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filterPrivacy="1"/>
  <xr:revisionPtr revIDLastSave="0" documentId="13_ncr:1_{0EC02519-4F04-4526-A0DF-5CE79F63B8E9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文档说明" sheetId="10" r:id="rId1"/>
    <sheet name="属性表" sheetId="46" r:id="rId2"/>
    <sheet name="属性偏向" sheetId="68" r:id="rId3"/>
    <sheet name="属性投放" sheetId="66" r:id="rId4"/>
    <sheet name="卡牌属性" sheetId="54" r:id="rId5"/>
    <sheet name="专属武器" sheetId="57" r:id="rId6"/>
    <sheet name="新神器" sheetId="70" r:id="rId7"/>
    <sheet name="洗练技能" sheetId="61" r:id="rId8"/>
    <sheet name="属性汇总" sheetId="64" state="hidden" r:id="rId9"/>
    <sheet name="装备" sheetId="65" r:id="rId10"/>
    <sheet name="新属性汇总" sheetId="67" r:id="rId11"/>
  </sheets>
  <externalReferences>
    <externalReference r:id="rId12"/>
  </externalReferences>
  <definedNames>
    <definedName name="寄灵人">卡牌属性!$B$6:$B$27</definedName>
    <definedName name="守护灵">卡牌属性!$O$6:$O$33</definedName>
    <definedName name="属性评价">属性偏向!$H$4:$H$15</definedName>
    <definedName name="玩家类型">属性投放!#REF!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M7" i="66" l="1"/>
  <c r="BM8" i="66"/>
  <c r="BM9" i="66"/>
  <c r="BM10" i="66"/>
  <c r="BM11" i="66"/>
  <c r="BM12" i="66"/>
  <c r="BM13" i="66"/>
  <c r="BM14" i="66"/>
  <c r="BM15" i="66"/>
  <c r="BM16" i="66"/>
  <c r="BM17" i="66"/>
  <c r="BM18" i="66"/>
  <c r="BM19" i="66"/>
  <c r="BM20" i="66"/>
  <c r="BM21" i="66"/>
  <c r="BM22" i="66"/>
  <c r="BM23" i="66"/>
  <c r="BM24" i="66"/>
  <c r="BM25" i="66"/>
  <c r="BM26" i="66"/>
  <c r="BM27" i="66"/>
  <c r="BM28" i="66"/>
  <c r="BM29" i="66"/>
  <c r="BM30" i="66"/>
  <c r="BM31" i="66"/>
  <c r="BM32" i="66"/>
  <c r="BM33" i="66"/>
  <c r="BM34" i="66"/>
  <c r="BM35" i="66"/>
  <c r="BM36" i="66"/>
  <c r="BM37" i="66"/>
  <c r="BM38" i="66"/>
  <c r="BM39" i="66"/>
  <c r="BM40" i="66"/>
  <c r="BM41" i="66"/>
  <c r="BM42" i="66"/>
  <c r="BM43" i="66"/>
  <c r="BM44" i="66"/>
  <c r="BM45" i="66"/>
  <c r="BM46" i="66"/>
  <c r="BM47" i="66"/>
  <c r="BM48" i="66"/>
  <c r="BM49" i="66"/>
  <c r="BM50" i="66"/>
  <c r="BM51" i="66"/>
  <c r="BM52" i="66"/>
  <c r="BM53" i="66"/>
  <c r="BM54" i="66"/>
  <c r="BM55" i="66"/>
  <c r="BM56" i="66"/>
  <c r="BM57" i="66"/>
  <c r="BM58" i="66"/>
  <c r="BM59" i="66"/>
  <c r="BM60" i="66"/>
  <c r="BM61" i="66"/>
  <c r="BM62" i="66"/>
  <c r="BM63" i="66"/>
  <c r="BM64" i="66"/>
  <c r="BM65" i="66"/>
  <c r="BM66" i="66"/>
  <c r="BM67" i="66"/>
  <c r="BM68" i="66"/>
  <c r="BM69" i="66"/>
  <c r="BM70" i="66"/>
  <c r="BM71" i="66"/>
  <c r="BM72" i="66"/>
  <c r="BM73" i="66"/>
  <c r="BM74" i="66"/>
  <c r="BM75" i="66"/>
  <c r="BM76" i="66"/>
  <c r="BM77" i="66"/>
  <c r="BM78" i="66"/>
  <c r="BM79" i="66"/>
  <c r="BM80" i="66"/>
  <c r="BM81" i="66"/>
  <c r="BM82" i="66"/>
  <c r="BM83" i="66"/>
  <c r="BM84" i="66"/>
  <c r="BM85" i="66"/>
  <c r="BM86" i="66"/>
  <c r="BM87" i="66"/>
  <c r="BM88" i="66"/>
  <c r="BM89" i="66"/>
  <c r="BM90" i="66"/>
  <c r="BM91" i="66"/>
  <c r="BM92" i="66"/>
  <c r="BM93" i="66"/>
  <c r="BM94" i="66"/>
  <c r="BM95" i="66"/>
  <c r="BM96" i="66"/>
  <c r="BM97" i="66"/>
  <c r="BM98" i="66"/>
  <c r="BM99" i="66"/>
  <c r="BM100" i="66"/>
  <c r="BM101" i="66"/>
  <c r="BM102" i="66"/>
  <c r="BM103" i="66"/>
  <c r="BM104" i="66"/>
  <c r="BM6" i="66"/>
  <c r="BL50" i="66"/>
  <c r="BL51" i="66"/>
  <c r="BL52" i="66"/>
  <c r="BL53" i="66"/>
  <c r="BL54" i="66"/>
  <c r="BL55" i="66"/>
  <c r="BL56" i="66"/>
  <c r="BL57" i="66"/>
  <c r="BL58" i="66"/>
  <c r="BL59" i="66"/>
  <c r="BL60" i="66"/>
  <c r="BL61" i="66"/>
  <c r="BL62" i="66"/>
  <c r="BL63" i="66"/>
  <c r="BL64" i="66"/>
  <c r="BL65" i="66"/>
  <c r="BL66" i="66"/>
  <c r="BL67" i="66"/>
  <c r="BL68" i="66"/>
  <c r="BL69" i="66"/>
  <c r="BL70" i="66"/>
  <c r="BL71" i="66"/>
  <c r="BL72" i="66"/>
  <c r="BL73" i="66"/>
  <c r="BL74" i="66"/>
  <c r="BL75" i="66"/>
  <c r="BL76" i="66"/>
  <c r="BL77" i="66"/>
  <c r="BL78" i="66"/>
  <c r="BL79" i="66"/>
  <c r="BL80" i="66"/>
  <c r="BL81" i="66"/>
  <c r="BL82" i="66"/>
  <c r="BL83" i="66"/>
  <c r="BL84" i="66"/>
  <c r="BL85" i="66"/>
  <c r="BL86" i="66"/>
  <c r="BL87" i="66"/>
  <c r="BL88" i="66"/>
  <c r="BL89" i="66"/>
  <c r="BL90" i="66"/>
  <c r="BL91" i="66"/>
  <c r="BL92" i="66"/>
  <c r="BL93" i="66"/>
  <c r="BL94" i="66"/>
  <c r="BL95" i="66"/>
  <c r="BL96" i="66"/>
  <c r="BL97" i="66"/>
  <c r="BL98" i="66"/>
  <c r="BL99" i="66"/>
  <c r="BL100" i="66"/>
  <c r="BL101" i="66"/>
  <c r="BL102" i="66"/>
  <c r="BL103" i="66"/>
  <c r="BL104" i="66"/>
  <c r="BJ9" i="66"/>
  <c r="BJ12" i="66"/>
  <c r="BJ21" i="66"/>
  <c r="BJ24" i="66"/>
  <c r="BJ33" i="66"/>
  <c r="BJ36" i="66"/>
  <c r="BJ45" i="66"/>
  <c r="BJ48" i="66"/>
  <c r="BJ57" i="66"/>
  <c r="BJ60" i="66"/>
  <c r="BJ69" i="66"/>
  <c r="BJ72" i="66"/>
  <c r="BJ81" i="66"/>
  <c r="BJ84" i="66"/>
  <c r="BJ93" i="66"/>
  <c r="BJ96" i="66"/>
  <c r="BJ6" i="66"/>
  <c r="BI7" i="66"/>
  <c r="BJ7" i="66" s="1"/>
  <c r="BI8" i="66"/>
  <c r="BJ8" i="66" s="1"/>
  <c r="BI9" i="66"/>
  <c r="BI10" i="66"/>
  <c r="BJ10" i="66" s="1"/>
  <c r="BI11" i="66"/>
  <c r="BJ11" i="66" s="1"/>
  <c r="BI12" i="66"/>
  <c r="BI13" i="66"/>
  <c r="BJ13" i="66" s="1"/>
  <c r="BI14" i="66"/>
  <c r="BJ14" i="66" s="1"/>
  <c r="BI15" i="66"/>
  <c r="BJ15" i="66" s="1"/>
  <c r="BI16" i="66"/>
  <c r="BJ16" i="66" s="1"/>
  <c r="BI17" i="66"/>
  <c r="BJ17" i="66" s="1"/>
  <c r="BI18" i="66"/>
  <c r="BJ18" i="66" s="1"/>
  <c r="BI19" i="66"/>
  <c r="BJ19" i="66" s="1"/>
  <c r="BI20" i="66"/>
  <c r="BJ20" i="66" s="1"/>
  <c r="BI21" i="66"/>
  <c r="BI22" i="66"/>
  <c r="BJ22" i="66" s="1"/>
  <c r="BI23" i="66"/>
  <c r="BJ23" i="66" s="1"/>
  <c r="BI24" i="66"/>
  <c r="BI25" i="66"/>
  <c r="BJ25" i="66" s="1"/>
  <c r="BI26" i="66"/>
  <c r="BJ26" i="66" s="1"/>
  <c r="BI27" i="66"/>
  <c r="BJ27" i="66" s="1"/>
  <c r="BI28" i="66"/>
  <c r="BJ28" i="66" s="1"/>
  <c r="BI29" i="66"/>
  <c r="BJ29" i="66" s="1"/>
  <c r="BI30" i="66"/>
  <c r="BJ30" i="66" s="1"/>
  <c r="BI31" i="66"/>
  <c r="BJ31" i="66" s="1"/>
  <c r="BI32" i="66"/>
  <c r="BJ32" i="66" s="1"/>
  <c r="BI33" i="66"/>
  <c r="BI34" i="66"/>
  <c r="BJ34" i="66" s="1"/>
  <c r="BI35" i="66"/>
  <c r="BJ35" i="66" s="1"/>
  <c r="BI36" i="66"/>
  <c r="BI37" i="66"/>
  <c r="BJ37" i="66" s="1"/>
  <c r="BI38" i="66"/>
  <c r="BJ38" i="66" s="1"/>
  <c r="BI39" i="66"/>
  <c r="BJ39" i="66" s="1"/>
  <c r="BI40" i="66"/>
  <c r="BJ40" i="66" s="1"/>
  <c r="BI41" i="66"/>
  <c r="BJ41" i="66" s="1"/>
  <c r="BI42" i="66"/>
  <c r="BJ42" i="66" s="1"/>
  <c r="BI43" i="66"/>
  <c r="BJ43" i="66" s="1"/>
  <c r="BI44" i="66"/>
  <c r="BJ44" i="66" s="1"/>
  <c r="BI45" i="66"/>
  <c r="BI46" i="66"/>
  <c r="BJ46" i="66" s="1"/>
  <c r="BI47" i="66"/>
  <c r="BJ47" i="66" s="1"/>
  <c r="BI48" i="66"/>
  <c r="BI49" i="66"/>
  <c r="BJ49" i="66" s="1"/>
  <c r="BI50" i="66"/>
  <c r="BJ50" i="66" s="1"/>
  <c r="BI51" i="66"/>
  <c r="BJ51" i="66" s="1"/>
  <c r="BI52" i="66"/>
  <c r="BJ52" i="66" s="1"/>
  <c r="BI53" i="66"/>
  <c r="BJ53" i="66" s="1"/>
  <c r="BI54" i="66"/>
  <c r="BJ54" i="66" s="1"/>
  <c r="BI55" i="66"/>
  <c r="BJ55" i="66" s="1"/>
  <c r="BI56" i="66"/>
  <c r="BJ56" i="66" s="1"/>
  <c r="BI57" i="66"/>
  <c r="BI58" i="66"/>
  <c r="BJ58" i="66" s="1"/>
  <c r="BI59" i="66"/>
  <c r="BJ59" i="66" s="1"/>
  <c r="BI60" i="66"/>
  <c r="BI61" i="66"/>
  <c r="BJ61" i="66" s="1"/>
  <c r="BI62" i="66"/>
  <c r="BJ62" i="66" s="1"/>
  <c r="BI63" i="66"/>
  <c r="BJ63" i="66" s="1"/>
  <c r="BI64" i="66"/>
  <c r="BJ64" i="66" s="1"/>
  <c r="BI65" i="66"/>
  <c r="BJ65" i="66" s="1"/>
  <c r="BI66" i="66"/>
  <c r="BJ66" i="66" s="1"/>
  <c r="BI67" i="66"/>
  <c r="BJ67" i="66" s="1"/>
  <c r="BI68" i="66"/>
  <c r="BJ68" i="66" s="1"/>
  <c r="BI69" i="66"/>
  <c r="BI70" i="66"/>
  <c r="BJ70" i="66" s="1"/>
  <c r="BI71" i="66"/>
  <c r="BJ71" i="66" s="1"/>
  <c r="BI72" i="66"/>
  <c r="BI73" i="66"/>
  <c r="BJ73" i="66" s="1"/>
  <c r="BI74" i="66"/>
  <c r="BJ74" i="66" s="1"/>
  <c r="BI75" i="66"/>
  <c r="BJ75" i="66" s="1"/>
  <c r="BI76" i="66"/>
  <c r="BJ76" i="66" s="1"/>
  <c r="BI77" i="66"/>
  <c r="BJ77" i="66" s="1"/>
  <c r="BI78" i="66"/>
  <c r="BJ78" i="66" s="1"/>
  <c r="BI79" i="66"/>
  <c r="BJ79" i="66" s="1"/>
  <c r="BI80" i="66"/>
  <c r="BJ80" i="66" s="1"/>
  <c r="BI81" i="66"/>
  <c r="BI82" i="66"/>
  <c r="BJ82" i="66" s="1"/>
  <c r="BI83" i="66"/>
  <c r="BJ83" i="66" s="1"/>
  <c r="BI84" i="66"/>
  <c r="BI85" i="66"/>
  <c r="BJ85" i="66" s="1"/>
  <c r="BI86" i="66"/>
  <c r="BJ86" i="66" s="1"/>
  <c r="BI87" i="66"/>
  <c r="BJ87" i="66" s="1"/>
  <c r="BI88" i="66"/>
  <c r="BJ88" i="66" s="1"/>
  <c r="BI89" i="66"/>
  <c r="BJ89" i="66" s="1"/>
  <c r="BI90" i="66"/>
  <c r="BJ90" i="66" s="1"/>
  <c r="BI91" i="66"/>
  <c r="BJ91" i="66" s="1"/>
  <c r="BI92" i="66"/>
  <c r="BJ92" i="66" s="1"/>
  <c r="BI93" i="66"/>
  <c r="BI94" i="66"/>
  <c r="BJ94" i="66" s="1"/>
  <c r="BI95" i="66"/>
  <c r="BJ95" i="66" s="1"/>
  <c r="BI96" i="66"/>
  <c r="BI97" i="66"/>
  <c r="BJ97" i="66" s="1"/>
  <c r="BI98" i="66"/>
  <c r="BJ98" i="66" s="1"/>
  <c r="BI99" i="66"/>
  <c r="BJ99" i="66" s="1"/>
  <c r="BI100" i="66"/>
  <c r="BJ100" i="66" s="1"/>
  <c r="BI101" i="66"/>
  <c r="BJ101" i="66" s="1"/>
  <c r="BI102" i="66"/>
  <c r="BJ102" i="66" s="1"/>
  <c r="BI103" i="66"/>
  <c r="BJ103" i="66" s="1"/>
  <c r="BI104" i="66"/>
  <c r="BJ104" i="66" s="1"/>
  <c r="BI6" i="66"/>
  <c r="BB182" i="66"/>
  <c r="AN23" i="66"/>
  <c r="AO23" i="66"/>
  <c r="AP23" i="66"/>
  <c r="AN24" i="66"/>
  <c r="AO24" i="66"/>
  <c r="AP24" i="66"/>
  <c r="AN25" i="66"/>
  <c r="AO25" i="66"/>
  <c r="AP25" i="66"/>
  <c r="AO22" i="66"/>
  <c r="AP22" i="66"/>
  <c r="AN22" i="66"/>
  <c r="AN18" i="66"/>
  <c r="AO18" i="66"/>
  <c r="AP18" i="66"/>
  <c r="AN19" i="66"/>
  <c r="AO19" i="66"/>
  <c r="AP19" i="66"/>
  <c r="AN20" i="66"/>
  <c r="AO20" i="66"/>
  <c r="AP20" i="66"/>
  <c r="AO17" i="66"/>
  <c r="AP17" i="66"/>
  <c r="AN17" i="66"/>
  <c r="AN13" i="66"/>
  <c r="AO13" i="66"/>
  <c r="AP13" i="66"/>
  <c r="AN14" i="66"/>
  <c r="AO14" i="66"/>
  <c r="AP14" i="66"/>
  <c r="AN15" i="66"/>
  <c r="AO15" i="66"/>
  <c r="AP15" i="66"/>
  <c r="AO12" i="66"/>
  <c r="AP12" i="66"/>
  <c r="AN12" i="66"/>
  <c r="AN8" i="66"/>
  <c r="AO8" i="66"/>
  <c r="AP8" i="66"/>
  <c r="AN9" i="66"/>
  <c r="AO9" i="66"/>
  <c r="AP9" i="66"/>
  <c r="AN10" i="66"/>
  <c r="AO10" i="66"/>
  <c r="AP10" i="66"/>
  <c r="AO7" i="66"/>
  <c r="AP7" i="66"/>
  <c r="AN7" i="66"/>
  <c r="AY22" i="66"/>
  <c r="AY94" i="66"/>
  <c r="AY166" i="66"/>
  <c r="AX7" i="66"/>
  <c r="AX8" i="66"/>
  <c r="AX9" i="66"/>
  <c r="AX10" i="66"/>
  <c r="AX11" i="66"/>
  <c r="AY11" i="66" s="1"/>
  <c r="AZ11" i="66" s="1"/>
  <c r="AX12" i="66"/>
  <c r="AY12" i="66" s="1"/>
  <c r="AX13" i="66"/>
  <c r="AX14" i="66"/>
  <c r="AX15" i="66"/>
  <c r="AX16" i="66"/>
  <c r="AX17" i="66"/>
  <c r="AX18" i="66"/>
  <c r="AY18" i="66" s="1"/>
  <c r="AX19" i="66"/>
  <c r="AY19" i="66" s="1"/>
  <c r="AX20" i="66"/>
  <c r="AY20" i="66" s="1"/>
  <c r="AX21" i="66"/>
  <c r="AX22" i="66"/>
  <c r="BF22" i="66" s="1"/>
  <c r="AX23" i="66"/>
  <c r="AY23" i="66" s="1"/>
  <c r="AZ23" i="66" s="1"/>
  <c r="AX24" i="66"/>
  <c r="AX25" i="66"/>
  <c r="AX26" i="66"/>
  <c r="AY26" i="66" s="1"/>
  <c r="AX27" i="66"/>
  <c r="AY27" i="66" s="1"/>
  <c r="AX28" i="66"/>
  <c r="AX29" i="66"/>
  <c r="AX30" i="66"/>
  <c r="AX31" i="66"/>
  <c r="AX32" i="66"/>
  <c r="AX33" i="66"/>
  <c r="AX34" i="66"/>
  <c r="AX35" i="66"/>
  <c r="AX36" i="66"/>
  <c r="AY36" i="66" s="1"/>
  <c r="AZ36" i="66" s="1"/>
  <c r="AX37" i="66"/>
  <c r="AX38" i="66"/>
  <c r="AY38" i="66" s="1"/>
  <c r="AZ38" i="66" s="1"/>
  <c r="AX39" i="66"/>
  <c r="AY39" i="66" s="1"/>
  <c r="AX40" i="66"/>
  <c r="AX41" i="66"/>
  <c r="AX42" i="66"/>
  <c r="AX43" i="66"/>
  <c r="AX44" i="66"/>
  <c r="AX45" i="66"/>
  <c r="AX46" i="66"/>
  <c r="AX47" i="66"/>
  <c r="AX48" i="66"/>
  <c r="AY48" i="66" s="1"/>
  <c r="AZ48" i="66" s="1"/>
  <c r="AX49" i="66"/>
  <c r="AX50" i="66"/>
  <c r="AY50" i="66" s="1"/>
  <c r="AZ50" i="66" s="1"/>
  <c r="AX51" i="66"/>
  <c r="AY51" i="66" s="1"/>
  <c r="AX52" i="66"/>
  <c r="AX53" i="66"/>
  <c r="AX54" i="66"/>
  <c r="AX55" i="66"/>
  <c r="AX56" i="66"/>
  <c r="AX57" i="66"/>
  <c r="AX58" i="66"/>
  <c r="AX59" i="66"/>
  <c r="AX60" i="66"/>
  <c r="AY60" i="66" s="1"/>
  <c r="AZ60" i="66" s="1"/>
  <c r="AX61" i="66"/>
  <c r="AX62" i="66"/>
  <c r="AY62" i="66" s="1"/>
  <c r="AZ62" i="66" s="1"/>
  <c r="AX63" i="66"/>
  <c r="AY63" i="66" s="1"/>
  <c r="AX64" i="66"/>
  <c r="AX65" i="66"/>
  <c r="AX66" i="66"/>
  <c r="AX67" i="66"/>
  <c r="AX68" i="66"/>
  <c r="AX69" i="66"/>
  <c r="AX70" i="66"/>
  <c r="AX71" i="66"/>
  <c r="AX72" i="66"/>
  <c r="AX73" i="66"/>
  <c r="AX74" i="66"/>
  <c r="AY74" i="66" s="1"/>
  <c r="AZ74" i="66" s="1"/>
  <c r="AX75" i="66"/>
  <c r="AY75" i="66" s="1"/>
  <c r="AX76" i="66"/>
  <c r="AX77" i="66"/>
  <c r="AX78" i="66"/>
  <c r="AX79" i="66"/>
  <c r="AX80" i="66"/>
  <c r="AX81" i="66"/>
  <c r="AX82" i="66"/>
  <c r="AX83" i="66"/>
  <c r="AX84" i="66"/>
  <c r="AY84" i="66" s="1"/>
  <c r="AZ84" i="66" s="1"/>
  <c r="AX85" i="66"/>
  <c r="AX86" i="66"/>
  <c r="AY86" i="66" s="1"/>
  <c r="AZ86" i="66" s="1"/>
  <c r="AX87" i="66"/>
  <c r="AY87" i="66" s="1"/>
  <c r="AX88" i="66"/>
  <c r="AX89" i="66"/>
  <c r="AX90" i="66"/>
  <c r="AX91" i="66"/>
  <c r="AX92" i="66"/>
  <c r="AX93" i="66"/>
  <c r="AX94" i="66"/>
  <c r="AX95" i="66"/>
  <c r="AX96" i="66"/>
  <c r="AY96" i="66" s="1"/>
  <c r="AZ96" i="66" s="1"/>
  <c r="AX97" i="66"/>
  <c r="AX98" i="66"/>
  <c r="AY98" i="66" s="1"/>
  <c r="AZ98" i="66" s="1"/>
  <c r="AX99" i="66"/>
  <c r="AY99" i="66" s="1"/>
  <c r="AX100" i="66"/>
  <c r="AX101" i="66"/>
  <c r="AX102" i="66"/>
  <c r="AX103" i="66"/>
  <c r="AX104" i="66"/>
  <c r="AX105" i="66"/>
  <c r="AX106" i="66"/>
  <c r="AX107" i="66"/>
  <c r="AX108" i="66"/>
  <c r="AY108" i="66" s="1"/>
  <c r="AZ108" i="66" s="1"/>
  <c r="AX109" i="66"/>
  <c r="AX110" i="66"/>
  <c r="AY110" i="66" s="1"/>
  <c r="AZ110" i="66" s="1"/>
  <c r="AX111" i="66"/>
  <c r="AY111" i="66" s="1"/>
  <c r="AX112" i="66"/>
  <c r="AX113" i="66"/>
  <c r="AX114" i="66"/>
  <c r="AX115" i="66"/>
  <c r="AX116" i="66"/>
  <c r="AX117" i="66"/>
  <c r="AX118" i="66"/>
  <c r="AX119" i="66"/>
  <c r="AX120" i="66"/>
  <c r="AY120" i="66" s="1"/>
  <c r="AZ120" i="66" s="1"/>
  <c r="AX121" i="66"/>
  <c r="AX122" i="66"/>
  <c r="AY122" i="66" s="1"/>
  <c r="AZ122" i="66" s="1"/>
  <c r="AX123" i="66"/>
  <c r="AY123" i="66" s="1"/>
  <c r="AX124" i="66"/>
  <c r="AX125" i="66"/>
  <c r="AX126" i="66"/>
  <c r="AX127" i="66"/>
  <c r="AX128" i="66"/>
  <c r="AX129" i="66"/>
  <c r="AX130" i="66"/>
  <c r="AX131" i="66"/>
  <c r="AX132" i="66"/>
  <c r="AX133" i="66"/>
  <c r="AX134" i="66"/>
  <c r="AY134" i="66" s="1"/>
  <c r="AZ134" i="66" s="1"/>
  <c r="AX135" i="66"/>
  <c r="AY135" i="66" s="1"/>
  <c r="AX136" i="66"/>
  <c r="AX137" i="66"/>
  <c r="AX138" i="66"/>
  <c r="AX139" i="66"/>
  <c r="AX140" i="66"/>
  <c r="AX141" i="66"/>
  <c r="AX142" i="66"/>
  <c r="AX143" i="66"/>
  <c r="AX144" i="66"/>
  <c r="AY144" i="66" s="1"/>
  <c r="AZ144" i="66" s="1"/>
  <c r="AX145" i="66"/>
  <c r="AX146" i="66"/>
  <c r="AY146" i="66" s="1"/>
  <c r="AZ146" i="66" s="1"/>
  <c r="AX147" i="66"/>
  <c r="AY147" i="66" s="1"/>
  <c r="AX148" i="66"/>
  <c r="AX149" i="66"/>
  <c r="AX150" i="66"/>
  <c r="AX151" i="66"/>
  <c r="AX152" i="66"/>
  <c r="AX153" i="66"/>
  <c r="AX154" i="66"/>
  <c r="AX155" i="66"/>
  <c r="AX156" i="66"/>
  <c r="AY156" i="66" s="1"/>
  <c r="AZ156" i="66" s="1"/>
  <c r="AX157" i="66"/>
  <c r="AX158" i="66"/>
  <c r="AY158" i="66" s="1"/>
  <c r="AZ158" i="66" s="1"/>
  <c r="AX159" i="66"/>
  <c r="AY159" i="66" s="1"/>
  <c r="AX160" i="66"/>
  <c r="AX161" i="66"/>
  <c r="AX162" i="66"/>
  <c r="AX163" i="66"/>
  <c r="AX164" i="66"/>
  <c r="AX165" i="66"/>
  <c r="AX166" i="66"/>
  <c r="AX167" i="66"/>
  <c r="AX168" i="66"/>
  <c r="AY168" i="66" s="1"/>
  <c r="AZ168" i="66" s="1"/>
  <c r="AX169" i="66"/>
  <c r="AX170" i="66"/>
  <c r="AY170" i="66" s="1"/>
  <c r="AZ170" i="66" s="1"/>
  <c r="AX171" i="66"/>
  <c r="AY171" i="66" s="1"/>
  <c r="AX172" i="66"/>
  <c r="AX173" i="66"/>
  <c r="AX174" i="66"/>
  <c r="AX175" i="66"/>
  <c r="AX176" i="66"/>
  <c r="AX177" i="66"/>
  <c r="AX178" i="66"/>
  <c r="AY178" i="66" s="1"/>
  <c r="AX179" i="66"/>
  <c r="AX180" i="66"/>
  <c r="AY180" i="66" s="1"/>
  <c r="AZ180" i="66" s="1"/>
  <c r="AX181" i="66"/>
  <c r="AX182" i="66"/>
  <c r="AY182" i="66" s="1"/>
  <c r="AZ182" i="66" s="1"/>
  <c r="AX183" i="66"/>
  <c r="AY183" i="66" s="1"/>
  <c r="AX184" i="66"/>
  <c r="AX185" i="66"/>
  <c r="AX186" i="66"/>
  <c r="AX187" i="66"/>
  <c r="AX188" i="66"/>
  <c r="AX189" i="66"/>
  <c r="AX190" i="66"/>
  <c r="AX191" i="66"/>
  <c r="AX192" i="66"/>
  <c r="AY192" i="66" s="1"/>
  <c r="AZ192" i="66" s="1"/>
  <c r="AX193" i="66"/>
  <c r="AX194" i="66"/>
  <c r="AY194" i="66" s="1"/>
  <c r="AZ194" i="66" s="1"/>
  <c r="AX195" i="66"/>
  <c r="AY195" i="66" s="1"/>
  <c r="AX196" i="66"/>
  <c r="AX197" i="66"/>
  <c r="AX198" i="66"/>
  <c r="AX199" i="66"/>
  <c r="AX200" i="66"/>
  <c r="AX201" i="66"/>
  <c r="AX202" i="66"/>
  <c r="AX203" i="66"/>
  <c r="AX204" i="66"/>
  <c r="AY204" i="66" s="1"/>
  <c r="AZ204" i="66" s="1"/>
  <c r="AX205" i="66"/>
  <c r="AX206" i="66"/>
  <c r="AY206" i="66" s="1"/>
  <c r="AZ206" i="66" s="1"/>
  <c r="AX207" i="66"/>
  <c r="AY207" i="66" s="1"/>
  <c r="AX208" i="66"/>
  <c r="AX209" i="66"/>
  <c r="AX210" i="66"/>
  <c r="AX211" i="66"/>
  <c r="AX212" i="66"/>
  <c r="AX213" i="66"/>
  <c r="AX214" i="66"/>
  <c r="AX215" i="66"/>
  <c r="AX216" i="66"/>
  <c r="AY216" i="66" s="1"/>
  <c r="AZ216" i="66" s="1"/>
  <c r="AX217" i="66"/>
  <c r="AX218" i="66"/>
  <c r="AY218" i="66" s="1"/>
  <c r="AZ218" i="66" s="1"/>
  <c r="AX219" i="66"/>
  <c r="AY219" i="66" s="1"/>
  <c r="AX220" i="66"/>
  <c r="AX221" i="66"/>
  <c r="AX222" i="66"/>
  <c r="AX223" i="66"/>
  <c r="AX224" i="66"/>
  <c r="AX225" i="66"/>
  <c r="AX6" i="66"/>
  <c r="BB72" i="66" l="1"/>
  <c r="BD24" i="66"/>
  <c r="BF190" i="66"/>
  <c r="BA134" i="66"/>
  <c r="BA72" i="66"/>
  <c r="BF182" i="66"/>
  <c r="BF134" i="66"/>
  <c r="BF74" i="66"/>
  <c r="BF26" i="66"/>
  <c r="BF18" i="66"/>
  <c r="AZ214" i="66"/>
  <c r="AZ166" i="66"/>
  <c r="AZ94" i="66"/>
  <c r="AZ82" i="66"/>
  <c r="AZ58" i="66"/>
  <c r="BB58" i="66" s="1"/>
  <c r="AZ46" i="66"/>
  <c r="AZ22" i="66"/>
  <c r="BA22" i="66" s="1"/>
  <c r="AY106" i="66"/>
  <c r="AZ106" i="66" s="1"/>
  <c r="AY34" i="66"/>
  <c r="AZ34" i="66" s="1"/>
  <c r="BB11" i="66"/>
  <c r="BE182" i="66"/>
  <c r="BE134" i="66"/>
  <c r="BE74" i="66"/>
  <c r="BE26" i="66"/>
  <c r="BE22" i="66"/>
  <c r="BE18" i="66"/>
  <c r="AZ202" i="66"/>
  <c r="BB202" i="66" s="1"/>
  <c r="AZ178" i="66"/>
  <c r="AZ9" i="66"/>
  <c r="AY24" i="66"/>
  <c r="BA11" i="66"/>
  <c r="BD182" i="66"/>
  <c r="BD134" i="66"/>
  <c r="BD82" i="66"/>
  <c r="BD74" i="66"/>
  <c r="BD26" i="66"/>
  <c r="BD22" i="66"/>
  <c r="BD18" i="66"/>
  <c r="BA182" i="66"/>
  <c r="BA76" i="66"/>
  <c r="BE25" i="66"/>
  <c r="BA204" i="66"/>
  <c r="AY9" i="66"/>
  <c r="AY154" i="66"/>
  <c r="AZ154" i="66" s="1"/>
  <c r="BA154" i="66" s="1"/>
  <c r="AY82" i="66"/>
  <c r="BE82" i="66" s="1"/>
  <c r="BB75" i="66"/>
  <c r="AY72" i="66"/>
  <c r="AZ72" i="66" s="1"/>
  <c r="BE30" i="66"/>
  <c r="BE86" i="66"/>
  <c r="BB146" i="66"/>
  <c r="BE194" i="66"/>
  <c r="BF192" i="66"/>
  <c r="BF132" i="66"/>
  <c r="BF24" i="66"/>
  <c r="BF20" i="66"/>
  <c r="AY214" i="66"/>
  <c r="AY142" i="66"/>
  <c r="AZ142" i="66" s="1"/>
  <c r="AY70" i="66"/>
  <c r="AZ70" i="66" s="1"/>
  <c r="BB192" i="66"/>
  <c r="BB186" i="66"/>
  <c r="BB74" i="66"/>
  <c r="BE192" i="66"/>
  <c r="BE132" i="66"/>
  <c r="BE72" i="66"/>
  <c r="BE24" i="66"/>
  <c r="BE20" i="66"/>
  <c r="AY132" i="66"/>
  <c r="BE62" i="66"/>
  <c r="BB122" i="66"/>
  <c r="BA192" i="66"/>
  <c r="BA74" i="66"/>
  <c r="BD192" i="66"/>
  <c r="BD72" i="66"/>
  <c r="BD20" i="66"/>
  <c r="AY202" i="66"/>
  <c r="AY130" i="66"/>
  <c r="AY58" i="66"/>
  <c r="BA180" i="66"/>
  <c r="BB23" i="66"/>
  <c r="BF187" i="66"/>
  <c r="BF183" i="66"/>
  <c r="BF135" i="66"/>
  <c r="BF75" i="66"/>
  <c r="BF27" i="66"/>
  <c r="BF23" i="66"/>
  <c r="BF19" i="66"/>
  <c r="BF11" i="66"/>
  <c r="BA135" i="66"/>
  <c r="BA23" i="66"/>
  <c r="BE183" i="66"/>
  <c r="BE135" i="66"/>
  <c r="BE75" i="66"/>
  <c r="BE27" i="66"/>
  <c r="BE23" i="66"/>
  <c r="BE19" i="66"/>
  <c r="BE11" i="66"/>
  <c r="AZ24" i="66"/>
  <c r="BA24" i="66" s="1"/>
  <c r="AY190" i="66"/>
  <c r="AZ190" i="66" s="1"/>
  <c r="AY118" i="66"/>
  <c r="BE118" i="66" s="1"/>
  <c r="AY46" i="66"/>
  <c r="BE46" i="66" s="1"/>
  <c r="BE166" i="66"/>
  <c r="BB134" i="66"/>
  <c r="BD183" i="66"/>
  <c r="BD135" i="66"/>
  <c r="BD75" i="66"/>
  <c r="BD27" i="66"/>
  <c r="BD23" i="66"/>
  <c r="BD19" i="66"/>
  <c r="BD11" i="66"/>
  <c r="BE122" i="66"/>
  <c r="BB86" i="66"/>
  <c r="BB206" i="66"/>
  <c r="BB204" i="66"/>
  <c r="BE214" i="66"/>
  <c r="BE206" i="66"/>
  <c r="BB196" i="66"/>
  <c r="BB194" i="66"/>
  <c r="BB38" i="66"/>
  <c r="BB216" i="66"/>
  <c r="BB214" i="66"/>
  <c r="BE142" i="66"/>
  <c r="BD147" i="66"/>
  <c r="BD144" i="66"/>
  <c r="BA144" i="66"/>
  <c r="BD142" i="66"/>
  <c r="BD146" i="66"/>
  <c r="BA146" i="66"/>
  <c r="BE171" i="66"/>
  <c r="BE180" i="66"/>
  <c r="BB180" i="66"/>
  <c r="BB62" i="66"/>
  <c r="BF51" i="66"/>
  <c r="BF52" i="66"/>
  <c r="BF60" i="66"/>
  <c r="BF9" i="66"/>
  <c r="BF50" i="66"/>
  <c r="BF58" i="66"/>
  <c r="BF111" i="66"/>
  <c r="BF108" i="66"/>
  <c r="BF106" i="66"/>
  <c r="BF110" i="66"/>
  <c r="BF164" i="66"/>
  <c r="BF168" i="66"/>
  <c r="BF166" i="66"/>
  <c r="BF170" i="66"/>
  <c r="BF219" i="66"/>
  <c r="BF216" i="66"/>
  <c r="BF220" i="66"/>
  <c r="BF218" i="66"/>
  <c r="BB170" i="66"/>
  <c r="BE218" i="66"/>
  <c r="BE146" i="66"/>
  <c r="BE51" i="66"/>
  <c r="BE60" i="66"/>
  <c r="BB56" i="66"/>
  <c r="BB60" i="66"/>
  <c r="BE9" i="66"/>
  <c r="BB9" i="66"/>
  <c r="BE50" i="66"/>
  <c r="BD51" i="66"/>
  <c r="BA51" i="66"/>
  <c r="BD60" i="66"/>
  <c r="BA60" i="66"/>
  <c r="BD9" i="66"/>
  <c r="BA9" i="66"/>
  <c r="BD50" i="66"/>
  <c r="BD58" i="66"/>
  <c r="BA50" i="66"/>
  <c r="BA58" i="66"/>
  <c r="BD111" i="66"/>
  <c r="BA107" i="66"/>
  <c r="BD108" i="66"/>
  <c r="BA108" i="66"/>
  <c r="BA113" i="66"/>
  <c r="BD106" i="66"/>
  <c r="BD110" i="66"/>
  <c r="BA110" i="66"/>
  <c r="BA167" i="66"/>
  <c r="BD168" i="66"/>
  <c r="BA168" i="66"/>
  <c r="BA169" i="66"/>
  <c r="BD166" i="66"/>
  <c r="BD170" i="66"/>
  <c r="BA166" i="66"/>
  <c r="BA170" i="66"/>
  <c r="BD219" i="66"/>
  <c r="BD216" i="66"/>
  <c r="BD224" i="66"/>
  <c r="BD218" i="66"/>
  <c r="BA216" i="66"/>
  <c r="BB30" i="66"/>
  <c r="BF159" i="66"/>
  <c r="BF156" i="66"/>
  <c r="BF154" i="66"/>
  <c r="BF158" i="66"/>
  <c r="BB166" i="66"/>
  <c r="BE39" i="66"/>
  <c r="BE48" i="66"/>
  <c r="BB48" i="66"/>
  <c r="BE99" i="66"/>
  <c r="BE96" i="66"/>
  <c r="BB96" i="66"/>
  <c r="BE97" i="66"/>
  <c r="BB97" i="66"/>
  <c r="BE159" i="66"/>
  <c r="BE156" i="66"/>
  <c r="BB156" i="66"/>
  <c r="BE207" i="66"/>
  <c r="BE204" i="66"/>
  <c r="BE208" i="66"/>
  <c r="BB223" i="66"/>
  <c r="BB178" i="66"/>
  <c r="BB50" i="66"/>
  <c r="BE202" i="66"/>
  <c r="BE178" i="66"/>
  <c r="BE110" i="66"/>
  <c r="BE38" i="66"/>
  <c r="BF99" i="66"/>
  <c r="BF96" i="66"/>
  <c r="BF104" i="66"/>
  <c r="BF94" i="66"/>
  <c r="BF98" i="66"/>
  <c r="BB110" i="66"/>
  <c r="BD39" i="66"/>
  <c r="BD8" i="66"/>
  <c r="BD48" i="66"/>
  <c r="BA48" i="66"/>
  <c r="BD45" i="66"/>
  <c r="BA45" i="66"/>
  <c r="BD42" i="66"/>
  <c r="BD46" i="66"/>
  <c r="BA46" i="66"/>
  <c r="BD99" i="66"/>
  <c r="BD96" i="66"/>
  <c r="BA96" i="66"/>
  <c r="BD94" i="66"/>
  <c r="BD98" i="66"/>
  <c r="BD102" i="66"/>
  <c r="BA94" i="66"/>
  <c r="BA98" i="66"/>
  <c r="BD159" i="66"/>
  <c r="BA151" i="66"/>
  <c r="BD152" i="66"/>
  <c r="BD156" i="66"/>
  <c r="BA152" i="66"/>
  <c r="BA156" i="66"/>
  <c r="BA157" i="66"/>
  <c r="BD154" i="66"/>
  <c r="BD158" i="66"/>
  <c r="BA158" i="66"/>
  <c r="BD207" i="66"/>
  <c r="BD204" i="66"/>
  <c r="BD205" i="66"/>
  <c r="BD206" i="66"/>
  <c r="BD214" i="66"/>
  <c r="BA199" i="66"/>
  <c r="BE106" i="66"/>
  <c r="BE34" i="66"/>
  <c r="BF207" i="66"/>
  <c r="BF204" i="66"/>
  <c r="BF205" i="66"/>
  <c r="BF206" i="66"/>
  <c r="BF214" i="66"/>
  <c r="BB46" i="66"/>
  <c r="BE170" i="66"/>
  <c r="BE215" i="66"/>
  <c r="BE219" i="66"/>
  <c r="BE216" i="66"/>
  <c r="BE224" i="66"/>
  <c r="BD28" i="66"/>
  <c r="BD36" i="66"/>
  <c r="BA36" i="66"/>
  <c r="BA29" i="66"/>
  <c r="BD30" i="66"/>
  <c r="BD34" i="66"/>
  <c r="BD38" i="66"/>
  <c r="BA38" i="66"/>
  <c r="BD195" i="66"/>
  <c r="BD196" i="66"/>
  <c r="BD194" i="66"/>
  <c r="BD202" i="66"/>
  <c r="BF147" i="66"/>
  <c r="BF144" i="66"/>
  <c r="BF145" i="66"/>
  <c r="BF142" i="66"/>
  <c r="BF146" i="66"/>
  <c r="BE98" i="66"/>
  <c r="BB163" i="66"/>
  <c r="BE164" i="66"/>
  <c r="BE168" i="66"/>
  <c r="BB160" i="66"/>
  <c r="BB168" i="66"/>
  <c r="BB165" i="66"/>
  <c r="BF28" i="66"/>
  <c r="BF36" i="66"/>
  <c r="BF34" i="66"/>
  <c r="BF38" i="66"/>
  <c r="BF87" i="66"/>
  <c r="BF12" i="66"/>
  <c r="BF84" i="66"/>
  <c r="BF86" i="66"/>
  <c r="BF195" i="66"/>
  <c r="BF199" i="66"/>
  <c r="BF194" i="66"/>
  <c r="BF202" i="66"/>
  <c r="BE36" i="66"/>
  <c r="BB36" i="66"/>
  <c r="BE37" i="66"/>
  <c r="BE87" i="66"/>
  <c r="BB91" i="66"/>
  <c r="BE12" i="66"/>
  <c r="BE84" i="66"/>
  <c r="BB12" i="66"/>
  <c r="BB84" i="66"/>
  <c r="BE195" i="66"/>
  <c r="BA218" i="66"/>
  <c r="BA214" i="66"/>
  <c r="BA206" i="66"/>
  <c r="BA202" i="66"/>
  <c r="BA194" i="66"/>
  <c r="BE94" i="66"/>
  <c r="BE70" i="66"/>
  <c r="BE107" i="66"/>
  <c r="BE111" i="66"/>
  <c r="BB107" i="66"/>
  <c r="BE108" i="66"/>
  <c r="BB108" i="66"/>
  <c r="BE113" i="66"/>
  <c r="BB113" i="66"/>
  <c r="BB218" i="66"/>
  <c r="BE139" i="66"/>
  <c r="BE147" i="66"/>
  <c r="BB139" i="66"/>
  <c r="BE144" i="66"/>
  <c r="BB140" i="66"/>
  <c r="BB144" i="66"/>
  <c r="BB145" i="66"/>
  <c r="BF63" i="66"/>
  <c r="BF64" i="66"/>
  <c r="BF61" i="66"/>
  <c r="BF65" i="66"/>
  <c r="BF10" i="66"/>
  <c r="BF62" i="66"/>
  <c r="BF70" i="66"/>
  <c r="BF123" i="66"/>
  <c r="BF116" i="66"/>
  <c r="BF120" i="66"/>
  <c r="BF118" i="66"/>
  <c r="BF122" i="66"/>
  <c r="BF171" i="66"/>
  <c r="BF172" i="66"/>
  <c r="BF180" i="66"/>
  <c r="BF173" i="66"/>
  <c r="BF181" i="66"/>
  <c r="BF178" i="66"/>
  <c r="BB158" i="66"/>
  <c r="BB98" i="66"/>
  <c r="BE158" i="66"/>
  <c r="BD83" i="66"/>
  <c r="BD87" i="66"/>
  <c r="BD91" i="66"/>
  <c r="BD12" i="66"/>
  <c r="BD84" i="66"/>
  <c r="BD92" i="66"/>
  <c r="BA84" i="66"/>
  <c r="BD85" i="66"/>
  <c r="BD86" i="66"/>
  <c r="BD90" i="66"/>
  <c r="BA86" i="66"/>
  <c r="BE123" i="66"/>
  <c r="BE120" i="66"/>
  <c r="BB116" i="66"/>
  <c r="BB120" i="66"/>
  <c r="BE125" i="66"/>
  <c r="BE154" i="66"/>
  <c r="BF39" i="66"/>
  <c r="BF43" i="66"/>
  <c r="BF8" i="66"/>
  <c r="BF40" i="66"/>
  <c r="BF48" i="66"/>
  <c r="BF46" i="66"/>
  <c r="BE63" i="66"/>
  <c r="BB63" i="66"/>
  <c r="BE64" i="66"/>
  <c r="BB69" i="66"/>
  <c r="BD63" i="66"/>
  <c r="BA64" i="66"/>
  <c r="BD61" i="66"/>
  <c r="BD65" i="66"/>
  <c r="BD62" i="66"/>
  <c r="BD70" i="66"/>
  <c r="BA62" i="66"/>
  <c r="BD119" i="66"/>
  <c r="BD123" i="66"/>
  <c r="BA119" i="66"/>
  <c r="BD120" i="66"/>
  <c r="BD124" i="66"/>
  <c r="BA120" i="66"/>
  <c r="BA124" i="66"/>
  <c r="BD121" i="66"/>
  <c r="BA121" i="66"/>
  <c r="BD118" i="66"/>
  <c r="BD122" i="66"/>
  <c r="BD126" i="66"/>
  <c r="BA122" i="66"/>
  <c r="BA126" i="66"/>
  <c r="BD171" i="66"/>
  <c r="BD180" i="66"/>
  <c r="BD173" i="66"/>
  <c r="BD181" i="66"/>
  <c r="BD174" i="66"/>
  <c r="BD178" i="66"/>
  <c r="BA178" i="66"/>
  <c r="BA225" i="66"/>
  <c r="BA213" i="66"/>
  <c r="BA205" i="66"/>
  <c r="BB94" i="66"/>
  <c r="BE222" i="66"/>
  <c r="BE58" i="66"/>
  <c r="BE10" i="66"/>
  <c r="AZ91" i="66"/>
  <c r="BA91" i="66" s="1"/>
  <c r="AZ220" i="66"/>
  <c r="AZ76" i="66"/>
  <c r="AZ64" i="66"/>
  <c r="AZ174" i="66"/>
  <c r="BB174" i="66" s="1"/>
  <c r="AZ49" i="66"/>
  <c r="AZ167" i="66"/>
  <c r="AZ198" i="66"/>
  <c r="AZ6" i="66"/>
  <c r="AZ68" i="66"/>
  <c r="AY10" i="66"/>
  <c r="AZ10" i="66" s="1"/>
  <c r="BA10" i="66" s="1"/>
  <c r="AY217" i="66"/>
  <c r="BF217" i="66" s="1"/>
  <c r="AY205" i="66"/>
  <c r="AZ205" i="66" s="1"/>
  <c r="AY193" i="66"/>
  <c r="BD193" i="66" s="1"/>
  <c r="AY181" i="66"/>
  <c r="AZ181" i="66" s="1"/>
  <c r="AY169" i="66"/>
  <c r="AZ169" i="66" s="1"/>
  <c r="AY157" i="66"/>
  <c r="AZ157" i="66" s="1"/>
  <c r="AY145" i="66"/>
  <c r="AZ145" i="66" s="1"/>
  <c r="AY133" i="66"/>
  <c r="AY121" i="66"/>
  <c r="AZ121" i="66" s="1"/>
  <c r="AY109" i="66"/>
  <c r="AZ109" i="66" s="1"/>
  <c r="AY97" i="66"/>
  <c r="AZ97" i="66" s="1"/>
  <c r="AY85" i="66"/>
  <c r="AY73" i="66"/>
  <c r="BF73" i="66" s="1"/>
  <c r="AY61" i="66"/>
  <c r="BE61" i="66" s="1"/>
  <c r="AY49" i="66"/>
  <c r="BA49" i="66" s="1"/>
  <c r="AY37" i="66"/>
  <c r="AZ37" i="66" s="1"/>
  <c r="AY25" i="66"/>
  <c r="BD25" i="66" s="1"/>
  <c r="AZ12" i="66"/>
  <c r="BA12" i="66" s="1"/>
  <c r="AZ219" i="66"/>
  <c r="BB219" i="66" s="1"/>
  <c r="AZ207" i="66"/>
  <c r="BB207" i="66" s="1"/>
  <c r="AZ195" i="66"/>
  <c r="BA195" i="66" s="1"/>
  <c r="AZ183" i="66"/>
  <c r="BB183" i="66" s="1"/>
  <c r="AZ171" i="66"/>
  <c r="BB171" i="66" s="1"/>
  <c r="AZ159" i="66"/>
  <c r="BA159" i="66" s="1"/>
  <c r="AZ147" i="66"/>
  <c r="BA147" i="66" s="1"/>
  <c r="AZ135" i="66"/>
  <c r="BB135" i="66" s="1"/>
  <c r="AZ123" i="66"/>
  <c r="BB123" i="66" s="1"/>
  <c r="AZ111" i="66"/>
  <c r="BB111" i="66" s="1"/>
  <c r="AZ99" i="66"/>
  <c r="BB99" i="66" s="1"/>
  <c r="AZ87" i="66"/>
  <c r="BA87" i="66" s="1"/>
  <c r="AZ75" i="66"/>
  <c r="BA75" i="66" s="1"/>
  <c r="AZ63" i="66"/>
  <c r="BA63" i="66" s="1"/>
  <c r="AZ51" i="66"/>
  <c r="BB51" i="66" s="1"/>
  <c r="AZ39" i="66"/>
  <c r="BB39" i="66" s="1"/>
  <c r="AY8" i="66"/>
  <c r="AZ8" i="66" s="1"/>
  <c r="AY215" i="66"/>
  <c r="AZ215" i="66" s="1"/>
  <c r="AY203" i="66"/>
  <c r="BF203" i="66" s="1"/>
  <c r="AY191" i="66"/>
  <c r="AZ191" i="66" s="1"/>
  <c r="AY179" i="66"/>
  <c r="AZ179" i="66" s="1"/>
  <c r="AY167" i="66"/>
  <c r="BF167" i="66" s="1"/>
  <c r="AY155" i="66"/>
  <c r="AZ155" i="66" s="1"/>
  <c r="AY143" i="66"/>
  <c r="AZ143" i="66" s="1"/>
  <c r="AY131" i="66"/>
  <c r="AZ131" i="66" s="1"/>
  <c r="AY119" i="66"/>
  <c r="AZ119" i="66" s="1"/>
  <c r="AY107" i="66"/>
  <c r="AZ107" i="66" s="1"/>
  <c r="AY95" i="66"/>
  <c r="AZ95" i="66" s="1"/>
  <c r="AY83" i="66"/>
  <c r="AZ83" i="66" s="1"/>
  <c r="AY71" i="66"/>
  <c r="AY59" i="66"/>
  <c r="AZ59" i="66" s="1"/>
  <c r="AY47" i="66"/>
  <c r="AZ47" i="66" s="1"/>
  <c r="AY35" i="66"/>
  <c r="AZ35" i="66" s="1"/>
  <c r="AY7" i="66"/>
  <c r="BF7" i="66" s="1"/>
  <c r="AY6" i="66"/>
  <c r="BD6" i="66" s="1"/>
  <c r="AY225" i="66"/>
  <c r="AZ225" i="66" s="1"/>
  <c r="AY213" i="66"/>
  <c r="AZ213" i="66" s="1"/>
  <c r="AY201" i="66"/>
  <c r="AZ201" i="66" s="1"/>
  <c r="AY189" i="66"/>
  <c r="AY177" i="66"/>
  <c r="AZ177" i="66" s="1"/>
  <c r="AY165" i="66"/>
  <c r="AZ165" i="66" s="1"/>
  <c r="AY153" i="66"/>
  <c r="AZ153" i="66" s="1"/>
  <c r="AY141" i="66"/>
  <c r="AZ141" i="66" s="1"/>
  <c r="AY129" i="66"/>
  <c r="BD129" i="66" s="1"/>
  <c r="AY117" i="66"/>
  <c r="AZ117" i="66" s="1"/>
  <c r="AY105" i="66"/>
  <c r="AZ105" i="66" s="1"/>
  <c r="AY93" i="66"/>
  <c r="AZ93" i="66" s="1"/>
  <c r="AY81" i="66"/>
  <c r="BE81" i="66" s="1"/>
  <c r="AY69" i="66"/>
  <c r="AZ69" i="66" s="1"/>
  <c r="AY57" i="66"/>
  <c r="AZ57" i="66" s="1"/>
  <c r="AY45" i="66"/>
  <c r="AZ45" i="66" s="1"/>
  <c r="AY33" i="66"/>
  <c r="AZ33" i="66" s="1"/>
  <c r="AY21" i="66"/>
  <c r="AZ20" i="66"/>
  <c r="BA20" i="66" s="1"/>
  <c r="AY17" i="66"/>
  <c r="AY224" i="66"/>
  <c r="AZ224" i="66" s="1"/>
  <c r="AY212" i="66"/>
  <c r="AY200" i="66"/>
  <c r="AZ200" i="66" s="1"/>
  <c r="AY188" i="66"/>
  <c r="AZ188" i="66" s="1"/>
  <c r="AY176" i="66"/>
  <c r="AY164" i="66"/>
  <c r="BD164" i="66" s="1"/>
  <c r="AY152" i="66"/>
  <c r="AZ152" i="66" s="1"/>
  <c r="AY140" i="66"/>
  <c r="AZ140" i="66" s="1"/>
  <c r="AY128" i="66"/>
  <c r="AZ128" i="66" s="1"/>
  <c r="AY116" i="66"/>
  <c r="AZ116" i="66" s="1"/>
  <c r="AY104" i="66"/>
  <c r="AZ104" i="66" s="1"/>
  <c r="AY92" i="66"/>
  <c r="BE92" i="66" s="1"/>
  <c r="AY80" i="66"/>
  <c r="AZ80" i="66" s="1"/>
  <c r="AY68" i="66"/>
  <c r="BE68" i="66" s="1"/>
  <c r="AY56" i="66"/>
  <c r="AZ56" i="66" s="1"/>
  <c r="AY44" i="66"/>
  <c r="AZ44" i="66" s="1"/>
  <c r="AY32" i="66"/>
  <c r="BD32" i="66" s="1"/>
  <c r="AZ19" i="66"/>
  <c r="BB19" i="66" s="1"/>
  <c r="AY16" i="66"/>
  <c r="AZ16" i="66" s="1"/>
  <c r="AY223" i="66"/>
  <c r="AZ223" i="66" s="1"/>
  <c r="AY211" i="66"/>
  <c r="AZ211" i="66" s="1"/>
  <c r="AY199" i="66"/>
  <c r="AZ199" i="66" s="1"/>
  <c r="AY187" i="66"/>
  <c r="AZ187" i="66" s="1"/>
  <c r="AY175" i="66"/>
  <c r="BE175" i="66" s="1"/>
  <c r="AY163" i="66"/>
  <c r="AZ163" i="66" s="1"/>
  <c r="AY151" i="66"/>
  <c r="AZ151" i="66" s="1"/>
  <c r="AY139" i="66"/>
  <c r="AZ139" i="66" s="1"/>
  <c r="AY127" i="66"/>
  <c r="AZ127" i="66" s="1"/>
  <c r="AY115" i="66"/>
  <c r="AZ115" i="66" s="1"/>
  <c r="AY103" i="66"/>
  <c r="AZ103" i="66" s="1"/>
  <c r="AY91" i="66"/>
  <c r="BF91" i="66" s="1"/>
  <c r="AY79" i="66"/>
  <c r="AZ79" i="66" s="1"/>
  <c r="AY67" i="66"/>
  <c r="AZ67" i="66" s="1"/>
  <c r="AY55" i="66"/>
  <c r="AZ55" i="66" s="1"/>
  <c r="AY43" i="66"/>
  <c r="AZ43" i="66" s="1"/>
  <c r="AY31" i="66"/>
  <c r="BE31" i="66" s="1"/>
  <c r="AZ18" i="66"/>
  <c r="BA18" i="66" s="1"/>
  <c r="AY15" i="66"/>
  <c r="AZ15" i="66" s="1"/>
  <c r="AY222" i="66"/>
  <c r="AZ222" i="66" s="1"/>
  <c r="AY210" i="66"/>
  <c r="AZ210" i="66" s="1"/>
  <c r="AY198" i="66"/>
  <c r="BE198" i="66" s="1"/>
  <c r="AY186" i="66"/>
  <c r="AZ186" i="66" s="1"/>
  <c r="AY174" i="66"/>
  <c r="BE174" i="66" s="1"/>
  <c r="AY162" i="66"/>
  <c r="AZ162" i="66" s="1"/>
  <c r="AY150" i="66"/>
  <c r="AZ150" i="66" s="1"/>
  <c r="AY138" i="66"/>
  <c r="AZ138" i="66" s="1"/>
  <c r="AY126" i="66"/>
  <c r="AZ126" i="66" s="1"/>
  <c r="AY114" i="66"/>
  <c r="AZ114" i="66" s="1"/>
  <c r="AY102" i="66"/>
  <c r="AZ102" i="66" s="1"/>
  <c r="AY90" i="66"/>
  <c r="AZ90" i="66" s="1"/>
  <c r="AY78" i="66"/>
  <c r="AY66" i="66"/>
  <c r="BE66" i="66" s="1"/>
  <c r="AY54" i="66"/>
  <c r="BD54" i="66" s="1"/>
  <c r="AY42" i="66"/>
  <c r="AZ42" i="66" s="1"/>
  <c r="AY30" i="66"/>
  <c r="AZ30" i="66" s="1"/>
  <c r="AY14" i="66"/>
  <c r="AZ14" i="66" s="1"/>
  <c r="AY221" i="66"/>
  <c r="AZ221" i="66" s="1"/>
  <c r="AY209" i="66"/>
  <c r="AZ209" i="66" s="1"/>
  <c r="AY197" i="66"/>
  <c r="BD197" i="66" s="1"/>
  <c r="AY185" i="66"/>
  <c r="AY173" i="66"/>
  <c r="AZ173" i="66" s="1"/>
  <c r="AY161" i="66"/>
  <c r="AZ161" i="66" s="1"/>
  <c r="AY149" i="66"/>
  <c r="AZ149" i="66" s="1"/>
  <c r="AY137" i="66"/>
  <c r="BF137" i="66" s="1"/>
  <c r="AY125" i="66"/>
  <c r="BF125" i="66" s="1"/>
  <c r="AY113" i="66"/>
  <c r="AZ113" i="66" s="1"/>
  <c r="AY101" i="66"/>
  <c r="AZ101" i="66" s="1"/>
  <c r="AY89" i="66"/>
  <c r="AZ89" i="66" s="1"/>
  <c r="AY77" i="66"/>
  <c r="AY65" i="66"/>
  <c r="AZ65" i="66" s="1"/>
  <c r="AY53" i="66"/>
  <c r="BE53" i="66" s="1"/>
  <c r="AY41" i="66"/>
  <c r="AZ41" i="66" s="1"/>
  <c r="AY29" i="66"/>
  <c r="AZ29" i="66" s="1"/>
  <c r="AY13" i="66"/>
  <c r="AZ13" i="66" s="1"/>
  <c r="AY220" i="66"/>
  <c r="BE220" i="66" s="1"/>
  <c r="AY208" i="66"/>
  <c r="AY196" i="66"/>
  <c r="AZ196" i="66" s="1"/>
  <c r="AY184" i="66"/>
  <c r="AZ184" i="66" s="1"/>
  <c r="AY172" i="66"/>
  <c r="AZ172" i="66" s="1"/>
  <c r="AY160" i="66"/>
  <c r="AZ160" i="66" s="1"/>
  <c r="AY148" i="66"/>
  <c r="AZ148" i="66" s="1"/>
  <c r="AY136" i="66"/>
  <c r="AZ136" i="66" s="1"/>
  <c r="AY124" i="66"/>
  <c r="AZ124" i="66" s="1"/>
  <c r="AY112" i="66"/>
  <c r="AZ112" i="66" s="1"/>
  <c r="AY100" i="66"/>
  <c r="AZ100" i="66" s="1"/>
  <c r="AY88" i="66"/>
  <c r="AZ88" i="66" s="1"/>
  <c r="AY76" i="66"/>
  <c r="BD76" i="66" s="1"/>
  <c r="AY64" i="66"/>
  <c r="BB64" i="66" s="1"/>
  <c r="AY52" i="66"/>
  <c r="AZ52" i="66" s="1"/>
  <c r="AY40" i="66"/>
  <c r="AZ40" i="66" s="1"/>
  <c r="AY28" i="66"/>
  <c r="AZ28" i="66" s="1"/>
  <c r="AZ27" i="66"/>
  <c r="BA27" i="66" s="1"/>
  <c r="AZ26" i="66"/>
  <c r="BB26" i="66" s="1"/>
  <c r="BA70" i="66" l="1"/>
  <c r="BB70" i="66"/>
  <c r="BA176" i="66"/>
  <c r="BA142" i="66"/>
  <c r="BB142" i="66"/>
  <c r="BB130" i="66"/>
  <c r="BA34" i="66"/>
  <c r="BB34" i="66"/>
  <c r="BB71" i="66"/>
  <c r="BB106" i="66"/>
  <c r="BA106" i="66"/>
  <c r="BA190" i="66"/>
  <c r="BB190" i="66"/>
  <c r="AZ17" i="66"/>
  <c r="BF17" i="66"/>
  <c r="AZ21" i="66"/>
  <c r="BF21" i="66"/>
  <c r="AZ32" i="66"/>
  <c r="BB32" i="66" s="1"/>
  <c r="AZ66" i="66"/>
  <c r="BA66" i="66" s="1"/>
  <c r="AZ208" i="66"/>
  <c r="BA208" i="66" s="1"/>
  <c r="BE150" i="66"/>
  <c r="BA221" i="66"/>
  <c r="BA172" i="66"/>
  <c r="BA116" i="66"/>
  <c r="BA68" i="66"/>
  <c r="BB65" i="66"/>
  <c r="BE71" i="66"/>
  <c r="BF47" i="66"/>
  <c r="BE90" i="66"/>
  <c r="BF176" i="66"/>
  <c r="BF68" i="66"/>
  <c r="BE148" i="66"/>
  <c r="BB105" i="66"/>
  <c r="BB89" i="66"/>
  <c r="BE29" i="66"/>
  <c r="BE7" i="66"/>
  <c r="BF90" i="66"/>
  <c r="BB169" i="66"/>
  <c r="BB167" i="66"/>
  <c r="BF148" i="66"/>
  <c r="BD200" i="66"/>
  <c r="BA33" i="66"/>
  <c r="BF209" i="66"/>
  <c r="BB126" i="66"/>
  <c r="BD209" i="66"/>
  <c r="BD150" i="66"/>
  <c r="BA155" i="66"/>
  <c r="BA97" i="66"/>
  <c r="BA99" i="66"/>
  <c r="BD49" i="66"/>
  <c r="BA43" i="66"/>
  <c r="BF13" i="66"/>
  <c r="BE212" i="66"/>
  <c r="BB152" i="66"/>
  <c r="BE101" i="66"/>
  <c r="BE103" i="66"/>
  <c r="BB8" i="66"/>
  <c r="BE138" i="66"/>
  <c r="BD217" i="66"/>
  <c r="BD162" i="66"/>
  <c r="BD160" i="66"/>
  <c r="BD14" i="66"/>
  <c r="BA111" i="66"/>
  <c r="BA55" i="66"/>
  <c r="BE126" i="66"/>
  <c r="BF224" i="66"/>
  <c r="BF112" i="66"/>
  <c r="BF56" i="66"/>
  <c r="BA140" i="66"/>
  <c r="BB22" i="66"/>
  <c r="BA79" i="66"/>
  <c r="BA80" i="66"/>
  <c r="BE80" i="66"/>
  <c r="BB136" i="66"/>
  <c r="BF128" i="66"/>
  <c r="BB25" i="66"/>
  <c r="BE21" i="66"/>
  <c r="BA26" i="66"/>
  <c r="BD78" i="66"/>
  <c r="BB27" i="66"/>
  <c r="BA184" i="66"/>
  <c r="BD132" i="66"/>
  <c r="BD79" i="66"/>
  <c r="BD148" i="66"/>
  <c r="AZ189" i="66"/>
  <c r="BF189" i="66"/>
  <c r="AZ92" i="66"/>
  <c r="BB92" i="66" s="1"/>
  <c r="AZ61" i="66"/>
  <c r="AZ53" i="66"/>
  <c r="BA53" i="66" s="1"/>
  <c r="BD176" i="66"/>
  <c r="BD68" i="66"/>
  <c r="BE69" i="66"/>
  <c r="BE124" i="66"/>
  <c r="BD88" i="66"/>
  <c r="BF179" i="66"/>
  <c r="BF71" i="66"/>
  <c r="BE140" i="66"/>
  <c r="BE109" i="66"/>
  <c r="BA222" i="66"/>
  <c r="BE93" i="66"/>
  <c r="BB87" i="66"/>
  <c r="BF198" i="66"/>
  <c r="BF93" i="66"/>
  <c r="BF30" i="66"/>
  <c r="BB161" i="66"/>
  <c r="BE167" i="66"/>
  <c r="BF140" i="66"/>
  <c r="BD203" i="66"/>
  <c r="BD37" i="66"/>
  <c r="BD35" i="66"/>
  <c r="BE102" i="66"/>
  <c r="BF212" i="66"/>
  <c r="BD212" i="66"/>
  <c r="BA153" i="66"/>
  <c r="BD101" i="66"/>
  <c r="BD103" i="66"/>
  <c r="BD41" i="66"/>
  <c r="BD47" i="66"/>
  <c r="BF100" i="66"/>
  <c r="BB195" i="66"/>
  <c r="BE152" i="66"/>
  <c r="BE13" i="66"/>
  <c r="BE95" i="66"/>
  <c r="BE44" i="66"/>
  <c r="BF150" i="66"/>
  <c r="BD220" i="66"/>
  <c r="BA165" i="66"/>
  <c r="BA163" i="66"/>
  <c r="BA109" i="66"/>
  <c r="BD115" i="66"/>
  <c r="BD57" i="66"/>
  <c r="BD59" i="66"/>
  <c r="BB52" i="66"/>
  <c r="BF160" i="66"/>
  <c r="BF115" i="66"/>
  <c r="BF59" i="66"/>
  <c r="BB172" i="66"/>
  <c r="BA138" i="66"/>
  <c r="BB209" i="66"/>
  <c r="BB212" i="66"/>
  <c r="BA191" i="66"/>
  <c r="BF191" i="66"/>
  <c r="BA136" i="66"/>
  <c r="BF136" i="66"/>
  <c r="BE73" i="66"/>
  <c r="BA82" i="66"/>
  <c r="BD130" i="66"/>
  <c r="BA189" i="66"/>
  <c r="BB127" i="66"/>
  <c r="BF78" i="66"/>
  <c r="BB20" i="66"/>
  <c r="BB16" i="66"/>
  <c r="BA39" i="66"/>
  <c r="BA130" i="66"/>
  <c r="AZ133" i="66"/>
  <c r="BB133" i="66" s="1"/>
  <c r="BF133" i="66"/>
  <c r="AZ164" i="66"/>
  <c r="AZ85" i="66"/>
  <c r="BB85" i="66" s="1"/>
  <c r="AZ125" i="66"/>
  <c r="BA174" i="66"/>
  <c r="BD172" i="66"/>
  <c r="BD116" i="66"/>
  <c r="BD66" i="66"/>
  <c r="BD64" i="66"/>
  <c r="BE65" i="66"/>
  <c r="BA93" i="66"/>
  <c r="BF175" i="66"/>
  <c r="BF119" i="66"/>
  <c r="BF67" i="66"/>
  <c r="BB147" i="66"/>
  <c r="BE105" i="66"/>
  <c r="BE201" i="66"/>
  <c r="BE89" i="66"/>
  <c r="BB83" i="66"/>
  <c r="BB28" i="66"/>
  <c r="BF89" i="66"/>
  <c r="BF37" i="66"/>
  <c r="BE169" i="66"/>
  <c r="BE163" i="66"/>
  <c r="BD199" i="66"/>
  <c r="BD33" i="66"/>
  <c r="BD31" i="66"/>
  <c r="BF208" i="66"/>
  <c r="BA207" i="66"/>
  <c r="BD208" i="66"/>
  <c r="BA149" i="66"/>
  <c r="BD155" i="66"/>
  <c r="BD97" i="66"/>
  <c r="BD43" i="66"/>
  <c r="BB199" i="66"/>
  <c r="BE211" i="66"/>
  <c r="BB159" i="66"/>
  <c r="BB104" i="66"/>
  <c r="BB49" i="66"/>
  <c r="BE40" i="66"/>
  <c r="BF157" i="66"/>
  <c r="BA196" i="66"/>
  <c r="BA161" i="66"/>
  <c r="BD167" i="66"/>
  <c r="BA105" i="66"/>
  <c r="BD53" i="66"/>
  <c r="BD55" i="66"/>
  <c r="BF223" i="66"/>
  <c r="BF55" i="66"/>
  <c r="BD140" i="66"/>
  <c r="BE42" i="66"/>
  <c r="BB213" i="66"/>
  <c r="BB215" i="66"/>
  <c r="BB17" i="66"/>
  <c r="BD16" i="66"/>
  <c r="BE136" i="66"/>
  <c r="BF184" i="66"/>
  <c r="BB188" i="66"/>
  <c r="BB131" i="66"/>
  <c r="BE77" i="66"/>
  <c r="BE210" i="66"/>
  <c r="BE78" i="66"/>
  <c r="BF82" i="66"/>
  <c r="BA186" i="66"/>
  <c r="BA183" i="66"/>
  <c r="AZ176" i="66"/>
  <c r="BB176" i="66" s="1"/>
  <c r="AZ193" i="66"/>
  <c r="BA193" i="66" s="1"/>
  <c r="AZ137" i="66"/>
  <c r="BB137" i="66" s="1"/>
  <c r="BA181" i="66"/>
  <c r="BA179" i="66"/>
  <c r="BA125" i="66"/>
  <c r="BA123" i="66"/>
  <c r="BF42" i="66"/>
  <c r="BB225" i="66"/>
  <c r="BE116" i="66"/>
  <c r="BA89" i="66"/>
  <c r="BF15" i="66"/>
  <c r="BB143" i="66"/>
  <c r="BB112" i="66"/>
  <c r="BE162" i="66"/>
  <c r="BE197" i="66"/>
  <c r="BE85" i="66"/>
  <c r="BE91" i="66"/>
  <c r="BF201" i="66"/>
  <c r="BF85" i="66"/>
  <c r="BF33" i="66"/>
  <c r="BE165" i="66"/>
  <c r="BF143" i="66"/>
  <c r="BD29" i="66"/>
  <c r="BD7" i="66"/>
  <c r="BA211" i="66"/>
  <c r="BD157" i="66"/>
  <c r="BD151" i="66"/>
  <c r="BD13" i="66"/>
  <c r="BD95" i="66"/>
  <c r="BA44" i="66"/>
  <c r="BF103" i="66"/>
  <c r="BB155" i="66"/>
  <c r="BB100" i="66"/>
  <c r="BB45" i="66"/>
  <c r="BE8" i="66"/>
  <c r="BF153" i="66"/>
  <c r="BA200" i="66"/>
  <c r="BD223" i="66"/>
  <c r="BD169" i="66"/>
  <c r="BD163" i="66"/>
  <c r="BD113" i="66"/>
  <c r="BD107" i="66"/>
  <c r="BE56" i="66"/>
  <c r="BF163" i="66"/>
  <c r="BF107" i="66"/>
  <c r="BE176" i="66"/>
  <c r="BB205" i="66"/>
  <c r="BB198" i="66"/>
  <c r="BB220" i="66"/>
  <c r="BE79" i="66"/>
  <c r="BE184" i="66"/>
  <c r="BF188" i="66"/>
  <c r="BD17" i="66"/>
  <c r="BB154" i="66"/>
  <c r="AZ118" i="66"/>
  <c r="BF130" i="66"/>
  <c r="BD136" i="66"/>
  <c r="BB210" i="66"/>
  <c r="BE128" i="66"/>
  <c r="AZ212" i="66"/>
  <c r="BA212" i="66" s="1"/>
  <c r="AZ197" i="66"/>
  <c r="BB197" i="66" s="1"/>
  <c r="BD10" i="66"/>
  <c r="BA67" i="66"/>
  <c r="BB68" i="66"/>
  <c r="BF49" i="66"/>
  <c r="BB125" i="66"/>
  <c r="BF126" i="66"/>
  <c r="BB42" i="66"/>
  <c r="BE193" i="66"/>
  <c r="BE32" i="66"/>
  <c r="BF197" i="66"/>
  <c r="BF92" i="66"/>
  <c r="BF29" i="66"/>
  <c r="BE161" i="66"/>
  <c r="BB10" i="66"/>
  <c r="BF139" i="66"/>
  <c r="BE225" i="66"/>
  <c r="BF211" i="66"/>
  <c r="BA215" i="66"/>
  <c r="BD211" i="66"/>
  <c r="BD153" i="66"/>
  <c r="BA102" i="66"/>
  <c r="BA104" i="66"/>
  <c r="BA40" i="66"/>
  <c r="BE114" i="66"/>
  <c r="BB157" i="66"/>
  <c r="BB151" i="66"/>
  <c r="BB41" i="66"/>
  <c r="BB47" i="66"/>
  <c r="BF149" i="66"/>
  <c r="BD165" i="66"/>
  <c r="BA114" i="66"/>
  <c r="BD109" i="66"/>
  <c r="BE52" i="66"/>
  <c r="BB138" i="66"/>
  <c r="BF215" i="66"/>
  <c r="BF114" i="66"/>
  <c r="BE172" i="66"/>
  <c r="BD138" i="66"/>
  <c r="BA143" i="66"/>
  <c r="BB224" i="66"/>
  <c r="BE14" i="66"/>
  <c r="BE127" i="66"/>
  <c r="BE188" i="66"/>
  <c r="BB187" i="66"/>
  <c r="BE129" i="66"/>
  <c r="BA188" i="66"/>
  <c r="BD186" i="66"/>
  <c r="BB102" i="66"/>
  <c r="BE130" i="66"/>
  <c r="BB189" i="66"/>
  <c r="AZ130" i="66"/>
  <c r="BF186" i="66"/>
  <c r="BB184" i="66"/>
  <c r="BD127" i="66"/>
  <c r="AZ77" i="66"/>
  <c r="BB77" i="66" s="1"/>
  <c r="BF77" i="66"/>
  <c r="BA13" i="66"/>
  <c r="AZ81" i="66"/>
  <c r="BB81" i="66" s="1"/>
  <c r="BF81" i="66"/>
  <c r="AZ25" i="66"/>
  <c r="BF25" i="66"/>
  <c r="AZ71" i="66"/>
  <c r="BA71" i="66" s="1"/>
  <c r="AZ73" i="66"/>
  <c r="BB73" i="66" s="1"/>
  <c r="AZ7" i="66"/>
  <c r="BA7" i="66" s="1"/>
  <c r="BA177" i="66"/>
  <c r="BA171" i="66"/>
  <c r="BA117" i="66"/>
  <c r="BA15" i="66"/>
  <c r="BA69" i="66"/>
  <c r="BF45" i="66"/>
  <c r="BB121" i="66"/>
  <c r="BB119" i="66"/>
  <c r="BD93" i="66"/>
  <c r="BF66" i="66"/>
  <c r="BB141" i="66"/>
  <c r="BE112" i="66"/>
  <c r="BE200" i="66"/>
  <c r="BB88" i="66"/>
  <c r="BE83" i="66"/>
  <c r="BE28" i="66"/>
  <c r="BF193" i="66"/>
  <c r="BF88" i="66"/>
  <c r="BB222" i="66"/>
  <c r="BE221" i="66"/>
  <c r="BB162" i="66"/>
  <c r="BA219" i="66"/>
  <c r="BD149" i="66"/>
  <c r="BA100" i="66"/>
  <c r="BA42" i="66"/>
  <c r="BA8" i="66"/>
  <c r="BF95" i="66"/>
  <c r="BB211" i="66"/>
  <c r="BB153" i="66"/>
  <c r="BE104" i="66"/>
  <c r="BE49" i="66"/>
  <c r="BB43" i="66"/>
  <c r="BA220" i="66"/>
  <c r="BD215" i="66"/>
  <c r="BD161" i="66"/>
  <c r="BD105" i="66"/>
  <c r="BA54" i="66"/>
  <c r="BA56" i="66"/>
  <c r="BB57" i="66"/>
  <c r="BB59" i="66"/>
  <c r="BF54" i="66"/>
  <c r="BB181" i="66"/>
  <c r="BB179" i="66"/>
  <c r="BA145" i="66"/>
  <c r="BA139" i="66"/>
  <c r="BE54" i="66"/>
  <c r="BE131" i="66"/>
  <c r="BB79" i="66"/>
  <c r="BD128" i="66"/>
  <c r="AZ132" i="66"/>
  <c r="BA132" i="66" s="1"/>
  <c r="BB132" i="66"/>
  <c r="BF16" i="66"/>
  <c r="BA19" i="66"/>
  <c r="BD73" i="66"/>
  <c r="BB6" i="66"/>
  <c r="BE133" i="66"/>
  <c r="BA6" i="66"/>
  <c r="BD190" i="66"/>
  <c r="BA16" i="66"/>
  <c r="BE6" i="66"/>
  <c r="BD77" i="66"/>
  <c r="BD189" i="66"/>
  <c r="BA95" i="66"/>
  <c r="AZ217" i="66"/>
  <c r="BB76" i="66"/>
  <c r="AZ78" i="66"/>
  <c r="BB78" i="66" s="1"/>
  <c r="AZ31" i="66"/>
  <c r="BA31" i="66" s="1"/>
  <c r="BA201" i="66"/>
  <c r="BA173" i="66"/>
  <c r="BD179" i="66"/>
  <c r="BD125" i="66"/>
  <c r="BA65" i="66"/>
  <c r="BD71" i="66"/>
  <c r="BF41" i="66"/>
  <c r="BB117" i="66"/>
  <c r="BB15" i="66"/>
  <c r="BD89" i="66"/>
  <c r="BA83" i="66"/>
  <c r="BF174" i="66"/>
  <c r="BE145" i="66"/>
  <c r="BE143" i="66"/>
  <c r="BE196" i="66"/>
  <c r="BB37" i="66"/>
  <c r="BB35" i="66"/>
  <c r="BF200" i="66"/>
  <c r="BF32" i="66"/>
  <c r="BB164" i="66"/>
  <c r="BD198" i="66"/>
  <c r="BA30" i="66"/>
  <c r="BA28" i="66"/>
  <c r="BE217" i="66"/>
  <c r="BB177" i="66"/>
  <c r="BA223" i="66"/>
  <c r="BF102" i="66"/>
  <c r="BB149" i="66"/>
  <c r="BE155" i="66"/>
  <c r="BE100" i="66"/>
  <c r="BE45" i="66"/>
  <c r="BF152" i="66"/>
  <c r="BA224" i="66"/>
  <c r="BA112" i="66"/>
  <c r="BA52" i="66"/>
  <c r="BB53" i="66"/>
  <c r="BB55" i="66"/>
  <c r="BF222" i="66"/>
  <c r="BB221" i="66"/>
  <c r="BB175" i="66"/>
  <c r="BA141" i="66"/>
  <c r="BB90" i="66"/>
  <c r="BB200" i="66"/>
  <c r="BD184" i="66"/>
  <c r="BE16" i="66"/>
  <c r="BB18" i="66"/>
  <c r="BD81" i="66"/>
  <c r="BB82" i="66"/>
  <c r="BE137" i="66"/>
  <c r="BD131" i="66"/>
  <c r="BA137" i="66"/>
  <c r="BD80" i="66"/>
  <c r="BD175" i="66"/>
  <c r="BD67" i="66"/>
  <c r="BE141" i="66"/>
  <c r="BB115" i="66"/>
  <c r="BD104" i="66"/>
  <c r="BD44" i="66"/>
  <c r="BE157" i="66"/>
  <c r="BE151" i="66"/>
  <c r="BE41" i="66"/>
  <c r="BE47" i="66"/>
  <c r="BD222" i="66"/>
  <c r="BA164" i="66"/>
  <c r="BA14" i="66"/>
  <c r="BF162" i="66"/>
  <c r="BF14" i="66"/>
  <c r="BF57" i="66"/>
  <c r="BB173" i="66"/>
  <c r="BD145" i="66"/>
  <c r="BD143" i="66"/>
  <c r="BB150" i="66"/>
  <c r="BF79" i="66"/>
  <c r="BB24" i="66"/>
  <c r="BA131" i="66"/>
  <c r="BE185" i="66"/>
  <c r="BA21" i="66"/>
  <c r="BE186" i="66"/>
  <c r="BD191" i="66"/>
  <c r="BD187" i="66"/>
  <c r="BB128" i="66"/>
  <c r="BA198" i="66"/>
  <c r="BE203" i="66"/>
  <c r="BB33" i="66"/>
  <c r="BF196" i="66"/>
  <c r="AZ129" i="66"/>
  <c r="BB129" i="66" s="1"/>
  <c r="BF129" i="66"/>
  <c r="AZ203" i="66"/>
  <c r="BA203" i="66" s="1"/>
  <c r="AZ54" i="66"/>
  <c r="BB54" i="66" s="1"/>
  <c r="AZ175" i="66"/>
  <c r="BA175" i="66" s="1"/>
  <c r="BA209" i="66"/>
  <c r="BD177" i="66"/>
  <c r="BD117" i="66"/>
  <c r="BD15" i="66"/>
  <c r="BD69" i="66"/>
  <c r="BF44" i="66"/>
  <c r="BE121" i="66"/>
  <c r="BE119" i="66"/>
  <c r="BA92" i="66"/>
  <c r="BF177" i="66"/>
  <c r="BF121" i="66"/>
  <c r="BF69" i="66"/>
  <c r="BB148" i="66"/>
  <c r="BE199" i="66"/>
  <c r="BB29" i="66"/>
  <c r="BB7" i="66"/>
  <c r="BF35" i="66"/>
  <c r="BF138" i="66"/>
  <c r="BD201" i="66"/>
  <c r="BF210" i="66"/>
  <c r="BD210" i="66"/>
  <c r="BA150" i="66"/>
  <c r="BD100" i="66"/>
  <c r="BD40" i="66"/>
  <c r="BE213" i="66"/>
  <c r="BE153" i="66"/>
  <c r="BB101" i="66"/>
  <c r="BB103" i="66"/>
  <c r="BE43" i="66"/>
  <c r="BF155" i="66"/>
  <c r="BA162" i="66"/>
  <c r="BA160" i="66"/>
  <c r="BD114" i="66"/>
  <c r="BD112" i="66"/>
  <c r="BD56" i="66"/>
  <c r="BE57" i="66"/>
  <c r="BE59" i="66"/>
  <c r="BF225" i="66"/>
  <c r="BF169" i="66"/>
  <c r="BF113" i="66"/>
  <c r="BF53" i="66"/>
  <c r="BE181" i="66"/>
  <c r="BE179" i="66"/>
  <c r="BD141" i="66"/>
  <c r="BD139" i="66"/>
  <c r="BB193" i="66"/>
  <c r="BB201" i="66"/>
  <c r="BE187" i="66"/>
  <c r="BF127" i="66"/>
  <c r="BF72" i="66"/>
  <c r="BA187" i="66"/>
  <c r="BD137" i="66"/>
  <c r="BE189" i="66"/>
  <c r="BE190" i="66"/>
  <c r="BA25" i="66"/>
  <c r="BA129" i="66"/>
  <c r="BD188" i="66"/>
  <c r="BE67" i="66"/>
  <c r="AZ185" i="66"/>
  <c r="BB185" i="66" s="1"/>
  <c r="BF185" i="66"/>
  <c r="BB217" i="66"/>
  <c r="BE117" i="66"/>
  <c r="BE15" i="66"/>
  <c r="BF117" i="66"/>
  <c r="BE88" i="66"/>
  <c r="BE35" i="66"/>
  <c r="BF31" i="66"/>
  <c r="BF101" i="66"/>
  <c r="BE209" i="66"/>
  <c r="BE149" i="66"/>
  <c r="BB44" i="66"/>
  <c r="BF151" i="66"/>
  <c r="BD225" i="66"/>
  <c r="BD52" i="66"/>
  <c r="BE55" i="66"/>
  <c r="BF221" i="66"/>
  <c r="BF165" i="66"/>
  <c r="BF109" i="66"/>
  <c r="BE177" i="66"/>
  <c r="BA148" i="66"/>
  <c r="BB114" i="66"/>
  <c r="BE191" i="66"/>
  <c r="BF131" i="66"/>
  <c r="BB191" i="66"/>
  <c r="BB80" i="66"/>
  <c r="BF76" i="66"/>
  <c r="BD185" i="66"/>
  <c r="BF6" i="66"/>
  <c r="BA77" i="66"/>
  <c r="BA128" i="66"/>
  <c r="BA17" i="66"/>
  <c r="BD21" i="66"/>
  <c r="BB67" i="66"/>
  <c r="BA88" i="66"/>
  <c r="BA217" i="66"/>
  <c r="BB124" i="66"/>
  <c r="BA90" i="66"/>
  <c r="BF124" i="66"/>
  <c r="BB109" i="66"/>
  <c r="BE115" i="66"/>
  <c r="BA210" i="66"/>
  <c r="BB93" i="66"/>
  <c r="BE33" i="66"/>
  <c r="BF83" i="66"/>
  <c r="BE160" i="66"/>
  <c r="BF141" i="66"/>
  <c r="BA37" i="66"/>
  <c r="BA35" i="66"/>
  <c r="BE223" i="66"/>
  <c r="BF213" i="66"/>
  <c r="BD213" i="66"/>
  <c r="BA101" i="66"/>
  <c r="BA103" i="66"/>
  <c r="BA41" i="66"/>
  <c r="BA47" i="66"/>
  <c r="BF97" i="66"/>
  <c r="BB14" i="66"/>
  <c r="BE205" i="66"/>
  <c r="BB13" i="66"/>
  <c r="BB95" i="66"/>
  <c r="BB40" i="66"/>
  <c r="BD221" i="66"/>
  <c r="BA115" i="66"/>
  <c r="BA57" i="66"/>
  <c r="BA59" i="66"/>
  <c r="BF161" i="66"/>
  <c r="BF105" i="66"/>
  <c r="BE173" i="66"/>
  <c r="BE76" i="66"/>
  <c r="BF80" i="66"/>
  <c r="BE17" i="66"/>
  <c r="BA127" i="66"/>
  <c r="BB21" i="66"/>
  <c r="BA185" i="66"/>
  <c r="BD133" i="66"/>
  <c r="BA197" i="66" l="1"/>
  <c r="BA73" i="66"/>
  <c r="BA81" i="66"/>
  <c r="BA133" i="66"/>
  <c r="BB203" i="66"/>
  <c r="BB31" i="66"/>
  <c r="BA32" i="66"/>
  <c r="BA85" i="66"/>
  <c r="BB118" i="66"/>
  <c r="BA118" i="66"/>
  <c r="BB208" i="66"/>
  <c r="BA78" i="66"/>
  <c r="BA61" i="66"/>
  <c r="BB61" i="66"/>
  <c r="BB66" i="66"/>
  <c r="AA17" i="66" l="1"/>
  <c r="AA28" i="66"/>
  <c r="AA39" i="66"/>
  <c r="AA6" i="66"/>
  <c r="X17" i="66"/>
  <c r="Y17" i="66"/>
  <c r="Z17" i="66"/>
  <c r="X28" i="66"/>
  <c r="Y28" i="66"/>
  <c r="Z28" i="66"/>
  <c r="X39" i="66"/>
  <c r="Y39" i="66"/>
  <c r="Z39" i="66"/>
  <c r="Y6" i="66"/>
  <c r="Z6" i="66"/>
  <c r="X6" i="66"/>
  <c r="V49" i="66"/>
  <c r="U49" i="66"/>
  <c r="V48" i="66"/>
  <c r="U48" i="66"/>
  <c r="V47" i="66"/>
  <c r="U47" i="66"/>
  <c r="V46" i="66"/>
  <c r="U46" i="66"/>
  <c r="V45" i="66"/>
  <c r="U45" i="66"/>
  <c r="V44" i="66"/>
  <c r="W44" i="66" s="1"/>
  <c r="BL44" i="66" s="1"/>
  <c r="U44" i="66"/>
  <c r="V43" i="66"/>
  <c r="U43" i="66"/>
  <c r="V42" i="66"/>
  <c r="U42" i="66"/>
  <c r="V41" i="66"/>
  <c r="U41" i="66"/>
  <c r="V40" i="66"/>
  <c r="U40" i="66"/>
  <c r="V39" i="66"/>
  <c r="U39" i="66"/>
  <c r="V38" i="66"/>
  <c r="W38" i="66" s="1"/>
  <c r="BL38" i="66" s="1"/>
  <c r="U38" i="66"/>
  <c r="V37" i="66"/>
  <c r="U37" i="66"/>
  <c r="V36" i="66"/>
  <c r="U36" i="66"/>
  <c r="V35" i="66"/>
  <c r="U35" i="66"/>
  <c r="V34" i="66"/>
  <c r="U34" i="66"/>
  <c r="V33" i="66"/>
  <c r="W33" i="66" s="1"/>
  <c r="BL33" i="66" s="1"/>
  <c r="U33" i="66"/>
  <c r="V32" i="66"/>
  <c r="W32" i="66" s="1"/>
  <c r="BL32" i="66" s="1"/>
  <c r="U32" i="66"/>
  <c r="V31" i="66"/>
  <c r="U31" i="66"/>
  <c r="V30" i="66"/>
  <c r="U30" i="66"/>
  <c r="V29" i="66"/>
  <c r="U29" i="66"/>
  <c r="V28" i="66"/>
  <c r="U28" i="66"/>
  <c r="V27" i="66"/>
  <c r="W27" i="66" s="1"/>
  <c r="BL27" i="66" s="1"/>
  <c r="U27" i="66"/>
  <c r="V26" i="66"/>
  <c r="W26" i="66" s="1"/>
  <c r="BL26" i="66" s="1"/>
  <c r="U26" i="66"/>
  <c r="V25" i="66"/>
  <c r="U25" i="66"/>
  <c r="V24" i="66"/>
  <c r="U24" i="66"/>
  <c r="V23" i="66"/>
  <c r="U23" i="66"/>
  <c r="V22" i="66"/>
  <c r="U22" i="66"/>
  <c r="V21" i="66"/>
  <c r="W21" i="66" s="1"/>
  <c r="BL21" i="66" s="1"/>
  <c r="U21" i="66"/>
  <c r="V20" i="66"/>
  <c r="W20" i="66" s="1"/>
  <c r="BL20" i="66" s="1"/>
  <c r="U20" i="66"/>
  <c r="V19" i="66"/>
  <c r="W19" i="66" s="1"/>
  <c r="BL19" i="66" s="1"/>
  <c r="U19" i="66"/>
  <c r="V18" i="66"/>
  <c r="U18" i="66"/>
  <c r="V17" i="66"/>
  <c r="U17" i="66"/>
  <c r="V7" i="66"/>
  <c r="W7" i="66" s="1"/>
  <c r="BL7" i="66" s="1"/>
  <c r="V8" i="66"/>
  <c r="W8" i="66" s="1"/>
  <c r="BL8" i="66" s="1"/>
  <c r="V9" i="66"/>
  <c r="V10" i="66"/>
  <c r="V11" i="66"/>
  <c r="V12" i="66"/>
  <c r="V13" i="66"/>
  <c r="V14" i="66"/>
  <c r="V15" i="66"/>
  <c r="V16" i="66"/>
  <c r="W16" i="66" s="1"/>
  <c r="BL16" i="66" s="1"/>
  <c r="V6" i="66"/>
  <c r="U7" i="66"/>
  <c r="U8" i="66"/>
  <c r="U9" i="66"/>
  <c r="U10" i="66"/>
  <c r="U11" i="66"/>
  <c r="U12" i="66"/>
  <c r="U13" i="66"/>
  <c r="U14" i="66"/>
  <c r="U15" i="66"/>
  <c r="U16" i="66"/>
  <c r="U6" i="66"/>
  <c r="W13" i="66" l="1"/>
  <c r="BL13" i="66" s="1"/>
  <c r="W25" i="66"/>
  <c r="BL25" i="66" s="1"/>
  <c r="W31" i="66"/>
  <c r="BL31" i="66" s="1"/>
  <c r="W37" i="66"/>
  <c r="BL37" i="66" s="1"/>
  <c r="W43" i="66"/>
  <c r="BL43" i="66" s="1"/>
  <c r="W49" i="66"/>
  <c r="BL49" i="66" s="1"/>
  <c r="W45" i="66"/>
  <c r="BL45" i="66" s="1"/>
  <c r="W6" i="66"/>
  <c r="BL6" i="66" s="1"/>
  <c r="W28" i="66"/>
  <c r="BL28" i="66" s="1"/>
  <c r="W23" i="66"/>
  <c r="BL23" i="66" s="1"/>
  <c r="W29" i="66"/>
  <c r="BL29" i="66" s="1"/>
  <c r="W35" i="66"/>
  <c r="BL35" i="66" s="1"/>
  <c r="W41" i="66"/>
  <c r="BL41" i="66" s="1"/>
  <c r="W47" i="66"/>
  <c r="BL47" i="66" s="1"/>
  <c r="W22" i="66"/>
  <c r="BL22" i="66" s="1"/>
  <c r="W15" i="66"/>
  <c r="BL15" i="66" s="1"/>
  <c r="W18" i="66"/>
  <c r="BL18" i="66" s="1"/>
  <c r="W24" i="66"/>
  <c r="BL24" i="66" s="1"/>
  <c r="W30" i="66"/>
  <c r="BL30" i="66" s="1"/>
  <c r="W36" i="66"/>
  <c r="BL36" i="66" s="1"/>
  <c r="W42" i="66"/>
  <c r="BL42" i="66" s="1"/>
  <c r="W48" i="66"/>
  <c r="BL48" i="66" s="1"/>
  <c r="W14" i="66"/>
  <c r="BL14" i="66" s="1"/>
  <c r="W40" i="66"/>
  <c r="BL40" i="66" s="1"/>
  <c r="W12" i="66"/>
  <c r="BL12" i="66" s="1"/>
  <c r="W46" i="66"/>
  <c r="BL46" i="66" s="1"/>
  <c r="W11" i="66"/>
  <c r="BL11" i="66" s="1"/>
  <c r="W10" i="66"/>
  <c r="BL10" i="66" s="1"/>
  <c r="W34" i="66"/>
  <c r="BL34" i="66" s="1"/>
  <c r="W9" i="66"/>
  <c r="BL9" i="66" s="1"/>
  <c r="W39" i="66"/>
  <c r="BL39" i="66" s="1"/>
  <c r="W17" i="66"/>
  <c r="BL17" i="66" s="1"/>
  <c r="AD6" i="66"/>
  <c r="AG6" i="66" s="1"/>
  <c r="X7" i="66" s="1"/>
  <c r="AD39" i="66"/>
  <c r="AG39" i="66" s="1"/>
  <c r="X40" i="66" s="1"/>
  <c r="AD28" i="66"/>
  <c r="AG28" i="66" s="1"/>
  <c r="X29" i="66" s="1"/>
  <c r="AD17" i="66"/>
  <c r="AG17" i="66" s="1"/>
  <c r="X18" i="66" s="1"/>
  <c r="S126" i="68" l="1"/>
  <c r="S127" i="68" s="1"/>
  <c r="S115" i="68"/>
  <c r="S116" i="68" s="1"/>
  <c r="S104" i="68"/>
  <c r="T104" i="68" s="1"/>
  <c r="S93" i="68"/>
  <c r="S82" i="68"/>
  <c r="S83" i="68" s="1"/>
  <c r="S71" i="68"/>
  <c r="U71" i="68" s="1"/>
  <c r="S60" i="68"/>
  <c r="T60" i="68" s="1"/>
  <c r="S49" i="68"/>
  <c r="S38" i="68"/>
  <c r="S39" i="68" s="1"/>
  <c r="S27" i="68"/>
  <c r="S16" i="68"/>
  <c r="T16" i="68" s="1"/>
  <c r="AC29" i="66" l="1"/>
  <c r="AF29" i="66" s="1"/>
  <c r="BC95" i="66"/>
  <c r="BC84" i="66"/>
  <c r="BC62" i="66"/>
  <c r="S94" i="68"/>
  <c r="AA41" i="66" s="1"/>
  <c r="AD41" i="66" s="1"/>
  <c r="AA40" i="66"/>
  <c r="AD40" i="66" s="1"/>
  <c r="AG40" i="66" s="1"/>
  <c r="X41" i="66" s="1"/>
  <c r="T49" i="68"/>
  <c r="AB18" i="66" s="1"/>
  <c r="AE18" i="66" s="1"/>
  <c r="AA18" i="66"/>
  <c r="AD18" i="66" s="1"/>
  <c r="AG18" i="66" s="1"/>
  <c r="X19" i="66" s="1"/>
  <c r="U60" i="68"/>
  <c r="T27" i="68"/>
  <c r="AB7" i="66" s="1"/>
  <c r="AE7" i="66" s="1"/>
  <c r="AA7" i="66"/>
  <c r="AD7" i="66" s="1"/>
  <c r="AG7" i="66" s="1"/>
  <c r="X8" i="66" s="1"/>
  <c r="U49" i="68"/>
  <c r="T82" i="68"/>
  <c r="S50" i="68"/>
  <c r="U104" i="68"/>
  <c r="S61" i="68"/>
  <c r="T71" i="68"/>
  <c r="AB29" i="66" s="1"/>
  <c r="AE29" i="66" s="1"/>
  <c r="AA29" i="66"/>
  <c r="AD29" i="66" s="1"/>
  <c r="AG29" i="66" s="1"/>
  <c r="X30" i="66" s="1"/>
  <c r="U27" i="68"/>
  <c r="AC7" i="66" s="1"/>
  <c r="AF7" i="66" s="1"/>
  <c r="S72" i="68"/>
  <c r="T72" i="68" s="1"/>
  <c r="AB30" i="66" s="1"/>
  <c r="AE30" i="66" s="1"/>
  <c r="S128" i="68"/>
  <c r="U127" i="68"/>
  <c r="T127" i="68"/>
  <c r="T126" i="68"/>
  <c r="U126" i="68"/>
  <c r="S117" i="68"/>
  <c r="U116" i="68"/>
  <c r="T116" i="68"/>
  <c r="T115" i="68"/>
  <c r="U115" i="68"/>
  <c r="S105" i="68"/>
  <c r="T93" i="68"/>
  <c r="AB40" i="66" s="1"/>
  <c r="AE40" i="66" s="1"/>
  <c r="U93" i="68"/>
  <c r="T83" i="68"/>
  <c r="U83" i="68"/>
  <c r="S84" i="68"/>
  <c r="U82" i="68"/>
  <c r="T61" i="68"/>
  <c r="S40" i="68"/>
  <c r="U39" i="68"/>
  <c r="BC19" i="66" s="1"/>
  <c r="T39" i="68"/>
  <c r="T38" i="68"/>
  <c r="U38" i="68"/>
  <c r="BC18" i="66" s="1"/>
  <c r="S28" i="68"/>
  <c r="AA8" i="66" s="1"/>
  <c r="AD8" i="66" s="1"/>
  <c r="U16" i="68"/>
  <c r="S17" i="68"/>
  <c r="Q133" i="68"/>
  <c r="Q134" i="68"/>
  <c r="Q135" i="68"/>
  <c r="Q122" i="68"/>
  <c r="Q123" i="68"/>
  <c r="Q124" i="68"/>
  <c r="Q111" i="68"/>
  <c r="Q112" i="68"/>
  <c r="Q113" i="68"/>
  <c r="Q100" i="68"/>
  <c r="Q101" i="68"/>
  <c r="Q102" i="68"/>
  <c r="Q89" i="68"/>
  <c r="Q90" i="68"/>
  <c r="Q91" i="68"/>
  <c r="Q78" i="68"/>
  <c r="Q79" i="68"/>
  <c r="Q80" i="68"/>
  <c r="Q67" i="68"/>
  <c r="Q68" i="68"/>
  <c r="Q69" i="68"/>
  <c r="Q56" i="68"/>
  <c r="Q57" i="68"/>
  <c r="Q58" i="68"/>
  <c r="Q45" i="68"/>
  <c r="Q46" i="68"/>
  <c r="Q47" i="68"/>
  <c r="Q34" i="68"/>
  <c r="Q35" i="68"/>
  <c r="Q36" i="68"/>
  <c r="Q23" i="68"/>
  <c r="Q24" i="68"/>
  <c r="Q25" i="68"/>
  <c r="U15" i="68"/>
  <c r="U26" i="68"/>
  <c r="AC6" i="66" s="1"/>
  <c r="AF6" i="66" s="1"/>
  <c r="AI6" i="66" s="1"/>
  <c r="Z7" i="66" s="1"/>
  <c r="U37" i="68"/>
  <c r="U48" i="68"/>
  <c r="U59" i="68"/>
  <c r="U70" i="68"/>
  <c r="U81" i="68"/>
  <c r="U92" i="68"/>
  <c r="U103" i="68"/>
  <c r="U114" i="68"/>
  <c r="U125" i="68"/>
  <c r="U4" i="68"/>
  <c r="Q14" i="68"/>
  <c r="Q13" i="68"/>
  <c r="Q12" i="68"/>
  <c r="AI7" i="66" l="1"/>
  <c r="Z8" i="66" s="1"/>
  <c r="BC17" i="66"/>
  <c r="BC6" i="66"/>
  <c r="BC129" i="66"/>
  <c r="BC107" i="66"/>
  <c r="BC215" i="66"/>
  <c r="BC171" i="66"/>
  <c r="AC17" i="66"/>
  <c r="AF17" i="66" s="1"/>
  <c r="AI17" i="66" s="1"/>
  <c r="Z18" i="66" s="1"/>
  <c r="BC39" i="66"/>
  <c r="BC28" i="66"/>
  <c r="BC204" i="66"/>
  <c r="BC193" i="66"/>
  <c r="BC160" i="66"/>
  <c r="BC72" i="66"/>
  <c r="BC50" i="66"/>
  <c r="BC216" i="66"/>
  <c r="BC172" i="66"/>
  <c r="BC173" i="66"/>
  <c r="BC217" i="66"/>
  <c r="AC18" i="66"/>
  <c r="AF18" i="66" s="1"/>
  <c r="BC40" i="66"/>
  <c r="BC7" i="66"/>
  <c r="BC29" i="66"/>
  <c r="BC73" i="66"/>
  <c r="BC51" i="66"/>
  <c r="AC39" i="66"/>
  <c r="AF39" i="66" s="1"/>
  <c r="AI39" i="66" s="1"/>
  <c r="Z40" i="66" s="1"/>
  <c r="BC182" i="66"/>
  <c r="BC149" i="66"/>
  <c r="BC138" i="66"/>
  <c r="BC116" i="66"/>
  <c r="BC161" i="66"/>
  <c r="BC205" i="66"/>
  <c r="BC194" i="66"/>
  <c r="BC127" i="66"/>
  <c r="BC105" i="66"/>
  <c r="AC40" i="66"/>
  <c r="AF40" i="66" s="1"/>
  <c r="BC183" i="66"/>
  <c r="BC150" i="66"/>
  <c r="BC139" i="66"/>
  <c r="BC117" i="66"/>
  <c r="AC28" i="66"/>
  <c r="AF28" i="66" s="1"/>
  <c r="AI28" i="66" s="1"/>
  <c r="Z29" i="66" s="1"/>
  <c r="AI29" i="66" s="1"/>
  <c r="Z30" i="66" s="1"/>
  <c r="BC61" i="66"/>
  <c r="BC94" i="66"/>
  <c r="BC83" i="66"/>
  <c r="BC128" i="66"/>
  <c r="BC106" i="66"/>
  <c r="AI18" i="66"/>
  <c r="Z19" i="66" s="1"/>
  <c r="AG8" i="66"/>
  <c r="X9" i="66" s="1"/>
  <c r="U61" i="68"/>
  <c r="S62" i="68"/>
  <c r="U50" i="68"/>
  <c r="AA19" i="66"/>
  <c r="AD19" i="66" s="1"/>
  <c r="AG19" i="66" s="1"/>
  <c r="X20" i="66" s="1"/>
  <c r="S51" i="68"/>
  <c r="T94" i="68"/>
  <c r="AB41" i="66" s="1"/>
  <c r="AE41" i="66" s="1"/>
  <c r="T50" i="68"/>
  <c r="AB19" i="66" s="1"/>
  <c r="AE19" i="66" s="1"/>
  <c r="U94" i="68"/>
  <c r="S95" i="68"/>
  <c r="AA42" i="66" s="1"/>
  <c r="AD42" i="66" s="1"/>
  <c r="U72" i="68"/>
  <c r="AA30" i="66"/>
  <c r="AD30" i="66" s="1"/>
  <c r="AG30" i="66" s="1"/>
  <c r="X31" i="66" s="1"/>
  <c r="S73" i="68"/>
  <c r="AG41" i="66"/>
  <c r="X42" i="66" s="1"/>
  <c r="T128" i="68"/>
  <c r="S129" i="68"/>
  <c r="U128" i="68"/>
  <c r="T117" i="68"/>
  <c r="S118" i="68"/>
  <c r="U117" i="68"/>
  <c r="U105" i="68"/>
  <c r="S106" i="68"/>
  <c r="T105" i="68"/>
  <c r="U84" i="68"/>
  <c r="T84" i="68"/>
  <c r="S85" i="68"/>
  <c r="T40" i="68"/>
  <c r="S41" i="68"/>
  <c r="U40" i="68"/>
  <c r="BC20" i="66" s="1"/>
  <c r="U28" i="68"/>
  <c r="AC8" i="66" s="1"/>
  <c r="AF8" i="66" s="1"/>
  <c r="AI8" i="66" s="1"/>
  <c r="Z9" i="66" s="1"/>
  <c r="S29" i="68"/>
  <c r="AA9" i="66" s="1"/>
  <c r="AD9" i="66" s="1"/>
  <c r="T28" i="68"/>
  <c r="AB8" i="66" s="1"/>
  <c r="AE8" i="66" s="1"/>
  <c r="U17" i="68"/>
  <c r="S18" i="68"/>
  <c r="T17" i="68"/>
  <c r="BC130" i="66" l="1"/>
  <c r="BC108" i="66"/>
  <c r="BC74" i="66"/>
  <c r="BC52" i="66"/>
  <c r="AC41" i="66"/>
  <c r="AF41" i="66" s="1"/>
  <c r="BC184" i="66"/>
  <c r="BC140" i="66"/>
  <c r="BC151" i="66"/>
  <c r="BC118" i="66"/>
  <c r="BC218" i="66"/>
  <c r="BC174" i="66"/>
  <c r="AC30" i="66"/>
  <c r="AF30" i="66" s="1"/>
  <c r="AI30" i="66" s="1"/>
  <c r="Z31" i="66" s="1"/>
  <c r="BC96" i="66"/>
  <c r="BC63" i="66"/>
  <c r="BC85" i="66"/>
  <c r="AC19" i="66"/>
  <c r="AF19" i="66" s="1"/>
  <c r="BC30" i="66"/>
  <c r="BC41" i="66"/>
  <c r="BC8" i="66"/>
  <c r="BC195" i="66"/>
  <c r="BC162" i="66"/>
  <c r="BC206" i="66"/>
  <c r="AI40" i="66"/>
  <c r="Z41" i="66" s="1"/>
  <c r="AI19" i="66"/>
  <c r="Z20" i="66" s="1"/>
  <c r="AG9" i="66"/>
  <c r="X10" i="66" s="1"/>
  <c r="U95" i="68"/>
  <c r="AG42" i="66"/>
  <c r="X43" i="66" s="1"/>
  <c r="S96" i="68"/>
  <c r="AA43" i="66" s="1"/>
  <c r="AD43" i="66" s="1"/>
  <c r="T95" i="68"/>
  <c r="AB42" i="66" s="1"/>
  <c r="AE42" i="66" s="1"/>
  <c r="S52" i="68"/>
  <c r="AA20" i="66"/>
  <c r="AD20" i="66" s="1"/>
  <c r="AG20" i="66" s="1"/>
  <c r="X21" i="66" s="1"/>
  <c r="T51" i="68"/>
  <c r="AB20" i="66" s="1"/>
  <c r="AE20" i="66" s="1"/>
  <c r="U51" i="68"/>
  <c r="S74" i="68"/>
  <c r="AA31" i="66"/>
  <c r="AD31" i="66" s="1"/>
  <c r="AG31" i="66" s="1"/>
  <c r="X32" i="66" s="1"/>
  <c r="T73" i="68"/>
  <c r="AB31" i="66" s="1"/>
  <c r="AE31" i="66" s="1"/>
  <c r="U73" i="68"/>
  <c r="S63" i="68"/>
  <c r="U62" i="68"/>
  <c r="T62" i="68"/>
  <c r="U129" i="68"/>
  <c r="T129" i="68"/>
  <c r="S130" i="68"/>
  <c r="U118" i="68"/>
  <c r="T118" i="68"/>
  <c r="S119" i="68"/>
  <c r="S107" i="68"/>
  <c r="T106" i="68"/>
  <c r="U106" i="68"/>
  <c r="T96" i="68"/>
  <c r="AB43" i="66" s="1"/>
  <c r="AE43" i="66" s="1"/>
  <c r="S97" i="68"/>
  <c r="AA44" i="66" s="1"/>
  <c r="AD44" i="66" s="1"/>
  <c r="S86" i="68"/>
  <c r="U85" i="68"/>
  <c r="T85" i="68"/>
  <c r="U41" i="68"/>
  <c r="BC21" i="66" s="1"/>
  <c r="T41" i="68"/>
  <c r="S42" i="68"/>
  <c r="S30" i="68"/>
  <c r="AA10" i="66" s="1"/>
  <c r="AD10" i="66" s="1"/>
  <c r="T29" i="68"/>
  <c r="AB9" i="66" s="1"/>
  <c r="AE9" i="66" s="1"/>
  <c r="U29" i="68"/>
  <c r="AC9" i="66" s="1"/>
  <c r="AF9" i="66" s="1"/>
  <c r="AI9" i="66" s="1"/>
  <c r="Z10" i="66" s="1"/>
  <c r="S19" i="68"/>
  <c r="U18" i="68"/>
  <c r="T18" i="68"/>
  <c r="S5" i="68"/>
  <c r="U5" i="68" s="1"/>
  <c r="AG10" i="66" l="1"/>
  <c r="X11" i="66" s="1"/>
  <c r="BC219" i="66"/>
  <c r="BC175" i="66"/>
  <c r="BC131" i="66"/>
  <c r="BC109" i="66"/>
  <c r="AI41" i="66"/>
  <c r="Z42" i="66" s="1"/>
  <c r="AC20" i="66"/>
  <c r="AF20" i="66" s="1"/>
  <c r="AI20" i="66" s="1"/>
  <c r="Z21" i="66" s="1"/>
  <c r="BC31" i="66"/>
  <c r="BC42" i="66"/>
  <c r="BC75" i="66"/>
  <c r="BC9" i="66"/>
  <c r="BC53" i="66"/>
  <c r="AC42" i="66"/>
  <c r="AF42" i="66" s="1"/>
  <c r="AI42" i="66" s="1"/>
  <c r="Z43" i="66" s="1"/>
  <c r="BC185" i="66"/>
  <c r="BC141" i="66"/>
  <c r="BC152" i="66"/>
  <c r="BC119" i="66"/>
  <c r="BC163" i="66"/>
  <c r="BC207" i="66"/>
  <c r="BC196" i="66"/>
  <c r="AC31" i="66"/>
  <c r="AF31" i="66" s="1"/>
  <c r="AI31" i="66" s="1"/>
  <c r="Z32" i="66" s="1"/>
  <c r="BC97" i="66"/>
  <c r="BC86" i="66"/>
  <c r="BC64" i="66"/>
  <c r="S6" i="68"/>
  <c r="AA21" i="66"/>
  <c r="AD21" i="66" s="1"/>
  <c r="AG21" i="66" s="1"/>
  <c r="X22" i="66" s="1"/>
  <c r="U52" i="68"/>
  <c r="T52" i="68"/>
  <c r="AB21" i="66" s="1"/>
  <c r="AE21" i="66" s="1"/>
  <c r="S53" i="68"/>
  <c r="T63" i="68"/>
  <c r="S64" i="68"/>
  <c r="U63" i="68"/>
  <c r="AG43" i="66"/>
  <c r="X44" i="66" s="1"/>
  <c r="AG44" i="66" s="1"/>
  <c r="X45" i="66" s="1"/>
  <c r="U96" i="68"/>
  <c r="AA32" i="66"/>
  <c r="AD32" i="66" s="1"/>
  <c r="AG32" i="66" s="1"/>
  <c r="X33" i="66" s="1"/>
  <c r="S75" i="68"/>
  <c r="T74" i="68"/>
  <c r="AB32" i="66" s="1"/>
  <c r="AE32" i="66" s="1"/>
  <c r="U74" i="68"/>
  <c r="S131" i="68"/>
  <c r="U130" i="68"/>
  <c r="T130" i="68"/>
  <c r="S120" i="68"/>
  <c r="U119" i="68"/>
  <c r="T119" i="68"/>
  <c r="U107" i="68"/>
  <c r="T107" i="68"/>
  <c r="S108" i="68"/>
  <c r="S98" i="68"/>
  <c r="AA45" i="66" s="1"/>
  <c r="AD45" i="66" s="1"/>
  <c r="U97" i="68"/>
  <c r="T97" i="68"/>
  <c r="AB44" i="66" s="1"/>
  <c r="AE44" i="66" s="1"/>
  <c r="T86" i="68"/>
  <c r="S87" i="68"/>
  <c r="U86" i="68"/>
  <c r="S43" i="68"/>
  <c r="U42" i="68"/>
  <c r="BC22" i="66" s="1"/>
  <c r="T42" i="68"/>
  <c r="S31" i="68"/>
  <c r="AA11" i="66" s="1"/>
  <c r="AD11" i="66" s="1"/>
  <c r="U30" i="68"/>
  <c r="AC10" i="66" s="1"/>
  <c r="AF10" i="66" s="1"/>
  <c r="AI10" i="66" s="1"/>
  <c r="Z11" i="66" s="1"/>
  <c r="T30" i="68"/>
  <c r="AB10" i="66" s="1"/>
  <c r="AE10" i="66" s="1"/>
  <c r="S20" i="68"/>
  <c r="U19" i="68"/>
  <c r="T19" i="68"/>
  <c r="IB7" i="65"/>
  <c r="IC7" i="65" s="1"/>
  <c r="IE7" i="65"/>
  <c r="IH7" i="65"/>
  <c r="II7" i="65" s="1"/>
  <c r="IB8" i="65"/>
  <c r="IF8" i="65" s="1"/>
  <c r="IE8" i="65"/>
  <c r="IH8" i="65"/>
  <c r="II8" i="65" s="1"/>
  <c r="IB9" i="65"/>
  <c r="IC9" i="65" s="1"/>
  <c r="IE9" i="65"/>
  <c r="IF9" i="65" s="1"/>
  <c r="IH9" i="65"/>
  <c r="II9" i="65" s="1"/>
  <c r="IB10" i="65"/>
  <c r="IC10" i="65" s="1"/>
  <c r="ID10" i="65" s="1"/>
  <c r="IE10" i="65"/>
  <c r="IH10" i="65"/>
  <c r="IL10" i="65" s="1"/>
  <c r="IK10" i="65" s="1"/>
  <c r="IB11" i="65"/>
  <c r="IC11" i="65" s="1"/>
  <c r="IE11" i="65"/>
  <c r="IF11" i="65" s="1"/>
  <c r="IH11" i="65"/>
  <c r="IJ11" i="65" s="1"/>
  <c r="II11" i="65"/>
  <c r="IB12" i="65"/>
  <c r="IE12" i="65"/>
  <c r="IH12" i="65"/>
  <c r="II12" i="65" s="1"/>
  <c r="IJ12" i="65"/>
  <c r="IB13" i="65"/>
  <c r="IL13" i="65" s="1"/>
  <c r="IK13" i="65" s="1"/>
  <c r="IC13" i="65"/>
  <c r="ID13" i="65" s="1"/>
  <c r="IE13" i="65"/>
  <c r="IH13" i="65"/>
  <c r="II13" i="65" s="1"/>
  <c r="IB14" i="65"/>
  <c r="IC14" i="65" s="1"/>
  <c r="IE14" i="65"/>
  <c r="IH14" i="65"/>
  <c r="IJ14" i="65" s="1"/>
  <c r="IB15" i="65"/>
  <c r="IF15" i="65" s="1"/>
  <c r="IE15" i="65"/>
  <c r="IH15" i="65"/>
  <c r="II15" i="65" s="1"/>
  <c r="IJ15" i="65"/>
  <c r="IB16" i="65"/>
  <c r="IE16" i="65"/>
  <c r="IH16" i="65"/>
  <c r="II16" i="65" s="1"/>
  <c r="IJ16" i="65"/>
  <c r="IB17" i="65"/>
  <c r="IC17" i="65" s="1"/>
  <c r="IE17" i="65"/>
  <c r="IH17" i="65"/>
  <c r="IB18" i="65"/>
  <c r="IC18" i="65" s="1"/>
  <c r="IE18" i="65"/>
  <c r="IF18" i="65" s="1"/>
  <c r="IH18" i="65"/>
  <c r="IJ18" i="65" s="1"/>
  <c r="II18" i="65"/>
  <c r="IB19" i="65"/>
  <c r="IF19" i="65" s="1"/>
  <c r="IE19" i="65"/>
  <c r="IH19" i="65"/>
  <c r="II19" i="65"/>
  <c r="IJ19" i="65"/>
  <c r="IB20" i="65"/>
  <c r="IE20" i="65"/>
  <c r="IH20" i="65"/>
  <c r="II20" i="65" s="1"/>
  <c r="IJ20" i="65"/>
  <c r="IB21" i="65"/>
  <c r="IC21" i="65" s="1"/>
  <c r="IE21" i="65"/>
  <c r="IH21" i="65"/>
  <c r="IB22" i="65"/>
  <c r="IC22" i="65" s="1"/>
  <c r="IE22" i="65"/>
  <c r="IF22" i="65" s="1"/>
  <c r="IH22" i="65"/>
  <c r="IJ22" i="65" s="1"/>
  <c r="IB23" i="65"/>
  <c r="IC23" i="65" s="1"/>
  <c r="IE23" i="65"/>
  <c r="IH23" i="65"/>
  <c r="II23" i="65" s="1"/>
  <c r="IJ23" i="65"/>
  <c r="IB24" i="65"/>
  <c r="IC24" i="65" s="1"/>
  <c r="IE24" i="65"/>
  <c r="IH24" i="65"/>
  <c r="II24" i="65" s="1"/>
  <c r="IB25" i="65"/>
  <c r="IC25" i="65"/>
  <c r="IE25" i="65"/>
  <c r="IF25" i="65" s="1"/>
  <c r="IH25" i="65"/>
  <c r="IJ25" i="65" s="1"/>
  <c r="IB26" i="65"/>
  <c r="IC26" i="65" s="1"/>
  <c r="IE26" i="65"/>
  <c r="IH26" i="65"/>
  <c r="II26" i="65" s="1"/>
  <c r="IB27" i="65"/>
  <c r="IC27" i="65" s="1"/>
  <c r="IE27" i="65"/>
  <c r="IH27" i="65"/>
  <c r="IJ27" i="65" s="1"/>
  <c r="IB28" i="65"/>
  <c r="IC28" i="65" s="1"/>
  <c r="ID28" i="65" s="1"/>
  <c r="IE28" i="65"/>
  <c r="IH28" i="65"/>
  <c r="II28" i="65" s="1"/>
  <c r="IJ28" i="65"/>
  <c r="IB29" i="65"/>
  <c r="IC29" i="65" s="1"/>
  <c r="IE29" i="65"/>
  <c r="IH29" i="65"/>
  <c r="IJ29" i="65" s="1"/>
  <c r="IB30" i="65"/>
  <c r="IC30" i="65" s="1"/>
  <c r="IE30" i="65"/>
  <c r="IH30" i="65"/>
  <c r="II30" i="65" s="1"/>
  <c r="IJ30" i="65"/>
  <c r="IB31" i="65"/>
  <c r="IC31" i="65" s="1"/>
  <c r="IE31" i="65"/>
  <c r="IH31" i="65"/>
  <c r="IJ31" i="65" s="1"/>
  <c r="II31" i="65"/>
  <c r="IB32" i="65"/>
  <c r="IC32" i="65"/>
  <c r="IE32" i="65"/>
  <c r="IH32" i="65"/>
  <c r="II32" i="65" s="1"/>
  <c r="IB33" i="65"/>
  <c r="IC33" i="65" s="1"/>
  <c r="IE33" i="65"/>
  <c r="IH33" i="65"/>
  <c r="IB34" i="65"/>
  <c r="IE34" i="65"/>
  <c r="IH34" i="65"/>
  <c r="II34" i="65" s="1"/>
  <c r="IJ34" i="65"/>
  <c r="IB35" i="65"/>
  <c r="IE35" i="65"/>
  <c r="IH35" i="65"/>
  <c r="II35" i="65"/>
  <c r="IJ35" i="65"/>
  <c r="IB36" i="65"/>
  <c r="IC36" i="65" s="1"/>
  <c r="IE36" i="65"/>
  <c r="IH36" i="65"/>
  <c r="II36" i="65" s="1"/>
  <c r="IB37" i="65"/>
  <c r="IC37" i="65"/>
  <c r="IE37" i="65"/>
  <c r="IH37" i="65"/>
  <c r="IB38" i="65"/>
  <c r="IE38" i="65"/>
  <c r="IH38" i="65"/>
  <c r="IB39" i="65"/>
  <c r="IE39" i="65"/>
  <c r="IH39" i="65"/>
  <c r="II39" i="65" s="1"/>
  <c r="IB40" i="65"/>
  <c r="IC40" i="65"/>
  <c r="ID40" i="65" s="1"/>
  <c r="IE40" i="65"/>
  <c r="IH40" i="65"/>
  <c r="II40" i="65" s="1"/>
  <c r="IJ40" i="65"/>
  <c r="IL40" i="65"/>
  <c r="IK40" i="65" s="1"/>
  <c r="IB41" i="65"/>
  <c r="IC41" i="65" s="1"/>
  <c r="IE41" i="65"/>
  <c r="IF41" i="65" s="1"/>
  <c r="IH41" i="65"/>
  <c r="IB42" i="65"/>
  <c r="IE42" i="65"/>
  <c r="IH42" i="65"/>
  <c r="II42" i="65" s="1"/>
  <c r="IB43" i="65"/>
  <c r="IE43" i="65"/>
  <c r="IH43" i="65"/>
  <c r="II43" i="65" s="1"/>
  <c r="IB44" i="65"/>
  <c r="IC44" i="65"/>
  <c r="ID44" i="65" s="1"/>
  <c r="IE44" i="65"/>
  <c r="IH44" i="65"/>
  <c r="II44" i="65" s="1"/>
  <c r="IJ44" i="65"/>
  <c r="IL44" i="65"/>
  <c r="IK44" i="65" s="1"/>
  <c r="IB45" i="65"/>
  <c r="IC45" i="65" s="1"/>
  <c r="IE45" i="65"/>
  <c r="IH45" i="65"/>
  <c r="IB46" i="65"/>
  <c r="IE46" i="65"/>
  <c r="IH46" i="65"/>
  <c r="II46" i="65" s="1"/>
  <c r="IB47" i="65"/>
  <c r="IE47" i="65"/>
  <c r="IH47" i="65"/>
  <c r="II47" i="65"/>
  <c r="IJ47" i="65"/>
  <c r="IB48" i="65"/>
  <c r="IC48" i="65" s="1"/>
  <c r="IE48" i="65"/>
  <c r="IH48" i="65"/>
  <c r="II48" i="65" s="1"/>
  <c r="IB49" i="65"/>
  <c r="IC49" i="65" s="1"/>
  <c r="IE49" i="65"/>
  <c r="IF49" i="65" s="1"/>
  <c r="IH49" i="65"/>
  <c r="IB50" i="65"/>
  <c r="IC50" i="65" s="1"/>
  <c r="ID50" i="65"/>
  <c r="IE50" i="65"/>
  <c r="IF50" i="65" s="1"/>
  <c r="IH50" i="65"/>
  <c r="II50" i="65" s="1"/>
  <c r="IJ50" i="65"/>
  <c r="IL50" i="65"/>
  <c r="IK50" i="65" s="1"/>
  <c r="IB51" i="65"/>
  <c r="IC51" i="65" s="1"/>
  <c r="IE51" i="65"/>
  <c r="IH51" i="65"/>
  <c r="II51" i="65" s="1"/>
  <c r="IB52" i="65"/>
  <c r="IC52" i="65" s="1"/>
  <c r="IE52" i="65"/>
  <c r="IH52" i="65"/>
  <c r="II52" i="65" s="1"/>
  <c r="IB53" i="65"/>
  <c r="IL53" i="65" s="1"/>
  <c r="IK53" i="65" s="1"/>
  <c r="IC53" i="65"/>
  <c r="ID53" i="65" s="1"/>
  <c r="IE53" i="65"/>
  <c r="IF53" i="65" s="1"/>
  <c r="IH53" i="65"/>
  <c r="IJ53" i="65" s="1"/>
  <c r="II53" i="65"/>
  <c r="IB54" i="65"/>
  <c r="IC54" i="65" s="1"/>
  <c r="ID54" i="65"/>
  <c r="IE54" i="65"/>
  <c r="IF54" i="65" s="1"/>
  <c r="IH54" i="65"/>
  <c r="II54" i="65" s="1"/>
  <c r="IJ54" i="65"/>
  <c r="IB55" i="65"/>
  <c r="IC55" i="65" s="1"/>
  <c r="IE55" i="65"/>
  <c r="IH55" i="65"/>
  <c r="IJ55" i="65" s="1"/>
  <c r="II55" i="65"/>
  <c r="IB56" i="65"/>
  <c r="IE56" i="65"/>
  <c r="IH56" i="65"/>
  <c r="IB57" i="65"/>
  <c r="IC57" i="65" s="1"/>
  <c r="IE57" i="65"/>
  <c r="IH57" i="65"/>
  <c r="IJ57" i="65" s="1"/>
  <c r="IB58" i="65"/>
  <c r="IC58" i="65" s="1"/>
  <c r="ID58" i="65"/>
  <c r="IE58" i="65"/>
  <c r="IH58" i="65"/>
  <c r="II58" i="65" s="1"/>
  <c r="IJ58" i="65"/>
  <c r="IB59" i="65"/>
  <c r="IC59" i="65" s="1"/>
  <c r="IE59" i="65"/>
  <c r="IH59" i="65"/>
  <c r="II59" i="65"/>
  <c r="IJ59" i="65"/>
  <c r="IB60" i="65"/>
  <c r="IC60" i="65" s="1"/>
  <c r="IE60" i="65"/>
  <c r="IH60" i="65"/>
  <c r="II60" i="65" s="1"/>
  <c r="IB61" i="65"/>
  <c r="IC61" i="65"/>
  <c r="ID61" i="65" s="1"/>
  <c r="IG61" i="65" s="1"/>
  <c r="IE61" i="65"/>
  <c r="IH61" i="65"/>
  <c r="IJ61" i="65" s="1"/>
  <c r="II61" i="65"/>
  <c r="IL61" i="65"/>
  <c r="IK61" i="65" s="1"/>
  <c r="IB62" i="65"/>
  <c r="IC62" i="65" s="1"/>
  <c r="IE62" i="65"/>
  <c r="IF62" i="65"/>
  <c r="IH62" i="65"/>
  <c r="IJ62" i="65" s="1"/>
  <c r="IB63" i="65"/>
  <c r="IF63" i="65" s="1"/>
  <c r="IE63" i="65"/>
  <c r="IH63" i="65"/>
  <c r="II63" i="65" s="1"/>
  <c r="IB64" i="65"/>
  <c r="IC64" i="65" s="1"/>
  <c r="ID64" i="65" s="1"/>
  <c r="IE64" i="65"/>
  <c r="IH64" i="65"/>
  <c r="IB65" i="65"/>
  <c r="IC65" i="65"/>
  <c r="IG65" i="65" s="1"/>
  <c r="ID65" i="65"/>
  <c r="IE65" i="65"/>
  <c r="IH65" i="65"/>
  <c r="IJ65" i="65" s="1"/>
  <c r="II65" i="65"/>
  <c r="IL65" i="65"/>
  <c r="IK65" i="65" s="1"/>
  <c r="IB66" i="65"/>
  <c r="IC66" i="65" s="1"/>
  <c r="ID66" i="65"/>
  <c r="IE66" i="65"/>
  <c r="IH66" i="65"/>
  <c r="IJ66" i="65" s="1"/>
  <c r="II66" i="65"/>
  <c r="IB67" i="65"/>
  <c r="IF67" i="65" s="1"/>
  <c r="IE67" i="65"/>
  <c r="IH67" i="65"/>
  <c r="II67" i="65" s="1"/>
  <c r="IB68" i="65"/>
  <c r="IC68" i="65" s="1"/>
  <c r="IE68" i="65"/>
  <c r="IH68" i="65"/>
  <c r="IB69" i="65"/>
  <c r="IC69" i="65"/>
  <c r="IG69" i="65" s="1"/>
  <c r="ID69" i="65"/>
  <c r="IE69" i="65"/>
  <c r="IH69" i="65"/>
  <c r="IJ69" i="65" s="1"/>
  <c r="II69" i="65"/>
  <c r="IL69" i="65"/>
  <c r="IK69" i="65" s="1"/>
  <c r="IB70" i="65"/>
  <c r="IC70" i="65" s="1"/>
  <c r="ID70" i="65"/>
  <c r="IE70" i="65"/>
  <c r="IH70" i="65"/>
  <c r="IJ70" i="65" s="1"/>
  <c r="II70" i="65"/>
  <c r="IL70" i="65"/>
  <c r="IK70" i="65" s="1"/>
  <c r="IB71" i="65"/>
  <c r="IC71" i="65" s="1"/>
  <c r="IE71" i="65"/>
  <c r="IF71" i="65"/>
  <c r="IH71" i="65"/>
  <c r="II71" i="65" s="1"/>
  <c r="IB72" i="65"/>
  <c r="IC72" i="65" s="1"/>
  <c r="ID72" i="65" s="1"/>
  <c r="IE72" i="65"/>
  <c r="IH72" i="65"/>
  <c r="IB73" i="65"/>
  <c r="IC73" i="65"/>
  <c r="IE73" i="65"/>
  <c r="IH73" i="65"/>
  <c r="IJ73" i="65" s="1"/>
  <c r="IB74" i="65"/>
  <c r="IC74" i="65" s="1"/>
  <c r="ID74" i="65"/>
  <c r="IE74" i="65"/>
  <c r="IH74" i="65"/>
  <c r="IJ74" i="65" s="1"/>
  <c r="II74" i="65"/>
  <c r="IB75" i="65"/>
  <c r="IC75" i="65"/>
  <c r="IE75" i="65"/>
  <c r="IF75" i="65" s="1"/>
  <c r="IH75" i="65"/>
  <c r="II75" i="65"/>
  <c r="IJ75" i="65"/>
  <c r="IB76" i="65"/>
  <c r="IC76" i="65" s="1"/>
  <c r="IE76" i="65"/>
  <c r="IH76" i="65"/>
  <c r="IB77" i="65"/>
  <c r="IC77" i="65" s="1"/>
  <c r="IE77" i="65"/>
  <c r="IH77" i="65"/>
  <c r="IJ77" i="65" s="1"/>
  <c r="IB78" i="65"/>
  <c r="IC78" i="65" s="1"/>
  <c r="ID78" i="65"/>
  <c r="IE78" i="65"/>
  <c r="IH78" i="65"/>
  <c r="IJ78" i="65" s="1"/>
  <c r="II78" i="65"/>
  <c r="IB79" i="65"/>
  <c r="IC79" i="65" s="1"/>
  <c r="IE79" i="65"/>
  <c r="IF79" i="65"/>
  <c r="IH79" i="65"/>
  <c r="II79" i="65" s="1"/>
  <c r="IB80" i="65"/>
  <c r="IC80" i="65" s="1"/>
  <c r="ID80" i="65" s="1"/>
  <c r="IE80" i="65"/>
  <c r="IH80" i="65"/>
  <c r="IB81" i="65"/>
  <c r="IL81" i="65" s="1"/>
  <c r="IK81" i="65" s="1"/>
  <c r="IC81" i="65"/>
  <c r="IE81" i="65"/>
  <c r="IH81" i="65"/>
  <c r="IJ81" i="65" s="1"/>
  <c r="IB82" i="65"/>
  <c r="IC82" i="65" s="1"/>
  <c r="ID82" i="65"/>
  <c r="IE82" i="65"/>
  <c r="IH82" i="65"/>
  <c r="IJ82" i="65" s="1"/>
  <c r="II82" i="65"/>
  <c r="IB83" i="65"/>
  <c r="IC83" i="65"/>
  <c r="IE83" i="65"/>
  <c r="IF83" i="65" s="1"/>
  <c r="IH83" i="65"/>
  <c r="II83" i="65"/>
  <c r="IJ83" i="65"/>
  <c r="IB84" i="65"/>
  <c r="IC84" i="65" s="1"/>
  <c r="IE84" i="65"/>
  <c r="IH84" i="65"/>
  <c r="IB85" i="65"/>
  <c r="IL85" i="65" s="1"/>
  <c r="IK85" i="65" s="1"/>
  <c r="IE85" i="65"/>
  <c r="IH85" i="65"/>
  <c r="IJ85" i="65" s="1"/>
  <c r="IB86" i="65"/>
  <c r="IC86" i="65" s="1"/>
  <c r="IE86" i="65"/>
  <c r="IH86" i="65"/>
  <c r="IJ86" i="65" s="1"/>
  <c r="IB87" i="65"/>
  <c r="IC87" i="65"/>
  <c r="IE87" i="65"/>
  <c r="IF87" i="65" s="1"/>
  <c r="IH87" i="65"/>
  <c r="II87" i="65"/>
  <c r="IJ87" i="65"/>
  <c r="IB88" i="65"/>
  <c r="IC88" i="65" s="1"/>
  <c r="ID88" i="65" s="1"/>
  <c r="IE88" i="65"/>
  <c r="IH88" i="65"/>
  <c r="IB89" i="65"/>
  <c r="IL89" i="65" s="1"/>
  <c r="IK89" i="65" s="1"/>
  <c r="IE89" i="65"/>
  <c r="IH89" i="65"/>
  <c r="IJ89" i="65" s="1"/>
  <c r="IB90" i="65"/>
  <c r="IC90" i="65" s="1"/>
  <c r="IE90" i="65"/>
  <c r="IH90" i="65"/>
  <c r="IJ90" i="65" s="1"/>
  <c r="IB91" i="65"/>
  <c r="IF91" i="65" s="1"/>
  <c r="IC91" i="65"/>
  <c r="IE91" i="65"/>
  <c r="IH91" i="65"/>
  <c r="IJ91" i="65" s="1"/>
  <c r="II91" i="65"/>
  <c r="IB92" i="65"/>
  <c r="IC92" i="65" s="1"/>
  <c r="IE92" i="65"/>
  <c r="IH92" i="65"/>
  <c r="IB93" i="65"/>
  <c r="IC93" i="65" s="1"/>
  <c r="IE93" i="65"/>
  <c r="IH93" i="65"/>
  <c r="IJ93" i="65" s="1"/>
  <c r="II93" i="65"/>
  <c r="IL93" i="65"/>
  <c r="IK93" i="65" s="1"/>
  <c r="IB94" i="65"/>
  <c r="IC94" i="65" s="1"/>
  <c r="IE94" i="65"/>
  <c r="IF94" i="65"/>
  <c r="IH94" i="65"/>
  <c r="IJ94" i="65" s="1"/>
  <c r="IL94" i="65"/>
  <c r="IK94" i="65" s="1"/>
  <c r="IB95" i="65"/>
  <c r="IC95" i="65" s="1"/>
  <c r="IE95" i="65"/>
  <c r="IH95" i="65"/>
  <c r="II95" i="65" s="1"/>
  <c r="IB96" i="65"/>
  <c r="IC96" i="65" s="1"/>
  <c r="ID96" i="65" s="1"/>
  <c r="IE96" i="65"/>
  <c r="IH96" i="65"/>
  <c r="IB97" i="65"/>
  <c r="IC97" i="65"/>
  <c r="IG97" i="65" s="1"/>
  <c r="ID97" i="65"/>
  <c r="IE97" i="65"/>
  <c r="IH97" i="65"/>
  <c r="IJ97" i="65" s="1"/>
  <c r="II97" i="65"/>
  <c r="IB98" i="65"/>
  <c r="IC98" i="65" s="1"/>
  <c r="ID98" i="65" s="1"/>
  <c r="IE98" i="65"/>
  <c r="IH98" i="65"/>
  <c r="II98" i="65" s="1"/>
  <c r="IB99" i="65"/>
  <c r="IC99" i="65" s="1"/>
  <c r="IE99" i="65"/>
  <c r="IH99" i="65"/>
  <c r="IF99" i="65" s="1"/>
  <c r="IB100" i="65"/>
  <c r="IC100" i="65" s="1"/>
  <c r="ID100" i="65"/>
  <c r="IE100" i="65"/>
  <c r="IH100" i="65"/>
  <c r="IB101" i="65"/>
  <c r="IC101" i="65"/>
  <c r="ID101" i="65" s="1"/>
  <c r="IE101" i="65"/>
  <c r="IH101" i="65"/>
  <c r="IJ101" i="65" s="1"/>
  <c r="IL101" i="65"/>
  <c r="IK101" i="65" s="1"/>
  <c r="IB102" i="65"/>
  <c r="IC102" i="65" s="1"/>
  <c r="IE102" i="65"/>
  <c r="IH102" i="65"/>
  <c r="II102" i="65" s="1"/>
  <c r="IB103" i="65"/>
  <c r="IC103" i="65" s="1"/>
  <c r="IE103" i="65"/>
  <c r="IF103" i="65"/>
  <c r="IH103" i="65"/>
  <c r="II103" i="65" s="1"/>
  <c r="IJ103" i="65"/>
  <c r="IB104" i="65"/>
  <c r="IC104" i="65" s="1"/>
  <c r="ID104" i="65" s="1"/>
  <c r="IE104" i="65"/>
  <c r="IH104" i="65"/>
  <c r="IB105" i="65"/>
  <c r="IC105" i="65"/>
  <c r="ID105" i="65" s="1"/>
  <c r="IE105" i="65"/>
  <c r="IH105" i="65"/>
  <c r="IJ105" i="65" s="1"/>
  <c r="IL105" i="65"/>
  <c r="IK105" i="65" s="1"/>
  <c r="IB106" i="65"/>
  <c r="IC106" i="65" s="1"/>
  <c r="IE106" i="65"/>
  <c r="IH106" i="65"/>
  <c r="II106" i="65" s="1"/>
  <c r="IB107" i="65"/>
  <c r="IC107" i="65"/>
  <c r="ID107" i="65" s="1"/>
  <c r="IE107" i="65"/>
  <c r="IF107" i="65" s="1"/>
  <c r="IH107" i="65"/>
  <c r="II107" i="65" s="1"/>
  <c r="IB108" i="65"/>
  <c r="IC108" i="65" s="1"/>
  <c r="IE108" i="65"/>
  <c r="IF108" i="65" s="1"/>
  <c r="IH108" i="65"/>
  <c r="IB109" i="65"/>
  <c r="IC109" i="65" s="1"/>
  <c r="IE109" i="65"/>
  <c r="IH109" i="65"/>
  <c r="II109" i="65" s="1"/>
  <c r="IB110" i="65"/>
  <c r="IF110" i="65" s="1"/>
  <c r="IE110" i="65"/>
  <c r="IH110" i="65"/>
  <c r="II110" i="65" s="1"/>
  <c r="IJ110" i="65"/>
  <c r="IB111" i="65"/>
  <c r="IC111" i="65" s="1"/>
  <c r="IE111" i="65"/>
  <c r="IH111" i="65"/>
  <c r="II111" i="65" s="1"/>
  <c r="IL111" i="65"/>
  <c r="IK111" i="65" s="1"/>
  <c r="IB112" i="65"/>
  <c r="IC112" i="65" s="1"/>
  <c r="ID112" i="65" s="1"/>
  <c r="IE112" i="65"/>
  <c r="IH112" i="65"/>
  <c r="IL112" i="65"/>
  <c r="IK112" i="65" s="1"/>
  <c r="IB113" i="65"/>
  <c r="IC113" i="65" s="1"/>
  <c r="IE113" i="65"/>
  <c r="IH113" i="65"/>
  <c r="IJ113" i="65" s="1"/>
  <c r="II113" i="65"/>
  <c r="IB114" i="65"/>
  <c r="IE114" i="65"/>
  <c r="IH114" i="65"/>
  <c r="II114" i="65" s="1"/>
  <c r="IB115" i="65"/>
  <c r="IC115" i="65"/>
  <c r="ID115" i="65" s="1"/>
  <c r="IE115" i="65"/>
  <c r="IF115" i="65" s="1"/>
  <c r="IH115" i="65"/>
  <c r="II115" i="65" s="1"/>
  <c r="IB116" i="65"/>
  <c r="IC116" i="65" s="1"/>
  <c r="IE116" i="65"/>
  <c r="IH116" i="65"/>
  <c r="IB117" i="65"/>
  <c r="IE117" i="65"/>
  <c r="IH117" i="65"/>
  <c r="II117" i="65" s="1"/>
  <c r="IB118" i="65"/>
  <c r="IC118" i="65" s="1"/>
  <c r="IE118" i="65"/>
  <c r="IH118" i="65"/>
  <c r="II118" i="65" s="1"/>
  <c r="IB119" i="65"/>
  <c r="IC119" i="65"/>
  <c r="IE119" i="65"/>
  <c r="IH119" i="65"/>
  <c r="IB120" i="65"/>
  <c r="IC120" i="65" s="1"/>
  <c r="ID120" i="65"/>
  <c r="IE120" i="65"/>
  <c r="IH120" i="65"/>
  <c r="IJ120" i="65" s="1"/>
  <c r="IL120" i="65"/>
  <c r="IK120" i="65" s="1"/>
  <c r="IB121" i="65"/>
  <c r="IE121" i="65"/>
  <c r="IH121" i="65"/>
  <c r="II121" i="65" s="1"/>
  <c r="IJ121" i="65"/>
  <c r="IB122" i="65"/>
  <c r="IC122" i="65" s="1"/>
  <c r="IE122" i="65"/>
  <c r="IH122" i="65"/>
  <c r="II122" i="65" s="1"/>
  <c r="IB123" i="65"/>
  <c r="IC123" i="65" s="1"/>
  <c r="IE123" i="65"/>
  <c r="IH123" i="65"/>
  <c r="IB124" i="65"/>
  <c r="IC124" i="65" s="1"/>
  <c r="ID124" i="65"/>
  <c r="IE124" i="65"/>
  <c r="IF124" i="65" s="1"/>
  <c r="IH124" i="65"/>
  <c r="IL124" i="65" s="1"/>
  <c r="IK124" i="65" s="1"/>
  <c r="II124" i="65"/>
  <c r="IJ124" i="65"/>
  <c r="IB125" i="65"/>
  <c r="IC125" i="65" s="1"/>
  <c r="IE125" i="65"/>
  <c r="IH125" i="65"/>
  <c r="II125" i="65"/>
  <c r="IJ125" i="65"/>
  <c r="IB126" i="65"/>
  <c r="IE126" i="65"/>
  <c r="IH126" i="65"/>
  <c r="II126" i="65" s="1"/>
  <c r="IB127" i="65"/>
  <c r="IC127" i="65" s="1"/>
  <c r="IE127" i="65"/>
  <c r="IH127" i="65"/>
  <c r="IJ127" i="65" s="1"/>
  <c r="IB128" i="65"/>
  <c r="IC128" i="65" s="1"/>
  <c r="ID128" i="65"/>
  <c r="IE128" i="65"/>
  <c r="IF128" i="65" s="1"/>
  <c r="IH128" i="65"/>
  <c r="II128" i="65"/>
  <c r="IJ128" i="65"/>
  <c r="IB129" i="65"/>
  <c r="IC129" i="65"/>
  <c r="IE129" i="65"/>
  <c r="IF129" i="65"/>
  <c r="IH129" i="65"/>
  <c r="II129" i="65"/>
  <c r="IJ129" i="65"/>
  <c r="IB130" i="65"/>
  <c r="IF130" i="65" s="1"/>
  <c r="IE130" i="65"/>
  <c r="IH130" i="65"/>
  <c r="II130" i="65" s="1"/>
  <c r="IB131" i="65"/>
  <c r="IC131" i="65" s="1"/>
  <c r="IE131" i="65"/>
  <c r="IH131" i="65"/>
  <c r="IJ131" i="65" s="1"/>
  <c r="IB132" i="65"/>
  <c r="IC132" i="65" s="1"/>
  <c r="ID132" i="65"/>
  <c r="IE132" i="65"/>
  <c r="IH132" i="65"/>
  <c r="IJ132" i="65" s="1"/>
  <c r="II132" i="65"/>
  <c r="IB133" i="65"/>
  <c r="IF133" i="65" s="1"/>
  <c r="IC133" i="65"/>
  <c r="IE133" i="65"/>
  <c r="IH133" i="65"/>
  <c r="II133" i="65"/>
  <c r="IJ133" i="65"/>
  <c r="IB134" i="65"/>
  <c r="IE134" i="65"/>
  <c r="IF134" i="65"/>
  <c r="IH134" i="65"/>
  <c r="II134" i="65" s="1"/>
  <c r="IB135" i="65"/>
  <c r="IC135" i="65" s="1"/>
  <c r="ID135" i="65" s="1"/>
  <c r="IG135" i="65" s="1"/>
  <c r="IE135" i="65"/>
  <c r="IF135" i="65" s="1"/>
  <c r="IH135" i="65"/>
  <c r="IJ135" i="65" s="1"/>
  <c r="II135" i="65"/>
  <c r="IL135" i="65"/>
  <c r="IK135" i="65" s="1"/>
  <c r="IB136" i="65"/>
  <c r="IC136" i="65" s="1"/>
  <c r="IE136" i="65"/>
  <c r="IF136" i="65"/>
  <c r="IH136" i="65"/>
  <c r="II136" i="65" s="1"/>
  <c r="IB137" i="65"/>
  <c r="IF137" i="65" s="1"/>
  <c r="IE137" i="65"/>
  <c r="IH137" i="65"/>
  <c r="II137" i="65" s="1"/>
  <c r="IB138" i="65"/>
  <c r="IE138" i="65"/>
  <c r="IH138" i="65"/>
  <c r="II138" i="65" s="1"/>
  <c r="IB139" i="65"/>
  <c r="IC139" i="65" s="1"/>
  <c r="ID139" i="65" s="1"/>
  <c r="IG139" i="65" s="1"/>
  <c r="IE139" i="65"/>
  <c r="IF139" i="65" s="1"/>
  <c r="IH139" i="65"/>
  <c r="IJ139" i="65" s="1"/>
  <c r="II139" i="65"/>
  <c r="IL139" i="65"/>
  <c r="IK139" i="65" s="1"/>
  <c r="IB140" i="65"/>
  <c r="IC140" i="65" s="1"/>
  <c r="IE140" i="65"/>
  <c r="IF140" i="65"/>
  <c r="IH140" i="65"/>
  <c r="II140" i="65" s="1"/>
  <c r="IL140" i="65"/>
  <c r="IK140" i="65" s="1"/>
  <c r="IB141" i="65"/>
  <c r="IC141" i="65" s="1"/>
  <c r="IE141" i="65"/>
  <c r="IF141" i="65"/>
  <c r="IH141" i="65"/>
  <c r="II141" i="65" s="1"/>
  <c r="IB142" i="65"/>
  <c r="IE142" i="65"/>
  <c r="IH142" i="65"/>
  <c r="II142" i="65" s="1"/>
  <c r="IB143" i="65"/>
  <c r="IC143" i="65"/>
  <c r="ID143" i="65" s="1"/>
  <c r="IG143" i="65" s="1"/>
  <c r="IE143" i="65"/>
  <c r="IH143" i="65"/>
  <c r="IJ143" i="65" s="1"/>
  <c r="II143" i="65"/>
  <c r="IL143" i="65"/>
  <c r="IK143" i="65" s="1"/>
  <c r="IB144" i="65"/>
  <c r="IC144" i="65" s="1"/>
  <c r="ID144" i="65"/>
  <c r="IE144" i="65"/>
  <c r="IF144" i="65" s="1"/>
  <c r="IH144" i="65"/>
  <c r="II144" i="65" s="1"/>
  <c r="IJ144" i="65"/>
  <c r="IL144" i="65"/>
  <c r="IK144" i="65" s="1"/>
  <c r="IB145" i="65"/>
  <c r="IC145" i="65"/>
  <c r="IE145" i="65"/>
  <c r="IF145" i="65" s="1"/>
  <c r="IH145" i="65"/>
  <c r="II145" i="65"/>
  <c r="IJ145" i="65"/>
  <c r="IB146" i="65"/>
  <c r="IF146" i="65" s="1"/>
  <c r="IE146" i="65"/>
  <c r="IH146" i="65"/>
  <c r="II146" i="65" s="1"/>
  <c r="IB147" i="65"/>
  <c r="IE147" i="65"/>
  <c r="IF147" i="65" s="1"/>
  <c r="IH147" i="65"/>
  <c r="IJ147" i="65" s="1"/>
  <c r="IB148" i="65"/>
  <c r="IC148" i="65" s="1"/>
  <c r="ID148" i="65"/>
  <c r="IE148" i="65"/>
  <c r="IH148" i="65"/>
  <c r="II148" i="65"/>
  <c r="IJ148" i="65"/>
  <c r="IB149" i="65"/>
  <c r="IC149" i="65"/>
  <c r="IE149" i="65"/>
  <c r="IF149" i="65" s="1"/>
  <c r="IH149" i="65"/>
  <c r="II149" i="65"/>
  <c r="IJ149" i="65"/>
  <c r="IB150" i="65"/>
  <c r="IF150" i="65" s="1"/>
  <c r="IE150" i="65"/>
  <c r="IH150" i="65"/>
  <c r="II150" i="65" s="1"/>
  <c r="IB151" i="65"/>
  <c r="IE151" i="65"/>
  <c r="IF151" i="65" s="1"/>
  <c r="IH151" i="65"/>
  <c r="IJ151" i="65" s="1"/>
  <c r="IB152" i="65"/>
  <c r="IC152" i="65" s="1"/>
  <c r="IE152" i="65"/>
  <c r="IH152" i="65"/>
  <c r="II152" i="65" s="1"/>
  <c r="IB153" i="65"/>
  <c r="IC153" i="65" s="1"/>
  <c r="IE153" i="65"/>
  <c r="IH153" i="65"/>
  <c r="II153" i="65" s="1"/>
  <c r="IB154" i="65"/>
  <c r="IE154" i="65"/>
  <c r="IH154" i="65"/>
  <c r="II154" i="65" s="1"/>
  <c r="IB155" i="65"/>
  <c r="IC155" i="65"/>
  <c r="ID155" i="65"/>
  <c r="IG155" i="65" s="1"/>
  <c r="IE155" i="65"/>
  <c r="IF155" i="65" s="1"/>
  <c r="IH155" i="65"/>
  <c r="IJ155" i="65" s="1"/>
  <c r="II155" i="65"/>
  <c r="IL155" i="65"/>
  <c r="IK155" i="65" s="1"/>
  <c r="IB156" i="65"/>
  <c r="IC156" i="65" s="1"/>
  <c r="IE156" i="65"/>
  <c r="IF156" i="65"/>
  <c r="IH156" i="65"/>
  <c r="IJ156" i="65" s="1"/>
  <c r="IB157" i="65"/>
  <c r="IC157" i="65" s="1"/>
  <c r="IE157" i="65"/>
  <c r="IH157" i="65"/>
  <c r="II157" i="65" s="1"/>
  <c r="IB158" i="65"/>
  <c r="IE158" i="65"/>
  <c r="IH158" i="65"/>
  <c r="II158" i="65" s="1"/>
  <c r="IB159" i="65"/>
  <c r="IC159" i="65"/>
  <c r="ID159" i="65"/>
  <c r="IG159" i="65" s="1"/>
  <c r="IE159" i="65"/>
  <c r="IF159" i="65" s="1"/>
  <c r="IH159" i="65"/>
  <c r="IJ159" i="65" s="1"/>
  <c r="II159" i="65"/>
  <c r="IL159" i="65"/>
  <c r="IK159" i="65" s="1"/>
  <c r="IB160" i="65"/>
  <c r="IC160" i="65" s="1"/>
  <c r="IE160" i="65"/>
  <c r="IF160" i="65"/>
  <c r="IH160" i="65"/>
  <c r="IJ160" i="65" s="1"/>
  <c r="IL160" i="65"/>
  <c r="IK160" i="65" s="1"/>
  <c r="IB161" i="65"/>
  <c r="IC161" i="65" s="1"/>
  <c r="IE161" i="65"/>
  <c r="IF161" i="65"/>
  <c r="IH161" i="65"/>
  <c r="II161" i="65" s="1"/>
  <c r="IB162" i="65"/>
  <c r="IF162" i="65" s="1"/>
  <c r="IE162" i="65"/>
  <c r="IH162" i="65"/>
  <c r="II162" i="65" s="1"/>
  <c r="IB163" i="65"/>
  <c r="IC163" i="65" s="1"/>
  <c r="IE163" i="65"/>
  <c r="IH163" i="65"/>
  <c r="IJ163" i="65" s="1"/>
  <c r="IB164" i="65"/>
  <c r="IC164" i="65" s="1"/>
  <c r="ID164" i="65"/>
  <c r="IE164" i="65"/>
  <c r="IH164" i="65"/>
  <c r="IL164" i="65" s="1"/>
  <c r="IK164" i="65" s="1"/>
  <c r="II164" i="65"/>
  <c r="IJ164" i="65"/>
  <c r="IB165" i="65"/>
  <c r="IF165" i="65" s="1"/>
  <c r="IC165" i="65"/>
  <c r="IE165" i="65"/>
  <c r="IH165" i="65"/>
  <c r="II165" i="65"/>
  <c r="IJ165" i="65"/>
  <c r="IB166" i="65"/>
  <c r="IE166" i="65"/>
  <c r="IH166" i="65"/>
  <c r="IB167" i="65"/>
  <c r="IC167" i="65" s="1"/>
  <c r="IE167" i="65"/>
  <c r="IF167" i="65" s="1"/>
  <c r="IH167" i="65"/>
  <c r="IJ167" i="65" s="1"/>
  <c r="II167" i="65"/>
  <c r="IB168" i="65"/>
  <c r="IC168" i="65" s="1"/>
  <c r="IE168" i="65"/>
  <c r="IH168" i="65"/>
  <c r="II168" i="65" s="1"/>
  <c r="IB169" i="65"/>
  <c r="IF169" i="65" s="1"/>
  <c r="IC169" i="65"/>
  <c r="IE169" i="65"/>
  <c r="IH169" i="65"/>
  <c r="II169" i="65"/>
  <c r="IJ169" i="65"/>
  <c r="IB170" i="65"/>
  <c r="IE170" i="65"/>
  <c r="IF170" i="65"/>
  <c r="IH170" i="65"/>
  <c r="IB171" i="65"/>
  <c r="IC171" i="65"/>
  <c r="IG171" i="65" s="1"/>
  <c r="ID171" i="65"/>
  <c r="IE171" i="65"/>
  <c r="IH171" i="65"/>
  <c r="IJ171" i="65" s="1"/>
  <c r="II171" i="65"/>
  <c r="IL171" i="65"/>
  <c r="IK171" i="65" s="1"/>
  <c r="IB172" i="65"/>
  <c r="IC172" i="65" s="1"/>
  <c r="ID172" i="65"/>
  <c r="IE172" i="65"/>
  <c r="IF172" i="65" s="1"/>
  <c r="IH172" i="65"/>
  <c r="IL172" i="65" s="1"/>
  <c r="IK172" i="65" s="1"/>
  <c r="II172" i="65"/>
  <c r="IJ172" i="65"/>
  <c r="IB173" i="65"/>
  <c r="IC173" i="65"/>
  <c r="IE173" i="65"/>
  <c r="IF173" i="65" s="1"/>
  <c r="IH173" i="65"/>
  <c r="II173" i="65"/>
  <c r="IJ173" i="65"/>
  <c r="IB174" i="65"/>
  <c r="IE174" i="65"/>
  <c r="IH174" i="65"/>
  <c r="IB175" i="65"/>
  <c r="IC175" i="65" s="1"/>
  <c r="IE175" i="65"/>
  <c r="IH175" i="65"/>
  <c r="IJ175" i="65" s="1"/>
  <c r="II175" i="65"/>
  <c r="IB176" i="65"/>
  <c r="IC176" i="65" s="1"/>
  <c r="ID176" i="65"/>
  <c r="IE176" i="65"/>
  <c r="IF176" i="65" s="1"/>
  <c r="IH176" i="65"/>
  <c r="II176" i="65" s="1"/>
  <c r="IJ176" i="65"/>
  <c r="IB177" i="65"/>
  <c r="IC177" i="65" s="1"/>
  <c r="IE177" i="65"/>
  <c r="IH177" i="65"/>
  <c r="II177" i="65"/>
  <c r="IJ177" i="65"/>
  <c r="IB178" i="65"/>
  <c r="IC178" i="65" s="1"/>
  <c r="IE178" i="65"/>
  <c r="IH178" i="65"/>
  <c r="II178" i="65" s="1"/>
  <c r="IB179" i="65"/>
  <c r="IC179" i="65" s="1"/>
  <c r="IE179" i="65"/>
  <c r="IH179" i="65"/>
  <c r="IJ179" i="65" s="1"/>
  <c r="II179" i="65"/>
  <c r="IB180" i="65"/>
  <c r="IC180" i="65" s="1"/>
  <c r="IE180" i="65"/>
  <c r="IH180" i="65"/>
  <c r="II180" i="65" s="1"/>
  <c r="IB181" i="65"/>
  <c r="IC181" i="65"/>
  <c r="IE181" i="65"/>
  <c r="IF181" i="65" s="1"/>
  <c r="IH181" i="65"/>
  <c r="II181" i="65" s="1"/>
  <c r="IB182" i="65"/>
  <c r="IE182" i="65"/>
  <c r="IH182" i="65"/>
  <c r="IB183" i="65"/>
  <c r="IC183" i="65"/>
  <c r="IE183" i="65"/>
  <c r="IF183" i="65" s="1"/>
  <c r="IH183" i="65"/>
  <c r="IJ183" i="65" s="1"/>
  <c r="II183" i="65"/>
  <c r="IL183" i="65"/>
  <c r="IK183" i="65" s="1"/>
  <c r="IB184" i="65"/>
  <c r="IC184" i="65" s="1"/>
  <c r="IE184" i="65"/>
  <c r="IF184" i="65"/>
  <c r="IH184" i="65"/>
  <c r="II184" i="65" s="1"/>
  <c r="IB185" i="65"/>
  <c r="IC185" i="65" s="1"/>
  <c r="IE185" i="65"/>
  <c r="IH185" i="65"/>
  <c r="IJ185" i="65" s="1"/>
  <c r="II185" i="65"/>
  <c r="IB186" i="65"/>
  <c r="IC186" i="65" s="1"/>
  <c r="IE186" i="65"/>
  <c r="IH186" i="65"/>
  <c r="II186" i="65" s="1"/>
  <c r="IB187" i="65"/>
  <c r="IC187" i="65"/>
  <c r="IE187" i="65"/>
  <c r="IH187" i="65"/>
  <c r="IB188" i="65"/>
  <c r="IE188" i="65"/>
  <c r="IH188" i="65"/>
  <c r="IB189" i="65"/>
  <c r="IE189" i="65"/>
  <c r="IH189" i="65"/>
  <c r="II189" i="65"/>
  <c r="IJ189" i="65"/>
  <c r="IB190" i="65"/>
  <c r="IC190" i="65"/>
  <c r="IE190" i="65"/>
  <c r="IF190" i="65" s="1"/>
  <c r="IH190" i="65"/>
  <c r="II190" i="65" s="1"/>
  <c r="IL190" i="65"/>
  <c r="IK190" i="65" s="1"/>
  <c r="IB191" i="65"/>
  <c r="IC191" i="65" s="1"/>
  <c r="IE191" i="65"/>
  <c r="IH191" i="65"/>
  <c r="IB192" i="65"/>
  <c r="IE192" i="65"/>
  <c r="IH192" i="65"/>
  <c r="IB193" i="65"/>
  <c r="IE193" i="65"/>
  <c r="IH193" i="65"/>
  <c r="II193" i="65" s="1"/>
  <c r="IJ193" i="65"/>
  <c r="IB194" i="65"/>
  <c r="IC194" i="65" s="1"/>
  <c r="IE194" i="65"/>
  <c r="IF194" i="65"/>
  <c r="IH194" i="65"/>
  <c r="II194" i="65" s="1"/>
  <c r="IB195" i="65"/>
  <c r="IC195" i="65" s="1"/>
  <c r="IE195" i="65"/>
  <c r="IH195" i="65"/>
  <c r="IB196" i="65"/>
  <c r="IE196" i="65"/>
  <c r="IH196" i="65"/>
  <c r="IB197" i="65"/>
  <c r="IE197" i="65"/>
  <c r="IH197" i="65"/>
  <c r="IJ197" i="65" s="1"/>
  <c r="IB198" i="65"/>
  <c r="IE198" i="65"/>
  <c r="IH198" i="65"/>
  <c r="IB199" i="65"/>
  <c r="IC199" i="65" s="1"/>
  <c r="IE199" i="65"/>
  <c r="IH199" i="65"/>
  <c r="IB200" i="65"/>
  <c r="IE200" i="65"/>
  <c r="IH200" i="65"/>
  <c r="IB201" i="65"/>
  <c r="IE201" i="65"/>
  <c r="IH201" i="65"/>
  <c r="IJ201" i="65" s="1"/>
  <c r="II201" i="65"/>
  <c r="IB202" i="65"/>
  <c r="IC202" i="65" s="1"/>
  <c r="IE202" i="65"/>
  <c r="IF202" i="65" s="1"/>
  <c r="IH202" i="65"/>
  <c r="II202" i="65" s="1"/>
  <c r="IJ202" i="65"/>
  <c r="IL202" i="65"/>
  <c r="IK202" i="65" s="1"/>
  <c r="IB203" i="65"/>
  <c r="IC203" i="65" s="1"/>
  <c r="IE203" i="65"/>
  <c r="IH203" i="65"/>
  <c r="IB204" i="65"/>
  <c r="IE204" i="65"/>
  <c r="IH204" i="65"/>
  <c r="IB205" i="65"/>
  <c r="IE205" i="65"/>
  <c r="IH205" i="65"/>
  <c r="II205" i="65"/>
  <c r="IJ205" i="65"/>
  <c r="IB206" i="65"/>
  <c r="IC206" i="65" s="1"/>
  <c r="IE206" i="65"/>
  <c r="IF206" i="65"/>
  <c r="IH206" i="65"/>
  <c r="II206" i="65" s="1"/>
  <c r="IB207" i="65"/>
  <c r="IC207" i="65"/>
  <c r="IE207" i="65"/>
  <c r="IH207" i="65"/>
  <c r="IB208" i="65"/>
  <c r="IE208" i="65"/>
  <c r="IH208" i="65"/>
  <c r="IB209" i="65"/>
  <c r="IE209" i="65"/>
  <c r="IH209" i="65"/>
  <c r="IB210" i="65"/>
  <c r="IF210" i="65" s="1"/>
  <c r="IC210" i="65"/>
  <c r="IE210" i="65"/>
  <c r="IH210" i="65"/>
  <c r="II210" i="65" s="1"/>
  <c r="IJ210" i="65"/>
  <c r="IL210" i="65"/>
  <c r="IK210" i="65" s="1"/>
  <c r="IB211" i="65"/>
  <c r="IC211" i="65" s="1"/>
  <c r="IE211" i="65"/>
  <c r="IH211" i="65"/>
  <c r="IB212" i="65"/>
  <c r="IE212" i="65"/>
  <c r="IH212" i="65"/>
  <c r="IB213" i="65"/>
  <c r="IE213" i="65"/>
  <c r="IH213" i="65"/>
  <c r="II213" i="65"/>
  <c r="IJ213" i="65"/>
  <c r="IB214" i="65"/>
  <c r="IC214" i="65" s="1"/>
  <c r="IE214" i="65"/>
  <c r="IH214" i="65"/>
  <c r="II214" i="65" s="1"/>
  <c r="IL214" i="65"/>
  <c r="IK214" i="65" s="1"/>
  <c r="IB215" i="65"/>
  <c r="IC215" i="65" s="1"/>
  <c r="IE215" i="65"/>
  <c r="IH215" i="65"/>
  <c r="IB216" i="65"/>
  <c r="IE216" i="65"/>
  <c r="IH216" i="65"/>
  <c r="IB217" i="65"/>
  <c r="IE217" i="65"/>
  <c r="IH217" i="65"/>
  <c r="II217" i="65" s="1"/>
  <c r="IJ217" i="65"/>
  <c r="IB218" i="65"/>
  <c r="IC218" i="65" s="1"/>
  <c r="IE218" i="65"/>
  <c r="IF218" i="65"/>
  <c r="IH218" i="65"/>
  <c r="II218" i="65" s="1"/>
  <c r="IB219" i="65"/>
  <c r="IC219" i="65"/>
  <c r="IE219" i="65"/>
  <c r="IH219" i="65"/>
  <c r="IB220" i="65"/>
  <c r="IE220" i="65"/>
  <c r="IH220" i="65"/>
  <c r="IB221" i="65"/>
  <c r="IE221" i="65"/>
  <c r="IH221" i="65"/>
  <c r="IB222" i="65"/>
  <c r="IF222" i="65" s="1"/>
  <c r="IC222" i="65"/>
  <c r="IE222" i="65"/>
  <c r="IH222" i="65"/>
  <c r="II222" i="65" s="1"/>
  <c r="IJ222" i="65"/>
  <c r="IL222" i="65"/>
  <c r="IK222" i="65" s="1"/>
  <c r="IB223" i="65"/>
  <c r="IC223" i="65"/>
  <c r="IE223" i="65"/>
  <c r="IH223" i="65"/>
  <c r="IB224" i="65"/>
  <c r="IE224" i="65"/>
  <c r="IH224" i="65"/>
  <c r="IB225" i="65"/>
  <c r="IE225" i="65"/>
  <c r="IH225" i="65"/>
  <c r="II225" i="65"/>
  <c r="IJ225" i="65"/>
  <c r="IB226" i="65"/>
  <c r="IC226" i="65"/>
  <c r="IE226" i="65"/>
  <c r="IF226" i="65" s="1"/>
  <c r="IH226" i="65"/>
  <c r="II226" i="65" s="1"/>
  <c r="IB227" i="65"/>
  <c r="IC227" i="65" s="1"/>
  <c r="IE227" i="65"/>
  <c r="IH227" i="65"/>
  <c r="IB228" i="65"/>
  <c r="IE228" i="65"/>
  <c r="IH228" i="65"/>
  <c r="IB229" i="65"/>
  <c r="IE229" i="65"/>
  <c r="IH229" i="65"/>
  <c r="II229" i="65" s="1"/>
  <c r="IB230" i="65"/>
  <c r="IE230" i="65"/>
  <c r="IH230" i="65"/>
  <c r="IB231" i="65"/>
  <c r="IC231" i="65"/>
  <c r="IE231" i="65"/>
  <c r="IH231" i="65"/>
  <c r="IB232" i="65"/>
  <c r="IE232" i="65"/>
  <c r="IH232" i="65"/>
  <c r="IB233" i="65"/>
  <c r="IE233" i="65"/>
  <c r="IH233" i="65"/>
  <c r="IB234" i="65"/>
  <c r="IF234" i="65" s="1"/>
  <c r="IC234" i="65"/>
  <c r="IE234" i="65"/>
  <c r="IH234" i="65"/>
  <c r="II234" i="65" s="1"/>
  <c r="IJ234" i="65"/>
  <c r="IB235" i="65"/>
  <c r="IC235" i="65" s="1"/>
  <c r="IE235" i="65"/>
  <c r="IH235" i="65"/>
  <c r="IB236" i="65"/>
  <c r="IE236" i="65"/>
  <c r="IH236" i="65"/>
  <c r="IB237" i="65"/>
  <c r="IE237" i="65"/>
  <c r="IH237" i="65"/>
  <c r="IJ237" i="65" s="1"/>
  <c r="II237" i="65"/>
  <c r="IB238" i="65"/>
  <c r="IC238" i="65" s="1"/>
  <c r="IE238" i="65"/>
  <c r="IF238" i="65" s="1"/>
  <c r="IH238" i="65"/>
  <c r="II238" i="65" s="1"/>
  <c r="IJ238" i="65"/>
  <c r="IB239" i="65"/>
  <c r="IC239" i="65" s="1"/>
  <c r="IE239" i="65"/>
  <c r="IH239" i="65"/>
  <c r="IB240" i="65"/>
  <c r="IE240" i="65"/>
  <c r="IH240" i="65"/>
  <c r="IB241" i="65"/>
  <c r="IE241" i="65"/>
  <c r="IH241" i="65"/>
  <c r="IJ241" i="65" s="1"/>
  <c r="IB242" i="65"/>
  <c r="IE242" i="65"/>
  <c r="IH242" i="65"/>
  <c r="IB243" i="65"/>
  <c r="IC243" i="65"/>
  <c r="IE243" i="65"/>
  <c r="IH243" i="65"/>
  <c r="IB244" i="65"/>
  <c r="IE244" i="65"/>
  <c r="IH244" i="65"/>
  <c r="IB245" i="65"/>
  <c r="IE245" i="65"/>
  <c r="IH245" i="65"/>
  <c r="IB246" i="65"/>
  <c r="IF246" i="65" s="1"/>
  <c r="IC246" i="65"/>
  <c r="IE246" i="65"/>
  <c r="IH246" i="65"/>
  <c r="II246" i="65" s="1"/>
  <c r="IJ246" i="65"/>
  <c r="IB247" i="65"/>
  <c r="IC247" i="65" s="1"/>
  <c r="IE247" i="65"/>
  <c r="IH247" i="65"/>
  <c r="IB248" i="65"/>
  <c r="IE248" i="65"/>
  <c r="IH248" i="65"/>
  <c r="IB249" i="65"/>
  <c r="IE249" i="65"/>
  <c r="IH249" i="65"/>
  <c r="II249" i="65"/>
  <c r="IJ249" i="65"/>
  <c r="IB250" i="65"/>
  <c r="IE250" i="65"/>
  <c r="IH250" i="65"/>
  <c r="II250" i="65" s="1"/>
  <c r="IB251" i="65"/>
  <c r="IC251" i="65" s="1"/>
  <c r="IE251" i="65"/>
  <c r="IH251" i="65"/>
  <c r="IB252" i="65"/>
  <c r="IE252" i="65"/>
  <c r="IH252" i="65"/>
  <c r="IB253" i="65"/>
  <c r="IE253" i="65"/>
  <c r="IH253" i="65"/>
  <c r="II253" i="65" s="1"/>
  <c r="IB254" i="65"/>
  <c r="IE254" i="65"/>
  <c r="IH254" i="65"/>
  <c r="II254" i="65" s="1"/>
  <c r="IB255" i="65"/>
  <c r="IC255" i="65"/>
  <c r="IE255" i="65"/>
  <c r="IH255" i="65"/>
  <c r="IB256" i="65"/>
  <c r="IE256" i="65"/>
  <c r="IH256" i="65"/>
  <c r="IB257" i="65"/>
  <c r="IE257" i="65"/>
  <c r="IH257" i="65"/>
  <c r="IJ257" i="65" s="1"/>
  <c r="II257" i="65"/>
  <c r="IB258" i="65"/>
  <c r="IF258" i="65" s="1"/>
  <c r="IC258" i="65"/>
  <c r="IE258" i="65"/>
  <c r="IH258" i="65"/>
  <c r="II258" i="65" s="1"/>
  <c r="IJ258" i="65"/>
  <c r="IB259" i="65"/>
  <c r="IC259" i="65" s="1"/>
  <c r="IE259" i="65"/>
  <c r="IH259" i="65"/>
  <c r="IB260" i="65"/>
  <c r="IE260" i="65"/>
  <c r="IH260" i="65"/>
  <c r="II260" i="65" s="1"/>
  <c r="IB261" i="65"/>
  <c r="IE261" i="65"/>
  <c r="IH261" i="65"/>
  <c r="II261" i="65" s="1"/>
  <c r="IJ261" i="65"/>
  <c r="IB262" i="65"/>
  <c r="IL262" i="65" s="1"/>
  <c r="IK262" i="65" s="1"/>
  <c r="IE262" i="65"/>
  <c r="IH262" i="65"/>
  <c r="IB263" i="65"/>
  <c r="IC263" i="65" s="1"/>
  <c r="IE263" i="65"/>
  <c r="IH263" i="65"/>
  <c r="IB264" i="65"/>
  <c r="IE264" i="65"/>
  <c r="IH264" i="65"/>
  <c r="II264" i="65" s="1"/>
  <c r="IB265" i="65"/>
  <c r="IE265" i="65"/>
  <c r="IH265" i="65"/>
  <c r="IB266" i="65"/>
  <c r="IE266" i="65"/>
  <c r="IH266" i="65"/>
  <c r="IB267" i="65"/>
  <c r="IC267" i="65"/>
  <c r="IE267" i="65"/>
  <c r="IF267" i="65" s="1"/>
  <c r="IH267" i="65"/>
  <c r="IB268" i="65"/>
  <c r="IE268" i="65"/>
  <c r="IH268" i="65"/>
  <c r="II268" i="65" s="1"/>
  <c r="IB269" i="65"/>
  <c r="IE269" i="65"/>
  <c r="IH269" i="65"/>
  <c r="II269" i="65"/>
  <c r="IJ269" i="65"/>
  <c r="IB270" i="65"/>
  <c r="IC270" i="65"/>
  <c r="IE270" i="65"/>
  <c r="IF270" i="65" s="1"/>
  <c r="IH270" i="65"/>
  <c r="II270" i="65" s="1"/>
  <c r="IJ270" i="65"/>
  <c r="IL270" i="65"/>
  <c r="IK270" i="65" s="1"/>
  <c r="IB271" i="65"/>
  <c r="IC271" i="65" s="1"/>
  <c r="IE271" i="65"/>
  <c r="IH271" i="65"/>
  <c r="IB272" i="65"/>
  <c r="IE272" i="65"/>
  <c r="IH272" i="65"/>
  <c r="II272" i="65" s="1"/>
  <c r="IB273" i="65"/>
  <c r="IE273" i="65"/>
  <c r="IH273" i="65"/>
  <c r="II273" i="65"/>
  <c r="IJ273" i="65"/>
  <c r="IB274" i="65"/>
  <c r="IC274" i="65" s="1"/>
  <c r="IE274" i="65"/>
  <c r="IF274" i="65"/>
  <c r="IH274" i="65"/>
  <c r="II274" i="65" s="1"/>
  <c r="IB275" i="65"/>
  <c r="IC275" i="65"/>
  <c r="IE275" i="65"/>
  <c r="IH275" i="65"/>
  <c r="IB276" i="65"/>
  <c r="IE276" i="65"/>
  <c r="IH276" i="65"/>
  <c r="II276" i="65" s="1"/>
  <c r="IB277" i="65"/>
  <c r="IE277" i="65"/>
  <c r="IH277" i="65"/>
  <c r="IJ277" i="65" s="1"/>
  <c r="IB278" i="65"/>
  <c r="IF278" i="65" s="1"/>
  <c r="IE278" i="65"/>
  <c r="IH278" i="65"/>
  <c r="IB279" i="65"/>
  <c r="IC279" i="65" s="1"/>
  <c r="ID279" i="65"/>
  <c r="IE279" i="65"/>
  <c r="IH279" i="65"/>
  <c r="II279" i="65" s="1"/>
  <c r="IJ279" i="65"/>
  <c r="IL279" i="65"/>
  <c r="IK279" i="65" s="1"/>
  <c r="IB280" i="65"/>
  <c r="IE280" i="65"/>
  <c r="IH280" i="65"/>
  <c r="IB281" i="65"/>
  <c r="IC281" i="65" s="1"/>
  <c r="ID281" i="65"/>
  <c r="IE281" i="65"/>
  <c r="IH281" i="65"/>
  <c r="II281" i="65" s="1"/>
  <c r="IJ281" i="65"/>
  <c r="IL281" i="65"/>
  <c r="IK281" i="65" s="1"/>
  <c r="IB282" i="65"/>
  <c r="IC282" i="65"/>
  <c r="IE282" i="65"/>
  <c r="IF282" i="65" s="1"/>
  <c r="IH282" i="65"/>
  <c r="II282" i="65"/>
  <c r="IJ282" i="65"/>
  <c r="IB283" i="65"/>
  <c r="IC283" i="65" s="1"/>
  <c r="IE283" i="65"/>
  <c r="IH283" i="65"/>
  <c r="II283" i="65" s="1"/>
  <c r="IB284" i="65"/>
  <c r="IE284" i="65"/>
  <c r="IH284" i="65"/>
  <c r="IB285" i="65"/>
  <c r="IE285" i="65"/>
  <c r="IH285" i="65"/>
  <c r="IB286" i="65"/>
  <c r="IC286" i="65"/>
  <c r="IE286" i="65"/>
  <c r="IF286" i="65" s="1"/>
  <c r="IH286" i="65"/>
  <c r="IB287" i="65"/>
  <c r="IE287" i="65"/>
  <c r="IH287" i="65"/>
  <c r="IB288" i="65"/>
  <c r="IC288" i="65" s="1"/>
  <c r="IE288" i="65"/>
  <c r="IH288" i="65"/>
  <c r="IJ288" i="65" s="1"/>
  <c r="IB289" i="65"/>
  <c r="IE289" i="65"/>
  <c r="IH289" i="65"/>
  <c r="II289" i="65" s="1"/>
  <c r="IB290" i="65"/>
  <c r="IC290" i="65" s="1"/>
  <c r="IE290" i="65"/>
  <c r="IF290" i="65"/>
  <c r="IH290" i="65"/>
  <c r="IJ290" i="65" s="1"/>
  <c r="IB291" i="65"/>
  <c r="IC291" i="65" s="1"/>
  <c r="IE291" i="65"/>
  <c r="IH291" i="65"/>
  <c r="IB292" i="65"/>
  <c r="IC292" i="65"/>
  <c r="ID292" i="65" s="1"/>
  <c r="IG292" i="65" s="1"/>
  <c r="IE292" i="65"/>
  <c r="IH292" i="65"/>
  <c r="IB293" i="65"/>
  <c r="IC293" i="65" s="1"/>
  <c r="IE293" i="65"/>
  <c r="IH293" i="65"/>
  <c r="IB294" i="65"/>
  <c r="IC294" i="65" s="1"/>
  <c r="IE294" i="65"/>
  <c r="IH294" i="65"/>
  <c r="II294" i="65" s="1"/>
  <c r="IJ294" i="65"/>
  <c r="IB295" i="65"/>
  <c r="IE295" i="65"/>
  <c r="IH295" i="65"/>
  <c r="IB296" i="65"/>
  <c r="IC296" i="65"/>
  <c r="ID296" i="65" s="1"/>
  <c r="IE296" i="65"/>
  <c r="IH296" i="65"/>
  <c r="IJ296" i="65" s="1"/>
  <c r="IB297" i="65"/>
  <c r="IC297" i="65" s="1"/>
  <c r="IE297" i="65"/>
  <c r="IF297" i="65" s="1"/>
  <c r="IH297" i="65"/>
  <c r="II297" i="65" s="1"/>
  <c r="IB298" i="65"/>
  <c r="IC298" i="65" s="1"/>
  <c r="IE298" i="65"/>
  <c r="IF298" i="65" s="1"/>
  <c r="IH298" i="65"/>
  <c r="II298" i="65"/>
  <c r="IJ298" i="65"/>
  <c r="IB299" i="65"/>
  <c r="IC299" i="65"/>
  <c r="ID299" i="65" s="1"/>
  <c r="IG299" i="65" s="1"/>
  <c r="IE299" i="65"/>
  <c r="IH299" i="65"/>
  <c r="IB300" i="65"/>
  <c r="IC300" i="65"/>
  <c r="ID300" i="65" s="1"/>
  <c r="IE300" i="65"/>
  <c r="IH300" i="65"/>
  <c r="IB301" i="65"/>
  <c r="IE301" i="65"/>
  <c r="IH301" i="65"/>
  <c r="IL301" i="65"/>
  <c r="IK301" i="65" s="1"/>
  <c r="IB302" i="65"/>
  <c r="IE302" i="65"/>
  <c r="IF302" i="65" s="1"/>
  <c r="IH302" i="65"/>
  <c r="II302" i="65"/>
  <c r="IJ302" i="65"/>
  <c r="IB303" i="65"/>
  <c r="IE303" i="65"/>
  <c r="IH303" i="65"/>
  <c r="IJ303" i="65" s="1"/>
  <c r="IB304" i="65"/>
  <c r="IC304" i="65" s="1"/>
  <c r="IE304" i="65"/>
  <c r="IH304" i="65"/>
  <c r="IB305" i="65"/>
  <c r="IE305" i="65"/>
  <c r="IH305" i="65"/>
  <c r="IB306" i="65"/>
  <c r="IE306" i="65"/>
  <c r="IF306" i="65"/>
  <c r="IH306" i="65"/>
  <c r="IJ306" i="65" s="1"/>
  <c r="II306" i="65"/>
  <c r="IB307" i="65"/>
  <c r="IE307" i="65"/>
  <c r="IH307" i="65"/>
  <c r="IJ307" i="65"/>
  <c r="IB308" i="65"/>
  <c r="IC308" i="65" s="1"/>
  <c r="IE308" i="65"/>
  <c r="IH308" i="65"/>
  <c r="IB309" i="65"/>
  <c r="IE309" i="65"/>
  <c r="IF309" i="65" s="1"/>
  <c r="IH309" i="65"/>
  <c r="IL309" i="65" s="1"/>
  <c r="IK309" i="65" s="1"/>
  <c r="IB310" i="65"/>
  <c r="IE310" i="65"/>
  <c r="IH310" i="65"/>
  <c r="IB311" i="65"/>
  <c r="IE311" i="65"/>
  <c r="IH311" i="65"/>
  <c r="IJ311" i="65" s="1"/>
  <c r="IB312" i="65"/>
  <c r="IC312" i="65"/>
  <c r="ID312" i="65" s="1"/>
  <c r="IE312" i="65"/>
  <c r="IG312" i="65" s="1"/>
  <c r="IH312" i="65"/>
  <c r="IB313" i="65"/>
  <c r="IE313" i="65"/>
  <c r="IH313" i="65"/>
  <c r="IL313" i="65"/>
  <c r="IK313" i="65" s="1"/>
  <c r="IB314" i="65"/>
  <c r="IE314" i="65"/>
  <c r="IH314" i="65"/>
  <c r="IJ314" i="65" s="1"/>
  <c r="IB315" i="65"/>
  <c r="IC315" i="65" s="1"/>
  <c r="IE315" i="65"/>
  <c r="IH315" i="65"/>
  <c r="IB316" i="65"/>
  <c r="IC316" i="65"/>
  <c r="ID316" i="65" s="1"/>
  <c r="IE316" i="65"/>
  <c r="IH316" i="65"/>
  <c r="IB317" i="65"/>
  <c r="IE317" i="65"/>
  <c r="IH317" i="65"/>
  <c r="IB318" i="65"/>
  <c r="IE318" i="65"/>
  <c r="IH318" i="65"/>
  <c r="IJ318" i="65" s="1"/>
  <c r="II318" i="65"/>
  <c r="IB319" i="65"/>
  <c r="IC319" i="65" s="1"/>
  <c r="ID319" i="65"/>
  <c r="IG319" i="65" s="1"/>
  <c r="IE319" i="65"/>
  <c r="IH319" i="65"/>
  <c r="IJ319" i="65" s="1"/>
  <c r="IB320" i="65"/>
  <c r="IC320" i="65"/>
  <c r="IE320" i="65"/>
  <c r="IH320" i="65"/>
  <c r="IB321" i="65"/>
  <c r="IE321" i="65"/>
  <c r="IH321" i="65"/>
  <c r="II321" i="65" s="1"/>
  <c r="IB322" i="65"/>
  <c r="IE322" i="65"/>
  <c r="IH322" i="65"/>
  <c r="II322" i="65"/>
  <c r="IJ322" i="65"/>
  <c r="IB323" i="65"/>
  <c r="IE323" i="65"/>
  <c r="IH323" i="65"/>
  <c r="IJ323" i="65" s="1"/>
  <c r="IB324" i="65"/>
  <c r="IC324" i="65"/>
  <c r="IE324" i="65"/>
  <c r="IH324" i="65"/>
  <c r="IB325" i="65"/>
  <c r="IE325" i="65"/>
  <c r="IH325" i="65"/>
  <c r="II325" i="65" s="1"/>
  <c r="IL325" i="65"/>
  <c r="IK325" i="65" s="1"/>
  <c r="IB326" i="65"/>
  <c r="IF326" i="65" s="1"/>
  <c r="IE326" i="65"/>
  <c r="IH326" i="65"/>
  <c r="IB327" i="65"/>
  <c r="IC327" i="65"/>
  <c r="ID327" i="65"/>
  <c r="IG327" i="65" s="1"/>
  <c r="IE327" i="65"/>
  <c r="IH327" i="65"/>
  <c r="IJ327" i="65"/>
  <c r="IB328" i="65"/>
  <c r="IC328" i="65" s="1"/>
  <c r="ID328" i="65" s="1"/>
  <c r="IE328" i="65"/>
  <c r="IG328" i="65"/>
  <c r="IH328" i="65"/>
  <c r="IB329" i="65"/>
  <c r="IE329" i="65"/>
  <c r="IH329" i="65"/>
  <c r="II329" i="65" s="1"/>
  <c r="IJ329" i="65"/>
  <c r="IB330" i="65"/>
  <c r="IE330" i="65"/>
  <c r="IF330" i="65"/>
  <c r="IH330" i="65"/>
  <c r="II330" i="65" s="1"/>
  <c r="IB331" i="65"/>
  <c r="IE331" i="65"/>
  <c r="IH331" i="65"/>
  <c r="IJ331" i="65" s="1"/>
  <c r="IB332" i="65"/>
  <c r="IC332" i="65" s="1"/>
  <c r="ID332" i="65" s="1"/>
  <c r="IE332" i="65"/>
  <c r="IF332" i="65" s="1"/>
  <c r="IH332" i="65"/>
  <c r="IB333" i="65"/>
  <c r="IE333" i="65"/>
  <c r="IH333" i="65"/>
  <c r="IB334" i="65"/>
  <c r="IE334" i="65"/>
  <c r="IH334" i="65"/>
  <c r="IJ334" i="65" s="1"/>
  <c r="II334" i="65"/>
  <c r="IB335" i="65"/>
  <c r="IC335" i="65"/>
  <c r="IE335" i="65"/>
  <c r="IH335" i="65"/>
  <c r="IB336" i="65"/>
  <c r="IC336" i="65"/>
  <c r="IE336" i="65"/>
  <c r="IH336" i="65"/>
  <c r="IB337" i="65"/>
  <c r="IE337" i="65"/>
  <c r="IF337" i="65"/>
  <c r="IH337" i="65"/>
  <c r="II337" i="65" s="1"/>
  <c r="IB338" i="65"/>
  <c r="IE338" i="65"/>
  <c r="IH338" i="65"/>
  <c r="II338" i="65" s="1"/>
  <c r="IB339" i="65"/>
  <c r="IF339" i="65" s="1"/>
  <c r="IE339" i="65"/>
  <c r="IH339" i="65"/>
  <c r="II339" i="65" s="1"/>
  <c r="IJ339" i="65"/>
  <c r="IB340" i="65"/>
  <c r="IE340" i="65"/>
  <c r="IH340" i="65"/>
  <c r="IJ340" i="65" s="1"/>
  <c r="IB341" i="65"/>
  <c r="IC341" i="65" s="1"/>
  <c r="ID341" i="65"/>
  <c r="IE341" i="65"/>
  <c r="IH341" i="65"/>
  <c r="IJ341" i="65" s="1"/>
  <c r="II341" i="65"/>
  <c r="IB342" i="65"/>
  <c r="IC342" i="65"/>
  <c r="IE342" i="65"/>
  <c r="IH342" i="65"/>
  <c r="II342" i="65"/>
  <c r="IJ342" i="65"/>
  <c r="IB343" i="65"/>
  <c r="IE343" i="65"/>
  <c r="IF343" i="65"/>
  <c r="IH343" i="65"/>
  <c r="II343" i="65" s="1"/>
  <c r="IB344" i="65"/>
  <c r="IC344" i="65"/>
  <c r="ID344" i="65" s="1"/>
  <c r="IE344" i="65"/>
  <c r="IH344" i="65"/>
  <c r="IJ344" i="65" s="1"/>
  <c r="II344" i="65"/>
  <c r="IB345" i="65"/>
  <c r="IC345" i="65" s="1"/>
  <c r="IE345" i="65"/>
  <c r="IH345" i="65"/>
  <c r="IB346" i="65"/>
  <c r="IC346" i="65"/>
  <c r="IE346" i="65"/>
  <c r="IH346" i="65"/>
  <c r="IB347" i="65"/>
  <c r="IF347" i="65" s="1"/>
  <c r="IE347" i="65"/>
  <c r="IH347" i="65"/>
  <c r="II347" i="65" s="1"/>
  <c r="IB348" i="65"/>
  <c r="IE348" i="65"/>
  <c r="IH348" i="65"/>
  <c r="IJ348" i="65" s="1"/>
  <c r="II348" i="65"/>
  <c r="IB349" i="65"/>
  <c r="IC349" i="65" s="1"/>
  <c r="IE349" i="65"/>
  <c r="IH349" i="65"/>
  <c r="IJ349" i="65" s="1"/>
  <c r="IB350" i="65"/>
  <c r="IC350" i="65"/>
  <c r="IE350" i="65"/>
  <c r="IH350" i="65"/>
  <c r="II350" i="65"/>
  <c r="IJ350" i="65"/>
  <c r="IB351" i="65"/>
  <c r="IE351" i="65"/>
  <c r="IH351" i="65"/>
  <c r="II351" i="65" s="1"/>
  <c r="IJ351" i="65"/>
  <c r="IB352" i="65"/>
  <c r="IC352" i="65" s="1"/>
  <c r="IE352" i="65"/>
  <c r="IH352" i="65"/>
  <c r="IJ352" i="65" s="1"/>
  <c r="IB353" i="65"/>
  <c r="IC353" i="65" s="1"/>
  <c r="ID353" i="65"/>
  <c r="IG353" i="65" s="1"/>
  <c r="IE353" i="65"/>
  <c r="IH353" i="65"/>
  <c r="IB354" i="65"/>
  <c r="IC354" i="65" s="1"/>
  <c r="IE354" i="65"/>
  <c r="IH354" i="65"/>
  <c r="IJ354" i="65" s="1"/>
  <c r="IL354" i="65"/>
  <c r="IK354" i="65" s="1"/>
  <c r="IB355" i="65"/>
  <c r="IE355" i="65"/>
  <c r="IH355" i="65"/>
  <c r="II355" i="65" s="1"/>
  <c r="IB356" i="65"/>
  <c r="IC356" i="65"/>
  <c r="IE356" i="65"/>
  <c r="IH356" i="65"/>
  <c r="IB357" i="65"/>
  <c r="IC357" i="65"/>
  <c r="ID357" i="65"/>
  <c r="IE357" i="65"/>
  <c r="IH357" i="65"/>
  <c r="IB358" i="65"/>
  <c r="IC358" i="65" s="1"/>
  <c r="IE358" i="65"/>
  <c r="IF358" i="65" s="1"/>
  <c r="IH358" i="65"/>
  <c r="IJ358" i="65" s="1"/>
  <c r="IB359" i="65"/>
  <c r="IE359" i="65"/>
  <c r="IF359" i="65" s="1"/>
  <c r="IH359" i="65"/>
  <c r="II359" i="65"/>
  <c r="IJ359" i="65"/>
  <c r="IB360" i="65"/>
  <c r="IC360" i="65" s="1"/>
  <c r="IE360" i="65"/>
  <c r="IF360" i="65"/>
  <c r="IH360" i="65"/>
  <c r="II360" i="65" s="1"/>
  <c r="IB361" i="65"/>
  <c r="IC361" i="65"/>
  <c r="ID361" i="65" s="1"/>
  <c r="IG361" i="65" s="1"/>
  <c r="IE361" i="65"/>
  <c r="IH361" i="65"/>
  <c r="IL361" i="65"/>
  <c r="IK361" i="65" s="1"/>
  <c r="IB362" i="65"/>
  <c r="IE362" i="65"/>
  <c r="IH362" i="65"/>
  <c r="IJ362" i="65" s="1"/>
  <c r="II362" i="65"/>
  <c r="IB363" i="65"/>
  <c r="IE363" i="65"/>
  <c r="IH363" i="65"/>
  <c r="IB364" i="65"/>
  <c r="IF364" i="65" s="1"/>
  <c r="IC364" i="65"/>
  <c r="IE364" i="65"/>
  <c r="IH364" i="65"/>
  <c r="IB365" i="65"/>
  <c r="IC365" i="65" s="1"/>
  <c r="ID365" i="65" s="1"/>
  <c r="IG365" i="65" s="1"/>
  <c r="IE365" i="65"/>
  <c r="IH365" i="65"/>
  <c r="IL365" i="65" s="1"/>
  <c r="IK365" i="65" s="1"/>
  <c r="IB366" i="65"/>
  <c r="IC366" i="65" s="1"/>
  <c r="IE366" i="65"/>
  <c r="IH366" i="65"/>
  <c r="IB367" i="65"/>
  <c r="IE367" i="65"/>
  <c r="IH367" i="65"/>
  <c r="II367" i="65" s="1"/>
  <c r="IB368" i="65"/>
  <c r="IE368" i="65"/>
  <c r="IH368" i="65"/>
  <c r="II368" i="65" s="1"/>
  <c r="IB369" i="65"/>
  <c r="IL369" i="65" s="1"/>
  <c r="IK369" i="65" s="1"/>
  <c r="IC369" i="65"/>
  <c r="ID369" i="65"/>
  <c r="IG369" i="65" s="1"/>
  <c r="IE369" i="65"/>
  <c r="IF369" i="65" s="1"/>
  <c r="IH369" i="65"/>
  <c r="IB370" i="65"/>
  <c r="IC370" i="65" s="1"/>
  <c r="IE370" i="65"/>
  <c r="IH370" i="65"/>
  <c r="IJ370" i="65" s="1"/>
  <c r="II370" i="65"/>
  <c r="IL370" i="65"/>
  <c r="IK370" i="65" s="1"/>
  <c r="IB371" i="65"/>
  <c r="IF371" i="65" s="1"/>
  <c r="IE371" i="65"/>
  <c r="IH371" i="65"/>
  <c r="IB372" i="65"/>
  <c r="IC372" i="65"/>
  <c r="IE372" i="65"/>
  <c r="IH372" i="65"/>
  <c r="IJ372" i="65" s="1"/>
  <c r="IB373" i="65"/>
  <c r="IC373" i="65" s="1"/>
  <c r="ID373" i="65"/>
  <c r="IG373" i="65" s="1"/>
  <c r="IE373" i="65"/>
  <c r="IH373" i="65"/>
  <c r="IB374" i="65"/>
  <c r="IC374" i="65" s="1"/>
  <c r="IE374" i="65"/>
  <c r="IF374" i="65" s="1"/>
  <c r="IH374" i="65"/>
  <c r="IJ374" i="65" s="1"/>
  <c r="II374" i="65"/>
  <c r="IL374" i="65"/>
  <c r="IK374" i="65" s="1"/>
  <c r="IB375" i="65"/>
  <c r="IE375" i="65"/>
  <c r="IH375" i="65"/>
  <c r="II375" i="65"/>
  <c r="IJ375" i="65"/>
  <c r="IB376" i="65"/>
  <c r="IC376" i="65" s="1"/>
  <c r="IE376" i="65"/>
  <c r="IF376" i="65" s="1"/>
  <c r="IH376" i="65"/>
  <c r="II376" i="65" s="1"/>
  <c r="IJ376" i="65"/>
  <c r="IB377" i="65"/>
  <c r="IC377" i="65"/>
  <c r="IE377" i="65"/>
  <c r="IH377" i="65"/>
  <c r="IB378" i="65"/>
  <c r="IC378" i="65" s="1"/>
  <c r="IE378" i="65"/>
  <c r="IH378" i="65"/>
  <c r="IJ378" i="65" s="1"/>
  <c r="II378" i="65"/>
  <c r="IB379" i="65"/>
  <c r="IE379" i="65"/>
  <c r="IH379" i="65"/>
  <c r="II379" i="65"/>
  <c r="IJ379" i="65"/>
  <c r="IB380" i="65"/>
  <c r="IC380" i="65" s="1"/>
  <c r="IE380" i="65"/>
  <c r="IF380" i="65" s="1"/>
  <c r="IH380" i="65"/>
  <c r="II380" i="65" s="1"/>
  <c r="IJ380" i="65"/>
  <c r="IB381" i="65"/>
  <c r="IC381" i="65"/>
  <c r="ID381" i="65"/>
  <c r="IE381" i="65"/>
  <c r="IH381" i="65"/>
  <c r="IL381" i="65" s="1"/>
  <c r="IK381" i="65" s="1"/>
  <c r="IB382" i="65"/>
  <c r="IC382" i="65" s="1"/>
  <c r="IE382" i="65"/>
  <c r="IH382" i="65"/>
  <c r="IB383" i="65"/>
  <c r="IE383" i="65"/>
  <c r="IH383" i="65"/>
  <c r="II383" i="65"/>
  <c r="IJ383" i="65"/>
  <c r="IB384" i="65"/>
  <c r="IF384" i="65" s="1"/>
  <c r="IC384" i="65"/>
  <c r="IE384" i="65"/>
  <c r="IH384" i="65"/>
  <c r="IB385" i="65"/>
  <c r="IC385" i="65"/>
  <c r="ID385" i="65"/>
  <c r="IG385" i="65" s="1"/>
  <c r="IE385" i="65"/>
  <c r="IH385" i="65"/>
  <c r="IL385" i="65"/>
  <c r="IK385" i="65" s="1"/>
  <c r="IB386" i="65"/>
  <c r="IC386" i="65" s="1"/>
  <c r="IE386" i="65"/>
  <c r="IH386" i="65"/>
  <c r="IJ386" i="65" s="1"/>
  <c r="IB387" i="65"/>
  <c r="IF387" i="65" s="1"/>
  <c r="IE387" i="65"/>
  <c r="IH387" i="65"/>
  <c r="IJ387" i="65" s="1"/>
  <c r="II387" i="65"/>
  <c r="IB388" i="65"/>
  <c r="IC388" i="65"/>
  <c r="IE388" i="65"/>
  <c r="IF388" i="65"/>
  <c r="IH388" i="65"/>
  <c r="II388" i="65" s="1"/>
  <c r="IJ388" i="65"/>
  <c r="IB389" i="65"/>
  <c r="IC389" i="65" s="1"/>
  <c r="IE389" i="65"/>
  <c r="IH389" i="65"/>
  <c r="IB390" i="65"/>
  <c r="IC390" i="65" s="1"/>
  <c r="IE390" i="65"/>
  <c r="IH390" i="65"/>
  <c r="IJ390" i="65" s="1"/>
  <c r="IB391" i="65"/>
  <c r="IE391" i="65"/>
  <c r="IF391" i="65" s="1"/>
  <c r="IH391" i="65"/>
  <c r="II391" i="65" s="1"/>
  <c r="IJ391" i="65"/>
  <c r="IB392" i="65"/>
  <c r="IC392" i="65"/>
  <c r="IE392" i="65"/>
  <c r="IF392" i="65"/>
  <c r="IH392" i="65"/>
  <c r="IB393" i="65"/>
  <c r="IC393" i="65"/>
  <c r="ID393" i="65" s="1"/>
  <c r="IG393" i="65" s="1"/>
  <c r="IE393" i="65"/>
  <c r="IF393" i="65" s="1"/>
  <c r="IH393" i="65"/>
  <c r="IL393" i="65"/>
  <c r="IK393" i="65" s="1"/>
  <c r="IB394" i="65"/>
  <c r="IC394" i="65" s="1"/>
  <c r="IE394" i="65"/>
  <c r="IH394" i="65"/>
  <c r="IJ394" i="65" s="1"/>
  <c r="II394" i="65"/>
  <c r="IL394" i="65"/>
  <c r="IK394" i="65" s="1"/>
  <c r="IB395" i="65"/>
  <c r="IE395" i="65"/>
  <c r="IH395" i="65"/>
  <c r="IB396" i="65"/>
  <c r="IC396" i="65"/>
  <c r="IE396" i="65"/>
  <c r="IH396" i="65"/>
  <c r="IJ396" i="65"/>
  <c r="IB397" i="65"/>
  <c r="IC397" i="65" s="1"/>
  <c r="ID397" i="65"/>
  <c r="IG397" i="65" s="1"/>
  <c r="IE397" i="65"/>
  <c r="IH397" i="65"/>
  <c r="IB398" i="65"/>
  <c r="IC398" i="65" s="1"/>
  <c r="IE398" i="65"/>
  <c r="IF398" i="65" s="1"/>
  <c r="IH398" i="65"/>
  <c r="IJ398" i="65" s="1"/>
  <c r="II398" i="65"/>
  <c r="IB399" i="65"/>
  <c r="IE399" i="65"/>
  <c r="IH399" i="65"/>
  <c r="IB400" i="65"/>
  <c r="IE400" i="65"/>
  <c r="IH400" i="65"/>
  <c r="IB401" i="65"/>
  <c r="IL401" i="65" s="1"/>
  <c r="IK401" i="65" s="1"/>
  <c r="IC401" i="65"/>
  <c r="ID401" i="65"/>
  <c r="IG401" i="65" s="1"/>
  <c r="IE401" i="65"/>
  <c r="IF401" i="65" s="1"/>
  <c r="IH401" i="65"/>
  <c r="IB402" i="65"/>
  <c r="IC402" i="65" s="1"/>
  <c r="IE402" i="65"/>
  <c r="IH402" i="65"/>
  <c r="IB403" i="65"/>
  <c r="IE403" i="65"/>
  <c r="IF403" i="65"/>
  <c r="IH403" i="65"/>
  <c r="IJ403" i="65" s="1"/>
  <c r="II403" i="65"/>
  <c r="IB404" i="65"/>
  <c r="IC404" i="65"/>
  <c r="IE404" i="65"/>
  <c r="IF404" i="65"/>
  <c r="IH404" i="65"/>
  <c r="IB405" i="65"/>
  <c r="IC405" i="65"/>
  <c r="ID405" i="65"/>
  <c r="IG405" i="65" s="1"/>
  <c r="IE405" i="65"/>
  <c r="IH405" i="65"/>
  <c r="IB406" i="65"/>
  <c r="IC406" i="65" s="1"/>
  <c r="IE406" i="65"/>
  <c r="IF406" i="65" s="1"/>
  <c r="IH406" i="65"/>
  <c r="IJ406" i="65" s="1"/>
  <c r="II406" i="65"/>
  <c r="IB407" i="65"/>
  <c r="IE407" i="65"/>
  <c r="IH407" i="65"/>
  <c r="II407" i="65"/>
  <c r="IJ407" i="65"/>
  <c r="IB408" i="65"/>
  <c r="IC408" i="65" s="1"/>
  <c r="IE408" i="65"/>
  <c r="IF408" i="65"/>
  <c r="IH408" i="65"/>
  <c r="II408" i="65" s="1"/>
  <c r="IJ408" i="65"/>
  <c r="IB409" i="65"/>
  <c r="ID409" i="65" s="1"/>
  <c r="IG409" i="65" s="1"/>
  <c r="IC409" i="65"/>
  <c r="IE409" i="65"/>
  <c r="IH409" i="65"/>
  <c r="IL409" i="65" s="1"/>
  <c r="IK409" i="65" s="1"/>
  <c r="IB410" i="65"/>
  <c r="IC410" i="65" s="1"/>
  <c r="IE410" i="65"/>
  <c r="IH410" i="65"/>
  <c r="IJ410" i="65" s="1"/>
  <c r="IL410" i="65"/>
  <c r="IK410" i="65" s="1"/>
  <c r="IB411" i="65"/>
  <c r="IE411" i="65"/>
  <c r="IH411" i="65"/>
  <c r="II411" i="65" s="1"/>
  <c r="IB412" i="65"/>
  <c r="IE412" i="65"/>
  <c r="IH412" i="65"/>
  <c r="II412" i="65" s="1"/>
  <c r="IJ412" i="65"/>
  <c r="IB413" i="65"/>
  <c r="IC413" i="65"/>
  <c r="ID413" i="65"/>
  <c r="IG413" i="65" s="1"/>
  <c r="IE413" i="65"/>
  <c r="IH413" i="65"/>
  <c r="IL413" i="65" s="1"/>
  <c r="IK413" i="65" s="1"/>
  <c r="IB414" i="65"/>
  <c r="IC414" i="65" s="1"/>
  <c r="IE414" i="65"/>
  <c r="IH414" i="65"/>
  <c r="IJ414" i="65" s="1"/>
  <c r="II414" i="65"/>
  <c r="IB415" i="65"/>
  <c r="IE415" i="65"/>
  <c r="IH415" i="65"/>
  <c r="II415" i="65"/>
  <c r="IJ415" i="65"/>
  <c r="IB416" i="65"/>
  <c r="IF416" i="65" s="1"/>
  <c r="IE416" i="65"/>
  <c r="IH416" i="65"/>
  <c r="II416" i="65" s="1"/>
  <c r="IJ416" i="65"/>
  <c r="IB417" i="65"/>
  <c r="IC417" i="65" s="1"/>
  <c r="ID417" i="65" s="1"/>
  <c r="IG417" i="65" s="1"/>
  <c r="IE417" i="65"/>
  <c r="IH417" i="65"/>
  <c r="IB418" i="65"/>
  <c r="IC418" i="65" s="1"/>
  <c r="IE418" i="65"/>
  <c r="IH418" i="65"/>
  <c r="IJ418" i="65" s="1"/>
  <c r="II418" i="65"/>
  <c r="IB419" i="65"/>
  <c r="IE419" i="65"/>
  <c r="IH419" i="65"/>
  <c r="IF419" i="65" s="1"/>
  <c r="IJ419" i="65"/>
  <c r="IB420" i="65"/>
  <c r="IC420" i="65"/>
  <c r="IE420" i="65"/>
  <c r="IF420" i="65" s="1"/>
  <c r="IH420" i="65"/>
  <c r="II420" i="65" s="1"/>
  <c r="IB421" i="65"/>
  <c r="IC421" i="65"/>
  <c r="ID421" i="65"/>
  <c r="IE421" i="65"/>
  <c r="IG421" i="65"/>
  <c r="IH421" i="65"/>
  <c r="IL421" i="65" s="1"/>
  <c r="IK421" i="65" s="1"/>
  <c r="IB422" i="65"/>
  <c r="IC422" i="65" s="1"/>
  <c r="IE422" i="65"/>
  <c r="IF422" i="65" s="1"/>
  <c r="IH422" i="65"/>
  <c r="IJ422" i="65" s="1"/>
  <c r="IL422" i="65"/>
  <c r="IK422" i="65" s="1"/>
  <c r="IB423" i="65"/>
  <c r="IE423" i="65"/>
  <c r="IH423" i="65"/>
  <c r="IF423" i="65" s="1"/>
  <c r="IJ423" i="65"/>
  <c r="IB424" i="65"/>
  <c r="IE424" i="65"/>
  <c r="IH424" i="65"/>
  <c r="II424" i="65" s="1"/>
  <c r="IB425" i="65"/>
  <c r="ID425" i="65" s="1"/>
  <c r="IC425" i="65"/>
  <c r="IG425" i="65" s="1"/>
  <c r="IE425" i="65"/>
  <c r="IH425" i="65"/>
  <c r="IL425" i="65" s="1"/>
  <c r="IK425" i="65" s="1"/>
  <c r="IB426" i="65"/>
  <c r="IC426" i="65" s="1"/>
  <c r="IE426" i="65"/>
  <c r="IF426" i="65" s="1"/>
  <c r="IH426" i="65"/>
  <c r="IJ426" i="65" s="1"/>
  <c r="II426" i="65"/>
  <c r="IB427" i="65"/>
  <c r="IF427" i="65" s="1"/>
  <c r="IE427" i="65"/>
  <c r="IH427" i="65"/>
  <c r="II427" i="65" s="1"/>
  <c r="IB428" i="65"/>
  <c r="IE428" i="65"/>
  <c r="IH428" i="65"/>
  <c r="II428" i="65" s="1"/>
  <c r="IJ428" i="65"/>
  <c r="IB429" i="65"/>
  <c r="IC429" i="65"/>
  <c r="IG429" i="65" s="1"/>
  <c r="ID429" i="65"/>
  <c r="IE429" i="65"/>
  <c r="IH429" i="65"/>
  <c r="IL429" i="65" s="1"/>
  <c r="IK429" i="65" s="1"/>
  <c r="IB430" i="65"/>
  <c r="IC430" i="65" s="1"/>
  <c r="IE430" i="65"/>
  <c r="IH430" i="65"/>
  <c r="IJ430" i="65" s="1"/>
  <c r="II430" i="65"/>
  <c r="IB431" i="65"/>
  <c r="IF431" i="65" s="1"/>
  <c r="IE431" i="65"/>
  <c r="IH431" i="65"/>
  <c r="II431" i="65" s="1"/>
  <c r="IB432" i="65"/>
  <c r="IE432" i="65"/>
  <c r="IH432" i="65"/>
  <c r="II432" i="65" s="1"/>
  <c r="IJ432" i="65"/>
  <c r="IB433" i="65"/>
  <c r="IC433" i="65" s="1"/>
  <c r="IE433" i="65"/>
  <c r="IH433" i="65"/>
  <c r="IL433" i="65" s="1"/>
  <c r="IK433" i="65" s="1"/>
  <c r="IB434" i="65"/>
  <c r="IC434" i="65" s="1"/>
  <c r="IE434" i="65"/>
  <c r="IH434" i="65"/>
  <c r="IJ434" i="65" s="1"/>
  <c r="IB435" i="65"/>
  <c r="IF435" i="65" s="1"/>
  <c r="IE435" i="65"/>
  <c r="IH435" i="65"/>
  <c r="II435" i="65" s="1"/>
  <c r="IJ435" i="65"/>
  <c r="IB436" i="65"/>
  <c r="IF436" i="65" s="1"/>
  <c r="IE436" i="65"/>
  <c r="IH436" i="65"/>
  <c r="II436" i="65" s="1"/>
  <c r="IJ436" i="65"/>
  <c r="IB437" i="65"/>
  <c r="IC437" i="65"/>
  <c r="IG437" i="65" s="1"/>
  <c r="ID437" i="65"/>
  <c r="IE437" i="65"/>
  <c r="IH437" i="65"/>
  <c r="IB438" i="65"/>
  <c r="IC438" i="65" s="1"/>
  <c r="IE438" i="65"/>
  <c r="IH438" i="65"/>
  <c r="IJ438" i="65" s="1"/>
  <c r="IB439" i="65"/>
  <c r="IF439" i="65" s="1"/>
  <c r="IE439" i="65"/>
  <c r="IH439" i="65"/>
  <c r="II439" i="65"/>
  <c r="IJ439" i="65"/>
  <c r="IB440" i="65"/>
  <c r="IE440" i="65"/>
  <c r="IH440" i="65"/>
  <c r="II440" i="65" s="1"/>
  <c r="IJ440" i="65"/>
  <c r="IB441" i="65"/>
  <c r="IC441" i="65" s="1"/>
  <c r="IE441" i="65"/>
  <c r="IH441" i="65"/>
  <c r="IB442" i="65"/>
  <c r="IC442" i="65" s="1"/>
  <c r="IE442" i="65"/>
  <c r="IF442" i="65" s="1"/>
  <c r="IH442" i="65"/>
  <c r="IJ442" i="65" s="1"/>
  <c r="II442" i="65"/>
  <c r="IL442" i="65"/>
  <c r="IK442" i="65" s="1"/>
  <c r="IB443" i="65"/>
  <c r="IF443" i="65" s="1"/>
  <c r="IE443" i="65"/>
  <c r="IH443" i="65"/>
  <c r="IJ443" i="65" s="1"/>
  <c r="II443" i="65"/>
  <c r="IB444" i="65"/>
  <c r="IE444" i="65"/>
  <c r="IH444" i="65"/>
  <c r="II444" i="65" s="1"/>
  <c r="IB445" i="65"/>
  <c r="IE445" i="65"/>
  <c r="IH445" i="65"/>
  <c r="IE6" i="65"/>
  <c r="IB6" i="65"/>
  <c r="IH6" i="65"/>
  <c r="AG11" i="66" l="1"/>
  <c r="X12" i="66" s="1"/>
  <c r="AC44" i="66"/>
  <c r="AF44" i="66" s="1"/>
  <c r="BC187" i="66"/>
  <c r="BC154" i="66"/>
  <c r="BC121" i="66"/>
  <c r="BC143" i="66"/>
  <c r="BC197" i="66"/>
  <c r="BC164" i="66"/>
  <c r="BC208" i="66"/>
  <c r="AC43" i="66"/>
  <c r="AF43" i="66" s="1"/>
  <c r="AI43" i="66" s="1"/>
  <c r="Z44" i="66" s="1"/>
  <c r="AI44" i="66" s="1"/>
  <c r="Z45" i="66" s="1"/>
  <c r="BC120" i="66"/>
  <c r="BC186" i="66"/>
  <c r="BC153" i="66"/>
  <c r="BC142" i="66"/>
  <c r="BC76" i="66"/>
  <c r="BC54" i="66"/>
  <c r="BC176" i="66"/>
  <c r="BC220" i="66"/>
  <c r="BC132" i="66"/>
  <c r="BC110" i="66"/>
  <c r="AC21" i="66"/>
  <c r="AF21" i="66" s="1"/>
  <c r="AI21" i="66" s="1"/>
  <c r="Z22" i="66" s="1"/>
  <c r="BC32" i="66"/>
  <c r="BC43" i="66"/>
  <c r="AC32" i="66"/>
  <c r="AF32" i="66" s="1"/>
  <c r="AI32" i="66" s="1"/>
  <c r="Z33" i="66" s="1"/>
  <c r="BC65" i="66"/>
  <c r="BC98" i="66"/>
  <c r="BC87" i="66"/>
  <c r="BC10" i="66"/>
  <c r="ID433" i="65"/>
  <c r="IG433" i="65" s="1"/>
  <c r="II310" i="65"/>
  <c r="IJ310" i="65"/>
  <c r="IC307" i="65"/>
  <c r="ID307" i="65"/>
  <c r="IG307" i="65" s="1"/>
  <c r="IJ300" i="65"/>
  <c r="IL300" i="65"/>
  <c r="IK300" i="65" s="1"/>
  <c r="IJ284" i="65"/>
  <c r="II284" i="65"/>
  <c r="IF254" i="65"/>
  <c r="IL254" i="65"/>
  <c r="IK254" i="65" s="1"/>
  <c r="IC254" i="65"/>
  <c r="ID254" i="65" s="1"/>
  <c r="IG254" i="65" s="1"/>
  <c r="ID36" i="65"/>
  <c r="IG36" i="65" s="1"/>
  <c r="ID412" i="65"/>
  <c r="IL445" i="65"/>
  <c r="IK445" i="65" s="1"/>
  <c r="ID441" i="65"/>
  <c r="IG441" i="65" s="1"/>
  <c r="IF434" i="65"/>
  <c r="IJ431" i="65"/>
  <c r="II422" i="65"/>
  <c r="IC416" i="65"/>
  <c r="IJ411" i="65"/>
  <c r="IF409" i="65"/>
  <c r="IF407" i="65"/>
  <c r="II395" i="65"/>
  <c r="IJ395" i="65"/>
  <c r="II384" i="65"/>
  <c r="IJ384" i="65"/>
  <c r="II364" i="65"/>
  <c r="IJ364" i="65"/>
  <c r="II346" i="65"/>
  <c r="IJ346" i="65"/>
  <c r="IC323" i="65"/>
  <c r="IL323" i="65"/>
  <c r="IK323" i="65" s="1"/>
  <c r="ID288" i="65"/>
  <c r="IG288" i="65"/>
  <c r="ID250" i="65"/>
  <c r="IG250" i="65" s="1"/>
  <c r="IC250" i="65"/>
  <c r="IL250" i="65"/>
  <c r="IK250" i="65" s="1"/>
  <c r="II438" i="65"/>
  <c r="IJ424" i="65"/>
  <c r="IF418" i="65"/>
  <c r="II392" i="65"/>
  <c r="IJ392" i="65"/>
  <c r="IF368" i="65"/>
  <c r="IC368" i="65"/>
  <c r="IC303" i="65"/>
  <c r="ID303" i="65" s="1"/>
  <c r="IG303" i="65" s="1"/>
  <c r="IC284" i="65"/>
  <c r="ID284" i="65" s="1"/>
  <c r="IL284" i="65"/>
  <c r="IK284" i="65" s="1"/>
  <c r="IF355" i="65"/>
  <c r="IJ355" i="65"/>
  <c r="ID291" i="65"/>
  <c r="IG291" i="65" s="1"/>
  <c r="II278" i="65"/>
  <c r="IJ278" i="65"/>
  <c r="II266" i="65"/>
  <c r="IJ266" i="65"/>
  <c r="II262" i="65"/>
  <c r="IJ262" i="65"/>
  <c r="IC331" i="65"/>
  <c r="ID331" i="65" s="1"/>
  <c r="II293" i="65"/>
  <c r="IL293" i="65"/>
  <c r="IK293" i="65" s="1"/>
  <c r="IC287" i="65"/>
  <c r="ID287" i="65"/>
  <c r="IG287" i="65" s="1"/>
  <c r="IF262" i="65"/>
  <c r="II242" i="65"/>
  <c r="IJ242" i="65"/>
  <c r="II209" i="65"/>
  <c r="IJ209" i="65"/>
  <c r="IF438" i="65"/>
  <c r="IC445" i="65"/>
  <c r="IF424" i="65"/>
  <c r="ID420" i="65"/>
  <c r="IG420" i="65" s="1"/>
  <c r="IF417" i="65"/>
  <c r="IF411" i="65"/>
  <c r="IF386" i="65"/>
  <c r="II363" i="65"/>
  <c r="IJ363" i="65"/>
  <c r="IJ345" i="65"/>
  <c r="II345" i="65"/>
  <c r="IF293" i="65"/>
  <c r="II286" i="65"/>
  <c r="IJ286" i="65"/>
  <c r="IC278" i="65"/>
  <c r="IC266" i="65"/>
  <c r="IF266" i="65"/>
  <c r="II400" i="65"/>
  <c r="IJ400" i="65"/>
  <c r="II372" i="65"/>
  <c r="IF372" i="65"/>
  <c r="IJ366" i="65"/>
  <c r="II366" i="65"/>
  <c r="IJ280" i="65"/>
  <c r="II280" i="65"/>
  <c r="II265" i="65"/>
  <c r="IJ265" i="65"/>
  <c r="II245" i="65"/>
  <c r="IJ245" i="65"/>
  <c r="IC242" i="65"/>
  <c r="ID242" i="65" s="1"/>
  <c r="IG242" i="65" s="1"/>
  <c r="IF242" i="65"/>
  <c r="IL242" i="65"/>
  <c r="IK242" i="65" s="1"/>
  <c r="IG21" i="65"/>
  <c r="IJ444" i="65"/>
  <c r="IL430" i="65"/>
  <c r="IK430" i="65" s="1"/>
  <c r="II423" i="65"/>
  <c r="II419" i="65"/>
  <c r="IF415" i="65"/>
  <c r="II410" i="65"/>
  <c r="IF375" i="65"/>
  <c r="IF366" i="65"/>
  <c r="IG357" i="65"/>
  <c r="IC340" i="65"/>
  <c r="ID340" i="65" s="1"/>
  <c r="II221" i="65"/>
  <c r="IJ221" i="65"/>
  <c r="IL414" i="65"/>
  <c r="IK414" i="65" s="1"/>
  <c r="IC400" i="65"/>
  <c r="IF400" i="65"/>
  <c r="ID324" i="65"/>
  <c r="IG324" i="65" s="1"/>
  <c r="ID315" i="65"/>
  <c r="IG315" i="65" s="1"/>
  <c r="ID308" i="65"/>
  <c r="IG308" i="65"/>
  <c r="IJ292" i="65"/>
  <c r="IL292" i="65"/>
  <c r="IK292" i="65" s="1"/>
  <c r="IC280" i="65"/>
  <c r="ID280" i="65" s="1"/>
  <c r="IL280" i="65"/>
  <c r="IK280" i="65" s="1"/>
  <c r="II198" i="65"/>
  <c r="IJ198" i="65"/>
  <c r="IF412" i="65"/>
  <c r="IF410" i="65"/>
  <c r="IL402" i="65"/>
  <c r="IK402" i="65" s="1"/>
  <c r="II399" i="65"/>
  <c r="IJ399" i="65"/>
  <c r="II396" i="65"/>
  <c r="IF396" i="65"/>
  <c r="IG380" i="65"/>
  <c r="IC348" i="65"/>
  <c r="IF321" i="65"/>
  <c r="IF318" i="65"/>
  <c r="IJ254" i="65"/>
  <c r="II230" i="65"/>
  <c r="IJ230" i="65"/>
  <c r="ID179" i="65"/>
  <c r="IG179" i="65"/>
  <c r="IF430" i="65"/>
  <c r="IJ427" i="65"/>
  <c r="IJ402" i="65"/>
  <c r="II402" i="65"/>
  <c r="IJ382" i="65"/>
  <c r="II382" i="65"/>
  <c r="ID377" i="65"/>
  <c r="IG377" i="65" s="1"/>
  <c r="II371" i="65"/>
  <c r="IJ371" i="65"/>
  <c r="II356" i="65"/>
  <c r="IJ356" i="65"/>
  <c r="IC289" i="65"/>
  <c r="IF289" i="65"/>
  <c r="IL289" i="65"/>
  <c r="IK289" i="65" s="1"/>
  <c r="IC198" i="65"/>
  <c r="ID198" i="65" s="1"/>
  <c r="IG198" i="65" s="1"/>
  <c r="IF198" i="65"/>
  <c r="ID93" i="65"/>
  <c r="IG93" i="65" s="1"/>
  <c r="ID17" i="65"/>
  <c r="IG17" i="65"/>
  <c r="IF444" i="65"/>
  <c r="IL441" i="65"/>
  <c r="IK441" i="65" s="1"/>
  <c r="IL434" i="65"/>
  <c r="IK434" i="65" s="1"/>
  <c r="II434" i="65"/>
  <c r="IJ420" i="65"/>
  <c r="IF414" i="65"/>
  <c r="IC412" i="65"/>
  <c r="II404" i="65"/>
  <c r="IJ404" i="65"/>
  <c r="II390" i="65"/>
  <c r="IJ368" i="65"/>
  <c r="IC362" i="65"/>
  <c r="IL362" i="65"/>
  <c r="IK362" i="65" s="1"/>
  <c r="IF356" i="65"/>
  <c r="II326" i="65"/>
  <c r="IJ326" i="65"/>
  <c r="IC311" i="65"/>
  <c r="ID311" i="65" s="1"/>
  <c r="IG311" i="65" s="1"/>
  <c r="IF250" i="65"/>
  <c r="II233" i="65"/>
  <c r="IJ233" i="65"/>
  <c r="ID230" i="65"/>
  <c r="IG230" i="65" s="1"/>
  <c r="IC230" i="65"/>
  <c r="IF230" i="65"/>
  <c r="IL230" i="65"/>
  <c r="IK230" i="65" s="1"/>
  <c r="IF394" i="65"/>
  <c r="ID388" i="65"/>
  <c r="IG388" i="65" s="1"/>
  <c r="IF361" i="65"/>
  <c r="II352" i="65"/>
  <c r="IJ343" i="65"/>
  <c r="II314" i="65"/>
  <c r="IL304" i="65"/>
  <c r="IK304" i="65" s="1"/>
  <c r="IC295" i="65"/>
  <c r="ID295" i="65" s="1"/>
  <c r="IG295" i="65" s="1"/>
  <c r="II290" i="65"/>
  <c r="IF281" i="65"/>
  <c r="II277" i="65"/>
  <c r="IJ274" i="65"/>
  <c r="IC262" i="65"/>
  <c r="II241" i="65"/>
  <c r="ID226" i="65"/>
  <c r="IG226" i="65" s="1"/>
  <c r="II197" i="65"/>
  <c r="IJ194" i="65"/>
  <c r="ID190" i="65"/>
  <c r="IG190" i="65" s="1"/>
  <c r="IJ184" i="65"/>
  <c r="IF164" i="65"/>
  <c r="II160" i="65"/>
  <c r="II156" i="65"/>
  <c r="IJ152" i="65"/>
  <c r="IC151" i="65"/>
  <c r="ID151" i="65" s="1"/>
  <c r="IG151" i="65" s="1"/>
  <c r="IC147" i="65"/>
  <c r="ID147" i="65" s="1"/>
  <c r="IG147" i="65" s="1"/>
  <c r="IF143" i="65"/>
  <c r="IL131" i="65"/>
  <c r="IK131" i="65" s="1"/>
  <c r="IF111" i="65"/>
  <c r="IG101" i="65"/>
  <c r="II94" i="65"/>
  <c r="IL90" i="65"/>
  <c r="IK90" i="65" s="1"/>
  <c r="ID77" i="65"/>
  <c r="IG77" i="65" s="1"/>
  <c r="IF59" i="65"/>
  <c r="IL52" i="65"/>
  <c r="IK52" i="65" s="1"/>
  <c r="IG40" i="65"/>
  <c r="IJ32" i="65"/>
  <c r="II27" i="65"/>
  <c r="IL24" i="65"/>
  <c r="IK24" i="65" s="1"/>
  <c r="II22" i="65"/>
  <c r="IF13" i="65"/>
  <c r="IF385" i="65"/>
  <c r="IF379" i="65"/>
  <c r="IF370" i="65"/>
  <c r="ID218" i="65"/>
  <c r="IG218" i="65" s="1"/>
  <c r="IJ186" i="65"/>
  <c r="ID180" i="65"/>
  <c r="IL175" i="65"/>
  <c r="IK175" i="65" s="1"/>
  <c r="ID168" i="65"/>
  <c r="IC137" i="65"/>
  <c r="II131" i="65"/>
  <c r="II127" i="65"/>
  <c r="IF125" i="65"/>
  <c r="IJ118" i="65"/>
  <c r="IF116" i="65"/>
  <c r="II90" i="65"/>
  <c r="IC89" i="65"/>
  <c r="ID89" i="65" s="1"/>
  <c r="II86" i="65"/>
  <c r="IC85" i="65"/>
  <c r="IL82" i="65"/>
  <c r="IK82" i="65" s="1"/>
  <c r="ID81" i="65"/>
  <c r="IG81" i="65" s="1"/>
  <c r="IL74" i="65"/>
  <c r="IK74" i="65" s="1"/>
  <c r="ID73" i="65"/>
  <c r="IG73" i="65" s="1"/>
  <c r="IC67" i="65"/>
  <c r="IC63" i="65"/>
  <c r="IJ42" i="65"/>
  <c r="IJ24" i="65"/>
  <c r="T64" i="68"/>
  <c r="U64" i="68"/>
  <c r="S65" i="68"/>
  <c r="ID59" i="65"/>
  <c r="IF10" i="65"/>
  <c r="IJ7" i="65"/>
  <c r="ID396" i="65"/>
  <c r="IG396" i="65" s="1"/>
  <c r="ID389" i="65"/>
  <c r="IG389" i="65" s="1"/>
  <c r="IF383" i="65"/>
  <c r="ID372" i="65"/>
  <c r="IG372" i="65" s="1"/>
  <c r="IJ367" i="65"/>
  <c r="II354" i="65"/>
  <c r="ID352" i="65"/>
  <c r="IJ347" i="65"/>
  <c r="IJ338" i="65"/>
  <c r="IL333" i="65"/>
  <c r="IK333" i="65" s="1"/>
  <c r="IJ330" i="65"/>
  <c r="IF328" i="65"/>
  <c r="IL321" i="65"/>
  <c r="IK321" i="65" s="1"/>
  <c r="IF271" i="65"/>
  <c r="IJ253" i="65"/>
  <c r="ID246" i="65"/>
  <c r="IG246" i="65" s="1"/>
  <c r="IJ214" i="65"/>
  <c r="ID210" i="65"/>
  <c r="IG210" i="65" s="1"/>
  <c r="IJ181" i="65"/>
  <c r="IL179" i="65"/>
  <c r="IK179" i="65" s="1"/>
  <c r="IJ161" i="65"/>
  <c r="IF154" i="65"/>
  <c r="IF152" i="65"/>
  <c r="IJ140" i="65"/>
  <c r="IJ136" i="65"/>
  <c r="IF131" i="65"/>
  <c r="IF127" i="65"/>
  <c r="IF121" i="65"/>
  <c r="IF118" i="65"/>
  <c r="IL115" i="65"/>
  <c r="IK115" i="65" s="1"/>
  <c r="IF98" i="65"/>
  <c r="IF90" i="65"/>
  <c r="IF86" i="65"/>
  <c r="IL62" i="65"/>
  <c r="IK62" i="65" s="1"/>
  <c r="IF29" i="65"/>
  <c r="AA22" i="66"/>
  <c r="AD22" i="66" s="1"/>
  <c r="AG22" i="66" s="1"/>
  <c r="X23" i="66" s="1"/>
  <c r="T53" i="68"/>
  <c r="AB22" i="66" s="1"/>
  <c r="AE22" i="66" s="1"/>
  <c r="S54" i="68"/>
  <c r="U53" i="68"/>
  <c r="IL382" i="65"/>
  <c r="IK382" i="65" s="1"/>
  <c r="IF378" i="65"/>
  <c r="IF363" i="65"/>
  <c r="IJ360" i="65"/>
  <c r="II358" i="65"/>
  <c r="II349" i="65"/>
  <c r="ID345" i="65"/>
  <c r="II340" i="65"/>
  <c r="IL332" i="65"/>
  <c r="IK332" i="65" s="1"/>
  <c r="IF263" i="65"/>
  <c r="IJ250" i="65"/>
  <c r="ID238" i="65"/>
  <c r="IG238" i="65" s="1"/>
  <c r="IJ206" i="65"/>
  <c r="ID202" i="65"/>
  <c r="IG202" i="65" s="1"/>
  <c r="ID184" i="65"/>
  <c r="IF177" i="65"/>
  <c r="IF175" i="65"/>
  <c r="IL163" i="65"/>
  <c r="IK163" i="65" s="1"/>
  <c r="ID160" i="65"/>
  <c r="IJ157" i="65"/>
  <c r="ID156" i="65"/>
  <c r="IJ153" i="65"/>
  <c r="IF148" i="65"/>
  <c r="IL132" i="65"/>
  <c r="IK132" i="65" s="1"/>
  <c r="ID131" i="65"/>
  <c r="IG131" i="65" s="1"/>
  <c r="ID127" i="65"/>
  <c r="IG127" i="65" s="1"/>
  <c r="IF113" i="65"/>
  <c r="IG105" i="65"/>
  <c r="IJ95" i="65"/>
  <c r="ID94" i="65"/>
  <c r="IG94" i="65" s="1"/>
  <c r="IF82" i="65"/>
  <c r="IF78" i="65"/>
  <c r="IF74" i="65"/>
  <c r="II62" i="65"/>
  <c r="IJ51" i="65"/>
  <c r="IJ39" i="65"/>
  <c r="IJ36" i="65"/>
  <c r="IJ26" i="65"/>
  <c r="IL21" i="65"/>
  <c r="IK21" i="65" s="1"/>
  <c r="IL14" i="65"/>
  <c r="IK14" i="65" s="1"/>
  <c r="IL9" i="65"/>
  <c r="IK9" i="65" s="1"/>
  <c r="IF402" i="65"/>
  <c r="IF354" i="65"/>
  <c r="IG296" i="65"/>
  <c r="IF294" i="65"/>
  <c r="IL234" i="65"/>
  <c r="IK234" i="65" s="1"/>
  <c r="IF214" i="65"/>
  <c r="ID194" i="65"/>
  <c r="IG194" i="65" s="1"/>
  <c r="IF171" i="65"/>
  <c r="II163" i="65"/>
  <c r="ID152" i="65"/>
  <c r="IJ122" i="65"/>
  <c r="IG115" i="65"/>
  <c r="IG107" i="65"/>
  <c r="IL102" i="65"/>
  <c r="IK102" i="65" s="1"/>
  <c r="ID90" i="65"/>
  <c r="ID86" i="65"/>
  <c r="IF70" i="65"/>
  <c r="IF66" i="65"/>
  <c r="IL60" i="65"/>
  <c r="IK60" i="65" s="1"/>
  <c r="IF58" i="65"/>
  <c r="II14" i="65"/>
  <c r="IF7" i="65"/>
  <c r="ID177" i="65"/>
  <c r="ID404" i="65"/>
  <c r="IG404" i="65" s="1"/>
  <c r="II386" i="65"/>
  <c r="IF382" i="65"/>
  <c r="IF377" i="65"/>
  <c r="IF367" i="65"/>
  <c r="ID356" i="65"/>
  <c r="IG356" i="65" s="1"/>
  <c r="IL353" i="65"/>
  <c r="IK353" i="65" s="1"/>
  <c r="ID349" i="65"/>
  <c r="IJ325" i="65"/>
  <c r="IF284" i="65"/>
  <c r="ID258" i="65"/>
  <c r="IG258" i="65" s="1"/>
  <c r="IJ229" i="65"/>
  <c r="IJ226" i="65"/>
  <c r="ID222" i="65"/>
  <c r="IG222" i="65" s="1"/>
  <c r="IJ190" i="65"/>
  <c r="IF179" i="65"/>
  <c r="ID167" i="65"/>
  <c r="IG167" i="65" s="1"/>
  <c r="IF163" i="65"/>
  <c r="IF157" i="65"/>
  <c r="IF153" i="65"/>
  <c r="IL151" i="65"/>
  <c r="IK151" i="65" s="1"/>
  <c r="IJ141" i="65"/>
  <c r="IF138" i="65"/>
  <c r="IF122" i="65"/>
  <c r="IJ117" i="65"/>
  <c r="IF102" i="65"/>
  <c r="IF95" i="65"/>
  <c r="IJ79" i="65"/>
  <c r="IJ71" i="65"/>
  <c r="IF51" i="65"/>
  <c r="ID21" i="65"/>
  <c r="IF14" i="65"/>
  <c r="AA33" i="66"/>
  <c r="AD33" i="66" s="1"/>
  <c r="AG33" i="66" s="1"/>
  <c r="X34" i="66" s="1"/>
  <c r="U75" i="68"/>
  <c r="T75" i="68"/>
  <c r="AB33" i="66" s="1"/>
  <c r="AE33" i="66" s="1"/>
  <c r="S76" i="68"/>
  <c r="U6" i="68"/>
  <c r="S7" i="68"/>
  <c r="IL390" i="65"/>
  <c r="IK390" i="65" s="1"/>
  <c r="ID380" i="65"/>
  <c r="IF362" i="65"/>
  <c r="IL312" i="65"/>
  <c r="IK312" i="65" s="1"/>
  <c r="ID282" i="65"/>
  <c r="IG282" i="65" s="1"/>
  <c r="IF275" i="65"/>
  <c r="IJ218" i="65"/>
  <c r="ID214" i="65"/>
  <c r="IG214" i="65" s="1"/>
  <c r="IF185" i="65"/>
  <c r="ID181" i="65"/>
  <c r="IG181" i="65" s="1"/>
  <c r="IJ168" i="65"/>
  <c r="ID163" i="65"/>
  <c r="IG163" i="65" s="1"/>
  <c r="II151" i="65"/>
  <c r="II147" i="65"/>
  <c r="ID140" i="65"/>
  <c r="IJ137" i="65"/>
  <c r="ID136" i="65"/>
  <c r="IF132" i="65"/>
  <c r="IF112" i="65"/>
  <c r="IJ109" i="65"/>
  <c r="IJ99" i="65"/>
  <c r="II89" i="65"/>
  <c r="II85" i="65"/>
  <c r="II77" i="65"/>
  <c r="IL73" i="65"/>
  <c r="IK73" i="65" s="1"/>
  <c r="IJ67" i="65"/>
  <c r="IJ63" i="65"/>
  <c r="ID62" i="65"/>
  <c r="IF55" i="65"/>
  <c r="IG53" i="65"/>
  <c r="IJ43" i="65"/>
  <c r="IF33" i="65"/>
  <c r="ID206" i="65"/>
  <c r="IG206" i="65" s="1"/>
  <c r="IJ180" i="65"/>
  <c r="IJ114" i="65"/>
  <c r="IJ106" i="65"/>
  <c r="II99" i="65"/>
  <c r="II81" i="65"/>
  <c r="II73" i="65"/>
  <c r="II57" i="65"/>
  <c r="ID51" i="65"/>
  <c r="IG51" i="65" s="1"/>
  <c r="IJ48" i="65"/>
  <c r="IJ8" i="65"/>
  <c r="ID185" i="65"/>
  <c r="IG185" i="65" s="1"/>
  <c r="ID55" i="65"/>
  <c r="IF399" i="65"/>
  <c r="IF390" i="65"/>
  <c r="IG381" i="65"/>
  <c r="ID364" i="65"/>
  <c r="IG364" i="65" s="1"/>
  <c r="IG300" i="65"/>
  <c r="IF283" i="65"/>
  <c r="IL274" i="65"/>
  <c r="IK274" i="65" s="1"/>
  <c r="IF259" i="65"/>
  <c r="ID234" i="65"/>
  <c r="IG234" i="65" s="1"/>
  <c r="IL194" i="65"/>
  <c r="IK194" i="65" s="1"/>
  <c r="IL184" i="65"/>
  <c r="IK184" i="65" s="1"/>
  <c r="IF180" i="65"/>
  <c r="IF168" i="65"/>
  <c r="IL152" i="65"/>
  <c r="IK152" i="65" s="1"/>
  <c r="IF117" i="65"/>
  <c r="IF109" i="65"/>
  <c r="IF106" i="65"/>
  <c r="IF57" i="65"/>
  <c r="IL32" i="65"/>
  <c r="IK32" i="65" s="1"/>
  <c r="IL22" i="65"/>
  <c r="IK22" i="65" s="1"/>
  <c r="IG13" i="65"/>
  <c r="AG45" i="66"/>
  <c r="X46" i="66" s="1"/>
  <c r="S132" i="68"/>
  <c r="U131" i="68"/>
  <c r="T131" i="68"/>
  <c r="S121" i="68"/>
  <c r="U120" i="68"/>
  <c r="T120" i="68"/>
  <c r="T108" i="68"/>
  <c r="S109" i="68"/>
  <c r="U108" i="68"/>
  <c r="S99" i="68"/>
  <c r="AA46" i="66" s="1"/>
  <c r="AD46" i="66" s="1"/>
  <c r="U98" i="68"/>
  <c r="T98" i="68"/>
  <c r="AB45" i="66" s="1"/>
  <c r="AE45" i="66" s="1"/>
  <c r="T87" i="68"/>
  <c r="U87" i="68"/>
  <c r="S88" i="68"/>
  <c r="S44" i="68"/>
  <c r="U43" i="68"/>
  <c r="BC23" i="66" s="1"/>
  <c r="T43" i="68"/>
  <c r="T31" i="68"/>
  <c r="AB11" i="66" s="1"/>
  <c r="AE11" i="66" s="1"/>
  <c r="S32" i="68"/>
  <c r="AA12" i="66" s="1"/>
  <c r="AD12" i="66" s="1"/>
  <c r="AG12" i="66" s="1"/>
  <c r="X13" i="66" s="1"/>
  <c r="U31" i="68"/>
  <c r="AC11" i="66" s="1"/>
  <c r="AF11" i="66" s="1"/>
  <c r="AI11" i="66" s="1"/>
  <c r="Z12" i="66" s="1"/>
  <c r="T20" i="68"/>
  <c r="S21" i="68"/>
  <c r="U20" i="68"/>
  <c r="IL440" i="65"/>
  <c r="IK440" i="65" s="1"/>
  <c r="IL432" i="65"/>
  <c r="IK432" i="65" s="1"/>
  <c r="IG430" i="65"/>
  <c r="ID414" i="65"/>
  <c r="IG414" i="65" s="1"/>
  <c r="II405" i="65"/>
  <c r="IJ405" i="65"/>
  <c r="ID398" i="65"/>
  <c r="IG398" i="65" s="1"/>
  <c r="IC395" i="65"/>
  <c r="ID395" i="65"/>
  <c r="IL395" i="65"/>
  <c r="IK395" i="65" s="1"/>
  <c r="IG382" i="65"/>
  <c r="ID382" i="65"/>
  <c r="ID366" i="65"/>
  <c r="IG366" i="65" s="1"/>
  <c r="IC351" i="65"/>
  <c r="IL351" i="65"/>
  <c r="IK351" i="65" s="1"/>
  <c r="IJ324" i="65"/>
  <c r="II324" i="65"/>
  <c r="IL324" i="65"/>
  <c r="IK324" i="65" s="1"/>
  <c r="ID320" i="65"/>
  <c r="IG320" i="65" s="1"/>
  <c r="II315" i="65"/>
  <c r="IF315" i="65"/>
  <c r="IL315" i="65"/>
  <c r="IK315" i="65" s="1"/>
  <c r="IJ315" i="65"/>
  <c r="IF280" i="65"/>
  <c r="IC126" i="65"/>
  <c r="ID126" i="65" s="1"/>
  <c r="IF126" i="65"/>
  <c r="II123" i="65"/>
  <c r="IJ123" i="65"/>
  <c r="IL123" i="65"/>
  <c r="IK123" i="65" s="1"/>
  <c r="II119" i="65"/>
  <c r="IJ119" i="65"/>
  <c r="IL119" i="65"/>
  <c r="IK119" i="65" s="1"/>
  <c r="II56" i="65"/>
  <c r="IJ56" i="65"/>
  <c r="ID48" i="65"/>
  <c r="IG48" i="65" s="1"/>
  <c r="IG45" i="65"/>
  <c r="ID45" i="65"/>
  <c r="IC16" i="65"/>
  <c r="ID16" i="65" s="1"/>
  <c r="IF16" i="65"/>
  <c r="ID9" i="65"/>
  <c r="IG9" i="65" s="1"/>
  <c r="IF445" i="65"/>
  <c r="IF441" i="65"/>
  <c r="IF440" i="65"/>
  <c r="IF437" i="65"/>
  <c r="IF433" i="65"/>
  <c r="IF432" i="65"/>
  <c r="IF429" i="65"/>
  <c r="IF428" i="65"/>
  <c r="IF425" i="65"/>
  <c r="IF421" i="65"/>
  <c r="II417" i="65"/>
  <c r="IJ417" i="65"/>
  <c r="ID416" i="65"/>
  <c r="IG416" i="65" s="1"/>
  <c r="ID410" i="65"/>
  <c r="IG410" i="65" s="1"/>
  <c r="IC407" i="65"/>
  <c r="IF405" i="65"/>
  <c r="II401" i="65"/>
  <c r="IJ401" i="65"/>
  <c r="ID400" i="65"/>
  <c r="IG400" i="65" s="1"/>
  <c r="ID394" i="65"/>
  <c r="IG394" i="65" s="1"/>
  <c r="IC391" i="65"/>
  <c r="ID391" i="65" s="1"/>
  <c r="IL391" i="65"/>
  <c r="IK391" i="65" s="1"/>
  <c r="IF389" i="65"/>
  <c r="II385" i="65"/>
  <c r="IJ385" i="65"/>
  <c r="ID384" i="65"/>
  <c r="IG384" i="65" s="1"/>
  <c r="ID378" i="65"/>
  <c r="IG378" i="65" s="1"/>
  <c r="IC375" i="65"/>
  <c r="ID375" i="65" s="1"/>
  <c r="IL375" i="65"/>
  <c r="IK375" i="65" s="1"/>
  <c r="IF373" i="65"/>
  <c r="II369" i="65"/>
  <c r="IJ369" i="65"/>
  <c r="ID368" i="65"/>
  <c r="IG368" i="65" s="1"/>
  <c r="ID362" i="65"/>
  <c r="IG362" i="65" s="1"/>
  <c r="IC359" i="65"/>
  <c r="ID359" i="65"/>
  <c r="IL359" i="65"/>
  <c r="IK359" i="65" s="1"/>
  <c r="IF357" i="65"/>
  <c r="II353" i="65"/>
  <c r="IJ353" i="65"/>
  <c r="IG352" i="65"/>
  <c r="IC339" i="65"/>
  <c r="ID339" i="65" s="1"/>
  <c r="IL339" i="65"/>
  <c r="IK339" i="65" s="1"/>
  <c r="II335" i="65"/>
  <c r="IF335" i="65"/>
  <c r="IJ335" i="65"/>
  <c r="IL335" i="65"/>
  <c r="IK335" i="65" s="1"/>
  <c r="IC329" i="65"/>
  <c r="ID329" i="65" s="1"/>
  <c r="IL329" i="65"/>
  <c r="IK329" i="65" s="1"/>
  <c r="IF329" i="65"/>
  <c r="IL314" i="65"/>
  <c r="IK314" i="65" s="1"/>
  <c r="IC314" i="65"/>
  <c r="IF314" i="65"/>
  <c r="ID304" i="65"/>
  <c r="IG304" i="65" s="1"/>
  <c r="IC443" i="65"/>
  <c r="ID443" i="65" s="1"/>
  <c r="IL443" i="65"/>
  <c r="IK443" i="65" s="1"/>
  <c r="IC439" i="65"/>
  <c r="ID439" i="65" s="1"/>
  <c r="IL439" i="65"/>
  <c r="IK439" i="65" s="1"/>
  <c r="IC427" i="65"/>
  <c r="IC423" i="65"/>
  <c r="ID423" i="65"/>
  <c r="IL423" i="65"/>
  <c r="IK423" i="65" s="1"/>
  <c r="IC419" i="65"/>
  <c r="ID419" i="65" s="1"/>
  <c r="IL419" i="65"/>
  <c r="IK419" i="65" s="1"/>
  <c r="II413" i="65"/>
  <c r="IJ413" i="65"/>
  <c r="ID406" i="65"/>
  <c r="IG406" i="65" s="1"/>
  <c r="IC403" i="65"/>
  <c r="ID403" i="65" s="1"/>
  <c r="IL403" i="65"/>
  <c r="IK403" i="65" s="1"/>
  <c r="II397" i="65"/>
  <c r="IJ397" i="65"/>
  <c r="IF395" i="65"/>
  <c r="ID390" i="65"/>
  <c r="IG390" i="65" s="1"/>
  <c r="IC387" i="65"/>
  <c r="ID387" i="65"/>
  <c r="II381" i="65"/>
  <c r="IJ381" i="65"/>
  <c r="ID374" i="65"/>
  <c r="IG374" i="65" s="1"/>
  <c r="IC371" i="65"/>
  <c r="IL371" i="65"/>
  <c r="IK371" i="65" s="1"/>
  <c r="II365" i="65"/>
  <c r="IJ365" i="65"/>
  <c r="ID358" i="65"/>
  <c r="IG358" i="65" s="1"/>
  <c r="IC355" i="65"/>
  <c r="ID355" i="65" s="1"/>
  <c r="IL355" i="65"/>
  <c r="IK355" i="65" s="1"/>
  <c r="IF351" i="65"/>
  <c r="IC343" i="65"/>
  <c r="ID343" i="65" s="1"/>
  <c r="IL343" i="65"/>
  <c r="IK343" i="65" s="1"/>
  <c r="IC338" i="65"/>
  <c r="ID338" i="65" s="1"/>
  <c r="IF338" i="65"/>
  <c r="II333" i="65"/>
  <c r="IJ333" i="65"/>
  <c r="IF333" i="65"/>
  <c r="IC317" i="65"/>
  <c r="ID317" i="65"/>
  <c r="IF317" i="65"/>
  <c r="IJ308" i="65"/>
  <c r="II308" i="65"/>
  <c r="IL444" i="65"/>
  <c r="IK444" i="65" s="1"/>
  <c r="IL424" i="65"/>
  <c r="IK424" i="65" s="1"/>
  <c r="IC411" i="65"/>
  <c r="ID411" i="65" s="1"/>
  <c r="IL411" i="65"/>
  <c r="IK411" i="65" s="1"/>
  <c r="II389" i="65"/>
  <c r="IJ389" i="65"/>
  <c r="IC379" i="65"/>
  <c r="ID379" i="65" s="1"/>
  <c r="IL379" i="65"/>
  <c r="IK379" i="65" s="1"/>
  <c r="II373" i="65"/>
  <c r="IJ373" i="65"/>
  <c r="IC363" i="65"/>
  <c r="IL363" i="65"/>
  <c r="IK363" i="65" s="1"/>
  <c r="II357" i="65"/>
  <c r="IJ357" i="65"/>
  <c r="IC435" i="65"/>
  <c r="ID435" i="65"/>
  <c r="IL435" i="65"/>
  <c r="IK435" i="65" s="1"/>
  <c r="IC431" i="65"/>
  <c r="ID431" i="65" s="1"/>
  <c r="IL431" i="65"/>
  <c r="IK431" i="65" s="1"/>
  <c r="II445" i="65"/>
  <c r="IJ445" i="65"/>
  <c r="IC444" i="65"/>
  <c r="ID444" i="65" s="1"/>
  <c r="ID442" i="65"/>
  <c r="IG442" i="65" s="1"/>
  <c r="II441" i="65"/>
  <c r="IJ441" i="65"/>
  <c r="IC440" i="65"/>
  <c r="ID438" i="65"/>
  <c r="IG438" i="65" s="1"/>
  <c r="II437" i="65"/>
  <c r="IJ437" i="65"/>
  <c r="IC436" i="65"/>
  <c r="ID436" i="65" s="1"/>
  <c r="ID434" i="65"/>
  <c r="IG434" i="65" s="1"/>
  <c r="II433" i="65"/>
  <c r="IJ433" i="65"/>
  <c r="IC432" i="65"/>
  <c r="ID430" i="65"/>
  <c r="II429" i="65"/>
  <c r="IJ429" i="65"/>
  <c r="IC428" i="65"/>
  <c r="ID426" i="65"/>
  <c r="IG426" i="65" s="1"/>
  <c r="II425" i="65"/>
  <c r="IJ425" i="65"/>
  <c r="IC424" i="65"/>
  <c r="ID422" i="65"/>
  <c r="IG422" i="65" s="1"/>
  <c r="II421" i="65"/>
  <c r="IJ421" i="65"/>
  <c r="IG418" i="65"/>
  <c r="ID418" i="65"/>
  <c r="IC415" i="65"/>
  <c r="ID415" i="65" s="1"/>
  <c r="IL415" i="65"/>
  <c r="IK415" i="65" s="1"/>
  <c r="IF413" i="65"/>
  <c r="II409" i="65"/>
  <c r="IJ409" i="65"/>
  <c r="ID408" i="65"/>
  <c r="IG408" i="65" s="1"/>
  <c r="IL405" i="65"/>
  <c r="IK405" i="65" s="1"/>
  <c r="ID402" i="65"/>
  <c r="IG402" i="65" s="1"/>
  <c r="IC399" i="65"/>
  <c r="IL399" i="65"/>
  <c r="IK399" i="65" s="1"/>
  <c r="IF397" i="65"/>
  <c r="II393" i="65"/>
  <c r="IJ393" i="65"/>
  <c r="ID392" i="65"/>
  <c r="IG392" i="65" s="1"/>
  <c r="IL389" i="65"/>
  <c r="IK389" i="65" s="1"/>
  <c r="ID386" i="65"/>
  <c r="IG386" i="65" s="1"/>
  <c r="IC383" i="65"/>
  <c r="ID383" i="65" s="1"/>
  <c r="IL383" i="65"/>
  <c r="IK383" i="65" s="1"/>
  <c r="IF381" i="65"/>
  <c r="II377" i="65"/>
  <c r="IJ377" i="65"/>
  <c r="ID376" i="65"/>
  <c r="IG376" i="65" s="1"/>
  <c r="IL373" i="65"/>
  <c r="IK373" i="65" s="1"/>
  <c r="ID370" i="65"/>
  <c r="IG370" i="65" s="1"/>
  <c r="IC367" i="65"/>
  <c r="IF365" i="65"/>
  <c r="II361" i="65"/>
  <c r="IJ361" i="65"/>
  <c r="ID360" i="65"/>
  <c r="IG360" i="65" s="1"/>
  <c r="ID354" i="65"/>
  <c r="IG354" i="65" s="1"/>
  <c r="IC347" i="65"/>
  <c r="ID347" i="65" s="1"/>
  <c r="IG344" i="65"/>
  <c r="ID336" i="65"/>
  <c r="IG336" i="65" s="1"/>
  <c r="ID335" i="65"/>
  <c r="IG335" i="65"/>
  <c r="IL322" i="65"/>
  <c r="IK322" i="65" s="1"/>
  <c r="IC322" i="65"/>
  <c r="ID322" i="65" s="1"/>
  <c r="IF322" i="65"/>
  <c r="II305" i="65"/>
  <c r="IJ305" i="65"/>
  <c r="IL305" i="65"/>
  <c r="IK305" i="65" s="1"/>
  <c r="IF305" i="65"/>
  <c r="IC301" i="65"/>
  <c r="IF301" i="65"/>
  <c r="ID350" i="65"/>
  <c r="IG350" i="65" s="1"/>
  <c r="IL350" i="65"/>
  <c r="IK350" i="65" s="1"/>
  <c r="IG349" i="65"/>
  <c r="ID346" i="65"/>
  <c r="IG346" i="65" s="1"/>
  <c r="IG345" i="65"/>
  <c r="ID342" i="65"/>
  <c r="IG342" i="65" s="1"/>
  <c r="IL342" i="65"/>
  <c r="IK342" i="65" s="1"/>
  <c r="IG341" i="65"/>
  <c r="IJ336" i="65"/>
  <c r="II336" i="65"/>
  <c r="IL334" i="65"/>
  <c r="IK334" i="65" s="1"/>
  <c r="IC334" i="65"/>
  <c r="II331" i="65"/>
  <c r="IF331" i="65"/>
  <c r="IC325" i="65"/>
  <c r="ID325" i="65"/>
  <c r="IJ320" i="65"/>
  <c r="II320" i="65"/>
  <c r="II317" i="65"/>
  <c r="IJ317" i="65"/>
  <c r="IC313" i="65"/>
  <c r="ID313" i="65"/>
  <c r="II311" i="65"/>
  <c r="IF311" i="65"/>
  <c r="IL311" i="65"/>
  <c r="IK311" i="65" s="1"/>
  <c r="IL310" i="65"/>
  <c r="IK310" i="65" s="1"/>
  <c r="IC310" i="65"/>
  <c r="IJ304" i="65"/>
  <c r="II304" i="65"/>
  <c r="II301" i="65"/>
  <c r="IJ301" i="65"/>
  <c r="II295" i="65"/>
  <c r="IJ295" i="65"/>
  <c r="IF295" i="65"/>
  <c r="IL295" i="65"/>
  <c r="IK295" i="65" s="1"/>
  <c r="II287" i="65"/>
  <c r="IJ287" i="65"/>
  <c r="IC285" i="65"/>
  <c r="ID285" i="65"/>
  <c r="IL285" i="65"/>
  <c r="IK285" i="65" s="1"/>
  <c r="IF285" i="65"/>
  <c r="IC252" i="65"/>
  <c r="IF252" i="65"/>
  <c r="IL252" i="65"/>
  <c r="IK252" i="65" s="1"/>
  <c r="ID247" i="65"/>
  <c r="IG247" i="65" s="1"/>
  <c r="IL241" i="65"/>
  <c r="IK241" i="65" s="1"/>
  <c r="IC241" i="65"/>
  <c r="IF241" i="65"/>
  <c r="IJ239" i="65"/>
  <c r="II239" i="65"/>
  <c r="IL239" i="65"/>
  <c r="IK239" i="65" s="1"/>
  <c r="II228" i="65"/>
  <c r="IJ228" i="65"/>
  <c r="IC220" i="65"/>
  <c r="ID220" i="65"/>
  <c r="IF220" i="65"/>
  <c r="IL220" i="65"/>
  <c r="IK220" i="65" s="1"/>
  <c r="ID215" i="65"/>
  <c r="IG215" i="65" s="1"/>
  <c r="ID209" i="65"/>
  <c r="IL209" i="65"/>
  <c r="IK209" i="65" s="1"/>
  <c r="IC209" i="65"/>
  <c r="IF209" i="65"/>
  <c r="IJ207" i="65"/>
  <c r="II207" i="65"/>
  <c r="II196" i="65"/>
  <c r="IJ196" i="65"/>
  <c r="IC188" i="65"/>
  <c r="ID188" i="65" s="1"/>
  <c r="IF188" i="65"/>
  <c r="ID183" i="65"/>
  <c r="IG183" i="65" s="1"/>
  <c r="IC182" i="65"/>
  <c r="IL182" i="65"/>
  <c r="IK182" i="65" s="1"/>
  <c r="IF182" i="65"/>
  <c r="IF353" i="65"/>
  <c r="IL352" i="65"/>
  <c r="IK352" i="65" s="1"/>
  <c r="IF350" i="65"/>
  <c r="IL349" i="65"/>
  <c r="IK349" i="65" s="1"/>
  <c r="IF349" i="65"/>
  <c r="IF346" i="65"/>
  <c r="IL345" i="65"/>
  <c r="IK345" i="65" s="1"/>
  <c r="IF345" i="65"/>
  <c r="IL344" i="65"/>
  <c r="IK344" i="65" s="1"/>
  <c r="IF342" i="65"/>
  <c r="IL341" i="65"/>
  <c r="IK341" i="65" s="1"/>
  <c r="IF341" i="65"/>
  <c r="IL340" i="65"/>
  <c r="IK340" i="65" s="1"/>
  <c r="IJ337" i="65"/>
  <c r="IC337" i="65"/>
  <c r="ID337" i="65" s="1"/>
  <c r="IJ332" i="65"/>
  <c r="II332" i="65"/>
  <c r="IL330" i="65"/>
  <c r="IK330" i="65" s="1"/>
  <c r="IC330" i="65"/>
  <c r="ID330" i="65" s="1"/>
  <c r="II327" i="65"/>
  <c r="IF327" i="65"/>
  <c r="IF324" i="65"/>
  <c r="IJ321" i="65"/>
  <c r="IC321" i="65"/>
  <c r="ID321" i="65" s="1"/>
  <c r="IJ316" i="65"/>
  <c r="II316" i="65"/>
  <c r="II313" i="65"/>
  <c r="IJ313" i="65"/>
  <c r="IC309" i="65"/>
  <c r="II307" i="65"/>
  <c r="IF307" i="65"/>
  <c r="IC306" i="65"/>
  <c r="ID306" i="65" s="1"/>
  <c r="IL420" i="65"/>
  <c r="IK420" i="65" s="1"/>
  <c r="IL412" i="65"/>
  <c r="IK412" i="65" s="1"/>
  <c r="IL404" i="65"/>
  <c r="IK404" i="65" s="1"/>
  <c r="IL400" i="65"/>
  <c r="IK400" i="65" s="1"/>
  <c r="IL392" i="65"/>
  <c r="IK392" i="65" s="1"/>
  <c r="IL384" i="65"/>
  <c r="IK384" i="65" s="1"/>
  <c r="IL380" i="65"/>
  <c r="IK380" i="65" s="1"/>
  <c r="IL372" i="65"/>
  <c r="IK372" i="65" s="1"/>
  <c r="IL364" i="65"/>
  <c r="IK364" i="65" s="1"/>
  <c r="IL360" i="65"/>
  <c r="IK360" i="65" s="1"/>
  <c r="IF352" i="65"/>
  <c r="IF348" i="65"/>
  <c r="IF344" i="65"/>
  <c r="IF340" i="65"/>
  <c r="IF336" i="65"/>
  <c r="IF334" i="65"/>
  <c r="IC333" i="65"/>
  <c r="ID333" i="65" s="1"/>
  <c r="IG332" i="65"/>
  <c r="IL331" i="65"/>
  <c r="IK331" i="65" s="1"/>
  <c r="IJ328" i="65"/>
  <c r="II328" i="65"/>
  <c r="IC326" i="65"/>
  <c r="ID326" i="65" s="1"/>
  <c r="IF325" i="65"/>
  <c r="II323" i="65"/>
  <c r="IF323" i="65"/>
  <c r="IL320" i="65"/>
  <c r="IK320" i="65" s="1"/>
  <c r="IF320" i="65"/>
  <c r="II319" i="65"/>
  <c r="IF319" i="65"/>
  <c r="IL319" i="65"/>
  <c r="IK319" i="65" s="1"/>
  <c r="IC318" i="65"/>
  <c r="ID318" i="65" s="1"/>
  <c r="IG316" i="65"/>
  <c r="IF313" i="65"/>
  <c r="IJ312" i="65"/>
  <c r="II312" i="65"/>
  <c r="IF310" i="65"/>
  <c r="II309" i="65"/>
  <c r="IJ309" i="65"/>
  <c r="IC305" i="65"/>
  <c r="ID305" i="65" s="1"/>
  <c r="II303" i="65"/>
  <c r="IF303" i="65"/>
  <c r="IL303" i="65"/>
  <c r="IK303" i="65" s="1"/>
  <c r="IL302" i="65"/>
  <c r="IK302" i="65" s="1"/>
  <c r="IC302" i="65"/>
  <c r="II299" i="65"/>
  <c r="IJ299" i="65"/>
  <c r="IF299" i="65"/>
  <c r="IL299" i="65"/>
  <c r="IK299" i="65" s="1"/>
  <c r="II291" i="65"/>
  <c r="IJ291" i="65"/>
  <c r="IF291" i="65"/>
  <c r="IL291" i="65"/>
  <c r="IK291" i="65" s="1"/>
  <c r="II285" i="65"/>
  <c r="IJ285" i="65"/>
  <c r="IC257" i="65"/>
  <c r="ID257" i="65" s="1"/>
  <c r="IF257" i="65"/>
  <c r="IJ255" i="65"/>
  <c r="II255" i="65"/>
  <c r="IL255" i="65"/>
  <c r="IK255" i="65" s="1"/>
  <c r="II244" i="65"/>
  <c r="IJ244" i="65"/>
  <c r="IC236" i="65"/>
  <c r="ID236" i="65" s="1"/>
  <c r="IF236" i="65"/>
  <c r="ID231" i="65"/>
  <c r="IG231" i="65" s="1"/>
  <c r="ID225" i="65"/>
  <c r="IL225" i="65"/>
  <c r="IK225" i="65" s="1"/>
  <c r="IC225" i="65"/>
  <c r="IF225" i="65"/>
  <c r="IJ223" i="65"/>
  <c r="II223" i="65"/>
  <c r="IL223" i="65"/>
  <c r="IK223" i="65" s="1"/>
  <c r="II212" i="65"/>
  <c r="IJ212" i="65"/>
  <c r="IC204" i="65"/>
  <c r="ID204" i="65"/>
  <c r="IF204" i="65"/>
  <c r="IL204" i="65"/>
  <c r="IK204" i="65" s="1"/>
  <c r="ID199" i="65"/>
  <c r="IG199" i="65"/>
  <c r="IL193" i="65"/>
  <c r="IK193" i="65" s="1"/>
  <c r="IC193" i="65"/>
  <c r="ID193" i="65" s="1"/>
  <c r="IF193" i="65"/>
  <c r="IJ191" i="65"/>
  <c r="II191" i="65"/>
  <c r="IL191" i="65"/>
  <c r="IK191" i="65" s="1"/>
  <c r="IF316" i="65"/>
  <c r="IF312" i="65"/>
  <c r="IF308" i="65"/>
  <c r="IF304" i="65"/>
  <c r="IF300" i="65"/>
  <c r="IJ297" i="65"/>
  <c r="IF296" i="65"/>
  <c r="IJ293" i="65"/>
  <c r="IF292" i="65"/>
  <c r="IJ289" i="65"/>
  <c r="IF288" i="65"/>
  <c r="ID286" i="65"/>
  <c r="IG286" i="65" s="1"/>
  <c r="IG284" i="65"/>
  <c r="IL283" i="65"/>
  <c r="IK283" i="65" s="1"/>
  <c r="IG279" i="65"/>
  <c r="IC277" i="65"/>
  <c r="IF277" i="65"/>
  <c r="IC276" i="65"/>
  <c r="ID276" i="65" s="1"/>
  <c r="IF276" i="65"/>
  <c r="ID275" i="65"/>
  <c r="IG275" i="65" s="1"/>
  <c r="IL273" i="65"/>
  <c r="IK273" i="65" s="1"/>
  <c r="IC273" i="65"/>
  <c r="ID273" i="65" s="1"/>
  <c r="IF273" i="65"/>
  <c r="IC272" i="65"/>
  <c r="IF272" i="65"/>
  <c r="IL272" i="65"/>
  <c r="IK272" i="65" s="1"/>
  <c r="ID271" i="65"/>
  <c r="IG271" i="65" s="1"/>
  <c r="IL269" i="65"/>
  <c r="IK269" i="65" s="1"/>
  <c r="IC269" i="65"/>
  <c r="IF269" i="65"/>
  <c r="IC268" i="65"/>
  <c r="ID268" i="65" s="1"/>
  <c r="IF268" i="65"/>
  <c r="ID267" i="65"/>
  <c r="IG267" i="65" s="1"/>
  <c r="IL265" i="65"/>
  <c r="IK265" i="65" s="1"/>
  <c r="IC265" i="65"/>
  <c r="ID265" i="65" s="1"/>
  <c r="IF265" i="65"/>
  <c r="IC264" i="65"/>
  <c r="IF264" i="65"/>
  <c r="IL264" i="65"/>
  <c r="IK264" i="65" s="1"/>
  <c r="ID263" i="65"/>
  <c r="IG263" i="65" s="1"/>
  <c r="IL261" i="65"/>
  <c r="IK261" i="65" s="1"/>
  <c r="IC261" i="65"/>
  <c r="IF261" i="65"/>
  <c r="IC260" i="65"/>
  <c r="ID260" i="65" s="1"/>
  <c r="IF260" i="65"/>
  <c r="IL260" i="65"/>
  <c r="IK260" i="65" s="1"/>
  <c r="ID259" i="65"/>
  <c r="IG259" i="65" s="1"/>
  <c r="II256" i="65"/>
  <c r="IJ256" i="65"/>
  <c r="IL253" i="65"/>
  <c r="IK253" i="65" s="1"/>
  <c r="IC253" i="65"/>
  <c r="ID253" i="65" s="1"/>
  <c r="IF253" i="65"/>
  <c r="IJ251" i="65"/>
  <c r="II251" i="65"/>
  <c r="IL251" i="65"/>
  <c r="IK251" i="65" s="1"/>
  <c r="IC248" i="65"/>
  <c r="ID248" i="65"/>
  <c r="IF248" i="65"/>
  <c r="ID243" i="65"/>
  <c r="IG243" i="65"/>
  <c r="II240" i="65"/>
  <c r="IJ240" i="65"/>
  <c r="ID237" i="65"/>
  <c r="IC237" i="65"/>
  <c r="IF237" i="65"/>
  <c r="IJ235" i="65"/>
  <c r="II235" i="65"/>
  <c r="IL235" i="65"/>
  <c r="IK235" i="65" s="1"/>
  <c r="IC232" i="65"/>
  <c r="IF232" i="65"/>
  <c r="IL232" i="65"/>
  <c r="IK232" i="65" s="1"/>
  <c r="ID227" i="65"/>
  <c r="IG227" i="65" s="1"/>
  <c r="II224" i="65"/>
  <c r="IJ224" i="65"/>
  <c r="IL221" i="65"/>
  <c r="IK221" i="65" s="1"/>
  <c r="IC221" i="65"/>
  <c r="ID221" i="65" s="1"/>
  <c r="IF221" i="65"/>
  <c r="IJ219" i="65"/>
  <c r="II219" i="65"/>
  <c r="IL219" i="65"/>
  <c r="IK219" i="65" s="1"/>
  <c r="IC216" i="65"/>
  <c r="ID216" i="65"/>
  <c r="IF216" i="65"/>
  <c r="ID211" i="65"/>
  <c r="IG211" i="65" s="1"/>
  <c r="II208" i="65"/>
  <c r="IJ208" i="65"/>
  <c r="IL205" i="65"/>
  <c r="IK205" i="65" s="1"/>
  <c r="IC205" i="65"/>
  <c r="ID205" i="65" s="1"/>
  <c r="IF205" i="65"/>
  <c r="IJ203" i="65"/>
  <c r="II203" i="65"/>
  <c r="IL203" i="65"/>
  <c r="IK203" i="65" s="1"/>
  <c r="IC200" i="65"/>
  <c r="ID200" i="65" s="1"/>
  <c r="IF200" i="65"/>
  <c r="IL200" i="65"/>
  <c r="IK200" i="65" s="1"/>
  <c r="ID195" i="65"/>
  <c r="IG195" i="65" s="1"/>
  <c r="II192" i="65"/>
  <c r="IJ192" i="65"/>
  <c r="IL189" i="65"/>
  <c r="IK189" i="65" s="1"/>
  <c r="IC189" i="65"/>
  <c r="IF189" i="65"/>
  <c r="IJ187" i="65"/>
  <c r="II187" i="65"/>
  <c r="II174" i="65"/>
  <c r="IJ174" i="65"/>
  <c r="IC142" i="65"/>
  <c r="ID142" i="65" s="1"/>
  <c r="IL142" i="65"/>
  <c r="IK142" i="65" s="1"/>
  <c r="IF142" i="65"/>
  <c r="II300" i="65"/>
  <c r="ID297" i="65"/>
  <c r="II296" i="65"/>
  <c r="ID293" i="65"/>
  <c r="IG293" i="65" s="1"/>
  <c r="II292" i="65"/>
  <c r="ID289" i="65"/>
  <c r="IG289" i="65" s="1"/>
  <c r="II288" i="65"/>
  <c r="IF287" i="65"/>
  <c r="IJ283" i="65"/>
  <c r="ID283" i="65"/>
  <c r="IG283" i="65" s="1"/>
  <c r="IG281" i="65"/>
  <c r="IF279" i="65"/>
  <c r="ID278" i="65"/>
  <c r="IG278" i="65" s="1"/>
  <c r="IJ276" i="65"/>
  <c r="ID274" i="65"/>
  <c r="IG274" i="65" s="1"/>
  <c r="IJ272" i="65"/>
  <c r="ID270" i="65"/>
  <c r="IG270" i="65" s="1"/>
  <c r="IJ268" i="65"/>
  <c r="ID266" i="65"/>
  <c r="IG266" i="65" s="1"/>
  <c r="IJ264" i="65"/>
  <c r="ID262" i="65"/>
  <c r="IG262" i="65" s="1"/>
  <c r="IJ260" i="65"/>
  <c r="ID255" i="65"/>
  <c r="IG255" i="65" s="1"/>
  <c r="II252" i="65"/>
  <c r="IJ252" i="65"/>
  <c r="IL249" i="65"/>
  <c r="IK249" i="65" s="1"/>
  <c r="IC249" i="65"/>
  <c r="ID249" i="65" s="1"/>
  <c r="IF249" i="65"/>
  <c r="IJ247" i="65"/>
  <c r="II247" i="65"/>
  <c r="IC244" i="65"/>
  <c r="IF244" i="65"/>
  <c r="IL244" i="65"/>
  <c r="IK244" i="65" s="1"/>
  <c r="ID239" i="65"/>
  <c r="IG239" i="65" s="1"/>
  <c r="II236" i="65"/>
  <c r="IJ236" i="65"/>
  <c r="IL233" i="65"/>
  <c r="IK233" i="65" s="1"/>
  <c r="IC233" i="65"/>
  <c r="ID233" i="65" s="1"/>
  <c r="IF233" i="65"/>
  <c r="IJ231" i="65"/>
  <c r="II231" i="65"/>
  <c r="IL231" i="65"/>
  <c r="IK231" i="65" s="1"/>
  <c r="IC228" i="65"/>
  <c r="ID228" i="65" s="1"/>
  <c r="IF228" i="65"/>
  <c r="ID223" i="65"/>
  <c r="IG223" i="65"/>
  <c r="II220" i="65"/>
  <c r="IJ220" i="65"/>
  <c r="IC217" i="65"/>
  <c r="ID217" i="65" s="1"/>
  <c r="IF217" i="65"/>
  <c r="IJ215" i="65"/>
  <c r="II215" i="65"/>
  <c r="IL215" i="65"/>
  <c r="IK215" i="65" s="1"/>
  <c r="IC212" i="65"/>
  <c r="ID212" i="65" s="1"/>
  <c r="IF212" i="65"/>
  <c r="IL212" i="65"/>
  <c r="IK212" i="65" s="1"/>
  <c r="ID207" i="65"/>
  <c r="IG207" i="65" s="1"/>
  <c r="II204" i="65"/>
  <c r="IJ204" i="65"/>
  <c r="IL201" i="65"/>
  <c r="IK201" i="65" s="1"/>
  <c r="IC201" i="65"/>
  <c r="IF201" i="65"/>
  <c r="IJ199" i="65"/>
  <c r="II199" i="65"/>
  <c r="IL199" i="65"/>
  <c r="IK199" i="65" s="1"/>
  <c r="IC196" i="65"/>
  <c r="ID196" i="65" s="1"/>
  <c r="IF196" i="65"/>
  <c r="ID191" i="65"/>
  <c r="IG191" i="65" s="1"/>
  <c r="II188" i="65"/>
  <c r="IJ188" i="65"/>
  <c r="II182" i="65"/>
  <c r="IJ182" i="65"/>
  <c r="IG177" i="65"/>
  <c r="IC158" i="65"/>
  <c r="ID158" i="65" s="1"/>
  <c r="IF158" i="65"/>
  <c r="IG133" i="65"/>
  <c r="ID298" i="65"/>
  <c r="IG298" i="65" s="1"/>
  <c r="IG297" i="65"/>
  <c r="ID294" i="65"/>
  <c r="IG294" i="65" s="1"/>
  <c r="IL294" i="65"/>
  <c r="IK294" i="65" s="1"/>
  <c r="ID290" i="65"/>
  <c r="IG290" i="65" s="1"/>
  <c r="IL290" i="65"/>
  <c r="IK290" i="65" s="1"/>
  <c r="IJ275" i="65"/>
  <c r="II275" i="65"/>
  <c r="IL275" i="65"/>
  <c r="IK275" i="65" s="1"/>
  <c r="IJ271" i="65"/>
  <c r="II271" i="65"/>
  <c r="IL271" i="65"/>
  <c r="IK271" i="65" s="1"/>
  <c r="IJ267" i="65"/>
  <c r="II267" i="65"/>
  <c r="IJ263" i="65"/>
  <c r="II263" i="65"/>
  <c r="IL263" i="65"/>
  <c r="IK263" i="65" s="1"/>
  <c r="IJ259" i="65"/>
  <c r="II259" i="65"/>
  <c r="IL259" i="65"/>
  <c r="IK259" i="65" s="1"/>
  <c r="IC256" i="65"/>
  <c r="ID256" i="65" s="1"/>
  <c r="IF256" i="65"/>
  <c r="ID251" i="65"/>
  <c r="IG251" i="65" s="1"/>
  <c r="II248" i="65"/>
  <c r="IJ248" i="65"/>
  <c r="IL245" i="65"/>
  <c r="IK245" i="65" s="1"/>
  <c r="IC245" i="65"/>
  <c r="ID245" i="65" s="1"/>
  <c r="IF245" i="65"/>
  <c r="IJ243" i="65"/>
  <c r="II243" i="65"/>
  <c r="IL243" i="65"/>
  <c r="IK243" i="65" s="1"/>
  <c r="IC240" i="65"/>
  <c r="ID240" i="65" s="1"/>
  <c r="IF240" i="65"/>
  <c r="IL240" i="65"/>
  <c r="IK240" i="65" s="1"/>
  <c r="ID235" i="65"/>
  <c r="IG235" i="65" s="1"/>
  <c r="II232" i="65"/>
  <c r="IJ232" i="65"/>
  <c r="IL229" i="65"/>
  <c r="IK229" i="65" s="1"/>
  <c r="IC229" i="65"/>
  <c r="IF229" i="65"/>
  <c r="IJ227" i="65"/>
  <c r="II227" i="65"/>
  <c r="IC224" i="65"/>
  <c r="ID224" i="65" s="1"/>
  <c r="IF224" i="65"/>
  <c r="IL224" i="65"/>
  <c r="IK224" i="65" s="1"/>
  <c r="ID219" i="65"/>
  <c r="IG219" i="65" s="1"/>
  <c r="II216" i="65"/>
  <c r="IJ216" i="65"/>
  <c r="IL213" i="65"/>
  <c r="IK213" i="65" s="1"/>
  <c r="IC213" i="65"/>
  <c r="ID213" i="65" s="1"/>
  <c r="IF213" i="65"/>
  <c r="IJ211" i="65"/>
  <c r="II211" i="65"/>
  <c r="IL211" i="65"/>
  <c r="IK211" i="65" s="1"/>
  <c r="IC208" i="65"/>
  <c r="IF208" i="65"/>
  <c r="ID203" i="65"/>
  <c r="IG203" i="65" s="1"/>
  <c r="II200" i="65"/>
  <c r="IJ200" i="65"/>
  <c r="ID197" i="65"/>
  <c r="IC197" i="65"/>
  <c r="IF197" i="65"/>
  <c r="IJ195" i="65"/>
  <c r="II195" i="65"/>
  <c r="IL195" i="65"/>
  <c r="IK195" i="65" s="1"/>
  <c r="IC192" i="65"/>
  <c r="ID192" i="65" s="1"/>
  <c r="IF192" i="65"/>
  <c r="IL192" i="65"/>
  <c r="IK192" i="65" s="1"/>
  <c r="ID187" i="65"/>
  <c r="IG187" i="65" s="1"/>
  <c r="ID175" i="65"/>
  <c r="IG175" i="65" s="1"/>
  <c r="IC174" i="65"/>
  <c r="ID174" i="65"/>
  <c r="IL174" i="65"/>
  <c r="IK174" i="65" s="1"/>
  <c r="IF174" i="65"/>
  <c r="IL282" i="65"/>
  <c r="IK282" i="65" s="1"/>
  <c r="ID186" i="65"/>
  <c r="IG186" i="65" s="1"/>
  <c r="IG184" i="65"/>
  <c r="IL180" i="65"/>
  <c r="IK180" i="65" s="1"/>
  <c r="IJ178" i="65"/>
  <c r="ID178" i="65"/>
  <c r="IG176" i="65"/>
  <c r="II170" i="65"/>
  <c r="IJ170" i="65"/>
  <c r="IC170" i="65"/>
  <c r="IL170" i="65"/>
  <c r="IK170" i="65" s="1"/>
  <c r="IC162" i="65"/>
  <c r="ID162" i="65" s="1"/>
  <c r="IL162" i="65"/>
  <c r="IK162" i="65" s="1"/>
  <c r="IG153" i="65"/>
  <c r="IC146" i="65"/>
  <c r="ID146" i="65" s="1"/>
  <c r="IC130" i="65"/>
  <c r="ID130" i="65" s="1"/>
  <c r="IL130" i="65"/>
  <c r="IK130" i="65" s="1"/>
  <c r="IC114" i="65"/>
  <c r="IL114" i="65"/>
  <c r="IK114" i="65" s="1"/>
  <c r="IF114" i="65"/>
  <c r="II100" i="65"/>
  <c r="IJ100" i="65"/>
  <c r="IF100" i="65"/>
  <c r="IG84" i="65"/>
  <c r="ID84" i="65"/>
  <c r="ID68" i="65"/>
  <c r="IG68" i="65" s="1"/>
  <c r="II38" i="65"/>
  <c r="IJ38" i="65"/>
  <c r="IF255" i="65"/>
  <c r="IF251" i="65"/>
  <c r="IF247" i="65"/>
  <c r="IF243" i="65"/>
  <c r="IF239" i="65"/>
  <c r="IF235" i="65"/>
  <c r="IF231" i="65"/>
  <c r="IF227" i="65"/>
  <c r="IF223" i="65"/>
  <c r="IF219" i="65"/>
  <c r="IF215" i="65"/>
  <c r="IF211" i="65"/>
  <c r="IF207" i="65"/>
  <c r="IF203" i="65"/>
  <c r="IF199" i="65"/>
  <c r="IF195" i="65"/>
  <c r="IF191" i="65"/>
  <c r="IF187" i="65"/>
  <c r="IG178" i="65"/>
  <c r="II166" i="65"/>
  <c r="IJ166" i="65"/>
  <c r="IC166" i="65"/>
  <c r="ID166" i="65" s="1"/>
  <c r="IC150" i="65"/>
  <c r="IL150" i="65"/>
  <c r="IK150" i="65" s="1"/>
  <c r="IC134" i="65"/>
  <c r="IL134" i="65"/>
  <c r="IK134" i="65" s="1"/>
  <c r="ID123" i="65"/>
  <c r="IG123" i="65" s="1"/>
  <c r="ID119" i="65"/>
  <c r="IG119" i="65" s="1"/>
  <c r="ID116" i="65"/>
  <c r="IG116" i="65" s="1"/>
  <c r="IG108" i="65"/>
  <c r="ID108" i="65"/>
  <c r="IG87" i="65"/>
  <c r="IG71" i="65"/>
  <c r="IF186" i="65"/>
  <c r="IG180" i="65"/>
  <c r="IF178" i="65"/>
  <c r="IF166" i="65"/>
  <c r="IC154" i="65"/>
  <c r="IL154" i="65"/>
  <c r="IK154" i="65" s="1"/>
  <c r="IC138" i="65"/>
  <c r="ID111" i="65"/>
  <c r="IG111" i="65" s="1"/>
  <c r="IG92" i="65"/>
  <c r="ID92" i="65"/>
  <c r="ID76" i="65"/>
  <c r="IG76" i="65" s="1"/>
  <c r="IL185" i="65"/>
  <c r="IK185" i="65" s="1"/>
  <c r="IL181" i="65"/>
  <c r="IK181" i="65" s="1"/>
  <c r="ID173" i="65"/>
  <c r="IG173" i="65" s="1"/>
  <c r="IL173" i="65"/>
  <c r="IK173" i="65" s="1"/>
  <c r="IG172" i="65"/>
  <c r="ID169" i="65"/>
  <c r="IG169" i="65" s="1"/>
  <c r="IL169" i="65"/>
  <c r="IK169" i="65" s="1"/>
  <c r="IG168" i="65"/>
  <c r="ID165" i="65"/>
  <c r="IG165" i="65" s="1"/>
  <c r="IL165" i="65"/>
  <c r="IK165" i="65" s="1"/>
  <c r="IG164" i="65"/>
  <c r="IJ162" i="65"/>
  <c r="ID161" i="65"/>
  <c r="IG161" i="65" s="1"/>
  <c r="IL161" i="65"/>
  <c r="IK161" i="65" s="1"/>
  <c r="IG160" i="65"/>
  <c r="IJ158" i="65"/>
  <c r="ID157" i="65"/>
  <c r="IG157" i="65" s="1"/>
  <c r="IG156" i="65"/>
  <c r="IJ154" i="65"/>
  <c r="ID153" i="65"/>
  <c r="IL153" i="65"/>
  <c r="IK153" i="65" s="1"/>
  <c r="IG152" i="65"/>
  <c r="IJ150" i="65"/>
  <c r="ID149" i="65"/>
  <c r="IG149" i="65" s="1"/>
  <c r="IL149" i="65"/>
  <c r="IK149" i="65" s="1"/>
  <c r="IG148" i="65"/>
  <c r="IJ146" i="65"/>
  <c r="ID145" i="65"/>
  <c r="IG145" i="65" s="1"/>
  <c r="IL145" i="65"/>
  <c r="IK145" i="65" s="1"/>
  <c r="IG144" i="65"/>
  <c r="IJ142" i="65"/>
  <c r="ID141" i="65"/>
  <c r="IG141" i="65" s="1"/>
  <c r="IL141" i="65"/>
  <c r="IK141" i="65" s="1"/>
  <c r="IG140" i="65"/>
  <c r="IJ138" i="65"/>
  <c r="ID137" i="65"/>
  <c r="IG137" i="65" s="1"/>
  <c r="IG136" i="65"/>
  <c r="IJ134" i="65"/>
  <c r="ID133" i="65"/>
  <c r="IL133" i="65"/>
  <c r="IK133" i="65" s="1"/>
  <c r="IG132" i="65"/>
  <c r="IJ130" i="65"/>
  <c r="ID129" i="65"/>
  <c r="IG129" i="65" s="1"/>
  <c r="IL129" i="65"/>
  <c r="IK129" i="65" s="1"/>
  <c r="IG128" i="65"/>
  <c r="IJ126" i="65"/>
  <c r="ID125" i="65"/>
  <c r="IG125" i="65" s="1"/>
  <c r="IL125" i="65"/>
  <c r="IK125" i="65" s="1"/>
  <c r="IG124" i="65"/>
  <c r="ID122" i="65"/>
  <c r="IG122" i="65" s="1"/>
  <c r="IL122" i="65"/>
  <c r="IK122" i="65" s="1"/>
  <c r="II120" i="65"/>
  <c r="IG120" i="65"/>
  <c r="ID118" i="65"/>
  <c r="IG118" i="65" s="1"/>
  <c r="II116" i="65"/>
  <c r="IJ116" i="65"/>
  <c r="II108" i="65"/>
  <c r="IJ108" i="65"/>
  <c r="II92" i="65"/>
  <c r="IJ92" i="65"/>
  <c r="IF92" i="65"/>
  <c r="II84" i="65"/>
  <c r="IJ84" i="65"/>
  <c r="IF84" i="65"/>
  <c r="II76" i="65"/>
  <c r="IJ76" i="65"/>
  <c r="IF76" i="65"/>
  <c r="II68" i="65"/>
  <c r="IJ68" i="65"/>
  <c r="IF68" i="65"/>
  <c r="IG59" i="65"/>
  <c r="IC46" i="65"/>
  <c r="ID46" i="65" s="1"/>
  <c r="IF46" i="65"/>
  <c r="ID24" i="65"/>
  <c r="IG24" i="65" s="1"/>
  <c r="IF123" i="65"/>
  <c r="IF119" i="65"/>
  <c r="IG112" i="65"/>
  <c r="IC110" i="65"/>
  <c r="ID110" i="65" s="1"/>
  <c r="IL110" i="65"/>
  <c r="IK110" i="65" s="1"/>
  <c r="IG104" i="65"/>
  <c r="IG96" i="65"/>
  <c r="IG91" i="65"/>
  <c r="IG88" i="65"/>
  <c r="IG80" i="65"/>
  <c r="IG72" i="65"/>
  <c r="IG64" i="65"/>
  <c r="ID57" i="65"/>
  <c r="IG57" i="65" s="1"/>
  <c r="IC56" i="65"/>
  <c r="IF56" i="65"/>
  <c r="IF47" i="65"/>
  <c r="IC47" i="65"/>
  <c r="ID47" i="65" s="1"/>
  <c r="IC121" i="65"/>
  <c r="IL121" i="65"/>
  <c r="IK121" i="65" s="1"/>
  <c r="IF120" i="65"/>
  <c r="IC117" i="65"/>
  <c r="II112" i="65"/>
  <c r="IJ112" i="65"/>
  <c r="II104" i="65"/>
  <c r="IJ104" i="65"/>
  <c r="IF104" i="65"/>
  <c r="IG100" i="65"/>
  <c r="II96" i="65"/>
  <c r="IJ96" i="65"/>
  <c r="IF96" i="65"/>
  <c r="II88" i="65"/>
  <c r="IJ88" i="65"/>
  <c r="IF88" i="65"/>
  <c r="II80" i="65"/>
  <c r="IJ80" i="65"/>
  <c r="IF80" i="65"/>
  <c r="II72" i="65"/>
  <c r="IJ72" i="65"/>
  <c r="IF72" i="65"/>
  <c r="II64" i="65"/>
  <c r="IJ64" i="65"/>
  <c r="IF64" i="65"/>
  <c r="IG55" i="65"/>
  <c r="IJ37" i="65"/>
  <c r="II37" i="65"/>
  <c r="ID32" i="65"/>
  <c r="IG32" i="65" s="1"/>
  <c r="IJ115" i="65"/>
  <c r="IL113" i="65"/>
  <c r="IK113" i="65" s="1"/>
  <c r="ID113" i="65"/>
  <c r="IG113" i="65" s="1"/>
  <c r="IJ111" i="65"/>
  <c r="IL109" i="65"/>
  <c r="IK109" i="65" s="1"/>
  <c r="ID109" i="65"/>
  <c r="IG109" i="65" s="1"/>
  <c r="IJ107" i="65"/>
  <c r="IF105" i="65"/>
  <c r="IL104" i="65"/>
  <c r="IK104" i="65" s="1"/>
  <c r="IJ102" i="65"/>
  <c r="IF101" i="65"/>
  <c r="IL100" i="65"/>
  <c r="IK100" i="65" s="1"/>
  <c r="IJ98" i="65"/>
  <c r="IF97" i="65"/>
  <c r="IF93" i="65"/>
  <c r="IL92" i="65"/>
  <c r="IK92" i="65" s="1"/>
  <c r="IF89" i="65"/>
  <c r="IF85" i="65"/>
  <c r="IL84" i="65"/>
  <c r="IK84" i="65" s="1"/>
  <c r="IF81" i="65"/>
  <c r="IL80" i="65"/>
  <c r="IK80" i="65" s="1"/>
  <c r="IF77" i="65"/>
  <c r="IF73" i="65"/>
  <c r="IL72" i="65"/>
  <c r="IK72" i="65" s="1"/>
  <c r="IF69" i="65"/>
  <c r="IF65" i="65"/>
  <c r="IL64" i="65"/>
  <c r="IK64" i="65" s="1"/>
  <c r="IF61" i="65"/>
  <c r="IJ60" i="65"/>
  <c r="ID60" i="65"/>
  <c r="IG60" i="65" s="1"/>
  <c r="IG58" i="65"/>
  <c r="IL54" i="65"/>
  <c r="IK54" i="65" s="1"/>
  <c r="IJ52" i="65"/>
  <c r="ID52" i="65"/>
  <c r="IG52" i="65" s="1"/>
  <c r="IG50" i="65"/>
  <c r="IG49" i="65"/>
  <c r="ID49" i="65"/>
  <c r="IJ46" i="65"/>
  <c r="IG44" i="65"/>
  <c r="IJ41" i="65"/>
  <c r="IL41" i="65"/>
  <c r="IK41" i="65" s="1"/>
  <c r="II41" i="65"/>
  <c r="IF37" i="65"/>
  <c r="IL35" i="65"/>
  <c r="IK35" i="65" s="1"/>
  <c r="IF35" i="65"/>
  <c r="IC35" i="65"/>
  <c r="ID35" i="65" s="1"/>
  <c r="IC34" i="65"/>
  <c r="IF34" i="65"/>
  <c r="IL34" i="65"/>
  <c r="IK34" i="65" s="1"/>
  <c r="ID34" i="65"/>
  <c r="ID33" i="65"/>
  <c r="IG33" i="65" s="1"/>
  <c r="IG28" i="65"/>
  <c r="ID18" i="65"/>
  <c r="IG18" i="65" s="1"/>
  <c r="ID106" i="65"/>
  <c r="IG106" i="65" s="1"/>
  <c r="II105" i="65"/>
  <c r="ID102" i="65"/>
  <c r="II101" i="65"/>
  <c r="IJ45" i="65"/>
  <c r="IL45" i="65"/>
  <c r="IK45" i="65" s="1"/>
  <c r="II45" i="65"/>
  <c r="IL39" i="65"/>
  <c r="IK39" i="65" s="1"/>
  <c r="IF39" i="65"/>
  <c r="IC39" i="65"/>
  <c r="ID39" i="65" s="1"/>
  <c r="IC38" i="65"/>
  <c r="IF38" i="65"/>
  <c r="ID38" i="65"/>
  <c r="ID37" i="65"/>
  <c r="IG37" i="65" s="1"/>
  <c r="IL20" i="65"/>
  <c r="IK20" i="65" s="1"/>
  <c r="IC20" i="65"/>
  <c r="IF20" i="65"/>
  <c r="IC12" i="65"/>
  <c r="ID12" i="65" s="1"/>
  <c r="IL12" i="65"/>
  <c r="IK12" i="65" s="1"/>
  <c r="IF12" i="65"/>
  <c r="ID103" i="65"/>
  <c r="IG103" i="65" s="1"/>
  <c r="IL103" i="65"/>
  <c r="IK103" i="65" s="1"/>
  <c r="IG102" i="65"/>
  <c r="ID99" i="65"/>
  <c r="IG99" i="65" s="1"/>
  <c r="IL99" i="65"/>
  <c r="IK99" i="65" s="1"/>
  <c r="IG98" i="65"/>
  <c r="ID95" i="65"/>
  <c r="IG95" i="65" s="1"/>
  <c r="IL95" i="65"/>
  <c r="IK95" i="65" s="1"/>
  <c r="ID91" i="65"/>
  <c r="IL91" i="65"/>
  <c r="IK91" i="65" s="1"/>
  <c r="IG90" i="65"/>
  <c r="ID87" i="65"/>
  <c r="IG86" i="65"/>
  <c r="ID83" i="65"/>
  <c r="IG83" i="65" s="1"/>
  <c r="IL83" i="65"/>
  <c r="IK83" i="65" s="1"/>
  <c r="IG82" i="65"/>
  <c r="ID79" i="65"/>
  <c r="IG79" i="65" s="1"/>
  <c r="IL79" i="65"/>
  <c r="IK79" i="65" s="1"/>
  <c r="IG78" i="65"/>
  <c r="ID75" i="65"/>
  <c r="IG75" i="65" s="1"/>
  <c r="IL75" i="65"/>
  <c r="IK75" i="65" s="1"/>
  <c r="IG74" i="65"/>
  <c r="ID71" i="65"/>
  <c r="IL71" i="65"/>
  <c r="IK71" i="65" s="1"/>
  <c r="IG70" i="65"/>
  <c r="ID67" i="65"/>
  <c r="IG67" i="65" s="1"/>
  <c r="IG66" i="65"/>
  <c r="ID63" i="65"/>
  <c r="IG63" i="65" s="1"/>
  <c r="IL63" i="65"/>
  <c r="IK63" i="65" s="1"/>
  <c r="IG62" i="65"/>
  <c r="IF60" i="65"/>
  <c r="IG54" i="65"/>
  <c r="IF52" i="65"/>
  <c r="IJ49" i="65"/>
  <c r="IL49" i="65"/>
  <c r="IK49" i="65" s="1"/>
  <c r="II49" i="65"/>
  <c r="IF45" i="65"/>
  <c r="IL43" i="65"/>
  <c r="IK43" i="65" s="1"/>
  <c r="IF43" i="65"/>
  <c r="IC43" i="65"/>
  <c r="ID43" i="65" s="1"/>
  <c r="IC42" i="65"/>
  <c r="ID42" i="65" s="1"/>
  <c r="IF42" i="65"/>
  <c r="IL42" i="65"/>
  <c r="IK42" i="65" s="1"/>
  <c r="IG41" i="65"/>
  <c r="ID41" i="65"/>
  <c r="IJ33" i="65"/>
  <c r="IL33" i="65"/>
  <c r="IK33" i="65" s="1"/>
  <c r="II33" i="65"/>
  <c r="ID22" i="65"/>
  <c r="IG22" i="65" s="1"/>
  <c r="ID14" i="65"/>
  <c r="IG14" i="65" s="1"/>
  <c r="IL59" i="65"/>
  <c r="IK59" i="65" s="1"/>
  <c r="IL55" i="65"/>
  <c r="IK55" i="65" s="1"/>
  <c r="IL51" i="65"/>
  <c r="IK51" i="65" s="1"/>
  <c r="IF48" i="65"/>
  <c r="IF44" i="65"/>
  <c r="IF40" i="65"/>
  <c r="IF36" i="65"/>
  <c r="IF32" i="65"/>
  <c r="ID30" i="65"/>
  <c r="IG30" i="65" s="1"/>
  <c r="II29" i="65"/>
  <c r="ID29" i="65"/>
  <c r="IG29" i="65" s="1"/>
  <c r="IF28" i="65"/>
  <c r="ID26" i="65"/>
  <c r="II25" i="65"/>
  <c r="ID25" i="65"/>
  <c r="IG25" i="65" s="1"/>
  <c r="IF24" i="65"/>
  <c r="IF21" i="65"/>
  <c r="IF17" i="65"/>
  <c r="ID31" i="65"/>
  <c r="IG31" i="65" s="1"/>
  <c r="IL31" i="65"/>
  <c r="IK31" i="65" s="1"/>
  <c r="ID27" i="65"/>
  <c r="IG27" i="65" s="1"/>
  <c r="IG26" i="65"/>
  <c r="ID23" i="65"/>
  <c r="IG23" i="65" s="1"/>
  <c r="IL23" i="65"/>
  <c r="IK23" i="65" s="1"/>
  <c r="IC19" i="65"/>
  <c r="ID19" i="65" s="1"/>
  <c r="IL19" i="65"/>
  <c r="IK19" i="65" s="1"/>
  <c r="IC15" i="65"/>
  <c r="ID15" i="65" s="1"/>
  <c r="IL15" i="65"/>
  <c r="IK15" i="65" s="1"/>
  <c r="IG10" i="65"/>
  <c r="IC8" i="65"/>
  <c r="ID8" i="65" s="1"/>
  <c r="IF31" i="65"/>
  <c r="IL30" i="65"/>
  <c r="IK30" i="65" s="1"/>
  <c r="IF30" i="65"/>
  <c r="IL29" i="65"/>
  <c r="IK29" i="65" s="1"/>
  <c r="IF27" i="65"/>
  <c r="IF26" i="65"/>
  <c r="IL25" i="65"/>
  <c r="IK25" i="65" s="1"/>
  <c r="IF23" i="65"/>
  <c r="II21" i="65"/>
  <c r="IJ21" i="65"/>
  <c r="II17" i="65"/>
  <c r="IJ17" i="65"/>
  <c r="II10" i="65"/>
  <c r="IJ10" i="65"/>
  <c r="IJ13" i="65"/>
  <c r="IL11" i="65"/>
  <c r="IK11" i="65" s="1"/>
  <c r="ID11" i="65"/>
  <c r="IG11" i="65" s="1"/>
  <c r="IJ9" i="65"/>
  <c r="ID7" i="65"/>
  <c r="IG7" i="65" s="1"/>
  <c r="AC45" i="66" l="1"/>
  <c r="AF45" i="66" s="1"/>
  <c r="AI45" i="66" s="1"/>
  <c r="Z46" i="66" s="1"/>
  <c r="BC188" i="66"/>
  <c r="BC155" i="66"/>
  <c r="BC122" i="66"/>
  <c r="BC144" i="66"/>
  <c r="AC22" i="66"/>
  <c r="AF22" i="66" s="1"/>
  <c r="AI22" i="66" s="1"/>
  <c r="Z23" i="66" s="1"/>
  <c r="BC33" i="66"/>
  <c r="BC44" i="66"/>
  <c r="BC198" i="66"/>
  <c r="BC165" i="66"/>
  <c r="BC209" i="66"/>
  <c r="BC177" i="66"/>
  <c r="BC221" i="66"/>
  <c r="BC11" i="66"/>
  <c r="BC77" i="66"/>
  <c r="BC55" i="66"/>
  <c r="BC133" i="66"/>
  <c r="BC111" i="66"/>
  <c r="AC33" i="66"/>
  <c r="AF33" i="66" s="1"/>
  <c r="AI33" i="66" s="1"/>
  <c r="Z34" i="66" s="1"/>
  <c r="BC99" i="66"/>
  <c r="BC66" i="66"/>
  <c r="BC88" i="66"/>
  <c r="AG46" i="66"/>
  <c r="X47" i="66" s="1"/>
  <c r="U7" i="68"/>
  <c r="S8" i="68"/>
  <c r="ID85" i="65"/>
  <c r="IG85" i="65" s="1"/>
  <c r="IG340" i="65"/>
  <c r="IG280" i="65"/>
  <c r="U65" i="68"/>
  <c r="T65" i="68"/>
  <c r="S66" i="68"/>
  <c r="IG331" i="65"/>
  <c r="AA23" i="66"/>
  <c r="AD23" i="66" s="1"/>
  <c r="AG23" i="66" s="1"/>
  <c r="X24" i="66" s="1"/>
  <c r="U54" i="68"/>
  <c r="S55" i="68"/>
  <c r="T54" i="68"/>
  <c r="AB23" i="66" s="1"/>
  <c r="AE23" i="66" s="1"/>
  <c r="ID323" i="65"/>
  <c r="IG323" i="65"/>
  <c r="IG412" i="65"/>
  <c r="AA34" i="66"/>
  <c r="AD34" i="66" s="1"/>
  <c r="AG34" i="66" s="1"/>
  <c r="X35" i="66" s="1"/>
  <c r="T76" i="68"/>
  <c r="AB34" i="66" s="1"/>
  <c r="AE34" i="66" s="1"/>
  <c r="S77" i="68"/>
  <c r="U76" i="68"/>
  <c r="IG89" i="65"/>
  <c r="ID348" i="65"/>
  <c r="IG348" i="65" s="1"/>
  <c r="ID445" i="65"/>
  <c r="IG445" i="65" s="1"/>
  <c r="T132" i="68"/>
  <c r="S133" i="68"/>
  <c r="U132" i="68"/>
  <c r="T121" i="68"/>
  <c r="S122" i="68"/>
  <c r="U121" i="68"/>
  <c r="U109" i="68"/>
  <c r="S110" i="68"/>
  <c r="T109" i="68"/>
  <c r="T99" i="68"/>
  <c r="AB46" i="66" s="1"/>
  <c r="AE46" i="66" s="1"/>
  <c r="S100" i="68"/>
  <c r="AA47" i="66" s="1"/>
  <c r="AD47" i="66" s="1"/>
  <c r="U99" i="68"/>
  <c r="U88" i="68"/>
  <c r="T88" i="68"/>
  <c r="S89" i="68"/>
  <c r="T44" i="68"/>
  <c r="S45" i="68"/>
  <c r="U44" i="68"/>
  <c r="BC24" i="66" s="1"/>
  <c r="U32" i="68"/>
  <c r="AC12" i="66" s="1"/>
  <c r="AF12" i="66" s="1"/>
  <c r="AI12" i="66" s="1"/>
  <c r="Z13" i="66" s="1"/>
  <c r="T32" i="68"/>
  <c r="AB12" i="66" s="1"/>
  <c r="AE12" i="66" s="1"/>
  <c r="S33" i="68"/>
  <c r="AA13" i="66" s="1"/>
  <c r="AD13" i="66" s="1"/>
  <c r="AG13" i="66" s="1"/>
  <c r="X14" i="66" s="1"/>
  <c r="U21" i="68"/>
  <c r="S22" i="68"/>
  <c r="T21" i="68"/>
  <c r="IG269" i="65"/>
  <c r="IG432" i="65"/>
  <c r="ID440" i="65"/>
  <c r="IG440" i="65" s="1"/>
  <c r="IG38" i="65"/>
  <c r="IG47" i="65"/>
  <c r="IG46" i="65"/>
  <c r="ID170" i="65"/>
  <c r="IG170" i="65" s="1"/>
  <c r="IG174" i="65"/>
  <c r="IG192" i="65"/>
  <c r="IG213" i="65"/>
  <c r="IG256" i="65"/>
  <c r="IG228" i="65"/>
  <c r="IG249" i="65"/>
  <c r="IG142" i="65"/>
  <c r="IG216" i="65"/>
  <c r="IG237" i="65"/>
  <c r="IG257" i="65"/>
  <c r="IG306" i="65"/>
  <c r="IG337" i="65"/>
  <c r="IG209" i="65"/>
  <c r="IG220" i="65"/>
  <c r="IG285" i="65"/>
  <c r="IG325" i="65"/>
  <c r="IG435" i="65"/>
  <c r="IG379" i="65"/>
  <c r="ID424" i="65"/>
  <c r="IG424" i="65" s="1"/>
  <c r="IG338" i="65"/>
  <c r="IG343" i="65"/>
  <c r="IG355" i="65"/>
  <c r="IG423" i="65"/>
  <c r="IG339" i="65"/>
  <c r="IG359" i="65"/>
  <c r="IG126" i="65"/>
  <c r="IG114" i="65"/>
  <c r="IG229" i="65"/>
  <c r="IG182" i="65"/>
  <c r="IG334" i="65"/>
  <c r="IG436" i="65"/>
  <c r="IG444" i="65"/>
  <c r="IG19" i="65"/>
  <c r="IG42" i="65"/>
  <c r="IG12" i="65"/>
  <c r="ID20" i="65"/>
  <c r="IG20" i="65" s="1"/>
  <c r="IG39" i="65"/>
  <c r="IG34" i="65"/>
  <c r="ID138" i="65"/>
  <c r="IG138" i="65" s="1"/>
  <c r="ID154" i="65"/>
  <c r="IG154" i="65" s="1"/>
  <c r="ID134" i="65"/>
  <c r="IG134" i="65" s="1"/>
  <c r="ID150" i="65"/>
  <c r="IG150" i="65" s="1"/>
  <c r="IG197" i="65"/>
  <c r="ID229" i="65"/>
  <c r="IG240" i="65"/>
  <c r="ID201" i="65"/>
  <c r="IG201" i="65" s="1"/>
  <c r="IG212" i="65"/>
  <c r="IG233" i="65"/>
  <c r="ID189" i="65"/>
  <c r="IG189" i="65" s="1"/>
  <c r="IG200" i="65"/>
  <c r="IG221" i="65"/>
  <c r="IG260" i="65"/>
  <c r="ID261" i="65"/>
  <c r="IG261" i="65" s="1"/>
  <c r="IG265" i="65"/>
  <c r="IG268" i="65"/>
  <c r="ID269" i="65"/>
  <c r="IG273" i="65"/>
  <c r="IG276" i="65"/>
  <c r="ID277" i="65"/>
  <c r="IG277" i="65" s="1"/>
  <c r="IG225" i="65"/>
  <c r="IG236" i="65"/>
  <c r="ID302" i="65"/>
  <c r="IG302" i="65" s="1"/>
  <c r="IG326" i="65"/>
  <c r="IG333" i="65"/>
  <c r="IG321" i="65"/>
  <c r="IG188" i="65"/>
  <c r="ID241" i="65"/>
  <c r="IG241" i="65" s="1"/>
  <c r="ID310" i="65"/>
  <c r="IG310" i="65" s="1"/>
  <c r="ID334" i="65"/>
  <c r="IG347" i="65"/>
  <c r="IG383" i="65"/>
  <c r="IG415" i="65"/>
  <c r="IG431" i="65"/>
  <c r="IG411" i="65"/>
  <c r="IG419" i="65"/>
  <c r="IG443" i="65"/>
  <c r="ID314" i="65"/>
  <c r="IG314" i="65" s="1"/>
  <c r="IG329" i="65"/>
  <c r="IG375" i="65"/>
  <c r="IG16" i="65"/>
  <c r="ID351" i="65"/>
  <c r="IG351" i="65" s="1"/>
  <c r="ID432" i="65"/>
  <c r="IG244" i="65"/>
  <c r="IG253" i="65"/>
  <c r="IG8" i="65"/>
  <c r="IG15" i="65"/>
  <c r="IG43" i="65"/>
  <c r="IG35" i="65"/>
  <c r="ID117" i="65"/>
  <c r="IG117" i="65" s="1"/>
  <c r="ID121" i="65"/>
  <c r="IG121" i="65" s="1"/>
  <c r="ID56" i="65"/>
  <c r="IG56" i="65" s="1"/>
  <c r="IG110" i="65"/>
  <c r="IG166" i="65"/>
  <c r="ID114" i="65"/>
  <c r="IG130" i="65"/>
  <c r="IG146" i="65"/>
  <c r="IG162" i="65"/>
  <c r="ID208" i="65"/>
  <c r="IG208" i="65" s="1"/>
  <c r="IG224" i="65"/>
  <c r="IG245" i="65"/>
  <c r="IG158" i="65"/>
  <c r="IG196" i="65"/>
  <c r="IG217" i="65"/>
  <c r="ID244" i="65"/>
  <c r="IG205" i="65"/>
  <c r="ID232" i="65"/>
  <c r="IG232" i="65" s="1"/>
  <c r="IG248" i="65"/>
  <c r="ID264" i="65"/>
  <c r="IG264" i="65" s="1"/>
  <c r="ID272" i="65"/>
  <c r="IG272" i="65" s="1"/>
  <c r="IG193" i="65"/>
  <c r="IG204" i="65"/>
  <c r="IG305" i="65"/>
  <c r="IG318" i="65"/>
  <c r="ID309" i="65"/>
  <c r="IG309" i="65" s="1"/>
  <c r="IG330" i="65"/>
  <c r="ID182" i="65"/>
  <c r="ID252" i="65"/>
  <c r="IG252" i="65" s="1"/>
  <c r="IG313" i="65"/>
  <c r="ID301" i="65"/>
  <c r="IG301" i="65" s="1"/>
  <c r="IG322" i="65"/>
  <c r="ID367" i="65"/>
  <c r="IG367" i="65" s="1"/>
  <c r="ID399" i="65"/>
  <c r="IG399" i="65" s="1"/>
  <c r="ID363" i="65"/>
  <c r="IG363" i="65" s="1"/>
  <c r="IG317" i="65"/>
  <c r="ID371" i="65"/>
  <c r="IG371" i="65" s="1"/>
  <c r="IG387" i="65"/>
  <c r="IG403" i="65"/>
  <c r="ID427" i="65"/>
  <c r="IG427" i="65" s="1"/>
  <c r="IG439" i="65"/>
  <c r="IG391" i="65"/>
  <c r="ID407" i="65"/>
  <c r="IG407" i="65" s="1"/>
  <c r="IG395" i="65"/>
  <c r="ID428" i="65"/>
  <c r="IG428" i="65" s="1"/>
  <c r="AC23" i="66" l="1"/>
  <c r="AF23" i="66" s="1"/>
  <c r="AI23" i="66" s="1"/>
  <c r="Z24" i="66" s="1"/>
  <c r="BC34" i="66"/>
  <c r="BC45" i="66"/>
  <c r="AC34" i="66"/>
  <c r="AF34" i="66" s="1"/>
  <c r="AI34" i="66" s="1"/>
  <c r="Z35" i="66" s="1"/>
  <c r="BC12" i="66"/>
  <c r="BC89" i="66"/>
  <c r="BC100" i="66"/>
  <c r="BC67" i="66"/>
  <c r="BC134" i="66"/>
  <c r="BC112" i="66"/>
  <c r="BC78" i="66"/>
  <c r="BC56" i="66"/>
  <c r="BC222" i="66"/>
  <c r="BC178" i="66"/>
  <c r="AG47" i="66"/>
  <c r="X48" i="66" s="1"/>
  <c r="BC199" i="66"/>
  <c r="BC166" i="66"/>
  <c r="BC210" i="66"/>
  <c r="AC46" i="66"/>
  <c r="AF46" i="66" s="1"/>
  <c r="AI46" i="66" s="1"/>
  <c r="Z47" i="66" s="1"/>
  <c r="BC189" i="66"/>
  <c r="BC123" i="66"/>
  <c r="BC145" i="66"/>
  <c r="BC156" i="66"/>
  <c r="AA24" i="66"/>
  <c r="AD24" i="66" s="1"/>
  <c r="AG24" i="66" s="1"/>
  <c r="X25" i="66" s="1"/>
  <c r="S56" i="68"/>
  <c r="U55" i="68"/>
  <c r="T55" i="68"/>
  <c r="AB24" i="66" s="1"/>
  <c r="AE24" i="66" s="1"/>
  <c r="U8" i="68"/>
  <c r="S9" i="68"/>
  <c r="AA35" i="66"/>
  <c r="AD35" i="66" s="1"/>
  <c r="AG35" i="66" s="1"/>
  <c r="X36" i="66" s="1"/>
  <c r="T77" i="68"/>
  <c r="AB35" i="66" s="1"/>
  <c r="AE35" i="66" s="1"/>
  <c r="U77" i="68"/>
  <c r="S78" i="68"/>
  <c r="S67" i="68"/>
  <c r="U66" i="68"/>
  <c r="T66" i="68"/>
  <c r="U133" i="68"/>
  <c r="T133" i="68"/>
  <c r="S134" i="68"/>
  <c r="U122" i="68"/>
  <c r="T122" i="68"/>
  <c r="S123" i="68"/>
  <c r="S111" i="68"/>
  <c r="T110" i="68"/>
  <c r="U110" i="68"/>
  <c r="U100" i="68"/>
  <c r="T100" i="68"/>
  <c r="AB47" i="66" s="1"/>
  <c r="AE47" i="66" s="1"/>
  <c r="S101" i="68"/>
  <c r="AA48" i="66" s="1"/>
  <c r="AD48" i="66" s="1"/>
  <c r="AG48" i="66" s="1"/>
  <c r="X49" i="66" s="1"/>
  <c r="S90" i="68"/>
  <c r="U89" i="68"/>
  <c r="T89" i="68"/>
  <c r="U45" i="68"/>
  <c r="BC25" i="66" s="1"/>
  <c r="T45" i="68"/>
  <c r="S46" i="68"/>
  <c r="S34" i="68"/>
  <c r="AA14" i="66" s="1"/>
  <c r="AD14" i="66" s="1"/>
  <c r="AG14" i="66" s="1"/>
  <c r="X15" i="66" s="1"/>
  <c r="T33" i="68"/>
  <c r="AB13" i="66" s="1"/>
  <c r="AE13" i="66" s="1"/>
  <c r="U33" i="68"/>
  <c r="AC13" i="66" s="1"/>
  <c r="AF13" i="66" s="1"/>
  <c r="AI13" i="66" s="1"/>
  <c r="Z14" i="66" s="1"/>
  <c r="S23" i="68"/>
  <c r="U22" i="68"/>
  <c r="T22" i="68"/>
  <c r="AC35" i="66" l="1"/>
  <c r="AF35" i="66" s="1"/>
  <c r="AI35" i="66" s="1"/>
  <c r="Z36" i="66" s="1"/>
  <c r="BC68" i="66"/>
  <c r="BC101" i="66"/>
  <c r="BC13" i="66"/>
  <c r="BC90" i="66"/>
  <c r="BC167" i="66"/>
  <c r="BC200" i="66"/>
  <c r="BC211" i="66"/>
  <c r="BC79" i="66"/>
  <c r="BC57" i="66"/>
  <c r="AC47" i="66"/>
  <c r="AF47" i="66" s="1"/>
  <c r="AI47" i="66" s="1"/>
  <c r="Z48" i="66" s="1"/>
  <c r="BC124" i="66"/>
  <c r="BC190" i="66"/>
  <c r="BC157" i="66"/>
  <c r="BC146" i="66"/>
  <c r="BC135" i="66"/>
  <c r="BC113" i="66"/>
  <c r="BC14" i="66"/>
  <c r="AC24" i="66"/>
  <c r="AF24" i="66" s="1"/>
  <c r="AI24" i="66" s="1"/>
  <c r="Z25" i="66" s="1"/>
  <c r="BC46" i="66"/>
  <c r="BC35" i="66"/>
  <c r="BC223" i="66"/>
  <c r="BC179" i="66"/>
  <c r="U9" i="68"/>
  <c r="S10" i="68"/>
  <c r="AA25" i="66"/>
  <c r="AD25" i="66" s="1"/>
  <c r="AG25" i="66" s="1"/>
  <c r="X26" i="66" s="1"/>
  <c r="S57" i="68"/>
  <c r="U56" i="68"/>
  <c r="T56" i="68"/>
  <c r="AB25" i="66" s="1"/>
  <c r="AE25" i="66" s="1"/>
  <c r="U67" i="68"/>
  <c r="S68" i="68"/>
  <c r="T67" i="68"/>
  <c r="AA36" i="66"/>
  <c r="AD36" i="66" s="1"/>
  <c r="AG36" i="66" s="1"/>
  <c r="X37" i="66" s="1"/>
  <c r="T78" i="68"/>
  <c r="AB36" i="66" s="1"/>
  <c r="AE36" i="66" s="1"/>
  <c r="U78" i="68"/>
  <c r="S79" i="68"/>
  <c r="S135" i="68"/>
  <c r="U134" i="68"/>
  <c r="T134" i="68"/>
  <c r="S124" i="68"/>
  <c r="U123" i="68"/>
  <c r="T123" i="68"/>
  <c r="U111" i="68"/>
  <c r="T111" i="68"/>
  <c r="S112" i="68"/>
  <c r="S102" i="68"/>
  <c r="AA49" i="66" s="1"/>
  <c r="AD49" i="66" s="1"/>
  <c r="AG49" i="66" s="1"/>
  <c r="U101" i="68"/>
  <c r="T101" i="68"/>
  <c r="AB48" i="66" s="1"/>
  <c r="AE48" i="66" s="1"/>
  <c r="S91" i="68"/>
  <c r="T90" i="68"/>
  <c r="U90" i="68"/>
  <c r="S47" i="68"/>
  <c r="U46" i="68"/>
  <c r="BC26" i="66" s="1"/>
  <c r="T46" i="68"/>
  <c r="U34" i="68"/>
  <c r="AC14" i="66" s="1"/>
  <c r="AF14" i="66" s="1"/>
  <c r="AI14" i="66" s="1"/>
  <c r="Z15" i="66" s="1"/>
  <c r="T34" i="68"/>
  <c r="AB14" i="66" s="1"/>
  <c r="AE14" i="66" s="1"/>
  <c r="S35" i="68"/>
  <c r="AA15" i="66" s="1"/>
  <c r="AD15" i="66" s="1"/>
  <c r="AG15" i="66" s="1"/>
  <c r="X16" i="66" s="1"/>
  <c r="U23" i="68"/>
  <c r="T23" i="68"/>
  <c r="S24" i="68"/>
  <c r="BD9" i="65"/>
  <c r="BD8" i="65"/>
  <c r="BD7" i="65"/>
  <c r="BD6" i="65"/>
  <c r="BN12" i="65" s="1"/>
  <c r="AC36" i="66" l="1"/>
  <c r="AF36" i="66" s="1"/>
  <c r="AI36" i="66" s="1"/>
  <c r="Z37" i="66" s="1"/>
  <c r="BC69" i="66"/>
  <c r="BC102" i="66"/>
  <c r="BC91" i="66"/>
  <c r="BC201" i="66"/>
  <c r="BC168" i="66"/>
  <c r="BC212" i="66"/>
  <c r="BC136" i="66"/>
  <c r="BC114" i="66"/>
  <c r="BC80" i="66"/>
  <c r="BC58" i="66"/>
  <c r="AC25" i="66"/>
  <c r="AF25" i="66" s="1"/>
  <c r="AI25" i="66" s="1"/>
  <c r="Z26" i="66" s="1"/>
  <c r="BC47" i="66"/>
  <c r="BC36" i="66"/>
  <c r="AC48" i="66"/>
  <c r="AF48" i="66" s="1"/>
  <c r="AI48" i="66" s="1"/>
  <c r="Z49" i="66" s="1"/>
  <c r="BC191" i="66"/>
  <c r="BC158" i="66"/>
  <c r="BC15" i="66"/>
  <c r="BC147" i="66"/>
  <c r="BC125" i="66"/>
  <c r="BC224" i="66"/>
  <c r="BC180" i="66"/>
  <c r="T68" i="68"/>
  <c r="U68" i="68"/>
  <c r="S69" i="68"/>
  <c r="AA26" i="66"/>
  <c r="AD26" i="66" s="1"/>
  <c r="AG26" i="66" s="1"/>
  <c r="X27" i="66" s="1"/>
  <c r="T57" i="68"/>
  <c r="AB26" i="66" s="1"/>
  <c r="AE26" i="66" s="1"/>
  <c r="S58" i="68"/>
  <c r="U57" i="68"/>
  <c r="S11" i="68"/>
  <c r="U10" i="68"/>
  <c r="AA37" i="66"/>
  <c r="AD37" i="66" s="1"/>
  <c r="AG37" i="66" s="1"/>
  <c r="X38" i="66" s="1"/>
  <c r="S80" i="68"/>
  <c r="T79" i="68"/>
  <c r="AB37" i="66" s="1"/>
  <c r="AE37" i="66" s="1"/>
  <c r="U79" i="68"/>
  <c r="U135" i="68"/>
  <c r="T135" i="68"/>
  <c r="U124" i="68"/>
  <c r="T124" i="68"/>
  <c r="T112" i="68"/>
  <c r="S113" i="68"/>
  <c r="U112" i="68"/>
  <c r="U102" i="68"/>
  <c r="T102" i="68"/>
  <c r="AB49" i="66" s="1"/>
  <c r="AE49" i="66" s="1"/>
  <c r="T91" i="68"/>
  <c r="U91" i="68"/>
  <c r="U47" i="68"/>
  <c r="BC27" i="66" s="1"/>
  <c r="T47" i="68"/>
  <c r="T35" i="68"/>
  <c r="AB15" i="66" s="1"/>
  <c r="AE15" i="66" s="1"/>
  <c r="U35" i="68"/>
  <c r="AC15" i="66" s="1"/>
  <c r="AF15" i="66" s="1"/>
  <c r="AI15" i="66" s="1"/>
  <c r="Z16" i="66" s="1"/>
  <c r="S36" i="68"/>
  <c r="AA16" i="66" s="1"/>
  <c r="AD16" i="66" s="1"/>
  <c r="AG16" i="66" s="1"/>
  <c r="T24" i="68"/>
  <c r="S25" i="68"/>
  <c r="U24" i="68"/>
  <c r="BN10" i="65"/>
  <c r="BN11" i="65"/>
  <c r="BJ41" i="65"/>
  <c r="BJ47" i="65"/>
  <c r="BI52" i="65"/>
  <c r="BI53" i="65"/>
  <c r="BM57" i="65"/>
  <c r="BM58" i="65"/>
  <c r="BI62" i="65"/>
  <c r="BI63" i="65"/>
  <c r="BJ25" i="65"/>
  <c r="BJ31" i="65"/>
  <c r="BJ37" i="65"/>
  <c r="BN41" i="65"/>
  <c r="BN47" i="65"/>
  <c r="BJ52" i="65"/>
  <c r="BJ53" i="65"/>
  <c r="BN57" i="65"/>
  <c r="BN58" i="65"/>
  <c r="BJ62" i="65"/>
  <c r="BJ15" i="65"/>
  <c r="BJ21" i="65"/>
  <c r="BN25" i="65"/>
  <c r="BN31" i="65"/>
  <c r="BN37" i="65"/>
  <c r="BM52" i="65"/>
  <c r="BM53" i="65"/>
  <c r="BI57" i="65"/>
  <c r="BI58" i="65"/>
  <c r="BM62" i="65"/>
  <c r="BJ11" i="65"/>
  <c r="BN15" i="65"/>
  <c r="BN21" i="65"/>
  <c r="BN52" i="65"/>
  <c r="BN53" i="65"/>
  <c r="BJ57" i="65"/>
  <c r="BJ58" i="65"/>
  <c r="BN62" i="65"/>
  <c r="BI64" i="65"/>
  <c r="BN64" i="65"/>
  <c r="BN63" i="65"/>
  <c r="BN8" i="65"/>
  <c r="BN23" i="65"/>
  <c r="BJ55" i="65"/>
  <c r="BN13" i="65"/>
  <c r="BN55" i="65"/>
  <c r="BJ50" i="65"/>
  <c r="BJ60" i="65"/>
  <c r="BN39" i="65"/>
  <c r="BN50" i="65"/>
  <c r="BN60" i="65"/>
  <c r="BM64" i="65"/>
  <c r="BM63" i="65"/>
  <c r="BJ19" i="65"/>
  <c r="BN29" i="65"/>
  <c r="BN35" i="65"/>
  <c r="BI51" i="65"/>
  <c r="BM56" i="65"/>
  <c r="BI61" i="65"/>
  <c r="BJ9" i="65"/>
  <c r="BN19" i="65"/>
  <c r="BJ51" i="65"/>
  <c r="BN56" i="65"/>
  <c r="BJ61" i="65"/>
  <c r="BN9" i="65"/>
  <c r="BJ45" i="65"/>
  <c r="BM51" i="65"/>
  <c r="BI56" i="65"/>
  <c r="BM61" i="65"/>
  <c r="BJ29" i="65"/>
  <c r="BJ35" i="65"/>
  <c r="BN45" i="65"/>
  <c r="BN51" i="65"/>
  <c r="BJ56" i="65"/>
  <c r="BN61" i="65"/>
  <c r="BJ64" i="65"/>
  <c r="BJ63" i="65"/>
  <c r="BG9" i="65"/>
  <c r="BK9" i="65"/>
  <c r="BG14" i="65"/>
  <c r="BK14" i="65"/>
  <c r="BG19" i="65"/>
  <c r="BK19" i="65"/>
  <c r="BG24" i="65"/>
  <c r="BK24" i="65"/>
  <c r="BG29" i="65"/>
  <c r="BK29" i="65"/>
  <c r="BG35" i="65"/>
  <c r="BK35" i="65"/>
  <c r="BG40" i="65"/>
  <c r="BK40" i="65"/>
  <c r="BG45" i="65"/>
  <c r="BK45" i="65"/>
  <c r="BH9" i="65"/>
  <c r="BL9" i="65"/>
  <c r="BH14" i="65"/>
  <c r="BL14" i="65"/>
  <c r="BH19" i="65"/>
  <c r="BL19" i="65"/>
  <c r="BH24" i="65"/>
  <c r="BL24" i="65"/>
  <c r="BH29" i="65"/>
  <c r="BL29" i="65"/>
  <c r="BH35" i="65"/>
  <c r="BL35" i="65"/>
  <c r="BH40" i="65"/>
  <c r="BL40" i="65"/>
  <c r="BH45" i="65"/>
  <c r="BL45" i="65"/>
  <c r="BI9" i="65"/>
  <c r="BM9" i="65"/>
  <c r="BI14" i="65"/>
  <c r="BM14" i="65"/>
  <c r="BI19" i="65"/>
  <c r="BM19" i="65"/>
  <c r="BI24" i="65"/>
  <c r="BM24" i="65"/>
  <c r="BI29" i="65"/>
  <c r="BM29" i="65"/>
  <c r="BI35" i="65"/>
  <c r="BM35" i="65"/>
  <c r="BI40" i="65"/>
  <c r="BM40" i="65"/>
  <c r="BI45" i="65"/>
  <c r="BM45" i="65"/>
  <c r="BM7" i="65"/>
  <c r="BI7" i="65"/>
  <c r="BL64" i="65"/>
  <c r="BH64" i="65"/>
  <c r="BL63" i="65"/>
  <c r="BH63" i="65"/>
  <c r="BL62" i="65"/>
  <c r="BH62" i="65"/>
  <c r="BL61" i="65"/>
  <c r="BH61" i="65"/>
  <c r="BL60" i="65"/>
  <c r="BH60" i="65"/>
  <c r="BL59" i="65"/>
  <c r="BH59" i="65"/>
  <c r="BL58" i="65"/>
  <c r="BH58" i="65"/>
  <c r="BL57" i="65"/>
  <c r="BH57" i="65"/>
  <c r="BL56" i="65"/>
  <c r="BH56" i="65"/>
  <c r="BL55" i="65"/>
  <c r="BH55" i="65"/>
  <c r="BL54" i="65"/>
  <c r="BH54" i="65"/>
  <c r="BL53" i="65"/>
  <c r="BH53" i="65"/>
  <c r="BL52" i="65"/>
  <c r="BH52" i="65"/>
  <c r="BL51" i="65"/>
  <c r="BH51" i="65"/>
  <c r="BL50" i="65"/>
  <c r="BN49" i="65"/>
  <c r="BN48" i="65"/>
  <c r="BN46" i="65"/>
  <c r="BN44" i="65"/>
  <c r="BN42" i="65"/>
  <c r="BN40" i="65"/>
  <c r="BN38" i="65"/>
  <c r="BN36" i="65"/>
  <c r="BN34" i="65"/>
  <c r="BN32" i="65"/>
  <c r="BN30" i="65"/>
  <c r="BN28" i="65"/>
  <c r="BN26" i="65"/>
  <c r="BN24" i="65"/>
  <c r="BN22" i="65"/>
  <c r="BN20" i="65"/>
  <c r="BN18" i="65"/>
  <c r="BN16" i="65"/>
  <c r="BN14" i="65"/>
  <c r="BG12" i="65"/>
  <c r="BK12" i="65"/>
  <c r="BG17" i="65"/>
  <c r="BK17" i="65"/>
  <c r="BG22" i="65"/>
  <c r="BK22" i="65"/>
  <c r="BG27" i="65"/>
  <c r="BK27" i="65"/>
  <c r="BG33" i="65"/>
  <c r="BK33" i="65"/>
  <c r="BG38" i="65"/>
  <c r="BK38" i="65"/>
  <c r="BG43" i="65"/>
  <c r="BK43" i="65"/>
  <c r="BG49" i="65"/>
  <c r="BK49" i="65"/>
  <c r="BH12" i="65"/>
  <c r="BL12" i="65"/>
  <c r="BH17" i="65"/>
  <c r="BL17" i="65"/>
  <c r="BH22" i="65"/>
  <c r="BL22" i="65"/>
  <c r="BH27" i="65"/>
  <c r="BL27" i="65"/>
  <c r="BH33" i="65"/>
  <c r="BL33" i="65"/>
  <c r="BH38" i="65"/>
  <c r="BL38" i="65"/>
  <c r="BH43" i="65"/>
  <c r="BL43" i="65"/>
  <c r="BH49" i="65"/>
  <c r="BL49" i="65"/>
  <c r="BI12" i="65"/>
  <c r="BM12" i="65"/>
  <c r="BI17" i="65"/>
  <c r="BM17" i="65"/>
  <c r="BI22" i="65"/>
  <c r="BM22" i="65"/>
  <c r="BI27" i="65"/>
  <c r="BM27" i="65"/>
  <c r="BI33" i="65"/>
  <c r="BM33" i="65"/>
  <c r="BI38" i="65"/>
  <c r="BM38" i="65"/>
  <c r="BI43" i="65"/>
  <c r="BM43" i="65"/>
  <c r="BG7" i="65"/>
  <c r="BK7" i="65"/>
  <c r="BN59" i="65"/>
  <c r="BJ59" i="65"/>
  <c r="BN54" i="65"/>
  <c r="BJ54" i="65"/>
  <c r="BJ49" i="65"/>
  <c r="BN43" i="65"/>
  <c r="BN33" i="65"/>
  <c r="BN27" i="65"/>
  <c r="BN17" i="65"/>
  <c r="BG8" i="65"/>
  <c r="BK8" i="65"/>
  <c r="BG13" i="65"/>
  <c r="BK13" i="65"/>
  <c r="BG18" i="65"/>
  <c r="BK18" i="65"/>
  <c r="BG23" i="65"/>
  <c r="BK23" i="65"/>
  <c r="BG28" i="65"/>
  <c r="BK28" i="65"/>
  <c r="BG34" i="65"/>
  <c r="BK34" i="65"/>
  <c r="BG39" i="65"/>
  <c r="BK39" i="65"/>
  <c r="BG44" i="65"/>
  <c r="BK44" i="65"/>
  <c r="BG50" i="65"/>
  <c r="BH8" i="65"/>
  <c r="BL8" i="65"/>
  <c r="BH13" i="65"/>
  <c r="BL13" i="65"/>
  <c r="BH18" i="65"/>
  <c r="BL18" i="65"/>
  <c r="BH23" i="65"/>
  <c r="BL23" i="65"/>
  <c r="BH28" i="65"/>
  <c r="BL28" i="65"/>
  <c r="BH34" i="65"/>
  <c r="BL34" i="65"/>
  <c r="BH39" i="65"/>
  <c r="BL39" i="65"/>
  <c r="BH44" i="65"/>
  <c r="BL44" i="65"/>
  <c r="BH50" i="65"/>
  <c r="BI8" i="65"/>
  <c r="BM8" i="65"/>
  <c r="BI13" i="65"/>
  <c r="BM13" i="65"/>
  <c r="BI18" i="65"/>
  <c r="BM18" i="65"/>
  <c r="BI23" i="65"/>
  <c r="BM23" i="65"/>
  <c r="BI28" i="65"/>
  <c r="BM28" i="65"/>
  <c r="BI34" i="65"/>
  <c r="BM34" i="65"/>
  <c r="BI39" i="65"/>
  <c r="BM39" i="65"/>
  <c r="BI44" i="65"/>
  <c r="BM44" i="65"/>
  <c r="BN7" i="65"/>
  <c r="BJ7" i="65"/>
  <c r="BM60" i="65"/>
  <c r="BI60" i="65"/>
  <c r="BM59" i="65"/>
  <c r="BI59" i="65"/>
  <c r="BM55" i="65"/>
  <c r="BI55" i="65"/>
  <c r="BM54" i="65"/>
  <c r="BI54" i="65"/>
  <c r="BM50" i="65"/>
  <c r="BI50" i="65"/>
  <c r="BI49" i="65"/>
  <c r="BJ43" i="65"/>
  <c r="BJ39" i="65"/>
  <c r="BJ33" i="65"/>
  <c r="BJ27" i="65"/>
  <c r="BJ23" i="65"/>
  <c r="BJ17" i="65"/>
  <c r="BJ13" i="65"/>
  <c r="BG10" i="65"/>
  <c r="BK10" i="65"/>
  <c r="BG11" i="65"/>
  <c r="BK11" i="65"/>
  <c r="BG15" i="65"/>
  <c r="BK15" i="65"/>
  <c r="BG16" i="65"/>
  <c r="BK16" i="65"/>
  <c r="BG20" i="65"/>
  <c r="BK20" i="65"/>
  <c r="BG21" i="65"/>
  <c r="BK21" i="65"/>
  <c r="BG25" i="65"/>
  <c r="BK25" i="65"/>
  <c r="BG26" i="65"/>
  <c r="BK26" i="65"/>
  <c r="BG30" i="65"/>
  <c r="BK30" i="65"/>
  <c r="BG31" i="65"/>
  <c r="BK31" i="65"/>
  <c r="BG32" i="65"/>
  <c r="BK32" i="65"/>
  <c r="BG36" i="65"/>
  <c r="BK36" i="65"/>
  <c r="BG37" i="65"/>
  <c r="BK37" i="65"/>
  <c r="BG41" i="65"/>
  <c r="BK41" i="65"/>
  <c r="BG42" i="65"/>
  <c r="BK42" i="65"/>
  <c r="BG46" i="65"/>
  <c r="BK46" i="65"/>
  <c r="BG47" i="65"/>
  <c r="BK47" i="65"/>
  <c r="BG48" i="65"/>
  <c r="BK48" i="65"/>
  <c r="BH10" i="65"/>
  <c r="BL10" i="65"/>
  <c r="BH11" i="65"/>
  <c r="BL11" i="65"/>
  <c r="BH15" i="65"/>
  <c r="BL15" i="65"/>
  <c r="BH16" i="65"/>
  <c r="BL16" i="65"/>
  <c r="BH20" i="65"/>
  <c r="BL20" i="65"/>
  <c r="BH21" i="65"/>
  <c r="BL21" i="65"/>
  <c r="BH25" i="65"/>
  <c r="BL25" i="65"/>
  <c r="BH26" i="65"/>
  <c r="BL26" i="65"/>
  <c r="BH30" i="65"/>
  <c r="BL30" i="65"/>
  <c r="BH31" i="65"/>
  <c r="BL31" i="65"/>
  <c r="BH32" i="65"/>
  <c r="BL32" i="65"/>
  <c r="BH36" i="65"/>
  <c r="BL36" i="65"/>
  <c r="BH37" i="65"/>
  <c r="BL37" i="65"/>
  <c r="BH41" i="65"/>
  <c r="BL41" i="65"/>
  <c r="BH42" i="65"/>
  <c r="BL42" i="65"/>
  <c r="BH46" i="65"/>
  <c r="BL46" i="65"/>
  <c r="BH47" i="65"/>
  <c r="BL47" i="65"/>
  <c r="BH48" i="65"/>
  <c r="BL48" i="65"/>
  <c r="BI10" i="65"/>
  <c r="BM10" i="65"/>
  <c r="BI11" i="65"/>
  <c r="BM11" i="65"/>
  <c r="BI15" i="65"/>
  <c r="BM15" i="65"/>
  <c r="BI16" i="65"/>
  <c r="BM16" i="65"/>
  <c r="BI20" i="65"/>
  <c r="BM20" i="65"/>
  <c r="BI21" i="65"/>
  <c r="BM21" i="65"/>
  <c r="BI25" i="65"/>
  <c r="BM25" i="65"/>
  <c r="BI26" i="65"/>
  <c r="BM26" i="65"/>
  <c r="BI30" i="65"/>
  <c r="BM30" i="65"/>
  <c r="BI31" i="65"/>
  <c r="BM31" i="65"/>
  <c r="BI32" i="65"/>
  <c r="BM32" i="65"/>
  <c r="BI36" i="65"/>
  <c r="BM36" i="65"/>
  <c r="BI37" i="65"/>
  <c r="BM37" i="65"/>
  <c r="BI41" i="65"/>
  <c r="BM41" i="65"/>
  <c r="BI42" i="65"/>
  <c r="BM42" i="65"/>
  <c r="BI46" i="65"/>
  <c r="BM46" i="65"/>
  <c r="BI47" i="65"/>
  <c r="BM47" i="65"/>
  <c r="BI48" i="65"/>
  <c r="BM48" i="65"/>
  <c r="BL7" i="65"/>
  <c r="BH7" i="65"/>
  <c r="BK64" i="65"/>
  <c r="BG64" i="65"/>
  <c r="BK63" i="65"/>
  <c r="BG63" i="65"/>
  <c r="BK62" i="65"/>
  <c r="BG62" i="65"/>
  <c r="BK61" i="65"/>
  <c r="BG61" i="65"/>
  <c r="BK60" i="65"/>
  <c r="BG60" i="65"/>
  <c r="BK59" i="65"/>
  <c r="BG59" i="65"/>
  <c r="BK58" i="65"/>
  <c r="BG58" i="65"/>
  <c r="BK57" i="65"/>
  <c r="BG57" i="65"/>
  <c r="BK56" i="65"/>
  <c r="BG56" i="65"/>
  <c r="BK55" i="65"/>
  <c r="BG55" i="65"/>
  <c r="BK54" i="65"/>
  <c r="BG54" i="65"/>
  <c r="BK53" i="65"/>
  <c r="BG53" i="65"/>
  <c r="BK52" i="65"/>
  <c r="BG52" i="65"/>
  <c r="BK51" i="65"/>
  <c r="BG51" i="65"/>
  <c r="BK50" i="65"/>
  <c r="BM49" i="65"/>
  <c r="BJ48" i="65"/>
  <c r="BJ46" i="65"/>
  <c r="BJ44" i="65"/>
  <c r="BJ42" i="65"/>
  <c r="BJ40" i="65"/>
  <c r="BJ38" i="65"/>
  <c r="BJ36" i="65"/>
  <c r="BJ34" i="65"/>
  <c r="BJ32" i="65"/>
  <c r="BJ30" i="65"/>
  <c r="BJ28" i="65"/>
  <c r="BJ26" i="65"/>
  <c r="BJ24" i="65"/>
  <c r="BJ22" i="65"/>
  <c r="BJ20" i="65"/>
  <c r="BJ18" i="65"/>
  <c r="BJ16" i="65"/>
  <c r="BJ14" i="65"/>
  <c r="BJ12" i="65"/>
  <c r="BJ10" i="65"/>
  <c r="BJ8" i="65"/>
  <c r="BC16" i="66" l="1"/>
  <c r="BC137" i="66"/>
  <c r="BC115" i="66"/>
  <c r="AC37" i="66"/>
  <c r="AF37" i="66" s="1"/>
  <c r="AI37" i="66" s="1"/>
  <c r="Z38" i="66" s="1"/>
  <c r="BC92" i="66"/>
  <c r="BC103" i="66"/>
  <c r="BC70" i="66"/>
  <c r="AC49" i="66"/>
  <c r="AF49" i="66" s="1"/>
  <c r="AI49" i="66" s="1"/>
  <c r="BC192" i="66"/>
  <c r="BC159" i="66"/>
  <c r="BC126" i="66"/>
  <c r="BC148" i="66"/>
  <c r="BC81" i="66"/>
  <c r="BC59" i="66"/>
  <c r="BC169" i="66"/>
  <c r="BC202" i="66"/>
  <c r="BC213" i="66"/>
  <c r="AC26" i="66"/>
  <c r="AF26" i="66" s="1"/>
  <c r="AI26" i="66" s="1"/>
  <c r="Z27" i="66" s="1"/>
  <c r="BC48" i="66"/>
  <c r="BC37" i="66"/>
  <c r="BC181" i="66"/>
  <c r="BC225" i="66"/>
  <c r="S12" i="68"/>
  <c r="U11" i="68"/>
  <c r="T69" i="68"/>
  <c r="U69" i="68"/>
  <c r="AA27" i="66"/>
  <c r="AD27" i="66" s="1"/>
  <c r="AG27" i="66" s="1"/>
  <c r="U58" i="68"/>
  <c r="T58" i="68"/>
  <c r="AB27" i="66" s="1"/>
  <c r="AE27" i="66" s="1"/>
  <c r="AA38" i="66"/>
  <c r="AD38" i="66" s="1"/>
  <c r="AG38" i="66" s="1"/>
  <c r="U80" i="68"/>
  <c r="T80" i="68"/>
  <c r="AB38" i="66" s="1"/>
  <c r="AE38" i="66" s="1"/>
  <c r="U113" i="68"/>
  <c r="T113" i="68"/>
  <c r="U36" i="68"/>
  <c r="AC16" i="66" s="1"/>
  <c r="AF16" i="66" s="1"/>
  <c r="AI16" i="66" s="1"/>
  <c r="T36" i="68"/>
  <c r="AB16" i="66" s="1"/>
  <c r="AE16" i="66" s="1"/>
  <c r="U25" i="68"/>
  <c r="T25" i="68"/>
  <c r="BC203" i="66" l="1"/>
  <c r="BC170" i="66"/>
  <c r="BC214" i="66"/>
  <c r="AC38" i="66"/>
  <c r="AF38" i="66" s="1"/>
  <c r="AI38" i="66" s="1"/>
  <c r="BC104" i="66"/>
  <c r="BC71" i="66"/>
  <c r="BC93" i="66"/>
  <c r="AC27" i="66"/>
  <c r="AF27" i="66" s="1"/>
  <c r="AI27" i="66" s="1"/>
  <c r="BC38" i="66"/>
  <c r="BC49" i="66"/>
  <c r="BC82" i="66"/>
  <c r="BC60" i="66"/>
  <c r="S13" i="68"/>
  <c r="U12" i="68"/>
  <c r="T12" i="68"/>
  <c r="U13" i="68" l="1"/>
  <c r="T13" i="68"/>
  <c r="S14" i="68"/>
  <c r="AU1959" i="57"/>
  <c r="AU1960" i="57"/>
  <c r="AY1960" i="57"/>
  <c r="BA1960" i="57" s="1"/>
  <c r="AU1961" i="57"/>
  <c r="AU1962" i="57"/>
  <c r="AY1962" i="57"/>
  <c r="AU1963" i="57"/>
  <c r="AU1964" i="57"/>
  <c r="AY1964" i="57"/>
  <c r="AU1965" i="57"/>
  <c r="AU1966" i="57"/>
  <c r="BA1966" i="57" s="1"/>
  <c r="AY1966" i="57"/>
  <c r="AU1967" i="57"/>
  <c r="AU1968" i="57"/>
  <c r="AY1968" i="57"/>
  <c r="BA1968" i="57" s="1"/>
  <c r="AU1969" i="57"/>
  <c r="AU1970" i="57"/>
  <c r="AY1970" i="57" s="1"/>
  <c r="AU1971" i="57"/>
  <c r="AU1972" i="57"/>
  <c r="AY1972" i="57"/>
  <c r="BA1972" i="57" s="1"/>
  <c r="AU1973" i="57"/>
  <c r="AU1974" i="57"/>
  <c r="AY1974" i="57"/>
  <c r="BA1974" i="57" s="1"/>
  <c r="AU1975" i="57"/>
  <c r="AU1976" i="57"/>
  <c r="AY1976" i="57" s="1"/>
  <c r="BA1976" i="57" s="1"/>
  <c r="AU1977" i="57"/>
  <c r="AU1978" i="57"/>
  <c r="AY1978" i="57" s="1"/>
  <c r="AU1979" i="57"/>
  <c r="AU1980" i="57"/>
  <c r="AY1980" i="57" s="1"/>
  <c r="AU1981" i="57"/>
  <c r="AU1982" i="57"/>
  <c r="AY1982" i="57"/>
  <c r="BA1982" i="57"/>
  <c r="AU1983" i="57"/>
  <c r="AU1984" i="57"/>
  <c r="AY1984" i="57"/>
  <c r="BA1984" i="57" s="1"/>
  <c r="AU1985" i="57"/>
  <c r="AU1986" i="57"/>
  <c r="AY1986" i="57" s="1"/>
  <c r="AU1987" i="57"/>
  <c r="AU1988" i="57"/>
  <c r="AY1988" i="57" s="1"/>
  <c r="AW1988" i="57"/>
  <c r="AU1989" i="57"/>
  <c r="AY1989" i="57" s="1"/>
  <c r="AW1989" i="57"/>
  <c r="AU1990" i="57"/>
  <c r="AY1990" i="57" s="1"/>
  <c r="AW1990" i="57"/>
  <c r="AU1991" i="57"/>
  <c r="AY1991" i="57" s="1"/>
  <c r="AW1991" i="57"/>
  <c r="AU1992" i="57"/>
  <c r="AY1992" i="57" s="1"/>
  <c r="AU1993" i="57"/>
  <c r="AY1993" i="57" s="1"/>
  <c r="AW1993" i="57"/>
  <c r="AU1994" i="57"/>
  <c r="AY1994" i="57" s="1"/>
  <c r="AW1994" i="57"/>
  <c r="AU1995" i="57"/>
  <c r="AY1995" i="57" s="1"/>
  <c r="AW1995" i="57"/>
  <c r="AU1996" i="57"/>
  <c r="AY1996" i="57" s="1"/>
  <c r="AU1997" i="57"/>
  <c r="AY1997" i="57" s="1"/>
  <c r="AU1998" i="57"/>
  <c r="AY1998" i="57" s="1"/>
  <c r="AW1998" i="57"/>
  <c r="AU1999" i="57"/>
  <c r="AY1999" i="57" s="1"/>
  <c r="AU2000" i="57"/>
  <c r="AY2000" i="57" s="1"/>
  <c r="AW2000" i="57"/>
  <c r="AU2001" i="57"/>
  <c r="AY2001" i="57" s="1"/>
  <c r="AW2001" i="57"/>
  <c r="AU2002" i="57"/>
  <c r="AY2002" i="57" s="1"/>
  <c r="AW2002" i="57"/>
  <c r="AU2003" i="57"/>
  <c r="AY2003" i="57" s="1"/>
  <c r="AW2003" i="57"/>
  <c r="AU1801" i="57"/>
  <c r="AW1801" i="57" s="1"/>
  <c r="AU1802" i="57"/>
  <c r="AU1803" i="57"/>
  <c r="AW1803" i="57" s="1"/>
  <c r="AU1804" i="57"/>
  <c r="AW1804" i="57" s="1"/>
  <c r="AU1805" i="57"/>
  <c r="AW1805" i="57" s="1"/>
  <c r="AU1806" i="57"/>
  <c r="AU1807" i="57"/>
  <c r="AY1807" i="57" s="1"/>
  <c r="AU1808" i="57"/>
  <c r="AY1808" i="57" s="1"/>
  <c r="BA1808" i="57"/>
  <c r="AU1809" i="57"/>
  <c r="AW1809" i="57" s="1"/>
  <c r="AU1810" i="57"/>
  <c r="AU1811" i="57"/>
  <c r="AW1811" i="57" s="1"/>
  <c r="AU1812" i="57"/>
  <c r="AU1813" i="57"/>
  <c r="AW1813" i="57" s="1"/>
  <c r="AU1814" i="57"/>
  <c r="AU1815" i="57"/>
  <c r="AW1815" i="57" s="1"/>
  <c r="AY1815" i="57"/>
  <c r="BA1815" i="57" s="1"/>
  <c r="AU1816" i="57"/>
  <c r="AW1816" i="57"/>
  <c r="AY1816" i="57"/>
  <c r="AU1817" i="57"/>
  <c r="AW1817" i="57" s="1"/>
  <c r="AU1818" i="57"/>
  <c r="AU1819" i="57"/>
  <c r="AW1819" i="57" s="1"/>
  <c r="AU1820" i="57"/>
  <c r="AW1820" i="57"/>
  <c r="AY1820" i="57"/>
  <c r="AU1821" i="57"/>
  <c r="AW1821" i="57" s="1"/>
  <c r="AU1822" i="57"/>
  <c r="AU1823" i="57"/>
  <c r="AW1823" i="57" s="1"/>
  <c r="AU1824" i="57"/>
  <c r="AU1825" i="57"/>
  <c r="AW1825" i="57" s="1"/>
  <c r="AU1826" i="57"/>
  <c r="AU1827" i="57"/>
  <c r="AW1827" i="57" s="1"/>
  <c r="AY1827" i="57"/>
  <c r="BA1827" i="57" s="1"/>
  <c r="AU1828" i="57"/>
  <c r="AW1828" i="57"/>
  <c r="AY1828" i="57"/>
  <c r="AU1829" i="57"/>
  <c r="AW1829" i="57" s="1"/>
  <c r="AU1830" i="57"/>
  <c r="AU1831" i="57"/>
  <c r="AW1831" i="57" s="1"/>
  <c r="AY1831" i="57"/>
  <c r="BA1831" i="57" s="1"/>
  <c r="BB1831" i="57" s="1"/>
  <c r="AU1832" i="57"/>
  <c r="AW1832" i="57" s="1"/>
  <c r="AU1833" i="57"/>
  <c r="AY1833" i="57"/>
  <c r="AU1834" i="57"/>
  <c r="AW1834" i="57" s="1"/>
  <c r="AY1834" i="57"/>
  <c r="AU1835" i="57"/>
  <c r="AW1835" i="57"/>
  <c r="AY1835" i="57"/>
  <c r="AU1836" i="57"/>
  <c r="AW1836" i="57"/>
  <c r="AY1836" i="57"/>
  <c r="AU1837" i="57"/>
  <c r="AW1837" i="57" s="1"/>
  <c r="AU1838" i="57"/>
  <c r="AW1838" i="57" s="1"/>
  <c r="AY1838" i="57"/>
  <c r="AU1839" i="57"/>
  <c r="AY1839" i="57"/>
  <c r="AU1840" i="57"/>
  <c r="AW1840" i="57" s="1"/>
  <c r="AY1840" i="57"/>
  <c r="AU1841" i="57"/>
  <c r="AW1841" i="57"/>
  <c r="AU1842" i="57"/>
  <c r="AW1842" i="57" s="1"/>
  <c r="AU1843" i="57"/>
  <c r="AW1843" i="57"/>
  <c r="AY1843" i="57"/>
  <c r="AU1844" i="57"/>
  <c r="AU1845" i="57"/>
  <c r="AW1845" i="57"/>
  <c r="AU1846" i="57"/>
  <c r="AW1846" i="57"/>
  <c r="AY1846" i="57"/>
  <c r="AU1847" i="57"/>
  <c r="AY1847" i="57" s="1"/>
  <c r="AW1847" i="57"/>
  <c r="AU1848" i="57"/>
  <c r="AY1848" i="57" s="1"/>
  <c r="AW1848" i="57"/>
  <c r="AU1849" i="57"/>
  <c r="AU1850" i="57"/>
  <c r="AW1850" i="57" s="1"/>
  <c r="AU1851" i="57"/>
  <c r="AU1852" i="57"/>
  <c r="AW1852" i="57"/>
  <c r="AY1852" i="57"/>
  <c r="AU1853" i="57"/>
  <c r="AW1853" i="57"/>
  <c r="AY1853" i="57"/>
  <c r="AU1854" i="57"/>
  <c r="AY1854" i="57" s="1"/>
  <c r="AW1854" i="57"/>
  <c r="AU1855" i="57"/>
  <c r="AW1855" i="57" s="1"/>
  <c r="AY1855" i="57"/>
  <c r="AU1856" i="57"/>
  <c r="AW1856" i="57" s="1"/>
  <c r="AU1857" i="57"/>
  <c r="AY1857" i="57"/>
  <c r="AU1858" i="57"/>
  <c r="AW1858" i="57" s="1"/>
  <c r="AY1858" i="57"/>
  <c r="AU1859" i="57"/>
  <c r="AY1859" i="57" s="1"/>
  <c r="AW1859" i="57"/>
  <c r="AU1860" i="57"/>
  <c r="AW1860" i="57"/>
  <c r="AY1860" i="57"/>
  <c r="AU1861" i="57"/>
  <c r="AW1861" i="57" s="1"/>
  <c r="AU1862" i="57"/>
  <c r="AU1863" i="57"/>
  <c r="AW1863" i="57"/>
  <c r="AY1863" i="57"/>
  <c r="AU1864" i="57"/>
  <c r="AW1864" i="57" s="1"/>
  <c r="AY1864" i="57"/>
  <c r="AU1865" i="57"/>
  <c r="AW1865" i="57"/>
  <c r="AU1866" i="57"/>
  <c r="AU1867" i="57"/>
  <c r="AY1867" i="57"/>
  <c r="AU1868" i="57"/>
  <c r="AW1868" i="57"/>
  <c r="AU1869" i="57"/>
  <c r="AW1869" i="57" s="1"/>
  <c r="AU1870" i="57"/>
  <c r="AW1870" i="57"/>
  <c r="AY1870" i="57"/>
  <c r="AU1871" i="57"/>
  <c r="AU1872" i="57"/>
  <c r="AW1872" i="57" s="1"/>
  <c r="AU1873" i="57"/>
  <c r="AW1873" i="57" s="1"/>
  <c r="AU1874" i="57"/>
  <c r="AY1874" i="57"/>
  <c r="AU1875" i="57"/>
  <c r="AW1875" i="57"/>
  <c r="AU1876" i="57"/>
  <c r="AU1877" i="57"/>
  <c r="AW1877" i="57" s="1"/>
  <c r="AU1878" i="57"/>
  <c r="AU1879" i="57"/>
  <c r="AW1879" i="57" s="1"/>
  <c r="AU1880" i="57"/>
  <c r="AW1880" i="57" s="1"/>
  <c r="AU1881" i="57"/>
  <c r="AW1881" i="57" s="1"/>
  <c r="AU1882" i="57"/>
  <c r="AU1883" i="57"/>
  <c r="AU1884" i="57"/>
  <c r="AW1884" i="57"/>
  <c r="AY1884" i="57"/>
  <c r="AU1885" i="57"/>
  <c r="AY1885" i="57" s="1"/>
  <c r="AW1885" i="57"/>
  <c r="AU1886" i="57"/>
  <c r="AY1886" i="57" s="1"/>
  <c r="AW1886" i="57"/>
  <c r="AU1887" i="57"/>
  <c r="AW1887" i="57" s="1"/>
  <c r="AU1888" i="57"/>
  <c r="AW1888" i="57"/>
  <c r="AY1888" i="57"/>
  <c r="AU1889" i="57"/>
  <c r="AW1889" i="57" s="1"/>
  <c r="AU1890" i="57"/>
  <c r="AW1890" i="57" s="1"/>
  <c r="AU1891" i="57"/>
  <c r="AU1892" i="57"/>
  <c r="AU1893" i="57"/>
  <c r="AY1893" i="57"/>
  <c r="BA1893" i="57" s="1"/>
  <c r="AU1894" i="57"/>
  <c r="AU1895" i="57"/>
  <c r="AU1896" i="57"/>
  <c r="AU1897" i="57"/>
  <c r="AY1897" i="57"/>
  <c r="AU1898" i="57"/>
  <c r="AW1898" i="57" s="1"/>
  <c r="AU1899" i="57"/>
  <c r="AU1900" i="57"/>
  <c r="AU1901" i="57"/>
  <c r="AY1901" i="57"/>
  <c r="AU1902" i="57"/>
  <c r="AW1902" i="57" s="1"/>
  <c r="AU1903" i="57"/>
  <c r="AU1904" i="57"/>
  <c r="AU1905" i="57"/>
  <c r="AY1905" i="57"/>
  <c r="AU1906" i="57"/>
  <c r="AW1906" i="57" s="1"/>
  <c r="AU1907" i="57"/>
  <c r="AU1908" i="57"/>
  <c r="AU1909" i="57"/>
  <c r="BA1909" i="57" s="1"/>
  <c r="AY1909" i="57"/>
  <c r="AU1910" i="57"/>
  <c r="AW1910" i="57" s="1"/>
  <c r="AU1911" i="57"/>
  <c r="AU1912" i="57"/>
  <c r="AU1913" i="57"/>
  <c r="AY1913" i="57" s="1"/>
  <c r="AU1914" i="57"/>
  <c r="AU1915" i="57"/>
  <c r="AU1916" i="57"/>
  <c r="AU1917" i="57"/>
  <c r="AY1917" i="57" s="1"/>
  <c r="AU1918" i="57"/>
  <c r="AW1918" i="57" s="1"/>
  <c r="AU1919" i="57"/>
  <c r="AU1920" i="57"/>
  <c r="AU1921" i="57"/>
  <c r="AY1921" i="57" s="1"/>
  <c r="AU1922" i="57"/>
  <c r="AW1922" i="57" s="1"/>
  <c r="AU1923" i="57"/>
  <c r="AU1924" i="57"/>
  <c r="AU1925" i="57"/>
  <c r="AY1925" i="57"/>
  <c r="AU1926" i="57"/>
  <c r="AW1926" i="57" s="1"/>
  <c r="AU1927" i="57"/>
  <c r="AU1928" i="57"/>
  <c r="AU1929" i="57"/>
  <c r="AY1929" i="57" s="1"/>
  <c r="AU1930" i="57"/>
  <c r="AW1930" i="57" s="1"/>
  <c r="AU1931" i="57"/>
  <c r="AU1932" i="57"/>
  <c r="AU1933" i="57"/>
  <c r="AY1933" i="57"/>
  <c r="AU1934" i="57"/>
  <c r="AW1934" i="57" s="1"/>
  <c r="AU1935" i="57"/>
  <c r="AU1936" i="57"/>
  <c r="AU1937" i="57"/>
  <c r="AY1937" i="57" s="1"/>
  <c r="AU1938" i="57"/>
  <c r="AW1938" i="57" s="1"/>
  <c r="AU1939" i="57"/>
  <c r="AU1940" i="57"/>
  <c r="AU1941" i="57"/>
  <c r="AY1941" i="57"/>
  <c r="AU1942" i="57"/>
  <c r="AW1942" i="57" s="1"/>
  <c r="AU1943" i="57"/>
  <c r="AU1944" i="57"/>
  <c r="AW1944" i="57" s="1"/>
  <c r="AU1945" i="57"/>
  <c r="AW1945" i="57" s="1"/>
  <c r="AU1946" i="57"/>
  <c r="AW1946" i="57" s="1"/>
  <c r="AY1946" i="57"/>
  <c r="AU1947" i="57"/>
  <c r="AW1947" i="57" s="1"/>
  <c r="AU1948" i="57"/>
  <c r="AW1948" i="57" s="1"/>
  <c r="AU1949" i="57"/>
  <c r="AW1949" i="57" s="1"/>
  <c r="AU1950" i="57"/>
  <c r="AW1950" i="57" s="1"/>
  <c r="AU1951" i="57"/>
  <c r="AW1951" i="57" s="1"/>
  <c r="AU1952" i="57"/>
  <c r="AW1952" i="57" s="1"/>
  <c r="AU1953" i="57"/>
  <c r="AW1953" i="57" s="1"/>
  <c r="AU1954" i="57"/>
  <c r="AW1954" i="57" s="1"/>
  <c r="AY1954" i="57"/>
  <c r="AU1955" i="57"/>
  <c r="AW1955" i="57" s="1"/>
  <c r="AY1955" i="57"/>
  <c r="AU1956" i="57"/>
  <c r="AW1956" i="57" s="1"/>
  <c r="AU1957" i="57"/>
  <c r="AW1957" i="57" s="1"/>
  <c r="AU1958" i="57"/>
  <c r="AW1958" i="57" s="1"/>
  <c r="AY1958" i="57"/>
  <c r="AI172" i="57"/>
  <c r="AK172" i="57" s="1"/>
  <c r="AI173" i="57"/>
  <c r="AK173" i="57" s="1"/>
  <c r="AJ173" i="57" s="1"/>
  <c r="AM173" i="57"/>
  <c r="AP173" i="57" s="1"/>
  <c r="AI174" i="57"/>
  <c r="AK174" i="57" s="1"/>
  <c r="AI175" i="57"/>
  <c r="AK175" i="57" s="1"/>
  <c r="AI176" i="57"/>
  <c r="AK176" i="57" s="1"/>
  <c r="AI177" i="57"/>
  <c r="AK177" i="57" s="1"/>
  <c r="AJ177" i="57" s="1"/>
  <c r="AM177" i="57"/>
  <c r="AP177" i="57" s="1"/>
  <c r="AI178" i="57"/>
  <c r="AK178" i="57" s="1"/>
  <c r="AI179" i="57"/>
  <c r="AK179" i="57" s="1"/>
  <c r="AI180" i="57"/>
  <c r="AK180" i="57" s="1"/>
  <c r="AI181" i="57"/>
  <c r="AK181" i="57" s="1"/>
  <c r="AJ181" i="57" s="1"/>
  <c r="AM181" i="57"/>
  <c r="AP181" i="57" s="1"/>
  <c r="AI182" i="57"/>
  <c r="AK182" i="57" s="1"/>
  <c r="AI183" i="57"/>
  <c r="AK183" i="57" s="1"/>
  <c r="AI184" i="57"/>
  <c r="AK184" i="57" s="1"/>
  <c r="AI185" i="57"/>
  <c r="AK185" i="57" s="1"/>
  <c r="AJ185" i="57" s="1"/>
  <c r="AM185" i="57"/>
  <c r="AP185" i="57" s="1"/>
  <c r="AI186" i="57"/>
  <c r="AK186" i="57" s="1"/>
  <c r="AI187" i="57"/>
  <c r="AK187" i="57" s="1"/>
  <c r="AI188" i="57"/>
  <c r="AK188" i="57" s="1"/>
  <c r="AI189" i="57"/>
  <c r="AK189" i="57" s="1"/>
  <c r="AJ189" i="57" s="1"/>
  <c r="AM189" i="57"/>
  <c r="AP189" i="57" s="1"/>
  <c r="AI190" i="57"/>
  <c r="AK190" i="57" s="1"/>
  <c r="AI191" i="57"/>
  <c r="AK191" i="57" s="1"/>
  <c r="AI192" i="57"/>
  <c r="AK192" i="57" s="1"/>
  <c r="AI193" i="57"/>
  <c r="AK193" i="57" s="1"/>
  <c r="AJ193" i="57" s="1"/>
  <c r="AM193" i="57"/>
  <c r="AP193" i="57" s="1"/>
  <c r="AI194" i="57"/>
  <c r="AK194" i="57" s="1"/>
  <c r="AI195" i="57"/>
  <c r="AK195" i="57" s="1"/>
  <c r="AI196" i="57"/>
  <c r="AK196" i="57" s="1"/>
  <c r="AI197" i="57"/>
  <c r="AK197" i="57" s="1"/>
  <c r="AJ197" i="57" s="1"/>
  <c r="AM197" i="57"/>
  <c r="AP197" i="57" s="1"/>
  <c r="AI198" i="57"/>
  <c r="AK198" i="57" s="1"/>
  <c r="AI199" i="57"/>
  <c r="AK199" i="57" s="1"/>
  <c r="AI200" i="57"/>
  <c r="AK200" i="57" s="1"/>
  <c r="AI201" i="57"/>
  <c r="AK201" i="57" s="1"/>
  <c r="AJ201" i="57" s="1"/>
  <c r="AM201" i="57"/>
  <c r="AP201" i="57" s="1"/>
  <c r="AI202" i="57"/>
  <c r="AK202" i="57" s="1"/>
  <c r="AI203" i="57"/>
  <c r="AK203" i="57" s="1"/>
  <c r="AI5" i="57"/>
  <c r="AM5" i="57" s="1"/>
  <c r="AP5" i="57" s="1"/>
  <c r="AI6" i="57"/>
  <c r="AM6" i="57"/>
  <c r="AI7" i="57"/>
  <c r="AI8" i="57"/>
  <c r="AM8" i="57" s="1"/>
  <c r="AI9" i="57"/>
  <c r="AM9" i="57"/>
  <c r="AI10" i="57"/>
  <c r="AI11" i="57"/>
  <c r="AM11" i="57"/>
  <c r="AP11" i="57" s="1"/>
  <c r="AQ11" i="57"/>
  <c r="AI12" i="57"/>
  <c r="AM12" i="57"/>
  <c r="AP12" i="57"/>
  <c r="AQ12" i="57"/>
  <c r="AI13" i="57"/>
  <c r="AM13" i="57"/>
  <c r="AP13" i="57" s="1"/>
  <c r="AI14" i="57"/>
  <c r="AM14" i="57" s="1"/>
  <c r="AI15" i="57"/>
  <c r="AI16" i="57"/>
  <c r="AI17" i="57"/>
  <c r="AM17" i="57"/>
  <c r="AP17" i="57" s="1"/>
  <c r="AI18" i="57"/>
  <c r="AM18" i="57"/>
  <c r="AI19" i="57"/>
  <c r="AI20" i="57"/>
  <c r="AM20" i="57" s="1"/>
  <c r="AI21" i="57"/>
  <c r="AM21" i="57"/>
  <c r="AP21" i="57" s="1"/>
  <c r="AI22" i="57"/>
  <c r="AM22" i="57"/>
  <c r="AI23" i="57"/>
  <c r="AM23" i="57" s="1"/>
  <c r="AI24" i="57"/>
  <c r="AM24" i="57"/>
  <c r="AP24" i="57" s="1"/>
  <c r="AI25" i="57"/>
  <c r="AM25" i="57"/>
  <c r="AI26" i="57"/>
  <c r="AM26" i="57"/>
  <c r="AI27" i="57"/>
  <c r="AM27" i="57"/>
  <c r="AP27" i="57"/>
  <c r="AQ27" i="57"/>
  <c r="AI28" i="57"/>
  <c r="AM28" i="57"/>
  <c r="AP28" i="57"/>
  <c r="AQ28" i="57"/>
  <c r="AI29" i="57"/>
  <c r="AM29" i="57"/>
  <c r="AP29" i="57" s="1"/>
  <c r="AI30" i="57"/>
  <c r="AM30" i="57"/>
  <c r="AQ30" i="57" s="1"/>
  <c r="AI31" i="57"/>
  <c r="AI32" i="57"/>
  <c r="AM32" i="57"/>
  <c r="AI33" i="57"/>
  <c r="AI34" i="57"/>
  <c r="AI35" i="57"/>
  <c r="AI36" i="57"/>
  <c r="AI37" i="57"/>
  <c r="AI38" i="57"/>
  <c r="AI39" i="57"/>
  <c r="AI40" i="57"/>
  <c r="AM40" i="57" s="1"/>
  <c r="AI41" i="57"/>
  <c r="AM41" i="57" s="1"/>
  <c r="AI42" i="57"/>
  <c r="AI43" i="57"/>
  <c r="AI44" i="57"/>
  <c r="AM44" i="57" s="1"/>
  <c r="AI45" i="57"/>
  <c r="AM45" i="57"/>
  <c r="AP45" i="57" s="1"/>
  <c r="AI46" i="57"/>
  <c r="AI47" i="57"/>
  <c r="AI48" i="57"/>
  <c r="AM48" i="57"/>
  <c r="AN48" i="57" s="1"/>
  <c r="AI49" i="57"/>
  <c r="AI50" i="57"/>
  <c r="AM50" i="57"/>
  <c r="AQ50" i="57" s="1"/>
  <c r="AI51" i="57"/>
  <c r="AI52" i="57"/>
  <c r="AI53" i="57"/>
  <c r="AI54" i="57"/>
  <c r="AM54" i="57"/>
  <c r="AQ54" i="57" s="1"/>
  <c r="AI55" i="57"/>
  <c r="AI56" i="57"/>
  <c r="AM56" i="57" s="1"/>
  <c r="AI57" i="57"/>
  <c r="AI58" i="57"/>
  <c r="AM58" i="57" s="1"/>
  <c r="AI59" i="57"/>
  <c r="AI60" i="57"/>
  <c r="AI61" i="57"/>
  <c r="AI62" i="57"/>
  <c r="AM62" i="57" s="1"/>
  <c r="AI63" i="57"/>
  <c r="AI64" i="57"/>
  <c r="AM64" i="57"/>
  <c r="AN64" i="57" s="1"/>
  <c r="AQ64" i="57"/>
  <c r="AI65" i="57"/>
  <c r="AI66" i="57"/>
  <c r="AM66" i="57"/>
  <c r="AO66" i="57" s="1"/>
  <c r="AI67" i="57"/>
  <c r="AI68" i="57"/>
  <c r="AM68" i="57" s="1"/>
  <c r="AO68" i="57" s="1"/>
  <c r="AI69" i="57"/>
  <c r="AI70" i="57"/>
  <c r="AM70" i="57" s="1"/>
  <c r="AO70" i="57" s="1"/>
  <c r="AI71" i="57"/>
  <c r="AI72" i="57"/>
  <c r="AM72" i="57" s="1"/>
  <c r="AO72" i="57" s="1"/>
  <c r="AI73" i="57"/>
  <c r="AI74" i="57"/>
  <c r="AM74" i="57"/>
  <c r="AO74" i="57" s="1"/>
  <c r="AI75" i="57"/>
  <c r="AI76" i="57"/>
  <c r="AM76" i="57" s="1"/>
  <c r="AO76" i="57" s="1"/>
  <c r="AI77" i="57"/>
  <c r="AI78" i="57"/>
  <c r="AM78" i="57" s="1"/>
  <c r="AO78" i="57" s="1"/>
  <c r="AI79" i="57"/>
  <c r="AI80" i="57"/>
  <c r="AM80" i="57" s="1"/>
  <c r="AO80" i="57" s="1"/>
  <c r="AI81" i="57"/>
  <c r="AI82" i="57"/>
  <c r="AM82" i="57"/>
  <c r="AO82" i="57" s="1"/>
  <c r="AI83" i="57"/>
  <c r="AI84" i="57"/>
  <c r="AM84" i="57" s="1"/>
  <c r="AO84" i="57" s="1"/>
  <c r="AI85" i="57"/>
  <c r="AI86" i="57"/>
  <c r="AM86" i="57" s="1"/>
  <c r="AO86" i="57" s="1"/>
  <c r="AI87" i="57"/>
  <c r="AI88" i="57"/>
  <c r="AM88" i="57" s="1"/>
  <c r="AO88" i="57" s="1"/>
  <c r="AI89" i="57"/>
  <c r="AI90" i="57"/>
  <c r="AM90" i="57"/>
  <c r="AP90" i="57" s="1"/>
  <c r="AQ90" i="57"/>
  <c r="AI91" i="57"/>
  <c r="AM91" i="57"/>
  <c r="AP91" i="57" s="1"/>
  <c r="AI92" i="57"/>
  <c r="AM92" i="57"/>
  <c r="AP92" i="57" s="1"/>
  <c r="AQ92" i="57"/>
  <c r="AI93" i="57"/>
  <c r="AM93" i="57"/>
  <c r="AP93" i="57" s="1"/>
  <c r="AI94" i="57"/>
  <c r="AM94" i="57"/>
  <c r="AP94" i="57" s="1"/>
  <c r="AQ94" i="57"/>
  <c r="AI95" i="57"/>
  <c r="AM95" i="57"/>
  <c r="AI96" i="57"/>
  <c r="AM96" i="57"/>
  <c r="AP96" i="57" s="1"/>
  <c r="AQ96" i="57"/>
  <c r="AI97" i="57"/>
  <c r="AM97" i="57"/>
  <c r="AI98" i="57"/>
  <c r="AM98" i="57"/>
  <c r="AP98" i="57" s="1"/>
  <c r="AQ98" i="57"/>
  <c r="AI99" i="57"/>
  <c r="AM99" i="57"/>
  <c r="AI100" i="57"/>
  <c r="AM100" i="57"/>
  <c r="AP100" i="57" s="1"/>
  <c r="AQ100" i="57"/>
  <c r="AI101" i="57"/>
  <c r="AM101" i="57"/>
  <c r="AO101" i="57"/>
  <c r="AI102" i="57"/>
  <c r="AM102" i="57"/>
  <c r="AP102" i="57" s="1"/>
  <c r="AQ102" i="57"/>
  <c r="AI103" i="57"/>
  <c r="AM103" i="57"/>
  <c r="AO103" i="57" s="1"/>
  <c r="AI104" i="57"/>
  <c r="AM104" i="57"/>
  <c r="AP104" i="57" s="1"/>
  <c r="AQ104" i="57"/>
  <c r="AI105" i="57"/>
  <c r="AM105" i="57"/>
  <c r="AO105" i="57"/>
  <c r="AI106" i="57"/>
  <c r="AM106" i="57"/>
  <c r="AP106" i="57" s="1"/>
  <c r="AQ106" i="57"/>
  <c r="AI107" i="57"/>
  <c r="AM107" i="57"/>
  <c r="AO107" i="57"/>
  <c r="AI108" i="57"/>
  <c r="AM108" i="57"/>
  <c r="AP108" i="57" s="1"/>
  <c r="AQ108" i="57"/>
  <c r="AI109" i="57"/>
  <c r="AM109" i="57"/>
  <c r="AP109" i="57" s="1"/>
  <c r="AI110" i="57"/>
  <c r="AM110" i="57"/>
  <c r="AP110" i="57" s="1"/>
  <c r="AQ110" i="57"/>
  <c r="AI111" i="57"/>
  <c r="AM111" i="57"/>
  <c r="AP111" i="57" s="1"/>
  <c r="AO111" i="57"/>
  <c r="AI112" i="57"/>
  <c r="AM112" i="57"/>
  <c r="AP112" i="57" s="1"/>
  <c r="AQ112" i="57"/>
  <c r="AI113" i="57"/>
  <c r="AM113" i="57"/>
  <c r="AP113" i="57" s="1"/>
  <c r="AQ113" i="57"/>
  <c r="AI114" i="57"/>
  <c r="AM114" i="57"/>
  <c r="AP114" i="57" s="1"/>
  <c r="AQ114" i="57"/>
  <c r="AI115" i="57"/>
  <c r="AM115" i="57"/>
  <c r="AP115" i="57" s="1"/>
  <c r="AI116" i="57"/>
  <c r="AM116" i="57"/>
  <c r="AQ116" i="57"/>
  <c r="AI117" i="57"/>
  <c r="AM117" i="57"/>
  <c r="AP117" i="57" s="1"/>
  <c r="AO117" i="57"/>
  <c r="AI118" i="57"/>
  <c r="AM118" i="57"/>
  <c r="AQ118" i="57"/>
  <c r="AI119" i="57"/>
  <c r="AM119" i="57"/>
  <c r="AP119" i="57" s="1"/>
  <c r="AQ119" i="57"/>
  <c r="AI120" i="57"/>
  <c r="AM120" i="57"/>
  <c r="AQ120" i="57" s="1"/>
  <c r="AI121" i="57"/>
  <c r="AM121" i="57"/>
  <c r="AP121" i="57" s="1"/>
  <c r="AI122" i="57"/>
  <c r="AM122" i="57"/>
  <c r="AQ122" i="57"/>
  <c r="AI123" i="57"/>
  <c r="AM123" i="57"/>
  <c r="AP123" i="57" s="1"/>
  <c r="AO123" i="57"/>
  <c r="AI124" i="57"/>
  <c r="AM124" i="57"/>
  <c r="AQ124" i="57"/>
  <c r="AI125" i="57"/>
  <c r="AM125" i="57"/>
  <c r="AP125" i="57" s="1"/>
  <c r="AQ125" i="57"/>
  <c r="AI126" i="57"/>
  <c r="AM126" i="57"/>
  <c r="AQ126" i="57" s="1"/>
  <c r="AI127" i="57"/>
  <c r="AM127" i="57"/>
  <c r="AP127" i="57" s="1"/>
  <c r="AI128" i="57"/>
  <c r="AM128" i="57"/>
  <c r="AQ128" i="57"/>
  <c r="AI129" i="57"/>
  <c r="AM129" i="57"/>
  <c r="AP129" i="57" s="1"/>
  <c r="AO129" i="57"/>
  <c r="AI130" i="57"/>
  <c r="AM130" i="57"/>
  <c r="AQ130" i="57"/>
  <c r="AI131" i="57"/>
  <c r="AM131" i="57" s="1"/>
  <c r="AI132" i="57"/>
  <c r="AM132" i="57"/>
  <c r="AQ132" i="57" s="1"/>
  <c r="AI133" i="57"/>
  <c r="AM133" i="57"/>
  <c r="AP133" i="57" s="1"/>
  <c r="AO133" i="57"/>
  <c r="AQ133" i="57"/>
  <c r="AI134" i="57"/>
  <c r="AM134" i="57"/>
  <c r="AQ134" i="57"/>
  <c r="AI135" i="57"/>
  <c r="AM135" i="57" s="1"/>
  <c r="AI136" i="57"/>
  <c r="AM136" i="57"/>
  <c r="AP136" i="57" s="1"/>
  <c r="AI137" i="57"/>
  <c r="AM137" i="57" s="1"/>
  <c r="AI138" i="57"/>
  <c r="AM138" i="57"/>
  <c r="AP138" i="57" s="1"/>
  <c r="AI139" i="57"/>
  <c r="AM139" i="57" s="1"/>
  <c r="AI140" i="57"/>
  <c r="AM140" i="57"/>
  <c r="AP140" i="57" s="1"/>
  <c r="AI141" i="57"/>
  <c r="AM141" i="57" s="1"/>
  <c r="AI142" i="57"/>
  <c r="AM142" i="57"/>
  <c r="AP142" i="57" s="1"/>
  <c r="AI143" i="57"/>
  <c r="AM143" i="57" s="1"/>
  <c r="AI144" i="57"/>
  <c r="AM144" i="57"/>
  <c r="AP144" i="57" s="1"/>
  <c r="AI145" i="57"/>
  <c r="AM145" i="57" s="1"/>
  <c r="AI146" i="57"/>
  <c r="AM146" i="57"/>
  <c r="AP146" i="57" s="1"/>
  <c r="AI147" i="57"/>
  <c r="AM147" i="57" s="1"/>
  <c r="AI148" i="57"/>
  <c r="AM148" i="57"/>
  <c r="AP148" i="57" s="1"/>
  <c r="AI149" i="57"/>
  <c r="AM149" i="57" s="1"/>
  <c r="AI150" i="57"/>
  <c r="AM150" i="57"/>
  <c r="AP150" i="57" s="1"/>
  <c r="AI151" i="57"/>
  <c r="AM151" i="57" s="1"/>
  <c r="AI152" i="57"/>
  <c r="AM152" i="57"/>
  <c r="AP152" i="57" s="1"/>
  <c r="AI153" i="57"/>
  <c r="AM153" i="57" s="1"/>
  <c r="AI154" i="57"/>
  <c r="AM154" i="57"/>
  <c r="AP154" i="57" s="1"/>
  <c r="AI155" i="57"/>
  <c r="AM155" i="57" s="1"/>
  <c r="AI156" i="57"/>
  <c r="AM156" i="57"/>
  <c r="AP156" i="57" s="1"/>
  <c r="AI157" i="57"/>
  <c r="AM157" i="57" s="1"/>
  <c r="AI158" i="57"/>
  <c r="AM158" i="57"/>
  <c r="AP158" i="57" s="1"/>
  <c r="AI159" i="57"/>
  <c r="AM159" i="57" s="1"/>
  <c r="AI160" i="57"/>
  <c r="AM160" i="57"/>
  <c r="AP160" i="57" s="1"/>
  <c r="AI161" i="57"/>
  <c r="AM161" i="57" s="1"/>
  <c r="AI162" i="57"/>
  <c r="AM162" i="57"/>
  <c r="AP162" i="57" s="1"/>
  <c r="AI163" i="57"/>
  <c r="AM163" i="57" s="1"/>
  <c r="AI164" i="57"/>
  <c r="AM164" i="57"/>
  <c r="AP164" i="57" s="1"/>
  <c r="AI165" i="57"/>
  <c r="AM165" i="57" s="1"/>
  <c r="AI166" i="57"/>
  <c r="AM166" i="57"/>
  <c r="AP166" i="57" s="1"/>
  <c r="AI167" i="57"/>
  <c r="AM167" i="57" s="1"/>
  <c r="AI168" i="57"/>
  <c r="AM168" i="57"/>
  <c r="AP168" i="57" s="1"/>
  <c r="AI169" i="57"/>
  <c r="AM169" i="57" s="1"/>
  <c r="AI170" i="57"/>
  <c r="AM170" i="57"/>
  <c r="AP170" i="57" s="1"/>
  <c r="AI171" i="57"/>
  <c r="AM171" i="57" s="1"/>
  <c r="AY1686" i="57"/>
  <c r="BA1686" i="57"/>
  <c r="AY1687" i="57"/>
  <c r="AY1698" i="57"/>
  <c r="BA1698" i="57" s="1"/>
  <c r="AY1699" i="57"/>
  <c r="AY1701" i="57"/>
  <c r="AY1705" i="57"/>
  <c r="AY1707" i="57"/>
  <c r="AY1711" i="57"/>
  <c r="AY1712" i="57"/>
  <c r="BA1712" i="57" s="1"/>
  <c r="AY1714" i="57"/>
  <c r="BA1714" i="57"/>
  <c r="AY1722" i="57"/>
  <c r="BA1722" i="57" s="1"/>
  <c r="AY1723" i="57"/>
  <c r="BA1723" i="57" s="1"/>
  <c r="AY1729" i="57"/>
  <c r="AY1738" i="57"/>
  <c r="BA1738" i="57" s="1"/>
  <c r="AY1746" i="57"/>
  <c r="AY1747" i="57"/>
  <c r="BA1747" i="57" s="1"/>
  <c r="AY1750" i="57"/>
  <c r="AY1758" i="57"/>
  <c r="BA1758" i="57"/>
  <c r="AY1759" i="57"/>
  <c r="BA1759" i="57" s="1"/>
  <c r="AY1760" i="57"/>
  <c r="BA1760" i="57" s="1"/>
  <c r="AY1765" i="57"/>
  <c r="BA1765" i="57" s="1"/>
  <c r="AY1771" i="57"/>
  <c r="AY1773" i="57"/>
  <c r="BA1773" i="57" s="1"/>
  <c r="AY1774" i="57"/>
  <c r="BA1774" i="57"/>
  <c r="AY1775" i="57"/>
  <c r="AY1776" i="57"/>
  <c r="AY1783" i="57"/>
  <c r="AY1784" i="57"/>
  <c r="AY1787" i="57"/>
  <c r="AY1788" i="57"/>
  <c r="AY1790" i="57"/>
  <c r="BA1790" i="57" s="1"/>
  <c r="AY1793" i="57"/>
  <c r="AY1796" i="57"/>
  <c r="BA1796" i="57"/>
  <c r="AY1797" i="57"/>
  <c r="BA1797" i="57" s="1"/>
  <c r="AU1793" i="57"/>
  <c r="AU1794" i="57"/>
  <c r="AY1794" i="57" s="1"/>
  <c r="BA1794" i="57" s="1"/>
  <c r="AU1795" i="57"/>
  <c r="AY1795" i="57" s="1"/>
  <c r="AU1796" i="57"/>
  <c r="AU1797" i="57"/>
  <c r="AU1798" i="57"/>
  <c r="AU1799" i="57"/>
  <c r="AU1800" i="57"/>
  <c r="AU1771" i="57"/>
  <c r="AU1772" i="57"/>
  <c r="AY1772" i="57" s="1"/>
  <c r="BA1772" i="57" s="1"/>
  <c r="AU1773" i="57"/>
  <c r="AU1774" i="57"/>
  <c r="AU1775" i="57"/>
  <c r="AU1776" i="57"/>
  <c r="BA1776" i="57" s="1"/>
  <c r="AU1777" i="57"/>
  <c r="AU1778" i="57"/>
  <c r="AU1779" i="57"/>
  <c r="AU1780" i="57"/>
  <c r="AU1781" i="57"/>
  <c r="AU1782" i="57"/>
  <c r="AU1783" i="57"/>
  <c r="AU1784" i="57"/>
  <c r="AU1785" i="57"/>
  <c r="AY1785" i="57" s="1"/>
  <c r="AU1786" i="57"/>
  <c r="AU1787" i="57"/>
  <c r="AU1788" i="57"/>
  <c r="BA1788" i="57" s="1"/>
  <c r="AU1789" i="57"/>
  <c r="AY1789" i="57" s="1"/>
  <c r="AU1790" i="57"/>
  <c r="AU1791" i="57"/>
  <c r="AU1792" i="57"/>
  <c r="AU1684" i="57"/>
  <c r="AY1684" i="57" s="1"/>
  <c r="AU1685" i="57"/>
  <c r="AU1686" i="57"/>
  <c r="AU1687" i="57"/>
  <c r="AU1688" i="57"/>
  <c r="AU1689" i="57"/>
  <c r="AU1690" i="57"/>
  <c r="AU1691" i="57"/>
  <c r="AY1691" i="57" s="1"/>
  <c r="AU1692" i="57"/>
  <c r="AY1692" i="57" s="1"/>
  <c r="AU1693" i="57"/>
  <c r="AY1693" i="57" s="1"/>
  <c r="BA1693" i="57" s="1"/>
  <c r="AU1694" i="57"/>
  <c r="AY1694" i="57" s="1"/>
  <c r="AU1695" i="57"/>
  <c r="AU1696" i="57"/>
  <c r="AU1697" i="57"/>
  <c r="AU1698" i="57"/>
  <c r="AU1699" i="57"/>
  <c r="AU1700" i="57"/>
  <c r="AY1700" i="57" s="1"/>
  <c r="BA1700" i="57" s="1"/>
  <c r="AU1701" i="57"/>
  <c r="AU1702" i="57"/>
  <c r="AU1703" i="57"/>
  <c r="AY1703" i="57" s="1"/>
  <c r="AU1704" i="57"/>
  <c r="AU1705" i="57"/>
  <c r="AU1706" i="57"/>
  <c r="AU1707" i="57"/>
  <c r="AU1708" i="57"/>
  <c r="AY1708" i="57" s="1"/>
  <c r="AU1709" i="57"/>
  <c r="AU1710" i="57"/>
  <c r="AY1710" i="57" s="1"/>
  <c r="AU1711" i="57"/>
  <c r="AU1712" i="57"/>
  <c r="AU1713" i="57"/>
  <c r="AY1713" i="57" s="1"/>
  <c r="AU1714" i="57"/>
  <c r="AU1715" i="57"/>
  <c r="AY1715" i="57" s="1"/>
  <c r="AU1716" i="57"/>
  <c r="AU1717" i="57"/>
  <c r="AU1718" i="57"/>
  <c r="AU1719" i="57"/>
  <c r="AY1719" i="57" s="1"/>
  <c r="AU1720" i="57"/>
  <c r="AU1721" i="57"/>
  <c r="AU1722" i="57"/>
  <c r="AU1723" i="57"/>
  <c r="AU1724" i="57"/>
  <c r="AU1725" i="57"/>
  <c r="AU1726" i="57"/>
  <c r="AU1727" i="57"/>
  <c r="AU1728" i="57"/>
  <c r="AY1728" i="57" s="1"/>
  <c r="AU1729" i="57"/>
  <c r="AU1730" i="57"/>
  <c r="AU1731" i="57"/>
  <c r="AY1731" i="57" s="1"/>
  <c r="BA1731" i="57" s="1"/>
  <c r="AU1732" i="57"/>
  <c r="AY1732" i="57" s="1"/>
  <c r="AU1733" i="57"/>
  <c r="AU1734" i="57"/>
  <c r="AY1734" i="57" s="1"/>
  <c r="BA1734" i="57" s="1"/>
  <c r="AU1735" i="57"/>
  <c r="AY1735" i="57" s="1"/>
  <c r="BA1735" i="57" s="1"/>
  <c r="AU1736" i="57"/>
  <c r="AY1736" i="57" s="1"/>
  <c r="AU1737" i="57"/>
  <c r="AY1737" i="57" s="1"/>
  <c r="BA1737" i="57" s="1"/>
  <c r="AU1738" i="57"/>
  <c r="AU1739" i="57"/>
  <c r="AY1739" i="57" s="1"/>
  <c r="AU1740" i="57"/>
  <c r="AY1740" i="57" s="1"/>
  <c r="BA1740" i="57" s="1"/>
  <c r="AU1741" i="57"/>
  <c r="AY1741" i="57" s="1"/>
  <c r="BA1741" i="57" s="1"/>
  <c r="AU1742" i="57"/>
  <c r="AY1742" i="57" s="1"/>
  <c r="BA1742" i="57" s="1"/>
  <c r="AU1743" i="57"/>
  <c r="AU1744" i="57"/>
  <c r="AU1745" i="57"/>
  <c r="AU1746" i="57"/>
  <c r="AU1747" i="57"/>
  <c r="AU1748" i="57"/>
  <c r="AY1748" i="57" s="1"/>
  <c r="BA1748" i="57" s="1"/>
  <c r="AU1749" i="57"/>
  <c r="AY1749" i="57" s="1"/>
  <c r="BA1749" i="57" s="1"/>
  <c r="AU1750" i="57"/>
  <c r="AU1751" i="57"/>
  <c r="AY1751" i="57" s="1"/>
  <c r="AU1752" i="57"/>
  <c r="AU1753" i="57"/>
  <c r="AU1754" i="57"/>
  <c r="AU1755" i="57"/>
  <c r="AU1756" i="57"/>
  <c r="AY1756" i="57" s="1"/>
  <c r="BA1756" i="57" s="1"/>
  <c r="AU1757" i="57"/>
  <c r="AU1758" i="57"/>
  <c r="AU1759" i="57"/>
  <c r="AU1760" i="57"/>
  <c r="AU1761" i="57"/>
  <c r="AU1762" i="57"/>
  <c r="AU1763" i="57"/>
  <c r="AY1763" i="57" s="1"/>
  <c r="AU1764" i="57"/>
  <c r="AU1765" i="57"/>
  <c r="AU1766" i="57"/>
  <c r="AU1767" i="57"/>
  <c r="AY1767" i="57" s="1"/>
  <c r="AU1768" i="57"/>
  <c r="AU1769" i="57"/>
  <c r="AU1770" i="57"/>
  <c r="AY1770" i="57" s="1"/>
  <c r="AC25" i="57"/>
  <c r="AD25" i="57"/>
  <c r="AE25" i="57"/>
  <c r="AC26" i="57"/>
  <c r="AD26" i="57"/>
  <c r="AE26" i="57"/>
  <c r="AC27" i="57"/>
  <c r="AD27" i="57"/>
  <c r="AE27" i="57"/>
  <c r="AC28" i="57"/>
  <c r="AD28" i="57"/>
  <c r="AE28" i="57"/>
  <c r="AP131" i="57" l="1"/>
  <c r="AO131" i="57"/>
  <c r="AQ131" i="57"/>
  <c r="AP167" i="57"/>
  <c r="AO167" i="57"/>
  <c r="AQ167" i="57"/>
  <c r="AP159" i="57"/>
  <c r="AO159" i="57"/>
  <c r="AQ159" i="57"/>
  <c r="AP151" i="57"/>
  <c r="AO151" i="57"/>
  <c r="AQ151" i="57"/>
  <c r="AP143" i="57"/>
  <c r="AO143" i="57"/>
  <c r="AQ143" i="57"/>
  <c r="AP135" i="57"/>
  <c r="AO135" i="57"/>
  <c r="AQ135" i="57"/>
  <c r="AP157" i="57"/>
  <c r="AO157" i="57"/>
  <c r="AQ157" i="57"/>
  <c r="AP149" i="57"/>
  <c r="AO149" i="57"/>
  <c r="AQ149" i="57"/>
  <c r="AP141" i="57"/>
  <c r="AO141" i="57"/>
  <c r="AQ141" i="57"/>
  <c r="AP171" i="57"/>
  <c r="AO171" i="57"/>
  <c r="AQ171" i="57"/>
  <c r="AP163" i="57"/>
  <c r="AO163" i="57"/>
  <c r="AQ163" i="57"/>
  <c r="AP155" i="57"/>
  <c r="AO155" i="57"/>
  <c r="AQ155" i="57"/>
  <c r="AP147" i="57"/>
  <c r="AO147" i="57"/>
  <c r="AQ147" i="57"/>
  <c r="AP139" i="57"/>
  <c r="AO139" i="57"/>
  <c r="AQ139" i="57"/>
  <c r="BA1781" i="57"/>
  <c r="AP165" i="57"/>
  <c r="AO165" i="57"/>
  <c r="AQ165" i="57"/>
  <c r="AP169" i="57"/>
  <c r="AO169" i="57"/>
  <c r="AQ169" i="57"/>
  <c r="AP161" i="57"/>
  <c r="AO161" i="57"/>
  <c r="AQ161" i="57"/>
  <c r="AP153" i="57"/>
  <c r="AO153" i="57"/>
  <c r="AQ153" i="57"/>
  <c r="AP145" i="57"/>
  <c r="AO145" i="57"/>
  <c r="AQ145" i="57"/>
  <c r="AP137" i="57"/>
  <c r="AO137" i="57"/>
  <c r="AQ137" i="57"/>
  <c r="AW1720" i="57"/>
  <c r="AW1769" i="57"/>
  <c r="AW1757" i="57"/>
  <c r="AW1745" i="57"/>
  <c r="AW1733" i="57"/>
  <c r="AW1721" i="57"/>
  <c r="AW1709" i="57"/>
  <c r="AW1697" i="57"/>
  <c r="AW1685" i="57"/>
  <c r="AW1782" i="57"/>
  <c r="AV1782" i="57"/>
  <c r="AW1800" i="57"/>
  <c r="AY1733" i="57"/>
  <c r="BB1733" i="57" s="1"/>
  <c r="AP20" i="57"/>
  <c r="AQ20" i="57"/>
  <c r="AJ195" i="57"/>
  <c r="AV1914" i="57" s="1"/>
  <c r="BB1708" i="57"/>
  <c r="AW1708" i="57"/>
  <c r="AW1755" i="57"/>
  <c r="AW1707" i="57"/>
  <c r="AW1695" i="57"/>
  <c r="AV1695" i="57"/>
  <c r="AW1792" i="57"/>
  <c r="AW1780" i="57"/>
  <c r="AW1798" i="57"/>
  <c r="BA1789" i="57"/>
  <c r="BB1789" i="57" s="1"/>
  <c r="AQ129" i="57"/>
  <c r="AQ123" i="57"/>
  <c r="AQ117" i="57"/>
  <c r="AQ111" i="57"/>
  <c r="AP105" i="57"/>
  <c r="AQ105" i="57"/>
  <c r="AW1768" i="57"/>
  <c r="AN41" i="57"/>
  <c r="AP41" i="57"/>
  <c r="AW1743" i="57"/>
  <c r="AW1766" i="57"/>
  <c r="BB1742" i="57"/>
  <c r="AW1742" i="57"/>
  <c r="AV1742" i="57"/>
  <c r="BB1730" i="57"/>
  <c r="AW1730" i="57"/>
  <c r="AW1718" i="57"/>
  <c r="AW1706" i="57"/>
  <c r="AW1694" i="57"/>
  <c r="AV1694" i="57"/>
  <c r="BB1791" i="57"/>
  <c r="AW1791" i="57"/>
  <c r="AW1779" i="57"/>
  <c r="BB1797" i="57"/>
  <c r="AW1797" i="57"/>
  <c r="AY1782" i="57"/>
  <c r="AY1730" i="57"/>
  <c r="BA1730" i="57" s="1"/>
  <c r="BA1721" i="57"/>
  <c r="BA1713" i="57"/>
  <c r="AY1706" i="57"/>
  <c r="BA1706" i="57" s="1"/>
  <c r="BA1692" i="57"/>
  <c r="AQ170" i="57"/>
  <c r="AQ168" i="57"/>
  <c r="AQ166" i="57"/>
  <c r="AQ164" i="57"/>
  <c r="AQ162" i="57"/>
  <c r="AQ160" i="57"/>
  <c r="AQ158" i="57"/>
  <c r="AQ156" i="57"/>
  <c r="AQ154" i="57"/>
  <c r="AQ152" i="57"/>
  <c r="AQ150" i="57"/>
  <c r="AQ148" i="57"/>
  <c r="AQ146" i="57"/>
  <c r="AQ144" i="57"/>
  <c r="AQ142" i="57"/>
  <c r="AQ140" i="57"/>
  <c r="AQ138" i="57"/>
  <c r="AQ136" i="57"/>
  <c r="AP126" i="57"/>
  <c r="AO126" i="57"/>
  <c r="AP120" i="57"/>
  <c r="AO120" i="57"/>
  <c r="AW1732" i="57"/>
  <c r="AW1754" i="57"/>
  <c r="BB1765" i="57"/>
  <c r="AW1765" i="57"/>
  <c r="AW1753" i="57"/>
  <c r="BB1741" i="57"/>
  <c r="AW1741" i="57"/>
  <c r="AV1741" i="57"/>
  <c r="BB1729" i="57"/>
  <c r="AW1729" i="57"/>
  <c r="AW1717" i="57"/>
  <c r="AW1705" i="57"/>
  <c r="BB1693" i="57"/>
  <c r="AW1693" i="57"/>
  <c r="BB1790" i="57"/>
  <c r="AW1790" i="57"/>
  <c r="AW1778" i="57"/>
  <c r="BB1796" i="57"/>
  <c r="AW1796" i="57"/>
  <c r="AY1766" i="57"/>
  <c r="BA1729" i="57"/>
  <c r="AY1721" i="57"/>
  <c r="BA1705" i="57"/>
  <c r="BB1705" i="57" s="1"/>
  <c r="AY1685" i="57"/>
  <c r="BA1685" i="57" s="1"/>
  <c r="AO170" i="57"/>
  <c r="AO168" i="57"/>
  <c r="AO166" i="57"/>
  <c r="AO164" i="57"/>
  <c r="AO162" i="57"/>
  <c r="AO160" i="57"/>
  <c r="AO158" i="57"/>
  <c r="AO156" i="57"/>
  <c r="AO154" i="57"/>
  <c r="AO152" i="57"/>
  <c r="AO150" i="57"/>
  <c r="AO148" i="57"/>
  <c r="AO146" i="57"/>
  <c r="AO144" i="57"/>
  <c r="AO142" i="57"/>
  <c r="AO140" i="57"/>
  <c r="AO138" i="57"/>
  <c r="AO136" i="57"/>
  <c r="AP134" i="57"/>
  <c r="AO134" i="57"/>
  <c r="AP101" i="57"/>
  <c r="AQ101" i="57"/>
  <c r="AP97" i="57"/>
  <c r="AO97" i="57"/>
  <c r="AQ97" i="57"/>
  <c r="AW1744" i="57"/>
  <c r="AW1799" i="57"/>
  <c r="AP132" i="57"/>
  <c r="AO132" i="57"/>
  <c r="AW1704" i="57"/>
  <c r="AY1757" i="57"/>
  <c r="BA1757" i="57" s="1"/>
  <c r="BA1684" i="57"/>
  <c r="AJ191" i="57"/>
  <c r="AW1696" i="57"/>
  <c r="AW1764" i="57"/>
  <c r="AW1751" i="57"/>
  <c r="BB1776" i="57"/>
  <c r="AW1776" i="57"/>
  <c r="AV1776" i="57"/>
  <c r="AN56" i="57"/>
  <c r="AQ56" i="57"/>
  <c r="AW1781" i="57"/>
  <c r="AW1767" i="57"/>
  <c r="BB1740" i="57"/>
  <c r="AW1740" i="57"/>
  <c r="AV1740" i="57"/>
  <c r="AW1789" i="57"/>
  <c r="AW1727" i="57"/>
  <c r="BA1704" i="57"/>
  <c r="BJ1704" i="57" s="1"/>
  <c r="AW1762" i="57"/>
  <c r="AW1750" i="57"/>
  <c r="BB1738" i="57"/>
  <c r="AW1738" i="57"/>
  <c r="AV1738" i="57"/>
  <c r="BB1726" i="57"/>
  <c r="AW1726" i="57"/>
  <c r="BB1714" i="57"/>
  <c r="AW1714" i="57"/>
  <c r="AW1702" i="57"/>
  <c r="BB1690" i="57"/>
  <c r="AW1690" i="57"/>
  <c r="AW1787" i="57"/>
  <c r="AW1775" i="57"/>
  <c r="AV1775" i="57"/>
  <c r="AW1793" i="57"/>
  <c r="BA1793" i="57"/>
  <c r="BB1793" i="57" s="1"/>
  <c r="AY1780" i="57"/>
  <c r="AY1764" i="57"/>
  <c r="BB1764" i="57" s="1"/>
  <c r="AY1755" i="57"/>
  <c r="BA1755" i="57" s="1"/>
  <c r="BA1745" i="57"/>
  <c r="AY1727" i="57"/>
  <c r="BA1718" i="57"/>
  <c r="BA1710" i="57"/>
  <c r="AY1704" i="57"/>
  <c r="AY1697" i="57"/>
  <c r="BA1697" i="57" s="1"/>
  <c r="AY1690" i="57"/>
  <c r="BA1690" i="57" s="1"/>
  <c r="AP128" i="57"/>
  <c r="AO128" i="57"/>
  <c r="AO125" i="57"/>
  <c r="AP122" i="57"/>
  <c r="AO122" i="57"/>
  <c r="AO119" i="57"/>
  <c r="AP116" i="57"/>
  <c r="AO116" i="57"/>
  <c r="AO113" i="57"/>
  <c r="AP107" i="57"/>
  <c r="AQ107" i="57"/>
  <c r="AP23" i="57"/>
  <c r="AQ23" i="57"/>
  <c r="AW1719" i="57"/>
  <c r="AW1716" i="57"/>
  <c r="AW1739" i="57"/>
  <c r="AV1739" i="57"/>
  <c r="BB1788" i="57"/>
  <c r="AW1788" i="57"/>
  <c r="AW1761" i="57"/>
  <c r="BB1749" i="57"/>
  <c r="AW1749" i="57"/>
  <c r="BB1737" i="57"/>
  <c r="AW1737" i="57"/>
  <c r="AV1737" i="57"/>
  <c r="AW1725" i="57"/>
  <c r="BB1713" i="57"/>
  <c r="AW1713" i="57"/>
  <c r="BB1701" i="57"/>
  <c r="AW1701" i="57"/>
  <c r="AV1701" i="57"/>
  <c r="AW1689" i="57"/>
  <c r="AW1786" i="57"/>
  <c r="BB1774" i="57"/>
  <c r="AW1774" i="57"/>
  <c r="AV1774" i="57"/>
  <c r="AY1800" i="57"/>
  <c r="AY1786" i="57"/>
  <c r="BA1786" i="57" s="1"/>
  <c r="AY1779" i="57"/>
  <c r="BB1779" i="57" s="1"/>
  <c r="AY1745" i="57"/>
  <c r="BB1745" i="57" s="1"/>
  <c r="AY1726" i="57"/>
  <c r="BA1726" i="57" s="1"/>
  <c r="AY1718" i="57"/>
  <c r="BB1718" i="57" s="1"/>
  <c r="BA1696" i="57"/>
  <c r="BA1689" i="57"/>
  <c r="AY1768" i="57"/>
  <c r="AW1703" i="57"/>
  <c r="AV1703" i="57"/>
  <c r="AW1736" i="57"/>
  <c r="AV1736" i="57"/>
  <c r="AW1688" i="57"/>
  <c r="BB1773" i="57"/>
  <c r="AW1773" i="57"/>
  <c r="AY1799" i="57"/>
  <c r="BA1785" i="57"/>
  <c r="BA1770" i="57"/>
  <c r="AY1754" i="57"/>
  <c r="BA1754" i="57" s="1"/>
  <c r="BA1744" i="57"/>
  <c r="BG1744" i="57" s="1"/>
  <c r="BA1725" i="57"/>
  <c r="AY1696" i="57"/>
  <c r="AV1696" i="57" s="1"/>
  <c r="AY1689" i="57"/>
  <c r="BB1689" i="57" s="1"/>
  <c r="AP103" i="57"/>
  <c r="AQ103" i="57"/>
  <c r="AP8" i="57"/>
  <c r="AQ8" i="57"/>
  <c r="BB1756" i="57"/>
  <c r="AW1756" i="57"/>
  <c r="BB1731" i="57"/>
  <c r="AW1731" i="57"/>
  <c r="AW1728" i="57"/>
  <c r="BB1777" i="57"/>
  <c r="AW1777" i="57"/>
  <c r="AW1763" i="57"/>
  <c r="AW1691" i="57"/>
  <c r="BA1764" i="57"/>
  <c r="BB1760" i="57"/>
  <c r="AW1760" i="57"/>
  <c r="BB1712" i="57"/>
  <c r="AW1712" i="57"/>
  <c r="BB1747" i="57"/>
  <c r="AW1747" i="57"/>
  <c r="BB1735" i="57"/>
  <c r="AW1735" i="57"/>
  <c r="AV1735" i="57"/>
  <c r="BB1723" i="57"/>
  <c r="AW1723" i="57"/>
  <c r="AW1711" i="57"/>
  <c r="AW1699" i="57"/>
  <c r="AV1699" i="57"/>
  <c r="AW1687" i="57"/>
  <c r="BB1784" i="57"/>
  <c r="AW1784" i="57"/>
  <c r="BB1772" i="57"/>
  <c r="AW1772" i="57"/>
  <c r="AY1792" i="57"/>
  <c r="AY1778" i="57"/>
  <c r="AV1778" i="57" s="1"/>
  <c r="AY1762" i="57"/>
  <c r="AY1753" i="57"/>
  <c r="BA1753" i="57" s="1"/>
  <c r="AY1744" i="57"/>
  <c r="AY1725" i="57"/>
  <c r="AY1717" i="57"/>
  <c r="AY1709" i="57"/>
  <c r="BA1709" i="57" s="1"/>
  <c r="AY1702" i="57"/>
  <c r="BA1702" i="57" s="1"/>
  <c r="AY1695" i="57"/>
  <c r="BB1695" i="57" s="1"/>
  <c r="AP130" i="57"/>
  <c r="AO130" i="57"/>
  <c r="AQ127" i="57"/>
  <c r="AQ121" i="57"/>
  <c r="AQ115" i="57"/>
  <c r="AQ109" i="57"/>
  <c r="AP99" i="57"/>
  <c r="AO99" i="57"/>
  <c r="AQ99" i="57"/>
  <c r="AP95" i="57"/>
  <c r="AO95" i="57"/>
  <c r="AQ95" i="57"/>
  <c r="BB1684" i="57"/>
  <c r="AW1684" i="57"/>
  <c r="BB1752" i="57"/>
  <c r="AW1752" i="57"/>
  <c r="BB1692" i="57"/>
  <c r="AW1692" i="57"/>
  <c r="AW1795" i="57"/>
  <c r="AY1781" i="57"/>
  <c r="BB1781" i="57" s="1"/>
  <c r="AY1720" i="57"/>
  <c r="BA1720" i="57" s="1"/>
  <c r="AW1715" i="57"/>
  <c r="BB1794" i="57"/>
  <c r="AW1794" i="57"/>
  <c r="BB1748" i="57"/>
  <c r="AW1748" i="57"/>
  <c r="AW1724" i="57"/>
  <c r="BB1700" i="57"/>
  <c r="AW1700" i="57"/>
  <c r="AV1700" i="57"/>
  <c r="BB1785" i="57"/>
  <c r="AW1785" i="57"/>
  <c r="BB1759" i="57"/>
  <c r="AW1759" i="57"/>
  <c r="BB1770" i="57"/>
  <c r="AW1770" i="57"/>
  <c r="BB1758" i="57"/>
  <c r="AW1758" i="57"/>
  <c r="AW1746" i="57"/>
  <c r="BB1734" i="57"/>
  <c r="AW1734" i="57"/>
  <c r="AV1734" i="57"/>
  <c r="BB1722" i="57"/>
  <c r="AW1722" i="57"/>
  <c r="BB1710" i="57"/>
  <c r="AW1710" i="57"/>
  <c r="BB1698" i="57"/>
  <c r="AW1698" i="57"/>
  <c r="AV1698" i="57"/>
  <c r="BB1686" i="57"/>
  <c r="AW1686" i="57"/>
  <c r="AW1783" i="57"/>
  <c r="AV1783" i="57"/>
  <c r="BB1771" i="57"/>
  <c r="AW1771" i="57"/>
  <c r="AY1798" i="57"/>
  <c r="BA1798" i="57" s="1"/>
  <c r="AY1791" i="57"/>
  <c r="BA1784" i="57"/>
  <c r="AY1777" i="57"/>
  <c r="BA1777" i="57" s="1"/>
  <c r="AY1769" i="57"/>
  <c r="BA1769" i="57" s="1"/>
  <c r="AY1761" i="57"/>
  <c r="BA1761" i="57" s="1"/>
  <c r="AY1752" i="57"/>
  <c r="BA1752" i="57" s="1"/>
  <c r="AY1743" i="57"/>
  <c r="BA1743" i="57" s="1"/>
  <c r="BA1733" i="57"/>
  <c r="AY1724" i="57"/>
  <c r="AY1716" i="57"/>
  <c r="BA1708" i="57"/>
  <c r="BA1701" i="57"/>
  <c r="BA1694" i="57"/>
  <c r="BB1694" i="57" s="1"/>
  <c r="AY1688" i="57"/>
  <c r="BA1688" i="57" s="1"/>
  <c r="AO127" i="57"/>
  <c r="AP124" i="57"/>
  <c r="AO124" i="57"/>
  <c r="AO121" i="57"/>
  <c r="AP118" i="57"/>
  <c r="AO118" i="57"/>
  <c r="AO115" i="57"/>
  <c r="AO109" i="57"/>
  <c r="AQ93" i="57"/>
  <c r="AQ91" i="57"/>
  <c r="AO93" i="57"/>
  <c r="AO91" i="57"/>
  <c r="AN88" i="57"/>
  <c r="AN80" i="57"/>
  <c r="AN72" i="57"/>
  <c r="AM42" i="57"/>
  <c r="AM36" i="57"/>
  <c r="AQ36" i="57" s="1"/>
  <c r="AM16" i="57"/>
  <c r="AM10" i="57"/>
  <c r="AN195" i="57"/>
  <c r="AN191" i="57"/>
  <c r="AN175" i="57"/>
  <c r="AQ24" i="57"/>
  <c r="AM19" i="57"/>
  <c r="AM7" i="57"/>
  <c r="AM203" i="57"/>
  <c r="AN203" i="57" s="1"/>
  <c r="AM199" i="57"/>
  <c r="AN199" i="57" s="1"/>
  <c r="AM195" i="57"/>
  <c r="AM191" i="57"/>
  <c r="AM187" i="57"/>
  <c r="AM183" i="57"/>
  <c r="AM179" i="57"/>
  <c r="AN179" i="57" s="1"/>
  <c r="AM175" i="57"/>
  <c r="AJ175" i="57" s="1"/>
  <c r="AV1721" i="57" s="1"/>
  <c r="AN86" i="57"/>
  <c r="AN78" i="57"/>
  <c r="AN70" i="57"/>
  <c r="AQ48" i="57"/>
  <c r="AN36" i="57"/>
  <c r="AO114" i="57"/>
  <c r="AO112" i="57"/>
  <c r="AO110" i="57"/>
  <c r="AO108" i="57"/>
  <c r="AO106" i="57"/>
  <c r="AO104" i="57"/>
  <c r="AO102" i="57"/>
  <c r="AO100" i="57"/>
  <c r="AO98" i="57"/>
  <c r="AO96" i="57"/>
  <c r="AO94" i="57"/>
  <c r="AO92" i="57"/>
  <c r="AO90" i="57"/>
  <c r="AN84" i="57"/>
  <c r="AN76" i="57"/>
  <c r="AN68" i="57"/>
  <c r="AM34" i="57"/>
  <c r="AQ34" i="57" s="1"/>
  <c r="AM15" i="57"/>
  <c r="AQ201" i="57"/>
  <c r="AQ197" i="57"/>
  <c r="AQ193" i="57"/>
  <c r="AQ189" i="57"/>
  <c r="AQ185" i="57"/>
  <c r="AQ181" i="57"/>
  <c r="AQ177" i="57"/>
  <c r="AQ173" i="57"/>
  <c r="AM60" i="57"/>
  <c r="AN201" i="57"/>
  <c r="AN197" i="57"/>
  <c r="AN193" i="57"/>
  <c r="AN189" i="57"/>
  <c r="AN185" i="57"/>
  <c r="AN181" i="57"/>
  <c r="AN177" i="57"/>
  <c r="AN173" i="57"/>
  <c r="AN82" i="57"/>
  <c r="AN74" i="57"/>
  <c r="AM52" i="57"/>
  <c r="AW1802" i="57"/>
  <c r="AY1802" i="57"/>
  <c r="AW1812" i="57"/>
  <c r="AY1812" i="57"/>
  <c r="BA1964" i="57"/>
  <c r="AW1882" i="57"/>
  <c r="AY1882" i="57"/>
  <c r="AW1871" i="57"/>
  <c r="AY1871" i="57"/>
  <c r="AV1859" i="57"/>
  <c r="AW1914" i="57"/>
  <c r="AY1914" i="57"/>
  <c r="BA1914" i="57"/>
  <c r="AW1894" i="57"/>
  <c r="AY1894" i="57"/>
  <c r="AW1878" i="57"/>
  <c r="AY1878" i="57"/>
  <c r="AV1857" i="57"/>
  <c r="AW1851" i="57"/>
  <c r="AY1851" i="57"/>
  <c r="AW1844" i="57"/>
  <c r="AY1844" i="57"/>
  <c r="AW1824" i="57"/>
  <c r="AY1824" i="57"/>
  <c r="AW1806" i="57"/>
  <c r="AY1806" i="57"/>
  <c r="AV1855" i="57"/>
  <c r="BA1901" i="57"/>
  <c r="BB1909" i="57"/>
  <c r="AY1830" i="57"/>
  <c r="BA1830" i="57" s="1"/>
  <c r="AW1830" i="57"/>
  <c r="BB1893" i="57"/>
  <c r="AY1881" i="57"/>
  <c r="AY1877" i="57"/>
  <c r="AW1874" i="57"/>
  <c r="AW1867" i="57"/>
  <c r="AW1857" i="57"/>
  <c r="AY1850" i="57"/>
  <c r="AW1833" i="57"/>
  <c r="BA1811" i="57"/>
  <c r="AY1805" i="57"/>
  <c r="AY1801" i="57"/>
  <c r="AY1950" i="57"/>
  <c r="AY1942" i="57"/>
  <c r="AY1934" i="57"/>
  <c r="AY1926" i="57"/>
  <c r="AY1918" i="57"/>
  <c r="AY1906" i="57"/>
  <c r="BA1906" i="57" s="1"/>
  <c r="AY1823" i="57"/>
  <c r="AY1811" i="57"/>
  <c r="AW1999" i="57"/>
  <c r="BA1898" i="57"/>
  <c r="AY1880" i="57"/>
  <c r="AY1876" i="57"/>
  <c r="AY1873" i="57"/>
  <c r="AY1866" i="57"/>
  <c r="AY1856" i="57"/>
  <c r="AY1849" i="57"/>
  <c r="AW1839" i="57"/>
  <c r="AY1832" i="57"/>
  <c r="AY1804" i="57"/>
  <c r="BA1917" i="57"/>
  <c r="BB1917" i="57" s="1"/>
  <c r="AY1910" i="57"/>
  <c r="AY1898" i="57"/>
  <c r="AY1887" i="57"/>
  <c r="AW1876" i="57"/>
  <c r="AY1869" i="57"/>
  <c r="AW1866" i="57"/>
  <c r="AW1849" i="57"/>
  <c r="AY1842" i="57"/>
  <c r="AY1947" i="57"/>
  <c r="AY1883" i="57"/>
  <c r="AY1862" i="57"/>
  <c r="AV1862" i="57" s="1"/>
  <c r="AY1845" i="57"/>
  <c r="AW1883" i="57"/>
  <c r="AY1879" i="57"/>
  <c r="AY1872" i="57"/>
  <c r="AW1862" i="57"/>
  <c r="AY1803" i="57"/>
  <c r="AW1997" i="57"/>
  <c r="BA1980" i="57"/>
  <c r="AY1938" i="57"/>
  <c r="AV1938" i="57" s="1"/>
  <c r="AY1930" i="57"/>
  <c r="AY1922" i="57"/>
  <c r="AY1902" i="57"/>
  <c r="AY1890" i="57"/>
  <c r="BA1890" i="57" s="1"/>
  <c r="AY1875" i="57"/>
  <c r="AV1875" i="57" s="1"/>
  <c r="AY1868" i="57"/>
  <c r="AY1865" i="57"/>
  <c r="AY1841" i="57"/>
  <c r="AW1992" i="57"/>
  <c r="U14" i="68"/>
  <c r="T14" i="68"/>
  <c r="BB1901" i="57"/>
  <c r="AY1889" i="57"/>
  <c r="AY1861" i="57"/>
  <c r="AV1861" i="57" s="1"/>
  <c r="AY1837" i="57"/>
  <c r="AY1819" i="57"/>
  <c r="BA1819" i="57" s="1"/>
  <c r="AW1996" i="57"/>
  <c r="AY1951" i="57"/>
  <c r="BG1684" i="57"/>
  <c r="BG1694" i="57"/>
  <c r="BG1714" i="57"/>
  <c r="BG1734" i="57"/>
  <c r="BJ1774" i="57"/>
  <c r="BJ1794" i="57"/>
  <c r="BJ1784" i="57"/>
  <c r="BJ1764" i="57"/>
  <c r="BG1764" i="57"/>
  <c r="BG1784" i="57"/>
  <c r="BG1774" i="57"/>
  <c r="BG1794" i="57"/>
  <c r="BD1784" i="57"/>
  <c r="BD1764" i="57"/>
  <c r="BD1704" i="57"/>
  <c r="BD1684" i="57"/>
  <c r="BJ1694" i="57"/>
  <c r="BJ1714" i="57"/>
  <c r="BJ1734" i="57"/>
  <c r="BJ1754" i="57"/>
  <c r="BJ1684" i="57"/>
  <c r="BD1794" i="57"/>
  <c r="BD1734" i="57"/>
  <c r="BD1714" i="57"/>
  <c r="AW1961" i="57"/>
  <c r="AY1961" i="57"/>
  <c r="BA1996" i="57"/>
  <c r="BB1996" i="57"/>
  <c r="BA1988" i="57"/>
  <c r="BA1978" i="57"/>
  <c r="BA2000" i="57"/>
  <c r="BA1992" i="57"/>
  <c r="AW1985" i="57"/>
  <c r="AY1985" i="57"/>
  <c r="BA1970" i="57"/>
  <c r="AW1977" i="57"/>
  <c r="AY1977" i="57"/>
  <c r="BA1977" i="57" s="1"/>
  <c r="BA1962" i="57"/>
  <c r="BA1986" i="57"/>
  <c r="AW1969" i="57"/>
  <c r="AY1969" i="57"/>
  <c r="BA2001" i="57"/>
  <c r="BA1993" i="57"/>
  <c r="BA1989" i="57"/>
  <c r="AW1987" i="57"/>
  <c r="AY1987" i="57"/>
  <c r="BA1987" i="57" s="1"/>
  <c r="AW1979" i="57"/>
  <c r="AY1979" i="57"/>
  <c r="BA1979" i="57"/>
  <c r="BB1979" i="57" s="1"/>
  <c r="AW1971" i="57"/>
  <c r="AY1971" i="57"/>
  <c r="BD1964" i="57"/>
  <c r="BJ1964" i="57"/>
  <c r="BG1964" i="57"/>
  <c r="AW1963" i="57"/>
  <c r="AY1963" i="57"/>
  <c r="BA1997" i="57"/>
  <c r="BA2002" i="57"/>
  <c r="BA1998" i="57"/>
  <c r="BA1994" i="57"/>
  <c r="BA1990" i="57"/>
  <c r="BB1989" i="57"/>
  <c r="AW1981" i="57"/>
  <c r="AY1981" i="57"/>
  <c r="BD1974" i="57"/>
  <c r="BJ1974" i="57"/>
  <c r="BG1974" i="57"/>
  <c r="AW1973" i="57"/>
  <c r="AY1973" i="57"/>
  <c r="AW1965" i="57"/>
  <c r="AY1965" i="57"/>
  <c r="BA2003" i="57"/>
  <c r="BA1999" i="57"/>
  <c r="BA1995" i="57"/>
  <c r="BA1991" i="57"/>
  <c r="BD1984" i="57"/>
  <c r="BJ1984" i="57"/>
  <c r="BG1984" i="57"/>
  <c r="AW1983" i="57"/>
  <c r="AY1983" i="57"/>
  <c r="AW1975" i="57"/>
  <c r="AY1975" i="57"/>
  <c r="BA1975" i="57" s="1"/>
  <c r="AW1967" i="57"/>
  <c r="AY1967" i="57"/>
  <c r="AW1959" i="57"/>
  <c r="AY1959" i="57"/>
  <c r="BA1959" i="57"/>
  <c r="BB1986" i="57"/>
  <c r="AW1986" i="57"/>
  <c r="BB1984" i="57"/>
  <c r="AW1984" i="57"/>
  <c r="AV1982" i="57"/>
  <c r="BB1982" i="57"/>
  <c r="AW1982" i="57"/>
  <c r="AV1980" i="57"/>
  <c r="BB1980" i="57"/>
  <c r="AW1980" i="57"/>
  <c r="AV1978" i="57"/>
  <c r="BB1978" i="57"/>
  <c r="AW1978" i="57"/>
  <c r="AV1976" i="57"/>
  <c r="BB1976" i="57"/>
  <c r="AW1976" i="57"/>
  <c r="AV1974" i="57"/>
  <c r="BB1974" i="57"/>
  <c r="AW1974" i="57"/>
  <c r="BB1972" i="57"/>
  <c r="AW1972" i="57"/>
  <c r="AW1970" i="57"/>
  <c r="BB1968" i="57"/>
  <c r="AW1968" i="57"/>
  <c r="BB1966" i="57"/>
  <c r="AW1966" i="57"/>
  <c r="BB1964" i="57"/>
  <c r="AW1964" i="57"/>
  <c r="BB1962" i="57"/>
  <c r="AW1962" i="57"/>
  <c r="BB1960" i="57"/>
  <c r="AW1960" i="57"/>
  <c r="AW1940" i="57"/>
  <c r="AY1940" i="57"/>
  <c r="BA1940" i="57" s="1"/>
  <c r="BB1940" i="57" s="1"/>
  <c r="AW1928" i="57"/>
  <c r="AY1928" i="57"/>
  <c r="AW1920" i="57"/>
  <c r="AY1920" i="57"/>
  <c r="AW1911" i="57"/>
  <c r="AY1911" i="57"/>
  <c r="BA1869" i="57"/>
  <c r="AY1957" i="57"/>
  <c r="AY1953" i="57"/>
  <c r="AY1949" i="57"/>
  <c r="AY1945" i="57"/>
  <c r="AY1943" i="57"/>
  <c r="BA1943" i="57" s="1"/>
  <c r="AV1942" i="57"/>
  <c r="AW1941" i="57"/>
  <c r="AV1941" i="57"/>
  <c r="AY1939" i="57"/>
  <c r="AV1939" i="57" s="1"/>
  <c r="AW1937" i="57"/>
  <c r="AV1937" i="57"/>
  <c r="AY1935" i="57"/>
  <c r="AV1934" i="57"/>
  <c r="AW1933" i="57"/>
  <c r="AY1931" i="57"/>
  <c r="AW1929" i="57"/>
  <c r="AY1927" i="57"/>
  <c r="AW1925" i="57"/>
  <c r="AY1923" i="57"/>
  <c r="AW1921" i="57"/>
  <c r="AV1921" i="57"/>
  <c r="AY1919" i="57"/>
  <c r="AV1919" i="57" s="1"/>
  <c r="AW1916" i="57"/>
  <c r="AY1916" i="57"/>
  <c r="AW1908" i="57"/>
  <c r="AY1908" i="57"/>
  <c r="AW1900" i="57"/>
  <c r="AY1900" i="57"/>
  <c r="AW1892" i="57"/>
  <c r="AY1892" i="57"/>
  <c r="BA1888" i="57"/>
  <c r="BA1885" i="57"/>
  <c r="BA1872" i="57"/>
  <c r="BB1872" i="57" s="1"/>
  <c r="AW1932" i="57"/>
  <c r="AY1932" i="57"/>
  <c r="BB1926" i="57"/>
  <c r="BB1922" i="57"/>
  <c r="AW1903" i="57"/>
  <c r="AY1903" i="57"/>
  <c r="AV1902" i="57"/>
  <c r="BA1886" i="57"/>
  <c r="BA1880" i="57"/>
  <c r="AV1880" i="57"/>
  <c r="BA1873" i="57"/>
  <c r="AY1956" i="57"/>
  <c r="BA1955" i="57"/>
  <c r="AY1952" i="57"/>
  <c r="BA1951" i="57"/>
  <c r="AY1948" i="57"/>
  <c r="BA1947" i="57"/>
  <c r="AY1944" i="57"/>
  <c r="BA1932" i="57"/>
  <c r="BA1920" i="57"/>
  <c r="BB1920" i="57" s="1"/>
  <c r="AW1915" i="57"/>
  <c r="AY1915" i="57"/>
  <c r="BD1914" i="57"/>
  <c r="BJ1914" i="57"/>
  <c r="BB1914" i="57"/>
  <c r="BG1914" i="57"/>
  <c r="AW1907" i="57"/>
  <c r="AY1907" i="57"/>
  <c r="BB1906" i="57"/>
  <c r="AW1899" i="57"/>
  <c r="AY1899" i="57"/>
  <c r="BB1898" i="57"/>
  <c r="AV1898" i="57"/>
  <c r="AW1891" i="57"/>
  <c r="AY1891" i="57"/>
  <c r="BA1889" i="57"/>
  <c r="BA1887" i="57"/>
  <c r="BA1877" i="57"/>
  <c r="AV1877" i="57"/>
  <c r="AW1936" i="57"/>
  <c r="AY1936" i="57"/>
  <c r="AW1924" i="57"/>
  <c r="AY1924" i="57"/>
  <c r="AV1918" i="57"/>
  <c r="AW1895" i="57"/>
  <c r="AY1895" i="57"/>
  <c r="AV1894" i="57"/>
  <c r="BG1894" i="57"/>
  <c r="BA1958" i="57"/>
  <c r="BA1954" i="57"/>
  <c r="BG1954" i="57" s="1"/>
  <c r="BA1950" i="57"/>
  <c r="BB1950" i="57" s="1"/>
  <c r="BA1946" i="57"/>
  <c r="AW1943" i="57"/>
  <c r="BA1942" i="57"/>
  <c r="BB1942" i="57" s="1"/>
  <c r="BA1941" i="57"/>
  <c r="AV1940" i="57"/>
  <c r="AW1939" i="57"/>
  <c r="BA1939" i="57"/>
  <c r="BA1938" i="57"/>
  <c r="BA1937" i="57"/>
  <c r="AW1935" i="57"/>
  <c r="BA1935" i="57"/>
  <c r="BA1934" i="57"/>
  <c r="BB1934" i="57" s="1"/>
  <c r="BA1933" i="57"/>
  <c r="AW1931" i="57"/>
  <c r="BA1931" i="57"/>
  <c r="BA1930" i="57"/>
  <c r="BB1930" i="57" s="1"/>
  <c r="BA1929" i="57"/>
  <c r="AW1927" i="57"/>
  <c r="BA1927" i="57"/>
  <c r="BA1926" i="57"/>
  <c r="BA1925" i="57"/>
  <c r="AW1923" i="57"/>
  <c r="BA1923" i="57"/>
  <c r="BA1922" i="57"/>
  <c r="BA1921" i="57"/>
  <c r="AV1920" i="57"/>
  <c r="AW1919" i="57"/>
  <c r="BA1919" i="57"/>
  <c r="BA1918" i="57"/>
  <c r="BA1913" i="57"/>
  <c r="AW1912" i="57"/>
  <c r="AY1912" i="57"/>
  <c r="BA1910" i="57"/>
  <c r="BB1910" i="57" s="1"/>
  <c r="BA1905" i="57"/>
  <c r="AW1904" i="57"/>
  <c r="AY1904" i="57"/>
  <c r="AV1903" i="57"/>
  <c r="BA1902" i="57"/>
  <c r="BA1897" i="57"/>
  <c r="AW1896" i="57"/>
  <c r="AY1896" i="57"/>
  <c r="BA1894" i="57"/>
  <c r="BD1894" i="57" s="1"/>
  <c r="BA1892" i="57"/>
  <c r="BB1892" i="57" s="1"/>
  <c r="AV1882" i="57"/>
  <c r="BA1881" i="57"/>
  <c r="BB1881" i="57"/>
  <c r="BA1860" i="57"/>
  <c r="AV1860" i="57"/>
  <c r="AW1917" i="57"/>
  <c r="AV1917" i="57"/>
  <c r="AW1913" i="57"/>
  <c r="AW1909" i="57"/>
  <c r="AW1905" i="57"/>
  <c r="AW1901" i="57"/>
  <c r="AV1901" i="57"/>
  <c r="AW1897" i="57"/>
  <c r="AV1897" i="57"/>
  <c r="AW1893" i="57"/>
  <c r="BA1879" i="57"/>
  <c r="BA1874" i="57"/>
  <c r="BD1874" i="57" s="1"/>
  <c r="BG1874" i="57"/>
  <c r="BA1870" i="57"/>
  <c r="BA1865" i="57"/>
  <c r="BA1864" i="57"/>
  <c r="BG1864" i="57" s="1"/>
  <c r="BA1861" i="57"/>
  <c r="BA1871" i="57"/>
  <c r="BA1866" i="57"/>
  <c r="BA1862" i="57"/>
  <c r="BB1862" i="57" s="1"/>
  <c r="BA1863" i="57"/>
  <c r="AV1863" i="57"/>
  <c r="BA1884" i="57"/>
  <c r="BG1884" i="57" s="1"/>
  <c r="BA1883" i="57"/>
  <c r="BB1883" i="57"/>
  <c r="BA1876" i="57"/>
  <c r="BA1875" i="57"/>
  <c r="BB1875" i="57"/>
  <c r="BA1868" i="57"/>
  <c r="BA1867" i="57"/>
  <c r="BA1858" i="57"/>
  <c r="AV1858" i="57"/>
  <c r="BB1847" i="57"/>
  <c r="BA1807" i="57"/>
  <c r="BA1856" i="57"/>
  <c r="BA1854" i="57"/>
  <c r="BG1854" i="57"/>
  <c r="BA1834" i="57"/>
  <c r="BG1834" i="57" s="1"/>
  <c r="AW1826" i="57"/>
  <c r="AY1826" i="57"/>
  <c r="AW1822" i="57"/>
  <c r="AY1822" i="57"/>
  <c r="BA1820" i="57"/>
  <c r="AW1818" i="57"/>
  <c r="AY1818" i="57"/>
  <c r="BA1816" i="57"/>
  <c r="AW1814" i="57"/>
  <c r="AY1814" i="57"/>
  <c r="BA1812" i="57"/>
  <c r="AW1810" i="57"/>
  <c r="AY1810" i="57"/>
  <c r="BA1802" i="57"/>
  <c r="BA1852" i="57"/>
  <c r="BA1850" i="57"/>
  <c r="BA1848" i="57"/>
  <c r="BA1846" i="57"/>
  <c r="BA1844" i="57"/>
  <c r="BG1844" i="57" s="1"/>
  <c r="BA1842" i="57"/>
  <c r="BA1840" i="57"/>
  <c r="BA1838" i="57"/>
  <c r="BA1836" i="57"/>
  <c r="AY1829" i="57"/>
  <c r="BA1829" i="57" s="1"/>
  <c r="AY1825" i="57"/>
  <c r="AV1821" i="57"/>
  <c r="AY1821" i="57"/>
  <c r="BA1821" i="57" s="1"/>
  <c r="BB1821" i="57" s="1"/>
  <c r="AY1817" i="57"/>
  <c r="AY1813" i="57"/>
  <c r="BA1813" i="57" s="1"/>
  <c r="AY1809" i="57"/>
  <c r="BA1806" i="57"/>
  <c r="BA1805" i="57"/>
  <c r="BA1859" i="57"/>
  <c r="BA1857" i="57"/>
  <c r="AV1856" i="57"/>
  <c r="BA1855" i="57"/>
  <c r="AV1854" i="57"/>
  <c r="BA1853" i="57"/>
  <c r="BA1851" i="57"/>
  <c r="BA1849" i="57"/>
  <c r="BA1847" i="57"/>
  <c r="BA1845" i="57"/>
  <c r="BA1843" i="57"/>
  <c r="BA1841" i="57"/>
  <c r="BA1839" i="57"/>
  <c r="BA1837" i="57"/>
  <c r="BA1835" i="57"/>
  <c r="BA1833" i="57"/>
  <c r="BA1801" i="57"/>
  <c r="BB1828" i="57"/>
  <c r="AV1820" i="57"/>
  <c r="AV1816" i="57"/>
  <c r="BB1816" i="57"/>
  <c r="BA1804" i="57"/>
  <c r="BG1804" i="57" s="1"/>
  <c r="BD1804" i="57"/>
  <c r="BA1828" i="57"/>
  <c r="BB1827" i="57"/>
  <c r="AV1823" i="57"/>
  <c r="AV1819" i="57"/>
  <c r="BB1819" i="57"/>
  <c r="AV1815" i="57"/>
  <c r="BB1815" i="57"/>
  <c r="BB1808" i="57"/>
  <c r="AW1808" i="57"/>
  <c r="AW1807" i="57"/>
  <c r="AO203" i="57"/>
  <c r="AM202" i="57"/>
  <c r="AO201" i="57"/>
  <c r="AM200" i="57"/>
  <c r="AO199" i="57"/>
  <c r="AM198" i="57"/>
  <c r="AO197" i="57"/>
  <c r="AM196" i="57"/>
  <c r="AO195" i="57"/>
  <c r="AM194" i="57"/>
  <c r="AO193" i="57"/>
  <c r="AM192" i="57"/>
  <c r="AM190" i="57"/>
  <c r="AO189" i="57"/>
  <c r="AM188" i="57"/>
  <c r="AM186" i="57"/>
  <c r="AO185" i="57"/>
  <c r="AM184" i="57"/>
  <c r="AO183" i="57"/>
  <c r="AM182" i="57"/>
  <c r="AO181" i="57"/>
  <c r="AM180" i="57"/>
  <c r="AO179" i="57"/>
  <c r="AM178" i="57"/>
  <c r="AO177" i="57"/>
  <c r="AM176" i="57"/>
  <c r="AO175" i="57"/>
  <c r="AM174" i="57"/>
  <c r="AO173" i="57"/>
  <c r="AM172" i="57"/>
  <c r="AN57" i="57"/>
  <c r="AO40" i="57"/>
  <c r="AQ40" i="57"/>
  <c r="AP40" i="57"/>
  <c r="AN61" i="57"/>
  <c r="AN53" i="57"/>
  <c r="AO44" i="57"/>
  <c r="AP44" i="57"/>
  <c r="AQ44" i="57"/>
  <c r="AP58" i="57"/>
  <c r="AO58" i="57"/>
  <c r="AN171" i="57"/>
  <c r="AN170" i="57"/>
  <c r="AN169" i="57"/>
  <c r="AN168" i="57"/>
  <c r="AN167" i="57"/>
  <c r="AN166" i="57"/>
  <c r="AN165" i="57"/>
  <c r="AN164" i="57"/>
  <c r="AN163" i="57"/>
  <c r="AN162" i="57"/>
  <c r="AN161" i="57"/>
  <c r="AN160" i="57"/>
  <c r="AN159" i="57"/>
  <c r="AN158" i="57"/>
  <c r="AN157" i="57"/>
  <c r="AN156" i="57"/>
  <c r="AN155" i="57"/>
  <c r="AN154" i="57"/>
  <c r="AN153" i="57"/>
  <c r="AN152" i="57"/>
  <c r="AN151" i="57"/>
  <c r="AN150" i="57"/>
  <c r="AN149" i="57"/>
  <c r="AN148" i="57"/>
  <c r="AN147" i="57"/>
  <c r="AN146" i="57"/>
  <c r="AN145" i="57"/>
  <c r="AN144" i="57"/>
  <c r="AN143" i="57"/>
  <c r="AN142" i="57"/>
  <c r="AN141" i="57"/>
  <c r="AN140" i="57"/>
  <c r="AN139" i="57"/>
  <c r="AN138" i="57"/>
  <c r="AN137" i="57"/>
  <c r="AN136" i="57"/>
  <c r="AN135" i="57"/>
  <c r="AN134" i="57"/>
  <c r="AN133" i="57"/>
  <c r="AN132" i="57"/>
  <c r="AN131" i="57"/>
  <c r="AN130" i="57"/>
  <c r="AN129" i="57"/>
  <c r="AN128" i="57"/>
  <c r="AN127" i="57"/>
  <c r="AN126" i="57"/>
  <c r="AN125" i="57"/>
  <c r="AN124" i="57"/>
  <c r="AN123" i="57"/>
  <c r="AN122" i="57"/>
  <c r="AN121" i="57"/>
  <c r="AN120" i="57"/>
  <c r="AN119" i="57"/>
  <c r="AN118" i="57"/>
  <c r="AN117" i="57"/>
  <c r="AN116" i="57"/>
  <c r="AN115" i="57"/>
  <c r="AN114" i="57"/>
  <c r="AN113" i="57"/>
  <c r="AN112" i="57"/>
  <c r="AN111" i="57"/>
  <c r="AN110" i="57"/>
  <c r="AN109" i="57"/>
  <c r="AN108" i="57"/>
  <c r="AN107" i="57"/>
  <c r="AN106" i="57"/>
  <c r="AN105" i="57"/>
  <c r="AN104" i="57"/>
  <c r="AN103" i="57"/>
  <c r="AN102" i="57"/>
  <c r="AN101" i="57"/>
  <c r="AN100" i="57"/>
  <c r="AN99" i="57"/>
  <c r="AN98" i="57"/>
  <c r="AN97" i="57"/>
  <c r="AN96" i="57"/>
  <c r="AN95" i="57"/>
  <c r="AN94" i="57"/>
  <c r="AN93" i="57"/>
  <c r="AN92" i="57"/>
  <c r="AN91" i="57"/>
  <c r="AN90" i="57"/>
  <c r="AQ88" i="57"/>
  <c r="AQ86" i="57"/>
  <c r="AN85" i="57"/>
  <c r="AQ84" i="57"/>
  <c r="AN83" i="57"/>
  <c r="AQ82" i="57"/>
  <c r="AQ80" i="57"/>
  <c r="AQ78" i="57"/>
  <c r="AQ76" i="57"/>
  <c r="AQ74" i="57"/>
  <c r="AQ72" i="57"/>
  <c r="AQ70" i="57"/>
  <c r="AN69" i="57"/>
  <c r="AQ68" i="57"/>
  <c r="AQ66" i="57"/>
  <c r="AM63" i="57"/>
  <c r="AM59" i="57"/>
  <c r="AM55" i="57"/>
  <c r="AM51" i="57"/>
  <c r="AM43" i="57"/>
  <c r="AO41" i="57"/>
  <c r="AQ41" i="57"/>
  <c r="AM39" i="57"/>
  <c r="AN38" i="57"/>
  <c r="AM38" i="57"/>
  <c r="AO32" i="57"/>
  <c r="AP32" i="57"/>
  <c r="AQ32" i="57"/>
  <c r="AN10" i="57"/>
  <c r="AO10" i="57"/>
  <c r="AP10" i="57"/>
  <c r="AQ10" i="57"/>
  <c r="AP62" i="57"/>
  <c r="AO62" i="57"/>
  <c r="AN26" i="57"/>
  <c r="AO26" i="57"/>
  <c r="AP26" i="57"/>
  <c r="AQ26" i="57"/>
  <c r="AN9" i="57"/>
  <c r="AO9" i="57"/>
  <c r="AQ9" i="57"/>
  <c r="AP9" i="57"/>
  <c r="AM89" i="57"/>
  <c r="AP88" i="57"/>
  <c r="AM87" i="57"/>
  <c r="AN87" i="57" s="1"/>
  <c r="AP86" i="57"/>
  <c r="AM85" i="57"/>
  <c r="AP84" i="57"/>
  <c r="AM83" i="57"/>
  <c r="AP82" i="57"/>
  <c r="AM81" i="57"/>
  <c r="AP80" i="57"/>
  <c r="AM79" i="57"/>
  <c r="AP78" i="57"/>
  <c r="AM77" i="57"/>
  <c r="AN77" i="57" s="1"/>
  <c r="AP76" i="57"/>
  <c r="AM75" i="57"/>
  <c r="AP74" i="57"/>
  <c r="AM73" i="57"/>
  <c r="AP72" i="57"/>
  <c r="AM71" i="57"/>
  <c r="AN71" i="57" s="1"/>
  <c r="AP70" i="57"/>
  <c r="AM69" i="57"/>
  <c r="AP68" i="57"/>
  <c r="AM67" i="57"/>
  <c r="AN67" i="57" s="1"/>
  <c r="AP66" i="57"/>
  <c r="AP64" i="57"/>
  <c r="AO64" i="57"/>
  <c r="AQ62" i="57"/>
  <c r="AP60" i="57"/>
  <c r="AO60" i="57"/>
  <c r="AQ58" i="57"/>
  <c r="AP56" i="57"/>
  <c r="AO56" i="57"/>
  <c r="AO52" i="57"/>
  <c r="AP48" i="57"/>
  <c r="AO48" i="57"/>
  <c r="AO45" i="57"/>
  <c r="AQ45" i="57"/>
  <c r="AN40" i="57"/>
  <c r="AO36" i="57"/>
  <c r="AP36" i="57"/>
  <c r="AM35" i="57"/>
  <c r="AP54" i="57"/>
  <c r="AO54" i="57"/>
  <c r="AP50" i="57"/>
  <c r="AO50" i="57"/>
  <c r="AM47" i="57"/>
  <c r="AM46" i="57"/>
  <c r="AN46" i="57" s="1"/>
  <c r="AO42" i="57"/>
  <c r="AQ42" i="57"/>
  <c r="AN66" i="57"/>
  <c r="AM65" i="57"/>
  <c r="AN65" i="57" s="1"/>
  <c r="AN62" i="57"/>
  <c r="AM61" i="57"/>
  <c r="AN58" i="57"/>
  <c r="AM57" i="57"/>
  <c r="AN54" i="57"/>
  <c r="AM53" i="57"/>
  <c r="AN50" i="57"/>
  <c r="AM49" i="57"/>
  <c r="AN49" i="57" s="1"/>
  <c r="AN47" i="57"/>
  <c r="AN45" i="57"/>
  <c r="AN44" i="57"/>
  <c r="AP42" i="57"/>
  <c r="AM37" i="57"/>
  <c r="AN37" i="57" s="1"/>
  <c r="AN25" i="57"/>
  <c r="AO25" i="57"/>
  <c r="AQ25" i="57"/>
  <c r="AP25" i="57"/>
  <c r="AN42" i="57"/>
  <c r="AO34" i="57"/>
  <c r="AP34" i="57"/>
  <c r="AM31" i="57"/>
  <c r="AN22" i="57"/>
  <c r="AO22" i="57"/>
  <c r="AP22" i="57"/>
  <c r="AQ22" i="57"/>
  <c r="AN21" i="57"/>
  <c r="AO21" i="57"/>
  <c r="AQ21" i="57"/>
  <c r="AN6" i="57"/>
  <c r="AO6" i="57"/>
  <c r="AP6" i="57"/>
  <c r="AQ6" i="57"/>
  <c r="AN5" i="57"/>
  <c r="AO5" i="57"/>
  <c r="AQ5" i="57"/>
  <c r="AM33" i="57"/>
  <c r="AN33" i="57" s="1"/>
  <c r="AN32" i="57"/>
  <c r="AN18" i="57"/>
  <c r="AO18" i="57"/>
  <c r="AP18" i="57"/>
  <c r="AQ18" i="57"/>
  <c r="AN17" i="57"/>
  <c r="AO17" i="57"/>
  <c r="AQ17" i="57"/>
  <c r="AO30" i="57"/>
  <c r="AN30" i="57"/>
  <c r="AP30" i="57"/>
  <c r="AN29" i="57"/>
  <c r="AO29" i="57"/>
  <c r="AQ29" i="57"/>
  <c r="AN14" i="57"/>
  <c r="AO14" i="57"/>
  <c r="AP14" i="57"/>
  <c r="AQ14" i="57"/>
  <c r="AN13" i="57"/>
  <c r="AO13" i="57"/>
  <c r="AQ13" i="57"/>
  <c r="AN28" i="57"/>
  <c r="AO28" i="57"/>
  <c r="AN24" i="57"/>
  <c r="AO24" i="57"/>
  <c r="AN20" i="57"/>
  <c r="AO20" i="57"/>
  <c r="AN16" i="57"/>
  <c r="AO16" i="57"/>
  <c r="AN12" i="57"/>
  <c r="AO12" i="57"/>
  <c r="AN8" i="57"/>
  <c r="AO8" i="57"/>
  <c r="AN27" i="57"/>
  <c r="AO27" i="57"/>
  <c r="AN23" i="57"/>
  <c r="AO23" i="57"/>
  <c r="AN19" i="57"/>
  <c r="AO19" i="57"/>
  <c r="AN15" i="57"/>
  <c r="AO15" i="57"/>
  <c r="AN11" i="57"/>
  <c r="AO11" i="57"/>
  <c r="AN7" i="57"/>
  <c r="AO7" i="57"/>
  <c r="BA1799" i="57"/>
  <c r="BA1779" i="57"/>
  <c r="BA1775" i="57"/>
  <c r="BA1771" i="57"/>
  <c r="BA1767" i="57"/>
  <c r="BA1763" i="57"/>
  <c r="BA1795" i="57"/>
  <c r="BB1795" i="57" s="1"/>
  <c r="BA1791" i="57"/>
  <c r="BA1787" i="57"/>
  <c r="BA1783" i="57"/>
  <c r="BA1750" i="57"/>
  <c r="BB1750" i="57" s="1"/>
  <c r="BA1739" i="57"/>
  <c r="BB1739" i="57" s="1"/>
  <c r="BA1728" i="57"/>
  <c r="BA1715" i="57"/>
  <c r="BA1691" i="57"/>
  <c r="BA1719" i="57"/>
  <c r="BA1732" i="57"/>
  <c r="BA1707" i="57"/>
  <c r="BA1751" i="57"/>
  <c r="BA1746" i="57"/>
  <c r="BB1746" i="57" s="1"/>
  <c r="BA1736" i="57"/>
  <c r="BA1711" i="57"/>
  <c r="BA1695" i="57"/>
  <c r="BA1699" i="57"/>
  <c r="BA1703" i="57"/>
  <c r="BB1703" i="57" s="1"/>
  <c r="BA1687" i="57"/>
  <c r="BB1728" i="57" l="1"/>
  <c r="AV1817" i="57"/>
  <c r="BA1817" i="57"/>
  <c r="BB1817" i="57" s="1"/>
  <c r="AV1792" i="57"/>
  <c r="BA1800" i="57"/>
  <c r="AV1874" i="57"/>
  <c r="AV1883" i="57"/>
  <c r="AV1876" i="57"/>
  <c r="AV1879" i="57"/>
  <c r="AV1881" i="57"/>
  <c r="BB1721" i="57"/>
  <c r="BB1707" i="57"/>
  <c r="AV1866" i="57"/>
  <c r="BB1886" i="57"/>
  <c r="BB1732" i="57"/>
  <c r="BB1783" i="57"/>
  <c r="BB1975" i="57"/>
  <c r="BA1882" i="57"/>
  <c r="BD1754" i="57"/>
  <c r="BG1754" i="57"/>
  <c r="BB1719" i="57"/>
  <c r="BB1787" i="57"/>
  <c r="BA1928" i="57"/>
  <c r="BB1928" i="57" s="1"/>
  <c r="AV1868" i="57"/>
  <c r="BB1687" i="57"/>
  <c r="AN75" i="57"/>
  <c r="BA1878" i="57"/>
  <c r="AV1878" i="57"/>
  <c r="BB1890" i="57"/>
  <c r="AV1714" i="57"/>
  <c r="AV1722" i="57"/>
  <c r="AV1719" i="57"/>
  <c r="AV1723" i="57"/>
  <c r="AV1715" i="57"/>
  <c r="AV1717" i="57"/>
  <c r="BA1717" i="57"/>
  <c r="BB1717" i="57" s="1"/>
  <c r="BB1799" i="57"/>
  <c r="BB1763" i="57"/>
  <c r="BB1807" i="57"/>
  <c r="BA1727" i="57"/>
  <c r="BB1727" i="57"/>
  <c r="AV1727" i="57"/>
  <c r="BB1699" i="57"/>
  <c r="BB1767" i="57"/>
  <c r="BB1806" i="57"/>
  <c r="BB1879" i="57"/>
  <c r="BB1811" i="57"/>
  <c r="AV1744" i="57"/>
  <c r="BB1851" i="57"/>
  <c r="BB1801" i="57"/>
  <c r="BB1902" i="57"/>
  <c r="BB1938" i="57"/>
  <c r="AP187" i="57"/>
  <c r="AQ187" i="57"/>
  <c r="AJ187" i="57"/>
  <c r="AO187" i="57"/>
  <c r="AN187" i="57"/>
  <c r="BA1716" i="57"/>
  <c r="AV1716" i="57"/>
  <c r="BB1736" i="57"/>
  <c r="BB1775" i="57"/>
  <c r="BA1832" i="57"/>
  <c r="BG1824" i="57"/>
  <c r="BA1824" i="57"/>
  <c r="BB1711" i="57"/>
  <c r="BB1716" i="57"/>
  <c r="BB1780" i="57"/>
  <c r="BB1971" i="57"/>
  <c r="BD1744" i="57"/>
  <c r="AP183" i="57"/>
  <c r="AQ183" i="57"/>
  <c r="AJ179" i="57"/>
  <c r="BB1762" i="57"/>
  <c r="BB1696" i="57"/>
  <c r="BB1744" i="57"/>
  <c r="BB1709" i="57"/>
  <c r="BB1757" i="57"/>
  <c r="BA1823" i="57"/>
  <c r="AN52" i="57"/>
  <c r="AQ52" i="57"/>
  <c r="AP191" i="57"/>
  <c r="AQ191" i="57"/>
  <c r="BB1715" i="57"/>
  <c r="BB1704" i="57"/>
  <c r="BA1803" i="57"/>
  <c r="BD1834" i="57"/>
  <c r="AV1842" i="57"/>
  <c r="BB1830" i="57"/>
  <c r="BB1894" i="57"/>
  <c r="BB1932" i="57"/>
  <c r="AP195" i="57"/>
  <c r="AQ195" i="57"/>
  <c r="AV1724" i="57"/>
  <c r="BB1688" i="57"/>
  <c r="AV1781" i="57"/>
  <c r="BA1766" i="57"/>
  <c r="BA1782" i="57"/>
  <c r="BB1782" i="57" s="1"/>
  <c r="BB1769" i="57"/>
  <c r="BA1768" i="57"/>
  <c r="BJ1874" i="57"/>
  <c r="BJ1894" i="57"/>
  <c r="BB1900" i="57"/>
  <c r="BA1956" i="57"/>
  <c r="BJ1744" i="57"/>
  <c r="AN60" i="57"/>
  <c r="AQ60" i="57"/>
  <c r="AP15" i="57"/>
  <c r="AQ15" i="57"/>
  <c r="AP199" i="57"/>
  <c r="AQ199" i="57"/>
  <c r="BA1762" i="57"/>
  <c r="BB1761" i="57"/>
  <c r="BB1754" i="57"/>
  <c r="AV1837" i="57"/>
  <c r="AP203" i="57"/>
  <c r="AQ203" i="57"/>
  <c r="BB1724" i="57"/>
  <c r="AJ199" i="57"/>
  <c r="BB1751" i="57"/>
  <c r="AJ203" i="57"/>
  <c r="AV1798" i="57"/>
  <c r="AV1720" i="57"/>
  <c r="BG1704" i="57"/>
  <c r="AN34" i="57"/>
  <c r="AP7" i="57"/>
  <c r="AQ7" i="57"/>
  <c r="AP16" i="57"/>
  <c r="AQ16" i="57"/>
  <c r="BA1778" i="57"/>
  <c r="BB1685" i="57"/>
  <c r="BA1724" i="57"/>
  <c r="BG1724" i="57" s="1"/>
  <c r="AP52" i="57"/>
  <c r="AO191" i="57"/>
  <c r="BJ1804" i="57"/>
  <c r="BB1802" i="57"/>
  <c r="BD1864" i="57"/>
  <c r="BA1900" i="57"/>
  <c r="BD1724" i="57"/>
  <c r="AP19" i="57"/>
  <c r="AQ19" i="57"/>
  <c r="BB1691" i="57"/>
  <c r="BA1780" i="57"/>
  <c r="BB1786" i="57"/>
  <c r="BB1725" i="57"/>
  <c r="AV1702" i="57"/>
  <c r="AV1799" i="57"/>
  <c r="BB1706" i="57"/>
  <c r="BB1798" i="57"/>
  <c r="AV1697" i="57"/>
  <c r="BB1720" i="57"/>
  <c r="BB1977" i="57"/>
  <c r="AV1922" i="57"/>
  <c r="BA1792" i="57"/>
  <c r="AJ183" i="57"/>
  <c r="AV1779" i="57"/>
  <c r="AV1718" i="57"/>
  <c r="AV1743" i="57"/>
  <c r="AV1780" i="57"/>
  <c r="AV1755" i="57"/>
  <c r="BB1804" i="57"/>
  <c r="BB1702" i="57"/>
  <c r="BB1697" i="57"/>
  <c r="BB1918" i="57"/>
  <c r="AP175" i="57"/>
  <c r="AQ175" i="57"/>
  <c r="BB1753" i="57"/>
  <c r="BB1743" i="57"/>
  <c r="BB1755" i="57"/>
  <c r="AV1757" i="57"/>
  <c r="BB1958" i="57"/>
  <c r="BA1973" i="57"/>
  <c r="BB1973" i="57" s="1"/>
  <c r="BA1971" i="57"/>
  <c r="AP179" i="57"/>
  <c r="AQ179" i="57"/>
  <c r="AN183" i="57"/>
  <c r="AV1752" i="57"/>
  <c r="AV1777" i="57"/>
  <c r="BB2003" i="57"/>
  <c r="BB1990" i="57"/>
  <c r="BA1963" i="57"/>
  <c r="BA1969" i="57"/>
  <c r="BB1995" i="57"/>
  <c r="BB1994" i="57"/>
  <c r="BD1994" i="57"/>
  <c r="BJ1994" i="57"/>
  <c r="BG1994" i="57"/>
  <c r="BB1998" i="57"/>
  <c r="BB2001" i="57"/>
  <c r="BA1967" i="57"/>
  <c r="BB2002" i="57"/>
  <c r="AV1981" i="57"/>
  <c r="AV1985" i="57"/>
  <c r="BB1959" i="57"/>
  <c r="BB1991" i="57"/>
  <c r="BB1999" i="57"/>
  <c r="BB1993" i="57"/>
  <c r="BB1997" i="57"/>
  <c r="AV1979" i="57"/>
  <c r="BB1987" i="57"/>
  <c r="BB1992" i="57"/>
  <c r="BA1961" i="57"/>
  <c r="BB1961" i="57" s="1"/>
  <c r="AV1983" i="57"/>
  <c r="BB1970" i="57"/>
  <c r="AV1959" i="57"/>
  <c r="AV1975" i="57"/>
  <c r="BA1983" i="57"/>
  <c r="BB1983" i="57" s="1"/>
  <c r="BA1965" i="57"/>
  <c r="BB1965" i="57" s="1"/>
  <c r="BA1981" i="57"/>
  <c r="BB1981" i="57" s="1"/>
  <c r="AV1977" i="57"/>
  <c r="BA1985" i="57"/>
  <c r="BB1985" i="57" s="1"/>
  <c r="BB2000" i="57"/>
  <c r="BB1988" i="57"/>
  <c r="AV1961" i="57"/>
  <c r="BB1837" i="57"/>
  <c r="BB1845" i="57"/>
  <c r="BA1818" i="57"/>
  <c r="BB1818" i="57" s="1"/>
  <c r="AV1818" i="57"/>
  <c r="BB1865" i="57"/>
  <c r="BB1835" i="57"/>
  <c r="BB1843" i="57"/>
  <c r="BB1849" i="57"/>
  <c r="BA1809" i="57"/>
  <c r="BB1809" i="57"/>
  <c r="BA1810" i="57"/>
  <c r="BB1871" i="57"/>
  <c r="BB1870" i="57"/>
  <c r="BB1858" i="57"/>
  <c r="BB1863" i="57"/>
  <c r="BB1855" i="57"/>
  <c r="BA1825" i="57"/>
  <c r="BB1825" i="57" s="1"/>
  <c r="BB1824" i="57"/>
  <c r="BJ1824" i="57"/>
  <c r="BD1824" i="57"/>
  <c r="BB1805" i="57"/>
  <c r="BB1867" i="57"/>
  <c r="BB1859" i="57"/>
  <c r="BA1896" i="57"/>
  <c r="BB1896" i="57" s="1"/>
  <c r="BD1954" i="57"/>
  <c r="AV1899" i="57"/>
  <c r="BB1905" i="57"/>
  <c r="AV1907" i="57"/>
  <c r="BB1913" i="57"/>
  <c r="AV1915" i="57"/>
  <c r="BB1937" i="57"/>
  <c r="BB1941" i="57"/>
  <c r="BB1946" i="57"/>
  <c r="BB1927" i="57"/>
  <c r="BB1935" i="57"/>
  <c r="BB1943" i="57"/>
  <c r="BA1945" i="57"/>
  <c r="BJ1934" i="57"/>
  <c r="BA1924" i="57"/>
  <c r="BB1947" i="57"/>
  <c r="BB1897" i="57"/>
  <c r="BB1836" i="57"/>
  <c r="BB1840" i="57"/>
  <c r="BB1844" i="57"/>
  <c r="BJ1844" i="57"/>
  <c r="BB1848" i="57"/>
  <c r="BB1852" i="57"/>
  <c r="BB1832" i="57"/>
  <c r="BJ1854" i="57"/>
  <c r="BB1854" i="57"/>
  <c r="BJ1884" i="57"/>
  <c r="BB1884" i="57"/>
  <c r="BD1884" i="57"/>
  <c r="BA1814" i="57"/>
  <c r="BG1814" i="57" s="1"/>
  <c r="BA1822" i="57"/>
  <c r="BB1839" i="57"/>
  <c r="BB1876" i="57"/>
  <c r="BB1874" i="57"/>
  <c r="BA1895" i="57"/>
  <c r="BB1895" i="57" s="1"/>
  <c r="BB1877" i="57"/>
  <c r="BB1889" i="57"/>
  <c r="BA1891" i="57"/>
  <c r="BB1933" i="57"/>
  <c r="BB1956" i="57"/>
  <c r="BB1873" i="57"/>
  <c r="BB1880" i="57"/>
  <c r="BB1888" i="57"/>
  <c r="BA1904" i="57"/>
  <c r="BB1904" i="57" s="1"/>
  <c r="BB1919" i="57"/>
  <c r="BB1923" i="57"/>
  <c r="BB1931" i="57"/>
  <c r="BA1949" i="57"/>
  <c r="BA1952" i="57"/>
  <c r="BA1957" i="57"/>
  <c r="BB1869" i="57"/>
  <c r="BA1911" i="57"/>
  <c r="BB1911" i="57" s="1"/>
  <c r="BB1951" i="57"/>
  <c r="BA1936" i="57"/>
  <c r="BB1936" i="57" s="1"/>
  <c r="AV1923" i="57"/>
  <c r="BD1844" i="57"/>
  <c r="BB1812" i="57"/>
  <c r="BB1820" i="57"/>
  <c r="BB1833" i="57"/>
  <c r="BB1813" i="57"/>
  <c r="BB1829" i="57"/>
  <c r="BB1838" i="57"/>
  <c r="BB1842" i="57"/>
  <c r="BB1846" i="57"/>
  <c r="BB1850" i="57"/>
  <c r="AV1814" i="57"/>
  <c r="AV1822" i="57"/>
  <c r="BA1826" i="57"/>
  <c r="BJ1834" i="57"/>
  <c r="BB1834" i="57"/>
  <c r="BB1856" i="57"/>
  <c r="BB1868" i="57"/>
  <c r="BB1866" i="57"/>
  <c r="BB1857" i="57"/>
  <c r="BB1861" i="57"/>
  <c r="BJ1864" i="57"/>
  <c r="BB1864" i="57"/>
  <c r="BB1860" i="57"/>
  <c r="AV1895" i="57"/>
  <c r="AV1936" i="57"/>
  <c r="BB1887" i="57"/>
  <c r="BA1899" i="57"/>
  <c r="BA1907" i="57"/>
  <c r="BA1915" i="57"/>
  <c r="BB1925" i="57"/>
  <c r="BB1929" i="57"/>
  <c r="AV1945" i="57"/>
  <c r="BA1903" i="57"/>
  <c r="BB1885" i="57"/>
  <c r="BA1916" i="57"/>
  <c r="BB1916" i="57" s="1"/>
  <c r="AV1916" i="57"/>
  <c r="BA1944" i="57"/>
  <c r="BG1944" i="57" s="1"/>
  <c r="AV1935" i="57"/>
  <c r="BB1955" i="57"/>
  <c r="BD1924" i="57"/>
  <c r="BJ1924" i="57"/>
  <c r="BG1924" i="57"/>
  <c r="BJ1954" i="57"/>
  <c r="BB1891" i="57"/>
  <c r="AV1891" i="57"/>
  <c r="BB1921" i="57"/>
  <c r="BB1841" i="57"/>
  <c r="BB1853" i="57"/>
  <c r="AV1900" i="57"/>
  <c r="BA1908" i="57"/>
  <c r="BB1908" i="57" s="1"/>
  <c r="BA1912" i="57"/>
  <c r="BB1912" i="57" s="1"/>
  <c r="BB1924" i="57"/>
  <c r="BG1934" i="57"/>
  <c r="BB1939" i="57"/>
  <c r="BA1948" i="57"/>
  <c r="BA1953" i="57"/>
  <c r="AV1896" i="57"/>
  <c r="AV1943" i="57"/>
  <c r="BB1954" i="57"/>
  <c r="AP174" i="57"/>
  <c r="AO174" i="57"/>
  <c r="AJ174" i="57"/>
  <c r="AQ174" i="57"/>
  <c r="AN174" i="57"/>
  <c r="AP178" i="57"/>
  <c r="AO178" i="57"/>
  <c r="AJ178" i="57"/>
  <c r="AV1745" i="57" s="1"/>
  <c r="AQ178" i="57"/>
  <c r="AN178" i="57"/>
  <c r="AP182" i="57"/>
  <c r="AO182" i="57"/>
  <c r="AJ182" i="57"/>
  <c r="AQ182" i="57"/>
  <c r="AN182" i="57"/>
  <c r="AP186" i="57"/>
  <c r="AO186" i="57"/>
  <c r="AJ186" i="57"/>
  <c r="AQ186" i="57"/>
  <c r="AN186" i="57"/>
  <c r="AP190" i="57"/>
  <c r="AO190" i="57"/>
  <c r="AJ190" i="57"/>
  <c r="AV1865" i="57" s="1"/>
  <c r="AQ190" i="57"/>
  <c r="AN190" i="57"/>
  <c r="AP194" i="57"/>
  <c r="AO194" i="57"/>
  <c r="AJ194" i="57"/>
  <c r="AQ194" i="57"/>
  <c r="AN194" i="57"/>
  <c r="AP198" i="57"/>
  <c r="AO198" i="57"/>
  <c r="AJ198" i="57"/>
  <c r="AV1952" i="57" s="1"/>
  <c r="AQ198" i="57"/>
  <c r="AN198" i="57"/>
  <c r="AP202" i="57"/>
  <c r="AO202" i="57"/>
  <c r="AJ202" i="57"/>
  <c r="AQ202" i="57"/>
  <c r="AN202" i="57"/>
  <c r="AP172" i="57"/>
  <c r="AO172" i="57"/>
  <c r="AJ172" i="57"/>
  <c r="AQ172" i="57"/>
  <c r="AN172" i="57"/>
  <c r="AP176" i="57"/>
  <c r="AO176" i="57"/>
  <c r="AJ176" i="57"/>
  <c r="AQ176" i="57"/>
  <c r="AN176" i="57"/>
  <c r="AP180" i="57"/>
  <c r="AO180" i="57"/>
  <c r="AJ180" i="57"/>
  <c r="AQ180" i="57"/>
  <c r="AN180" i="57"/>
  <c r="AP184" i="57"/>
  <c r="AO184" i="57"/>
  <c r="AJ184" i="57"/>
  <c r="AV1810" i="57" s="1"/>
  <c r="AQ184" i="57"/>
  <c r="AN184" i="57"/>
  <c r="AP188" i="57"/>
  <c r="AO188" i="57"/>
  <c r="AJ188" i="57"/>
  <c r="AV1849" i="57" s="1"/>
  <c r="AQ188" i="57"/>
  <c r="AN188" i="57"/>
  <c r="AP192" i="57"/>
  <c r="AO192" i="57"/>
  <c r="AJ192" i="57"/>
  <c r="AV1889" i="57" s="1"/>
  <c r="AQ192" i="57"/>
  <c r="AN192" i="57"/>
  <c r="AP196" i="57"/>
  <c r="AO196" i="57"/>
  <c r="AJ196" i="57"/>
  <c r="AV1927" i="57" s="1"/>
  <c r="AQ196" i="57"/>
  <c r="AN196" i="57"/>
  <c r="AP200" i="57"/>
  <c r="AO200" i="57"/>
  <c r="AJ200" i="57"/>
  <c r="AV1965" i="57" s="1"/>
  <c r="AQ200" i="57"/>
  <c r="AN200" i="57"/>
  <c r="AO31" i="57"/>
  <c r="AQ31" i="57"/>
  <c r="AP31" i="57"/>
  <c r="AN31" i="57"/>
  <c r="AO37" i="57"/>
  <c r="AQ37" i="57"/>
  <c r="AP37" i="57"/>
  <c r="AP49" i="57"/>
  <c r="AQ49" i="57"/>
  <c r="AO49" i="57"/>
  <c r="AP53" i="57"/>
  <c r="AQ53" i="57"/>
  <c r="AO53" i="57"/>
  <c r="AP57" i="57"/>
  <c r="AQ57" i="57"/>
  <c r="AO57" i="57"/>
  <c r="AP61" i="57"/>
  <c r="AQ61" i="57"/>
  <c r="AO61" i="57"/>
  <c r="AP65" i="57"/>
  <c r="AQ65" i="57"/>
  <c r="AO65" i="57"/>
  <c r="AO69" i="57"/>
  <c r="AQ69" i="57"/>
  <c r="AP69" i="57"/>
  <c r="AO73" i="57"/>
  <c r="AQ73" i="57"/>
  <c r="AP73" i="57"/>
  <c r="AO77" i="57"/>
  <c r="AQ77" i="57"/>
  <c r="AP77" i="57"/>
  <c r="AO81" i="57"/>
  <c r="AQ81" i="57"/>
  <c r="AP81" i="57"/>
  <c r="AO85" i="57"/>
  <c r="AQ85" i="57"/>
  <c r="AP85" i="57"/>
  <c r="AP89" i="57"/>
  <c r="AQ89" i="57"/>
  <c r="AO89" i="57"/>
  <c r="AO39" i="57"/>
  <c r="AQ39" i="57"/>
  <c r="AP39" i="57"/>
  <c r="AN39" i="57"/>
  <c r="AN73" i="57"/>
  <c r="AN81" i="57"/>
  <c r="AN89" i="57"/>
  <c r="AO46" i="57"/>
  <c r="AP46" i="57"/>
  <c r="AQ46" i="57"/>
  <c r="AO35" i="57"/>
  <c r="AQ35" i="57"/>
  <c r="AP35" i="57"/>
  <c r="AP51" i="57"/>
  <c r="AN51" i="57"/>
  <c r="AO51" i="57"/>
  <c r="AQ51" i="57"/>
  <c r="AP63" i="57"/>
  <c r="AN63" i="57"/>
  <c r="AO63" i="57"/>
  <c r="AQ63" i="57"/>
  <c r="AN35" i="57"/>
  <c r="AP47" i="57"/>
  <c r="AO47" i="57"/>
  <c r="AQ47" i="57"/>
  <c r="AO43" i="57"/>
  <c r="AQ43" i="57"/>
  <c r="AP43" i="57"/>
  <c r="AN43" i="57"/>
  <c r="AP59" i="57"/>
  <c r="AN59" i="57"/>
  <c r="AO59" i="57"/>
  <c r="AQ59" i="57"/>
  <c r="AN79" i="57"/>
  <c r="AO33" i="57"/>
  <c r="AQ33" i="57"/>
  <c r="AP33" i="57"/>
  <c r="AO67" i="57"/>
  <c r="AQ67" i="57"/>
  <c r="AP67" i="57"/>
  <c r="AO71" i="57"/>
  <c r="AQ71" i="57"/>
  <c r="AP71" i="57"/>
  <c r="AO75" i="57"/>
  <c r="AQ75" i="57"/>
  <c r="AP75" i="57"/>
  <c r="AO79" i="57"/>
  <c r="AQ79" i="57"/>
  <c r="AP79" i="57"/>
  <c r="AO83" i="57"/>
  <c r="AQ83" i="57"/>
  <c r="AP83" i="57"/>
  <c r="AO87" i="57"/>
  <c r="AQ87" i="57"/>
  <c r="AP87" i="57"/>
  <c r="AO38" i="57"/>
  <c r="AP38" i="57"/>
  <c r="AQ38" i="57"/>
  <c r="AP55" i="57"/>
  <c r="AN55" i="57"/>
  <c r="AO55" i="57"/>
  <c r="AQ55" i="57"/>
  <c r="BB1792" i="57" l="1"/>
  <c r="BB1882" i="57"/>
  <c r="BB1800" i="57"/>
  <c r="AV1692" i="57"/>
  <c r="AV1686" i="57"/>
  <c r="AV1693" i="57"/>
  <c r="AV1691" i="57"/>
  <c r="AV1690" i="57"/>
  <c r="AV1687" i="57"/>
  <c r="AV1684" i="57"/>
  <c r="AV1688" i="57"/>
  <c r="AV1689" i="57"/>
  <c r="AV1685" i="57"/>
  <c r="AV1968" i="57"/>
  <c r="AV1966" i="57"/>
  <c r="AV1972" i="57"/>
  <c r="AV1970" i="57"/>
  <c r="AV1964" i="57"/>
  <c r="AV1971" i="57"/>
  <c r="AV1967" i="57"/>
  <c r="AV1969" i="57"/>
  <c r="AV1973" i="57"/>
  <c r="AV1831" i="57"/>
  <c r="AV1828" i="57"/>
  <c r="AV1833" i="57"/>
  <c r="AV1827" i="57"/>
  <c r="AV1829" i="57"/>
  <c r="AV1824" i="57"/>
  <c r="AV1826" i="57"/>
  <c r="AV1830" i="57"/>
  <c r="AV1825" i="57"/>
  <c r="AV1832" i="57"/>
  <c r="BB1945" i="57"/>
  <c r="AV1765" i="57"/>
  <c r="AV1773" i="57"/>
  <c r="AV1772" i="57"/>
  <c r="AV1770" i="57"/>
  <c r="AV1768" i="57"/>
  <c r="AV1767" i="57"/>
  <c r="AV1771" i="57"/>
  <c r="AV1769" i="57"/>
  <c r="AV1835" i="57"/>
  <c r="AV1843" i="57"/>
  <c r="AV1840" i="57"/>
  <c r="AV1839" i="57"/>
  <c r="AV1838" i="57"/>
  <c r="AV1836" i="57"/>
  <c r="AV1834" i="57"/>
  <c r="AV1841" i="57"/>
  <c r="AV1910" i="57"/>
  <c r="AV1913" i="57"/>
  <c r="AV1905" i="57"/>
  <c r="AV1906" i="57"/>
  <c r="AV1911" i="57"/>
  <c r="AV1909" i="57"/>
  <c r="AV1908" i="57"/>
  <c r="AV1994" i="57"/>
  <c r="AV1999" i="57"/>
  <c r="AV1995" i="57"/>
  <c r="AV2000" i="57"/>
  <c r="AV1996" i="57"/>
  <c r="AV2001" i="57"/>
  <c r="AV1998" i="57"/>
  <c r="AV2003" i="57"/>
  <c r="AV1997" i="57"/>
  <c r="AV2002" i="57"/>
  <c r="AV1928" i="57"/>
  <c r="AV1853" i="57"/>
  <c r="AV1847" i="57"/>
  <c r="AV1845" i="57"/>
  <c r="AV1848" i="57"/>
  <c r="AV1852" i="57"/>
  <c r="AV1850" i="57"/>
  <c r="AV1846" i="57"/>
  <c r="AV1844" i="57"/>
  <c r="AV1708" i="57"/>
  <c r="AV1712" i="57"/>
  <c r="AV1711" i="57"/>
  <c r="AV1705" i="57"/>
  <c r="AV1707" i="57"/>
  <c r="AV1706" i="57"/>
  <c r="AV1713" i="57"/>
  <c r="AV1704" i="57"/>
  <c r="AV1710" i="57"/>
  <c r="AV1766" i="57"/>
  <c r="AV1993" i="57"/>
  <c r="AV1989" i="57"/>
  <c r="AV1984" i="57"/>
  <c r="AV1990" i="57"/>
  <c r="AV1992" i="57"/>
  <c r="AV1991" i="57"/>
  <c r="AV1987" i="57"/>
  <c r="AV1986" i="57"/>
  <c r="AV1988" i="57"/>
  <c r="AV1947" i="57"/>
  <c r="AV1756" i="57"/>
  <c r="AV1763" i="57"/>
  <c r="AV1759" i="57"/>
  <c r="AV1754" i="57"/>
  <c r="AV1761" i="57"/>
  <c r="AV1758" i="57"/>
  <c r="AV1760" i="57"/>
  <c r="AV1951" i="57"/>
  <c r="AV1930" i="57"/>
  <c r="AV1931" i="57"/>
  <c r="AV1933" i="57"/>
  <c r="AV1929" i="57"/>
  <c r="AV1925" i="57"/>
  <c r="AV1785" i="57"/>
  <c r="AV1793" i="57"/>
  <c r="AV1789" i="57"/>
  <c r="AV1788" i="57"/>
  <c r="AV1786" i="57"/>
  <c r="AV1790" i="57"/>
  <c r="AV1784" i="57"/>
  <c r="AV1787" i="57"/>
  <c r="BB1810" i="57"/>
  <c r="AV1709" i="57"/>
  <c r="AV1955" i="57"/>
  <c r="AV1960" i="57"/>
  <c r="AV1958" i="57"/>
  <c r="AV1954" i="57"/>
  <c r="AV1962" i="57"/>
  <c r="AV1963" i="57"/>
  <c r="AV1732" i="57"/>
  <c r="AV1731" i="57"/>
  <c r="AV1733" i="57"/>
  <c r="AV1729" i="57"/>
  <c r="AV1728" i="57"/>
  <c r="AV1726" i="57"/>
  <c r="AV1725" i="57"/>
  <c r="AV1953" i="57"/>
  <c r="AV1870" i="57"/>
  <c r="AV1869" i="57"/>
  <c r="AV1867" i="57"/>
  <c r="AV1873" i="57"/>
  <c r="AV1872" i="57"/>
  <c r="AV1871" i="57"/>
  <c r="AV1864" i="57"/>
  <c r="AV1956" i="57"/>
  <c r="AV1807" i="57"/>
  <c r="AV1804" i="57"/>
  <c r="AV1805" i="57"/>
  <c r="AV1806" i="57"/>
  <c r="AV1808" i="57"/>
  <c r="AV1812" i="57"/>
  <c r="AV1811" i="57"/>
  <c r="BB1952" i="57"/>
  <c r="AV1904" i="57"/>
  <c r="AV1892" i="57"/>
  <c r="BG1904" i="57"/>
  <c r="AV1801" i="57"/>
  <c r="AV1794" i="57"/>
  <c r="AV1796" i="57"/>
  <c r="AV1797" i="57"/>
  <c r="AV1795" i="57"/>
  <c r="AV1802" i="57"/>
  <c r="AV1803" i="57"/>
  <c r="BB1803" i="57"/>
  <c r="AV1813" i="57"/>
  <c r="AV1762" i="57"/>
  <c r="AV1957" i="57"/>
  <c r="AV1791" i="57"/>
  <c r="BB1768" i="57"/>
  <c r="AV1946" i="57"/>
  <c r="AV1949" i="57"/>
  <c r="AV1944" i="57"/>
  <c r="AV1948" i="57"/>
  <c r="AV1950" i="57"/>
  <c r="AV1932" i="57"/>
  <c r="AV1753" i="57"/>
  <c r="AV1764" i="57"/>
  <c r="BJ1724" i="57"/>
  <c r="BB1878" i="57"/>
  <c r="BB1766" i="57"/>
  <c r="AV1887" i="57"/>
  <c r="AV1885" i="57"/>
  <c r="AV1893" i="57"/>
  <c r="AV1886" i="57"/>
  <c r="AV1884" i="57"/>
  <c r="AV1888" i="57"/>
  <c r="AV1890" i="57"/>
  <c r="AV1749" i="57"/>
  <c r="AV1746" i="57"/>
  <c r="AV1750" i="57"/>
  <c r="AV1747" i="57"/>
  <c r="AV1748" i="57"/>
  <c r="AV1751" i="57"/>
  <c r="AV1912" i="57"/>
  <c r="AV1924" i="57"/>
  <c r="AV1809" i="57"/>
  <c r="AV1730" i="57"/>
  <c r="BB1778" i="57"/>
  <c r="AV1926" i="57"/>
  <c r="BB1823" i="57"/>
  <c r="AV1851" i="57"/>
  <c r="AV1800" i="57"/>
  <c r="BB1967" i="57"/>
  <c r="BB1969" i="57"/>
  <c r="BB1963" i="57"/>
  <c r="BB1957" i="57"/>
  <c r="BJ1944" i="57"/>
  <c r="BJ1904" i="57"/>
  <c r="BB1822" i="57"/>
  <c r="BB1948" i="57"/>
  <c r="BB1907" i="57"/>
  <c r="BB1899" i="57"/>
  <c r="BB1953" i="57"/>
  <c r="BB1903" i="57"/>
  <c r="BB1826" i="57"/>
  <c r="BB1949" i="57"/>
  <c r="BD1944" i="57"/>
  <c r="BD1904" i="57"/>
  <c r="BJ1814" i="57"/>
  <c r="BB1915" i="57"/>
  <c r="BB1944" i="57"/>
  <c r="BB1814" i="57"/>
  <c r="BD1814" i="57"/>
  <c r="I5" i="57" l="1"/>
  <c r="I6" i="57"/>
  <c r="I7" i="57"/>
  <c r="I8" i="57"/>
  <c r="I9" i="57"/>
  <c r="I10" i="57"/>
  <c r="I11" i="57"/>
  <c r="I4" i="57"/>
  <c r="H116" i="57" l="1"/>
  <c r="I116" i="57"/>
  <c r="H117" i="57"/>
  <c r="I117" i="57"/>
  <c r="H118" i="57"/>
  <c r="I118" i="57"/>
  <c r="H119" i="57"/>
  <c r="I119" i="57"/>
  <c r="H120" i="57"/>
  <c r="I120" i="57"/>
  <c r="H121" i="57"/>
  <c r="I121" i="57"/>
  <c r="H122" i="57"/>
  <c r="I122" i="57"/>
  <c r="H123" i="57"/>
  <c r="I123" i="57"/>
  <c r="I115" i="57"/>
  <c r="H115" i="57"/>
  <c r="H102" i="57"/>
  <c r="I102" i="57"/>
  <c r="H103" i="57"/>
  <c r="I103" i="57"/>
  <c r="H104" i="57"/>
  <c r="I104" i="57"/>
  <c r="H105" i="57"/>
  <c r="I105" i="57"/>
  <c r="H106" i="57"/>
  <c r="I106" i="57"/>
  <c r="H107" i="57"/>
  <c r="I107" i="57"/>
  <c r="H108" i="57"/>
  <c r="I108" i="57"/>
  <c r="H109" i="57"/>
  <c r="I109" i="57"/>
  <c r="I101" i="57"/>
  <c r="H101" i="57"/>
  <c r="H88" i="57"/>
  <c r="I88" i="57"/>
  <c r="H89" i="57"/>
  <c r="I89" i="57"/>
  <c r="H90" i="57"/>
  <c r="I90" i="57"/>
  <c r="H91" i="57"/>
  <c r="I91" i="57"/>
  <c r="H92" i="57"/>
  <c r="I92" i="57"/>
  <c r="H93" i="57"/>
  <c r="I93" i="57"/>
  <c r="H94" i="57"/>
  <c r="I94" i="57"/>
  <c r="H95" i="57"/>
  <c r="I95" i="57"/>
  <c r="I87" i="57"/>
  <c r="H87" i="57"/>
  <c r="H74" i="57"/>
  <c r="I74" i="57"/>
  <c r="H75" i="57"/>
  <c r="I75" i="57"/>
  <c r="H76" i="57"/>
  <c r="I76" i="57"/>
  <c r="H77" i="57"/>
  <c r="I77" i="57"/>
  <c r="H78" i="57"/>
  <c r="I78" i="57"/>
  <c r="H79" i="57"/>
  <c r="I79" i="57"/>
  <c r="H80" i="57"/>
  <c r="I80" i="57"/>
  <c r="H81" i="57"/>
  <c r="I81" i="57"/>
  <c r="I73" i="57"/>
  <c r="H73" i="57"/>
  <c r="H60" i="57"/>
  <c r="I60" i="57"/>
  <c r="H61" i="57"/>
  <c r="I61" i="57"/>
  <c r="H62" i="57"/>
  <c r="I62" i="57"/>
  <c r="H63" i="57"/>
  <c r="I63" i="57"/>
  <c r="H64" i="57"/>
  <c r="I64" i="57"/>
  <c r="H65" i="57"/>
  <c r="I65" i="57"/>
  <c r="H66" i="57"/>
  <c r="I66" i="57"/>
  <c r="H67" i="57"/>
  <c r="I67" i="57"/>
  <c r="I59" i="57"/>
  <c r="H59" i="57"/>
  <c r="H46" i="57"/>
  <c r="I46" i="57"/>
  <c r="H47" i="57"/>
  <c r="I47" i="57"/>
  <c r="H48" i="57"/>
  <c r="I48" i="57"/>
  <c r="H49" i="57"/>
  <c r="I49" i="57"/>
  <c r="H50" i="57"/>
  <c r="I50" i="57"/>
  <c r="H51" i="57"/>
  <c r="I51" i="57"/>
  <c r="H52" i="57"/>
  <c r="I52" i="57"/>
  <c r="H53" i="57"/>
  <c r="I53" i="57"/>
  <c r="I45" i="57"/>
  <c r="H45" i="57"/>
  <c r="I32" i="57"/>
  <c r="I33" i="57"/>
  <c r="I34" i="57"/>
  <c r="I35" i="57"/>
  <c r="I36" i="57"/>
  <c r="I37" i="57"/>
  <c r="I38" i="57"/>
  <c r="I39" i="57"/>
  <c r="I31" i="57"/>
  <c r="H32" i="57"/>
  <c r="H33" i="57"/>
  <c r="H34" i="57"/>
  <c r="H35" i="57"/>
  <c r="H36" i="57"/>
  <c r="H37" i="57"/>
  <c r="H38" i="57"/>
  <c r="H39" i="57"/>
  <c r="H31" i="57"/>
  <c r="H5" i="57" l="1"/>
  <c r="H6" i="57"/>
  <c r="H7" i="57"/>
  <c r="H8" i="57"/>
  <c r="H9" i="57"/>
  <c r="H10" i="57"/>
  <c r="H11" i="57"/>
  <c r="H4" i="57"/>
  <c r="Y34" i="54" l="1"/>
  <c r="Z34" i="54"/>
  <c r="AA34" i="54"/>
  <c r="Y35" i="54"/>
  <c r="Z35" i="54"/>
  <c r="AA35" i="54"/>
  <c r="Y36" i="54"/>
  <c r="Z36" i="54"/>
  <c r="AA36" i="54"/>
  <c r="Y37" i="54"/>
  <c r="Z37" i="54"/>
  <c r="AA37" i="54"/>
  <c r="U34" i="54"/>
  <c r="U35" i="54"/>
  <c r="U36" i="54"/>
  <c r="U37" i="54"/>
  <c r="S34" i="54"/>
  <c r="S35" i="54"/>
  <c r="S36" i="54"/>
  <c r="S37" i="54"/>
  <c r="J29" i="54"/>
  <c r="K29" i="54"/>
  <c r="L29" i="54"/>
  <c r="J30" i="54"/>
  <c r="K30" i="54"/>
  <c r="L30" i="54"/>
  <c r="J31" i="54"/>
  <c r="K31" i="54"/>
  <c r="L31" i="54"/>
  <c r="J32" i="54"/>
  <c r="K32" i="54"/>
  <c r="L32" i="54"/>
  <c r="F29" i="54"/>
  <c r="F30" i="54"/>
  <c r="F31" i="54"/>
  <c r="F32" i="54"/>
  <c r="AB34" i="54" l="1"/>
  <c r="AB35" i="54"/>
  <c r="AB36" i="54"/>
  <c r="AB37" i="54"/>
  <c r="FR115" i="54"/>
  <c r="FU115" i="54" s="1"/>
  <c r="FV115" i="54" s="1"/>
  <c r="FR116" i="54"/>
  <c r="FS116" i="54" s="1"/>
  <c r="FR117" i="54"/>
  <c r="FS117" i="54" s="1"/>
  <c r="FR118" i="54"/>
  <c r="FU118" i="54" s="1"/>
  <c r="FV118" i="54" s="1"/>
  <c r="FR119" i="54"/>
  <c r="FU119" i="54" s="1"/>
  <c r="FV119" i="54" s="1"/>
  <c r="J28" i="54"/>
  <c r="K28" i="54"/>
  <c r="L28" i="54"/>
  <c r="F28" i="54"/>
  <c r="FS118" i="54" l="1"/>
  <c r="FU116" i="54"/>
  <c r="FV116" i="54" s="1"/>
  <c r="FS115" i="54"/>
  <c r="FS119" i="54"/>
  <c r="FU117" i="54"/>
  <c r="FV117" i="54" s="1"/>
  <c r="W5" i="57" l="1"/>
  <c r="W6" i="57"/>
  <c r="W7" i="57"/>
  <c r="W8" i="57"/>
  <c r="W9" i="57"/>
  <c r="W10" i="57"/>
  <c r="W11" i="57"/>
  <c r="W12" i="57"/>
  <c r="W13" i="57"/>
  <c r="W14" i="57"/>
  <c r="W15" i="57"/>
  <c r="W16" i="57"/>
  <c r="W17" i="57"/>
  <c r="W18" i="57"/>
  <c r="W19" i="57"/>
  <c r="W20" i="57"/>
  <c r="W21" i="57"/>
  <c r="W22" i="57"/>
  <c r="W23" i="57"/>
  <c r="W24" i="57"/>
  <c r="W4" i="57"/>
  <c r="AK92" i="57" l="1"/>
  <c r="AJ92" i="57" s="1"/>
  <c r="AK94" i="57"/>
  <c r="AJ94" i="57" s="1"/>
  <c r="AK96" i="57"/>
  <c r="AJ96" i="57" s="1"/>
  <c r="AK98" i="57"/>
  <c r="AJ98" i="57" s="1"/>
  <c r="AK99" i="57"/>
  <c r="AJ99" i="57" s="1"/>
  <c r="AK95" i="57"/>
  <c r="AJ95" i="57" s="1"/>
  <c r="AK97" i="57"/>
  <c r="AJ97" i="57" s="1"/>
  <c r="AK93" i="57"/>
  <c r="AJ93" i="57" s="1"/>
  <c r="AK9" i="57"/>
  <c r="AJ9" i="57" s="1"/>
  <c r="AK11" i="57"/>
  <c r="AJ11" i="57" s="1"/>
  <c r="AK8" i="57"/>
  <c r="AJ8" i="57" s="1"/>
  <c r="AK5" i="57"/>
  <c r="AJ5" i="57" s="1"/>
  <c r="AK10" i="57"/>
  <c r="AJ10" i="57" s="1"/>
  <c r="AK7" i="57"/>
  <c r="AJ7" i="57" s="1"/>
  <c r="AK6" i="57"/>
  <c r="AJ6" i="57" s="1"/>
  <c r="AK164" i="57"/>
  <c r="AJ164" i="57" s="1"/>
  <c r="AK166" i="57"/>
  <c r="AJ166" i="57" s="1"/>
  <c r="AK168" i="57"/>
  <c r="AJ168" i="57" s="1"/>
  <c r="AK170" i="57"/>
  <c r="AJ170" i="57" s="1"/>
  <c r="AK165" i="57"/>
  <c r="AJ165" i="57" s="1"/>
  <c r="AK167" i="57"/>
  <c r="AJ167" i="57" s="1"/>
  <c r="AK169" i="57"/>
  <c r="AJ169" i="57" s="1"/>
  <c r="AK171" i="57"/>
  <c r="AJ171" i="57" s="1"/>
  <c r="AK29" i="57"/>
  <c r="AJ29" i="57" s="1"/>
  <c r="AK30" i="57"/>
  <c r="AJ30" i="57" s="1"/>
  <c r="AK32" i="57"/>
  <c r="AJ32" i="57" s="1"/>
  <c r="AK33" i="57"/>
  <c r="AJ33" i="57" s="1"/>
  <c r="AK35" i="57"/>
  <c r="AJ35" i="57" s="1"/>
  <c r="AK34" i="57"/>
  <c r="AJ34" i="57" s="1"/>
  <c r="AK31" i="57"/>
  <c r="AJ31" i="57" s="1"/>
  <c r="AK28" i="57"/>
  <c r="AJ28" i="57" s="1"/>
  <c r="AK90" i="57"/>
  <c r="AJ90" i="57" s="1"/>
  <c r="AK91" i="57"/>
  <c r="AJ91" i="57" s="1"/>
  <c r="AK89" i="57"/>
  <c r="AJ89" i="57" s="1"/>
  <c r="AK85" i="57"/>
  <c r="AJ85" i="57" s="1"/>
  <c r="AK84" i="57"/>
  <c r="AJ84" i="57" s="1"/>
  <c r="AK86" i="57"/>
  <c r="AJ86" i="57" s="1"/>
  <c r="AK87" i="57"/>
  <c r="AJ87" i="57" s="1"/>
  <c r="AK88" i="57"/>
  <c r="AJ88" i="57" s="1"/>
  <c r="AK83" i="57"/>
  <c r="AJ83" i="57" s="1"/>
  <c r="AK81" i="57"/>
  <c r="AJ81" i="57" s="1"/>
  <c r="AK77" i="57"/>
  <c r="AJ77" i="57" s="1"/>
  <c r="AK79" i="57"/>
  <c r="AJ79" i="57" s="1"/>
  <c r="AK82" i="57"/>
  <c r="AJ82" i="57" s="1"/>
  <c r="AK80" i="57"/>
  <c r="AJ80" i="57" s="1"/>
  <c r="AK78" i="57"/>
  <c r="AJ78" i="57" s="1"/>
  <c r="AK76" i="57"/>
  <c r="AJ76" i="57" s="1"/>
  <c r="AK71" i="57"/>
  <c r="AJ71" i="57" s="1"/>
  <c r="AK68" i="57"/>
  <c r="AJ68" i="57" s="1"/>
  <c r="AK75" i="57"/>
  <c r="AJ75" i="57" s="1"/>
  <c r="AK73" i="57"/>
  <c r="AJ73" i="57" s="1"/>
  <c r="AK72" i="57"/>
  <c r="AJ72" i="57" s="1"/>
  <c r="AK74" i="57"/>
  <c r="AJ74" i="57" s="1"/>
  <c r="AK70" i="57"/>
  <c r="AJ70" i="57" s="1"/>
  <c r="AK69" i="57"/>
  <c r="AJ69" i="57" s="1"/>
  <c r="AK156" i="57"/>
  <c r="AJ156" i="57" s="1"/>
  <c r="AK158" i="57"/>
  <c r="AJ158" i="57" s="1"/>
  <c r="AK160" i="57"/>
  <c r="AJ160" i="57" s="1"/>
  <c r="AK162" i="57"/>
  <c r="AJ162" i="57" s="1"/>
  <c r="AK157" i="57"/>
  <c r="AJ157" i="57" s="1"/>
  <c r="AK159" i="57"/>
  <c r="AJ159" i="57" s="1"/>
  <c r="AK161" i="57"/>
  <c r="AJ161" i="57" s="1"/>
  <c r="AK163" i="57"/>
  <c r="AJ163" i="57" s="1"/>
  <c r="AK64" i="57"/>
  <c r="AJ64" i="57" s="1"/>
  <c r="AK60" i="57"/>
  <c r="AJ60" i="57" s="1"/>
  <c r="AK67" i="57"/>
  <c r="AJ67" i="57" s="1"/>
  <c r="AK66" i="57"/>
  <c r="AJ66" i="57" s="1"/>
  <c r="AK63" i="57"/>
  <c r="AJ63" i="57" s="1"/>
  <c r="AK62" i="57"/>
  <c r="AJ62" i="57" s="1"/>
  <c r="AK61" i="57"/>
  <c r="AJ61" i="57" s="1"/>
  <c r="AK65" i="57"/>
  <c r="AJ65" i="57" s="1"/>
  <c r="AK148" i="57"/>
  <c r="AJ148" i="57" s="1"/>
  <c r="AK150" i="57"/>
  <c r="AJ150" i="57" s="1"/>
  <c r="AK152" i="57"/>
  <c r="AJ152" i="57" s="1"/>
  <c r="AK154" i="57"/>
  <c r="AJ154" i="57" s="1"/>
  <c r="AK149" i="57"/>
  <c r="AJ149" i="57" s="1"/>
  <c r="AK151" i="57"/>
  <c r="AJ151" i="57" s="1"/>
  <c r="AK153" i="57"/>
  <c r="AJ153" i="57" s="1"/>
  <c r="AK155" i="57"/>
  <c r="AJ155" i="57" s="1"/>
  <c r="AK57" i="57"/>
  <c r="AJ57" i="57" s="1"/>
  <c r="AK58" i="57"/>
  <c r="AJ58" i="57" s="1"/>
  <c r="AK56" i="57"/>
  <c r="AJ56" i="57" s="1"/>
  <c r="AK54" i="57"/>
  <c r="AJ54" i="57" s="1"/>
  <c r="AK52" i="57"/>
  <c r="AJ52" i="57" s="1"/>
  <c r="AK55" i="57"/>
  <c r="AJ55" i="57" s="1"/>
  <c r="AK53" i="57"/>
  <c r="AJ53" i="57" s="1"/>
  <c r="AK59" i="57"/>
  <c r="AJ59" i="57" s="1"/>
  <c r="AK140" i="57"/>
  <c r="AJ140" i="57" s="1"/>
  <c r="AK142" i="57"/>
  <c r="AJ142" i="57" s="1"/>
  <c r="AK144" i="57"/>
  <c r="AJ144" i="57" s="1"/>
  <c r="AK146" i="57"/>
  <c r="AJ146" i="57" s="1"/>
  <c r="AK141" i="57"/>
  <c r="AJ141" i="57" s="1"/>
  <c r="AK143" i="57"/>
  <c r="AJ143" i="57" s="1"/>
  <c r="AK145" i="57"/>
  <c r="AJ145" i="57" s="1"/>
  <c r="AK147" i="57"/>
  <c r="AJ147" i="57" s="1"/>
  <c r="AK48" i="57"/>
  <c r="AJ48" i="57" s="1"/>
  <c r="AK50" i="57"/>
  <c r="AJ50" i="57" s="1"/>
  <c r="AK46" i="57"/>
  <c r="AJ46" i="57" s="1"/>
  <c r="AK51" i="57"/>
  <c r="AJ51" i="57" s="1"/>
  <c r="AK44" i="57"/>
  <c r="AJ44" i="57" s="1"/>
  <c r="AK45" i="57"/>
  <c r="AJ45" i="57" s="1"/>
  <c r="AK47" i="57"/>
  <c r="AJ47" i="57" s="1"/>
  <c r="AK49" i="57"/>
  <c r="AJ49" i="57" s="1"/>
  <c r="AK136" i="57"/>
  <c r="AJ136" i="57" s="1"/>
  <c r="AK138" i="57"/>
  <c r="AJ138" i="57" s="1"/>
  <c r="AK134" i="57"/>
  <c r="AJ134" i="57" s="1"/>
  <c r="AK132" i="57"/>
  <c r="AJ132" i="57" s="1"/>
  <c r="AK135" i="57"/>
  <c r="AJ135" i="57" s="1"/>
  <c r="AK137" i="57"/>
  <c r="AJ137" i="57" s="1"/>
  <c r="AK139" i="57"/>
  <c r="AJ139" i="57" s="1"/>
  <c r="AK133" i="57"/>
  <c r="AJ133" i="57" s="1"/>
  <c r="AK36" i="57"/>
  <c r="AJ36" i="57" s="1"/>
  <c r="AK42" i="57"/>
  <c r="AJ42" i="57" s="1"/>
  <c r="AK41" i="57"/>
  <c r="AJ41" i="57" s="1"/>
  <c r="AK43" i="57"/>
  <c r="AJ43" i="57" s="1"/>
  <c r="AK39" i="57"/>
  <c r="AJ39" i="57" s="1"/>
  <c r="AK38" i="57"/>
  <c r="AJ38" i="57" s="1"/>
  <c r="AK40" i="57"/>
  <c r="AJ40" i="57" s="1"/>
  <c r="AK37" i="57"/>
  <c r="AJ37" i="57" s="1"/>
  <c r="AK124" i="57"/>
  <c r="AJ124" i="57" s="1"/>
  <c r="AK126" i="57"/>
  <c r="AJ126" i="57" s="1"/>
  <c r="AK128" i="57"/>
  <c r="AJ128" i="57" s="1"/>
  <c r="AK130" i="57"/>
  <c r="AJ130" i="57" s="1"/>
  <c r="AK129" i="57"/>
  <c r="AJ129" i="57" s="1"/>
  <c r="AK127" i="57"/>
  <c r="AJ127" i="57" s="1"/>
  <c r="AK125" i="57"/>
  <c r="AJ125" i="57" s="1"/>
  <c r="AK131" i="57"/>
  <c r="AJ131" i="57" s="1"/>
  <c r="AK116" i="57"/>
  <c r="AJ116" i="57" s="1"/>
  <c r="AK118" i="57"/>
  <c r="AJ118" i="57" s="1"/>
  <c r="AK120" i="57"/>
  <c r="AJ120" i="57" s="1"/>
  <c r="AK122" i="57"/>
  <c r="AJ122" i="57" s="1"/>
  <c r="AK123" i="57"/>
  <c r="AJ123" i="57" s="1"/>
  <c r="AK117" i="57"/>
  <c r="AJ117" i="57" s="1"/>
  <c r="AK119" i="57"/>
  <c r="AJ119" i="57" s="1"/>
  <c r="AK121" i="57"/>
  <c r="AJ121" i="57" s="1"/>
  <c r="AK21" i="57"/>
  <c r="AJ21" i="57" s="1"/>
  <c r="AK24" i="57"/>
  <c r="AJ24" i="57" s="1"/>
  <c r="AK25" i="57"/>
  <c r="AJ25" i="57" s="1"/>
  <c r="AK26" i="57"/>
  <c r="AJ26" i="57" s="1"/>
  <c r="AK27" i="57"/>
  <c r="AJ27" i="57" s="1"/>
  <c r="AK22" i="57"/>
  <c r="AJ22" i="57" s="1"/>
  <c r="AK20" i="57"/>
  <c r="AJ20" i="57" s="1"/>
  <c r="AK23" i="57"/>
  <c r="AJ23" i="57" s="1"/>
  <c r="AK108" i="57"/>
  <c r="AJ108" i="57" s="1"/>
  <c r="AK110" i="57"/>
  <c r="AJ110" i="57" s="1"/>
  <c r="AK112" i="57"/>
  <c r="AJ112" i="57" s="1"/>
  <c r="AK114" i="57"/>
  <c r="AJ114" i="57" s="1"/>
  <c r="AK115" i="57"/>
  <c r="AJ115" i="57" s="1"/>
  <c r="AK111" i="57"/>
  <c r="AJ111" i="57" s="1"/>
  <c r="AK113" i="57"/>
  <c r="AJ113" i="57" s="1"/>
  <c r="AK109" i="57"/>
  <c r="AJ109" i="57" s="1"/>
  <c r="AK14" i="57"/>
  <c r="AJ14" i="57" s="1"/>
  <c r="AK18" i="57"/>
  <c r="AJ18" i="57" s="1"/>
  <c r="AK16" i="57"/>
  <c r="AJ16" i="57" s="1"/>
  <c r="AK13" i="57"/>
  <c r="AJ13" i="57" s="1"/>
  <c r="AK12" i="57"/>
  <c r="AJ12" i="57" s="1"/>
  <c r="AK15" i="57"/>
  <c r="AJ15" i="57" s="1"/>
  <c r="AK19" i="57"/>
  <c r="AJ19" i="57" s="1"/>
  <c r="AK17" i="57"/>
  <c r="AJ17" i="57" s="1"/>
  <c r="AK100" i="57"/>
  <c r="AJ100" i="57" s="1"/>
  <c r="AK102" i="57"/>
  <c r="AJ102" i="57" s="1"/>
  <c r="AK104" i="57"/>
  <c r="AJ104" i="57" s="1"/>
  <c r="AK106" i="57"/>
  <c r="AJ106" i="57" s="1"/>
  <c r="AK105" i="57"/>
  <c r="AJ105" i="57" s="1"/>
  <c r="AK101" i="57"/>
  <c r="AJ101" i="57" s="1"/>
  <c r="AK107" i="57"/>
  <c r="AJ107" i="57" s="1"/>
  <c r="AK103" i="57"/>
  <c r="AJ103" i="57" s="1"/>
  <c r="AU1637" i="57" l="1"/>
  <c r="AU1638" i="57"/>
  <c r="AU1639" i="57"/>
  <c r="AY1639" i="57"/>
  <c r="AU1640" i="57"/>
  <c r="AY1640" i="57"/>
  <c r="AU1641" i="57"/>
  <c r="AU1642" i="57"/>
  <c r="AU1643" i="57"/>
  <c r="AY1643" i="57"/>
  <c r="AU1644" i="57"/>
  <c r="AY1644" i="57"/>
  <c r="AU1645" i="57"/>
  <c r="AU1646" i="57"/>
  <c r="AU1647" i="57"/>
  <c r="AY1647" i="57"/>
  <c r="AU1648" i="57"/>
  <c r="AY1648" i="57"/>
  <c r="AU1649" i="57"/>
  <c r="AU1650" i="57"/>
  <c r="AU1651" i="57"/>
  <c r="AY1651" i="57"/>
  <c r="AU1652" i="57"/>
  <c r="AY1652" i="57"/>
  <c r="AU1653" i="57"/>
  <c r="AU1654" i="57"/>
  <c r="AU1655" i="57"/>
  <c r="AY1655" i="57"/>
  <c r="AU1656" i="57"/>
  <c r="AY1656" i="57"/>
  <c r="AU1657" i="57"/>
  <c r="AU1658" i="57"/>
  <c r="AU1659" i="57"/>
  <c r="AY1659" i="57"/>
  <c r="AU1660" i="57"/>
  <c r="AY1660" i="57"/>
  <c r="AU1661" i="57"/>
  <c r="AU1662" i="57"/>
  <c r="AU1663" i="57"/>
  <c r="AY1663" i="57"/>
  <c r="AU1664" i="57"/>
  <c r="AY1664" i="57"/>
  <c r="AU1665" i="57"/>
  <c r="AU1666" i="57"/>
  <c r="AU1667" i="57"/>
  <c r="AY1667" i="57"/>
  <c r="AU1668" i="57"/>
  <c r="AY1668" i="57"/>
  <c r="AU1669" i="57"/>
  <c r="AU1670" i="57"/>
  <c r="AU1671" i="57"/>
  <c r="AU1672" i="57"/>
  <c r="AU1673" i="57"/>
  <c r="AU1674" i="57"/>
  <c r="AY1674" i="57"/>
  <c r="AU1675" i="57"/>
  <c r="AY1675" i="57" s="1"/>
  <c r="AU1676" i="57"/>
  <c r="AU1677" i="57"/>
  <c r="AY1677" i="57"/>
  <c r="AU1678" i="57"/>
  <c r="AY1678" i="57" s="1"/>
  <c r="AU1679" i="57"/>
  <c r="AY1679" i="57"/>
  <c r="AU1680" i="57"/>
  <c r="AU1681" i="57"/>
  <c r="AU1682" i="57"/>
  <c r="AY1682" i="57"/>
  <c r="AU1683" i="57"/>
  <c r="AY1683" i="57"/>
  <c r="AU1606" i="57"/>
  <c r="AU1607" i="57"/>
  <c r="AU1608" i="57"/>
  <c r="AY1608" i="57" s="1"/>
  <c r="AU1609" i="57"/>
  <c r="AY1609" i="57"/>
  <c r="AU1610" i="57"/>
  <c r="AU1611" i="57"/>
  <c r="AU1612" i="57"/>
  <c r="AY1612" i="57"/>
  <c r="AU1613" i="57"/>
  <c r="AY1613" i="57"/>
  <c r="AU1614" i="57"/>
  <c r="AU1615" i="57"/>
  <c r="AU1616" i="57"/>
  <c r="AY1616" i="57" s="1"/>
  <c r="AU1617" i="57"/>
  <c r="AY1617" i="57"/>
  <c r="AU1618" i="57"/>
  <c r="AU1619" i="57"/>
  <c r="AU1620" i="57"/>
  <c r="AY1620" i="57"/>
  <c r="AU1621" i="57"/>
  <c r="AY1621" i="57"/>
  <c r="AU1622" i="57"/>
  <c r="AU1623" i="57"/>
  <c r="AU1624" i="57"/>
  <c r="AY1624" i="57" s="1"/>
  <c r="AU1625" i="57"/>
  <c r="AY1625" i="57"/>
  <c r="AU1626" i="57"/>
  <c r="AU1627" i="57"/>
  <c r="AU1628" i="57"/>
  <c r="AY1628" i="57"/>
  <c r="AU1629" i="57"/>
  <c r="AY1629" i="57"/>
  <c r="AU1630" i="57"/>
  <c r="AU1631" i="57"/>
  <c r="AU1632" i="57"/>
  <c r="AY1632" i="57" s="1"/>
  <c r="AU1633" i="57"/>
  <c r="AY1633" i="57"/>
  <c r="AU1634" i="57"/>
  <c r="AU1635" i="57"/>
  <c r="AU1636" i="57"/>
  <c r="AY1636" i="57" s="1"/>
  <c r="AU1546" i="57"/>
  <c r="AU1547" i="57"/>
  <c r="AU1548" i="57"/>
  <c r="AY1548" i="57"/>
  <c r="AU1549" i="57"/>
  <c r="AY1549" i="57" s="1"/>
  <c r="AU1550" i="57"/>
  <c r="AU1551" i="57"/>
  <c r="AY1551" i="57" s="1"/>
  <c r="AU1552" i="57"/>
  <c r="AY1552" i="57"/>
  <c r="AU1553" i="57"/>
  <c r="AU1554" i="57"/>
  <c r="AU1555" i="57"/>
  <c r="AU1556" i="57"/>
  <c r="AY1556" i="57"/>
  <c r="AU1557" i="57"/>
  <c r="AY1557" i="57" s="1"/>
  <c r="AU1558" i="57"/>
  <c r="AU1559" i="57"/>
  <c r="AY1559" i="57" s="1"/>
  <c r="AU1560" i="57"/>
  <c r="AY1560" i="57"/>
  <c r="AU1561" i="57"/>
  <c r="AU1562" i="57"/>
  <c r="AU1563" i="57"/>
  <c r="AU1564" i="57"/>
  <c r="AY1564" i="57"/>
  <c r="AU1565" i="57"/>
  <c r="AY1565" i="57" s="1"/>
  <c r="AU1566" i="57"/>
  <c r="AU1567" i="57"/>
  <c r="AY1567" i="57" s="1"/>
  <c r="AU1568" i="57"/>
  <c r="AY1568" i="57"/>
  <c r="AU1569" i="57"/>
  <c r="AU1570" i="57"/>
  <c r="AU1571" i="57"/>
  <c r="AU1572" i="57"/>
  <c r="AY1572" i="57"/>
  <c r="AU1573" i="57"/>
  <c r="AY1573" i="57" s="1"/>
  <c r="AU1574" i="57"/>
  <c r="AU1575" i="57"/>
  <c r="AY1575" i="57" s="1"/>
  <c r="AU1576" i="57"/>
  <c r="AY1576" i="57"/>
  <c r="AU1577" i="57"/>
  <c r="AU1578" i="57"/>
  <c r="AU1579" i="57"/>
  <c r="AU1580" i="57"/>
  <c r="AY1580" i="57"/>
  <c r="AU1581" i="57"/>
  <c r="AU1582" i="57"/>
  <c r="AU1583" i="57"/>
  <c r="AY1583" i="57"/>
  <c r="AU1584" i="57"/>
  <c r="AY1584" i="57"/>
  <c r="AU1585" i="57"/>
  <c r="AU1586" i="57"/>
  <c r="AU1587" i="57"/>
  <c r="AY1587" i="57"/>
  <c r="AU1588" i="57"/>
  <c r="AY1588" i="57"/>
  <c r="AU1589" i="57"/>
  <c r="AU1590" i="57"/>
  <c r="AU1591" i="57"/>
  <c r="AY1591" i="57"/>
  <c r="AU1592" i="57"/>
  <c r="AY1592" i="57"/>
  <c r="AU1593" i="57"/>
  <c r="AU1594" i="57"/>
  <c r="AY1594" i="57" s="1"/>
  <c r="AU1595" i="57"/>
  <c r="AY1595" i="57" s="1"/>
  <c r="AU1596" i="57"/>
  <c r="AU1597" i="57"/>
  <c r="AU1598" i="57"/>
  <c r="AU1599" i="57"/>
  <c r="AY1599" i="57"/>
  <c r="AU1600" i="57"/>
  <c r="AY1600" i="57"/>
  <c r="AU1601" i="57"/>
  <c r="AU1602" i="57"/>
  <c r="AY1602" i="57" s="1"/>
  <c r="AU1603" i="57"/>
  <c r="AY1603" i="57" s="1"/>
  <c r="AU1604" i="57"/>
  <c r="AU1605" i="57"/>
  <c r="AU1516" i="57"/>
  <c r="AU1517" i="57"/>
  <c r="AU1518" i="57"/>
  <c r="AY1518" i="57"/>
  <c r="AU1519" i="57"/>
  <c r="AY1519" i="57" s="1"/>
  <c r="AU1520" i="57"/>
  <c r="AU1521" i="57"/>
  <c r="AU1522" i="57"/>
  <c r="AY1522" i="57"/>
  <c r="AU1523" i="57"/>
  <c r="AY1523" i="57" s="1"/>
  <c r="AU1524" i="57"/>
  <c r="AU1525" i="57"/>
  <c r="AU1526" i="57"/>
  <c r="AY1526" i="57"/>
  <c r="AU1527" i="57"/>
  <c r="AY1527" i="57" s="1"/>
  <c r="AU1528" i="57"/>
  <c r="AU1529" i="57"/>
  <c r="AU1530" i="57"/>
  <c r="AY1530" i="57"/>
  <c r="AU1531" i="57"/>
  <c r="AY1531" i="57" s="1"/>
  <c r="AU1532" i="57"/>
  <c r="AU1533" i="57"/>
  <c r="AU1534" i="57"/>
  <c r="AY1534" i="57"/>
  <c r="AU1535" i="57"/>
  <c r="AY1535" i="57" s="1"/>
  <c r="AU1536" i="57"/>
  <c r="AU1537" i="57"/>
  <c r="AU1538" i="57"/>
  <c r="AY1538" i="57"/>
  <c r="AU1539" i="57"/>
  <c r="AY1539" i="57" s="1"/>
  <c r="AU1540" i="57"/>
  <c r="AU1541" i="57"/>
  <c r="AU1542" i="57"/>
  <c r="AY1542" i="57"/>
  <c r="AU1543" i="57"/>
  <c r="AY1543" i="57" s="1"/>
  <c r="AU1544" i="57"/>
  <c r="AU1545" i="57"/>
  <c r="Q76" i="57"/>
  <c r="R76" i="57"/>
  <c r="S76" i="57"/>
  <c r="Q77" i="57"/>
  <c r="R77" i="57"/>
  <c r="S77" i="57"/>
  <c r="Q78" i="57"/>
  <c r="R78" i="57"/>
  <c r="S78" i="57"/>
  <c r="Q79" i="57"/>
  <c r="R79" i="57"/>
  <c r="S79" i="57"/>
  <c r="Q80" i="57"/>
  <c r="R80" i="57"/>
  <c r="S80" i="57"/>
  <c r="Q81" i="57"/>
  <c r="R81" i="57"/>
  <c r="S81" i="57"/>
  <c r="Q82" i="57"/>
  <c r="R82" i="57"/>
  <c r="S82" i="57"/>
  <c r="Q83" i="57"/>
  <c r="R83" i="57"/>
  <c r="S83" i="57"/>
  <c r="R75" i="57"/>
  <c r="S75" i="57"/>
  <c r="Q75" i="57"/>
  <c r="P80" i="57"/>
  <c r="P81" i="57"/>
  <c r="P82" i="57"/>
  <c r="P83" i="57"/>
  <c r="O76" i="57"/>
  <c r="P76" i="57" s="1"/>
  <c r="O77" i="57"/>
  <c r="P77" i="57" s="1"/>
  <c r="O78" i="57"/>
  <c r="P78" i="57" s="1"/>
  <c r="O79" i="57"/>
  <c r="P79" i="57" s="1"/>
  <c r="O80" i="57"/>
  <c r="O81" i="57"/>
  <c r="O82" i="57"/>
  <c r="O83" i="57"/>
  <c r="Q66" i="57"/>
  <c r="R66" i="57"/>
  <c r="S66" i="57"/>
  <c r="Q67" i="57"/>
  <c r="R67" i="57"/>
  <c r="S67" i="57"/>
  <c r="Q68" i="57"/>
  <c r="R68" i="57"/>
  <c r="S68" i="57"/>
  <c r="Q69" i="57"/>
  <c r="R69" i="57"/>
  <c r="S69" i="57"/>
  <c r="Q70" i="57"/>
  <c r="R70" i="57"/>
  <c r="S70" i="57"/>
  <c r="Q71" i="57"/>
  <c r="R71" i="57"/>
  <c r="S71" i="57"/>
  <c r="Q72" i="57"/>
  <c r="R72" i="57"/>
  <c r="S72" i="57"/>
  <c r="Q73" i="57"/>
  <c r="R73" i="57"/>
  <c r="S73" i="57"/>
  <c r="R65" i="57"/>
  <c r="S65" i="57"/>
  <c r="Q65" i="57"/>
  <c r="Q56" i="57"/>
  <c r="R56" i="57"/>
  <c r="S56" i="57"/>
  <c r="Q57" i="57"/>
  <c r="R57" i="57"/>
  <c r="S57" i="57"/>
  <c r="Q58" i="57"/>
  <c r="R58" i="57"/>
  <c r="S58" i="57"/>
  <c r="Q59" i="57"/>
  <c r="R59" i="57"/>
  <c r="S59" i="57"/>
  <c r="Q60" i="57"/>
  <c r="R60" i="57"/>
  <c r="S60" i="57"/>
  <c r="Q61" i="57"/>
  <c r="R61" i="57"/>
  <c r="S61" i="57"/>
  <c r="Q62" i="57"/>
  <c r="R62" i="57"/>
  <c r="S62" i="57"/>
  <c r="Q63" i="57"/>
  <c r="R63" i="57"/>
  <c r="S63" i="57"/>
  <c r="R55" i="57"/>
  <c r="S55" i="57"/>
  <c r="Q55" i="57"/>
  <c r="Q46" i="57"/>
  <c r="R46" i="57"/>
  <c r="S46" i="57"/>
  <c r="Q47" i="57"/>
  <c r="R47" i="57"/>
  <c r="S47" i="57"/>
  <c r="Q48" i="57"/>
  <c r="R48" i="57"/>
  <c r="S48" i="57"/>
  <c r="Q49" i="57"/>
  <c r="R49" i="57"/>
  <c r="S49" i="57"/>
  <c r="Q50" i="57"/>
  <c r="R50" i="57"/>
  <c r="S50" i="57"/>
  <c r="Q51" i="57"/>
  <c r="R51" i="57"/>
  <c r="S51" i="57"/>
  <c r="Q52" i="57"/>
  <c r="R52" i="57"/>
  <c r="S52" i="57"/>
  <c r="Q53" i="57"/>
  <c r="R53" i="57"/>
  <c r="S53" i="57"/>
  <c r="R45" i="57"/>
  <c r="S45" i="57"/>
  <c r="Q45" i="57"/>
  <c r="Q36" i="57"/>
  <c r="R36" i="57"/>
  <c r="S36" i="57"/>
  <c r="Q37" i="57"/>
  <c r="R37" i="57"/>
  <c r="S37" i="57"/>
  <c r="Q38" i="57"/>
  <c r="R38" i="57"/>
  <c r="S38" i="57"/>
  <c r="Q39" i="57"/>
  <c r="R39" i="57"/>
  <c r="S39" i="57"/>
  <c r="Q40" i="57"/>
  <c r="R40" i="57"/>
  <c r="S40" i="57"/>
  <c r="Q41" i="57"/>
  <c r="R41" i="57"/>
  <c r="S41" i="57"/>
  <c r="Q42" i="57"/>
  <c r="R42" i="57"/>
  <c r="S42" i="57"/>
  <c r="Q43" i="57"/>
  <c r="R43" i="57"/>
  <c r="S43" i="57"/>
  <c r="R35" i="57"/>
  <c r="S35" i="57"/>
  <c r="Q35" i="57"/>
  <c r="Q26" i="57"/>
  <c r="R26" i="57"/>
  <c r="S26" i="57"/>
  <c r="Q27" i="57"/>
  <c r="R27" i="57"/>
  <c r="S27" i="57"/>
  <c r="Q28" i="57"/>
  <c r="R28" i="57"/>
  <c r="S28" i="57"/>
  <c r="Q29" i="57"/>
  <c r="R29" i="57"/>
  <c r="S29" i="57"/>
  <c r="Q30" i="57"/>
  <c r="R30" i="57"/>
  <c r="S30" i="57"/>
  <c r="Q31" i="57"/>
  <c r="R31" i="57"/>
  <c r="S31" i="57"/>
  <c r="Q32" i="57"/>
  <c r="R32" i="57"/>
  <c r="S32" i="57"/>
  <c r="Q33" i="57"/>
  <c r="R33" i="57"/>
  <c r="S33" i="57"/>
  <c r="R25" i="57"/>
  <c r="S25" i="57"/>
  <c r="Q25" i="57"/>
  <c r="Q16" i="57"/>
  <c r="R16" i="57"/>
  <c r="S16" i="57"/>
  <c r="Q17" i="57"/>
  <c r="R17" i="57"/>
  <c r="S17" i="57"/>
  <c r="Q18" i="57"/>
  <c r="R18" i="57"/>
  <c r="S18" i="57"/>
  <c r="Q19" i="57"/>
  <c r="R19" i="57"/>
  <c r="S19" i="57"/>
  <c r="Q20" i="57"/>
  <c r="R20" i="57"/>
  <c r="S20" i="57"/>
  <c r="Q21" i="57"/>
  <c r="R21" i="57"/>
  <c r="S21" i="57"/>
  <c r="Q22" i="57"/>
  <c r="R22" i="57"/>
  <c r="S22" i="57"/>
  <c r="Q23" i="57"/>
  <c r="R23" i="57"/>
  <c r="S23" i="57"/>
  <c r="R15" i="57"/>
  <c r="S15" i="57"/>
  <c r="Q15" i="57"/>
  <c r="Q14" i="57"/>
  <c r="Q6" i="57"/>
  <c r="R6" i="57"/>
  <c r="S6" i="57"/>
  <c r="Q7" i="57"/>
  <c r="R7" i="57"/>
  <c r="S7" i="57"/>
  <c r="Q8" i="57"/>
  <c r="R8" i="57"/>
  <c r="S8" i="57"/>
  <c r="Q9" i="57"/>
  <c r="R9" i="57"/>
  <c r="S9" i="57"/>
  <c r="Q10" i="57"/>
  <c r="R10" i="57"/>
  <c r="S10" i="57"/>
  <c r="Q11" i="57"/>
  <c r="R11" i="57"/>
  <c r="S11" i="57"/>
  <c r="Q12" i="57"/>
  <c r="R12" i="57"/>
  <c r="S12" i="57"/>
  <c r="Q13" i="57"/>
  <c r="R13" i="57"/>
  <c r="S13" i="57"/>
  <c r="R5" i="57"/>
  <c r="S5" i="57"/>
  <c r="Q5" i="57"/>
  <c r="O5" i="57"/>
  <c r="P5" i="57" s="1"/>
  <c r="O6" i="57"/>
  <c r="P6" i="57" s="1"/>
  <c r="O7" i="57"/>
  <c r="P7" i="57" s="1"/>
  <c r="O8" i="57"/>
  <c r="P8" i="57" s="1"/>
  <c r="O9" i="57"/>
  <c r="P9" i="57" s="1"/>
  <c r="O10" i="57"/>
  <c r="P10" i="57" s="1"/>
  <c r="O11" i="57"/>
  <c r="P11" i="57" s="1"/>
  <c r="O12" i="57"/>
  <c r="P12" i="57" s="1"/>
  <c r="O13" i="57"/>
  <c r="P13" i="57" s="1"/>
  <c r="O14" i="57"/>
  <c r="P14" i="57" s="1"/>
  <c r="O15" i="57"/>
  <c r="P15" i="57" s="1"/>
  <c r="O16" i="57"/>
  <c r="P16" i="57" s="1"/>
  <c r="O17" i="57"/>
  <c r="P17" i="57" s="1"/>
  <c r="O18" i="57"/>
  <c r="P18" i="57" s="1"/>
  <c r="O19" i="57"/>
  <c r="P19" i="57" s="1"/>
  <c r="O20" i="57"/>
  <c r="P20" i="57" s="1"/>
  <c r="O21" i="57"/>
  <c r="P21" i="57" s="1"/>
  <c r="O22" i="57"/>
  <c r="P22" i="57" s="1"/>
  <c r="O23" i="57"/>
  <c r="P23" i="57" s="1"/>
  <c r="O24" i="57"/>
  <c r="P24" i="57" s="1"/>
  <c r="O25" i="57"/>
  <c r="P25" i="57" s="1"/>
  <c r="O26" i="57"/>
  <c r="P26" i="57" s="1"/>
  <c r="O27" i="57"/>
  <c r="P27" i="57" s="1"/>
  <c r="O28" i="57"/>
  <c r="P28" i="57" s="1"/>
  <c r="O29" i="57"/>
  <c r="P29" i="57" s="1"/>
  <c r="O30" i="57"/>
  <c r="P30" i="57" s="1"/>
  <c r="O31" i="57"/>
  <c r="P31" i="57" s="1"/>
  <c r="O32" i="57"/>
  <c r="P32" i="57" s="1"/>
  <c r="O33" i="57"/>
  <c r="P33" i="57" s="1"/>
  <c r="O34" i="57"/>
  <c r="P34" i="57" s="1"/>
  <c r="O35" i="57"/>
  <c r="P35" i="57" s="1"/>
  <c r="O36" i="57"/>
  <c r="P36" i="57" s="1"/>
  <c r="O37" i="57"/>
  <c r="P37" i="57" s="1"/>
  <c r="O38" i="57"/>
  <c r="P38" i="57" s="1"/>
  <c r="O39" i="57"/>
  <c r="P39" i="57" s="1"/>
  <c r="O40" i="57"/>
  <c r="P40" i="57" s="1"/>
  <c r="O41" i="57"/>
  <c r="P41" i="57" s="1"/>
  <c r="O42" i="57"/>
  <c r="P42" i="57" s="1"/>
  <c r="O43" i="57"/>
  <c r="P43" i="57" s="1"/>
  <c r="O44" i="57"/>
  <c r="P44" i="57" s="1"/>
  <c r="O45" i="57"/>
  <c r="P45" i="57" s="1"/>
  <c r="O46" i="57"/>
  <c r="P46" i="57" s="1"/>
  <c r="O47" i="57"/>
  <c r="P47" i="57" s="1"/>
  <c r="O48" i="57"/>
  <c r="P48" i="57" s="1"/>
  <c r="O49" i="57"/>
  <c r="P49" i="57" s="1"/>
  <c r="O50" i="57"/>
  <c r="P50" i="57" s="1"/>
  <c r="O51" i="57"/>
  <c r="P51" i="57" s="1"/>
  <c r="O52" i="57"/>
  <c r="P52" i="57" s="1"/>
  <c r="O53" i="57"/>
  <c r="P53" i="57" s="1"/>
  <c r="O54" i="57"/>
  <c r="P54" i="57" s="1"/>
  <c r="O55" i="57"/>
  <c r="P55" i="57" s="1"/>
  <c r="O56" i="57"/>
  <c r="P56" i="57" s="1"/>
  <c r="O57" i="57"/>
  <c r="P57" i="57" s="1"/>
  <c r="O58" i="57"/>
  <c r="P58" i="57" s="1"/>
  <c r="O59" i="57"/>
  <c r="P59" i="57" s="1"/>
  <c r="O60" i="57"/>
  <c r="P60" i="57" s="1"/>
  <c r="O61" i="57"/>
  <c r="P61" i="57" s="1"/>
  <c r="O62" i="57"/>
  <c r="P62" i="57" s="1"/>
  <c r="O63" i="57"/>
  <c r="P63" i="57" s="1"/>
  <c r="O64" i="57"/>
  <c r="P64" i="57" s="1"/>
  <c r="O65" i="57"/>
  <c r="P65" i="57" s="1"/>
  <c r="O66" i="57"/>
  <c r="P66" i="57" s="1"/>
  <c r="O67" i="57"/>
  <c r="P67" i="57" s="1"/>
  <c r="O68" i="57"/>
  <c r="P68" i="57" s="1"/>
  <c r="O69" i="57"/>
  <c r="P69" i="57" s="1"/>
  <c r="O70" i="57"/>
  <c r="P70" i="57" s="1"/>
  <c r="O71" i="57"/>
  <c r="P71" i="57" s="1"/>
  <c r="O72" i="57"/>
  <c r="P72" i="57" s="1"/>
  <c r="O73" i="57"/>
  <c r="P73" i="57" s="1"/>
  <c r="O74" i="57"/>
  <c r="P74" i="57" s="1"/>
  <c r="O75" i="57"/>
  <c r="P75" i="57" s="1"/>
  <c r="O4" i="57"/>
  <c r="P4" i="57" s="1"/>
  <c r="AY13" i="57"/>
  <c r="AY25" i="57"/>
  <c r="AY37" i="57"/>
  <c r="AY49" i="57"/>
  <c r="AY61" i="57"/>
  <c r="AY73" i="57"/>
  <c r="AY85" i="57"/>
  <c r="AY97" i="57"/>
  <c r="AY109" i="57"/>
  <c r="AY121" i="57"/>
  <c r="AY133" i="57"/>
  <c r="AY145" i="57"/>
  <c r="AY157" i="57"/>
  <c r="AY169" i="57"/>
  <c r="AY181" i="57"/>
  <c r="AY193" i="57"/>
  <c r="AY205" i="57"/>
  <c r="AY217" i="57"/>
  <c r="AY229" i="57"/>
  <c r="AY241" i="57"/>
  <c r="AY253" i="57"/>
  <c r="AY265" i="57"/>
  <c r="AY277" i="57"/>
  <c r="AY289" i="57"/>
  <c r="AY301" i="57"/>
  <c r="AY313" i="57"/>
  <c r="AY325" i="57"/>
  <c r="AY337" i="57"/>
  <c r="AY349" i="57"/>
  <c r="AY361" i="57"/>
  <c r="AY373" i="57"/>
  <c r="AY385" i="57"/>
  <c r="AY397" i="57"/>
  <c r="AY409" i="57"/>
  <c r="AY421" i="57"/>
  <c r="AY433" i="57"/>
  <c r="AY445" i="57"/>
  <c r="AY457" i="57"/>
  <c r="AY469" i="57"/>
  <c r="AY481" i="57"/>
  <c r="AY493" i="57"/>
  <c r="AY505" i="57"/>
  <c r="AY553" i="57"/>
  <c r="AY565" i="57"/>
  <c r="AY637" i="57"/>
  <c r="AY649" i="57"/>
  <c r="AY697" i="57"/>
  <c r="AY709" i="57"/>
  <c r="AY793" i="57"/>
  <c r="AY853" i="57"/>
  <c r="AY937" i="57"/>
  <c r="AU5" i="57"/>
  <c r="AY5" i="57" s="1"/>
  <c r="AU6" i="57"/>
  <c r="AY6" i="57" s="1"/>
  <c r="AU7" i="57"/>
  <c r="AY7" i="57" s="1"/>
  <c r="AU8" i="57"/>
  <c r="AY8" i="57" s="1"/>
  <c r="AU9" i="57"/>
  <c r="AY9" i="57" s="1"/>
  <c r="AU10" i="57"/>
  <c r="AY10" i="57" s="1"/>
  <c r="AU11" i="57"/>
  <c r="AY11" i="57" s="1"/>
  <c r="AU12" i="57"/>
  <c r="AY12" i="57" s="1"/>
  <c r="AU13" i="57"/>
  <c r="AU14" i="57"/>
  <c r="AU15" i="57"/>
  <c r="AY15" i="57" s="1"/>
  <c r="AU16" i="57"/>
  <c r="AY16" i="57" s="1"/>
  <c r="AU17" i="57"/>
  <c r="AY17" i="57" s="1"/>
  <c r="AU18" i="57"/>
  <c r="AY18" i="57" s="1"/>
  <c r="AU19" i="57"/>
  <c r="AY19" i="57" s="1"/>
  <c r="AU20" i="57"/>
  <c r="AY20" i="57" s="1"/>
  <c r="AU21" i="57"/>
  <c r="AY21" i="57" s="1"/>
  <c r="AU22" i="57"/>
  <c r="AY22" i="57" s="1"/>
  <c r="AU23" i="57"/>
  <c r="AY23" i="57" s="1"/>
  <c r="AU24" i="57"/>
  <c r="AY24" i="57" s="1"/>
  <c r="AU25" i="57"/>
  <c r="AU26" i="57"/>
  <c r="AU27" i="57"/>
  <c r="AY27" i="57" s="1"/>
  <c r="AU28" i="57"/>
  <c r="AY28" i="57" s="1"/>
  <c r="AU29" i="57"/>
  <c r="AY29" i="57" s="1"/>
  <c r="AU30" i="57"/>
  <c r="AY30" i="57" s="1"/>
  <c r="AU31" i="57"/>
  <c r="AY31" i="57" s="1"/>
  <c r="AU32" i="57"/>
  <c r="AY32" i="57" s="1"/>
  <c r="AU33" i="57"/>
  <c r="AY33" i="57" s="1"/>
  <c r="AU34" i="57"/>
  <c r="AY34" i="57" s="1"/>
  <c r="AU35" i="57"/>
  <c r="AY35" i="57" s="1"/>
  <c r="AU36" i="57"/>
  <c r="AY36" i="57" s="1"/>
  <c r="AU37" i="57"/>
  <c r="AU38" i="57"/>
  <c r="AU39" i="57"/>
  <c r="AY39" i="57" s="1"/>
  <c r="AU40" i="57"/>
  <c r="AY40" i="57" s="1"/>
  <c r="AU41" i="57"/>
  <c r="AY41" i="57" s="1"/>
  <c r="AU42" i="57"/>
  <c r="AY42" i="57" s="1"/>
  <c r="AU43" i="57"/>
  <c r="AY43" i="57" s="1"/>
  <c r="AU44" i="57"/>
  <c r="AY44" i="57" s="1"/>
  <c r="AU45" i="57"/>
  <c r="AY45" i="57" s="1"/>
  <c r="AU46" i="57"/>
  <c r="AY46" i="57" s="1"/>
  <c r="AU47" i="57"/>
  <c r="AY47" i="57" s="1"/>
  <c r="AU48" i="57"/>
  <c r="AY48" i="57" s="1"/>
  <c r="AU49" i="57"/>
  <c r="AU50" i="57"/>
  <c r="AU51" i="57"/>
  <c r="AY51" i="57" s="1"/>
  <c r="AU52" i="57"/>
  <c r="AY52" i="57" s="1"/>
  <c r="AU53" i="57"/>
  <c r="AY53" i="57" s="1"/>
  <c r="AU54" i="57"/>
  <c r="AY54" i="57" s="1"/>
  <c r="AU55" i="57"/>
  <c r="AY55" i="57" s="1"/>
  <c r="AU56" i="57"/>
  <c r="AY56" i="57" s="1"/>
  <c r="AU57" i="57"/>
  <c r="AY57" i="57" s="1"/>
  <c r="AU58" i="57"/>
  <c r="AY58" i="57" s="1"/>
  <c r="AU59" i="57"/>
  <c r="AY59" i="57" s="1"/>
  <c r="AU60" i="57"/>
  <c r="AY60" i="57" s="1"/>
  <c r="AU61" i="57"/>
  <c r="AU62" i="57"/>
  <c r="AU63" i="57"/>
  <c r="AY63" i="57" s="1"/>
  <c r="AU64" i="57"/>
  <c r="AY64" i="57" s="1"/>
  <c r="AU65" i="57"/>
  <c r="AY65" i="57" s="1"/>
  <c r="AU66" i="57"/>
  <c r="AY66" i="57" s="1"/>
  <c r="AU67" i="57"/>
  <c r="AY67" i="57" s="1"/>
  <c r="AU68" i="57"/>
  <c r="AY68" i="57" s="1"/>
  <c r="AU69" i="57"/>
  <c r="AY69" i="57" s="1"/>
  <c r="AU70" i="57"/>
  <c r="AY70" i="57" s="1"/>
  <c r="AU71" i="57"/>
  <c r="AY71" i="57" s="1"/>
  <c r="AU72" i="57"/>
  <c r="AY72" i="57" s="1"/>
  <c r="AU73" i="57"/>
  <c r="AU74" i="57"/>
  <c r="AU75" i="57"/>
  <c r="AY75" i="57" s="1"/>
  <c r="AU76" i="57"/>
  <c r="AY76" i="57" s="1"/>
  <c r="AU77" i="57"/>
  <c r="AY77" i="57" s="1"/>
  <c r="AU78" i="57"/>
  <c r="AY78" i="57" s="1"/>
  <c r="AU79" i="57"/>
  <c r="AY79" i="57" s="1"/>
  <c r="AU80" i="57"/>
  <c r="AY80" i="57" s="1"/>
  <c r="AU81" i="57"/>
  <c r="AY81" i="57" s="1"/>
  <c r="AU82" i="57"/>
  <c r="AY82" i="57" s="1"/>
  <c r="AU83" i="57"/>
  <c r="AY83" i="57" s="1"/>
  <c r="AU84" i="57"/>
  <c r="AY84" i="57" s="1"/>
  <c r="AU85" i="57"/>
  <c r="AU86" i="57"/>
  <c r="AU87" i="57"/>
  <c r="AY87" i="57" s="1"/>
  <c r="AU88" i="57"/>
  <c r="AY88" i="57" s="1"/>
  <c r="AU89" i="57"/>
  <c r="AY89" i="57" s="1"/>
  <c r="AU90" i="57"/>
  <c r="AY90" i="57" s="1"/>
  <c r="AU91" i="57"/>
  <c r="AY91" i="57" s="1"/>
  <c r="AU92" i="57"/>
  <c r="AY92" i="57" s="1"/>
  <c r="AU93" i="57"/>
  <c r="AY93" i="57" s="1"/>
  <c r="AU94" i="57"/>
  <c r="AY94" i="57" s="1"/>
  <c r="AU95" i="57"/>
  <c r="AY95" i="57" s="1"/>
  <c r="AU96" i="57"/>
  <c r="AY96" i="57" s="1"/>
  <c r="AU97" i="57"/>
  <c r="AU98" i="57"/>
  <c r="AU99" i="57"/>
  <c r="AY99" i="57" s="1"/>
  <c r="AU100" i="57"/>
  <c r="AY100" i="57" s="1"/>
  <c r="AU101" i="57"/>
  <c r="AY101" i="57" s="1"/>
  <c r="AU102" i="57"/>
  <c r="AY102" i="57" s="1"/>
  <c r="AU103" i="57"/>
  <c r="AY103" i="57" s="1"/>
  <c r="AU104" i="57"/>
  <c r="AY104" i="57" s="1"/>
  <c r="AU105" i="57"/>
  <c r="AY105" i="57" s="1"/>
  <c r="AU106" i="57"/>
  <c r="AY106" i="57" s="1"/>
  <c r="AU107" i="57"/>
  <c r="AY107" i="57" s="1"/>
  <c r="AU108" i="57"/>
  <c r="AY108" i="57" s="1"/>
  <c r="AU109" i="57"/>
  <c r="AU110" i="57"/>
  <c r="AU111" i="57"/>
  <c r="AY111" i="57" s="1"/>
  <c r="AU112" i="57"/>
  <c r="AY112" i="57" s="1"/>
  <c r="AU113" i="57"/>
  <c r="AY113" i="57" s="1"/>
  <c r="AU114" i="57"/>
  <c r="AY114" i="57" s="1"/>
  <c r="AU115" i="57"/>
  <c r="AY115" i="57" s="1"/>
  <c r="AU116" i="57"/>
  <c r="AY116" i="57" s="1"/>
  <c r="AU117" i="57"/>
  <c r="AY117" i="57" s="1"/>
  <c r="AU118" i="57"/>
  <c r="AY118" i="57" s="1"/>
  <c r="AU119" i="57"/>
  <c r="AY119" i="57" s="1"/>
  <c r="AU120" i="57"/>
  <c r="AY120" i="57" s="1"/>
  <c r="AU121" i="57"/>
  <c r="AU122" i="57"/>
  <c r="AU123" i="57"/>
  <c r="AY123" i="57" s="1"/>
  <c r="AU124" i="57"/>
  <c r="AY124" i="57" s="1"/>
  <c r="AU125" i="57"/>
  <c r="AY125" i="57" s="1"/>
  <c r="AU126" i="57"/>
  <c r="AY126" i="57" s="1"/>
  <c r="AU127" i="57"/>
  <c r="AY127" i="57" s="1"/>
  <c r="AU128" i="57"/>
  <c r="AY128" i="57" s="1"/>
  <c r="AU129" i="57"/>
  <c r="AY129" i="57" s="1"/>
  <c r="AU130" i="57"/>
  <c r="AY130" i="57" s="1"/>
  <c r="AU131" i="57"/>
  <c r="AY131" i="57" s="1"/>
  <c r="AU132" i="57"/>
  <c r="AY132" i="57" s="1"/>
  <c r="AU133" i="57"/>
  <c r="AU134" i="57"/>
  <c r="AU135" i="57"/>
  <c r="AY135" i="57" s="1"/>
  <c r="AU136" i="57"/>
  <c r="AY136" i="57" s="1"/>
  <c r="AU137" i="57"/>
  <c r="AY137" i="57" s="1"/>
  <c r="AU138" i="57"/>
  <c r="AY138" i="57" s="1"/>
  <c r="AU139" i="57"/>
  <c r="AY139" i="57" s="1"/>
  <c r="AU140" i="57"/>
  <c r="AY140" i="57" s="1"/>
  <c r="AU141" i="57"/>
  <c r="AY141" i="57" s="1"/>
  <c r="AU142" i="57"/>
  <c r="AY142" i="57" s="1"/>
  <c r="AU143" i="57"/>
  <c r="AY143" i="57" s="1"/>
  <c r="AU144" i="57"/>
  <c r="AY144" i="57" s="1"/>
  <c r="AU145" i="57"/>
  <c r="AU146" i="57"/>
  <c r="AU147" i="57"/>
  <c r="AY147" i="57" s="1"/>
  <c r="AU148" i="57"/>
  <c r="AY148" i="57" s="1"/>
  <c r="AU149" i="57"/>
  <c r="AY149" i="57" s="1"/>
  <c r="AU150" i="57"/>
  <c r="AY150" i="57" s="1"/>
  <c r="AU151" i="57"/>
  <c r="AY151" i="57" s="1"/>
  <c r="AU152" i="57"/>
  <c r="AY152" i="57" s="1"/>
  <c r="AU153" i="57"/>
  <c r="AY153" i="57" s="1"/>
  <c r="AU154" i="57"/>
  <c r="AY154" i="57" s="1"/>
  <c r="AU155" i="57"/>
  <c r="AY155" i="57" s="1"/>
  <c r="AU156" i="57"/>
  <c r="AY156" i="57" s="1"/>
  <c r="AU157" i="57"/>
  <c r="AU158" i="57"/>
  <c r="AU159" i="57"/>
  <c r="AY159" i="57" s="1"/>
  <c r="AU160" i="57"/>
  <c r="AY160" i="57" s="1"/>
  <c r="AU161" i="57"/>
  <c r="AY161" i="57" s="1"/>
  <c r="AU162" i="57"/>
  <c r="AY162" i="57" s="1"/>
  <c r="AU163" i="57"/>
  <c r="AY163" i="57" s="1"/>
  <c r="AU164" i="57"/>
  <c r="AY164" i="57" s="1"/>
  <c r="AU165" i="57"/>
  <c r="AY165" i="57" s="1"/>
  <c r="AU166" i="57"/>
  <c r="AY166" i="57" s="1"/>
  <c r="AU167" i="57"/>
  <c r="AY167" i="57" s="1"/>
  <c r="AU168" i="57"/>
  <c r="AY168" i="57" s="1"/>
  <c r="AU169" i="57"/>
  <c r="AU170" i="57"/>
  <c r="AU171" i="57"/>
  <c r="AY171" i="57" s="1"/>
  <c r="AU172" i="57"/>
  <c r="AY172" i="57" s="1"/>
  <c r="AU173" i="57"/>
  <c r="AY173" i="57" s="1"/>
  <c r="AU174" i="57"/>
  <c r="AY174" i="57" s="1"/>
  <c r="AU175" i="57"/>
  <c r="AY175" i="57" s="1"/>
  <c r="AU176" i="57"/>
  <c r="AY176" i="57" s="1"/>
  <c r="AU177" i="57"/>
  <c r="AY177" i="57" s="1"/>
  <c r="AU178" i="57"/>
  <c r="AY178" i="57" s="1"/>
  <c r="AU179" i="57"/>
  <c r="AY179" i="57" s="1"/>
  <c r="AU180" i="57"/>
  <c r="AY180" i="57" s="1"/>
  <c r="AU181" i="57"/>
  <c r="AU182" i="57"/>
  <c r="AU183" i="57"/>
  <c r="AY183" i="57" s="1"/>
  <c r="AU184" i="57"/>
  <c r="AY184" i="57" s="1"/>
  <c r="AU185" i="57"/>
  <c r="AY185" i="57" s="1"/>
  <c r="AU186" i="57"/>
  <c r="AY186" i="57" s="1"/>
  <c r="AU187" i="57"/>
  <c r="AY187" i="57" s="1"/>
  <c r="AU188" i="57"/>
  <c r="AY188" i="57" s="1"/>
  <c r="AU189" i="57"/>
  <c r="AY189" i="57" s="1"/>
  <c r="AU190" i="57"/>
  <c r="AY190" i="57" s="1"/>
  <c r="AU191" i="57"/>
  <c r="AY191" i="57" s="1"/>
  <c r="AU192" i="57"/>
  <c r="AY192" i="57" s="1"/>
  <c r="AU193" i="57"/>
  <c r="AU194" i="57"/>
  <c r="AU195" i="57"/>
  <c r="AY195" i="57" s="1"/>
  <c r="AU196" i="57"/>
  <c r="AY196" i="57" s="1"/>
  <c r="AU197" i="57"/>
  <c r="AY197" i="57" s="1"/>
  <c r="AU198" i="57"/>
  <c r="AY198" i="57" s="1"/>
  <c r="AU199" i="57"/>
  <c r="AY199" i="57" s="1"/>
  <c r="AU200" i="57"/>
  <c r="AY200" i="57" s="1"/>
  <c r="AU201" i="57"/>
  <c r="AY201" i="57" s="1"/>
  <c r="AU202" i="57"/>
  <c r="AY202" i="57" s="1"/>
  <c r="AU203" i="57"/>
  <c r="AY203" i="57" s="1"/>
  <c r="AU204" i="57"/>
  <c r="AY204" i="57" s="1"/>
  <c r="AU205" i="57"/>
  <c r="AU206" i="57"/>
  <c r="AU207" i="57"/>
  <c r="AY207" i="57" s="1"/>
  <c r="AU208" i="57"/>
  <c r="AY208" i="57" s="1"/>
  <c r="AU209" i="57"/>
  <c r="AY209" i="57" s="1"/>
  <c r="AU210" i="57"/>
  <c r="AY210" i="57" s="1"/>
  <c r="AU211" i="57"/>
  <c r="AY211" i="57" s="1"/>
  <c r="AU212" i="57"/>
  <c r="AY212" i="57" s="1"/>
  <c r="AU213" i="57"/>
  <c r="AY213" i="57" s="1"/>
  <c r="AU214" i="57"/>
  <c r="AY214" i="57" s="1"/>
  <c r="AU215" i="57"/>
  <c r="AY215" i="57" s="1"/>
  <c r="AU216" i="57"/>
  <c r="AY216" i="57" s="1"/>
  <c r="AU217" i="57"/>
  <c r="AU218" i="57"/>
  <c r="AU219" i="57"/>
  <c r="AY219" i="57" s="1"/>
  <c r="AU220" i="57"/>
  <c r="AY220" i="57" s="1"/>
  <c r="AU221" i="57"/>
  <c r="AY221" i="57" s="1"/>
  <c r="AU222" i="57"/>
  <c r="AY222" i="57" s="1"/>
  <c r="AU223" i="57"/>
  <c r="AY223" i="57" s="1"/>
  <c r="AU224" i="57"/>
  <c r="AY224" i="57" s="1"/>
  <c r="AU225" i="57"/>
  <c r="AY225" i="57" s="1"/>
  <c r="AU226" i="57"/>
  <c r="AY226" i="57" s="1"/>
  <c r="AU227" i="57"/>
  <c r="AY227" i="57" s="1"/>
  <c r="AU228" i="57"/>
  <c r="AY228" i="57" s="1"/>
  <c r="AU229" i="57"/>
  <c r="AU230" i="57"/>
  <c r="AU231" i="57"/>
  <c r="AY231" i="57" s="1"/>
  <c r="AU232" i="57"/>
  <c r="AY232" i="57" s="1"/>
  <c r="AU233" i="57"/>
  <c r="AY233" i="57" s="1"/>
  <c r="AU234" i="57"/>
  <c r="AY234" i="57" s="1"/>
  <c r="AU235" i="57"/>
  <c r="AY235" i="57" s="1"/>
  <c r="AU236" i="57"/>
  <c r="AY236" i="57" s="1"/>
  <c r="AU237" i="57"/>
  <c r="AY237" i="57" s="1"/>
  <c r="AU238" i="57"/>
  <c r="AY238" i="57" s="1"/>
  <c r="AU239" i="57"/>
  <c r="AY239" i="57" s="1"/>
  <c r="AU240" i="57"/>
  <c r="AY240" i="57" s="1"/>
  <c r="AU241" i="57"/>
  <c r="AU242" i="57"/>
  <c r="AU243" i="57"/>
  <c r="AY243" i="57" s="1"/>
  <c r="AU244" i="57"/>
  <c r="AY244" i="57" s="1"/>
  <c r="AU245" i="57"/>
  <c r="AY245" i="57" s="1"/>
  <c r="AU246" i="57"/>
  <c r="AY246" i="57" s="1"/>
  <c r="AU247" i="57"/>
  <c r="AY247" i="57" s="1"/>
  <c r="AU248" i="57"/>
  <c r="AY248" i="57" s="1"/>
  <c r="AU249" i="57"/>
  <c r="AY249" i="57" s="1"/>
  <c r="AU250" i="57"/>
  <c r="AY250" i="57" s="1"/>
  <c r="AU251" i="57"/>
  <c r="AY251" i="57" s="1"/>
  <c r="AU252" i="57"/>
  <c r="AY252" i="57" s="1"/>
  <c r="AU253" i="57"/>
  <c r="AU254" i="57"/>
  <c r="AU255" i="57"/>
  <c r="AY255" i="57" s="1"/>
  <c r="AU256" i="57"/>
  <c r="AY256" i="57" s="1"/>
  <c r="AU257" i="57"/>
  <c r="AY257" i="57" s="1"/>
  <c r="AU258" i="57"/>
  <c r="AY258" i="57" s="1"/>
  <c r="AU259" i="57"/>
  <c r="AY259" i="57" s="1"/>
  <c r="AU260" i="57"/>
  <c r="AY260" i="57" s="1"/>
  <c r="AU261" i="57"/>
  <c r="AY261" i="57" s="1"/>
  <c r="AU262" i="57"/>
  <c r="AY262" i="57" s="1"/>
  <c r="AU263" i="57"/>
  <c r="AY263" i="57" s="1"/>
  <c r="AU264" i="57"/>
  <c r="AY264" i="57" s="1"/>
  <c r="AU265" i="57"/>
  <c r="AU266" i="57"/>
  <c r="AU267" i="57"/>
  <c r="AY267" i="57" s="1"/>
  <c r="AU268" i="57"/>
  <c r="AY268" i="57" s="1"/>
  <c r="AU269" i="57"/>
  <c r="AY269" i="57" s="1"/>
  <c r="AU270" i="57"/>
  <c r="AY270" i="57" s="1"/>
  <c r="AU271" i="57"/>
  <c r="AY271" i="57" s="1"/>
  <c r="AU272" i="57"/>
  <c r="AY272" i="57" s="1"/>
  <c r="AU273" i="57"/>
  <c r="AY273" i="57" s="1"/>
  <c r="AU274" i="57"/>
  <c r="AY274" i="57" s="1"/>
  <c r="AU275" i="57"/>
  <c r="AY275" i="57" s="1"/>
  <c r="AU276" i="57"/>
  <c r="AY276" i="57" s="1"/>
  <c r="AU277" i="57"/>
  <c r="AU278" i="57"/>
  <c r="AU279" i="57"/>
  <c r="AY279" i="57" s="1"/>
  <c r="AU280" i="57"/>
  <c r="AY280" i="57" s="1"/>
  <c r="AU281" i="57"/>
  <c r="AY281" i="57" s="1"/>
  <c r="AU282" i="57"/>
  <c r="AY282" i="57" s="1"/>
  <c r="AU283" i="57"/>
  <c r="AY283" i="57" s="1"/>
  <c r="AU284" i="57"/>
  <c r="AY284" i="57" s="1"/>
  <c r="AU285" i="57"/>
  <c r="AY285" i="57" s="1"/>
  <c r="AU286" i="57"/>
  <c r="AY286" i="57" s="1"/>
  <c r="AU287" i="57"/>
  <c r="AY287" i="57" s="1"/>
  <c r="AU288" i="57"/>
  <c r="AY288" i="57" s="1"/>
  <c r="AU289" i="57"/>
  <c r="AU290" i="57"/>
  <c r="AU291" i="57"/>
  <c r="AY291" i="57" s="1"/>
  <c r="AU292" i="57"/>
  <c r="AY292" i="57" s="1"/>
  <c r="AU293" i="57"/>
  <c r="AY293" i="57" s="1"/>
  <c r="AU294" i="57"/>
  <c r="AY294" i="57" s="1"/>
  <c r="AU295" i="57"/>
  <c r="AY295" i="57" s="1"/>
  <c r="AU296" i="57"/>
  <c r="AY296" i="57" s="1"/>
  <c r="AU297" i="57"/>
  <c r="AY297" i="57" s="1"/>
  <c r="AU298" i="57"/>
  <c r="AY298" i="57" s="1"/>
  <c r="AU299" i="57"/>
  <c r="AY299" i="57" s="1"/>
  <c r="AU300" i="57"/>
  <c r="AY300" i="57" s="1"/>
  <c r="AU301" i="57"/>
  <c r="AU302" i="57"/>
  <c r="AU303" i="57"/>
  <c r="AY303" i="57" s="1"/>
  <c r="AU304" i="57"/>
  <c r="AY304" i="57" s="1"/>
  <c r="AU305" i="57"/>
  <c r="AY305" i="57" s="1"/>
  <c r="AU306" i="57"/>
  <c r="AY306" i="57" s="1"/>
  <c r="AU307" i="57"/>
  <c r="AY307" i="57" s="1"/>
  <c r="AU308" i="57"/>
  <c r="AY308" i="57" s="1"/>
  <c r="AU309" i="57"/>
  <c r="AY309" i="57" s="1"/>
  <c r="AU310" i="57"/>
  <c r="AY310" i="57" s="1"/>
  <c r="AU311" i="57"/>
  <c r="AY311" i="57" s="1"/>
  <c r="AU312" i="57"/>
  <c r="AY312" i="57" s="1"/>
  <c r="AU313" i="57"/>
  <c r="AU314" i="57"/>
  <c r="AU315" i="57"/>
  <c r="AY315" i="57" s="1"/>
  <c r="AU316" i="57"/>
  <c r="AY316" i="57" s="1"/>
  <c r="AU317" i="57"/>
  <c r="AY317" i="57" s="1"/>
  <c r="AU318" i="57"/>
  <c r="AY318" i="57" s="1"/>
  <c r="AU319" i="57"/>
  <c r="AY319" i="57" s="1"/>
  <c r="AU320" i="57"/>
  <c r="AY320" i="57" s="1"/>
  <c r="AU321" i="57"/>
  <c r="AY321" i="57" s="1"/>
  <c r="AU322" i="57"/>
  <c r="AY322" i="57" s="1"/>
  <c r="AU323" i="57"/>
  <c r="AY323" i="57" s="1"/>
  <c r="AU324" i="57"/>
  <c r="AY324" i="57" s="1"/>
  <c r="AU325" i="57"/>
  <c r="AU326" i="57"/>
  <c r="AU327" i="57"/>
  <c r="AY327" i="57" s="1"/>
  <c r="AU328" i="57"/>
  <c r="AY328" i="57" s="1"/>
  <c r="AU329" i="57"/>
  <c r="AY329" i="57" s="1"/>
  <c r="AU330" i="57"/>
  <c r="AY330" i="57" s="1"/>
  <c r="AU331" i="57"/>
  <c r="AY331" i="57" s="1"/>
  <c r="AU332" i="57"/>
  <c r="AY332" i="57" s="1"/>
  <c r="AU333" i="57"/>
  <c r="AY333" i="57" s="1"/>
  <c r="AU334" i="57"/>
  <c r="AY334" i="57" s="1"/>
  <c r="AU335" i="57"/>
  <c r="AY335" i="57" s="1"/>
  <c r="AU336" i="57"/>
  <c r="AY336" i="57" s="1"/>
  <c r="AU337" i="57"/>
  <c r="AU338" i="57"/>
  <c r="AU339" i="57"/>
  <c r="AY339" i="57" s="1"/>
  <c r="AU340" i="57"/>
  <c r="AY340" i="57" s="1"/>
  <c r="AU341" i="57"/>
  <c r="AY341" i="57" s="1"/>
  <c r="AU342" i="57"/>
  <c r="AY342" i="57" s="1"/>
  <c r="AU343" i="57"/>
  <c r="AY343" i="57" s="1"/>
  <c r="AU344" i="57"/>
  <c r="AY344" i="57" s="1"/>
  <c r="AU345" i="57"/>
  <c r="AY345" i="57" s="1"/>
  <c r="AU346" i="57"/>
  <c r="AY346" i="57" s="1"/>
  <c r="AU347" i="57"/>
  <c r="AY347" i="57" s="1"/>
  <c r="AU348" i="57"/>
  <c r="AY348" i="57" s="1"/>
  <c r="AU349" i="57"/>
  <c r="AU350" i="57"/>
  <c r="AU351" i="57"/>
  <c r="AY351" i="57" s="1"/>
  <c r="AU352" i="57"/>
  <c r="AY352" i="57" s="1"/>
  <c r="AU353" i="57"/>
  <c r="AY353" i="57" s="1"/>
  <c r="AU354" i="57"/>
  <c r="AY354" i="57" s="1"/>
  <c r="AU355" i="57"/>
  <c r="AY355" i="57" s="1"/>
  <c r="AU356" i="57"/>
  <c r="AY356" i="57" s="1"/>
  <c r="AU357" i="57"/>
  <c r="AY357" i="57" s="1"/>
  <c r="AU358" i="57"/>
  <c r="AY358" i="57" s="1"/>
  <c r="AU359" i="57"/>
  <c r="AY359" i="57" s="1"/>
  <c r="AU360" i="57"/>
  <c r="AY360" i="57" s="1"/>
  <c r="AU361" i="57"/>
  <c r="AU362" i="57"/>
  <c r="AU363" i="57"/>
  <c r="AY363" i="57" s="1"/>
  <c r="AU364" i="57"/>
  <c r="AY364" i="57" s="1"/>
  <c r="AU365" i="57"/>
  <c r="AY365" i="57" s="1"/>
  <c r="AU366" i="57"/>
  <c r="AY366" i="57" s="1"/>
  <c r="AU367" i="57"/>
  <c r="AY367" i="57" s="1"/>
  <c r="AU368" i="57"/>
  <c r="AY368" i="57" s="1"/>
  <c r="AU369" i="57"/>
  <c r="AY369" i="57" s="1"/>
  <c r="AU370" i="57"/>
  <c r="AY370" i="57" s="1"/>
  <c r="AU371" i="57"/>
  <c r="AY371" i="57" s="1"/>
  <c r="AU372" i="57"/>
  <c r="AY372" i="57" s="1"/>
  <c r="AU373" i="57"/>
  <c r="AU374" i="57"/>
  <c r="AU375" i="57"/>
  <c r="AY375" i="57" s="1"/>
  <c r="AU376" i="57"/>
  <c r="AY376" i="57" s="1"/>
  <c r="AU377" i="57"/>
  <c r="AY377" i="57" s="1"/>
  <c r="AU378" i="57"/>
  <c r="AY378" i="57" s="1"/>
  <c r="AU379" i="57"/>
  <c r="AY379" i="57" s="1"/>
  <c r="AU380" i="57"/>
  <c r="AY380" i="57" s="1"/>
  <c r="AU381" i="57"/>
  <c r="AY381" i="57" s="1"/>
  <c r="AU382" i="57"/>
  <c r="AY382" i="57" s="1"/>
  <c r="AU383" i="57"/>
  <c r="AY383" i="57" s="1"/>
  <c r="AU384" i="57"/>
  <c r="AY384" i="57" s="1"/>
  <c r="AU385" i="57"/>
  <c r="AU386" i="57"/>
  <c r="AU387" i="57"/>
  <c r="AY387" i="57" s="1"/>
  <c r="AU388" i="57"/>
  <c r="AY388" i="57" s="1"/>
  <c r="AU389" i="57"/>
  <c r="AY389" i="57" s="1"/>
  <c r="AU390" i="57"/>
  <c r="AY390" i="57" s="1"/>
  <c r="AU391" i="57"/>
  <c r="AY391" i="57" s="1"/>
  <c r="AU392" i="57"/>
  <c r="AU393" i="57"/>
  <c r="AU394" i="57"/>
  <c r="AY394" i="57" s="1"/>
  <c r="AU395" i="57"/>
  <c r="AY395" i="57" s="1"/>
  <c r="AU396" i="57"/>
  <c r="AY396" i="57" s="1"/>
  <c r="AU397" i="57"/>
  <c r="AU398" i="57"/>
  <c r="AU399" i="57"/>
  <c r="AY399" i="57" s="1"/>
  <c r="AU400" i="57"/>
  <c r="AY400" i="57" s="1"/>
  <c r="AU401" i="57"/>
  <c r="AY401" i="57" s="1"/>
  <c r="AU402" i="57"/>
  <c r="AY402" i="57" s="1"/>
  <c r="AU403" i="57"/>
  <c r="AY403" i="57" s="1"/>
  <c r="AU404" i="57"/>
  <c r="AU405" i="57"/>
  <c r="AU406" i="57"/>
  <c r="AY406" i="57" s="1"/>
  <c r="AU407" i="57"/>
  <c r="AY407" i="57" s="1"/>
  <c r="AU408" i="57"/>
  <c r="AY408" i="57" s="1"/>
  <c r="AU409" i="57"/>
  <c r="AU410" i="57"/>
  <c r="AU411" i="57"/>
  <c r="AY411" i="57" s="1"/>
  <c r="AU412" i="57"/>
  <c r="AY412" i="57" s="1"/>
  <c r="AU413" i="57"/>
  <c r="AY413" i="57" s="1"/>
  <c r="AU414" i="57"/>
  <c r="AY414" i="57" s="1"/>
  <c r="AU415" i="57"/>
  <c r="AY415" i="57" s="1"/>
  <c r="AU416" i="57"/>
  <c r="AU417" i="57"/>
  <c r="AU418" i="57"/>
  <c r="AY418" i="57" s="1"/>
  <c r="AU419" i="57"/>
  <c r="AY419" i="57" s="1"/>
  <c r="AU420" i="57"/>
  <c r="AY420" i="57" s="1"/>
  <c r="AU421" i="57"/>
  <c r="AU422" i="57"/>
  <c r="AU423" i="57"/>
  <c r="AY423" i="57" s="1"/>
  <c r="AU424" i="57"/>
  <c r="AY424" i="57" s="1"/>
  <c r="AU425" i="57"/>
  <c r="AY425" i="57" s="1"/>
  <c r="AU426" i="57"/>
  <c r="AY426" i="57" s="1"/>
  <c r="AU427" i="57"/>
  <c r="AY427" i="57" s="1"/>
  <c r="AU428" i="57"/>
  <c r="AU429" i="57"/>
  <c r="AU430" i="57"/>
  <c r="AY430" i="57" s="1"/>
  <c r="AU431" i="57"/>
  <c r="AY431" i="57" s="1"/>
  <c r="AU432" i="57"/>
  <c r="AY432" i="57" s="1"/>
  <c r="AU433" i="57"/>
  <c r="AU434" i="57"/>
  <c r="AU435" i="57"/>
  <c r="AY435" i="57" s="1"/>
  <c r="AU436" i="57"/>
  <c r="AY436" i="57" s="1"/>
  <c r="AU437" i="57"/>
  <c r="AY437" i="57" s="1"/>
  <c r="AU438" i="57"/>
  <c r="AY438" i="57" s="1"/>
  <c r="AU439" i="57"/>
  <c r="AY439" i="57" s="1"/>
  <c r="AU440" i="57"/>
  <c r="AU441" i="57"/>
  <c r="AU442" i="57"/>
  <c r="AY442" i="57" s="1"/>
  <c r="AU443" i="57"/>
  <c r="AY443" i="57" s="1"/>
  <c r="AU444" i="57"/>
  <c r="AY444" i="57" s="1"/>
  <c r="AU445" i="57"/>
  <c r="AU446" i="57"/>
  <c r="AU447" i="57"/>
  <c r="AU448" i="57"/>
  <c r="AY448" i="57" s="1"/>
  <c r="AU449" i="57"/>
  <c r="AY449" i="57" s="1"/>
  <c r="AU450" i="57"/>
  <c r="AY450" i="57" s="1"/>
  <c r="AU451" i="57"/>
  <c r="AY451" i="57" s="1"/>
  <c r="AU452" i="57"/>
  <c r="AU453" i="57"/>
  <c r="AU454" i="57"/>
  <c r="AY454" i="57" s="1"/>
  <c r="AU455" i="57"/>
  <c r="AY455" i="57" s="1"/>
  <c r="AU456" i="57"/>
  <c r="AY456" i="57" s="1"/>
  <c r="AU457" i="57"/>
  <c r="AU458" i="57"/>
  <c r="AU459" i="57"/>
  <c r="AU460" i="57"/>
  <c r="AY460" i="57" s="1"/>
  <c r="AU461" i="57"/>
  <c r="AY461" i="57" s="1"/>
  <c r="AU462" i="57"/>
  <c r="AY462" i="57" s="1"/>
  <c r="AU463" i="57"/>
  <c r="AY463" i="57" s="1"/>
  <c r="AU464" i="57"/>
  <c r="AU465" i="57"/>
  <c r="AU466" i="57"/>
  <c r="AY466" i="57" s="1"/>
  <c r="AU467" i="57"/>
  <c r="AY467" i="57" s="1"/>
  <c r="AU468" i="57"/>
  <c r="AY468" i="57" s="1"/>
  <c r="AU469" i="57"/>
  <c r="AU470" i="57"/>
  <c r="AU471" i="57"/>
  <c r="AU472" i="57"/>
  <c r="AY472" i="57" s="1"/>
  <c r="AU473" i="57"/>
  <c r="AY473" i="57" s="1"/>
  <c r="AU474" i="57"/>
  <c r="AY474" i="57" s="1"/>
  <c r="AU475" i="57"/>
  <c r="AY475" i="57" s="1"/>
  <c r="AU476" i="57"/>
  <c r="AU477" i="57"/>
  <c r="AU478" i="57"/>
  <c r="AY478" i="57" s="1"/>
  <c r="AU479" i="57"/>
  <c r="AY479" i="57" s="1"/>
  <c r="AU480" i="57"/>
  <c r="AY480" i="57" s="1"/>
  <c r="AU481" i="57"/>
  <c r="AU482" i="57"/>
  <c r="AU483" i="57"/>
  <c r="AU484" i="57"/>
  <c r="AY484" i="57" s="1"/>
  <c r="AU485" i="57"/>
  <c r="AY485" i="57" s="1"/>
  <c r="AU486" i="57"/>
  <c r="AY486" i="57" s="1"/>
  <c r="AU487" i="57"/>
  <c r="AY487" i="57" s="1"/>
  <c r="AU488" i="57"/>
  <c r="AU489" i="57"/>
  <c r="AU490" i="57"/>
  <c r="AY490" i="57" s="1"/>
  <c r="AU491" i="57"/>
  <c r="AY491" i="57" s="1"/>
  <c r="AU492" i="57"/>
  <c r="AU493" i="57"/>
  <c r="AU494" i="57"/>
  <c r="AU495" i="57"/>
  <c r="AU496" i="57"/>
  <c r="AY496" i="57" s="1"/>
  <c r="AU497" i="57"/>
  <c r="AY497" i="57" s="1"/>
  <c r="AU498" i="57"/>
  <c r="AY498" i="57" s="1"/>
  <c r="AU499" i="57"/>
  <c r="AY499" i="57" s="1"/>
  <c r="AU500" i="57"/>
  <c r="AU501" i="57"/>
  <c r="AU502" i="57"/>
  <c r="AY502" i="57" s="1"/>
  <c r="AU503" i="57"/>
  <c r="AY503" i="57" s="1"/>
  <c r="AU504" i="57"/>
  <c r="AU505" i="57"/>
  <c r="AU506" i="57"/>
  <c r="AU507" i="57"/>
  <c r="AU508" i="57"/>
  <c r="AY508" i="57" s="1"/>
  <c r="AU509" i="57"/>
  <c r="AY509" i="57" s="1"/>
  <c r="AU510" i="57"/>
  <c r="AY510" i="57" s="1"/>
  <c r="AU511" i="57"/>
  <c r="AY511" i="57" s="1"/>
  <c r="AU512" i="57"/>
  <c r="AU513" i="57"/>
  <c r="AU514" i="57"/>
  <c r="AY514" i="57" s="1"/>
  <c r="AU515" i="57"/>
  <c r="AY515" i="57" s="1"/>
  <c r="AU516" i="57"/>
  <c r="AU517" i="57"/>
  <c r="AU518" i="57"/>
  <c r="AU519" i="57"/>
  <c r="AU520" i="57"/>
  <c r="AY520" i="57" s="1"/>
  <c r="AU521" i="57"/>
  <c r="AY521" i="57" s="1"/>
  <c r="AU522" i="57"/>
  <c r="AY522" i="57" s="1"/>
  <c r="AU523" i="57"/>
  <c r="AY523" i="57" s="1"/>
  <c r="AU524" i="57"/>
  <c r="AU525" i="57"/>
  <c r="AU526" i="57"/>
  <c r="AY526" i="57" s="1"/>
  <c r="AU527" i="57"/>
  <c r="AY527" i="57" s="1"/>
  <c r="AU528" i="57"/>
  <c r="AU529" i="57"/>
  <c r="AU530" i="57"/>
  <c r="AU531" i="57"/>
  <c r="AU532" i="57"/>
  <c r="AY532" i="57" s="1"/>
  <c r="AU533" i="57"/>
  <c r="AY533" i="57" s="1"/>
  <c r="AU534" i="57"/>
  <c r="AY534" i="57" s="1"/>
  <c r="AU535" i="57"/>
  <c r="AY535" i="57" s="1"/>
  <c r="AU536" i="57"/>
  <c r="AU537" i="57"/>
  <c r="AU538" i="57"/>
  <c r="AY538" i="57" s="1"/>
  <c r="AU539" i="57"/>
  <c r="AY539" i="57" s="1"/>
  <c r="AU540" i="57"/>
  <c r="AU541" i="57"/>
  <c r="AU542" i="57"/>
  <c r="AU543" i="57"/>
  <c r="AU544" i="57"/>
  <c r="AY544" i="57" s="1"/>
  <c r="AU545" i="57"/>
  <c r="AY545" i="57" s="1"/>
  <c r="AU546" i="57"/>
  <c r="AU547" i="57"/>
  <c r="AU548" i="57"/>
  <c r="AU549" i="57"/>
  <c r="AU550" i="57"/>
  <c r="AU551" i="57"/>
  <c r="AU552" i="57"/>
  <c r="AU553" i="57"/>
  <c r="AU554" i="57"/>
  <c r="AU555" i="57"/>
  <c r="AU556" i="57"/>
  <c r="AY556" i="57" s="1"/>
  <c r="AU557" i="57"/>
  <c r="AY557" i="57" s="1"/>
  <c r="AU558" i="57"/>
  <c r="AU559" i="57"/>
  <c r="AU560" i="57"/>
  <c r="AU561" i="57"/>
  <c r="AU562" i="57"/>
  <c r="AU563" i="57"/>
  <c r="AU564" i="57"/>
  <c r="AU565" i="57"/>
  <c r="AU566" i="57"/>
  <c r="AU567" i="57"/>
  <c r="AU568" i="57"/>
  <c r="AU569" i="57"/>
  <c r="AU570" i="57"/>
  <c r="AU571" i="57"/>
  <c r="AU572" i="57"/>
  <c r="AU573" i="57"/>
  <c r="AU574" i="57"/>
  <c r="AU575" i="57"/>
  <c r="AU576" i="57"/>
  <c r="AU577" i="57"/>
  <c r="AU578" i="57"/>
  <c r="AU579" i="57"/>
  <c r="AU580" i="57"/>
  <c r="AU581" i="57"/>
  <c r="AU582" i="57"/>
  <c r="AU583" i="57"/>
  <c r="AU584" i="57"/>
  <c r="AU585" i="57"/>
  <c r="AU586" i="57"/>
  <c r="AU587" i="57"/>
  <c r="AU588" i="57"/>
  <c r="AU589" i="57"/>
  <c r="AU590" i="57"/>
  <c r="AU591" i="57"/>
  <c r="AU592" i="57"/>
  <c r="AU593" i="57"/>
  <c r="AU594" i="57"/>
  <c r="AU595" i="57"/>
  <c r="AU596" i="57"/>
  <c r="AU597" i="57"/>
  <c r="AU598" i="57"/>
  <c r="AU599" i="57"/>
  <c r="AU600" i="57"/>
  <c r="AU601" i="57"/>
  <c r="AU602" i="57"/>
  <c r="AU603" i="57"/>
  <c r="AU604" i="57"/>
  <c r="AU605" i="57"/>
  <c r="AU606" i="57"/>
  <c r="AU607" i="57"/>
  <c r="AU608" i="57"/>
  <c r="AU609" i="57"/>
  <c r="AU610" i="57"/>
  <c r="AU611" i="57"/>
  <c r="AU612" i="57"/>
  <c r="AU613" i="57"/>
  <c r="AU614" i="57"/>
  <c r="AU615" i="57"/>
  <c r="AU616" i="57"/>
  <c r="AU617" i="57"/>
  <c r="AU618" i="57"/>
  <c r="AU619" i="57"/>
  <c r="AU620" i="57"/>
  <c r="AU621" i="57"/>
  <c r="AU622" i="57"/>
  <c r="AU623" i="57"/>
  <c r="AU624" i="57"/>
  <c r="AU625" i="57"/>
  <c r="AY625" i="57" s="1"/>
  <c r="AU626" i="57"/>
  <c r="AU627" i="57"/>
  <c r="AU628" i="57"/>
  <c r="AU629" i="57"/>
  <c r="AU630" i="57"/>
  <c r="AU631" i="57"/>
  <c r="AU632" i="57"/>
  <c r="AU633" i="57"/>
  <c r="AU634" i="57"/>
  <c r="AU635" i="57"/>
  <c r="AU636" i="57"/>
  <c r="AU637" i="57"/>
  <c r="AU638" i="57"/>
  <c r="AU639" i="57"/>
  <c r="AU640" i="57"/>
  <c r="AU641" i="57"/>
  <c r="AU642" i="57"/>
  <c r="AU643" i="57"/>
  <c r="AU644" i="57"/>
  <c r="AU645" i="57"/>
  <c r="AU646" i="57"/>
  <c r="AU647" i="57"/>
  <c r="AU648" i="57"/>
  <c r="AU649" i="57"/>
  <c r="AU650" i="57"/>
  <c r="AU651" i="57"/>
  <c r="AU652" i="57"/>
  <c r="AU653" i="57"/>
  <c r="AU654" i="57"/>
  <c r="AU655" i="57"/>
  <c r="AU656" i="57"/>
  <c r="AU657" i="57"/>
  <c r="AU658" i="57"/>
  <c r="AU659" i="57"/>
  <c r="AU660" i="57"/>
  <c r="AU661" i="57"/>
  <c r="AU662" i="57"/>
  <c r="AU663" i="57"/>
  <c r="AU664" i="57"/>
  <c r="AU665" i="57"/>
  <c r="AU666" i="57"/>
  <c r="AU667" i="57"/>
  <c r="AU668" i="57"/>
  <c r="AU669" i="57"/>
  <c r="AU670" i="57"/>
  <c r="AU671" i="57"/>
  <c r="AU672" i="57"/>
  <c r="AU673" i="57"/>
  <c r="AU674" i="57"/>
  <c r="AU675" i="57"/>
  <c r="AU676" i="57"/>
  <c r="AU677" i="57"/>
  <c r="AU678" i="57"/>
  <c r="AU679" i="57"/>
  <c r="AU680" i="57"/>
  <c r="AU681" i="57"/>
  <c r="AU682" i="57"/>
  <c r="AU683" i="57"/>
  <c r="AU684" i="57"/>
  <c r="AU685" i="57"/>
  <c r="AU686" i="57"/>
  <c r="AU687" i="57"/>
  <c r="AU688" i="57"/>
  <c r="AU689" i="57"/>
  <c r="AU690" i="57"/>
  <c r="AU691" i="57"/>
  <c r="AU692" i="57"/>
  <c r="AU693" i="57"/>
  <c r="AU694" i="57"/>
  <c r="AU695" i="57"/>
  <c r="AU696" i="57"/>
  <c r="AU697" i="57"/>
  <c r="AU698" i="57"/>
  <c r="AU699" i="57"/>
  <c r="AU700" i="57"/>
  <c r="AU701" i="57"/>
  <c r="AU702" i="57"/>
  <c r="AU703" i="57"/>
  <c r="AU704" i="57"/>
  <c r="AU705" i="57"/>
  <c r="AU706" i="57"/>
  <c r="AU707" i="57"/>
  <c r="AU708" i="57"/>
  <c r="AU709" i="57"/>
  <c r="AU710" i="57"/>
  <c r="AU711" i="57"/>
  <c r="AU712" i="57"/>
  <c r="AU713" i="57"/>
  <c r="AU714" i="57"/>
  <c r="AU715" i="57"/>
  <c r="AU716" i="57"/>
  <c r="AU717" i="57"/>
  <c r="AU718" i="57"/>
  <c r="AU719" i="57"/>
  <c r="AU720" i="57"/>
  <c r="AU721" i="57"/>
  <c r="AU722" i="57"/>
  <c r="AU723" i="57"/>
  <c r="AU724" i="57"/>
  <c r="AU725" i="57"/>
  <c r="AU726" i="57"/>
  <c r="AU727" i="57"/>
  <c r="AU728" i="57"/>
  <c r="AU729" i="57"/>
  <c r="AU730" i="57"/>
  <c r="AU731" i="57"/>
  <c r="AU732" i="57"/>
  <c r="AU733" i="57"/>
  <c r="AU734" i="57"/>
  <c r="AU735" i="57"/>
  <c r="AU736" i="57"/>
  <c r="AU737" i="57"/>
  <c r="AU738" i="57"/>
  <c r="AU739" i="57"/>
  <c r="AU740" i="57"/>
  <c r="AU741" i="57"/>
  <c r="AU742" i="57"/>
  <c r="AU743" i="57"/>
  <c r="AU744" i="57"/>
  <c r="AU745" i="57"/>
  <c r="AU746" i="57"/>
  <c r="AU747" i="57"/>
  <c r="AU748" i="57"/>
  <c r="AU749" i="57"/>
  <c r="AU750" i="57"/>
  <c r="AU751" i="57"/>
  <c r="AU752" i="57"/>
  <c r="AU753" i="57"/>
  <c r="AU754" i="57"/>
  <c r="AU755" i="57"/>
  <c r="AU756" i="57"/>
  <c r="AU757" i="57"/>
  <c r="AU758" i="57"/>
  <c r="AU759" i="57"/>
  <c r="AU760" i="57"/>
  <c r="AU761" i="57"/>
  <c r="AU762" i="57"/>
  <c r="AU763" i="57"/>
  <c r="AU764" i="57"/>
  <c r="AU765" i="57"/>
  <c r="AU766" i="57"/>
  <c r="AU767" i="57"/>
  <c r="AU768" i="57"/>
  <c r="AU769" i="57"/>
  <c r="AY769" i="57" s="1"/>
  <c r="AU770" i="57"/>
  <c r="AU771" i="57"/>
  <c r="AU772" i="57"/>
  <c r="AU773" i="57"/>
  <c r="AU774" i="57"/>
  <c r="AU775" i="57"/>
  <c r="AU776" i="57"/>
  <c r="AU777" i="57"/>
  <c r="AU778" i="57"/>
  <c r="AU779" i="57"/>
  <c r="AU780" i="57"/>
  <c r="AU781" i="57"/>
  <c r="AU782" i="57"/>
  <c r="AU783" i="57"/>
  <c r="AU784" i="57"/>
  <c r="AU785" i="57"/>
  <c r="AU786" i="57"/>
  <c r="AU787" i="57"/>
  <c r="AU788" i="57"/>
  <c r="AU789" i="57"/>
  <c r="AU790" i="57"/>
  <c r="AU791" i="57"/>
  <c r="AU792" i="57"/>
  <c r="AU793" i="57"/>
  <c r="AU794" i="57"/>
  <c r="AU795" i="57"/>
  <c r="AU796" i="57"/>
  <c r="AU797" i="57"/>
  <c r="AU798" i="57"/>
  <c r="AU799" i="57"/>
  <c r="AU800" i="57"/>
  <c r="AU801" i="57"/>
  <c r="AU802" i="57"/>
  <c r="AU803" i="57"/>
  <c r="AU804" i="57"/>
  <c r="AU805" i="57"/>
  <c r="AU806" i="57"/>
  <c r="AU807" i="57"/>
  <c r="AU808" i="57"/>
  <c r="AU809" i="57"/>
  <c r="AU810" i="57"/>
  <c r="AU811" i="57"/>
  <c r="AU812" i="57"/>
  <c r="AU813" i="57"/>
  <c r="AU814" i="57"/>
  <c r="AU815" i="57"/>
  <c r="AU816" i="57"/>
  <c r="AU817" i="57"/>
  <c r="AU818" i="57"/>
  <c r="AU819" i="57"/>
  <c r="AU820" i="57"/>
  <c r="AU821" i="57"/>
  <c r="AU822" i="57"/>
  <c r="AU823" i="57"/>
  <c r="AU824" i="57"/>
  <c r="AU825" i="57"/>
  <c r="AU826" i="57"/>
  <c r="AU827" i="57"/>
  <c r="AU828" i="57"/>
  <c r="AU829" i="57"/>
  <c r="AU830" i="57"/>
  <c r="AU831" i="57"/>
  <c r="AU832" i="57"/>
  <c r="AU833" i="57"/>
  <c r="AU834" i="57"/>
  <c r="AU835" i="57"/>
  <c r="AU836" i="57"/>
  <c r="AU837" i="57"/>
  <c r="AU838" i="57"/>
  <c r="AU839" i="57"/>
  <c r="AU840" i="57"/>
  <c r="AU841" i="57"/>
  <c r="AU842" i="57"/>
  <c r="AU843" i="57"/>
  <c r="AU844" i="57"/>
  <c r="AU845" i="57"/>
  <c r="AU846" i="57"/>
  <c r="AU847" i="57"/>
  <c r="AU848" i="57"/>
  <c r="AU849" i="57"/>
  <c r="AU850" i="57"/>
  <c r="AU851" i="57"/>
  <c r="AU852" i="57"/>
  <c r="AU853" i="57"/>
  <c r="AU854" i="57"/>
  <c r="AU855" i="57"/>
  <c r="AU856" i="57"/>
  <c r="AU857" i="57"/>
  <c r="AU858" i="57"/>
  <c r="AU859" i="57"/>
  <c r="AU860" i="57"/>
  <c r="AU861" i="57"/>
  <c r="AU862" i="57"/>
  <c r="AU863" i="57"/>
  <c r="AU864" i="57"/>
  <c r="AU865" i="57"/>
  <c r="AU866" i="57"/>
  <c r="AU867" i="57"/>
  <c r="AU868" i="57"/>
  <c r="AU869" i="57"/>
  <c r="AU870" i="57"/>
  <c r="AU871" i="57"/>
  <c r="AU872" i="57"/>
  <c r="AU873" i="57"/>
  <c r="AU874" i="57"/>
  <c r="AU875" i="57"/>
  <c r="AU876" i="57"/>
  <c r="AU877" i="57"/>
  <c r="AU878" i="57"/>
  <c r="AU879" i="57"/>
  <c r="AU880" i="57"/>
  <c r="AU881" i="57"/>
  <c r="AU882" i="57"/>
  <c r="AU883" i="57"/>
  <c r="AU884" i="57"/>
  <c r="AU885" i="57"/>
  <c r="AU886" i="57"/>
  <c r="AU887" i="57"/>
  <c r="AU888" i="57"/>
  <c r="AU889" i="57"/>
  <c r="AU890" i="57"/>
  <c r="AU891" i="57"/>
  <c r="AU892" i="57"/>
  <c r="AU893" i="57"/>
  <c r="AU894" i="57"/>
  <c r="AU895" i="57"/>
  <c r="AU896" i="57"/>
  <c r="AU897" i="57"/>
  <c r="AU898" i="57"/>
  <c r="AU899" i="57"/>
  <c r="AU900" i="57"/>
  <c r="AU901" i="57"/>
  <c r="AU902" i="57"/>
  <c r="AU903" i="57"/>
  <c r="AU904" i="57"/>
  <c r="AU905" i="57"/>
  <c r="AU906" i="57"/>
  <c r="AU907" i="57"/>
  <c r="AU908" i="57"/>
  <c r="AU909" i="57"/>
  <c r="AU910" i="57"/>
  <c r="AU911" i="57"/>
  <c r="AU912" i="57"/>
  <c r="AU913" i="57"/>
  <c r="AY913" i="57" s="1"/>
  <c r="AU914" i="57"/>
  <c r="AU915" i="57"/>
  <c r="AU916" i="57"/>
  <c r="AU917" i="57"/>
  <c r="AU918" i="57"/>
  <c r="AU919" i="57"/>
  <c r="AU920" i="57"/>
  <c r="AU921" i="57"/>
  <c r="AU922" i="57"/>
  <c r="AU923" i="57"/>
  <c r="AU924" i="57"/>
  <c r="AU925" i="57"/>
  <c r="AU926" i="57"/>
  <c r="AU927" i="57"/>
  <c r="AU928" i="57"/>
  <c r="AU929" i="57"/>
  <c r="AU930" i="57"/>
  <c r="AU931" i="57"/>
  <c r="AU932" i="57"/>
  <c r="AU933" i="57"/>
  <c r="AU934" i="57"/>
  <c r="AU935" i="57"/>
  <c r="AU936" i="57"/>
  <c r="AU937" i="57"/>
  <c r="AU938" i="57"/>
  <c r="AU939" i="57"/>
  <c r="AU940" i="57"/>
  <c r="AU941" i="57"/>
  <c r="AU942" i="57"/>
  <c r="AU943" i="57"/>
  <c r="AU944" i="57"/>
  <c r="AU945" i="57"/>
  <c r="AU946" i="57"/>
  <c r="AU947" i="57"/>
  <c r="AU948" i="57"/>
  <c r="AU949" i="57"/>
  <c r="AU950" i="57"/>
  <c r="AU951" i="57"/>
  <c r="AU952" i="57"/>
  <c r="AU953" i="57"/>
  <c r="AU954" i="57"/>
  <c r="AU955" i="57"/>
  <c r="AU956" i="57"/>
  <c r="AU957" i="57"/>
  <c r="AU958" i="57"/>
  <c r="AU959" i="57"/>
  <c r="AU960" i="57"/>
  <c r="AU961" i="57"/>
  <c r="AU962" i="57"/>
  <c r="AU963" i="57"/>
  <c r="AU964" i="57"/>
  <c r="AU965" i="57"/>
  <c r="AU966" i="57"/>
  <c r="AU967" i="57"/>
  <c r="AU968" i="57"/>
  <c r="AU969" i="57"/>
  <c r="AU970" i="57"/>
  <c r="AU971" i="57"/>
  <c r="AU972" i="57"/>
  <c r="AU973" i="57"/>
  <c r="AU974" i="57"/>
  <c r="AU975" i="57"/>
  <c r="AU976" i="57"/>
  <c r="AU977" i="57"/>
  <c r="AU978" i="57"/>
  <c r="AU979" i="57"/>
  <c r="AU980" i="57"/>
  <c r="AU981" i="57"/>
  <c r="AU982" i="57"/>
  <c r="AU983" i="57"/>
  <c r="AU984" i="57"/>
  <c r="AU985" i="57"/>
  <c r="AU986" i="57"/>
  <c r="AU987" i="57"/>
  <c r="AU988" i="57"/>
  <c r="AU989" i="57"/>
  <c r="AU990" i="57"/>
  <c r="AU991" i="57"/>
  <c r="AU992" i="57"/>
  <c r="AU993" i="57"/>
  <c r="AU994" i="57"/>
  <c r="AU995" i="57"/>
  <c r="AU996" i="57"/>
  <c r="AU997" i="57"/>
  <c r="AU998" i="57"/>
  <c r="AU999" i="57"/>
  <c r="AU1000" i="57"/>
  <c r="AU1001" i="57"/>
  <c r="AU1002" i="57"/>
  <c r="AU1003" i="57"/>
  <c r="AU1004" i="57"/>
  <c r="AU1005" i="57"/>
  <c r="AU1006" i="57"/>
  <c r="AU1007" i="57"/>
  <c r="AU1008" i="57"/>
  <c r="AU1009" i="57"/>
  <c r="AU1010" i="57"/>
  <c r="AU1011" i="57"/>
  <c r="AU1012" i="57"/>
  <c r="AU1013" i="57"/>
  <c r="AU1014" i="57"/>
  <c r="AU1015" i="57"/>
  <c r="AU1016" i="57"/>
  <c r="AU1017" i="57"/>
  <c r="AU1018" i="57"/>
  <c r="AU1019" i="57"/>
  <c r="AU1020" i="57"/>
  <c r="AU1021" i="57"/>
  <c r="AU1022" i="57"/>
  <c r="AU1023" i="57"/>
  <c r="AU1024" i="57"/>
  <c r="AU1025" i="57"/>
  <c r="AU1026" i="57"/>
  <c r="AU1027" i="57"/>
  <c r="AU1028" i="57"/>
  <c r="AU1029" i="57"/>
  <c r="AU1030" i="57"/>
  <c r="AU1031" i="57"/>
  <c r="AU1032" i="57"/>
  <c r="AU1033" i="57"/>
  <c r="AU1034" i="57"/>
  <c r="AU1035" i="57"/>
  <c r="AU1036" i="57"/>
  <c r="AU1037" i="57"/>
  <c r="AU1038" i="57"/>
  <c r="AU1039" i="57"/>
  <c r="AU1040" i="57"/>
  <c r="AU1041" i="57"/>
  <c r="AU1042" i="57"/>
  <c r="AU1043" i="57"/>
  <c r="AU1044" i="57"/>
  <c r="AU1045" i="57"/>
  <c r="AU1046" i="57"/>
  <c r="AU1047" i="57"/>
  <c r="AU1048" i="57"/>
  <c r="AU1049" i="57"/>
  <c r="AU1050" i="57"/>
  <c r="AU1051" i="57"/>
  <c r="AU1052" i="57"/>
  <c r="AU1053" i="57"/>
  <c r="AU1054" i="57"/>
  <c r="AU1055" i="57"/>
  <c r="AU1056" i="57"/>
  <c r="AU1057" i="57"/>
  <c r="AY1057" i="57" s="1"/>
  <c r="AU1058" i="57"/>
  <c r="AU1059" i="57"/>
  <c r="AU1060" i="57"/>
  <c r="AU1061" i="57"/>
  <c r="AU1062" i="57"/>
  <c r="AU1063" i="57"/>
  <c r="AU1064" i="57"/>
  <c r="AU1065" i="57"/>
  <c r="AU1066" i="57"/>
  <c r="AU1067" i="57"/>
  <c r="AU1068" i="57"/>
  <c r="AU1069" i="57"/>
  <c r="AU1070" i="57"/>
  <c r="AU1071" i="57"/>
  <c r="AU1072" i="57"/>
  <c r="AU1073" i="57"/>
  <c r="AU1074" i="57"/>
  <c r="AU1075" i="57"/>
  <c r="AU1076" i="57"/>
  <c r="AU1077" i="57"/>
  <c r="AU1078" i="57"/>
  <c r="AU1079" i="57"/>
  <c r="AU1080" i="57"/>
  <c r="AU1081" i="57"/>
  <c r="AU1082" i="57"/>
  <c r="AU1083" i="57"/>
  <c r="AU1084" i="57"/>
  <c r="AU1085" i="57"/>
  <c r="AU1086" i="57"/>
  <c r="AU1087" i="57"/>
  <c r="AU1088" i="57"/>
  <c r="AU1089" i="57"/>
  <c r="AU1090" i="57"/>
  <c r="AU1091" i="57"/>
  <c r="AU1092" i="57"/>
  <c r="AU1093" i="57"/>
  <c r="AU1094" i="57"/>
  <c r="AU1095" i="57"/>
  <c r="AU1096" i="57"/>
  <c r="AU1097" i="57"/>
  <c r="AU1098" i="57"/>
  <c r="AU1099" i="57"/>
  <c r="AU1100" i="57"/>
  <c r="AU1101" i="57"/>
  <c r="AU1102" i="57"/>
  <c r="AU1103" i="57"/>
  <c r="AU1104" i="57"/>
  <c r="AU1105" i="57"/>
  <c r="AU1106" i="57"/>
  <c r="AU1107" i="57"/>
  <c r="AU1108" i="57"/>
  <c r="AU1109" i="57"/>
  <c r="AU1110" i="57"/>
  <c r="AU1111" i="57"/>
  <c r="AU1112" i="57"/>
  <c r="AU1113" i="57"/>
  <c r="AU1114" i="57"/>
  <c r="AU1115" i="57"/>
  <c r="AU1116" i="57"/>
  <c r="AU1117" i="57"/>
  <c r="AU1118" i="57"/>
  <c r="AU1119" i="57"/>
  <c r="AU1120" i="57"/>
  <c r="AU1121" i="57"/>
  <c r="AU1122" i="57"/>
  <c r="AU1123" i="57"/>
  <c r="AU1124" i="57"/>
  <c r="AU1125" i="57"/>
  <c r="AU1126" i="57"/>
  <c r="AU1127" i="57"/>
  <c r="AU1128" i="57"/>
  <c r="AU1129" i="57"/>
  <c r="AU1130" i="57"/>
  <c r="AU1131" i="57"/>
  <c r="AU1132" i="57"/>
  <c r="AU1133" i="57"/>
  <c r="AU1134" i="57"/>
  <c r="AU1135" i="57"/>
  <c r="AU1136" i="57"/>
  <c r="AU1137" i="57"/>
  <c r="AU1138" i="57"/>
  <c r="AU1139" i="57"/>
  <c r="AU1140" i="57"/>
  <c r="AU1141" i="57"/>
  <c r="AU1142" i="57"/>
  <c r="AU1143" i="57"/>
  <c r="AU1144" i="57"/>
  <c r="AU1145" i="57"/>
  <c r="AU1146" i="57"/>
  <c r="AU1147" i="57"/>
  <c r="AU1148" i="57"/>
  <c r="AU1149" i="57"/>
  <c r="AU1150" i="57"/>
  <c r="AU1151" i="57"/>
  <c r="AU1152" i="57"/>
  <c r="AU1153" i="57"/>
  <c r="AU1154" i="57"/>
  <c r="AU1155" i="57"/>
  <c r="AU1156" i="57"/>
  <c r="AU1157" i="57"/>
  <c r="AU1158" i="57"/>
  <c r="AU1159" i="57"/>
  <c r="AU1160" i="57"/>
  <c r="AU1161" i="57"/>
  <c r="AU1162" i="57"/>
  <c r="AU1163" i="57"/>
  <c r="AU1164" i="57"/>
  <c r="AU1165" i="57"/>
  <c r="AU1166" i="57"/>
  <c r="AU1167" i="57"/>
  <c r="AU1168" i="57"/>
  <c r="AU1169" i="57"/>
  <c r="AU1170" i="57"/>
  <c r="AU1171" i="57"/>
  <c r="AU1172" i="57"/>
  <c r="AU1173" i="57"/>
  <c r="AU1174" i="57"/>
  <c r="AU1175" i="57"/>
  <c r="AU1176" i="57"/>
  <c r="AU1177" i="57"/>
  <c r="AU1178" i="57"/>
  <c r="AU1179" i="57"/>
  <c r="AU1180" i="57"/>
  <c r="AU1181" i="57"/>
  <c r="AU1182" i="57"/>
  <c r="AU1183" i="57"/>
  <c r="AU1184" i="57"/>
  <c r="AU1185" i="57"/>
  <c r="AU1186" i="57"/>
  <c r="AU1187" i="57"/>
  <c r="AU1188" i="57"/>
  <c r="AU1189" i="57"/>
  <c r="AU1190" i="57"/>
  <c r="AU1191" i="57"/>
  <c r="AU1192" i="57"/>
  <c r="AU1193" i="57"/>
  <c r="AU1194" i="57"/>
  <c r="AU1195" i="57"/>
  <c r="AU1196" i="57"/>
  <c r="AU1197" i="57"/>
  <c r="AU1198" i="57"/>
  <c r="AU1199" i="57"/>
  <c r="AU1200" i="57"/>
  <c r="AU1201" i="57"/>
  <c r="AY1201" i="57" s="1"/>
  <c r="AU1202" i="57"/>
  <c r="AU1203" i="57"/>
  <c r="AU1204" i="57"/>
  <c r="AU1205" i="57"/>
  <c r="AU1206" i="57"/>
  <c r="AU1207" i="57"/>
  <c r="AU1208" i="57"/>
  <c r="AU1209" i="57"/>
  <c r="AU1210" i="57"/>
  <c r="AU1211" i="57"/>
  <c r="AU1212" i="57"/>
  <c r="AU1213" i="57"/>
  <c r="AU1214" i="57"/>
  <c r="AU1215" i="57"/>
  <c r="AU1216" i="57"/>
  <c r="AU1217" i="57"/>
  <c r="AU1218" i="57"/>
  <c r="AU1219" i="57"/>
  <c r="AU1220" i="57"/>
  <c r="AU1221" i="57"/>
  <c r="AU1222" i="57"/>
  <c r="AU1223" i="57"/>
  <c r="AU1224" i="57"/>
  <c r="AU1225" i="57"/>
  <c r="AU1226" i="57"/>
  <c r="AU1227" i="57"/>
  <c r="AU1228" i="57"/>
  <c r="AU1229" i="57"/>
  <c r="AU1230" i="57"/>
  <c r="AU1231" i="57"/>
  <c r="AU1232" i="57"/>
  <c r="AU1233" i="57"/>
  <c r="AU1234" i="57"/>
  <c r="AU1235" i="57"/>
  <c r="AU1236" i="57"/>
  <c r="AU1237" i="57"/>
  <c r="AU1238" i="57"/>
  <c r="AU1239" i="57"/>
  <c r="AU1240" i="57"/>
  <c r="AU1241" i="57"/>
  <c r="AU1242" i="57"/>
  <c r="AU1243" i="57"/>
  <c r="AU1244" i="57"/>
  <c r="AU1245" i="57"/>
  <c r="AU1246" i="57"/>
  <c r="AU1247" i="57"/>
  <c r="AU1248" i="57"/>
  <c r="AU1249" i="57"/>
  <c r="AU1250" i="57"/>
  <c r="AU1251" i="57"/>
  <c r="AU1252" i="57"/>
  <c r="AU1253" i="57"/>
  <c r="AU1254" i="57"/>
  <c r="AU1255" i="57"/>
  <c r="AU1256" i="57"/>
  <c r="AU1257" i="57"/>
  <c r="AU1258" i="57"/>
  <c r="AU1259" i="57"/>
  <c r="AU1260" i="57"/>
  <c r="AU1261" i="57"/>
  <c r="AU1262" i="57"/>
  <c r="AU1263" i="57"/>
  <c r="AU1264" i="57"/>
  <c r="AU1265" i="57"/>
  <c r="AU1266" i="57"/>
  <c r="AU1267" i="57"/>
  <c r="AU1268" i="57"/>
  <c r="AU1269" i="57"/>
  <c r="AU1270" i="57"/>
  <c r="AU1271" i="57"/>
  <c r="AU1272" i="57"/>
  <c r="AU1273" i="57"/>
  <c r="AU1274" i="57"/>
  <c r="AU1275" i="57"/>
  <c r="AU1276" i="57"/>
  <c r="AU1277" i="57"/>
  <c r="AU1278" i="57"/>
  <c r="AU1279" i="57"/>
  <c r="AU1280" i="57"/>
  <c r="AU1281" i="57"/>
  <c r="AU1282" i="57"/>
  <c r="AU1283" i="57"/>
  <c r="AU1284" i="57"/>
  <c r="AU1285" i="57"/>
  <c r="AU1286" i="57"/>
  <c r="AU1287" i="57"/>
  <c r="AU1288" i="57"/>
  <c r="AU1289" i="57"/>
  <c r="AU1290" i="57"/>
  <c r="AU1291" i="57"/>
  <c r="AU1292" i="57"/>
  <c r="AU1293" i="57"/>
  <c r="AU1294" i="57"/>
  <c r="AU1295" i="57"/>
  <c r="AU1296" i="57"/>
  <c r="AU1297" i="57"/>
  <c r="AU1298" i="57"/>
  <c r="AU1299" i="57"/>
  <c r="AU1300" i="57"/>
  <c r="AU1301" i="57"/>
  <c r="AU1302" i="57"/>
  <c r="AU1303" i="57"/>
  <c r="AU1304" i="57"/>
  <c r="AU1305" i="57"/>
  <c r="AU1306" i="57"/>
  <c r="AU1307" i="57"/>
  <c r="AU1308" i="57"/>
  <c r="AU1309" i="57"/>
  <c r="AU1310" i="57"/>
  <c r="AU1311" i="57"/>
  <c r="AU1312" i="57"/>
  <c r="AU1313" i="57"/>
  <c r="AU1314" i="57"/>
  <c r="AU1315" i="57"/>
  <c r="AU1316" i="57"/>
  <c r="AU1317" i="57"/>
  <c r="AU1318" i="57"/>
  <c r="AU1319" i="57"/>
  <c r="AU1320" i="57"/>
  <c r="AU1321" i="57"/>
  <c r="AU1322" i="57"/>
  <c r="AU1323" i="57"/>
  <c r="AU1324" i="57"/>
  <c r="AU1325" i="57"/>
  <c r="AU1326" i="57"/>
  <c r="AU1327" i="57"/>
  <c r="AU1328" i="57"/>
  <c r="AU1329" i="57"/>
  <c r="AU1330" i="57"/>
  <c r="AU1331" i="57"/>
  <c r="AU1332" i="57"/>
  <c r="AU1333" i="57"/>
  <c r="AU1334" i="57"/>
  <c r="AU1335" i="57"/>
  <c r="AU1336" i="57"/>
  <c r="AU1337" i="57"/>
  <c r="AU1338" i="57"/>
  <c r="AU1339" i="57"/>
  <c r="AU1340" i="57"/>
  <c r="AU1341" i="57"/>
  <c r="AU1342" i="57"/>
  <c r="AU1343" i="57"/>
  <c r="AU1344" i="57"/>
  <c r="AU1345" i="57"/>
  <c r="AY1345" i="57" s="1"/>
  <c r="AU1346" i="57"/>
  <c r="AU1347" i="57"/>
  <c r="AU1348" i="57"/>
  <c r="AU1349" i="57"/>
  <c r="AU1350" i="57"/>
  <c r="AU1351" i="57"/>
  <c r="AU1352" i="57"/>
  <c r="AU1353" i="57"/>
  <c r="AU1354" i="57"/>
  <c r="AU1355" i="57"/>
  <c r="AU1356" i="57"/>
  <c r="AU1357" i="57"/>
  <c r="AU1358" i="57"/>
  <c r="AU1359" i="57"/>
  <c r="AU1360" i="57"/>
  <c r="AU1361" i="57"/>
  <c r="AU1362" i="57"/>
  <c r="AU1363" i="57"/>
  <c r="AU1364" i="57"/>
  <c r="AU1365" i="57"/>
  <c r="AU1366" i="57"/>
  <c r="AU1367" i="57"/>
  <c r="AU1368" i="57"/>
  <c r="AU1369" i="57"/>
  <c r="AU1370" i="57"/>
  <c r="AU1371" i="57"/>
  <c r="AU1372" i="57"/>
  <c r="AU1373" i="57"/>
  <c r="AU1374" i="57"/>
  <c r="AU1375" i="57"/>
  <c r="AU1376" i="57"/>
  <c r="AU1377" i="57"/>
  <c r="AU1378" i="57"/>
  <c r="AU1379" i="57"/>
  <c r="AU1380" i="57"/>
  <c r="AU1381" i="57"/>
  <c r="AU1382" i="57"/>
  <c r="AU1383" i="57"/>
  <c r="AU1384" i="57"/>
  <c r="AU1385" i="57"/>
  <c r="AU1386" i="57"/>
  <c r="AU1387" i="57"/>
  <c r="AU1388" i="57"/>
  <c r="AU1389" i="57"/>
  <c r="AU1390" i="57"/>
  <c r="AU1391" i="57"/>
  <c r="AU1392" i="57"/>
  <c r="AU1393" i="57"/>
  <c r="AU1394" i="57"/>
  <c r="AU1395" i="57"/>
  <c r="AU1396" i="57"/>
  <c r="AU1397" i="57"/>
  <c r="AU1398" i="57"/>
  <c r="AU1399" i="57"/>
  <c r="AU1400" i="57"/>
  <c r="AU1401" i="57"/>
  <c r="AU1402" i="57"/>
  <c r="AU1403" i="57"/>
  <c r="AU1404" i="57"/>
  <c r="AU1405" i="57"/>
  <c r="AU1406" i="57"/>
  <c r="AU1407" i="57"/>
  <c r="AU1408" i="57"/>
  <c r="AU1409" i="57"/>
  <c r="AU1410" i="57"/>
  <c r="AU1411" i="57"/>
  <c r="AU1412" i="57"/>
  <c r="AU1413" i="57"/>
  <c r="AU1414" i="57"/>
  <c r="AU1415" i="57"/>
  <c r="AU1416" i="57"/>
  <c r="AU1417" i="57"/>
  <c r="AU1418" i="57"/>
  <c r="AU1419" i="57"/>
  <c r="AU1420" i="57"/>
  <c r="AU1421" i="57"/>
  <c r="AU1422" i="57"/>
  <c r="AU1423" i="57"/>
  <c r="AU1424" i="57"/>
  <c r="AU1425" i="57"/>
  <c r="AU1426" i="57"/>
  <c r="AU1427" i="57"/>
  <c r="AU1428" i="57"/>
  <c r="AU1429" i="57"/>
  <c r="AU1430" i="57"/>
  <c r="AU1431" i="57"/>
  <c r="AU1432" i="57"/>
  <c r="AU1433" i="57"/>
  <c r="AU1434" i="57"/>
  <c r="AU1435" i="57"/>
  <c r="AU1436" i="57"/>
  <c r="AU1437" i="57"/>
  <c r="AU1438" i="57"/>
  <c r="AU1439" i="57"/>
  <c r="AU1440" i="57"/>
  <c r="AU1441" i="57"/>
  <c r="AU1442" i="57"/>
  <c r="AU1443" i="57"/>
  <c r="AU1444" i="57"/>
  <c r="AU1445" i="57"/>
  <c r="AU1446" i="57"/>
  <c r="AU1447" i="57"/>
  <c r="AU1448" i="57"/>
  <c r="AU1449" i="57"/>
  <c r="AU1450" i="57"/>
  <c r="AU1451" i="57"/>
  <c r="AU1452" i="57"/>
  <c r="AU1453" i="57"/>
  <c r="AU1454" i="57"/>
  <c r="AU1455" i="57"/>
  <c r="AU1456" i="57"/>
  <c r="AU1457" i="57"/>
  <c r="AU1458" i="57"/>
  <c r="AU1459" i="57"/>
  <c r="AU1460" i="57"/>
  <c r="AU1461" i="57"/>
  <c r="AU1462" i="57"/>
  <c r="AU1463" i="57"/>
  <c r="AU1464" i="57"/>
  <c r="AU1465" i="57"/>
  <c r="AU1466" i="57"/>
  <c r="AU1467" i="57"/>
  <c r="AU1468" i="57"/>
  <c r="AU1469" i="57"/>
  <c r="AU1470" i="57"/>
  <c r="AU1471" i="57"/>
  <c r="AU1472" i="57"/>
  <c r="AU1473" i="57"/>
  <c r="AU1474" i="57"/>
  <c r="AU1475" i="57"/>
  <c r="AU1476" i="57"/>
  <c r="AU1477" i="57"/>
  <c r="AU1478" i="57"/>
  <c r="AU1479" i="57"/>
  <c r="AU1480" i="57"/>
  <c r="AU1481" i="57"/>
  <c r="AU1482" i="57"/>
  <c r="AU1483" i="57"/>
  <c r="AU1484" i="57"/>
  <c r="AU1485" i="57"/>
  <c r="AU1486" i="57"/>
  <c r="AU1487" i="57"/>
  <c r="AU1488" i="57"/>
  <c r="AU1489" i="57"/>
  <c r="AY1489" i="57" s="1"/>
  <c r="AU1490" i="57"/>
  <c r="AU1491" i="57"/>
  <c r="AU1492" i="57"/>
  <c r="AU1493" i="57"/>
  <c r="AU1494" i="57"/>
  <c r="AU1495" i="57"/>
  <c r="AU1496" i="57"/>
  <c r="AU1497" i="57"/>
  <c r="AU1498" i="57"/>
  <c r="AU1499" i="57"/>
  <c r="AU1500" i="57"/>
  <c r="AU1501" i="57"/>
  <c r="AU1502" i="57"/>
  <c r="AU1503" i="57"/>
  <c r="AU1504" i="57"/>
  <c r="AU1505" i="57"/>
  <c r="AU1506" i="57"/>
  <c r="AU1507" i="57"/>
  <c r="AU1508" i="57"/>
  <c r="AU1509" i="57"/>
  <c r="AU1510" i="57"/>
  <c r="AU1511" i="57"/>
  <c r="AU1512" i="57"/>
  <c r="AU1513" i="57"/>
  <c r="AU1514" i="57"/>
  <c r="AU1515" i="57"/>
  <c r="AU4" i="57"/>
  <c r="AW1468" i="57" l="1"/>
  <c r="AY1468" i="57"/>
  <c r="AW1384" i="57"/>
  <c r="BA1384" i="57"/>
  <c r="AY1384" i="57"/>
  <c r="AW1288" i="57"/>
  <c r="AY1288" i="57"/>
  <c r="AV1288" i="57" s="1"/>
  <c r="AW1216" i="57"/>
  <c r="AY1216" i="57"/>
  <c r="BB1108" i="57"/>
  <c r="AW1108" i="57"/>
  <c r="AV1108" i="57"/>
  <c r="BA1108" i="57"/>
  <c r="AY1108" i="57"/>
  <c r="AW964" i="57"/>
  <c r="AY964" i="57"/>
  <c r="AW1455" i="57"/>
  <c r="AV1455" i="57"/>
  <c r="AY1455" i="57"/>
  <c r="BB1383" i="57"/>
  <c r="AW1383" i="57"/>
  <c r="AV1383" i="57"/>
  <c r="BA1383" i="57"/>
  <c r="AY1383" i="57"/>
  <c r="AW1311" i="57"/>
  <c r="AY1311" i="57"/>
  <c r="AW1251" i="57"/>
  <c r="AV1251" i="57"/>
  <c r="AY1251" i="57"/>
  <c r="BA1251" i="57" s="1"/>
  <c r="BB1251" i="57" s="1"/>
  <c r="AW1203" i="57"/>
  <c r="AY1203" i="57"/>
  <c r="AW1131" i="57"/>
  <c r="AY1131" i="57"/>
  <c r="AW1083" i="57"/>
  <c r="AY1083" i="57"/>
  <c r="AW1514" i="57"/>
  <c r="BA1514" i="57"/>
  <c r="AY1514" i="57"/>
  <c r="AW1478" i="57"/>
  <c r="AY1478" i="57"/>
  <c r="AV1478" i="57" s="1"/>
  <c r="AW1454" i="57"/>
  <c r="BA1454" i="57"/>
  <c r="AY1454" i="57"/>
  <c r="BB1454" i="57" s="1"/>
  <c r="BB1418" i="57"/>
  <c r="AW1418" i="57"/>
  <c r="AV1418" i="57"/>
  <c r="BA1418" i="57"/>
  <c r="AY1418" i="57"/>
  <c r="AW1394" i="57"/>
  <c r="AY1394" i="57"/>
  <c r="AW1370" i="57"/>
  <c r="AV1370" i="57"/>
  <c r="AY1370" i="57"/>
  <c r="BB1334" i="57"/>
  <c r="AW1334" i="57"/>
  <c r="BA1334" i="57"/>
  <c r="AY1334" i="57"/>
  <c r="AV1334" i="57" s="1"/>
  <c r="AW1298" i="57"/>
  <c r="AY1298" i="57"/>
  <c r="AW1262" i="57"/>
  <c r="AV1262" i="57"/>
  <c r="AY1262" i="57"/>
  <c r="BA1262" i="57" s="1"/>
  <c r="BB1262" i="57" s="1"/>
  <c r="AW1226" i="57"/>
  <c r="AY1226" i="57"/>
  <c r="AW1190" i="57"/>
  <c r="AY1190" i="57"/>
  <c r="AW1154" i="57"/>
  <c r="AV1154" i="57"/>
  <c r="AY1154" i="57"/>
  <c r="AW1130" i="57"/>
  <c r="BA1130" i="57"/>
  <c r="BB1130" i="57" s="1"/>
  <c r="AY1130" i="57"/>
  <c r="AV1130" i="57" s="1"/>
  <c r="AW1106" i="57"/>
  <c r="AY1106" i="57"/>
  <c r="AV1106" i="57" s="1"/>
  <c r="AW1082" i="57"/>
  <c r="AV1082" i="57"/>
  <c r="BA1082" i="57"/>
  <c r="AY1082" i="57"/>
  <c r="BB1082" i="57" s="1"/>
  <c r="BB1070" i="57"/>
  <c r="AW1070" i="57"/>
  <c r="AV1070" i="57"/>
  <c r="BA1070" i="57"/>
  <c r="AY1070" i="57"/>
  <c r="AW1058" i="57"/>
  <c r="AY1058" i="57"/>
  <c r="AW1046" i="57"/>
  <c r="AV1046" i="57"/>
  <c r="AY1046" i="57"/>
  <c r="BA1046" i="57" s="1"/>
  <c r="BB1046" i="57" s="1"/>
  <c r="BB1034" i="57"/>
  <c r="AW1034" i="57"/>
  <c r="BA1034" i="57"/>
  <c r="AY1034" i="57"/>
  <c r="AV1034" i="57" s="1"/>
  <c r="AW1022" i="57"/>
  <c r="AY1022" i="57"/>
  <c r="AW998" i="57"/>
  <c r="AV998" i="57"/>
  <c r="AY998" i="57"/>
  <c r="BA998" i="57" s="1"/>
  <c r="BB998" i="57" s="1"/>
  <c r="AW986" i="57"/>
  <c r="AY986" i="57"/>
  <c r="AW974" i="57"/>
  <c r="AY974" i="57"/>
  <c r="AW962" i="57"/>
  <c r="AV962" i="57"/>
  <c r="AY962" i="57"/>
  <c r="AW950" i="57"/>
  <c r="BA950" i="57"/>
  <c r="BB950" i="57" s="1"/>
  <c r="AY950" i="57"/>
  <c r="AV950" i="57" s="1"/>
  <c r="AW938" i="57"/>
  <c r="AY938" i="57"/>
  <c r="AV938" i="57" s="1"/>
  <c r="AW926" i="57"/>
  <c r="AV926" i="57"/>
  <c r="BA926" i="57"/>
  <c r="AY926" i="57"/>
  <c r="BB926" i="57" s="1"/>
  <c r="BB914" i="57"/>
  <c r="AW914" i="57"/>
  <c r="AV914" i="57"/>
  <c r="BA914" i="57"/>
  <c r="AY914" i="57"/>
  <c r="AW902" i="57"/>
  <c r="AY902" i="57"/>
  <c r="AW890" i="57"/>
  <c r="AV890" i="57"/>
  <c r="AY890" i="57"/>
  <c r="BA890" i="57" s="1"/>
  <c r="BB890" i="57" s="1"/>
  <c r="BB878" i="57"/>
  <c r="AW878" i="57"/>
  <c r="BA878" i="57"/>
  <c r="AY878" i="57"/>
  <c r="AV878" i="57" s="1"/>
  <c r="AW866" i="57"/>
  <c r="AY866" i="57"/>
  <c r="AW854" i="57"/>
  <c r="AV854" i="57"/>
  <c r="AY854" i="57"/>
  <c r="BA854" i="57" s="1"/>
  <c r="BB854" i="57" s="1"/>
  <c r="AW842" i="57"/>
  <c r="AY842" i="57"/>
  <c r="AW830" i="57"/>
  <c r="AY830" i="57"/>
  <c r="AW818" i="57"/>
  <c r="AV818" i="57"/>
  <c r="AY818" i="57"/>
  <c r="AW806" i="57"/>
  <c r="AV806" i="57"/>
  <c r="BA806" i="57"/>
  <c r="BB806" i="57" s="1"/>
  <c r="AY806" i="57"/>
  <c r="AW794" i="57"/>
  <c r="AY794" i="57"/>
  <c r="AV794" i="57" s="1"/>
  <c r="AW782" i="57"/>
  <c r="AV782" i="57"/>
  <c r="BA782" i="57"/>
  <c r="AY782" i="57"/>
  <c r="BB782" i="57" s="1"/>
  <c r="BB770" i="57"/>
  <c r="AW770" i="57"/>
  <c r="AV770" i="57"/>
  <c r="BA770" i="57"/>
  <c r="AY770" i="57"/>
  <c r="AW758" i="57"/>
  <c r="AY758" i="57"/>
  <c r="AW746" i="57"/>
  <c r="AV746" i="57"/>
  <c r="AY746" i="57"/>
  <c r="BA746" i="57" s="1"/>
  <c r="BB746" i="57" s="1"/>
  <c r="BB734" i="57"/>
  <c r="AW734" i="57"/>
  <c r="BA734" i="57"/>
  <c r="AY734" i="57"/>
  <c r="AV734" i="57" s="1"/>
  <c r="AW722" i="57"/>
  <c r="AY722" i="57"/>
  <c r="AW710" i="57"/>
  <c r="AV710" i="57"/>
  <c r="AY710" i="57"/>
  <c r="BA710" i="57" s="1"/>
  <c r="BB710" i="57" s="1"/>
  <c r="AW698" i="57"/>
  <c r="AY698" i="57"/>
  <c r="AW686" i="57"/>
  <c r="AY686" i="57"/>
  <c r="AW674" i="57"/>
  <c r="AV674" i="57"/>
  <c r="AY674" i="57"/>
  <c r="AW662" i="57"/>
  <c r="AV662" i="57"/>
  <c r="BA662" i="57"/>
  <c r="BB662" i="57" s="1"/>
  <c r="AY662" i="57"/>
  <c r="AW650" i="57"/>
  <c r="AY650" i="57"/>
  <c r="AV650" i="57" s="1"/>
  <c r="AW638" i="57"/>
  <c r="AV638" i="57"/>
  <c r="BA638" i="57"/>
  <c r="AY638" i="57"/>
  <c r="BB638" i="57" s="1"/>
  <c r="BB626" i="57"/>
  <c r="AW626" i="57"/>
  <c r="AV626" i="57"/>
  <c r="BA626" i="57"/>
  <c r="AY626" i="57"/>
  <c r="AW614" i="57"/>
  <c r="AY614" i="57"/>
  <c r="AW602" i="57"/>
  <c r="AV602" i="57"/>
  <c r="AY602" i="57"/>
  <c r="BA602" i="57" s="1"/>
  <c r="BB602" i="57" s="1"/>
  <c r="BB590" i="57"/>
  <c r="AW590" i="57"/>
  <c r="BA590" i="57"/>
  <c r="AY590" i="57"/>
  <c r="AV590" i="57" s="1"/>
  <c r="AW578" i="57"/>
  <c r="AY578" i="57"/>
  <c r="AW566" i="57"/>
  <c r="AV566" i="57"/>
  <c r="AY566" i="57"/>
  <c r="BA566" i="57" s="1"/>
  <c r="BB566" i="57" s="1"/>
  <c r="AW554" i="57"/>
  <c r="AY554" i="57"/>
  <c r="AW542" i="57"/>
  <c r="AY542" i="57"/>
  <c r="AW530" i="57"/>
  <c r="AV530" i="57"/>
  <c r="AY530" i="57"/>
  <c r="AW518" i="57"/>
  <c r="AV518" i="57"/>
  <c r="BA518" i="57"/>
  <c r="BB518" i="57" s="1"/>
  <c r="AY518" i="57"/>
  <c r="AW506" i="57"/>
  <c r="AY506" i="57"/>
  <c r="AV506" i="57" s="1"/>
  <c r="AW494" i="57"/>
  <c r="AV494" i="57"/>
  <c r="BA494" i="57"/>
  <c r="AY494" i="57"/>
  <c r="BB494" i="57" s="1"/>
  <c r="BB482" i="57"/>
  <c r="AW482" i="57"/>
  <c r="AV482" i="57"/>
  <c r="BA482" i="57"/>
  <c r="AY482" i="57"/>
  <c r="AW470" i="57"/>
  <c r="AY470" i="57"/>
  <c r="AW458" i="57"/>
  <c r="AV458" i="57"/>
  <c r="AY458" i="57"/>
  <c r="BA458" i="57" s="1"/>
  <c r="BB458" i="57" s="1"/>
  <c r="BB446" i="57"/>
  <c r="AW446" i="57"/>
  <c r="BA446" i="57"/>
  <c r="AY446" i="57"/>
  <c r="AV446" i="57" s="1"/>
  <c r="AW434" i="57"/>
  <c r="AY434" i="57"/>
  <c r="AW422" i="57"/>
  <c r="AV422" i="57"/>
  <c r="AY422" i="57"/>
  <c r="BA422" i="57" s="1"/>
  <c r="BB422" i="57" s="1"/>
  <c r="AW410" i="57"/>
  <c r="AY410" i="57"/>
  <c r="AW398" i="57"/>
  <c r="AY398" i="57"/>
  <c r="AW386" i="57"/>
  <c r="AV386" i="57"/>
  <c r="BA386" i="57"/>
  <c r="AY386" i="57"/>
  <c r="BB386" i="57" s="1"/>
  <c r="AW374" i="57"/>
  <c r="AV374" i="57"/>
  <c r="BA374" i="57"/>
  <c r="BB374" i="57" s="1"/>
  <c r="AY374" i="57"/>
  <c r="AW362" i="57"/>
  <c r="AY362" i="57"/>
  <c r="AV362" i="57" s="1"/>
  <c r="AW350" i="57"/>
  <c r="AV350" i="57"/>
  <c r="BA350" i="57"/>
  <c r="AY350" i="57"/>
  <c r="BB350" i="57" s="1"/>
  <c r="BB338" i="57"/>
  <c r="AW338" i="57"/>
  <c r="AV338" i="57"/>
  <c r="BA338" i="57"/>
  <c r="AY338" i="57"/>
  <c r="AW326" i="57"/>
  <c r="AY326" i="57"/>
  <c r="AW314" i="57"/>
  <c r="AV314" i="57"/>
  <c r="AY314" i="57"/>
  <c r="BA314" i="57" s="1"/>
  <c r="BB314" i="57" s="1"/>
  <c r="BB302" i="57"/>
  <c r="AW302" i="57"/>
  <c r="BA302" i="57"/>
  <c r="AY302" i="57"/>
  <c r="AV302" i="57" s="1"/>
  <c r="AW290" i="57"/>
  <c r="AY290" i="57"/>
  <c r="AW278" i="57"/>
  <c r="AV278" i="57"/>
  <c r="AY278" i="57"/>
  <c r="BA278" i="57" s="1"/>
  <c r="BB278" i="57" s="1"/>
  <c r="AW266" i="57"/>
  <c r="AY266" i="57"/>
  <c r="AW254" i="57"/>
  <c r="AY254" i="57"/>
  <c r="AW242" i="57"/>
  <c r="AV242" i="57"/>
  <c r="BA242" i="57"/>
  <c r="AY242" i="57"/>
  <c r="BB242" i="57" s="1"/>
  <c r="AW230" i="57"/>
  <c r="AV230" i="57"/>
  <c r="BA230" i="57"/>
  <c r="BB230" i="57" s="1"/>
  <c r="AY230" i="57"/>
  <c r="AW218" i="57"/>
  <c r="AY218" i="57"/>
  <c r="AV218" i="57" s="1"/>
  <c r="AW206" i="57"/>
  <c r="AV206" i="57"/>
  <c r="BA206" i="57"/>
  <c r="AY206" i="57"/>
  <c r="BB206" i="57" s="1"/>
  <c r="BB194" i="57"/>
  <c r="AW194" i="57"/>
  <c r="AV194" i="57"/>
  <c r="BA194" i="57"/>
  <c r="AY194" i="57"/>
  <c r="AW182" i="57"/>
  <c r="AY182" i="57"/>
  <c r="AW170" i="57"/>
  <c r="AV170" i="57"/>
  <c r="AY170" i="57"/>
  <c r="BA170" i="57" s="1"/>
  <c r="BB170" i="57" s="1"/>
  <c r="BB158" i="57"/>
  <c r="AW158" i="57"/>
  <c r="BA158" i="57"/>
  <c r="AY158" i="57"/>
  <c r="AV158" i="57" s="1"/>
  <c r="AW146" i="57"/>
  <c r="AY146" i="57"/>
  <c r="AW134" i="57"/>
  <c r="AV134" i="57"/>
  <c r="AY134" i="57"/>
  <c r="BA134" i="57" s="1"/>
  <c r="BB134" i="57" s="1"/>
  <c r="AW122" i="57"/>
  <c r="AY122" i="57"/>
  <c r="AW110" i="57"/>
  <c r="AY110" i="57"/>
  <c r="AW98" i="57"/>
  <c r="AV98" i="57"/>
  <c r="BA98" i="57"/>
  <c r="AY98" i="57"/>
  <c r="BB98" i="57" s="1"/>
  <c r="AW86" i="57"/>
  <c r="AV86" i="57"/>
  <c r="BA86" i="57"/>
  <c r="BB86" i="57" s="1"/>
  <c r="AY86" i="57"/>
  <c r="AW74" i="57"/>
  <c r="AY74" i="57"/>
  <c r="AV74" i="57" s="1"/>
  <c r="AW62" i="57"/>
  <c r="AV62" i="57"/>
  <c r="BA62" i="57"/>
  <c r="AY62" i="57"/>
  <c r="BB62" i="57" s="1"/>
  <c r="BB50" i="57"/>
  <c r="AW50" i="57"/>
  <c r="AV50" i="57"/>
  <c r="BA50" i="57"/>
  <c r="AY50" i="57"/>
  <c r="AW38" i="57"/>
  <c r="AY38" i="57"/>
  <c r="AW26" i="57"/>
  <c r="AV26" i="57"/>
  <c r="AY26" i="57"/>
  <c r="BA26" i="57" s="1"/>
  <c r="BB26" i="57" s="1"/>
  <c r="BB14" i="57"/>
  <c r="AW14" i="57"/>
  <c r="BA14" i="57"/>
  <c r="AY14" i="57"/>
  <c r="AV14" i="57" s="1"/>
  <c r="AW1473" i="57"/>
  <c r="AY1473" i="57"/>
  <c r="AW1480" i="57"/>
  <c r="AV1480" i="57"/>
  <c r="AY1480" i="57"/>
  <c r="BA1480" i="57" s="1"/>
  <c r="BB1480" i="57" s="1"/>
  <c r="AW1408" i="57"/>
  <c r="AY1408" i="57"/>
  <c r="AW1336" i="57"/>
  <c r="AY1336" i="57"/>
  <c r="AW1264" i="57"/>
  <c r="AV1264" i="57"/>
  <c r="BA1264" i="57"/>
  <c r="AY1264" i="57"/>
  <c r="BB1264" i="57" s="1"/>
  <c r="AW1204" i="57"/>
  <c r="AV1204" i="57"/>
  <c r="BA1204" i="57"/>
  <c r="BB1204" i="57" s="1"/>
  <c r="AY1204" i="57"/>
  <c r="AW1144" i="57"/>
  <c r="AY1144" i="57"/>
  <c r="AV1144" i="57" s="1"/>
  <c r="AW1072" i="57"/>
  <c r="AV1072" i="57"/>
  <c r="BA1072" i="57"/>
  <c r="AY1072" i="57"/>
  <c r="BB1072" i="57" s="1"/>
  <c r="BB988" i="57"/>
  <c r="AW988" i="57"/>
  <c r="AV988" i="57"/>
  <c r="BA988" i="57"/>
  <c r="AY988" i="57"/>
  <c r="AW1515" i="57"/>
  <c r="AY1515" i="57"/>
  <c r="AW1443" i="57"/>
  <c r="AV1443" i="57"/>
  <c r="AY1443" i="57"/>
  <c r="BA1443" i="57" s="1"/>
  <c r="BB1443" i="57" s="1"/>
  <c r="BB1395" i="57"/>
  <c r="AW1395" i="57"/>
  <c r="BA1395" i="57"/>
  <c r="AY1395" i="57"/>
  <c r="AV1395" i="57" s="1"/>
  <c r="AW1335" i="57"/>
  <c r="AY1335" i="57"/>
  <c r="AW1287" i="57"/>
  <c r="AV1287" i="57"/>
  <c r="AY1287" i="57"/>
  <c r="BA1287" i="57" s="1"/>
  <c r="BB1287" i="57" s="1"/>
  <c r="AW1227" i="57"/>
  <c r="AY1227" i="57"/>
  <c r="AW1167" i="57"/>
  <c r="AY1167" i="57"/>
  <c r="AW1047" i="57"/>
  <c r="AV1047" i="57"/>
  <c r="BA1047" i="57"/>
  <c r="AY1047" i="57"/>
  <c r="BB1047" i="57" s="1"/>
  <c r="AW1502" i="57"/>
  <c r="AV1502" i="57"/>
  <c r="BA1502" i="57"/>
  <c r="BB1502" i="57" s="1"/>
  <c r="AY1502" i="57"/>
  <c r="AW1490" i="57"/>
  <c r="AY1490" i="57"/>
  <c r="AV1490" i="57" s="1"/>
  <c r="AW1466" i="57"/>
  <c r="AV1466" i="57"/>
  <c r="BA1466" i="57"/>
  <c r="AY1466" i="57"/>
  <c r="BB1466" i="57" s="1"/>
  <c r="BB1442" i="57"/>
  <c r="AW1442" i="57"/>
  <c r="AV1442" i="57"/>
  <c r="BA1442" i="57"/>
  <c r="AY1442" i="57"/>
  <c r="AW1430" i="57"/>
  <c r="AY1430" i="57"/>
  <c r="AW1406" i="57"/>
  <c r="AV1406" i="57"/>
  <c r="AY1406" i="57"/>
  <c r="BA1406" i="57" s="1"/>
  <c r="BB1406" i="57" s="1"/>
  <c r="BB1382" i="57"/>
  <c r="AW1382" i="57"/>
  <c r="BA1382" i="57"/>
  <c r="AY1382" i="57"/>
  <c r="AV1382" i="57" s="1"/>
  <c r="AW1358" i="57"/>
  <c r="AY1358" i="57"/>
  <c r="AW1346" i="57"/>
  <c r="AV1346" i="57"/>
  <c r="AY1346" i="57"/>
  <c r="BA1346" i="57" s="1"/>
  <c r="BB1346" i="57" s="1"/>
  <c r="AW1322" i="57"/>
  <c r="AY1322" i="57"/>
  <c r="AW1310" i="57"/>
  <c r="AY1310" i="57"/>
  <c r="AW1286" i="57"/>
  <c r="AV1286" i="57"/>
  <c r="BA1286" i="57"/>
  <c r="AY1286" i="57"/>
  <c r="BB1286" i="57" s="1"/>
  <c r="AW1274" i="57"/>
  <c r="AV1274" i="57"/>
  <c r="BA1274" i="57"/>
  <c r="BB1274" i="57" s="1"/>
  <c r="AY1274" i="57"/>
  <c r="AW1250" i="57"/>
  <c r="AY1250" i="57"/>
  <c r="AV1250" i="57" s="1"/>
  <c r="AW1238" i="57"/>
  <c r="AV1238" i="57"/>
  <c r="BA1238" i="57"/>
  <c r="AY1238" i="57"/>
  <c r="BB1238" i="57" s="1"/>
  <c r="BB1214" i="57"/>
  <c r="AW1214" i="57"/>
  <c r="AV1214" i="57"/>
  <c r="BA1214" i="57"/>
  <c r="AY1214" i="57"/>
  <c r="AW1202" i="57"/>
  <c r="AY1202" i="57"/>
  <c r="AW1178" i="57"/>
  <c r="AV1178" i="57"/>
  <c r="AY1178" i="57"/>
  <c r="BA1178" i="57" s="1"/>
  <c r="BB1178" i="57" s="1"/>
  <c r="BB1166" i="57"/>
  <c r="AW1166" i="57"/>
  <c r="BA1166" i="57"/>
  <c r="AY1166" i="57"/>
  <c r="AV1166" i="57" s="1"/>
  <c r="AW1142" i="57"/>
  <c r="AY1142" i="57"/>
  <c r="AW1118" i="57"/>
  <c r="AV1118" i="57"/>
  <c r="AY1118" i="57"/>
  <c r="BA1118" i="57" s="1"/>
  <c r="BB1118" i="57" s="1"/>
  <c r="AW1094" i="57"/>
  <c r="AY1094" i="57"/>
  <c r="AW1010" i="57"/>
  <c r="AY1010" i="57"/>
  <c r="AW1513" i="57"/>
  <c r="AW1501" i="57"/>
  <c r="BB1489" i="57"/>
  <c r="AW1489" i="57"/>
  <c r="AV1489" i="57"/>
  <c r="BA1489" i="57"/>
  <c r="AW1477" i="57"/>
  <c r="AW1465" i="57"/>
  <c r="AW1453" i="57"/>
  <c r="AW1441" i="57"/>
  <c r="AW1429" i="57"/>
  <c r="AW1417" i="57"/>
  <c r="AW1405" i="57"/>
  <c r="AW1393" i="57"/>
  <c r="AW1381" i="57"/>
  <c r="AW1369" i="57"/>
  <c r="AW1357" i="57"/>
  <c r="BB1345" i="57"/>
  <c r="AW1345" i="57"/>
  <c r="AV1345" i="57"/>
  <c r="BA1345" i="57"/>
  <c r="AW1333" i="57"/>
  <c r="AW1321" i="57"/>
  <c r="AW1309" i="57"/>
  <c r="AW1297" i="57"/>
  <c r="AW1285" i="57"/>
  <c r="AW1273" i="57"/>
  <c r="AW1261" i="57"/>
  <c r="AW1249" i="57"/>
  <c r="AW1237" i="57"/>
  <c r="AW1225" i="57"/>
  <c r="AW1213" i="57"/>
  <c r="BB1201" i="57"/>
  <c r="AW1201" i="57"/>
  <c r="AV1201" i="57"/>
  <c r="BA1201" i="57"/>
  <c r="AW1189" i="57"/>
  <c r="AW1177" i="57"/>
  <c r="AW1165" i="57"/>
  <c r="AW1153" i="57"/>
  <c r="AW1141" i="57"/>
  <c r="AW1129" i="57"/>
  <c r="AW1117" i="57"/>
  <c r="AW1105" i="57"/>
  <c r="AW1093" i="57"/>
  <c r="AW1081" i="57"/>
  <c r="AW1069" i="57"/>
  <c r="BB1057" i="57"/>
  <c r="AW1057" i="57"/>
  <c r="AV1057" i="57"/>
  <c r="BA1057" i="57"/>
  <c r="AW1045" i="57"/>
  <c r="AW1033" i="57"/>
  <c r="AW1021" i="57"/>
  <c r="AW1009" i="57"/>
  <c r="AW997" i="57"/>
  <c r="AW985" i="57"/>
  <c r="AW973" i="57"/>
  <c r="AW961" i="57"/>
  <c r="AW949" i="57"/>
  <c r="AW937" i="57"/>
  <c r="AV937" i="57"/>
  <c r="BA937" i="57"/>
  <c r="BB937" i="57" s="1"/>
  <c r="AW925" i="57"/>
  <c r="BB913" i="57"/>
  <c r="AW913" i="57"/>
  <c r="AV913" i="57"/>
  <c r="BA913" i="57"/>
  <c r="AW901" i="57"/>
  <c r="AV901" i="57"/>
  <c r="BA901" i="57"/>
  <c r="AW889" i="57"/>
  <c r="BB877" i="57"/>
  <c r="AW877" i="57"/>
  <c r="BA877" i="57"/>
  <c r="AW865" i="57"/>
  <c r="AW853" i="57"/>
  <c r="AV853" i="57"/>
  <c r="BA853" i="57"/>
  <c r="BB853" i="57" s="1"/>
  <c r="AW841" i="57"/>
  <c r="AW829" i="57"/>
  <c r="AW817" i="57"/>
  <c r="AW805" i="57"/>
  <c r="AW793" i="57"/>
  <c r="AV793" i="57"/>
  <c r="BA793" i="57"/>
  <c r="BB793" i="57" s="1"/>
  <c r="AW781" i="57"/>
  <c r="BB769" i="57"/>
  <c r="AW769" i="57"/>
  <c r="AV769" i="57"/>
  <c r="BA769" i="57"/>
  <c r="AW757" i="57"/>
  <c r="AV757" i="57"/>
  <c r="BA757" i="57"/>
  <c r="AW745" i="57"/>
  <c r="BB733" i="57"/>
  <c r="AW733" i="57"/>
  <c r="BA733" i="57"/>
  <c r="AW721" i="57"/>
  <c r="AW709" i="57"/>
  <c r="AV709" i="57"/>
  <c r="BA709" i="57"/>
  <c r="BB709" i="57" s="1"/>
  <c r="BB697" i="57"/>
  <c r="AW697" i="57"/>
  <c r="AV697" i="57"/>
  <c r="BA697" i="57"/>
  <c r="AW685" i="57"/>
  <c r="AW673" i="57"/>
  <c r="AW661" i="57"/>
  <c r="AW649" i="57"/>
  <c r="AV649" i="57"/>
  <c r="BA649" i="57"/>
  <c r="BB649" i="57" s="1"/>
  <c r="AW637" i="57"/>
  <c r="AV637" i="57"/>
  <c r="BA637" i="57"/>
  <c r="BB637" i="57" s="1"/>
  <c r="BB625" i="57"/>
  <c r="AW625" i="57"/>
  <c r="AV625" i="57"/>
  <c r="BA625" i="57"/>
  <c r="AW613" i="57"/>
  <c r="AW601" i="57"/>
  <c r="AV601" i="57"/>
  <c r="AW589" i="57"/>
  <c r="AW577" i="57"/>
  <c r="AW565" i="57"/>
  <c r="AV565" i="57"/>
  <c r="BA565" i="57"/>
  <c r="BB565" i="57" s="1"/>
  <c r="BB553" i="57"/>
  <c r="AW553" i="57"/>
  <c r="AV553" i="57"/>
  <c r="BA553" i="57"/>
  <c r="AW541" i="57"/>
  <c r="AW529" i="57"/>
  <c r="AW517" i="57"/>
  <c r="AW505" i="57"/>
  <c r="AV505" i="57"/>
  <c r="BA505" i="57"/>
  <c r="BB505" i="57" s="1"/>
  <c r="AW493" i="57"/>
  <c r="AV493" i="57"/>
  <c r="BA493" i="57"/>
  <c r="BB493" i="57" s="1"/>
  <c r="AY1477" i="57"/>
  <c r="AY1333" i="57"/>
  <c r="AY1189" i="57"/>
  <c r="AY1045" i="57"/>
  <c r="AY901" i="57"/>
  <c r="BB901" i="57" s="1"/>
  <c r="AY757" i="57"/>
  <c r="BB757" i="57" s="1"/>
  <c r="AY613" i="57"/>
  <c r="AW1485" i="57"/>
  <c r="AV1485" i="57"/>
  <c r="BA1485" i="57"/>
  <c r="BB1485" i="57" s="1"/>
  <c r="AY1485" i="57"/>
  <c r="BB1444" i="57"/>
  <c r="AW1444" i="57"/>
  <c r="AV1444" i="57"/>
  <c r="BA1444" i="57"/>
  <c r="AY1444" i="57"/>
  <c r="AW1372" i="57"/>
  <c r="AY1372" i="57"/>
  <c r="AW1300" i="57"/>
  <c r="AV1300" i="57"/>
  <c r="AY1300" i="57"/>
  <c r="BA1300" i="57" s="1"/>
  <c r="BB1300" i="57" s="1"/>
  <c r="AW1228" i="57"/>
  <c r="AY1228" i="57"/>
  <c r="AV1228" i="57" s="1"/>
  <c r="AW1120" i="57"/>
  <c r="AY1120" i="57"/>
  <c r="AW940" i="57"/>
  <c r="AV940" i="57"/>
  <c r="AY940" i="57"/>
  <c r="BA940" i="57" s="1"/>
  <c r="BB940" i="57" s="1"/>
  <c r="AW1467" i="57"/>
  <c r="AY1467" i="57"/>
  <c r="AW1407" i="57"/>
  <c r="AY1407" i="57"/>
  <c r="AW1347" i="57"/>
  <c r="AV1347" i="57"/>
  <c r="BA1347" i="57"/>
  <c r="AY1347" i="57"/>
  <c r="BB1347" i="57" s="1"/>
  <c r="AW1299" i="57"/>
  <c r="AV1299" i="57"/>
  <c r="BA1299" i="57"/>
  <c r="BB1299" i="57" s="1"/>
  <c r="AY1299" i="57"/>
  <c r="AW1239" i="57"/>
  <c r="AY1239" i="57"/>
  <c r="AV1239" i="57" s="1"/>
  <c r="AW1155" i="57"/>
  <c r="AV1155" i="57"/>
  <c r="BA1155" i="57"/>
  <c r="BB1155" i="57" s="1"/>
  <c r="AY1155" i="57"/>
  <c r="BB1071" i="57"/>
  <c r="AW1071" i="57"/>
  <c r="AV1071" i="57"/>
  <c r="BA1071" i="57"/>
  <c r="AY1071" i="57"/>
  <c r="AW1512" i="57"/>
  <c r="AY1512" i="57"/>
  <c r="AW1488" i="57"/>
  <c r="AV1488" i="57"/>
  <c r="AY1488" i="57"/>
  <c r="BA1488" i="57" s="1"/>
  <c r="BB1488" i="57" s="1"/>
  <c r="AW1464" i="57"/>
  <c r="AY1464" i="57"/>
  <c r="AV1464" i="57" s="1"/>
  <c r="AW1440" i="57"/>
  <c r="AY1440" i="57"/>
  <c r="AW1416" i="57"/>
  <c r="AV1416" i="57"/>
  <c r="AY1416" i="57"/>
  <c r="BA1416" i="57" s="1"/>
  <c r="BB1416" i="57" s="1"/>
  <c r="AW1392" i="57"/>
  <c r="AY1392" i="57"/>
  <c r="AW1368" i="57"/>
  <c r="AY1368" i="57"/>
  <c r="AW1344" i="57"/>
  <c r="AV1344" i="57"/>
  <c r="BA1344" i="57"/>
  <c r="AY1344" i="57"/>
  <c r="BB1344" i="57" s="1"/>
  <c r="AW1332" i="57"/>
  <c r="AV1332" i="57"/>
  <c r="BA1332" i="57"/>
  <c r="BB1332" i="57" s="1"/>
  <c r="AY1332" i="57"/>
  <c r="AW1320" i="57"/>
  <c r="AY1320" i="57"/>
  <c r="AV1320" i="57" s="1"/>
  <c r="AW1296" i="57"/>
  <c r="AV1296" i="57"/>
  <c r="BA1296" i="57"/>
  <c r="BB1296" i="57" s="1"/>
  <c r="AY1296" i="57"/>
  <c r="BB1284" i="57"/>
  <c r="AW1284" i="57"/>
  <c r="AV1284" i="57"/>
  <c r="BA1284" i="57"/>
  <c r="AY1284" i="57"/>
  <c r="AW1272" i="57"/>
  <c r="AY1272" i="57"/>
  <c r="AW1260" i="57"/>
  <c r="AV1260" i="57"/>
  <c r="AY1260" i="57"/>
  <c r="BA1260" i="57" s="1"/>
  <c r="BB1260" i="57" s="1"/>
  <c r="AW1248" i="57"/>
  <c r="AY1248" i="57"/>
  <c r="AV1248" i="57" s="1"/>
  <c r="AW1236" i="57"/>
  <c r="AY1236" i="57"/>
  <c r="AW1224" i="57"/>
  <c r="AV1224" i="57"/>
  <c r="AY1224" i="57"/>
  <c r="BA1224" i="57" s="1"/>
  <c r="BB1224" i="57" s="1"/>
  <c r="AW1212" i="57"/>
  <c r="AY1212" i="57"/>
  <c r="AW1200" i="57"/>
  <c r="AY1200" i="57"/>
  <c r="AW1188" i="57"/>
  <c r="AV1188" i="57"/>
  <c r="BA1188" i="57"/>
  <c r="AY1188" i="57"/>
  <c r="BB1188" i="57" s="1"/>
  <c r="AW1176" i="57"/>
  <c r="AV1176" i="57"/>
  <c r="BA1176" i="57"/>
  <c r="BB1176" i="57" s="1"/>
  <c r="AY1176" i="57"/>
  <c r="AW1164" i="57"/>
  <c r="AY1164" i="57"/>
  <c r="AV1164" i="57" s="1"/>
  <c r="AW1152" i="57"/>
  <c r="AV1152" i="57"/>
  <c r="BA1152" i="57"/>
  <c r="BB1152" i="57" s="1"/>
  <c r="AY1152" i="57"/>
  <c r="BB1140" i="57"/>
  <c r="AW1140" i="57"/>
  <c r="AV1140" i="57"/>
  <c r="BA1140" i="57"/>
  <c r="AY1140" i="57"/>
  <c r="AW1128" i="57"/>
  <c r="AY1128" i="57"/>
  <c r="AW1116" i="57"/>
  <c r="AV1116" i="57"/>
  <c r="AY1116" i="57"/>
  <c r="BA1116" i="57" s="1"/>
  <c r="BB1116" i="57" s="1"/>
  <c r="AW1104" i="57"/>
  <c r="AY1104" i="57"/>
  <c r="AV1104" i="57" s="1"/>
  <c r="AW1092" i="57"/>
  <c r="AY1092" i="57"/>
  <c r="AW1080" i="57"/>
  <c r="AV1080" i="57"/>
  <c r="AY1080" i="57"/>
  <c r="BA1080" i="57" s="1"/>
  <c r="BB1080" i="57" s="1"/>
  <c r="AW1068" i="57"/>
  <c r="AY1068" i="57"/>
  <c r="AW1056" i="57"/>
  <c r="AY1056" i="57"/>
  <c r="AW1044" i="57"/>
  <c r="AV1044" i="57"/>
  <c r="BA1044" i="57"/>
  <c r="AY1044" i="57"/>
  <c r="BB1044" i="57" s="1"/>
  <c r="AW1032" i="57"/>
  <c r="AV1032" i="57"/>
  <c r="BA1032" i="57"/>
  <c r="BB1032" i="57" s="1"/>
  <c r="AY1032" i="57"/>
  <c r="AW1020" i="57"/>
  <c r="AY1020" i="57"/>
  <c r="AV1020" i="57" s="1"/>
  <c r="AW1008" i="57"/>
  <c r="AV1008" i="57"/>
  <c r="BA1008" i="57"/>
  <c r="BB1008" i="57" s="1"/>
  <c r="AY1008" i="57"/>
  <c r="BB996" i="57"/>
  <c r="AW996" i="57"/>
  <c r="AV996" i="57"/>
  <c r="BA996" i="57"/>
  <c r="AY996" i="57"/>
  <c r="AW984" i="57"/>
  <c r="AY984" i="57"/>
  <c r="AW972" i="57"/>
  <c r="AV972" i="57"/>
  <c r="AY972" i="57"/>
  <c r="BA972" i="57" s="1"/>
  <c r="BB972" i="57" s="1"/>
  <c r="AW960" i="57"/>
  <c r="AY960" i="57"/>
  <c r="AV960" i="57" s="1"/>
  <c r="AW948" i="57"/>
  <c r="AY948" i="57"/>
  <c r="AW936" i="57"/>
  <c r="AV936" i="57"/>
  <c r="AY936" i="57"/>
  <c r="BA936" i="57" s="1"/>
  <c r="BB936" i="57" s="1"/>
  <c r="AW924" i="57"/>
  <c r="AY924" i="57"/>
  <c r="AW912" i="57"/>
  <c r="AY912" i="57"/>
  <c r="AW900" i="57"/>
  <c r="AV900" i="57"/>
  <c r="BA900" i="57"/>
  <c r="AY900" i="57"/>
  <c r="BB900" i="57" s="1"/>
  <c r="AW888" i="57"/>
  <c r="AV888" i="57"/>
  <c r="BA888" i="57"/>
  <c r="BB888" i="57" s="1"/>
  <c r="AY888" i="57"/>
  <c r="AW876" i="57"/>
  <c r="AY876" i="57"/>
  <c r="AV876" i="57" s="1"/>
  <c r="AW864" i="57"/>
  <c r="AV864" i="57"/>
  <c r="BA864" i="57"/>
  <c r="BB864" i="57" s="1"/>
  <c r="AY864" i="57"/>
  <c r="BB852" i="57"/>
  <c r="AW852" i="57"/>
  <c r="AV852" i="57"/>
  <c r="BA852" i="57"/>
  <c r="AY852" i="57"/>
  <c r="AW840" i="57"/>
  <c r="AY840" i="57"/>
  <c r="AW828" i="57"/>
  <c r="AV828" i="57"/>
  <c r="AY828" i="57"/>
  <c r="BA828" i="57" s="1"/>
  <c r="BB828" i="57" s="1"/>
  <c r="AW816" i="57"/>
  <c r="AY816" i="57"/>
  <c r="AV816" i="57" s="1"/>
  <c r="AW804" i="57"/>
  <c r="AY804" i="57"/>
  <c r="AW792" i="57"/>
  <c r="AV792" i="57"/>
  <c r="AY792" i="57"/>
  <c r="BA792" i="57" s="1"/>
  <c r="BB792" i="57" s="1"/>
  <c r="AW780" i="57"/>
  <c r="AY780" i="57"/>
  <c r="AW768" i="57"/>
  <c r="AY768" i="57"/>
  <c r="AW756" i="57"/>
  <c r="AV756" i="57"/>
  <c r="BA756" i="57"/>
  <c r="AY756" i="57"/>
  <c r="BB756" i="57" s="1"/>
  <c r="AW744" i="57"/>
  <c r="AV744" i="57"/>
  <c r="BA744" i="57"/>
  <c r="BB744" i="57" s="1"/>
  <c r="AY744" i="57"/>
  <c r="AW732" i="57"/>
  <c r="AY732" i="57"/>
  <c r="AV732" i="57" s="1"/>
  <c r="AW720" i="57"/>
  <c r="AV720" i="57"/>
  <c r="BA720" i="57"/>
  <c r="BB720" i="57" s="1"/>
  <c r="AY720" i="57"/>
  <c r="BB708" i="57"/>
  <c r="AW708" i="57"/>
  <c r="AV708" i="57"/>
  <c r="BA708" i="57"/>
  <c r="AY708" i="57"/>
  <c r="AW696" i="57"/>
  <c r="AY696" i="57"/>
  <c r="AW684" i="57"/>
  <c r="AV684" i="57"/>
  <c r="AY684" i="57"/>
  <c r="BA684" i="57" s="1"/>
  <c r="BB684" i="57" s="1"/>
  <c r="AW672" i="57"/>
  <c r="AY672" i="57"/>
  <c r="AV672" i="57" s="1"/>
  <c r="AW660" i="57"/>
  <c r="AY660" i="57"/>
  <c r="AW648" i="57"/>
  <c r="AV648" i="57"/>
  <c r="AY648" i="57"/>
  <c r="BA648" i="57" s="1"/>
  <c r="BB648" i="57" s="1"/>
  <c r="AW636" i="57"/>
  <c r="AY636" i="57"/>
  <c r="AW624" i="57"/>
  <c r="AY624" i="57"/>
  <c r="AW612" i="57"/>
  <c r="AV612" i="57"/>
  <c r="BA612" i="57"/>
  <c r="AY612" i="57"/>
  <c r="BB612" i="57" s="1"/>
  <c r="AW600" i="57"/>
  <c r="AV600" i="57"/>
  <c r="BA600" i="57"/>
  <c r="BB600" i="57" s="1"/>
  <c r="AY600" i="57"/>
  <c r="AW588" i="57"/>
  <c r="AY588" i="57"/>
  <c r="AV588" i="57" s="1"/>
  <c r="AW576" i="57"/>
  <c r="AV576" i="57"/>
  <c r="BA576" i="57"/>
  <c r="BB576" i="57" s="1"/>
  <c r="AY576" i="57"/>
  <c r="BB564" i="57"/>
  <c r="AW564" i="57"/>
  <c r="AV564" i="57"/>
  <c r="BA564" i="57"/>
  <c r="AY564" i="57"/>
  <c r="AW552" i="57"/>
  <c r="AY552" i="57"/>
  <c r="AW540" i="57"/>
  <c r="AV540" i="57"/>
  <c r="AY540" i="57"/>
  <c r="BA540" i="57" s="1"/>
  <c r="BB540" i="57" s="1"/>
  <c r="AW528" i="57"/>
  <c r="AY528" i="57"/>
  <c r="AV528" i="57" s="1"/>
  <c r="AW516" i="57"/>
  <c r="AY516" i="57"/>
  <c r="AW504" i="57"/>
  <c r="AV504" i="57"/>
  <c r="AY504" i="57"/>
  <c r="BA504" i="57" s="1"/>
  <c r="BB504" i="57" s="1"/>
  <c r="AW492" i="57"/>
  <c r="AY492" i="57"/>
  <c r="AY1465" i="57"/>
  <c r="AY1321" i="57"/>
  <c r="AY1177" i="57"/>
  <c r="AY1033" i="57"/>
  <c r="AY889" i="57"/>
  <c r="AY745" i="57"/>
  <c r="AY601" i="57"/>
  <c r="AW1504" i="57"/>
  <c r="AY1504" i="57"/>
  <c r="AW1432" i="57"/>
  <c r="AY1432" i="57"/>
  <c r="AW1360" i="57"/>
  <c r="AV1360" i="57"/>
  <c r="BA1360" i="57"/>
  <c r="AY1360" i="57"/>
  <c r="BB1360" i="57" s="1"/>
  <c r="AW1276" i="57"/>
  <c r="AV1276" i="57"/>
  <c r="BA1276" i="57"/>
  <c r="BB1276" i="57" s="1"/>
  <c r="AY1276" i="57"/>
  <c r="AW1192" i="57"/>
  <c r="AY1192" i="57"/>
  <c r="AV1192" i="57" s="1"/>
  <c r="AW1096" i="57"/>
  <c r="AV1096" i="57"/>
  <c r="BA1096" i="57"/>
  <c r="AY1096" i="57"/>
  <c r="BB1096" i="57" s="1"/>
  <c r="BB976" i="57"/>
  <c r="AW976" i="57"/>
  <c r="AV976" i="57"/>
  <c r="BA976" i="57"/>
  <c r="AY976" i="57"/>
  <c r="AW1503" i="57"/>
  <c r="AY1503" i="57"/>
  <c r="AW1431" i="57"/>
  <c r="AV1431" i="57"/>
  <c r="AY1431" i="57"/>
  <c r="BA1431" i="57" s="1"/>
  <c r="BB1431" i="57" s="1"/>
  <c r="AW1371" i="57"/>
  <c r="AY1371" i="57"/>
  <c r="AV1371" i="57" s="1"/>
  <c r="AW1275" i="57"/>
  <c r="AY1275" i="57"/>
  <c r="AW1179" i="57"/>
  <c r="AV1179" i="57"/>
  <c r="AY1179" i="57"/>
  <c r="BA1179" i="57" s="1"/>
  <c r="BB1179" i="57" s="1"/>
  <c r="AW1035" i="57"/>
  <c r="AY1035" i="57"/>
  <c r="AW1500" i="57"/>
  <c r="AY1500" i="57"/>
  <c r="AW1476" i="57"/>
  <c r="AV1476" i="57"/>
  <c r="BA1476" i="57"/>
  <c r="AY1476" i="57"/>
  <c r="BB1476" i="57" s="1"/>
  <c r="AW1452" i="57"/>
  <c r="AV1452" i="57"/>
  <c r="BA1452" i="57"/>
  <c r="BB1452" i="57" s="1"/>
  <c r="AY1452" i="57"/>
  <c r="AW1428" i="57"/>
  <c r="AY1428" i="57"/>
  <c r="AV1428" i="57" s="1"/>
  <c r="AW1404" i="57"/>
  <c r="AV1404" i="57"/>
  <c r="BA1404" i="57"/>
  <c r="AY1404" i="57"/>
  <c r="BB1404" i="57" s="1"/>
  <c r="BB1380" i="57"/>
  <c r="AW1380" i="57"/>
  <c r="AV1380" i="57"/>
  <c r="BA1380" i="57"/>
  <c r="AY1380" i="57"/>
  <c r="AW1356" i="57"/>
  <c r="AY1356" i="57"/>
  <c r="AW1308" i="57"/>
  <c r="AV1308" i="57"/>
  <c r="AY1308" i="57"/>
  <c r="BA1308" i="57" s="1"/>
  <c r="BB1308" i="57" s="1"/>
  <c r="AW1511" i="57"/>
  <c r="AY1511" i="57"/>
  <c r="AV1511" i="57" s="1"/>
  <c r="AW1499" i="57"/>
  <c r="AY1499" i="57"/>
  <c r="AW1487" i="57"/>
  <c r="AV1487" i="57"/>
  <c r="AY1487" i="57"/>
  <c r="BA1487" i="57" s="1"/>
  <c r="BB1487" i="57" s="1"/>
  <c r="AW1475" i="57"/>
  <c r="AY1475" i="57"/>
  <c r="AW1463" i="57"/>
  <c r="AY1463" i="57"/>
  <c r="AW1451" i="57"/>
  <c r="AV1451" i="57"/>
  <c r="BA1451" i="57"/>
  <c r="AY1451" i="57"/>
  <c r="BB1451" i="57" s="1"/>
  <c r="AW1439" i="57"/>
  <c r="AV1439" i="57"/>
  <c r="BA1439" i="57"/>
  <c r="BB1439" i="57" s="1"/>
  <c r="AY1439" i="57"/>
  <c r="AW1427" i="57"/>
  <c r="AY1427" i="57"/>
  <c r="AV1427" i="57" s="1"/>
  <c r="AW1415" i="57"/>
  <c r="AV1415" i="57"/>
  <c r="BA1415" i="57"/>
  <c r="AY1415" i="57"/>
  <c r="BB1415" i="57" s="1"/>
  <c r="AW1403" i="57"/>
  <c r="AV1403" i="57"/>
  <c r="BA1403" i="57"/>
  <c r="BB1403" i="57" s="1"/>
  <c r="AY1403" i="57"/>
  <c r="AW1391" i="57"/>
  <c r="AY1391" i="57"/>
  <c r="AW1379" i="57"/>
  <c r="AV1379" i="57"/>
  <c r="AY1379" i="57"/>
  <c r="BA1379" i="57" s="1"/>
  <c r="BB1379" i="57" s="1"/>
  <c r="AW1367" i="57"/>
  <c r="AY1367" i="57"/>
  <c r="AV1367" i="57" s="1"/>
  <c r="AW1355" i="57"/>
  <c r="AV1355" i="57"/>
  <c r="AY1355" i="57"/>
  <c r="AW1343" i="57"/>
  <c r="AV1343" i="57"/>
  <c r="AY1343" i="57"/>
  <c r="BA1343" i="57" s="1"/>
  <c r="BB1343" i="57" s="1"/>
  <c r="AW1331" i="57"/>
  <c r="AY1331" i="57"/>
  <c r="AW1319" i="57"/>
  <c r="AY1319" i="57"/>
  <c r="AW1307" i="57"/>
  <c r="AV1307" i="57"/>
  <c r="BA1307" i="57"/>
  <c r="AY1307" i="57"/>
  <c r="BB1307" i="57" s="1"/>
  <c r="AW1295" i="57"/>
  <c r="AV1295" i="57"/>
  <c r="BA1295" i="57"/>
  <c r="BB1295" i="57" s="1"/>
  <c r="AY1295" i="57"/>
  <c r="AW1283" i="57"/>
  <c r="AY1283" i="57"/>
  <c r="AV1283" i="57" s="1"/>
  <c r="AW1271" i="57"/>
  <c r="AV1271" i="57"/>
  <c r="BA1271" i="57"/>
  <c r="AY1271" i="57"/>
  <c r="BB1271" i="57" s="1"/>
  <c r="AW1259" i="57"/>
  <c r="AV1259" i="57"/>
  <c r="BA1259" i="57"/>
  <c r="BB1259" i="57" s="1"/>
  <c r="AY1259" i="57"/>
  <c r="AW1247" i="57"/>
  <c r="AY1247" i="57"/>
  <c r="BB1235" i="57"/>
  <c r="AW1235" i="57"/>
  <c r="AV1235" i="57"/>
  <c r="AY1235" i="57"/>
  <c r="BA1235" i="57" s="1"/>
  <c r="AW1223" i="57"/>
  <c r="AY1223" i="57"/>
  <c r="AV1223" i="57" s="1"/>
  <c r="AW1211" i="57"/>
  <c r="AV1211" i="57"/>
  <c r="AY1211" i="57"/>
  <c r="AW1199" i="57"/>
  <c r="AV1199" i="57"/>
  <c r="AY1199" i="57"/>
  <c r="BA1199" i="57" s="1"/>
  <c r="BB1199" i="57" s="1"/>
  <c r="AW1187" i="57"/>
  <c r="AY1187" i="57"/>
  <c r="AW1175" i="57"/>
  <c r="AY1175" i="57"/>
  <c r="AW1163" i="57"/>
  <c r="AV1163" i="57"/>
  <c r="BA1163" i="57"/>
  <c r="AY1163" i="57"/>
  <c r="BB1163" i="57" s="1"/>
  <c r="AW1151" i="57"/>
  <c r="AV1151" i="57"/>
  <c r="BA1151" i="57"/>
  <c r="BB1151" i="57" s="1"/>
  <c r="AY1151" i="57"/>
  <c r="AW1139" i="57"/>
  <c r="AY1139" i="57"/>
  <c r="AV1139" i="57" s="1"/>
  <c r="AW1127" i="57"/>
  <c r="AV1127" i="57"/>
  <c r="BA1127" i="57"/>
  <c r="AY1127" i="57"/>
  <c r="BB1127" i="57" s="1"/>
  <c r="AW1115" i="57"/>
  <c r="AV1115" i="57"/>
  <c r="BA1115" i="57"/>
  <c r="BB1115" i="57" s="1"/>
  <c r="AY1115" i="57"/>
  <c r="AW1103" i="57"/>
  <c r="AY1103" i="57"/>
  <c r="BB1091" i="57"/>
  <c r="AW1091" i="57"/>
  <c r="AV1091" i="57"/>
  <c r="AY1091" i="57"/>
  <c r="BA1091" i="57" s="1"/>
  <c r="BB1079" i="57"/>
  <c r="AW1079" i="57"/>
  <c r="BA1079" i="57"/>
  <c r="AY1079" i="57"/>
  <c r="AV1079" i="57" s="1"/>
  <c r="AW1067" i="57"/>
  <c r="AY1067" i="57"/>
  <c r="AW1055" i="57"/>
  <c r="AV1055" i="57"/>
  <c r="AY1055" i="57"/>
  <c r="BA1055" i="57" s="1"/>
  <c r="BB1055" i="57" s="1"/>
  <c r="AW1043" i="57"/>
  <c r="AY1043" i="57"/>
  <c r="AW1031" i="57"/>
  <c r="AY1031" i="57"/>
  <c r="AW1019" i="57"/>
  <c r="AV1019" i="57"/>
  <c r="BA1019" i="57"/>
  <c r="AY1019" i="57"/>
  <c r="BB1019" i="57" s="1"/>
  <c r="AW1007" i="57"/>
  <c r="AV1007" i="57"/>
  <c r="BA1007" i="57"/>
  <c r="BB1007" i="57" s="1"/>
  <c r="AY1007" i="57"/>
  <c r="AW995" i="57"/>
  <c r="AY995" i="57"/>
  <c r="AV995" i="57" s="1"/>
  <c r="AW983" i="57"/>
  <c r="AV983" i="57"/>
  <c r="BA983" i="57"/>
  <c r="AY983" i="57"/>
  <c r="AW971" i="57"/>
  <c r="AV971" i="57"/>
  <c r="BA971" i="57"/>
  <c r="BB971" i="57" s="1"/>
  <c r="AY971" i="57"/>
  <c r="AW959" i="57"/>
  <c r="AY959" i="57"/>
  <c r="AW947" i="57"/>
  <c r="AV947" i="57"/>
  <c r="AY947" i="57"/>
  <c r="BA947" i="57" s="1"/>
  <c r="BB947" i="57" s="1"/>
  <c r="BB935" i="57"/>
  <c r="AW935" i="57"/>
  <c r="BA935" i="57"/>
  <c r="AY935" i="57"/>
  <c r="AV935" i="57" s="1"/>
  <c r="AW923" i="57"/>
  <c r="AV923" i="57"/>
  <c r="AY923" i="57"/>
  <c r="AW911" i="57"/>
  <c r="AV911" i="57"/>
  <c r="AY911" i="57"/>
  <c r="BA911" i="57" s="1"/>
  <c r="BB911" i="57" s="1"/>
  <c r="AW899" i="57"/>
  <c r="AY899" i="57"/>
  <c r="AW887" i="57"/>
  <c r="AY887" i="57"/>
  <c r="AW875" i="57"/>
  <c r="AV875" i="57"/>
  <c r="BA875" i="57"/>
  <c r="AY875" i="57"/>
  <c r="BB875" i="57" s="1"/>
  <c r="AW863" i="57"/>
  <c r="AV863" i="57"/>
  <c r="BA863" i="57"/>
  <c r="BB863" i="57" s="1"/>
  <c r="AY863" i="57"/>
  <c r="AW851" i="57"/>
  <c r="AY851" i="57"/>
  <c r="AV851" i="57" s="1"/>
  <c r="AW839" i="57"/>
  <c r="AV839" i="57"/>
  <c r="BA839" i="57"/>
  <c r="AY839" i="57"/>
  <c r="BB839" i="57" s="1"/>
  <c r="AW827" i="57"/>
  <c r="AV827" i="57"/>
  <c r="BA827" i="57"/>
  <c r="BB827" i="57" s="1"/>
  <c r="AY827" i="57"/>
  <c r="AW815" i="57"/>
  <c r="AY815" i="57"/>
  <c r="BB803" i="57"/>
  <c r="AW803" i="57"/>
  <c r="AV803" i="57"/>
  <c r="AY803" i="57"/>
  <c r="BA803" i="57" s="1"/>
  <c r="BB791" i="57"/>
  <c r="AW791" i="57"/>
  <c r="BA791" i="57"/>
  <c r="AY791" i="57"/>
  <c r="AV791" i="57" s="1"/>
  <c r="AW779" i="57"/>
  <c r="AY779" i="57"/>
  <c r="AV779" i="57" s="1"/>
  <c r="AW767" i="57"/>
  <c r="AV767" i="57"/>
  <c r="AY767" i="57"/>
  <c r="BA767" i="57" s="1"/>
  <c r="BB767" i="57" s="1"/>
  <c r="AW755" i="57"/>
  <c r="AY755" i="57"/>
  <c r="AW743" i="57"/>
  <c r="AY743" i="57"/>
  <c r="AW731" i="57"/>
  <c r="AV731" i="57"/>
  <c r="BA731" i="57"/>
  <c r="AY731" i="57"/>
  <c r="BB731" i="57" s="1"/>
  <c r="AW719" i="57"/>
  <c r="AV719" i="57"/>
  <c r="BA719" i="57"/>
  <c r="BB719" i="57" s="1"/>
  <c r="AY719" i="57"/>
  <c r="AW707" i="57"/>
  <c r="AY707" i="57"/>
  <c r="AV707" i="57" s="1"/>
  <c r="AW695" i="57"/>
  <c r="AV695" i="57"/>
  <c r="BA695" i="57"/>
  <c r="AY695" i="57"/>
  <c r="BB683" i="57"/>
  <c r="AW683" i="57"/>
  <c r="AV683" i="57"/>
  <c r="BA683" i="57"/>
  <c r="AY683" i="57"/>
  <c r="AW671" i="57"/>
  <c r="AY671" i="57"/>
  <c r="AW659" i="57"/>
  <c r="AV659" i="57"/>
  <c r="AY659" i="57"/>
  <c r="BA659" i="57" s="1"/>
  <c r="BB659" i="57" s="1"/>
  <c r="BB647" i="57"/>
  <c r="AW647" i="57"/>
  <c r="BA647" i="57"/>
  <c r="AY647" i="57"/>
  <c r="AV647" i="57" s="1"/>
  <c r="AW635" i="57"/>
  <c r="AV635" i="57"/>
  <c r="AY635" i="57"/>
  <c r="AW623" i="57"/>
  <c r="AV623" i="57"/>
  <c r="AY623" i="57"/>
  <c r="BA623" i="57" s="1"/>
  <c r="BB623" i="57" s="1"/>
  <c r="AW611" i="57"/>
  <c r="AY611" i="57"/>
  <c r="AW599" i="57"/>
  <c r="AY599" i="57"/>
  <c r="AW587" i="57"/>
  <c r="AV587" i="57"/>
  <c r="BA587" i="57"/>
  <c r="AY587" i="57"/>
  <c r="BB587" i="57" s="1"/>
  <c r="AW575" i="57"/>
  <c r="AV575" i="57"/>
  <c r="BA575" i="57"/>
  <c r="BB575" i="57" s="1"/>
  <c r="AY575" i="57"/>
  <c r="AW563" i="57"/>
  <c r="AY563" i="57"/>
  <c r="AV563" i="57" s="1"/>
  <c r="AW551" i="57"/>
  <c r="AV551" i="57"/>
  <c r="BA551" i="57"/>
  <c r="AY551" i="57"/>
  <c r="BB551" i="57" s="1"/>
  <c r="AY1453" i="57"/>
  <c r="AY1309" i="57"/>
  <c r="AV1309" i="57" s="1"/>
  <c r="AY1165" i="57"/>
  <c r="AV1165" i="57" s="1"/>
  <c r="AY1021" i="57"/>
  <c r="AY877" i="57"/>
  <c r="AV877" i="57" s="1"/>
  <c r="AY733" i="57"/>
  <c r="AV733" i="57" s="1"/>
  <c r="AY589" i="57"/>
  <c r="AV589" i="57" s="1"/>
  <c r="AW1509" i="57"/>
  <c r="AV1509" i="57"/>
  <c r="BA1509" i="57"/>
  <c r="AY1509" i="57"/>
  <c r="BB1456" i="57"/>
  <c r="AW1456" i="57"/>
  <c r="AV1456" i="57"/>
  <c r="BA1456" i="57"/>
  <c r="AY1456" i="57"/>
  <c r="AW1396" i="57"/>
  <c r="AY1396" i="57"/>
  <c r="AW1312" i="57"/>
  <c r="AV1312" i="57"/>
  <c r="AY1312" i="57"/>
  <c r="BA1312" i="57" s="1"/>
  <c r="BB1312" i="57" s="1"/>
  <c r="BB1240" i="57"/>
  <c r="AW1240" i="57"/>
  <c r="BA1240" i="57"/>
  <c r="AY1240" i="57"/>
  <c r="AV1240" i="57" s="1"/>
  <c r="AW1180" i="57"/>
  <c r="AY1180" i="57"/>
  <c r="AW1132" i="57"/>
  <c r="AV1132" i="57"/>
  <c r="AY1132" i="57"/>
  <c r="BA1132" i="57" s="1"/>
  <c r="BB1132" i="57" s="1"/>
  <c r="AW1060" i="57"/>
  <c r="AY1060" i="57"/>
  <c r="AW1000" i="57"/>
  <c r="AY1000" i="57"/>
  <c r="AW1491" i="57"/>
  <c r="AV1491" i="57"/>
  <c r="BA1491" i="57"/>
  <c r="AY1491" i="57"/>
  <c r="BB1491" i="57" s="1"/>
  <c r="AW1419" i="57"/>
  <c r="AV1419" i="57"/>
  <c r="BA1419" i="57"/>
  <c r="BB1419" i="57" s="1"/>
  <c r="AY1419" i="57"/>
  <c r="AW1359" i="57"/>
  <c r="AY1359" i="57"/>
  <c r="AV1359" i="57" s="1"/>
  <c r="AW1263" i="57"/>
  <c r="AV1263" i="57"/>
  <c r="BA1263" i="57"/>
  <c r="AY1263" i="57"/>
  <c r="BB1263" i="57" s="1"/>
  <c r="AW1191" i="57"/>
  <c r="AV1191" i="57"/>
  <c r="BA1191" i="57"/>
  <c r="BB1191" i="57" s="1"/>
  <c r="AY1191" i="57"/>
  <c r="AW1023" i="57"/>
  <c r="AY1023" i="57"/>
  <c r="BB1510" i="57"/>
  <c r="AW1510" i="57"/>
  <c r="AV1510" i="57"/>
  <c r="AY1510" i="57"/>
  <c r="BA1510" i="57" s="1"/>
  <c r="BB1498" i="57"/>
  <c r="AW1498" i="57"/>
  <c r="BA1498" i="57"/>
  <c r="AY1498" i="57"/>
  <c r="AV1498" i="57" s="1"/>
  <c r="AW1486" i="57"/>
  <c r="AV1486" i="57"/>
  <c r="AY1486" i="57"/>
  <c r="AW1474" i="57"/>
  <c r="AV1474" i="57"/>
  <c r="AY1474" i="57"/>
  <c r="BA1474" i="57" s="1"/>
  <c r="BB1474" i="57" s="1"/>
  <c r="AW1462" i="57"/>
  <c r="AY1462" i="57"/>
  <c r="AW1450" i="57"/>
  <c r="AY1450" i="57"/>
  <c r="AW1438" i="57"/>
  <c r="AV1438" i="57"/>
  <c r="BA1438" i="57"/>
  <c r="AY1438" i="57"/>
  <c r="BB1438" i="57" s="1"/>
  <c r="AW1426" i="57"/>
  <c r="AV1426" i="57"/>
  <c r="BA1426" i="57"/>
  <c r="BB1426" i="57" s="1"/>
  <c r="AY1426" i="57"/>
  <c r="AW1414" i="57"/>
  <c r="AY1414" i="57"/>
  <c r="AV1414" i="57" s="1"/>
  <c r="AW1402" i="57"/>
  <c r="AV1402" i="57"/>
  <c r="BA1402" i="57"/>
  <c r="AY1402" i="57"/>
  <c r="BB1402" i="57" s="1"/>
  <c r="BB1390" i="57"/>
  <c r="AW1390" i="57"/>
  <c r="AV1390" i="57"/>
  <c r="BA1390" i="57"/>
  <c r="AY1390" i="57"/>
  <c r="AW1378" i="57"/>
  <c r="AY1378" i="57"/>
  <c r="AW1366" i="57"/>
  <c r="AV1366" i="57"/>
  <c r="BB1366" i="57"/>
  <c r="AY1366" i="57"/>
  <c r="BA1366" i="57" s="1"/>
  <c r="BB1354" i="57"/>
  <c r="AW1354" i="57"/>
  <c r="BA1354" i="57"/>
  <c r="AY1354" i="57"/>
  <c r="AV1354" i="57" s="1"/>
  <c r="AW1342" i="57"/>
  <c r="AV1342" i="57"/>
  <c r="AY1342" i="57"/>
  <c r="AW1330" i="57"/>
  <c r="AV1330" i="57"/>
  <c r="AY1330" i="57"/>
  <c r="BA1330" i="57" s="1"/>
  <c r="BB1330" i="57" s="1"/>
  <c r="AW1318" i="57"/>
  <c r="AY1318" i="57"/>
  <c r="AW1306" i="57"/>
  <c r="AY1306" i="57"/>
  <c r="AW1294" i="57"/>
  <c r="AV1294" i="57"/>
  <c r="BA1294" i="57"/>
  <c r="AY1294" i="57"/>
  <c r="BB1294" i="57" s="1"/>
  <c r="AW1282" i="57"/>
  <c r="AV1282" i="57"/>
  <c r="BA1282" i="57"/>
  <c r="BB1282" i="57" s="1"/>
  <c r="AY1282" i="57"/>
  <c r="AW1270" i="57"/>
  <c r="AY1270" i="57"/>
  <c r="AV1270" i="57" s="1"/>
  <c r="AW1258" i="57"/>
  <c r="AV1258" i="57"/>
  <c r="BA1258" i="57"/>
  <c r="AY1258" i="57"/>
  <c r="AW1246" i="57"/>
  <c r="AV1246" i="57"/>
  <c r="BA1246" i="57"/>
  <c r="BB1246" i="57" s="1"/>
  <c r="AY1246" i="57"/>
  <c r="AW1234" i="57"/>
  <c r="AY1234" i="57"/>
  <c r="AW1222" i="57"/>
  <c r="AV1222" i="57"/>
  <c r="AY1222" i="57"/>
  <c r="BA1222" i="57" s="1"/>
  <c r="BB1222" i="57" s="1"/>
  <c r="BB1210" i="57"/>
  <c r="AW1210" i="57"/>
  <c r="BA1210" i="57"/>
  <c r="AY1210" i="57"/>
  <c r="AV1210" i="57" s="1"/>
  <c r="AW1198" i="57"/>
  <c r="AV1198" i="57"/>
  <c r="AY1198" i="57"/>
  <c r="AW1186" i="57"/>
  <c r="AV1186" i="57"/>
  <c r="AY1186" i="57"/>
  <c r="BA1186" i="57" s="1"/>
  <c r="BB1186" i="57" s="1"/>
  <c r="AW1174" i="57"/>
  <c r="AY1174" i="57"/>
  <c r="AW1162" i="57"/>
  <c r="AY1162" i="57"/>
  <c r="AW1150" i="57"/>
  <c r="AV1150" i="57"/>
  <c r="BA1150" i="57"/>
  <c r="AY1150" i="57"/>
  <c r="BB1150" i="57" s="1"/>
  <c r="AW1138" i="57"/>
  <c r="AV1138" i="57"/>
  <c r="BA1138" i="57"/>
  <c r="BB1138" i="57" s="1"/>
  <c r="AY1138" i="57"/>
  <c r="AW1126" i="57"/>
  <c r="AY1126" i="57"/>
  <c r="AV1126" i="57" s="1"/>
  <c r="AW1114" i="57"/>
  <c r="AV1114" i="57"/>
  <c r="BA1114" i="57"/>
  <c r="AY1114" i="57"/>
  <c r="BB1114" i="57" s="1"/>
  <c r="AW1102" i="57"/>
  <c r="AV1102" i="57"/>
  <c r="BA1102" i="57"/>
  <c r="BB1102" i="57" s="1"/>
  <c r="AY1102" i="57"/>
  <c r="AW1090" i="57"/>
  <c r="AY1090" i="57"/>
  <c r="AW1078" i="57"/>
  <c r="AV1078" i="57"/>
  <c r="AY1078" i="57"/>
  <c r="BA1078" i="57" s="1"/>
  <c r="BB1078" i="57" s="1"/>
  <c r="BB1066" i="57"/>
  <c r="AW1066" i="57"/>
  <c r="BA1066" i="57"/>
  <c r="AY1066" i="57"/>
  <c r="AV1066" i="57" s="1"/>
  <c r="AW1054" i="57"/>
  <c r="AV1054" i="57"/>
  <c r="AY1054" i="57"/>
  <c r="AW1042" i="57"/>
  <c r="AV1042" i="57"/>
  <c r="AY1042" i="57"/>
  <c r="BA1042" i="57" s="1"/>
  <c r="BB1042" i="57" s="1"/>
  <c r="AW1030" i="57"/>
  <c r="BA1030" i="57"/>
  <c r="AY1030" i="57"/>
  <c r="AW1018" i="57"/>
  <c r="AY1018" i="57"/>
  <c r="AW1006" i="57"/>
  <c r="AV1006" i="57"/>
  <c r="BA1006" i="57"/>
  <c r="AY1006" i="57"/>
  <c r="BB1006" i="57" s="1"/>
  <c r="AW994" i="57"/>
  <c r="AV994" i="57"/>
  <c r="BA994" i="57"/>
  <c r="BB994" i="57" s="1"/>
  <c r="AY994" i="57"/>
  <c r="AW982" i="57"/>
  <c r="AY982" i="57"/>
  <c r="AV982" i="57" s="1"/>
  <c r="AW970" i="57"/>
  <c r="AV970" i="57"/>
  <c r="BA970" i="57"/>
  <c r="AY970" i="57"/>
  <c r="BB970" i="57" s="1"/>
  <c r="AW958" i="57"/>
  <c r="AV958" i="57"/>
  <c r="BA958" i="57"/>
  <c r="BB958" i="57" s="1"/>
  <c r="AY958" i="57"/>
  <c r="AW946" i="57"/>
  <c r="AY946" i="57"/>
  <c r="BB934" i="57"/>
  <c r="AW934" i="57"/>
  <c r="AV934" i="57"/>
  <c r="AY934" i="57"/>
  <c r="BA934" i="57" s="1"/>
  <c r="BB922" i="57"/>
  <c r="AW922" i="57"/>
  <c r="BA922" i="57"/>
  <c r="AY922" i="57"/>
  <c r="AV922" i="57" s="1"/>
  <c r="AW910" i="57"/>
  <c r="AV910" i="57"/>
  <c r="BA910" i="57"/>
  <c r="AY910" i="57"/>
  <c r="AW898" i="57"/>
  <c r="AV898" i="57"/>
  <c r="AY898" i="57"/>
  <c r="BA898" i="57" s="1"/>
  <c r="BB898" i="57" s="1"/>
  <c r="AW886" i="57"/>
  <c r="BA886" i="57"/>
  <c r="BB886" i="57" s="1"/>
  <c r="AY886" i="57"/>
  <c r="AV886" i="57" s="1"/>
  <c r="AW874" i="57"/>
  <c r="AY874" i="57"/>
  <c r="AW862" i="57"/>
  <c r="AV862" i="57"/>
  <c r="BA862" i="57"/>
  <c r="AY862" i="57"/>
  <c r="BB862" i="57" s="1"/>
  <c r="BB850" i="57"/>
  <c r="AW850" i="57"/>
  <c r="AV850" i="57"/>
  <c r="BA850" i="57"/>
  <c r="AY850" i="57"/>
  <c r="AW838" i="57"/>
  <c r="AY838" i="57"/>
  <c r="AW826" i="57"/>
  <c r="AY826" i="57"/>
  <c r="AW814" i="57"/>
  <c r="AV814" i="57"/>
  <c r="BA814" i="57"/>
  <c r="BB814" i="57" s="1"/>
  <c r="AY814" i="57"/>
  <c r="AW802" i="57"/>
  <c r="AY802" i="57"/>
  <c r="BB790" i="57"/>
  <c r="AW790" i="57"/>
  <c r="AV790" i="57"/>
  <c r="AY790" i="57"/>
  <c r="BA790" i="57" s="1"/>
  <c r="BB778" i="57"/>
  <c r="AW778" i="57"/>
  <c r="BA778" i="57"/>
  <c r="AY778" i="57"/>
  <c r="AV778" i="57" s="1"/>
  <c r="AW766" i="57"/>
  <c r="AV766" i="57"/>
  <c r="AY766" i="57"/>
  <c r="AW754" i="57"/>
  <c r="AV754" i="57"/>
  <c r="AY754" i="57"/>
  <c r="BA754" i="57" s="1"/>
  <c r="BB754" i="57" s="1"/>
  <c r="AW742" i="57"/>
  <c r="AY742" i="57"/>
  <c r="AV742" i="57" s="1"/>
  <c r="AW730" i="57"/>
  <c r="AY730" i="57"/>
  <c r="AW718" i="57"/>
  <c r="AV718" i="57"/>
  <c r="BA718" i="57"/>
  <c r="AY718" i="57"/>
  <c r="BB718" i="57" s="1"/>
  <c r="BB706" i="57"/>
  <c r="AW706" i="57"/>
  <c r="AV706" i="57"/>
  <c r="BA706" i="57"/>
  <c r="AY706" i="57"/>
  <c r="AW694" i="57"/>
  <c r="AY694" i="57"/>
  <c r="AW682" i="57"/>
  <c r="BA682" i="57"/>
  <c r="AY682" i="57"/>
  <c r="BB682" i="57" s="1"/>
  <c r="AW670" i="57"/>
  <c r="AV670" i="57"/>
  <c r="BA670" i="57"/>
  <c r="BB670" i="57" s="1"/>
  <c r="AY670" i="57"/>
  <c r="AW658" i="57"/>
  <c r="AV658" i="57"/>
  <c r="AY658" i="57"/>
  <c r="AW646" i="57"/>
  <c r="AV646" i="57"/>
  <c r="AY646" i="57"/>
  <c r="BA646" i="57" s="1"/>
  <c r="AW634" i="57"/>
  <c r="AY634" i="57"/>
  <c r="AV634" i="57" s="1"/>
  <c r="AW622" i="57"/>
  <c r="AV622" i="57"/>
  <c r="BA622" i="57"/>
  <c r="AY622" i="57"/>
  <c r="AW610" i="57"/>
  <c r="AV610" i="57"/>
  <c r="AY610" i="57"/>
  <c r="BA610" i="57" s="1"/>
  <c r="BB610" i="57" s="1"/>
  <c r="AW598" i="57"/>
  <c r="BA598" i="57"/>
  <c r="BB598" i="57" s="1"/>
  <c r="AY598" i="57"/>
  <c r="AV598" i="57" s="1"/>
  <c r="AW586" i="57"/>
  <c r="BA586" i="57"/>
  <c r="BB586" i="57" s="1"/>
  <c r="AY586" i="57"/>
  <c r="AV586" i="57" s="1"/>
  <c r="AW574" i="57"/>
  <c r="AV574" i="57"/>
  <c r="BA574" i="57"/>
  <c r="AY574" i="57"/>
  <c r="BB574" i="57" s="1"/>
  <c r="BB562" i="57"/>
  <c r="AW562" i="57"/>
  <c r="AV562" i="57"/>
  <c r="BA562" i="57"/>
  <c r="AY562" i="57"/>
  <c r="AW550" i="57"/>
  <c r="AY550" i="57"/>
  <c r="AY1441" i="57"/>
  <c r="AY1297" i="57"/>
  <c r="AY1153" i="57"/>
  <c r="AY1009" i="57"/>
  <c r="AY865" i="57"/>
  <c r="AY721" i="57"/>
  <c r="AY577" i="57"/>
  <c r="AW1413" i="57"/>
  <c r="AY1413" i="57"/>
  <c r="AW1317" i="57"/>
  <c r="AY1317" i="57"/>
  <c r="AV1317" i="57" s="1"/>
  <c r="AW1221" i="57"/>
  <c r="AV1221" i="57"/>
  <c r="BA1221" i="57"/>
  <c r="BB1221" i="57" s="1"/>
  <c r="AY1221" i="57"/>
  <c r="AW1161" i="57"/>
  <c r="AY1161" i="57"/>
  <c r="AW1101" i="57"/>
  <c r="AY1101" i="57"/>
  <c r="BA1101" i="57" s="1"/>
  <c r="AW1053" i="57"/>
  <c r="AY1053" i="57"/>
  <c r="AV1053" i="57" s="1"/>
  <c r="AW1041" i="57"/>
  <c r="AY1041" i="57"/>
  <c r="AW1029" i="57"/>
  <c r="AV1029" i="57"/>
  <c r="AY1029" i="57"/>
  <c r="BA1029" i="57" s="1"/>
  <c r="BB1029" i="57" s="1"/>
  <c r="AW981" i="57"/>
  <c r="BA981" i="57"/>
  <c r="BB981" i="57" s="1"/>
  <c r="AY981" i="57"/>
  <c r="AV981" i="57" s="1"/>
  <c r="BB957" i="57"/>
  <c r="AW957" i="57"/>
  <c r="BA957" i="57"/>
  <c r="AY957" i="57"/>
  <c r="AV957" i="57" s="1"/>
  <c r="AW945" i="57"/>
  <c r="AV945" i="57"/>
  <c r="BA945" i="57"/>
  <c r="AY945" i="57"/>
  <c r="BB945" i="57" s="1"/>
  <c r="BB933" i="57"/>
  <c r="AW933" i="57"/>
  <c r="AV933" i="57"/>
  <c r="BA933" i="57"/>
  <c r="AY933" i="57"/>
  <c r="AW921" i="57"/>
  <c r="AY921" i="57"/>
  <c r="AW909" i="57"/>
  <c r="AY909" i="57"/>
  <c r="AV909" i="57" s="1"/>
  <c r="AW897" i="57"/>
  <c r="AV897" i="57"/>
  <c r="BA897" i="57"/>
  <c r="BB897" i="57" s="1"/>
  <c r="AY897" i="57"/>
  <c r="AW885" i="57"/>
  <c r="AY885" i="57"/>
  <c r="AW873" i="57"/>
  <c r="AY873" i="57"/>
  <c r="BA873" i="57" s="1"/>
  <c r="AW861" i="57"/>
  <c r="AY861" i="57"/>
  <c r="AV861" i="57" s="1"/>
  <c r="AW849" i="57"/>
  <c r="AY849" i="57"/>
  <c r="AW837" i="57"/>
  <c r="AV837" i="57"/>
  <c r="AY837" i="57"/>
  <c r="BA837" i="57" s="1"/>
  <c r="BB837" i="57" s="1"/>
  <c r="BB825" i="57"/>
  <c r="AW825" i="57"/>
  <c r="BA825" i="57"/>
  <c r="AY825" i="57"/>
  <c r="AV825" i="57" s="1"/>
  <c r="BB813" i="57"/>
  <c r="AW813" i="57"/>
  <c r="BA813" i="57"/>
  <c r="AY813" i="57"/>
  <c r="AV813" i="57" s="1"/>
  <c r="AW801" i="57"/>
  <c r="AV801" i="57"/>
  <c r="BA801" i="57"/>
  <c r="AY801" i="57"/>
  <c r="BB801" i="57" s="1"/>
  <c r="BB789" i="57"/>
  <c r="AW789" i="57"/>
  <c r="AV789" i="57"/>
  <c r="BA789" i="57"/>
  <c r="AY789" i="57"/>
  <c r="AW777" i="57"/>
  <c r="AY777" i="57"/>
  <c r="AW765" i="57"/>
  <c r="AY765" i="57"/>
  <c r="AV765" i="57" s="1"/>
  <c r="AW753" i="57"/>
  <c r="AV753" i="57"/>
  <c r="BA753" i="57"/>
  <c r="BB753" i="57" s="1"/>
  <c r="AY753" i="57"/>
  <c r="AW741" i="57"/>
  <c r="AY741" i="57"/>
  <c r="AW729" i="57"/>
  <c r="AY729" i="57"/>
  <c r="BA729" i="57" s="1"/>
  <c r="AW717" i="57"/>
  <c r="AY717" i="57"/>
  <c r="AV717" i="57" s="1"/>
  <c r="AW705" i="57"/>
  <c r="AY705" i="57"/>
  <c r="AW693" i="57"/>
  <c r="AV693" i="57"/>
  <c r="AY693" i="57"/>
  <c r="BA693" i="57" s="1"/>
  <c r="BB693" i="57" s="1"/>
  <c r="BB681" i="57"/>
  <c r="AW681" i="57"/>
  <c r="BA681" i="57"/>
  <c r="AY681" i="57"/>
  <c r="AV681" i="57" s="1"/>
  <c r="BB669" i="57"/>
  <c r="AW669" i="57"/>
  <c r="BA669" i="57"/>
  <c r="AY669" i="57"/>
  <c r="AV669" i="57" s="1"/>
  <c r="AW657" i="57"/>
  <c r="AV657" i="57"/>
  <c r="BA657" i="57"/>
  <c r="AY657" i="57"/>
  <c r="BB657" i="57" s="1"/>
  <c r="BB645" i="57"/>
  <c r="AW645" i="57"/>
  <c r="AV645" i="57"/>
  <c r="BA645" i="57"/>
  <c r="AY645" i="57"/>
  <c r="AW633" i="57"/>
  <c r="AY633" i="57"/>
  <c r="AW621" i="57"/>
  <c r="AY621" i="57"/>
  <c r="AV621" i="57" s="1"/>
  <c r="AW609" i="57"/>
  <c r="AV609" i="57"/>
  <c r="BA609" i="57"/>
  <c r="BB609" i="57" s="1"/>
  <c r="AY609" i="57"/>
  <c r="AW597" i="57"/>
  <c r="AY597" i="57"/>
  <c r="AW585" i="57"/>
  <c r="AY585" i="57"/>
  <c r="BA585" i="57" s="1"/>
  <c r="AW573" i="57"/>
  <c r="AY573" i="57"/>
  <c r="AV573" i="57" s="1"/>
  <c r="AW561" i="57"/>
  <c r="AY561" i="57"/>
  <c r="AW549" i="57"/>
  <c r="AV549" i="57"/>
  <c r="AY549" i="57"/>
  <c r="BA549" i="57" s="1"/>
  <c r="BB549" i="57" s="1"/>
  <c r="BB537" i="57"/>
  <c r="AW537" i="57"/>
  <c r="BA537" i="57"/>
  <c r="AY537" i="57"/>
  <c r="AV537" i="57" s="1"/>
  <c r="BB525" i="57"/>
  <c r="AW525" i="57"/>
  <c r="BA525" i="57"/>
  <c r="AY525" i="57"/>
  <c r="AV525" i="57" s="1"/>
  <c r="AW513" i="57"/>
  <c r="AV513" i="57"/>
  <c r="BA513" i="57"/>
  <c r="AY513" i="57"/>
  <c r="BB513" i="57" s="1"/>
  <c r="BB501" i="57"/>
  <c r="AW501" i="57"/>
  <c r="AV501" i="57"/>
  <c r="BA501" i="57"/>
  <c r="AY501" i="57"/>
  <c r="AW489" i="57"/>
  <c r="AY489" i="57"/>
  <c r="AW477" i="57"/>
  <c r="AY477" i="57"/>
  <c r="AV477" i="57" s="1"/>
  <c r="AW465" i="57"/>
  <c r="AV465" i="57"/>
  <c r="BA465" i="57"/>
  <c r="BB465" i="57" s="1"/>
  <c r="AY465" i="57"/>
  <c r="AW453" i="57"/>
  <c r="AY453" i="57"/>
  <c r="AW441" i="57"/>
  <c r="AY441" i="57"/>
  <c r="BA441" i="57" s="1"/>
  <c r="AW429" i="57"/>
  <c r="AY429" i="57"/>
  <c r="AV429" i="57" s="1"/>
  <c r="AW417" i="57"/>
  <c r="AY417" i="57"/>
  <c r="AW405" i="57"/>
  <c r="AV405" i="57"/>
  <c r="AY405" i="57"/>
  <c r="BA405" i="57" s="1"/>
  <c r="BB405" i="57" s="1"/>
  <c r="BB393" i="57"/>
  <c r="AW393" i="57"/>
  <c r="BA393" i="57"/>
  <c r="AY393" i="57"/>
  <c r="AV393" i="57" s="1"/>
  <c r="AY1429" i="57"/>
  <c r="AY1285" i="57"/>
  <c r="AY1141" i="57"/>
  <c r="AY997" i="57"/>
  <c r="AW1461" i="57"/>
  <c r="AY1461" i="57"/>
  <c r="AV1461" i="57" s="1"/>
  <c r="AW1401" i="57"/>
  <c r="AV1401" i="57"/>
  <c r="BA1401" i="57"/>
  <c r="AY1401" i="57"/>
  <c r="AW1341" i="57"/>
  <c r="AV1341" i="57"/>
  <c r="AY1341" i="57"/>
  <c r="BA1341" i="57" s="1"/>
  <c r="BB1341" i="57" s="1"/>
  <c r="AW1281" i="57"/>
  <c r="BA1281" i="57"/>
  <c r="AY1281" i="57"/>
  <c r="AV1281" i="57" s="1"/>
  <c r="AW1233" i="57"/>
  <c r="BA1233" i="57"/>
  <c r="BB1233" i="57" s="1"/>
  <c r="AY1233" i="57"/>
  <c r="AV1233" i="57" s="1"/>
  <c r="AW1173" i="57"/>
  <c r="AV1173" i="57"/>
  <c r="BA1173" i="57"/>
  <c r="AY1173" i="57"/>
  <c r="BB1173" i="57" s="1"/>
  <c r="AW1113" i="57"/>
  <c r="AV1113" i="57"/>
  <c r="BA1113" i="57"/>
  <c r="BB1113" i="57" s="1"/>
  <c r="AY1113" i="57"/>
  <c r="AW1017" i="57"/>
  <c r="AY1017" i="57"/>
  <c r="AW1496" i="57"/>
  <c r="AV1496" i="57"/>
  <c r="BA1496" i="57"/>
  <c r="BB1496" i="57" s="1"/>
  <c r="AY1496" i="57"/>
  <c r="BB1436" i="57"/>
  <c r="AW1436" i="57"/>
  <c r="AV1436" i="57"/>
  <c r="BA1436" i="57"/>
  <c r="AY1436" i="57"/>
  <c r="AW1352" i="57"/>
  <c r="AV1352" i="57"/>
  <c r="AY1352" i="57"/>
  <c r="BB1268" i="57"/>
  <c r="AW1268" i="57"/>
  <c r="AV1268" i="57"/>
  <c r="AY1268" i="57"/>
  <c r="BA1268" i="57" s="1"/>
  <c r="AW1220" i="57"/>
  <c r="AY1220" i="57"/>
  <c r="AV1220" i="57" s="1"/>
  <c r="AW1172" i="57"/>
  <c r="AV1172" i="57"/>
  <c r="BA1172" i="57"/>
  <c r="AY1172" i="57"/>
  <c r="AW1124" i="57"/>
  <c r="AV1124" i="57"/>
  <c r="AY1124" i="57"/>
  <c r="BA1124" i="57" s="1"/>
  <c r="BB1124" i="57" s="1"/>
  <c r="AW1112" i="57"/>
  <c r="BA1112" i="57"/>
  <c r="AY1112" i="57"/>
  <c r="AV1112" i="57" s="1"/>
  <c r="AW1100" i="57"/>
  <c r="BA1100" i="57"/>
  <c r="AY1100" i="57"/>
  <c r="AV1100" i="57" s="1"/>
  <c r="AW1052" i="57"/>
  <c r="AV1052" i="57"/>
  <c r="BA1052" i="57"/>
  <c r="AY1052" i="57"/>
  <c r="BB1052" i="57" s="1"/>
  <c r="AW1040" i="57"/>
  <c r="AV1040" i="57"/>
  <c r="BA1040" i="57"/>
  <c r="BB1040" i="57" s="1"/>
  <c r="AY1040" i="57"/>
  <c r="AW1028" i="57"/>
  <c r="AY1028" i="57"/>
  <c r="AW1016" i="57"/>
  <c r="AV1016" i="57"/>
  <c r="BA1016" i="57"/>
  <c r="BB1016" i="57" s="1"/>
  <c r="AY1016" i="57"/>
  <c r="BB1004" i="57"/>
  <c r="AW1004" i="57"/>
  <c r="AV1004" i="57"/>
  <c r="BA1004" i="57"/>
  <c r="AY1004" i="57"/>
  <c r="AW992" i="57"/>
  <c r="AY992" i="57"/>
  <c r="AW980" i="57"/>
  <c r="BA980" i="57"/>
  <c r="AY980" i="57"/>
  <c r="AV980" i="57" s="1"/>
  <c r="AW968" i="57"/>
  <c r="AY968" i="57"/>
  <c r="AV968" i="57" s="1"/>
  <c r="AW956" i="57"/>
  <c r="AV956" i="57"/>
  <c r="AY956" i="57"/>
  <c r="AW944" i="57"/>
  <c r="AV944" i="57"/>
  <c r="AY944" i="57"/>
  <c r="BA944" i="57" s="1"/>
  <c r="BB944" i="57" s="1"/>
  <c r="AW932" i="57"/>
  <c r="AV932" i="57"/>
  <c r="BA932" i="57"/>
  <c r="BB932" i="57" s="1"/>
  <c r="AY932" i="57"/>
  <c r="AW920" i="57"/>
  <c r="AY920" i="57"/>
  <c r="AV920" i="57" s="1"/>
  <c r="AW908" i="57"/>
  <c r="AY908" i="57"/>
  <c r="AW896" i="57"/>
  <c r="AV896" i="57"/>
  <c r="BA896" i="57"/>
  <c r="BB896" i="57" s="1"/>
  <c r="AY896" i="57"/>
  <c r="AW884" i="57"/>
  <c r="AY884" i="57"/>
  <c r="AW872" i="57"/>
  <c r="AY872" i="57"/>
  <c r="BB860" i="57"/>
  <c r="AW860" i="57"/>
  <c r="AV860" i="57"/>
  <c r="BA860" i="57"/>
  <c r="AY860" i="57"/>
  <c r="AW848" i="57"/>
  <c r="AV848" i="57"/>
  <c r="BA848" i="57"/>
  <c r="AY848" i="57"/>
  <c r="AW836" i="57"/>
  <c r="AV836" i="57"/>
  <c r="BA836" i="57"/>
  <c r="BB836" i="57" s="1"/>
  <c r="AY836" i="57"/>
  <c r="BB824" i="57"/>
  <c r="AW824" i="57"/>
  <c r="BA824" i="57"/>
  <c r="AY824" i="57"/>
  <c r="AV824" i="57" s="1"/>
  <c r="AW812" i="57"/>
  <c r="AY812" i="57"/>
  <c r="AV812" i="57" s="1"/>
  <c r="AW800" i="57"/>
  <c r="AV800" i="57"/>
  <c r="AY800" i="57"/>
  <c r="BA800" i="57" s="1"/>
  <c r="BB800" i="57" s="1"/>
  <c r="AW788" i="57"/>
  <c r="BA788" i="57"/>
  <c r="AY788" i="57"/>
  <c r="AV788" i="57" s="1"/>
  <c r="AW776" i="57"/>
  <c r="AV776" i="57"/>
  <c r="BA776" i="57"/>
  <c r="AY776" i="57"/>
  <c r="BB776" i="57" s="1"/>
  <c r="AW764" i="57"/>
  <c r="AV764" i="57"/>
  <c r="AY764" i="57"/>
  <c r="BA764" i="57" s="1"/>
  <c r="AW752" i="57"/>
  <c r="AY752" i="57"/>
  <c r="AW740" i="57"/>
  <c r="AY740" i="57"/>
  <c r="AW728" i="57"/>
  <c r="AV728" i="57"/>
  <c r="BA728" i="57"/>
  <c r="BB728" i="57" s="1"/>
  <c r="AY728" i="57"/>
  <c r="BB716" i="57"/>
  <c r="AW716" i="57"/>
  <c r="AV716" i="57"/>
  <c r="BA716" i="57"/>
  <c r="AY716" i="57"/>
  <c r="AW704" i="57"/>
  <c r="AY704" i="57"/>
  <c r="AW692" i="57"/>
  <c r="BA692" i="57"/>
  <c r="AY692" i="57"/>
  <c r="AV692" i="57" s="1"/>
  <c r="AW680" i="57"/>
  <c r="AY680" i="57"/>
  <c r="AV680" i="57" s="1"/>
  <c r="AW668" i="57"/>
  <c r="AV668" i="57"/>
  <c r="AY668" i="57"/>
  <c r="AW656" i="57"/>
  <c r="AV656" i="57"/>
  <c r="AY656" i="57"/>
  <c r="BA656" i="57" s="1"/>
  <c r="BB656" i="57" s="1"/>
  <c r="AW644" i="57"/>
  <c r="AV644" i="57"/>
  <c r="BA644" i="57"/>
  <c r="BB644" i="57" s="1"/>
  <c r="AY644" i="57"/>
  <c r="AW632" i="57"/>
  <c r="AY632" i="57"/>
  <c r="AV632" i="57" s="1"/>
  <c r="AW620" i="57"/>
  <c r="AY620" i="57"/>
  <c r="AW608" i="57"/>
  <c r="AV608" i="57"/>
  <c r="BA608" i="57"/>
  <c r="BB608" i="57" s="1"/>
  <c r="AY608" i="57"/>
  <c r="AW596" i="57"/>
  <c r="AY596" i="57"/>
  <c r="AW584" i="57"/>
  <c r="AY584" i="57"/>
  <c r="BB572" i="57"/>
  <c r="AW572" i="57"/>
  <c r="AV572" i="57"/>
  <c r="BA572" i="57"/>
  <c r="AY572" i="57"/>
  <c r="AW560" i="57"/>
  <c r="AV560" i="57"/>
  <c r="BA560" i="57"/>
  <c r="AY560" i="57"/>
  <c r="AW548" i="57"/>
  <c r="AV548" i="57"/>
  <c r="BA548" i="57"/>
  <c r="BB548" i="57" s="1"/>
  <c r="AY548" i="57"/>
  <c r="BB536" i="57"/>
  <c r="AW536" i="57"/>
  <c r="BA536" i="57"/>
  <c r="AY536" i="57"/>
  <c r="AV536" i="57" s="1"/>
  <c r="AW524" i="57"/>
  <c r="AY524" i="57"/>
  <c r="AW512" i="57"/>
  <c r="AV512" i="57"/>
  <c r="AY512" i="57"/>
  <c r="BA512" i="57" s="1"/>
  <c r="BB512" i="57" s="1"/>
  <c r="AW500" i="57"/>
  <c r="BA500" i="57"/>
  <c r="AY500" i="57"/>
  <c r="AV500" i="57" s="1"/>
  <c r="AW488" i="57"/>
  <c r="AV488" i="57"/>
  <c r="BA488" i="57"/>
  <c r="AY488" i="57"/>
  <c r="BB488" i="57" s="1"/>
  <c r="AW476" i="57"/>
  <c r="AV476" i="57"/>
  <c r="BA476" i="57"/>
  <c r="BB476" i="57" s="1"/>
  <c r="AY476" i="57"/>
  <c r="AW464" i="57"/>
  <c r="AY464" i="57"/>
  <c r="AV464" i="57" s="1"/>
  <c r="AW452" i="57"/>
  <c r="AV452" i="57"/>
  <c r="BA452" i="57"/>
  <c r="BB452" i="57" s="1"/>
  <c r="AY452" i="57"/>
  <c r="BB440" i="57"/>
  <c r="AW440" i="57"/>
  <c r="AV440" i="57"/>
  <c r="BA440" i="57"/>
  <c r="AY440" i="57"/>
  <c r="AW428" i="57"/>
  <c r="AV428" i="57"/>
  <c r="BA428" i="57"/>
  <c r="BB428" i="57" s="1"/>
  <c r="AY428" i="57"/>
  <c r="AW416" i="57"/>
  <c r="AY416" i="57"/>
  <c r="AV416" i="57" s="1"/>
  <c r="AW404" i="57"/>
  <c r="AY404" i="57"/>
  <c r="AW392" i="57"/>
  <c r="AV392" i="57"/>
  <c r="AY392" i="57"/>
  <c r="AY1417" i="57"/>
  <c r="AY1273" i="57"/>
  <c r="AY1129" i="57"/>
  <c r="AY985" i="57"/>
  <c r="AY841" i="57"/>
  <c r="AW1497" i="57"/>
  <c r="AY1497" i="57"/>
  <c r="AW1425" i="57"/>
  <c r="BA1425" i="57"/>
  <c r="AY1425" i="57"/>
  <c r="AV1425" i="57" s="1"/>
  <c r="AW1377" i="57"/>
  <c r="BA1377" i="57"/>
  <c r="AY1377" i="57"/>
  <c r="BB1377" i="57" s="1"/>
  <c r="AW1353" i="57"/>
  <c r="AV1353" i="57"/>
  <c r="BA1353" i="57"/>
  <c r="BB1353" i="57" s="1"/>
  <c r="AY1353" i="57"/>
  <c r="AW1293" i="57"/>
  <c r="AY1293" i="57"/>
  <c r="AV1293" i="57" s="1"/>
  <c r="AW1245" i="57"/>
  <c r="AV1245" i="57"/>
  <c r="BA1245" i="57"/>
  <c r="BB1245" i="57" s="1"/>
  <c r="AY1245" i="57"/>
  <c r="BB1185" i="57"/>
  <c r="AW1185" i="57"/>
  <c r="AV1185" i="57"/>
  <c r="BA1185" i="57"/>
  <c r="AY1185" i="57"/>
  <c r="AW1137" i="57"/>
  <c r="AV1137" i="57"/>
  <c r="BA1137" i="57"/>
  <c r="BB1137" i="57" s="1"/>
  <c r="AY1137" i="57"/>
  <c r="AW1077" i="57"/>
  <c r="AY1077" i="57"/>
  <c r="AV1077" i="57" s="1"/>
  <c r="AW993" i="57"/>
  <c r="AY993" i="57"/>
  <c r="AW1484" i="57"/>
  <c r="AV1484" i="57"/>
  <c r="AY1484" i="57"/>
  <c r="AW1448" i="57"/>
  <c r="AY1448" i="57"/>
  <c r="AW1400" i="57"/>
  <c r="AY1400" i="57"/>
  <c r="AW1376" i="57"/>
  <c r="BA1376" i="57"/>
  <c r="AY1376" i="57"/>
  <c r="AV1376" i="57" s="1"/>
  <c r="AW1340" i="57"/>
  <c r="BA1340" i="57"/>
  <c r="AY1340" i="57"/>
  <c r="BB1340" i="57" s="1"/>
  <c r="AW1304" i="57"/>
  <c r="AV1304" i="57"/>
  <c r="BA1304" i="57"/>
  <c r="BB1304" i="57" s="1"/>
  <c r="AY1304" i="57"/>
  <c r="AW1256" i="57"/>
  <c r="AY1256" i="57"/>
  <c r="AV1256" i="57" s="1"/>
  <c r="AW1208" i="57"/>
  <c r="AV1208" i="57"/>
  <c r="BA1208" i="57"/>
  <c r="BB1208" i="57" s="1"/>
  <c r="AY1208" i="57"/>
  <c r="BB1184" i="57"/>
  <c r="AW1184" i="57"/>
  <c r="AV1184" i="57"/>
  <c r="BA1184" i="57"/>
  <c r="AY1184" i="57"/>
  <c r="AW1136" i="57"/>
  <c r="AV1136" i="57"/>
  <c r="BA1136" i="57"/>
  <c r="BB1136" i="57" s="1"/>
  <c r="AY1136" i="57"/>
  <c r="AW1076" i="57"/>
  <c r="AY1076" i="57"/>
  <c r="AV1076" i="57" s="1"/>
  <c r="AW1483" i="57"/>
  <c r="AY1483" i="57"/>
  <c r="AW1447" i="57"/>
  <c r="AV1447" i="57"/>
  <c r="AY1447" i="57"/>
  <c r="AW1411" i="57"/>
  <c r="AY1411" i="57"/>
  <c r="AW1387" i="57"/>
  <c r="AY1387" i="57"/>
  <c r="AW1351" i="57"/>
  <c r="BA1351" i="57"/>
  <c r="AY1351" i="57"/>
  <c r="AV1351" i="57" s="1"/>
  <c r="AW1339" i="57"/>
  <c r="BA1339" i="57"/>
  <c r="AY1339" i="57"/>
  <c r="BB1339" i="57" s="1"/>
  <c r="AW1327" i="57"/>
  <c r="AV1327" i="57"/>
  <c r="BA1327" i="57"/>
  <c r="BB1327" i="57" s="1"/>
  <c r="AY1327" i="57"/>
  <c r="AW1315" i="57"/>
  <c r="AY1315" i="57"/>
  <c r="AV1315" i="57" s="1"/>
  <c r="AW1303" i="57"/>
  <c r="BA1303" i="57"/>
  <c r="BB1303" i="57" s="1"/>
  <c r="AY1303" i="57"/>
  <c r="AV1303" i="57" s="1"/>
  <c r="BB1291" i="57"/>
  <c r="AW1291" i="57"/>
  <c r="AV1291" i="57"/>
  <c r="BA1291" i="57"/>
  <c r="AY1291" i="57"/>
  <c r="AW1279" i="57"/>
  <c r="AV1279" i="57"/>
  <c r="BA1279" i="57"/>
  <c r="BB1279" i="57" s="1"/>
  <c r="AY1279" i="57"/>
  <c r="AW1267" i="57"/>
  <c r="AY1267" i="57"/>
  <c r="AV1267" i="57" s="1"/>
  <c r="AW1255" i="57"/>
  <c r="AY1255" i="57"/>
  <c r="AW1243" i="57"/>
  <c r="AV1243" i="57"/>
  <c r="AY1243" i="57"/>
  <c r="AW1231" i="57"/>
  <c r="AY1231" i="57"/>
  <c r="AW1219" i="57"/>
  <c r="AY1219" i="57"/>
  <c r="AW1207" i="57"/>
  <c r="BA1207" i="57"/>
  <c r="AY1207" i="57"/>
  <c r="AV1207" i="57" s="1"/>
  <c r="AW1195" i="57"/>
  <c r="BA1195" i="57"/>
  <c r="AY1195" i="57"/>
  <c r="BB1195" i="57" s="1"/>
  <c r="AW1183" i="57"/>
  <c r="AV1183" i="57"/>
  <c r="BA1183" i="57"/>
  <c r="BB1183" i="57" s="1"/>
  <c r="AY1183" i="57"/>
  <c r="AW1171" i="57"/>
  <c r="AY1171" i="57"/>
  <c r="AV1171" i="57" s="1"/>
  <c r="AW1159" i="57"/>
  <c r="BA1159" i="57"/>
  <c r="BB1159" i="57" s="1"/>
  <c r="AY1159" i="57"/>
  <c r="AV1159" i="57" s="1"/>
  <c r="BB1147" i="57"/>
  <c r="AW1147" i="57"/>
  <c r="AV1147" i="57"/>
  <c r="BA1147" i="57"/>
  <c r="AY1147" i="57"/>
  <c r="AW1135" i="57"/>
  <c r="AV1135" i="57"/>
  <c r="BA1135" i="57"/>
  <c r="BB1135" i="57" s="1"/>
  <c r="AY1135" i="57"/>
  <c r="AW1123" i="57"/>
  <c r="AY1123" i="57"/>
  <c r="AV1123" i="57" s="1"/>
  <c r="AW1111" i="57"/>
  <c r="AY1111" i="57"/>
  <c r="AW1099" i="57"/>
  <c r="AV1099" i="57"/>
  <c r="AY1099" i="57"/>
  <c r="AW1087" i="57"/>
  <c r="AY1087" i="57"/>
  <c r="AW1075" i="57"/>
  <c r="AY1075" i="57"/>
  <c r="AW1063" i="57"/>
  <c r="BA1063" i="57"/>
  <c r="AY1063" i="57"/>
  <c r="AV1063" i="57" s="1"/>
  <c r="AW1051" i="57"/>
  <c r="BA1051" i="57"/>
  <c r="AY1051" i="57"/>
  <c r="BB1051" i="57" s="1"/>
  <c r="AW1039" i="57"/>
  <c r="AV1039" i="57"/>
  <c r="BA1039" i="57"/>
  <c r="BB1039" i="57" s="1"/>
  <c r="AY1039" i="57"/>
  <c r="AW1027" i="57"/>
  <c r="AY1027" i="57"/>
  <c r="AV1027" i="57" s="1"/>
  <c r="AW1015" i="57"/>
  <c r="BA1015" i="57"/>
  <c r="BB1015" i="57" s="1"/>
  <c r="AY1015" i="57"/>
  <c r="AV1015" i="57" s="1"/>
  <c r="BB1003" i="57"/>
  <c r="AW1003" i="57"/>
  <c r="AV1003" i="57"/>
  <c r="BA1003" i="57"/>
  <c r="AY1003" i="57"/>
  <c r="AW991" i="57"/>
  <c r="AV991" i="57"/>
  <c r="BA991" i="57"/>
  <c r="BB991" i="57" s="1"/>
  <c r="AY991" i="57"/>
  <c r="AW979" i="57"/>
  <c r="AY979" i="57"/>
  <c r="AV979" i="57" s="1"/>
  <c r="AW967" i="57"/>
  <c r="AY967" i="57"/>
  <c r="AW955" i="57"/>
  <c r="AV955" i="57"/>
  <c r="AY955" i="57"/>
  <c r="AW943" i="57"/>
  <c r="AY943" i="57"/>
  <c r="AW931" i="57"/>
  <c r="AY931" i="57"/>
  <c r="AW919" i="57"/>
  <c r="BA919" i="57"/>
  <c r="AY919" i="57"/>
  <c r="AV919" i="57" s="1"/>
  <c r="AW907" i="57"/>
  <c r="BA907" i="57"/>
  <c r="AY907" i="57"/>
  <c r="BB907" i="57" s="1"/>
  <c r="AW895" i="57"/>
  <c r="AV895" i="57"/>
  <c r="BA895" i="57"/>
  <c r="BB895" i="57" s="1"/>
  <c r="AY895" i="57"/>
  <c r="AW883" i="57"/>
  <c r="AY883" i="57"/>
  <c r="AV883" i="57" s="1"/>
  <c r="AW871" i="57"/>
  <c r="BA871" i="57"/>
  <c r="BB871" i="57" s="1"/>
  <c r="AY871" i="57"/>
  <c r="AV871" i="57" s="1"/>
  <c r="BB859" i="57"/>
  <c r="AW859" i="57"/>
  <c r="AV859" i="57"/>
  <c r="BA859" i="57"/>
  <c r="AY859" i="57"/>
  <c r="AW847" i="57"/>
  <c r="AV847" i="57"/>
  <c r="BA847" i="57"/>
  <c r="BB847" i="57" s="1"/>
  <c r="AY847" i="57"/>
  <c r="AW835" i="57"/>
  <c r="AY835" i="57"/>
  <c r="AV835" i="57" s="1"/>
  <c r="AW823" i="57"/>
  <c r="AY823" i="57"/>
  <c r="AW811" i="57"/>
  <c r="AV811" i="57"/>
  <c r="AY811" i="57"/>
  <c r="AW799" i="57"/>
  <c r="AY799" i="57"/>
  <c r="AW787" i="57"/>
  <c r="AY787" i="57"/>
  <c r="AW775" i="57"/>
  <c r="BA775" i="57"/>
  <c r="BB775" i="57" s="1"/>
  <c r="AY775" i="57"/>
  <c r="AV775" i="57" s="1"/>
  <c r="AW763" i="57"/>
  <c r="BA763" i="57"/>
  <c r="AY763" i="57"/>
  <c r="BB763" i="57" s="1"/>
  <c r="AW751" i="57"/>
  <c r="AV751" i="57"/>
  <c r="BA751" i="57"/>
  <c r="BB751" i="57" s="1"/>
  <c r="AY751" i="57"/>
  <c r="AW739" i="57"/>
  <c r="AY739" i="57"/>
  <c r="AV739" i="57" s="1"/>
  <c r="AW727" i="57"/>
  <c r="BA727" i="57"/>
  <c r="BB727" i="57" s="1"/>
  <c r="AY727" i="57"/>
  <c r="AV727" i="57" s="1"/>
  <c r="BB715" i="57"/>
  <c r="AW715" i="57"/>
  <c r="AV715" i="57"/>
  <c r="BA715" i="57"/>
  <c r="AY715" i="57"/>
  <c r="AW703" i="57"/>
  <c r="AV703" i="57"/>
  <c r="BA703" i="57"/>
  <c r="BB703" i="57" s="1"/>
  <c r="AY703" i="57"/>
  <c r="AW691" i="57"/>
  <c r="AY691" i="57"/>
  <c r="AV691" i="57" s="1"/>
  <c r="AW679" i="57"/>
  <c r="AY679" i="57"/>
  <c r="AW667" i="57"/>
  <c r="AV667" i="57"/>
  <c r="AY667" i="57"/>
  <c r="AW655" i="57"/>
  <c r="AY655" i="57"/>
  <c r="AW643" i="57"/>
  <c r="AY643" i="57"/>
  <c r="AW631" i="57"/>
  <c r="BA631" i="57"/>
  <c r="BB631" i="57" s="1"/>
  <c r="AY631" i="57"/>
  <c r="AV631" i="57" s="1"/>
  <c r="AW619" i="57"/>
  <c r="BA619" i="57"/>
  <c r="AY619" i="57"/>
  <c r="BB619" i="57" s="1"/>
  <c r="AW607" i="57"/>
  <c r="AV607" i="57"/>
  <c r="BA607" i="57"/>
  <c r="BB607" i="57" s="1"/>
  <c r="AY607" i="57"/>
  <c r="AW595" i="57"/>
  <c r="AY595" i="57"/>
  <c r="AV595" i="57" s="1"/>
  <c r="AW583" i="57"/>
  <c r="BA583" i="57"/>
  <c r="BB583" i="57" s="1"/>
  <c r="AY583" i="57"/>
  <c r="AV583" i="57" s="1"/>
  <c r="BB571" i="57"/>
  <c r="AW571" i="57"/>
  <c r="AV571" i="57"/>
  <c r="BA571" i="57"/>
  <c r="AY571" i="57"/>
  <c r="AW559" i="57"/>
  <c r="AV559" i="57"/>
  <c r="BA559" i="57"/>
  <c r="BB559" i="57" s="1"/>
  <c r="AY559" i="57"/>
  <c r="AW547" i="57"/>
  <c r="AY547" i="57"/>
  <c r="AV547" i="57" s="1"/>
  <c r="AY1405" i="57"/>
  <c r="AY1261" i="57"/>
  <c r="AY1117" i="57"/>
  <c r="AY973" i="57"/>
  <c r="AY829" i="57"/>
  <c r="AY685" i="57"/>
  <c r="AY541" i="57"/>
  <c r="AW1449" i="57"/>
  <c r="AY1449" i="57"/>
  <c r="AV1449" i="57" s="1"/>
  <c r="AW1389" i="57"/>
  <c r="AY1389" i="57"/>
  <c r="AW1329" i="57"/>
  <c r="AV1329" i="57"/>
  <c r="AY1329" i="57"/>
  <c r="AW1269" i="57"/>
  <c r="AY1269" i="57"/>
  <c r="AW1197" i="57"/>
  <c r="AY1197" i="57"/>
  <c r="AW1125" i="57"/>
  <c r="BA1125" i="57"/>
  <c r="BB1125" i="57" s="1"/>
  <c r="AY1125" i="57"/>
  <c r="AV1125" i="57" s="1"/>
  <c r="AW1065" i="57"/>
  <c r="BA1065" i="57"/>
  <c r="AY1065" i="57"/>
  <c r="BB1065" i="57" s="1"/>
  <c r="AW969" i="57"/>
  <c r="AV969" i="57"/>
  <c r="BA969" i="57"/>
  <c r="BB969" i="57" s="1"/>
  <c r="AY969" i="57"/>
  <c r="AW1460" i="57"/>
  <c r="AY1460" i="57"/>
  <c r="AV1460" i="57" s="1"/>
  <c r="AW1412" i="57"/>
  <c r="BA1412" i="57"/>
  <c r="BB1412" i="57" s="1"/>
  <c r="AY1412" i="57"/>
  <c r="AV1412" i="57" s="1"/>
  <c r="BB1364" i="57"/>
  <c r="AW1364" i="57"/>
  <c r="AV1364" i="57"/>
  <c r="BA1364" i="57"/>
  <c r="AY1364" i="57"/>
  <c r="AW1316" i="57"/>
  <c r="AV1316" i="57"/>
  <c r="BA1316" i="57"/>
  <c r="BB1316" i="57" s="1"/>
  <c r="AY1316" i="57"/>
  <c r="AW1280" i="57"/>
  <c r="AY1280" i="57"/>
  <c r="AV1280" i="57" s="1"/>
  <c r="AW1232" i="57"/>
  <c r="AY1232" i="57"/>
  <c r="AW1160" i="57"/>
  <c r="AV1160" i="57"/>
  <c r="AY1160" i="57"/>
  <c r="AW1064" i="57"/>
  <c r="AY1064" i="57"/>
  <c r="AW1495" i="57"/>
  <c r="AY1495" i="57"/>
  <c r="AW1459" i="57"/>
  <c r="BA1459" i="57"/>
  <c r="BB1459" i="57" s="1"/>
  <c r="AY1459" i="57"/>
  <c r="AV1459" i="57" s="1"/>
  <c r="AW1423" i="57"/>
  <c r="BA1423" i="57"/>
  <c r="AY1423" i="57"/>
  <c r="BB1423" i="57" s="1"/>
  <c r="AW1375" i="57"/>
  <c r="AV1375" i="57"/>
  <c r="BA1375" i="57"/>
  <c r="BB1375" i="57" s="1"/>
  <c r="AY1375" i="57"/>
  <c r="AW1470" i="57"/>
  <c r="AY1470" i="57"/>
  <c r="AV1470" i="57" s="1"/>
  <c r="AW1434" i="57"/>
  <c r="BA1434" i="57"/>
  <c r="BB1434" i="57" s="1"/>
  <c r="AY1434" i="57"/>
  <c r="AV1434" i="57" s="1"/>
  <c r="BB1410" i="57"/>
  <c r="AW1410" i="57"/>
  <c r="AV1410" i="57"/>
  <c r="BA1410" i="57"/>
  <c r="AY1410" i="57"/>
  <c r="AW1386" i="57"/>
  <c r="AV1386" i="57"/>
  <c r="BA1386" i="57"/>
  <c r="BB1386" i="57" s="1"/>
  <c r="AY1386" i="57"/>
  <c r="AW1374" i="57"/>
  <c r="AY1374" i="57"/>
  <c r="AV1374" i="57" s="1"/>
  <c r="AW1362" i="57"/>
  <c r="AY1362" i="57"/>
  <c r="AW1350" i="57"/>
  <c r="AV1350" i="57"/>
  <c r="AY1350" i="57"/>
  <c r="AW1338" i="57"/>
  <c r="AY1338" i="57"/>
  <c r="AW1326" i="57"/>
  <c r="AY1326" i="57"/>
  <c r="AW1314" i="57"/>
  <c r="BA1314" i="57"/>
  <c r="BB1314" i="57" s="1"/>
  <c r="AY1314" i="57"/>
  <c r="AV1314" i="57" s="1"/>
  <c r="AW1302" i="57"/>
  <c r="BA1302" i="57"/>
  <c r="AY1302" i="57"/>
  <c r="BB1302" i="57" s="1"/>
  <c r="AW1290" i="57"/>
  <c r="AV1290" i="57"/>
  <c r="BA1290" i="57"/>
  <c r="BB1290" i="57" s="1"/>
  <c r="AY1290" i="57"/>
  <c r="AW1278" i="57"/>
  <c r="AY1278" i="57"/>
  <c r="AV1278" i="57" s="1"/>
  <c r="AW1266" i="57"/>
  <c r="BA1266" i="57"/>
  <c r="BB1266" i="57" s="1"/>
  <c r="AY1266" i="57"/>
  <c r="AV1266" i="57" s="1"/>
  <c r="BB1254" i="57"/>
  <c r="AW1254" i="57"/>
  <c r="AV1254" i="57"/>
  <c r="BA1254" i="57"/>
  <c r="AY1254" i="57"/>
  <c r="AW1242" i="57"/>
  <c r="AV1242" i="57"/>
  <c r="BA1242" i="57"/>
  <c r="BB1242" i="57" s="1"/>
  <c r="AY1242" i="57"/>
  <c r="AW1230" i="57"/>
  <c r="AY1230" i="57"/>
  <c r="AV1230" i="57" s="1"/>
  <c r="AW1218" i="57"/>
  <c r="AY1218" i="57"/>
  <c r="AW1206" i="57"/>
  <c r="AV1206" i="57"/>
  <c r="AY1206" i="57"/>
  <c r="AW1194" i="57"/>
  <c r="AY1194" i="57"/>
  <c r="AW1182" i="57"/>
  <c r="AY1182" i="57"/>
  <c r="AW1170" i="57"/>
  <c r="BA1170" i="57"/>
  <c r="BB1170" i="57" s="1"/>
  <c r="AY1170" i="57"/>
  <c r="AV1170" i="57" s="1"/>
  <c r="AW1158" i="57"/>
  <c r="BA1158" i="57"/>
  <c r="AY1158" i="57"/>
  <c r="BB1158" i="57" s="1"/>
  <c r="AW1146" i="57"/>
  <c r="AV1146" i="57"/>
  <c r="BA1146" i="57"/>
  <c r="BB1146" i="57" s="1"/>
  <c r="AY1146" i="57"/>
  <c r="AW1134" i="57"/>
  <c r="AY1134" i="57"/>
  <c r="AV1134" i="57" s="1"/>
  <c r="AW1122" i="57"/>
  <c r="BA1122" i="57"/>
  <c r="BB1122" i="57" s="1"/>
  <c r="AY1122" i="57"/>
  <c r="AV1122" i="57" s="1"/>
  <c r="BB1110" i="57"/>
  <c r="AW1110" i="57"/>
  <c r="AV1110" i="57"/>
  <c r="BA1110" i="57"/>
  <c r="AY1110" i="57"/>
  <c r="AW1098" i="57"/>
  <c r="AV1098" i="57"/>
  <c r="BA1098" i="57"/>
  <c r="BB1098" i="57" s="1"/>
  <c r="AY1098" i="57"/>
  <c r="AW1086" i="57"/>
  <c r="AY1086" i="57"/>
  <c r="AV1086" i="57" s="1"/>
  <c r="AW1074" i="57"/>
  <c r="AY1074" i="57"/>
  <c r="AW1062" i="57"/>
  <c r="AV1062" i="57"/>
  <c r="AY1062" i="57"/>
  <c r="AW1050" i="57"/>
  <c r="AY1050" i="57"/>
  <c r="AW1038" i="57"/>
  <c r="AY1038" i="57"/>
  <c r="AW1026" i="57"/>
  <c r="BA1026" i="57"/>
  <c r="BB1026" i="57" s="1"/>
  <c r="AY1026" i="57"/>
  <c r="AV1026" i="57" s="1"/>
  <c r="AW1014" i="57"/>
  <c r="BA1014" i="57"/>
  <c r="AY1014" i="57"/>
  <c r="BB1014" i="57" s="1"/>
  <c r="AW1002" i="57"/>
  <c r="AV1002" i="57"/>
  <c r="BA1002" i="57"/>
  <c r="BB1002" i="57" s="1"/>
  <c r="AY1002" i="57"/>
  <c r="AW990" i="57"/>
  <c r="AY990" i="57"/>
  <c r="AV990" i="57" s="1"/>
  <c r="AW978" i="57"/>
  <c r="BA978" i="57"/>
  <c r="BB978" i="57" s="1"/>
  <c r="AY978" i="57"/>
  <c r="AV978" i="57" s="1"/>
  <c r="BB966" i="57"/>
  <c r="AW966" i="57"/>
  <c r="AV966" i="57"/>
  <c r="BA966" i="57"/>
  <c r="AY966" i="57"/>
  <c r="AW954" i="57"/>
  <c r="AV954" i="57"/>
  <c r="BA954" i="57"/>
  <c r="BB954" i="57" s="1"/>
  <c r="AY954" i="57"/>
  <c r="AW942" i="57"/>
  <c r="AY942" i="57"/>
  <c r="AV942" i="57" s="1"/>
  <c r="AW930" i="57"/>
  <c r="AY930" i="57"/>
  <c r="AW918" i="57"/>
  <c r="AV918" i="57"/>
  <c r="AY918" i="57"/>
  <c r="AW906" i="57"/>
  <c r="AY906" i="57"/>
  <c r="AW894" i="57"/>
  <c r="AY894" i="57"/>
  <c r="AW882" i="57"/>
  <c r="BA882" i="57"/>
  <c r="BB882" i="57" s="1"/>
  <c r="AY882" i="57"/>
  <c r="AV882" i="57" s="1"/>
  <c r="AW870" i="57"/>
  <c r="BA870" i="57"/>
  <c r="AY870" i="57"/>
  <c r="BB870" i="57" s="1"/>
  <c r="AW858" i="57"/>
  <c r="AV858" i="57"/>
  <c r="BA858" i="57"/>
  <c r="BB858" i="57" s="1"/>
  <c r="AY858" i="57"/>
  <c r="AW846" i="57"/>
  <c r="AY846" i="57"/>
  <c r="AV846" i="57" s="1"/>
  <c r="AW834" i="57"/>
  <c r="BA834" i="57"/>
  <c r="AY834" i="57"/>
  <c r="BB834" i="57" s="1"/>
  <c r="BB822" i="57"/>
  <c r="AW822" i="57"/>
  <c r="AV822" i="57"/>
  <c r="BA822" i="57"/>
  <c r="AY822" i="57"/>
  <c r="AW810" i="57"/>
  <c r="AV810" i="57"/>
  <c r="BA810" i="57"/>
  <c r="BB810" i="57" s="1"/>
  <c r="AY810" i="57"/>
  <c r="AW798" i="57"/>
  <c r="AY798" i="57"/>
  <c r="AV798" i="57" s="1"/>
  <c r="AW786" i="57"/>
  <c r="AY786" i="57"/>
  <c r="AW774" i="57"/>
  <c r="AV774" i="57"/>
  <c r="BA774" i="57"/>
  <c r="AY774" i="57"/>
  <c r="BB774" i="57" s="1"/>
  <c r="AW762" i="57"/>
  <c r="AY762" i="57"/>
  <c r="AW750" i="57"/>
  <c r="AY750" i="57"/>
  <c r="AW738" i="57"/>
  <c r="BA738" i="57"/>
  <c r="BB738" i="57" s="1"/>
  <c r="AY738" i="57"/>
  <c r="AV738" i="57" s="1"/>
  <c r="AW726" i="57"/>
  <c r="BA726" i="57"/>
  <c r="AY726" i="57"/>
  <c r="BB726" i="57" s="1"/>
  <c r="AW714" i="57"/>
  <c r="AV714" i="57"/>
  <c r="BA714" i="57"/>
  <c r="BB714" i="57" s="1"/>
  <c r="AY714" i="57"/>
  <c r="AW702" i="57"/>
  <c r="AY702" i="57"/>
  <c r="AV702" i="57" s="1"/>
  <c r="AW690" i="57"/>
  <c r="BA690" i="57"/>
  <c r="AY690" i="57"/>
  <c r="BB690" i="57" s="1"/>
  <c r="BB678" i="57"/>
  <c r="AW678" i="57"/>
  <c r="AV678" i="57"/>
  <c r="BA678" i="57"/>
  <c r="AY678" i="57"/>
  <c r="AW666" i="57"/>
  <c r="AV666" i="57"/>
  <c r="BA666" i="57"/>
  <c r="BB666" i="57" s="1"/>
  <c r="AY666" i="57"/>
  <c r="AW654" i="57"/>
  <c r="AY654" i="57"/>
  <c r="AV654" i="57" s="1"/>
  <c r="AW642" i="57"/>
  <c r="AY642" i="57"/>
  <c r="AW630" i="57"/>
  <c r="AV630" i="57"/>
  <c r="BA630" i="57"/>
  <c r="AY630" i="57"/>
  <c r="BB630" i="57" s="1"/>
  <c r="AW618" i="57"/>
  <c r="AY618" i="57"/>
  <c r="AW606" i="57"/>
  <c r="AY606" i="57"/>
  <c r="AW594" i="57"/>
  <c r="BA594" i="57"/>
  <c r="BB594" i="57" s="1"/>
  <c r="AY594" i="57"/>
  <c r="AV594" i="57" s="1"/>
  <c r="AW582" i="57"/>
  <c r="BA582" i="57"/>
  <c r="AY582" i="57"/>
  <c r="BB582" i="57" s="1"/>
  <c r="AW570" i="57"/>
  <c r="AV570" i="57"/>
  <c r="BA570" i="57"/>
  <c r="BB570" i="57" s="1"/>
  <c r="AY570" i="57"/>
  <c r="AW558" i="57"/>
  <c r="AY558" i="57"/>
  <c r="AV558" i="57" s="1"/>
  <c r="AW546" i="57"/>
  <c r="BA546" i="57"/>
  <c r="AY546" i="57"/>
  <c r="BB546" i="57" s="1"/>
  <c r="AY1393" i="57"/>
  <c r="AY1249" i="57"/>
  <c r="AY1105" i="57"/>
  <c r="AY961" i="57"/>
  <c r="AY817" i="57"/>
  <c r="AY673" i="57"/>
  <c r="AY529" i="57"/>
  <c r="AW1437" i="57"/>
  <c r="BA1437" i="57"/>
  <c r="AY1437" i="57"/>
  <c r="BB1437" i="57" s="1"/>
  <c r="BB1365" i="57"/>
  <c r="AW1365" i="57"/>
  <c r="AV1365" i="57"/>
  <c r="BA1365" i="57"/>
  <c r="AY1365" i="57"/>
  <c r="AW1305" i="57"/>
  <c r="AV1305" i="57"/>
  <c r="BA1305" i="57"/>
  <c r="BB1305" i="57" s="1"/>
  <c r="AY1305" i="57"/>
  <c r="AW1257" i="57"/>
  <c r="AY1257" i="57"/>
  <c r="AV1257" i="57" s="1"/>
  <c r="AW1209" i="57"/>
  <c r="AY1209" i="57"/>
  <c r="AW1149" i="57"/>
  <c r="AV1149" i="57"/>
  <c r="BA1149" i="57"/>
  <c r="AY1149" i="57"/>
  <c r="BB1149" i="57" s="1"/>
  <c r="AW1089" i="57"/>
  <c r="AY1089" i="57"/>
  <c r="AW1005" i="57"/>
  <c r="AY1005" i="57"/>
  <c r="AW1508" i="57"/>
  <c r="BA1508" i="57"/>
  <c r="BB1508" i="57" s="1"/>
  <c r="AY1508" i="57"/>
  <c r="AV1508" i="57" s="1"/>
  <c r="AW1472" i="57"/>
  <c r="BA1472" i="57"/>
  <c r="AY1472" i="57"/>
  <c r="BB1472" i="57" s="1"/>
  <c r="AW1424" i="57"/>
  <c r="AV1424" i="57"/>
  <c r="BA1424" i="57"/>
  <c r="BB1424" i="57" s="1"/>
  <c r="AY1424" i="57"/>
  <c r="AW1388" i="57"/>
  <c r="AY1388" i="57"/>
  <c r="AV1388" i="57" s="1"/>
  <c r="AW1328" i="57"/>
  <c r="BA1328" i="57"/>
  <c r="AY1328" i="57"/>
  <c r="BB1328" i="57" s="1"/>
  <c r="BB1292" i="57"/>
  <c r="AW1292" i="57"/>
  <c r="AV1292" i="57"/>
  <c r="BA1292" i="57"/>
  <c r="AY1292" i="57"/>
  <c r="AW1244" i="57"/>
  <c r="AV1244" i="57"/>
  <c r="BA1244" i="57"/>
  <c r="BB1244" i="57" s="1"/>
  <c r="AY1244" i="57"/>
  <c r="AW1196" i="57"/>
  <c r="AY1196" i="57"/>
  <c r="AV1196" i="57" s="1"/>
  <c r="AW1148" i="57"/>
  <c r="AY1148" i="57"/>
  <c r="AW1088" i="57"/>
  <c r="AV1088" i="57"/>
  <c r="BA1088" i="57"/>
  <c r="AY1088" i="57"/>
  <c r="BB1088" i="57" s="1"/>
  <c r="AW1507" i="57"/>
  <c r="AY1507" i="57"/>
  <c r="AW1471" i="57"/>
  <c r="AY1471" i="57"/>
  <c r="AW1435" i="57"/>
  <c r="BA1435" i="57"/>
  <c r="BB1435" i="57" s="1"/>
  <c r="AY1435" i="57"/>
  <c r="AV1435" i="57" s="1"/>
  <c r="AW1399" i="57"/>
  <c r="BA1399" i="57"/>
  <c r="AY1399" i="57"/>
  <c r="BB1399" i="57" s="1"/>
  <c r="AW1363" i="57"/>
  <c r="AV1363" i="57"/>
  <c r="BA1363" i="57"/>
  <c r="BB1363" i="57" s="1"/>
  <c r="AY1363" i="57"/>
  <c r="AW1506" i="57"/>
  <c r="AY1506" i="57"/>
  <c r="AV1506" i="57" s="1"/>
  <c r="AW1494" i="57"/>
  <c r="BA1494" i="57"/>
  <c r="AY1494" i="57"/>
  <c r="BB1494" i="57" s="1"/>
  <c r="BB1482" i="57"/>
  <c r="AW1482" i="57"/>
  <c r="AV1482" i="57"/>
  <c r="BA1482" i="57"/>
  <c r="AY1482" i="57"/>
  <c r="AW1458" i="57"/>
  <c r="AV1458" i="57"/>
  <c r="BA1458" i="57"/>
  <c r="BB1458" i="57" s="1"/>
  <c r="AY1458" i="57"/>
  <c r="AW1446" i="57"/>
  <c r="AY1446" i="57"/>
  <c r="AV1446" i="57" s="1"/>
  <c r="AW1422" i="57"/>
  <c r="AY1422" i="57"/>
  <c r="AW1398" i="57"/>
  <c r="AV1398" i="57"/>
  <c r="BA1398" i="57"/>
  <c r="AY1398" i="57"/>
  <c r="BB1398" i="57" s="1"/>
  <c r="AW1505" i="57"/>
  <c r="AY1505" i="57"/>
  <c r="AW1493" i="57"/>
  <c r="AY1493" i="57"/>
  <c r="AW1481" i="57"/>
  <c r="BA1481" i="57"/>
  <c r="BB1481" i="57" s="1"/>
  <c r="AY1481" i="57"/>
  <c r="AV1481" i="57" s="1"/>
  <c r="AW1469" i="57"/>
  <c r="BA1469" i="57"/>
  <c r="AY1469" i="57"/>
  <c r="BB1469" i="57" s="1"/>
  <c r="AW1457" i="57"/>
  <c r="AV1457" i="57"/>
  <c r="BA1457" i="57"/>
  <c r="BB1457" i="57" s="1"/>
  <c r="AY1457" i="57"/>
  <c r="AW1445" i="57"/>
  <c r="AY1445" i="57"/>
  <c r="AV1445" i="57" s="1"/>
  <c r="AW1433" i="57"/>
  <c r="BA1433" i="57"/>
  <c r="AY1433" i="57"/>
  <c r="BB1433" i="57" s="1"/>
  <c r="BB1421" i="57"/>
  <c r="AW1421" i="57"/>
  <c r="AV1421" i="57"/>
  <c r="BA1421" i="57"/>
  <c r="AY1421" i="57"/>
  <c r="AW1409" i="57"/>
  <c r="AV1409" i="57"/>
  <c r="BA1409" i="57"/>
  <c r="BB1409" i="57" s="1"/>
  <c r="AY1409" i="57"/>
  <c r="AW1397" i="57"/>
  <c r="AY1397" i="57"/>
  <c r="AV1397" i="57" s="1"/>
  <c r="AW1385" i="57"/>
  <c r="AY1385" i="57"/>
  <c r="AW1373" i="57"/>
  <c r="AV1373" i="57"/>
  <c r="BA1373" i="57"/>
  <c r="AY1373" i="57"/>
  <c r="BB1373" i="57" s="1"/>
  <c r="AW1361" i="57"/>
  <c r="AY1361" i="57"/>
  <c r="AW1349" i="57"/>
  <c r="AY1349" i="57"/>
  <c r="AW1337" i="57"/>
  <c r="BA1337" i="57"/>
  <c r="BB1337" i="57" s="1"/>
  <c r="AY1337" i="57"/>
  <c r="AV1337" i="57" s="1"/>
  <c r="AW1325" i="57"/>
  <c r="BA1325" i="57"/>
  <c r="AY1325" i="57"/>
  <c r="BB1325" i="57" s="1"/>
  <c r="AW1313" i="57"/>
  <c r="AV1313" i="57"/>
  <c r="BA1313" i="57"/>
  <c r="BB1313" i="57" s="1"/>
  <c r="AY1313" i="57"/>
  <c r="AW1301" i="57"/>
  <c r="AY1301" i="57"/>
  <c r="AV1301" i="57" s="1"/>
  <c r="AW1289" i="57"/>
  <c r="BA1289" i="57"/>
  <c r="AY1289" i="57"/>
  <c r="BB1289" i="57" s="1"/>
  <c r="BB1277" i="57"/>
  <c r="AW1277" i="57"/>
  <c r="AV1277" i="57"/>
  <c r="BA1277" i="57"/>
  <c r="AY1277" i="57"/>
  <c r="AW1265" i="57"/>
  <c r="AV1265" i="57"/>
  <c r="BA1265" i="57"/>
  <c r="BB1265" i="57" s="1"/>
  <c r="AY1265" i="57"/>
  <c r="AW1253" i="57"/>
  <c r="AY1253" i="57"/>
  <c r="AV1253" i="57" s="1"/>
  <c r="AW1241" i="57"/>
  <c r="AY1241" i="57"/>
  <c r="AW1229" i="57"/>
  <c r="AV1229" i="57"/>
  <c r="BA1229" i="57"/>
  <c r="AY1229" i="57"/>
  <c r="BB1229" i="57" s="1"/>
  <c r="AW1217" i="57"/>
  <c r="AY1217" i="57"/>
  <c r="AW1205" i="57"/>
  <c r="AY1205" i="57"/>
  <c r="AW1193" i="57"/>
  <c r="BA1193" i="57"/>
  <c r="BB1193" i="57" s="1"/>
  <c r="AY1193" i="57"/>
  <c r="AV1193" i="57" s="1"/>
  <c r="AW1181" i="57"/>
  <c r="BA1181" i="57"/>
  <c r="AY1181" i="57"/>
  <c r="BB1181" i="57" s="1"/>
  <c r="AW1169" i="57"/>
  <c r="AV1169" i="57"/>
  <c r="BA1169" i="57"/>
  <c r="BB1169" i="57" s="1"/>
  <c r="AY1169" i="57"/>
  <c r="BB1157" i="57"/>
  <c r="AW1157" i="57"/>
  <c r="BA1157" i="57"/>
  <c r="AY1157" i="57"/>
  <c r="AV1157" i="57" s="1"/>
  <c r="AW1145" i="57"/>
  <c r="BA1145" i="57"/>
  <c r="AY1145" i="57"/>
  <c r="BB1145" i="57" s="1"/>
  <c r="BB1133" i="57"/>
  <c r="AW1133" i="57"/>
  <c r="AV1133" i="57"/>
  <c r="BA1133" i="57"/>
  <c r="AY1133" i="57"/>
  <c r="BB1121" i="57"/>
  <c r="AW1121" i="57"/>
  <c r="AV1121" i="57"/>
  <c r="BA1121" i="57"/>
  <c r="AY1121" i="57"/>
  <c r="AW1109" i="57"/>
  <c r="AY1109" i="57"/>
  <c r="AV1109" i="57" s="1"/>
  <c r="AW1097" i="57"/>
  <c r="AY1097" i="57"/>
  <c r="AW1085" i="57"/>
  <c r="AV1085" i="57"/>
  <c r="BA1085" i="57"/>
  <c r="AY1085" i="57"/>
  <c r="BB1085" i="57" s="1"/>
  <c r="AW1073" i="57"/>
  <c r="AY1073" i="57"/>
  <c r="AW1061" i="57"/>
  <c r="AY1061" i="57"/>
  <c r="AW1049" i="57"/>
  <c r="BA1049" i="57"/>
  <c r="BB1049" i="57" s="1"/>
  <c r="AY1049" i="57"/>
  <c r="AV1049" i="57" s="1"/>
  <c r="AW1037" i="57"/>
  <c r="BA1037" i="57"/>
  <c r="AY1037" i="57"/>
  <c r="BB1037" i="57" s="1"/>
  <c r="AW1025" i="57"/>
  <c r="AV1025" i="57"/>
  <c r="BA1025" i="57"/>
  <c r="BB1025" i="57" s="1"/>
  <c r="AY1025" i="57"/>
  <c r="BB1013" i="57"/>
  <c r="AW1013" i="57"/>
  <c r="BA1013" i="57"/>
  <c r="AY1013" i="57"/>
  <c r="AV1013" i="57" s="1"/>
  <c r="AW1001" i="57"/>
  <c r="BA1001" i="57"/>
  <c r="AY1001" i="57"/>
  <c r="BB1001" i="57" s="1"/>
  <c r="BB989" i="57"/>
  <c r="AW989" i="57"/>
  <c r="AV989" i="57"/>
  <c r="BA989" i="57"/>
  <c r="AY989" i="57"/>
  <c r="BB977" i="57"/>
  <c r="AW977" i="57"/>
  <c r="AV977" i="57"/>
  <c r="BA977" i="57"/>
  <c r="AY977" i="57"/>
  <c r="AW965" i="57"/>
  <c r="AY965" i="57"/>
  <c r="AV965" i="57" s="1"/>
  <c r="AW953" i="57"/>
  <c r="AY953" i="57"/>
  <c r="AW941" i="57"/>
  <c r="AV941" i="57"/>
  <c r="BA941" i="57"/>
  <c r="AY941" i="57"/>
  <c r="BB941" i="57" s="1"/>
  <c r="AW929" i="57"/>
  <c r="AY929" i="57"/>
  <c r="AW917" i="57"/>
  <c r="AY917" i="57"/>
  <c r="AW905" i="57"/>
  <c r="BA905" i="57"/>
  <c r="BB905" i="57" s="1"/>
  <c r="AY905" i="57"/>
  <c r="AV905" i="57" s="1"/>
  <c r="AW893" i="57"/>
  <c r="BA893" i="57"/>
  <c r="AY893" i="57"/>
  <c r="BB893" i="57" s="1"/>
  <c r="AW881" i="57"/>
  <c r="AV881" i="57"/>
  <c r="BA881" i="57"/>
  <c r="BB881" i="57" s="1"/>
  <c r="AY881" i="57"/>
  <c r="BB869" i="57"/>
  <c r="AW869" i="57"/>
  <c r="BA869" i="57"/>
  <c r="AY869" i="57"/>
  <c r="AV869" i="57" s="1"/>
  <c r="AW857" i="57"/>
  <c r="BA857" i="57"/>
  <c r="AY857" i="57"/>
  <c r="BB857" i="57" s="1"/>
  <c r="BB845" i="57"/>
  <c r="AW845" i="57"/>
  <c r="AV845" i="57"/>
  <c r="BA845" i="57"/>
  <c r="AY845" i="57"/>
  <c r="BB833" i="57"/>
  <c r="AW833" i="57"/>
  <c r="AV833" i="57"/>
  <c r="BA833" i="57"/>
  <c r="AY833" i="57"/>
  <c r="AW821" i="57"/>
  <c r="AY821" i="57"/>
  <c r="AV821" i="57" s="1"/>
  <c r="AW809" i="57"/>
  <c r="AY809" i="57"/>
  <c r="AW797" i="57"/>
  <c r="AV797" i="57"/>
  <c r="BA797" i="57"/>
  <c r="AY797" i="57"/>
  <c r="BB797" i="57" s="1"/>
  <c r="AW785" i="57"/>
  <c r="AY785" i="57"/>
  <c r="AW773" i="57"/>
  <c r="AY773" i="57"/>
  <c r="AW761" i="57"/>
  <c r="BA761" i="57"/>
  <c r="BB761" i="57" s="1"/>
  <c r="AY761" i="57"/>
  <c r="AV761" i="57" s="1"/>
  <c r="AW749" i="57"/>
  <c r="BA749" i="57"/>
  <c r="AY749" i="57"/>
  <c r="BB749" i="57" s="1"/>
  <c r="AW737" i="57"/>
  <c r="AV737" i="57"/>
  <c r="BA737" i="57"/>
  <c r="BB737" i="57" s="1"/>
  <c r="AY737" i="57"/>
  <c r="BB725" i="57"/>
  <c r="AW725" i="57"/>
  <c r="BA725" i="57"/>
  <c r="AY725" i="57"/>
  <c r="AV725" i="57" s="1"/>
  <c r="AW713" i="57"/>
  <c r="BA713" i="57"/>
  <c r="AY713" i="57"/>
  <c r="BB713" i="57" s="1"/>
  <c r="BB701" i="57"/>
  <c r="AW701" i="57"/>
  <c r="AV701" i="57"/>
  <c r="BA701" i="57"/>
  <c r="AY701" i="57"/>
  <c r="BB689" i="57"/>
  <c r="AW689" i="57"/>
  <c r="AV689" i="57"/>
  <c r="BA689" i="57"/>
  <c r="AY689" i="57"/>
  <c r="AW677" i="57"/>
  <c r="AY677" i="57"/>
  <c r="AV677" i="57" s="1"/>
  <c r="AW665" i="57"/>
  <c r="AY665" i="57"/>
  <c r="AW653" i="57"/>
  <c r="AV653" i="57"/>
  <c r="BA653" i="57"/>
  <c r="AY653" i="57"/>
  <c r="BB653" i="57" s="1"/>
  <c r="AW641" i="57"/>
  <c r="AY641" i="57"/>
  <c r="AW629" i="57"/>
  <c r="AY629" i="57"/>
  <c r="AW617" i="57"/>
  <c r="BA617" i="57"/>
  <c r="BB617" i="57" s="1"/>
  <c r="AY617" i="57"/>
  <c r="AV617" i="57" s="1"/>
  <c r="AW605" i="57"/>
  <c r="BA605" i="57"/>
  <c r="AY605" i="57"/>
  <c r="BB605" i="57" s="1"/>
  <c r="AW593" i="57"/>
  <c r="AV593" i="57"/>
  <c r="BA593" i="57"/>
  <c r="BB593" i="57" s="1"/>
  <c r="AY593" i="57"/>
  <c r="BB581" i="57"/>
  <c r="AW581" i="57"/>
  <c r="BA581" i="57"/>
  <c r="AY581" i="57"/>
  <c r="AV581" i="57" s="1"/>
  <c r="AW569" i="57"/>
  <c r="BA569" i="57"/>
  <c r="AY569" i="57"/>
  <c r="BB569" i="57" s="1"/>
  <c r="AY1381" i="57"/>
  <c r="AY1237" i="57"/>
  <c r="AY1093" i="57"/>
  <c r="AY949" i="57"/>
  <c r="AY805" i="57"/>
  <c r="AY661" i="57"/>
  <c r="AY517" i="57"/>
  <c r="AW1492" i="57"/>
  <c r="BA1492" i="57"/>
  <c r="AY1492" i="57"/>
  <c r="BB1492" i="57" s="1"/>
  <c r="BB1324" i="57"/>
  <c r="AW1324" i="57"/>
  <c r="AV1324" i="57"/>
  <c r="BA1324" i="57"/>
  <c r="AY1324" i="57"/>
  <c r="BB1168" i="57"/>
  <c r="AW1168" i="57"/>
  <c r="AV1168" i="57"/>
  <c r="BA1168" i="57"/>
  <c r="AY1168" i="57"/>
  <c r="AW1084" i="57"/>
  <c r="AY1084" i="57"/>
  <c r="AV1084" i="57" s="1"/>
  <c r="AW1048" i="57"/>
  <c r="AY1048" i="57"/>
  <c r="AW1036" i="57"/>
  <c r="AV1036" i="57"/>
  <c r="BA1036" i="57"/>
  <c r="AY1036" i="57"/>
  <c r="BB1036" i="57" s="1"/>
  <c r="AW1012" i="57"/>
  <c r="AY1012" i="57"/>
  <c r="AW952" i="57"/>
  <c r="AY952" i="57"/>
  <c r="AW928" i="57"/>
  <c r="BA928" i="57"/>
  <c r="BB928" i="57" s="1"/>
  <c r="AY928" i="57"/>
  <c r="AV928" i="57" s="1"/>
  <c r="AW916" i="57"/>
  <c r="BA916" i="57"/>
  <c r="AY916" i="57"/>
  <c r="BB916" i="57" s="1"/>
  <c r="AW904" i="57"/>
  <c r="AV904" i="57"/>
  <c r="BA904" i="57"/>
  <c r="BB904" i="57" s="1"/>
  <c r="AY904" i="57"/>
  <c r="BB892" i="57"/>
  <c r="AW892" i="57"/>
  <c r="BA892" i="57"/>
  <c r="AY892" i="57"/>
  <c r="AV892" i="57" s="1"/>
  <c r="AW880" i="57"/>
  <c r="BA880" i="57"/>
  <c r="AY880" i="57"/>
  <c r="BB880" i="57" s="1"/>
  <c r="BB868" i="57"/>
  <c r="AW868" i="57"/>
  <c r="AV868" i="57"/>
  <c r="BA868" i="57"/>
  <c r="AY868" i="57"/>
  <c r="BB856" i="57"/>
  <c r="AW856" i="57"/>
  <c r="AV856" i="57"/>
  <c r="BA856" i="57"/>
  <c r="AY856" i="57"/>
  <c r="AW844" i="57"/>
  <c r="AY844" i="57"/>
  <c r="AV844" i="57" s="1"/>
  <c r="AW832" i="57"/>
  <c r="AY832" i="57"/>
  <c r="AW820" i="57"/>
  <c r="AV820" i="57"/>
  <c r="AY820" i="57"/>
  <c r="AW808" i="57"/>
  <c r="AY808" i="57"/>
  <c r="AW796" i="57"/>
  <c r="AY796" i="57"/>
  <c r="AW784" i="57"/>
  <c r="BA784" i="57"/>
  <c r="BB784" i="57" s="1"/>
  <c r="AY784" i="57"/>
  <c r="AV784" i="57" s="1"/>
  <c r="AW772" i="57"/>
  <c r="BA772" i="57"/>
  <c r="AY772" i="57"/>
  <c r="BB772" i="57" s="1"/>
  <c r="AW760" i="57"/>
  <c r="AV760" i="57"/>
  <c r="BA760" i="57"/>
  <c r="BB760" i="57" s="1"/>
  <c r="AY760" i="57"/>
  <c r="BB748" i="57"/>
  <c r="AW748" i="57"/>
  <c r="BA748" i="57"/>
  <c r="AY748" i="57"/>
  <c r="AV748" i="57" s="1"/>
  <c r="AW736" i="57"/>
  <c r="BA736" i="57"/>
  <c r="AY736" i="57"/>
  <c r="BB736" i="57" s="1"/>
  <c r="BB724" i="57"/>
  <c r="AW724" i="57"/>
  <c r="AV724" i="57"/>
  <c r="BA724" i="57"/>
  <c r="AY724" i="57"/>
  <c r="BB712" i="57"/>
  <c r="AW712" i="57"/>
  <c r="AV712" i="57"/>
  <c r="BA712" i="57"/>
  <c r="AY712" i="57"/>
  <c r="AW700" i="57"/>
  <c r="AY700" i="57"/>
  <c r="AV700" i="57" s="1"/>
  <c r="AW688" i="57"/>
  <c r="AY688" i="57"/>
  <c r="AW676" i="57"/>
  <c r="AV676" i="57"/>
  <c r="AY676" i="57"/>
  <c r="AW664" i="57"/>
  <c r="AY664" i="57"/>
  <c r="AW652" i="57"/>
  <c r="AY652" i="57"/>
  <c r="AW640" i="57"/>
  <c r="BA640" i="57"/>
  <c r="BB640" i="57" s="1"/>
  <c r="AY640" i="57"/>
  <c r="AV640" i="57" s="1"/>
  <c r="AW628" i="57"/>
  <c r="BA628" i="57"/>
  <c r="AY628" i="57"/>
  <c r="BB628" i="57" s="1"/>
  <c r="AW616" i="57"/>
  <c r="AV616" i="57"/>
  <c r="BA616" i="57"/>
  <c r="BB616" i="57" s="1"/>
  <c r="AY616" i="57"/>
  <c r="BB604" i="57"/>
  <c r="AW604" i="57"/>
  <c r="BA604" i="57"/>
  <c r="AY604" i="57"/>
  <c r="AV604" i="57" s="1"/>
  <c r="AW592" i="57"/>
  <c r="BA592" i="57"/>
  <c r="AY592" i="57"/>
  <c r="BB592" i="57" s="1"/>
  <c r="BB580" i="57"/>
  <c r="AW580" i="57"/>
  <c r="AV580" i="57"/>
  <c r="BA580" i="57"/>
  <c r="AY580" i="57"/>
  <c r="BB568" i="57"/>
  <c r="AW568" i="57"/>
  <c r="AV568" i="57"/>
  <c r="BA568" i="57"/>
  <c r="AY568" i="57"/>
  <c r="AY1513" i="57"/>
  <c r="AY1369" i="57"/>
  <c r="AY1225" i="57"/>
  <c r="AY1081" i="57"/>
  <c r="AY4" i="57"/>
  <c r="AW4" i="57"/>
  <c r="BH1764" i="57"/>
  <c r="BH1734" i="57"/>
  <c r="BE1974" i="57"/>
  <c r="BH1784" i="57"/>
  <c r="BK1734" i="57"/>
  <c r="BE1704" i="57"/>
  <c r="BH1684" i="57"/>
  <c r="BH1894" i="57"/>
  <c r="BK1754" i="57"/>
  <c r="BK1704" i="57"/>
  <c r="BH1714" i="57"/>
  <c r="BH1874" i="57"/>
  <c r="BH1864" i="57"/>
  <c r="BK1724" i="57"/>
  <c r="BH1804" i="57"/>
  <c r="BE1754" i="57"/>
  <c r="BH1974" i="57"/>
  <c r="BK1804" i="57"/>
  <c r="BE1834" i="57"/>
  <c r="BK1874" i="57"/>
  <c r="BE1764" i="57"/>
  <c r="BE1894" i="57"/>
  <c r="BH1774" i="57"/>
  <c r="BE1794" i="57"/>
  <c r="BH1794" i="57"/>
  <c r="BH1984" i="57"/>
  <c r="BK1984" i="57"/>
  <c r="BH1854" i="57"/>
  <c r="BH1954" i="57"/>
  <c r="BE1964" i="57"/>
  <c r="BE1984" i="57"/>
  <c r="BH1834" i="57"/>
  <c r="BK1894" i="57"/>
  <c r="BK1714" i="57"/>
  <c r="BE1804" i="57"/>
  <c r="BH1694" i="57"/>
  <c r="BH1704" i="57"/>
  <c r="BK1794" i="57"/>
  <c r="BH1964" i="57"/>
  <c r="BH1884" i="57"/>
  <c r="BK1694" i="57"/>
  <c r="BH1914" i="57"/>
  <c r="BE1874" i="57"/>
  <c r="BE1714" i="57"/>
  <c r="BK1964" i="57"/>
  <c r="BE1914" i="57"/>
  <c r="BH1744" i="57"/>
  <c r="BK1774" i="57"/>
  <c r="BH1754" i="57"/>
  <c r="BK1684" i="57"/>
  <c r="BK1784" i="57"/>
  <c r="BK1974" i="57"/>
  <c r="BK1764" i="57"/>
  <c r="BE1744" i="57"/>
  <c r="BK1744" i="57"/>
  <c r="BH1844" i="57"/>
  <c r="BK1914" i="57"/>
  <c r="BE1684" i="57"/>
  <c r="BE1734" i="57"/>
  <c r="BE1784" i="57"/>
  <c r="BK1934" i="57"/>
  <c r="BE1884" i="57"/>
  <c r="BE1724" i="57"/>
  <c r="BE1924" i="57"/>
  <c r="BK1844" i="57"/>
  <c r="BK1924" i="57"/>
  <c r="BH1904" i="57"/>
  <c r="BE1954" i="57"/>
  <c r="BK1834" i="57"/>
  <c r="BH1994" i="57"/>
  <c r="BH1814" i="57"/>
  <c r="BK1864" i="57"/>
  <c r="BE1994" i="57"/>
  <c r="BH1924" i="57"/>
  <c r="BK1884" i="57"/>
  <c r="BK1994" i="57"/>
  <c r="BE1844" i="57"/>
  <c r="BH1724" i="57"/>
  <c r="BH1824" i="57"/>
  <c r="BK1824" i="57"/>
  <c r="BE1824" i="57"/>
  <c r="BE1864" i="57"/>
  <c r="BH1944" i="57"/>
  <c r="BK1954" i="57"/>
  <c r="BH1855" i="57"/>
  <c r="BK1854" i="57"/>
  <c r="BH1835" i="57"/>
  <c r="BH1934" i="57"/>
  <c r="BK1814" i="57"/>
  <c r="BK1809" i="57"/>
  <c r="BK1904" i="57"/>
  <c r="BE1904" i="57"/>
  <c r="BE1944" i="57"/>
  <c r="BK1820" i="57"/>
  <c r="BE1814" i="57"/>
  <c r="BK1944" i="57"/>
  <c r="BH1901" i="57"/>
  <c r="BA4" i="57"/>
  <c r="AW1420" i="57"/>
  <c r="BA1420" i="57"/>
  <c r="AY1420" i="57"/>
  <c r="BB1348" i="57"/>
  <c r="AW1348" i="57"/>
  <c r="AV1348" i="57"/>
  <c r="AY1348" i="57"/>
  <c r="BA1348" i="57" s="1"/>
  <c r="BB1252" i="57"/>
  <c r="AW1252" i="57"/>
  <c r="BA1252" i="57"/>
  <c r="AY1252" i="57"/>
  <c r="AV1252" i="57" s="1"/>
  <c r="AW1156" i="57"/>
  <c r="AV1156" i="57"/>
  <c r="AY1156" i="57"/>
  <c r="BA1156" i="57" s="1"/>
  <c r="BB1156" i="57" s="1"/>
  <c r="AW1024" i="57"/>
  <c r="AV1024" i="57"/>
  <c r="BA1024" i="57"/>
  <c r="BB1024" i="57" s="1"/>
  <c r="AY1024" i="57"/>
  <c r="BB1479" i="57"/>
  <c r="AW1479" i="57"/>
  <c r="BA1479" i="57"/>
  <c r="AY1479" i="57"/>
  <c r="AV1479" i="57" s="1"/>
  <c r="AW1323" i="57"/>
  <c r="AY1323" i="57"/>
  <c r="AV1323" i="57" s="1"/>
  <c r="AW1215" i="57"/>
  <c r="AV1215" i="57"/>
  <c r="BA1215" i="57"/>
  <c r="BB1215" i="57" s="1"/>
  <c r="AY1215" i="57"/>
  <c r="AW1143" i="57"/>
  <c r="AV1143" i="57"/>
  <c r="BA1143" i="57"/>
  <c r="BB1143" i="57" s="1"/>
  <c r="AY1143" i="57"/>
  <c r="BB1119" i="57"/>
  <c r="AW1119" i="57"/>
  <c r="AV1119" i="57"/>
  <c r="AY1119" i="57"/>
  <c r="BA1119" i="57" s="1"/>
  <c r="AW1107" i="57"/>
  <c r="AY1107" i="57"/>
  <c r="BA1107" i="57" s="1"/>
  <c r="BB1107" i="57" s="1"/>
  <c r="AW1095" i="57"/>
  <c r="AY1095" i="57"/>
  <c r="AW1059" i="57"/>
  <c r="AY1059" i="57"/>
  <c r="AV1059" i="57" s="1"/>
  <c r="BB1011" i="57"/>
  <c r="AW1011" i="57"/>
  <c r="AV1011" i="57"/>
  <c r="AY1011" i="57"/>
  <c r="BA1011" i="57" s="1"/>
  <c r="AW999" i="57"/>
  <c r="AY999" i="57"/>
  <c r="AV999" i="57" s="1"/>
  <c r="AW987" i="57"/>
  <c r="AV987" i="57"/>
  <c r="BA987" i="57"/>
  <c r="BB987" i="57" s="1"/>
  <c r="AY987" i="57"/>
  <c r="AW975" i="57"/>
  <c r="AV975" i="57"/>
  <c r="BA975" i="57"/>
  <c r="BB975" i="57" s="1"/>
  <c r="AY975" i="57"/>
  <c r="AW963" i="57"/>
  <c r="AV963" i="57"/>
  <c r="BA963" i="57"/>
  <c r="AY963" i="57"/>
  <c r="BB963" i="57" s="1"/>
  <c r="BB951" i="57"/>
  <c r="AW951" i="57"/>
  <c r="BA951" i="57"/>
  <c r="AY951" i="57"/>
  <c r="AV951" i="57" s="1"/>
  <c r="AW939" i="57"/>
  <c r="AV939" i="57"/>
  <c r="AY939" i="57"/>
  <c r="BA939" i="57" s="1"/>
  <c r="BB939" i="57" s="1"/>
  <c r="AW927" i="57"/>
  <c r="AV927" i="57"/>
  <c r="BA927" i="57"/>
  <c r="BB927" i="57" s="1"/>
  <c r="AY927" i="57"/>
  <c r="BB915" i="57"/>
  <c r="AW915" i="57"/>
  <c r="AV915" i="57"/>
  <c r="AY915" i="57"/>
  <c r="BA915" i="57" s="1"/>
  <c r="AW903" i="57"/>
  <c r="AY903" i="57"/>
  <c r="BB891" i="57"/>
  <c r="AW891" i="57"/>
  <c r="AV891" i="57"/>
  <c r="BA891" i="57"/>
  <c r="AY891" i="57"/>
  <c r="AW879" i="57"/>
  <c r="BA879" i="57"/>
  <c r="AY879" i="57"/>
  <c r="BB867" i="57"/>
  <c r="AW867" i="57"/>
  <c r="AV867" i="57"/>
  <c r="AY867" i="57"/>
  <c r="BA867" i="57" s="1"/>
  <c r="BB855" i="57"/>
  <c r="AW855" i="57"/>
  <c r="BA855" i="57"/>
  <c r="AY855" i="57"/>
  <c r="AV855" i="57" s="1"/>
  <c r="AW843" i="57"/>
  <c r="AV843" i="57"/>
  <c r="AY843" i="57"/>
  <c r="BA843" i="57" s="1"/>
  <c r="BB843" i="57" s="1"/>
  <c r="AW831" i="57"/>
  <c r="AV831" i="57"/>
  <c r="BA831" i="57"/>
  <c r="BB831" i="57" s="1"/>
  <c r="AY831" i="57"/>
  <c r="BB819" i="57"/>
  <c r="AW819" i="57"/>
  <c r="BA819" i="57"/>
  <c r="AY819" i="57"/>
  <c r="AV819" i="57" s="1"/>
  <c r="AW807" i="57"/>
  <c r="AY807" i="57"/>
  <c r="AV807" i="57" s="1"/>
  <c r="AW795" i="57"/>
  <c r="AV795" i="57"/>
  <c r="BA795" i="57"/>
  <c r="BB795" i="57" s="1"/>
  <c r="AY795" i="57"/>
  <c r="AW783" i="57"/>
  <c r="AV783" i="57"/>
  <c r="BA783" i="57"/>
  <c r="BB783" i="57" s="1"/>
  <c r="AY783" i="57"/>
  <c r="BB771" i="57"/>
  <c r="AW771" i="57"/>
  <c r="AV771" i="57"/>
  <c r="AY771" i="57"/>
  <c r="BA771" i="57" s="1"/>
  <c r="AW759" i="57"/>
  <c r="AY759" i="57"/>
  <c r="BA759" i="57" s="1"/>
  <c r="BB759" i="57" s="1"/>
  <c r="AW747" i="57"/>
  <c r="AY747" i="57"/>
  <c r="AW735" i="57"/>
  <c r="AY735" i="57"/>
  <c r="AV735" i="57" s="1"/>
  <c r="BB723" i="57"/>
  <c r="AW723" i="57"/>
  <c r="AV723" i="57"/>
  <c r="AY723" i="57"/>
  <c r="BA723" i="57" s="1"/>
  <c r="AW711" i="57"/>
  <c r="AY711" i="57"/>
  <c r="AV711" i="57" s="1"/>
  <c r="AW699" i="57"/>
  <c r="AV699" i="57"/>
  <c r="BA699" i="57"/>
  <c r="BB699" i="57" s="1"/>
  <c r="AY699" i="57"/>
  <c r="AW687" i="57"/>
  <c r="AV687" i="57"/>
  <c r="BA687" i="57"/>
  <c r="BB687" i="57" s="1"/>
  <c r="AY687" i="57"/>
  <c r="AW675" i="57"/>
  <c r="AV675" i="57"/>
  <c r="BA675" i="57"/>
  <c r="AY675" i="57"/>
  <c r="BB675" i="57" s="1"/>
  <c r="BB663" i="57"/>
  <c r="AW663" i="57"/>
  <c r="BA663" i="57"/>
  <c r="AY663" i="57"/>
  <c r="AV663" i="57" s="1"/>
  <c r="AW651" i="57"/>
  <c r="AV651" i="57"/>
  <c r="AY651" i="57"/>
  <c r="BA651" i="57" s="1"/>
  <c r="BB651" i="57" s="1"/>
  <c r="AW639" i="57"/>
  <c r="AV639" i="57"/>
  <c r="BA639" i="57"/>
  <c r="BB639" i="57" s="1"/>
  <c r="AY639" i="57"/>
  <c r="BB627" i="57"/>
  <c r="AW627" i="57"/>
  <c r="AV627" i="57"/>
  <c r="AY627" i="57"/>
  <c r="BA627" i="57" s="1"/>
  <c r="AW615" i="57"/>
  <c r="AY615" i="57"/>
  <c r="BB603" i="57"/>
  <c r="AW603" i="57"/>
  <c r="AV603" i="57"/>
  <c r="BA603" i="57"/>
  <c r="AY603" i="57"/>
  <c r="AW591" i="57"/>
  <c r="BA591" i="57"/>
  <c r="AY591" i="57"/>
  <c r="BB579" i="57"/>
  <c r="AW579" i="57"/>
  <c r="AV579" i="57"/>
  <c r="AY579" i="57"/>
  <c r="BA579" i="57" s="1"/>
  <c r="BB567" i="57"/>
  <c r="AW567" i="57"/>
  <c r="BA567" i="57"/>
  <c r="AY567" i="57"/>
  <c r="AV567" i="57" s="1"/>
  <c r="AW555" i="57"/>
  <c r="AV555" i="57"/>
  <c r="AY555" i="57"/>
  <c r="BA555" i="57" s="1"/>
  <c r="BB555" i="57" s="1"/>
  <c r="AW543" i="57"/>
  <c r="AV543" i="57"/>
  <c r="BA543" i="57"/>
  <c r="BB543" i="57" s="1"/>
  <c r="AY543" i="57"/>
  <c r="BB531" i="57"/>
  <c r="AW531" i="57"/>
  <c r="BA531" i="57"/>
  <c r="AY531" i="57"/>
  <c r="AV531" i="57" s="1"/>
  <c r="AW519" i="57"/>
  <c r="AY519" i="57"/>
  <c r="AV519" i="57" s="1"/>
  <c r="AW507" i="57"/>
  <c r="AV507" i="57"/>
  <c r="BA507" i="57"/>
  <c r="BB507" i="57" s="1"/>
  <c r="AY507" i="57"/>
  <c r="AW495" i="57"/>
  <c r="AV495" i="57"/>
  <c r="BA495" i="57"/>
  <c r="BB495" i="57" s="1"/>
  <c r="AY495" i="57"/>
  <c r="BB483" i="57"/>
  <c r="AW483" i="57"/>
  <c r="AV483" i="57"/>
  <c r="AY483" i="57"/>
  <c r="BA483" i="57" s="1"/>
  <c r="AW471" i="57"/>
  <c r="AY471" i="57"/>
  <c r="BA471" i="57" s="1"/>
  <c r="BB471" i="57" s="1"/>
  <c r="AW459" i="57"/>
  <c r="AY459" i="57"/>
  <c r="AW447" i="57"/>
  <c r="AY447" i="57"/>
  <c r="BA447" i="57" s="1"/>
  <c r="AY1501" i="57"/>
  <c r="AY1357" i="57"/>
  <c r="AY1213" i="57"/>
  <c r="AY1069" i="57"/>
  <c r="AY925" i="57"/>
  <c r="AY781" i="57"/>
  <c r="BJ1853" i="57"/>
  <c r="BJ1773" i="57"/>
  <c r="BJ1693" i="57"/>
  <c r="BJ1933" i="57"/>
  <c r="BJ1769" i="57"/>
  <c r="BJ1689" i="57"/>
  <c r="BJ1929" i="57"/>
  <c r="BJ1849" i="57"/>
  <c r="BD1694" i="57"/>
  <c r="BD1774" i="57"/>
  <c r="BD1854" i="57"/>
  <c r="BD1934" i="57"/>
  <c r="BD1701" i="57"/>
  <c r="BD1941" i="57"/>
  <c r="BD1781" i="57"/>
  <c r="BD1861" i="57"/>
  <c r="BD1777" i="57"/>
  <c r="BD1697" i="57"/>
  <c r="BD1857" i="57"/>
  <c r="BD1937" i="57"/>
  <c r="BD1712" i="57"/>
  <c r="BD1872" i="57"/>
  <c r="BD1952" i="57"/>
  <c r="BD1792" i="57"/>
  <c r="BD1788" i="57"/>
  <c r="BD1708" i="57"/>
  <c r="BD1868" i="57"/>
  <c r="BD1948" i="57"/>
  <c r="BD1723" i="57"/>
  <c r="BD1883" i="57"/>
  <c r="BD1803" i="57"/>
  <c r="BD1963" i="57"/>
  <c r="BD1879" i="57"/>
  <c r="BD1959" i="57"/>
  <c r="BD1799" i="57"/>
  <c r="BD1719" i="57"/>
  <c r="BG1805" i="57"/>
  <c r="BG1885" i="57"/>
  <c r="BG1725" i="57"/>
  <c r="BG1965" i="57"/>
  <c r="BD1890" i="57"/>
  <c r="BD1730" i="57"/>
  <c r="BD1970" i="57"/>
  <c r="BD1810" i="57"/>
  <c r="BD1966" i="57"/>
  <c r="BD1726" i="57"/>
  <c r="BD1886" i="57"/>
  <c r="BD1806" i="57"/>
  <c r="BD1901" i="57"/>
  <c r="BD1741" i="57"/>
  <c r="BD1821" i="57"/>
  <c r="BD1981" i="57"/>
  <c r="BD1737" i="57"/>
  <c r="BD1897" i="57"/>
  <c r="BD1977" i="57"/>
  <c r="BD1817" i="57"/>
  <c r="BD1752" i="57"/>
  <c r="BD1992" i="57"/>
  <c r="BD1832" i="57"/>
  <c r="BD1912" i="57"/>
  <c r="BD1748" i="57"/>
  <c r="BD1988" i="57"/>
  <c r="BD1828" i="57"/>
  <c r="BD1908" i="57"/>
  <c r="BJ1755" i="57"/>
  <c r="BJ1995" i="57"/>
  <c r="BJ1835" i="57"/>
  <c r="BJ1915" i="57"/>
  <c r="BG1760" i="57"/>
  <c r="BG1840" i="57"/>
  <c r="BG2000" i="57"/>
  <c r="BG1920" i="57"/>
  <c r="BG1756" i="57"/>
  <c r="BG1836" i="57"/>
  <c r="BG1996" i="57"/>
  <c r="BG1916" i="57"/>
  <c r="AW1604" i="57"/>
  <c r="AW1596" i="57"/>
  <c r="AW1631" i="57"/>
  <c r="AW1623" i="57"/>
  <c r="AW1615" i="57"/>
  <c r="AW1607" i="57"/>
  <c r="BB481" i="57"/>
  <c r="AW481" i="57"/>
  <c r="AV481" i="57"/>
  <c r="BA481" i="57"/>
  <c r="BB469" i="57"/>
  <c r="AW469" i="57"/>
  <c r="AV469" i="57"/>
  <c r="BA469" i="57"/>
  <c r="AW457" i="57"/>
  <c r="AV457" i="57"/>
  <c r="BA457" i="57"/>
  <c r="BB457" i="57" s="1"/>
  <c r="BB445" i="57"/>
  <c r="AW445" i="57"/>
  <c r="AV445" i="57"/>
  <c r="BA445" i="57"/>
  <c r="BB433" i="57"/>
  <c r="AW433" i="57"/>
  <c r="AV433" i="57"/>
  <c r="BA433" i="57"/>
  <c r="AW421" i="57"/>
  <c r="AV421" i="57"/>
  <c r="BA421" i="57"/>
  <c r="BB421" i="57" s="1"/>
  <c r="BB409" i="57"/>
  <c r="AW409" i="57"/>
  <c r="AV409" i="57"/>
  <c r="BA409" i="57"/>
  <c r="BB397" i="57"/>
  <c r="AW397" i="57"/>
  <c r="AV397" i="57"/>
  <c r="BA397" i="57"/>
  <c r="AW385" i="57"/>
  <c r="AV385" i="57"/>
  <c r="BA385" i="57"/>
  <c r="BB385" i="57" s="1"/>
  <c r="BB373" i="57"/>
  <c r="AW373" i="57"/>
  <c r="AV373" i="57"/>
  <c r="BA373" i="57"/>
  <c r="BB361" i="57"/>
  <c r="AW361" i="57"/>
  <c r="AV361" i="57"/>
  <c r="BA361" i="57"/>
  <c r="AW349" i="57"/>
  <c r="AV349" i="57"/>
  <c r="BA349" i="57"/>
  <c r="BB349" i="57" s="1"/>
  <c r="BB337" i="57"/>
  <c r="AW337" i="57"/>
  <c r="AV337" i="57"/>
  <c r="BA337" i="57"/>
  <c r="BB325" i="57"/>
  <c r="AW325" i="57"/>
  <c r="AV325" i="57"/>
  <c r="BA325" i="57"/>
  <c r="AW313" i="57"/>
  <c r="AV313" i="57"/>
  <c r="BA313" i="57"/>
  <c r="BB313" i="57" s="1"/>
  <c r="BB301" i="57"/>
  <c r="AW301" i="57"/>
  <c r="AV301" i="57"/>
  <c r="BA301" i="57"/>
  <c r="BB289" i="57"/>
  <c r="AW289" i="57"/>
  <c r="AV289" i="57"/>
  <c r="BA289" i="57"/>
  <c r="AW277" i="57"/>
  <c r="AV277" i="57"/>
  <c r="BA277" i="57"/>
  <c r="BB277" i="57" s="1"/>
  <c r="BB265" i="57"/>
  <c r="AW265" i="57"/>
  <c r="AV265" i="57"/>
  <c r="BA265" i="57"/>
  <c r="BB253" i="57"/>
  <c r="AW253" i="57"/>
  <c r="AV253" i="57"/>
  <c r="BA253" i="57"/>
  <c r="AW241" i="57"/>
  <c r="AV241" i="57"/>
  <c r="BA241" i="57"/>
  <c r="BB241" i="57" s="1"/>
  <c r="BB229" i="57"/>
  <c r="AW229" i="57"/>
  <c r="AV229" i="57"/>
  <c r="BA229" i="57"/>
  <c r="BB217" i="57"/>
  <c r="AW217" i="57"/>
  <c r="AV217" i="57"/>
  <c r="BA217" i="57"/>
  <c r="AW205" i="57"/>
  <c r="AV205" i="57"/>
  <c r="BA205" i="57"/>
  <c r="BB205" i="57" s="1"/>
  <c r="BB193" i="57"/>
  <c r="AW193" i="57"/>
  <c r="AV193" i="57"/>
  <c r="BA193" i="57"/>
  <c r="BB181" i="57"/>
  <c r="AW181" i="57"/>
  <c r="AV181" i="57"/>
  <c r="BA181" i="57"/>
  <c r="AW169" i="57"/>
  <c r="AV169" i="57"/>
  <c r="BA169" i="57"/>
  <c r="BB169" i="57" s="1"/>
  <c r="BB157" i="57"/>
  <c r="AW157" i="57"/>
  <c r="AV157" i="57"/>
  <c r="BA157" i="57"/>
  <c r="BB145" i="57"/>
  <c r="AW145" i="57"/>
  <c r="AV145" i="57"/>
  <c r="BA145" i="57"/>
  <c r="AW133" i="57"/>
  <c r="AV133" i="57"/>
  <c r="BA133" i="57"/>
  <c r="BB133" i="57" s="1"/>
  <c r="BB121" i="57"/>
  <c r="AW121" i="57"/>
  <c r="AV121" i="57"/>
  <c r="BA121" i="57"/>
  <c r="BB109" i="57"/>
  <c r="AW109" i="57"/>
  <c r="AV109" i="57"/>
  <c r="BA109" i="57"/>
  <c r="AW97" i="57"/>
  <c r="AV97" i="57"/>
  <c r="BA97" i="57"/>
  <c r="BB97" i="57" s="1"/>
  <c r="BB85" i="57"/>
  <c r="AW85" i="57"/>
  <c r="AV85" i="57"/>
  <c r="BA85" i="57"/>
  <c r="BB73" i="57"/>
  <c r="AW73" i="57"/>
  <c r="AV73" i="57"/>
  <c r="BA73" i="57"/>
  <c r="AW61" i="57"/>
  <c r="AV61" i="57"/>
  <c r="BA61" i="57"/>
  <c r="BB61" i="57" s="1"/>
  <c r="BB49" i="57"/>
  <c r="AW49" i="57"/>
  <c r="AV49" i="57"/>
  <c r="BA49" i="57"/>
  <c r="BB37" i="57"/>
  <c r="AW37" i="57"/>
  <c r="AV37" i="57"/>
  <c r="BA37" i="57"/>
  <c r="AW25" i="57"/>
  <c r="AV25" i="57"/>
  <c r="BA25" i="57"/>
  <c r="BB25" i="57" s="1"/>
  <c r="BB13" i="57"/>
  <c r="AW13" i="57"/>
  <c r="BA13" i="57"/>
  <c r="BG1773" i="57"/>
  <c r="BG1853" i="57"/>
  <c r="BG1693" i="57"/>
  <c r="BG1933" i="57"/>
  <c r="BG1769" i="57"/>
  <c r="BG1689" i="57"/>
  <c r="BG1849" i="57"/>
  <c r="BG1929" i="57"/>
  <c r="BD1695" i="57"/>
  <c r="BD1935" i="57"/>
  <c r="BD1775" i="57"/>
  <c r="BD1855" i="57"/>
  <c r="BJ1700" i="57"/>
  <c r="BJ1860" i="57"/>
  <c r="BJ1940" i="57"/>
  <c r="BJ1780" i="57"/>
  <c r="BJ1696" i="57"/>
  <c r="BJ1776" i="57"/>
  <c r="BJ1856" i="57"/>
  <c r="BJ1936" i="57"/>
  <c r="BK1943" i="57" s="1"/>
  <c r="BJ1951" i="57"/>
  <c r="BJ1791" i="57"/>
  <c r="BJ1711" i="57"/>
  <c r="BJ1871" i="57"/>
  <c r="BJ1707" i="57"/>
  <c r="BJ1787" i="57"/>
  <c r="BJ1947" i="57"/>
  <c r="BJ1867" i="57"/>
  <c r="BJ1722" i="57"/>
  <c r="BJ1962" i="57"/>
  <c r="BJ1802" i="57"/>
  <c r="BJ1882" i="57"/>
  <c r="BJ1718" i="57"/>
  <c r="BJ1798" i="57"/>
  <c r="BJ1958" i="57"/>
  <c r="BJ1878" i="57"/>
  <c r="BJ1733" i="57"/>
  <c r="BJ1893" i="57"/>
  <c r="BJ1813" i="57"/>
  <c r="BJ1973" i="57"/>
  <c r="BJ1729" i="57"/>
  <c r="BJ1889" i="57"/>
  <c r="BJ1809" i="57"/>
  <c r="BJ1969" i="57"/>
  <c r="BD1735" i="57"/>
  <c r="BD1815" i="57"/>
  <c r="BD1975" i="57"/>
  <c r="BD1895" i="57"/>
  <c r="BE1903" i="57" s="1"/>
  <c r="BJ1980" i="57"/>
  <c r="BJ1740" i="57"/>
  <c r="BJ1820" i="57"/>
  <c r="BJ1900" i="57"/>
  <c r="BJ1816" i="57"/>
  <c r="BJ1976" i="57"/>
  <c r="BJ1736" i="57"/>
  <c r="BJ1896" i="57"/>
  <c r="BJ1831" i="57"/>
  <c r="BJ1751" i="57"/>
  <c r="BJ1991" i="57"/>
  <c r="BJ1911" i="57"/>
  <c r="BJ1827" i="57"/>
  <c r="BJ1747" i="57"/>
  <c r="BJ1987" i="57"/>
  <c r="BJ1907" i="57"/>
  <c r="BG1755" i="57"/>
  <c r="BG1835" i="57"/>
  <c r="BG1995" i="57"/>
  <c r="BG1915" i="57"/>
  <c r="BD1760" i="57"/>
  <c r="BD1840" i="57"/>
  <c r="BD2000" i="57"/>
  <c r="BD1920" i="57"/>
  <c r="BD1756" i="57"/>
  <c r="BD1996" i="57"/>
  <c r="BD1836" i="57"/>
  <c r="BD1916" i="57"/>
  <c r="AW1538" i="57"/>
  <c r="AV1538" i="57"/>
  <c r="BA1538" i="57"/>
  <c r="BB1538" i="57" s="1"/>
  <c r="BB1530" i="57"/>
  <c r="AW1530" i="57"/>
  <c r="AV1530" i="57"/>
  <c r="BA1530" i="57"/>
  <c r="BB1522" i="57"/>
  <c r="AW1522" i="57"/>
  <c r="AV1522" i="57"/>
  <c r="BA1522" i="57"/>
  <c r="AW1588" i="57"/>
  <c r="AV1588" i="57"/>
  <c r="BA1588" i="57"/>
  <c r="BB1588" i="57" s="1"/>
  <c r="BB1580" i="57"/>
  <c r="AW1580" i="57"/>
  <c r="AV1580" i="57"/>
  <c r="BA1580" i="57"/>
  <c r="BB1572" i="57"/>
  <c r="AW1572" i="57"/>
  <c r="AV1572" i="57"/>
  <c r="BA1572" i="57"/>
  <c r="AW1564" i="57"/>
  <c r="AV1564" i="57"/>
  <c r="BA1564" i="57"/>
  <c r="BB1564" i="57" s="1"/>
  <c r="BB1556" i="57"/>
  <c r="AW1556" i="57"/>
  <c r="AV1556" i="57"/>
  <c r="BA1556" i="57"/>
  <c r="BB1548" i="57"/>
  <c r="AW1548" i="57"/>
  <c r="AV1548" i="57"/>
  <c r="BA1548" i="57"/>
  <c r="AW1630" i="57"/>
  <c r="AV1630" i="57"/>
  <c r="AW1622" i="57"/>
  <c r="AW1614" i="57"/>
  <c r="AW1606" i="57"/>
  <c r="AV1606" i="57"/>
  <c r="BB1677" i="57"/>
  <c r="AW1677" i="57"/>
  <c r="AV1677" i="57"/>
  <c r="BA1677" i="57"/>
  <c r="BB1668" i="57"/>
  <c r="AW1668" i="57"/>
  <c r="AV1668" i="57"/>
  <c r="BA1668" i="57"/>
  <c r="AW1660" i="57"/>
  <c r="AV1660" i="57"/>
  <c r="BA1660" i="57"/>
  <c r="BB1660" i="57" s="1"/>
  <c r="BB1652" i="57"/>
  <c r="AW1652" i="57"/>
  <c r="AV1652" i="57"/>
  <c r="BA1652" i="57"/>
  <c r="BB1644" i="57"/>
  <c r="AW1644" i="57"/>
  <c r="AV1644" i="57"/>
  <c r="BA1644" i="57"/>
  <c r="AW480" i="57"/>
  <c r="AV480" i="57"/>
  <c r="BA480" i="57"/>
  <c r="BB480" i="57" s="1"/>
  <c r="BB468" i="57"/>
  <c r="AW468" i="57"/>
  <c r="AV468" i="57"/>
  <c r="BA468" i="57"/>
  <c r="BB456" i="57"/>
  <c r="AW456" i="57"/>
  <c r="AV456" i="57"/>
  <c r="BA456" i="57"/>
  <c r="AW444" i="57"/>
  <c r="AV444" i="57"/>
  <c r="BA444" i="57"/>
  <c r="BB444" i="57" s="1"/>
  <c r="BB432" i="57"/>
  <c r="AW432" i="57"/>
  <c r="AV432" i="57"/>
  <c r="BA432" i="57"/>
  <c r="BB420" i="57"/>
  <c r="AW420" i="57"/>
  <c r="AV420" i="57"/>
  <c r="BA420" i="57"/>
  <c r="AW408" i="57"/>
  <c r="AV408" i="57"/>
  <c r="BA408" i="57"/>
  <c r="BB408" i="57" s="1"/>
  <c r="BB396" i="57"/>
  <c r="AW396" i="57"/>
  <c r="AV396" i="57"/>
  <c r="BA396" i="57"/>
  <c r="BB384" i="57"/>
  <c r="AW384" i="57"/>
  <c r="AV384" i="57"/>
  <c r="BA384" i="57"/>
  <c r="AW372" i="57"/>
  <c r="AV372" i="57"/>
  <c r="BA372" i="57"/>
  <c r="BB372" i="57" s="1"/>
  <c r="BB360" i="57"/>
  <c r="AW360" i="57"/>
  <c r="AV360" i="57"/>
  <c r="BA360" i="57"/>
  <c r="BB348" i="57"/>
  <c r="AW348" i="57"/>
  <c r="AV348" i="57"/>
  <c r="BA348" i="57"/>
  <c r="AW336" i="57"/>
  <c r="AV336" i="57"/>
  <c r="BA336" i="57"/>
  <c r="BB336" i="57" s="1"/>
  <c r="BB324" i="57"/>
  <c r="AW324" i="57"/>
  <c r="AV324" i="57"/>
  <c r="BA324" i="57"/>
  <c r="BB312" i="57"/>
  <c r="AW312" i="57"/>
  <c r="AV312" i="57"/>
  <c r="BA312" i="57"/>
  <c r="AW300" i="57"/>
  <c r="AV300" i="57"/>
  <c r="BA300" i="57"/>
  <c r="BB300" i="57" s="1"/>
  <c r="BB288" i="57"/>
  <c r="AW288" i="57"/>
  <c r="AV288" i="57"/>
  <c r="BA288" i="57"/>
  <c r="BB276" i="57"/>
  <c r="AW276" i="57"/>
  <c r="AV276" i="57"/>
  <c r="BA276" i="57"/>
  <c r="AW264" i="57"/>
  <c r="AV264" i="57"/>
  <c r="BA264" i="57"/>
  <c r="BB264" i="57" s="1"/>
  <c r="BB252" i="57"/>
  <c r="AW252" i="57"/>
  <c r="AV252" i="57"/>
  <c r="BA252" i="57"/>
  <c r="BB240" i="57"/>
  <c r="AW240" i="57"/>
  <c r="AV240" i="57"/>
  <c r="BA240" i="57"/>
  <c r="AW228" i="57"/>
  <c r="AV228" i="57"/>
  <c r="BA228" i="57"/>
  <c r="BB228" i="57" s="1"/>
  <c r="BB216" i="57"/>
  <c r="AW216" i="57"/>
  <c r="AV216" i="57"/>
  <c r="BA216" i="57"/>
  <c r="BB204" i="57"/>
  <c r="AW204" i="57"/>
  <c r="AV204" i="57"/>
  <c r="BA204" i="57"/>
  <c r="AW192" i="57"/>
  <c r="AV192" i="57"/>
  <c r="BA192" i="57"/>
  <c r="BB192" i="57" s="1"/>
  <c r="BB180" i="57"/>
  <c r="AW180" i="57"/>
  <c r="AV180" i="57"/>
  <c r="BA180" i="57"/>
  <c r="BB168" i="57"/>
  <c r="AW168" i="57"/>
  <c r="AV168" i="57"/>
  <c r="BA168" i="57"/>
  <c r="AW156" i="57"/>
  <c r="AV156" i="57"/>
  <c r="BA156" i="57"/>
  <c r="BB156" i="57" s="1"/>
  <c r="BB144" i="57"/>
  <c r="AW144" i="57"/>
  <c r="AV144" i="57"/>
  <c r="BA144" i="57"/>
  <c r="BB132" i="57"/>
  <c r="AW132" i="57"/>
  <c r="AV132" i="57"/>
  <c r="BA132" i="57"/>
  <c r="AW120" i="57"/>
  <c r="AV120" i="57"/>
  <c r="BA120" i="57"/>
  <c r="BB120" i="57" s="1"/>
  <c r="BB108" i="57"/>
  <c r="AW108" i="57"/>
  <c r="AV108" i="57"/>
  <c r="BA108" i="57"/>
  <c r="BB96" i="57"/>
  <c r="AW96" i="57"/>
  <c r="AV96" i="57"/>
  <c r="BA96" i="57"/>
  <c r="AW84" i="57"/>
  <c r="AV84" i="57"/>
  <c r="BA84" i="57"/>
  <c r="BB84" i="57" s="1"/>
  <c r="BB72" i="57"/>
  <c r="AW72" i="57"/>
  <c r="AV72" i="57"/>
  <c r="BA72" i="57"/>
  <c r="BB60" i="57"/>
  <c r="AW60" i="57"/>
  <c r="AV60" i="57"/>
  <c r="BA60" i="57"/>
  <c r="AW48" i="57"/>
  <c r="AV48" i="57"/>
  <c r="BA48" i="57"/>
  <c r="BB48" i="57" s="1"/>
  <c r="BB36" i="57"/>
  <c r="AW36" i="57"/>
  <c r="AV36" i="57"/>
  <c r="BA36" i="57"/>
  <c r="BB24" i="57"/>
  <c r="AW24" i="57"/>
  <c r="AV24" i="57"/>
  <c r="BA24" i="57"/>
  <c r="AW12" i="57"/>
  <c r="BA12" i="57"/>
  <c r="BB12" i="57" s="1"/>
  <c r="BD1773" i="57"/>
  <c r="BD1693" i="57"/>
  <c r="BD1853" i="57"/>
  <c r="BD1933" i="57"/>
  <c r="BD1769" i="57"/>
  <c r="BD1689" i="57"/>
  <c r="BD1929" i="57"/>
  <c r="BD1849" i="57"/>
  <c r="BJ1695" i="57"/>
  <c r="BJ1935" i="57"/>
  <c r="BK1939" i="57" s="1"/>
  <c r="BJ1855" i="57"/>
  <c r="BJ1775" i="57"/>
  <c r="BG1700" i="57"/>
  <c r="BG1940" i="57"/>
  <c r="BG1860" i="57"/>
  <c r="BG1780" i="57"/>
  <c r="BG1696" i="57"/>
  <c r="BG1856" i="57"/>
  <c r="BG1776" i="57"/>
  <c r="BG1936" i="57"/>
  <c r="BG1791" i="57"/>
  <c r="BG1951" i="57"/>
  <c r="BG1711" i="57"/>
  <c r="BG1871" i="57"/>
  <c r="BG1707" i="57"/>
  <c r="BG1947" i="57"/>
  <c r="BG1867" i="57"/>
  <c r="BG1787" i="57"/>
  <c r="BG1722" i="57"/>
  <c r="BG1962" i="57"/>
  <c r="BG1802" i="57"/>
  <c r="BG1882" i="57"/>
  <c r="BG1718" i="57"/>
  <c r="BG1878" i="57"/>
  <c r="BG1798" i="57"/>
  <c r="BG1958" i="57"/>
  <c r="BG1893" i="57"/>
  <c r="BG1733" i="57"/>
  <c r="BG1973" i="57"/>
  <c r="BG1813" i="57"/>
  <c r="BG1729" i="57"/>
  <c r="BG1889" i="57"/>
  <c r="BG1809" i="57"/>
  <c r="BG1969" i="57"/>
  <c r="BJ1735" i="57"/>
  <c r="BJ1815" i="57"/>
  <c r="BK1818" i="57" s="1"/>
  <c r="BJ1975" i="57"/>
  <c r="BJ1895" i="57"/>
  <c r="BK1903" i="57" s="1"/>
  <c r="BG1740" i="57"/>
  <c r="BG1980" i="57"/>
  <c r="BG1900" i="57"/>
  <c r="BG1820" i="57"/>
  <c r="BG1976" i="57"/>
  <c r="BG1816" i="57"/>
  <c r="BG1736" i="57"/>
  <c r="BG1896" i="57"/>
  <c r="BG1831" i="57"/>
  <c r="BG1991" i="57"/>
  <c r="BG1911" i="57"/>
  <c r="BG1751" i="57"/>
  <c r="BG1747" i="57"/>
  <c r="BG1827" i="57"/>
  <c r="BG1987" i="57"/>
  <c r="BG1907" i="57"/>
  <c r="BJ1763" i="57"/>
  <c r="BJ1843" i="57"/>
  <c r="BJ1923" i="57"/>
  <c r="BJ2003" i="57"/>
  <c r="BJ1759" i="57"/>
  <c r="BJ1919" i="57"/>
  <c r="BJ1839" i="57"/>
  <c r="BJ1999" i="57"/>
  <c r="AW1545" i="57"/>
  <c r="AW1537" i="57"/>
  <c r="AW1529" i="57"/>
  <c r="AV1529" i="57"/>
  <c r="AW1521" i="57"/>
  <c r="BB1603" i="57"/>
  <c r="AW1603" i="57"/>
  <c r="AV1603" i="57"/>
  <c r="BA1603" i="57"/>
  <c r="AW1595" i="57"/>
  <c r="AV1595" i="57"/>
  <c r="BA1595" i="57"/>
  <c r="BB1595" i="57" s="1"/>
  <c r="AW1579" i="57"/>
  <c r="AW1571" i="57"/>
  <c r="AV1571" i="57"/>
  <c r="AW1563" i="57"/>
  <c r="AV1563" i="57"/>
  <c r="AW1555" i="57"/>
  <c r="AY1547" i="57"/>
  <c r="AV1547" i="57" s="1"/>
  <c r="AW1547" i="57"/>
  <c r="AW1676" i="57"/>
  <c r="BB539" i="57"/>
  <c r="AW539" i="57"/>
  <c r="AV539" i="57"/>
  <c r="BA539" i="57"/>
  <c r="AW527" i="57"/>
  <c r="AV527" i="57"/>
  <c r="BA527" i="57"/>
  <c r="BB527" i="57" s="1"/>
  <c r="AW515" i="57"/>
  <c r="AV515" i="57"/>
  <c r="BA515" i="57"/>
  <c r="BB515" i="57" s="1"/>
  <c r="BB503" i="57"/>
  <c r="AW503" i="57"/>
  <c r="AV503" i="57"/>
  <c r="BA503" i="57"/>
  <c r="AW491" i="57"/>
  <c r="AV491" i="57"/>
  <c r="BA491" i="57"/>
  <c r="BB491" i="57" s="1"/>
  <c r="AW479" i="57"/>
  <c r="AV479" i="57"/>
  <c r="BA479" i="57"/>
  <c r="BB479" i="57" s="1"/>
  <c r="AW467" i="57"/>
  <c r="AV467" i="57"/>
  <c r="BA467" i="57"/>
  <c r="BB467" i="57" s="1"/>
  <c r="AW455" i="57"/>
  <c r="AV455" i="57"/>
  <c r="BA455" i="57"/>
  <c r="BB455" i="57" s="1"/>
  <c r="AW443" i="57"/>
  <c r="AV443" i="57"/>
  <c r="BA443" i="57"/>
  <c r="BB443" i="57" s="1"/>
  <c r="AW431" i="57"/>
  <c r="AV431" i="57"/>
  <c r="BA431" i="57"/>
  <c r="BB431" i="57" s="1"/>
  <c r="AW419" i="57"/>
  <c r="AV419" i="57"/>
  <c r="BA419" i="57"/>
  <c r="BB419" i="57" s="1"/>
  <c r="AW407" i="57"/>
  <c r="AV407" i="57"/>
  <c r="BA407" i="57"/>
  <c r="BB407" i="57" s="1"/>
  <c r="BB395" i="57"/>
  <c r="AW395" i="57"/>
  <c r="AV395" i="57"/>
  <c r="BA395" i="57"/>
  <c r="AW383" i="57"/>
  <c r="AV383" i="57"/>
  <c r="BA383" i="57"/>
  <c r="BB383" i="57" s="1"/>
  <c r="AW371" i="57"/>
  <c r="AV371" i="57"/>
  <c r="BA371" i="57"/>
  <c r="BB371" i="57" s="1"/>
  <c r="BB359" i="57"/>
  <c r="AW359" i="57"/>
  <c r="AV359" i="57"/>
  <c r="BA359" i="57"/>
  <c r="AW347" i="57"/>
  <c r="AV347" i="57"/>
  <c r="BA347" i="57"/>
  <c r="BB347" i="57" s="1"/>
  <c r="AW335" i="57"/>
  <c r="AV335" i="57"/>
  <c r="BA335" i="57"/>
  <c r="BB335" i="57" s="1"/>
  <c r="BB323" i="57"/>
  <c r="AW323" i="57"/>
  <c r="AV323" i="57"/>
  <c r="BA323" i="57"/>
  <c r="AW311" i="57"/>
  <c r="AV311" i="57"/>
  <c r="BA311" i="57"/>
  <c r="BB311" i="57" s="1"/>
  <c r="AW299" i="57"/>
  <c r="AV299" i="57"/>
  <c r="BA299" i="57"/>
  <c r="BB299" i="57" s="1"/>
  <c r="BB287" i="57"/>
  <c r="AW287" i="57"/>
  <c r="AV287" i="57"/>
  <c r="BA287" i="57"/>
  <c r="AW275" i="57"/>
  <c r="AV275" i="57"/>
  <c r="BA275" i="57"/>
  <c r="BB275" i="57" s="1"/>
  <c r="AW263" i="57"/>
  <c r="AV263" i="57"/>
  <c r="BA263" i="57"/>
  <c r="BB263" i="57" s="1"/>
  <c r="AW251" i="57"/>
  <c r="AV251" i="57"/>
  <c r="BA251" i="57"/>
  <c r="BB251" i="57" s="1"/>
  <c r="AW239" i="57"/>
  <c r="AV239" i="57"/>
  <c r="BA239" i="57"/>
  <c r="BB239" i="57" s="1"/>
  <c r="AW227" i="57"/>
  <c r="AV227" i="57"/>
  <c r="BA227" i="57"/>
  <c r="BB227" i="57" s="1"/>
  <c r="AW215" i="57"/>
  <c r="AV215" i="57"/>
  <c r="BA215" i="57"/>
  <c r="BB215" i="57" s="1"/>
  <c r="AW203" i="57"/>
  <c r="AV203" i="57"/>
  <c r="BA203" i="57"/>
  <c r="BB203" i="57" s="1"/>
  <c r="AW191" i="57"/>
  <c r="AV191" i="57"/>
  <c r="BA191" i="57"/>
  <c r="BB191" i="57" s="1"/>
  <c r="BB179" i="57"/>
  <c r="AW179" i="57"/>
  <c r="AV179" i="57"/>
  <c r="BA179" i="57"/>
  <c r="AW167" i="57"/>
  <c r="AV167" i="57"/>
  <c r="BA167" i="57"/>
  <c r="BB167" i="57" s="1"/>
  <c r="AW155" i="57"/>
  <c r="AV155" i="57"/>
  <c r="BA155" i="57"/>
  <c r="BB155" i="57" s="1"/>
  <c r="BB143" i="57"/>
  <c r="AW143" i="57"/>
  <c r="AV143" i="57"/>
  <c r="BA143" i="57"/>
  <c r="AW131" i="57"/>
  <c r="AV131" i="57"/>
  <c r="BA131" i="57"/>
  <c r="BB131" i="57" s="1"/>
  <c r="AW119" i="57"/>
  <c r="AV119" i="57"/>
  <c r="BA119" i="57"/>
  <c r="BB119" i="57" s="1"/>
  <c r="BB107" i="57"/>
  <c r="AW107" i="57"/>
  <c r="AV107" i="57"/>
  <c r="BA107" i="57"/>
  <c r="AW95" i="57"/>
  <c r="AV95" i="57"/>
  <c r="BA95" i="57"/>
  <c r="BB95" i="57" s="1"/>
  <c r="AW83" i="57"/>
  <c r="AV83" i="57"/>
  <c r="BA83" i="57"/>
  <c r="BB83" i="57" s="1"/>
  <c r="BB71" i="57"/>
  <c r="AW71" i="57"/>
  <c r="AV71" i="57"/>
  <c r="BA71" i="57"/>
  <c r="AW59" i="57"/>
  <c r="AV59" i="57"/>
  <c r="BA59" i="57"/>
  <c r="BB59" i="57" s="1"/>
  <c r="AW47" i="57"/>
  <c r="AV47" i="57"/>
  <c r="BA47" i="57"/>
  <c r="BB47" i="57" s="1"/>
  <c r="AW35" i="57"/>
  <c r="AV35" i="57"/>
  <c r="BA35" i="57"/>
  <c r="BB35" i="57" s="1"/>
  <c r="AW23" i="57"/>
  <c r="AV23" i="57"/>
  <c r="BA23" i="57"/>
  <c r="BB23" i="57" s="1"/>
  <c r="AW11" i="57"/>
  <c r="BA11" i="57"/>
  <c r="BB11" i="57" s="1"/>
  <c r="BJ1772" i="57"/>
  <c r="BJ1692" i="57"/>
  <c r="BJ1932" i="57"/>
  <c r="BJ1852" i="57"/>
  <c r="BJ1688" i="57"/>
  <c r="BJ1848" i="57"/>
  <c r="BJ1928" i="57"/>
  <c r="BJ1768" i="57"/>
  <c r="BG1695" i="57"/>
  <c r="BG1935" i="57"/>
  <c r="BG1855" i="57"/>
  <c r="BG1775" i="57"/>
  <c r="BD1700" i="57"/>
  <c r="BD1860" i="57"/>
  <c r="BD1940" i="57"/>
  <c r="BD1780" i="57"/>
  <c r="BD1776" i="57"/>
  <c r="BD1696" i="57"/>
  <c r="BD1856" i="57"/>
  <c r="BD1936" i="57"/>
  <c r="BD1791" i="57"/>
  <c r="BD1951" i="57"/>
  <c r="BD1711" i="57"/>
  <c r="BD1871" i="57"/>
  <c r="BD1787" i="57"/>
  <c r="BD1707" i="57"/>
  <c r="BD1867" i="57"/>
  <c r="BD1947" i="57"/>
  <c r="BD1722" i="57"/>
  <c r="BD1802" i="57"/>
  <c r="BD1962" i="57"/>
  <c r="BD1882" i="57"/>
  <c r="BD1718" i="57"/>
  <c r="BD1798" i="57"/>
  <c r="BD1958" i="57"/>
  <c r="BD1878" i="57"/>
  <c r="BD1733" i="57"/>
  <c r="BD1893" i="57"/>
  <c r="BD1813" i="57"/>
  <c r="BD1973" i="57"/>
  <c r="BD1729" i="57"/>
  <c r="BD1889" i="57"/>
  <c r="BD1969" i="57"/>
  <c r="BD1809" i="57"/>
  <c r="BG1735" i="57"/>
  <c r="BG1815" i="57"/>
  <c r="BG1975" i="57"/>
  <c r="BG1895" i="57"/>
  <c r="BD1740" i="57"/>
  <c r="BD1980" i="57"/>
  <c r="BD1900" i="57"/>
  <c r="BD1820" i="57"/>
  <c r="BD1816" i="57"/>
  <c r="BD1976" i="57"/>
  <c r="BD1736" i="57"/>
  <c r="BD1896" i="57"/>
  <c r="BD1831" i="57"/>
  <c r="BD1751" i="57"/>
  <c r="BD1991" i="57"/>
  <c r="BD1911" i="57"/>
  <c r="BD1747" i="57"/>
  <c r="BD1827" i="57"/>
  <c r="BD1987" i="57"/>
  <c r="BD1907" i="57"/>
  <c r="BG1843" i="57"/>
  <c r="BG1763" i="57"/>
  <c r="BG2003" i="57"/>
  <c r="BG1923" i="57"/>
  <c r="BG1759" i="57"/>
  <c r="BG1919" i="57"/>
  <c r="BG1999" i="57"/>
  <c r="BG1839" i="57"/>
  <c r="AW1544" i="57"/>
  <c r="BA1544" i="57"/>
  <c r="AW1536" i="57"/>
  <c r="AW1528" i="57"/>
  <c r="AV1528" i="57"/>
  <c r="BB1520" i="57"/>
  <c r="AW1520" i="57"/>
  <c r="BA1520" i="57"/>
  <c r="AW1587" i="57"/>
  <c r="AV1587" i="57"/>
  <c r="BA1587" i="57"/>
  <c r="BB1587" i="57" s="1"/>
  <c r="AW1578" i="57"/>
  <c r="BA1578" i="57"/>
  <c r="AW1570" i="57"/>
  <c r="AW1562" i="57"/>
  <c r="AW1554" i="57"/>
  <c r="AW1546" i="57"/>
  <c r="AV1546" i="57"/>
  <c r="AW1629" i="57"/>
  <c r="AV1629" i="57"/>
  <c r="BA1629" i="57"/>
  <c r="BB1629" i="57" s="1"/>
  <c r="AW1621" i="57"/>
  <c r="AV1621" i="57"/>
  <c r="BA1621" i="57"/>
  <c r="BB1621" i="57" s="1"/>
  <c r="AW1613" i="57"/>
  <c r="AV1613" i="57"/>
  <c r="BA1613" i="57"/>
  <c r="BB1613" i="57" s="1"/>
  <c r="AW1683" i="57"/>
  <c r="AV1683" i="57"/>
  <c r="BA1683" i="57"/>
  <c r="BB1683" i="57" s="1"/>
  <c r="AW1667" i="57"/>
  <c r="AV1667" i="57"/>
  <c r="BA1667" i="57"/>
  <c r="BB1667" i="57" s="1"/>
  <c r="AW1659" i="57"/>
  <c r="AV1659" i="57"/>
  <c r="BA1659" i="57"/>
  <c r="BB1659" i="57" s="1"/>
  <c r="AW1651" i="57"/>
  <c r="AV1651" i="57"/>
  <c r="BA1651" i="57"/>
  <c r="BB1651" i="57" s="1"/>
  <c r="AW1643" i="57"/>
  <c r="AV1643" i="57"/>
  <c r="BA1643" i="57"/>
  <c r="BB1643" i="57" s="1"/>
  <c r="AW538" i="57"/>
  <c r="AV538" i="57"/>
  <c r="BA538" i="57"/>
  <c r="BB538" i="57" s="1"/>
  <c r="AW526" i="57"/>
  <c r="AV526" i="57"/>
  <c r="BA526" i="57"/>
  <c r="BB526" i="57" s="1"/>
  <c r="AW514" i="57"/>
  <c r="AV514" i="57"/>
  <c r="BA514" i="57"/>
  <c r="BB514" i="57" s="1"/>
  <c r="BB502" i="57"/>
  <c r="AW502" i="57"/>
  <c r="AV502" i="57"/>
  <c r="BA502" i="57"/>
  <c r="AW490" i="57"/>
  <c r="AV490" i="57"/>
  <c r="BA490" i="57"/>
  <c r="BB490" i="57" s="1"/>
  <c r="AW478" i="57"/>
  <c r="AV478" i="57"/>
  <c r="BA478" i="57"/>
  <c r="BB478" i="57" s="1"/>
  <c r="BB466" i="57"/>
  <c r="AW466" i="57"/>
  <c r="AV466" i="57"/>
  <c r="BA466" i="57"/>
  <c r="AW454" i="57"/>
  <c r="AV454" i="57"/>
  <c r="BA454" i="57"/>
  <c r="BB454" i="57" s="1"/>
  <c r="AW442" i="57"/>
  <c r="AV442" i="57"/>
  <c r="BA442" i="57"/>
  <c r="BB442" i="57" s="1"/>
  <c r="BB430" i="57"/>
  <c r="AW430" i="57"/>
  <c r="AV430" i="57"/>
  <c r="BA430" i="57"/>
  <c r="AW418" i="57"/>
  <c r="AV418" i="57"/>
  <c r="BA418" i="57"/>
  <c r="BB418" i="57" s="1"/>
  <c r="AW406" i="57"/>
  <c r="AV406" i="57"/>
  <c r="BA406" i="57"/>
  <c r="BB406" i="57" s="1"/>
  <c r="AW394" i="57"/>
  <c r="AV394" i="57"/>
  <c r="BA394" i="57"/>
  <c r="BB394" i="57" s="1"/>
  <c r="AW382" i="57"/>
  <c r="AV382" i="57"/>
  <c r="BA382" i="57"/>
  <c r="BB382" i="57" s="1"/>
  <c r="AW370" i="57"/>
  <c r="AV370" i="57"/>
  <c r="BA370" i="57"/>
  <c r="BB370" i="57" s="1"/>
  <c r="AW358" i="57"/>
  <c r="AV358" i="57"/>
  <c r="BA358" i="57"/>
  <c r="BB358" i="57" s="1"/>
  <c r="AW346" i="57"/>
  <c r="AV346" i="57"/>
  <c r="BA346" i="57"/>
  <c r="BB346" i="57" s="1"/>
  <c r="AW334" i="57"/>
  <c r="AV334" i="57"/>
  <c r="BA334" i="57"/>
  <c r="BB334" i="57" s="1"/>
  <c r="AW322" i="57"/>
  <c r="AV322" i="57"/>
  <c r="BA322" i="57"/>
  <c r="BB322" i="57" s="1"/>
  <c r="AW310" i="57"/>
  <c r="AV310" i="57"/>
  <c r="BA310" i="57"/>
  <c r="BB310" i="57" s="1"/>
  <c r="AW298" i="57"/>
  <c r="AV298" i="57"/>
  <c r="BA298" i="57"/>
  <c r="BB298" i="57" s="1"/>
  <c r="BB286" i="57"/>
  <c r="AW286" i="57"/>
  <c r="AV286" i="57"/>
  <c r="BA286" i="57"/>
  <c r="AW274" i="57"/>
  <c r="AV274" i="57"/>
  <c r="BA274" i="57"/>
  <c r="BB274" i="57" s="1"/>
  <c r="AW262" i="57"/>
  <c r="AV262" i="57"/>
  <c r="BA262" i="57"/>
  <c r="BB262" i="57" s="1"/>
  <c r="BB250" i="57"/>
  <c r="AW250" i="57"/>
  <c r="AV250" i="57"/>
  <c r="BA250" i="57"/>
  <c r="AW238" i="57"/>
  <c r="AV238" i="57"/>
  <c r="BA238" i="57"/>
  <c r="BB238" i="57" s="1"/>
  <c r="AW226" i="57"/>
  <c r="AV226" i="57"/>
  <c r="BA226" i="57"/>
  <c r="BB226" i="57" s="1"/>
  <c r="BB214" i="57"/>
  <c r="AW214" i="57"/>
  <c r="AV214" i="57"/>
  <c r="BA214" i="57"/>
  <c r="AW202" i="57"/>
  <c r="AV202" i="57"/>
  <c r="BA202" i="57"/>
  <c r="BB202" i="57" s="1"/>
  <c r="AW190" i="57"/>
  <c r="AV190" i="57"/>
  <c r="BA190" i="57"/>
  <c r="BB190" i="57" s="1"/>
  <c r="AW178" i="57"/>
  <c r="AV178" i="57"/>
  <c r="BA178" i="57"/>
  <c r="BB178" i="57" s="1"/>
  <c r="AW166" i="57"/>
  <c r="AV166" i="57"/>
  <c r="BA166" i="57"/>
  <c r="BB166" i="57" s="1"/>
  <c r="AW154" i="57"/>
  <c r="AV154" i="57"/>
  <c r="BA154" i="57"/>
  <c r="BB154" i="57" s="1"/>
  <c r="AW142" i="57"/>
  <c r="AV142" i="57"/>
  <c r="BA142" i="57"/>
  <c r="BB142" i="57" s="1"/>
  <c r="AW130" i="57"/>
  <c r="AV130" i="57"/>
  <c r="BA130" i="57"/>
  <c r="BB130" i="57" s="1"/>
  <c r="AW118" i="57"/>
  <c r="AV118" i="57"/>
  <c r="BA118" i="57"/>
  <c r="BB118" i="57" s="1"/>
  <c r="AW106" i="57"/>
  <c r="AV106" i="57"/>
  <c r="BA106" i="57"/>
  <c r="BB106" i="57" s="1"/>
  <c r="AW94" i="57"/>
  <c r="AV94" i="57"/>
  <c r="BA94" i="57"/>
  <c r="BB94" i="57" s="1"/>
  <c r="AW82" i="57"/>
  <c r="AV82" i="57"/>
  <c r="BA82" i="57"/>
  <c r="BB82" i="57" s="1"/>
  <c r="BB70" i="57"/>
  <c r="AW70" i="57"/>
  <c r="AV70" i="57"/>
  <c r="BA70" i="57"/>
  <c r="AW58" i="57"/>
  <c r="AV58" i="57"/>
  <c r="BA58" i="57"/>
  <c r="BB58" i="57" s="1"/>
  <c r="AW46" i="57"/>
  <c r="AV46" i="57"/>
  <c r="BA46" i="57"/>
  <c r="BB46" i="57" s="1"/>
  <c r="BB34" i="57"/>
  <c r="AW34" i="57"/>
  <c r="AV34" i="57"/>
  <c r="BA34" i="57"/>
  <c r="AW22" i="57"/>
  <c r="AV22" i="57"/>
  <c r="BA22" i="57"/>
  <c r="BB22" i="57" s="1"/>
  <c r="AW10" i="57"/>
  <c r="BA10" i="57"/>
  <c r="BB10" i="57" s="1"/>
  <c r="BG1692" i="57"/>
  <c r="BG1852" i="57"/>
  <c r="BG1772" i="57"/>
  <c r="BG1932" i="57"/>
  <c r="BG1848" i="57"/>
  <c r="BG1688" i="57"/>
  <c r="BG1928" i="57"/>
  <c r="BG1768" i="57"/>
  <c r="BJ1703" i="57"/>
  <c r="BJ1943" i="57"/>
  <c r="BJ1783" i="57"/>
  <c r="BJ1863" i="57"/>
  <c r="BJ1939" i="57"/>
  <c r="BJ1699" i="57"/>
  <c r="BJ1779" i="57"/>
  <c r="BJ1859" i="57"/>
  <c r="BD1705" i="57"/>
  <c r="BD1785" i="57"/>
  <c r="BD1865" i="57"/>
  <c r="BD1945" i="57"/>
  <c r="BJ1790" i="57"/>
  <c r="BJ1710" i="57"/>
  <c r="BJ1870" i="57"/>
  <c r="BJ1950" i="57"/>
  <c r="BJ1706" i="57"/>
  <c r="BJ1866" i="57"/>
  <c r="BJ1786" i="57"/>
  <c r="BJ1946" i="57"/>
  <c r="BJ1721" i="57"/>
  <c r="BJ1881" i="57"/>
  <c r="BJ1961" i="57"/>
  <c r="BJ1801" i="57"/>
  <c r="BJ1797" i="57"/>
  <c r="BJ1877" i="57"/>
  <c r="BJ1957" i="57"/>
  <c r="BJ1717" i="57"/>
  <c r="BJ1972" i="57"/>
  <c r="BJ1812" i="57"/>
  <c r="BJ1892" i="57"/>
  <c r="BJ1732" i="57"/>
  <c r="BJ1968" i="57"/>
  <c r="BJ1808" i="57"/>
  <c r="BJ1888" i="57"/>
  <c r="BJ1728" i="57"/>
  <c r="BJ1743" i="57"/>
  <c r="BJ1823" i="57"/>
  <c r="BJ1983" i="57"/>
  <c r="BJ1903" i="57"/>
  <c r="BJ1979" i="57"/>
  <c r="BJ1819" i="57"/>
  <c r="BJ1739" i="57"/>
  <c r="BJ1899" i="57"/>
  <c r="BD1745" i="57"/>
  <c r="BD1905" i="57"/>
  <c r="BE1907" i="57" s="1"/>
  <c r="BD1825" i="57"/>
  <c r="BD1985" i="57"/>
  <c r="BJ1990" i="57"/>
  <c r="BJ1910" i="57"/>
  <c r="BJ1750" i="57"/>
  <c r="BJ1830" i="57"/>
  <c r="BJ1986" i="57"/>
  <c r="BJ1746" i="57"/>
  <c r="BJ1906" i="57"/>
  <c r="BJ1826" i="57"/>
  <c r="BD1843" i="57"/>
  <c r="BD2003" i="57"/>
  <c r="BD1923" i="57"/>
  <c r="BD1763" i="57"/>
  <c r="BD1759" i="57"/>
  <c r="BD1919" i="57"/>
  <c r="BD1839" i="57"/>
  <c r="BD1999" i="57"/>
  <c r="BB1602" i="57"/>
  <c r="AW1602" i="57"/>
  <c r="AV1602" i="57"/>
  <c r="BA1602" i="57"/>
  <c r="AW1594" i="57"/>
  <c r="AV1594" i="57"/>
  <c r="BA1594" i="57"/>
  <c r="BB1594" i="57" s="1"/>
  <c r="AW1586" i="57"/>
  <c r="AW1577" i="57"/>
  <c r="AW1569" i="57"/>
  <c r="AV1569" i="57"/>
  <c r="BA1569" i="57"/>
  <c r="AW1561" i="57"/>
  <c r="AW1553" i="57"/>
  <c r="AW1675" i="57"/>
  <c r="AV1675" i="57"/>
  <c r="BA1675" i="57"/>
  <c r="BB1675" i="57" s="1"/>
  <c r="AW1666" i="57"/>
  <c r="AW1658" i="57"/>
  <c r="BA1658" i="57"/>
  <c r="AW1650" i="57"/>
  <c r="AV1650" i="57"/>
  <c r="AW1642" i="57"/>
  <c r="AV1642" i="57"/>
  <c r="BA1642" i="57"/>
  <c r="BB381" i="57"/>
  <c r="AW381" i="57"/>
  <c r="AV381" i="57"/>
  <c r="BA381" i="57"/>
  <c r="AW369" i="57"/>
  <c r="AV369" i="57"/>
  <c r="BA369" i="57"/>
  <c r="BB369" i="57" s="1"/>
  <c r="AW357" i="57"/>
  <c r="AV357" i="57"/>
  <c r="BA357" i="57"/>
  <c r="BB357" i="57" s="1"/>
  <c r="BB345" i="57"/>
  <c r="AW345" i="57"/>
  <c r="AV345" i="57"/>
  <c r="BA345" i="57"/>
  <c r="AW333" i="57"/>
  <c r="AV333" i="57"/>
  <c r="BA333" i="57"/>
  <c r="BB333" i="57" s="1"/>
  <c r="AW321" i="57"/>
  <c r="AV321" i="57"/>
  <c r="BA321" i="57"/>
  <c r="BB321" i="57" s="1"/>
  <c r="BB309" i="57"/>
  <c r="AW309" i="57"/>
  <c r="AV309" i="57"/>
  <c r="BA309" i="57"/>
  <c r="AW297" i="57"/>
  <c r="AV297" i="57"/>
  <c r="BA297" i="57"/>
  <c r="BB297" i="57" s="1"/>
  <c r="AW285" i="57"/>
  <c r="AV285" i="57"/>
  <c r="BA285" i="57"/>
  <c r="BB285" i="57" s="1"/>
  <c r="BB273" i="57"/>
  <c r="AW273" i="57"/>
  <c r="AV273" i="57"/>
  <c r="BA273" i="57"/>
  <c r="AW261" i="57"/>
  <c r="AV261" i="57"/>
  <c r="BA261" i="57"/>
  <c r="BB261" i="57" s="1"/>
  <c r="AW249" i="57"/>
  <c r="AV249" i="57"/>
  <c r="BA249" i="57"/>
  <c r="BB249" i="57" s="1"/>
  <c r="AW237" i="57"/>
  <c r="AV237" i="57"/>
  <c r="BA237" i="57"/>
  <c r="BB237" i="57" s="1"/>
  <c r="AW225" i="57"/>
  <c r="AV225" i="57"/>
  <c r="BA225" i="57"/>
  <c r="BB225" i="57" s="1"/>
  <c r="AW213" i="57"/>
  <c r="AV213" i="57"/>
  <c r="BA213" i="57"/>
  <c r="BB213" i="57" s="1"/>
  <c r="AW201" i="57"/>
  <c r="AV201" i="57"/>
  <c r="BA201" i="57"/>
  <c r="BB201" i="57" s="1"/>
  <c r="AW189" i="57"/>
  <c r="AV189" i="57"/>
  <c r="BA189" i="57"/>
  <c r="BB189" i="57" s="1"/>
  <c r="AW177" i="57"/>
  <c r="AV177" i="57"/>
  <c r="BA177" i="57"/>
  <c r="BB177" i="57" s="1"/>
  <c r="BB165" i="57"/>
  <c r="AW165" i="57"/>
  <c r="AV165" i="57"/>
  <c r="BA165" i="57"/>
  <c r="AW153" i="57"/>
  <c r="AV153" i="57"/>
  <c r="BA153" i="57"/>
  <c r="BB153" i="57" s="1"/>
  <c r="AW141" i="57"/>
  <c r="AV141" i="57"/>
  <c r="BA141" i="57"/>
  <c r="BB141" i="57" s="1"/>
  <c r="BB129" i="57"/>
  <c r="AW129" i="57"/>
  <c r="AV129" i="57"/>
  <c r="BA129" i="57"/>
  <c r="AW117" i="57"/>
  <c r="AV117" i="57"/>
  <c r="BA117" i="57"/>
  <c r="BB117" i="57" s="1"/>
  <c r="AW105" i="57"/>
  <c r="AV105" i="57"/>
  <c r="BA105" i="57"/>
  <c r="BB105" i="57" s="1"/>
  <c r="BB93" i="57"/>
  <c r="AW93" i="57"/>
  <c r="AV93" i="57"/>
  <c r="BA93" i="57"/>
  <c r="AW81" i="57"/>
  <c r="AV81" i="57"/>
  <c r="BA81" i="57"/>
  <c r="BB81" i="57" s="1"/>
  <c r="AW69" i="57"/>
  <c r="AV69" i="57"/>
  <c r="BA69" i="57"/>
  <c r="BB69" i="57" s="1"/>
  <c r="AW57" i="57"/>
  <c r="AV57" i="57"/>
  <c r="BA57" i="57"/>
  <c r="BB57" i="57" s="1"/>
  <c r="AW45" i="57"/>
  <c r="AV45" i="57"/>
  <c r="BA45" i="57"/>
  <c r="BB45" i="57" s="1"/>
  <c r="AW33" i="57"/>
  <c r="AV33" i="57"/>
  <c r="BA33" i="57"/>
  <c r="BB33" i="57" s="1"/>
  <c r="AW21" i="57"/>
  <c r="AV21" i="57"/>
  <c r="BA21" i="57"/>
  <c r="BB21" i="57" s="1"/>
  <c r="AW9" i="57"/>
  <c r="BA9" i="57"/>
  <c r="BB9" i="57" s="1"/>
  <c r="BD1692" i="57"/>
  <c r="BD1772" i="57"/>
  <c r="BD1852" i="57"/>
  <c r="BD1932" i="57"/>
  <c r="BD1688" i="57"/>
  <c r="BD1848" i="57"/>
  <c r="BD1928" i="57"/>
  <c r="BD1768" i="57"/>
  <c r="BG1703" i="57"/>
  <c r="BG1943" i="57"/>
  <c r="BG1783" i="57"/>
  <c r="BG1863" i="57"/>
  <c r="BG1779" i="57"/>
  <c r="BG1699" i="57"/>
  <c r="BG1939" i="57"/>
  <c r="BG1859" i="57"/>
  <c r="BJ1785" i="57"/>
  <c r="BJ1705" i="57"/>
  <c r="BJ1865" i="57"/>
  <c r="BJ1945" i="57"/>
  <c r="BK1952" i="57" s="1"/>
  <c r="BG1790" i="57"/>
  <c r="BG1710" i="57"/>
  <c r="BG1870" i="57"/>
  <c r="BG1950" i="57"/>
  <c r="BG1706" i="57"/>
  <c r="BG1866" i="57"/>
  <c r="BG1946" i="57"/>
  <c r="BG1786" i="57"/>
  <c r="BG1881" i="57"/>
  <c r="BG1721" i="57"/>
  <c r="BG1801" i="57"/>
  <c r="BG1961" i="57"/>
  <c r="BG1797" i="57"/>
  <c r="BG1877" i="57"/>
  <c r="BG1957" i="57"/>
  <c r="BH1957" i="57" s="1"/>
  <c r="BG1717" i="57"/>
  <c r="BG1972" i="57"/>
  <c r="BG1892" i="57"/>
  <c r="BG1812" i="57"/>
  <c r="BG1732" i="57"/>
  <c r="BG1968" i="57"/>
  <c r="BG1808" i="57"/>
  <c r="BG1728" i="57"/>
  <c r="BG1888" i="57"/>
  <c r="BG1743" i="57"/>
  <c r="BG1823" i="57"/>
  <c r="BG1903" i="57"/>
  <c r="BG1983" i="57"/>
  <c r="BG1819" i="57"/>
  <c r="BG1979" i="57"/>
  <c r="BG1739" i="57"/>
  <c r="BG1899" i="57"/>
  <c r="BJ1745" i="57"/>
  <c r="BJ1905" i="57"/>
  <c r="BK1910" i="57" s="1"/>
  <c r="BJ1825" i="57"/>
  <c r="BJ1985" i="57"/>
  <c r="BK1992" i="57" s="1"/>
  <c r="BG1830" i="57"/>
  <c r="BG1910" i="57"/>
  <c r="BG1990" i="57"/>
  <c r="BG1750" i="57"/>
  <c r="BG1986" i="57"/>
  <c r="BG1746" i="57"/>
  <c r="BG1906" i="57"/>
  <c r="BG1826" i="57"/>
  <c r="BJ1922" i="57"/>
  <c r="BJ2002" i="57"/>
  <c r="BJ1842" i="57"/>
  <c r="BJ1762" i="57"/>
  <c r="BJ1758" i="57"/>
  <c r="BJ1918" i="57"/>
  <c r="BJ1838" i="57"/>
  <c r="BJ1998" i="57"/>
  <c r="AW1543" i="57"/>
  <c r="AV1543" i="57"/>
  <c r="BA1543" i="57"/>
  <c r="BB1543" i="57" s="1"/>
  <c r="AW1535" i="57"/>
  <c r="AV1535" i="57"/>
  <c r="BA1535" i="57"/>
  <c r="BB1535" i="57" s="1"/>
  <c r="AW1527" i="57"/>
  <c r="AV1527" i="57"/>
  <c r="BA1527" i="57"/>
  <c r="BB1527" i="57" s="1"/>
  <c r="AW1519" i="57"/>
  <c r="AV1519" i="57"/>
  <c r="BA1519" i="57"/>
  <c r="BB1519" i="57" s="1"/>
  <c r="AW1601" i="57"/>
  <c r="AW1593" i="57"/>
  <c r="AW1585" i="57"/>
  <c r="BB1636" i="57"/>
  <c r="AW1636" i="57"/>
  <c r="AV1636" i="57"/>
  <c r="BA1636" i="57"/>
  <c r="AW1628" i="57"/>
  <c r="AV1628" i="57"/>
  <c r="BA1628" i="57"/>
  <c r="BB1628" i="57" s="1"/>
  <c r="AW1620" i="57"/>
  <c r="AV1620" i="57"/>
  <c r="BA1620" i="57"/>
  <c r="BB1620" i="57" s="1"/>
  <c r="BB1612" i="57"/>
  <c r="AW1612" i="57"/>
  <c r="AV1612" i="57"/>
  <c r="BA1612" i="57"/>
  <c r="AW1682" i="57"/>
  <c r="AV1682" i="57"/>
  <c r="BA1682" i="57"/>
  <c r="BB1682" i="57" s="1"/>
  <c r="AW1665" i="57"/>
  <c r="AW1657" i="57"/>
  <c r="AV1657" i="57"/>
  <c r="BA1657" i="57"/>
  <c r="BB1657" i="57" s="1"/>
  <c r="AW1649" i="57"/>
  <c r="AW1641" i="57"/>
  <c r="AW380" i="57"/>
  <c r="AV380" i="57"/>
  <c r="BA380" i="57"/>
  <c r="BB380" i="57" s="1"/>
  <c r="AW368" i="57"/>
  <c r="AV368" i="57"/>
  <c r="BA368" i="57"/>
  <c r="BB368" i="57" s="1"/>
  <c r="AW356" i="57"/>
  <c r="AV356" i="57"/>
  <c r="BA356" i="57"/>
  <c r="BB356" i="57" s="1"/>
  <c r="AW344" i="57"/>
  <c r="AV344" i="57"/>
  <c r="BA344" i="57"/>
  <c r="BB344" i="57" s="1"/>
  <c r="AW332" i="57"/>
  <c r="AV332" i="57"/>
  <c r="BA332" i="57"/>
  <c r="BB332" i="57" s="1"/>
  <c r="AW320" i="57"/>
  <c r="AV320" i="57"/>
  <c r="BA320" i="57"/>
  <c r="BB320" i="57" s="1"/>
  <c r="AW308" i="57"/>
  <c r="BB308" i="57"/>
  <c r="AV308" i="57"/>
  <c r="BA308" i="57"/>
  <c r="AW296" i="57"/>
  <c r="AV296" i="57"/>
  <c r="BA296" i="57"/>
  <c r="BB296" i="57" s="1"/>
  <c r="AW284" i="57"/>
  <c r="AV284" i="57"/>
  <c r="BA284" i="57"/>
  <c r="BB284" i="57" s="1"/>
  <c r="BB272" i="57"/>
  <c r="AW272" i="57"/>
  <c r="AV272" i="57"/>
  <c r="BA272" i="57"/>
  <c r="AW260" i="57"/>
  <c r="AV260" i="57"/>
  <c r="BA260" i="57"/>
  <c r="BB260" i="57" s="1"/>
  <c r="AW248" i="57"/>
  <c r="AV248" i="57"/>
  <c r="BA248" i="57"/>
  <c r="BB248" i="57" s="1"/>
  <c r="AW236" i="57"/>
  <c r="BB236" i="57"/>
  <c r="AV236" i="57"/>
  <c r="BA236" i="57"/>
  <c r="AW224" i="57"/>
  <c r="AV224" i="57"/>
  <c r="BA224" i="57"/>
  <c r="BB224" i="57" s="1"/>
  <c r="AW212" i="57"/>
  <c r="AV212" i="57"/>
  <c r="BA212" i="57"/>
  <c r="BB212" i="57" s="1"/>
  <c r="AW200" i="57"/>
  <c r="AV200" i="57"/>
  <c r="BA200" i="57"/>
  <c r="BB200" i="57" s="1"/>
  <c r="AW188" i="57"/>
  <c r="AV188" i="57"/>
  <c r="BA188" i="57"/>
  <c r="BB188" i="57" s="1"/>
  <c r="AW176" i="57"/>
  <c r="AV176" i="57"/>
  <c r="BA176" i="57"/>
  <c r="BB176" i="57" s="1"/>
  <c r="AW164" i="57"/>
  <c r="AV164" i="57"/>
  <c r="BA164" i="57"/>
  <c r="BB164" i="57" s="1"/>
  <c r="AW152" i="57"/>
  <c r="AV152" i="57"/>
  <c r="BA152" i="57"/>
  <c r="BB152" i="57" s="1"/>
  <c r="AW140" i="57"/>
  <c r="AV140" i="57"/>
  <c r="BA140" i="57"/>
  <c r="BB140" i="57" s="1"/>
  <c r="AW128" i="57"/>
  <c r="AV128" i="57"/>
  <c r="BA128" i="57"/>
  <c r="BB128" i="57" s="1"/>
  <c r="AW116" i="57"/>
  <c r="AV116" i="57"/>
  <c r="BA116" i="57"/>
  <c r="BB116" i="57" s="1"/>
  <c r="AW104" i="57"/>
  <c r="AV104" i="57"/>
  <c r="BA104" i="57"/>
  <c r="BB104" i="57" s="1"/>
  <c r="BB92" i="57"/>
  <c r="AW92" i="57"/>
  <c r="AV92" i="57"/>
  <c r="BA92" i="57"/>
  <c r="AW80" i="57"/>
  <c r="AV80" i="57"/>
  <c r="BA80" i="57"/>
  <c r="BB80" i="57" s="1"/>
  <c r="AW68" i="57"/>
  <c r="AV68" i="57"/>
  <c r="BA68" i="57"/>
  <c r="BB68" i="57" s="1"/>
  <c r="BB56" i="57"/>
  <c r="AW56" i="57"/>
  <c r="AV56" i="57"/>
  <c r="BA56" i="57"/>
  <c r="AW44" i="57"/>
  <c r="AV44" i="57"/>
  <c r="BA44" i="57"/>
  <c r="BB44" i="57" s="1"/>
  <c r="AW32" i="57"/>
  <c r="AV32" i="57"/>
  <c r="BA32" i="57"/>
  <c r="BB32" i="57" s="1"/>
  <c r="BB20" i="57"/>
  <c r="AW20" i="57"/>
  <c r="AV20" i="57"/>
  <c r="BA20" i="57"/>
  <c r="AW8" i="57"/>
  <c r="BA8" i="57"/>
  <c r="BB8" i="57" s="1"/>
  <c r="BJ1771" i="57"/>
  <c r="BJ1691" i="57"/>
  <c r="BJ1931" i="57"/>
  <c r="BJ1851" i="57"/>
  <c r="BJ1847" i="57"/>
  <c r="BJ1767" i="57"/>
  <c r="BJ1687" i="57"/>
  <c r="BJ1927" i="57"/>
  <c r="BD1783" i="57"/>
  <c r="BD1943" i="57"/>
  <c r="BD1703" i="57"/>
  <c r="BD1863" i="57"/>
  <c r="BD1939" i="57"/>
  <c r="BD1699" i="57"/>
  <c r="BD1779" i="57"/>
  <c r="BD1859" i="57"/>
  <c r="BG1705" i="57"/>
  <c r="BG1785" i="57"/>
  <c r="BG1865" i="57"/>
  <c r="BG1945" i="57"/>
  <c r="BD1710" i="57"/>
  <c r="BD1790" i="57"/>
  <c r="BD1870" i="57"/>
  <c r="BD1950" i="57"/>
  <c r="BD1706" i="57"/>
  <c r="BD1786" i="57"/>
  <c r="BD1946" i="57"/>
  <c r="BD1866" i="57"/>
  <c r="BE1866" i="57" s="1"/>
  <c r="BD1881" i="57"/>
  <c r="BD1801" i="57"/>
  <c r="BD1961" i="57"/>
  <c r="BD1721" i="57"/>
  <c r="BD1797" i="57"/>
  <c r="BD1877" i="57"/>
  <c r="BD1717" i="57"/>
  <c r="BD1957" i="57"/>
  <c r="BD1972" i="57"/>
  <c r="BD1732" i="57"/>
  <c r="BD1892" i="57"/>
  <c r="BD1812" i="57"/>
  <c r="BD1968" i="57"/>
  <c r="BD1808" i="57"/>
  <c r="BD1888" i="57"/>
  <c r="BD1728" i="57"/>
  <c r="BD1743" i="57"/>
  <c r="BD1903" i="57"/>
  <c r="BD1983" i="57"/>
  <c r="BD1823" i="57"/>
  <c r="BD1739" i="57"/>
  <c r="BD1819" i="57"/>
  <c r="BD1979" i="57"/>
  <c r="BD1899" i="57"/>
  <c r="BG1745" i="57"/>
  <c r="BG1905" i="57"/>
  <c r="BG1825" i="57"/>
  <c r="BG1985" i="57"/>
  <c r="BD1990" i="57"/>
  <c r="BD1750" i="57"/>
  <c r="BD1910" i="57"/>
  <c r="BD1830" i="57"/>
  <c r="BD1986" i="57"/>
  <c r="BD1746" i="57"/>
  <c r="BD1906" i="57"/>
  <c r="BD1826" i="57"/>
  <c r="BE1827" i="57" s="1"/>
  <c r="BG1922" i="57"/>
  <c r="BG1842" i="57"/>
  <c r="BG2002" i="57"/>
  <c r="BG1762" i="57"/>
  <c r="BG1838" i="57"/>
  <c r="BG1758" i="57"/>
  <c r="BG1998" i="57"/>
  <c r="BG1918" i="57"/>
  <c r="AW1576" i="57"/>
  <c r="AV1576" i="57"/>
  <c r="BA1576" i="57"/>
  <c r="BB1576" i="57" s="1"/>
  <c r="AW1568" i="57"/>
  <c r="AV1568" i="57"/>
  <c r="BA1568" i="57"/>
  <c r="BB1568" i="57" s="1"/>
  <c r="AW1560" i="57"/>
  <c r="AV1560" i="57"/>
  <c r="BA1560" i="57"/>
  <c r="BB1560" i="57" s="1"/>
  <c r="AW1552" i="57"/>
  <c r="AV1552" i="57"/>
  <c r="BA1552" i="57"/>
  <c r="BB1552" i="57" s="1"/>
  <c r="AW1635" i="57"/>
  <c r="AW1627" i="57"/>
  <c r="BA1627" i="57"/>
  <c r="AW1619" i="57"/>
  <c r="AW1611" i="57"/>
  <c r="BA1611" i="57"/>
  <c r="BB1611" i="57" s="1"/>
  <c r="AW1681" i="57"/>
  <c r="AW1674" i="57"/>
  <c r="AV1674" i="57"/>
  <c r="BA1674" i="57"/>
  <c r="BB1674" i="57" s="1"/>
  <c r="BB535" i="57"/>
  <c r="AW535" i="57"/>
  <c r="AV535" i="57"/>
  <c r="BA535" i="57"/>
  <c r="AW523" i="57"/>
  <c r="AV523" i="57"/>
  <c r="BA523" i="57"/>
  <c r="BB523" i="57" s="1"/>
  <c r="AW511" i="57"/>
  <c r="AV511" i="57"/>
  <c r="BA511" i="57"/>
  <c r="BB511" i="57" s="1"/>
  <c r="BB499" i="57"/>
  <c r="AW499" i="57"/>
  <c r="AV499" i="57"/>
  <c r="BA499" i="57"/>
  <c r="AW487" i="57"/>
  <c r="AV487" i="57"/>
  <c r="BA487" i="57"/>
  <c r="BB487" i="57" s="1"/>
  <c r="AW475" i="57"/>
  <c r="AV475" i="57"/>
  <c r="BA475" i="57"/>
  <c r="BB475" i="57" s="1"/>
  <c r="BB463" i="57"/>
  <c r="AW463" i="57"/>
  <c r="AV463" i="57"/>
  <c r="BA463" i="57"/>
  <c r="AW451" i="57"/>
  <c r="AV451" i="57"/>
  <c r="BA451" i="57"/>
  <c r="BB451" i="57" s="1"/>
  <c r="AW439" i="57"/>
  <c r="AV439" i="57"/>
  <c r="BA439" i="57"/>
  <c r="BB439" i="57" s="1"/>
  <c r="AW427" i="57"/>
  <c r="AV427" i="57"/>
  <c r="BA427" i="57"/>
  <c r="BB427" i="57" s="1"/>
  <c r="AW415" i="57"/>
  <c r="AV415" i="57"/>
  <c r="BA415" i="57"/>
  <c r="BB415" i="57" s="1"/>
  <c r="AW403" i="57"/>
  <c r="AV403" i="57"/>
  <c r="BA403" i="57"/>
  <c r="BB403" i="57" s="1"/>
  <c r="AW391" i="57"/>
  <c r="AV391" i="57"/>
  <c r="BA391" i="57"/>
  <c r="BB391" i="57" s="1"/>
  <c r="AW379" i="57"/>
  <c r="AV379" i="57"/>
  <c r="BA379" i="57"/>
  <c r="BB379" i="57" s="1"/>
  <c r="AW367" i="57"/>
  <c r="AV367" i="57"/>
  <c r="BA367" i="57"/>
  <c r="BB367" i="57" s="1"/>
  <c r="AW355" i="57"/>
  <c r="AV355" i="57"/>
  <c r="BA355" i="57"/>
  <c r="BB355" i="57" s="1"/>
  <c r="AW343" i="57"/>
  <c r="AV343" i="57"/>
  <c r="BA343" i="57"/>
  <c r="BB343" i="57" s="1"/>
  <c r="AW331" i="57"/>
  <c r="AV331" i="57"/>
  <c r="BA331" i="57"/>
  <c r="BB331" i="57" s="1"/>
  <c r="BB319" i="57"/>
  <c r="AW319" i="57"/>
  <c r="AV319" i="57"/>
  <c r="BA319" i="57"/>
  <c r="AW307" i="57"/>
  <c r="AV307" i="57"/>
  <c r="BA307" i="57"/>
  <c r="BB307" i="57" s="1"/>
  <c r="AW295" i="57"/>
  <c r="AV295" i="57"/>
  <c r="BA295" i="57"/>
  <c r="BB295" i="57" s="1"/>
  <c r="BB283" i="57"/>
  <c r="AW283" i="57"/>
  <c r="AV283" i="57"/>
  <c r="BA283" i="57"/>
  <c r="AW271" i="57"/>
  <c r="AV271" i="57"/>
  <c r="BA271" i="57"/>
  <c r="BB271" i="57" s="1"/>
  <c r="AW259" i="57"/>
  <c r="AV259" i="57"/>
  <c r="BA259" i="57"/>
  <c r="BB259" i="57" s="1"/>
  <c r="BB247" i="57"/>
  <c r="AW247" i="57"/>
  <c r="AV247" i="57"/>
  <c r="BA247" i="57"/>
  <c r="BB235" i="57"/>
  <c r="AW235" i="57"/>
  <c r="AV235" i="57"/>
  <c r="BA235" i="57"/>
  <c r="AW223" i="57"/>
  <c r="AV223" i="57"/>
  <c r="BA223" i="57"/>
  <c r="BB223" i="57" s="1"/>
  <c r="AW211" i="57"/>
  <c r="AV211" i="57"/>
  <c r="BA211" i="57"/>
  <c r="BB211" i="57" s="1"/>
  <c r="BB199" i="57"/>
  <c r="AW199" i="57"/>
  <c r="AV199" i="57"/>
  <c r="BA199" i="57"/>
  <c r="AW187" i="57"/>
  <c r="AV187" i="57"/>
  <c r="BA187" i="57"/>
  <c r="BB187" i="57" s="1"/>
  <c r="AW175" i="57"/>
  <c r="AV175" i="57"/>
  <c r="BA175" i="57"/>
  <c r="BB175" i="57" s="1"/>
  <c r="BB163" i="57"/>
  <c r="AW163" i="57"/>
  <c r="AV163" i="57"/>
  <c r="BA163" i="57"/>
  <c r="AW151" i="57"/>
  <c r="AV151" i="57"/>
  <c r="BA151" i="57"/>
  <c r="BB151" i="57" s="1"/>
  <c r="AW139" i="57"/>
  <c r="AV139" i="57"/>
  <c r="BA139" i="57"/>
  <c r="BB139" i="57" s="1"/>
  <c r="BB127" i="57"/>
  <c r="AW127" i="57"/>
  <c r="AV127" i="57"/>
  <c r="BA127" i="57"/>
  <c r="AW115" i="57"/>
  <c r="AV115" i="57"/>
  <c r="BA115" i="57"/>
  <c r="BB115" i="57" s="1"/>
  <c r="AW103" i="57"/>
  <c r="AV103" i="57"/>
  <c r="BA103" i="57"/>
  <c r="BB103" i="57" s="1"/>
  <c r="BB91" i="57"/>
  <c r="AW91" i="57"/>
  <c r="AV91" i="57"/>
  <c r="BA91" i="57"/>
  <c r="AW79" i="57"/>
  <c r="AV79" i="57"/>
  <c r="BA79" i="57"/>
  <c r="BB79" i="57" s="1"/>
  <c r="AW67" i="57"/>
  <c r="AV67" i="57"/>
  <c r="BA67" i="57"/>
  <c r="BB67" i="57" s="1"/>
  <c r="AW55" i="57"/>
  <c r="AV55" i="57"/>
  <c r="BA55" i="57"/>
  <c r="BB55" i="57" s="1"/>
  <c r="AW43" i="57"/>
  <c r="AV43" i="57"/>
  <c r="BA43" i="57"/>
  <c r="BB43" i="57" s="1"/>
  <c r="AW31" i="57"/>
  <c r="AV31" i="57"/>
  <c r="BA31" i="57"/>
  <c r="BB31" i="57" s="1"/>
  <c r="AW19" i="57"/>
  <c r="AV19" i="57"/>
  <c r="BA19" i="57"/>
  <c r="BB19" i="57" s="1"/>
  <c r="AW7" i="57"/>
  <c r="BA7" i="57"/>
  <c r="BB7" i="57" s="1"/>
  <c r="BG1931" i="57"/>
  <c r="BG1851" i="57"/>
  <c r="BG1691" i="57"/>
  <c r="BG1771" i="57"/>
  <c r="BG1847" i="57"/>
  <c r="BG1687" i="57"/>
  <c r="BG1767" i="57"/>
  <c r="BG1927" i="57"/>
  <c r="BJ1702" i="57"/>
  <c r="BJ1942" i="57"/>
  <c r="BJ1862" i="57"/>
  <c r="BJ1782" i="57"/>
  <c r="BJ1698" i="57"/>
  <c r="BJ1858" i="57"/>
  <c r="BJ1938" i="57"/>
  <c r="BJ1778" i="57"/>
  <c r="BJ1793" i="57"/>
  <c r="BJ1713" i="57"/>
  <c r="BJ1873" i="57"/>
  <c r="BJ1953" i="57"/>
  <c r="BJ1789" i="57"/>
  <c r="BJ1709" i="57"/>
  <c r="BJ1869" i="57"/>
  <c r="BJ1949" i="57"/>
  <c r="BD1955" i="57"/>
  <c r="BD1795" i="57"/>
  <c r="BD1715" i="57"/>
  <c r="BD1875" i="57"/>
  <c r="BJ1720" i="57"/>
  <c r="BJ1960" i="57"/>
  <c r="BJ1880" i="57"/>
  <c r="BJ1800" i="57"/>
  <c r="BJ1796" i="57"/>
  <c r="BJ1716" i="57"/>
  <c r="BJ1876" i="57"/>
  <c r="BK1879" i="57" s="1"/>
  <c r="BJ1956" i="57"/>
  <c r="BJ1731" i="57"/>
  <c r="BJ1971" i="57"/>
  <c r="BJ1891" i="57"/>
  <c r="BJ1811" i="57"/>
  <c r="BJ1887" i="57"/>
  <c r="BJ1807" i="57"/>
  <c r="BJ1727" i="57"/>
  <c r="BJ1967" i="57"/>
  <c r="BJ1982" i="57"/>
  <c r="BJ1742" i="57"/>
  <c r="BJ1902" i="57"/>
  <c r="BJ1822" i="57"/>
  <c r="BJ1738" i="57"/>
  <c r="BJ1898" i="57"/>
  <c r="BJ1978" i="57"/>
  <c r="BJ1818" i="57"/>
  <c r="BJ1753" i="57"/>
  <c r="BJ1913" i="57"/>
  <c r="BJ1833" i="57"/>
  <c r="BJ1993" i="57"/>
  <c r="BJ1749" i="57"/>
  <c r="BJ1909" i="57"/>
  <c r="BJ1829" i="57"/>
  <c r="BJ1989" i="57"/>
  <c r="BD1922" i="57"/>
  <c r="BD2002" i="57"/>
  <c r="BD1842" i="57"/>
  <c r="BD1762" i="57"/>
  <c r="BD1758" i="57"/>
  <c r="BD1838" i="57"/>
  <c r="BD1918" i="57"/>
  <c r="BD1998" i="57"/>
  <c r="AW1542" i="57"/>
  <c r="AV1542" i="57"/>
  <c r="BA1542" i="57"/>
  <c r="BB1542" i="57" s="1"/>
  <c r="BB1534" i="57"/>
  <c r="AW1534" i="57"/>
  <c r="AV1534" i="57"/>
  <c r="BA1534" i="57"/>
  <c r="AW1526" i="57"/>
  <c r="AV1526" i="57"/>
  <c r="BA1526" i="57"/>
  <c r="BB1526" i="57" s="1"/>
  <c r="AW1518" i="57"/>
  <c r="AV1518" i="57"/>
  <c r="BA1518" i="57"/>
  <c r="BB1518" i="57" s="1"/>
  <c r="BB1600" i="57"/>
  <c r="AW1600" i="57"/>
  <c r="AV1600" i="57"/>
  <c r="BA1600" i="57"/>
  <c r="AW1592" i="57"/>
  <c r="AV1592" i="57"/>
  <c r="BA1592" i="57"/>
  <c r="BB1592" i="57" s="1"/>
  <c r="AW1584" i="57"/>
  <c r="AV1584" i="57"/>
  <c r="BA1584" i="57"/>
  <c r="BB1584" i="57" s="1"/>
  <c r="AW1634" i="57"/>
  <c r="AW1626" i="57"/>
  <c r="AW1618" i="57"/>
  <c r="AV1618" i="57"/>
  <c r="BA1618" i="57"/>
  <c r="AW1610" i="57"/>
  <c r="AW1680" i="57"/>
  <c r="AV1680" i="57"/>
  <c r="AW1673" i="57"/>
  <c r="AV1673" i="57"/>
  <c r="BA1673" i="57"/>
  <c r="AW1664" i="57"/>
  <c r="AV1664" i="57"/>
  <c r="BA1664" i="57"/>
  <c r="BB1664" i="57" s="1"/>
  <c r="BB1656" i="57"/>
  <c r="AW1656" i="57"/>
  <c r="AV1656" i="57"/>
  <c r="BA1656" i="57"/>
  <c r="AW1648" i="57"/>
  <c r="AV1648" i="57"/>
  <c r="BA1648" i="57"/>
  <c r="BB1648" i="57" s="1"/>
  <c r="AW1640" i="57"/>
  <c r="AV1640" i="57"/>
  <c r="BA1640" i="57"/>
  <c r="BB1640" i="57" s="1"/>
  <c r="BB534" i="57"/>
  <c r="AW534" i="57"/>
  <c r="AV534" i="57"/>
  <c r="BA534" i="57"/>
  <c r="AW522" i="57"/>
  <c r="AV522" i="57"/>
  <c r="BA522" i="57"/>
  <c r="BB522" i="57" s="1"/>
  <c r="AW510" i="57"/>
  <c r="AV510" i="57"/>
  <c r="BA510" i="57"/>
  <c r="BB510" i="57" s="1"/>
  <c r="BB498" i="57"/>
  <c r="AW498" i="57"/>
  <c r="AV498" i="57"/>
  <c r="BA498" i="57"/>
  <c r="AV486" i="57"/>
  <c r="AW486" i="57"/>
  <c r="BA486" i="57"/>
  <c r="BB486" i="57" s="1"/>
  <c r="AW474" i="57"/>
  <c r="AV474" i="57"/>
  <c r="BA474" i="57"/>
  <c r="BB474" i="57" s="1"/>
  <c r="BB462" i="57"/>
  <c r="AW462" i="57"/>
  <c r="AV462" i="57"/>
  <c r="BA462" i="57"/>
  <c r="AW450" i="57"/>
  <c r="AV450" i="57"/>
  <c r="BA450" i="57"/>
  <c r="BB450" i="57" s="1"/>
  <c r="AW438" i="57"/>
  <c r="AV438" i="57"/>
  <c r="BA438" i="57"/>
  <c r="BB438" i="57" s="1"/>
  <c r="AW426" i="57"/>
  <c r="AV426" i="57"/>
  <c r="BA426" i="57"/>
  <c r="BB426" i="57" s="1"/>
  <c r="AW414" i="57"/>
  <c r="AV414" i="57"/>
  <c r="BA414" i="57"/>
  <c r="BB414" i="57" s="1"/>
  <c r="AW402" i="57"/>
  <c r="AV402" i="57"/>
  <c r="BA402" i="57"/>
  <c r="BB402" i="57" s="1"/>
  <c r="AW390" i="57"/>
  <c r="AV390" i="57"/>
  <c r="BA390" i="57"/>
  <c r="BB390" i="57" s="1"/>
  <c r="AW378" i="57"/>
  <c r="AV378" i="57"/>
  <c r="BA378" i="57"/>
  <c r="BB378" i="57" s="1"/>
  <c r="AW366" i="57"/>
  <c r="AV366" i="57"/>
  <c r="BA366" i="57"/>
  <c r="BB366" i="57" s="1"/>
  <c r="AW354" i="57"/>
  <c r="AV354" i="57"/>
  <c r="BA354" i="57"/>
  <c r="BB354" i="57" s="1"/>
  <c r="AW342" i="57"/>
  <c r="AV342" i="57"/>
  <c r="BA342" i="57"/>
  <c r="BB342" i="57" s="1"/>
  <c r="BB330" i="57"/>
  <c r="AW330" i="57"/>
  <c r="AV330" i="57"/>
  <c r="BA330" i="57"/>
  <c r="AW318" i="57"/>
  <c r="AV318" i="57"/>
  <c r="BA318" i="57"/>
  <c r="BB318" i="57" s="1"/>
  <c r="AW306" i="57"/>
  <c r="AV306" i="57"/>
  <c r="BA306" i="57"/>
  <c r="BB306" i="57" s="1"/>
  <c r="BB294" i="57"/>
  <c r="AW294" i="57"/>
  <c r="AV294" i="57"/>
  <c r="BA294" i="57"/>
  <c r="AW282" i="57"/>
  <c r="AV282" i="57"/>
  <c r="BA282" i="57"/>
  <c r="BB282" i="57" s="1"/>
  <c r="AW270" i="57"/>
  <c r="AV270" i="57"/>
  <c r="BA270" i="57"/>
  <c r="BB270" i="57" s="1"/>
  <c r="BB258" i="57"/>
  <c r="AW258" i="57"/>
  <c r="AV258" i="57"/>
  <c r="BA258" i="57"/>
  <c r="AW246" i="57"/>
  <c r="AV246" i="57"/>
  <c r="BA246" i="57"/>
  <c r="BB246" i="57" s="1"/>
  <c r="AW234" i="57"/>
  <c r="AV234" i="57"/>
  <c r="BA234" i="57"/>
  <c r="BB234" i="57" s="1"/>
  <c r="BB222" i="57"/>
  <c r="AW222" i="57"/>
  <c r="AV222" i="57"/>
  <c r="BA222" i="57"/>
  <c r="AW210" i="57"/>
  <c r="AV210" i="57"/>
  <c r="BA210" i="57"/>
  <c r="BB210" i="57" s="1"/>
  <c r="AW198" i="57"/>
  <c r="AV198" i="57"/>
  <c r="BA198" i="57"/>
  <c r="BB198" i="57" s="1"/>
  <c r="BB186" i="57"/>
  <c r="AW186" i="57"/>
  <c r="AV186" i="57"/>
  <c r="BA186" i="57"/>
  <c r="BB174" i="57"/>
  <c r="AW174" i="57"/>
  <c r="AV174" i="57"/>
  <c r="BA174" i="57"/>
  <c r="AW162" i="57"/>
  <c r="AV162" i="57"/>
  <c r="BA162" i="57"/>
  <c r="BB162" i="57" s="1"/>
  <c r="AW150" i="57"/>
  <c r="AV150" i="57"/>
  <c r="BA150" i="57"/>
  <c r="BB150" i="57" s="1"/>
  <c r="BB138" i="57"/>
  <c r="AW138" i="57"/>
  <c r="AV138" i="57"/>
  <c r="BA138" i="57"/>
  <c r="AW126" i="57"/>
  <c r="AV126" i="57"/>
  <c r="BA126" i="57"/>
  <c r="BB126" i="57" s="1"/>
  <c r="AW114" i="57"/>
  <c r="AV114" i="57"/>
  <c r="BA114" i="57"/>
  <c r="BB114" i="57" s="1"/>
  <c r="BB102" i="57"/>
  <c r="AW102" i="57"/>
  <c r="AV102" i="57"/>
  <c r="BA102" i="57"/>
  <c r="AW90" i="57"/>
  <c r="AV90" i="57"/>
  <c r="BA90" i="57"/>
  <c r="BB90" i="57" s="1"/>
  <c r="AW78" i="57"/>
  <c r="AV78" i="57"/>
  <c r="BA78" i="57"/>
  <c r="BB78" i="57" s="1"/>
  <c r="BB66" i="57"/>
  <c r="AW66" i="57"/>
  <c r="AV66" i="57"/>
  <c r="BA66" i="57"/>
  <c r="AW54" i="57"/>
  <c r="AV54" i="57"/>
  <c r="BA54" i="57"/>
  <c r="BB54" i="57" s="1"/>
  <c r="AW42" i="57"/>
  <c r="AV42" i="57"/>
  <c r="BA42" i="57"/>
  <c r="BB42" i="57" s="1"/>
  <c r="BB30" i="57"/>
  <c r="AW30" i="57"/>
  <c r="AV30" i="57"/>
  <c r="BA30" i="57"/>
  <c r="AW18" i="57"/>
  <c r="AV18" i="57"/>
  <c r="BA18" i="57"/>
  <c r="BB18" i="57" s="1"/>
  <c r="AW6" i="57"/>
  <c r="BA6" i="57"/>
  <c r="BB6" i="57" s="1"/>
  <c r="BD1691" i="57"/>
  <c r="BD1771" i="57"/>
  <c r="BD1931" i="57"/>
  <c r="BD1851" i="57"/>
  <c r="BD1687" i="57"/>
  <c r="BD1767" i="57"/>
  <c r="BD1927" i="57"/>
  <c r="BD1847" i="57"/>
  <c r="BG1862" i="57"/>
  <c r="BG1702" i="57"/>
  <c r="BG1942" i="57"/>
  <c r="BG1782" i="57"/>
  <c r="BG1698" i="57"/>
  <c r="BG1938" i="57"/>
  <c r="BG1858" i="57"/>
  <c r="BG1778" i="57"/>
  <c r="BG1793" i="57"/>
  <c r="BG1713" i="57"/>
  <c r="BG1873" i="57"/>
  <c r="BG1953" i="57"/>
  <c r="BG1789" i="57"/>
  <c r="BG1869" i="57"/>
  <c r="BG1709" i="57"/>
  <c r="BG1949" i="57"/>
  <c r="BJ1875" i="57"/>
  <c r="BJ1795" i="57"/>
  <c r="BJ1955" i="57"/>
  <c r="BJ1715" i="57"/>
  <c r="BG1720" i="57"/>
  <c r="BG1960" i="57"/>
  <c r="BG1880" i="57"/>
  <c r="BG1800" i="57"/>
  <c r="BG1796" i="57"/>
  <c r="BG1876" i="57"/>
  <c r="BG1716" i="57"/>
  <c r="BG1956" i="57"/>
  <c r="BH1956" i="57" s="1"/>
  <c r="BG1731" i="57"/>
  <c r="BG1811" i="57"/>
  <c r="BG1971" i="57"/>
  <c r="BG1891" i="57"/>
  <c r="BG1967" i="57"/>
  <c r="BG1887" i="57"/>
  <c r="BH1887" i="57" s="1"/>
  <c r="BG1807" i="57"/>
  <c r="BG1727" i="57"/>
  <c r="BG1982" i="57"/>
  <c r="BG1742" i="57"/>
  <c r="BG1902" i="57"/>
  <c r="BG1822" i="57"/>
  <c r="BG1978" i="57"/>
  <c r="BG1738" i="57"/>
  <c r="BG1898" i="57"/>
  <c r="BG1818" i="57"/>
  <c r="BH1823" i="57" s="1"/>
  <c r="BG1753" i="57"/>
  <c r="BG1993" i="57"/>
  <c r="BG1913" i="57"/>
  <c r="BG1833" i="57"/>
  <c r="BG1749" i="57"/>
  <c r="BG1909" i="57"/>
  <c r="BG1829" i="57"/>
  <c r="BG1989" i="57"/>
  <c r="BJ1761" i="57"/>
  <c r="BJ1841" i="57"/>
  <c r="BJ1921" i="57"/>
  <c r="BJ2001" i="57"/>
  <c r="BJ1757" i="57"/>
  <c r="BJ1917" i="57"/>
  <c r="BJ1997" i="57"/>
  <c r="BJ1837" i="57"/>
  <c r="AW1541" i="57"/>
  <c r="AV1541" i="57"/>
  <c r="BA1541" i="57"/>
  <c r="AW1533" i="57"/>
  <c r="AV1533" i="57"/>
  <c r="AW1525" i="57"/>
  <c r="AV1525" i="57"/>
  <c r="AW1517" i="57"/>
  <c r="AW1575" i="57"/>
  <c r="AV1575" i="57"/>
  <c r="BA1575" i="57"/>
  <c r="BB1575" i="57" s="1"/>
  <c r="AW1567" i="57"/>
  <c r="AV1567" i="57"/>
  <c r="BA1567" i="57"/>
  <c r="BB1567" i="57" s="1"/>
  <c r="AW1559" i="57"/>
  <c r="AV1559" i="57"/>
  <c r="BA1559" i="57"/>
  <c r="BB1559" i="57" s="1"/>
  <c r="AW1551" i="57"/>
  <c r="AV1551" i="57"/>
  <c r="BA1551" i="57"/>
  <c r="BB1551" i="57" s="1"/>
  <c r="AW1672" i="57"/>
  <c r="AV1672" i="57"/>
  <c r="BB557" i="57"/>
  <c r="AW557" i="57"/>
  <c r="AV557" i="57"/>
  <c r="BA557" i="57"/>
  <c r="AW545" i="57"/>
  <c r="AV545" i="57"/>
  <c r="BA545" i="57"/>
  <c r="BB545" i="57" s="1"/>
  <c r="AW533" i="57"/>
  <c r="AV533" i="57"/>
  <c r="BA533" i="57"/>
  <c r="BB533" i="57" s="1"/>
  <c r="BB521" i="57"/>
  <c r="AW521" i="57"/>
  <c r="AV521" i="57"/>
  <c r="BA521" i="57"/>
  <c r="AW509" i="57"/>
  <c r="AV509" i="57"/>
  <c r="BA509" i="57"/>
  <c r="BB509" i="57" s="1"/>
  <c r="AW497" i="57"/>
  <c r="AV497" i="57"/>
  <c r="BA497" i="57"/>
  <c r="BB497" i="57" s="1"/>
  <c r="BB485" i="57"/>
  <c r="AW485" i="57"/>
  <c r="AV485" i="57"/>
  <c r="BA485" i="57"/>
  <c r="AW473" i="57"/>
  <c r="AV473" i="57"/>
  <c r="BA473" i="57"/>
  <c r="BB473" i="57" s="1"/>
  <c r="AW461" i="57"/>
  <c r="AV461" i="57"/>
  <c r="BA461" i="57"/>
  <c r="BB461" i="57" s="1"/>
  <c r="BB449" i="57"/>
  <c r="AW449" i="57"/>
  <c r="AV449" i="57"/>
  <c r="BA449" i="57"/>
  <c r="AW437" i="57"/>
  <c r="AV437" i="57"/>
  <c r="BA437" i="57"/>
  <c r="BB437" i="57" s="1"/>
  <c r="AW425" i="57"/>
  <c r="AV425" i="57"/>
  <c r="BA425" i="57"/>
  <c r="BB425" i="57" s="1"/>
  <c r="BB413" i="57"/>
  <c r="AW413" i="57"/>
  <c r="AV413" i="57"/>
  <c r="BA413" i="57"/>
  <c r="BB401" i="57"/>
  <c r="AW401" i="57"/>
  <c r="AV401" i="57"/>
  <c r="BA401" i="57"/>
  <c r="AW389" i="57"/>
  <c r="AV389" i="57"/>
  <c r="BA389" i="57"/>
  <c r="BB389" i="57" s="1"/>
  <c r="AW377" i="57"/>
  <c r="AV377" i="57"/>
  <c r="BA377" i="57"/>
  <c r="BB377" i="57" s="1"/>
  <c r="BB365" i="57"/>
  <c r="AW365" i="57"/>
  <c r="AV365" i="57"/>
  <c r="BA365" i="57"/>
  <c r="AW353" i="57"/>
  <c r="AV353" i="57"/>
  <c r="BA353" i="57"/>
  <c r="BB353" i="57" s="1"/>
  <c r="AW341" i="57"/>
  <c r="AV341" i="57"/>
  <c r="BA341" i="57"/>
  <c r="BB341" i="57" s="1"/>
  <c r="BB329" i="57"/>
  <c r="AW329" i="57"/>
  <c r="AV329" i="57"/>
  <c r="BA329" i="57"/>
  <c r="AW317" i="57"/>
  <c r="AV317" i="57"/>
  <c r="BA317" i="57"/>
  <c r="BB317" i="57" s="1"/>
  <c r="AW305" i="57"/>
  <c r="AV305" i="57"/>
  <c r="BA305" i="57"/>
  <c r="BB305" i="57" s="1"/>
  <c r="BB293" i="57"/>
  <c r="AW293" i="57"/>
  <c r="AV293" i="57"/>
  <c r="BA293" i="57"/>
  <c r="AW281" i="57"/>
  <c r="AV281" i="57"/>
  <c r="BA281" i="57"/>
  <c r="BB281" i="57" s="1"/>
  <c r="AW269" i="57"/>
  <c r="AV269" i="57"/>
  <c r="BA269" i="57"/>
  <c r="BB269" i="57" s="1"/>
  <c r="BB257" i="57"/>
  <c r="AW257" i="57"/>
  <c r="AV257" i="57"/>
  <c r="BA257" i="57"/>
  <c r="AW245" i="57"/>
  <c r="AV245" i="57"/>
  <c r="BA245" i="57"/>
  <c r="BB245" i="57" s="1"/>
  <c r="AW233" i="57"/>
  <c r="AV233" i="57"/>
  <c r="BA233" i="57"/>
  <c r="BB233" i="57" s="1"/>
  <c r="BB221" i="57"/>
  <c r="AW221" i="57"/>
  <c r="AV221" i="57"/>
  <c r="BA221" i="57"/>
  <c r="AW209" i="57"/>
  <c r="AV209" i="57"/>
  <c r="BA209" i="57"/>
  <c r="BB209" i="57" s="1"/>
  <c r="AW197" i="57"/>
  <c r="AV197" i="57"/>
  <c r="BA197" i="57"/>
  <c r="BB197" i="57" s="1"/>
  <c r="BB185" i="57"/>
  <c r="AW185" i="57"/>
  <c r="AV185" i="57"/>
  <c r="BA185" i="57"/>
  <c r="AW173" i="57"/>
  <c r="AV173" i="57"/>
  <c r="BA173" i="57"/>
  <c r="BB173" i="57" s="1"/>
  <c r="AW161" i="57"/>
  <c r="AV161" i="57"/>
  <c r="BA161" i="57"/>
  <c r="BB161" i="57" s="1"/>
  <c r="BB149" i="57"/>
  <c r="AW149" i="57"/>
  <c r="AV149" i="57"/>
  <c r="BA149" i="57"/>
  <c r="AW137" i="57"/>
  <c r="AV137" i="57"/>
  <c r="BA137" i="57"/>
  <c r="BB137" i="57" s="1"/>
  <c r="AW125" i="57"/>
  <c r="AV125" i="57"/>
  <c r="BA125" i="57"/>
  <c r="BB125" i="57" s="1"/>
  <c r="BB113" i="57"/>
  <c r="AW113" i="57"/>
  <c r="AV113" i="57"/>
  <c r="BA113" i="57"/>
  <c r="AW101" i="57"/>
  <c r="AV101" i="57"/>
  <c r="BA101" i="57"/>
  <c r="BB101" i="57" s="1"/>
  <c r="AW89" i="57"/>
  <c r="AV89" i="57"/>
  <c r="BA89" i="57"/>
  <c r="BB89" i="57" s="1"/>
  <c r="BB77" i="57"/>
  <c r="AW77" i="57"/>
  <c r="AV77" i="57"/>
  <c r="BA77" i="57"/>
  <c r="AW65" i="57"/>
  <c r="AV65" i="57"/>
  <c r="BA65" i="57"/>
  <c r="BB65" i="57" s="1"/>
  <c r="AW53" i="57"/>
  <c r="AV53" i="57"/>
  <c r="BA53" i="57"/>
  <c r="BB53" i="57" s="1"/>
  <c r="BB41" i="57"/>
  <c r="AW41" i="57"/>
  <c r="AV41" i="57"/>
  <c r="BA41" i="57"/>
  <c r="AW29" i="57"/>
  <c r="AV29" i="57"/>
  <c r="BA29" i="57"/>
  <c r="BB29" i="57" s="1"/>
  <c r="AW17" i="57"/>
  <c r="AV17" i="57"/>
  <c r="BA17" i="57"/>
  <c r="BB17" i="57" s="1"/>
  <c r="BB5" i="57"/>
  <c r="AW5" i="57"/>
  <c r="BA5" i="57"/>
  <c r="BD1765" i="57"/>
  <c r="BD1685" i="57"/>
  <c r="BD1925" i="57"/>
  <c r="BD1845" i="57"/>
  <c r="BE1851" i="57" s="1"/>
  <c r="BJ1770" i="57"/>
  <c r="BJ1690" i="57"/>
  <c r="BJ1850" i="57"/>
  <c r="BJ1930" i="57"/>
  <c r="BJ1686" i="57"/>
  <c r="BJ1926" i="57"/>
  <c r="BJ1846" i="57"/>
  <c r="BJ1766" i="57"/>
  <c r="BD1702" i="57"/>
  <c r="BD1942" i="57"/>
  <c r="BD1862" i="57"/>
  <c r="BD1782" i="57"/>
  <c r="BD1698" i="57"/>
  <c r="BD1938" i="57"/>
  <c r="BD1858" i="57"/>
  <c r="BD1778" i="57"/>
  <c r="BD1713" i="57"/>
  <c r="BD1793" i="57"/>
  <c r="BD1873" i="57"/>
  <c r="BD1953" i="57"/>
  <c r="BD1869" i="57"/>
  <c r="BD1789" i="57"/>
  <c r="BD1709" i="57"/>
  <c r="BD1949" i="57"/>
  <c r="BG1875" i="57"/>
  <c r="BG1955" i="57"/>
  <c r="BG1795" i="57"/>
  <c r="BG1715" i="57"/>
  <c r="BD1960" i="57"/>
  <c r="BD1720" i="57"/>
  <c r="BD1880" i="57"/>
  <c r="BD1800" i="57"/>
  <c r="BD1796" i="57"/>
  <c r="BD1716" i="57"/>
  <c r="BD1956" i="57"/>
  <c r="BD1876" i="57"/>
  <c r="BD1731" i="57"/>
  <c r="BD1811" i="57"/>
  <c r="BD1891" i="57"/>
  <c r="BD1971" i="57"/>
  <c r="BD1807" i="57"/>
  <c r="BD1887" i="57"/>
  <c r="BD1967" i="57"/>
  <c r="BD1727" i="57"/>
  <c r="BD1982" i="57"/>
  <c r="BD1742" i="57"/>
  <c r="BD1902" i="57"/>
  <c r="BD1822" i="57"/>
  <c r="BD1898" i="57"/>
  <c r="BD1738" i="57"/>
  <c r="BD1978" i="57"/>
  <c r="BD1818" i="57"/>
  <c r="BD1753" i="57"/>
  <c r="BD1913" i="57"/>
  <c r="BD1833" i="57"/>
  <c r="BD1993" i="57"/>
  <c r="BD1909" i="57"/>
  <c r="BD1749" i="57"/>
  <c r="BD1829" i="57"/>
  <c r="BD1989" i="57"/>
  <c r="BG1761" i="57"/>
  <c r="BG1841" i="57"/>
  <c r="BG1921" i="57"/>
  <c r="BG2001" i="57"/>
  <c r="BG1757" i="57"/>
  <c r="BG1917" i="57"/>
  <c r="BG1997" i="57"/>
  <c r="BG1837" i="57"/>
  <c r="AW1540" i="57"/>
  <c r="AW1532" i="57"/>
  <c r="AV1532" i="57"/>
  <c r="BA1532" i="57"/>
  <c r="BB1532" i="57" s="1"/>
  <c r="AW1524" i="57"/>
  <c r="AW1516" i="57"/>
  <c r="AW1599" i="57"/>
  <c r="AV1599" i="57"/>
  <c r="BA1599" i="57"/>
  <c r="BB1599" i="57" s="1"/>
  <c r="BB1591" i="57"/>
  <c r="AW1591" i="57"/>
  <c r="AV1591" i="57"/>
  <c r="BA1591" i="57"/>
  <c r="AW1583" i="57"/>
  <c r="AV1583" i="57"/>
  <c r="BA1583" i="57"/>
  <c r="BB1583" i="57" s="1"/>
  <c r="AW1574" i="57"/>
  <c r="BB1566" i="57"/>
  <c r="AW1566" i="57"/>
  <c r="BA1566" i="57"/>
  <c r="AW1558" i="57"/>
  <c r="AW1550" i="57"/>
  <c r="AV1550" i="57"/>
  <c r="BA1550" i="57"/>
  <c r="BB1550" i="57" s="1"/>
  <c r="BB1633" i="57"/>
  <c r="AW1633" i="57"/>
  <c r="AV1633" i="57"/>
  <c r="BA1633" i="57"/>
  <c r="AW1625" i="57"/>
  <c r="AV1625" i="57"/>
  <c r="BA1625" i="57"/>
  <c r="BB1625" i="57" s="1"/>
  <c r="AW1617" i="57"/>
  <c r="AV1617" i="57"/>
  <c r="BA1617" i="57"/>
  <c r="BB1617" i="57" s="1"/>
  <c r="BB1609" i="57"/>
  <c r="AW1609" i="57"/>
  <c r="AV1609" i="57"/>
  <c r="BA1609" i="57"/>
  <c r="AW1679" i="57"/>
  <c r="AV1679" i="57"/>
  <c r="BA1679" i="57"/>
  <c r="BB1679" i="57" s="1"/>
  <c r="AW1671" i="57"/>
  <c r="BB1663" i="57"/>
  <c r="AW1663" i="57"/>
  <c r="AV1663" i="57"/>
  <c r="BA1663" i="57"/>
  <c r="AW1655" i="57"/>
  <c r="AV1655" i="57"/>
  <c r="BA1655" i="57"/>
  <c r="BB1655" i="57" s="1"/>
  <c r="AW1647" i="57"/>
  <c r="AV1647" i="57"/>
  <c r="BA1647" i="57"/>
  <c r="BB1647" i="57" s="1"/>
  <c r="BB1639" i="57"/>
  <c r="AW1639" i="57"/>
  <c r="AV1639" i="57"/>
  <c r="BA1639" i="57"/>
  <c r="AW556" i="57"/>
  <c r="AV556" i="57"/>
  <c r="BA556" i="57"/>
  <c r="BB556" i="57" s="1"/>
  <c r="AW544" i="57"/>
  <c r="AV544" i="57"/>
  <c r="BA544" i="57"/>
  <c r="BB544" i="57" s="1"/>
  <c r="BB532" i="57"/>
  <c r="AW532" i="57"/>
  <c r="AV532" i="57"/>
  <c r="BA532" i="57"/>
  <c r="AW520" i="57"/>
  <c r="AV520" i="57"/>
  <c r="BA520" i="57"/>
  <c r="BB520" i="57" s="1"/>
  <c r="AW508" i="57"/>
  <c r="AV508" i="57"/>
  <c r="BA508" i="57"/>
  <c r="BB508" i="57" s="1"/>
  <c r="BB496" i="57"/>
  <c r="AW496" i="57"/>
  <c r="AV496" i="57"/>
  <c r="BA496" i="57"/>
  <c r="AW484" i="57"/>
  <c r="AV484" i="57"/>
  <c r="BA484" i="57"/>
  <c r="BB484" i="57" s="1"/>
  <c r="AW472" i="57"/>
  <c r="AV472" i="57"/>
  <c r="BA472" i="57"/>
  <c r="BB472" i="57" s="1"/>
  <c r="BB460" i="57"/>
  <c r="AW460" i="57"/>
  <c r="AV460" i="57"/>
  <c r="BA460" i="57"/>
  <c r="AW448" i="57"/>
  <c r="AV448" i="57"/>
  <c r="BA448" i="57"/>
  <c r="BB448" i="57" s="1"/>
  <c r="AW436" i="57"/>
  <c r="AV436" i="57"/>
  <c r="BA436" i="57"/>
  <c r="BB436" i="57" s="1"/>
  <c r="BB424" i="57"/>
  <c r="AW424" i="57"/>
  <c r="AV424" i="57"/>
  <c r="BA424" i="57"/>
  <c r="AW412" i="57"/>
  <c r="AV412" i="57"/>
  <c r="BA412" i="57"/>
  <c r="BB412" i="57" s="1"/>
  <c r="AW400" i="57"/>
  <c r="AV400" i="57"/>
  <c r="BA400" i="57"/>
  <c r="BB400" i="57" s="1"/>
  <c r="BB388" i="57"/>
  <c r="AW388" i="57"/>
  <c r="AV388" i="57"/>
  <c r="BA388" i="57"/>
  <c r="AW376" i="57"/>
  <c r="AV376" i="57"/>
  <c r="BA376" i="57"/>
  <c r="BB376" i="57" s="1"/>
  <c r="AW364" i="57"/>
  <c r="AV364" i="57"/>
  <c r="BA364" i="57"/>
  <c r="BB364" i="57" s="1"/>
  <c r="BB352" i="57"/>
  <c r="AW352" i="57"/>
  <c r="AV352" i="57"/>
  <c r="BA352" i="57"/>
  <c r="AW340" i="57"/>
  <c r="AV340" i="57"/>
  <c r="BA340" i="57"/>
  <c r="BB340" i="57" s="1"/>
  <c r="AW328" i="57"/>
  <c r="AV328" i="57"/>
  <c r="BA328" i="57"/>
  <c r="BB328" i="57" s="1"/>
  <c r="BB316" i="57"/>
  <c r="AW316" i="57"/>
  <c r="AV316" i="57"/>
  <c r="BA316" i="57"/>
  <c r="AW304" i="57"/>
  <c r="AV304" i="57"/>
  <c r="BA304" i="57"/>
  <c r="BB304" i="57" s="1"/>
  <c r="AW292" i="57"/>
  <c r="AV292" i="57"/>
  <c r="BA292" i="57"/>
  <c r="BB292" i="57" s="1"/>
  <c r="BB280" i="57"/>
  <c r="AW280" i="57"/>
  <c r="AV280" i="57"/>
  <c r="BA280" i="57"/>
  <c r="AW268" i="57"/>
  <c r="AV268" i="57"/>
  <c r="BA268" i="57"/>
  <c r="BB268" i="57" s="1"/>
  <c r="AW256" i="57"/>
  <c r="AV256" i="57"/>
  <c r="BA256" i="57"/>
  <c r="BB256" i="57" s="1"/>
  <c r="BB244" i="57"/>
  <c r="AW244" i="57"/>
  <c r="AV244" i="57"/>
  <c r="BA244" i="57"/>
  <c r="AW232" i="57"/>
  <c r="AV232" i="57"/>
  <c r="BA232" i="57"/>
  <c r="BB232" i="57" s="1"/>
  <c r="AW220" i="57"/>
  <c r="AV220" i="57"/>
  <c r="BA220" i="57"/>
  <c r="BB220" i="57" s="1"/>
  <c r="BB208" i="57"/>
  <c r="AW208" i="57"/>
  <c r="AV208" i="57"/>
  <c r="BA208" i="57"/>
  <c r="AW196" i="57"/>
  <c r="AV196" i="57"/>
  <c r="BA196" i="57"/>
  <c r="BB196" i="57" s="1"/>
  <c r="AW184" i="57"/>
  <c r="AV184" i="57"/>
  <c r="BA184" i="57"/>
  <c r="BB184" i="57" s="1"/>
  <c r="BB172" i="57"/>
  <c r="AW172" i="57"/>
  <c r="AV172" i="57"/>
  <c r="BA172" i="57"/>
  <c r="AW160" i="57"/>
  <c r="AV160" i="57"/>
  <c r="BA160" i="57"/>
  <c r="BB160" i="57" s="1"/>
  <c r="AW148" i="57"/>
  <c r="AV148" i="57"/>
  <c r="BA148" i="57"/>
  <c r="BB148" i="57" s="1"/>
  <c r="BB136" i="57"/>
  <c r="AW136" i="57"/>
  <c r="AV136" i="57"/>
  <c r="BA136" i="57"/>
  <c r="AW124" i="57"/>
  <c r="AV124" i="57"/>
  <c r="BA124" i="57"/>
  <c r="BB124" i="57" s="1"/>
  <c r="AW112" i="57"/>
  <c r="AV112" i="57"/>
  <c r="BA112" i="57"/>
  <c r="BB112" i="57" s="1"/>
  <c r="BB100" i="57"/>
  <c r="AW100" i="57"/>
  <c r="AV100" i="57"/>
  <c r="BA100" i="57"/>
  <c r="AW88" i="57"/>
  <c r="AV88" i="57"/>
  <c r="BA88" i="57"/>
  <c r="BB88" i="57" s="1"/>
  <c r="AW76" i="57"/>
  <c r="AV76" i="57"/>
  <c r="BA76" i="57"/>
  <c r="BB76" i="57" s="1"/>
  <c r="BB64" i="57"/>
  <c r="AW64" i="57"/>
  <c r="AV64" i="57"/>
  <c r="BA64" i="57"/>
  <c r="AW52" i="57"/>
  <c r="AV52" i="57"/>
  <c r="BA52" i="57"/>
  <c r="BB52" i="57" s="1"/>
  <c r="AW40" i="57"/>
  <c r="AV40" i="57"/>
  <c r="BA40" i="57"/>
  <c r="BB40" i="57" s="1"/>
  <c r="BB28" i="57"/>
  <c r="AW28" i="57"/>
  <c r="AV28" i="57"/>
  <c r="BA28" i="57"/>
  <c r="AW16" i="57"/>
  <c r="AV16" i="57"/>
  <c r="BA16" i="57"/>
  <c r="BB16" i="57" s="1"/>
  <c r="BJ1765" i="57"/>
  <c r="BJ1685" i="57"/>
  <c r="BJ1925" i="57"/>
  <c r="BJ1845" i="57"/>
  <c r="BK1847" i="57" s="1"/>
  <c r="BG1770" i="57"/>
  <c r="BG1690" i="57"/>
  <c r="BG1930" i="57"/>
  <c r="BG1850" i="57"/>
  <c r="BG1686" i="57"/>
  <c r="BG1926" i="57"/>
  <c r="BG1846" i="57"/>
  <c r="BG1766" i="57"/>
  <c r="BJ1701" i="57"/>
  <c r="BJ1781" i="57"/>
  <c r="BJ1941" i="57"/>
  <c r="BJ1861" i="57"/>
  <c r="BJ1777" i="57"/>
  <c r="BJ1857" i="57"/>
  <c r="BJ1697" i="57"/>
  <c r="BJ1937" i="57"/>
  <c r="BJ1712" i="57"/>
  <c r="BJ1872" i="57"/>
  <c r="BJ1792" i="57"/>
  <c r="BJ1952" i="57"/>
  <c r="BJ1788" i="57"/>
  <c r="BJ1708" i="57"/>
  <c r="BJ1868" i="57"/>
  <c r="BJ1948" i="57"/>
  <c r="BJ1723" i="57"/>
  <c r="BJ1883" i="57"/>
  <c r="BJ1803" i="57"/>
  <c r="BJ1963" i="57"/>
  <c r="BJ1879" i="57"/>
  <c r="BJ1719" i="57"/>
  <c r="BJ1959" i="57"/>
  <c r="BJ1799" i="57"/>
  <c r="BD1805" i="57"/>
  <c r="BE1811" i="57" s="1"/>
  <c r="BD1725" i="57"/>
  <c r="BD1885" i="57"/>
  <c r="BD1965" i="57"/>
  <c r="BJ1890" i="57"/>
  <c r="BJ1730" i="57"/>
  <c r="BJ1970" i="57"/>
  <c r="BJ1810" i="57"/>
  <c r="BJ1726" i="57"/>
  <c r="BJ1966" i="57"/>
  <c r="BJ1806" i="57"/>
  <c r="BJ1886" i="57"/>
  <c r="BJ1901" i="57"/>
  <c r="BJ1741" i="57"/>
  <c r="BJ1821" i="57"/>
  <c r="BJ1981" i="57"/>
  <c r="BK1982" i="57" s="1"/>
  <c r="BJ1897" i="57"/>
  <c r="BJ1737" i="57"/>
  <c r="BJ1977" i="57"/>
  <c r="BJ1817" i="57"/>
  <c r="BJ1752" i="57"/>
  <c r="BJ1992" i="57"/>
  <c r="BJ1832" i="57"/>
  <c r="BJ1912" i="57"/>
  <c r="BJ1748" i="57"/>
  <c r="BJ1988" i="57"/>
  <c r="BJ1828" i="57"/>
  <c r="BJ1908" i="57"/>
  <c r="BD1761" i="57"/>
  <c r="BD1841" i="57"/>
  <c r="BD1921" i="57"/>
  <c r="BD2001" i="57"/>
  <c r="BD1917" i="57"/>
  <c r="BD1757" i="57"/>
  <c r="BD1997" i="57"/>
  <c r="BD1837" i="57"/>
  <c r="AW1598" i="57"/>
  <c r="AV1598" i="57"/>
  <c r="BA1598" i="57"/>
  <c r="BB1598" i="57" s="1"/>
  <c r="BB1590" i="57"/>
  <c r="AW1590" i="57"/>
  <c r="AV1590" i="57"/>
  <c r="BA1590" i="57"/>
  <c r="AW1582" i="57"/>
  <c r="AW1670" i="57"/>
  <c r="AW1662" i="57"/>
  <c r="AW1654" i="57"/>
  <c r="AW1646" i="57"/>
  <c r="AV1646" i="57"/>
  <c r="BA1646" i="57"/>
  <c r="BB1646" i="57" s="1"/>
  <c r="AW1638" i="57"/>
  <c r="AW435" i="57"/>
  <c r="AV435" i="57"/>
  <c r="BA435" i="57"/>
  <c r="BB435" i="57" s="1"/>
  <c r="AW423" i="57"/>
  <c r="AV423" i="57"/>
  <c r="BA423" i="57"/>
  <c r="BB423" i="57" s="1"/>
  <c r="BB411" i="57"/>
  <c r="AW411" i="57"/>
  <c r="AV411" i="57"/>
  <c r="BA411" i="57"/>
  <c r="AW399" i="57"/>
  <c r="AV399" i="57"/>
  <c r="BA399" i="57"/>
  <c r="BB399" i="57" s="1"/>
  <c r="AW387" i="57"/>
  <c r="AV387" i="57"/>
  <c r="BA387" i="57"/>
  <c r="BB387" i="57" s="1"/>
  <c r="BB375" i="57"/>
  <c r="AW375" i="57"/>
  <c r="AV375" i="57"/>
  <c r="BA375" i="57"/>
  <c r="AW363" i="57"/>
  <c r="AV363" i="57"/>
  <c r="BA363" i="57"/>
  <c r="BB363" i="57" s="1"/>
  <c r="AW351" i="57"/>
  <c r="AV351" i="57"/>
  <c r="BA351" i="57"/>
  <c r="BB351" i="57" s="1"/>
  <c r="BB339" i="57"/>
  <c r="AW339" i="57"/>
  <c r="AV339" i="57"/>
  <c r="BA339" i="57"/>
  <c r="AW327" i="57"/>
  <c r="AV327" i="57"/>
  <c r="BA327" i="57"/>
  <c r="BB327" i="57" s="1"/>
  <c r="AW315" i="57"/>
  <c r="AV315" i="57"/>
  <c r="BA315" i="57"/>
  <c r="BB315" i="57" s="1"/>
  <c r="BB303" i="57"/>
  <c r="AW303" i="57"/>
  <c r="AV303" i="57"/>
  <c r="BA303" i="57"/>
  <c r="AW291" i="57"/>
  <c r="AV291" i="57"/>
  <c r="BA291" i="57"/>
  <c r="BB291" i="57" s="1"/>
  <c r="AW279" i="57"/>
  <c r="AV279" i="57"/>
  <c r="BA279" i="57"/>
  <c r="BB279" i="57" s="1"/>
  <c r="BB267" i="57"/>
  <c r="AW267" i="57"/>
  <c r="AV267" i="57"/>
  <c r="BA267" i="57"/>
  <c r="AW255" i="57"/>
  <c r="AV255" i="57"/>
  <c r="BA255" i="57"/>
  <c r="BB255" i="57" s="1"/>
  <c r="AW243" i="57"/>
  <c r="AV243" i="57"/>
  <c r="BA243" i="57"/>
  <c r="BB243" i="57" s="1"/>
  <c r="BB231" i="57"/>
  <c r="AW231" i="57"/>
  <c r="AV231" i="57"/>
  <c r="BA231" i="57"/>
  <c r="AW219" i="57"/>
  <c r="AV219" i="57"/>
  <c r="BA219" i="57"/>
  <c r="BB219" i="57" s="1"/>
  <c r="AW207" i="57"/>
  <c r="AV207" i="57"/>
  <c r="BA207" i="57"/>
  <c r="BB207" i="57" s="1"/>
  <c r="BB195" i="57"/>
  <c r="AW195" i="57"/>
  <c r="AV195" i="57"/>
  <c r="BA195" i="57"/>
  <c r="AW183" i="57"/>
  <c r="AV183" i="57"/>
  <c r="BA183" i="57"/>
  <c r="BB183" i="57" s="1"/>
  <c r="AW171" i="57"/>
  <c r="AV171" i="57"/>
  <c r="BA171" i="57"/>
  <c r="BB171" i="57" s="1"/>
  <c r="BB159" i="57"/>
  <c r="AW159" i="57"/>
  <c r="AV159" i="57"/>
  <c r="BA159" i="57"/>
  <c r="AW147" i="57"/>
  <c r="AV147" i="57"/>
  <c r="BA147" i="57"/>
  <c r="BB147" i="57" s="1"/>
  <c r="AW135" i="57"/>
  <c r="AV135" i="57"/>
  <c r="BA135" i="57"/>
  <c r="BB135" i="57" s="1"/>
  <c r="BB123" i="57"/>
  <c r="AW123" i="57"/>
  <c r="AV123" i="57"/>
  <c r="BA123" i="57"/>
  <c r="AW111" i="57"/>
  <c r="AV111" i="57"/>
  <c r="BA111" i="57"/>
  <c r="BB111" i="57" s="1"/>
  <c r="AW99" i="57"/>
  <c r="AV99" i="57"/>
  <c r="BA99" i="57"/>
  <c r="BB99" i="57" s="1"/>
  <c r="BB87" i="57"/>
  <c r="AW87" i="57"/>
  <c r="AV87" i="57"/>
  <c r="BA87" i="57"/>
  <c r="AW75" i="57"/>
  <c r="AV75" i="57"/>
  <c r="BA75" i="57"/>
  <c r="BB75" i="57" s="1"/>
  <c r="AW63" i="57"/>
  <c r="AV63" i="57"/>
  <c r="BA63" i="57"/>
  <c r="BB63" i="57" s="1"/>
  <c r="BB51" i="57"/>
  <c r="AW51" i="57"/>
  <c r="AV51" i="57"/>
  <c r="BA51" i="57"/>
  <c r="AW39" i="57"/>
  <c r="AV39" i="57"/>
  <c r="BA39" i="57"/>
  <c r="BB39" i="57" s="1"/>
  <c r="AW27" i="57"/>
  <c r="AV27" i="57"/>
  <c r="BA27" i="57"/>
  <c r="BB27" i="57" s="1"/>
  <c r="BB15" i="57"/>
  <c r="AW15" i="57"/>
  <c r="AV15" i="57"/>
  <c r="BA15" i="57"/>
  <c r="BG1765" i="57"/>
  <c r="BG1845" i="57"/>
  <c r="BG1925" i="57"/>
  <c r="BH1930" i="57" s="1"/>
  <c r="BG1685" i="57"/>
  <c r="BD1690" i="57"/>
  <c r="BD1770" i="57"/>
  <c r="BD1850" i="57"/>
  <c r="BD1930" i="57"/>
  <c r="BD1686" i="57"/>
  <c r="BD1926" i="57"/>
  <c r="BD1846" i="57"/>
  <c r="BD1766" i="57"/>
  <c r="BG1701" i="57"/>
  <c r="BG1861" i="57"/>
  <c r="BG1781" i="57"/>
  <c r="BG1941" i="57"/>
  <c r="BG1857" i="57"/>
  <c r="BG1777" i="57"/>
  <c r="BG1697" i="57"/>
  <c r="BG1937" i="57"/>
  <c r="BG1712" i="57"/>
  <c r="BG1952" i="57"/>
  <c r="BG1872" i="57"/>
  <c r="BG1792" i="57"/>
  <c r="BG1788" i="57"/>
  <c r="BG1708" i="57"/>
  <c r="BG1868" i="57"/>
  <c r="BG1948" i="57"/>
  <c r="BG1723" i="57"/>
  <c r="BG1883" i="57"/>
  <c r="BG1803" i="57"/>
  <c r="BG1963" i="57"/>
  <c r="BG1799" i="57"/>
  <c r="BG1879" i="57"/>
  <c r="BG1719" i="57"/>
  <c r="BG1959" i="57"/>
  <c r="BJ1805" i="57"/>
  <c r="BJ1725" i="57"/>
  <c r="BJ1885" i="57"/>
  <c r="BJ1965" i="57"/>
  <c r="BG1890" i="57"/>
  <c r="BG1730" i="57"/>
  <c r="BG1970" i="57"/>
  <c r="BG1810" i="57"/>
  <c r="BG1726" i="57"/>
  <c r="BG1966" i="57"/>
  <c r="BG1806" i="57"/>
  <c r="BH1809" i="57" s="1"/>
  <c r="BG1886" i="57"/>
  <c r="BG1901" i="57"/>
  <c r="BG1741" i="57"/>
  <c r="BG1821" i="57"/>
  <c r="BG1981" i="57"/>
  <c r="BG1737" i="57"/>
  <c r="BG1897" i="57"/>
  <c r="BG1977" i="57"/>
  <c r="BG1817" i="57"/>
  <c r="BG1992" i="57"/>
  <c r="BG1752" i="57"/>
  <c r="BG1832" i="57"/>
  <c r="BG1912" i="57"/>
  <c r="BH1913" i="57" s="1"/>
  <c r="BG1748" i="57"/>
  <c r="BG1828" i="57"/>
  <c r="BG1988" i="57"/>
  <c r="BG1908" i="57"/>
  <c r="BD1755" i="57"/>
  <c r="BD1835" i="57"/>
  <c r="BE1839" i="57" s="1"/>
  <c r="BD1995" i="57"/>
  <c r="BD1915" i="57"/>
  <c r="BJ2000" i="57"/>
  <c r="BJ1760" i="57"/>
  <c r="BJ1840" i="57"/>
  <c r="BJ1920" i="57"/>
  <c r="BJ1756" i="57"/>
  <c r="BJ1996" i="57"/>
  <c r="BJ1836" i="57"/>
  <c r="BJ1916" i="57"/>
  <c r="AW1539" i="57"/>
  <c r="AV1539" i="57"/>
  <c r="BA1539" i="57"/>
  <c r="BB1539" i="57" s="1"/>
  <c r="BB1531" i="57"/>
  <c r="AW1531" i="57"/>
  <c r="AV1531" i="57"/>
  <c r="BA1531" i="57"/>
  <c r="AW1523" i="57"/>
  <c r="AV1523" i="57"/>
  <c r="BA1523" i="57"/>
  <c r="BB1523" i="57" s="1"/>
  <c r="AW1605" i="57"/>
  <c r="AW1597" i="57"/>
  <c r="AW1589" i="57"/>
  <c r="AW1581" i="57"/>
  <c r="BA1581" i="57"/>
  <c r="BB1581" i="57" s="1"/>
  <c r="BB1573" i="57"/>
  <c r="AW1573" i="57"/>
  <c r="AV1573" i="57"/>
  <c r="BA1573" i="57"/>
  <c r="AW1565" i="57"/>
  <c r="AV1565" i="57"/>
  <c r="BA1565" i="57"/>
  <c r="BB1565" i="57" s="1"/>
  <c r="AW1557" i="57"/>
  <c r="AV1557" i="57"/>
  <c r="BA1557" i="57"/>
  <c r="BB1557" i="57" s="1"/>
  <c r="BB1549" i="57"/>
  <c r="AW1549" i="57"/>
  <c r="AV1549" i="57"/>
  <c r="BA1549" i="57"/>
  <c r="AW1632" i="57"/>
  <c r="AV1632" i="57"/>
  <c r="BA1632" i="57"/>
  <c r="BB1632" i="57" s="1"/>
  <c r="AW1624" i="57"/>
  <c r="AV1624" i="57"/>
  <c r="BA1624" i="57"/>
  <c r="BB1624" i="57" s="1"/>
  <c r="BB1616" i="57"/>
  <c r="AW1616" i="57"/>
  <c r="AV1616" i="57"/>
  <c r="BA1616" i="57"/>
  <c r="AW1608" i="57"/>
  <c r="AV1608" i="57"/>
  <c r="BA1608" i="57"/>
  <c r="BB1608" i="57" s="1"/>
  <c r="AW1678" i="57"/>
  <c r="AV1678" i="57"/>
  <c r="BA1678" i="57"/>
  <c r="BB1678" i="57" s="1"/>
  <c r="AY1669" i="57"/>
  <c r="AV1669" i="57" s="1"/>
  <c r="AW1669" i="57"/>
  <c r="AW1661" i="57"/>
  <c r="BA1661" i="57"/>
  <c r="AW1653" i="57"/>
  <c r="AV1653" i="57"/>
  <c r="BA1653" i="57"/>
  <c r="BB1653" i="57" s="1"/>
  <c r="AW1645" i="57"/>
  <c r="AV1645" i="57"/>
  <c r="AW1637" i="57"/>
  <c r="BA1637" i="57"/>
  <c r="AY1671" i="57"/>
  <c r="AY1673" i="57"/>
  <c r="AY1681" i="57"/>
  <c r="AV1681" i="57" s="1"/>
  <c r="AY1670" i="57"/>
  <c r="AY1666" i="57"/>
  <c r="AY1641" i="57"/>
  <c r="AV1641" i="57" s="1"/>
  <c r="AY1672" i="57"/>
  <c r="AY1657" i="57"/>
  <c r="AY1653" i="57"/>
  <c r="AY1680" i="57"/>
  <c r="BA1680" i="57" s="1"/>
  <c r="BB1680" i="57" s="1"/>
  <c r="AY1654" i="57"/>
  <c r="AY1638" i="57"/>
  <c r="AV1638" i="57" s="1"/>
  <c r="AY1676" i="57"/>
  <c r="AV1676" i="57" s="1"/>
  <c r="AY1650" i="57"/>
  <c r="AY1665" i="57"/>
  <c r="AY1662" i="57"/>
  <c r="AV1662" i="57" s="1"/>
  <c r="AY1649" i="57"/>
  <c r="AY1646" i="57"/>
  <c r="AY1661" i="57"/>
  <c r="BB1661" i="57" s="1"/>
  <c r="AY1658" i="57"/>
  <c r="BB1658" i="57" s="1"/>
  <c r="AY1645" i="57"/>
  <c r="BA1645" i="57" s="1"/>
  <c r="BB1645" i="57" s="1"/>
  <c r="AY1642" i="57"/>
  <c r="AY1637" i="57"/>
  <c r="BB1637" i="57" s="1"/>
  <c r="AY1626" i="57"/>
  <c r="AY1635" i="57"/>
  <c r="AV1635" i="57" s="1"/>
  <c r="AY1622" i="57"/>
  <c r="BA1622" i="57" s="1"/>
  <c r="AY1619" i="57"/>
  <c r="AY1610" i="57"/>
  <c r="BA1610" i="57" s="1"/>
  <c r="AY1623" i="57"/>
  <c r="BA1623" i="57" s="1"/>
  <c r="AY1634" i="57"/>
  <c r="AV1634" i="57" s="1"/>
  <c r="AY1631" i="57"/>
  <c r="AY1618" i="57"/>
  <c r="AY1615" i="57"/>
  <c r="AY1611" i="57"/>
  <c r="AV1611" i="57" s="1"/>
  <c r="AY1630" i="57"/>
  <c r="AY1627" i="57"/>
  <c r="AV1627" i="57" s="1"/>
  <c r="AY1614" i="57"/>
  <c r="AY1606" i="57"/>
  <c r="AY1607" i="57"/>
  <c r="AY1605" i="57"/>
  <c r="BA1605" i="57" s="1"/>
  <c r="AY1597" i="57"/>
  <c r="AV1597" i="57" s="1"/>
  <c r="AY1589" i="57"/>
  <c r="AY1604" i="57"/>
  <c r="BA1604" i="57" s="1"/>
  <c r="AY1598" i="57"/>
  <c r="AY1596" i="57"/>
  <c r="AY1590" i="57"/>
  <c r="AY1601" i="57"/>
  <c r="AV1601" i="57" s="1"/>
  <c r="AY1593" i="57"/>
  <c r="AV1593" i="57" s="1"/>
  <c r="AY1585" i="57"/>
  <c r="AV1585" i="57" s="1"/>
  <c r="AY1581" i="57"/>
  <c r="AV1581" i="57" s="1"/>
  <c r="AY1586" i="57"/>
  <c r="AY1582" i="57"/>
  <c r="AY1579" i="57"/>
  <c r="BA1579" i="57" s="1"/>
  <c r="AY1578" i="57"/>
  <c r="AV1578" i="57" s="1"/>
  <c r="AY1577" i="57"/>
  <c r="AY1571" i="57"/>
  <c r="BA1571" i="57" s="1"/>
  <c r="BB1571" i="57" s="1"/>
  <c r="AY1570" i="57"/>
  <c r="AV1570" i="57" s="1"/>
  <c r="AY1569" i="57"/>
  <c r="AY1563" i="57"/>
  <c r="AY1562" i="57"/>
  <c r="AY1561" i="57"/>
  <c r="AY1555" i="57"/>
  <c r="BA1555" i="57" s="1"/>
  <c r="AY1554" i="57"/>
  <c r="AY1553" i="57"/>
  <c r="AY1574" i="57"/>
  <c r="AY1566" i="57"/>
  <c r="AV1566" i="57" s="1"/>
  <c r="AY1558" i="57"/>
  <c r="AY1550" i="57"/>
  <c r="AY1546" i="57"/>
  <c r="BA1546" i="57" s="1"/>
  <c r="BB1546" i="57" s="1"/>
  <c r="AY1544" i="57"/>
  <c r="BB1544" i="57" s="1"/>
  <c r="AY1525" i="57"/>
  <c r="AY1537" i="57"/>
  <c r="AY1524" i="57"/>
  <c r="AV1524" i="57" s="1"/>
  <c r="AY1528" i="57"/>
  <c r="BA1528" i="57" s="1"/>
  <c r="AY1540" i="57"/>
  <c r="AY1536" i="57"/>
  <c r="AV1536" i="57" s="1"/>
  <c r="AY1533" i="57"/>
  <c r="AY1541" i="57"/>
  <c r="BB1541" i="57" s="1"/>
  <c r="AY1545" i="57"/>
  <c r="BA1545" i="57" s="1"/>
  <c r="AY1532" i="57"/>
  <c r="AY1529" i="57"/>
  <c r="AY1520" i="57"/>
  <c r="AV1520" i="57" s="1"/>
  <c r="AY1516" i="57"/>
  <c r="AY1521" i="57"/>
  <c r="BA1521" i="57" s="1"/>
  <c r="AY1517" i="57"/>
  <c r="BB1582" i="57" l="1"/>
  <c r="BB1631" i="57"/>
  <c r="BB1533" i="57"/>
  <c r="BH1946" i="57"/>
  <c r="BH1945" i="57"/>
  <c r="BH1951" i="57"/>
  <c r="BH1949" i="57"/>
  <c r="BH1947" i="57"/>
  <c r="BH1950" i="57"/>
  <c r="BA1533" i="57"/>
  <c r="BK1717" i="57"/>
  <c r="BK1719" i="57"/>
  <c r="BK1718" i="57"/>
  <c r="BK1721" i="57"/>
  <c r="BK1715" i="57"/>
  <c r="BK1723" i="57"/>
  <c r="BK1722" i="57"/>
  <c r="BK1720" i="57"/>
  <c r="BK1716" i="57"/>
  <c r="AV1610" i="57"/>
  <c r="AV1649" i="57"/>
  <c r="BK1833" i="57"/>
  <c r="BH1815" i="57"/>
  <c r="BH1816" i="57"/>
  <c r="BH1817" i="57"/>
  <c r="BH1818" i="57"/>
  <c r="BH1819" i="57"/>
  <c r="BH1822" i="57"/>
  <c r="BH1940" i="57"/>
  <c r="BH1942" i="57"/>
  <c r="BH1936" i="57"/>
  <c r="BH1935" i="57"/>
  <c r="BH1941" i="57"/>
  <c r="BH1938" i="57"/>
  <c r="BH1939" i="57"/>
  <c r="BH1943" i="57"/>
  <c r="BH1937" i="57"/>
  <c r="AV1555" i="57"/>
  <c r="AV1579" i="57"/>
  <c r="AV1521" i="57"/>
  <c r="AV1545" i="57"/>
  <c r="AV1622" i="57"/>
  <c r="BE1977" i="57"/>
  <c r="BE1978" i="57"/>
  <c r="BE1980" i="57"/>
  <c r="BE1976" i="57"/>
  <c r="BE1983" i="57"/>
  <c r="BE1975" i="57"/>
  <c r="BE1982" i="57"/>
  <c r="BE1979" i="57"/>
  <c r="AV1623" i="57"/>
  <c r="AV1604" i="57"/>
  <c r="BK1839" i="57"/>
  <c r="BK1838" i="57"/>
  <c r="BK1841" i="57"/>
  <c r="BK1835" i="57"/>
  <c r="BK1842" i="57"/>
  <c r="BK1840" i="57"/>
  <c r="BK1843" i="57"/>
  <c r="BK1836" i="57"/>
  <c r="BK1837" i="57"/>
  <c r="AV1501" i="57"/>
  <c r="BA1501" i="57"/>
  <c r="BB1501" i="57" s="1"/>
  <c r="AV471" i="57"/>
  <c r="AV759" i="57"/>
  <c r="AV1107" i="57"/>
  <c r="BA1670" i="57"/>
  <c r="BB1670" i="57" s="1"/>
  <c r="BE1966" i="57"/>
  <c r="BE1973" i="57"/>
  <c r="BE1968" i="57"/>
  <c r="BE1967" i="57"/>
  <c r="BE1971" i="57"/>
  <c r="BE1965" i="57"/>
  <c r="BE1972" i="57"/>
  <c r="BE1969" i="57"/>
  <c r="BA1671" i="57"/>
  <c r="BB1671" i="57" s="1"/>
  <c r="BA1574" i="57"/>
  <c r="BB1574" i="57" s="1"/>
  <c r="BH1720" i="57"/>
  <c r="BH1715" i="57"/>
  <c r="BH1718" i="57"/>
  <c r="BH1719" i="57"/>
  <c r="BH1723" i="57"/>
  <c r="BH1716" i="57"/>
  <c r="BH1722" i="57"/>
  <c r="BH1717" i="57"/>
  <c r="BH1721" i="57"/>
  <c r="BK1796" i="57"/>
  <c r="BK1795" i="57"/>
  <c r="BK1797" i="57"/>
  <c r="BK1803" i="57"/>
  <c r="BK1801" i="57"/>
  <c r="BK1802" i="57"/>
  <c r="BK1798" i="57"/>
  <c r="BK1799" i="57"/>
  <c r="BK1800" i="57"/>
  <c r="BB1610" i="57"/>
  <c r="BH1825" i="57"/>
  <c r="BH1829" i="57"/>
  <c r="BH1826" i="57"/>
  <c r="BH1827" i="57"/>
  <c r="BH1832" i="57"/>
  <c r="BH1830" i="57"/>
  <c r="BH1831" i="57"/>
  <c r="BH1828" i="57"/>
  <c r="BH1833" i="57"/>
  <c r="BH1867" i="57"/>
  <c r="BH1866" i="57"/>
  <c r="BH1865" i="57"/>
  <c r="BH1872" i="57"/>
  <c r="BH1870" i="57"/>
  <c r="BH1871" i="57"/>
  <c r="BH1868" i="57"/>
  <c r="BH1869" i="57"/>
  <c r="BA1585" i="57"/>
  <c r="BE1898" i="57"/>
  <c r="BB1555" i="57"/>
  <c r="BB1579" i="57"/>
  <c r="BB1521" i="57"/>
  <c r="BB1545" i="57"/>
  <c r="BB1622" i="57"/>
  <c r="BE1742" i="57"/>
  <c r="BE1738" i="57"/>
  <c r="BE1735" i="57"/>
  <c r="BE1740" i="57"/>
  <c r="BE1736" i="57"/>
  <c r="BE1743" i="57"/>
  <c r="BE1739" i="57"/>
  <c r="BE1741" i="57"/>
  <c r="BE1737" i="57"/>
  <c r="BB1623" i="57"/>
  <c r="BB1604" i="57"/>
  <c r="BK1758" i="57"/>
  <c r="BK1760" i="57"/>
  <c r="BK1761" i="57"/>
  <c r="BK1759" i="57"/>
  <c r="BK1762" i="57"/>
  <c r="BK1756" i="57"/>
  <c r="BK1757" i="57"/>
  <c r="BA735" i="57"/>
  <c r="BA1059" i="57"/>
  <c r="BK2002" i="57"/>
  <c r="BK2000" i="57"/>
  <c r="BK1997" i="57"/>
  <c r="BK2003" i="57"/>
  <c r="BK1998" i="57"/>
  <c r="BK1996" i="57"/>
  <c r="BK1995" i="57"/>
  <c r="BK2001" i="57"/>
  <c r="BK1999" i="57"/>
  <c r="BB447" i="57"/>
  <c r="BA1577" i="57"/>
  <c r="BB1577" i="57" s="1"/>
  <c r="BB1528" i="57"/>
  <c r="BB1673" i="57"/>
  <c r="AV1605" i="57"/>
  <c r="BE2002" i="57"/>
  <c r="BE2001" i="57"/>
  <c r="BE1997" i="57"/>
  <c r="BE2003" i="57"/>
  <c r="BE1996" i="57"/>
  <c r="BE2000" i="57"/>
  <c r="BE1998" i="57"/>
  <c r="BE1995" i="57"/>
  <c r="BE1999" i="57"/>
  <c r="AV1670" i="57"/>
  <c r="BE1893" i="57"/>
  <c r="BE1890" i="57"/>
  <c r="BE1888" i="57"/>
  <c r="BE1891" i="57"/>
  <c r="BE1885" i="57"/>
  <c r="BE1887" i="57"/>
  <c r="BE1889" i="57"/>
  <c r="BE1892" i="57"/>
  <c r="BE1886" i="57"/>
  <c r="BK1931" i="57"/>
  <c r="BK1930" i="57"/>
  <c r="BK1925" i="57"/>
  <c r="BK1929" i="57"/>
  <c r="BK1927" i="57"/>
  <c r="BK1932" i="57"/>
  <c r="BK1933" i="57"/>
  <c r="BK1928" i="57"/>
  <c r="BK1926" i="57"/>
  <c r="AV1671" i="57"/>
  <c r="AV1574" i="57"/>
  <c r="BH1797" i="57"/>
  <c r="BH1799" i="57"/>
  <c r="BH1802" i="57"/>
  <c r="BH1803" i="57"/>
  <c r="BH1801" i="57"/>
  <c r="BH1800" i="57"/>
  <c r="BH1796" i="57"/>
  <c r="BH1795" i="57"/>
  <c r="BH1798" i="57"/>
  <c r="BK1882" i="57"/>
  <c r="BK1881" i="57"/>
  <c r="BK1883" i="57"/>
  <c r="BK1880" i="57"/>
  <c r="BK1876" i="57"/>
  <c r="BK1877" i="57"/>
  <c r="BK1878" i="57"/>
  <c r="BK1875" i="57"/>
  <c r="BA1681" i="57"/>
  <c r="BB1681" i="57" s="1"/>
  <c r="BH1911" i="57"/>
  <c r="BH1909" i="57"/>
  <c r="BH1906" i="57"/>
  <c r="BH1905" i="57"/>
  <c r="BH1912" i="57"/>
  <c r="BH1907" i="57"/>
  <c r="BH1908" i="57"/>
  <c r="BH1787" i="57"/>
  <c r="BH1792" i="57"/>
  <c r="BH1789" i="57"/>
  <c r="BH1785" i="57"/>
  <c r="BH1790" i="57"/>
  <c r="BH1788" i="57"/>
  <c r="BH1786" i="57"/>
  <c r="BH1793" i="57"/>
  <c r="BH1791" i="57"/>
  <c r="BA1650" i="57"/>
  <c r="BB1650" i="57" s="1"/>
  <c r="AV1577" i="57"/>
  <c r="BA1536" i="57"/>
  <c r="BA1563" i="57"/>
  <c r="BB1563" i="57" s="1"/>
  <c r="BA1529" i="57"/>
  <c r="BB1529" i="57" s="1"/>
  <c r="BK1895" i="57"/>
  <c r="BK1898" i="57"/>
  <c r="BK1902" i="57"/>
  <c r="BK1901" i="57"/>
  <c r="BK1899" i="57"/>
  <c r="BK1897" i="57"/>
  <c r="BK1896" i="57"/>
  <c r="BK1900" i="57"/>
  <c r="BK1776" i="57"/>
  <c r="BK1778" i="57"/>
  <c r="BK1780" i="57"/>
  <c r="BK1782" i="57"/>
  <c r="BK1777" i="57"/>
  <c r="BK1775" i="57"/>
  <c r="BK1781" i="57"/>
  <c r="BK1783" i="57"/>
  <c r="BK1779" i="57"/>
  <c r="BA1606" i="57"/>
  <c r="BB1606" i="57" s="1"/>
  <c r="BA1630" i="57"/>
  <c r="BB1630" i="57" s="1"/>
  <c r="BH1916" i="57"/>
  <c r="BH1917" i="57"/>
  <c r="BH1918" i="57"/>
  <c r="BH1919" i="57"/>
  <c r="BH1921" i="57"/>
  <c r="BH1922" i="57"/>
  <c r="BH1920" i="57"/>
  <c r="BA1607" i="57"/>
  <c r="BB1607" i="57" s="1"/>
  <c r="BA1631" i="57"/>
  <c r="BE1981" i="57"/>
  <c r="BH1968" i="57"/>
  <c r="BH1966" i="57"/>
  <c r="BH1969" i="57"/>
  <c r="BH1973" i="57"/>
  <c r="BH1971" i="57"/>
  <c r="BH1970" i="57"/>
  <c r="BH1967" i="57"/>
  <c r="BH1972" i="57"/>
  <c r="AV447" i="57"/>
  <c r="BH1953" i="57"/>
  <c r="BH1923" i="57"/>
  <c r="BK1852" i="57"/>
  <c r="BK1850" i="57"/>
  <c r="BK1853" i="57"/>
  <c r="BK1848" i="57"/>
  <c r="BK1846" i="57"/>
  <c r="BK1845" i="57"/>
  <c r="BK1849" i="57"/>
  <c r="BK1851" i="57"/>
  <c r="BE1835" i="57"/>
  <c r="BE1840" i="57"/>
  <c r="BE1837" i="57"/>
  <c r="BE1838" i="57"/>
  <c r="BE1841" i="57"/>
  <c r="BE1843" i="57"/>
  <c r="BE1842" i="57"/>
  <c r="BE1836" i="57"/>
  <c r="BK1693" i="57"/>
  <c r="BK1691" i="57"/>
  <c r="BK1687" i="57"/>
  <c r="BK1689" i="57"/>
  <c r="BK1692" i="57"/>
  <c r="BK1686" i="57"/>
  <c r="BK1685" i="57"/>
  <c r="BK1688" i="57"/>
  <c r="BK1690" i="57"/>
  <c r="BH1955" i="57"/>
  <c r="BH1958" i="57"/>
  <c r="BH1961" i="57"/>
  <c r="BH1962" i="57"/>
  <c r="BH1963" i="57"/>
  <c r="BH1960" i="57"/>
  <c r="BH1959" i="57"/>
  <c r="BA1635" i="57"/>
  <c r="BH1746" i="57"/>
  <c r="BH1748" i="57"/>
  <c r="BH1753" i="57"/>
  <c r="BH1750" i="57"/>
  <c r="BH1745" i="57"/>
  <c r="BH1751" i="57"/>
  <c r="BH1749" i="57"/>
  <c r="BH1747" i="57"/>
  <c r="BH1752" i="57"/>
  <c r="BH1711" i="57"/>
  <c r="BH1705" i="57"/>
  <c r="BH1713" i="57"/>
  <c r="BH1710" i="57"/>
  <c r="BH1707" i="57"/>
  <c r="BH1712" i="57"/>
  <c r="BH1708" i="57"/>
  <c r="BH1706" i="57"/>
  <c r="BH1709" i="57"/>
  <c r="BA1553" i="57"/>
  <c r="BB1553" i="57" s="1"/>
  <c r="BA1554" i="57"/>
  <c r="BB1554" i="57" s="1"/>
  <c r="BA1676" i="57"/>
  <c r="BK1976" i="57"/>
  <c r="BK1980" i="57"/>
  <c r="BK1977" i="57"/>
  <c r="BK1978" i="57"/>
  <c r="BK1979" i="57"/>
  <c r="BK1975" i="57"/>
  <c r="BK1983" i="57"/>
  <c r="BK1981" i="57"/>
  <c r="BK1861" i="57"/>
  <c r="BK1855" i="57"/>
  <c r="BK1857" i="57"/>
  <c r="BK1859" i="57"/>
  <c r="BK1862" i="57"/>
  <c r="BK1858" i="57"/>
  <c r="BK1860" i="57"/>
  <c r="BK1856" i="57"/>
  <c r="BK1863" i="57"/>
  <c r="BH1996" i="57"/>
  <c r="BH1995" i="57"/>
  <c r="BH2001" i="57"/>
  <c r="BH1999" i="57"/>
  <c r="BH2000" i="57"/>
  <c r="BH2002" i="57"/>
  <c r="BH1998" i="57"/>
  <c r="BH1997" i="57"/>
  <c r="BH2003" i="57"/>
  <c r="BK1813" i="57"/>
  <c r="AV1607" i="57"/>
  <c r="AV1631" i="57"/>
  <c r="BH1731" i="57"/>
  <c r="BH1726" i="57"/>
  <c r="BH1730" i="57"/>
  <c r="BH1729" i="57"/>
  <c r="BH1728" i="57"/>
  <c r="BH1725" i="57"/>
  <c r="BH1733" i="57"/>
  <c r="BH1732" i="57"/>
  <c r="BH1727" i="57"/>
  <c r="BH1965" i="57"/>
  <c r="BH1821" i="57"/>
  <c r="BK1961" i="57"/>
  <c r="AV1554" i="57"/>
  <c r="BH1893" i="57"/>
  <c r="BA615" i="57"/>
  <c r="BB615" i="57" s="1"/>
  <c r="BA903" i="57"/>
  <c r="BB903" i="57" s="1"/>
  <c r="BH1820" i="57"/>
  <c r="BH1873" i="57"/>
  <c r="BB1536" i="57"/>
  <c r="BK1956" i="57"/>
  <c r="BK1959" i="57"/>
  <c r="BK1955" i="57"/>
  <c r="BK1960" i="57"/>
  <c r="BK1958" i="57"/>
  <c r="BK1962" i="57"/>
  <c r="BK1957" i="57"/>
  <c r="BK1963" i="57"/>
  <c r="BB735" i="57"/>
  <c r="BA1593" i="57"/>
  <c r="BK1991" i="57"/>
  <c r="BK1986" i="57"/>
  <c r="BK1988" i="57"/>
  <c r="BK1987" i="57"/>
  <c r="BK1985" i="57"/>
  <c r="BK1990" i="57"/>
  <c r="BK1989" i="57"/>
  <c r="BK1945" i="57"/>
  <c r="BK1948" i="57"/>
  <c r="BK1951" i="57"/>
  <c r="BK1950" i="57"/>
  <c r="BK1946" i="57"/>
  <c r="BK1947" i="57"/>
  <c r="BK1953" i="57"/>
  <c r="AV1553" i="57"/>
  <c r="BH1952" i="57"/>
  <c r="BH1688" i="57"/>
  <c r="BH1692" i="57"/>
  <c r="BH1690" i="57"/>
  <c r="BH1689" i="57"/>
  <c r="BH1691" i="57"/>
  <c r="BH1687" i="57"/>
  <c r="BH1686" i="57"/>
  <c r="BH1693" i="57"/>
  <c r="BH1685" i="57"/>
  <c r="BA1582" i="57"/>
  <c r="BK1821" i="57"/>
  <c r="BH1808" i="57"/>
  <c r="BH1807" i="57"/>
  <c r="BH1806" i="57"/>
  <c r="BH1805" i="57"/>
  <c r="BH1811" i="57"/>
  <c r="BH1813" i="57"/>
  <c r="BH1812" i="57"/>
  <c r="BH1810" i="57"/>
  <c r="BA459" i="57"/>
  <c r="BB459" i="57" s="1"/>
  <c r="BA519" i="57"/>
  <c r="BB519" i="57" s="1"/>
  <c r="AV615" i="57"/>
  <c r="BA711" i="57"/>
  <c r="BA747" i="57"/>
  <c r="BB747" i="57" s="1"/>
  <c r="BA807" i="57"/>
  <c r="AV903" i="57"/>
  <c r="BA999" i="57"/>
  <c r="BA1095" i="57"/>
  <c r="BB1095" i="57" s="1"/>
  <c r="BA1323" i="57"/>
  <c r="BH1915" i="57"/>
  <c r="BK1949" i="57"/>
  <c r="BK1941" i="57"/>
  <c r="BB1585" i="57"/>
  <c r="BB1676" i="57"/>
  <c r="BB1605" i="57"/>
  <c r="BH1879" i="57"/>
  <c r="BH1880" i="57"/>
  <c r="BH1881" i="57"/>
  <c r="BH1876" i="57"/>
  <c r="BH1877" i="57"/>
  <c r="BH1875" i="57"/>
  <c r="BH1882" i="57"/>
  <c r="BH1883" i="57"/>
  <c r="AV1637" i="57"/>
  <c r="BA1589" i="57"/>
  <c r="BB1589" i="57" s="1"/>
  <c r="BK1965" i="57"/>
  <c r="BK1969" i="57"/>
  <c r="BK1966" i="57"/>
  <c r="BK1973" i="57"/>
  <c r="BK1972" i="57"/>
  <c r="BK1967" i="57"/>
  <c r="BK1970" i="57"/>
  <c r="BK1968" i="57"/>
  <c r="BA1654" i="57"/>
  <c r="BB1654" i="57" s="1"/>
  <c r="BA1558" i="57"/>
  <c r="BB1558" i="57" s="1"/>
  <c r="BA1516" i="57"/>
  <c r="BB1516" i="57" s="1"/>
  <c r="BA1540" i="57"/>
  <c r="BB1540" i="57" s="1"/>
  <c r="BE1846" i="57"/>
  <c r="BE1853" i="57"/>
  <c r="BE1848" i="57"/>
  <c r="BE1849" i="57"/>
  <c r="BE1850" i="57"/>
  <c r="BE1845" i="57"/>
  <c r="BE1852" i="57"/>
  <c r="BE1847" i="57"/>
  <c r="AV1517" i="57"/>
  <c r="BA1626" i="57"/>
  <c r="BB1626" i="57" s="1"/>
  <c r="BA1665" i="57"/>
  <c r="BB1665" i="57" s="1"/>
  <c r="BK1825" i="57"/>
  <c r="BK1826" i="57"/>
  <c r="BK1829" i="57"/>
  <c r="BK1827" i="57"/>
  <c r="BK1831" i="57"/>
  <c r="BK1830" i="57"/>
  <c r="BK1828" i="57"/>
  <c r="BK1832" i="57"/>
  <c r="BK1871" i="57"/>
  <c r="BK1869" i="57"/>
  <c r="BK1870" i="57"/>
  <c r="BK1873" i="57"/>
  <c r="BK1868" i="57"/>
  <c r="BK1865" i="57"/>
  <c r="BK1867" i="57"/>
  <c r="BK1872" i="57"/>
  <c r="BK1866" i="57"/>
  <c r="BA1586" i="57"/>
  <c r="BB1586" i="57" s="1"/>
  <c r="BK1735" i="57"/>
  <c r="BK1739" i="57"/>
  <c r="BK1742" i="57"/>
  <c r="BK1736" i="57"/>
  <c r="BK1740" i="57"/>
  <c r="BK1743" i="57"/>
  <c r="BK1737" i="57"/>
  <c r="BK1738" i="57"/>
  <c r="BK1741" i="57"/>
  <c r="BK1702" i="57"/>
  <c r="BK1699" i="57"/>
  <c r="BK1700" i="57"/>
  <c r="BK1695" i="57"/>
  <c r="BK1698" i="57"/>
  <c r="BK1697" i="57"/>
  <c r="BK1701" i="57"/>
  <c r="BK1703" i="57"/>
  <c r="BK1696" i="57"/>
  <c r="BH1755" i="57"/>
  <c r="BH1762" i="57"/>
  <c r="BH1758" i="57"/>
  <c r="BH1763" i="57"/>
  <c r="BH1759" i="57"/>
  <c r="BH1761" i="57"/>
  <c r="BH1760" i="57"/>
  <c r="BH1757" i="57"/>
  <c r="BH1756" i="57"/>
  <c r="BB1569" i="57"/>
  <c r="BB1642" i="57"/>
  <c r="AV1589" i="57"/>
  <c r="BK1889" i="57"/>
  <c r="BK1890" i="57"/>
  <c r="BK1891" i="57"/>
  <c r="BK1893" i="57"/>
  <c r="BK1887" i="57"/>
  <c r="BK1885" i="57"/>
  <c r="BK1888" i="57"/>
  <c r="BK1886" i="57"/>
  <c r="BK1892" i="57"/>
  <c r="BH1929" i="57"/>
  <c r="BH1932" i="57"/>
  <c r="BH1925" i="57"/>
  <c r="BH1928" i="57"/>
  <c r="BH1927" i="57"/>
  <c r="BH1926" i="57"/>
  <c r="BH1933" i="57"/>
  <c r="BH1931" i="57"/>
  <c r="AV1654" i="57"/>
  <c r="AV1582" i="57"/>
  <c r="AV1558" i="57"/>
  <c r="AV1516" i="57"/>
  <c r="AV1540" i="57"/>
  <c r="BE1926" i="57"/>
  <c r="BE1928" i="57"/>
  <c r="BE1929" i="57"/>
  <c r="BE1933" i="57"/>
  <c r="BE1930" i="57"/>
  <c r="BE1925" i="57"/>
  <c r="BE1927" i="57"/>
  <c r="BE1932" i="57"/>
  <c r="BE1931" i="57"/>
  <c r="AV1626" i="57"/>
  <c r="BE1879" i="57"/>
  <c r="BE1883" i="57"/>
  <c r="BE1876" i="57"/>
  <c r="BE1875" i="57"/>
  <c r="BE1878" i="57"/>
  <c r="BE1880" i="57"/>
  <c r="BE1877" i="57"/>
  <c r="BE1881" i="57"/>
  <c r="BE1882" i="57"/>
  <c r="BB1635" i="57"/>
  <c r="AV1665" i="57"/>
  <c r="BK1912" i="57"/>
  <c r="BK1908" i="57"/>
  <c r="BK1905" i="57"/>
  <c r="BK1913" i="57"/>
  <c r="BK1907" i="57"/>
  <c r="BK1906" i="57"/>
  <c r="BK1911" i="57"/>
  <c r="BK1909" i="57"/>
  <c r="BK1707" i="57"/>
  <c r="BK1706" i="57"/>
  <c r="BK1708" i="57"/>
  <c r="BK1710" i="57"/>
  <c r="BK1705" i="57"/>
  <c r="BK1709" i="57"/>
  <c r="BK1712" i="57"/>
  <c r="BK1713" i="57"/>
  <c r="BK1711" i="57"/>
  <c r="AV1658" i="57"/>
  <c r="AV1586" i="57"/>
  <c r="BA1562" i="57"/>
  <c r="BB1562" i="57" s="1"/>
  <c r="AV1544" i="57"/>
  <c r="BA1547" i="57"/>
  <c r="BA1537" i="57"/>
  <c r="BB1537" i="57" s="1"/>
  <c r="BA1614" i="57"/>
  <c r="BB1614" i="57" s="1"/>
  <c r="BA1615" i="57"/>
  <c r="BB1615" i="57" s="1"/>
  <c r="BA1596" i="57"/>
  <c r="BB1596" i="57" s="1"/>
  <c r="BE1934" i="57"/>
  <c r="BE1937" i="57"/>
  <c r="BE1935" i="57"/>
  <c r="BE1939" i="57"/>
  <c r="BE1941" i="57"/>
  <c r="BE1942" i="57"/>
  <c r="BE1940" i="57"/>
  <c r="BE1938" i="57"/>
  <c r="BE1943" i="57"/>
  <c r="BE1936" i="57"/>
  <c r="BB781" i="57"/>
  <c r="AV781" i="57"/>
  <c r="BA781" i="57"/>
  <c r="AV459" i="57"/>
  <c r="BB591" i="57"/>
  <c r="AV747" i="57"/>
  <c r="BB879" i="57"/>
  <c r="AV1095" i="57"/>
  <c r="BB1420" i="57"/>
  <c r="BK1993" i="57"/>
  <c r="BE1916" i="57"/>
  <c r="BE1919" i="57"/>
  <c r="BE1918" i="57"/>
  <c r="BE1915" i="57"/>
  <c r="BE1923" i="57"/>
  <c r="BE1917" i="57"/>
  <c r="BE1921" i="57"/>
  <c r="BE1920" i="57"/>
  <c r="BE1922" i="57"/>
  <c r="BE1728" i="57"/>
  <c r="BE1732" i="57"/>
  <c r="BE1733" i="57"/>
  <c r="BE1730" i="57"/>
  <c r="BE1731" i="57"/>
  <c r="BE1729" i="57"/>
  <c r="BE1725" i="57"/>
  <c r="BE1727" i="57"/>
  <c r="BE1726" i="57"/>
  <c r="BB1593" i="57"/>
  <c r="BE1805" i="57"/>
  <c r="BE1807" i="57"/>
  <c r="BE1806" i="57"/>
  <c r="BE1808" i="57"/>
  <c r="BE1809" i="57"/>
  <c r="BE1812" i="57"/>
  <c r="BE1810" i="57"/>
  <c r="BK1772" i="57"/>
  <c r="BK1771" i="57"/>
  <c r="BK1769" i="57"/>
  <c r="BK1767" i="57"/>
  <c r="BK1768" i="57"/>
  <c r="BK1765" i="57"/>
  <c r="BK1770" i="57"/>
  <c r="BK1773" i="57"/>
  <c r="BK1766" i="57"/>
  <c r="BA1517" i="57"/>
  <c r="BB1517" i="57" s="1"/>
  <c r="BK1971" i="57"/>
  <c r="BE1871" i="57"/>
  <c r="BH1910" i="57"/>
  <c r="BK1755" i="57"/>
  <c r="BE1818" i="57"/>
  <c r="BE1822" i="57"/>
  <c r="BE1820" i="57"/>
  <c r="BE1819" i="57"/>
  <c r="BE1817" i="57"/>
  <c r="BE1816" i="57"/>
  <c r="BE1823" i="57"/>
  <c r="BE1815" i="57"/>
  <c r="BE1821" i="57"/>
  <c r="BB1059" i="57"/>
  <c r="BH1843" i="57"/>
  <c r="AV1661" i="57"/>
  <c r="BK1729" i="57"/>
  <c r="BK1726" i="57"/>
  <c r="BK1727" i="57"/>
  <c r="BK1725" i="57"/>
  <c r="BK1731" i="57"/>
  <c r="BK1728" i="57"/>
  <c r="BK1730" i="57"/>
  <c r="BK1732" i="57"/>
  <c r="BK1733" i="57"/>
  <c r="BH1847" i="57"/>
  <c r="BH1846" i="57"/>
  <c r="BH1853" i="57"/>
  <c r="BH1852" i="57"/>
  <c r="BH1851" i="57"/>
  <c r="BH1850" i="57"/>
  <c r="BH1845" i="57"/>
  <c r="BH1848" i="57"/>
  <c r="BH1849" i="57"/>
  <c r="BE1689" i="57"/>
  <c r="BE1686" i="57"/>
  <c r="BE1691" i="57"/>
  <c r="BE1685" i="57"/>
  <c r="BE1693" i="57"/>
  <c r="BE1688" i="57"/>
  <c r="BE1687" i="57"/>
  <c r="BE1692" i="57"/>
  <c r="BE1690" i="57"/>
  <c r="BE1718" i="57"/>
  <c r="BE1717" i="57"/>
  <c r="BE1719" i="57"/>
  <c r="BE1715" i="57"/>
  <c r="BE1720" i="57"/>
  <c r="BE1722" i="57"/>
  <c r="BE1723" i="57"/>
  <c r="BE1721" i="57"/>
  <c r="BE1716" i="57"/>
  <c r="BA1641" i="57"/>
  <c r="BA1601" i="57"/>
  <c r="BB1601" i="57" s="1"/>
  <c r="BK1748" i="57"/>
  <c r="BK1750" i="57"/>
  <c r="BK1751" i="57"/>
  <c r="BK1747" i="57"/>
  <c r="BK1745" i="57"/>
  <c r="BK1752" i="57"/>
  <c r="BK1753" i="57"/>
  <c r="BK1749" i="57"/>
  <c r="BK1746" i="57"/>
  <c r="BK1787" i="57"/>
  <c r="BK1785" i="57"/>
  <c r="BK1791" i="57"/>
  <c r="BK1786" i="57"/>
  <c r="BK1790" i="57"/>
  <c r="BK1792" i="57"/>
  <c r="BK1788" i="57"/>
  <c r="BK1789" i="57"/>
  <c r="BK1793" i="57"/>
  <c r="BA1561" i="57"/>
  <c r="BB1561" i="57" s="1"/>
  <c r="BE1992" i="57"/>
  <c r="BE1986" i="57"/>
  <c r="BE1988" i="57"/>
  <c r="BE1993" i="57"/>
  <c r="BE1985" i="57"/>
  <c r="BE1987" i="57"/>
  <c r="BE1990" i="57"/>
  <c r="BE1991" i="57"/>
  <c r="BE1989" i="57"/>
  <c r="BE1950" i="57"/>
  <c r="BE1949" i="57"/>
  <c r="BE1946" i="57"/>
  <c r="BE1952" i="57"/>
  <c r="BE1951" i="57"/>
  <c r="BE1947" i="57"/>
  <c r="BE1945" i="57"/>
  <c r="BE1948" i="57"/>
  <c r="BE1953" i="57"/>
  <c r="AV1562" i="57"/>
  <c r="AV1537" i="57"/>
  <c r="AV1614" i="57"/>
  <c r="AV1615" i="57"/>
  <c r="AV1596" i="57"/>
  <c r="BE1859" i="57"/>
  <c r="BE1854" i="57"/>
  <c r="BE1856" i="57"/>
  <c r="BE1860" i="57"/>
  <c r="BE1858" i="57"/>
  <c r="BE1862" i="57"/>
  <c r="BE1861" i="57"/>
  <c r="BE1863" i="57"/>
  <c r="BE1855" i="57"/>
  <c r="AV925" i="57"/>
  <c r="BA925" i="57"/>
  <c r="BB925" i="57" s="1"/>
  <c r="BB711" i="57"/>
  <c r="BB807" i="57"/>
  <c r="BB999" i="57"/>
  <c r="BB1323" i="57"/>
  <c r="BB1618" i="57"/>
  <c r="BA1669" i="57"/>
  <c r="BB1669" i="57" s="1"/>
  <c r="BK1805" i="57"/>
  <c r="BK1810" i="57"/>
  <c r="BK1806" i="57"/>
  <c r="BK1807" i="57"/>
  <c r="BK1808" i="57"/>
  <c r="BK1811" i="57"/>
  <c r="BK1812" i="57"/>
  <c r="BH1765" i="57"/>
  <c r="BH1768" i="57"/>
  <c r="BH1771" i="57"/>
  <c r="BH1773" i="57"/>
  <c r="BH1769" i="57"/>
  <c r="BH1766" i="57"/>
  <c r="BH1770" i="57"/>
  <c r="BH1772" i="57"/>
  <c r="BH1767" i="57"/>
  <c r="BE1765" i="57"/>
  <c r="BE1771" i="57"/>
  <c r="BE1770" i="57"/>
  <c r="BE1773" i="57"/>
  <c r="BE1772" i="57"/>
  <c r="BE1767" i="57"/>
  <c r="BE1766" i="57"/>
  <c r="BE1768" i="57"/>
  <c r="BE1769" i="57"/>
  <c r="BA1525" i="57"/>
  <c r="BB1525" i="57" s="1"/>
  <c r="BE1797" i="57"/>
  <c r="BE1795" i="57"/>
  <c r="BE1800" i="57"/>
  <c r="BE1803" i="57"/>
  <c r="BE1802" i="57"/>
  <c r="BE1798" i="57"/>
  <c r="BE1796" i="57"/>
  <c r="BE1799" i="57"/>
  <c r="BE1801" i="57"/>
  <c r="AV1561" i="57"/>
  <c r="BE1825" i="57"/>
  <c r="BE1831" i="57"/>
  <c r="BE1829" i="57"/>
  <c r="BE1830" i="57"/>
  <c r="BE1826" i="57"/>
  <c r="BE1832" i="57"/>
  <c r="BE1828" i="57"/>
  <c r="BE1833" i="57"/>
  <c r="BE1872" i="57"/>
  <c r="BE1873" i="57"/>
  <c r="BE1865" i="57"/>
  <c r="BE1868" i="57"/>
  <c r="BE1870" i="57"/>
  <c r="BE1869" i="57"/>
  <c r="BE1867" i="57"/>
  <c r="AV591" i="57"/>
  <c r="AV879" i="57"/>
  <c r="AV1420" i="57"/>
  <c r="BE1970" i="57"/>
  <c r="BB1627" i="57"/>
  <c r="BE1763" i="57"/>
  <c r="BE1758" i="57"/>
  <c r="BE1760" i="57"/>
  <c r="BE1759" i="57"/>
  <c r="BE1761" i="57"/>
  <c r="BE1762" i="57"/>
  <c r="BE1756" i="57"/>
  <c r="BE1757" i="57"/>
  <c r="BE1755" i="57"/>
  <c r="BA1597" i="57"/>
  <c r="BB1597" i="57" s="1"/>
  <c r="BA1634" i="57"/>
  <c r="BB1634" i="57" s="1"/>
  <c r="BE1963" i="57"/>
  <c r="BE1961" i="57"/>
  <c r="BE1958" i="57"/>
  <c r="BE1962" i="57"/>
  <c r="BE1960" i="57"/>
  <c r="BE1959" i="57"/>
  <c r="BE1957" i="57"/>
  <c r="BE1955" i="57"/>
  <c r="BE1956" i="57"/>
  <c r="BA1619" i="57"/>
  <c r="BB1619" i="57" s="1"/>
  <c r="BA1666" i="57"/>
  <c r="BB1666" i="57" s="1"/>
  <c r="BE1906" i="57"/>
  <c r="BE1911" i="57"/>
  <c r="BE1905" i="57"/>
  <c r="BE1913" i="57"/>
  <c r="BE1910" i="57"/>
  <c r="BE1908" i="57"/>
  <c r="BE1912" i="57"/>
  <c r="BE1909" i="57"/>
  <c r="BE1786" i="57"/>
  <c r="BE1792" i="57"/>
  <c r="BE1787" i="57"/>
  <c r="BE1785" i="57"/>
  <c r="BE1789" i="57"/>
  <c r="BE1793" i="57"/>
  <c r="BE1791" i="57"/>
  <c r="BE1790" i="57"/>
  <c r="BE1788" i="57"/>
  <c r="BA1570" i="57"/>
  <c r="BB1570" i="57" s="1"/>
  <c r="BH1895" i="57"/>
  <c r="BH1899" i="57"/>
  <c r="BH1900" i="57"/>
  <c r="BH1898" i="57"/>
  <c r="BH1902" i="57"/>
  <c r="BH1896" i="57"/>
  <c r="BH1897" i="57"/>
  <c r="BH1903" i="57"/>
  <c r="BH1775" i="57"/>
  <c r="BH1781" i="57"/>
  <c r="BH1783" i="57"/>
  <c r="BH1778" i="57"/>
  <c r="BH1777" i="57"/>
  <c r="BH1776" i="57"/>
  <c r="BH1779" i="57"/>
  <c r="BH1780" i="57"/>
  <c r="BH1782" i="57"/>
  <c r="BB1547" i="57"/>
  <c r="BE1694" i="57"/>
  <c r="BE1696" i="57"/>
  <c r="BE1698" i="57"/>
  <c r="BE1697" i="57"/>
  <c r="BE1695" i="57"/>
  <c r="BE1701" i="57"/>
  <c r="BE1699" i="57"/>
  <c r="BE1703" i="57"/>
  <c r="BE1702" i="57"/>
  <c r="BE1700" i="57"/>
  <c r="BB1213" i="57"/>
  <c r="AV1213" i="57"/>
  <c r="BA1213" i="57"/>
  <c r="BH1948" i="57"/>
  <c r="BH1985" i="57"/>
  <c r="BH1992" i="57"/>
  <c r="BH1993" i="57"/>
  <c r="BH1989" i="57"/>
  <c r="BH1986" i="57"/>
  <c r="BH1987" i="57"/>
  <c r="BH1988" i="57"/>
  <c r="BH1990" i="57"/>
  <c r="BA1638" i="57"/>
  <c r="BB1638" i="57" s="1"/>
  <c r="BA1662" i="57"/>
  <c r="BB1662" i="57" s="1"/>
  <c r="BA1524" i="57"/>
  <c r="BB1524" i="57" s="1"/>
  <c r="BB1578" i="57"/>
  <c r="BB1641" i="57"/>
  <c r="BA1672" i="57"/>
  <c r="BB1672" i="57" s="1"/>
  <c r="AV1619" i="57"/>
  <c r="BA1649" i="57"/>
  <c r="BB1649" i="57" s="1"/>
  <c r="AV1666" i="57"/>
  <c r="BH1975" i="57"/>
  <c r="BH1978" i="57"/>
  <c r="BH1979" i="57"/>
  <c r="BH1983" i="57"/>
  <c r="BH1982" i="57"/>
  <c r="BH1980" i="57"/>
  <c r="BH1976" i="57"/>
  <c r="BH1977" i="57"/>
  <c r="BH1981" i="57"/>
  <c r="BH1856" i="57"/>
  <c r="BH1859" i="57"/>
  <c r="BH1863" i="57"/>
  <c r="BH1862" i="57"/>
  <c r="BH1861" i="57"/>
  <c r="BH1860" i="57"/>
  <c r="BH1858" i="57"/>
  <c r="BH1857" i="57"/>
  <c r="BE1895" i="57"/>
  <c r="BE1901" i="57"/>
  <c r="BE1902" i="57"/>
  <c r="BE1896" i="57"/>
  <c r="BE1899" i="57"/>
  <c r="BE1900" i="57"/>
  <c r="BE1897" i="57"/>
  <c r="BE1857" i="57"/>
  <c r="BK1920" i="57"/>
  <c r="BK1915" i="57"/>
  <c r="BK1922" i="57"/>
  <c r="BK1916" i="57"/>
  <c r="BK1919" i="57"/>
  <c r="BK1921" i="57"/>
  <c r="BK1917" i="57"/>
  <c r="BK1923" i="57"/>
  <c r="BK1918" i="57"/>
  <c r="BE1813" i="57"/>
  <c r="BB1357" i="57"/>
  <c r="AV1357" i="57"/>
  <c r="BA1357" i="57"/>
  <c r="BH1991" i="57"/>
  <c r="BK1763" i="57"/>
  <c r="BK1817" i="57"/>
  <c r="BK1815" i="57"/>
  <c r="BB1361" i="57"/>
  <c r="BB1089" i="57"/>
  <c r="BB1362" i="57"/>
  <c r="BK1936" i="57"/>
  <c r="BB832" i="57"/>
  <c r="BB1074" i="57"/>
  <c r="BB811" i="57"/>
  <c r="BK1822" i="57"/>
  <c r="BB1237" i="57"/>
  <c r="BB1097" i="57"/>
  <c r="BB668" i="57"/>
  <c r="BH1741" i="57"/>
  <c r="BH1743" i="57"/>
  <c r="BH1736" i="57"/>
  <c r="BH1739" i="57"/>
  <c r="BH1735" i="57"/>
  <c r="BH1738" i="57"/>
  <c r="BH1740" i="57"/>
  <c r="BH1742" i="57"/>
  <c r="BH1737" i="57"/>
  <c r="BH1697" i="57"/>
  <c r="BH1699" i="57"/>
  <c r="BH1698" i="57"/>
  <c r="BH1700" i="57"/>
  <c r="BH1701" i="57"/>
  <c r="BH1702" i="57"/>
  <c r="BH1696" i="57"/>
  <c r="BH1878" i="57"/>
  <c r="BK1940" i="57"/>
  <c r="BK1938" i="57"/>
  <c r="BK1937" i="57"/>
  <c r="BH1836" i="57"/>
  <c r="BH1838" i="57"/>
  <c r="BH1842" i="57"/>
  <c r="BH1840" i="57"/>
  <c r="BH1839" i="57"/>
  <c r="BH1885" i="57"/>
  <c r="BH1890" i="57"/>
  <c r="BH1888" i="57"/>
  <c r="BH1886" i="57"/>
  <c r="BK1823" i="57"/>
  <c r="BK1935" i="57"/>
  <c r="BB917" i="57"/>
  <c r="BB1495" i="57"/>
  <c r="BB967" i="57"/>
  <c r="BB404" i="57"/>
  <c r="BK1816" i="57"/>
  <c r="BH1695" i="57"/>
  <c r="BB1048" i="57"/>
  <c r="BB823" i="57"/>
  <c r="BK1942" i="57"/>
  <c r="BB1241" i="57"/>
  <c r="BB1422" i="57"/>
  <c r="BB1387" i="57"/>
  <c r="BB1497" i="57"/>
  <c r="BK1819" i="57"/>
  <c r="BH1892" i="57"/>
  <c r="BB796" i="57"/>
  <c r="BB1038" i="57"/>
  <c r="BE1749" i="57"/>
  <c r="BE1751" i="57"/>
  <c r="BE1750" i="57"/>
  <c r="BE1746" i="57"/>
  <c r="BE1745" i="57"/>
  <c r="BE1752" i="57"/>
  <c r="BE1753" i="57"/>
  <c r="BE1748" i="57"/>
  <c r="BE1747" i="57"/>
  <c r="BE1707" i="57"/>
  <c r="BE1710" i="57"/>
  <c r="BE1709" i="57"/>
  <c r="BE1711" i="57"/>
  <c r="BE1713" i="57"/>
  <c r="BE1712" i="57"/>
  <c r="BE1706" i="57"/>
  <c r="BE1705" i="57"/>
  <c r="BE1708" i="57"/>
  <c r="BE1774" i="57"/>
  <c r="BE1777" i="57"/>
  <c r="BE1776" i="57"/>
  <c r="BE1780" i="57"/>
  <c r="BE1782" i="57"/>
  <c r="BE1778" i="57"/>
  <c r="BE1783" i="57"/>
  <c r="BE1781" i="57"/>
  <c r="AV1069" i="57"/>
  <c r="BA1069" i="57"/>
  <c r="BB1069" i="57" s="1"/>
  <c r="BB750" i="57"/>
  <c r="BB1448" i="57"/>
  <c r="BB584" i="57"/>
  <c r="BH1889" i="57"/>
  <c r="BH1891" i="57"/>
  <c r="BB4" i="57"/>
  <c r="BB676" i="57"/>
  <c r="BB808" i="57"/>
  <c r="BB809" i="57"/>
  <c r="BB1050" i="57"/>
  <c r="BB1231" i="57"/>
  <c r="BH1841" i="57"/>
  <c r="BH1837" i="57"/>
  <c r="BH1703" i="57"/>
  <c r="BE1775" i="57"/>
  <c r="BB1349" i="57"/>
  <c r="BB1005" i="57"/>
  <c r="BB1206" i="57"/>
  <c r="BB1389" i="57"/>
  <c r="BB1484" i="57"/>
  <c r="BE1779" i="57"/>
  <c r="BB1232" i="57"/>
  <c r="BB643" i="57"/>
  <c r="BB943" i="57"/>
  <c r="BB1243" i="57"/>
  <c r="BB1273" i="57"/>
  <c r="BB1369" i="57"/>
  <c r="AV1369" i="57"/>
  <c r="BA1369" i="57"/>
  <c r="BA676" i="57"/>
  <c r="BA820" i="57"/>
  <c r="BB820" i="57" s="1"/>
  <c r="BA918" i="57"/>
  <c r="BB918" i="57" s="1"/>
  <c r="BA1062" i="57"/>
  <c r="BB1062" i="57" s="1"/>
  <c r="BA1206" i="57"/>
  <c r="BA1350" i="57"/>
  <c r="BB1350" i="57" s="1"/>
  <c r="BA1160" i="57"/>
  <c r="BB1160" i="57" s="1"/>
  <c r="BA1329" i="57"/>
  <c r="BB1329" i="57" s="1"/>
  <c r="BA667" i="57"/>
  <c r="BB667" i="57" s="1"/>
  <c r="BA811" i="57"/>
  <c r="BB919" i="57"/>
  <c r="BA955" i="57"/>
  <c r="BB955" i="57" s="1"/>
  <c r="BB1063" i="57"/>
  <c r="BA1099" i="57"/>
  <c r="BB1099" i="57" s="1"/>
  <c r="BB1207" i="57"/>
  <c r="BA1243" i="57"/>
  <c r="BB1351" i="57"/>
  <c r="BA1447" i="57"/>
  <c r="BB1447" i="57" s="1"/>
  <c r="BB1376" i="57"/>
  <c r="BA1484" i="57"/>
  <c r="BB1425" i="57"/>
  <c r="BA392" i="57"/>
  <c r="BB392" i="57" s="1"/>
  <c r="BB500" i="57"/>
  <c r="BA668" i="57"/>
  <c r="BB692" i="57"/>
  <c r="BB788" i="57"/>
  <c r="BA956" i="57"/>
  <c r="BB956" i="57" s="1"/>
  <c r="BB980" i="57"/>
  <c r="AV1285" i="57"/>
  <c r="BA1285" i="57"/>
  <c r="BB1285" i="57" s="1"/>
  <c r="BA634" i="57"/>
  <c r="BB634" i="57" s="1"/>
  <c r="BA742" i="57"/>
  <c r="BB742" i="57" s="1"/>
  <c r="BB1018" i="57"/>
  <c r="AV1018" i="57"/>
  <c r="BA1018" i="57"/>
  <c r="BA1342" i="57"/>
  <c r="BB1342" i="57" s="1"/>
  <c r="BB1509" i="57"/>
  <c r="AV1043" i="57"/>
  <c r="BA1043" i="57"/>
  <c r="BB1043" i="57" s="1"/>
  <c r="AV1499" i="57"/>
  <c r="BA1499" i="57"/>
  <c r="BB1499" i="57" s="1"/>
  <c r="BB1321" i="57"/>
  <c r="AV1321" i="57"/>
  <c r="BA1321" i="57"/>
  <c r="BB780" i="57"/>
  <c r="AV1120" i="57"/>
  <c r="BA1120" i="57"/>
  <c r="BB1120" i="57" s="1"/>
  <c r="BB1477" i="57"/>
  <c r="AV1477" i="57"/>
  <c r="BA1477" i="57"/>
  <c r="AV1473" i="57"/>
  <c r="BA1473" i="57"/>
  <c r="BB1473" i="57" s="1"/>
  <c r="BB758" i="57"/>
  <c r="BB902" i="57"/>
  <c r="AV1513" i="57"/>
  <c r="BA1513" i="57"/>
  <c r="BB1513" i="57" s="1"/>
  <c r="BB704" i="57"/>
  <c r="BB992" i="57"/>
  <c r="AV1429" i="57"/>
  <c r="BA1429" i="57"/>
  <c r="BB1429" i="57" s="1"/>
  <c r="AV1060" i="57"/>
  <c r="BA1060" i="57"/>
  <c r="BB1060" i="57" s="1"/>
  <c r="AV599" i="57"/>
  <c r="BA599" i="57"/>
  <c r="BB599" i="57" s="1"/>
  <c r="BB959" i="57"/>
  <c r="AV1175" i="57"/>
  <c r="BA1175" i="57"/>
  <c r="BB1175" i="57" s="1"/>
  <c r="AV1440" i="57"/>
  <c r="BA1440" i="57"/>
  <c r="BB1440" i="57" s="1"/>
  <c r="BB146" i="57"/>
  <c r="AV146" i="57"/>
  <c r="BA146" i="57"/>
  <c r="AV1298" i="57"/>
  <c r="BA1298" i="57"/>
  <c r="BB1298" i="57" s="1"/>
  <c r="AV592" i="57"/>
  <c r="BA652" i="57"/>
  <c r="BB652" i="57" s="1"/>
  <c r="AV736" i="57"/>
  <c r="BA796" i="57"/>
  <c r="AV880" i="57"/>
  <c r="BA952" i="57"/>
  <c r="BB952" i="57" s="1"/>
  <c r="AV1492" i="57"/>
  <c r="AV569" i="57"/>
  <c r="BA629" i="57"/>
  <c r="BB629" i="57" s="1"/>
  <c r="AV713" i="57"/>
  <c r="BA773" i="57"/>
  <c r="BB773" i="57" s="1"/>
  <c r="AV857" i="57"/>
  <c r="BA917" i="57"/>
  <c r="AV1001" i="57"/>
  <c r="BA1061" i="57"/>
  <c r="BB1061" i="57" s="1"/>
  <c r="AV1145" i="57"/>
  <c r="BA1205" i="57"/>
  <c r="BB1205" i="57" s="1"/>
  <c r="AV1289" i="57"/>
  <c r="BA1349" i="57"/>
  <c r="AV1433" i="57"/>
  <c r="BA1493" i="57"/>
  <c r="BB1493" i="57" s="1"/>
  <c r="AV1494" i="57"/>
  <c r="BA1471" i="57"/>
  <c r="BB1471" i="57" s="1"/>
  <c r="AV1328" i="57"/>
  <c r="BA1005" i="57"/>
  <c r="AV1437" i="57"/>
  <c r="AV546" i="57"/>
  <c r="BA606" i="57"/>
  <c r="BB606" i="57" s="1"/>
  <c r="AV690" i="57"/>
  <c r="BA750" i="57"/>
  <c r="AV834" i="57"/>
  <c r="BA894" i="57"/>
  <c r="BB894" i="57" s="1"/>
  <c r="BA1038" i="57"/>
  <c r="BA1182" i="57"/>
  <c r="BB1182" i="57" s="1"/>
  <c r="BA1326" i="57"/>
  <c r="BB1326" i="57" s="1"/>
  <c r="BA1495" i="57"/>
  <c r="BA1197" i="57"/>
  <c r="BB1197" i="57" s="1"/>
  <c r="AV541" i="57"/>
  <c r="BA541" i="57"/>
  <c r="BB541" i="57" s="1"/>
  <c r="BA643" i="57"/>
  <c r="BA787" i="57"/>
  <c r="BB787" i="57" s="1"/>
  <c r="BA931" i="57"/>
  <c r="BB931" i="57" s="1"/>
  <c r="BA1075" i="57"/>
  <c r="BB1075" i="57" s="1"/>
  <c r="BA1219" i="57"/>
  <c r="BB1219" i="57" s="1"/>
  <c r="BA1387" i="57"/>
  <c r="BA1400" i="57"/>
  <c r="BB1400" i="57" s="1"/>
  <c r="BA1497" i="57"/>
  <c r="BA704" i="57"/>
  <c r="BA992" i="57"/>
  <c r="BB1172" i="57"/>
  <c r="BA1352" i="57"/>
  <c r="BB1352" i="57" s="1"/>
  <c r="BB1401" i="57"/>
  <c r="BA429" i="57"/>
  <c r="BB429" i="57" s="1"/>
  <c r="BA573" i="57"/>
  <c r="BB573" i="57" s="1"/>
  <c r="BA717" i="57"/>
  <c r="BB717" i="57" s="1"/>
  <c r="BA861" i="57"/>
  <c r="BA1053" i="57"/>
  <c r="BB1053" i="57" s="1"/>
  <c r="AV721" i="57"/>
  <c r="BA721" i="57"/>
  <c r="BB721" i="57" s="1"/>
  <c r="BA826" i="57"/>
  <c r="BB826" i="57" s="1"/>
  <c r="BB910" i="57"/>
  <c r="AV946" i="57"/>
  <c r="BA946" i="57"/>
  <c r="BB946" i="57" s="1"/>
  <c r="BB1030" i="57"/>
  <c r="AV1030" i="57"/>
  <c r="BB695" i="57"/>
  <c r="BA923" i="57"/>
  <c r="BB923" i="57" s="1"/>
  <c r="BB552" i="57"/>
  <c r="BB1236" i="57"/>
  <c r="AV1236" i="57"/>
  <c r="BA1236" i="57"/>
  <c r="BB1010" i="57"/>
  <c r="BB290" i="57"/>
  <c r="AV290" i="57"/>
  <c r="BA290" i="57"/>
  <c r="AV1022" i="57"/>
  <c r="BA1022" i="57"/>
  <c r="BB1022" i="57" s="1"/>
  <c r="AV652" i="57"/>
  <c r="AV796" i="57"/>
  <c r="AV952" i="57"/>
  <c r="AV629" i="57"/>
  <c r="AV773" i="57"/>
  <c r="AV917" i="57"/>
  <c r="AV1061" i="57"/>
  <c r="AV1205" i="57"/>
  <c r="AV1349" i="57"/>
  <c r="AV1493" i="57"/>
  <c r="AV1471" i="57"/>
  <c r="AV1005" i="57"/>
  <c r="AV606" i="57"/>
  <c r="AV750" i="57"/>
  <c r="AV894" i="57"/>
  <c r="AV1038" i="57"/>
  <c r="AV1182" i="57"/>
  <c r="AV1326" i="57"/>
  <c r="AV1495" i="57"/>
  <c r="AV1197" i="57"/>
  <c r="AV685" i="57"/>
  <c r="BA685" i="57"/>
  <c r="BB685" i="57" s="1"/>
  <c r="AV643" i="57"/>
  <c r="AV787" i="57"/>
  <c r="AV931" i="57"/>
  <c r="AV1075" i="57"/>
  <c r="AV1219" i="57"/>
  <c r="AV1387" i="57"/>
  <c r="AV1400" i="57"/>
  <c r="AV1497" i="57"/>
  <c r="AV704" i="57"/>
  <c r="AV740" i="57"/>
  <c r="BA740" i="57"/>
  <c r="BB740" i="57" s="1"/>
  <c r="AV992" i="57"/>
  <c r="AV1028" i="57"/>
  <c r="BA1028" i="57"/>
  <c r="BB1028" i="57" s="1"/>
  <c r="AV1017" i="57"/>
  <c r="BA1017" i="57"/>
  <c r="BB1017" i="57" s="1"/>
  <c r="AV865" i="57"/>
  <c r="BA865" i="57"/>
  <c r="BB865" i="57" s="1"/>
  <c r="AV826" i="57"/>
  <c r="BB1162" i="57"/>
  <c r="AV1162" i="57"/>
  <c r="BA1162" i="57"/>
  <c r="BB1258" i="57"/>
  <c r="BA1486" i="57"/>
  <c r="BB1486" i="57" s="1"/>
  <c r="AV611" i="57"/>
  <c r="BA611" i="57"/>
  <c r="BB611" i="57" s="1"/>
  <c r="BB1187" i="57"/>
  <c r="AV1187" i="57"/>
  <c r="BA1187" i="57"/>
  <c r="BB1319" i="57"/>
  <c r="AV1319" i="57"/>
  <c r="BA1319" i="57"/>
  <c r="AV1092" i="57"/>
  <c r="BA1092" i="57"/>
  <c r="BB1092" i="57" s="1"/>
  <c r="BB1310" i="57"/>
  <c r="AV434" i="57"/>
  <c r="BA434" i="57"/>
  <c r="BB434" i="57" s="1"/>
  <c r="BB578" i="57"/>
  <c r="AV578" i="57"/>
  <c r="BA578" i="57"/>
  <c r="AV722" i="57"/>
  <c r="BA722" i="57"/>
  <c r="BB722" i="57" s="1"/>
  <c r="AV866" i="57"/>
  <c r="BA866" i="57"/>
  <c r="BB866" i="57" s="1"/>
  <c r="BB1154" i="57"/>
  <c r="BB1131" i="57"/>
  <c r="BB1216" i="57"/>
  <c r="BB829" i="57"/>
  <c r="AV829" i="57"/>
  <c r="BA829" i="57"/>
  <c r="BB861" i="57"/>
  <c r="BB1009" i="57"/>
  <c r="AV1009" i="57"/>
  <c r="BA1009" i="57"/>
  <c r="AV874" i="57"/>
  <c r="BA874" i="57"/>
  <c r="BB743" i="57"/>
  <c r="AV743" i="57"/>
  <c r="BA743" i="57"/>
  <c r="AV948" i="57"/>
  <c r="BA948" i="57"/>
  <c r="BB948" i="57" s="1"/>
  <c r="BB1094" i="57"/>
  <c r="BB1167" i="57"/>
  <c r="AV628" i="57"/>
  <c r="BA688" i="57"/>
  <c r="BB688" i="57" s="1"/>
  <c r="AV772" i="57"/>
  <c r="BA832" i="57"/>
  <c r="AV916" i="57"/>
  <c r="BA1048" i="57"/>
  <c r="AV517" i="57"/>
  <c r="BA517" i="57"/>
  <c r="BB517" i="57" s="1"/>
  <c r="AV605" i="57"/>
  <c r="BA665" i="57"/>
  <c r="BB665" i="57" s="1"/>
  <c r="AV749" i="57"/>
  <c r="BA809" i="57"/>
  <c r="AV893" i="57"/>
  <c r="BA953" i="57"/>
  <c r="BB953" i="57" s="1"/>
  <c r="AV1037" i="57"/>
  <c r="BA1097" i="57"/>
  <c r="AV1181" i="57"/>
  <c r="BA1241" i="57"/>
  <c r="AV1325" i="57"/>
  <c r="BA1385" i="57"/>
  <c r="BB1385" i="57" s="1"/>
  <c r="AV1469" i="57"/>
  <c r="BA1422" i="57"/>
  <c r="AV1399" i="57"/>
  <c r="BA1148" i="57"/>
  <c r="BB1148" i="57" s="1"/>
  <c r="AV1472" i="57"/>
  <c r="BA1209" i="57"/>
  <c r="BB1209" i="57" s="1"/>
  <c r="AV529" i="57"/>
  <c r="BA529" i="57"/>
  <c r="BB529" i="57" s="1"/>
  <c r="AV582" i="57"/>
  <c r="BA642" i="57"/>
  <c r="BB642" i="57" s="1"/>
  <c r="AV726" i="57"/>
  <c r="BA786" i="57"/>
  <c r="BB786" i="57" s="1"/>
  <c r="AV870" i="57"/>
  <c r="BA930" i="57"/>
  <c r="BB930" i="57" s="1"/>
  <c r="AV1014" i="57"/>
  <c r="BA1074" i="57"/>
  <c r="AV1158" i="57"/>
  <c r="BA1218" i="57"/>
  <c r="BB1218" i="57" s="1"/>
  <c r="AV1302" i="57"/>
  <c r="BA1362" i="57"/>
  <c r="AV1423" i="57"/>
  <c r="BA1232" i="57"/>
  <c r="AV1065" i="57"/>
  <c r="BA1389" i="57"/>
  <c r="AV973" i="57"/>
  <c r="BA973" i="57"/>
  <c r="BB973" i="57" s="1"/>
  <c r="AV619" i="57"/>
  <c r="BA679" i="57"/>
  <c r="BB679" i="57" s="1"/>
  <c r="AV763" i="57"/>
  <c r="BA823" i="57"/>
  <c r="AV907" i="57"/>
  <c r="BA967" i="57"/>
  <c r="AV1051" i="57"/>
  <c r="BA1111" i="57"/>
  <c r="BB1111" i="57" s="1"/>
  <c r="AV1195" i="57"/>
  <c r="BA1255" i="57"/>
  <c r="BB1255" i="57" s="1"/>
  <c r="AV1339" i="57"/>
  <c r="BA1483" i="57"/>
  <c r="BB1483" i="57" s="1"/>
  <c r="AV1340" i="57"/>
  <c r="BA993" i="57"/>
  <c r="BB993" i="57" s="1"/>
  <c r="AV1377" i="57"/>
  <c r="BA404" i="57"/>
  <c r="BA584" i="57"/>
  <c r="BA680" i="57"/>
  <c r="BA872" i="57"/>
  <c r="BB872" i="57" s="1"/>
  <c r="BA968" i="57"/>
  <c r="BB968" i="57" s="1"/>
  <c r="BB1153" i="57"/>
  <c r="AV1153" i="57"/>
  <c r="BA1153" i="57"/>
  <c r="AV682" i="57"/>
  <c r="AV838" i="57"/>
  <c r="BA838" i="57"/>
  <c r="BB838" i="57"/>
  <c r="AV1174" i="57"/>
  <c r="BA1174" i="57"/>
  <c r="BB1174" i="57" s="1"/>
  <c r="BB1306" i="57"/>
  <c r="AV1306" i="57"/>
  <c r="BA1306" i="57"/>
  <c r="BB1396" i="57"/>
  <c r="BA1067" i="57"/>
  <c r="BB1067" i="57" s="1"/>
  <c r="AV1331" i="57"/>
  <c r="BA1331" i="57"/>
  <c r="BB1331" i="57" s="1"/>
  <c r="AV1463" i="57"/>
  <c r="BA1463" i="57"/>
  <c r="BB1463" i="57" s="1"/>
  <c r="AV804" i="57"/>
  <c r="BA804" i="57"/>
  <c r="BB804" i="57" s="1"/>
  <c r="BB1322" i="57"/>
  <c r="BB1455" i="57"/>
  <c r="AV688" i="57"/>
  <c r="AV832" i="57"/>
  <c r="AV1048" i="57"/>
  <c r="AV661" i="57"/>
  <c r="BA661" i="57"/>
  <c r="BB661" i="57" s="1"/>
  <c r="AV665" i="57"/>
  <c r="AV809" i="57"/>
  <c r="AV953" i="57"/>
  <c r="AV1097" i="57"/>
  <c r="AV1241" i="57"/>
  <c r="BA1301" i="57"/>
  <c r="BB1301" i="57" s="1"/>
  <c r="AV1385" i="57"/>
  <c r="BA1445" i="57"/>
  <c r="BB1445" i="57" s="1"/>
  <c r="AV1422" i="57"/>
  <c r="BA1506" i="57"/>
  <c r="BB1506" i="57" s="1"/>
  <c r="AV1148" i="57"/>
  <c r="BA1388" i="57"/>
  <c r="BB1388" i="57" s="1"/>
  <c r="AV1209" i="57"/>
  <c r="AV673" i="57"/>
  <c r="BA673" i="57"/>
  <c r="BB673" i="57" s="1"/>
  <c r="BA558" i="57"/>
  <c r="BB558" i="57" s="1"/>
  <c r="AV642" i="57"/>
  <c r="BA702" i="57"/>
  <c r="BB702" i="57" s="1"/>
  <c r="AV786" i="57"/>
  <c r="BA846" i="57"/>
  <c r="BB846" i="57" s="1"/>
  <c r="AV930" i="57"/>
  <c r="BA990" i="57"/>
  <c r="BB990" i="57" s="1"/>
  <c r="AV1074" i="57"/>
  <c r="BA1134" i="57"/>
  <c r="BB1134" i="57" s="1"/>
  <c r="AV1218" i="57"/>
  <c r="BA1278" i="57"/>
  <c r="BB1278" i="57" s="1"/>
  <c r="AV1362" i="57"/>
  <c r="BA1470" i="57"/>
  <c r="BB1470" i="57" s="1"/>
  <c r="AV1232" i="57"/>
  <c r="BA1460" i="57"/>
  <c r="BB1460" i="57" s="1"/>
  <c r="AV1389" i="57"/>
  <c r="BB1117" i="57"/>
  <c r="AV1117" i="57"/>
  <c r="BA1117" i="57"/>
  <c r="BA595" i="57"/>
  <c r="BB595" i="57" s="1"/>
  <c r="AV679" i="57"/>
  <c r="BA739" i="57"/>
  <c r="BB739" i="57" s="1"/>
  <c r="AV823" i="57"/>
  <c r="BA883" i="57"/>
  <c r="BB883" i="57" s="1"/>
  <c r="AV967" i="57"/>
  <c r="BA1027" i="57"/>
  <c r="BB1027" i="57" s="1"/>
  <c r="AV1111" i="57"/>
  <c r="BA1171" i="57"/>
  <c r="BB1171" i="57" s="1"/>
  <c r="AV1255" i="57"/>
  <c r="BA1315" i="57"/>
  <c r="BB1315" i="57" s="1"/>
  <c r="AV1483" i="57"/>
  <c r="BA1256" i="57"/>
  <c r="BB1256" i="57" s="1"/>
  <c r="AV993" i="57"/>
  <c r="BA1293" i="57"/>
  <c r="BB1293" i="57" s="1"/>
  <c r="AV841" i="57"/>
  <c r="BA841" i="57"/>
  <c r="AV404" i="57"/>
  <c r="BA464" i="57"/>
  <c r="BB464" i="57" s="1"/>
  <c r="BA524" i="57"/>
  <c r="BB524" i="57" s="1"/>
  <c r="AV584" i="57"/>
  <c r="BA620" i="57"/>
  <c r="BB620" i="57" s="1"/>
  <c r="BA812" i="57"/>
  <c r="BB812" i="57" s="1"/>
  <c r="AV872" i="57"/>
  <c r="BA908" i="57"/>
  <c r="BB908" i="57" s="1"/>
  <c r="BB1100" i="57"/>
  <c r="AV441" i="57"/>
  <c r="BA477" i="57"/>
  <c r="BB477" i="57" s="1"/>
  <c r="AV585" i="57"/>
  <c r="BA621" i="57"/>
  <c r="BB621" i="57" s="1"/>
  <c r="AV729" i="57"/>
  <c r="BA765" i="57"/>
  <c r="BB765" i="57" s="1"/>
  <c r="AV873" i="57"/>
  <c r="BA909" i="57"/>
  <c r="BB909" i="57" s="1"/>
  <c r="AV1101" i="57"/>
  <c r="BA1317" i="57"/>
  <c r="BB1317" i="57" s="1"/>
  <c r="BB1297" i="57"/>
  <c r="BB646" i="57"/>
  <c r="AV802" i="57"/>
  <c r="BA802" i="57"/>
  <c r="BB802" i="57" s="1"/>
  <c r="BB874" i="57"/>
  <c r="BB1180" i="57"/>
  <c r="BA1180" i="57"/>
  <c r="AV755" i="57"/>
  <c r="BA755" i="57"/>
  <c r="BB755" i="57" s="1"/>
  <c r="AV1067" i="57"/>
  <c r="AV660" i="57"/>
  <c r="BA660" i="57"/>
  <c r="BB660" i="57" s="1"/>
  <c r="BB1368" i="57"/>
  <c r="BB841" i="57"/>
  <c r="BB1227" i="57"/>
  <c r="BA664" i="57"/>
  <c r="BB664" i="57" s="1"/>
  <c r="BA808" i="57"/>
  <c r="BA1012" i="57"/>
  <c r="BB1012" i="57" s="1"/>
  <c r="AV805" i="57"/>
  <c r="BA805" i="57"/>
  <c r="BB805" i="57" s="1"/>
  <c r="BA641" i="57"/>
  <c r="BB641" i="57" s="1"/>
  <c r="BA785" i="57"/>
  <c r="BB785" i="57" s="1"/>
  <c r="BA929" i="57"/>
  <c r="BB929" i="57" s="1"/>
  <c r="BA1073" i="57"/>
  <c r="BB1073" i="57" s="1"/>
  <c r="BA1217" i="57"/>
  <c r="BB1217" i="57" s="1"/>
  <c r="BA1361" i="57"/>
  <c r="BA1505" i="57"/>
  <c r="BB1505" i="57" s="1"/>
  <c r="BA1507" i="57"/>
  <c r="BB1507" i="57" s="1"/>
  <c r="BA1089" i="57"/>
  <c r="AV817" i="57"/>
  <c r="BA817" i="57"/>
  <c r="BB817" i="57" s="1"/>
  <c r="BA618" i="57"/>
  <c r="BB618" i="57" s="1"/>
  <c r="BA762" i="57"/>
  <c r="BB762" i="57" s="1"/>
  <c r="BA906" i="57"/>
  <c r="BB906" i="57" s="1"/>
  <c r="BA1050" i="57"/>
  <c r="BA1194" i="57"/>
  <c r="BB1194" i="57" s="1"/>
  <c r="BA1338" i="57"/>
  <c r="BB1338" i="57" s="1"/>
  <c r="BA1064" i="57"/>
  <c r="BB1064" i="57" s="1"/>
  <c r="BA1269" i="57"/>
  <c r="BB1269" i="57" s="1"/>
  <c r="AV1261" i="57"/>
  <c r="BA1261" i="57"/>
  <c r="BB1261" i="57" s="1"/>
  <c r="BA655" i="57"/>
  <c r="BB655" i="57" s="1"/>
  <c r="BA799" i="57"/>
  <c r="BB799" i="57" s="1"/>
  <c r="BA943" i="57"/>
  <c r="BA1087" i="57"/>
  <c r="BB1087" i="57" s="1"/>
  <c r="BA1231" i="57"/>
  <c r="BA1411" i="57"/>
  <c r="BB1411" i="57" s="1"/>
  <c r="BA1448" i="57"/>
  <c r="AV985" i="57"/>
  <c r="BA985" i="57"/>
  <c r="AV524" i="57"/>
  <c r="BB560" i="57"/>
  <c r="AV620" i="57"/>
  <c r="BB680" i="57"/>
  <c r="BA752" i="57"/>
  <c r="BB752" i="57" s="1"/>
  <c r="BB848" i="57"/>
  <c r="AV908" i="57"/>
  <c r="BA1220" i="57"/>
  <c r="BB1220" i="57" s="1"/>
  <c r="BA1461" i="57"/>
  <c r="BB1461" i="57" s="1"/>
  <c r="AV1441" i="57"/>
  <c r="BA1441" i="57"/>
  <c r="BB1441" i="57" s="1"/>
  <c r="BB622" i="57"/>
  <c r="BA658" i="57"/>
  <c r="BB658" i="57" s="1"/>
  <c r="BA766" i="57"/>
  <c r="BB766" i="57" s="1"/>
  <c r="BB1318" i="57"/>
  <c r="AV1318" i="57"/>
  <c r="BA1318" i="57"/>
  <c r="AV1180" i="57"/>
  <c r="AV1021" i="57"/>
  <c r="BA1021" i="57"/>
  <c r="BB1021" i="57" s="1"/>
  <c r="AV887" i="57"/>
  <c r="BA887" i="57"/>
  <c r="BB887" i="57" s="1"/>
  <c r="BB1475" i="57"/>
  <c r="BB601" i="57"/>
  <c r="AV516" i="57"/>
  <c r="BA516" i="57"/>
  <c r="BB516" i="57" s="1"/>
  <c r="BB985" i="57"/>
  <c r="BB974" i="57"/>
  <c r="BB1370" i="57"/>
  <c r="BB1384" i="57"/>
  <c r="AV664" i="57"/>
  <c r="AV808" i="57"/>
  <c r="AV1012" i="57"/>
  <c r="AV949" i="57"/>
  <c r="BA949" i="57"/>
  <c r="BB949" i="57" s="1"/>
  <c r="AV641" i="57"/>
  <c r="AV785" i="57"/>
  <c r="AV929" i="57"/>
  <c r="AV1073" i="57"/>
  <c r="AV1217" i="57"/>
  <c r="AV1361" i="57"/>
  <c r="AV1505" i="57"/>
  <c r="AV1507" i="57"/>
  <c r="AV1089" i="57"/>
  <c r="AV961" i="57"/>
  <c r="BA961" i="57"/>
  <c r="BB961" i="57" s="1"/>
  <c r="AV618" i="57"/>
  <c r="AV762" i="57"/>
  <c r="AV906" i="57"/>
  <c r="AV1050" i="57"/>
  <c r="AV1194" i="57"/>
  <c r="AV1338" i="57"/>
  <c r="AV1064" i="57"/>
  <c r="AV1269" i="57"/>
  <c r="BB1405" i="57"/>
  <c r="AV1405" i="57"/>
  <c r="BA1405" i="57"/>
  <c r="AV655" i="57"/>
  <c r="AV799" i="57"/>
  <c r="AV943" i="57"/>
  <c r="AV1087" i="57"/>
  <c r="AV1231" i="57"/>
  <c r="AV1411" i="57"/>
  <c r="AV1448" i="57"/>
  <c r="AV1129" i="57"/>
  <c r="BA1129" i="57"/>
  <c r="BB1129" i="57" s="1"/>
  <c r="AV752" i="57"/>
  <c r="BB441" i="57"/>
  <c r="BB585" i="57"/>
  <c r="BB729" i="57"/>
  <c r="BB873" i="57"/>
  <c r="BB1101" i="57"/>
  <c r="AV550" i="57"/>
  <c r="BA550" i="57"/>
  <c r="BB550" i="57" s="1"/>
  <c r="AV694" i="57"/>
  <c r="BA694" i="57"/>
  <c r="BB694" i="57" s="1"/>
  <c r="AV730" i="57"/>
  <c r="BA730" i="57"/>
  <c r="BB1054" i="57"/>
  <c r="BA1054" i="57"/>
  <c r="BB1234" i="57"/>
  <c r="AV1450" i="57"/>
  <c r="BA1450" i="57"/>
  <c r="BB1450" i="57" s="1"/>
  <c r="BA635" i="57"/>
  <c r="BB635" i="57" s="1"/>
  <c r="BB983" i="57"/>
  <c r="BA1211" i="57"/>
  <c r="BB1211" i="57" s="1"/>
  <c r="BB745" i="57"/>
  <c r="BB1515" i="57"/>
  <c r="BB122" i="57"/>
  <c r="BB398" i="57"/>
  <c r="BB686" i="57"/>
  <c r="BB964" i="57"/>
  <c r="AV1093" i="57"/>
  <c r="BA1093" i="57"/>
  <c r="BB1093" i="57" s="1"/>
  <c r="AV1105" i="57"/>
  <c r="BA1105" i="57"/>
  <c r="BB1105" i="57" s="1"/>
  <c r="AV1273" i="57"/>
  <c r="BA1273" i="57"/>
  <c r="AV596" i="57"/>
  <c r="BA596" i="57"/>
  <c r="AV884" i="57"/>
  <c r="BA884" i="57"/>
  <c r="BB417" i="57"/>
  <c r="BA453" i="57"/>
  <c r="BB453" i="57" s="1"/>
  <c r="BA597" i="57"/>
  <c r="BB597" i="57" s="1"/>
  <c r="BB705" i="57"/>
  <c r="BA741" i="57"/>
  <c r="BB741" i="57" s="1"/>
  <c r="BB849" i="57"/>
  <c r="BB885" i="57"/>
  <c r="BA885" i="57"/>
  <c r="BB1041" i="57"/>
  <c r="BA1161" i="57"/>
  <c r="BB1161" i="57" s="1"/>
  <c r="AV899" i="57"/>
  <c r="BA899" i="57"/>
  <c r="BB899" i="57" s="1"/>
  <c r="BB1212" i="57"/>
  <c r="BB1272" i="57"/>
  <c r="BB1045" i="57"/>
  <c r="BB1142" i="57"/>
  <c r="AV1142" i="57"/>
  <c r="BA1142" i="57"/>
  <c r="BB38" i="57"/>
  <c r="AV1081" i="57"/>
  <c r="BA1081" i="57"/>
  <c r="BB1081" i="57" s="1"/>
  <c r="BA700" i="57"/>
  <c r="BB700" i="57" s="1"/>
  <c r="BA844" i="57"/>
  <c r="BB844" i="57" s="1"/>
  <c r="BA1084" i="57"/>
  <c r="BB1084" i="57" s="1"/>
  <c r="AV1237" i="57"/>
  <c r="BA1237" i="57"/>
  <c r="BA677" i="57"/>
  <c r="BB677" i="57" s="1"/>
  <c r="BA821" i="57"/>
  <c r="BB821" i="57" s="1"/>
  <c r="BA965" i="57"/>
  <c r="BB965" i="57" s="1"/>
  <c r="BA1109" i="57"/>
  <c r="BB1109" i="57" s="1"/>
  <c r="BA1253" i="57"/>
  <c r="BB1253" i="57" s="1"/>
  <c r="BA1397" i="57"/>
  <c r="BB1397" i="57" s="1"/>
  <c r="BA1446" i="57"/>
  <c r="BB1446" i="57" s="1"/>
  <c r="BA1196" i="57"/>
  <c r="BB1196" i="57" s="1"/>
  <c r="BA1257" i="57"/>
  <c r="BB1257" i="57" s="1"/>
  <c r="BB1249" i="57"/>
  <c r="AV1249" i="57"/>
  <c r="BA1249" i="57"/>
  <c r="BA654" i="57"/>
  <c r="BB654" i="57" s="1"/>
  <c r="BA798" i="57"/>
  <c r="BB798" i="57" s="1"/>
  <c r="BA942" i="57"/>
  <c r="BB942" i="57" s="1"/>
  <c r="BA1086" i="57"/>
  <c r="BB1086" i="57" s="1"/>
  <c r="BA1230" i="57"/>
  <c r="BB1230" i="57" s="1"/>
  <c r="BA1374" i="57"/>
  <c r="BB1374" i="57" s="1"/>
  <c r="BA1280" i="57"/>
  <c r="BB1280" i="57" s="1"/>
  <c r="BA1449" i="57"/>
  <c r="BB1449" i="57" s="1"/>
  <c r="BA547" i="57"/>
  <c r="BB547" i="57" s="1"/>
  <c r="BA691" i="57"/>
  <c r="BB691" i="57" s="1"/>
  <c r="BA835" i="57"/>
  <c r="BB835" i="57" s="1"/>
  <c r="BA979" i="57"/>
  <c r="BB979" i="57" s="1"/>
  <c r="BA1123" i="57"/>
  <c r="BB1123" i="57" s="1"/>
  <c r="BA1267" i="57"/>
  <c r="BB1267" i="57" s="1"/>
  <c r="BA1076" i="57"/>
  <c r="BB1076" i="57" s="1"/>
  <c r="BA1077" i="57"/>
  <c r="BB1077" i="57" s="1"/>
  <c r="AV1417" i="57"/>
  <c r="BA1417" i="57"/>
  <c r="BB1417" i="57" s="1"/>
  <c r="BA416" i="57"/>
  <c r="BB416" i="57" s="1"/>
  <c r="BB596" i="57"/>
  <c r="BA632" i="57"/>
  <c r="BB632" i="57" s="1"/>
  <c r="BA920" i="57"/>
  <c r="BB920" i="57" s="1"/>
  <c r="BB1112" i="57"/>
  <c r="BB1281" i="57"/>
  <c r="AV997" i="57"/>
  <c r="BA997" i="57"/>
  <c r="BB997" i="57" s="1"/>
  <c r="BA417" i="57"/>
  <c r="AV453" i="57"/>
  <c r="AV489" i="57"/>
  <c r="BA489" i="57"/>
  <c r="BB489" i="57" s="1"/>
  <c r="BA561" i="57"/>
  <c r="BB561" i="57" s="1"/>
  <c r="AV597" i="57"/>
  <c r="AV633" i="57"/>
  <c r="BA633" i="57"/>
  <c r="BB633" i="57" s="1"/>
  <c r="BA705" i="57"/>
  <c r="AV741" i="57"/>
  <c r="AV777" i="57"/>
  <c r="BA777" i="57"/>
  <c r="BB777" i="57" s="1"/>
  <c r="BA849" i="57"/>
  <c r="AV885" i="57"/>
  <c r="AV921" i="57"/>
  <c r="BA921" i="57"/>
  <c r="BB921" i="57" s="1"/>
  <c r="BA1041" i="57"/>
  <c r="AV1161" i="57"/>
  <c r="AV1413" i="57"/>
  <c r="BA1413" i="57"/>
  <c r="BB1413" i="57" s="1"/>
  <c r="BB730" i="57"/>
  <c r="BA1198" i="57"/>
  <c r="BB1198" i="57" s="1"/>
  <c r="AV1462" i="57"/>
  <c r="BA1462" i="57"/>
  <c r="BB1462" i="57" s="1"/>
  <c r="AV1453" i="57"/>
  <c r="BA1453" i="57"/>
  <c r="BB1453" i="57" s="1"/>
  <c r="BB1031" i="57"/>
  <c r="AV1031" i="57"/>
  <c r="BA1031" i="57"/>
  <c r="BA1355" i="57"/>
  <c r="BB1355" i="57" s="1"/>
  <c r="BB768" i="57"/>
  <c r="BB1068" i="57"/>
  <c r="BB1128" i="57"/>
  <c r="AV1358" i="57"/>
  <c r="BA1358" i="57"/>
  <c r="BB1358" i="57" s="1"/>
  <c r="BB410" i="57"/>
  <c r="BB554" i="57"/>
  <c r="BB698" i="57"/>
  <c r="BB842" i="57"/>
  <c r="BB1394" i="57"/>
  <c r="BB1514" i="57"/>
  <c r="AV1311" i="57"/>
  <c r="BA1311" i="57"/>
  <c r="BB1311" i="57" s="1"/>
  <c r="BB1225" i="57"/>
  <c r="AV1225" i="57"/>
  <c r="BA1225" i="57"/>
  <c r="AV1381" i="57"/>
  <c r="BA1381" i="57"/>
  <c r="BB1381" i="57" s="1"/>
  <c r="AV1393" i="57"/>
  <c r="BA1393" i="57"/>
  <c r="BB1393" i="57" s="1"/>
  <c r="BB764" i="57"/>
  <c r="BB884" i="57"/>
  <c r="BB1141" i="57"/>
  <c r="AV417" i="57"/>
  <c r="AV561" i="57"/>
  <c r="AV705" i="57"/>
  <c r="AV849" i="57"/>
  <c r="AV1041" i="57"/>
  <c r="AV1000" i="57"/>
  <c r="BA1000" i="57"/>
  <c r="BB1000" i="57" s="1"/>
  <c r="BB779" i="57"/>
  <c r="BA779" i="57"/>
  <c r="AV1275" i="57"/>
  <c r="BA1275" i="57"/>
  <c r="BB1275" i="57" s="1"/>
  <c r="BB1335" i="57"/>
  <c r="AV1335" i="57"/>
  <c r="BA1335" i="57"/>
  <c r="BB326" i="57"/>
  <c r="BA589" i="57"/>
  <c r="BB589" i="57" s="1"/>
  <c r="BA1165" i="57"/>
  <c r="BB1165" i="57" s="1"/>
  <c r="BA1309" i="57"/>
  <c r="BB1309" i="57" s="1"/>
  <c r="BA1500" i="57"/>
  <c r="BB1500" i="57" s="1"/>
  <c r="BB1192" i="57"/>
  <c r="BA1432" i="57"/>
  <c r="BB1432" i="57" s="1"/>
  <c r="BB588" i="57"/>
  <c r="BA624" i="57"/>
  <c r="BB624" i="57" s="1"/>
  <c r="BA768" i="57"/>
  <c r="BA912" i="57"/>
  <c r="BB912" i="57" s="1"/>
  <c r="BA1056" i="57"/>
  <c r="BB1056" i="57" s="1"/>
  <c r="BA1200" i="57"/>
  <c r="BB1200" i="57" s="1"/>
  <c r="BA1368" i="57"/>
  <c r="BA1407" i="57"/>
  <c r="BB1407" i="57" s="1"/>
  <c r="BA1010" i="57"/>
  <c r="BA1310" i="57"/>
  <c r="BA1167" i="57"/>
  <c r="BA1336" i="57"/>
  <c r="BB1336" i="57" s="1"/>
  <c r="BA110" i="57"/>
  <c r="BB110" i="57" s="1"/>
  <c r="BA254" i="57"/>
  <c r="BB254" i="57" s="1"/>
  <c r="BA398" i="57"/>
  <c r="BA542" i="57"/>
  <c r="BB542" i="57" s="1"/>
  <c r="BA686" i="57"/>
  <c r="BA830" i="57"/>
  <c r="BB830" i="57" s="1"/>
  <c r="BA974" i="57"/>
  <c r="BA1190" i="57"/>
  <c r="BB1190" i="57" s="1"/>
  <c r="BA1131" i="57"/>
  <c r="AV1500" i="57"/>
  <c r="AV1432" i="57"/>
  <c r="AV624" i="57"/>
  <c r="AV768" i="57"/>
  <c r="AV912" i="57"/>
  <c r="AV1056" i="57"/>
  <c r="AV1200" i="57"/>
  <c r="AV1368" i="57"/>
  <c r="AV1407" i="57"/>
  <c r="AV1010" i="57"/>
  <c r="AV1310" i="57"/>
  <c r="AV1167" i="57"/>
  <c r="AV1336" i="57"/>
  <c r="AV110" i="57"/>
  <c r="AV254" i="57"/>
  <c r="AV398" i="57"/>
  <c r="AV542" i="57"/>
  <c r="AV686" i="57"/>
  <c r="AV830" i="57"/>
  <c r="AV974" i="57"/>
  <c r="AV1190" i="57"/>
  <c r="BA1370" i="57"/>
  <c r="AV1131" i="57"/>
  <c r="BA1455" i="57"/>
  <c r="BA601" i="57"/>
  <c r="BA745" i="57"/>
  <c r="BA889" i="57"/>
  <c r="BB889" i="57" s="1"/>
  <c r="BA1033" i="57"/>
  <c r="BB1033" i="57" s="1"/>
  <c r="BA1141" i="57"/>
  <c r="BA1177" i="57"/>
  <c r="BB1177" i="57" s="1"/>
  <c r="BA1465" i="57"/>
  <c r="BB1465" i="57" s="1"/>
  <c r="AV1514" i="57"/>
  <c r="AV1384" i="57"/>
  <c r="AV1033" i="57"/>
  <c r="AV1141" i="57"/>
  <c r="AV1177" i="57"/>
  <c r="AV1465" i="57"/>
  <c r="BA1216" i="57"/>
  <c r="BA1475" i="57"/>
  <c r="BA1035" i="57"/>
  <c r="BB1035" i="57" s="1"/>
  <c r="BA1504" i="57"/>
  <c r="BB1504" i="57" s="1"/>
  <c r="BA492" i="57"/>
  <c r="BB492" i="57" s="1"/>
  <c r="BA636" i="57"/>
  <c r="BB636" i="57" s="1"/>
  <c r="BA780" i="57"/>
  <c r="BA924" i="57"/>
  <c r="BB924" i="57" s="1"/>
  <c r="BA1068" i="57"/>
  <c r="BA1212" i="57"/>
  <c r="BA1392" i="57"/>
  <c r="BB1392" i="57" s="1"/>
  <c r="BA1467" i="57"/>
  <c r="BB1467" i="57" s="1"/>
  <c r="AV745" i="57"/>
  <c r="AV889" i="57"/>
  <c r="BA1094" i="57"/>
  <c r="BA1322" i="57"/>
  <c r="BA1227" i="57"/>
  <c r="BA1408" i="57"/>
  <c r="BB1408" i="57" s="1"/>
  <c r="BA122" i="57"/>
  <c r="BA266" i="57"/>
  <c r="BB266" i="57" s="1"/>
  <c r="BA410" i="57"/>
  <c r="BA554" i="57"/>
  <c r="BA698" i="57"/>
  <c r="BA842" i="57"/>
  <c r="BA986" i="57"/>
  <c r="BB986" i="57" s="1"/>
  <c r="BA1226" i="57"/>
  <c r="BB1226" i="57" s="1"/>
  <c r="AV1454" i="57"/>
  <c r="BA1203" i="57"/>
  <c r="BB1203" i="57" s="1"/>
  <c r="AV1216" i="57"/>
  <c r="BA1090" i="57"/>
  <c r="BB1090" i="57" s="1"/>
  <c r="BA1234" i="57"/>
  <c r="BA1378" i="57"/>
  <c r="BB1378" i="57" s="1"/>
  <c r="BA1023" i="57"/>
  <c r="BB1023" i="57" s="1"/>
  <c r="BA1396" i="57"/>
  <c r="BA671" i="57"/>
  <c r="BB671" i="57" s="1"/>
  <c r="BA815" i="57"/>
  <c r="BB815" i="57" s="1"/>
  <c r="BA959" i="57"/>
  <c r="BA1103" i="57"/>
  <c r="BB1103" i="57" s="1"/>
  <c r="BA1247" i="57"/>
  <c r="BB1247" i="57" s="1"/>
  <c r="BA1391" i="57"/>
  <c r="BB1391" i="57" s="1"/>
  <c r="AV1475" i="57"/>
  <c r="BA1356" i="57"/>
  <c r="BB1356" i="57" s="1"/>
  <c r="AV1035" i="57"/>
  <c r="BA1503" i="57"/>
  <c r="BB1503" i="57" s="1"/>
  <c r="AV1504" i="57"/>
  <c r="AV492" i="57"/>
  <c r="BA552" i="57"/>
  <c r="AV636" i="57"/>
  <c r="BA696" i="57"/>
  <c r="BB696" i="57" s="1"/>
  <c r="AV780" i="57"/>
  <c r="BA840" i="57"/>
  <c r="BB840" i="57" s="1"/>
  <c r="AV924" i="57"/>
  <c r="BA984" i="57"/>
  <c r="BB984" i="57" s="1"/>
  <c r="AV1068" i="57"/>
  <c r="BA1128" i="57"/>
  <c r="AV1212" i="57"/>
  <c r="BA1272" i="57"/>
  <c r="AV1392" i="57"/>
  <c r="BA1512" i="57"/>
  <c r="BB1512" i="57" s="1"/>
  <c r="AV1467" i="57"/>
  <c r="BA1372" i="57"/>
  <c r="BB1372" i="57" s="1"/>
  <c r="AV1094" i="57"/>
  <c r="BA1202" i="57"/>
  <c r="BB1202" i="57" s="1"/>
  <c r="AV1322" i="57"/>
  <c r="BA1430" i="57"/>
  <c r="BB1430" i="57" s="1"/>
  <c r="AV1227" i="57"/>
  <c r="BA1515" i="57"/>
  <c r="AV1408" i="57"/>
  <c r="BA38" i="57"/>
  <c r="AV122" i="57"/>
  <c r="BA182" i="57"/>
  <c r="BB182" i="57" s="1"/>
  <c r="AV266" i="57"/>
  <c r="BA326" i="57"/>
  <c r="AV410" i="57"/>
  <c r="BA470" i="57"/>
  <c r="BB470" i="57" s="1"/>
  <c r="AV554" i="57"/>
  <c r="BA614" i="57"/>
  <c r="BB614" i="57" s="1"/>
  <c r="AV698" i="57"/>
  <c r="BA758" i="57"/>
  <c r="AV842" i="57"/>
  <c r="BA902" i="57"/>
  <c r="AV986" i="57"/>
  <c r="BA1058" i="57"/>
  <c r="BB1058" i="57" s="1"/>
  <c r="AV1226" i="57"/>
  <c r="BA1394" i="57"/>
  <c r="AV1203" i="57"/>
  <c r="BA964" i="57"/>
  <c r="AV1090" i="57"/>
  <c r="AV1234" i="57"/>
  <c r="AV1378" i="57"/>
  <c r="AV1023" i="57"/>
  <c r="AV1396" i="57"/>
  <c r="AV671" i="57"/>
  <c r="AV815" i="57"/>
  <c r="AV959" i="57"/>
  <c r="AV1103" i="57"/>
  <c r="AV1247" i="57"/>
  <c r="AV1391" i="57"/>
  <c r="AV1356" i="57"/>
  <c r="AV1503" i="57"/>
  <c r="AV552" i="57"/>
  <c r="AV696" i="57"/>
  <c r="AV840" i="57"/>
  <c r="AV984" i="57"/>
  <c r="AV1128" i="57"/>
  <c r="AV1272" i="57"/>
  <c r="AV1512" i="57"/>
  <c r="AV1372" i="57"/>
  <c r="BA577" i="57"/>
  <c r="BB577" i="57" s="1"/>
  <c r="BA613" i="57"/>
  <c r="BB613" i="57" s="1"/>
  <c r="BA1045" i="57"/>
  <c r="BA1189" i="57"/>
  <c r="BB1189" i="57" s="1"/>
  <c r="BA1297" i="57"/>
  <c r="BA1333" i="57"/>
  <c r="BB1333" i="57" s="1"/>
  <c r="AV1202" i="57"/>
  <c r="AV1430" i="57"/>
  <c r="AV1515" i="57"/>
  <c r="AV38" i="57"/>
  <c r="AV182" i="57"/>
  <c r="AV326" i="57"/>
  <c r="AV470" i="57"/>
  <c r="BA530" i="57"/>
  <c r="BB530" i="57" s="1"/>
  <c r="AV614" i="57"/>
  <c r="BA674" i="57"/>
  <c r="BB674" i="57" s="1"/>
  <c r="AV758" i="57"/>
  <c r="BA818" i="57"/>
  <c r="BB818" i="57" s="1"/>
  <c r="AV902" i="57"/>
  <c r="BA962" i="57"/>
  <c r="BB962" i="57" s="1"/>
  <c r="AV1058" i="57"/>
  <c r="BA1154" i="57"/>
  <c r="AV1394" i="57"/>
  <c r="BA1083" i="57"/>
  <c r="BB1083" i="57" s="1"/>
  <c r="AV964" i="57"/>
  <c r="BA1468" i="57"/>
  <c r="BB1468" i="57" s="1"/>
  <c r="BA1223" i="57"/>
  <c r="BB1223" i="57" s="1"/>
  <c r="BA1367" i="57"/>
  <c r="BB1367" i="57" s="1"/>
  <c r="BA1511" i="57"/>
  <c r="BB1511" i="57" s="1"/>
  <c r="BA1371" i="57"/>
  <c r="BB1371" i="57" s="1"/>
  <c r="BA528" i="57"/>
  <c r="BB528" i="57" s="1"/>
  <c r="BA672" i="57"/>
  <c r="BB672" i="57" s="1"/>
  <c r="BA816" i="57"/>
  <c r="BB816" i="57" s="1"/>
  <c r="BA960" i="57"/>
  <c r="BB960" i="57" s="1"/>
  <c r="BA1104" i="57"/>
  <c r="BB1104" i="57" s="1"/>
  <c r="BA1248" i="57"/>
  <c r="BB1248" i="57" s="1"/>
  <c r="BA1464" i="57"/>
  <c r="BB1464" i="57" s="1"/>
  <c r="BA1228" i="57"/>
  <c r="BB1228" i="57" s="1"/>
  <c r="AV577" i="57"/>
  <c r="AV613" i="57"/>
  <c r="AV1045" i="57"/>
  <c r="AV1189" i="57"/>
  <c r="AV1297" i="57"/>
  <c r="AV1333" i="57"/>
  <c r="AV1083" i="57"/>
  <c r="AV1468" i="57"/>
  <c r="BA982" i="57"/>
  <c r="BB982" i="57" s="1"/>
  <c r="BA1126" i="57"/>
  <c r="BB1126" i="57" s="1"/>
  <c r="BA1270" i="57"/>
  <c r="BB1270" i="57" s="1"/>
  <c r="BA1414" i="57"/>
  <c r="BB1414" i="57" s="1"/>
  <c r="BA1359" i="57"/>
  <c r="BB1359" i="57" s="1"/>
  <c r="BA563" i="57"/>
  <c r="BB563" i="57" s="1"/>
  <c r="BA707" i="57"/>
  <c r="BB707" i="57" s="1"/>
  <c r="BA851" i="57"/>
  <c r="BB851" i="57" s="1"/>
  <c r="BA995" i="57"/>
  <c r="BB995" i="57" s="1"/>
  <c r="BA1139" i="57"/>
  <c r="BB1139" i="57" s="1"/>
  <c r="BA1283" i="57"/>
  <c r="BB1283" i="57" s="1"/>
  <c r="BA1427" i="57"/>
  <c r="BB1427" i="57" s="1"/>
  <c r="BA1428" i="57"/>
  <c r="BB1428" i="57" s="1"/>
  <c r="BA1192" i="57"/>
  <c r="BA588" i="57"/>
  <c r="BA732" i="57"/>
  <c r="BB732" i="57" s="1"/>
  <c r="BA876" i="57"/>
  <c r="BB876" i="57" s="1"/>
  <c r="BA1020" i="57"/>
  <c r="BB1020" i="57" s="1"/>
  <c r="BA1164" i="57"/>
  <c r="BB1164" i="57" s="1"/>
  <c r="BA1320" i="57"/>
  <c r="BB1320" i="57" s="1"/>
  <c r="BA1239" i="57"/>
  <c r="BB1239" i="57" s="1"/>
  <c r="BA1250" i="57"/>
  <c r="BB1250" i="57" s="1"/>
  <c r="BA1490" i="57"/>
  <c r="BB1490" i="57" s="1"/>
  <c r="BA1144" i="57"/>
  <c r="BB1144" i="57" s="1"/>
  <c r="BA74" i="57"/>
  <c r="BB74" i="57" s="1"/>
  <c r="BA218" i="57"/>
  <c r="BB218" i="57" s="1"/>
  <c r="BA362" i="57"/>
  <c r="BB362" i="57" s="1"/>
  <c r="BA506" i="57"/>
  <c r="BB506" i="57" s="1"/>
  <c r="BA650" i="57"/>
  <c r="BB650" i="57" s="1"/>
  <c r="BA794" i="57"/>
  <c r="BB794" i="57" s="1"/>
  <c r="BA938" i="57"/>
  <c r="BB938" i="57" s="1"/>
  <c r="BA1106" i="57"/>
  <c r="BB1106" i="57" s="1"/>
  <c r="BA1478" i="57"/>
  <c r="BB1478" i="57" s="1"/>
  <c r="BA1288" i="57"/>
  <c r="BB1288" i="57" s="1"/>
  <c r="DQ8" i="65"/>
  <c r="DR8" i="65"/>
  <c r="DS8" i="65"/>
  <c r="DT8" i="65"/>
  <c r="DU8" i="65"/>
  <c r="DV8" i="65"/>
  <c r="DW8" i="65"/>
  <c r="EE8" i="65" s="1"/>
  <c r="DX8" i="65"/>
  <c r="EF8" i="65" s="1"/>
  <c r="DQ9" i="65"/>
  <c r="DR9" i="65"/>
  <c r="DS9" i="65"/>
  <c r="DT9" i="65"/>
  <c r="DU9" i="65"/>
  <c r="DV9" i="65"/>
  <c r="DW9" i="65"/>
  <c r="EE9" i="65" s="1"/>
  <c r="DX9" i="65"/>
  <c r="EF9" i="65" s="1"/>
  <c r="DQ10" i="65"/>
  <c r="DR10" i="65"/>
  <c r="DS10" i="65"/>
  <c r="DT10" i="65"/>
  <c r="DU10" i="65"/>
  <c r="DV10" i="65"/>
  <c r="DW10" i="65"/>
  <c r="EE10" i="65" s="1"/>
  <c r="DX10" i="65"/>
  <c r="EF10" i="65" s="1"/>
  <c r="DQ11" i="65"/>
  <c r="DR11" i="65"/>
  <c r="DS11" i="65"/>
  <c r="DT11" i="65"/>
  <c r="DU11" i="65"/>
  <c r="DV11" i="65"/>
  <c r="DW11" i="65"/>
  <c r="EE11" i="65" s="1"/>
  <c r="DX11" i="65"/>
  <c r="EF11" i="65" s="1"/>
  <c r="DQ12" i="65"/>
  <c r="DR12" i="65"/>
  <c r="DS12" i="65"/>
  <c r="DT12" i="65"/>
  <c r="DU12" i="65"/>
  <c r="DV12" i="65"/>
  <c r="ED12" i="65" s="1"/>
  <c r="DW12" i="65"/>
  <c r="EE12" i="65" s="1"/>
  <c r="DX12" i="65"/>
  <c r="EF12" i="65" s="1"/>
  <c r="DQ13" i="65"/>
  <c r="DR13" i="65"/>
  <c r="DS13" i="65"/>
  <c r="DT13" i="65"/>
  <c r="DU13" i="65"/>
  <c r="DV13" i="65"/>
  <c r="DW13" i="65"/>
  <c r="EE13" i="65" s="1"/>
  <c r="DX13" i="65"/>
  <c r="EF13" i="65" s="1"/>
  <c r="DQ14" i="65"/>
  <c r="DR14" i="65"/>
  <c r="DS14" i="65"/>
  <c r="DT14" i="65"/>
  <c r="DU14" i="65"/>
  <c r="DV14" i="65"/>
  <c r="DW14" i="65"/>
  <c r="EE14" i="65" s="1"/>
  <c r="DX14" i="65"/>
  <c r="EF14" i="65" s="1"/>
  <c r="DQ15" i="65"/>
  <c r="DR15" i="65"/>
  <c r="DS15" i="65"/>
  <c r="DT15" i="65"/>
  <c r="DU15" i="65"/>
  <c r="DV15" i="65"/>
  <c r="DW15" i="65"/>
  <c r="EE15" i="65" s="1"/>
  <c r="DX15" i="65"/>
  <c r="EF15" i="65" s="1"/>
  <c r="DQ16" i="65"/>
  <c r="DR16" i="65"/>
  <c r="DS16" i="65"/>
  <c r="DT16" i="65"/>
  <c r="DU16" i="65"/>
  <c r="DV16" i="65"/>
  <c r="ED16" i="65" s="1"/>
  <c r="DW16" i="65"/>
  <c r="EE16" i="65" s="1"/>
  <c r="DX16" i="65"/>
  <c r="EF16" i="65" s="1"/>
  <c r="DQ17" i="65"/>
  <c r="DR17" i="65"/>
  <c r="DS17" i="65"/>
  <c r="DT17" i="65"/>
  <c r="DU17" i="65"/>
  <c r="DV17" i="65"/>
  <c r="DW17" i="65"/>
  <c r="EE17" i="65" s="1"/>
  <c r="DX17" i="65"/>
  <c r="EF17" i="65" s="1"/>
  <c r="DQ18" i="65"/>
  <c r="DR18" i="65"/>
  <c r="DS18" i="65"/>
  <c r="DT18" i="65"/>
  <c r="DU18" i="65"/>
  <c r="DV18" i="65"/>
  <c r="DW18" i="65"/>
  <c r="EE18" i="65" s="1"/>
  <c r="DX18" i="65"/>
  <c r="EF18" i="65" s="1"/>
  <c r="DQ19" i="65"/>
  <c r="DR19" i="65"/>
  <c r="DS19" i="65"/>
  <c r="DT19" i="65"/>
  <c r="DU19" i="65"/>
  <c r="DV19" i="65"/>
  <c r="DW19" i="65"/>
  <c r="EE19" i="65" s="1"/>
  <c r="DX19" i="65"/>
  <c r="EF19" i="65" s="1"/>
  <c r="DQ20" i="65"/>
  <c r="DR20" i="65"/>
  <c r="DS20" i="65"/>
  <c r="DT20" i="65"/>
  <c r="DU20" i="65"/>
  <c r="DV20" i="65"/>
  <c r="ED20" i="65" s="1"/>
  <c r="DW20" i="65"/>
  <c r="EE20" i="65" s="1"/>
  <c r="DX20" i="65"/>
  <c r="EF20" i="65" s="1"/>
  <c r="DQ21" i="65"/>
  <c r="DR21" i="65"/>
  <c r="DS21" i="65"/>
  <c r="DT21" i="65"/>
  <c r="DU21" i="65"/>
  <c r="DV21" i="65"/>
  <c r="DW21" i="65"/>
  <c r="DX21" i="65"/>
  <c r="DQ22" i="65"/>
  <c r="DR22" i="65"/>
  <c r="DS22" i="65"/>
  <c r="DT22" i="65"/>
  <c r="DU22" i="65"/>
  <c r="DV22" i="65"/>
  <c r="DW22" i="65"/>
  <c r="EE22" i="65" s="1"/>
  <c r="DX22" i="65"/>
  <c r="EF22" i="65" s="1"/>
  <c r="DQ23" i="65"/>
  <c r="DR23" i="65"/>
  <c r="DS23" i="65"/>
  <c r="DT23" i="65"/>
  <c r="DU23" i="65"/>
  <c r="DV23" i="65"/>
  <c r="DW23" i="65"/>
  <c r="EE23" i="65" s="1"/>
  <c r="DX23" i="65"/>
  <c r="EF23" i="65" s="1"/>
  <c r="DQ24" i="65"/>
  <c r="DR24" i="65"/>
  <c r="DS24" i="65"/>
  <c r="DT24" i="65"/>
  <c r="DU24" i="65"/>
  <c r="DV24" i="65"/>
  <c r="DW24" i="65"/>
  <c r="EE24" i="65" s="1"/>
  <c r="DX24" i="65"/>
  <c r="EF24" i="65" s="1"/>
  <c r="DQ25" i="65"/>
  <c r="DR25" i="65"/>
  <c r="DS25" i="65"/>
  <c r="DT25" i="65"/>
  <c r="DU25" i="65"/>
  <c r="DV25" i="65"/>
  <c r="DW25" i="65"/>
  <c r="EE25" i="65" s="1"/>
  <c r="DX25" i="65"/>
  <c r="EF25" i="65" s="1"/>
  <c r="DQ26" i="65"/>
  <c r="DR26" i="65"/>
  <c r="DS26" i="65"/>
  <c r="DT26" i="65"/>
  <c r="DU26" i="65"/>
  <c r="DV26" i="65"/>
  <c r="ED26" i="65" s="1"/>
  <c r="DW26" i="65"/>
  <c r="EE26" i="65" s="1"/>
  <c r="DX26" i="65"/>
  <c r="EF26" i="65" s="1"/>
  <c r="DQ27" i="65"/>
  <c r="DR27" i="65"/>
  <c r="DS27" i="65"/>
  <c r="DT27" i="65"/>
  <c r="DU27" i="65"/>
  <c r="DV27" i="65"/>
  <c r="DW27" i="65"/>
  <c r="EE27" i="65" s="1"/>
  <c r="DX27" i="65"/>
  <c r="EF27" i="65" s="1"/>
  <c r="DQ28" i="65"/>
  <c r="DR28" i="65"/>
  <c r="DS28" i="65"/>
  <c r="DT28" i="65"/>
  <c r="DU28" i="65"/>
  <c r="DV28" i="65"/>
  <c r="DW28" i="65"/>
  <c r="EE28" i="65" s="1"/>
  <c r="DX28" i="65"/>
  <c r="EF28" i="65" s="1"/>
  <c r="DQ29" i="65"/>
  <c r="DR29" i="65"/>
  <c r="DS29" i="65"/>
  <c r="DT29" i="65"/>
  <c r="DU29" i="65"/>
  <c r="DV29" i="65"/>
  <c r="DW29" i="65"/>
  <c r="EE29" i="65" s="1"/>
  <c r="DX29" i="65"/>
  <c r="EF29" i="65" s="1"/>
  <c r="DQ30" i="65"/>
  <c r="DR30" i="65"/>
  <c r="DS30" i="65"/>
  <c r="DT30" i="65"/>
  <c r="DU30" i="65"/>
  <c r="DV30" i="65"/>
  <c r="ED30" i="65" s="1"/>
  <c r="DW30" i="65"/>
  <c r="EE30" i="65" s="1"/>
  <c r="DX30" i="65"/>
  <c r="EF30" i="65" s="1"/>
  <c r="DQ31" i="65"/>
  <c r="DR31" i="65"/>
  <c r="DS31" i="65"/>
  <c r="DT31" i="65"/>
  <c r="DU31" i="65"/>
  <c r="DV31" i="65"/>
  <c r="DW31" i="65"/>
  <c r="EE31" i="65" s="1"/>
  <c r="DX31" i="65"/>
  <c r="EF31" i="65" s="1"/>
  <c r="DQ32" i="65"/>
  <c r="DR32" i="65"/>
  <c r="DS32" i="65"/>
  <c r="DT32" i="65"/>
  <c r="DU32" i="65"/>
  <c r="DV32" i="65"/>
  <c r="DW32" i="65"/>
  <c r="EE32" i="65" s="1"/>
  <c r="DX32" i="65"/>
  <c r="EF32" i="65" s="1"/>
  <c r="DQ33" i="65"/>
  <c r="DR33" i="65"/>
  <c r="DS33" i="65"/>
  <c r="DT33" i="65"/>
  <c r="DU33" i="65"/>
  <c r="DV33" i="65"/>
  <c r="DW33" i="65"/>
  <c r="EE33" i="65" s="1"/>
  <c r="DX33" i="65"/>
  <c r="EF33" i="65" s="1"/>
  <c r="DQ34" i="65"/>
  <c r="DR34" i="65"/>
  <c r="DS34" i="65"/>
  <c r="DT34" i="65"/>
  <c r="DU34" i="65"/>
  <c r="DV34" i="65"/>
  <c r="ED34" i="65" s="1"/>
  <c r="DW34" i="65"/>
  <c r="EE34" i="65" s="1"/>
  <c r="DX34" i="65"/>
  <c r="EF34" i="65" s="1"/>
  <c r="DR7" i="65"/>
  <c r="DS7" i="65"/>
  <c r="DT7" i="65"/>
  <c r="DU7" i="65"/>
  <c r="DV7" i="65"/>
  <c r="DW7" i="65"/>
  <c r="DX7" i="65"/>
  <c r="DQ7" i="65"/>
  <c r="DB8" i="65" l="1"/>
  <c r="DB9" i="65"/>
  <c r="DB10" i="65"/>
  <c r="DB11" i="65"/>
  <c r="DB12" i="65"/>
  <c r="DB13" i="65"/>
  <c r="DB14" i="65"/>
  <c r="DB15" i="65"/>
  <c r="DB16" i="65"/>
  <c r="DB17" i="65"/>
  <c r="DB18" i="65"/>
  <c r="DB19" i="65"/>
  <c r="DB20" i="65"/>
  <c r="DB21" i="65"/>
  <c r="DB22" i="65"/>
  <c r="DB23" i="65"/>
  <c r="DB24" i="65"/>
  <c r="DB25" i="65"/>
  <c r="DB26" i="65"/>
  <c r="DB27" i="65"/>
  <c r="DB28" i="65"/>
  <c r="DB29" i="65"/>
  <c r="DB30" i="65"/>
  <c r="DB31" i="65"/>
  <c r="DB32" i="65"/>
  <c r="DB33" i="65"/>
  <c r="DB34" i="65"/>
  <c r="DB7" i="65"/>
  <c r="HN11" i="65" l="1"/>
  <c r="HN55" i="65"/>
  <c r="HN71" i="65"/>
  <c r="HN87" i="65"/>
  <c r="HN20" i="65"/>
  <c r="HN32" i="65"/>
  <c r="HN44" i="65"/>
  <c r="HN56" i="65"/>
  <c r="HN68" i="65"/>
  <c r="HN84" i="65"/>
  <c r="HN96" i="65"/>
  <c r="HN8" i="65"/>
  <c r="HN76" i="65"/>
  <c r="HN9" i="65"/>
  <c r="HN13" i="65"/>
  <c r="HN17" i="65"/>
  <c r="HN21" i="65"/>
  <c r="HN25" i="65"/>
  <c r="HN29" i="65"/>
  <c r="HN33" i="65"/>
  <c r="HN37" i="65"/>
  <c r="HN41" i="65"/>
  <c r="HN45" i="65"/>
  <c r="HN49" i="65"/>
  <c r="HN53" i="65"/>
  <c r="HN57" i="65"/>
  <c r="HN61" i="65"/>
  <c r="HN65" i="65"/>
  <c r="HN69" i="65"/>
  <c r="HN73" i="65"/>
  <c r="HN77" i="65"/>
  <c r="HN81" i="65"/>
  <c r="HN85" i="65"/>
  <c r="HN89" i="65"/>
  <c r="HN93" i="65"/>
  <c r="HN97" i="65"/>
  <c r="HN15" i="65"/>
  <c r="HN23" i="65"/>
  <c r="HN31" i="65"/>
  <c r="HN39" i="65"/>
  <c r="HN47" i="65"/>
  <c r="HN59" i="65"/>
  <c r="HN67" i="65"/>
  <c r="HN79" i="65"/>
  <c r="HN91" i="65"/>
  <c r="HN12" i="65"/>
  <c r="HN24" i="65"/>
  <c r="HN36" i="65"/>
  <c r="HN48" i="65"/>
  <c r="HN60" i="65"/>
  <c r="HN72" i="65"/>
  <c r="HN88" i="65"/>
  <c r="HN10" i="65"/>
  <c r="HN14" i="65"/>
  <c r="HN18" i="65"/>
  <c r="HN22" i="65"/>
  <c r="HN26" i="65"/>
  <c r="HN30" i="65"/>
  <c r="HN34" i="65"/>
  <c r="HN38" i="65"/>
  <c r="HN42" i="65"/>
  <c r="HN46" i="65"/>
  <c r="HN50" i="65"/>
  <c r="HN54" i="65"/>
  <c r="HN58" i="65"/>
  <c r="HN62" i="65"/>
  <c r="HN66" i="65"/>
  <c r="HN70" i="65"/>
  <c r="HN74" i="65"/>
  <c r="HN78" i="65"/>
  <c r="HN82" i="65"/>
  <c r="HN86" i="65"/>
  <c r="HN90" i="65"/>
  <c r="HN94" i="65"/>
  <c r="HN6" i="65"/>
  <c r="HN7" i="65"/>
  <c r="HN19" i="65"/>
  <c r="HN27" i="65"/>
  <c r="HN35" i="65"/>
  <c r="HN43" i="65"/>
  <c r="HN51" i="65"/>
  <c r="HN63" i="65"/>
  <c r="HN75" i="65"/>
  <c r="HN83" i="65"/>
  <c r="HN95" i="65"/>
  <c r="HN16" i="65"/>
  <c r="HN28" i="65"/>
  <c r="HN40" i="65"/>
  <c r="HN52" i="65"/>
  <c r="HN64" i="65"/>
  <c r="HN80" i="65"/>
  <c r="HN92" i="65"/>
  <c r="FL3" i="65"/>
  <c r="IC6" i="65" l="1"/>
  <c r="ID6" i="65" s="1"/>
  <c r="HQ80" i="65"/>
  <c r="HO80" i="65"/>
  <c r="HT80" i="65" s="1"/>
  <c r="HQ28" i="65"/>
  <c r="HO28" i="65"/>
  <c r="HT28" i="65" s="1"/>
  <c r="HQ75" i="65"/>
  <c r="HO75" i="65"/>
  <c r="HT75" i="65" s="1"/>
  <c r="HQ35" i="65"/>
  <c r="HO35" i="65"/>
  <c r="HT35" i="65" s="1"/>
  <c r="HQ6" i="65"/>
  <c r="HO6" i="65"/>
  <c r="HR6" i="65" s="1"/>
  <c r="HQ82" i="65"/>
  <c r="HO82" i="65"/>
  <c r="HT82" i="65" s="1"/>
  <c r="HQ66" i="65"/>
  <c r="HO66" i="65"/>
  <c r="HT66" i="65" s="1"/>
  <c r="HQ50" i="65"/>
  <c r="HO50" i="65"/>
  <c r="HT50" i="65" s="1"/>
  <c r="HQ34" i="65"/>
  <c r="HO34" i="65"/>
  <c r="HT34" i="65" s="1"/>
  <c r="HQ18" i="65"/>
  <c r="HO18" i="65"/>
  <c r="HT18" i="65" s="1"/>
  <c r="HQ72" i="65"/>
  <c r="HO72" i="65"/>
  <c r="HT72" i="65" s="1"/>
  <c r="HQ24" i="65"/>
  <c r="HO24" i="65"/>
  <c r="HT24" i="65" s="1"/>
  <c r="HQ67" i="65"/>
  <c r="HO67" i="65"/>
  <c r="HT67" i="65" s="1"/>
  <c r="HQ31" i="65"/>
  <c r="HO31" i="65"/>
  <c r="HT31" i="65" s="1"/>
  <c r="HQ93" i="65"/>
  <c r="HO93" i="65"/>
  <c r="HT93" i="65" s="1"/>
  <c r="HQ77" i="65"/>
  <c r="HO77" i="65"/>
  <c r="HT77" i="65" s="1"/>
  <c r="HQ61" i="65"/>
  <c r="HO61" i="65"/>
  <c r="HT61" i="65" s="1"/>
  <c r="HQ45" i="65"/>
  <c r="HO45" i="65"/>
  <c r="HT45" i="65" s="1"/>
  <c r="HQ29" i="65"/>
  <c r="HO29" i="65"/>
  <c r="HT29" i="65" s="1"/>
  <c r="HQ13" i="65"/>
  <c r="HO13" i="65"/>
  <c r="HT13" i="65" s="1"/>
  <c r="HQ96" i="65"/>
  <c r="HO96" i="65"/>
  <c r="HT96" i="65" s="1"/>
  <c r="HQ44" i="65"/>
  <c r="HO44" i="65"/>
  <c r="HT44" i="65" s="1"/>
  <c r="HQ71" i="65"/>
  <c r="HO71" i="65"/>
  <c r="HT71" i="65" s="1"/>
  <c r="HQ64" i="65"/>
  <c r="HO64" i="65"/>
  <c r="HT64" i="65" s="1"/>
  <c r="HQ16" i="65"/>
  <c r="HO16" i="65"/>
  <c r="HT16" i="65" s="1"/>
  <c r="HQ63" i="65"/>
  <c r="HO63" i="65"/>
  <c r="HT63" i="65" s="1"/>
  <c r="HQ27" i="65"/>
  <c r="HO27" i="65"/>
  <c r="HT27" i="65" s="1"/>
  <c r="HQ94" i="65"/>
  <c r="HO94" i="65"/>
  <c r="HT94" i="65" s="1"/>
  <c r="HQ78" i="65"/>
  <c r="HO78" i="65"/>
  <c r="HT78" i="65" s="1"/>
  <c r="HQ62" i="65"/>
  <c r="HO62" i="65"/>
  <c r="HT62" i="65" s="1"/>
  <c r="HQ46" i="65"/>
  <c r="HO46" i="65"/>
  <c r="HT46" i="65" s="1"/>
  <c r="HQ30" i="65"/>
  <c r="HO30" i="65"/>
  <c r="HT30" i="65" s="1"/>
  <c r="HQ14" i="65"/>
  <c r="HO14" i="65"/>
  <c r="HT14" i="65" s="1"/>
  <c r="HQ60" i="65"/>
  <c r="HO60" i="65"/>
  <c r="HT60" i="65" s="1"/>
  <c r="HQ12" i="65"/>
  <c r="HO12" i="65"/>
  <c r="HT12" i="65" s="1"/>
  <c r="HQ59" i="65"/>
  <c r="HO59" i="65"/>
  <c r="HT59" i="65" s="1"/>
  <c r="HQ23" i="65"/>
  <c r="HO23" i="65"/>
  <c r="HT23" i="65" s="1"/>
  <c r="HQ89" i="65"/>
  <c r="HO89" i="65"/>
  <c r="HT89" i="65" s="1"/>
  <c r="HQ73" i="65"/>
  <c r="HO73" i="65"/>
  <c r="HT73" i="65" s="1"/>
  <c r="HQ57" i="65"/>
  <c r="HO57" i="65"/>
  <c r="HT57" i="65" s="1"/>
  <c r="HQ41" i="65"/>
  <c r="HO41" i="65"/>
  <c r="HT41" i="65" s="1"/>
  <c r="HQ25" i="65"/>
  <c r="HO25" i="65"/>
  <c r="HT25" i="65" s="1"/>
  <c r="HQ9" i="65"/>
  <c r="HO9" i="65"/>
  <c r="HT9" i="65" s="1"/>
  <c r="HQ84" i="65"/>
  <c r="HO84" i="65"/>
  <c r="HT84" i="65" s="1"/>
  <c r="HQ32" i="65"/>
  <c r="HO32" i="65"/>
  <c r="HT32" i="65" s="1"/>
  <c r="HQ55" i="65"/>
  <c r="HO55" i="65"/>
  <c r="HT55" i="65" s="1"/>
  <c r="HQ52" i="65"/>
  <c r="HO52" i="65"/>
  <c r="HT52" i="65" s="1"/>
  <c r="HQ95" i="65"/>
  <c r="HO95" i="65"/>
  <c r="HT95" i="65" s="1"/>
  <c r="HQ51" i="65"/>
  <c r="HO51" i="65"/>
  <c r="HT51" i="65" s="1"/>
  <c r="HQ19" i="65"/>
  <c r="HO19" i="65"/>
  <c r="HT19" i="65" s="1"/>
  <c r="HQ90" i="65"/>
  <c r="HO90" i="65"/>
  <c r="HT90" i="65" s="1"/>
  <c r="HQ74" i="65"/>
  <c r="HO74" i="65"/>
  <c r="HT74" i="65" s="1"/>
  <c r="HQ58" i="65"/>
  <c r="HO58" i="65"/>
  <c r="HT58" i="65" s="1"/>
  <c r="HQ42" i="65"/>
  <c r="HO42" i="65"/>
  <c r="HT42" i="65" s="1"/>
  <c r="HQ26" i="65"/>
  <c r="HO26" i="65"/>
  <c r="HT26" i="65" s="1"/>
  <c r="HQ10" i="65"/>
  <c r="HO10" i="65"/>
  <c r="HT10" i="65" s="1"/>
  <c r="HQ48" i="65"/>
  <c r="HO48" i="65"/>
  <c r="HT48" i="65" s="1"/>
  <c r="HQ91" i="65"/>
  <c r="HO91" i="65"/>
  <c r="HT91" i="65" s="1"/>
  <c r="HQ47" i="65"/>
  <c r="HO47" i="65"/>
  <c r="HT47" i="65" s="1"/>
  <c r="HQ15" i="65"/>
  <c r="HO15" i="65"/>
  <c r="HT15" i="65" s="1"/>
  <c r="HQ85" i="65"/>
  <c r="HO85" i="65"/>
  <c r="HT85" i="65" s="1"/>
  <c r="HQ69" i="65"/>
  <c r="HO69" i="65"/>
  <c r="HT69" i="65" s="1"/>
  <c r="HQ53" i="65"/>
  <c r="HO53" i="65"/>
  <c r="HT53" i="65" s="1"/>
  <c r="HQ37" i="65"/>
  <c r="HO37" i="65"/>
  <c r="HT37" i="65" s="1"/>
  <c r="HQ21" i="65"/>
  <c r="HO21" i="65"/>
  <c r="HT21" i="65" s="1"/>
  <c r="HQ76" i="65"/>
  <c r="HO76" i="65"/>
  <c r="HT76" i="65" s="1"/>
  <c r="HQ68" i="65"/>
  <c r="HO68" i="65"/>
  <c r="HT68" i="65" s="1"/>
  <c r="HQ20" i="65"/>
  <c r="HO20" i="65"/>
  <c r="HT20" i="65" s="1"/>
  <c r="HQ11" i="65"/>
  <c r="HO11" i="65"/>
  <c r="HT11" i="65" s="1"/>
  <c r="HQ92" i="65"/>
  <c r="HO92" i="65"/>
  <c r="HT92" i="65" s="1"/>
  <c r="HQ40" i="65"/>
  <c r="HO40" i="65"/>
  <c r="HT40" i="65" s="1"/>
  <c r="HQ83" i="65"/>
  <c r="HO83" i="65"/>
  <c r="HT83" i="65" s="1"/>
  <c r="HQ43" i="65"/>
  <c r="HO43" i="65"/>
  <c r="HT43" i="65" s="1"/>
  <c r="HQ7" i="65"/>
  <c r="HO7" i="65"/>
  <c r="HT7" i="65" s="1"/>
  <c r="HQ86" i="65"/>
  <c r="HO86" i="65"/>
  <c r="HT86" i="65" s="1"/>
  <c r="HQ70" i="65"/>
  <c r="HO70" i="65"/>
  <c r="HT70" i="65" s="1"/>
  <c r="HQ54" i="65"/>
  <c r="HO54" i="65"/>
  <c r="HT54" i="65" s="1"/>
  <c r="HQ38" i="65"/>
  <c r="HO38" i="65"/>
  <c r="HT38" i="65" s="1"/>
  <c r="HQ22" i="65"/>
  <c r="HO22" i="65"/>
  <c r="HT22" i="65" s="1"/>
  <c r="HQ88" i="65"/>
  <c r="HO88" i="65"/>
  <c r="HT88" i="65" s="1"/>
  <c r="HQ36" i="65"/>
  <c r="HO36" i="65"/>
  <c r="HT36" i="65" s="1"/>
  <c r="HQ79" i="65"/>
  <c r="HO79" i="65"/>
  <c r="HT79" i="65" s="1"/>
  <c r="HQ39" i="65"/>
  <c r="HO39" i="65"/>
  <c r="HT39" i="65" s="1"/>
  <c r="HQ97" i="65"/>
  <c r="HO97" i="65"/>
  <c r="HT97" i="65" s="1"/>
  <c r="HQ81" i="65"/>
  <c r="HO81" i="65"/>
  <c r="HT81" i="65" s="1"/>
  <c r="HQ65" i="65"/>
  <c r="HO65" i="65"/>
  <c r="HT65" i="65" s="1"/>
  <c r="HQ49" i="65"/>
  <c r="HO49" i="65"/>
  <c r="HT49" i="65" s="1"/>
  <c r="HQ33" i="65"/>
  <c r="HO33" i="65"/>
  <c r="HT33" i="65" s="1"/>
  <c r="HQ17" i="65"/>
  <c r="HO17" i="65"/>
  <c r="HT17" i="65" s="1"/>
  <c r="HQ8" i="65"/>
  <c r="HO8" i="65"/>
  <c r="HT8" i="65" s="1"/>
  <c r="HQ56" i="65"/>
  <c r="HO56" i="65"/>
  <c r="HT56" i="65" s="1"/>
  <c r="HQ87" i="65"/>
  <c r="HO87" i="65"/>
  <c r="HT87" i="65" s="1"/>
  <c r="HU57" i="65" l="1"/>
  <c r="HU32" i="65"/>
  <c r="HU18" i="65"/>
  <c r="HU41" i="65"/>
  <c r="HU13" i="65"/>
  <c r="HR18" i="65"/>
  <c r="IG6" i="65"/>
  <c r="HU39" i="65"/>
  <c r="HR36" i="65"/>
  <c r="HU25" i="65"/>
  <c r="HU97" i="65"/>
  <c r="HU9" i="65"/>
  <c r="HP31" i="65"/>
  <c r="HV31" i="65" s="1"/>
  <c r="HU28" i="65"/>
  <c r="HR45" i="65"/>
  <c r="HR31" i="65"/>
  <c r="HR28" i="65"/>
  <c r="HU64" i="65"/>
  <c r="HP72" i="65"/>
  <c r="HV72" i="65" s="1"/>
  <c r="HR39" i="65"/>
  <c r="HR32" i="65"/>
  <c r="HP32" i="65"/>
  <c r="HV32" i="65" s="1"/>
  <c r="HR9" i="65"/>
  <c r="HR25" i="65"/>
  <c r="HR41" i="65"/>
  <c r="HR57" i="65"/>
  <c r="HR13" i="65"/>
  <c r="HU45" i="65"/>
  <c r="HR72" i="65"/>
  <c r="HU82" i="65"/>
  <c r="HR81" i="65"/>
  <c r="HR64" i="65"/>
  <c r="HP64" i="65"/>
  <c r="HV64" i="65" s="1"/>
  <c r="HR24" i="65"/>
  <c r="HR33" i="65"/>
  <c r="HU65" i="65"/>
  <c r="HP81" i="65"/>
  <c r="HV81" i="65" s="1"/>
  <c r="HR22" i="65"/>
  <c r="HU86" i="65"/>
  <c r="HR43" i="65"/>
  <c r="HR92" i="65"/>
  <c r="HU21" i="65"/>
  <c r="HU37" i="65"/>
  <c r="HU53" i="65"/>
  <c r="HR48" i="65"/>
  <c r="HU26" i="65"/>
  <c r="HR58" i="65"/>
  <c r="HR74" i="65"/>
  <c r="HU19" i="65"/>
  <c r="HU89" i="65"/>
  <c r="HU14" i="65"/>
  <c r="HR46" i="65"/>
  <c r="HU27" i="65"/>
  <c r="HR16" i="65"/>
  <c r="HP24" i="65"/>
  <c r="HV24" i="65" s="1"/>
  <c r="HU72" i="65"/>
  <c r="HU50" i="65"/>
  <c r="HU35" i="65"/>
  <c r="HR80" i="65"/>
  <c r="HP87" i="65"/>
  <c r="HV87" i="65" s="1"/>
  <c r="HU56" i="65"/>
  <c r="HU85" i="65"/>
  <c r="HU15" i="65"/>
  <c r="HU48" i="65"/>
  <c r="HP73" i="65"/>
  <c r="HU16" i="65"/>
  <c r="HU71" i="65"/>
  <c r="HP77" i="65"/>
  <c r="HV77" i="65" s="1"/>
  <c r="HU93" i="65"/>
  <c r="HP50" i="65"/>
  <c r="HV50" i="65" s="1"/>
  <c r="HU80" i="65"/>
  <c r="HR87" i="65"/>
  <c r="HR56" i="65"/>
  <c r="HP56" i="65"/>
  <c r="HV56" i="65" s="1"/>
  <c r="HU33" i="65"/>
  <c r="HR65" i="65"/>
  <c r="HU22" i="65"/>
  <c r="HR86" i="65"/>
  <c r="HU43" i="65"/>
  <c r="HU92" i="65"/>
  <c r="HR21" i="65"/>
  <c r="HR37" i="65"/>
  <c r="HR53" i="65"/>
  <c r="HR15" i="65"/>
  <c r="HP15" i="65"/>
  <c r="HV15" i="65" s="1"/>
  <c r="HR26" i="65"/>
  <c r="HU58" i="65"/>
  <c r="HU74" i="65"/>
  <c r="HR19" i="65"/>
  <c r="HR73" i="65"/>
  <c r="HR14" i="65"/>
  <c r="HU46" i="65"/>
  <c r="HR27" i="65"/>
  <c r="HR77" i="65"/>
  <c r="HR93" i="65"/>
  <c r="HP93" i="65"/>
  <c r="HV93" i="65" s="1"/>
  <c r="HP18" i="65"/>
  <c r="HV18" i="65" s="1"/>
  <c r="HR50" i="65"/>
  <c r="HR35" i="65"/>
  <c r="HU8" i="65"/>
  <c r="HP49" i="65"/>
  <c r="HP97" i="65"/>
  <c r="HP88" i="65"/>
  <c r="HP54" i="65"/>
  <c r="HV54" i="65" s="1"/>
  <c r="HU70" i="65"/>
  <c r="HP7" i="65"/>
  <c r="HP40" i="65"/>
  <c r="HU11" i="65"/>
  <c r="HU20" i="65"/>
  <c r="HP76" i="65"/>
  <c r="HP91" i="65"/>
  <c r="HP42" i="65"/>
  <c r="HU90" i="65"/>
  <c r="HP51" i="65"/>
  <c r="HP23" i="65"/>
  <c r="HU59" i="65"/>
  <c r="HP60" i="65"/>
  <c r="HP62" i="65"/>
  <c r="HU78" i="65"/>
  <c r="HP63" i="65"/>
  <c r="HV63" i="65" s="1"/>
  <c r="HU44" i="65"/>
  <c r="HP61" i="65"/>
  <c r="HP67" i="65"/>
  <c r="HR34" i="65"/>
  <c r="HP34" i="65"/>
  <c r="HR66" i="65"/>
  <c r="HP82" i="65"/>
  <c r="HU6" i="65"/>
  <c r="HP28" i="65"/>
  <c r="HU87" i="65"/>
  <c r="HR8" i="65"/>
  <c r="HP8" i="65"/>
  <c r="HV8" i="65" s="1"/>
  <c r="HU17" i="65"/>
  <c r="HR49" i="65"/>
  <c r="HP65" i="65"/>
  <c r="HU81" i="65"/>
  <c r="HP39" i="65"/>
  <c r="HU79" i="65"/>
  <c r="HU36" i="65"/>
  <c r="HR88" i="65"/>
  <c r="HP22" i="65"/>
  <c r="HU38" i="65"/>
  <c r="HR54" i="65"/>
  <c r="HR70" i="65"/>
  <c r="HP70" i="65"/>
  <c r="HR7" i="65"/>
  <c r="HP43" i="65"/>
  <c r="HU83" i="65"/>
  <c r="HR40" i="65"/>
  <c r="HP92" i="65"/>
  <c r="HR11" i="65"/>
  <c r="HP11" i="65"/>
  <c r="HU68" i="65"/>
  <c r="HR76" i="65"/>
  <c r="HP21" i="65"/>
  <c r="HP53" i="65"/>
  <c r="HU69" i="65"/>
  <c r="HU47" i="65"/>
  <c r="HR91" i="65"/>
  <c r="HP48" i="65"/>
  <c r="HU10" i="65"/>
  <c r="HR42" i="65"/>
  <c r="HP58" i="65"/>
  <c r="HR90" i="65"/>
  <c r="HP90" i="65"/>
  <c r="HR51" i="65"/>
  <c r="HU95" i="65"/>
  <c r="HU52" i="65"/>
  <c r="HU55" i="65"/>
  <c r="HR84" i="65"/>
  <c r="HP84" i="65"/>
  <c r="HP25" i="65"/>
  <c r="HP57" i="65"/>
  <c r="HV57" i="65" s="1"/>
  <c r="HU73" i="65"/>
  <c r="HR23" i="65"/>
  <c r="HR59" i="65"/>
  <c r="HP59" i="65"/>
  <c r="HU12" i="65"/>
  <c r="HR60" i="65"/>
  <c r="HP14" i="65"/>
  <c r="HU30" i="65"/>
  <c r="HR62" i="65"/>
  <c r="HR78" i="65"/>
  <c r="HP78" i="65"/>
  <c r="HU94" i="65"/>
  <c r="HR63" i="65"/>
  <c r="HP16" i="65"/>
  <c r="HR44" i="65"/>
  <c r="HU96" i="65"/>
  <c r="HP13" i="65"/>
  <c r="HU29" i="65"/>
  <c r="HR61" i="65"/>
  <c r="HU77" i="65"/>
  <c r="HU31" i="65"/>
  <c r="HR67" i="65"/>
  <c r="HU24" i="65"/>
  <c r="HW50" i="65"/>
  <c r="HR82" i="65"/>
  <c r="HP35" i="65"/>
  <c r="HU75" i="65"/>
  <c r="HP80" i="65"/>
  <c r="HP17" i="65"/>
  <c r="HP79" i="65"/>
  <c r="HP83" i="65"/>
  <c r="HP20" i="65"/>
  <c r="HP69" i="65"/>
  <c r="HP47" i="65"/>
  <c r="HP10" i="65"/>
  <c r="HP95" i="65"/>
  <c r="HP12" i="65"/>
  <c r="HP30" i="65"/>
  <c r="HP94" i="65"/>
  <c r="HP44" i="65"/>
  <c r="HP29" i="65"/>
  <c r="HU34" i="65"/>
  <c r="HU66" i="65"/>
  <c r="HP6" i="65"/>
  <c r="HT6" i="65"/>
  <c r="HR75" i="65"/>
  <c r="HP75" i="65"/>
  <c r="HR17" i="65"/>
  <c r="HP33" i="65"/>
  <c r="HV33" i="65" s="1"/>
  <c r="HU49" i="65"/>
  <c r="HR97" i="65"/>
  <c r="HR79" i="65"/>
  <c r="HP36" i="65"/>
  <c r="HU88" i="65"/>
  <c r="HR38" i="65"/>
  <c r="HP38" i="65"/>
  <c r="HU54" i="65"/>
  <c r="HP86" i="65"/>
  <c r="HU7" i="65"/>
  <c r="HR83" i="65"/>
  <c r="HU40" i="65"/>
  <c r="HR20" i="65"/>
  <c r="HR68" i="65"/>
  <c r="HP68" i="65"/>
  <c r="HU76" i="65"/>
  <c r="HP37" i="65"/>
  <c r="HR69" i="65"/>
  <c r="HR85" i="65"/>
  <c r="HP85" i="65"/>
  <c r="HR47" i="65"/>
  <c r="HU91" i="65"/>
  <c r="HR10" i="65"/>
  <c r="HP26" i="65"/>
  <c r="HU42" i="65"/>
  <c r="HP74" i="65"/>
  <c r="HP19" i="65"/>
  <c r="HU51" i="65"/>
  <c r="HR95" i="65"/>
  <c r="HR52" i="65"/>
  <c r="HP52" i="65"/>
  <c r="HR55" i="65"/>
  <c r="HP55" i="65"/>
  <c r="HU84" i="65"/>
  <c r="HP9" i="65"/>
  <c r="HW9" i="65" s="1"/>
  <c r="HP41" i="65"/>
  <c r="HR89" i="65"/>
  <c r="HP89" i="65"/>
  <c r="HU23" i="65"/>
  <c r="HR12" i="65"/>
  <c r="HU60" i="65"/>
  <c r="HR30" i="65"/>
  <c r="HP46" i="65"/>
  <c r="HU62" i="65"/>
  <c r="HR94" i="65"/>
  <c r="HP27" i="65"/>
  <c r="HV27" i="65" s="1"/>
  <c r="HU63" i="65"/>
  <c r="HR71" i="65"/>
  <c r="HP71" i="65"/>
  <c r="HR96" i="65"/>
  <c r="HP96" i="65"/>
  <c r="HR29" i="65"/>
  <c r="HP45" i="65"/>
  <c r="HU61" i="65"/>
  <c r="HW77" i="65"/>
  <c r="HU67" i="65"/>
  <c r="HP66" i="65"/>
  <c r="AQ8" i="65"/>
  <c r="AQ9" i="65"/>
  <c r="AQ10" i="65"/>
  <c r="AQ11" i="65"/>
  <c r="AQ12" i="65"/>
  <c r="AQ13" i="65"/>
  <c r="AQ14" i="65"/>
  <c r="AQ15" i="65"/>
  <c r="AQ16" i="65"/>
  <c r="AQ17" i="65"/>
  <c r="AQ18" i="65"/>
  <c r="AQ19" i="65"/>
  <c r="AQ20" i="65"/>
  <c r="AQ21" i="65"/>
  <c r="AQ22" i="65"/>
  <c r="AQ23" i="65"/>
  <c r="AQ24" i="65"/>
  <c r="AQ25" i="65"/>
  <c r="AQ26" i="65"/>
  <c r="AQ27" i="65"/>
  <c r="AQ28" i="65"/>
  <c r="AQ29" i="65"/>
  <c r="AQ30" i="65"/>
  <c r="AQ31" i="65"/>
  <c r="AQ32" i="65"/>
  <c r="AQ33" i="65"/>
  <c r="AQ34" i="65"/>
  <c r="AQ35" i="65"/>
  <c r="AQ36" i="65"/>
  <c r="AQ37" i="65"/>
  <c r="AQ38" i="65"/>
  <c r="AQ39" i="65"/>
  <c r="AQ40" i="65"/>
  <c r="AQ41" i="65"/>
  <c r="AQ42" i="65"/>
  <c r="AQ43" i="65"/>
  <c r="AQ44" i="65"/>
  <c r="AQ45" i="65"/>
  <c r="AQ46" i="65"/>
  <c r="AQ47" i="65"/>
  <c r="AQ48" i="65"/>
  <c r="AQ49" i="65"/>
  <c r="AQ50" i="65"/>
  <c r="AQ51" i="65"/>
  <c r="AQ52" i="65"/>
  <c r="AQ53" i="65"/>
  <c r="AQ54" i="65"/>
  <c r="AQ55" i="65"/>
  <c r="AQ56" i="65"/>
  <c r="AQ57" i="65"/>
  <c r="AQ58" i="65"/>
  <c r="AQ59" i="65"/>
  <c r="AQ60" i="65"/>
  <c r="AQ61" i="65"/>
  <c r="AQ62" i="65"/>
  <c r="AQ63" i="65"/>
  <c r="AQ64" i="65"/>
  <c r="AQ7" i="65"/>
  <c r="AT8" i="65"/>
  <c r="AT9" i="65"/>
  <c r="AT10" i="65"/>
  <c r="AT11" i="65"/>
  <c r="AT12" i="65"/>
  <c r="AT13" i="65"/>
  <c r="AT14" i="65"/>
  <c r="AT15" i="65"/>
  <c r="AT16" i="65"/>
  <c r="AT17" i="65"/>
  <c r="AT18" i="65"/>
  <c r="AT19" i="65"/>
  <c r="AT20" i="65"/>
  <c r="AT21" i="65"/>
  <c r="AT22" i="65"/>
  <c r="AT23" i="65"/>
  <c r="AT24" i="65"/>
  <c r="AT25" i="65"/>
  <c r="AT26" i="65"/>
  <c r="AT27" i="65"/>
  <c r="AT28" i="65"/>
  <c r="AT29" i="65"/>
  <c r="AT30" i="65"/>
  <c r="AT31" i="65"/>
  <c r="AT32" i="65"/>
  <c r="AT33" i="65"/>
  <c r="AT34" i="65"/>
  <c r="AT35" i="65"/>
  <c r="AT36" i="65"/>
  <c r="AT37" i="65"/>
  <c r="AT38" i="65"/>
  <c r="AT39" i="65"/>
  <c r="AT40" i="65"/>
  <c r="AT41" i="65"/>
  <c r="AT42" i="65"/>
  <c r="AT43" i="65"/>
  <c r="AT44" i="65"/>
  <c r="AT45" i="65"/>
  <c r="AT46" i="65"/>
  <c r="AT47" i="65"/>
  <c r="AT48" i="65"/>
  <c r="AT49" i="65"/>
  <c r="AT50" i="65"/>
  <c r="AT51" i="65"/>
  <c r="AT52" i="65"/>
  <c r="AT53" i="65"/>
  <c r="AT54" i="65"/>
  <c r="AT55" i="65"/>
  <c r="AT56" i="65"/>
  <c r="AT57" i="65"/>
  <c r="AT58" i="65"/>
  <c r="AT59" i="65"/>
  <c r="AT60" i="65"/>
  <c r="AT61" i="65"/>
  <c r="AT62" i="65"/>
  <c r="AT63" i="65"/>
  <c r="AT64" i="65"/>
  <c r="FJ3" i="65" s="1"/>
  <c r="AT7" i="65"/>
  <c r="HW31" i="65" l="1"/>
  <c r="HW64" i="65"/>
  <c r="HW24" i="65"/>
  <c r="HW93" i="65"/>
  <c r="HW18" i="65"/>
  <c r="HW15" i="65"/>
  <c r="HV73" i="65"/>
  <c r="HW87" i="65"/>
  <c r="HV71" i="65"/>
  <c r="HW71" i="65"/>
  <c r="HV80" i="65"/>
  <c r="HW80" i="65"/>
  <c r="HV84" i="65"/>
  <c r="HW84" i="65"/>
  <c r="HV53" i="65"/>
  <c r="HV42" i="65"/>
  <c r="HV66" i="65"/>
  <c r="HV96" i="65"/>
  <c r="HW96" i="65"/>
  <c r="HV41" i="65"/>
  <c r="HW41" i="65"/>
  <c r="HV26" i="65"/>
  <c r="HV85" i="65"/>
  <c r="HV36" i="65"/>
  <c r="HV75" i="65"/>
  <c r="HV94" i="65"/>
  <c r="HV10" i="65"/>
  <c r="HV83" i="65"/>
  <c r="HW83" i="65"/>
  <c r="HV35" i="65"/>
  <c r="HV59" i="65"/>
  <c r="HV90" i="65"/>
  <c r="HW90" i="65"/>
  <c r="HV92" i="65"/>
  <c r="HV61" i="65"/>
  <c r="HW61" i="65"/>
  <c r="HV62" i="65"/>
  <c r="HV51" i="65"/>
  <c r="HW51" i="65"/>
  <c r="HV76" i="65"/>
  <c r="HV7" i="65"/>
  <c r="HV97" i="65"/>
  <c r="HW97" i="65"/>
  <c r="HV12" i="65"/>
  <c r="HW12" i="65"/>
  <c r="HV17" i="65"/>
  <c r="HV16" i="65"/>
  <c r="HV46" i="65"/>
  <c r="HV9" i="65"/>
  <c r="HV52" i="65"/>
  <c r="HV19" i="65"/>
  <c r="HV68" i="65"/>
  <c r="HV38" i="65"/>
  <c r="HW38" i="65"/>
  <c r="HV30" i="65"/>
  <c r="HV47" i="65"/>
  <c r="HW47" i="65"/>
  <c r="HV79" i="65"/>
  <c r="HV78" i="65"/>
  <c r="HV14" i="65"/>
  <c r="HV25" i="65"/>
  <c r="HW25" i="65"/>
  <c r="HV48" i="65"/>
  <c r="HV70" i="65"/>
  <c r="HW70" i="65"/>
  <c r="HV22" i="65"/>
  <c r="HV39" i="65"/>
  <c r="HV28" i="65"/>
  <c r="HW28" i="65"/>
  <c r="HV34" i="65"/>
  <c r="HW34" i="65"/>
  <c r="HV60" i="65"/>
  <c r="HV49" i="65"/>
  <c r="HV45" i="65"/>
  <c r="HV89" i="65"/>
  <c r="HV69" i="65"/>
  <c r="HV11" i="65"/>
  <c r="HV74" i="65"/>
  <c r="HW74" i="65"/>
  <c r="HV29" i="65"/>
  <c r="HV58" i="65"/>
  <c r="HW58" i="65"/>
  <c r="HV55" i="65"/>
  <c r="HW55" i="65"/>
  <c r="HV37" i="65"/>
  <c r="HW37" i="65"/>
  <c r="HV86" i="65"/>
  <c r="HV6" i="65"/>
  <c r="HV44" i="65"/>
  <c r="HW44" i="65"/>
  <c r="HV95" i="65"/>
  <c r="HV20" i="65"/>
  <c r="HV13" i="65"/>
  <c r="HV21" i="65"/>
  <c r="HW21" i="65"/>
  <c r="HV43" i="65"/>
  <c r="HV65" i="65"/>
  <c r="HV82" i="65"/>
  <c r="HV67" i="65"/>
  <c r="HW67" i="65"/>
  <c r="HV23" i="65"/>
  <c r="HV91" i="65"/>
  <c r="HV40" i="65"/>
  <c r="HV88" i="65"/>
  <c r="FJ443" i="65"/>
  <c r="FK445" i="65"/>
  <c r="FJ446" i="65"/>
  <c r="FK448" i="65"/>
  <c r="FJ451" i="65"/>
  <c r="FK453" i="65"/>
  <c r="FJ457" i="65"/>
  <c r="FK441" i="65"/>
  <c r="FJ442" i="65"/>
  <c r="FK444" i="65"/>
  <c r="FJ447" i="65"/>
  <c r="FK449" i="65"/>
  <c r="FJ450" i="65"/>
  <c r="FK452" i="65"/>
  <c r="FK454" i="65"/>
  <c r="FK455" i="65"/>
  <c r="FK456" i="65"/>
  <c r="FJ458" i="65"/>
  <c r="FK459" i="65"/>
  <c r="FJ461" i="65"/>
  <c r="FJ463" i="65"/>
  <c r="FJ464" i="65"/>
  <c r="FK465" i="65"/>
  <c r="FK466" i="65"/>
  <c r="FK471" i="65"/>
  <c r="FK472" i="65"/>
  <c r="FK479" i="65"/>
  <c r="FK480" i="65"/>
  <c r="FK483" i="65"/>
  <c r="FK484" i="65"/>
  <c r="FK487" i="65"/>
  <c r="FK488" i="65"/>
  <c r="FK493" i="65"/>
  <c r="FK494" i="65"/>
  <c r="FJ495" i="65"/>
  <c r="FJ496" i="65"/>
  <c r="FJ499" i="65"/>
  <c r="FJ502" i="65"/>
  <c r="FK505" i="65"/>
  <c r="FK508" i="65"/>
  <c r="FJ509" i="65"/>
  <c r="FK511" i="65"/>
  <c r="FJ512" i="65"/>
  <c r="FJ516" i="65"/>
  <c r="FK519" i="65"/>
  <c r="FK525" i="65"/>
  <c r="FK531" i="65"/>
  <c r="FK532" i="65"/>
  <c r="FJ533" i="65"/>
  <c r="FK534" i="65"/>
  <c r="FK535" i="65"/>
  <c r="FK536" i="65"/>
  <c r="FK539" i="65"/>
  <c r="FK540" i="65"/>
  <c r="FJ545" i="65"/>
  <c r="FJ546" i="65"/>
  <c r="FK547" i="65"/>
  <c r="FK550" i="65"/>
  <c r="FJ552" i="65"/>
  <c r="FJ553" i="65"/>
  <c r="FK442" i="65"/>
  <c r="FJ445" i="65"/>
  <c r="FK447" i="65"/>
  <c r="FJ448" i="65"/>
  <c r="FK450" i="65"/>
  <c r="FJ453" i="65"/>
  <c r="FK458" i="65"/>
  <c r="FJ460" i="65"/>
  <c r="FK461" i="65"/>
  <c r="FK463" i="65"/>
  <c r="FK464" i="65"/>
  <c r="FJ467" i="65"/>
  <c r="FJ468" i="65"/>
  <c r="FJ470" i="65"/>
  <c r="FJ474" i="65"/>
  <c r="FJ476" i="65"/>
  <c r="FJ477" i="65"/>
  <c r="FJ478" i="65"/>
  <c r="FJ481" i="65"/>
  <c r="FJ482" i="65"/>
  <c r="FJ485" i="65"/>
  <c r="FJ486" i="65"/>
  <c r="FJ489" i="65"/>
  <c r="FJ490" i="65"/>
  <c r="FK495" i="65"/>
  <c r="FK496" i="65"/>
  <c r="FJ497" i="65"/>
  <c r="FJ498" i="65"/>
  <c r="FX498" i="65" s="1"/>
  <c r="FK499" i="65"/>
  <c r="FJ500" i="65"/>
  <c r="FK502" i="65"/>
  <c r="FJ503" i="65"/>
  <c r="FJ507" i="65"/>
  <c r="FK509" i="65"/>
  <c r="FK512" i="65"/>
  <c r="FJ513" i="65"/>
  <c r="FJ514" i="65"/>
  <c r="FJ515" i="65"/>
  <c r="FK516" i="65"/>
  <c r="FJ518" i="65"/>
  <c r="FJ521" i="65"/>
  <c r="FJ522" i="65"/>
  <c r="FJ529" i="65"/>
  <c r="FJ530" i="65"/>
  <c r="FK533" i="65"/>
  <c r="FJ537" i="65"/>
  <c r="FJ538" i="65"/>
  <c r="FJ541" i="65"/>
  <c r="FJ542" i="65"/>
  <c r="FX542" i="65" s="1"/>
  <c r="FK545" i="65"/>
  <c r="FK546" i="65"/>
  <c r="FJ548" i="65"/>
  <c r="FJ549" i="65"/>
  <c r="FK552" i="65"/>
  <c r="FK553" i="65"/>
  <c r="FJ452" i="65"/>
  <c r="FJ455" i="65"/>
  <c r="FJ466" i="65"/>
  <c r="FK469" i="65"/>
  <c r="FJ471" i="65"/>
  <c r="FK473" i="65"/>
  <c r="FJ483" i="65"/>
  <c r="FJ484" i="65"/>
  <c r="FK491" i="65"/>
  <c r="FJ493" i="65"/>
  <c r="FJ505" i="65"/>
  <c r="FJ456" i="65"/>
  <c r="FJ459" i="65"/>
  <c r="FK462" i="65"/>
  <c r="FJ465" i="65"/>
  <c r="FJ472" i="65"/>
  <c r="FK475" i="65"/>
  <c r="FJ479" i="65"/>
  <c r="FJ480" i="65"/>
  <c r="FJ487" i="65"/>
  <c r="FJ488" i="65"/>
  <c r="FK492" i="65"/>
  <c r="FJ494" i="65"/>
  <c r="FK501" i="65"/>
  <c r="FK504" i="65"/>
  <c r="FK506" i="65"/>
  <c r="FJ508" i="65"/>
  <c r="FJ511" i="65"/>
  <c r="FK517" i="65"/>
  <c r="FJ519" i="65"/>
  <c r="FK524" i="65"/>
  <c r="FJ525" i="65"/>
  <c r="FK528" i="65"/>
  <c r="FJ531" i="65"/>
  <c r="FJ534" i="65"/>
  <c r="FJ535" i="65"/>
  <c r="FJ540" i="65"/>
  <c r="FK543" i="65"/>
  <c r="FJ550" i="65"/>
  <c r="FK551" i="65"/>
  <c r="FJ555" i="65"/>
  <c r="FJ560" i="65"/>
  <c r="FJ561" i="65"/>
  <c r="FJ564" i="65"/>
  <c r="FJ565" i="65"/>
  <c r="FJ568" i="65"/>
  <c r="FJ569" i="65"/>
  <c r="FJ572" i="65"/>
  <c r="FJ573" i="65"/>
  <c r="FJ576" i="65"/>
  <c r="FJ577" i="65"/>
  <c r="FJ580" i="65"/>
  <c r="FJ581" i="65"/>
  <c r="FJ584" i="65"/>
  <c r="FK585" i="65"/>
  <c r="FJ587" i="65"/>
  <c r="FK590" i="65"/>
  <c r="FJ592" i="65"/>
  <c r="FK593" i="65"/>
  <c r="FK596" i="65"/>
  <c r="FJ597" i="65"/>
  <c r="FJ600" i="65"/>
  <c r="FJ605" i="65"/>
  <c r="FK606" i="65"/>
  <c r="FJ607" i="65"/>
  <c r="FJ608" i="65"/>
  <c r="FJ613" i="65"/>
  <c r="FK614" i="65"/>
  <c r="FJ615" i="65"/>
  <c r="FJ616" i="65"/>
  <c r="FJ626" i="65"/>
  <c r="FX626" i="65" s="1"/>
  <c r="FJ627" i="65"/>
  <c r="FK628" i="65"/>
  <c r="FK629" i="65"/>
  <c r="FJ634" i="65"/>
  <c r="FX634" i="65" s="1"/>
  <c r="FJ635" i="65"/>
  <c r="FK443" i="65"/>
  <c r="FK446" i="65"/>
  <c r="FK451" i="65"/>
  <c r="FJ454" i="65"/>
  <c r="FK457" i="65"/>
  <c r="FK460" i="65"/>
  <c r="FK468" i="65"/>
  <c r="FJ469" i="65"/>
  <c r="FJ473" i="65"/>
  <c r="FK476" i="65"/>
  <c r="FK481" i="65"/>
  <c r="FK482" i="65"/>
  <c r="FK489" i="65"/>
  <c r="FJ491" i="65"/>
  <c r="FK498" i="65"/>
  <c r="FK500" i="65"/>
  <c r="FK503" i="65"/>
  <c r="FK507" i="65"/>
  <c r="FJ510" i="65"/>
  <c r="FK513" i="65"/>
  <c r="FK515" i="65"/>
  <c r="FK518" i="65"/>
  <c r="FJ520" i="65"/>
  <c r="FK522" i="65"/>
  <c r="FJ523" i="65"/>
  <c r="FJ526" i="65"/>
  <c r="FJ527" i="65"/>
  <c r="FK529" i="65"/>
  <c r="FK537" i="65"/>
  <c r="FK542" i="65"/>
  <c r="FJ544" i="65"/>
  <c r="FK548" i="65"/>
  <c r="FK549" i="65"/>
  <c r="FJ554" i="65"/>
  <c r="FK555" i="65"/>
  <c r="FK560" i="65"/>
  <c r="FK561" i="65"/>
  <c r="FK564" i="65"/>
  <c r="FK565" i="65"/>
  <c r="FK568" i="65"/>
  <c r="FK569" i="65"/>
  <c r="FK572" i="65"/>
  <c r="FK573" i="65"/>
  <c r="FK576" i="65"/>
  <c r="FK577" i="65"/>
  <c r="FK580" i="65"/>
  <c r="FK581" i="65"/>
  <c r="FK584" i="65"/>
  <c r="FJ586" i="65"/>
  <c r="FK587" i="65"/>
  <c r="FJ589" i="65"/>
  <c r="FK592" i="65"/>
  <c r="FJ594" i="65"/>
  <c r="FJ595" i="65"/>
  <c r="FK597" i="65"/>
  <c r="FK600" i="65"/>
  <c r="FJ602" i="65"/>
  <c r="FK605" i="65"/>
  <c r="FK607" i="65"/>
  <c r="FK608" i="65"/>
  <c r="FJ610" i="65"/>
  <c r="FK613" i="65"/>
  <c r="FK615" i="65"/>
  <c r="FK616" i="65"/>
  <c r="FJ618" i="65"/>
  <c r="FX618" i="65" s="1"/>
  <c r="FJ620" i="65"/>
  <c r="FJ622" i="65"/>
  <c r="FJ624" i="65"/>
  <c r="FJ625" i="65"/>
  <c r="FK626" i="65"/>
  <c r="FK627" i="65"/>
  <c r="FJ632" i="65"/>
  <c r="FJ633" i="65"/>
  <c r="FK634" i="65"/>
  <c r="FJ441" i="65"/>
  <c r="FJ462" i="65"/>
  <c r="FK467" i="65"/>
  <c r="FK477" i="65"/>
  <c r="FK490" i="65"/>
  <c r="FK497" i="65"/>
  <c r="FJ504" i="65"/>
  <c r="FK510" i="65"/>
  <c r="FK520" i="65"/>
  <c r="FK527" i="65"/>
  <c r="FJ532" i="65"/>
  <c r="FK544" i="65"/>
  <c r="FJ547" i="65"/>
  <c r="FK554" i="65"/>
  <c r="FJ562" i="65"/>
  <c r="FJ563" i="65"/>
  <c r="FJ570" i="65"/>
  <c r="FJ571" i="65"/>
  <c r="FJ578" i="65"/>
  <c r="FJ579" i="65"/>
  <c r="FK586" i="65"/>
  <c r="FJ588" i="65"/>
  <c r="FK589" i="65"/>
  <c r="FJ591" i="65"/>
  <c r="FJ598" i="65"/>
  <c r="FJ599" i="65"/>
  <c r="FJ601" i="65"/>
  <c r="FJ603" i="65"/>
  <c r="FK610" i="65"/>
  <c r="FJ612" i="65"/>
  <c r="FJ617" i="65"/>
  <c r="FJ619" i="65"/>
  <c r="FJ621" i="65"/>
  <c r="FJ623" i="65"/>
  <c r="FK625" i="65"/>
  <c r="FJ630" i="65"/>
  <c r="FK632" i="65"/>
  <c r="FJ636" i="65"/>
  <c r="FK638" i="65"/>
  <c r="FK639" i="65"/>
  <c r="FJ642" i="65"/>
  <c r="FJ444" i="65"/>
  <c r="FK474" i="65"/>
  <c r="FK478" i="65"/>
  <c r="FK485" i="65"/>
  <c r="FJ492" i="65"/>
  <c r="FJ506" i="65"/>
  <c r="FK514" i="65"/>
  <c r="FJ517" i="65"/>
  <c r="FJ528" i="65"/>
  <c r="FK530" i="65"/>
  <c r="FK538" i="65"/>
  <c r="FK541" i="65"/>
  <c r="FK562" i="65"/>
  <c r="FK563" i="65"/>
  <c r="FK570" i="65"/>
  <c r="FK571" i="65"/>
  <c r="FK578" i="65"/>
  <c r="FK579" i="65"/>
  <c r="FK588" i="65"/>
  <c r="FJ590" i="65"/>
  <c r="FK591" i="65"/>
  <c r="FJ593" i="65"/>
  <c r="FK598" i="65"/>
  <c r="FK599" i="65"/>
  <c r="FK601" i="65"/>
  <c r="FK603" i="65"/>
  <c r="FK612" i="65"/>
  <c r="FJ614" i="65"/>
  <c r="FK617" i="65"/>
  <c r="FK619" i="65"/>
  <c r="FK621" i="65"/>
  <c r="FK623" i="65"/>
  <c r="FJ628" i="65"/>
  <c r="FK630" i="65"/>
  <c r="FK636" i="65"/>
  <c r="FJ637" i="65"/>
  <c r="FJ640" i="65"/>
  <c r="FK642" i="65"/>
  <c r="FJ643" i="65"/>
  <c r="FK644" i="65"/>
  <c r="FJ645" i="65"/>
  <c r="FK646" i="65"/>
  <c r="FJ648" i="65"/>
  <c r="FK650" i="65"/>
  <c r="FJ651" i="65"/>
  <c r="FK652" i="65"/>
  <c r="FJ655" i="65"/>
  <c r="FK657" i="65"/>
  <c r="FJ661" i="65"/>
  <c r="FK662" i="65"/>
  <c r="FJ664" i="65"/>
  <c r="FK666" i="65"/>
  <c r="FJ667" i="65"/>
  <c r="FK668" i="65"/>
  <c r="FJ671" i="65"/>
  <c r="FK672" i="65"/>
  <c r="FK673" i="65"/>
  <c r="FJ679" i="65"/>
  <c r="FJ681" i="65"/>
  <c r="FJ682" i="65"/>
  <c r="FK684" i="65"/>
  <c r="FK688" i="65"/>
  <c r="FK690" i="65"/>
  <c r="FK691" i="65"/>
  <c r="FJ694" i="65"/>
  <c r="FJ695" i="65"/>
  <c r="FJ700" i="65"/>
  <c r="FK701" i="65"/>
  <c r="FJ704" i="65"/>
  <c r="FK705" i="65"/>
  <c r="FJ709" i="65"/>
  <c r="FK710" i="65"/>
  <c r="FK711" i="65"/>
  <c r="FJ713" i="65"/>
  <c r="FK716" i="65"/>
  <c r="FK720" i="65"/>
  <c r="FK724" i="65"/>
  <c r="FJ730" i="65"/>
  <c r="FJ731" i="65"/>
  <c r="FJ733" i="65"/>
  <c r="FK734" i="65"/>
  <c r="FK735" i="65"/>
  <c r="FJ736" i="65"/>
  <c r="FK737" i="65"/>
  <c r="FK740" i="65"/>
  <c r="FJ746" i="65"/>
  <c r="FJ747" i="65"/>
  <c r="FJ749" i="65"/>
  <c r="FK750" i="65"/>
  <c r="FJ751" i="65"/>
  <c r="FJ756" i="65"/>
  <c r="FJ757" i="65"/>
  <c r="FK758" i="65"/>
  <c r="FJ759" i="65"/>
  <c r="FJ764" i="65"/>
  <c r="FJ765" i="65"/>
  <c r="FK766" i="65"/>
  <c r="FJ767" i="65"/>
  <c r="FJ449" i="65"/>
  <c r="FK470" i="65"/>
  <c r="FJ475" i="65"/>
  <c r="FK486" i="65"/>
  <c r="FJ501" i="65"/>
  <c r="FK523" i="65"/>
  <c r="FK526" i="65"/>
  <c r="FJ536" i="65"/>
  <c r="FJ539" i="65"/>
  <c r="FJ556" i="65"/>
  <c r="FJ557" i="65"/>
  <c r="FJ558" i="65"/>
  <c r="FJ559" i="65"/>
  <c r="FJ566" i="65"/>
  <c r="FJ567" i="65"/>
  <c r="FJ574" i="65"/>
  <c r="FJ575" i="65"/>
  <c r="FJ582" i="65"/>
  <c r="FJ583" i="65"/>
  <c r="FK594" i="65"/>
  <c r="FK595" i="65"/>
  <c r="FK602" i="65"/>
  <c r="FJ604" i="65"/>
  <c r="FJ609" i="65"/>
  <c r="FJ611" i="65"/>
  <c r="FK618" i="65"/>
  <c r="FK620" i="65"/>
  <c r="FK622" i="65"/>
  <c r="FK624" i="65"/>
  <c r="FJ631" i="65"/>
  <c r="FK633" i="65"/>
  <c r="FK635" i="65"/>
  <c r="FK637" i="65"/>
  <c r="FK640" i="65"/>
  <c r="FJ641" i="65"/>
  <c r="FK643" i="65"/>
  <c r="FK645" i="65"/>
  <c r="FK648" i="65"/>
  <c r="FJ649" i="65"/>
  <c r="FK651" i="65"/>
  <c r="FJ654" i="65"/>
  <c r="FK655" i="65"/>
  <c r="FJ658" i="65"/>
  <c r="FJ660" i="65"/>
  <c r="FK661" i="65"/>
  <c r="FK664" i="65"/>
  <c r="FJ665" i="65"/>
  <c r="FK667" i="65"/>
  <c r="FJ670" i="65"/>
  <c r="FK671" i="65"/>
  <c r="FJ676" i="65"/>
  <c r="FJ677" i="65"/>
  <c r="FK679" i="65"/>
  <c r="FK681" i="65"/>
  <c r="FK682" i="65"/>
  <c r="FJ683" i="65"/>
  <c r="FJ686" i="65"/>
  <c r="FJ687" i="65"/>
  <c r="FJ693" i="65"/>
  <c r="FK694" i="65"/>
  <c r="FK695" i="65"/>
  <c r="FJ697" i="65"/>
  <c r="FK700" i="65"/>
  <c r="FK704" i="65"/>
  <c r="FJ708" i="65"/>
  <c r="FK709" i="65"/>
  <c r="FJ712" i="65"/>
  <c r="FK713" i="65"/>
  <c r="FJ714" i="65"/>
  <c r="FJ715" i="65"/>
  <c r="FJ718" i="65"/>
  <c r="FJ719" i="65"/>
  <c r="FJ722" i="65"/>
  <c r="FJ723" i="65"/>
  <c r="FJ726" i="65"/>
  <c r="FJ727" i="65"/>
  <c r="FJ729" i="65"/>
  <c r="FK730" i="65"/>
  <c r="FK731" i="65"/>
  <c r="FJ732" i="65"/>
  <c r="FK733" i="65"/>
  <c r="FK736" i="65"/>
  <c r="FJ742" i="65"/>
  <c r="FJ743" i="65"/>
  <c r="FJ745" i="65"/>
  <c r="FK746" i="65"/>
  <c r="FK747" i="65"/>
  <c r="FJ748" i="65"/>
  <c r="FK749" i="65"/>
  <c r="FK751" i="65"/>
  <c r="FJ754" i="65"/>
  <c r="FK756" i="65"/>
  <c r="FK757" i="65"/>
  <c r="FK759" i="65"/>
  <c r="FJ762" i="65"/>
  <c r="FK764" i="65"/>
  <c r="FK765" i="65"/>
  <c r="FK767" i="65"/>
  <c r="FJ770" i="65"/>
  <c r="FK556" i="65"/>
  <c r="FK567" i="65"/>
  <c r="FK574" i="65"/>
  <c r="FK631" i="65"/>
  <c r="FK647" i="65"/>
  <c r="FJ650" i="65"/>
  <c r="FJ652" i="65"/>
  <c r="FK656" i="65"/>
  <c r="FK659" i="65"/>
  <c r="FJ662" i="65"/>
  <c r="FK669" i="65"/>
  <c r="FJ672" i="65"/>
  <c r="FK674" i="65"/>
  <c r="FK678" i="65"/>
  <c r="FK680" i="65"/>
  <c r="FK685" i="65"/>
  <c r="FJ688" i="65"/>
  <c r="FJ691" i="65"/>
  <c r="FK696" i="65"/>
  <c r="FK699" i="65"/>
  <c r="FK702" i="65"/>
  <c r="FJ705" i="65"/>
  <c r="FK707" i="65"/>
  <c r="FJ710" i="65"/>
  <c r="FJ551" i="65"/>
  <c r="FK557" i="65"/>
  <c r="FK575" i="65"/>
  <c r="FK582" i="65"/>
  <c r="FJ596" i="65"/>
  <c r="FK609" i="65"/>
  <c r="FJ638" i="65"/>
  <c r="FK649" i="65"/>
  <c r="FJ653" i="65"/>
  <c r="FK658" i="65"/>
  <c r="FK660" i="65"/>
  <c r="FJ663" i="65"/>
  <c r="FK670" i="65"/>
  <c r="FJ675" i="65"/>
  <c r="FK677" i="65"/>
  <c r="FK683" i="65"/>
  <c r="FK686" i="65"/>
  <c r="FJ689" i="65"/>
  <c r="FJ692" i="65"/>
  <c r="FK697" i="65"/>
  <c r="FJ698" i="65"/>
  <c r="FJ703" i="65"/>
  <c r="FJ706" i="65"/>
  <c r="FK708" i="65"/>
  <c r="FK714" i="65"/>
  <c r="FJ717" i="65"/>
  <c r="FK719" i="65"/>
  <c r="FK722" i="65"/>
  <c r="FJ725" i="65"/>
  <c r="FK727" i="65"/>
  <c r="FK729" i="65"/>
  <c r="FJ738" i="65"/>
  <c r="FK742" i="65"/>
  <c r="FJ744" i="65"/>
  <c r="FX744" i="65" s="1"/>
  <c r="FK748" i="65"/>
  <c r="FJ752" i="65"/>
  <c r="FK754" i="65"/>
  <c r="FJ761" i="65"/>
  <c r="FJ763" i="65"/>
  <c r="FJ768" i="65"/>
  <c r="FK770" i="65"/>
  <c r="FJ771" i="65"/>
  <c r="FJ776" i="65"/>
  <c r="FJ777" i="65"/>
  <c r="FK778" i="65"/>
  <c r="FJ779" i="65"/>
  <c r="FJ783" i="65"/>
  <c r="FK826" i="65"/>
  <c r="FJ829" i="65"/>
  <c r="FK830" i="65"/>
  <c r="FJ833" i="65"/>
  <c r="FK834" i="65"/>
  <c r="FK521" i="65"/>
  <c r="FJ543" i="65"/>
  <c r="FK558" i="65"/>
  <c r="FK583" i="65"/>
  <c r="FK604" i="65"/>
  <c r="FK611" i="65"/>
  <c r="FK641" i="65"/>
  <c r="FJ644" i="65"/>
  <c r="FJ646" i="65"/>
  <c r="FK653" i="65"/>
  <c r="FJ657" i="65"/>
  <c r="FK663" i="65"/>
  <c r="FJ666" i="65"/>
  <c r="FJ668" i="65"/>
  <c r="FJ673" i="65"/>
  <c r="FK675" i="65"/>
  <c r="FJ684" i="65"/>
  <c r="FK689" i="65"/>
  <c r="FJ690" i="65"/>
  <c r="FK692" i="65"/>
  <c r="FK698" i="65"/>
  <c r="FJ701" i="65"/>
  <c r="FK703" i="65"/>
  <c r="FK706" i="65"/>
  <c r="FJ711" i="65"/>
  <c r="FK717" i="65"/>
  <c r="FJ720" i="65"/>
  <c r="FK725" i="65"/>
  <c r="FJ734" i="65"/>
  <c r="FK738" i="65"/>
  <c r="FJ740" i="65"/>
  <c r="FK744" i="65"/>
  <c r="FK752" i="65"/>
  <c r="FJ758" i="65"/>
  <c r="FK761" i="65"/>
  <c r="FK763" i="65"/>
  <c r="FK768" i="65"/>
  <c r="FK771" i="65"/>
  <c r="FJ774" i="65"/>
  <c r="FK776" i="65"/>
  <c r="FK777" i="65"/>
  <c r="FK779" i="65"/>
  <c r="FJ782" i="65"/>
  <c r="FK783" i="65"/>
  <c r="FJ785" i="65"/>
  <c r="FJ787" i="65"/>
  <c r="FJ789" i="65"/>
  <c r="FX789" i="65" s="1"/>
  <c r="FJ791" i="65"/>
  <c r="FJ793" i="65"/>
  <c r="FX793" i="65" s="1"/>
  <c r="FJ795" i="65"/>
  <c r="FJ797" i="65"/>
  <c r="FX797" i="65" s="1"/>
  <c r="FJ799" i="65"/>
  <c r="FJ801" i="65"/>
  <c r="FJ803" i="65"/>
  <c r="FJ805" i="65"/>
  <c r="FJ807" i="65"/>
  <c r="FJ809" i="65"/>
  <c r="FJ811" i="65"/>
  <c r="FX811" i="65" s="1"/>
  <c r="FJ813" i="65"/>
  <c r="FJ815" i="65"/>
  <c r="FJ817" i="65"/>
  <c r="FJ819" i="65"/>
  <c r="FJ821" i="65"/>
  <c r="FJ823" i="65"/>
  <c r="FJ825" i="65"/>
  <c r="FJ828" i="65"/>
  <c r="FK829" i="65"/>
  <c r="FJ832" i="65"/>
  <c r="FK833" i="65"/>
  <c r="FJ836" i="65"/>
  <c r="FK837" i="65"/>
  <c r="FJ524" i="65"/>
  <c r="FK559" i="65"/>
  <c r="FK566" i="65"/>
  <c r="FJ585" i="65"/>
  <c r="FJ606" i="65"/>
  <c r="FJ629" i="65"/>
  <c r="FJ639" i="65"/>
  <c r="FJ647" i="65"/>
  <c r="FK654" i="65"/>
  <c r="FJ656" i="65"/>
  <c r="FJ659" i="65"/>
  <c r="FK665" i="65"/>
  <c r="FJ669" i="65"/>
  <c r="FJ674" i="65"/>
  <c r="FK676" i="65"/>
  <c r="FJ678" i="65"/>
  <c r="FJ680" i="65"/>
  <c r="FJ685" i="65"/>
  <c r="FK687" i="65"/>
  <c r="FK693" i="65"/>
  <c r="FJ696" i="65"/>
  <c r="FJ699" i="65"/>
  <c r="FJ702" i="65"/>
  <c r="FJ707" i="65"/>
  <c r="FK712" i="65"/>
  <c r="FK715" i="65"/>
  <c r="FK718" i="65"/>
  <c r="FJ721" i="65"/>
  <c r="FK723" i="65"/>
  <c r="FK726" i="65"/>
  <c r="FJ728" i="65"/>
  <c r="FX728" i="65" s="1"/>
  <c r="FK732" i="65"/>
  <c r="FJ739" i="65"/>
  <c r="FJ741" i="65"/>
  <c r="FK743" i="65"/>
  <c r="FK745" i="65"/>
  <c r="FJ753" i="65"/>
  <c r="FJ755" i="65"/>
  <c r="FJ760" i="65"/>
  <c r="FK762" i="65"/>
  <c r="FJ769" i="65"/>
  <c r="FJ772" i="65"/>
  <c r="FJ773" i="65"/>
  <c r="FK774" i="65"/>
  <c r="FJ775" i="65"/>
  <c r="FJ780" i="65"/>
  <c r="FJ781" i="65"/>
  <c r="FK782" i="65"/>
  <c r="FJ784" i="65"/>
  <c r="FK785" i="65"/>
  <c r="FJ786" i="65"/>
  <c r="FK787" i="65"/>
  <c r="FJ788" i="65"/>
  <c r="FK789" i="65"/>
  <c r="FJ790" i="65"/>
  <c r="FK791" i="65"/>
  <c r="FJ792" i="65"/>
  <c r="FK793" i="65"/>
  <c r="FJ794" i="65"/>
  <c r="FK795" i="65"/>
  <c r="FJ796" i="65"/>
  <c r="FK797" i="65"/>
  <c r="FJ798" i="65"/>
  <c r="FK799" i="65"/>
  <c r="FJ800" i="65"/>
  <c r="FK801" i="65"/>
  <c r="FJ802" i="65"/>
  <c r="FK803" i="65"/>
  <c r="FJ804" i="65"/>
  <c r="FK805" i="65"/>
  <c r="FJ806" i="65"/>
  <c r="FK807" i="65"/>
  <c r="FJ808" i="65"/>
  <c r="FK809" i="65"/>
  <c r="FJ810" i="65"/>
  <c r="FK811" i="65"/>
  <c r="FJ812" i="65"/>
  <c r="FK813" i="65"/>
  <c r="FJ814" i="65"/>
  <c r="FK815" i="65"/>
  <c r="FJ816" i="65"/>
  <c r="FK817" i="65"/>
  <c r="FJ818" i="65"/>
  <c r="FK819" i="65"/>
  <c r="FJ820" i="65"/>
  <c r="FK821" i="65"/>
  <c r="FJ822" i="65"/>
  <c r="FK823" i="65"/>
  <c r="FJ824" i="65"/>
  <c r="FK825" i="65"/>
  <c r="FJ827" i="65"/>
  <c r="FK828" i="65"/>
  <c r="FJ831" i="65"/>
  <c r="FK832" i="65"/>
  <c r="FJ835" i="65"/>
  <c r="FK836" i="65"/>
  <c r="FJ839" i="65"/>
  <c r="FK728" i="65"/>
  <c r="FJ737" i="65"/>
  <c r="FK753" i="65"/>
  <c r="FK760" i="65"/>
  <c r="FK772" i="65"/>
  <c r="FJ830" i="65"/>
  <c r="FK835" i="65"/>
  <c r="FK838" i="65"/>
  <c r="FJ840" i="65"/>
  <c r="FK841" i="65"/>
  <c r="FJ844" i="65"/>
  <c r="FK845" i="65"/>
  <c r="FJ848" i="65"/>
  <c r="FK849" i="65"/>
  <c r="FJ852" i="65"/>
  <c r="FK853" i="65"/>
  <c r="FJ856" i="65"/>
  <c r="FK857" i="65"/>
  <c r="FJ860" i="65"/>
  <c r="FK861" i="65"/>
  <c r="FK864" i="65"/>
  <c r="FK866" i="65"/>
  <c r="FK868" i="65"/>
  <c r="FK870" i="65"/>
  <c r="FK872" i="65"/>
  <c r="FJ875" i="65"/>
  <c r="FK739" i="65"/>
  <c r="FK755" i="65"/>
  <c r="FK769" i="65"/>
  <c r="FK773" i="65"/>
  <c r="FK780" i="65"/>
  <c r="FK784" i="65"/>
  <c r="FK788" i="65"/>
  <c r="FK792" i="65"/>
  <c r="FK796" i="65"/>
  <c r="FK800" i="65"/>
  <c r="FK804" i="65"/>
  <c r="FK808" i="65"/>
  <c r="FK812" i="65"/>
  <c r="FK816" i="65"/>
  <c r="FK820" i="65"/>
  <c r="FK824" i="65"/>
  <c r="FJ826" i="65"/>
  <c r="FK831" i="65"/>
  <c r="FK840" i="65"/>
  <c r="FJ843" i="65"/>
  <c r="FK844" i="65"/>
  <c r="FJ847" i="65"/>
  <c r="FK848" i="65"/>
  <c r="FJ851" i="65"/>
  <c r="FK852" i="65"/>
  <c r="FJ855" i="65"/>
  <c r="FK856" i="65"/>
  <c r="FJ859" i="65"/>
  <c r="FK860" i="65"/>
  <c r="FJ863" i="65"/>
  <c r="FJ865" i="65"/>
  <c r="FJ867" i="65"/>
  <c r="FJ869" i="65"/>
  <c r="FJ871" i="65"/>
  <c r="FJ874" i="65"/>
  <c r="FK875" i="65"/>
  <c r="FJ724" i="65"/>
  <c r="FK741" i="65"/>
  <c r="FJ750" i="65"/>
  <c r="FJ778" i="65"/>
  <c r="FK781" i="65"/>
  <c r="FK827" i="65"/>
  <c r="FJ837" i="65"/>
  <c r="FK839" i="65"/>
  <c r="FJ842" i="65"/>
  <c r="FK843" i="65"/>
  <c r="FJ846" i="65"/>
  <c r="FK847" i="65"/>
  <c r="FJ850" i="65"/>
  <c r="FK851" i="65"/>
  <c r="FJ854" i="65"/>
  <c r="FK855" i="65"/>
  <c r="FJ858" i="65"/>
  <c r="FK859" i="65"/>
  <c r="FJ862" i="65"/>
  <c r="FK863" i="65"/>
  <c r="FK865" i="65"/>
  <c r="FK867" i="65"/>
  <c r="FK869" i="65"/>
  <c r="FK871" i="65"/>
  <c r="FJ873" i="65"/>
  <c r="FK874" i="65"/>
  <c r="FJ716" i="65"/>
  <c r="FK721" i="65"/>
  <c r="FJ735" i="65"/>
  <c r="FJ766" i="65"/>
  <c r="FK775" i="65"/>
  <c r="FK786" i="65"/>
  <c r="FK790" i="65"/>
  <c r="FK794" i="65"/>
  <c r="FK798" i="65"/>
  <c r="FK802" i="65"/>
  <c r="FK806" i="65"/>
  <c r="FK810" i="65"/>
  <c r="FK814" i="65"/>
  <c r="FK818" i="65"/>
  <c r="FK822" i="65"/>
  <c r="FJ834" i="65"/>
  <c r="FJ838" i="65"/>
  <c r="FJ841" i="65"/>
  <c r="FK842" i="65"/>
  <c r="FJ845" i="65"/>
  <c r="FK846" i="65"/>
  <c r="FJ849" i="65"/>
  <c r="FK850" i="65"/>
  <c r="FJ853" i="65"/>
  <c r="FK854" i="65"/>
  <c r="FJ857" i="65"/>
  <c r="FK858" i="65"/>
  <c r="FJ861" i="65"/>
  <c r="FK862" i="65"/>
  <c r="FJ864" i="65"/>
  <c r="FJ866" i="65"/>
  <c r="FJ868" i="65"/>
  <c r="FJ870" i="65"/>
  <c r="FJ872" i="65"/>
  <c r="FK873" i="65"/>
  <c r="FJ10" i="65"/>
  <c r="FJ14" i="65"/>
  <c r="FJ18" i="65"/>
  <c r="FJ22" i="65"/>
  <c r="FJ26" i="65"/>
  <c r="FJ30" i="65"/>
  <c r="FJ34" i="65"/>
  <c r="FJ38" i="65"/>
  <c r="FJ42" i="65"/>
  <c r="FJ46" i="65"/>
  <c r="FJ50" i="65"/>
  <c r="FJ8" i="65"/>
  <c r="FJ12" i="65"/>
  <c r="FJ16" i="65"/>
  <c r="FJ20" i="65"/>
  <c r="FJ24" i="65"/>
  <c r="FJ28" i="65"/>
  <c r="FJ32" i="65"/>
  <c r="FJ36" i="65"/>
  <c r="FJ40" i="65"/>
  <c r="FJ44" i="65"/>
  <c r="FJ48" i="65"/>
  <c r="FJ52" i="65"/>
  <c r="FJ56" i="65"/>
  <c r="FJ60" i="65"/>
  <c r="FJ64" i="65"/>
  <c r="FJ9" i="65"/>
  <c r="FJ13" i="65"/>
  <c r="FJ17" i="65"/>
  <c r="FJ21" i="65"/>
  <c r="FJ25" i="65"/>
  <c r="FJ29" i="65"/>
  <c r="FJ33" i="65"/>
  <c r="FJ37" i="65"/>
  <c r="FJ41" i="65"/>
  <c r="FJ45" i="65"/>
  <c r="FJ49" i="65"/>
  <c r="FJ53" i="65"/>
  <c r="FJ57" i="65"/>
  <c r="FJ61" i="65"/>
  <c r="FJ65" i="65"/>
  <c r="FJ11" i="65"/>
  <c r="FJ27" i="65"/>
  <c r="FJ43" i="65"/>
  <c r="FJ55" i="65"/>
  <c r="FJ63" i="65"/>
  <c r="FJ69" i="65"/>
  <c r="FJ73" i="65"/>
  <c r="FJ77" i="65"/>
  <c r="FJ81" i="65"/>
  <c r="FJ85" i="65"/>
  <c r="FJ89" i="65"/>
  <c r="FJ93" i="65"/>
  <c r="FJ97" i="65"/>
  <c r="FJ101" i="65"/>
  <c r="FJ105" i="65"/>
  <c r="FJ109" i="65"/>
  <c r="FJ113" i="65"/>
  <c r="FJ117" i="65"/>
  <c r="FJ121" i="65"/>
  <c r="FJ125" i="65"/>
  <c r="FJ129" i="65"/>
  <c r="FJ133" i="65"/>
  <c r="FJ137" i="65"/>
  <c r="FJ141" i="65"/>
  <c r="FJ145" i="65"/>
  <c r="FJ149" i="65"/>
  <c r="FJ153" i="65"/>
  <c r="FJ157" i="65"/>
  <c r="FJ161" i="65"/>
  <c r="FJ165" i="65"/>
  <c r="FJ169" i="65"/>
  <c r="FJ173" i="65"/>
  <c r="FJ177" i="65"/>
  <c r="FJ181" i="65"/>
  <c r="FJ185" i="65"/>
  <c r="FJ189" i="65"/>
  <c r="FJ193" i="65"/>
  <c r="FJ197" i="65"/>
  <c r="FJ201" i="65"/>
  <c r="FJ205" i="65"/>
  <c r="FJ209" i="65"/>
  <c r="FJ213" i="65"/>
  <c r="FJ217" i="65"/>
  <c r="FJ221" i="65"/>
  <c r="FJ225" i="65"/>
  <c r="FJ229" i="65"/>
  <c r="FJ233" i="65"/>
  <c r="FJ237" i="65"/>
  <c r="FJ241" i="65"/>
  <c r="FJ245" i="65"/>
  <c r="FJ249" i="65"/>
  <c r="FJ253" i="65"/>
  <c r="FJ257" i="65"/>
  <c r="FJ261" i="65"/>
  <c r="FJ265" i="65"/>
  <c r="FJ269" i="65"/>
  <c r="FJ273" i="65"/>
  <c r="FJ277" i="65"/>
  <c r="FJ281" i="65"/>
  <c r="FJ285" i="65"/>
  <c r="FJ289" i="65"/>
  <c r="FJ293" i="65"/>
  <c r="FJ297" i="65"/>
  <c r="FJ301" i="65"/>
  <c r="FJ305" i="65"/>
  <c r="FJ309" i="65"/>
  <c r="FJ313" i="65"/>
  <c r="FJ317" i="65"/>
  <c r="FJ321" i="65"/>
  <c r="FJ325" i="65"/>
  <c r="FJ329" i="65"/>
  <c r="FJ333" i="65"/>
  <c r="FJ337" i="65"/>
  <c r="FJ341" i="65"/>
  <c r="FJ345" i="65"/>
  <c r="FJ349" i="65"/>
  <c r="FJ353" i="65"/>
  <c r="FJ357" i="65"/>
  <c r="FJ361" i="65"/>
  <c r="FJ365" i="65"/>
  <c r="FJ369" i="65"/>
  <c r="FJ373" i="65"/>
  <c r="FJ377" i="65"/>
  <c r="FJ381" i="65"/>
  <c r="FJ385" i="65"/>
  <c r="FJ389" i="65"/>
  <c r="FJ393" i="65"/>
  <c r="FJ397" i="65"/>
  <c r="FJ401" i="65"/>
  <c r="FJ405" i="65"/>
  <c r="FJ409" i="65"/>
  <c r="FJ413" i="65"/>
  <c r="FJ417" i="65"/>
  <c r="FJ421" i="65"/>
  <c r="FJ425" i="65"/>
  <c r="FJ429" i="65"/>
  <c r="FJ433" i="65"/>
  <c r="FJ437" i="65"/>
  <c r="FJ6" i="65"/>
  <c r="FK10" i="65"/>
  <c r="FK14" i="65"/>
  <c r="FK18" i="65"/>
  <c r="FK22" i="65"/>
  <c r="FK26" i="65"/>
  <c r="FK30" i="65"/>
  <c r="FK34" i="65"/>
  <c r="FK38" i="65"/>
  <c r="FK42" i="65"/>
  <c r="FK46" i="65"/>
  <c r="FK50" i="65"/>
  <c r="FK54" i="65"/>
  <c r="FK58" i="65"/>
  <c r="FK62" i="65"/>
  <c r="FK66" i="65"/>
  <c r="FK70" i="65"/>
  <c r="FK74" i="65"/>
  <c r="FK78" i="65"/>
  <c r="FK82" i="65"/>
  <c r="FK86" i="65"/>
  <c r="FK90" i="65"/>
  <c r="FK94" i="65"/>
  <c r="FK98" i="65"/>
  <c r="FK102" i="65"/>
  <c r="FK106" i="65"/>
  <c r="FK110" i="65"/>
  <c r="FK114" i="65"/>
  <c r="FK118" i="65"/>
  <c r="FK122" i="65"/>
  <c r="FK126" i="65"/>
  <c r="FK130" i="65"/>
  <c r="FK134" i="65"/>
  <c r="FK138" i="65"/>
  <c r="FK142" i="65"/>
  <c r="FK146" i="65"/>
  <c r="FK150" i="65"/>
  <c r="FK154" i="65"/>
  <c r="FK158" i="65"/>
  <c r="FK162" i="65"/>
  <c r="FK166" i="65"/>
  <c r="FK170" i="65"/>
  <c r="FK174" i="65"/>
  <c r="FK178" i="65"/>
  <c r="FK182" i="65"/>
  <c r="FK186" i="65"/>
  <c r="FK190" i="65"/>
  <c r="FK194" i="65"/>
  <c r="FK198" i="65"/>
  <c r="FK202" i="65"/>
  <c r="FK206" i="65"/>
  <c r="FK210" i="65"/>
  <c r="FK214" i="65"/>
  <c r="FK218" i="65"/>
  <c r="FK222" i="65"/>
  <c r="FK226" i="65"/>
  <c r="FK230" i="65"/>
  <c r="FK234" i="65"/>
  <c r="FK238" i="65"/>
  <c r="FK242" i="65"/>
  <c r="FK246" i="65"/>
  <c r="FK250" i="65"/>
  <c r="FK254" i="65"/>
  <c r="FK258" i="65"/>
  <c r="FK262" i="65"/>
  <c r="FK266" i="65"/>
  <c r="FK270" i="65"/>
  <c r="FK274" i="65"/>
  <c r="FK278" i="65"/>
  <c r="FK282" i="65"/>
  <c r="FK286" i="65"/>
  <c r="FK290" i="65"/>
  <c r="FK294" i="65"/>
  <c r="FK298" i="65"/>
  <c r="FK302" i="65"/>
  <c r="FK306" i="65"/>
  <c r="FK310" i="65"/>
  <c r="FK314" i="65"/>
  <c r="FK318" i="65"/>
  <c r="FK322" i="65"/>
  <c r="FK326" i="65"/>
  <c r="FK330" i="65"/>
  <c r="FK334" i="65"/>
  <c r="FK338" i="65"/>
  <c r="FK342" i="65"/>
  <c r="FK346" i="65"/>
  <c r="FK350" i="65"/>
  <c r="FK354" i="65"/>
  <c r="FK358" i="65"/>
  <c r="FK362" i="65"/>
  <c r="FK366" i="65"/>
  <c r="FK370" i="65"/>
  <c r="FK374" i="65"/>
  <c r="FK378" i="65"/>
  <c r="FK382" i="65"/>
  <c r="FK386" i="65"/>
  <c r="FK390" i="65"/>
  <c r="FK394" i="65"/>
  <c r="FK398" i="65"/>
  <c r="FK402" i="65"/>
  <c r="FK406" i="65"/>
  <c r="FK410" i="65"/>
  <c r="FK414" i="65"/>
  <c r="FK418" i="65"/>
  <c r="FK422" i="65"/>
  <c r="FK426" i="65"/>
  <c r="FK430" i="65"/>
  <c r="FK434" i="65"/>
  <c r="FK438" i="65"/>
  <c r="FJ15" i="65"/>
  <c r="FJ31" i="65"/>
  <c r="FJ47" i="65"/>
  <c r="FJ58" i="65"/>
  <c r="FJ66" i="65"/>
  <c r="FJ70" i="65"/>
  <c r="FJ74" i="65"/>
  <c r="FJ78" i="65"/>
  <c r="FJ82" i="65"/>
  <c r="FJ86" i="65"/>
  <c r="FJ90" i="65"/>
  <c r="FJ94" i="65"/>
  <c r="FJ98" i="65"/>
  <c r="FJ102" i="65"/>
  <c r="FJ106" i="65"/>
  <c r="FJ110" i="65"/>
  <c r="FJ114" i="65"/>
  <c r="FJ118" i="65"/>
  <c r="FJ122" i="65"/>
  <c r="FJ126" i="65"/>
  <c r="FJ130" i="65"/>
  <c r="FJ134" i="65"/>
  <c r="FJ138" i="65"/>
  <c r="FJ142" i="65"/>
  <c r="FJ146" i="65"/>
  <c r="FJ150" i="65"/>
  <c r="FJ154" i="65"/>
  <c r="FJ158" i="65"/>
  <c r="FJ162" i="65"/>
  <c r="FJ166" i="65"/>
  <c r="FJ170" i="65"/>
  <c r="FJ174" i="65"/>
  <c r="FJ178" i="65"/>
  <c r="FJ182" i="65"/>
  <c r="FJ186" i="65"/>
  <c r="FJ190" i="65"/>
  <c r="FJ194" i="65"/>
  <c r="FJ198" i="65"/>
  <c r="FJ202" i="65"/>
  <c r="FJ206" i="65"/>
  <c r="FJ210" i="65"/>
  <c r="FJ214" i="65"/>
  <c r="FJ218" i="65"/>
  <c r="FJ222" i="65"/>
  <c r="FJ226" i="65"/>
  <c r="FJ230" i="65"/>
  <c r="FJ234" i="65"/>
  <c r="FJ238" i="65"/>
  <c r="FJ242" i="65"/>
  <c r="FJ246" i="65"/>
  <c r="FJ250" i="65"/>
  <c r="FJ254" i="65"/>
  <c r="FJ258" i="65"/>
  <c r="FJ262" i="65"/>
  <c r="FJ266" i="65"/>
  <c r="FJ270" i="65"/>
  <c r="FJ274" i="65"/>
  <c r="FJ278" i="65"/>
  <c r="FJ282" i="65"/>
  <c r="FJ286" i="65"/>
  <c r="FJ290" i="65"/>
  <c r="FJ294" i="65"/>
  <c r="FJ298" i="65"/>
  <c r="FJ302" i="65"/>
  <c r="FJ306" i="65"/>
  <c r="FJ310" i="65"/>
  <c r="FJ314" i="65"/>
  <c r="FJ318" i="65"/>
  <c r="FJ322" i="65"/>
  <c r="FJ326" i="65"/>
  <c r="FJ330" i="65"/>
  <c r="FJ334" i="65"/>
  <c r="FJ338" i="65"/>
  <c r="FJ342" i="65"/>
  <c r="FJ346" i="65"/>
  <c r="FJ350" i="65"/>
  <c r="FJ354" i="65"/>
  <c r="FJ358" i="65"/>
  <c r="FJ362" i="65"/>
  <c r="FJ366" i="65"/>
  <c r="FJ370" i="65"/>
  <c r="FJ374" i="65"/>
  <c r="FJ378" i="65"/>
  <c r="FJ382" i="65"/>
  <c r="FJ386" i="65"/>
  <c r="FJ390" i="65"/>
  <c r="FJ394" i="65"/>
  <c r="FJ398" i="65"/>
  <c r="FJ402" i="65"/>
  <c r="FJ406" i="65"/>
  <c r="FJ410" i="65"/>
  <c r="FJ414" i="65"/>
  <c r="FJ418" i="65"/>
  <c r="FJ422" i="65"/>
  <c r="FJ426" i="65"/>
  <c r="FJ430" i="65"/>
  <c r="FJ434" i="65"/>
  <c r="FJ438" i="65"/>
  <c r="FK7" i="65"/>
  <c r="FK11" i="65"/>
  <c r="FK15" i="65"/>
  <c r="FK19" i="65"/>
  <c r="FK23" i="65"/>
  <c r="FK27" i="65"/>
  <c r="FK31" i="65"/>
  <c r="FK35" i="65"/>
  <c r="FK39" i="65"/>
  <c r="FK43" i="65"/>
  <c r="FK47" i="65"/>
  <c r="FK51" i="65"/>
  <c r="FK55" i="65"/>
  <c r="FK59" i="65"/>
  <c r="FK63" i="65"/>
  <c r="FK67" i="65"/>
  <c r="FK71" i="65"/>
  <c r="FK75" i="65"/>
  <c r="FK79" i="65"/>
  <c r="FK83" i="65"/>
  <c r="FK87" i="65"/>
  <c r="FK91" i="65"/>
  <c r="FK95" i="65"/>
  <c r="FK99" i="65"/>
  <c r="FK103" i="65"/>
  <c r="FK107" i="65"/>
  <c r="FK111" i="65"/>
  <c r="FK115" i="65"/>
  <c r="FK119" i="65"/>
  <c r="FK123" i="65"/>
  <c r="FK127" i="65"/>
  <c r="FK131" i="65"/>
  <c r="FK135" i="65"/>
  <c r="FK139" i="65"/>
  <c r="FK143" i="65"/>
  <c r="FK147" i="65"/>
  <c r="FK151" i="65"/>
  <c r="FK155" i="65"/>
  <c r="FK159" i="65"/>
  <c r="FK163" i="65"/>
  <c r="FK167" i="65"/>
  <c r="FK171" i="65"/>
  <c r="FK175" i="65"/>
  <c r="FK179" i="65"/>
  <c r="FK183" i="65"/>
  <c r="FK187" i="65"/>
  <c r="FK191" i="65"/>
  <c r="FK195" i="65"/>
  <c r="FK199" i="65"/>
  <c r="FK203" i="65"/>
  <c r="FK207" i="65"/>
  <c r="FK211" i="65"/>
  <c r="FK215" i="65"/>
  <c r="FK219" i="65"/>
  <c r="FK223" i="65"/>
  <c r="FK227" i="65"/>
  <c r="FK231" i="65"/>
  <c r="FK235" i="65"/>
  <c r="FK239" i="65"/>
  <c r="FK243" i="65"/>
  <c r="FK247" i="65"/>
  <c r="FK251" i="65"/>
  <c r="FK255" i="65"/>
  <c r="FK259" i="65"/>
  <c r="FK263" i="65"/>
  <c r="FK267" i="65"/>
  <c r="FK271" i="65"/>
  <c r="FK275" i="65"/>
  <c r="FK279" i="65"/>
  <c r="FK283" i="65"/>
  <c r="FK287" i="65"/>
  <c r="FK291" i="65"/>
  <c r="FK295" i="65"/>
  <c r="FK299" i="65"/>
  <c r="FK303" i="65"/>
  <c r="FK307" i="65"/>
  <c r="FK311" i="65"/>
  <c r="FK315" i="65"/>
  <c r="FK319" i="65"/>
  <c r="FK323" i="65"/>
  <c r="FK327" i="65"/>
  <c r="FK331" i="65"/>
  <c r="FK335" i="65"/>
  <c r="FK339" i="65"/>
  <c r="FK343" i="65"/>
  <c r="FK347" i="65"/>
  <c r="FK351" i="65"/>
  <c r="FK355" i="65"/>
  <c r="FK359" i="65"/>
  <c r="FK363" i="65"/>
  <c r="FK367" i="65"/>
  <c r="FK371" i="65"/>
  <c r="FK375" i="65"/>
  <c r="FK379" i="65"/>
  <c r="FK383" i="65"/>
  <c r="FK387" i="65"/>
  <c r="FK391" i="65"/>
  <c r="FK395" i="65"/>
  <c r="FK399" i="65"/>
  <c r="FK403" i="65"/>
  <c r="FK407" i="65"/>
  <c r="FK411" i="65"/>
  <c r="FK415" i="65"/>
  <c r="FK419" i="65"/>
  <c r="FK423" i="65"/>
  <c r="FK427" i="65"/>
  <c r="FK431" i="65"/>
  <c r="FK435" i="65"/>
  <c r="FK439" i="65"/>
  <c r="FJ19" i="65"/>
  <c r="FJ35" i="65"/>
  <c r="FJ51" i="65"/>
  <c r="FJ59" i="65"/>
  <c r="FJ67" i="65"/>
  <c r="FJ71" i="65"/>
  <c r="FJ75" i="65"/>
  <c r="FJ79" i="65"/>
  <c r="FJ83" i="65"/>
  <c r="FJ87" i="65"/>
  <c r="FJ91" i="65"/>
  <c r="FJ95" i="65"/>
  <c r="FJ99" i="65"/>
  <c r="FJ103" i="65"/>
  <c r="FJ107" i="65"/>
  <c r="FJ111" i="65"/>
  <c r="FJ115" i="65"/>
  <c r="FJ119" i="65"/>
  <c r="FJ123" i="65"/>
  <c r="FJ127" i="65"/>
  <c r="FJ131" i="65"/>
  <c r="FJ135" i="65"/>
  <c r="FJ139" i="65"/>
  <c r="FJ143" i="65"/>
  <c r="FJ147" i="65"/>
  <c r="FJ151" i="65"/>
  <c r="FJ155" i="65"/>
  <c r="FJ159" i="65"/>
  <c r="FJ163" i="65"/>
  <c r="FJ167" i="65"/>
  <c r="FJ171" i="65"/>
  <c r="FJ175" i="65"/>
  <c r="FJ179" i="65"/>
  <c r="FJ183" i="65"/>
  <c r="FJ187" i="65"/>
  <c r="FJ191" i="65"/>
  <c r="FJ195" i="65"/>
  <c r="FJ199" i="65"/>
  <c r="FJ203" i="65"/>
  <c r="FJ207" i="65"/>
  <c r="FJ211" i="65"/>
  <c r="FJ215" i="65"/>
  <c r="FJ219" i="65"/>
  <c r="FJ223" i="65"/>
  <c r="FJ227" i="65"/>
  <c r="FJ231" i="65"/>
  <c r="FJ235" i="65"/>
  <c r="FJ239" i="65"/>
  <c r="FJ243" i="65"/>
  <c r="FJ247" i="65"/>
  <c r="FJ251" i="65"/>
  <c r="FJ255" i="65"/>
  <c r="FJ259" i="65"/>
  <c r="FJ263" i="65"/>
  <c r="FJ267" i="65"/>
  <c r="FJ271" i="65"/>
  <c r="FJ275" i="65"/>
  <c r="FJ279" i="65"/>
  <c r="FJ283" i="65"/>
  <c r="FJ287" i="65"/>
  <c r="FJ291" i="65"/>
  <c r="FJ295" i="65"/>
  <c r="FJ299" i="65"/>
  <c r="FJ303" i="65"/>
  <c r="FJ307" i="65"/>
  <c r="FJ311" i="65"/>
  <c r="FJ315" i="65"/>
  <c r="FJ319" i="65"/>
  <c r="FJ323" i="65"/>
  <c r="FJ327" i="65"/>
  <c r="FJ331" i="65"/>
  <c r="FJ335" i="65"/>
  <c r="FJ339" i="65"/>
  <c r="FJ343" i="65"/>
  <c r="FJ347" i="65"/>
  <c r="FJ351" i="65"/>
  <c r="FJ355" i="65"/>
  <c r="FJ359" i="65"/>
  <c r="FJ363" i="65"/>
  <c r="FJ367" i="65"/>
  <c r="FJ371" i="65"/>
  <c r="FJ375" i="65"/>
  <c r="FJ379" i="65"/>
  <c r="FJ383" i="65"/>
  <c r="FJ387" i="65"/>
  <c r="FJ391" i="65"/>
  <c r="FJ395" i="65"/>
  <c r="FJ399" i="65"/>
  <c r="FJ403" i="65"/>
  <c r="FJ407" i="65"/>
  <c r="FJ411" i="65"/>
  <c r="FJ415" i="65"/>
  <c r="FJ419" i="65"/>
  <c r="FJ423" i="65"/>
  <c r="FJ427" i="65"/>
  <c r="FJ431" i="65"/>
  <c r="FJ435" i="65"/>
  <c r="FJ439" i="65"/>
  <c r="FK8" i="65"/>
  <c r="FK12" i="65"/>
  <c r="FK16" i="65"/>
  <c r="FK20" i="65"/>
  <c r="FK24" i="65"/>
  <c r="FK28" i="65"/>
  <c r="FK32" i="65"/>
  <c r="FK36" i="65"/>
  <c r="FK40" i="65"/>
  <c r="FK44" i="65"/>
  <c r="FK48" i="65"/>
  <c r="FK52" i="65"/>
  <c r="FK56" i="65"/>
  <c r="FK60" i="65"/>
  <c r="FK64" i="65"/>
  <c r="FK68" i="65"/>
  <c r="FK72" i="65"/>
  <c r="FK76" i="65"/>
  <c r="FK80" i="65"/>
  <c r="FK84" i="65"/>
  <c r="FK88" i="65"/>
  <c r="FK92" i="65"/>
  <c r="FK96" i="65"/>
  <c r="FK100" i="65"/>
  <c r="FK104" i="65"/>
  <c r="FK108" i="65"/>
  <c r="FK112" i="65"/>
  <c r="FK116" i="65"/>
  <c r="FK120" i="65"/>
  <c r="FK124" i="65"/>
  <c r="FK128" i="65"/>
  <c r="FK132" i="65"/>
  <c r="FK136" i="65"/>
  <c r="FK140" i="65"/>
  <c r="FK144" i="65"/>
  <c r="FK148" i="65"/>
  <c r="FK152" i="65"/>
  <c r="FK156" i="65"/>
  <c r="FK160" i="65"/>
  <c r="FK164" i="65"/>
  <c r="FK168" i="65"/>
  <c r="FK172" i="65"/>
  <c r="FK176" i="65"/>
  <c r="FK180" i="65"/>
  <c r="FK184" i="65"/>
  <c r="FK188" i="65"/>
  <c r="FK192" i="65"/>
  <c r="FK196" i="65"/>
  <c r="FK200" i="65"/>
  <c r="FK204" i="65"/>
  <c r="FK208" i="65"/>
  <c r="FK212" i="65"/>
  <c r="FK216" i="65"/>
  <c r="FK220" i="65"/>
  <c r="FK224" i="65"/>
  <c r="FK228" i="65"/>
  <c r="FK232" i="65"/>
  <c r="FK236" i="65"/>
  <c r="FK240" i="65"/>
  <c r="FK244" i="65"/>
  <c r="FK248" i="65"/>
  <c r="FK252" i="65"/>
  <c r="FK256" i="65"/>
  <c r="FK260" i="65"/>
  <c r="FK264" i="65"/>
  <c r="FK268" i="65"/>
  <c r="FK272" i="65"/>
  <c r="FK276" i="65"/>
  <c r="FK280" i="65"/>
  <c r="FK284" i="65"/>
  <c r="FK288" i="65"/>
  <c r="FK292" i="65"/>
  <c r="FK296" i="65"/>
  <c r="FK300" i="65"/>
  <c r="FK304" i="65"/>
  <c r="FK308" i="65"/>
  <c r="FK312" i="65"/>
  <c r="FK316" i="65"/>
  <c r="FK320" i="65"/>
  <c r="FK324" i="65"/>
  <c r="FK328" i="65"/>
  <c r="FK332" i="65"/>
  <c r="FK336" i="65"/>
  <c r="FK340" i="65"/>
  <c r="FK344" i="65"/>
  <c r="FK348" i="65"/>
  <c r="FK352" i="65"/>
  <c r="FK356" i="65"/>
  <c r="FK360" i="65"/>
  <c r="FK364" i="65"/>
  <c r="FK368" i="65"/>
  <c r="FK372" i="65"/>
  <c r="FK376" i="65"/>
  <c r="FK380" i="65"/>
  <c r="FK384" i="65"/>
  <c r="FK388" i="65"/>
  <c r="FK392" i="65"/>
  <c r="FK396" i="65"/>
  <c r="FK400" i="65"/>
  <c r="FK404" i="65"/>
  <c r="FK408" i="65"/>
  <c r="FK412" i="65"/>
  <c r="FK416" i="65"/>
  <c r="FK420" i="65"/>
  <c r="FK424" i="65"/>
  <c r="FK428" i="65"/>
  <c r="FK432" i="65"/>
  <c r="FK436" i="65"/>
  <c r="FK440" i="65"/>
  <c r="FJ7" i="65"/>
  <c r="FJ23" i="65"/>
  <c r="FJ39" i="65"/>
  <c r="FJ54" i="65"/>
  <c r="FJ62" i="65"/>
  <c r="FJ68" i="65"/>
  <c r="FJ72" i="65"/>
  <c r="FJ76" i="65"/>
  <c r="FJ80" i="65"/>
  <c r="FJ84" i="65"/>
  <c r="FJ88" i="65"/>
  <c r="FJ92" i="65"/>
  <c r="FJ96" i="65"/>
  <c r="FJ100" i="65"/>
  <c r="FJ104" i="65"/>
  <c r="FJ108" i="65"/>
  <c r="FJ112" i="65"/>
  <c r="FJ116" i="65"/>
  <c r="FJ120" i="65"/>
  <c r="FJ124" i="65"/>
  <c r="FJ128" i="65"/>
  <c r="FJ132" i="65"/>
  <c r="FJ136" i="65"/>
  <c r="FJ140" i="65"/>
  <c r="FJ144" i="65"/>
  <c r="FJ148" i="65"/>
  <c r="FJ152" i="65"/>
  <c r="FJ156" i="65"/>
  <c r="FJ160" i="65"/>
  <c r="FJ164" i="65"/>
  <c r="FJ168" i="65"/>
  <c r="FJ172" i="65"/>
  <c r="FJ176" i="65"/>
  <c r="FJ180" i="65"/>
  <c r="FJ184" i="65"/>
  <c r="FJ188" i="65"/>
  <c r="FJ192" i="65"/>
  <c r="FJ196" i="65"/>
  <c r="FJ200" i="65"/>
  <c r="FJ204" i="65"/>
  <c r="FJ208" i="65"/>
  <c r="FJ212" i="65"/>
  <c r="FJ216" i="65"/>
  <c r="FJ220" i="65"/>
  <c r="FJ224" i="65"/>
  <c r="FJ228" i="65"/>
  <c r="FJ232" i="65"/>
  <c r="FJ236" i="65"/>
  <c r="FJ240" i="65"/>
  <c r="FJ244" i="65"/>
  <c r="FJ248" i="65"/>
  <c r="FJ252" i="65"/>
  <c r="FJ256" i="65"/>
  <c r="FJ260" i="65"/>
  <c r="FJ264" i="65"/>
  <c r="FJ268" i="65"/>
  <c r="FJ272" i="65"/>
  <c r="FJ276" i="65"/>
  <c r="FJ280" i="65"/>
  <c r="FJ284" i="65"/>
  <c r="FJ288" i="65"/>
  <c r="FJ292" i="65"/>
  <c r="FJ296" i="65"/>
  <c r="FJ300" i="65"/>
  <c r="FJ304" i="65"/>
  <c r="FJ308" i="65"/>
  <c r="FJ312" i="65"/>
  <c r="FJ316" i="65"/>
  <c r="FJ320" i="65"/>
  <c r="FJ324" i="65"/>
  <c r="FJ328" i="65"/>
  <c r="FJ332" i="65"/>
  <c r="FJ336" i="65"/>
  <c r="FJ340" i="65"/>
  <c r="FJ344" i="65"/>
  <c r="FJ348" i="65"/>
  <c r="FJ352" i="65"/>
  <c r="FJ356" i="65"/>
  <c r="FJ360" i="65"/>
  <c r="FJ364" i="65"/>
  <c r="FJ368" i="65"/>
  <c r="FJ372" i="65"/>
  <c r="FJ376" i="65"/>
  <c r="FJ380" i="65"/>
  <c r="FJ384" i="65"/>
  <c r="FJ388" i="65"/>
  <c r="FJ392" i="65"/>
  <c r="FJ396" i="65"/>
  <c r="FJ400" i="65"/>
  <c r="FJ404" i="65"/>
  <c r="FJ408" i="65"/>
  <c r="FJ412" i="65"/>
  <c r="FJ416" i="65"/>
  <c r="FJ420" i="65"/>
  <c r="FJ424" i="65"/>
  <c r="FJ428" i="65"/>
  <c r="FJ432" i="65"/>
  <c r="FJ436" i="65"/>
  <c r="FJ440" i="65"/>
  <c r="FK9" i="65"/>
  <c r="FK13" i="65"/>
  <c r="FK17" i="65"/>
  <c r="FK21" i="65"/>
  <c r="FK25" i="65"/>
  <c r="FK29" i="65"/>
  <c r="FK33" i="65"/>
  <c r="FK37" i="65"/>
  <c r="FK41" i="65"/>
  <c r="FK45" i="65"/>
  <c r="FK49" i="65"/>
  <c r="FK53" i="65"/>
  <c r="FK57" i="65"/>
  <c r="FK61" i="65"/>
  <c r="FK65" i="65"/>
  <c r="FK69" i="65"/>
  <c r="FK73" i="65"/>
  <c r="FK77" i="65"/>
  <c r="FK81" i="65"/>
  <c r="FK85" i="65"/>
  <c r="FK89" i="65"/>
  <c r="FK93" i="65"/>
  <c r="FK97" i="65"/>
  <c r="FK101" i="65"/>
  <c r="FK105" i="65"/>
  <c r="FK109" i="65"/>
  <c r="FK113" i="65"/>
  <c r="FK117" i="65"/>
  <c r="FK121" i="65"/>
  <c r="FK125" i="65"/>
  <c r="FK129" i="65"/>
  <c r="FK133" i="65"/>
  <c r="FK137" i="65"/>
  <c r="FK141" i="65"/>
  <c r="FK145" i="65"/>
  <c r="FK149" i="65"/>
  <c r="FK153" i="65"/>
  <c r="FK157" i="65"/>
  <c r="FK161" i="65"/>
  <c r="FK165" i="65"/>
  <c r="FK169" i="65"/>
  <c r="FK173" i="65"/>
  <c r="FK177" i="65"/>
  <c r="FK181" i="65"/>
  <c r="FK185" i="65"/>
  <c r="FK189" i="65"/>
  <c r="FK193" i="65"/>
  <c r="FK197" i="65"/>
  <c r="FK201" i="65"/>
  <c r="FK205" i="65"/>
  <c r="FK209" i="65"/>
  <c r="FK213" i="65"/>
  <c r="FK217" i="65"/>
  <c r="FK221" i="65"/>
  <c r="FK225" i="65"/>
  <c r="FK229" i="65"/>
  <c r="FK233" i="65"/>
  <c r="FK237" i="65"/>
  <c r="FK241" i="65"/>
  <c r="FK245" i="65"/>
  <c r="FK249" i="65"/>
  <c r="FK253" i="65"/>
  <c r="FK257" i="65"/>
  <c r="FK261" i="65"/>
  <c r="FK265" i="65"/>
  <c r="FK269" i="65"/>
  <c r="FK273" i="65"/>
  <c r="FK277" i="65"/>
  <c r="FK281" i="65"/>
  <c r="FK285" i="65"/>
  <c r="FK289" i="65"/>
  <c r="FK293" i="65"/>
  <c r="FK297" i="65"/>
  <c r="FK301" i="65"/>
  <c r="FK305" i="65"/>
  <c r="FK309" i="65"/>
  <c r="FK313" i="65"/>
  <c r="FK317" i="65"/>
  <c r="FK321" i="65"/>
  <c r="FK325" i="65"/>
  <c r="FK329" i="65"/>
  <c r="FK333" i="65"/>
  <c r="FK337" i="65"/>
  <c r="FK341" i="65"/>
  <c r="FK345" i="65"/>
  <c r="FK349" i="65"/>
  <c r="FK353" i="65"/>
  <c r="FK357" i="65"/>
  <c r="FK361" i="65"/>
  <c r="FK365" i="65"/>
  <c r="FK369" i="65"/>
  <c r="FK373" i="65"/>
  <c r="FK377" i="65"/>
  <c r="FK381" i="65"/>
  <c r="FK385" i="65"/>
  <c r="FK389" i="65"/>
  <c r="FK393" i="65"/>
  <c r="FK397" i="65"/>
  <c r="FK401" i="65"/>
  <c r="FK405" i="65"/>
  <c r="FK409" i="65"/>
  <c r="FK413" i="65"/>
  <c r="FK417" i="65"/>
  <c r="FK421" i="65"/>
  <c r="FK425" i="65"/>
  <c r="FK429" i="65"/>
  <c r="FK433" i="65"/>
  <c r="FK437" i="65"/>
  <c r="FK6" i="65"/>
  <c r="FL373" i="65" l="1"/>
  <c r="FL277" i="65"/>
  <c r="FL197" i="65"/>
  <c r="FL69" i="65"/>
  <c r="FL356" i="65"/>
  <c r="FL212" i="65"/>
  <c r="FL68" i="65"/>
  <c r="FL367" i="65"/>
  <c r="FL191" i="65"/>
  <c r="FL47" i="65"/>
  <c r="FL362" i="65"/>
  <c r="FL234" i="65"/>
  <c r="FL138" i="65"/>
  <c r="FL42" i="65"/>
  <c r="FL810" i="65"/>
  <c r="FL794" i="65"/>
  <c r="FL874" i="65"/>
  <c r="FL867" i="65"/>
  <c r="FL859" i="65"/>
  <c r="FL851" i="65"/>
  <c r="FL843" i="65"/>
  <c r="FL827" i="65"/>
  <c r="FL741" i="65"/>
  <c r="FL831" i="65"/>
  <c r="FL816" i="65"/>
  <c r="FL755" i="65"/>
  <c r="FL861" i="65"/>
  <c r="FL853" i="65"/>
  <c r="FL845" i="65"/>
  <c r="FL838" i="65"/>
  <c r="FL760" i="65"/>
  <c r="FL723" i="65"/>
  <c r="FL712" i="65"/>
  <c r="FL654" i="65"/>
  <c r="FL783" i="65"/>
  <c r="FL776" i="65"/>
  <c r="FL763" i="65"/>
  <c r="FL744" i="65"/>
  <c r="FL725" i="65"/>
  <c r="FL706" i="65"/>
  <c r="FL692" i="65"/>
  <c r="FL675" i="65"/>
  <c r="FL663" i="65"/>
  <c r="FL583" i="65"/>
  <c r="FL834" i="65"/>
  <c r="FL826" i="65"/>
  <c r="FL722" i="65"/>
  <c r="FL708" i="65"/>
  <c r="FL697" i="65"/>
  <c r="FL683" i="65"/>
  <c r="FL649" i="65"/>
  <c r="FL582" i="65"/>
  <c r="FL699" i="65"/>
  <c r="FL685" i="65"/>
  <c r="FL656" i="65"/>
  <c r="FL631" i="65"/>
  <c r="FL747" i="65"/>
  <c r="FL731" i="65"/>
  <c r="FL700" i="65"/>
  <c r="FL682" i="65"/>
  <c r="FL633" i="65"/>
  <c r="FL620" i="65"/>
  <c r="FL526" i="65"/>
  <c r="FL766" i="65"/>
  <c r="FL758" i="65"/>
  <c r="FL750" i="65"/>
  <c r="FL740" i="65"/>
  <c r="FL734" i="65"/>
  <c r="FL724" i="65"/>
  <c r="FL711" i="65"/>
  <c r="FL684" i="65"/>
  <c r="FL673" i="65"/>
  <c r="FL617" i="65"/>
  <c r="FL601" i="65"/>
  <c r="FL591" i="65"/>
  <c r="FL578" i="65"/>
  <c r="FL562" i="65"/>
  <c r="FL554" i="65"/>
  <c r="FL527" i="65"/>
  <c r="FL497" i="65"/>
  <c r="FL616" i="65"/>
  <c r="FL608" i="65"/>
  <c r="FL600" i="65"/>
  <c r="FL592" i="65"/>
  <c r="FL584" i="65"/>
  <c r="FL576" i="65"/>
  <c r="FL568" i="65"/>
  <c r="FL560" i="65"/>
  <c r="FL548" i="65"/>
  <c r="FL529" i="65"/>
  <c r="FL522" i="65"/>
  <c r="FL513" i="65"/>
  <c r="FL500" i="65"/>
  <c r="FL482" i="65"/>
  <c r="FL614" i="65"/>
  <c r="FL606" i="65"/>
  <c r="FL596" i="65"/>
  <c r="FL551" i="65"/>
  <c r="FL501" i="65"/>
  <c r="FL469" i="65"/>
  <c r="FL553" i="65"/>
  <c r="FL546" i="65"/>
  <c r="FL516" i="65"/>
  <c r="FL512" i="65"/>
  <c r="FL502" i="65"/>
  <c r="FL464" i="65"/>
  <c r="FL458" i="65"/>
  <c r="FL447" i="65"/>
  <c r="FL535" i="65"/>
  <c r="FL531" i="65"/>
  <c r="FL505" i="65"/>
  <c r="FL487" i="65"/>
  <c r="FL479" i="65"/>
  <c r="FL465" i="65"/>
  <c r="FL459" i="65"/>
  <c r="FL454" i="65"/>
  <c r="FL421" i="65"/>
  <c r="FL325" i="65"/>
  <c r="FL245" i="65"/>
  <c r="FL165" i="65"/>
  <c r="FL101" i="65"/>
  <c r="FL37" i="65"/>
  <c r="FL436" i="65"/>
  <c r="FL372" i="65"/>
  <c r="FL292" i="65"/>
  <c r="FL228" i="65"/>
  <c r="FL164" i="65"/>
  <c r="FL100" i="65"/>
  <c r="FL20" i="65"/>
  <c r="FL383" i="65"/>
  <c r="FL319" i="65"/>
  <c r="FL255" i="65"/>
  <c r="FL207" i="65"/>
  <c r="FL143" i="65"/>
  <c r="FL95" i="65"/>
  <c r="FL31" i="65"/>
  <c r="FL394" i="65"/>
  <c r="FL330" i="65"/>
  <c r="FL266" i="65"/>
  <c r="FL186" i="65"/>
  <c r="FL122" i="65"/>
  <c r="FL74" i="65"/>
  <c r="FL58" i="65"/>
  <c r="FL800" i="65"/>
  <c r="FL417" i="65"/>
  <c r="FL401" i="65"/>
  <c r="FL385" i="65"/>
  <c r="FL369" i="65"/>
  <c r="FL353" i="65"/>
  <c r="FL337" i="65"/>
  <c r="FL321" i="65"/>
  <c r="FL305" i="65"/>
  <c r="FL289" i="65"/>
  <c r="FL273" i="65"/>
  <c r="FL257" i="65"/>
  <c r="FL241" i="65"/>
  <c r="FL225" i="65"/>
  <c r="FL209" i="65"/>
  <c r="FL193" i="65"/>
  <c r="FL177" i="65"/>
  <c r="FL161" i="65"/>
  <c r="FL145" i="65"/>
  <c r="FL129" i="65"/>
  <c r="FL113" i="65"/>
  <c r="FL97" i="65"/>
  <c r="FL81" i="65"/>
  <c r="FL65" i="65"/>
  <c r="FL49" i="65"/>
  <c r="FL33" i="65"/>
  <c r="FL17" i="65"/>
  <c r="FL432" i="65"/>
  <c r="FL416" i="65"/>
  <c r="FL400" i="65"/>
  <c r="FL384" i="65"/>
  <c r="FL368" i="65"/>
  <c r="FL352" i="65"/>
  <c r="FL336" i="65"/>
  <c r="FL320" i="65"/>
  <c r="FL304" i="65"/>
  <c r="FL288" i="65"/>
  <c r="FL272" i="65"/>
  <c r="FL256" i="65"/>
  <c r="FL240" i="65"/>
  <c r="FL224" i="65"/>
  <c r="FL208" i="65"/>
  <c r="FL192" i="65"/>
  <c r="FL176" i="65"/>
  <c r="FL160" i="65"/>
  <c r="FL144" i="65"/>
  <c r="FL128" i="65"/>
  <c r="FL112" i="65"/>
  <c r="FL96" i="65"/>
  <c r="FL80" i="65"/>
  <c r="FL64" i="65"/>
  <c r="FL48" i="65"/>
  <c r="FL32" i="65"/>
  <c r="FL16" i="65"/>
  <c r="FL427" i="65"/>
  <c r="FL411" i="65"/>
  <c r="FL395" i="65"/>
  <c r="FL379" i="65"/>
  <c r="FL363" i="65"/>
  <c r="FL347" i="65"/>
  <c r="FL331" i="65"/>
  <c r="FL315" i="65"/>
  <c r="FL299" i="65"/>
  <c r="FL283" i="65"/>
  <c r="FL267" i="65"/>
  <c r="FL251" i="65"/>
  <c r="FL235" i="65"/>
  <c r="FL219" i="65"/>
  <c r="FL203" i="65"/>
  <c r="FL187" i="65"/>
  <c r="FL171" i="65"/>
  <c r="FL155" i="65"/>
  <c r="FL139" i="65"/>
  <c r="FL123" i="65"/>
  <c r="FL107" i="65"/>
  <c r="FL91" i="65"/>
  <c r="FL75" i="65"/>
  <c r="FL59" i="65"/>
  <c r="FL43" i="65"/>
  <c r="FL27" i="65"/>
  <c r="FL11" i="65"/>
  <c r="FL438" i="65"/>
  <c r="FL422" i="65"/>
  <c r="FL406" i="65"/>
  <c r="FL390" i="65"/>
  <c r="FL374" i="65"/>
  <c r="FL358" i="65"/>
  <c r="FL342" i="65"/>
  <c r="FL326" i="65"/>
  <c r="FL310" i="65"/>
  <c r="FL294" i="65"/>
  <c r="FL278" i="65"/>
  <c r="FL262" i="65"/>
  <c r="FL246" i="65"/>
  <c r="FL230" i="65"/>
  <c r="FL214" i="65"/>
  <c r="FL198" i="65"/>
  <c r="FL182" i="65"/>
  <c r="FL166" i="65"/>
  <c r="FL150" i="65"/>
  <c r="FL134" i="65"/>
  <c r="FL118" i="65"/>
  <c r="FL102" i="65"/>
  <c r="FL86" i="65"/>
  <c r="FL70" i="65"/>
  <c r="FL54" i="65"/>
  <c r="FL38" i="65"/>
  <c r="FL22" i="65"/>
  <c r="FL873" i="65"/>
  <c r="FL858" i="65"/>
  <c r="FL850" i="65"/>
  <c r="FL842" i="65"/>
  <c r="FL822" i="65"/>
  <c r="FL806" i="65"/>
  <c r="FL790" i="65"/>
  <c r="FL865" i="65"/>
  <c r="FL781" i="65"/>
  <c r="FL860" i="65"/>
  <c r="FL852" i="65"/>
  <c r="FL844" i="65"/>
  <c r="FL812" i="65"/>
  <c r="FL796" i="65"/>
  <c r="FL780" i="65"/>
  <c r="FL739" i="65"/>
  <c r="FL868" i="65"/>
  <c r="FL835" i="65"/>
  <c r="FL753" i="65"/>
  <c r="FL836" i="65"/>
  <c r="FL828" i="65"/>
  <c r="FL823" i="65"/>
  <c r="FL819" i="65"/>
  <c r="FL815" i="65"/>
  <c r="FL811" i="65"/>
  <c r="FL807" i="65"/>
  <c r="FL803" i="65"/>
  <c r="FL799" i="65"/>
  <c r="FL795" i="65"/>
  <c r="FL791" i="65"/>
  <c r="FL787" i="65"/>
  <c r="FL782" i="65"/>
  <c r="FL774" i="65"/>
  <c r="FL762" i="65"/>
  <c r="FL745" i="65"/>
  <c r="FL732" i="65"/>
  <c r="FL693" i="65"/>
  <c r="FL665" i="65"/>
  <c r="FL837" i="65"/>
  <c r="FL829" i="65"/>
  <c r="FL761" i="65"/>
  <c r="FL703" i="65"/>
  <c r="FL641" i="65"/>
  <c r="FL558" i="65"/>
  <c r="FL748" i="65"/>
  <c r="FL729" i="65"/>
  <c r="FL719" i="65"/>
  <c r="FL677" i="65"/>
  <c r="FL660" i="65"/>
  <c r="FL575" i="65"/>
  <c r="FL707" i="65"/>
  <c r="FL696" i="65"/>
  <c r="FL680" i="65"/>
  <c r="FL669" i="65"/>
  <c r="FL574" i="65"/>
  <c r="FL767" i="65"/>
  <c r="FL759" i="65"/>
  <c r="FL751" i="65"/>
  <c r="FL746" i="65"/>
  <c r="FL736" i="65"/>
  <c r="FL730" i="65"/>
  <c r="FL709" i="65"/>
  <c r="FL681" i="65"/>
  <c r="FL671" i="65"/>
  <c r="FL664" i="65"/>
  <c r="FL655" i="65"/>
  <c r="FL648" i="65"/>
  <c r="FL640" i="65"/>
  <c r="FL618" i="65"/>
  <c r="FL602" i="65"/>
  <c r="FL523" i="65"/>
  <c r="FL470" i="65"/>
  <c r="FL737" i="65"/>
  <c r="FL720" i="65"/>
  <c r="FL710" i="65"/>
  <c r="FL701" i="65"/>
  <c r="FL691" i="65"/>
  <c r="FL672" i="65"/>
  <c r="FL666" i="65"/>
  <c r="FL657" i="65"/>
  <c r="FL650" i="65"/>
  <c r="FL644" i="65"/>
  <c r="FL623" i="65"/>
  <c r="FL599" i="65"/>
  <c r="FL571" i="65"/>
  <c r="FL541" i="65"/>
  <c r="FL485" i="65"/>
  <c r="FL632" i="65"/>
  <c r="FL610" i="65"/>
  <c r="FL586" i="65"/>
  <c r="FL520" i="65"/>
  <c r="FL490" i="65"/>
  <c r="FL627" i="65"/>
  <c r="FL615" i="65"/>
  <c r="FL607" i="65"/>
  <c r="FL597" i="65"/>
  <c r="FL581" i="65"/>
  <c r="FL573" i="65"/>
  <c r="FL565" i="65"/>
  <c r="FL555" i="65"/>
  <c r="FL498" i="65"/>
  <c r="FL481" i="65"/>
  <c r="FL468" i="65"/>
  <c r="FL451" i="65"/>
  <c r="FL593" i="65"/>
  <c r="FL585" i="65"/>
  <c r="FL524" i="65"/>
  <c r="FL552" i="65"/>
  <c r="FL545" i="65"/>
  <c r="FL509" i="65"/>
  <c r="FL496" i="65"/>
  <c r="FL463" i="65"/>
  <c r="FL550" i="65"/>
  <c r="FL540" i="65"/>
  <c r="FL534" i="65"/>
  <c r="FL525" i="65"/>
  <c r="FL511" i="65"/>
  <c r="FL494" i="65"/>
  <c r="FL484" i="65"/>
  <c r="FL472" i="65"/>
  <c r="FL452" i="65"/>
  <c r="FL444" i="65"/>
  <c r="FL453" i="65"/>
  <c r="FL445" i="65"/>
  <c r="FL405" i="65"/>
  <c r="FL341" i="65"/>
  <c r="FL293" i="65"/>
  <c r="FL229" i="65"/>
  <c r="FL149" i="65"/>
  <c r="FL117" i="65"/>
  <c r="FL53" i="65"/>
  <c r="FL404" i="65"/>
  <c r="FL340" i="65"/>
  <c r="FL308" i="65"/>
  <c r="FL260" i="65"/>
  <c r="FL180" i="65"/>
  <c r="FL132" i="65"/>
  <c r="FL84" i="65"/>
  <c r="FL36" i="65"/>
  <c r="FL415" i="65"/>
  <c r="FL351" i="65"/>
  <c r="FL303" i="65"/>
  <c r="FL271" i="65"/>
  <c r="FL223" i="65"/>
  <c r="FL159" i="65"/>
  <c r="FL111" i="65"/>
  <c r="FL63" i="65"/>
  <c r="FL426" i="65"/>
  <c r="FL378" i="65"/>
  <c r="FL314" i="65"/>
  <c r="FL282" i="65"/>
  <c r="FL218" i="65"/>
  <c r="FL154" i="65"/>
  <c r="FL90" i="65"/>
  <c r="FL26" i="65"/>
  <c r="FL784" i="65"/>
  <c r="FL413" i="65"/>
  <c r="FL365" i="65"/>
  <c r="FL333" i="65"/>
  <c r="FL301" i="65"/>
  <c r="FL285" i="65"/>
  <c r="FL253" i="65"/>
  <c r="FL237" i="65"/>
  <c r="FL221" i="65"/>
  <c r="FL205" i="65"/>
  <c r="FL189" i="65"/>
  <c r="FL173" i="65"/>
  <c r="FL157" i="65"/>
  <c r="FL141" i="65"/>
  <c r="FL125" i="65"/>
  <c r="FL109" i="65"/>
  <c r="FL93" i="65"/>
  <c r="FL77" i="65"/>
  <c r="FL61" i="65"/>
  <c r="FL45" i="65"/>
  <c r="FL29" i="65"/>
  <c r="FL13" i="65"/>
  <c r="FL428" i="65"/>
  <c r="FL412" i="65"/>
  <c r="FL396" i="65"/>
  <c r="FL380" i="65"/>
  <c r="FL364" i="65"/>
  <c r="FL348" i="65"/>
  <c r="FL332" i="65"/>
  <c r="FL316" i="65"/>
  <c r="FL300" i="65"/>
  <c r="FL284" i="65"/>
  <c r="FL268" i="65"/>
  <c r="FL252" i="65"/>
  <c r="FL236" i="65"/>
  <c r="FL220" i="65"/>
  <c r="FL204" i="65"/>
  <c r="FL188" i="65"/>
  <c r="FL172" i="65"/>
  <c r="FL156" i="65"/>
  <c r="FL140" i="65"/>
  <c r="FL124" i="65"/>
  <c r="FL108" i="65"/>
  <c r="FL92" i="65"/>
  <c r="FL76" i="65"/>
  <c r="FL60" i="65"/>
  <c r="FL44" i="65"/>
  <c r="FL28" i="65"/>
  <c r="FL12" i="65"/>
  <c r="FL439" i="65"/>
  <c r="FL423" i="65"/>
  <c r="FL407" i="65"/>
  <c r="FL391" i="65"/>
  <c r="FL375" i="65"/>
  <c r="FL359" i="65"/>
  <c r="FL343" i="65"/>
  <c r="FL327" i="65"/>
  <c r="FL311" i="65"/>
  <c r="FL295" i="65"/>
  <c r="FL279" i="65"/>
  <c r="FL263" i="65"/>
  <c r="FL247" i="65"/>
  <c r="FL231" i="65"/>
  <c r="FL215" i="65"/>
  <c r="FL199" i="65"/>
  <c r="FL183" i="65"/>
  <c r="FL167" i="65"/>
  <c r="FL151" i="65"/>
  <c r="FL135" i="65"/>
  <c r="FL119" i="65"/>
  <c r="FL103" i="65"/>
  <c r="FL87" i="65"/>
  <c r="FL71" i="65"/>
  <c r="FL55" i="65"/>
  <c r="FL39" i="65"/>
  <c r="FL23" i="65"/>
  <c r="FL7" i="65"/>
  <c r="FL434" i="65"/>
  <c r="FL418" i="65"/>
  <c r="FL402" i="65"/>
  <c r="FL386" i="65"/>
  <c r="FL370" i="65"/>
  <c r="FL354" i="65"/>
  <c r="FL338" i="65"/>
  <c r="FL322" i="65"/>
  <c r="FL306" i="65"/>
  <c r="FL290" i="65"/>
  <c r="FL274" i="65"/>
  <c r="FL258" i="65"/>
  <c r="FL242" i="65"/>
  <c r="FL226" i="65"/>
  <c r="FL210" i="65"/>
  <c r="FL194" i="65"/>
  <c r="FL178" i="65"/>
  <c r="FL162" i="65"/>
  <c r="FL146" i="65"/>
  <c r="FL130" i="65"/>
  <c r="FL114" i="65"/>
  <c r="FL98" i="65"/>
  <c r="FL82" i="65"/>
  <c r="FL66" i="65"/>
  <c r="FL50" i="65"/>
  <c r="FL34" i="65"/>
  <c r="FL18" i="65"/>
  <c r="FL818" i="65"/>
  <c r="FL802" i="65"/>
  <c r="FL786" i="65"/>
  <c r="FL721" i="65"/>
  <c r="FL871" i="65"/>
  <c r="FL863" i="65"/>
  <c r="FL855" i="65"/>
  <c r="FL847" i="65"/>
  <c r="FL839" i="65"/>
  <c r="FL875" i="65"/>
  <c r="FL824" i="65"/>
  <c r="FL808" i="65"/>
  <c r="FL792" i="65"/>
  <c r="FL773" i="65"/>
  <c r="FL866" i="65"/>
  <c r="FL857" i="65"/>
  <c r="FL849" i="65"/>
  <c r="FL841" i="65"/>
  <c r="FL743" i="65"/>
  <c r="FL718" i="65"/>
  <c r="FL687" i="65"/>
  <c r="FL676" i="65"/>
  <c r="FL566" i="65"/>
  <c r="FL779" i="65"/>
  <c r="FL771" i="65"/>
  <c r="FL738" i="65"/>
  <c r="FL717" i="65"/>
  <c r="FL689" i="65"/>
  <c r="FL653" i="65"/>
  <c r="FL611" i="65"/>
  <c r="FL830" i="65"/>
  <c r="FL727" i="65"/>
  <c r="FL658" i="65"/>
  <c r="FL609" i="65"/>
  <c r="FL557" i="65"/>
  <c r="FL678" i="65"/>
  <c r="FL567" i="65"/>
  <c r="FL765" i="65"/>
  <c r="FL757" i="65"/>
  <c r="FL749" i="65"/>
  <c r="FL733" i="65"/>
  <c r="FL695" i="65"/>
  <c r="FL679" i="65"/>
  <c r="FL661" i="65"/>
  <c r="FL645" i="65"/>
  <c r="FL637" i="65"/>
  <c r="FL624" i="65"/>
  <c r="FL595" i="65"/>
  <c r="FL716" i="65"/>
  <c r="FL690" i="65"/>
  <c r="FL636" i="65"/>
  <c r="FL621" i="65"/>
  <c r="FL612" i="65"/>
  <c r="FL598" i="65"/>
  <c r="FL588" i="65"/>
  <c r="FL570" i="65"/>
  <c r="FL538" i="65"/>
  <c r="FL514" i="65"/>
  <c r="FL478" i="65"/>
  <c r="FL639" i="65"/>
  <c r="FL544" i="65"/>
  <c r="FL510" i="65"/>
  <c r="FL477" i="65"/>
  <c r="FL634" i="65"/>
  <c r="FL626" i="65"/>
  <c r="FL613" i="65"/>
  <c r="FL605" i="65"/>
  <c r="FL587" i="65"/>
  <c r="FL580" i="65"/>
  <c r="FL572" i="65"/>
  <c r="FL564" i="65"/>
  <c r="FL542" i="65"/>
  <c r="FL518" i="65"/>
  <c r="FL507" i="65"/>
  <c r="FL476" i="65"/>
  <c r="FL460" i="65"/>
  <c r="FL446" i="65"/>
  <c r="FL629" i="65"/>
  <c r="FL543" i="65"/>
  <c r="FL506" i="65"/>
  <c r="FL492" i="65"/>
  <c r="FL462" i="65"/>
  <c r="FL473" i="65"/>
  <c r="FL533" i="65"/>
  <c r="FL499" i="65"/>
  <c r="FL495" i="65"/>
  <c r="FL461" i="65"/>
  <c r="FL450" i="65"/>
  <c r="FL442" i="65"/>
  <c r="FL547" i="65"/>
  <c r="FL539" i="65"/>
  <c r="FL519" i="65"/>
  <c r="FL493" i="65"/>
  <c r="FL483" i="65"/>
  <c r="FL471" i="65"/>
  <c r="FL456" i="65"/>
  <c r="FL437" i="65"/>
  <c r="FL389" i="65"/>
  <c r="FL357" i="65"/>
  <c r="FL309" i="65"/>
  <c r="FL261" i="65"/>
  <c r="FL213" i="65"/>
  <c r="FQ213" i="65" s="1"/>
  <c r="FL181" i="65"/>
  <c r="FL133" i="65"/>
  <c r="FL85" i="65"/>
  <c r="FL21" i="65"/>
  <c r="FL420" i="65"/>
  <c r="FL388" i="65"/>
  <c r="FL324" i="65"/>
  <c r="FL276" i="65"/>
  <c r="FQ276" i="65"/>
  <c r="FL244" i="65"/>
  <c r="FL196" i="65"/>
  <c r="FL148" i="65"/>
  <c r="FL116" i="65"/>
  <c r="FL52" i="65"/>
  <c r="FL431" i="65"/>
  <c r="FL399" i="65"/>
  <c r="FL335" i="65"/>
  <c r="FL287" i="65"/>
  <c r="FL239" i="65"/>
  <c r="FL175" i="65"/>
  <c r="FL127" i="65"/>
  <c r="FL79" i="65"/>
  <c r="FL15" i="65"/>
  <c r="FL410" i="65"/>
  <c r="FL346" i="65"/>
  <c r="FL298" i="65"/>
  <c r="FL250" i="65"/>
  <c r="FL202" i="65"/>
  <c r="FL170" i="65"/>
  <c r="FL106" i="65"/>
  <c r="FL10" i="65"/>
  <c r="FL870" i="65"/>
  <c r="FL433" i="65"/>
  <c r="FL429" i="65"/>
  <c r="FL397" i="65"/>
  <c r="FL381" i="65"/>
  <c r="FR381" i="65" s="1"/>
  <c r="FL349" i="65"/>
  <c r="FL317" i="65"/>
  <c r="FL269" i="65"/>
  <c r="FL6" i="65"/>
  <c r="FL425" i="65"/>
  <c r="FQ425" i="65" s="1"/>
  <c r="FL409" i="65"/>
  <c r="FL393" i="65"/>
  <c r="FL377" i="65"/>
  <c r="FL361" i="65"/>
  <c r="FL345" i="65"/>
  <c r="FL329" i="65"/>
  <c r="FL313" i="65"/>
  <c r="FL297" i="65"/>
  <c r="FL281" i="65"/>
  <c r="FL265" i="65"/>
  <c r="FL249" i="65"/>
  <c r="FL233" i="65"/>
  <c r="FL217" i="65"/>
  <c r="FL201" i="65"/>
  <c r="FL185" i="65"/>
  <c r="FL169" i="65"/>
  <c r="FL153" i="65"/>
  <c r="FL137" i="65"/>
  <c r="FL121" i="65"/>
  <c r="FL105" i="65"/>
  <c r="FL89" i="65"/>
  <c r="FL73" i="65"/>
  <c r="FL57" i="65"/>
  <c r="FR57" i="65" s="1"/>
  <c r="GC57" i="65" s="1"/>
  <c r="FL41" i="65"/>
  <c r="FL25" i="65"/>
  <c r="FL9" i="65"/>
  <c r="FL440" i="65"/>
  <c r="FL424" i="65"/>
  <c r="FL408" i="65"/>
  <c r="FL392" i="65"/>
  <c r="FR392" i="65" s="1"/>
  <c r="FL376" i="65"/>
  <c r="FR376" i="65" s="1"/>
  <c r="FL360" i="65"/>
  <c r="FQ360" i="65" s="1"/>
  <c r="FL344" i="65"/>
  <c r="FL328" i="65"/>
  <c r="FR328" i="65" s="1"/>
  <c r="FL312" i="65"/>
  <c r="FL296" i="65"/>
  <c r="FL280" i="65"/>
  <c r="FL264" i="65"/>
  <c r="FQ264" i="65" s="1"/>
  <c r="FL248" i="65"/>
  <c r="FL232" i="65"/>
  <c r="FL216" i="65"/>
  <c r="FL200" i="65"/>
  <c r="FL184" i="65"/>
  <c r="FL168" i="65"/>
  <c r="FL152" i="65"/>
  <c r="FR152" i="65" s="1"/>
  <c r="FL136" i="65"/>
  <c r="FL120" i="65"/>
  <c r="FL104" i="65"/>
  <c r="FQ104" i="65" s="1"/>
  <c r="FL88" i="65"/>
  <c r="FL72" i="65"/>
  <c r="FL56" i="65"/>
  <c r="FL40" i="65"/>
  <c r="FL24" i="65"/>
  <c r="FL8" i="65"/>
  <c r="FQ8" i="65" s="1"/>
  <c r="FL435" i="65"/>
  <c r="FL419" i="65"/>
  <c r="FL403" i="65"/>
  <c r="FL387" i="65"/>
  <c r="FL371" i="65"/>
  <c r="FR371" i="65" s="1"/>
  <c r="FL355" i="65"/>
  <c r="FL339" i="65"/>
  <c r="FL323" i="65"/>
  <c r="FL307" i="65"/>
  <c r="FL291" i="65"/>
  <c r="FQ291" i="65" s="1"/>
  <c r="FL275" i="65"/>
  <c r="FL259" i="65"/>
  <c r="FR259" i="65" s="1"/>
  <c r="FL243" i="65"/>
  <c r="FL227" i="65"/>
  <c r="FL211" i="65"/>
  <c r="FL195" i="65"/>
  <c r="FQ195" i="65" s="1"/>
  <c r="FL179" i="65"/>
  <c r="FL163" i="65"/>
  <c r="FL147" i="65"/>
  <c r="FL131" i="65"/>
  <c r="FL115" i="65"/>
  <c r="FL99" i="65"/>
  <c r="FL83" i="65"/>
  <c r="FR83" i="65" s="1"/>
  <c r="FL67" i="65"/>
  <c r="FL51" i="65"/>
  <c r="FL35" i="65"/>
  <c r="FQ35" i="65" s="1"/>
  <c r="FL19" i="65"/>
  <c r="FL430" i="65"/>
  <c r="FL414" i="65"/>
  <c r="FL398" i="65"/>
  <c r="FL382" i="65"/>
  <c r="FL366" i="65"/>
  <c r="FQ366" i="65"/>
  <c r="FL350" i="65"/>
  <c r="FR350" i="65" s="1"/>
  <c r="GC350" i="65" s="1"/>
  <c r="FL334" i="65"/>
  <c r="FL318" i="65"/>
  <c r="FL302" i="65"/>
  <c r="FL286" i="65"/>
  <c r="FL270" i="65"/>
  <c r="FL254" i="65"/>
  <c r="FL238" i="65"/>
  <c r="FL222" i="65"/>
  <c r="FR222" i="65" s="1"/>
  <c r="FL206" i="65"/>
  <c r="FQ206" i="65" s="1"/>
  <c r="FL190" i="65"/>
  <c r="FL174" i="65"/>
  <c r="FR174" i="65" s="1"/>
  <c r="FL158" i="65"/>
  <c r="FL142" i="65"/>
  <c r="FL126" i="65"/>
  <c r="FL110" i="65"/>
  <c r="FQ110" i="65" s="1"/>
  <c r="FL94" i="65"/>
  <c r="FL78" i="65"/>
  <c r="FL62" i="65"/>
  <c r="FL46" i="65"/>
  <c r="FL30" i="65"/>
  <c r="FL14" i="65"/>
  <c r="FL862" i="65"/>
  <c r="GB862" i="65" s="1"/>
  <c r="FL854" i="65"/>
  <c r="FL846" i="65"/>
  <c r="FL814" i="65"/>
  <c r="FQ814" i="65" s="1"/>
  <c r="FL798" i="65"/>
  <c r="FL775" i="65"/>
  <c r="FL869" i="65"/>
  <c r="FL856" i="65"/>
  <c r="FP856" i="65" s="1"/>
  <c r="FL848" i="65"/>
  <c r="FL840" i="65"/>
  <c r="FQ840" i="65"/>
  <c r="FL820" i="65"/>
  <c r="FO820" i="65" s="1"/>
  <c r="FL804" i="65"/>
  <c r="FL788" i="65"/>
  <c r="FL769" i="65"/>
  <c r="FL872" i="65"/>
  <c r="FP872" i="65" s="1"/>
  <c r="FL864" i="65"/>
  <c r="FL772" i="65"/>
  <c r="FL728" i="65"/>
  <c r="FL832" i="65"/>
  <c r="FR832" i="65" s="1"/>
  <c r="GC832" i="65" s="1"/>
  <c r="FL825" i="65"/>
  <c r="FQ825" i="65" s="1"/>
  <c r="FL821" i="65"/>
  <c r="FL817" i="65"/>
  <c r="FR817" i="65" s="1"/>
  <c r="GC817" i="65" s="1"/>
  <c r="FL813" i="65"/>
  <c r="FL809" i="65"/>
  <c r="FL805" i="65"/>
  <c r="FL801" i="65"/>
  <c r="FQ801" i="65" s="1"/>
  <c r="FL797" i="65"/>
  <c r="FL793" i="65"/>
  <c r="FL789" i="65"/>
  <c r="FL785" i="65"/>
  <c r="FL726" i="65"/>
  <c r="FL715" i="65"/>
  <c r="FL559" i="65"/>
  <c r="FM559" i="65" s="1"/>
  <c r="FL833" i="65"/>
  <c r="FL777" i="65"/>
  <c r="FL768" i="65"/>
  <c r="FQ768" i="65" s="1"/>
  <c r="FL752" i="65"/>
  <c r="FL698" i="65"/>
  <c r="FL604" i="65"/>
  <c r="FL521" i="65"/>
  <c r="FM521" i="65" s="1"/>
  <c r="FL778" i="65"/>
  <c r="FL770" i="65"/>
  <c r="FQ770" i="65" s="1"/>
  <c r="FL754" i="65"/>
  <c r="FM754" i="65" s="1"/>
  <c r="FL742" i="65"/>
  <c r="FL714" i="65"/>
  <c r="FL686" i="65"/>
  <c r="FL670" i="65"/>
  <c r="FZ670" i="65" s="1"/>
  <c r="FL702" i="65"/>
  <c r="FL674" i="65"/>
  <c r="FL659" i="65"/>
  <c r="FL647" i="65"/>
  <c r="FR647" i="65" s="1"/>
  <c r="GC647" i="65" s="1"/>
  <c r="FL556" i="65"/>
  <c r="FQ556" i="65" s="1"/>
  <c r="FL764" i="65"/>
  <c r="FL756" i="65"/>
  <c r="FR756" i="65" s="1"/>
  <c r="GC756" i="65" s="1"/>
  <c r="FL713" i="65"/>
  <c r="FL704" i="65"/>
  <c r="FL694" i="65"/>
  <c r="FL667" i="65"/>
  <c r="FQ667" i="65" s="1"/>
  <c r="FL651" i="65"/>
  <c r="FL643" i="65"/>
  <c r="FL635" i="65"/>
  <c r="FL622" i="65"/>
  <c r="FL594" i="65"/>
  <c r="FL486" i="65"/>
  <c r="FL735" i="65"/>
  <c r="FP735" i="65" s="1"/>
  <c r="FL705" i="65"/>
  <c r="FL688" i="65"/>
  <c r="FL668" i="65"/>
  <c r="FQ668" i="65"/>
  <c r="FL662" i="65"/>
  <c r="FL652" i="65"/>
  <c r="FL646" i="65"/>
  <c r="FL642" i="65"/>
  <c r="FL630" i="65"/>
  <c r="FL619" i="65"/>
  <c r="FQ619" i="65" s="1"/>
  <c r="FL603" i="65"/>
  <c r="FM603" i="65" s="1"/>
  <c r="FL579" i="65"/>
  <c r="FL563" i="65"/>
  <c r="FL530" i="65"/>
  <c r="FL474" i="65"/>
  <c r="FO474" i="65" s="1"/>
  <c r="FL638" i="65"/>
  <c r="FL625" i="65"/>
  <c r="FL589" i="65"/>
  <c r="FL467" i="65"/>
  <c r="FO467" i="65" s="1"/>
  <c r="FL577" i="65"/>
  <c r="FQ577" i="65" s="1"/>
  <c r="FL569" i="65"/>
  <c r="FL561" i="65"/>
  <c r="FR561" i="65" s="1"/>
  <c r="GC561" i="65" s="1"/>
  <c r="FL549" i="65"/>
  <c r="FL537" i="65"/>
  <c r="FL515" i="65"/>
  <c r="FL503" i="65"/>
  <c r="FQ503" i="65" s="1"/>
  <c r="FL489" i="65"/>
  <c r="FL457" i="65"/>
  <c r="FL443" i="65"/>
  <c r="FL628" i="65"/>
  <c r="FL590" i="65"/>
  <c r="FL528" i="65"/>
  <c r="FL517" i="65"/>
  <c r="FL504" i="65"/>
  <c r="FL475" i="65"/>
  <c r="FL491" i="65"/>
  <c r="FQ491" i="65" s="1"/>
  <c r="FL536" i="65"/>
  <c r="FL532" i="65"/>
  <c r="FL508" i="65"/>
  <c r="FL488" i="65"/>
  <c r="FL480" i="65"/>
  <c r="FL466" i="65"/>
  <c r="FQ466" i="65" s="1"/>
  <c r="FL455" i="65"/>
  <c r="FL449" i="65"/>
  <c r="FL441" i="65"/>
  <c r="FL448" i="65"/>
  <c r="FR433" i="65"/>
  <c r="FR369" i="65"/>
  <c r="FR305" i="65"/>
  <c r="FR257" i="65"/>
  <c r="FR193" i="65"/>
  <c r="FR145" i="65"/>
  <c r="FR81" i="65"/>
  <c r="FR33" i="65"/>
  <c r="FR425" i="65"/>
  <c r="FR393" i="65"/>
  <c r="FR329" i="65"/>
  <c r="FR265" i="65"/>
  <c r="FR249" i="65"/>
  <c r="FV249" i="65" s="1"/>
  <c r="FR217" i="65"/>
  <c r="GC217" i="65" s="1"/>
  <c r="FR201" i="65"/>
  <c r="GC201" i="65" s="1"/>
  <c r="FR169" i="65"/>
  <c r="FR121" i="65"/>
  <c r="GC121" i="65" s="1"/>
  <c r="FR41" i="65"/>
  <c r="FR408" i="65"/>
  <c r="FR360" i="65"/>
  <c r="FR312" i="65"/>
  <c r="FR280" i="65"/>
  <c r="FR232" i="65"/>
  <c r="FR184" i="65"/>
  <c r="FR120" i="65"/>
  <c r="FR104" i="65"/>
  <c r="FV104" i="65" s="1"/>
  <c r="FR72" i="65"/>
  <c r="FR56" i="65"/>
  <c r="FR24" i="65"/>
  <c r="FR8" i="65"/>
  <c r="FR419" i="65"/>
  <c r="FR339" i="65"/>
  <c r="FR323" i="65"/>
  <c r="FR307" i="65"/>
  <c r="FR291" i="65"/>
  <c r="FR243" i="65"/>
  <c r="FR211" i="65"/>
  <c r="FR179" i="65"/>
  <c r="FR163" i="65"/>
  <c r="FR115" i="65"/>
  <c r="FR67" i="65"/>
  <c r="FR51" i="65"/>
  <c r="FR35" i="65"/>
  <c r="FR430" i="65"/>
  <c r="FR414" i="65"/>
  <c r="FR382" i="65"/>
  <c r="FR366" i="65"/>
  <c r="FV366" i="65" s="1"/>
  <c r="FR334" i="65"/>
  <c r="FV334" i="65" s="1"/>
  <c r="FR302" i="65"/>
  <c r="FR286" i="65"/>
  <c r="FR254" i="65"/>
  <c r="FR238" i="65"/>
  <c r="FR206" i="65"/>
  <c r="FR158" i="65"/>
  <c r="FR126" i="65"/>
  <c r="GC126" i="65" s="1"/>
  <c r="FR110" i="65"/>
  <c r="FR94" i="65"/>
  <c r="FV94" i="65" s="1"/>
  <c r="FR78" i="65"/>
  <c r="FR30" i="65"/>
  <c r="FV30" i="65" s="1"/>
  <c r="FR401" i="65"/>
  <c r="FR353" i="65"/>
  <c r="FR289" i="65"/>
  <c r="FR241" i="65"/>
  <c r="FR177" i="65"/>
  <c r="FR113" i="65"/>
  <c r="FR65" i="65"/>
  <c r="FR416" i="65"/>
  <c r="FR6" i="65"/>
  <c r="FR409" i="65"/>
  <c r="FR377" i="65"/>
  <c r="FR345" i="65"/>
  <c r="FR313" i="65"/>
  <c r="FR437" i="65"/>
  <c r="FR421" i="65"/>
  <c r="FR405" i="65"/>
  <c r="FR373" i="65"/>
  <c r="FR357" i="65"/>
  <c r="FR341" i="65"/>
  <c r="FR325" i="65"/>
  <c r="FR309" i="65"/>
  <c r="FR293" i="65"/>
  <c r="FR277" i="65"/>
  <c r="FR261" i="65"/>
  <c r="FR245" i="65"/>
  <c r="FR229" i="65"/>
  <c r="FR213" i="65"/>
  <c r="FR197" i="65"/>
  <c r="FR181" i="65"/>
  <c r="FR165" i="65"/>
  <c r="FR149" i="65"/>
  <c r="FR133" i="65"/>
  <c r="FR117" i="65"/>
  <c r="FR101" i="65"/>
  <c r="FR85" i="65"/>
  <c r="FR69" i="65"/>
  <c r="FR53" i="65"/>
  <c r="FR37" i="65"/>
  <c r="FR436" i="65"/>
  <c r="FR420" i="65"/>
  <c r="FR404" i="65"/>
  <c r="FR388" i="65"/>
  <c r="FR372" i="65"/>
  <c r="FR356" i="65"/>
  <c r="FR340" i="65"/>
  <c r="FR324" i="65"/>
  <c r="FR308" i="65"/>
  <c r="FR292" i="65"/>
  <c r="FR276" i="65"/>
  <c r="FR260" i="65"/>
  <c r="FR228" i="65"/>
  <c r="FR212" i="65"/>
  <c r="FR196" i="65"/>
  <c r="FR180" i="65"/>
  <c r="FR164" i="65"/>
  <c r="FR148" i="65"/>
  <c r="FR132" i="65"/>
  <c r="FR100" i="65"/>
  <c r="FR84" i="65"/>
  <c r="FR68" i="65"/>
  <c r="FR52" i="65"/>
  <c r="FR36" i="65"/>
  <c r="FR20" i="65"/>
  <c r="FR431" i="65"/>
  <c r="FR415" i="65"/>
  <c r="FR399" i="65"/>
  <c r="FR383" i="65"/>
  <c r="FR367" i="65"/>
  <c r="FR335" i="65"/>
  <c r="FR319" i="65"/>
  <c r="FR303" i="65"/>
  <c r="FR271" i="65"/>
  <c r="FR255" i="65"/>
  <c r="FR239" i="65"/>
  <c r="FR223" i="65"/>
  <c r="FR207" i="65"/>
  <c r="FR191" i="65"/>
  <c r="FR175" i="65"/>
  <c r="FR143" i="65"/>
  <c r="FR111" i="65"/>
  <c r="FR95" i="65"/>
  <c r="FR79" i="65"/>
  <c r="FR63" i="65"/>
  <c r="FR47" i="65"/>
  <c r="FR31" i="65"/>
  <c r="FR15" i="65"/>
  <c r="FR426" i="65"/>
  <c r="FR410" i="65"/>
  <c r="FR394" i="65"/>
  <c r="FR378" i="65"/>
  <c r="FR362" i="65"/>
  <c r="FR346" i="65"/>
  <c r="FR330" i="65"/>
  <c r="FR314" i="65"/>
  <c r="FR282" i="65"/>
  <c r="FR266" i="65"/>
  <c r="FR234" i="65"/>
  <c r="FR218" i="65"/>
  <c r="FR202" i="65"/>
  <c r="FR186" i="65"/>
  <c r="FR138" i="65"/>
  <c r="FR122" i="65"/>
  <c r="FR106" i="65"/>
  <c r="FR90" i="65"/>
  <c r="FR74" i="65"/>
  <c r="FR58" i="65"/>
  <c r="FR42" i="65"/>
  <c r="FR26" i="65"/>
  <c r="FR10" i="65"/>
  <c r="FR417" i="65"/>
  <c r="FR321" i="65"/>
  <c r="FR225" i="65"/>
  <c r="FR129" i="65"/>
  <c r="FR17" i="65"/>
  <c r="FR432" i="65"/>
  <c r="FR400" i="65"/>
  <c r="FR384" i="65"/>
  <c r="FR352" i="65"/>
  <c r="FR336" i="65"/>
  <c r="FR320" i="65"/>
  <c r="FR304" i="65"/>
  <c r="FR288" i="65"/>
  <c r="FR272" i="65"/>
  <c r="FR256" i="65"/>
  <c r="FR240" i="65"/>
  <c r="FR224" i="65"/>
  <c r="GC224" i="65" s="1"/>
  <c r="FR208" i="65"/>
  <c r="FR192" i="65"/>
  <c r="FR176" i="65"/>
  <c r="FR160" i="65"/>
  <c r="FR144" i="65"/>
  <c r="FR128" i="65"/>
  <c r="FR112" i="65"/>
  <c r="FR96" i="65"/>
  <c r="FR80" i="65"/>
  <c r="FR64" i="65"/>
  <c r="FR48" i="65"/>
  <c r="FR32" i="65"/>
  <c r="FR16" i="65"/>
  <c r="FR427" i="65"/>
  <c r="FR411" i="65"/>
  <c r="FR395" i="65"/>
  <c r="FR379" i="65"/>
  <c r="FR363" i="65"/>
  <c r="FR347" i="65"/>
  <c r="FR331" i="65"/>
  <c r="FV331" i="65" s="1"/>
  <c r="FR315" i="65"/>
  <c r="FR299" i="65"/>
  <c r="FR283" i="65"/>
  <c r="FR267" i="65"/>
  <c r="FR251" i="65"/>
  <c r="FR235" i="65"/>
  <c r="FR219" i="65"/>
  <c r="FR203" i="65"/>
  <c r="FR187" i="65"/>
  <c r="FR171" i="65"/>
  <c r="FR155" i="65"/>
  <c r="FR139" i="65"/>
  <c r="FR123" i="65"/>
  <c r="FR107" i="65"/>
  <c r="FR91" i="65"/>
  <c r="FR75" i="65"/>
  <c r="FR59" i="65"/>
  <c r="FR43" i="65"/>
  <c r="FR27" i="65"/>
  <c r="FR11" i="65"/>
  <c r="FR438" i="65"/>
  <c r="FR422" i="65"/>
  <c r="FR406" i="65"/>
  <c r="FR390" i="65"/>
  <c r="FV390" i="65" s="1"/>
  <c r="FR374" i="65"/>
  <c r="FR358" i="65"/>
  <c r="FR342" i="65"/>
  <c r="FV342" i="65" s="1"/>
  <c r="FR326" i="65"/>
  <c r="FR310" i="65"/>
  <c r="FV310" i="65" s="1"/>
  <c r="FR294" i="65"/>
  <c r="FR278" i="65"/>
  <c r="FR262" i="65"/>
  <c r="FR246" i="65"/>
  <c r="FR230" i="65"/>
  <c r="FR214" i="65"/>
  <c r="FR198" i="65"/>
  <c r="FR182" i="65"/>
  <c r="FR166" i="65"/>
  <c r="FR150" i="65"/>
  <c r="FR134" i="65"/>
  <c r="FV134" i="65" s="1"/>
  <c r="FR118" i="65"/>
  <c r="FR102" i="65"/>
  <c r="FV102" i="65" s="1"/>
  <c r="FR86" i="65"/>
  <c r="FR70" i="65"/>
  <c r="FR54" i="65"/>
  <c r="FR38" i="65"/>
  <c r="FR22" i="65"/>
  <c r="FV22" i="65" s="1"/>
  <c r="FR385" i="65"/>
  <c r="FR337" i="65"/>
  <c r="FR273" i="65"/>
  <c r="FR209" i="65"/>
  <c r="FR161" i="65"/>
  <c r="FR97" i="65"/>
  <c r="FR49" i="65"/>
  <c r="FR368" i="65"/>
  <c r="FR397" i="65"/>
  <c r="FR365" i="65"/>
  <c r="FR333" i="65"/>
  <c r="FR301" i="65"/>
  <c r="FR269" i="65"/>
  <c r="FR253" i="65"/>
  <c r="FR237" i="65"/>
  <c r="FR221" i="65"/>
  <c r="FR189" i="65"/>
  <c r="FR173" i="65"/>
  <c r="FR157" i="65"/>
  <c r="FR125" i="65"/>
  <c r="FR109" i="65"/>
  <c r="FR93" i="65"/>
  <c r="FR61" i="65"/>
  <c r="FR45" i="65"/>
  <c r="FR29" i="65"/>
  <c r="FR428" i="65"/>
  <c r="FR412" i="65"/>
  <c r="FR396" i="65"/>
  <c r="FR364" i="65"/>
  <c r="FR348" i="65"/>
  <c r="FR332" i="65"/>
  <c r="FR300" i="65"/>
  <c r="FR284" i="65"/>
  <c r="FR268" i="65"/>
  <c r="FR236" i="65"/>
  <c r="FR220" i="65"/>
  <c r="FR204" i="65"/>
  <c r="FR172" i="65"/>
  <c r="FR156" i="65"/>
  <c r="FR140" i="65"/>
  <c r="FR108" i="65"/>
  <c r="FR92" i="65"/>
  <c r="FR76" i="65"/>
  <c r="FR44" i="65"/>
  <c r="FR28" i="65"/>
  <c r="FR12" i="65"/>
  <c r="FR423" i="65"/>
  <c r="FR407" i="65"/>
  <c r="FR391" i="65"/>
  <c r="FR359" i="65"/>
  <c r="FR343" i="65"/>
  <c r="FR327" i="65"/>
  <c r="FR295" i="65"/>
  <c r="FR279" i="65"/>
  <c r="FR263" i="65"/>
  <c r="FR231" i="65"/>
  <c r="FR215" i="65"/>
  <c r="FR199" i="65"/>
  <c r="FR167" i="65"/>
  <c r="FR151" i="65"/>
  <c r="FR135" i="65"/>
  <c r="FR103" i="65"/>
  <c r="FR87" i="65"/>
  <c r="FR71" i="65"/>
  <c r="FR39" i="65"/>
  <c r="FR23" i="65"/>
  <c r="FR7" i="65"/>
  <c r="FR418" i="65"/>
  <c r="FR402" i="65"/>
  <c r="FR386" i="65"/>
  <c r="FR354" i="65"/>
  <c r="FV354" i="65" s="1"/>
  <c r="FR338" i="65"/>
  <c r="FV338" i="65" s="1"/>
  <c r="FR322" i="65"/>
  <c r="FR290" i="65"/>
  <c r="FR274" i="65"/>
  <c r="FR258" i="65"/>
  <c r="FR226" i="65"/>
  <c r="FR210" i="65"/>
  <c r="FR194" i="65"/>
  <c r="FR162" i="65"/>
  <c r="FR146" i="65"/>
  <c r="FR130" i="65"/>
  <c r="FV130" i="65" s="1"/>
  <c r="FR98" i="65"/>
  <c r="FV98" i="65" s="1"/>
  <c r="FR82" i="65"/>
  <c r="FV82" i="65" s="1"/>
  <c r="FR66" i="65"/>
  <c r="FR34" i="65"/>
  <c r="FR18" i="65"/>
  <c r="FX428" i="65"/>
  <c r="FX412" i="65"/>
  <c r="FX396" i="65"/>
  <c r="FX380" i="65"/>
  <c r="FX364" i="65"/>
  <c r="FX348" i="65"/>
  <c r="FX332" i="65"/>
  <c r="FX316" i="65"/>
  <c r="FX300" i="65"/>
  <c r="FX284" i="65"/>
  <c r="FX268" i="65"/>
  <c r="FX252" i="65"/>
  <c r="FX236" i="65"/>
  <c r="FX220" i="65"/>
  <c r="FX204" i="65"/>
  <c r="FX188" i="65"/>
  <c r="FX172" i="65"/>
  <c r="FX156" i="65"/>
  <c r="FX140" i="65"/>
  <c r="FX124" i="65"/>
  <c r="FX108" i="65"/>
  <c r="FX92" i="65"/>
  <c r="FX76" i="65"/>
  <c r="FX54" i="65"/>
  <c r="FX427" i="65"/>
  <c r="FX411" i="65"/>
  <c r="FX395" i="65"/>
  <c r="FX379" i="65"/>
  <c r="FX363" i="65"/>
  <c r="FX347" i="65"/>
  <c r="FX331" i="65"/>
  <c r="FX315" i="65"/>
  <c r="FX299" i="65"/>
  <c r="FX283" i="65"/>
  <c r="FX267" i="65"/>
  <c r="FX251" i="65"/>
  <c r="FX235" i="65"/>
  <c r="FX219" i="65"/>
  <c r="FX203" i="65"/>
  <c r="FX187" i="65"/>
  <c r="FX171" i="65"/>
  <c r="FX155" i="65"/>
  <c r="FX139" i="65"/>
  <c r="FX123" i="65"/>
  <c r="FX107" i="65"/>
  <c r="FX91" i="65"/>
  <c r="FX75" i="65"/>
  <c r="FX51" i="65"/>
  <c r="FX438" i="65"/>
  <c r="FX422" i="65"/>
  <c r="FX406" i="65"/>
  <c r="FX390" i="65"/>
  <c r="FX374" i="65"/>
  <c r="FX358" i="65"/>
  <c r="FX342" i="65"/>
  <c r="FX326" i="65"/>
  <c r="FX310" i="65"/>
  <c r="FX294" i="65"/>
  <c r="FX278" i="65"/>
  <c r="FX262" i="65"/>
  <c r="FX246" i="65"/>
  <c r="FX230" i="65"/>
  <c r="FX214" i="65"/>
  <c r="FX198" i="65"/>
  <c r="FX182" i="65"/>
  <c r="FX166" i="65"/>
  <c r="FX150" i="65"/>
  <c r="FX134" i="65"/>
  <c r="FX118" i="65"/>
  <c r="FX102" i="65"/>
  <c r="FX86" i="65"/>
  <c r="FX70" i="65"/>
  <c r="FX31" i="65"/>
  <c r="FX433" i="65"/>
  <c r="FX417" i="65"/>
  <c r="FX401" i="65"/>
  <c r="FX385" i="65"/>
  <c r="FX369" i="65"/>
  <c r="FX353" i="65"/>
  <c r="FX337" i="65"/>
  <c r="FX321" i="65"/>
  <c r="FX305" i="65"/>
  <c r="FX289" i="65"/>
  <c r="FX273" i="65"/>
  <c r="FX257" i="65"/>
  <c r="FX241" i="65"/>
  <c r="FX225" i="65"/>
  <c r="FX209" i="65"/>
  <c r="FX193" i="65"/>
  <c r="FX177" i="65"/>
  <c r="FX161" i="65"/>
  <c r="FX145" i="65"/>
  <c r="FX129" i="65"/>
  <c r="FX113" i="65"/>
  <c r="FX97" i="65"/>
  <c r="FX81" i="65"/>
  <c r="FX63" i="65"/>
  <c r="FX11" i="65"/>
  <c r="FX53" i="65"/>
  <c r="FX37" i="65"/>
  <c r="FX21" i="65"/>
  <c r="FX64" i="65"/>
  <c r="FX48" i="65"/>
  <c r="FX32" i="65"/>
  <c r="FX16" i="65"/>
  <c r="FX46" i="65"/>
  <c r="FX30" i="65"/>
  <c r="FX14" i="65"/>
  <c r="FX870" i="65"/>
  <c r="FO862" i="65"/>
  <c r="FY862" i="65"/>
  <c r="FZ862" i="65"/>
  <c r="FP862" i="65"/>
  <c r="FM854" i="65"/>
  <c r="FO854" i="65"/>
  <c r="FR846" i="65"/>
  <c r="GC846" i="65" s="1"/>
  <c r="FP846" i="65"/>
  <c r="GN846" i="65" s="1"/>
  <c r="HD846" i="65" s="1"/>
  <c r="FY846" i="65"/>
  <c r="GB846" i="65"/>
  <c r="FZ846" i="65"/>
  <c r="FO846" i="65"/>
  <c r="FM846" i="65"/>
  <c r="FX838" i="65"/>
  <c r="FR814" i="65"/>
  <c r="GC814" i="65" s="1"/>
  <c r="FM814" i="65"/>
  <c r="FO814" i="65"/>
  <c r="GB814" i="65"/>
  <c r="FN814" i="65" s="1"/>
  <c r="FP814" i="65"/>
  <c r="FZ814" i="65"/>
  <c r="FY814" i="65"/>
  <c r="FM798" i="65"/>
  <c r="FR775" i="65"/>
  <c r="GC775" i="65" s="1"/>
  <c r="FP775" i="65"/>
  <c r="FY775" i="65"/>
  <c r="FZ775" i="65"/>
  <c r="FM775" i="65"/>
  <c r="GB775" i="65"/>
  <c r="FN775" i="65" s="1"/>
  <c r="FO775" i="65"/>
  <c r="FX716" i="65"/>
  <c r="GB869" i="65"/>
  <c r="FR869" i="65"/>
  <c r="GC869" i="65" s="1"/>
  <c r="FM869" i="65"/>
  <c r="FO869" i="65"/>
  <c r="FY869" i="65"/>
  <c r="FP869" i="65"/>
  <c r="FZ869" i="65"/>
  <c r="FX862" i="65"/>
  <c r="FX854" i="65"/>
  <c r="FX846" i="65"/>
  <c r="FX837" i="65"/>
  <c r="FX750" i="65"/>
  <c r="FX874" i="65"/>
  <c r="FX865" i="65"/>
  <c r="FR848" i="65"/>
  <c r="GC848" i="65" s="1"/>
  <c r="FO848" i="65"/>
  <c r="FY848" i="65"/>
  <c r="GB848" i="65"/>
  <c r="FN848" i="65" s="1"/>
  <c r="FM848" i="65"/>
  <c r="FZ848" i="65"/>
  <c r="FP848" i="65"/>
  <c r="GN848" i="65" s="1"/>
  <c r="HD848" i="65" s="1"/>
  <c r="FR840" i="65"/>
  <c r="GC840" i="65" s="1"/>
  <c r="GB840" i="65"/>
  <c r="FZ840" i="65"/>
  <c r="FO840" i="65"/>
  <c r="FM840" i="65"/>
  <c r="FY840" i="65"/>
  <c r="FP840" i="65"/>
  <c r="GN840" i="65" s="1"/>
  <c r="HD840" i="65" s="1"/>
  <c r="FZ820" i="65"/>
  <c r="FM820" i="65"/>
  <c r="FY820" i="65"/>
  <c r="FR804" i="65"/>
  <c r="GC804" i="65" s="1"/>
  <c r="FM804" i="65"/>
  <c r="FP804" i="65"/>
  <c r="GN804" i="65" s="1"/>
  <c r="HD804" i="65" s="1"/>
  <c r="GB804" i="65"/>
  <c r="FO804" i="65"/>
  <c r="FZ804" i="65"/>
  <c r="FY804" i="65"/>
  <c r="FP788" i="65"/>
  <c r="FR769" i="65"/>
  <c r="GC769" i="65" s="1"/>
  <c r="FM769" i="65"/>
  <c r="FY769" i="65"/>
  <c r="GB769" i="65"/>
  <c r="FP769" i="65"/>
  <c r="GN769" i="65" s="1"/>
  <c r="HD769" i="65" s="1"/>
  <c r="FO769" i="65"/>
  <c r="FZ769" i="65"/>
  <c r="FR872" i="65"/>
  <c r="GC872" i="65" s="1"/>
  <c r="GB872" i="65"/>
  <c r="FO872" i="65"/>
  <c r="FM872" i="65"/>
  <c r="FM864" i="65"/>
  <c r="GB864" i="65"/>
  <c r="FX856" i="65"/>
  <c r="FX848" i="65"/>
  <c r="FX840" i="65"/>
  <c r="GB772" i="65"/>
  <c r="FN772" i="65" s="1"/>
  <c r="FR772" i="65"/>
  <c r="GC772" i="65" s="1"/>
  <c r="FZ772" i="65"/>
  <c r="FM772" i="65"/>
  <c r="FO772" i="65"/>
  <c r="FP772" i="65"/>
  <c r="GN772" i="65" s="1"/>
  <c r="HD772" i="65" s="1"/>
  <c r="FY772" i="65"/>
  <c r="FR728" i="65"/>
  <c r="FZ728" i="65"/>
  <c r="FP728" i="65"/>
  <c r="GN728" i="65" s="1"/>
  <c r="HD728" i="65" s="1"/>
  <c r="FO728" i="65"/>
  <c r="FY728" i="65"/>
  <c r="FM728" i="65"/>
  <c r="GB728" i="65"/>
  <c r="FZ832" i="65"/>
  <c r="FM832" i="65"/>
  <c r="GB832" i="65"/>
  <c r="FR825" i="65"/>
  <c r="GC825" i="65" s="1"/>
  <c r="FM825" i="65"/>
  <c r="FP825" i="65"/>
  <c r="FZ825" i="65"/>
  <c r="GB825" i="65"/>
  <c r="FY825" i="65"/>
  <c r="FO825" i="65"/>
  <c r="FM821" i="65"/>
  <c r="FY817" i="65"/>
  <c r="FP817" i="65"/>
  <c r="FZ817" i="65"/>
  <c r="FM817" i="65"/>
  <c r="FY813" i="65"/>
  <c r="FR813" i="65"/>
  <c r="GC813" i="65" s="1"/>
  <c r="FO813" i="65"/>
  <c r="GB813" i="65"/>
  <c r="FM813" i="65"/>
  <c r="FP813" i="65"/>
  <c r="FZ813" i="65"/>
  <c r="FR809" i="65"/>
  <c r="GC809" i="65" s="1"/>
  <c r="FZ809" i="65"/>
  <c r="FY805" i="65"/>
  <c r="FR805" i="65"/>
  <c r="GC805" i="65" s="1"/>
  <c r="FO805" i="65"/>
  <c r="FM805" i="65"/>
  <c r="FP805" i="65"/>
  <c r="GN805" i="65" s="1"/>
  <c r="HD805" i="65" s="1"/>
  <c r="FZ805" i="65"/>
  <c r="GB805" i="65"/>
  <c r="FY801" i="65"/>
  <c r="FP801" i="65"/>
  <c r="GN801" i="65" s="1"/>
  <c r="HD801" i="65" s="1"/>
  <c r="FZ801" i="65"/>
  <c r="FM801" i="65"/>
  <c r="FY797" i="65"/>
  <c r="FR797" i="65"/>
  <c r="GC797" i="65" s="1"/>
  <c r="FO797" i="65"/>
  <c r="FP797" i="65"/>
  <c r="GN797" i="65" s="1"/>
  <c r="HD797" i="65" s="1"/>
  <c r="FZ797" i="65"/>
  <c r="FV797" i="65"/>
  <c r="GB797" i="65"/>
  <c r="FM797" i="65"/>
  <c r="FY793" i="65"/>
  <c r="FR793" i="65"/>
  <c r="GC793" i="65" s="1"/>
  <c r="FO793" i="65"/>
  <c r="GB793" i="65"/>
  <c r="FM793" i="65"/>
  <c r="FP793" i="65"/>
  <c r="FZ793" i="65"/>
  <c r="FY789" i="65"/>
  <c r="FM789" i="65"/>
  <c r="FY785" i="65"/>
  <c r="FM785" i="65"/>
  <c r="FX780" i="65"/>
  <c r="FX772" i="65"/>
  <c r="FX755" i="65"/>
  <c r="FX741" i="65"/>
  <c r="FR726" i="65"/>
  <c r="GC726" i="65" s="1"/>
  <c r="FZ726" i="65"/>
  <c r="FP726" i="65"/>
  <c r="GN726" i="65" s="1"/>
  <c r="HD726" i="65" s="1"/>
  <c r="FO726" i="65"/>
  <c r="FY726" i="65"/>
  <c r="FM726" i="65"/>
  <c r="GB726" i="65"/>
  <c r="FO715" i="65"/>
  <c r="FX699" i="65"/>
  <c r="FX685" i="65"/>
  <c r="FX674" i="65"/>
  <c r="FX656" i="65"/>
  <c r="FX629" i="65"/>
  <c r="FR559" i="65"/>
  <c r="GC559" i="65" s="1"/>
  <c r="FP559" i="65"/>
  <c r="GN559" i="65" s="1"/>
  <c r="HD559" i="65" s="1"/>
  <c r="GB559" i="65"/>
  <c r="GB833" i="65"/>
  <c r="FP833" i="65"/>
  <c r="GN833" i="65" s="1"/>
  <c r="HD833" i="65" s="1"/>
  <c r="FX825" i="65"/>
  <c r="FX817" i="65"/>
  <c r="FX809" i="65"/>
  <c r="FX801" i="65"/>
  <c r="FX785" i="65"/>
  <c r="FP777" i="65"/>
  <c r="FR777" i="65"/>
  <c r="GC777" i="65" s="1"/>
  <c r="FM777" i="65"/>
  <c r="GB777" i="65"/>
  <c r="FO777" i="65"/>
  <c r="FY777" i="65"/>
  <c r="FZ777" i="65"/>
  <c r="GB768" i="65"/>
  <c r="FR768" i="65"/>
  <c r="GC768" i="65" s="1"/>
  <c r="FZ768" i="65"/>
  <c r="FM768" i="65"/>
  <c r="FO768" i="65"/>
  <c r="FP768" i="65"/>
  <c r="GN768" i="65" s="1"/>
  <c r="HD768" i="65" s="1"/>
  <c r="FY768" i="65"/>
  <c r="FR752" i="65"/>
  <c r="GC752" i="65" s="1"/>
  <c r="FP752" i="65"/>
  <c r="FX734" i="65"/>
  <c r="FX711" i="65"/>
  <c r="GB698" i="65"/>
  <c r="FN698" i="65" s="1"/>
  <c r="FR698" i="65"/>
  <c r="GC698" i="65" s="1"/>
  <c r="FO698" i="65"/>
  <c r="FY698" i="65"/>
  <c r="FM698" i="65"/>
  <c r="FP698" i="65"/>
  <c r="FZ698" i="65"/>
  <c r="FX684" i="65"/>
  <c r="FX666" i="65"/>
  <c r="FX646" i="65"/>
  <c r="GB604" i="65"/>
  <c r="FR604" i="65"/>
  <c r="GC604" i="65" s="1"/>
  <c r="FO604" i="65"/>
  <c r="FY604" i="65"/>
  <c r="FZ604" i="65"/>
  <c r="FP604" i="65"/>
  <c r="GN604" i="65" s="1"/>
  <c r="HD604" i="65" s="1"/>
  <c r="FM604" i="65"/>
  <c r="FX829" i="65"/>
  <c r="FR778" i="65"/>
  <c r="GC778" i="65" s="1"/>
  <c r="GB778" i="65"/>
  <c r="FZ778" i="65"/>
  <c r="FM778" i="65"/>
  <c r="FO778" i="65"/>
  <c r="FP778" i="65"/>
  <c r="FY778" i="65"/>
  <c r="FR770" i="65"/>
  <c r="GC770" i="65" s="1"/>
  <c r="GB770" i="65"/>
  <c r="FZ770" i="65"/>
  <c r="FM770" i="65"/>
  <c r="FO770" i="65"/>
  <c r="FP770" i="65"/>
  <c r="GN770" i="65" s="1"/>
  <c r="HD770" i="65" s="1"/>
  <c r="FY770" i="65"/>
  <c r="GB754" i="65"/>
  <c r="FN754" i="65" s="1"/>
  <c r="FZ754" i="65"/>
  <c r="FP754" i="65"/>
  <c r="GN754" i="65" s="1"/>
  <c r="HD754" i="65" s="1"/>
  <c r="FY754" i="65"/>
  <c r="FR742" i="65"/>
  <c r="GC742" i="65" s="1"/>
  <c r="FZ742" i="65"/>
  <c r="FY742" i="65"/>
  <c r="FM742" i="65"/>
  <c r="GB742" i="65"/>
  <c r="FP742" i="65"/>
  <c r="FO742" i="65"/>
  <c r="FX725" i="65"/>
  <c r="FR714" i="65"/>
  <c r="GC714" i="65" s="1"/>
  <c r="FZ714" i="65"/>
  <c r="FX698" i="65"/>
  <c r="GB686" i="65"/>
  <c r="FN686" i="65" s="1"/>
  <c r="FR686" i="65"/>
  <c r="GC686" i="65" s="1"/>
  <c r="FO686" i="65"/>
  <c r="FP686" i="65"/>
  <c r="GN686" i="65" s="1"/>
  <c r="HD686" i="65" s="1"/>
  <c r="FZ686" i="65"/>
  <c r="FY686" i="65"/>
  <c r="FM686" i="65"/>
  <c r="FR670" i="65"/>
  <c r="GC670" i="65" s="1"/>
  <c r="FO670" i="65"/>
  <c r="FY670" i="65"/>
  <c r="FP670" i="65"/>
  <c r="FX653" i="65"/>
  <c r="FX596" i="65"/>
  <c r="FX551" i="65"/>
  <c r="FM702" i="65"/>
  <c r="FX688" i="65"/>
  <c r="FR674" i="65"/>
  <c r="GC674" i="65" s="1"/>
  <c r="GB674" i="65"/>
  <c r="FZ674" i="65"/>
  <c r="FO674" i="65"/>
  <c r="FM674" i="65"/>
  <c r="FY674" i="65"/>
  <c r="FP674" i="65"/>
  <c r="FR659" i="65"/>
  <c r="GC659" i="65" s="1"/>
  <c r="GB659" i="65"/>
  <c r="FP659" i="65"/>
  <c r="FZ659" i="65"/>
  <c r="FM659" i="65"/>
  <c r="FO659" i="65"/>
  <c r="FY659" i="65"/>
  <c r="FP647" i="65"/>
  <c r="GN647" i="65" s="1"/>
  <c r="HD647" i="65" s="1"/>
  <c r="FZ647" i="65"/>
  <c r="GB647" i="65"/>
  <c r="FR556" i="65"/>
  <c r="GC556" i="65" s="1"/>
  <c r="FM556" i="65"/>
  <c r="FY556" i="65"/>
  <c r="FP556" i="65"/>
  <c r="FO556" i="65"/>
  <c r="FZ556" i="65"/>
  <c r="GB556" i="65"/>
  <c r="FM764" i="65"/>
  <c r="GB756" i="65"/>
  <c r="FM756" i="65"/>
  <c r="FO756" i="65"/>
  <c r="FX748" i="65"/>
  <c r="FX743" i="65"/>
  <c r="FX732" i="65"/>
  <c r="FX727" i="65"/>
  <c r="FX719" i="65"/>
  <c r="GB713" i="65"/>
  <c r="FR713" i="65"/>
  <c r="GC713" i="65" s="1"/>
  <c r="FO713" i="65"/>
  <c r="FP713" i="65"/>
  <c r="FY713" i="65"/>
  <c r="FM713" i="65"/>
  <c r="FZ713" i="65"/>
  <c r="FM704" i="65"/>
  <c r="FZ704" i="65"/>
  <c r="GB694" i="65"/>
  <c r="FR694" i="65"/>
  <c r="GC694" i="65" s="1"/>
  <c r="FO694" i="65"/>
  <c r="FZ694" i="65"/>
  <c r="FY694" i="65"/>
  <c r="FM694" i="65"/>
  <c r="FP694" i="65"/>
  <c r="FX683" i="65"/>
  <c r="FX677" i="65"/>
  <c r="FM667" i="65"/>
  <c r="FZ667" i="65"/>
  <c r="GB667" i="65"/>
  <c r="FP667" i="65"/>
  <c r="FX660" i="65"/>
  <c r="FR651" i="65"/>
  <c r="GC651" i="65" s="1"/>
  <c r="FY651" i="65"/>
  <c r="FO651" i="65"/>
  <c r="GB651" i="65"/>
  <c r="FP651" i="65"/>
  <c r="GN651" i="65" s="1"/>
  <c r="HD651" i="65" s="1"/>
  <c r="FM651" i="65"/>
  <c r="FZ651" i="65"/>
  <c r="FR643" i="65"/>
  <c r="GC643" i="65" s="1"/>
  <c r="FZ643" i="65"/>
  <c r="FY643" i="65"/>
  <c r="FO643" i="65"/>
  <c r="GB643" i="65"/>
  <c r="FP643" i="65"/>
  <c r="GN643" i="65" s="1"/>
  <c r="HD643" i="65" s="1"/>
  <c r="FM643" i="65"/>
  <c r="FZ635" i="65"/>
  <c r="FY622" i="65"/>
  <c r="GB622" i="65"/>
  <c r="FX609" i="65"/>
  <c r="FR594" i="65"/>
  <c r="GC594" i="65" s="1"/>
  <c r="FM594" i="65"/>
  <c r="FY594" i="65"/>
  <c r="FO594" i="65"/>
  <c r="FP594" i="65"/>
  <c r="FZ594" i="65"/>
  <c r="GB594" i="65"/>
  <c r="FX574" i="65"/>
  <c r="FX558" i="65"/>
  <c r="FX536" i="65"/>
  <c r="FM486" i="65"/>
  <c r="FY486" i="65"/>
  <c r="FX767" i="65"/>
  <c r="FX759" i="65"/>
  <c r="FX751" i="65"/>
  <c r="FX746" i="65"/>
  <c r="FR735" i="65"/>
  <c r="GC735" i="65" s="1"/>
  <c r="FZ735" i="65"/>
  <c r="FM735" i="65"/>
  <c r="FX730" i="65"/>
  <c r="FX713" i="65"/>
  <c r="FR705" i="65"/>
  <c r="GC705" i="65" s="1"/>
  <c r="FM705" i="65"/>
  <c r="FX695" i="65"/>
  <c r="FR688" i="65"/>
  <c r="GC688" i="65" s="1"/>
  <c r="FZ688" i="65"/>
  <c r="FO688" i="65"/>
  <c r="FM688" i="65"/>
  <c r="FY688" i="65"/>
  <c r="FP688" i="65"/>
  <c r="GN688" i="65" s="1"/>
  <c r="HD688" i="65" s="1"/>
  <c r="GB688" i="65"/>
  <c r="FX679" i="65"/>
  <c r="GB668" i="65"/>
  <c r="FR668" i="65"/>
  <c r="GC668" i="65" s="1"/>
  <c r="FM668" i="65"/>
  <c r="FY668" i="65"/>
  <c r="FZ668" i="65"/>
  <c r="FP668" i="65"/>
  <c r="FO668" i="65"/>
  <c r="FM662" i="65"/>
  <c r="FZ662" i="65"/>
  <c r="GB652" i="65"/>
  <c r="FR652" i="65"/>
  <c r="GC652" i="65" s="1"/>
  <c r="FO652" i="65"/>
  <c r="FZ652" i="65"/>
  <c r="FM652" i="65"/>
  <c r="FY652" i="65"/>
  <c r="FP652" i="65"/>
  <c r="GN652" i="65" s="1"/>
  <c r="HD652" i="65" s="1"/>
  <c r="FR646" i="65"/>
  <c r="GC646" i="65" s="1"/>
  <c r="FO646" i="65"/>
  <c r="FM646" i="65"/>
  <c r="FY646" i="65"/>
  <c r="FP646" i="65"/>
  <c r="GN646" i="65" s="1"/>
  <c r="HD646" i="65" s="1"/>
  <c r="GB646" i="65"/>
  <c r="FZ646" i="65"/>
  <c r="FZ642" i="65"/>
  <c r="FO642" i="65"/>
  <c r="FY630" i="65"/>
  <c r="FR630" i="65"/>
  <c r="GC630" i="65" s="1"/>
  <c r="FO630" i="65"/>
  <c r="FP630" i="65"/>
  <c r="GB630" i="65"/>
  <c r="FZ630" i="65"/>
  <c r="FM630" i="65"/>
  <c r="FR619" i="65"/>
  <c r="GC619" i="65" s="1"/>
  <c r="GB619" i="65"/>
  <c r="FM619" i="65"/>
  <c r="FZ619" i="65"/>
  <c r="FP619" i="65"/>
  <c r="FY619" i="65"/>
  <c r="FO619" i="65"/>
  <c r="FR603" i="65"/>
  <c r="GC603" i="65" s="1"/>
  <c r="FO603" i="65"/>
  <c r="FP603" i="65"/>
  <c r="GN603" i="65" s="1"/>
  <c r="HD603" i="65" s="1"/>
  <c r="GB603" i="65"/>
  <c r="FN603" i="65" s="1"/>
  <c r="FX593" i="65"/>
  <c r="FR579" i="65"/>
  <c r="GC579" i="65" s="1"/>
  <c r="FO579" i="65"/>
  <c r="FZ579" i="65"/>
  <c r="FM579" i="65"/>
  <c r="FY579" i="65"/>
  <c r="FP579" i="65"/>
  <c r="GB579" i="65"/>
  <c r="FO563" i="65"/>
  <c r="FZ563" i="65"/>
  <c r="FP563" i="65"/>
  <c r="GN563" i="65" s="1"/>
  <c r="HD563" i="65" s="1"/>
  <c r="GB563" i="65"/>
  <c r="GB530" i="65"/>
  <c r="FR530" i="65"/>
  <c r="GC530" i="65" s="1"/>
  <c r="FM530" i="65"/>
  <c r="FY530" i="65"/>
  <c r="FO530" i="65"/>
  <c r="FP530" i="65"/>
  <c r="GN530" i="65" s="1"/>
  <c r="HD530" i="65" s="1"/>
  <c r="FZ530" i="65"/>
  <c r="FX506" i="65"/>
  <c r="FM474" i="65"/>
  <c r="FY474" i="65"/>
  <c r="GB474" i="65"/>
  <c r="FZ474" i="65"/>
  <c r="FR638" i="65"/>
  <c r="GC638" i="65" s="1"/>
  <c r="FY638" i="65"/>
  <c r="FO638" i="65"/>
  <c r="FR625" i="65"/>
  <c r="GC625" i="65" s="1"/>
  <c r="FP625" i="65"/>
  <c r="FY625" i="65"/>
  <c r="FO625" i="65"/>
  <c r="GB625" i="65"/>
  <c r="FM625" i="65"/>
  <c r="FZ625" i="65"/>
  <c r="FX617" i="65"/>
  <c r="FX601" i="65"/>
  <c r="FR589" i="65"/>
  <c r="GC589" i="65" s="1"/>
  <c r="FO589" i="65"/>
  <c r="FY589" i="65"/>
  <c r="FM589" i="65"/>
  <c r="GB589" i="65"/>
  <c r="FP589" i="65"/>
  <c r="FZ589" i="65"/>
  <c r="FX578" i="65"/>
  <c r="FX562" i="65"/>
  <c r="FX532" i="65"/>
  <c r="FX504" i="65"/>
  <c r="FR467" i="65"/>
  <c r="GC467" i="65" s="1"/>
  <c r="FM467" i="65"/>
  <c r="FY467" i="65"/>
  <c r="FX633" i="65"/>
  <c r="FX625" i="65"/>
  <c r="FX610" i="65"/>
  <c r="FX602" i="65"/>
  <c r="FX594" i="65"/>
  <c r="FX586" i="65"/>
  <c r="GB577" i="65"/>
  <c r="FR577" i="65"/>
  <c r="GC577" i="65" s="1"/>
  <c r="FP577" i="65"/>
  <c r="FZ577" i="65"/>
  <c r="FO577" i="65"/>
  <c r="FY577" i="65"/>
  <c r="FM577" i="65"/>
  <c r="GB569" i="65"/>
  <c r="FR569" i="65"/>
  <c r="GC569" i="65" s="1"/>
  <c r="FM569" i="65"/>
  <c r="FP569" i="65"/>
  <c r="GN569" i="65" s="1"/>
  <c r="HD569" i="65" s="1"/>
  <c r="GB561" i="65"/>
  <c r="FZ561" i="65"/>
  <c r="FO561" i="65"/>
  <c r="FR549" i="65"/>
  <c r="GC549" i="65" s="1"/>
  <c r="FZ549" i="65"/>
  <c r="FM549" i="65"/>
  <c r="FY549" i="65"/>
  <c r="GB549" i="65"/>
  <c r="FP549" i="65"/>
  <c r="FO549" i="65"/>
  <c r="FR537" i="65"/>
  <c r="GC537" i="65" s="1"/>
  <c r="FM537" i="65"/>
  <c r="FY537" i="65"/>
  <c r="FX523" i="65"/>
  <c r="FR515" i="65"/>
  <c r="GC515" i="65" s="1"/>
  <c r="FP515" i="65"/>
  <c r="FZ515" i="65"/>
  <c r="FM515" i="65"/>
  <c r="GB515" i="65"/>
  <c r="FO515" i="65"/>
  <c r="FY515" i="65"/>
  <c r="FM503" i="65"/>
  <c r="FP503" i="65"/>
  <c r="FZ503" i="65"/>
  <c r="FY503" i="65"/>
  <c r="FO503" i="65"/>
  <c r="GB503" i="65"/>
  <c r="FR489" i="65"/>
  <c r="GC489" i="65" s="1"/>
  <c r="FY489" i="65"/>
  <c r="FM489" i="65"/>
  <c r="GB489" i="65"/>
  <c r="FO489" i="65"/>
  <c r="FP489" i="65"/>
  <c r="GN489" i="65" s="1"/>
  <c r="HD489" i="65" s="1"/>
  <c r="FZ489" i="65"/>
  <c r="FX473" i="65"/>
  <c r="FR457" i="65"/>
  <c r="GC457" i="65" s="1"/>
  <c r="FO457" i="65"/>
  <c r="FM457" i="65"/>
  <c r="FY457" i="65"/>
  <c r="FP457" i="65"/>
  <c r="FZ457" i="65"/>
  <c r="GB457" i="65"/>
  <c r="FM443" i="65"/>
  <c r="FP443" i="65"/>
  <c r="GN443" i="65" s="1"/>
  <c r="HD443" i="65" s="1"/>
  <c r="FZ443" i="65"/>
  <c r="FO628" i="65"/>
  <c r="FP628" i="65"/>
  <c r="FX615" i="65"/>
  <c r="FX607" i="65"/>
  <c r="FX597" i="65"/>
  <c r="FR590" i="65"/>
  <c r="GC590" i="65" s="1"/>
  <c r="FM590" i="65"/>
  <c r="FP590" i="65"/>
  <c r="FZ590" i="65"/>
  <c r="FY590" i="65"/>
  <c r="GB590" i="65"/>
  <c r="FO590" i="65"/>
  <c r="FX581" i="65"/>
  <c r="FX573" i="65"/>
  <c r="FX565" i="65"/>
  <c r="FX555" i="65"/>
  <c r="FX540" i="65"/>
  <c r="FR528" i="65"/>
  <c r="GC528" i="65" s="1"/>
  <c r="FP528" i="65"/>
  <c r="GN528" i="65" s="1"/>
  <c r="HD528" i="65" s="1"/>
  <c r="FY528" i="65"/>
  <c r="FZ528" i="65"/>
  <c r="FR517" i="65"/>
  <c r="GC517" i="65" s="1"/>
  <c r="FY517" i="65"/>
  <c r="GB517" i="65"/>
  <c r="FO517" i="65"/>
  <c r="FZ517" i="65"/>
  <c r="FP517" i="65"/>
  <c r="FM517" i="65"/>
  <c r="FR504" i="65"/>
  <c r="GC504" i="65" s="1"/>
  <c r="GB504" i="65"/>
  <c r="FY504" i="65"/>
  <c r="FP504" i="65"/>
  <c r="FX488" i="65"/>
  <c r="FR475" i="65"/>
  <c r="GC475" i="65" s="1"/>
  <c r="FO475" i="65"/>
  <c r="FM475" i="65"/>
  <c r="FZ475" i="65"/>
  <c r="FP475" i="65"/>
  <c r="GB475" i="65"/>
  <c r="FY475" i="65"/>
  <c r="FX459" i="65"/>
  <c r="FR491" i="65"/>
  <c r="GC491" i="65" s="1"/>
  <c r="FZ491" i="65"/>
  <c r="FY491" i="65"/>
  <c r="FM491" i="65"/>
  <c r="GB491" i="65"/>
  <c r="FO491" i="65"/>
  <c r="FP491" i="65"/>
  <c r="GN491" i="65" s="1"/>
  <c r="HD491" i="65" s="1"/>
  <c r="FX471" i="65"/>
  <c r="FX452" i="65"/>
  <c r="FX548" i="65"/>
  <c r="FX541" i="65"/>
  <c r="FX530" i="65"/>
  <c r="FX518" i="65"/>
  <c r="FX513" i="65"/>
  <c r="FX503" i="65"/>
  <c r="FX490" i="65"/>
  <c r="FX482" i="65"/>
  <c r="FX476" i="65"/>
  <c r="FX467" i="65"/>
  <c r="FX460" i="65"/>
  <c r="FX448" i="65"/>
  <c r="FX553" i="65"/>
  <c r="FX546" i="65"/>
  <c r="GB536" i="65"/>
  <c r="FO536" i="65"/>
  <c r="FM536" i="65"/>
  <c r="GB532" i="65"/>
  <c r="FR532" i="65"/>
  <c r="GC532" i="65" s="1"/>
  <c r="FP532" i="65"/>
  <c r="GN532" i="65" s="1"/>
  <c r="HD532" i="65" s="1"/>
  <c r="FO532" i="65"/>
  <c r="FY532" i="65"/>
  <c r="FM532" i="65"/>
  <c r="FZ532" i="65"/>
  <c r="FX516" i="65"/>
  <c r="FR508" i="65"/>
  <c r="GC508" i="65" s="1"/>
  <c r="GB508" i="65"/>
  <c r="FZ508" i="65"/>
  <c r="FO508" i="65"/>
  <c r="FY508" i="65"/>
  <c r="FM508" i="65"/>
  <c r="FP508" i="65"/>
  <c r="FX496" i="65"/>
  <c r="FR488" i="65"/>
  <c r="GC488" i="65" s="1"/>
  <c r="FO488" i="65"/>
  <c r="FY488" i="65"/>
  <c r="FP488" i="65"/>
  <c r="GN488" i="65" s="1"/>
  <c r="HD488" i="65" s="1"/>
  <c r="FR480" i="65"/>
  <c r="GC480" i="65" s="1"/>
  <c r="FP480" i="65"/>
  <c r="GB480" i="65"/>
  <c r="FZ480" i="65"/>
  <c r="FO480" i="65"/>
  <c r="FM480" i="65"/>
  <c r="FY480" i="65"/>
  <c r="GB466" i="65"/>
  <c r="FR466" i="65"/>
  <c r="GC466" i="65" s="1"/>
  <c r="FO466" i="65"/>
  <c r="FP466" i="65"/>
  <c r="FY466" i="65"/>
  <c r="FM466" i="65"/>
  <c r="FZ466" i="65"/>
  <c r="FX461" i="65"/>
  <c r="FR455" i="65"/>
  <c r="GC455" i="65" s="1"/>
  <c r="FM455" i="65"/>
  <c r="GB455" i="65"/>
  <c r="FY455" i="65"/>
  <c r="FP455" i="65"/>
  <c r="GN455" i="65" s="1"/>
  <c r="HD455" i="65" s="1"/>
  <c r="FO455" i="65"/>
  <c r="FZ455" i="65"/>
  <c r="FR449" i="65"/>
  <c r="GC449" i="65" s="1"/>
  <c r="FM449" i="65"/>
  <c r="GB449" i="65"/>
  <c r="FO449" i="65"/>
  <c r="FZ449" i="65"/>
  <c r="FY449" i="65"/>
  <c r="FP449" i="65"/>
  <c r="GN449" i="65" s="1"/>
  <c r="HD449" i="65" s="1"/>
  <c r="FM441" i="65"/>
  <c r="FR441" i="65"/>
  <c r="GC441" i="65" s="1"/>
  <c r="FY441" i="65"/>
  <c r="FO441" i="65"/>
  <c r="FR448" i="65"/>
  <c r="GC448" i="65" s="1"/>
  <c r="FO448" i="65"/>
  <c r="FY448" i="65"/>
  <c r="FM448" i="65"/>
  <c r="GB448" i="65"/>
  <c r="FP448" i="65"/>
  <c r="GN448" i="65" s="1"/>
  <c r="HD448" i="65" s="1"/>
  <c r="FZ448" i="65"/>
  <c r="FX440" i="65"/>
  <c r="FX424" i="65"/>
  <c r="FX408" i="65"/>
  <c r="FX392" i="65"/>
  <c r="FX376" i="65"/>
  <c r="FX360" i="65"/>
  <c r="FX344" i="65"/>
  <c r="FX328" i="65"/>
  <c r="FX312" i="65"/>
  <c r="FX296" i="65"/>
  <c r="FX280" i="65"/>
  <c r="FX264" i="65"/>
  <c r="FX248" i="65"/>
  <c r="FX232" i="65"/>
  <c r="FX216" i="65"/>
  <c r="FX200" i="65"/>
  <c r="FX184" i="65"/>
  <c r="FX168" i="65"/>
  <c r="FX152" i="65"/>
  <c r="FX136" i="65"/>
  <c r="FX120" i="65"/>
  <c r="FX104" i="65"/>
  <c r="FX88" i="65"/>
  <c r="FX72" i="65"/>
  <c r="FX39" i="65"/>
  <c r="FX439" i="65"/>
  <c r="FX423" i="65"/>
  <c r="FX407" i="65"/>
  <c r="FX391" i="65"/>
  <c r="FX375" i="65"/>
  <c r="FX359" i="65"/>
  <c r="FX343" i="65"/>
  <c r="FX327" i="65"/>
  <c r="FX311" i="65"/>
  <c r="FX295" i="65"/>
  <c r="FX279" i="65"/>
  <c r="FX263" i="65"/>
  <c r="FX247" i="65"/>
  <c r="FX231" i="65"/>
  <c r="FX215" i="65"/>
  <c r="FX199" i="65"/>
  <c r="FX183" i="65"/>
  <c r="FX167" i="65"/>
  <c r="FX151" i="65"/>
  <c r="FX135" i="65"/>
  <c r="FX119" i="65"/>
  <c r="FX103" i="65"/>
  <c r="FX87" i="65"/>
  <c r="FX71" i="65"/>
  <c r="FX35" i="65"/>
  <c r="FX434" i="65"/>
  <c r="FX418" i="65"/>
  <c r="FX402" i="65"/>
  <c r="FX386" i="65"/>
  <c r="FX370" i="65"/>
  <c r="FX354" i="65"/>
  <c r="FX338" i="65"/>
  <c r="FX322" i="65"/>
  <c r="FX306" i="65"/>
  <c r="FX290" i="65"/>
  <c r="FX274" i="65"/>
  <c r="FX258" i="65"/>
  <c r="FX242" i="65"/>
  <c r="FX226" i="65"/>
  <c r="FX210" i="65"/>
  <c r="FX194" i="65"/>
  <c r="FX178" i="65"/>
  <c r="FX162" i="65"/>
  <c r="FX146" i="65"/>
  <c r="FX130" i="65"/>
  <c r="FX114" i="65"/>
  <c r="FX98" i="65"/>
  <c r="FX82" i="65"/>
  <c r="FX66" i="65"/>
  <c r="FX15" i="65"/>
  <c r="FX429" i="65"/>
  <c r="FX413" i="65"/>
  <c r="FX397" i="65"/>
  <c r="FX381" i="65"/>
  <c r="FX365" i="65"/>
  <c r="FX349" i="65"/>
  <c r="FX333" i="65"/>
  <c r="FX317" i="65"/>
  <c r="FX301" i="65"/>
  <c r="FX285" i="65"/>
  <c r="FX269" i="65"/>
  <c r="FX253" i="65"/>
  <c r="FX237" i="65"/>
  <c r="FX221" i="65"/>
  <c r="FX205" i="65"/>
  <c r="FX189" i="65"/>
  <c r="FX173" i="65"/>
  <c r="FX157" i="65"/>
  <c r="FX141" i="65"/>
  <c r="FX125" i="65"/>
  <c r="FX109" i="65"/>
  <c r="FX93" i="65"/>
  <c r="FX77" i="65"/>
  <c r="FX55" i="65"/>
  <c r="FX65" i="65"/>
  <c r="FX49" i="65"/>
  <c r="FX33" i="65"/>
  <c r="FX17" i="65"/>
  <c r="FX60" i="65"/>
  <c r="FX44" i="65"/>
  <c r="FX28" i="65"/>
  <c r="FX12" i="65"/>
  <c r="FX42" i="65"/>
  <c r="FX26" i="65"/>
  <c r="FX10" i="65"/>
  <c r="FX868" i="65"/>
  <c r="FX861" i="65"/>
  <c r="FX853" i="65"/>
  <c r="FX845" i="65"/>
  <c r="FX834" i="65"/>
  <c r="FO810" i="65"/>
  <c r="FR810" i="65"/>
  <c r="GC810" i="65" s="1"/>
  <c r="GB810" i="65"/>
  <c r="FY810" i="65"/>
  <c r="FZ810" i="65"/>
  <c r="FM810" i="65"/>
  <c r="FP810" i="65"/>
  <c r="GN810" i="65" s="1"/>
  <c r="HD810" i="65" s="1"/>
  <c r="FO794" i="65"/>
  <c r="FR794" i="65"/>
  <c r="GC794" i="65" s="1"/>
  <c r="FM794" i="65"/>
  <c r="FY794" i="65"/>
  <c r="GB794" i="65"/>
  <c r="FP794" i="65"/>
  <c r="FZ794" i="65"/>
  <c r="FX766" i="65"/>
  <c r="FZ874" i="65"/>
  <c r="FR874" i="65"/>
  <c r="GC874" i="65" s="1"/>
  <c r="FO874" i="65"/>
  <c r="FM874" i="65"/>
  <c r="FY874" i="65"/>
  <c r="GB874" i="65"/>
  <c r="FP874" i="65"/>
  <c r="GB867" i="65"/>
  <c r="FR867" i="65"/>
  <c r="GC867" i="65" s="1"/>
  <c r="FM867" i="65"/>
  <c r="FO867" i="65"/>
  <c r="FY867" i="65"/>
  <c r="FP867" i="65"/>
  <c r="FZ867" i="65"/>
  <c r="FR859" i="65"/>
  <c r="GC859" i="65" s="1"/>
  <c r="FO859" i="65"/>
  <c r="FZ859" i="65"/>
  <c r="FY859" i="65"/>
  <c r="FM859" i="65"/>
  <c r="FP859" i="65"/>
  <c r="GB859" i="65"/>
  <c r="FR851" i="65"/>
  <c r="GC851" i="65" s="1"/>
  <c r="FY851" i="65"/>
  <c r="FZ851" i="65"/>
  <c r="FM851" i="65"/>
  <c r="FP851" i="65"/>
  <c r="GB851" i="65"/>
  <c r="FO851" i="65"/>
  <c r="FR843" i="65"/>
  <c r="GC843" i="65" s="1"/>
  <c r="FM843" i="65"/>
  <c r="GB843" i="65"/>
  <c r="FO843" i="65"/>
  <c r="FY843" i="65"/>
  <c r="FZ843" i="65"/>
  <c r="FP843" i="65"/>
  <c r="GN843" i="65" s="1"/>
  <c r="HD843" i="65" s="1"/>
  <c r="FR827" i="65"/>
  <c r="GC827" i="65" s="1"/>
  <c r="GB827" i="65"/>
  <c r="FP827" i="65"/>
  <c r="FY827" i="65"/>
  <c r="FZ827" i="65"/>
  <c r="FM827" i="65"/>
  <c r="FO827" i="65"/>
  <c r="FY741" i="65"/>
  <c r="FR741" i="65"/>
  <c r="GC741" i="65" s="1"/>
  <c r="GB741" i="65"/>
  <c r="FZ741" i="65"/>
  <c r="FO741" i="65"/>
  <c r="FM741" i="65"/>
  <c r="FP741" i="65"/>
  <c r="GN741" i="65" s="1"/>
  <c r="HD741" i="65" s="1"/>
  <c r="FX871" i="65"/>
  <c r="FX863" i="65"/>
  <c r="FX855" i="65"/>
  <c r="FX847" i="65"/>
  <c r="FR831" i="65"/>
  <c r="GC831" i="65" s="1"/>
  <c r="FY831" i="65"/>
  <c r="GB831" i="65"/>
  <c r="FO831" i="65"/>
  <c r="FZ831" i="65"/>
  <c r="FM831" i="65"/>
  <c r="FP831" i="65"/>
  <c r="FO816" i="65"/>
  <c r="FR816" i="65"/>
  <c r="GC816" i="65" s="1"/>
  <c r="GB816" i="65"/>
  <c r="FP816" i="65"/>
  <c r="FZ816" i="65"/>
  <c r="FM816" i="65"/>
  <c r="FY816" i="65"/>
  <c r="FR800" i="65"/>
  <c r="FZ800" i="65"/>
  <c r="FO800" i="65"/>
  <c r="FM800" i="65"/>
  <c r="GB800" i="65"/>
  <c r="FP800" i="65"/>
  <c r="GN800" i="65" s="1"/>
  <c r="HD800" i="65" s="1"/>
  <c r="FY800" i="65"/>
  <c r="FO784" i="65"/>
  <c r="FR784" i="65"/>
  <c r="GC784" i="65" s="1"/>
  <c r="FZ784" i="65"/>
  <c r="FM784" i="65"/>
  <c r="GB784" i="65"/>
  <c r="FP784" i="65"/>
  <c r="FY784" i="65"/>
  <c r="FR755" i="65"/>
  <c r="GC755" i="65" s="1"/>
  <c r="FP755" i="65"/>
  <c r="FY755" i="65"/>
  <c r="FZ755" i="65"/>
  <c r="FM755" i="65"/>
  <c r="GB755" i="65"/>
  <c r="FO755" i="65"/>
  <c r="FR870" i="65"/>
  <c r="GC870" i="65" s="1"/>
  <c r="FZ870" i="65"/>
  <c r="FO870" i="65"/>
  <c r="FM870" i="65"/>
  <c r="FY870" i="65"/>
  <c r="FP870" i="65"/>
  <c r="GB870" i="65"/>
  <c r="FR861" i="65"/>
  <c r="GC861" i="65" s="1"/>
  <c r="FY861" i="65"/>
  <c r="FZ861" i="65"/>
  <c r="FP861" i="65"/>
  <c r="FM861" i="65"/>
  <c r="GB861" i="65"/>
  <c r="FO861" i="65"/>
  <c r="FR853" i="65"/>
  <c r="GC853" i="65" s="1"/>
  <c r="FY853" i="65"/>
  <c r="FZ853" i="65"/>
  <c r="FP853" i="65"/>
  <c r="FM853" i="65"/>
  <c r="GB853" i="65"/>
  <c r="FO853" i="65"/>
  <c r="FR845" i="65"/>
  <c r="GC845" i="65" s="1"/>
  <c r="FY845" i="65"/>
  <c r="FM845" i="65"/>
  <c r="FZ845" i="65"/>
  <c r="FP845" i="65"/>
  <c r="GN845" i="65" s="1"/>
  <c r="HD845" i="65" s="1"/>
  <c r="GB845" i="65"/>
  <c r="FO845" i="65"/>
  <c r="FR838" i="65"/>
  <c r="GC838" i="65" s="1"/>
  <c r="FM838" i="65"/>
  <c r="FY838" i="65"/>
  <c r="FP838" i="65"/>
  <c r="GN838" i="65" s="1"/>
  <c r="HD838" i="65" s="1"/>
  <c r="GB838" i="65"/>
  <c r="FZ838" i="65"/>
  <c r="FO838" i="65"/>
  <c r="GB760" i="65"/>
  <c r="FR760" i="65"/>
  <c r="GC760" i="65" s="1"/>
  <c r="FZ760" i="65"/>
  <c r="FM760" i="65"/>
  <c r="FO760" i="65"/>
  <c r="FP760" i="65"/>
  <c r="GN760" i="65" s="1"/>
  <c r="HD760" i="65" s="1"/>
  <c r="FY760" i="65"/>
  <c r="FX839" i="65"/>
  <c r="FX831" i="65"/>
  <c r="FX824" i="65"/>
  <c r="FX820" i="65"/>
  <c r="FX816" i="65"/>
  <c r="FX812" i="65"/>
  <c r="FX808" i="65"/>
  <c r="FX804" i="65"/>
  <c r="FX800" i="65"/>
  <c r="FX796" i="65"/>
  <c r="FX792" i="65"/>
  <c r="FX788" i="65"/>
  <c r="FX784" i="65"/>
  <c r="FX775" i="65"/>
  <c r="FX769" i="65"/>
  <c r="FX753" i="65"/>
  <c r="FX739" i="65"/>
  <c r="GB723" i="65"/>
  <c r="FR723" i="65"/>
  <c r="GC723" i="65" s="1"/>
  <c r="FM723" i="65"/>
  <c r="FY723" i="65"/>
  <c r="FO723" i="65"/>
  <c r="FP723" i="65"/>
  <c r="GN723" i="65" s="1"/>
  <c r="HD723" i="65" s="1"/>
  <c r="FZ723" i="65"/>
  <c r="FR712" i="65"/>
  <c r="GC712" i="65" s="1"/>
  <c r="FM712" i="65"/>
  <c r="FY712" i="65"/>
  <c r="FP712" i="65"/>
  <c r="GB712" i="65"/>
  <c r="FZ712" i="65"/>
  <c r="FO712" i="65"/>
  <c r="FX696" i="65"/>
  <c r="FX680" i="65"/>
  <c r="FX669" i="65"/>
  <c r="FR654" i="65"/>
  <c r="GC654" i="65" s="1"/>
  <c r="FM654" i="65"/>
  <c r="FY654" i="65"/>
  <c r="FP654" i="65"/>
  <c r="GB654" i="65"/>
  <c r="FO654" i="65"/>
  <c r="FZ654" i="65"/>
  <c r="FX606" i="65"/>
  <c r="FX524" i="65"/>
  <c r="FX832" i="65"/>
  <c r="FX823" i="65"/>
  <c r="FX815" i="65"/>
  <c r="FX807" i="65"/>
  <c r="FX799" i="65"/>
  <c r="FX791" i="65"/>
  <c r="FR783" i="65"/>
  <c r="GC783" i="65" s="1"/>
  <c r="FY783" i="65"/>
  <c r="FO783" i="65"/>
  <c r="FM783" i="65"/>
  <c r="FP783" i="65"/>
  <c r="FZ783" i="65"/>
  <c r="GB783" i="65"/>
  <c r="GB776" i="65"/>
  <c r="FR776" i="65"/>
  <c r="GC776" i="65" s="1"/>
  <c r="FZ776" i="65"/>
  <c r="FO776" i="65"/>
  <c r="FY776" i="65"/>
  <c r="FM776" i="65"/>
  <c r="FP776" i="65"/>
  <c r="FR763" i="65"/>
  <c r="GC763" i="65" s="1"/>
  <c r="FP763" i="65"/>
  <c r="GN763" i="65" s="1"/>
  <c r="HD763" i="65" s="1"/>
  <c r="FY763" i="65"/>
  <c r="FZ763" i="65"/>
  <c r="FM763" i="65"/>
  <c r="GB763" i="65"/>
  <c r="FO763" i="65"/>
  <c r="FR744" i="65"/>
  <c r="GC744" i="65" s="1"/>
  <c r="FZ744" i="65"/>
  <c r="FP744" i="65"/>
  <c r="FO744" i="65"/>
  <c r="FY744" i="65"/>
  <c r="FM744" i="65"/>
  <c r="GB744" i="65"/>
  <c r="FR725" i="65"/>
  <c r="GC725" i="65" s="1"/>
  <c r="FM725" i="65"/>
  <c r="FO725" i="65"/>
  <c r="GB725" i="65"/>
  <c r="FY725" i="65"/>
  <c r="FZ725" i="65"/>
  <c r="FP725" i="65"/>
  <c r="GN725" i="65" s="1"/>
  <c r="HD725" i="65" s="1"/>
  <c r="GB706" i="65"/>
  <c r="FR706" i="65"/>
  <c r="GC706" i="65" s="1"/>
  <c r="FO706" i="65"/>
  <c r="FZ706" i="65"/>
  <c r="FM706" i="65"/>
  <c r="FY706" i="65"/>
  <c r="FP706" i="65"/>
  <c r="FR692" i="65"/>
  <c r="GC692" i="65" s="1"/>
  <c r="FO692" i="65"/>
  <c r="FM692" i="65"/>
  <c r="FY692" i="65"/>
  <c r="FP692" i="65"/>
  <c r="GB692" i="65"/>
  <c r="FZ692" i="65"/>
  <c r="GB675" i="65"/>
  <c r="FR675" i="65"/>
  <c r="GC675" i="65" s="1"/>
  <c r="FM675" i="65"/>
  <c r="FP675" i="65"/>
  <c r="FY675" i="65"/>
  <c r="FO675" i="65"/>
  <c r="FZ675" i="65"/>
  <c r="FR663" i="65"/>
  <c r="GC663" i="65" s="1"/>
  <c r="FM663" i="65"/>
  <c r="FP663" i="65"/>
  <c r="FZ663" i="65"/>
  <c r="FY663" i="65"/>
  <c r="FO663" i="65"/>
  <c r="GB663" i="65"/>
  <c r="FX644" i="65"/>
  <c r="FR583" i="65"/>
  <c r="GC583" i="65" s="1"/>
  <c r="FP583" i="65"/>
  <c r="FZ583" i="65"/>
  <c r="FO583" i="65"/>
  <c r="FY583" i="65"/>
  <c r="FM583" i="65"/>
  <c r="GB583" i="65"/>
  <c r="FR834" i="65"/>
  <c r="GC834" i="65" s="1"/>
  <c r="FY834" i="65"/>
  <c r="FO834" i="65"/>
  <c r="GB834" i="65"/>
  <c r="FM834" i="65"/>
  <c r="FZ834" i="65"/>
  <c r="FP834" i="65"/>
  <c r="GN834" i="65" s="1"/>
  <c r="HD834" i="65" s="1"/>
  <c r="FR826" i="65"/>
  <c r="GC826" i="65" s="1"/>
  <c r="FZ826" i="65"/>
  <c r="GB826" i="65"/>
  <c r="FM826" i="65"/>
  <c r="FO826" i="65"/>
  <c r="FP826" i="65"/>
  <c r="FY826" i="65"/>
  <c r="FX777" i="65"/>
  <c r="FX768" i="65"/>
  <c r="FX752" i="65"/>
  <c r="FX738" i="65"/>
  <c r="GB722" i="65"/>
  <c r="FR722" i="65"/>
  <c r="GC722" i="65" s="1"/>
  <c r="FO722" i="65"/>
  <c r="FM722" i="65"/>
  <c r="FZ722" i="65"/>
  <c r="FP722" i="65"/>
  <c r="GN722" i="65" s="1"/>
  <c r="HD722" i="65" s="1"/>
  <c r="FY722" i="65"/>
  <c r="FR708" i="65"/>
  <c r="GC708" i="65" s="1"/>
  <c r="FM708" i="65"/>
  <c r="GB708" i="65"/>
  <c r="FP708" i="65"/>
  <c r="FZ708" i="65"/>
  <c r="FO708" i="65"/>
  <c r="FY708" i="65"/>
  <c r="GB697" i="65"/>
  <c r="FR697" i="65"/>
  <c r="GC697" i="65" s="1"/>
  <c r="FM697" i="65"/>
  <c r="FY697" i="65"/>
  <c r="FO697" i="65"/>
  <c r="FP697" i="65"/>
  <c r="FZ697" i="65"/>
  <c r="GB683" i="65"/>
  <c r="FR683" i="65"/>
  <c r="GC683" i="65" s="1"/>
  <c r="FM683" i="65"/>
  <c r="FO683" i="65"/>
  <c r="FY683" i="65"/>
  <c r="FP683" i="65"/>
  <c r="GN683" i="65" s="1"/>
  <c r="HD683" i="65" s="1"/>
  <c r="FZ683" i="65"/>
  <c r="FX663" i="65"/>
  <c r="FR649" i="65"/>
  <c r="GC649" i="65" s="1"/>
  <c r="FP649" i="65"/>
  <c r="GN649" i="65" s="1"/>
  <c r="HD649" i="65" s="1"/>
  <c r="FM649" i="65"/>
  <c r="GB649" i="65"/>
  <c r="FZ649" i="65"/>
  <c r="FY649" i="65"/>
  <c r="FO649" i="65"/>
  <c r="FR582" i="65"/>
  <c r="FM582" i="65"/>
  <c r="FO582" i="65"/>
  <c r="FP582" i="65"/>
  <c r="FY582" i="65"/>
  <c r="GB582" i="65"/>
  <c r="FZ582" i="65"/>
  <c r="FX710" i="65"/>
  <c r="GB699" i="65"/>
  <c r="FR699" i="65"/>
  <c r="GC699" i="65" s="1"/>
  <c r="FM699" i="65"/>
  <c r="FO699" i="65"/>
  <c r="FP699" i="65"/>
  <c r="FY699" i="65"/>
  <c r="FZ699" i="65"/>
  <c r="GB685" i="65"/>
  <c r="FR685" i="65"/>
  <c r="GC685" i="65" s="1"/>
  <c r="FP685" i="65"/>
  <c r="GN685" i="65" s="1"/>
  <c r="HD685" i="65" s="1"/>
  <c r="FM685" i="65"/>
  <c r="FY685" i="65"/>
  <c r="FO685" i="65"/>
  <c r="FZ685" i="65"/>
  <c r="FX672" i="65"/>
  <c r="FR656" i="65"/>
  <c r="GC656" i="65" s="1"/>
  <c r="GB656" i="65"/>
  <c r="FZ656" i="65"/>
  <c r="FO656" i="65"/>
  <c r="FY656" i="65"/>
  <c r="FM656" i="65"/>
  <c r="FP656" i="65"/>
  <c r="FR631" i="65"/>
  <c r="GC631" i="65" s="1"/>
  <c r="GB631" i="65"/>
  <c r="FM631" i="65"/>
  <c r="FZ631" i="65"/>
  <c r="FP631" i="65"/>
  <c r="FY631" i="65"/>
  <c r="FO631" i="65"/>
  <c r="FX770" i="65"/>
  <c r="FX762" i="65"/>
  <c r="FX754" i="65"/>
  <c r="FR747" i="65"/>
  <c r="GC747" i="65" s="1"/>
  <c r="FY747" i="65"/>
  <c r="FP747" i="65"/>
  <c r="FM747" i="65"/>
  <c r="FO747" i="65"/>
  <c r="GB747" i="65"/>
  <c r="FZ747" i="65"/>
  <c r="FX742" i="65"/>
  <c r="FR731" i="65"/>
  <c r="GC731" i="65" s="1"/>
  <c r="FY731" i="65"/>
  <c r="FP731" i="65"/>
  <c r="FZ731" i="65"/>
  <c r="FM731" i="65"/>
  <c r="FO731" i="65"/>
  <c r="GB731" i="65"/>
  <c r="FX726" i="65"/>
  <c r="FX718" i="65"/>
  <c r="FX712" i="65"/>
  <c r="FR700" i="65"/>
  <c r="GC700" i="65" s="1"/>
  <c r="FM700" i="65"/>
  <c r="GB700" i="65"/>
  <c r="FP700" i="65"/>
  <c r="FZ700" i="65"/>
  <c r="FO700" i="65"/>
  <c r="FY700" i="65"/>
  <c r="FX693" i="65"/>
  <c r="FR682" i="65"/>
  <c r="GC682" i="65" s="1"/>
  <c r="FZ682" i="65"/>
  <c r="GB682" i="65"/>
  <c r="FM682" i="65"/>
  <c r="FP682" i="65"/>
  <c r="GN682" i="65" s="1"/>
  <c r="HD682" i="65" s="1"/>
  <c r="FY682" i="65"/>
  <c r="FO682" i="65"/>
  <c r="FX676" i="65"/>
  <c r="FX665" i="65"/>
  <c r="FX658" i="65"/>
  <c r="FX649" i="65"/>
  <c r="FX641" i="65"/>
  <c r="FR633" i="65"/>
  <c r="GC633" i="65" s="1"/>
  <c r="FO633" i="65"/>
  <c r="GB633" i="65"/>
  <c r="FM633" i="65"/>
  <c r="FZ633" i="65"/>
  <c r="FP633" i="65"/>
  <c r="FY633" i="65"/>
  <c r="FR620" i="65"/>
  <c r="GC620" i="65" s="1"/>
  <c r="FO620" i="65"/>
  <c r="FY620" i="65"/>
  <c r="GB620" i="65"/>
  <c r="FP620" i="65"/>
  <c r="FZ620" i="65"/>
  <c r="FM620" i="65"/>
  <c r="FX604" i="65"/>
  <c r="FX583" i="65"/>
  <c r="FX567" i="65"/>
  <c r="FX557" i="65"/>
  <c r="GB526" i="65"/>
  <c r="FR526" i="65"/>
  <c r="GC526" i="65" s="1"/>
  <c r="FY526" i="65"/>
  <c r="FM526" i="65"/>
  <c r="FP526" i="65"/>
  <c r="GN526" i="65" s="1"/>
  <c r="HD526" i="65" s="1"/>
  <c r="FO526" i="65"/>
  <c r="FZ526" i="65"/>
  <c r="FX475" i="65"/>
  <c r="FR766" i="65"/>
  <c r="GC766" i="65" s="1"/>
  <c r="GB766" i="65"/>
  <c r="FZ766" i="65"/>
  <c r="FM766" i="65"/>
  <c r="FO766" i="65"/>
  <c r="FP766" i="65"/>
  <c r="GN766" i="65" s="1"/>
  <c r="HD766" i="65" s="1"/>
  <c r="FY766" i="65"/>
  <c r="FR758" i="65"/>
  <c r="GC758" i="65" s="1"/>
  <c r="GB758" i="65"/>
  <c r="FZ758" i="65"/>
  <c r="FM758" i="65"/>
  <c r="FO758" i="65"/>
  <c r="FP758" i="65"/>
  <c r="GN758" i="65" s="1"/>
  <c r="HD758" i="65" s="1"/>
  <c r="FY758" i="65"/>
  <c r="FR750" i="65"/>
  <c r="GC750" i="65" s="1"/>
  <c r="GB750" i="65"/>
  <c r="FZ750" i="65"/>
  <c r="FM750" i="65"/>
  <c r="FO750" i="65"/>
  <c r="FP750" i="65"/>
  <c r="FY750" i="65"/>
  <c r="FR740" i="65"/>
  <c r="GC740" i="65" s="1"/>
  <c r="FZ740" i="65"/>
  <c r="FM740" i="65"/>
  <c r="GB740" i="65"/>
  <c r="FP740" i="65"/>
  <c r="FO740" i="65"/>
  <c r="FY740" i="65"/>
  <c r="FR734" i="65"/>
  <c r="GC734" i="65" s="1"/>
  <c r="FZ734" i="65"/>
  <c r="FM734" i="65"/>
  <c r="GB734" i="65"/>
  <c r="FP734" i="65"/>
  <c r="FO734" i="65"/>
  <c r="FY734" i="65"/>
  <c r="FR724" i="65"/>
  <c r="GC724" i="65" s="1"/>
  <c r="FZ724" i="65"/>
  <c r="FM724" i="65"/>
  <c r="GB724" i="65"/>
  <c r="FP724" i="65"/>
  <c r="GN724" i="65" s="1"/>
  <c r="HD724" i="65" s="1"/>
  <c r="FO724" i="65"/>
  <c r="FY724" i="65"/>
  <c r="GB711" i="65"/>
  <c r="FR711" i="65"/>
  <c r="GC711" i="65" s="1"/>
  <c r="FP711" i="65"/>
  <c r="FO711" i="65"/>
  <c r="FY711" i="65"/>
  <c r="FM711" i="65"/>
  <c r="FZ711" i="65"/>
  <c r="FX704" i="65"/>
  <c r="FX694" i="65"/>
  <c r="FR684" i="65"/>
  <c r="GC684" i="65" s="1"/>
  <c r="FY684" i="65"/>
  <c r="FM684" i="65"/>
  <c r="GB684" i="65"/>
  <c r="FP684" i="65"/>
  <c r="GN684" i="65" s="1"/>
  <c r="HD684" i="65" s="1"/>
  <c r="FZ684" i="65"/>
  <c r="FO684" i="65"/>
  <c r="GB673" i="65"/>
  <c r="FR673" i="65"/>
  <c r="GC673" i="65" s="1"/>
  <c r="FP673" i="65"/>
  <c r="FO673" i="65"/>
  <c r="FY673" i="65"/>
  <c r="FM673" i="65"/>
  <c r="FZ673" i="65"/>
  <c r="FX667" i="65"/>
  <c r="FX661" i="65"/>
  <c r="FX651" i="65"/>
  <c r="FX645" i="65"/>
  <c r="FX640" i="65"/>
  <c r="FX628" i="65"/>
  <c r="FR617" i="65"/>
  <c r="GC617" i="65" s="1"/>
  <c r="FM617" i="65"/>
  <c r="FZ617" i="65"/>
  <c r="FP617" i="65"/>
  <c r="FY617" i="65"/>
  <c r="FO617" i="65"/>
  <c r="GB617" i="65"/>
  <c r="FR601" i="65"/>
  <c r="GC601" i="65" s="1"/>
  <c r="FM601" i="65"/>
  <c r="FY601" i="65"/>
  <c r="FP601" i="65"/>
  <c r="GN601" i="65" s="1"/>
  <c r="HD601" i="65" s="1"/>
  <c r="GB601" i="65"/>
  <c r="FZ601" i="65"/>
  <c r="FO601" i="65"/>
  <c r="FR591" i="65"/>
  <c r="GC591" i="65" s="1"/>
  <c r="FO591" i="65"/>
  <c r="FY591" i="65"/>
  <c r="FM591" i="65"/>
  <c r="GB591" i="65"/>
  <c r="FP591" i="65"/>
  <c r="FZ591" i="65"/>
  <c r="FR578" i="65"/>
  <c r="GC578" i="65" s="1"/>
  <c r="FM578" i="65"/>
  <c r="FO578" i="65"/>
  <c r="FP578" i="65"/>
  <c r="FZ578" i="65"/>
  <c r="FY578" i="65"/>
  <c r="GB578" i="65"/>
  <c r="FR562" i="65"/>
  <c r="GC562" i="65" s="1"/>
  <c r="FM562" i="65"/>
  <c r="FO562" i="65"/>
  <c r="FP562" i="65"/>
  <c r="GN562" i="65" s="1"/>
  <c r="HD562" i="65" s="1"/>
  <c r="FV562" i="65"/>
  <c r="FZ562" i="65"/>
  <c r="FY562" i="65"/>
  <c r="GB562" i="65"/>
  <c r="FX528" i="65"/>
  <c r="FX492" i="65"/>
  <c r="FX444" i="65"/>
  <c r="FX636" i="65"/>
  <c r="FX623" i="65"/>
  <c r="FX612" i="65"/>
  <c r="FX599" i="65"/>
  <c r="FX588" i="65"/>
  <c r="FX571" i="65"/>
  <c r="FR554" i="65"/>
  <c r="GC554" i="65" s="1"/>
  <c r="FM554" i="65"/>
  <c r="FP554" i="65"/>
  <c r="FY554" i="65"/>
  <c r="FZ554" i="65"/>
  <c r="GB554" i="65"/>
  <c r="FO554" i="65"/>
  <c r="FR527" i="65"/>
  <c r="GC527" i="65" s="1"/>
  <c r="FO527" i="65"/>
  <c r="FY527" i="65"/>
  <c r="FM527" i="65"/>
  <c r="GB527" i="65"/>
  <c r="FP527" i="65"/>
  <c r="GN527" i="65" s="1"/>
  <c r="HD527" i="65" s="1"/>
  <c r="FZ527" i="65"/>
  <c r="FR497" i="65"/>
  <c r="GC497" i="65" s="1"/>
  <c r="FP497" i="65"/>
  <c r="FZ497" i="65"/>
  <c r="FY497" i="65"/>
  <c r="FM497" i="65"/>
  <c r="GB497" i="65"/>
  <c r="FO497" i="65"/>
  <c r="FX462" i="65"/>
  <c r="FX632" i="65"/>
  <c r="FX624" i="65"/>
  <c r="GB616" i="65"/>
  <c r="FR616" i="65"/>
  <c r="GC616" i="65" s="1"/>
  <c r="FY616" i="65"/>
  <c r="FO616" i="65"/>
  <c r="FM616" i="65"/>
  <c r="FZ616" i="65"/>
  <c r="FP616" i="65"/>
  <c r="GB608" i="65"/>
  <c r="FR608" i="65"/>
  <c r="GC608" i="65" s="1"/>
  <c r="FY608" i="65"/>
  <c r="FO608" i="65"/>
  <c r="FM608" i="65"/>
  <c r="FZ608" i="65"/>
  <c r="FP608" i="65"/>
  <c r="GN608" i="65" s="1"/>
  <c r="HD608" i="65" s="1"/>
  <c r="GB600" i="65"/>
  <c r="FR600" i="65"/>
  <c r="GC600" i="65" s="1"/>
  <c r="FY600" i="65"/>
  <c r="FO600" i="65"/>
  <c r="FM600" i="65"/>
  <c r="FZ600" i="65"/>
  <c r="FP600" i="65"/>
  <c r="GN600" i="65" s="1"/>
  <c r="HD600" i="65" s="1"/>
  <c r="FR592" i="65"/>
  <c r="GC592" i="65" s="1"/>
  <c r="FP592" i="65"/>
  <c r="FM592" i="65"/>
  <c r="FZ592" i="65"/>
  <c r="FO592" i="65"/>
  <c r="FY592" i="65"/>
  <c r="GB592" i="65"/>
  <c r="FR584" i="65"/>
  <c r="GC584" i="65" s="1"/>
  <c r="FP584" i="65"/>
  <c r="FM584" i="65"/>
  <c r="FZ584" i="65"/>
  <c r="FO584" i="65"/>
  <c r="FY584" i="65"/>
  <c r="GB584" i="65"/>
  <c r="FR576" i="65"/>
  <c r="GC576" i="65" s="1"/>
  <c r="FO576" i="65"/>
  <c r="FP576" i="65"/>
  <c r="FM576" i="65"/>
  <c r="FZ576" i="65"/>
  <c r="GB576" i="65"/>
  <c r="FY576" i="65"/>
  <c r="FR568" i="65"/>
  <c r="GC568" i="65" s="1"/>
  <c r="FO568" i="65"/>
  <c r="FP568" i="65"/>
  <c r="GN568" i="65" s="1"/>
  <c r="HD568" i="65" s="1"/>
  <c r="FM568" i="65"/>
  <c r="FZ568" i="65"/>
  <c r="GB568" i="65"/>
  <c r="FY568" i="65"/>
  <c r="FR560" i="65"/>
  <c r="GC560" i="65" s="1"/>
  <c r="FO560" i="65"/>
  <c r="FP560" i="65"/>
  <c r="GN560" i="65" s="1"/>
  <c r="HD560" i="65" s="1"/>
  <c r="FM560" i="65"/>
  <c r="FZ560" i="65"/>
  <c r="GB560" i="65"/>
  <c r="FY560" i="65"/>
  <c r="FR548" i="65"/>
  <c r="GC548" i="65" s="1"/>
  <c r="FM548" i="65"/>
  <c r="FY548" i="65"/>
  <c r="FP548" i="65"/>
  <c r="FZ548" i="65"/>
  <c r="FO548" i="65"/>
  <c r="GB548" i="65"/>
  <c r="FR529" i="65"/>
  <c r="GC529" i="65" s="1"/>
  <c r="FO529" i="65"/>
  <c r="FZ529" i="65"/>
  <c r="FY529" i="65"/>
  <c r="FM529" i="65"/>
  <c r="GB529" i="65"/>
  <c r="FP529" i="65"/>
  <c r="GN529" i="65" s="1"/>
  <c r="HD529" i="65" s="1"/>
  <c r="GB522" i="65"/>
  <c r="FR522" i="65"/>
  <c r="GC522" i="65" s="1"/>
  <c r="FM522" i="65"/>
  <c r="FO522" i="65"/>
  <c r="FY522" i="65"/>
  <c r="FP522" i="65"/>
  <c r="GN522" i="65" s="1"/>
  <c r="HD522" i="65" s="1"/>
  <c r="FZ522" i="65"/>
  <c r="FR513" i="65"/>
  <c r="GC513" i="65" s="1"/>
  <c r="FP513" i="65"/>
  <c r="FZ513" i="65"/>
  <c r="FY513" i="65"/>
  <c r="FO513" i="65"/>
  <c r="GB513" i="65"/>
  <c r="FM513" i="65"/>
  <c r="FR500" i="65"/>
  <c r="GC500" i="65" s="1"/>
  <c r="FZ500" i="65"/>
  <c r="GB500" i="65"/>
  <c r="FO500" i="65"/>
  <c r="FY500" i="65"/>
  <c r="FM500" i="65"/>
  <c r="FP500" i="65"/>
  <c r="GN500" i="65" s="1"/>
  <c r="HD500" i="65" s="1"/>
  <c r="GB482" i="65"/>
  <c r="FR482" i="65"/>
  <c r="GC482" i="65" s="1"/>
  <c r="FO482" i="65"/>
  <c r="FY482" i="65"/>
  <c r="FZ482" i="65"/>
  <c r="FM482" i="65"/>
  <c r="FP482" i="65"/>
  <c r="GN482" i="65" s="1"/>
  <c r="HD482" i="65" s="1"/>
  <c r="FX469" i="65"/>
  <c r="FX454" i="65"/>
  <c r="FX635" i="65"/>
  <c r="FX627" i="65"/>
  <c r="GB614" i="65"/>
  <c r="FR614" i="65"/>
  <c r="GC614" i="65" s="1"/>
  <c r="FO614" i="65"/>
  <c r="FY614" i="65"/>
  <c r="FP614" i="65"/>
  <c r="FZ614" i="65"/>
  <c r="FM614" i="65"/>
  <c r="GB606" i="65"/>
  <c r="FR606" i="65"/>
  <c r="GC606" i="65" s="1"/>
  <c r="FO606" i="65"/>
  <c r="FY606" i="65"/>
  <c r="FP606" i="65"/>
  <c r="GN606" i="65" s="1"/>
  <c r="HD606" i="65" s="1"/>
  <c r="FZ606" i="65"/>
  <c r="FM606" i="65"/>
  <c r="FR596" i="65"/>
  <c r="GC596" i="65" s="1"/>
  <c r="FP596" i="65"/>
  <c r="GN596" i="65" s="1"/>
  <c r="HD596" i="65" s="1"/>
  <c r="FM596" i="65"/>
  <c r="FO596" i="65"/>
  <c r="FY596" i="65"/>
  <c r="GB596" i="65"/>
  <c r="FZ596" i="65"/>
  <c r="FX587" i="65"/>
  <c r="FX580" i="65"/>
  <c r="FX572" i="65"/>
  <c r="FX564" i="65"/>
  <c r="FR551" i="65"/>
  <c r="GC551" i="65" s="1"/>
  <c r="FZ551" i="65"/>
  <c r="FM551" i="65"/>
  <c r="FO551" i="65"/>
  <c r="FP551" i="65"/>
  <c r="GB551" i="65"/>
  <c r="FY551" i="65"/>
  <c r="FX535" i="65"/>
  <c r="FX525" i="65"/>
  <c r="FX511" i="65"/>
  <c r="FR501" i="65"/>
  <c r="GC501" i="65" s="1"/>
  <c r="FM501" i="65"/>
  <c r="FP501" i="65"/>
  <c r="FY501" i="65"/>
  <c r="GB501" i="65"/>
  <c r="FZ501" i="65"/>
  <c r="FO501" i="65"/>
  <c r="FX487" i="65"/>
  <c r="FX472" i="65"/>
  <c r="FX456" i="65"/>
  <c r="FX484" i="65"/>
  <c r="FR469" i="65"/>
  <c r="GC469" i="65" s="1"/>
  <c r="FM469" i="65"/>
  <c r="FY469" i="65"/>
  <c r="FP469" i="65"/>
  <c r="GB469" i="65"/>
  <c r="FZ469" i="65"/>
  <c r="FO469" i="65"/>
  <c r="FR553" i="65"/>
  <c r="GC553" i="65" s="1"/>
  <c r="FZ553" i="65"/>
  <c r="FY553" i="65"/>
  <c r="FM553" i="65"/>
  <c r="FO553" i="65"/>
  <c r="FP553" i="65"/>
  <c r="GB553" i="65"/>
  <c r="FR546" i="65"/>
  <c r="GC546" i="65" s="1"/>
  <c r="FP546" i="65"/>
  <c r="FM546" i="65"/>
  <c r="FY546" i="65"/>
  <c r="GB546" i="65"/>
  <c r="FZ546" i="65"/>
  <c r="FO546" i="65"/>
  <c r="FX538" i="65"/>
  <c r="FX529" i="65"/>
  <c r="FR516" i="65"/>
  <c r="GC516" i="65" s="1"/>
  <c r="FZ516" i="65"/>
  <c r="FM516" i="65"/>
  <c r="GB516" i="65"/>
  <c r="FY516" i="65"/>
  <c r="FO516" i="65"/>
  <c r="FP516" i="65"/>
  <c r="FR512" i="65"/>
  <c r="GC512" i="65" s="1"/>
  <c r="FZ512" i="65"/>
  <c r="GB512" i="65"/>
  <c r="FO512" i="65"/>
  <c r="FM512" i="65"/>
  <c r="FY512" i="65"/>
  <c r="FP512" i="65"/>
  <c r="GN512" i="65" s="1"/>
  <c r="HD512" i="65" s="1"/>
  <c r="FR502" i="65"/>
  <c r="GC502" i="65" s="1"/>
  <c r="FZ502" i="65"/>
  <c r="GB502" i="65"/>
  <c r="FP502" i="65"/>
  <c r="FO502" i="65"/>
  <c r="FY502" i="65"/>
  <c r="FM502" i="65"/>
  <c r="FX497" i="65"/>
  <c r="FX489" i="65"/>
  <c r="FX481" i="65"/>
  <c r="FX474" i="65"/>
  <c r="GB464" i="65"/>
  <c r="FR464" i="65"/>
  <c r="GC464" i="65" s="1"/>
  <c r="FY464" i="65"/>
  <c r="FO464" i="65"/>
  <c r="FM464" i="65"/>
  <c r="FP464" i="65"/>
  <c r="FZ464" i="65"/>
  <c r="FR458" i="65"/>
  <c r="GC458" i="65" s="1"/>
  <c r="GB458" i="65"/>
  <c r="FO458" i="65"/>
  <c r="FM458" i="65"/>
  <c r="FY458" i="65"/>
  <c r="FP458" i="65"/>
  <c r="GN458" i="65" s="1"/>
  <c r="HD458" i="65" s="1"/>
  <c r="FZ458" i="65"/>
  <c r="FR447" i="65"/>
  <c r="GC447" i="65" s="1"/>
  <c r="FM447" i="65"/>
  <c r="GB447" i="65"/>
  <c r="FP447" i="65"/>
  <c r="GN447" i="65" s="1"/>
  <c r="HD447" i="65" s="1"/>
  <c r="FZ447" i="65"/>
  <c r="FO447" i="65"/>
  <c r="FY447" i="65"/>
  <c r="FX552" i="65"/>
  <c r="FX545" i="65"/>
  <c r="FR535" i="65"/>
  <c r="GC535" i="65" s="1"/>
  <c r="FO535" i="65"/>
  <c r="FM535" i="65"/>
  <c r="FY535" i="65"/>
  <c r="FP535" i="65"/>
  <c r="GB535" i="65"/>
  <c r="FZ535" i="65"/>
  <c r="FR531" i="65"/>
  <c r="GC531" i="65" s="1"/>
  <c r="FO531" i="65"/>
  <c r="FP531" i="65"/>
  <c r="GN531" i="65" s="1"/>
  <c r="HD531" i="65" s="1"/>
  <c r="GB531" i="65"/>
  <c r="FZ531" i="65"/>
  <c r="FM531" i="65"/>
  <c r="FY531" i="65"/>
  <c r="FX512" i="65"/>
  <c r="FR505" i="65"/>
  <c r="GC505" i="65" s="1"/>
  <c r="FY505" i="65"/>
  <c r="FO505" i="65"/>
  <c r="GB505" i="65"/>
  <c r="FM505" i="65"/>
  <c r="FZ505" i="65"/>
  <c r="FP505" i="65"/>
  <c r="FX495" i="65"/>
  <c r="FR487" i="65"/>
  <c r="GC487" i="65" s="1"/>
  <c r="FP487" i="65"/>
  <c r="GN487" i="65" s="1"/>
  <c r="HD487" i="65" s="1"/>
  <c r="FO487" i="65"/>
  <c r="FM487" i="65"/>
  <c r="GB487" i="65"/>
  <c r="FY487" i="65"/>
  <c r="FZ487" i="65"/>
  <c r="FR479" i="65"/>
  <c r="GC479" i="65" s="1"/>
  <c r="FP479" i="65"/>
  <c r="FO479" i="65"/>
  <c r="FM479" i="65"/>
  <c r="GB479" i="65"/>
  <c r="FY479" i="65"/>
  <c r="FZ479" i="65"/>
  <c r="FR465" i="65"/>
  <c r="GC465" i="65" s="1"/>
  <c r="FO465" i="65"/>
  <c r="FP465" i="65"/>
  <c r="FZ465" i="65"/>
  <c r="FY465" i="65"/>
  <c r="FM465" i="65"/>
  <c r="GB465" i="65"/>
  <c r="FR459" i="65"/>
  <c r="GC459" i="65" s="1"/>
  <c r="FP459" i="65"/>
  <c r="FO459" i="65"/>
  <c r="FM459" i="65"/>
  <c r="FY459" i="65"/>
  <c r="FZ459" i="65"/>
  <c r="GB459" i="65"/>
  <c r="FR454" i="65"/>
  <c r="GC454" i="65" s="1"/>
  <c r="FZ454" i="65"/>
  <c r="FP454" i="65"/>
  <c r="GN454" i="65" s="1"/>
  <c r="HD454" i="65" s="1"/>
  <c r="FO454" i="65"/>
  <c r="FY454" i="65"/>
  <c r="GB454" i="65"/>
  <c r="FM454" i="65"/>
  <c r="FX447" i="65"/>
  <c r="FX457" i="65"/>
  <c r="FX446" i="65"/>
  <c r="FX436" i="65"/>
  <c r="FX420" i="65"/>
  <c r="FX404" i="65"/>
  <c r="FX388" i="65"/>
  <c r="FX372" i="65"/>
  <c r="FX356" i="65"/>
  <c r="FX340" i="65"/>
  <c r="FX324" i="65"/>
  <c r="FX308" i="65"/>
  <c r="FX292" i="65"/>
  <c r="FX276" i="65"/>
  <c r="FX260" i="65"/>
  <c r="FX244" i="65"/>
  <c r="FX228" i="65"/>
  <c r="FX212" i="65"/>
  <c r="FX196" i="65"/>
  <c r="FX180" i="65"/>
  <c r="FX164" i="65"/>
  <c r="FX148" i="65"/>
  <c r="FX132" i="65"/>
  <c r="FX116" i="65"/>
  <c r="FX100" i="65"/>
  <c r="FX84" i="65"/>
  <c r="FX68" i="65"/>
  <c r="FX23" i="65"/>
  <c r="FX435" i="65"/>
  <c r="FX419" i="65"/>
  <c r="FX403" i="65"/>
  <c r="FX387" i="65"/>
  <c r="FX371" i="65"/>
  <c r="FX355" i="65"/>
  <c r="FX339" i="65"/>
  <c r="FX323" i="65"/>
  <c r="FX307" i="65"/>
  <c r="FX291" i="65"/>
  <c r="FX275" i="65"/>
  <c r="FX259" i="65"/>
  <c r="FX243" i="65"/>
  <c r="FX227" i="65"/>
  <c r="FX211" i="65"/>
  <c r="FX195" i="65"/>
  <c r="FX179" i="65"/>
  <c r="FX163" i="65"/>
  <c r="FX147" i="65"/>
  <c r="FX131" i="65"/>
  <c r="FX115" i="65"/>
  <c r="FX99" i="65"/>
  <c r="FX83" i="65"/>
  <c r="FX67" i="65"/>
  <c r="FX19" i="65"/>
  <c r="FX430" i="65"/>
  <c r="FX414" i="65"/>
  <c r="FX398" i="65"/>
  <c r="FX382" i="65"/>
  <c r="FX366" i="65"/>
  <c r="FX350" i="65"/>
  <c r="FX334" i="65"/>
  <c r="FX318" i="65"/>
  <c r="FX302" i="65"/>
  <c r="FX286" i="65"/>
  <c r="FX270" i="65"/>
  <c r="FX254" i="65"/>
  <c r="FX238" i="65"/>
  <c r="FX222" i="65"/>
  <c r="FX206" i="65"/>
  <c r="FX190" i="65"/>
  <c r="FX174" i="65"/>
  <c r="FX158" i="65"/>
  <c r="FX142" i="65"/>
  <c r="FX126" i="65"/>
  <c r="FX110" i="65"/>
  <c r="FX94" i="65"/>
  <c r="FX78" i="65"/>
  <c r="FX58" i="65"/>
  <c r="FX6" i="65"/>
  <c r="FX425" i="65"/>
  <c r="FX409" i="65"/>
  <c r="FX393" i="65"/>
  <c r="FX377" i="65"/>
  <c r="FX361" i="65"/>
  <c r="FX345" i="65"/>
  <c r="FX329" i="65"/>
  <c r="FX313" i="65"/>
  <c r="FX297" i="65"/>
  <c r="FX281" i="65"/>
  <c r="FX265" i="65"/>
  <c r="FX249" i="65"/>
  <c r="FX233" i="65"/>
  <c r="FX217" i="65"/>
  <c r="FX201" i="65"/>
  <c r="FX185" i="65"/>
  <c r="FX169" i="65"/>
  <c r="FX153" i="65"/>
  <c r="FX137" i="65"/>
  <c r="FX121" i="65"/>
  <c r="FX105" i="65"/>
  <c r="FX89" i="65"/>
  <c r="FX73" i="65"/>
  <c r="FX43" i="65"/>
  <c r="FX61" i="65"/>
  <c r="FX45" i="65"/>
  <c r="FX29" i="65"/>
  <c r="FX13" i="65"/>
  <c r="FX56" i="65"/>
  <c r="FX40" i="65"/>
  <c r="FX24" i="65"/>
  <c r="FX8" i="65"/>
  <c r="FX38" i="65"/>
  <c r="FX22" i="65"/>
  <c r="GB873" i="65"/>
  <c r="FR873" i="65"/>
  <c r="GC873" i="65" s="1"/>
  <c r="FM873" i="65"/>
  <c r="FO873" i="65"/>
  <c r="FY873" i="65"/>
  <c r="FP873" i="65"/>
  <c r="FZ873" i="65"/>
  <c r="FX866" i="65"/>
  <c r="FR858" i="65"/>
  <c r="GC858" i="65" s="1"/>
  <c r="FP858" i="65"/>
  <c r="FY858" i="65"/>
  <c r="GB858" i="65"/>
  <c r="FZ858" i="65"/>
  <c r="FO858" i="65"/>
  <c r="FM858" i="65"/>
  <c r="FR850" i="65"/>
  <c r="GC850" i="65" s="1"/>
  <c r="FP850" i="65"/>
  <c r="FO850" i="65"/>
  <c r="FY850" i="65"/>
  <c r="GB850" i="65"/>
  <c r="FM850" i="65"/>
  <c r="FZ850" i="65"/>
  <c r="FR842" i="65"/>
  <c r="GC842" i="65" s="1"/>
  <c r="FP842" i="65"/>
  <c r="GN842" i="65" s="1"/>
  <c r="HD842" i="65" s="1"/>
  <c r="GB842" i="65"/>
  <c r="FO842" i="65"/>
  <c r="FZ842" i="65"/>
  <c r="FM842" i="65"/>
  <c r="FY842" i="65"/>
  <c r="FR822" i="65"/>
  <c r="GC822" i="65" s="1"/>
  <c r="FM822" i="65"/>
  <c r="GB822" i="65"/>
  <c r="FP822" i="65"/>
  <c r="FO822" i="65"/>
  <c r="FY822" i="65"/>
  <c r="FZ822" i="65"/>
  <c r="FR806" i="65"/>
  <c r="GC806" i="65" s="1"/>
  <c r="GB806" i="65"/>
  <c r="FP806" i="65"/>
  <c r="GN806" i="65" s="1"/>
  <c r="HD806" i="65" s="1"/>
  <c r="FZ806" i="65"/>
  <c r="FO806" i="65"/>
  <c r="FM806" i="65"/>
  <c r="FY806" i="65"/>
  <c r="FR790" i="65"/>
  <c r="GC790" i="65" s="1"/>
  <c r="FZ790" i="65"/>
  <c r="FO790" i="65"/>
  <c r="FM790" i="65"/>
  <c r="GB790" i="65"/>
  <c r="FP790" i="65"/>
  <c r="FY790" i="65"/>
  <c r="FX735" i="65"/>
  <c r="FX873" i="65"/>
  <c r="GB865" i="65"/>
  <c r="FR865" i="65"/>
  <c r="GC865" i="65" s="1"/>
  <c r="FM865" i="65"/>
  <c r="FO865" i="65"/>
  <c r="FY865" i="65"/>
  <c r="FP865" i="65"/>
  <c r="FZ865" i="65"/>
  <c r="FX858" i="65"/>
  <c r="FX850" i="65"/>
  <c r="FX842" i="65"/>
  <c r="FR781" i="65"/>
  <c r="GC781" i="65" s="1"/>
  <c r="FM781" i="65"/>
  <c r="FY781" i="65"/>
  <c r="GB781" i="65"/>
  <c r="FO781" i="65"/>
  <c r="FZ781" i="65"/>
  <c r="FP781" i="65"/>
  <c r="FX724" i="65"/>
  <c r="FV869" i="65"/>
  <c r="FX869" i="65"/>
  <c r="FN869" i="65"/>
  <c r="FR860" i="65"/>
  <c r="GC860" i="65" s="1"/>
  <c r="FP860" i="65"/>
  <c r="GB860" i="65"/>
  <c r="FZ860" i="65"/>
  <c r="FO860" i="65"/>
  <c r="FM860" i="65"/>
  <c r="FY860" i="65"/>
  <c r="FR852" i="65"/>
  <c r="GC852" i="65" s="1"/>
  <c r="FO852" i="65"/>
  <c r="FM852" i="65"/>
  <c r="FY852" i="65"/>
  <c r="FP852" i="65"/>
  <c r="GB852" i="65"/>
  <c r="FZ852" i="65"/>
  <c r="FR844" i="65"/>
  <c r="GC844" i="65" s="1"/>
  <c r="FP844" i="65"/>
  <c r="GN844" i="65" s="1"/>
  <c r="HD844" i="65" s="1"/>
  <c r="GB844" i="65"/>
  <c r="FZ844" i="65"/>
  <c r="FO844" i="65"/>
  <c r="FM844" i="65"/>
  <c r="FY844" i="65"/>
  <c r="FX826" i="65"/>
  <c r="FO812" i="65"/>
  <c r="FR812" i="65"/>
  <c r="GC812" i="65" s="1"/>
  <c r="FZ812" i="65"/>
  <c r="FM812" i="65"/>
  <c r="GB812" i="65"/>
  <c r="FP812" i="65"/>
  <c r="FY812" i="65"/>
  <c r="FR796" i="65"/>
  <c r="GC796" i="65" s="1"/>
  <c r="FP796" i="65"/>
  <c r="GN796" i="65" s="1"/>
  <c r="HD796" i="65" s="1"/>
  <c r="GB796" i="65"/>
  <c r="FO796" i="65"/>
  <c r="FZ796" i="65"/>
  <c r="FM796" i="65"/>
  <c r="FY796" i="65"/>
  <c r="GB780" i="65"/>
  <c r="FR780" i="65"/>
  <c r="GC780" i="65" s="1"/>
  <c r="FZ780" i="65"/>
  <c r="FM780" i="65"/>
  <c r="FO780" i="65"/>
  <c r="FY780" i="65"/>
  <c r="FP780" i="65"/>
  <c r="FR739" i="65"/>
  <c r="GC739" i="65" s="1"/>
  <c r="FP739" i="65"/>
  <c r="FY739" i="65"/>
  <c r="FM739" i="65"/>
  <c r="FO739" i="65"/>
  <c r="GB739" i="65"/>
  <c r="FZ739" i="65"/>
  <c r="FR868" i="65"/>
  <c r="GC868" i="65" s="1"/>
  <c r="FM868" i="65"/>
  <c r="FY868" i="65"/>
  <c r="FP868" i="65"/>
  <c r="GB868" i="65"/>
  <c r="FO868" i="65"/>
  <c r="FZ868" i="65"/>
  <c r="FX860" i="65"/>
  <c r="FX852" i="65"/>
  <c r="FX844" i="65"/>
  <c r="FR835" i="65"/>
  <c r="GC835" i="65" s="1"/>
  <c r="GB835" i="65"/>
  <c r="FP835" i="65"/>
  <c r="GN835" i="65" s="1"/>
  <c r="HD835" i="65" s="1"/>
  <c r="FY835" i="65"/>
  <c r="FZ835" i="65"/>
  <c r="FM835" i="65"/>
  <c r="FO835" i="65"/>
  <c r="FR753" i="65"/>
  <c r="GC753" i="65" s="1"/>
  <c r="GB753" i="65"/>
  <c r="FO753" i="65"/>
  <c r="FY753" i="65"/>
  <c r="FZ753" i="65"/>
  <c r="FP753" i="65"/>
  <c r="GN753" i="65" s="1"/>
  <c r="HD753" i="65" s="1"/>
  <c r="FM753" i="65"/>
  <c r="FR836" i="65"/>
  <c r="GC836" i="65" s="1"/>
  <c r="FO836" i="65"/>
  <c r="FM836" i="65"/>
  <c r="FY836" i="65"/>
  <c r="FP836" i="65"/>
  <c r="GN836" i="65" s="1"/>
  <c r="HD836" i="65" s="1"/>
  <c r="GB836" i="65"/>
  <c r="FZ836" i="65"/>
  <c r="FR828" i="65"/>
  <c r="GC828" i="65" s="1"/>
  <c r="FY828" i="65"/>
  <c r="FO828" i="65"/>
  <c r="GB828" i="65"/>
  <c r="FM828" i="65"/>
  <c r="FZ828" i="65"/>
  <c r="FP828" i="65"/>
  <c r="FY823" i="65"/>
  <c r="FR823" i="65"/>
  <c r="GC823" i="65" s="1"/>
  <c r="FO823" i="65"/>
  <c r="FM823" i="65"/>
  <c r="FP823" i="65"/>
  <c r="FZ823" i="65"/>
  <c r="GB823" i="65"/>
  <c r="FY819" i="65"/>
  <c r="FR819" i="65"/>
  <c r="GC819" i="65" s="1"/>
  <c r="FO819" i="65"/>
  <c r="FP819" i="65"/>
  <c r="FZ819" i="65"/>
  <c r="GB819" i="65"/>
  <c r="FM819" i="65"/>
  <c r="FY815" i="65"/>
  <c r="FR815" i="65"/>
  <c r="GC815" i="65" s="1"/>
  <c r="FO815" i="65"/>
  <c r="GB815" i="65"/>
  <c r="FM815" i="65"/>
  <c r="FP815" i="65"/>
  <c r="FZ815" i="65"/>
  <c r="FY811" i="65"/>
  <c r="FR811" i="65"/>
  <c r="GC811" i="65" s="1"/>
  <c r="FO811" i="65"/>
  <c r="GB811" i="65"/>
  <c r="FM811" i="65"/>
  <c r="FP811" i="65"/>
  <c r="FZ811" i="65"/>
  <c r="FY807" i="65"/>
  <c r="FR807" i="65"/>
  <c r="GC807" i="65" s="1"/>
  <c r="FO807" i="65"/>
  <c r="FM807" i="65"/>
  <c r="FP807" i="65"/>
  <c r="GN807" i="65" s="1"/>
  <c r="HD807" i="65" s="1"/>
  <c r="FZ807" i="65"/>
  <c r="GB807" i="65"/>
  <c r="FY803" i="65"/>
  <c r="FR803" i="65"/>
  <c r="GC803" i="65" s="1"/>
  <c r="FO803" i="65"/>
  <c r="FM803" i="65"/>
  <c r="FP803" i="65"/>
  <c r="GN803" i="65" s="1"/>
  <c r="HD803" i="65" s="1"/>
  <c r="FZ803" i="65"/>
  <c r="GB803" i="65"/>
  <c r="FY799" i="65"/>
  <c r="FR799" i="65"/>
  <c r="GC799" i="65" s="1"/>
  <c r="FO799" i="65"/>
  <c r="FP799" i="65"/>
  <c r="GN799" i="65" s="1"/>
  <c r="HD799" i="65" s="1"/>
  <c r="FZ799" i="65"/>
  <c r="GB799" i="65"/>
  <c r="FM799" i="65"/>
  <c r="FY795" i="65"/>
  <c r="FR795" i="65"/>
  <c r="GC795" i="65" s="1"/>
  <c r="FO795" i="65"/>
  <c r="FP795" i="65"/>
  <c r="GN795" i="65" s="1"/>
  <c r="HD795" i="65" s="1"/>
  <c r="FZ795" i="65"/>
  <c r="GB795" i="65"/>
  <c r="FM795" i="65"/>
  <c r="FY791" i="65"/>
  <c r="FR791" i="65"/>
  <c r="GC791" i="65" s="1"/>
  <c r="FO791" i="65"/>
  <c r="GB791" i="65"/>
  <c r="FM791" i="65"/>
  <c r="FP791" i="65"/>
  <c r="FZ791" i="65"/>
  <c r="FY787" i="65"/>
  <c r="FR787" i="65"/>
  <c r="GC787" i="65" s="1"/>
  <c r="FO787" i="65"/>
  <c r="GB787" i="65"/>
  <c r="FM787" i="65"/>
  <c r="FP787" i="65"/>
  <c r="FZ787" i="65"/>
  <c r="FR782" i="65"/>
  <c r="GC782" i="65" s="1"/>
  <c r="FP782" i="65"/>
  <c r="GB782" i="65"/>
  <c r="FZ782" i="65"/>
  <c r="FO782" i="65"/>
  <c r="FM782" i="65"/>
  <c r="FY782" i="65"/>
  <c r="FR774" i="65"/>
  <c r="GC774" i="65" s="1"/>
  <c r="GB774" i="65"/>
  <c r="FZ774" i="65"/>
  <c r="FP774" i="65"/>
  <c r="FY774" i="65"/>
  <c r="FM774" i="65"/>
  <c r="FO774" i="65"/>
  <c r="FR762" i="65"/>
  <c r="GC762" i="65" s="1"/>
  <c r="GB762" i="65"/>
  <c r="FZ762" i="65"/>
  <c r="FM762" i="65"/>
  <c r="FO762" i="65"/>
  <c r="FP762" i="65"/>
  <c r="GN762" i="65" s="1"/>
  <c r="HD762" i="65" s="1"/>
  <c r="FY762" i="65"/>
  <c r="FY745" i="65"/>
  <c r="FR745" i="65"/>
  <c r="GC745" i="65" s="1"/>
  <c r="FZ745" i="65"/>
  <c r="FO745" i="65"/>
  <c r="FM745" i="65"/>
  <c r="GB745" i="65"/>
  <c r="FP745" i="65"/>
  <c r="FR732" i="65"/>
  <c r="GC732" i="65" s="1"/>
  <c r="FZ732" i="65"/>
  <c r="FO732" i="65"/>
  <c r="FY732" i="65"/>
  <c r="FM732" i="65"/>
  <c r="GB732" i="65"/>
  <c r="FP732" i="65"/>
  <c r="FX721" i="65"/>
  <c r="FX707" i="65"/>
  <c r="GB693" i="65"/>
  <c r="FR693" i="65"/>
  <c r="GC693" i="65" s="1"/>
  <c r="FM693" i="65"/>
  <c r="FO693" i="65"/>
  <c r="FP693" i="65"/>
  <c r="GN693" i="65" s="1"/>
  <c r="HD693" i="65" s="1"/>
  <c r="FY693" i="65"/>
  <c r="FZ693" i="65"/>
  <c r="FX678" i="65"/>
  <c r="FR665" i="65"/>
  <c r="GC665" i="65" s="1"/>
  <c r="FP665" i="65"/>
  <c r="FM665" i="65"/>
  <c r="GB665" i="65"/>
  <c r="FZ665" i="65"/>
  <c r="FO665" i="65"/>
  <c r="FY665" i="65"/>
  <c r="FX647" i="65"/>
  <c r="FX585" i="65"/>
  <c r="FR837" i="65"/>
  <c r="GC837" i="65" s="1"/>
  <c r="FY837" i="65"/>
  <c r="FP837" i="65"/>
  <c r="GN837" i="65" s="1"/>
  <c r="HD837" i="65" s="1"/>
  <c r="FM837" i="65"/>
  <c r="FZ837" i="65"/>
  <c r="FO837" i="65"/>
  <c r="GB837" i="65"/>
  <c r="FR829" i="65"/>
  <c r="GC829" i="65" s="1"/>
  <c r="FY829" i="65"/>
  <c r="FZ829" i="65"/>
  <c r="FM829" i="65"/>
  <c r="FO829" i="65"/>
  <c r="GB829" i="65"/>
  <c r="FP829" i="65"/>
  <c r="FX821" i="65"/>
  <c r="FX813" i="65"/>
  <c r="FX805" i="65"/>
  <c r="FX782" i="65"/>
  <c r="FX774" i="65"/>
  <c r="FR761" i="65"/>
  <c r="GC761" i="65" s="1"/>
  <c r="FY761" i="65"/>
  <c r="GB761" i="65"/>
  <c r="FO761" i="65"/>
  <c r="FP761" i="65"/>
  <c r="GN761" i="65" s="1"/>
  <c r="HD761" i="65" s="1"/>
  <c r="FZ761" i="65"/>
  <c r="FM761" i="65"/>
  <c r="FX740" i="65"/>
  <c r="FX720" i="65"/>
  <c r="GB703" i="65"/>
  <c r="FR703" i="65"/>
  <c r="GC703" i="65" s="1"/>
  <c r="FM703" i="65"/>
  <c r="FP703" i="65"/>
  <c r="FY703" i="65"/>
  <c r="FO703" i="65"/>
  <c r="FZ703" i="65"/>
  <c r="FX690" i="65"/>
  <c r="FX673" i="65"/>
  <c r="FX657" i="65"/>
  <c r="FR641" i="65"/>
  <c r="GC641" i="65" s="1"/>
  <c r="FM641" i="65"/>
  <c r="FP641" i="65"/>
  <c r="GN641" i="65" s="1"/>
  <c r="HD641" i="65" s="1"/>
  <c r="FO641" i="65"/>
  <c r="FY641" i="65"/>
  <c r="GB641" i="65"/>
  <c r="FZ641" i="65"/>
  <c r="FR558" i="65"/>
  <c r="GC558" i="65" s="1"/>
  <c r="FM558" i="65"/>
  <c r="FO558" i="65"/>
  <c r="FP558" i="65"/>
  <c r="GN558" i="65" s="1"/>
  <c r="HD558" i="65" s="1"/>
  <c r="FY558" i="65"/>
  <c r="GB558" i="65"/>
  <c r="FZ558" i="65"/>
  <c r="FX833" i="65"/>
  <c r="FX783" i="65"/>
  <c r="FX776" i="65"/>
  <c r="FX763" i="65"/>
  <c r="FR748" i="65"/>
  <c r="FV748" i="65" s="1"/>
  <c r="FZ748" i="65"/>
  <c r="FO748" i="65"/>
  <c r="FY748" i="65"/>
  <c r="FM748" i="65"/>
  <c r="GB748" i="65"/>
  <c r="FP748" i="65"/>
  <c r="FR729" i="65"/>
  <c r="GC729" i="65" s="1"/>
  <c r="FM729" i="65"/>
  <c r="FO729" i="65"/>
  <c r="GB729" i="65"/>
  <c r="FY729" i="65"/>
  <c r="FZ729" i="65"/>
  <c r="FP729" i="65"/>
  <c r="GN729" i="65" s="1"/>
  <c r="HD729" i="65" s="1"/>
  <c r="GB719" i="65"/>
  <c r="FR719" i="65"/>
  <c r="GC719" i="65" s="1"/>
  <c r="FM719" i="65"/>
  <c r="FO719" i="65"/>
  <c r="FY719" i="65"/>
  <c r="FP719" i="65"/>
  <c r="GN719" i="65" s="1"/>
  <c r="HD719" i="65" s="1"/>
  <c r="FZ719" i="65"/>
  <c r="FX706" i="65"/>
  <c r="FX692" i="65"/>
  <c r="GB677" i="65"/>
  <c r="FR677" i="65"/>
  <c r="GC677" i="65" s="1"/>
  <c r="FM677" i="65"/>
  <c r="FP677" i="65"/>
  <c r="GN677" i="65" s="1"/>
  <c r="HD677" i="65" s="1"/>
  <c r="FY677" i="65"/>
  <c r="FO677" i="65"/>
  <c r="FZ677" i="65"/>
  <c r="GB660" i="65"/>
  <c r="FR660" i="65"/>
  <c r="GC660" i="65" s="1"/>
  <c r="FO660" i="65"/>
  <c r="FM660" i="65"/>
  <c r="FY660" i="65"/>
  <c r="FZ660" i="65"/>
  <c r="FP660" i="65"/>
  <c r="FX638" i="65"/>
  <c r="FR575" i="65"/>
  <c r="GC575" i="65" s="1"/>
  <c r="FO575" i="65"/>
  <c r="FZ575" i="65"/>
  <c r="FM575" i="65"/>
  <c r="FY575" i="65"/>
  <c r="FP575" i="65"/>
  <c r="GB575" i="65"/>
  <c r="GB707" i="65"/>
  <c r="FR707" i="65"/>
  <c r="GC707" i="65" s="1"/>
  <c r="FM707" i="65"/>
  <c r="FO707" i="65"/>
  <c r="FP707" i="65"/>
  <c r="GN707" i="65" s="1"/>
  <c r="HD707" i="65" s="1"/>
  <c r="FY707" i="65"/>
  <c r="FZ707" i="65"/>
  <c r="FR696" i="65"/>
  <c r="GC696" i="65" s="1"/>
  <c r="FO696" i="65"/>
  <c r="FM696" i="65"/>
  <c r="FY696" i="65"/>
  <c r="FP696" i="65"/>
  <c r="GB696" i="65"/>
  <c r="FZ696" i="65"/>
  <c r="FR680" i="65"/>
  <c r="GC680" i="65" s="1"/>
  <c r="GB680" i="65"/>
  <c r="FZ680" i="65"/>
  <c r="FP680" i="65"/>
  <c r="GN680" i="65" s="1"/>
  <c r="HD680" i="65" s="1"/>
  <c r="FY680" i="65"/>
  <c r="FO680" i="65"/>
  <c r="FM680" i="65"/>
  <c r="FR669" i="65"/>
  <c r="GC669" i="65" s="1"/>
  <c r="FY669" i="65"/>
  <c r="FO669" i="65"/>
  <c r="FP669" i="65"/>
  <c r="FZ669" i="65"/>
  <c r="GB669" i="65"/>
  <c r="FM669" i="65"/>
  <c r="FX652" i="65"/>
  <c r="FR574" i="65"/>
  <c r="GC574" i="65" s="1"/>
  <c r="FM574" i="65"/>
  <c r="FO574" i="65"/>
  <c r="FP574" i="65"/>
  <c r="FY574" i="65"/>
  <c r="GB574" i="65"/>
  <c r="FZ574" i="65"/>
  <c r="FR767" i="65"/>
  <c r="GC767" i="65" s="1"/>
  <c r="FY767" i="65"/>
  <c r="FP767" i="65"/>
  <c r="GN767" i="65" s="1"/>
  <c r="HD767" i="65" s="1"/>
  <c r="FZ767" i="65"/>
  <c r="FM767" i="65"/>
  <c r="GB767" i="65"/>
  <c r="FO767" i="65"/>
  <c r="FR759" i="65"/>
  <c r="GC759" i="65" s="1"/>
  <c r="FY759" i="65"/>
  <c r="FP759" i="65"/>
  <c r="GN759" i="65" s="1"/>
  <c r="HD759" i="65" s="1"/>
  <c r="FZ759" i="65"/>
  <c r="FM759" i="65"/>
  <c r="GB759" i="65"/>
  <c r="FO759" i="65"/>
  <c r="FR751" i="65"/>
  <c r="GC751" i="65" s="1"/>
  <c r="FY751" i="65"/>
  <c r="FP751" i="65"/>
  <c r="FZ751" i="65"/>
  <c r="FM751" i="65"/>
  <c r="GB751" i="65"/>
  <c r="FO751" i="65"/>
  <c r="FR746" i="65"/>
  <c r="GC746" i="65" s="1"/>
  <c r="FZ746" i="65"/>
  <c r="FM746" i="65"/>
  <c r="GB746" i="65"/>
  <c r="FP746" i="65"/>
  <c r="FO746" i="65"/>
  <c r="FY746" i="65"/>
  <c r="FR736" i="65"/>
  <c r="FZ736" i="65"/>
  <c r="FY736" i="65"/>
  <c r="FM736" i="65"/>
  <c r="GB736" i="65"/>
  <c r="FP736" i="65"/>
  <c r="FO736" i="65"/>
  <c r="FR730" i="65"/>
  <c r="GC730" i="65" s="1"/>
  <c r="FZ730" i="65"/>
  <c r="FO730" i="65"/>
  <c r="FY730" i="65"/>
  <c r="FM730" i="65"/>
  <c r="GB730" i="65"/>
  <c r="FP730" i="65"/>
  <c r="FX723" i="65"/>
  <c r="FX715" i="65"/>
  <c r="GB709" i="65"/>
  <c r="FR709" i="65"/>
  <c r="GC709" i="65" s="1"/>
  <c r="FO709" i="65"/>
  <c r="FY709" i="65"/>
  <c r="FM709" i="65"/>
  <c r="FP709" i="65"/>
  <c r="FZ709" i="65"/>
  <c r="FX697" i="65"/>
  <c r="FX687" i="65"/>
  <c r="FR681" i="65"/>
  <c r="GC681" i="65" s="1"/>
  <c r="FP681" i="65"/>
  <c r="GN681" i="65" s="1"/>
  <c r="HD681" i="65" s="1"/>
  <c r="FM681" i="65"/>
  <c r="FY681" i="65"/>
  <c r="GB681" i="65"/>
  <c r="FO681" i="65"/>
  <c r="FZ681" i="65"/>
  <c r="GB671" i="65"/>
  <c r="FN671" i="65" s="1"/>
  <c r="FR671" i="65"/>
  <c r="GC671" i="65" s="1"/>
  <c r="FO671" i="65"/>
  <c r="FY671" i="65"/>
  <c r="FP671" i="65"/>
  <c r="GN671" i="65" s="1"/>
  <c r="HD671" i="65" s="1"/>
  <c r="FM671" i="65"/>
  <c r="FZ671" i="65"/>
  <c r="FR664" i="65"/>
  <c r="GC664" i="65" s="1"/>
  <c r="FZ664" i="65"/>
  <c r="GB664" i="65"/>
  <c r="FM664" i="65"/>
  <c r="FY664" i="65"/>
  <c r="FP664" i="65"/>
  <c r="FO664" i="65"/>
  <c r="FR655" i="65"/>
  <c r="GC655" i="65" s="1"/>
  <c r="FM655" i="65"/>
  <c r="FP655" i="65"/>
  <c r="FZ655" i="65"/>
  <c r="FO655" i="65"/>
  <c r="FY655" i="65"/>
  <c r="GB655" i="65"/>
  <c r="FR648" i="65"/>
  <c r="GC648" i="65" s="1"/>
  <c r="FZ648" i="65"/>
  <c r="GB648" i="65"/>
  <c r="FP648" i="65"/>
  <c r="GN648" i="65" s="1"/>
  <c r="HD648" i="65" s="1"/>
  <c r="FO648" i="65"/>
  <c r="FM648" i="65"/>
  <c r="FY648" i="65"/>
  <c r="FR640" i="65"/>
  <c r="GC640" i="65" s="1"/>
  <c r="FZ640" i="65"/>
  <c r="GB640" i="65"/>
  <c r="FM640" i="65"/>
  <c r="FP640" i="65"/>
  <c r="GN640" i="65" s="1"/>
  <c r="HD640" i="65" s="1"/>
  <c r="FO640" i="65"/>
  <c r="FY640" i="65"/>
  <c r="FX631" i="65"/>
  <c r="FR618" i="65"/>
  <c r="GC618" i="65" s="1"/>
  <c r="FO618" i="65"/>
  <c r="FY618" i="65"/>
  <c r="FM618" i="65"/>
  <c r="FP618" i="65"/>
  <c r="GB618" i="65"/>
  <c r="FZ618" i="65"/>
  <c r="GB602" i="65"/>
  <c r="FR602" i="65"/>
  <c r="GC602" i="65" s="1"/>
  <c r="FO602" i="65"/>
  <c r="FY602" i="65"/>
  <c r="FP602" i="65"/>
  <c r="GN602" i="65" s="1"/>
  <c r="HD602" i="65" s="1"/>
  <c r="FM602" i="65"/>
  <c r="FZ602" i="65"/>
  <c r="FX582" i="65"/>
  <c r="FX566" i="65"/>
  <c r="FX556" i="65"/>
  <c r="FR523" i="65"/>
  <c r="GC523" i="65" s="1"/>
  <c r="FO523" i="65"/>
  <c r="FZ523" i="65"/>
  <c r="FM523" i="65"/>
  <c r="FY523" i="65"/>
  <c r="FP523" i="65"/>
  <c r="GN523" i="65" s="1"/>
  <c r="HD523" i="65" s="1"/>
  <c r="GB523" i="65"/>
  <c r="GB470" i="65"/>
  <c r="FR470" i="65"/>
  <c r="GC470" i="65" s="1"/>
  <c r="FO470" i="65"/>
  <c r="FY470" i="65"/>
  <c r="FM470" i="65"/>
  <c r="FZ470" i="65"/>
  <c r="FP470" i="65"/>
  <c r="FX765" i="65"/>
  <c r="FX757" i="65"/>
  <c r="FX749" i="65"/>
  <c r="FR737" i="65"/>
  <c r="GC737" i="65" s="1"/>
  <c r="FM737" i="65"/>
  <c r="FO737" i="65"/>
  <c r="GB737" i="65"/>
  <c r="FY737" i="65"/>
  <c r="FZ737" i="65"/>
  <c r="FP737" i="65"/>
  <c r="FX733" i="65"/>
  <c r="FR720" i="65"/>
  <c r="GC720" i="65" s="1"/>
  <c r="FM720" i="65"/>
  <c r="FY720" i="65"/>
  <c r="FP720" i="65"/>
  <c r="GN720" i="65" s="1"/>
  <c r="HD720" i="65" s="1"/>
  <c r="GB720" i="65"/>
  <c r="FZ720" i="65"/>
  <c r="FO720" i="65"/>
  <c r="GB710" i="65"/>
  <c r="FR710" i="65"/>
  <c r="GC710" i="65" s="1"/>
  <c r="FO710" i="65"/>
  <c r="FZ710" i="65"/>
  <c r="FY710" i="65"/>
  <c r="FM710" i="65"/>
  <c r="FP710" i="65"/>
  <c r="GB701" i="65"/>
  <c r="FR701" i="65"/>
  <c r="GC701" i="65" s="1"/>
  <c r="FO701" i="65"/>
  <c r="FY701" i="65"/>
  <c r="FP701" i="65"/>
  <c r="GN701" i="65" s="1"/>
  <c r="HD701" i="65" s="1"/>
  <c r="FM701" i="65"/>
  <c r="FZ701" i="65"/>
  <c r="GB691" i="65"/>
  <c r="FR691" i="65"/>
  <c r="GC691" i="65" s="1"/>
  <c r="FP691" i="65"/>
  <c r="GN691" i="65" s="1"/>
  <c r="HD691" i="65" s="1"/>
  <c r="FY691" i="65"/>
  <c r="FM691" i="65"/>
  <c r="FO691" i="65"/>
  <c r="FZ691" i="65"/>
  <c r="FX682" i="65"/>
  <c r="FR672" i="65"/>
  <c r="GC672" i="65" s="1"/>
  <c r="GB672" i="65"/>
  <c r="FZ672" i="65"/>
  <c r="FO672" i="65"/>
  <c r="FM672" i="65"/>
  <c r="FY672" i="65"/>
  <c r="FP672" i="65"/>
  <c r="FR666" i="65"/>
  <c r="GC666" i="65" s="1"/>
  <c r="GB666" i="65"/>
  <c r="FZ666" i="65"/>
  <c r="FO666" i="65"/>
  <c r="FY666" i="65"/>
  <c r="FM666" i="65"/>
  <c r="FP666" i="65"/>
  <c r="FR657" i="65"/>
  <c r="GC657" i="65" s="1"/>
  <c r="FM657" i="65"/>
  <c r="FP657" i="65"/>
  <c r="GB657" i="65"/>
  <c r="FZ657" i="65"/>
  <c r="FY657" i="65"/>
  <c r="FO657" i="65"/>
  <c r="FR650" i="65"/>
  <c r="GC650" i="65" s="1"/>
  <c r="GB650" i="65"/>
  <c r="FZ650" i="65"/>
  <c r="FO650" i="65"/>
  <c r="FY650" i="65"/>
  <c r="FM650" i="65"/>
  <c r="FP650" i="65"/>
  <c r="GN650" i="65" s="1"/>
  <c r="HD650" i="65" s="1"/>
  <c r="FR644" i="65"/>
  <c r="GC644" i="65" s="1"/>
  <c r="GB644" i="65"/>
  <c r="FZ644" i="65"/>
  <c r="FM644" i="65"/>
  <c r="FY644" i="65"/>
  <c r="FP644" i="65"/>
  <c r="GN644" i="65" s="1"/>
  <c r="HD644" i="65" s="1"/>
  <c r="FO644" i="65"/>
  <c r="FX637" i="65"/>
  <c r="FR623" i="65"/>
  <c r="GC623" i="65" s="1"/>
  <c r="FM623" i="65"/>
  <c r="FZ623" i="65"/>
  <c r="FP623" i="65"/>
  <c r="FY623" i="65"/>
  <c r="FO623" i="65"/>
  <c r="GB623" i="65"/>
  <c r="FX614" i="65"/>
  <c r="FR599" i="65"/>
  <c r="GC599" i="65" s="1"/>
  <c r="FM599" i="65"/>
  <c r="FO599" i="65"/>
  <c r="FP599" i="65"/>
  <c r="GN599" i="65" s="1"/>
  <c r="HD599" i="65" s="1"/>
  <c r="FY599" i="65"/>
  <c r="GB599" i="65"/>
  <c r="FZ599" i="65"/>
  <c r="FX590" i="65"/>
  <c r="FR571" i="65"/>
  <c r="GC571" i="65" s="1"/>
  <c r="FP571" i="65"/>
  <c r="GN571" i="65" s="1"/>
  <c r="HD571" i="65" s="1"/>
  <c r="GB571" i="65"/>
  <c r="FZ571" i="65"/>
  <c r="FO571" i="65"/>
  <c r="FM571" i="65"/>
  <c r="FY571" i="65"/>
  <c r="FR541" i="65"/>
  <c r="GC541" i="65" s="1"/>
  <c r="FY541" i="65"/>
  <c r="GB541" i="65"/>
  <c r="FM541" i="65"/>
  <c r="FZ541" i="65"/>
  <c r="FP541" i="65"/>
  <c r="FO541" i="65"/>
  <c r="FX517" i="65"/>
  <c r="FR485" i="65"/>
  <c r="GC485" i="65" s="1"/>
  <c r="FM485" i="65"/>
  <c r="FO485" i="65"/>
  <c r="FP485" i="65"/>
  <c r="GN485" i="65" s="1"/>
  <c r="HD485" i="65" s="1"/>
  <c r="GB485" i="65"/>
  <c r="FZ485" i="65"/>
  <c r="FY485" i="65"/>
  <c r="FX642" i="65"/>
  <c r="FY632" i="65"/>
  <c r="FR632" i="65"/>
  <c r="GC632" i="65" s="1"/>
  <c r="FO632" i="65"/>
  <c r="FZ632" i="65"/>
  <c r="FM632" i="65"/>
  <c r="GB632" i="65"/>
  <c r="FP632" i="65"/>
  <c r="FX621" i="65"/>
  <c r="GB610" i="65"/>
  <c r="FR610" i="65"/>
  <c r="GC610" i="65" s="1"/>
  <c r="FO610" i="65"/>
  <c r="FY610" i="65"/>
  <c r="FP610" i="65"/>
  <c r="GN610" i="65" s="1"/>
  <c r="HD610" i="65" s="1"/>
  <c r="FM610" i="65"/>
  <c r="FZ610" i="65"/>
  <c r="FX598" i="65"/>
  <c r="FR586" i="65"/>
  <c r="GC586" i="65" s="1"/>
  <c r="FM586" i="65"/>
  <c r="FP586" i="65"/>
  <c r="FZ586" i="65"/>
  <c r="FY586" i="65"/>
  <c r="GB586" i="65"/>
  <c r="FO586" i="65"/>
  <c r="FX570" i="65"/>
  <c r="FX547" i="65"/>
  <c r="GB520" i="65"/>
  <c r="FR520" i="65"/>
  <c r="GC520" i="65" s="1"/>
  <c r="FP520" i="65"/>
  <c r="GN520" i="65" s="1"/>
  <c r="HD520" i="65" s="1"/>
  <c r="FM520" i="65"/>
  <c r="FO520" i="65"/>
  <c r="FY520" i="65"/>
  <c r="FZ520" i="65"/>
  <c r="FR490" i="65"/>
  <c r="GC490" i="65" s="1"/>
  <c r="FY490" i="65"/>
  <c r="FZ490" i="65"/>
  <c r="GB490" i="65"/>
  <c r="FO490" i="65"/>
  <c r="FM490" i="65"/>
  <c r="FP490" i="65"/>
  <c r="FX441" i="65"/>
  <c r="FR627" i="65"/>
  <c r="GC627" i="65" s="1"/>
  <c r="GB627" i="65"/>
  <c r="FM627" i="65"/>
  <c r="FZ627" i="65"/>
  <c r="FP627" i="65"/>
  <c r="FY627" i="65"/>
  <c r="FO627" i="65"/>
  <c r="FX622" i="65"/>
  <c r="FR615" i="65"/>
  <c r="GC615" i="65" s="1"/>
  <c r="FO615" i="65"/>
  <c r="FP615" i="65"/>
  <c r="FZ615" i="65"/>
  <c r="FY615" i="65"/>
  <c r="FM615" i="65"/>
  <c r="GB615" i="65"/>
  <c r="FR607" i="65"/>
  <c r="GC607" i="65" s="1"/>
  <c r="FO607" i="65"/>
  <c r="FZ607" i="65"/>
  <c r="FY607" i="65"/>
  <c r="FM607" i="65"/>
  <c r="GB607" i="65"/>
  <c r="FP607" i="65"/>
  <c r="GN607" i="65" s="1"/>
  <c r="HD607" i="65" s="1"/>
  <c r="FR597" i="65"/>
  <c r="GC597" i="65" s="1"/>
  <c r="FM597" i="65"/>
  <c r="FZ597" i="65"/>
  <c r="FP597" i="65"/>
  <c r="GN597" i="65" s="1"/>
  <c r="HD597" i="65" s="1"/>
  <c r="FO597" i="65"/>
  <c r="FY597" i="65"/>
  <c r="GB597" i="65"/>
  <c r="FX589" i="65"/>
  <c r="GB581" i="65"/>
  <c r="FR581" i="65"/>
  <c r="GC581" i="65" s="1"/>
  <c r="FO581" i="65"/>
  <c r="FY581" i="65"/>
  <c r="FM581" i="65"/>
  <c r="FZ581" i="65"/>
  <c r="FP581" i="65"/>
  <c r="GB573" i="65"/>
  <c r="FR573" i="65"/>
  <c r="GC573" i="65" s="1"/>
  <c r="FM573" i="65"/>
  <c r="FZ573" i="65"/>
  <c r="FP573" i="65"/>
  <c r="FO573" i="65"/>
  <c r="FY573" i="65"/>
  <c r="GB565" i="65"/>
  <c r="FR565" i="65"/>
  <c r="GC565" i="65" s="1"/>
  <c r="FO565" i="65"/>
  <c r="FY565" i="65"/>
  <c r="FM565" i="65"/>
  <c r="FZ565" i="65"/>
  <c r="FP565" i="65"/>
  <c r="GN565" i="65" s="1"/>
  <c r="HD565" i="65" s="1"/>
  <c r="FR555" i="65"/>
  <c r="GC555" i="65" s="1"/>
  <c r="FZ555" i="65"/>
  <c r="FY555" i="65"/>
  <c r="FM555" i="65"/>
  <c r="FO555" i="65"/>
  <c r="GB555" i="65"/>
  <c r="FP555" i="65"/>
  <c r="FX544" i="65"/>
  <c r="FX527" i="65"/>
  <c r="FX520" i="65"/>
  <c r="FX510" i="65"/>
  <c r="FR498" i="65"/>
  <c r="GC498" i="65" s="1"/>
  <c r="FY498" i="65"/>
  <c r="FM498" i="65"/>
  <c r="GB498" i="65"/>
  <c r="FP498" i="65"/>
  <c r="FO498" i="65"/>
  <c r="FZ498" i="65"/>
  <c r="FR481" i="65"/>
  <c r="GC481" i="65" s="1"/>
  <c r="FM481" i="65"/>
  <c r="FO481" i="65"/>
  <c r="FP481" i="65"/>
  <c r="GN481" i="65" s="1"/>
  <c r="HD481" i="65" s="1"/>
  <c r="FZ481" i="65"/>
  <c r="FY481" i="65"/>
  <c r="GB481" i="65"/>
  <c r="GB468" i="65"/>
  <c r="FR468" i="65"/>
  <c r="GC468" i="65" s="1"/>
  <c r="FM468" i="65"/>
  <c r="FY468" i="65"/>
  <c r="FO468" i="65"/>
  <c r="FP468" i="65"/>
  <c r="FZ468" i="65"/>
  <c r="FR451" i="65"/>
  <c r="GC451" i="65" s="1"/>
  <c r="FM451" i="65"/>
  <c r="FZ451" i="65"/>
  <c r="FY451" i="65"/>
  <c r="FO451" i="65"/>
  <c r="GB451" i="65"/>
  <c r="FP451" i="65"/>
  <c r="GN451" i="65" s="1"/>
  <c r="HD451" i="65" s="1"/>
  <c r="FX613" i="65"/>
  <c r="FX605" i="65"/>
  <c r="FR593" i="65"/>
  <c r="GC593" i="65" s="1"/>
  <c r="FO593" i="65"/>
  <c r="GB593" i="65"/>
  <c r="FM593" i="65"/>
  <c r="FY593" i="65"/>
  <c r="FP593" i="65"/>
  <c r="FZ593" i="65"/>
  <c r="FR585" i="65"/>
  <c r="GC585" i="65" s="1"/>
  <c r="FM585" i="65"/>
  <c r="GB585" i="65"/>
  <c r="FP585" i="65"/>
  <c r="FZ585" i="65"/>
  <c r="FO585" i="65"/>
  <c r="FY585" i="65"/>
  <c r="FX577" i="65"/>
  <c r="FX569" i="65"/>
  <c r="FX561" i="65"/>
  <c r="FX550" i="65"/>
  <c r="FX534" i="65"/>
  <c r="GB524" i="65"/>
  <c r="FR524" i="65"/>
  <c r="GC524" i="65" s="1"/>
  <c r="FM524" i="65"/>
  <c r="FY524" i="65"/>
  <c r="FO524" i="65"/>
  <c r="FP524" i="65"/>
  <c r="GN524" i="65" s="1"/>
  <c r="HD524" i="65" s="1"/>
  <c r="FZ524" i="65"/>
  <c r="FX508" i="65"/>
  <c r="FX494" i="65"/>
  <c r="FX480" i="65"/>
  <c r="FX465" i="65"/>
  <c r="FX505" i="65"/>
  <c r="FX483" i="65"/>
  <c r="FX466" i="65"/>
  <c r="FR552" i="65"/>
  <c r="GC552" i="65" s="1"/>
  <c r="FP552" i="65"/>
  <c r="FM552" i="65"/>
  <c r="FY552" i="65"/>
  <c r="FV552" i="65"/>
  <c r="GB552" i="65"/>
  <c r="FO552" i="65"/>
  <c r="FZ552" i="65"/>
  <c r="FR545" i="65"/>
  <c r="GC545" i="65" s="1"/>
  <c r="FY545" i="65"/>
  <c r="FM545" i="65"/>
  <c r="FZ545" i="65"/>
  <c r="FP545" i="65"/>
  <c r="GB545" i="65"/>
  <c r="FO545" i="65"/>
  <c r="FX537" i="65"/>
  <c r="FX522" i="65"/>
  <c r="FX515" i="65"/>
  <c r="FR509" i="65"/>
  <c r="GC509" i="65" s="1"/>
  <c r="FP509" i="65"/>
  <c r="FM509" i="65"/>
  <c r="GB509" i="65"/>
  <c r="FZ509" i="65"/>
  <c r="FY509" i="65"/>
  <c r="FO509" i="65"/>
  <c r="FX500" i="65"/>
  <c r="FR496" i="65"/>
  <c r="GC496" i="65" s="1"/>
  <c r="FZ496" i="65"/>
  <c r="FY496" i="65"/>
  <c r="GB496" i="65"/>
  <c r="FP496" i="65"/>
  <c r="GN496" i="65" s="1"/>
  <c r="HD496" i="65" s="1"/>
  <c r="FO496" i="65"/>
  <c r="FM496" i="65"/>
  <c r="FX486" i="65"/>
  <c r="FX478" i="65"/>
  <c r="FX470" i="65"/>
  <c r="FR463" i="65"/>
  <c r="GC463" i="65" s="1"/>
  <c r="FP463" i="65"/>
  <c r="GB463" i="65"/>
  <c r="FZ463" i="65"/>
  <c r="FM463" i="65"/>
  <c r="FY463" i="65"/>
  <c r="FO463" i="65"/>
  <c r="FX453" i="65"/>
  <c r="FX445" i="65"/>
  <c r="FR550" i="65"/>
  <c r="GC550" i="65" s="1"/>
  <c r="FY550" i="65"/>
  <c r="FM550" i="65"/>
  <c r="FP550" i="65"/>
  <c r="FZ550" i="65"/>
  <c r="FO550" i="65"/>
  <c r="GB550" i="65"/>
  <c r="GB540" i="65"/>
  <c r="FR540" i="65"/>
  <c r="GC540" i="65" s="1"/>
  <c r="FY540" i="65"/>
  <c r="FO540" i="65"/>
  <c r="FP540" i="65"/>
  <c r="FZ540" i="65"/>
  <c r="FM540" i="65"/>
  <c r="GB534" i="65"/>
  <c r="FR534" i="65"/>
  <c r="GC534" i="65" s="1"/>
  <c r="FP534" i="65"/>
  <c r="GN534" i="65" s="1"/>
  <c r="HD534" i="65" s="1"/>
  <c r="FY534" i="65"/>
  <c r="FM534" i="65"/>
  <c r="FO534" i="65"/>
  <c r="FZ534" i="65"/>
  <c r="FR525" i="65"/>
  <c r="GC525" i="65" s="1"/>
  <c r="FM525" i="65"/>
  <c r="FY525" i="65"/>
  <c r="FP525" i="65"/>
  <c r="GN525" i="65" s="1"/>
  <c r="HD525" i="65" s="1"/>
  <c r="GB525" i="65"/>
  <c r="FZ525" i="65"/>
  <c r="FO525" i="65"/>
  <c r="FR511" i="65"/>
  <c r="GC511" i="65" s="1"/>
  <c r="FM511" i="65"/>
  <c r="FY511" i="65"/>
  <c r="FP511" i="65"/>
  <c r="GB511" i="65"/>
  <c r="FZ511" i="65"/>
  <c r="FO511" i="65"/>
  <c r="FX502" i="65"/>
  <c r="FR494" i="65"/>
  <c r="GC494" i="65" s="1"/>
  <c r="GB494" i="65"/>
  <c r="FZ494" i="65"/>
  <c r="FY494" i="65"/>
  <c r="FM494" i="65"/>
  <c r="FP494" i="65"/>
  <c r="GN494" i="65" s="1"/>
  <c r="HD494" i="65" s="1"/>
  <c r="FO494" i="65"/>
  <c r="FR484" i="65"/>
  <c r="GC484" i="65" s="1"/>
  <c r="FO484" i="65"/>
  <c r="FZ484" i="65"/>
  <c r="FM484" i="65"/>
  <c r="FY484" i="65"/>
  <c r="FP484" i="65"/>
  <c r="GN484" i="65" s="1"/>
  <c r="HD484" i="65" s="1"/>
  <c r="GB484" i="65"/>
  <c r="FR472" i="65"/>
  <c r="GC472" i="65" s="1"/>
  <c r="FP472" i="65"/>
  <c r="FO472" i="65"/>
  <c r="FY472" i="65"/>
  <c r="FM472" i="65"/>
  <c r="GB472" i="65"/>
  <c r="FZ472" i="65"/>
  <c r="FX464" i="65"/>
  <c r="FX458" i="65"/>
  <c r="FR452" i="65"/>
  <c r="GC452" i="65" s="1"/>
  <c r="FZ452" i="65"/>
  <c r="GB452" i="65"/>
  <c r="FM452" i="65"/>
  <c r="FV452" i="65"/>
  <c r="FP452" i="65"/>
  <c r="GN452" i="65" s="1"/>
  <c r="HD452" i="65" s="1"/>
  <c r="FO452" i="65"/>
  <c r="FY452" i="65"/>
  <c r="FR444" i="65"/>
  <c r="GC444" i="65" s="1"/>
  <c r="FM444" i="65"/>
  <c r="GB444" i="65"/>
  <c r="FP444" i="65"/>
  <c r="GN444" i="65" s="1"/>
  <c r="HD444" i="65" s="1"/>
  <c r="FZ444" i="65"/>
  <c r="FO444" i="65"/>
  <c r="FY444" i="65"/>
  <c r="FM453" i="65"/>
  <c r="FR453" i="65"/>
  <c r="GC453" i="65" s="1"/>
  <c r="FP453" i="65"/>
  <c r="GN453" i="65" s="1"/>
  <c r="HD453" i="65" s="1"/>
  <c r="FO453" i="65"/>
  <c r="FZ453" i="65"/>
  <c r="FY453" i="65"/>
  <c r="GB453" i="65"/>
  <c r="FR445" i="65"/>
  <c r="GC445" i="65" s="1"/>
  <c r="FM445" i="65"/>
  <c r="GB445" i="65"/>
  <c r="FO445" i="65"/>
  <c r="FZ445" i="65"/>
  <c r="FY445" i="65"/>
  <c r="FP445" i="65"/>
  <c r="GN445" i="65" s="1"/>
  <c r="HD445" i="65" s="1"/>
  <c r="FX432" i="65"/>
  <c r="FX416" i="65"/>
  <c r="FX400" i="65"/>
  <c r="FX384" i="65"/>
  <c r="FX368" i="65"/>
  <c r="FX352" i="65"/>
  <c r="FX336" i="65"/>
  <c r="FX320" i="65"/>
  <c r="FX304" i="65"/>
  <c r="FX288" i="65"/>
  <c r="FX272" i="65"/>
  <c r="FX256" i="65"/>
  <c r="FX240" i="65"/>
  <c r="FX224" i="65"/>
  <c r="FX208" i="65"/>
  <c r="FX192" i="65"/>
  <c r="FX176" i="65"/>
  <c r="FX160" i="65"/>
  <c r="FX144" i="65"/>
  <c r="FX128" i="65"/>
  <c r="FX112" i="65"/>
  <c r="FX96" i="65"/>
  <c r="FX80" i="65"/>
  <c r="FX62" i="65"/>
  <c r="FX7" i="65"/>
  <c r="FX431" i="65"/>
  <c r="FX415" i="65"/>
  <c r="FX399" i="65"/>
  <c r="FX383" i="65"/>
  <c r="FX367" i="65"/>
  <c r="FX351" i="65"/>
  <c r="FX335" i="65"/>
  <c r="FX319" i="65"/>
  <c r="FX303" i="65"/>
  <c r="FX287" i="65"/>
  <c r="FX271" i="65"/>
  <c r="FX255" i="65"/>
  <c r="FX239" i="65"/>
  <c r="FX223" i="65"/>
  <c r="FX207" i="65"/>
  <c r="FX191" i="65"/>
  <c r="FX175" i="65"/>
  <c r="FX159" i="65"/>
  <c r="FX143" i="65"/>
  <c r="FX127" i="65"/>
  <c r="FX111" i="65"/>
  <c r="FX95" i="65"/>
  <c r="FX79" i="65"/>
  <c r="FX59" i="65"/>
  <c r="FX426" i="65"/>
  <c r="FX410" i="65"/>
  <c r="FX394" i="65"/>
  <c r="FX378" i="65"/>
  <c r="FX362" i="65"/>
  <c r="FX346" i="65"/>
  <c r="FX330" i="65"/>
  <c r="FX314" i="65"/>
  <c r="FX298" i="65"/>
  <c r="FX282" i="65"/>
  <c r="FX266" i="65"/>
  <c r="FX250" i="65"/>
  <c r="FX234" i="65"/>
  <c r="FX218" i="65"/>
  <c r="FX202" i="65"/>
  <c r="FX186" i="65"/>
  <c r="FX170" i="65"/>
  <c r="FX154" i="65"/>
  <c r="FX138" i="65"/>
  <c r="FX122" i="65"/>
  <c r="FX106" i="65"/>
  <c r="FX90" i="65"/>
  <c r="FX74" i="65"/>
  <c r="FX47" i="65"/>
  <c r="FX437" i="65"/>
  <c r="FX421" i="65"/>
  <c r="FX405" i="65"/>
  <c r="FX389" i="65"/>
  <c r="FX373" i="65"/>
  <c r="FX357" i="65"/>
  <c r="FX341" i="65"/>
  <c r="FX325" i="65"/>
  <c r="FX309" i="65"/>
  <c r="FX293" i="65"/>
  <c r="FX277" i="65"/>
  <c r="FX261" i="65"/>
  <c r="FX245" i="65"/>
  <c r="FX229" i="65"/>
  <c r="FX213" i="65"/>
  <c r="FX197" i="65"/>
  <c r="FX181" i="65"/>
  <c r="FX165" i="65"/>
  <c r="FX149" i="65"/>
  <c r="FX133" i="65"/>
  <c r="FX117" i="65"/>
  <c r="FX101" i="65"/>
  <c r="FX85" i="65"/>
  <c r="FX69" i="65"/>
  <c r="FX27" i="65"/>
  <c r="FX57" i="65"/>
  <c r="FX41" i="65"/>
  <c r="FX25" i="65"/>
  <c r="FX9" i="65"/>
  <c r="FX52" i="65"/>
  <c r="FX36" i="65"/>
  <c r="FX20" i="65"/>
  <c r="FX50" i="65"/>
  <c r="FX34" i="65"/>
  <c r="FX18" i="65"/>
  <c r="FX872" i="65"/>
  <c r="FX864" i="65"/>
  <c r="FX857" i="65"/>
  <c r="FX849" i="65"/>
  <c r="FX841" i="65"/>
  <c r="FR818" i="65"/>
  <c r="GC818" i="65" s="1"/>
  <c r="FY818" i="65"/>
  <c r="FZ818" i="65"/>
  <c r="FO818" i="65"/>
  <c r="FM818" i="65"/>
  <c r="GB818" i="65"/>
  <c r="FP818" i="65"/>
  <c r="FO802" i="65"/>
  <c r="FR802" i="65"/>
  <c r="GC802" i="65" s="1"/>
  <c r="FZ802" i="65"/>
  <c r="FY802" i="65"/>
  <c r="FM802" i="65"/>
  <c r="GB802" i="65"/>
  <c r="FP802" i="65"/>
  <c r="GN802" i="65" s="1"/>
  <c r="HD802" i="65" s="1"/>
  <c r="FR786" i="65"/>
  <c r="GC786" i="65" s="1"/>
  <c r="GB786" i="65"/>
  <c r="FP786" i="65"/>
  <c r="FY786" i="65"/>
  <c r="FZ786" i="65"/>
  <c r="FM786" i="65"/>
  <c r="FO786" i="65"/>
  <c r="GB721" i="65"/>
  <c r="FR721" i="65"/>
  <c r="GC721" i="65" s="1"/>
  <c r="FP721" i="65"/>
  <c r="GN721" i="65" s="1"/>
  <c r="HD721" i="65" s="1"/>
  <c r="FM721" i="65"/>
  <c r="FO721" i="65"/>
  <c r="FY721" i="65"/>
  <c r="FZ721" i="65"/>
  <c r="GB871" i="65"/>
  <c r="FR871" i="65"/>
  <c r="GC871" i="65" s="1"/>
  <c r="FM871" i="65"/>
  <c r="FO871" i="65"/>
  <c r="FY871" i="65"/>
  <c r="FP871" i="65"/>
  <c r="FZ871" i="65"/>
  <c r="GB863" i="65"/>
  <c r="FR863" i="65"/>
  <c r="GC863" i="65" s="1"/>
  <c r="FM863" i="65"/>
  <c r="FO863" i="65"/>
  <c r="FY863" i="65"/>
  <c r="FP863" i="65"/>
  <c r="FZ863" i="65"/>
  <c r="FR855" i="65"/>
  <c r="GC855" i="65" s="1"/>
  <c r="FY855" i="65"/>
  <c r="FO855" i="65"/>
  <c r="GB855" i="65"/>
  <c r="FM855" i="65"/>
  <c r="FZ855" i="65"/>
  <c r="FP855" i="65"/>
  <c r="FR847" i="65"/>
  <c r="GC847" i="65" s="1"/>
  <c r="FZ847" i="65"/>
  <c r="FM847" i="65"/>
  <c r="FP847" i="65"/>
  <c r="GN847" i="65" s="1"/>
  <c r="HD847" i="65" s="1"/>
  <c r="FY847" i="65"/>
  <c r="GB847" i="65"/>
  <c r="FO847" i="65"/>
  <c r="FR839" i="65"/>
  <c r="GC839" i="65" s="1"/>
  <c r="FY839" i="65"/>
  <c r="FZ839" i="65"/>
  <c r="FP839" i="65"/>
  <c r="GN839" i="65" s="1"/>
  <c r="HD839" i="65" s="1"/>
  <c r="FO839" i="65"/>
  <c r="GB839" i="65"/>
  <c r="FM839" i="65"/>
  <c r="FX778" i="65"/>
  <c r="GB875" i="65"/>
  <c r="FR875" i="65"/>
  <c r="GC875" i="65" s="1"/>
  <c r="FO875" i="65"/>
  <c r="FY875" i="65"/>
  <c r="FP875" i="65"/>
  <c r="GN875" i="65" s="1"/>
  <c r="HD875" i="65" s="1"/>
  <c r="FM875" i="65"/>
  <c r="FZ875" i="65"/>
  <c r="FX867" i="65"/>
  <c r="FX859" i="65"/>
  <c r="FX851" i="65"/>
  <c r="FX843" i="65"/>
  <c r="FO824" i="65"/>
  <c r="FR824" i="65"/>
  <c r="GC824" i="65" s="1"/>
  <c r="FM824" i="65"/>
  <c r="GB824" i="65"/>
  <c r="FP824" i="65"/>
  <c r="FZ824" i="65"/>
  <c r="FY824" i="65"/>
  <c r="FR808" i="65"/>
  <c r="GC808" i="65" s="1"/>
  <c r="FP808" i="65"/>
  <c r="GN808" i="65" s="1"/>
  <c r="HD808" i="65" s="1"/>
  <c r="GB808" i="65"/>
  <c r="FZ808" i="65"/>
  <c r="FO808" i="65"/>
  <c r="FM808" i="65"/>
  <c r="FY808" i="65"/>
  <c r="FR792" i="65"/>
  <c r="GC792" i="65" s="1"/>
  <c r="FM792" i="65"/>
  <c r="FO792" i="65"/>
  <c r="FP792" i="65"/>
  <c r="GB792" i="65"/>
  <c r="FZ792" i="65"/>
  <c r="FY792" i="65"/>
  <c r="FR773" i="65"/>
  <c r="GC773" i="65" s="1"/>
  <c r="GB773" i="65"/>
  <c r="FO773" i="65"/>
  <c r="FZ773" i="65"/>
  <c r="FV773" i="65"/>
  <c r="FP773" i="65"/>
  <c r="FM773" i="65"/>
  <c r="FY773" i="65"/>
  <c r="FX875" i="65"/>
  <c r="FR866" i="65"/>
  <c r="GC866" i="65" s="1"/>
  <c r="FO866" i="65"/>
  <c r="FP866" i="65"/>
  <c r="FY866" i="65"/>
  <c r="GB866" i="65"/>
  <c r="FM866" i="65"/>
  <c r="FZ866" i="65"/>
  <c r="FR857" i="65"/>
  <c r="GC857" i="65" s="1"/>
  <c r="GB857" i="65"/>
  <c r="FM857" i="65"/>
  <c r="FY857" i="65"/>
  <c r="FZ857" i="65"/>
  <c r="FP857" i="65"/>
  <c r="FO857" i="65"/>
  <c r="FR849" i="65"/>
  <c r="GC849" i="65" s="1"/>
  <c r="GB849" i="65"/>
  <c r="FO849" i="65"/>
  <c r="FY849" i="65"/>
  <c r="FZ849" i="65"/>
  <c r="FM849" i="65"/>
  <c r="FP849" i="65"/>
  <c r="FR841" i="65"/>
  <c r="GC841" i="65" s="1"/>
  <c r="FO841" i="65"/>
  <c r="FZ841" i="65"/>
  <c r="FY841" i="65"/>
  <c r="FM841" i="65"/>
  <c r="FP841" i="65"/>
  <c r="GN841" i="65" s="1"/>
  <c r="HD841" i="65" s="1"/>
  <c r="GB841" i="65"/>
  <c r="FX830" i="65"/>
  <c r="FX737" i="65"/>
  <c r="FX835" i="65"/>
  <c r="FX827" i="65"/>
  <c r="FX822" i="65"/>
  <c r="FX818" i="65"/>
  <c r="FX814" i="65"/>
  <c r="FX810" i="65"/>
  <c r="FX806" i="65"/>
  <c r="FX802" i="65"/>
  <c r="FX798" i="65"/>
  <c r="FX794" i="65"/>
  <c r="FX790" i="65"/>
  <c r="FX786" i="65"/>
  <c r="FX781" i="65"/>
  <c r="FX773" i="65"/>
  <c r="FX760" i="65"/>
  <c r="FR743" i="65"/>
  <c r="GC743" i="65" s="1"/>
  <c r="FP743" i="65"/>
  <c r="FY743" i="65"/>
  <c r="FM743" i="65"/>
  <c r="FO743" i="65"/>
  <c r="GB743" i="65"/>
  <c r="FZ743" i="65"/>
  <c r="GB718" i="65"/>
  <c r="FR718" i="65"/>
  <c r="GC718" i="65" s="1"/>
  <c r="FO718" i="65"/>
  <c r="FM718" i="65"/>
  <c r="FP718" i="65"/>
  <c r="GN718" i="65" s="1"/>
  <c r="HD718" i="65" s="1"/>
  <c r="FZ718" i="65"/>
  <c r="FY718" i="65"/>
  <c r="FX702" i="65"/>
  <c r="GB687" i="65"/>
  <c r="FR687" i="65"/>
  <c r="GC687" i="65" s="1"/>
  <c r="FM687" i="65"/>
  <c r="FO687" i="65"/>
  <c r="FY687" i="65"/>
  <c r="FP687" i="65"/>
  <c r="GN687" i="65" s="1"/>
  <c r="HD687" i="65" s="1"/>
  <c r="FZ687" i="65"/>
  <c r="FR676" i="65"/>
  <c r="GC676" i="65" s="1"/>
  <c r="FZ676" i="65"/>
  <c r="GB676" i="65"/>
  <c r="FM676" i="65"/>
  <c r="FP676" i="65"/>
  <c r="GN676" i="65" s="1"/>
  <c r="HD676" i="65" s="1"/>
  <c r="FO676" i="65"/>
  <c r="FY676" i="65"/>
  <c r="FX659" i="65"/>
  <c r="FX639" i="65"/>
  <c r="FR566" i="65"/>
  <c r="GC566" i="65" s="1"/>
  <c r="FM566" i="65"/>
  <c r="FO566" i="65"/>
  <c r="FP566" i="65"/>
  <c r="GN566" i="65" s="1"/>
  <c r="HD566" i="65" s="1"/>
  <c r="FY566" i="65"/>
  <c r="GB566" i="65"/>
  <c r="FZ566" i="65"/>
  <c r="FX836" i="65"/>
  <c r="FX828" i="65"/>
  <c r="FX819" i="65"/>
  <c r="FX803" i="65"/>
  <c r="FX795" i="65"/>
  <c r="FX787" i="65"/>
  <c r="FR779" i="65"/>
  <c r="GC779" i="65" s="1"/>
  <c r="FY779" i="65"/>
  <c r="FP779" i="65"/>
  <c r="GB779" i="65"/>
  <c r="FO779" i="65"/>
  <c r="FZ779" i="65"/>
  <c r="FM779" i="65"/>
  <c r="FR771" i="65"/>
  <c r="GC771" i="65" s="1"/>
  <c r="FY771" i="65"/>
  <c r="FP771" i="65"/>
  <c r="GN771" i="65" s="1"/>
  <c r="HD771" i="65" s="1"/>
  <c r="FZ771" i="65"/>
  <c r="FM771" i="65"/>
  <c r="GB771" i="65"/>
  <c r="FO771" i="65"/>
  <c r="FX758" i="65"/>
  <c r="FR738" i="65"/>
  <c r="GC738" i="65" s="1"/>
  <c r="FZ738" i="65"/>
  <c r="FP738" i="65"/>
  <c r="FO738" i="65"/>
  <c r="FY738" i="65"/>
  <c r="FM738" i="65"/>
  <c r="GB738" i="65"/>
  <c r="GB717" i="65"/>
  <c r="FR717" i="65"/>
  <c r="GC717" i="65" s="1"/>
  <c r="FP717" i="65"/>
  <c r="GN717" i="65" s="1"/>
  <c r="HD717" i="65" s="1"/>
  <c r="FM717" i="65"/>
  <c r="FY717" i="65"/>
  <c r="FO717" i="65"/>
  <c r="FZ717" i="65"/>
  <c r="FX701" i="65"/>
  <c r="GB689" i="65"/>
  <c r="FR689" i="65"/>
  <c r="GC689" i="65" s="1"/>
  <c r="FM689" i="65"/>
  <c r="FY689" i="65"/>
  <c r="FP689" i="65"/>
  <c r="GN689" i="65" s="1"/>
  <c r="HD689" i="65" s="1"/>
  <c r="FO689" i="65"/>
  <c r="FZ689" i="65"/>
  <c r="FX668" i="65"/>
  <c r="FR653" i="65"/>
  <c r="GC653" i="65" s="1"/>
  <c r="FY653" i="65"/>
  <c r="FO653" i="65"/>
  <c r="GB653" i="65"/>
  <c r="FM653" i="65"/>
  <c r="FP653" i="65"/>
  <c r="GN653" i="65" s="1"/>
  <c r="HD653" i="65" s="1"/>
  <c r="FZ653" i="65"/>
  <c r="FR611" i="65"/>
  <c r="GC611" i="65" s="1"/>
  <c r="FO611" i="65"/>
  <c r="FM611" i="65"/>
  <c r="GB611" i="65"/>
  <c r="FP611" i="65"/>
  <c r="FZ611" i="65"/>
  <c r="FY611" i="65"/>
  <c r="FX543" i="65"/>
  <c r="FR830" i="65"/>
  <c r="GC830" i="65" s="1"/>
  <c r="GB830" i="65"/>
  <c r="FZ830" i="65"/>
  <c r="FO830" i="65"/>
  <c r="FM830" i="65"/>
  <c r="FP830" i="65"/>
  <c r="FY830" i="65"/>
  <c r="FX779" i="65"/>
  <c r="FX771" i="65"/>
  <c r="FX761" i="65"/>
  <c r="FR727" i="65"/>
  <c r="GC727" i="65" s="1"/>
  <c r="FP727" i="65"/>
  <c r="GN727" i="65" s="1"/>
  <c r="HD727" i="65" s="1"/>
  <c r="FY727" i="65"/>
  <c r="FZ727" i="65"/>
  <c r="FO727" i="65"/>
  <c r="FM727" i="65"/>
  <c r="GB727" i="65"/>
  <c r="FX717" i="65"/>
  <c r="FX703" i="65"/>
  <c r="FX689" i="65"/>
  <c r="FX675" i="65"/>
  <c r="FR658" i="65"/>
  <c r="GC658" i="65" s="1"/>
  <c r="FZ658" i="65"/>
  <c r="GB658" i="65"/>
  <c r="FO658" i="65"/>
  <c r="FY658" i="65"/>
  <c r="FM658" i="65"/>
  <c r="FP658" i="65"/>
  <c r="FR609" i="65"/>
  <c r="GC609" i="65" s="1"/>
  <c r="FM609" i="65"/>
  <c r="FY609" i="65"/>
  <c r="FP609" i="65"/>
  <c r="GN609" i="65" s="1"/>
  <c r="HD609" i="65" s="1"/>
  <c r="GB609" i="65"/>
  <c r="FZ609" i="65"/>
  <c r="FO609" i="65"/>
  <c r="FR557" i="65"/>
  <c r="GC557" i="65" s="1"/>
  <c r="FY557" i="65"/>
  <c r="FZ557" i="65"/>
  <c r="FM557" i="65"/>
  <c r="FP557" i="65"/>
  <c r="GN557" i="65" s="1"/>
  <c r="HD557" i="65" s="1"/>
  <c r="GB557" i="65"/>
  <c r="FO557" i="65"/>
  <c r="FX705" i="65"/>
  <c r="FX691" i="65"/>
  <c r="FR678" i="65"/>
  <c r="GC678" i="65" s="1"/>
  <c r="GB678" i="65"/>
  <c r="FO678" i="65"/>
  <c r="FZ678" i="65"/>
  <c r="FY678" i="65"/>
  <c r="FM678" i="65"/>
  <c r="FP678" i="65"/>
  <c r="GN678" i="65" s="1"/>
  <c r="HD678" i="65" s="1"/>
  <c r="FX662" i="65"/>
  <c r="FX650" i="65"/>
  <c r="FR567" i="65"/>
  <c r="GC567" i="65" s="1"/>
  <c r="FM567" i="65"/>
  <c r="FY567" i="65"/>
  <c r="FP567" i="65"/>
  <c r="GN567" i="65" s="1"/>
  <c r="HD567" i="65" s="1"/>
  <c r="GB567" i="65"/>
  <c r="FZ567" i="65"/>
  <c r="FO567" i="65"/>
  <c r="FR765" i="65"/>
  <c r="GC765" i="65" s="1"/>
  <c r="FZ765" i="65"/>
  <c r="FM765" i="65"/>
  <c r="FP765" i="65"/>
  <c r="GN765" i="65" s="1"/>
  <c r="HD765" i="65" s="1"/>
  <c r="FY765" i="65"/>
  <c r="GB765" i="65"/>
  <c r="FO765" i="65"/>
  <c r="FR757" i="65"/>
  <c r="GC757" i="65" s="1"/>
  <c r="GB757" i="65"/>
  <c r="FO757" i="65"/>
  <c r="FP757" i="65"/>
  <c r="GN757" i="65" s="1"/>
  <c r="HD757" i="65" s="1"/>
  <c r="FZ757" i="65"/>
  <c r="FM757" i="65"/>
  <c r="FY757" i="65"/>
  <c r="FP749" i="65"/>
  <c r="FR749" i="65"/>
  <c r="GC749" i="65" s="1"/>
  <c r="FM749" i="65"/>
  <c r="GB749" i="65"/>
  <c r="FY749" i="65"/>
  <c r="FO749" i="65"/>
  <c r="FZ749" i="65"/>
  <c r="FX745" i="65"/>
  <c r="FY733" i="65"/>
  <c r="FR733" i="65"/>
  <c r="GC733" i="65" s="1"/>
  <c r="FZ733" i="65"/>
  <c r="FO733" i="65"/>
  <c r="FM733" i="65"/>
  <c r="GB733" i="65"/>
  <c r="FP733" i="65"/>
  <c r="FX729" i="65"/>
  <c r="FX722" i="65"/>
  <c r="FX714" i="65"/>
  <c r="FX708" i="65"/>
  <c r="GB695" i="65"/>
  <c r="FR695" i="65"/>
  <c r="GC695" i="65" s="1"/>
  <c r="FO695" i="65"/>
  <c r="FY695" i="65"/>
  <c r="FP695" i="65"/>
  <c r="FM695" i="65"/>
  <c r="FZ695" i="65"/>
  <c r="FX686" i="65"/>
  <c r="GB679" i="65"/>
  <c r="FR679" i="65"/>
  <c r="GC679" i="65" s="1"/>
  <c r="FO679" i="65"/>
  <c r="FY679" i="65"/>
  <c r="FP679" i="65"/>
  <c r="GN679" i="65" s="1"/>
  <c r="HD679" i="65" s="1"/>
  <c r="FM679" i="65"/>
  <c r="FZ679" i="65"/>
  <c r="FX670" i="65"/>
  <c r="FR661" i="65"/>
  <c r="GC661" i="65" s="1"/>
  <c r="GB661" i="65"/>
  <c r="FM661" i="65"/>
  <c r="FZ661" i="65"/>
  <c r="FP661" i="65"/>
  <c r="FO661" i="65"/>
  <c r="FY661" i="65"/>
  <c r="FX654" i="65"/>
  <c r="FR645" i="65"/>
  <c r="GC645" i="65" s="1"/>
  <c r="FO645" i="65"/>
  <c r="FY645" i="65"/>
  <c r="GB645" i="65"/>
  <c r="FM645" i="65"/>
  <c r="FZ645" i="65"/>
  <c r="FP645" i="65"/>
  <c r="GN645" i="65" s="1"/>
  <c r="HD645" i="65" s="1"/>
  <c r="FR637" i="65"/>
  <c r="GC637" i="65" s="1"/>
  <c r="FP637" i="65"/>
  <c r="FY637" i="65"/>
  <c r="FZ637" i="65"/>
  <c r="GB637" i="65"/>
  <c r="FM637" i="65"/>
  <c r="FO637" i="65"/>
  <c r="FY624" i="65"/>
  <c r="FR624" i="65"/>
  <c r="GC624" i="65" s="1"/>
  <c r="FO624" i="65"/>
  <c r="FM624" i="65"/>
  <c r="GB624" i="65"/>
  <c r="FP624" i="65"/>
  <c r="FZ624" i="65"/>
  <c r="FX611" i="65"/>
  <c r="FR595" i="65"/>
  <c r="GC595" i="65" s="1"/>
  <c r="GB595" i="65"/>
  <c r="FM595" i="65"/>
  <c r="FZ595" i="65"/>
  <c r="FP595" i="65"/>
  <c r="GN595" i="65" s="1"/>
  <c r="HD595" i="65" s="1"/>
  <c r="FO595" i="65"/>
  <c r="FY595" i="65"/>
  <c r="FX575" i="65"/>
  <c r="FX559" i="65"/>
  <c r="FN559" i="65"/>
  <c r="FX539" i="65"/>
  <c r="FX501" i="65"/>
  <c r="FX449" i="65"/>
  <c r="FX764" i="65"/>
  <c r="FX756" i="65"/>
  <c r="FX747" i="65"/>
  <c r="FX736" i="65"/>
  <c r="FX731" i="65"/>
  <c r="FR716" i="65"/>
  <c r="GC716" i="65" s="1"/>
  <c r="FM716" i="65"/>
  <c r="GB716" i="65"/>
  <c r="FP716" i="65"/>
  <c r="GN716" i="65" s="1"/>
  <c r="HD716" i="65" s="1"/>
  <c r="FZ716" i="65"/>
  <c r="FO716" i="65"/>
  <c r="FY716" i="65"/>
  <c r="FX709" i="65"/>
  <c r="FX700" i="65"/>
  <c r="GB690" i="65"/>
  <c r="FR690" i="65"/>
  <c r="GC690" i="65" s="1"/>
  <c r="FO690" i="65"/>
  <c r="FP690" i="65"/>
  <c r="GN690" i="65" s="1"/>
  <c r="HD690" i="65" s="1"/>
  <c r="FZ690" i="65"/>
  <c r="FY690" i="65"/>
  <c r="FM690" i="65"/>
  <c r="FX681" i="65"/>
  <c r="FX671" i="65"/>
  <c r="FX664" i="65"/>
  <c r="FX655" i="65"/>
  <c r="FX648" i="65"/>
  <c r="FX643" i="65"/>
  <c r="FR636" i="65"/>
  <c r="GC636" i="65" s="1"/>
  <c r="FO636" i="65"/>
  <c r="FY636" i="65"/>
  <c r="FP636" i="65"/>
  <c r="FM636" i="65"/>
  <c r="GB636" i="65"/>
  <c r="FZ636" i="65"/>
  <c r="FR621" i="65"/>
  <c r="GC621" i="65" s="1"/>
  <c r="FO621" i="65"/>
  <c r="GB621" i="65"/>
  <c r="FM621" i="65"/>
  <c r="FZ621" i="65"/>
  <c r="FP621" i="65"/>
  <c r="FY621" i="65"/>
  <c r="GB612" i="65"/>
  <c r="FR612" i="65"/>
  <c r="GC612" i="65" s="1"/>
  <c r="FO612" i="65"/>
  <c r="FY612" i="65"/>
  <c r="FZ612" i="65"/>
  <c r="FP612" i="65"/>
  <c r="FM612" i="65"/>
  <c r="FR598" i="65"/>
  <c r="GC598" i="65" s="1"/>
  <c r="FM598" i="65"/>
  <c r="FY598" i="65"/>
  <c r="FO598" i="65"/>
  <c r="FP598" i="65"/>
  <c r="GN598" i="65" s="1"/>
  <c r="HD598" i="65" s="1"/>
  <c r="GB598" i="65"/>
  <c r="FZ598" i="65"/>
  <c r="FR588" i="65"/>
  <c r="GC588" i="65" s="1"/>
  <c r="FM588" i="65"/>
  <c r="FP588" i="65"/>
  <c r="FZ588" i="65"/>
  <c r="FY588" i="65"/>
  <c r="FO588" i="65"/>
  <c r="GB588" i="65"/>
  <c r="FR570" i="65"/>
  <c r="GC570" i="65" s="1"/>
  <c r="FM570" i="65"/>
  <c r="FO570" i="65"/>
  <c r="FP570" i="65"/>
  <c r="GN570" i="65" s="1"/>
  <c r="HD570" i="65" s="1"/>
  <c r="FZ570" i="65"/>
  <c r="FY570" i="65"/>
  <c r="GB570" i="65"/>
  <c r="GB538" i="65"/>
  <c r="FR538" i="65"/>
  <c r="GC538" i="65" s="1"/>
  <c r="FO538" i="65"/>
  <c r="FY538" i="65"/>
  <c r="FP538" i="65"/>
  <c r="GN538" i="65" s="1"/>
  <c r="HD538" i="65" s="1"/>
  <c r="FM538" i="65"/>
  <c r="FZ538" i="65"/>
  <c r="FR514" i="65"/>
  <c r="GC514" i="65" s="1"/>
  <c r="FZ514" i="65"/>
  <c r="FO514" i="65"/>
  <c r="FM514" i="65"/>
  <c r="FY514" i="65"/>
  <c r="FP514" i="65"/>
  <c r="GB514" i="65"/>
  <c r="GB478" i="65"/>
  <c r="FR478" i="65"/>
  <c r="GC478" i="65" s="1"/>
  <c r="FP478" i="65"/>
  <c r="FO478" i="65"/>
  <c r="FY478" i="65"/>
  <c r="FM478" i="65"/>
  <c r="FZ478" i="65"/>
  <c r="FR639" i="65"/>
  <c r="GC639" i="65" s="1"/>
  <c r="FM639" i="65"/>
  <c r="FP639" i="65"/>
  <c r="GN639" i="65" s="1"/>
  <c r="HD639" i="65" s="1"/>
  <c r="FO639" i="65"/>
  <c r="FY639" i="65"/>
  <c r="GB639" i="65"/>
  <c r="FZ639" i="65"/>
  <c r="FX630" i="65"/>
  <c r="FX619" i="65"/>
  <c r="FX603" i="65"/>
  <c r="FX591" i="65"/>
  <c r="FX579" i="65"/>
  <c r="FX563" i="65"/>
  <c r="FR544" i="65"/>
  <c r="GC544" i="65" s="1"/>
  <c r="FO544" i="65"/>
  <c r="FY544" i="65"/>
  <c r="FZ544" i="65"/>
  <c r="FM544" i="65"/>
  <c r="GB544" i="65"/>
  <c r="FP544" i="65"/>
  <c r="FR510" i="65"/>
  <c r="GC510" i="65" s="1"/>
  <c r="GB510" i="65"/>
  <c r="FZ510" i="65"/>
  <c r="FO510" i="65"/>
  <c r="FY510" i="65"/>
  <c r="FM510" i="65"/>
  <c r="FP510" i="65"/>
  <c r="FR477" i="65"/>
  <c r="GC477" i="65" s="1"/>
  <c r="FM477" i="65"/>
  <c r="FO477" i="65"/>
  <c r="FP477" i="65"/>
  <c r="GB477" i="65"/>
  <c r="FZ477" i="65"/>
  <c r="FY477" i="65"/>
  <c r="FY634" i="65"/>
  <c r="FR634" i="65"/>
  <c r="GC634" i="65" s="1"/>
  <c r="FO634" i="65"/>
  <c r="FM634" i="65"/>
  <c r="FP634" i="65"/>
  <c r="GB634" i="65"/>
  <c r="FZ634" i="65"/>
  <c r="FY626" i="65"/>
  <c r="FR626" i="65"/>
  <c r="GC626" i="65" s="1"/>
  <c r="FO626" i="65"/>
  <c r="GB626" i="65"/>
  <c r="FZ626" i="65"/>
  <c r="FM626" i="65"/>
  <c r="FP626" i="65"/>
  <c r="FX620" i="65"/>
  <c r="FR613" i="65"/>
  <c r="GC613" i="65" s="1"/>
  <c r="FZ613" i="65"/>
  <c r="FM613" i="65"/>
  <c r="FY613" i="65"/>
  <c r="FO613" i="65"/>
  <c r="FP613" i="65"/>
  <c r="GB613" i="65"/>
  <c r="FR605" i="65"/>
  <c r="GC605" i="65" s="1"/>
  <c r="FM605" i="65"/>
  <c r="FY605" i="65"/>
  <c r="FO605" i="65"/>
  <c r="FP605" i="65"/>
  <c r="GN605" i="65" s="1"/>
  <c r="HD605" i="65" s="1"/>
  <c r="GB605" i="65"/>
  <c r="FZ605" i="65"/>
  <c r="FX595" i="65"/>
  <c r="FR587" i="65"/>
  <c r="GC587" i="65" s="1"/>
  <c r="FO587" i="65"/>
  <c r="FY587" i="65"/>
  <c r="FM587" i="65"/>
  <c r="GB587" i="65"/>
  <c r="FP587" i="65"/>
  <c r="FZ587" i="65"/>
  <c r="FR580" i="65"/>
  <c r="GC580" i="65" s="1"/>
  <c r="FO580" i="65"/>
  <c r="FP580" i="65"/>
  <c r="FM580" i="65"/>
  <c r="GB580" i="65"/>
  <c r="FY580" i="65"/>
  <c r="FZ580" i="65"/>
  <c r="FR572" i="65"/>
  <c r="GC572" i="65" s="1"/>
  <c r="FO572" i="65"/>
  <c r="FP572" i="65"/>
  <c r="GN572" i="65" s="1"/>
  <c r="HD572" i="65" s="1"/>
  <c r="FM572" i="65"/>
  <c r="GB572" i="65"/>
  <c r="FY572" i="65"/>
  <c r="FZ572" i="65"/>
  <c r="FR564" i="65"/>
  <c r="GC564" i="65" s="1"/>
  <c r="FO564" i="65"/>
  <c r="FP564" i="65"/>
  <c r="GN564" i="65" s="1"/>
  <c r="HD564" i="65" s="1"/>
  <c r="FM564" i="65"/>
  <c r="GB564" i="65"/>
  <c r="FY564" i="65"/>
  <c r="FZ564" i="65"/>
  <c r="FX554" i="65"/>
  <c r="FR542" i="65"/>
  <c r="GC542" i="65" s="1"/>
  <c r="FO542" i="65"/>
  <c r="FY542" i="65"/>
  <c r="FZ542" i="65"/>
  <c r="FV542" i="65"/>
  <c r="FM542" i="65"/>
  <c r="GB542" i="65"/>
  <c r="FP542" i="65"/>
  <c r="FX526" i="65"/>
  <c r="FR518" i="65"/>
  <c r="GC518" i="65" s="1"/>
  <c r="GB518" i="65"/>
  <c r="FZ518" i="65"/>
  <c r="FM518" i="65"/>
  <c r="FV518" i="65"/>
  <c r="FP518" i="65"/>
  <c r="FY518" i="65"/>
  <c r="FO518" i="65"/>
  <c r="FR507" i="65"/>
  <c r="GC507" i="65" s="1"/>
  <c r="FP507" i="65"/>
  <c r="FM507" i="65"/>
  <c r="GB507" i="65"/>
  <c r="FZ507" i="65"/>
  <c r="FO507" i="65"/>
  <c r="FY507" i="65"/>
  <c r="FX491" i="65"/>
  <c r="FR476" i="65"/>
  <c r="GC476" i="65" s="1"/>
  <c r="FM476" i="65"/>
  <c r="GB476" i="65"/>
  <c r="FZ476" i="65"/>
  <c r="FP476" i="65"/>
  <c r="FY476" i="65"/>
  <c r="FO476" i="65"/>
  <c r="FR460" i="65"/>
  <c r="GC460" i="65" s="1"/>
  <c r="GB460" i="65"/>
  <c r="FO460" i="65"/>
  <c r="FM460" i="65"/>
  <c r="FY460" i="65"/>
  <c r="FP460" i="65"/>
  <c r="FZ460" i="65"/>
  <c r="FR446" i="65"/>
  <c r="GC446" i="65" s="1"/>
  <c r="FO446" i="65"/>
  <c r="FY446" i="65"/>
  <c r="FM446" i="65"/>
  <c r="GB446" i="65"/>
  <c r="FP446" i="65"/>
  <c r="GN446" i="65" s="1"/>
  <c r="HD446" i="65" s="1"/>
  <c r="FZ446" i="65"/>
  <c r="FR629" i="65"/>
  <c r="GC629" i="65" s="1"/>
  <c r="FM629" i="65"/>
  <c r="FZ629" i="65"/>
  <c r="FP629" i="65"/>
  <c r="FY629" i="65"/>
  <c r="FO629" i="65"/>
  <c r="GB629" i="65"/>
  <c r="FX616" i="65"/>
  <c r="FX608" i="65"/>
  <c r="FX600" i="65"/>
  <c r="FX592" i="65"/>
  <c r="FX584" i="65"/>
  <c r="FX576" i="65"/>
  <c r="FX568" i="65"/>
  <c r="FX560" i="65"/>
  <c r="FR543" i="65"/>
  <c r="GC543" i="65" s="1"/>
  <c r="FY543" i="65"/>
  <c r="GB543" i="65"/>
  <c r="FM543" i="65"/>
  <c r="FZ543" i="65"/>
  <c r="FP543" i="65"/>
  <c r="FO543" i="65"/>
  <c r="FX531" i="65"/>
  <c r="FX519" i="65"/>
  <c r="FR506" i="65"/>
  <c r="GC506" i="65" s="1"/>
  <c r="FM506" i="65"/>
  <c r="FY506" i="65"/>
  <c r="FP506" i="65"/>
  <c r="GB506" i="65"/>
  <c r="FO506" i="65"/>
  <c r="FZ506" i="65"/>
  <c r="FR492" i="65"/>
  <c r="GC492" i="65" s="1"/>
  <c r="GB492" i="65"/>
  <c r="FY492" i="65"/>
  <c r="FZ492" i="65"/>
  <c r="FM492" i="65"/>
  <c r="FP492" i="65"/>
  <c r="FO492" i="65"/>
  <c r="FX479" i="65"/>
  <c r="FR462" i="65"/>
  <c r="GC462" i="65" s="1"/>
  <c r="FO462" i="65"/>
  <c r="FM462" i="65"/>
  <c r="FY462" i="65"/>
  <c r="GB462" i="65"/>
  <c r="FP462" i="65"/>
  <c r="FZ462" i="65"/>
  <c r="FX493" i="65"/>
  <c r="FR473" i="65"/>
  <c r="GC473" i="65" s="1"/>
  <c r="FO473" i="65"/>
  <c r="FM473" i="65"/>
  <c r="FZ473" i="65"/>
  <c r="FP473" i="65"/>
  <c r="GB473" i="65"/>
  <c r="FY473" i="65"/>
  <c r="FX455" i="65"/>
  <c r="FX549" i="65"/>
  <c r="FR533" i="65"/>
  <c r="GC533" i="65" s="1"/>
  <c r="FP533" i="65"/>
  <c r="GN533" i="65" s="1"/>
  <c r="HD533" i="65" s="1"/>
  <c r="GB533" i="65"/>
  <c r="FZ533" i="65"/>
  <c r="FM533" i="65"/>
  <c r="FY533" i="65"/>
  <c r="FO533" i="65"/>
  <c r="FX521" i="65"/>
  <c r="FX514" i="65"/>
  <c r="FX507" i="65"/>
  <c r="FR499" i="65"/>
  <c r="GC499" i="65" s="1"/>
  <c r="FP499" i="65"/>
  <c r="FO499" i="65"/>
  <c r="FY499" i="65"/>
  <c r="GB499" i="65"/>
  <c r="FM499" i="65"/>
  <c r="FZ499" i="65"/>
  <c r="FR495" i="65"/>
  <c r="GC495" i="65" s="1"/>
  <c r="FY495" i="65"/>
  <c r="FO495" i="65"/>
  <c r="GB495" i="65"/>
  <c r="FP495" i="65"/>
  <c r="GN495" i="65" s="1"/>
  <c r="HD495" i="65" s="1"/>
  <c r="FZ495" i="65"/>
  <c r="FM495" i="65"/>
  <c r="FX485" i="65"/>
  <c r="FX477" i="65"/>
  <c r="FX468" i="65"/>
  <c r="FR461" i="65"/>
  <c r="GC461" i="65" s="1"/>
  <c r="FO461" i="65"/>
  <c r="FP461" i="65"/>
  <c r="FY461" i="65"/>
  <c r="FM461" i="65"/>
  <c r="GB461" i="65"/>
  <c r="FZ461" i="65"/>
  <c r="FR450" i="65"/>
  <c r="GC450" i="65" s="1"/>
  <c r="FO450" i="65"/>
  <c r="FY450" i="65"/>
  <c r="FM450" i="65"/>
  <c r="GB450" i="65"/>
  <c r="FP450" i="65"/>
  <c r="GN450" i="65" s="1"/>
  <c r="HD450" i="65" s="1"/>
  <c r="FZ450" i="65"/>
  <c r="GB442" i="65"/>
  <c r="FR442" i="65"/>
  <c r="GC442" i="65" s="1"/>
  <c r="FO442" i="65"/>
  <c r="FY442" i="65"/>
  <c r="FM442" i="65"/>
  <c r="FP442" i="65"/>
  <c r="GN442" i="65" s="1"/>
  <c r="HD442" i="65" s="1"/>
  <c r="FZ442" i="65"/>
  <c r="FR547" i="65"/>
  <c r="GC547" i="65" s="1"/>
  <c r="FZ547" i="65"/>
  <c r="FM547" i="65"/>
  <c r="FY547" i="65"/>
  <c r="FP547" i="65"/>
  <c r="FO547" i="65"/>
  <c r="GB547" i="65"/>
  <c r="FR539" i="65"/>
  <c r="GC539" i="65" s="1"/>
  <c r="FO539" i="65"/>
  <c r="FM539" i="65"/>
  <c r="FY539" i="65"/>
  <c r="FP539" i="65"/>
  <c r="GB539" i="65"/>
  <c r="FZ539" i="65"/>
  <c r="FX533" i="65"/>
  <c r="FO519" i="65"/>
  <c r="FR519" i="65"/>
  <c r="GC519" i="65" s="1"/>
  <c r="FY519" i="65"/>
  <c r="FM519" i="65"/>
  <c r="GB519" i="65"/>
  <c r="FP519" i="65"/>
  <c r="GN519" i="65" s="1"/>
  <c r="HD519" i="65" s="1"/>
  <c r="FZ519" i="65"/>
  <c r="FX509" i="65"/>
  <c r="FX499" i="65"/>
  <c r="FR493" i="65"/>
  <c r="GC493" i="65" s="1"/>
  <c r="FY493" i="65"/>
  <c r="FM493" i="65"/>
  <c r="GB493" i="65"/>
  <c r="FO493" i="65"/>
  <c r="FP493" i="65"/>
  <c r="GN493" i="65" s="1"/>
  <c r="HD493" i="65" s="1"/>
  <c r="FZ493" i="65"/>
  <c r="FR483" i="65"/>
  <c r="GC483" i="65" s="1"/>
  <c r="FP483" i="65"/>
  <c r="GN483" i="65" s="1"/>
  <c r="HD483" i="65" s="1"/>
  <c r="FO483" i="65"/>
  <c r="FM483" i="65"/>
  <c r="FY483" i="65"/>
  <c r="FZ483" i="65"/>
  <c r="GB483" i="65"/>
  <c r="FR471" i="65"/>
  <c r="GC471" i="65" s="1"/>
  <c r="FO471" i="65"/>
  <c r="FP471" i="65"/>
  <c r="GB471" i="65"/>
  <c r="FV471" i="65"/>
  <c r="FZ471" i="65"/>
  <c r="FM471" i="65"/>
  <c r="FY471" i="65"/>
  <c r="FX463" i="65"/>
  <c r="FR456" i="65"/>
  <c r="GC456" i="65" s="1"/>
  <c r="GB456" i="65"/>
  <c r="FO456" i="65"/>
  <c r="FM456" i="65"/>
  <c r="FY456" i="65"/>
  <c r="FP456" i="65"/>
  <c r="GN456" i="65" s="1"/>
  <c r="HD456" i="65" s="1"/>
  <c r="FZ456" i="65"/>
  <c r="FX450" i="65"/>
  <c r="FX442" i="65"/>
  <c r="FX451" i="65"/>
  <c r="FX443" i="65"/>
  <c r="FP249" i="65"/>
  <c r="GN249" i="65" s="1"/>
  <c r="HD249" i="65" s="1"/>
  <c r="GC249" i="65"/>
  <c r="GB249" i="65"/>
  <c r="FM62" i="65"/>
  <c r="FY62" i="65"/>
  <c r="FZ62" i="65"/>
  <c r="FP62" i="65"/>
  <c r="GB62" i="65"/>
  <c r="FO62" i="65"/>
  <c r="FM160" i="65"/>
  <c r="FZ160" i="65"/>
  <c r="FY160" i="65"/>
  <c r="GB160" i="65"/>
  <c r="FN160" i="65" s="1"/>
  <c r="FO160" i="65"/>
  <c r="FP160" i="65"/>
  <c r="GN160" i="65" s="1"/>
  <c r="FM134" i="65"/>
  <c r="FY134" i="65"/>
  <c r="FZ134" i="65"/>
  <c r="FP134" i="65"/>
  <c r="GN134" i="65" s="1"/>
  <c r="GB134" i="65"/>
  <c r="FO134" i="65"/>
  <c r="FM241" i="65"/>
  <c r="FZ241" i="65"/>
  <c r="FY241" i="65"/>
  <c r="FO241" i="65"/>
  <c r="FP241" i="65"/>
  <c r="GN241" i="65" s="1"/>
  <c r="GB241" i="65"/>
  <c r="FM326" i="65"/>
  <c r="FY326" i="65"/>
  <c r="FZ326" i="65"/>
  <c r="FP326" i="65"/>
  <c r="GN326" i="65" s="1"/>
  <c r="GB326" i="65"/>
  <c r="FO326" i="65"/>
  <c r="FM390" i="65"/>
  <c r="FY390" i="65"/>
  <c r="FZ390" i="65"/>
  <c r="FP390" i="65"/>
  <c r="GB390" i="65"/>
  <c r="FO390" i="65"/>
  <c r="FM34" i="65"/>
  <c r="FY34" i="65"/>
  <c r="FZ34" i="65"/>
  <c r="FP34" i="65"/>
  <c r="GB34" i="65"/>
  <c r="FO34" i="65"/>
  <c r="FM141" i="65"/>
  <c r="FZ141" i="65"/>
  <c r="FY141" i="65"/>
  <c r="FO141" i="65"/>
  <c r="FP141" i="65"/>
  <c r="GB141" i="65"/>
  <c r="FM226" i="65"/>
  <c r="FY226" i="65"/>
  <c r="FZ226" i="65"/>
  <c r="FP226" i="65"/>
  <c r="GB226" i="65"/>
  <c r="FN226" i="65" s="1"/>
  <c r="FO226" i="65"/>
  <c r="FM290" i="65"/>
  <c r="FY290" i="65"/>
  <c r="FZ290" i="65"/>
  <c r="FP290" i="65"/>
  <c r="GN290" i="65" s="1"/>
  <c r="GB290" i="65"/>
  <c r="FO290" i="65"/>
  <c r="FM376" i="65"/>
  <c r="FZ376" i="65"/>
  <c r="FY376" i="65"/>
  <c r="GB376" i="65"/>
  <c r="FO376" i="65"/>
  <c r="FP376" i="65"/>
  <c r="FM383" i="65"/>
  <c r="FZ383" i="65"/>
  <c r="FY383" i="65"/>
  <c r="GB383" i="65"/>
  <c r="FO383" i="65"/>
  <c r="FP383" i="65"/>
  <c r="FM319" i="65"/>
  <c r="FZ319" i="65"/>
  <c r="FY319" i="65"/>
  <c r="GB319" i="65"/>
  <c r="FO319" i="65"/>
  <c r="FP319" i="65"/>
  <c r="FM255" i="65"/>
  <c r="FZ255" i="65"/>
  <c r="FY255" i="65"/>
  <c r="GB255" i="65"/>
  <c r="FO255" i="65"/>
  <c r="FP255" i="65"/>
  <c r="GN255" i="65" s="1"/>
  <c r="FM207" i="65"/>
  <c r="FZ207" i="65"/>
  <c r="FY207" i="65"/>
  <c r="GB207" i="65"/>
  <c r="FO207" i="65"/>
  <c r="FP207" i="65"/>
  <c r="GN207" i="65" s="1"/>
  <c r="FM143" i="65"/>
  <c r="FZ143" i="65"/>
  <c r="FY143" i="65"/>
  <c r="GC143" i="65"/>
  <c r="GB143" i="65"/>
  <c r="FO143" i="65"/>
  <c r="FP143" i="65"/>
  <c r="FM79" i="65"/>
  <c r="FZ79" i="65"/>
  <c r="FY79" i="65"/>
  <c r="GC79" i="65"/>
  <c r="GB79" i="65"/>
  <c r="FO79" i="65"/>
  <c r="FP79" i="65"/>
  <c r="FM15" i="65"/>
  <c r="FZ15" i="65"/>
  <c r="FY15" i="65"/>
  <c r="GC15" i="65"/>
  <c r="GB15" i="65"/>
  <c r="FO15" i="65"/>
  <c r="FP15" i="65"/>
  <c r="GN15" i="65" s="1"/>
  <c r="FM73" i="65"/>
  <c r="FZ73" i="65"/>
  <c r="FY73" i="65"/>
  <c r="FO73" i="65"/>
  <c r="FP73" i="65"/>
  <c r="GB73" i="65"/>
  <c r="FN73" i="65" s="1"/>
  <c r="FM121" i="65"/>
  <c r="FZ121" i="65"/>
  <c r="FY121" i="65"/>
  <c r="FO121" i="65"/>
  <c r="FP121" i="65"/>
  <c r="GB121" i="65"/>
  <c r="FM101" i="65"/>
  <c r="FZ101" i="65"/>
  <c r="FY101" i="65"/>
  <c r="FO101" i="65"/>
  <c r="FP101" i="65"/>
  <c r="GB101" i="65"/>
  <c r="FM165" i="65"/>
  <c r="FZ165" i="65"/>
  <c r="FY165" i="65"/>
  <c r="FO165" i="65"/>
  <c r="FP165" i="65"/>
  <c r="GN165" i="65" s="1"/>
  <c r="GB165" i="65"/>
  <c r="FM96" i="65"/>
  <c r="FZ96" i="65"/>
  <c r="FY96" i="65"/>
  <c r="GB96" i="65"/>
  <c r="FO96" i="65"/>
  <c r="FP96" i="65"/>
  <c r="GN96" i="65" s="1"/>
  <c r="FM140" i="65"/>
  <c r="FZ140" i="65"/>
  <c r="FY140" i="65"/>
  <c r="GB140" i="65"/>
  <c r="FO140" i="65"/>
  <c r="FP140" i="65"/>
  <c r="FM204" i="65"/>
  <c r="FZ204" i="65"/>
  <c r="FY204" i="65"/>
  <c r="FO204" i="65"/>
  <c r="GB204" i="65"/>
  <c r="FP204" i="65"/>
  <c r="GN204" i="65" s="1"/>
  <c r="FM268" i="65"/>
  <c r="FZ268" i="65"/>
  <c r="FY268" i="65"/>
  <c r="GB268" i="65"/>
  <c r="FO268" i="65"/>
  <c r="FP268" i="65"/>
  <c r="FM332" i="65"/>
  <c r="FZ332" i="65"/>
  <c r="FY332" i="65"/>
  <c r="GB332" i="65"/>
  <c r="FO332" i="65"/>
  <c r="FP332" i="65"/>
  <c r="GN332" i="65" s="1"/>
  <c r="FM42" i="65"/>
  <c r="FY42" i="65"/>
  <c r="FZ42" i="65"/>
  <c r="FP42" i="65"/>
  <c r="GB42" i="65"/>
  <c r="FO42" i="65"/>
  <c r="FM74" i="65"/>
  <c r="FY74" i="65"/>
  <c r="FZ74" i="65"/>
  <c r="FP74" i="65"/>
  <c r="GB74" i="65"/>
  <c r="FV74" i="65"/>
  <c r="FO74" i="65"/>
  <c r="FM125" i="65"/>
  <c r="FZ125" i="65"/>
  <c r="FY125" i="65"/>
  <c r="FO125" i="65"/>
  <c r="FP125" i="65"/>
  <c r="GN125" i="65" s="1"/>
  <c r="GB125" i="65"/>
  <c r="FM168" i="65"/>
  <c r="FZ168" i="65"/>
  <c r="FY168" i="65"/>
  <c r="GB168" i="65"/>
  <c r="FO168" i="65"/>
  <c r="FP168" i="65"/>
  <c r="GN168" i="65" s="1"/>
  <c r="FM232" i="65"/>
  <c r="FZ232" i="65"/>
  <c r="FY232" i="65"/>
  <c r="GB232" i="65"/>
  <c r="FO232" i="65"/>
  <c r="FP232" i="65"/>
  <c r="FM274" i="65"/>
  <c r="FY274" i="65"/>
  <c r="FZ274" i="65"/>
  <c r="FP274" i="65"/>
  <c r="GB274" i="65"/>
  <c r="FO274" i="65"/>
  <c r="FM317" i="65"/>
  <c r="FZ317" i="65"/>
  <c r="FY317" i="65"/>
  <c r="FO317" i="65"/>
  <c r="FP317" i="65"/>
  <c r="GB317" i="65"/>
  <c r="FM6" i="65"/>
  <c r="FZ6" i="65"/>
  <c r="FY6" i="65"/>
  <c r="FO6" i="65"/>
  <c r="FP6" i="65"/>
  <c r="GN6" i="65" s="1"/>
  <c r="GB6" i="65"/>
  <c r="FM46" i="65"/>
  <c r="FY46" i="65"/>
  <c r="FZ46" i="65"/>
  <c r="FP46" i="65"/>
  <c r="GN46" i="65" s="1"/>
  <c r="GB46" i="65"/>
  <c r="FN46" i="65" s="1"/>
  <c r="FO46" i="65"/>
  <c r="FM78" i="65"/>
  <c r="FY78" i="65"/>
  <c r="FZ78" i="65"/>
  <c r="FP78" i="65"/>
  <c r="GB78" i="65"/>
  <c r="FN78" i="65" s="1"/>
  <c r="FO78" i="65"/>
  <c r="FM106" i="65"/>
  <c r="FY106" i="65"/>
  <c r="FZ106" i="65"/>
  <c r="FP106" i="65"/>
  <c r="GB106" i="65"/>
  <c r="FO106" i="65"/>
  <c r="FM128" i="65"/>
  <c r="FZ128" i="65"/>
  <c r="FY128" i="65"/>
  <c r="GB128" i="65"/>
  <c r="FN128" i="65" s="1"/>
  <c r="FO128" i="65"/>
  <c r="FP128" i="65"/>
  <c r="GN128" i="65" s="1"/>
  <c r="FM149" i="65"/>
  <c r="FZ149" i="65"/>
  <c r="FY149" i="65"/>
  <c r="FO149" i="65"/>
  <c r="FP149" i="65"/>
  <c r="GB149" i="65"/>
  <c r="FM170" i="65"/>
  <c r="FY170" i="65"/>
  <c r="FZ170" i="65"/>
  <c r="FP170" i="65"/>
  <c r="GN170" i="65" s="1"/>
  <c r="GB170" i="65"/>
  <c r="FO170" i="65"/>
  <c r="FM40" i="65"/>
  <c r="FZ40" i="65"/>
  <c r="FY40" i="65"/>
  <c r="GB40" i="65"/>
  <c r="FO40" i="65"/>
  <c r="FP40" i="65"/>
  <c r="FM72" i="65"/>
  <c r="FZ72" i="65"/>
  <c r="FY72" i="65"/>
  <c r="GB72" i="65"/>
  <c r="FO72" i="65"/>
  <c r="FP72" i="65"/>
  <c r="FM102" i="65"/>
  <c r="FY102" i="65"/>
  <c r="FZ102" i="65"/>
  <c r="FP102" i="65"/>
  <c r="GB102" i="65"/>
  <c r="FO102" i="65"/>
  <c r="FM124" i="65"/>
  <c r="FZ124" i="65"/>
  <c r="FY124" i="65"/>
  <c r="GB124" i="65"/>
  <c r="FO124" i="65"/>
  <c r="FP124" i="65"/>
  <c r="GN124" i="65" s="1"/>
  <c r="FM145" i="65"/>
  <c r="FZ145" i="65"/>
  <c r="FY145" i="65"/>
  <c r="FO145" i="65"/>
  <c r="FP145" i="65"/>
  <c r="GB145" i="65"/>
  <c r="FM166" i="65"/>
  <c r="FY166" i="65"/>
  <c r="FZ166" i="65"/>
  <c r="FP166" i="65"/>
  <c r="GN166" i="65" s="1"/>
  <c r="GB166" i="65"/>
  <c r="FN166" i="65" s="1"/>
  <c r="FO166" i="65"/>
  <c r="FM188" i="65"/>
  <c r="FZ188" i="65"/>
  <c r="FY188" i="65"/>
  <c r="FO188" i="65"/>
  <c r="GB188" i="65"/>
  <c r="FP188" i="65"/>
  <c r="FM209" i="65"/>
  <c r="FZ209" i="65"/>
  <c r="FY209" i="65"/>
  <c r="FO209" i="65"/>
  <c r="FP209" i="65"/>
  <c r="GN209" i="65" s="1"/>
  <c r="GB209" i="65"/>
  <c r="FM230" i="65"/>
  <c r="FY230" i="65"/>
  <c r="FZ230" i="65"/>
  <c r="FP230" i="65"/>
  <c r="GB230" i="65"/>
  <c r="FV230" i="65"/>
  <c r="FO230" i="65"/>
  <c r="FM252" i="65"/>
  <c r="FZ252" i="65"/>
  <c r="FY252" i="65"/>
  <c r="GB252" i="65"/>
  <c r="FO252" i="65"/>
  <c r="FP252" i="65"/>
  <c r="GN252" i="65" s="1"/>
  <c r="FM273" i="65"/>
  <c r="FZ273" i="65"/>
  <c r="FY273" i="65"/>
  <c r="FO273" i="65"/>
  <c r="FP273" i="65"/>
  <c r="GB273" i="65"/>
  <c r="FM294" i="65"/>
  <c r="FY294" i="65"/>
  <c r="FZ294" i="65"/>
  <c r="FP294" i="65"/>
  <c r="GN294" i="65" s="1"/>
  <c r="GB294" i="65"/>
  <c r="FO294" i="65"/>
  <c r="FM316" i="65"/>
  <c r="FZ316" i="65"/>
  <c r="FY316" i="65"/>
  <c r="GB316" i="65"/>
  <c r="FO316" i="65"/>
  <c r="FP316" i="65"/>
  <c r="FM337" i="65"/>
  <c r="FZ337" i="65"/>
  <c r="FY337" i="65"/>
  <c r="FO337" i="65"/>
  <c r="FP337" i="65"/>
  <c r="GN337" i="65" s="1"/>
  <c r="GB337" i="65"/>
  <c r="FM358" i="65"/>
  <c r="FY358" i="65"/>
  <c r="FZ358" i="65"/>
  <c r="FP358" i="65"/>
  <c r="GB358" i="65"/>
  <c r="FO358" i="65"/>
  <c r="FM380" i="65"/>
  <c r="FZ380" i="65"/>
  <c r="FY380" i="65"/>
  <c r="GB380" i="65"/>
  <c r="FO380" i="65"/>
  <c r="FP380" i="65"/>
  <c r="FM12" i="65"/>
  <c r="FZ12" i="65"/>
  <c r="FY12" i="65"/>
  <c r="GB12" i="65"/>
  <c r="FO12" i="65"/>
  <c r="FP12" i="65"/>
  <c r="GN12" i="65" s="1"/>
  <c r="FM50" i="65"/>
  <c r="FY50" i="65"/>
  <c r="FZ50" i="65"/>
  <c r="FP50" i="65"/>
  <c r="GN50" i="65" s="1"/>
  <c r="GB50" i="65"/>
  <c r="FO50" i="65"/>
  <c r="FM82" i="65"/>
  <c r="FY82" i="65"/>
  <c r="FZ82" i="65"/>
  <c r="FP82" i="65"/>
  <c r="GB82" i="65"/>
  <c r="FO82" i="65"/>
  <c r="FM109" i="65"/>
  <c r="FZ109" i="65"/>
  <c r="FY109" i="65"/>
  <c r="FO109" i="65"/>
  <c r="FP109" i="65"/>
  <c r="GB109" i="65"/>
  <c r="FM130" i="65"/>
  <c r="FY130" i="65"/>
  <c r="FZ130" i="65"/>
  <c r="FP130" i="65"/>
  <c r="GN130" i="65" s="1"/>
  <c r="GB130" i="65"/>
  <c r="FN130" i="65" s="1"/>
  <c r="FO130" i="65"/>
  <c r="FM152" i="65"/>
  <c r="FZ152" i="65"/>
  <c r="FY152" i="65"/>
  <c r="GB152" i="65"/>
  <c r="FO152" i="65"/>
  <c r="FP152" i="65"/>
  <c r="FM173" i="65"/>
  <c r="FZ173" i="65"/>
  <c r="FY173" i="65"/>
  <c r="FO173" i="65"/>
  <c r="FP173" i="65"/>
  <c r="GN173" i="65" s="1"/>
  <c r="GB173" i="65"/>
  <c r="FN173" i="65" s="1"/>
  <c r="FM194" i="65"/>
  <c r="FY194" i="65"/>
  <c r="FZ194" i="65"/>
  <c r="FO194" i="65"/>
  <c r="FP194" i="65"/>
  <c r="GB194" i="65"/>
  <c r="FM216" i="65"/>
  <c r="FZ216" i="65"/>
  <c r="FY216" i="65"/>
  <c r="GB216" i="65"/>
  <c r="FO216" i="65"/>
  <c r="FP216" i="65"/>
  <c r="GN216" i="65" s="1"/>
  <c r="FM237" i="65"/>
  <c r="FZ237" i="65"/>
  <c r="FY237" i="65"/>
  <c r="FO237" i="65"/>
  <c r="FP237" i="65"/>
  <c r="GB237" i="65"/>
  <c r="FM258" i="65"/>
  <c r="FY258" i="65"/>
  <c r="FZ258" i="65"/>
  <c r="FP258" i="65"/>
  <c r="GB258" i="65"/>
  <c r="FO258" i="65"/>
  <c r="FM280" i="65"/>
  <c r="FZ280" i="65"/>
  <c r="FY280" i="65"/>
  <c r="GB280" i="65"/>
  <c r="FO280" i="65"/>
  <c r="FP280" i="65"/>
  <c r="GN280" i="65" s="1"/>
  <c r="FM301" i="65"/>
  <c r="FZ301" i="65"/>
  <c r="FY301" i="65"/>
  <c r="FO301" i="65"/>
  <c r="FP301" i="65"/>
  <c r="GB301" i="65"/>
  <c r="FM322" i="65"/>
  <c r="FY322" i="65"/>
  <c r="FZ322" i="65"/>
  <c r="FP322" i="65"/>
  <c r="GN322" i="65" s="1"/>
  <c r="GB322" i="65"/>
  <c r="FO322" i="65"/>
  <c r="FM344" i="65"/>
  <c r="FZ344" i="65"/>
  <c r="FY344" i="65"/>
  <c r="GB344" i="65"/>
  <c r="FO344" i="65"/>
  <c r="FP344" i="65"/>
  <c r="FM365" i="65"/>
  <c r="FZ365" i="65"/>
  <c r="FY365" i="65"/>
  <c r="FO365" i="65"/>
  <c r="FP365" i="65"/>
  <c r="GN365" i="65" s="1"/>
  <c r="GB365" i="65"/>
  <c r="FN365" i="65" s="1"/>
  <c r="FM386" i="65"/>
  <c r="FY386" i="65"/>
  <c r="FZ386" i="65"/>
  <c r="FP386" i="65"/>
  <c r="GB386" i="65"/>
  <c r="FO386" i="65"/>
  <c r="FM375" i="65"/>
  <c r="FZ375" i="65"/>
  <c r="FY375" i="65"/>
  <c r="GB375" i="65"/>
  <c r="FO375" i="65"/>
  <c r="FP375" i="65"/>
  <c r="GN375" i="65" s="1"/>
  <c r="FM359" i="65"/>
  <c r="FZ359" i="65"/>
  <c r="FY359" i="65"/>
  <c r="GB359" i="65"/>
  <c r="FO359" i="65"/>
  <c r="FP359" i="65"/>
  <c r="FM343" i="65"/>
  <c r="FZ343" i="65"/>
  <c r="FY343" i="65"/>
  <c r="GB343" i="65"/>
  <c r="FO343" i="65"/>
  <c r="FP343" i="65"/>
  <c r="FM327" i="65"/>
  <c r="FZ327" i="65"/>
  <c r="FY327" i="65"/>
  <c r="GB327" i="65"/>
  <c r="FO327" i="65"/>
  <c r="FP327" i="65"/>
  <c r="GN327" i="65" s="1"/>
  <c r="FM311" i="65"/>
  <c r="FZ311" i="65"/>
  <c r="FY311" i="65"/>
  <c r="GB311" i="65"/>
  <c r="FO311" i="65"/>
  <c r="FP311" i="65"/>
  <c r="FM295" i="65"/>
  <c r="FZ295" i="65"/>
  <c r="FY295" i="65"/>
  <c r="GB295" i="65"/>
  <c r="FO295" i="65"/>
  <c r="FP295" i="65"/>
  <c r="FM279" i="65"/>
  <c r="FZ279" i="65"/>
  <c r="FY279" i="65"/>
  <c r="GB279" i="65"/>
  <c r="FO279" i="65"/>
  <c r="FP279" i="65"/>
  <c r="GN279" i="65" s="1"/>
  <c r="FM263" i="65"/>
  <c r="FZ263" i="65"/>
  <c r="FY263" i="65"/>
  <c r="GB263" i="65"/>
  <c r="FO263" i="65"/>
  <c r="FP263" i="65"/>
  <c r="FM247" i="65"/>
  <c r="FZ247" i="65"/>
  <c r="FY247" i="65"/>
  <c r="GB247" i="65"/>
  <c r="FO247" i="65"/>
  <c r="FP247" i="65"/>
  <c r="GN247" i="65" s="1"/>
  <c r="FM231" i="65"/>
  <c r="FZ231" i="65"/>
  <c r="FY231" i="65"/>
  <c r="GB231" i="65"/>
  <c r="FO231" i="65"/>
  <c r="FP231" i="65"/>
  <c r="FM215" i="65"/>
  <c r="FZ215" i="65"/>
  <c r="FY215" i="65"/>
  <c r="GB215" i="65"/>
  <c r="FO215" i="65"/>
  <c r="FP215" i="65"/>
  <c r="GN215" i="65" s="1"/>
  <c r="FM199" i="65"/>
  <c r="FZ199" i="65"/>
  <c r="FY199" i="65"/>
  <c r="GB199" i="65"/>
  <c r="FP199" i="65"/>
  <c r="FO199" i="65"/>
  <c r="FM183" i="65"/>
  <c r="FZ183" i="65"/>
  <c r="FY183" i="65"/>
  <c r="GB183" i="65"/>
  <c r="FO183" i="65"/>
  <c r="FP183" i="65"/>
  <c r="FM167" i="65"/>
  <c r="FZ167" i="65"/>
  <c r="FY167" i="65"/>
  <c r="GB167" i="65"/>
  <c r="FO167" i="65"/>
  <c r="FP167" i="65"/>
  <c r="GN167" i="65" s="1"/>
  <c r="FM151" i="65"/>
  <c r="FZ151" i="65"/>
  <c r="FY151" i="65"/>
  <c r="GB151" i="65"/>
  <c r="FO151" i="65"/>
  <c r="FP151" i="65"/>
  <c r="FM135" i="65"/>
  <c r="FZ135" i="65"/>
  <c r="FY135" i="65"/>
  <c r="GB135" i="65"/>
  <c r="FO135" i="65"/>
  <c r="FP135" i="65"/>
  <c r="GN135" i="65" s="1"/>
  <c r="FM119" i="65"/>
  <c r="FZ119" i="65"/>
  <c r="FY119" i="65"/>
  <c r="GB119" i="65"/>
  <c r="FO119" i="65"/>
  <c r="FP119" i="65"/>
  <c r="FM103" i="65"/>
  <c r="FZ103" i="65"/>
  <c r="FY103" i="65"/>
  <c r="GB103" i="65"/>
  <c r="FO103" i="65"/>
  <c r="FP103" i="65"/>
  <c r="FM87" i="65"/>
  <c r="FZ87" i="65"/>
  <c r="FY87" i="65"/>
  <c r="GB87" i="65"/>
  <c r="FO87" i="65"/>
  <c r="FP87" i="65"/>
  <c r="GN87" i="65" s="1"/>
  <c r="FM71" i="65"/>
  <c r="FZ71" i="65"/>
  <c r="FY71" i="65"/>
  <c r="GB71" i="65"/>
  <c r="FO71" i="65"/>
  <c r="FP71" i="65"/>
  <c r="FM55" i="65"/>
  <c r="FZ55" i="65"/>
  <c r="FY55" i="65"/>
  <c r="GB55" i="65"/>
  <c r="FO55" i="65"/>
  <c r="FP55" i="65"/>
  <c r="GN55" i="65" s="1"/>
  <c r="FM39" i="65"/>
  <c r="FZ39" i="65"/>
  <c r="FY39" i="65"/>
  <c r="GB39" i="65"/>
  <c r="FO39" i="65"/>
  <c r="FP39" i="65"/>
  <c r="FM23" i="65"/>
  <c r="FZ23" i="65"/>
  <c r="FY23" i="65"/>
  <c r="GB23" i="65"/>
  <c r="FO23" i="65"/>
  <c r="FP23" i="65"/>
  <c r="FM22" i="65"/>
  <c r="FY22" i="65"/>
  <c r="FZ22" i="65"/>
  <c r="FP22" i="65"/>
  <c r="GB22" i="65"/>
  <c r="FO22" i="65"/>
  <c r="FM97" i="65"/>
  <c r="FZ97" i="65"/>
  <c r="FY97" i="65"/>
  <c r="FO97" i="65"/>
  <c r="FP97" i="65"/>
  <c r="GN97" i="65" s="1"/>
  <c r="GB97" i="65"/>
  <c r="FM81" i="65"/>
  <c r="FZ81" i="65"/>
  <c r="FY81" i="65"/>
  <c r="FO81" i="65"/>
  <c r="FP81" i="65"/>
  <c r="GB81" i="65"/>
  <c r="FM65" i="65"/>
  <c r="FZ65" i="65"/>
  <c r="FY65" i="65"/>
  <c r="FO65" i="65"/>
  <c r="FP65" i="65"/>
  <c r="GB65" i="65"/>
  <c r="FM49" i="65"/>
  <c r="FZ49" i="65"/>
  <c r="FY49" i="65"/>
  <c r="FO49" i="65"/>
  <c r="FP49" i="65"/>
  <c r="GN49" i="65" s="1"/>
  <c r="GB49" i="65"/>
  <c r="FM33" i="65"/>
  <c r="FZ33" i="65"/>
  <c r="FY33" i="65"/>
  <c r="FO33" i="65"/>
  <c r="FP33" i="65"/>
  <c r="GB33" i="65"/>
  <c r="FN33" i="65" s="1"/>
  <c r="FM17" i="65"/>
  <c r="FZ17" i="65"/>
  <c r="FY17" i="65"/>
  <c r="FO17" i="65"/>
  <c r="FP17" i="65"/>
  <c r="GN17" i="65" s="1"/>
  <c r="GB17" i="65"/>
  <c r="FM222" i="65"/>
  <c r="FY222" i="65"/>
  <c r="FZ222" i="65"/>
  <c r="FP222" i="65"/>
  <c r="GB222" i="65"/>
  <c r="FO222" i="65"/>
  <c r="FM180" i="65"/>
  <c r="FZ180" i="65"/>
  <c r="FY180" i="65"/>
  <c r="GB180" i="65"/>
  <c r="FO180" i="65"/>
  <c r="FP180" i="65"/>
  <c r="FM142" i="65"/>
  <c r="FY142" i="65"/>
  <c r="FZ142" i="65"/>
  <c r="FP142" i="65"/>
  <c r="GB142" i="65"/>
  <c r="FO142" i="65"/>
  <c r="FM100" i="65"/>
  <c r="FZ100" i="65"/>
  <c r="FY100" i="65"/>
  <c r="GB100" i="65"/>
  <c r="FN100" i="65" s="1"/>
  <c r="FO100" i="65"/>
  <c r="FP100" i="65"/>
  <c r="FM36" i="65"/>
  <c r="FZ36" i="65"/>
  <c r="FY36" i="65"/>
  <c r="GB36" i="65"/>
  <c r="FO36" i="65"/>
  <c r="FP36" i="65"/>
  <c r="FM196" i="65"/>
  <c r="FZ196" i="65"/>
  <c r="FY196" i="65"/>
  <c r="FO196" i="65"/>
  <c r="GB196" i="65"/>
  <c r="FP196" i="65"/>
  <c r="FM148" i="65"/>
  <c r="FZ148" i="65"/>
  <c r="FY148" i="65"/>
  <c r="GB148" i="65"/>
  <c r="FO148" i="65"/>
  <c r="FP148" i="65"/>
  <c r="FM105" i="65"/>
  <c r="FZ105" i="65"/>
  <c r="FY105" i="65"/>
  <c r="FO105" i="65"/>
  <c r="FP105" i="65"/>
  <c r="GB105" i="65"/>
  <c r="FN105" i="65" s="1"/>
  <c r="FM44" i="65"/>
  <c r="FZ44" i="65"/>
  <c r="FY44" i="65"/>
  <c r="GB44" i="65"/>
  <c r="FO44" i="65"/>
  <c r="FP44" i="65"/>
  <c r="FM213" i="65"/>
  <c r="FZ213" i="65"/>
  <c r="FY213" i="65"/>
  <c r="FO213" i="65"/>
  <c r="FP213" i="65"/>
  <c r="GN213" i="65" s="1"/>
  <c r="GB213" i="65"/>
  <c r="FM192" i="65"/>
  <c r="FZ192" i="65"/>
  <c r="FY192" i="65"/>
  <c r="FO192" i="65"/>
  <c r="FP192" i="65"/>
  <c r="GB192" i="65"/>
  <c r="FM276" i="65"/>
  <c r="FZ276" i="65"/>
  <c r="FY276" i="65"/>
  <c r="GB276" i="65"/>
  <c r="FO276" i="65"/>
  <c r="FP276" i="65"/>
  <c r="FM254" i="65"/>
  <c r="FY254" i="65"/>
  <c r="FZ254" i="65"/>
  <c r="FP254" i="65"/>
  <c r="GN254" i="65" s="1"/>
  <c r="GB254" i="65"/>
  <c r="FO254" i="65"/>
  <c r="FM261" i="65"/>
  <c r="FZ261" i="65"/>
  <c r="FY261" i="65"/>
  <c r="FV261" i="65"/>
  <c r="FO261" i="65"/>
  <c r="FP261" i="65"/>
  <c r="GB261" i="65"/>
  <c r="FM297" i="65"/>
  <c r="FZ297" i="65"/>
  <c r="FY297" i="65"/>
  <c r="FO297" i="65"/>
  <c r="FP297" i="65"/>
  <c r="GB297" i="65"/>
  <c r="FM292" i="65"/>
  <c r="FZ292" i="65"/>
  <c r="FY292" i="65"/>
  <c r="GB292" i="65"/>
  <c r="FO292" i="65"/>
  <c r="FP292" i="65"/>
  <c r="GN292" i="65" s="1"/>
  <c r="FM293" i="65"/>
  <c r="FZ293" i="65"/>
  <c r="FY293" i="65"/>
  <c r="FO293" i="65"/>
  <c r="FP293" i="65"/>
  <c r="GN293" i="65" s="1"/>
  <c r="GB293" i="65"/>
  <c r="FM233" i="65"/>
  <c r="FZ233" i="65"/>
  <c r="FY233" i="65"/>
  <c r="FO233" i="65"/>
  <c r="FP233" i="65"/>
  <c r="GB233" i="65"/>
  <c r="FM240" i="65"/>
  <c r="FZ240" i="65"/>
  <c r="FY240" i="65"/>
  <c r="GB240" i="65"/>
  <c r="FO240" i="65"/>
  <c r="FP240" i="65"/>
  <c r="FM324" i="65"/>
  <c r="FZ324" i="65"/>
  <c r="FY324" i="65"/>
  <c r="GB324" i="65"/>
  <c r="FO324" i="65"/>
  <c r="FP324" i="65"/>
  <c r="GN324" i="65" s="1"/>
  <c r="FM336" i="65"/>
  <c r="FZ336" i="65"/>
  <c r="FY336" i="65"/>
  <c r="GB336" i="65"/>
  <c r="FO336" i="65"/>
  <c r="FP336" i="65"/>
  <c r="GN336" i="65" s="1"/>
  <c r="FM314" i="65"/>
  <c r="FY314" i="65"/>
  <c r="FZ314" i="65"/>
  <c r="FV314" i="65"/>
  <c r="FP314" i="65"/>
  <c r="GB314" i="65"/>
  <c r="FO314" i="65"/>
  <c r="FM356" i="65"/>
  <c r="FZ356" i="65"/>
  <c r="FY356" i="65"/>
  <c r="GB356" i="65"/>
  <c r="FN356" i="65" s="1"/>
  <c r="FO356" i="65"/>
  <c r="FP356" i="65"/>
  <c r="FM372" i="65"/>
  <c r="FZ372" i="65"/>
  <c r="FY372" i="65"/>
  <c r="GB372" i="65"/>
  <c r="FO372" i="65"/>
  <c r="FP372" i="65"/>
  <c r="GN372" i="65" s="1"/>
  <c r="FM373" i="65"/>
  <c r="FZ373" i="65"/>
  <c r="FY373" i="65"/>
  <c r="FO373" i="65"/>
  <c r="FP373" i="65"/>
  <c r="GN373" i="65" s="1"/>
  <c r="GB373" i="65"/>
  <c r="FM352" i="65"/>
  <c r="FZ352" i="65"/>
  <c r="FY352" i="65"/>
  <c r="GB352" i="65"/>
  <c r="FO352" i="65"/>
  <c r="FP352" i="65"/>
  <c r="FM30" i="65"/>
  <c r="FY30" i="65"/>
  <c r="FZ30" i="65"/>
  <c r="FP30" i="65"/>
  <c r="GB30" i="65"/>
  <c r="FO30" i="65"/>
  <c r="FM138" i="65"/>
  <c r="FY138" i="65"/>
  <c r="FZ138" i="65"/>
  <c r="FP138" i="65"/>
  <c r="GB138" i="65"/>
  <c r="FO138" i="65"/>
  <c r="FM88" i="65"/>
  <c r="FZ88" i="65"/>
  <c r="FY88" i="65"/>
  <c r="GB88" i="65"/>
  <c r="FO88" i="65"/>
  <c r="FP88" i="65"/>
  <c r="GN88" i="65" s="1"/>
  <c r="FM177" i="65"/>
  <c r="FZ177" i="65"/>
  <c r="FY177" i="65"/>
  <c r="FO177" i="65"/>
  <c r="FP177" i="65"/>
  <c r="GB177" i="65"/>
  <c r="FM220" i="65"/>
  <c r="FZ220" i="65"/>
  <c r="FY220" i="65"/>
  <c r="GB220" i="65"/>
  <c r="FO220" i="65"/>
  <c r="FP220" i="65"/>
  <c r="FM305" i="65"/>
  <c r="FZ305" i="65"/>
  <c r="FY305" i="65"/>
  <c r="FO305" i="65"/>
  <c r="FP305" i="65"/>
  <c r="GB305" i="65"/>
  <c r="FM66" i="65"/>
  <c r="FY66" i="65"/>
  <c r="FZ66" i="65"/>
  <c r="FP66" i="65"/>
  <c r="GB66" i="65"/>
  <c r="FN66" i="65" s="1"/>
  <c r="FO66" i="65"/>
  <c r="FM162" i="65"/>
  <c r="FY162" i="65"/>
  <c r="FZ162" i="65"/>
  <c r="FP162" i="65"/>
  <c r="GN162" i="65" s="1"/>
  <c r="GB162" i="65"/>
  <c r="FO162" i="65"/>
  <c r="FM248" i="65"/>
  <c r="FZ248" i="65"/>
  <c r="FY248" i="65"/>
  <c r="GB248" i="65"/>
  <c r="FO248" i="65"/>
  <c r="FP248" i="65"/>
  <c r="GN248" i="65" s="1"/>
  <c r="FM333" i="65"/>
  <c r="FZ333" i="65"/>
  <c r="FY333" i="65"/>
  <c r="FO333" i="65"/>
  <c r="FP333" i="65"/>
  <c r="GN333" i="65" s="1"/>
  <c r="GB333" i="65"/>
  <c r="FM351" i="65"/>
  <c r="FZ351" i="65"/>
  <c r="FY351" i="65"/>
  <c r="GB351" i="65"/>
  <c r="FO351" i="65"/>
  <c r="FP351" i="65"/>
  <c r="FM287" i="65"/>
  <c r="FZ287" i="65"/>
  <c r="FY287" i="65"/>
  <c r="GB287" i="65"/>
  <c r="FO287" i="65"/>
  <c r="FP287" i="65"/>
  <c r="GN287" i="65" s="1"/>
  <c r="FM223" i="65"/>
  <c r="FZ223" i="65"/>
  <c r="FY223" i="65"/>
  <c r="GB223" i="65"/>
  <c r="FO223" i="65"/>
  <c r="FP223" i="65"/>
  <c r="FM159" i="65"/>
  <c r="FZ159" i="65"/>
  <c r="FY159" i="65"/>
  <c r="GB159" i="65"/>
  <c r="FO159" i="65"/>
  <c r="FP159" i="65"/>
  <c r="FM95" i="65"/>
  <c r="FZ95" i="65"/>
  <c r="FY95" i="65"/>
  <c r="GB95" i="65"/>
  <c r="FO95" i="65"/>
  <c r="FP95" i="65"/>
  <c r="GN95" i="65" s="1"/>
  <c r="FM31" i="65"/>
  <c r="FZ31" i="65"/>
  <c r="FY31" i="65"/>
  <c r="GB31" i="65"/>
  <c r="FO31" i="65"/>
  <c r="FP31" i="65"/>
  <c r="FM68" i="65"/>
  <c r="FZ68" i="65"/>
  <c r="FY68" i="65"/>
  <c r="GB68" i="65"/>
  <c r="FO68" i="65"/>
  <c r="FP68" i="65"/>
  <c r="FM70" i="65"/>
  <c r="FY70" i="65"/>
  <c r="FZ70" i="65"/>
  <c r="FP70" i="65"/>
  <c r="GB70" i="65"/>
  <c r="FO70" i="65"/>
  <c r="FM144" i="65"/>
  <c r="FZ144" i="65"/>
  <c r="FY144" i="65"/>
  <c r="GB144" i="65"/>
  <c r="FO144" i="65"/>
  <c r="FP144" i="65"/>
  <c r="FM32" i="65"/>
  <c r="FZ32" i="65"/>
  <c r="FY32" i="65"/>
  <c r="GB32" i="65"/>
  <c r="FO32" i="65"/>
  <c r="FP32" i="65"/>
  <c r="FM118" i="65"/>
  <c r="FY118" i="65"/>
  <c r="FZ118" i="65"/>
  <c r="FP118" i="65"/>
  <c r="GB118" i="65"/>
  <c r="FO118" i="65"/>
  <c r="FM182" i="65"/>
  <c r="FY182" i="65"/>
  <c r="FZ182" i="65"/>
  <c r="FP182" i="65"/>
  <c r="GB182" i="65"/>
  <c r="FO182" i="65"/>
  <c r="FM225" i="65"/>
  <c r="FZ225" i="65"/>
  <c r="FY225" i="65"/>
  <c r="FV225" i="65"/>
  <c r="FO225" i="65"/>
  <c r="FP225" i="65"/>
  <c r="GB225" i="65"/>
  <c r="FM289" i="65"/>
  <c r="FZ289" i="65"/>
  <c r="FY289" i="65"/>
  <c r="FV289" i="65"/>
  <c r="FO289" i="65"/>
  <c r="FP289" i="65"/>
  <c r="GN289" i="65" s="1"/>
  <c r="GB289" i="65"/>
  <c r="FM353" i="65"/>
  <c r="FZ353" i="65"/>
  <c r="FY353" i="65"/>
  <c r="FO353" i="65"/>
  <c r="FP353" i="65"/>
  <c r="GB353" i="65"/>
  <c r="FM210" i="65"/>
  <c r="FY210" i="65"/>
  <c r="FZ210" i="65"/>
  <c r="FP210" i="65"/>
  <c r="GN210" i="65" s="1"/>
  <c r="GB210" i="65"/>
  <c r="FO210" i="65"/>
  <c r="FM20" i="65"/>
  <c r="FZ20" i="65"/>
  <c r="FY20" i="65"/>
  <c r="GB20" i="65"/>
  <c r="FV20" i="65"/>
  <c r="FO20" i="65"/>
  <c r="FP20" i="65"/>
  <c r="GN20" i="65" s="1"/>
  <c r="FM54" i="65"/>
  <c r="FY54" i="65"/>
  <c r="FZ54" i="65"/>
  <c r="FP54" i="65"/>
  <c r="GN54" i="65" s="1"/>
  <c r="GB54" i="65"/>
  <c r="FN54" i="65" s="1"/>
  <c r="FO54" i="65"/>
  <c r="FM86" i="65"/>
  <c r="FY86" i="65"/>
  <c r="FZ86" i="65"/>
  <c r="FP86" i="65"/>
  <c r="GN86" i="65" s="1"/>
  <c r="GB86" i="65"/>
  <c r="FO86" i="65"/>
  <c r="FM112" i="65"/>
  <c r="FZ112" i="65"/>
  <c r="FY112" i="65"/>
  <c r="GB112" i="65"/>
  <c r="FO112" i="65"/>
  <c r="FP112" i="65"/>
  <c r="FM133" i="65"/>
  <c r="FZ133" i="65"/>
  <c r="FY133" i="65"/>
  <c r="FO133" i="65"/>
  <c r="FP133" i="65"/>
  <c r="GN133" i="65" s="1"/>
  <c r="FV133" i="65"/>
  <c r="GB133" i="65"/>
  <c r="FM154" i="65"/>
  <c r="FY154" i="65"/>
  <c r="FZ154" i="65"/>
  <c r="FP154" i="65"/>
  <c r="GB154" i="65"/>
  <c r="FO154" i="65"/>
  <c r="FM7" i="65"/>
  <c r="FZ7" i="65"/>
  <c r="FY7" i="65"/>
  <c r="GB7" i="65"/>
  <c r="FO7" i="65"/>
  <c r="FP7" i="65"/>
  <c r="GN7" i="65" s="1"/>
  <c r="FM48" i="65"/>
  <c r="FZ48" i="65"/>
  <c r="FY48" i="65"/>
  <c r="GB48" i="65"/>
  <c r="FO48" i="65"/>
  <c r="FP48" i="65"/>
  <c r="GN48" i="65" s="1"/>
  <c r="FM80" i="65"/>
  <c r="FZ80" i="65"/>
  <c r="FY80" i="65"/>
  <c r="GB80" i="65"/>
  <c r="FO80" i="65"/>
  <c r="FP80" i="65"/>
  <c r="FM108" i="65"/>
  <c r="FZ108" i="65"/>
  <c r="FY108" i="65"/>
  <c r="GB108" i="65"/>
  <c r="FO108" i="65"/>
  <c r="FP108" i="65"/>
  <c r="FM129" i="65"/>
  <c r="FZ129" i="65"/>
  <c r="FY129" i="65"/>
  <c r="FO129" i="65"/>
  <c r="FP129" i="65"/>
  <c r="GN129" i="65" s="1"/>
  <c r="GB129" i="65"/>
  <c r="FM150" i="65"/>
  <c r="FY150" i="65"/>
  <c r="FZ150" i="65"/>
  <c r="FP150" i="65"/>
  <c r="GB150" i="65"/>
  <c r="FO150" i="65"/>
  <c r="FM172" i="65"/>
  <c r="FZ172" i="65"/>
  <c r="FY172" i="65"/>
  <c r="GB172" i="65"/>
  <c r="FO172" i="65"/>
  <c r="FP172" i="65"/>
  <c r="GN172" i="65" s="1"/>
  <c r="FM193" i="65"/>
  <c r="FZ193" i="65"/>
  <c r="FY193" i="65"/>
  <c r="FP193" i="65"/>
  <c r="GB193" i="65"/>
  <c r="FO193" i="65"/>
  <c r="FM214" i="65"/>
  <c r="FY214" i="65"/>
  <c r="FZ214" i="65"/>
  <c r="FP214" i="65"/>
  <c r="GN214" i="65" s="1"/>
  <c r="GB214" i="65"/>
  <c r="FV214" i="65"/>
  <c r="FO214" i="65"/>
  <c r="FM236" i="65"/>
  <c r="FZ236" i="65"/>
  <c r="FY236" i="65"/>
  <c r="GB236" i="65"/>
  <c r="FO236" i="65"/>
  <c r="FP236" i="65"/>
  <c r="FM257" i="65"/>
  <c r="FZ257" i="65"/>
  <c r="FY257" i="65"/>
  <c r="FO257" i="65"/>
  <c r="FP257" i="65"/>
  <c r="GB257" i="65"/>
  <c r="FM278" i="65"/>
  <c r="FY278" i="65"/>
  <c r="FZ278" i="65"/>
  <c r="FP278" i="65"/>
  <c r="GB278" i="65"/>
  <c r="FO278" i="65"/>
  <c r="FM300" i="65"/>
  <c r="FZ300" i="65"/>
  <c r="FY300" i="65"/>
  <c r="GB300" i="65"/>
  <c r="FO300" i="65"/>
  <c r="FP300" i="65"/>
  <c r="FM321" i="65"/>
  <c r="FZ321" i="65"/>
  <c r="FY321" i="65"/>
  <c r="FO321" i="65"/>
  <c r="FP321" i="65"/>
  <c r="GB321" i="65"/>
  <c r="FM342" i="65"/>
  <c r="FY342" i="65"/>
  <c r="FZ342" i="65"/>
  <c r="FP342" i="65"/>
  <c r="GB342" i="65"/>
  <c r="FO342" i="65"/>
  <c r="FM364" i="65"/>
  <c r="FZ364" i="65"/>
  <c r="FY364" i="65"/>
  <c r="GB364" i="65"/>
  <c r="FO364" i="65"/>
  <c r="FP364" i="65"/>
  <c r="GN364" i="65" s="1"/>
  <c r="FM385" i="65"/>
  <c r="FZ385" i="65"/>
  <c r="FY385" i="65"/>
  <c r="FO385" i="65"/>
  <c r="FP385" i="65"/>
  <c r="GB385" i="65"/>
  <c r="FM26" i="65"/>
  <c r="FY26" i="65"/>
  <c r="FZ26" i="65"/>
  <c r="FP26" i="65"/>
  <c r="GB26" i="65"/>
  <c r="FO26" i="65"/>
  <c r="FM58" i="65"/>
  <c r="FY58" i="65"/>
  <c r="FZ58" i="65"/>
  <c r="FP58" i="65"/>
  <c r="GN58" i="65" s="1"/>
  <c r="GB58" i="65"/>
  <c r="FV58" i="65"/>
  <c r="FO58" i="65"/>
  <c r="FM90" i="65"/>
  <c r="FY90" i="65"/>
  <c r="FZ90" i="65"/>
  <c r="FP90" i="65"/>
  <c r="GN90" i="65" s="1"/>
  <c r="GB90" i="65"/>
  <c r="FO90" i="65"/>
  <c r="FM114" i="65"/>
  <c r="FY114" i="65"/>
  <c r="FZ114" i="65"/>
  <c r="FP114" i="65"/>
  <c r="GB114" i="65"/>
  <c r="FO114" i="65"/>
  <c r="FM136" i="65"/>
  <c r="FZ136" i="65"/>
  <c r="FY136" i="65"/>
  <c r="GB136" i="65"/>
  <c r="FO136" i="65"/>
  <c r="FP136" i="65"/>
  <c r="GN136" i="65" s="1"/>
  <c r="FM157" i="65"/>
  <c r="FZ157" i="65"/>
  <c r="FY157" i="65"/>
  <c r="FO157" i="65"/>
  <c r="FP157" i="65"/>
  <c r="GB157" i="65"/>
  <c r="FM178" i="65"/>
  <c r="FY178" i="65"/>
  <c r="FZ178" i="65"/>
  <c r="FP178" i="65"/>
  <c r="GB178" i="65"/>
  <c r="FO178" i="65"/>
  <c r="FM200" i="65"/>
  <c r="FZ200" i="65"/>
  <c r="FY200" i="65"/>
  <c r="FO200" i="65"/>
  <c r="GB200" i="65"/>
  <c r="FP200" i="65"/>
  <c r="FM221" i="65"/>
  <c r="FZ221" i="65"/>
  <c r="FY221" i="65"/>
  <c r="FO221" i="65"/>
  <c r="FP221" i="65"/>
  <c r="GB221" i="65"/>
  <c r="FM242" i="65"/>
  <c r="FY242" i="65"/>
  <c r="FZ242" i="65"/>
  <c r="FP242" i="65"/>
  <c r="GN242" i="65" s="1"/>
  <c r="GB242" i="65"/>
  <c r="FO242" i="65"/>
  <c r="FM264" i="65"/>
  <c r="FZ264" i="65"/>
  <c r="FY264" i="65"/>
  <c r="GB264" i="65"/>
  <c r="FO264" i="65"/>
  <c r="FP264" i="65"/>
  <c r="FM285" i="65"/>
  <c r="FZ285" i="65"/>
  <c r="FY285" i="65"/>
  <c r="FO285" i="65"/>
  <c r="FP285" i="65"/>
  <c r="GN285" i="65" s="1"/>
  <c r="GB285" i="65"/>
  <c r="FM306" i="65"/>
  <c r="FY306" i="65"/>
  <c r="FZ306" i="65"/>
  <c r="FP306" i="65"/>
  <c r="GB306" i="65"/>
  <c r="FO306" i="65"/>
  <c r="FM328" i="65"/>
  <c r="FZ328" i="65"/>
  <c r="FY328" i="65"/>
  <c r="GB328" i="65"/>
  <c r="FO328" i="65"/>
  <c r="FP328" i="65"/>
  <c r="GN328" i="65" s="1"/>
  <c r="FM349" i="65"/>
  <c r="FZ349" i="65"/>
  <c r="FY349" i="65"/>
  <c r="FO349" i="65"/>
  <c r="FP349" i="65"/>
  <c r="GB349" i="65"/>
  <c r="FM370" i="65"/>
  <c r="FY370" i="65"/>
  <c r="FZ370" i="65"/>
  <c r="FP370" i="65"/>
  <c r="GN370" i="65" s="1"/>
  <c r="GB370" i="65"/>
  <c r="FO370" i="65"/>
  <c r="FM387" i="65"/>
  <c r="FZ387" i="65"/>
  <c r="FY387" i="65"/>
  <c r="GB387" i="65"/>
  <c r="FO387" i="65"/>
  <c r="FP387" i="65"/>
  <c r="FM371" i="65"/>
  <c r="FZ371" i="65"/>
  <c r="FY371" i="65"/>
  <c r="GB371" i="65"/>
  <c r="FO371" i="65"/>
  <c r="FP371" i="65"/>
  <c r="GN371" i="65" s="1"/>
  <c r="FM355" i="65"/>
  <c r="FZ355" i="65"/>
  <c r="FY355" i="65"/>
  <c r="GB355" i="65"/>
  <c r="FO355" i="65"/>
  <c r="FP355" i="65"/>
  <c r="FM339" i="65"/>
  <c r="FZ339" i="65"/>
  <c r="FY339" i="65"/>
  <c r="GB339" i="65"/>
  <c r="FN339" i="65" s="1"/>
  <c r="FO339" i="65"/>
  <c r="FP339" i="65"/>
  <c r="FM323" i="65"/>
  <c r="FZ323" i="65"/>
  <c r="FY323" i="65"/>
  <c r="GB323" i="65"/>
  <c r="FO323" i="65"/>
  <c r="FP323" i="65"/>
  <c r="GN323" i="65" s="1"/>
  <c r="FM307" i="65"/>
  <c r="FZ307" i="65"/>
  <c r="FY307" i="65"/>
  <c r="GB307" i="65"/>
  <c r="FO307" i="65"/>
  <c r="FP307" i="65"/>
  <c r="FM291" i="65"/>
  <c r="FZ291" i="65"/>
  <c r="FY291" i="65"/>
  <c r="GB291" i="65"/>
  <c r="FO291" i="65"/>
  <c r="FP291" i="65"/>
  <c r="GN291" i="65" s="1"/>
  <c r="FM275" i="65"/>
  <c r="FZ275" i="65"/>
  <c r="FY275" i="65"/>
  <c r="GB275" i="65"/>
  <c r="FN275" i="65" s="1"/>
  <c r="FO275" i="65"/>
  <c r="FP275" i="65"/>
  <c r="FM259" i="65"/>
  <c r="FZ259" i="65"/>
  <c r="FY259" i="65"/>
  <c r="GB259" i="65"/>
  <c r="FO259" i="65"/>
  <c r="FP259" i="65"/>
  <c r="FM243" i="65"/>
  <c r="FZ243" i="65"/>
  <c r="FY243" i="65"/>
  <c r="GB243" i="65"/>
  <c r="FO243" i="65"/>
  <c r="FP243" i="65"/>
  <c r="GN243" i="65" s="1"/>
  <c r="FM227" i="65"/>
  <c r="FZ227" i="65"/>
  <c r="FY227" i="65"/>
  <c r="GB227" i="65"/>
  <c r="FO227" i="65"/>
  <c r="FP227" i="65"/>
  <c r="FM211" i="65"/>
  <c r="FZ211" i="65"/>
  <c r="FY211" i="65"/>
  <c r="GB211" i="65"/>
  <c r="FO211" i="65"/>
  <c r="FP211" i="65"/>
  <c r="GN211" i="65" s="1"/>
  <c r="FM195" i="65"/>
  <c r="FZ195" i="65"/>
  <c r="FY195" i="65"/>
  <c r="GB195" i="65"/>
  <c r="FO195" i="65"/>
  <c r="FP195" i="65"/>
  <c r="FM179" i="65"/>
  <c r="FZ179" i="65"/>
  <c r="FY179" i="65"/>
  <c r="GB179" i="65"/>
  <c r="FO179" i="65"/>
  <c r="FP179" i="65"/>
  <c r="FM163" i="65"/>
  <c r="FZ163" i="65"/>
  <c r="FY163" i="65"/>
  <c r="GB163" i="65"/>
  <c r="FO163" i="65"/>
  <c r="FP163" i="65"/>
  <c r="GN163" i="65" s="1"/>
  <c r="FM147" i="65"/>
  <c r="FZ147" i="65"/>
  <c r="FY147" i="65"/>
  <c r="GB147" i="65"/>
  <c r="FO147" i="65"/>
  <c r="FP147" i="65"/>
  <c r="FM131" i="65"/>
  <c r="FZ131" i="65"/>
  <c r="FY131" i="65"/>
  <c r="GB131" i="65"/>
  <c r="FO131" i="65"/>
  <c r="FP131" i="65"/>
  <c r="GN131" i="65" s="1"/>
  <c r="FM115" i="65"/>
  <c r="FZ115" i="65"/>
  <c r="FY115" i="65"/>
  <c r="GB115" i="65"/>
  <c r="FN115" i="65" s="1"/>
  <c r="FO115" i="65"/>
  <c r="FP115" i="65"/>
  <c r="FM99" i="65"/>
  <c r="FZ99" i="65"/>
  <c r="FY99" i="65"/>
  <c r="GB99" i="65"/>
  <c r="FO99" i="65"/>
  <c r="FP99" i="65"/>
  <c r="GN99" i="65" s="1"/>
  <c r="FM83" i="65"/>
  <c r="FZ83" i="65"/>
  <c r="FY83" i="65"/>
  <c r="GB83" i="65"/>
  <c r="FO83" i="65"/>
  <c r="FP83" i="65"/>
  <c r="FM67" i="65"/>
  <c r="FZ67" i="65"/>
  <c r="FY67" i="65"/>
  <c r="GB67" i="65"/>
  <c r="FO67" i="65"/>
  <c r="FP67" i="65"/>
  <c r="FM51" i="65"/>
  <c r="FZ51" i="65"/>
  <c r="FY51" i="65"/>
  <c r="GB51" i="65"/>
  <c r="FO51" i="65"/>
  <c r="FP51" i="65"/>
  <c r="GN51" i="65" s="1"/>
  <c r="FM35" i="65"/>
  <c r="FZ35" i="65"/>
  <c r="FY35" i="65"/>
  <c r="GB35" i="65"/>
  <c r="FO35" i="65"/>
  <c r="FP35" i="65"/>
  <c r="FM19" i="65"/>
  <c r="FZ19" i="65"/>
  <c r="FY19" i="65"/>
  <c r="GB19" i="65"/>
  <c r="FO19" i="65"/>
  <c r="FP19" i="65"/>
  <c r="GN19" i="65" s="1"/>
  <c r="FM18" i="65"/>
  <c r="FY18" i="65"/>
  <c r="FZ18" i="65"/>
  <c r="FP18" i="65"/>
  <c r="GN18" i="65" s="1"/>
  <c r="GB18" i="65"/>
  <c r="FO18" i="65"/>
  <c r="FM93" i="65"/>
  <c r="FZ93" i="65"/>
  <c r="FY93" i="65"/>
  <c r="FO93" i="65"/>
  <c r="FP93" i="65"/>
  <c r="GN93" i="65" s="1"/>
  <c r="GB93" i="65"/>
  <c r="FM77" i="65"/>
  <c r="FZ77" i="65"/>
  <c r="FY77" i="65"/>
  <c r="FO77" i="65"/>
  <c r="FP77" i="65"/>
  <c r="GB77" i="65"/>
  <c r="FM61" i="65"/>
  <c r="FZ61" i="65"/>
  <c r="FY61" i="65"/>
  <c r="FO61" i="65"/>
  <c r="FP61" i="65"/>
  <c r="GN61" i="65" s="1"/>
  <c r="GB61" i="65"/>
  <c r="FM45" i="65"/>
  <c r="FZ45" i="65"/>
  <c r="FY45" i="65"/>
  <c r="FO45" i="65"/>
  <c r="FP45" i="65"/>
  <c r="GB45" i="65"/>
  <c r="FM29" i="65"/>
  <c r="FZ29" i="65"/>
  <c r="FY29" i="65"/>
  <c r="FO29" i="65"/>
  <c r="FP29" i="65"/>
  <c r="GB29" i="65"/>
  <c r="FN29" i="65" s="1"/>
  <c r="FM13" i="65"/>
  <c r="FZ13" i="65"/>
  <c r="FY13" i="65"/>
  <c r="FO13" i="65"/>
  <c r="FP13" i="65"/>
  <c r="GN13" i="65" s="1"/>
  <c r="GB13" i="65"/>
  <c r="FM212" i="65"/>
  <c r="FZ212" i="65"/>
  <c r="FY212" i="65"/>
  <c r="GB212" i="65"/>
  <c r="FO212" i="65"/>
  <c r="FP212" i="65"/>
  <c r="GN212" i="65" s="1"/>
  <c r="FM169" i="65"/>
  <c r="FZ169" i="65"/>
  <c r="FY169" i="65"/>
  <c r="FO169" i="65"/>
  <c r="FP169" i="65"/>
  <c r="GN169" i="65" s="1"/>
  <c r="GB169" i="65"/>
  <c r="FM132" i="65"/>
  <c r="FZ132" i="65"/>
  <c r="FY132" i="65"/>
  <c r="GB132" i="65"/>
  <c r="FO132" i="65"/>
  <c r="FP132" i="65"/>
  <c r="GN132" i="65" s="1"/>
  <c r="FM84" i="65"/>
  <c r="FZ84" i="65"/>
  <c r="FY84" i="65"/>
  <c r="GB84" i="65"/>
  <c r="FO84" i="65"/>
  <c r="FP84" i="65"/>
  <c r="GN84" i="65" s="1"/>
  <c r="FM16" i="65"/>
  <c r="FZ16" i="65"/>
  <c r="FY16" i="65"/>
  <c r="GB16" i="65"/>
  <c r="FO16" i="65"/>
  <c r="FP16" i="65"/>
  <c r="GN16" i="65" s="1"/>
  <c r="FM185" i="65"/>
  <c r="FZ185" i="65"/>
  <c r="FY185" i="65"/>
  <c r="FP185" i="65"/>
  <c r="FO185" i="65"/>
  <c r="GB185" i="65"/>
  <c r="FM137" i="65"/>
  <c r="FZ137" i="65"/>
  <c r="FY137" i="65"/>
  <c r="FO137" i="65"/>
  <c r="FP137" i="65"/>
  <c r="GN137" i="65" s="1"/>
  <c r="GB137" i="65"/>
  <c r="FM92" i="65"/>
  <c r="FZ92" i="65"/>
  <c r="FY92" i="65"/>
  <c r="GB92" i="65"/>
  <c r="FO92" i="65"/>
  <c r="FP92" i="65"/>
  <c r="GN92" i="65" s="1"/>
  <c r="FM28" i="65"/>
  <c r="FZ28" i="65"/>
  <c r="FY28" i="65"/>
  <c r="GB28" i="65"/>
  <c r="FO28" i="65"/>
  <c r="FP28" i="65"/>
  <c r="FM208" i="65"/>
  <c r="FZ208" i="65"/>
  <c r="FY208" i="65"/>
  <c r="GB208" i="65"/>
  <c r="FO208" i="65"/>
  <c r="FP208" i="65"/>
  <c r="GN208" i="65" s="1"/>
  <c r="FM186" i="65"/>
  <c r="FY186" i="65"/>
  <c r="FZ186" i="65"/>
  <c r="FV186" i="65"/>
  <c r="GB186" i="65"/>
  <c r="FO186" i="65"/>
  <c r="FP186" i="65"/>
  <c r="FM270" i="65"/>
  <c r="FY270" i="65"/>
  <c r="FZ270" i="65"/>
  <c r="FP270" i="65"/>
  <c r="GB270" i="65"/>
  <c r="FO270" i="65"/>
  <c r="FM277" i="65"/>
  <c r="FZ277" i="65"/>
  <c r="FY277" i="65"/>
  <c r="FO277" i="65"/>
  <c r="FP277" i="65"/>
  <c r="GB277" i="65"/>
  <c r="FM256" i="65"/>
  <c r="FZ256" i="65"/>
  <c r="FY256" i="65"/>
  <c r="GB256" i="65"/>
  <c r="FO256" i="65"/>
  <c r="FP256" i="65"/>
  <c r="GN256" i="65" s="1"/>
  <c r="FM286" i="65"/>
  <c r="FY286" i="65"/>
  <c r="FZ286" i="65"/>
  <c r="FP286" i="65"/>
  <c r="GN286" i="65" s="1"/>
  <c r="GB286" i="65"/>
  <c r="FO286" i="65"/>
  <c r="FM309" i="65"/>
  <c r="FZ309" i="65"/>
  <c r="FY309" i="65"/>
  <c r="FO309" i="65"/>
  <c r="FP309" i="65"/>
  <c r="GB309" i="65"/>
  <c r="FM288" i="65"/>
  <c r="FZ288" i="65"/>
  <c r="FY288" i="65"/>
  <c r="GB288" i="65"/>
  <c r="FO288" i="65"/>
  <c r="FP288" i="65"/>
  <c r="GN288" i="65" s="1"/>
  <c r="FM238" i="65"/>
  <c r="FY238" i="65"/>
  <c r="FZ238" i="65"/>
  <c r="FP238" i="65"/>
  <c r="GB238" i="65"/>
  <c r="FN238" i="65" s="1"/>
  <c r="FO238" i="65"/>
  <c r="FM234" i="65"/>
  <c r="FY234" i="65"/>
  <c r="FZ234" i="65"/>
  <c r="FV234" i="65"/>
  <c r="FP234" i="65"/>
  <c r="GB234" i="65"/>
  <c r="FO234" i="65"/>
  <c r="FM313" i="65"/>
  <c r="FZ313" i="65"/>
  <c r="FY313" i="65"/>
  <c r="FO313" i="65"/>
  <c r="FP313" i="65"/>
  <c r="GB313" i="65"/>
  <c r="FM330" i="65"/>
  <c r="FY330" i="65"/>
  <c r="FZ330" i="65"/>
  <c r="FP330" i="65"/>
  <c r="GN330" i="65" s="1"/>
  <c r="GB330" i="65"/>
  <c r="FO330" i="65"/>
  <c r="FM388" i="65"/>
  <c r="FZ388" i="65"/>
  <c r="FY388" i="65"/>
  <c r="GB388" i="65"/>
  <c r="FO388" i="65"/>
  <c r="FP388" i="65"/>
  <c r="FM345" i="65"/>
  <c r="FZ345" i="65"/>
  <c r="FY345" i="65"/>
  <c r="FO345" i="65"/>
  <c r="FP345" i="65"/>
  <c r="GB345" i="65"/>
  <c r="FM361" i="65"/>
  <c r="FZ361" i="65"/>
  <c r="FY361" i="65"/>
  <c r="FO361" i="65"/>
  <c r="FP361" i="65"/>
  <c r="GN361" i="65" s="1"/>
  <c r="GB361" i="65"/>
  <c r="FN361" i="65" s="1"/>
  <c r="FM389" i="65"/>
  <c r="FZ389" i="65"/>
  <c r="FY389" i="65"/>
  <c r="FO389" i="65"/>
  <c r="FP389" i="65"/>
  <c r="GB389" i="65"/>
  <c r="FM368" i="65"/>
  <c r="FZ368" i="65"/>
  <c r="FY368" i="65"/>
  <c r="GB368" i="65"/>
  <c r="FO368" i="65"/>
  <c r="FP368" i="65"/>
  <c r="GN368" i="65" s="1"/>
  <c r="FM346" i="65"/>
  <c r="FY346" i="65"/>
  <c r="FZ346" i="65"/>
  <c r="FP346" i="65"/>
  <c r="GB346" i="65"/>
  <c r="FO346" i="65"/>
  <c r="FM117" i="65"/>
  <c r="FZ117" i="65"/>
  <c r="FY117" i="65"/>
  <c r="FO117" i="65"/>
  <c r="FP117" i="65"/>
  <c r="GB117" i="65"/>
  <c r="FM24" i="65"/>
  <c r="FZ24" i="65"/>
  <c r="FY24" i="65"/>
  <c r="GB24" i="65"/>
  <c r="FO24" i="65"/>
  <c r="FP24" i="65"/>
  <c r="FM113" i="65"/>
  <c r="FZ113" i="65"/>
  <c r="FY113" i="65"/>
  <c r="FO113" i="65"/>
  <c r="FP113" i="65"/>
  <c r="GB113" i="65"/>
  <c r="FM198" i="65"/>
  <c r="FY198" i="65"/>
  <c r="FZ198" i="65"/>
  <c r="GB198" i="65"/>
  <c r="FO198" i="65"/>
  <c r="FP198" i="65"/>
  <c r="FM284" i="65"/>
  <c r="FZ284" i="65"/>
  <c r="FY284" i="65"/>
  <c r="GB284" i="65"/>
  <c r="FO284" i="65"/>
  <c r="FP284" i="65"/>
  <c r="GN284" i="65" s="1"/>
  <c r="FM369" i="65"/>
  <c r="FZ369" i="65"/>
  <c r="FY369" i="65"/>
  <c r="FO369" i="65"/>
  <c r="FP369" i="65"/>
  <c r="GN369" i="65" s="1"/>
  <c r="GB369" i="65"/>
  <c r="FM98" i="65"/>
  <c r="FY98" i="65"/>
  <c r="FZ98" i="65"/>
  <c r="FP98" i="65"/>
  <c r="GN98" i="65" s="1"/>
  <c r="GB98" i="65"/>
  <c r="FO98" i="65"/>
  <c r="FM205" i="65"/>
  <c r="FZ205" i="65"/>
  <c r="FY205" i="65"/>
  <c r="FP205" i="65"/>
  <c r="GN205" i="65" s="1"/>
  <c r="GB205" i="65"/>
  <c r="FO205" i="65"/>
  <c r="FM312" i="65"/>
  <c r="FZ312" i="65"/>
  <c r="FY312" i="65"/>
  <c r="GB312" i="65"/>
  <c r="FO312" i="65"/>
  <c r="FP312" i="65"/>
  <c r="FM335" i="65"/>
  <c r="FZ335" i="65"/>
  <c r="FY335" i="65"/>
  <c r="GB335" i="65"/>
  <c r="FO335" i="65"/>
  <c r="FP335" i="65"/>
  <c r="GN335" i="65" s="1"/>
  <c r="FM271" i="65"/>
  <c r="FZ271" i="65"/>
  <c r="FY271" i="65"/>
  <c r="GB271" i="65"/>
  <c r="FO271" i="65"/>
  <c r="FP271" i="65"/>
  <c r="FM175" i="65"/>
  <c r="FZ175" i="65"/>
  <c r="FY175" i="65"/>
  <c r="GB175" i="65"/>
  <c r="FN175" i="65" s="1"/>
  <c r="FO175" i="65"/>
  <c r="FP175" i="65"/>
  <c r="GN175" i="65" s="1"/>
  <c r="FM111" i="65"/>
  <c r="FZ111" i="65"/>
  <c r="FY111" i="65"/>
  <c r="GC111" i="65"/>
  <c r="GB111" i="65"/>
  <c r="FN111" i="65" s="1"/>
  <c r="FO111" i="65"/>
  <c r="FP111" i="65"/>
  <c r="FM47" i="65"/>
  <c r="FZ47" i="65"/>
  <c r="FY47" i="65"/>
  <c r="GC47" i="65"/>
  <c r="GB47" i="65"/>
  <c r="FO47" i="65"/>
  <c r="FP47" i="65"/>
  <c r="GN47" i="65" s="1"/>
  <c r="FM89" i="65"/>
  <c r="FZ89" i="65"/>
  <c r="FY89" i="65"/>
  <c r="FO89" i="65"/>
  <c r="FP89" i="65"/>
  <c r="GN89" i="65" s="1"/>
  <c r="GB89" i="65"/>
  <c r="FM57" i="65"/>
  <c r="FZ57" i="65"/>
  <c r="FY57" i="65"/>
  <c r="FO57" i="65"/>
  <c r="FP57" i="65"/>
  <c r="GN57" i="65" s="1"/>
  <c r="GB57" i="65"/>
  <c r="FM41" i="65"/>
  <c r="FZ41" i="65"/>
  <c r="FY41" i="65"/>
  <c r="FO41" i="65"/>
  <c r="FP41" i="65"/>
  <c r="FV41" i="65"/>
  <c r="GB41" i="65"/>
  <c r="FM25" i="65"/>
  <c r="FZ25" i="65"/>
  <c r="FY25" i="65"/>
  <c r="FO25" i="65"/>
  <c r="FP25" i="65"/>
  <c r="GB25" i="65"/>
  <c r="FM9" i="65"/>
  <c r="FZ9" i="65"/>
  <c r="FY9" i="65"/>
  <c r="FO9" i="65"/>
  <c r="FP9" i="65"/>
  <c r="GN9" i="65" s="1"/>
  <c r="GB9" i="65"/>
  <c r="FM158" i="65"/>
  <c r="FY158" i="65"/>
  <c r="FZ158" i="65"/>
  <c r="FP158" i="65"/>
  <c r="GB158" i="65"/>
  <c r="FO158" i="65"/>
  <c r="FM217" i="65"/>
  <c r="FZ217" i="65"/>
  <c r="FY217" i="65"/>
  <c r="FO217" i="65"/>
  <c r="FP217" i="65"/>
  <c r="GN217" i="65" s="1"/>
  <c r="GB217" i="65"/>
  <c r="FM174" i="65"/>
  <c r="FY174" i="65"/>
  <c r="FZ174" i="65"/>
  <c r="FP174" i="65"/>
  <c r="GN174" i="65" s="1"/>
  <c r="GB174" i="65"/>
  <c r="FO174" i="65"/>
  <c r="FM126" i="65"/>
  <c r="FY126" i="65"/>
  <c r="FZ126" i="65"/>
  <c r="FP126" i="65"/>
  <c r="GN126" i="65" s="1"/>
  <c r="GB126" i="65"/>
  <c r="FO126" i="65"/>
  <c r="FM76" i="65"/>
  <c r="FZ76" i="65"/>
  <c r="FY76" i="65"/>
  <c r="GB76" i="65"/>
  <c r="FO76" i="65"/>
  <c r="FP76" i="65"/>
  <c r="FM224" i="65"/>
  <c r="FZ224" i="65"/>
  <c r="FY224" i="65"/>
  <c r="GB224" i="65"/>
  <c r="FN224" i="65" s="1"/>
  <c r="FO224" i="65"/>
  <c r="FP224" i="65"/>
  <c r="FM202" i="65"/>
  <c r="FY202" i="65"/>
  <c r="FZ202" i="65"/>
  <c r="FV202" i="65"/>
  <c r="GB202" i="65"/>
  <c r="FO202" i="65"/>
  <c r="FP202" i="65"/>
  <c r="FM181" i="65"/>
  <c r="FZ181" i="65"/>
  <c r="FY181" i="65"/>
  <c r="FO181" i="65"/>
  <c r="FP181" i="65"/>
  <c r="GC181" i="65"/>
  <c r="GB181" i="65"/>
  <c r="FM265" i="65"/>
  <c r="FZ265" i="65"/>
  <c r="FY265" i="65"/>
  <c r="FO265" i="65"/>
  <c r="FP265" i="65"/>
  <c r="GB265" i="65"/>
  <c r="FM272" i="65"/>
  <c r="FZ272" i="65"/>
  <c r="FY272" i="65"/>
  <c r="GC272" i="65"/>
  <c r="GB272" i="65"/>
  <c r="FO272" i="65"/>
  <c r="FP272" i="65"/>
  <c r="FM250" i="65"/>
  <c r="FY250" i="65"/>
  <c r="FZ250" i="65"/>
  <c r="FP250" i="65"/>
  <c r="GN250" i="65" s="1"/>
  <c r="GB250" i="65"/>
  <c r="FN250" i="65" s="1"/>
  <c r="FO250" i="65"/>
  <c r="FM281" i="65"/>
  <c r="FZ281" i="65"/>
  <c r="FY281" i="65"/>
  <c r="FO281" i="65"/>
  <c r="FP281" i="65"/>
  <c r="GN281" i="65" s="1"/>
  <c r="GB281" i="65"/>
  <c r="FM304" i="65"/>
  <c r="FZ304" i="65"/>
  <c r="FY304" i="65"/>
  <c r="GB304" i="65"/>
  <c r="FO304" i="65"/>
  <c r="FP304" i="65"/>
  <c r="FM282" i="65"/>
  <c r="FY282" i="65"/>
  <c r="FZ282" i="65"/>
  <c r="GC282" i="65"/>
  <c r="FP282" i="65"/>
  <c r="GN282" i="65" s="1"/>
  <c r="GB282" i="65"/>
  <c r="FO282" i="65"/>
  <c r="FM228" i="65"/>
  <c r="FZ228" i="65"/>
  <c r="FY228" i="65"/>
  <c r="GB228" i="65"/>
  <c r="FN228" i="65" s="1"/>
  <c r="FO228" i="65"/>
  <c r="FP228" i="65"/>
  <c r="FM229" i="65"/>
  <c r="FZ229" i="65"/>
  <c r="FY229" i="65"/>
  <c r="GC229" i="65"/>
  <c r="FO229" i="65"/>
  <c r="FP229" i="65"/>
  <c r="GB229" i="65"/>
  <c r="FM329" i="65"/>
  <c r="FZ329" i="65"/>
  <c r="FY329" i="65"/>
  <c r="FO329" i="65"/>
  <c r="FP329" i="65"/>
  <c r="GN329" i="65" s="1"/>
  <c r="GB329" i="65"/>
  <c r="FM325" i="65"/>
  <c r="FZ325" i="65"/>
  <c r="FY325" i="65"/>
  <c r="GC325" i="65"/>
  <c r="FO325" i="65"/>
  <c r="FP325" i="65"/>
  <c r="GN325" i="65" s="1"/>
  <c r="GB325" i="65"/>
  <c r="FM377" i="65"/>
  <c r="FZ377" i="65"/>
  <c r="FY377" i="65"/>
  <c r="FO377" i="65"/>
  <c r="FP377" i="65"/>
  <c r="GB377" i="65"/>
  <c r="FM350" i="65"/>
  <c r="FY350" i="65"/>
  <c r="FZ350" i="65"/>
  <c r="FP350" i="65"/>
  <c r="GB350" i="65"/>
  <c r="FO350" i="65"/>
  <c r="FM384" i="65"/>
  <c r="FZ384" i="65"/>
  <c r="FY384" i="65"/>
  <c r="GC384" i="65"/>
  <c r="GB384" i="65"/>
  <c r="FO384" i="65"/>
  <c r="FP384" i="65"/>
  <c r="FM362" i="65"/>
  <c r="FY362" i="65"/>
  <c r="FZ362" i="65"/>
  <c r="GC362" i="65"/>
  <c r="FP362" i="65"/>
  <c r="GN362" i="65" s="1"/>
  <c r="GB362" i="65"/>
  <c r="FO362" i="65"/>
  <c r="FM341" i="65"/>
  <c r="FZ341" i="65"/>
  <c r="FY341" i="65"/>
  <c r="GC341" i="65"/>
  <c r="FO341" i="65"/>
  <c r="FP341" i="65"/>
  <c r="GB341" i="65"/>
  <c r="FM94" i="65"/>
  <c r="FY94" i="65"/>
  <c r="FZ94" i="65"/>
  <c r="FP94" i="65"/>
  <c r="GN94" i="65" s="1"/>
  <c r="GB94" i="65"/>
  <c r="FO94" i="65"/>
  <c r="FM56" i="65"/>
  <c r="FZ56" i="65"/>
  <c r="FY56" i="65"/>
  <c r="GB56" i="65"/>
  <c r="FO56" i="65"/>
  <c r="FP56" i="65"/>
  <c r="GN56" i="65" s="1"/>
  <c r="FM156" i="65"/>
  <c r="FZ156" i="65"/>
  <c r="FY156" i="65"/>
  <c r="GB156" i="65"/>
  <c r="FO156" i="65"/>
  <c r="FP156" i="65"/>
  <c r="FM262" i="65"/>
  <c r="FY262" i="65"/>
  <c r="FZ262" i="65"/>
  <c r="FP262" i="65"/>
  <c r="GB262" i="65"/>
  <c r="FO262" i="65"/>
  <c r="FM348" i="65"/>
  <c r="FZ348" i="65"/>
  <c r="FY348" i="65"/>
  <c r="GB348" i="65"/>
  <c r="FO348" i="65"/>
  <c r="FP348" i="65"/>
  <c r="FM120" i="65"/>
  <c r="FZ120" i="65"/>
  <c r="FY120" i="65"/>
  <c r="GB120" i="65"/>
  <c r="FO120" i="65"/>
  <c r="FP120" i="65"/>
  <c r="FM184" i="65"/>
  <c r="FZ184" i="65"/>
  <c r="FY184" i="65"/>
  <c r="GB184" i="65"/>
  <c r="FV184" i="65"/>
  <c r="FO184" i="65"/>
  <c r="FP184" i="65"/>
  <c r="FM269" i="65"/>
  <c r="FZ269" i="65"/>
  <c r="FY269" i="65"/>
  <c r="FO269" i="65"/>
  <c r="FP269" i="65"/>
  <c r="GB269" i="65"/>
  <c r="FN269" i="65" s="1"/>
  <c r="FM354" i="65"/>
  <c r="FY354" i="65"/>
  <c r="FZ354" i="65"/>
  <c r="FP354" i="65"/>
  <c r="GB354" i="65"/>
  <c r="FO354" i="65"/>
  <c r="FM367" i="65"/>
  <c r="FZ367" i="65"/>
  <c r="FY367" i="65"/>
  <c r="FV367" i="65"/>
  <c r="GB367" i="65"/>
  <c r="FO367" i="65"/>
  <c r="FP367" i="65"/>
  <c r="GN367" i="65" s="1"/>
  <c r="FM303" i="65"/>
  <c r="FZ303" i="65"/>
  <c r="FY303" i="65"/>
  <c r="GB303" i="65"/>
  <c r="FN303" i="65" s="1"/>
  <c r="FO303" i="65"/>
  <c r="FP303" i="65"/>
  <c r="FM239" i="65"/>
  <c r="FZ239" i="65"/>
  <c r="FY239" i="65"/>
  <c r="FV239" i="65"/>
  <c r="GB239" i="65"/>
  <c r="FN239" i="65" s="1"/>
  <c r="FO239" i="65"/>
  <c r="FP239" i="65"/>
  <c r="FM191" i="65"/>
  <c r="FZ191" i="65"/>
  <c r="FY191" i="65"/>
  <c r="GB191" i="65"/>
  <c r="FO191" i="65"/>
  <c r="FP191" i="65"/>
  <c r="FM127" i="65"/>
  <c r="FZ127" i="65"/>
  <c r="FY127" i="65"/>
  <c r="GB127" i="65"/>
  <c r="FO127" i="65"/>
  <c r="FP127" i="65"/>
  <c r="GN127" i="65" s="1"/>
  <c r="FM63" i="65"/>
  <c r="FZ63" i="65"/>
  <c r="FY63" i="65"/>
  <c r="GB63" i="65"/>
  <c r="FO63" i="65"/>
  <c r="FP63" i="65"/>
  <c r="FM14" i="65"/>
  <c r="FY14" i="65"/>
  <c r="FZ14" i="65"/>
  <c r="FP14" i="65"/>
  <c r="GN14" i="65" s="1"/>
  <c r="GB14" i="65"/>
  <c r="FO14" i="65"/>
  <c r="FM201" i="65"/>
  <c r="FZ201" i="65"/>
  <c r="FY201" i="65"/>
  <c r="FP201" i="65"/>
  <c r="FO201" i="65"/>
  <c r="GB201" i="65"/>
  <c r="FN201" i="65" s="1"/>
  <c r="FM38" i="65"/>
  <c r="FY38" i="65"/>
  <c r="FZ38" i="65"/>
  <c r="FP38" i="65"/>
  <c r="GB38" i="65"/>
  <c r="FO38" i="65"/>
  <c r="FM122" i="65"/>
  <c r="FY122" i="65"/>
  <c r="FZ122" i="65"/>
  <c r="FP122" i="65"/>
  <c r="GN122" i="65" s="1"/>
  <c r="GB122" i="65"/>
  <c r="FO122" i="65"/>
  <c r="FM64" i="65"/>
  <c r="FZ64" i="65"/>
  <c r="FY64" i="65"/>
  <c r="GB64" i="65"/>
  <c r="FN64" i="65" s="1"/>
  <c r="FO64" i="65"/>
  <c r="FP64" i="65"/>
  <c r="FM161" i="65"/>
  <c r="FZ161" i="65"/>
  <c r="FY161" i="65"/>
  <c r="FO161" i="65"/>
  <c r="FP161" i="65"/>
  <c r="GN161" i="65" s="1"/>
  <c r="GB161" i="65"/>
  <c r="FM246" i="65"/>
  <c r="FY246" i="65"/>
  <c r="FZ246" i="65"/>
  <c r="FP246" i="65"/>
  <c r="GN246" i="65" s="1"/>
  <c r="GB246" i="65"/>
  <c r="FO246" i="65"/>
  <c r="FM310" i="65"/>
  <c r="FY310" i="65"/>
  <c r="FZ310" i="65"/>
  <c r="FP310" i="65"/>
  <c r="GB310" i="65"/>
  <c r="FO310" i="65"/>
  <c r="FM374" i="65"/>
  <c r="FY374" i="65"/>
  <c r="FZ374" i="65"/>
  <c r="FP374" i="65"/>
  <c r="GN374" i="65" s="1"/>
  <c r="GB374" i="65"/>
  <c r="FO374" i="65"/>
  <c r="FM104" i="65"/>
  <c r="FZ104" i="65"/>
  <c r="FY104" i="65"/>
  <c r="GB104" i="65"/>
  <c r="FO104" i="65"/>
  <c r="FP104" i="65"/>
  <c r="FM146" i="65"/>
  <c r="FY146" i="65"/>
  <c r="FZ146" i="65"/>
  <c r="FP146" i="65"/>
  <c r="GB146" i="65"/>
  <c r="FO146" i="65"/>
  <c r="FM189" i="65"/>
  <c r="FZ189" i="65"/>
  <c r="FY189" i="65"/>
  <c r="FP189" i="65"/>
  <c r="GB189" i="65"/>
  <c r="FO189" i="65"/>
  <c r="FM253" i="65"/>
  <c r="FZ253" i="65"/>
  <c r="FY253" i="65"/>
  <c r="FO253" i="65"/>
  <c r="FP253" i="65"/>
  <c r="GN253" i="65" s="1"/>
  <c r="GB253" i="65"/>
  <c r="FM296" i="65"/>
  <c r="FZ296" i="65"/>
  <c r="FY296" i="65"/>
  <c r="GB296" i="65"/>
  <c r="FO296" i="65"/>
  <c r="FP296" i="65"/>
  <c r="FM338" i="65"/>
  <c r="FY338" i="65"/>
  <c r="FZ338" i="65"/>
  <c r="FP338" i="65"/>
  <c r="GB338" i="65"/>
  <c r="FO338" i="65"/>
  <c r="FM360" i="65"/>
  <c r="FZ360" i="65"/>
  <c r="FY360" i="65"/>
  <c r="GB360" i="65"/>
  <c r="FO360" i="65"/>
  <c r="FP360" i="65"/>
  <c r="GN360" i="65" s="1"/>
  <c r="FM381" i="65"/>
  <c r="FZ381" i="65"/>
  <c r="FY381" i="65"/>
  <c r="FO381" i="65"/>
  <c r="FP381" i="65"/>
  <c r="GB381" i="65"/>
  <c r="FM379" i="65"/>
  <c r="FZ379" i="65"/>
  <c r="FY379" i="65"/>
  <c r="GB379" i="65"/>
  <c r="FO379" i="65"/>
  <c r="FP379" i="65"/>
  <c r="FM363" i="65"/>
  <c r="FZ363" i="65"/>
  <c r="FY363" i="65"/>
  <c r="GB363" i="65"/>
  <c r="FO363" i="65"/>
  <c r="FP363" i="65"/>
  <c r="GN363" i="65" s="1"/>
  <c r="FM347" i="65"/>
  <c r="FZ347" i="65"/>
  <c r="FY347" i="65"/>
  <c r="GB347" i="65"/>
  <c r="FO347" i="65"/>
  <c r="FP347" i="65"/>
  <c r="FM331" i="65"/>
  <c r="FZ331" i="65"/>
  <c r="FY331" i="65"/>
  <c r="GB331" i="65"/>
  <c r="FO331" i="65"/>
  <c r="FP331" i="65"/>
  <c r="GN331" i="65" s="1"/>
  <c r="FM315" i="65"/>
  <c r="FZ315" i="65"/>
  <c r="FY315" i="65"/>
  <c r="GB315" i="65"/>
  <c r="FO315" i="65"/>
  <c r="FP315" i="65"/>
  <c r="FM299" i="65"/>
  <c r="FZ299" i="65"/>
  <c r="FY299" i="65"/>
  <c r="GB299" i="65"/>
  <c r="FO299" i="65"/>
  <c r="FP299" i="65"/>
  <c r="FM283" i="65"/>
  <c r="FZ283" i="65"/>
  <c r="FY283" i="65"/>
  <c r="GB283" i="65"/>
  <c r="FO283" i="65"/>
  <c r="FP283" i="65"/>
  <c r="GN283" i="65" s="1"/>
  <c r="FM267" i="65"/>
  <c r="FZ267" i="65"/>
  <c r="FY267" i="65"/>
  <c r="GB267" i="65"/>
  <c r="FO267" i="65"/>
  <c r="FP267" i="65"/>
  <c r="FM251" i="65"/>
  <c r="FZ251" i="65"/>
  <c r="FY251" i="65"/>
  <c r="GB251" i="65"/>
  <c r="FO251" i="65"/>
  <c r="FP251" i="65"/>
  <c r="GN251" i="65" s="1"/>
  <c r="FM235" i="65"/>
  <c r="FZ235" i="65"/>
  <c r="FY235" i="65"/>
  <c r="GB235" i="65"/>
  <c r="FO235" i="65"/>
  <c r="FP235" i="65"/>
  <c r="FM219" i="65"/>
  <c r="FZ219" i="65"/>
  <c r="FY219" i="65"/>
  <c r="GB219" i="65"/>
  <c r="FO219" i="65"/>
  <c r="FP219" i="65"/>
  <c r="FM203" i="65"/>
  <c r="FZ203" i="65"/>
  <c r="FY203" i="65"/>
  <c r="GB203" i="65"/>
  <c r="FO203" i="65"/>
  <c r="FP203" i="65"/>
  <c r="GN203" i="65" s="1"/>
  <c r="FM187" i="65"/>
  <c r="FZ187" i="65"/>
  <c r="FY187" i="65"/>
  <c r="GB187" i="65"/>
  <c r="FO187" i="65"/>
  <c r="FP187" i="65"/>
  <c r="FM171" i="65"/>
  <c r="FZ171" i="65"/>
  <c r="FY171" i="65"/>
  <c r="GB171" i="65"/>
  <c r="FO171" i="65"/>
  <c r="FP171" i="65"/>
  <c r="GN171" i="65" s="1"/>
  <c r="FM155" i="65"/>
  <c r="FZ155" i="65"/>
  <c r="FY155" i="65"/>
  <c r="GB155" i="65"/>
  <c r="FO155" i="65"/>
  <c r="FP155" i="65"/>
  <c r="FM139" i="65"/>
  <c r="FZ139" i="65"/>
  <c r="FY139" i="65"/>
  <c r="GB139" i="65"/>
  <c r="FO139" i="65"/>
  <c r="FP139" i="65"/>
  <c r="FM123" i="65"/>
  <c r="FZ123" i="65"/>
  <c r="FY123" i="65"/>
  <c r="GB123" i="65"/>
  <c r="FO123" i="65"/>
  <c r="FP123" i="65"/>
  <c r="GN123" i="65" s="1"/>
  <c r="FM107" i="65"/>
  <c r="FZ107" i="65"/>
  <c r="FY107" i="65"/>
  <c r="GB107" i="65"/>
  <c r="FO107" i="65"/>
  <c r="FP107" i="65"/>
  <c r="FM91" i="65"/>
  <c r="FZ91" i="65"/>
  <c r="FY91" i="65"/>
  <c r="GB91" i="65"/>
  <c r="FO91" i="65"/>
  <c r="FP91" i="65"/>
  <c r="GN91" i="65" s="1"/>
  <c r="FM75" i="65"/>
  <c r="FZ75" i="65"/>
  <c r="FY75" i="65"/>
  <c r="GB75" i="65"/>
  <c r="FO75" i="65"/>
  <c r="FP75" i="65"/>
  <c r="FM59" i="65"/>
  <c r="FZ59" i="65"/>
  <c r="FY59" i="65"/>
  <c r="GB59" i="65"/>
  <c r="FO59" i="65"/>
  <c r="FP59" i="65"/>
  <c r="GN59" i="65" s="1"/>
  <c r="FM43" i="65"/>
  <c r="FZ43" i="65"/>
  <c r="FY43" i="65"/>
  <c r="GB43" i="65"/>
  <c r="FO43" i="65"/>
  <c r="FP43" i="65"/>
  <c r="FM27" i="65"/>
  <c r="FZ27" i="65"/>
  <c r="FY27" i="65"/>
  <c r="GB27" i="65"/>
  <c r="FO27" i="65"/>
  <c r="FP27" i="65"/>
  <c r="FM11" i="65"/>
  <c r="FZ11" i="65"/>
  <c r="FY11" i="65"/>
  <c r="GB11" i="65"/>
  <c r="FO11" i="65"/>
  <c r="FP11" i="65"/>
  <c r="GN11" i="65" s="1"/>
  <c r="FM10" i="65"/>
  <c r="FY10" i="65"/>
  <c r="FZ10" i="65"/>
  <c r="FP10" i="65"/>
  <c r="GN10" i="65" s="1"/>
  <c r="GB10" i="65"/>
  <c r="FV10" i="65"/>
  <c r="FO10" i="65"/>
  <c r="FM85" i="65"/>
  <c r="FZ85" i="65"/>
  <c r="FY85" i="65"/>
  <c r="FO85" i="65"/>
  <c r="FP85" i="65"/>
  <c r="GN85" i="65" s="1"/>
  <c r="GB85" i="65"/>
  <c r="FM69" i="65"/>
  <c r="FZ69" i="65"/>
  <c r="FY69" i="65"/>
  <c r="FO69" i="65"/>
  <c r="FP69" i="65"/>
  <c r="GB69" i="65"/>
  <c r="FM53" i="65"/>
  <c r="FZ53" i="65"/>
  <c r="FY53" i="65"/>
  <c r="FO53" i="65"/>
  <c r="FP53" i="65"/>
  <c r="GN53" i="65" s="1"/>
  <c r="GB53" i="65"/>
  <c r="FM37" i="65"/>
  <c r="FZ37" i="65"/>
  <c r="FY37" i="65"/>
  <c r="FO37" i="65"/>
  <c r="FP37" i="65"/>
  <c r="GB37" i="65"/>
  <c r="FM21" i="65"/>
  <c r="FZ21" i="65"/>
  <c r="FY21" i="65"/>
  <c r="FO21" i="65"/>
  <c r="FP21" i="65"/>
  <c r="GN21" i="65" s="1"/>
  <c r="GB21" i="65"/>
  <c r="FM8" i="65"/>
  <c r="FZ8" i="65"/>
  <c r="FY8" i="65"/>
  <c r="GB8" i="65"/>
  <c r="FO8" i="65"/>
  <c r="FP8" i="65"/>
  <c r="GN8" i="65" s="1"/>
  <c r="FM190" i="65"/>
  <c r="FY190" i="65"/>
  <c r="FZ190" i="65"/>
  <c r="FP190" i="65"/>
  <c r="GB190" i="65"/>
  <c r="FO190" i="65"/>
  <c r="FM153" i="65"/>
  <c r="FZ153" i="65"/>
  <c r="FY153" i="65"/>
  <c r="FO153" i="65"/>
  <c r="FP153" i="65"/>
  <c r="GB153" i="65"/>
  <c r="FM110" i="65"/>
  <c r="FY110" i="65"/>
  <c r="FZ110" i="65"/>
  <c r="FP110" i="65"/>
  <c r="GB110" i="65"/>
  <c r="FO110" i="65"/>
  <c r="FM52" i="65"/>
  <c r="FZ52" i="65"/>
  <c r="FY52" i="65"/>
  <c r="GB52" i="65"/>
  <c r="FO52" i="65"/>
  <c r="FP52" i="65"/>
  <c r="GN52" i="65" s="1"/>
  <c r="FM206" i="65"/>
  <c r="FY206" i="65"/>
  <c r="FZ206" i="65"/>
  <c r="FP206" i="65"/>
  <c r="GN206" i="65" s="1"/>
  <c r="GB206" i="65"/>
  <c r="FO206" i="65"/>
  <c r="FM164" i="65"/>
  <c r="FZ164" i="65"/>
  <c r="FY164" i="65"/>
  <c r="GB164" i="65"/>
  <c r="FV164" i="65"/>
  <c r="FO164" i="65"/>
  <c r="FP164" i="65"/>
  <c r="GN164" i="65" s="1"/>
  <c r="FM116" i="65"/>
  <c r="FZ116" i="65"/>
  <c r="FY116" i="65"/>
  <c r="GB116" i="65"/>
  <c r="FO116" i="65"/>
  <c r="FP116" i="65"/>
  <c r="FM60" i="65"/>
  <c r="FZ60" i="65"/>
  <c r="FY60" i="65"/>
  <c r="GB60" i="65"/>
  <c r="FO60" i="65"/>
  <c r="FP60" i="65"/>
  <c r="GN60" i="65" s="1"/>
  <c r="FM218" i="65"/>
  <c r="FY218" i="65"/>
  <c r="FZ218" i="65"/>
  <c r="FP218" i="65"/>
  <c r="GN218" i="65" s="1"/>
  <c r="GB218" i="65"/>
  <c r="FO218" i="65"/>
  <c r="FM197" i="65"/>
  <c r="FZ197" i="65"/>
  <c r="FY197" i="65"/>
  <c r="FP197" i="65"/>
  <c r="GB197" i="65"/>
  <c r="FO197" i="65"/>
  <c r="FM176" i="65"/>
  <c r="FZ176" i="65"/>
  <c r="FY176" i="65"/>
  <c r="GB176" i="65"/>
  <c r="FO176" i="65"/>
  <c r="FP176" i="65"/>
  <c r="FM260" i="65"/>
  <c r="FZ260" i="65"/>
  <c r="FY260" i="65"/>
  <c r="GB260" i="65"/>
  <c r="FO260" i="65"/>
  <c r="FP260" i="65"/>
  <c r="FM266" i="65"/>
  <c r="FY266" i="65"/>
  <c r="FZ266" i="65"/>
  <c r="FP266" i="65"/>
  <c r="GB266" i="65"/>
  <c r="FO266" i="65"/>
  <c r="FM302" i="65"/>
  <c r="FY302" i="65"/>
  <c r="FZ302" i="65"/>
  <c r="FP302" i="65"/>
  <c r="GB302" i="65"/>
  <c r="FO302" i="65"/>
  <c r="FM308" i="65"/>
  <c r="FZ308" i="65"/>
  <c r="FY308" i="65"/>
  <c r="GB308" i="65"/>
  <c r="FO308" i="65"/>
  <c r="FP308" i="65"/>
  <c r="FM298" i="65"/>
  <c r="FY298" i="65"/>
  <c r="FZ298" i="65"/>
  <c r="FP298" i="65"/>
  <c r="GB298" i="65"/>
  <c r="FO298" i="65"/>
  <c r="FM244" i="65"/>
  <c r="FZ244" i="65"/>
  <c r="FY244" i="65"/>
  <c r="GB244" i="65"/>
  <c r="FO244" i="65"/>
  <c r="FP244" i="65"/>
  <c r="GN244" i="65" s="1"/>
  <c r="FM245" i="65"/>
  <c r="FZ245" i="65"/>
  <c r="FY245" i="65"/>
  <c r="FO245" i="65"/>
  <c r="FP245" i="65"/>
  <c r="GN245" i="65" s="1"/>
  <c r="GB245" i="65"/>
  <c r="FM334" i="65"/>
  <c r="FY334" i="65"/>
  <c r="FZ334" i="65"/>
  <c r="FP334" i="65"/>
  <c r="GN334" i="65" s="1"/>
  <c r="GB334" i="65"/>
  <c r="FO334" i="65"/>
  <c r="FM318" i="65"/>
  <c r="FY318" i="65"/>
  <c r="FZ318" i="65"/>
  <c r="FP318" i="65"/>
  <c r="GB318" i="65"/>
  <c r="FO318" i="65"/>
  <c r="FM320" i="65"/>
  <c r="FZ320" i="65"/>
  <c r="FY320" i="65"/>
  <c r="GB320" i="65"/>
  <c r="FO320" i="65"/>
  <c r="FP320" i="65"/>
  <c r="FM366" i="65"/>
  <c r="FY366" i="65"/>
  <c r="FZ366" i="65"/>
  <c r="FP366" i="65"/>
  <c r="GN366" i="65" s="1"/>
  <c r="GB366" i="65"/>
  <c r="FO366" i="65"/>
  <c r="FM382" i="65"/>
  <c r="FY382" i="65"/>
  <c r="FZ382" i="65"/>
  <c r="FP382" i="65"/>
  <c r="GB382" i="65"/>
  <c r="FO382" i="65"/>
  <c r="FM340" i="65"/>
  <c r="FZ340" i="65"/>
  <c r="FY340" i="65"/>
  <c r="GB340" i="65"/>
  <c r="FO340" i="65"/>
  <c r="FP340" i="65"/>
  <c r="FM378" i="65"/>
  <c r="FY378" i="65"/>
  <c r="FZ378" i="65"/>
  <c r="FP378" i="65"/>
  <c r="GB378" i="65"/>
  <c r="FN378" i="65" s="1"/>
  <c r="FO378" i="65"/>
  <c r="FM357" i="65"/>
  <c r="FZ357" i="65"/>
  <c r="FY357" i="65"/>
  <c r="FO357" i="65"/>
  <c r="FP357" i="65"/>
  <c r="GB357" i="65"/>
  <c r="FM406" i="65"/>
  <c r="FZ406" i="65"/>
  <c r="FP406" i="65"/>
  <c r="GN406" i="65" s="1"/>
  <c r="FY406" i="65"/>
  <c r="GB406" i="65"/>
  <c r="FO406" i="65"/>
  <c r="FM419" i="65"/>
  <c r="FY419" i="65"/>
  <c r="GB419" i="65"/>
  <c r="FZ419" i="65"/>
  <c r="FO419" i="65"/>
  <c r="FP419" i="65"/>
  <c r="FM396" i="65"/>
  <c r="FO396" i="65"/>
  <c r="FY396" i="65"/>
  <c r="FP396" i="65"/>
  <c r="GB396" i="65"/>
  <c r="FZ396" i="65"/>
  <c r="FM417" i="65"/>
  <c r="FP417" i="65"/>
  <c r="FO417" i="65"/>
  <c r="FZ417" i="65"/>
  <c r="FY417" i="65"/>
  <c r="GB417" i="65"/>
  <c r="FM438" i="65"/>
  <c r="FZ438" i="65"/>
  <c r="FO438" i="65"/>
  <c r="FY438" i="65"/>
  <c r="GB438" i="65"/>
  <c r="FP438" i="65"/>
  <c r="FM427" i="65"/>
  <c r="FY427" i="65"/>
  <c r="FZ427" i="65"/>
  <c r="FP427" i="65"/>
  <c r="GB427" i="65"/>
  <c r="FO427" i="65"/>
  <c r="FM411" i="65"/>
  <c r="FY411" i="65"/>
  <c r="GB411" i="65"/>
  <c r="FZ411" i="65"/>
  <c r="FO411" i="65"/>
  <c r="FP411" i="65"/>
  <c r="GN411" i="65" s="1"/>
  <c r="FM395" i="65"/>
  <c r="FY395" i="65"/>
  <c r="GB395" i="65"/>
  <c r="FZ395" i="65"/>
  <c r="FO395" i="65"/>
  <c r="FP395" i="65"/>
  <c r="FM409" i="65"/>
  <c r="FP409" i="65"/>
  <c r="GN409" i="65" s="1"/>
  <c r="FZ409" i="65"/>
  <c r="FO409" i="65"/>
  <c r="FY409" i="65"/>
  <c r="GB409" i="65"/>
  <c r="FM425" i="65"/>
  <c r="GB425" i="65"/>
  <c r="FZ425" i="65"/>
  <c r="FP425" i="65"/>
  <c r="FY425" i="65"/>
  <c r="FO425" i="65"/>
  <c r="FM421" i="65"/>
  <c r="FZ421" i="65"/>
  <c r="GB421" i="65"/>
  <c r="FP421" i="65"/>
  <c r="FY421" i="65"/>
  <c r="FO421" i="65"/>
  <c r="FM400" i="65"/>
  <c r="FO400" i="65"/>
  <c r="FY400" i="65"/>
  <c r="FP400" i="65"/>
  <c r="GN400" i="65" s="1"/>
  <c r="GB400" i="65"/>
  <c r="FZ400" i="65"/>
  <c r="FM428" i="65"/>
  <c r="FY428" i="65"/>
  <c r="FO428" i="65"/>
  <c r="FZ428" i="65"/>
  <c r="FP428" i="65"/>
  <c r="GB428" i="65"/>
  <c r="FM392" i="65"/>
  <c r="FO392" i="65"/>
  <c r="FY392" i="65"/>
  <c r="FP392" i="65"/>
  <c r="GB392" i="65"/>
  <c r="FZ392" i="65"/>
  <c r="FM413" i="65"/>
  <c r="FP413" i="65"/>
  <c r="GN413" i="65" s="1"/>
  <c r="FZ413" i="65"/>
  <c r="GB413" i="65"/>
  <c r="FO413" i="65"/>
  <c r="FY413" i="65"/>
  <c r="FM434" i="65"/>
  <c r="FZ434" i="65"/>
  <c r="FY434" i="65"/>
  <c r="FO434" i="65"/>
  <c r="GB434" i="65"/>
  <c r="FP434" i="65"/>
  <c r="FM435" i="65"/>
  <c r="FY435" i="65"/>
  <c r="FZ435" i="65"/>
  <c r="FP435" i="65"/>
  <c r="GB435" i="65"/>
  <c r="FO435" i="65"/>
  <c r="FM403" i="65"/>
  <c r="FY403" i="65"/>
  <c r="GB403" i="65"/>
  <c r="FZ403" i="65"/>
  <c r="FO403" i="65"/>
  <c r="FP403" i="65"/>
  <c r="GN403" i="65" s="1"/>
  <c r="FM430" i="65"/>
  <c r="FZ430" i="65"/>
  <c r="FO430" i="65"/>
  <c r="FY430" i="65"/>
  <c r="GB430" i="65"/>
  <c r="FP430" i="65"/>
  <c r="FM404" i="65"/>
  <c r="FO404" i="65"/>
  <c r="FY404" i="65"/>
  <c r="GB404" i="65"/>
  <c r="FZ404" i="65"/>
  <c r="FP404" i="65"/>
  <c r="GN404" i="65" s="1"/>
  <c r="FM432" i="65"/>
  <c r="FY432" i="65"/>
  <c r="FO432" i="65"/>
  <c r="FP432" i="65"/>
  <c r="FZ432" i="65"/>
  <c r="GB432" i="65"/>
  <c r="FM410" i="65"/>
  <c r="FZ410" i="65"/>
  <c r="FY410" i="65"/>
  <c r="FO410" i="65"/>
  <c r="GB410" i="65"/>
  <c r="FP410" i="65"/>
  <c r="GN410" i="65" s="1"/>
  <c r="FM412" i="65"/>
  <c r="FO412" i="65"/>
  <c r="FY412" i="65"/>
  <c r="GB412" i="65"/>
  <c r="FZ412" i="65"/>
  <c r="FP412" i="65"/>
  <c r="GN412" i="65" s="1"/>
  <c r="FM433" i="65"/>
  <c r="GB433" i="65"/>
  <c r="FZ433" i="65"/>
  <c r="FP433" i="65"/>
  <c r="FY433" i="65"/>
  <c r="FO433" i="65"/>
  <c r="FM397" i="65"/>
  <c r="FP397" i="65"/>
  <c r="FZ397" i="65"/>
  <c r="FO397" i="65"/>
  <c r="FY397" i="65"/>
  <c r="GB397" i="65"/>
  <c r="FN397" i="65" s="1"/>
  <c r="FM418" i="65"/>
  <c r="FZ418" i="65"/>
  <c r="FY418" i="65"/>
  <c r="FO418" i="65"/>
  <c r="FP418" i="65"/>
  <c r="GB418" i="65"/>
  <c r="FM440" i="65"/>
  <c r="FY440" i="65"/>
  <c r="FO440" i="65"/>
  <c r="FP440" i="65"/>
  <c r="FZ440" i="65"/>
  <c r="GB440" i="65"/>
  <c r="FM431" i="65"/>
  <c r="FY431" i="65"/>
  <c r="FZ431" i="65"/>
  <c r="FP431" i="65"/>
  <c r="GB431" i="65"/>
  <c r="FO431" i="65"/>
  <c r="FM415" i="65"/>
  <c r="FY415" i="65"/>
  <c r="GB415" i="65"/>
  <c r="FZ415" i="65"/>
  <c r="FP415" i="65"/>
  <c r="FO415" i="65"/>
  <c r="FM399" i="65"/>
  <c r="FY399" i="65"/>
  <c r="GB399" i="65"/>
  <c r="FN399" i="65" s="1"/>
  <c r="FZ399" i="65"/>
  <c r="FO399" i="65"/>
  <c r="FP399" i="65"/>
  <c r="GN399" i="65" s="1"/>
  <c r="FM420" i="65"/>
  <c r="FO420" i="65"/>
  <c r="FY420" i="65"/>
  <c r="GB420" i="65"/>
  <c r="FZ420" i="65"/>
  <c r="FP420" i="65"/>
  <c r="FM436" i="65"/>
  <c r="FY436" i="65"/>
  <c r="FO436" i="65"/>
  <c r="FZ436" i="65"/>
  <c r="FP436" i="65"/>
  <c r="GB436" i="65"/>
  <c r="FM393" i="65"/>
  <c r="FP393" i="65"/>
  <c r="FO393" i="65"/>
  <c r="FZ393" i="65"/>
  <c r="FY393" i="65"/>
  <c r="GB393" i="65"/>
  <c r="FN393" i="65" s="1"/>
  <c r="FM426" i="65"/>
  <c r="FZ426" i="65"/>
  <c r="FY426" i="65"/>
  <c r="FO426" i="65"/>
  <c r="GB426" i="65"/>
  <c r="FP426" i="65"/>
  <c r="FM405" i="65"/>
  <c r="FP405" i="65"/>
  <c r="GN405" i="65" s="1"/>
  <c r="FZ405" i="65"/>
  <c r="GB405" i="65"/>
  <c r="FN405" i="65" s="1"/>
  <c r="FY405" i="65"/>
  <c r="FO405" i="65"/>
  <c r="FM402" i="65"/>
  <c r="FZ402" i="65"/>
  <c r="FY402" i="65"/>
  <c r="FO402" i="65"/>
  <c r="FP402" i="65"/>
  <c r="GN402" i="65" s="1"/>
  <c r="GB402" i="65"/>
  <c r="FM424" i="65"/>
  <c r="FY424" i="65"/>
  <c r="FO424" i="65"/>
  <c r="FP424" i="65"/>
  <c r="FZ424" i="65"/>
  <c r="GB424" i="65"/>
  <c r="FM401" i="65"/>
  <c r="FP401" i="65"/>
  <c r="GN401" i="65" s="1"/>
  <c r="FO401" i="65"/>
  <c r="FZ401" i="65"/>
  <c r="FY401" i="65"/>
  <c r="GB401" i="65"/>
  <c r="FM422" i="65"/>
  <c r="FZ422" i="65"/>
  <c r="FO422" i="65"/>
  <c r="FY422" i="65"/>
  <c r="GB422" i="65"/>
  <c r="FP422" i="65"/>
  <c r="FM408" i="65"/>
  <c r="FO408" i="65"/>
  <c r="FY408" i="65"/>
  <c r="FP408" i="65"/>
  <c r="GN408" i="65" s="1"/>
  <c r="GB408" i="65"/>
  <c r="FZ408" i="65"/>
  <c r="FM429" i="65"/>
  <c r="FZ429" i="65"/>
  <c r="GB429" i="65"/>
  <c r="FP429" i="65"/>
  <c r="FY429" i="65"/>
  <c r="FO429" i="65"/>
  <c r="FM439" i="65"/>
  <c r="FY439" i="65"/>
  <c r="FZ439" i="65"/>
  <c r="FP439" i="65"/>
  <c r="GB439" i="65"/>
  <c r="FO439" i="65"/>
  <c r="FM423" i="65"/>
  <c r="FY423" i="65"/>
  <c r="FZ423" i="65"/>
  <c r="FP423" i="65"/>
  <c r="GB423" i="65"/>
  <c r="FO423" i="65"/>
  <c r="FM407" i="65"/>
  <c r="FY407" i="65"/>
  <c r="GB407" i="65"/>
  <c r="FZ407" i="65"/>
  <c r="FP407" i="65"/>
  <c r="GN407" i="65" s="1"/>
  <c r="FO407" i="65"/>
  <c r="FM391" i="65"/>
  <c r="FY391" i="65"/>
  <c r="GB391" i="65"/>
  <c r="FZ391" i="65"/>
  <c r="FO391" i="65"/>
  <c r="FP391" i="65"/>
  <c r="FM398" i="65"/>
  <c r="FZ398" i="65"/>
  <c r="GB398" i="65"/>
  <c r="FP398" i="65"/>
  <c r="GN398" i="65" s="1"/>
  <c r="FY398" i="65"/>
  <c r="FO398" i="65"/>
  <c r="FM414" i="65"/>
  <c r="FZ414" i="65"/>
  <c r="GB414" i="65"/>
  <c r="FY414" i="65"/>
  <c r="FP414" i="65"/>
  <c r="FO414" i="65"/>
  <c r="FM437" i="65"/>
  <c r="FZ437" i="65"/>
  <c r="GB437" i="65"/>
  <c r="FP437" i="65"/>
  <c r="FY437" i="65"/>
  <c r="FO437" i="65"/>
  <c r="FM416" i="65"/>
  <c r="FO416" i="65"/>
  <c r="FY416" i="65"/>
  <c r="FP416" i="65"/>
  <c r="FZ416" i="65"/>
  <c r="GB416" i="65"/>
  <c r="FM394" i="65"/>
  <c r="FZ394" i="65"/>
  <c r="GB394" i="65"/>
  <c r="FY394" i="65"/>
  <c r="FP394" i="65"/>
  <c r="FO394" i="65"/>
  <c r="D24" i="65"/>
  <c r="D25" i="65"/>
  <c r="D26" i="65"/>
  <c r="D27" i="65"/>
  <c r="D13" i="65"/>
  <c r="D14" i="65"/>
  <c r="D15" i="65"/>
  <c r="D16" i="65"/>
  <c r="FV570" i="65" l="1"/>
  <c r="FV672" i="65"/>
  <c r="GN695" i="65"/>
  <c r="HD695" i="65" s="1"/>
  <c r="FV505" i="65"/>
  <c r="FV492" i="65"/>
  <c r="FV477" i="65"/>
  <c r="FV501" i="65"/>
  <c r="FV568" i="65"/>
  <c r="GN773" i="65"/>
  <c r="HD773" i="65" s="1"/>
  <c r="FV544" i="65"/>
  <c r="GL401" i="65"/>
  <c r="FV578" i="65"/>
  <c r="FV649" i="65"/>
  <c r="FU448" i="65"/>
  <c r="FU508" i="65"/>
  <c r="FU491" i="65"/>
  <c r="FU528" i="65"/>
  <c r="FQ457" i="65"/>
  <c r="FU457" i="65"/>
  <c r="FU515" i="65"/>
  <c r="FU569" i="65"/>
  <c r="FU589" i="65"/>
  <c r="FU530" i="65"/>
  <c r="FU646" i="65"/>
  <c r="FU668" i="65"/>
  <c r="FQ643" i="65"/>
  <c r="FU643" i="65"/>
  <c r="FU694" i="65"/>
  <c r="FU659" i="65"/>
  <c r="FU686" i="65"/>
  <c r="FU604" i="65"/>
  <c r="FU768" i="65"/>
  <c r="FQ793" i="65"/>
  <c r="FU793" i="65"/>
  <c r="FU805" i="65"/>
  <c r="FU728" i="65"/>
  <c r="FU769" i="65"/>
  <c r="FU869" i="65"/>
  <c r="FU814" i="65"/>
  <c r="FQ78" i="65"/>
  <c r="FU78" i="65"/>
  <c r="FU126" i="65"/>
  <c r="FU238" i="65"/>
  <c r="FU302" i="65"/>
  <c r="FU414" i="65"/>
  <c r="FU35" i="65"/>
  <c r="FQ163" i="65"/>
  <c r="FU163" i="65"/>
  <c r="FU211" i="65"/>
  <c r="FU323" i="65"/>
  <c r="FU56" i="65"/>
  <c r="FU104" i="65"/>
  <c r="FQ232" i="65"/>
  <c r="FU232" i="65"/>
  <c r="FU280" i="65"/>
  <c r="FU392" i="65"/>
  <c r="FU201" i="65"/>
  <c r="FU265" i="65"/>
  <c r="FU329" i="65"/>
  <c r="FU393" i="65"/>
  <c r="FV727" i="65"/>
  <c r="FY561" i="65"/>
  <c r="FP561" i="65"/>
  <c r="GN561" i="65" s="1"/>
  <c r="HD561" i="65" s="1"/>
  <c r="GB467" i="65"/>
  <c r="FZ467" i="65"/>
  <c r="FP474" i="65"/>
  <c r="FR474" i="65"/>
  <c r="GC474" i="65" s="1"/>
  <c r="FY603" i="65"/>
  <c r="GB735" i="65"/>
  <c r="FY735" i="65"/>
  <c r="FO667" i="65"/>
  <c r="FR667" i="65"/>
  <c r="GC667" i="65" s="1"/>
  <c r="FY756" i="65"/>
  <c r="FZ756" i="65"/>
  <c r="FO647" i="65"/>
  <c r="FM647" i="65"/>
  <c r="FM670" i="65"/>
  <c r="FO754" i="65"/>
  <c r="FR754" i="65"/>
  <c r="GC754" i="65" s="1"/>
  <c r="FY521" i="65"/>
  <c r="FZ559" i="65"/>
  <c r="FY559" i="65"/>
  <c r="GB801" i="65"/>
  <c r="FO801" i="65"/>
  <c r="GB817" i="65"/>
  <c r="FO817" i="65"/>
  <c r="FP832" i="65"/>
  <c r="FO832" i="65"/>
  <c r="FZ872" i="65"/>
  <c r="GB820" i="65"/>
  <c r="FR820" i="65"/>
  <c r="GC820" i="65" s="1"/>
  <c r="FZ856" i="65"/>
  <c r="FM862" i="65"/>
  <c r="FR862" i="65"/>
  <c r="GC862" i="65" s="1"/>
  <c r="FR264" i="65"/>
  <c r="FU441" i="65"/>
  <c r="FU466" i="65"/>
  <c r="FU532" i="65"/>
  <c r="FU475" i="65"/>
  <c r="FU590" i="65"/>
  <c r="FU489" i="65"/>
  <c r="FU537" i="65"/>
  <c r="FU625" i="65"/>
  <c r="FU619" i="65"/>
  <c r="FU652" i="65"/>
  <c r="FU688" i="65"/>
  <c r="FU594" i="65"/>
  <c r="FU651" i="65"/>
  <c r="FU674" i="65"/>
  <c r="FU714" i="65"/>
  <c r="FU770" i="65"/>
  <c r="FU698" i="65"/>
  <c r="FU777" i="65"/>
  <c r="FU726" i="65"/>
  <c r="FU797" i="65"/>
  <c r="FU809" i="65"/>
  <c r="FU772" i="65"/>
  <c r="FU840" i="65"/>
  <c r="FU775" i="65"/>
  <c r="FU846" i="65"/>
  <c r="FU30" i="65"/>
  <c r="FU94" i="65"/>
  <c r="FU254" i="65"/>
  <c r="FU366" i="65"/>
  <c r="FU430" i="65"/>
  <c r="FU51" i="65"/>
  <c r="FU115" i="65"/>
  <c r="FU179" i="65"/>
  <c r="FU339" i="65"/>
  <c r="FU8" i="65"/>
  <c r="FU72" i="65"/>
  <c r="FU120" i="65"/>
  <c r="FU184" i="65"/>
  <c r="FU408" i="65"/>
  <c r="GN504" i="65"/>
  <c r="HD504" i="65" s="1"/>
  <c r="FR503" i="65"/>
  <c r="GC503" i="65" s="1"/>
  <c r="FM561" i="65"/>
  <c r="FP467" i="65"/>
  <c r="FZ603" i="65"/>
  <c r="FO735" i="65"/>
  <c r="FY667" i="65"/>
  <c r="FP756" i="65"/>
  <c r="FY647" i="65"/>
  <c r="GB670" i="65"/>
  <c r="FO559" i="65"/>
  <c r="FR801" i="65"/>
  <c r="GC801" i="65" s="1"/>
  <c r="FV817" i="65"/>
  <c r="FY832" i="65"/>
  <c r="FY872" i="65"/>
  <c r="FP820" i="65"/>
  <c r="FR195" i="65"/>
  <c r="FQ449" i="65"/>
  <c r="FU449" i="65"/>
  <c r="FU480" i="65"/>
  <c r="FU504" i="65"/>
  <c r="FU549" i="65"/>
  <c r="FU577" i="65"/>
  <c r="FU638" i="65"/>
  <c r="FQ579" i="65"/>
  <c r="FU579" i="65"/>
  <c r="FU630" i="65"/>
  <c r="FU705" i="65"/>
  <c r="FU713" i="65"/>
  <c r="FU556" i="65"/>
  <c r="FQ742" i="65"/>
  <c r="FU742" i="65"/>
  <c r="FU778" i="65"/>
  <c r="FU752" i="65"/>
  <c r="FU813" i="65"/>
  <c r="FU825" i="65"/>
  <c r="FQ804" i="65"/>
  <c r="FU804" i="65"/>
  <c r="FU848" i="65"/>
  <c r="FU158" i="65"/>
  <c r="FU206" i="65"/>
  <c r="FQ334" i="65"/>
  <c r="FU334" i="65"/>
  <c r="FU382" i="65"/>
  <c r="FU67" i="65"/>
  <c r="FU243" i="65"/>
  <c r="FU291" i="65"/>
  <c r="FQ419" i="65"/>
  <c r="FU419" i="65"/>
  <c r="FU24" i="65"/>
  <c r="FU312" i="65"/>
  <c r="FU360" i="65"/>
  <c r="FU433" i="65"/>
  <c r="FQ433" i="65"/>
  <c r="FQ346" i="65"/>
  <c r="FU346" i="65"/>
  <c r="FU335" i="65"/>
  <c r="FU420" i="65"/>
  <c r="FU181" i="65"/>
  <c r="FU309" i="65"/>
  <c r="FU456" i="65"/>
  <c r="FU519" i="65"/>
  <c r="FU450" i="65"/>
  <c r="FU533" i="65"/>
  <c r="FU506" i="65"/>
  <c r="FU460" i="65"/>
  <c r="FU542" i="65"/>
  <c r="FU587" i="65"/>
  <c r="FU634" i="65"/>
  <c r="FU639" i="65"/>
  <c r="FU570" i="65"/>
  <c r="FU621" i="65"/>
  <c r="FU595" i="65"/>
  <c r="FU661" i="65"/>
  <c r="FU749" i="65"/>
  <c r="FU678" i="65"/>
  <c r="FU727" i="65"/>
  <c r="FU689" i="65"/>
  <c r="FU455" i="65"/>
  <c r="FU488" i="65"/>
  <c r="FU517" i="65"/>
  <c r="FU503" i="65"/>
  <c r="FU561" i="65"/>
  <c r="FU467" i="65"/>
  <c r="FU603" i="65"/>
  <c r="FU735" i="65"/>
  <c r="FU667" i="65"/>
  <c r="FU756" i="65"/>
  <c r="FU647" i="65"/>
  <c r="FU670" i="65"/>
  <c r="FU754" i="65"/>
  <c r="FU559" i="65"/>
  <c r="FU801" i="65"/>
  <c r="FU817" i="65"/>
  <c r="FU832" i="65"/>
  <c r="FU872" i="65"/>
  <c r="FU820" i="65"/>
  <c r="FU862" i="65"/>
  <c r="FU110" i="65"/>
  <c r="FU174" i="65"/>
  <c r="FU222" i="65"/>
  <c r="FU286" i="65"/>
  <c r="FU350" i="65"/>
  <c r="FU83" i="65"/>
  <c r="FU195" i="65"/>
  <c r="FU259" i="65"/>
  <c r="FU307" i="65"/>
  <c r="FU371" i="65"/>
  <c r="FU152" i="65"/>
  <c r="FU264" i="65"/>
  <c r="FU328" i="65"/>
  <c r="FU376" i="65"/>
  <c r="FU57" i="65"/>
  <c r="FU121" i="65"/>
  <c r="FU6" i="65"/>
  <c r="FU381" i="65"/>
  <c r="FU41" i="65"/>
  <c r="FQ169" i="65"/>
  <c r="FU169" i="65"/>
  <c r="FU10" i="65"/>
  <c r="FU15" i="65"/>
  <c r="FU239" i="65"/>
  <c r="FU431" i="65"/>
  <c r="FU196" i="65"/>
  <c r="FU324" i="65"/>
  <c r="FU85" i="65"/>
  <c r="FU213" i="65"/>
  <c r="FQ483" i="65"/>
  <c r="FU483" i="65"/>
  <c r="FU547" i="65"/>
  <c r="FU495" i="65"/>
  <c r="FU462" i="65"/>
  <c r="FU629" i="65"/>
  <c r="FU507" i="65"/>
  <c r="FU572" i="65"/>
  <c r="FU613" i="65"/>
  <c r="FU510" i="65"/>
  <c r="FU514" i="65"/>
  <c r="FU598" i="65"/>
  <c r="FU690" i="65"/>
  <c r="FU637" i="65"/>
  <c r="FU695" i="65"/>
  <c r="FU765" i="65"/>
  <c r="FU609" i="65"/>
  <c r="FU611" i="65"/>
  <c r="FU738" i="65"/>
  <c r="FU676" i="65"/>
  <c r="FU841" i="65"/>
  <c r="FU773" i="65"/>
  <c r="FU875" i="65"/>
  <c r="FU863" i="65"/>
  <c r="FU802" i="65"/>
  <c r="FU378" i="65"/>
  <c r="FU132" i="65"/>
  <c r="FU340" i="65"/>
  <c r="FU149" i="65"/>
  <c r="FU405" i="65"/>
  <c r="FU452" i="65"/>
  <c r="FU511" i="65"/>
  <c r="FU550" i="65"/>
  <c r="FU545" i="65"/>
  <c r="FU593" i="65"/>
  <c r="FU498" i="65"/>
  <c r="FU581" i="65"/>
  <c r="FU627" i="65"/>
  <c r="FU249" i="65"/>
  <c r="FU313" i="65"/>
  <c r="FU377" i="65"/>
  <c r="FU425" i="65"/>
  <c r="FU106" i="65"/>
  <c r="FU79" i="65"/>
  <c r="FU52" i="65"/>
  <c r="FU388" i="65"/>
  <c r="FU133" i="65"/>
  <c r="FU261" i="65"/>
  <c r="FU437" i="65"/>
  <c r="FU493" i="65"/>
  <c r="FU442" i="65"/>
  <c r="FU499" i="65"/>
  <c r="FU492" i="65"/>
  <c r="FU446" i="65"/>
  <c r="FU518" i="65"/>
  <c r="FU580" i="65"/>
  <c r="FU626" i="65"/>
  <c r="FU544" i="65"/>
  <c r="FU538" i="65"/>
  <c r="FU612" i="65"/>
  <c r="FU716" i="65"/>
  <c r="FU645" i="65"/>
  <c r="FU733" i="65"/>
  <c r="FU567" i="65"/>
  <c r="FU658" i="65"/>
  <c r="FU653" i="65"/>
  <c r="FU771" i="65"/>
  <c r="FU687" i="65"/>
  <c r="FU849" i="65"/>
  <c r="FU792" i="65"/>
  <c r="FU839" i="65"/>
  <c r="FU871" i="65"/>
  <c r="FU818" i="65"/>
  <c r="FU66" i="65"/>
  <c r="FU130" i="65"/>
  <c r="FU194" i="65"/>
  <c r="FU258" i="65"/>
  <c r="FU322" i="65"/>
  <c r="FU386" i="65"/>
  <c r="FU7" i="65"/>
  <c r="FU71" i="65"/>
  <c r="FU135" i="65"/>
  <c r="FU199" i="65"/>
  <c r="FU263" i="65"/>
  <c r="FU327" i="65"/>
  <c r="FU391" i="65"/>
  <c r="FU12" i="65"/>
  <c r="FU76" i="65"/>
  <c r="FU140" i="65"/>
  <c r="FU204" i="65"/>
  <c r="FU268" i="65"/>
  <c r="FU332" i="65"/>
  <c r="FU396" i="65"/>
  <c r="FU29" i="65"/>
  <c r="FU93" i="65"/>
  <c r="FU157" i="65"/>
  <c r="FU221" i="65"/>
  <c r="FU301" i="65"/>
  <c r="FU784" i="65"/>
  <c r="FU218" i="65"/>
  <c r="FU426" i="65"/>
  <c r="FU223" i="65"/>
  <c r="FU415" i="65"/>
  <c r="FU180" i="65"/>
  <c r="FU404" i="65"/>
  <c r="FU229" i="65"/>
  <c r="FU445" i="65"/>
  <c r="FU472" i="65"/>
  <c r="FU525" i="65"/>
  <c r="FU463" i="65"/>
  <c r="FU552" i="65"/>
  <c r="FU451" i="65"/>
  <c r="FU555" i="65"/>
  <c r="FU597" i="65"/>
  <c r="FU490" i="65"/>
  <c r="FU632" i="65"/>
  <c r="FU599" i="65"/>
  <c r="FU657" i="65"/>
  <c r="FU779" i="65"/>
  <c r="FU718" i="65"/>
  <c r="FU857" i="65"/>
  <c r="FU808" i="65"/>
  <c r="FU847" i="65"/>
  <c r="FU721" i="65"/>
  <c r="FU18" i="65"/>
  <c r="FU82" i="65"/>
  <c r="FU146" i="65"/>
  <c r="FU210" i="65"/>
  <c r="FU274" i="65"/>
  <c r="FU338" i="65"/>
  <c r="FU402" i="65"/>
  <c r="FU23" i="65"/>
  <c r="FU87" i="65"/>
  <c r="FU151" i="65"/>
  <c r="FU215" i="65"/>
  <c r="FU279" i="65"/>
  <c r="FU343" i="65"/>
  <c r="FU407" i="65"/>
  <c r="FU28" i="65"/>
  <c r="FU92" i="65"/>
  <c r="FU156" i="65"/>
  <c r="FU220" i="65"/>
  <c r="FU284" i="65"/>
  <c r="FU348" i="65"/>
  <c r="FU412" i="65"/>
  <c r="FU45" i="65"/>
  <c r="FU109" i="65"/>
  <c r="FU173" i="65"/>
  <c r="FU237" i="65"/>
  <c r="FU333" i="65"/>
  <c r="FU26" i="65"/>
  <c r="FU282" i="65"/>
  <c r="FU63" i="65"/>
  <c r="FU271" i="65"/>
  <c r="FU36" i="65"/>
  <c r="FU260" i="65"/>
  <c r="FU53" i="65"/>
  <c r="FU293" i="65"/>
  <c r="FU453" i="65"/>
  <c r="FU484" i="65"/>
  <c r="FU534" i="65"/>
  <c r="FU496" i="65"/>
  <c r="FU524" i="65"/>
  <c r="FU468" i="65"/>
  <c r="FU565" i="65"/>
  <c r="FU607" i="65"/>
  <c r="FU520" i="65"/>
  <c r="FU485" i="65"/>
  <c r="FU623" i="65"/>
  <c r="FU666" i="65"/>
  <c r="FU710" i="65"/>
  <c r="FU523" i="65"/>
  <c r="FU648" i="65"/>
  <c r="FU681" i="65"/>
  <c r="FU217" i="65"/>
  <c r="FU345" i="65"/>
  <c r="FU409" i="65"/>
  <c r="FU269" i="65"/>
  <c r="FU397" i="65"/>
  <c r="FU870" i="65"/>
  <c r="FU202" i="65"/>
  <c r="FU410" i="65"/>
  <c r="FU175" i="65"/>
  <c r="FU399" i="65"/>
  <c r="FU148" i="65"/>
  <c r="FU276" i="65"/>
  <c r="FU357" i="65"/>
  <c r="FU471" i="65"/>
  <c r="FU539" i="65"/>
  <c r="FU461" i="65"/>
  <c r="FU473" i="65"/>
  <c r="FU543" i="65"/>
  <c r="FU476" i="65"/>
  <c r="FU564" i="65"/>
  <c r="FU605" i="65"/>
  <c r="FU477" i="65"/>
  <c r="FU478" i="65"/>
  <c r="FU588" i="65"/>
  <c r="FU636" i="65"/>
  <c r="FU624" i="65"/>
  <c r="FU679" i="65"/>
  <c r="FU757" i="65"/>
  <c r="FU557" i="65"/>
  <c r="FU830" i="65"/>
  <c r="FU717" i="65"/>
  <c r="FU566" i="65"/>
  <c r="FU743" i="65"/>
  <c r="FU866" i="65"/>
  <c r="FU824" i="65"/>
  <c r="FU855" i="65"/>
  <c r="FU786" i="65"/>
  <c r="FU34" i="65"/>
  <c r="FU98" i="65"/>
  <c r="FU162" i="65"/>
  <c r="FU226" i="65"/>
  <c r="FU290" i="65"/>
  <c r="FU354" i="65"/>
  <c r="FU418" i="65"/>
  <c r="FU39" i="65"/>
  <c r="FU103" i="65"/>
  <c r="FU167" i="65"/>
  <c r="FU231" i="65"/>
  <c r="FU295" i="65"/>
  <c r="FU359" i="65"/>
  <c r="FU423" i="65"/>
  <c r="FU44" i="65"/>
  <c r="FU108" i="65"/>
  <c r="FU172" i="65"/>
  <c r="FU236" i="65"/>
  <c r="FU300" i="65"/>
  <c r="FU364" i="65"/>
  <c r="FU428" i="65"/>
  <c r="FU61" i="65"/>
  <c r="FU125" i="65"/>
  <c r="FU189" i="65"/>
  <c r="FU253" i="65"/>
  <c r="FU365" i="65"/>
  <c r="FU90" i="65"/>
  <c r="FU314" i="65"/>
  <c r="FU111" i="65"/>
  <c r="FU303" i="65"/>
  <c r="FU84" i="65"/>
  <c r="FU308" i="65"/>
  <c r="FU117" i="65"/>
  <c r="FU341" i="65"/>
  <c r="FU444" i="65"/>
  <c r="FU494" i="65"/>
  <c r="FU540" i="65"/>
  <c r="FU509" i="65"/>
  <c r="FU585" i="65"/>
  <c r="FU481" i="65"/>
  <c r="FU573" i="65"/>
  <c r="FU615" i="65"/>
  <c r="FU586" i="65"/>
  <c r="FU541" i="65"/>
  <c r="FU644" i="65"/>
  <c r="FU672" i="65"/>
  <c r="FU610" i="65"/>
  <c r="FU571" i="65"/>
  <c r="FU650" i="65"/>
  <c r="FU691" i="65"/>
  <c r="FU737" i="65"/>
  <c r="FU618" i="65"/>
  <c r="FU664" i="65"/>
  <c r="FU730" i="65"/>
  <c r="FU759" i="65"/>
  <c r="FU680" i="65"/>
  <c r="FU660" i="65"/>
  <c r="FU748" i="65"/>
  <c r="FU761" i="65"/>
  <c r="FU693" i="65"/>
  <c r="FU774" i="65"/>
  <c r="FU795" i="65"/>
  <c r="FU811" i="65"/>
  <c r="FU828" i="65"/>
  <c r="FU868" i="65"/>
  <c r="FU812" i="65"/>
  <c r="FU781" i="65"/>
  <c r="FU822" i="65"/>
  <c r="FU873" i="65"/>
  <c r="FU70" i="65"/>
  <c r="FU134" i="65"/>
  <c r="FU198" i="65"/>
  <c r="FU262" i="65"/>
  <c r="FU326" i="65"/>
  <c r="FU390" i="65"/>
  <c r="FU11" i="65"/>
  <c r="FU75" i="65"/>
  <c r="FU139" i="65"/>
  <c r="FU203" i="65"/>
  <c r="FU267" i="65"/>
  <c r="FU331" i="65"/>
  <c r="FU395" i="65"/>
  <c r="FU32" i="65"/>
  <c r="FU96" i="65"/>
  <c r="FU160" i="65"/>
  <c r="FU224" i="65"/>
  <c r="FU288" i="65"/>
  <c r="FU352" i="65"/>
  <c r="FU416" i="65"/>
  <c r="FU49" i="65"/>
  <c r="FU113" i="65"/>
  <c r="FU177" i="65"/>
  <c r="FU241" i="65"/>
  <c r="FU305" i="65"/>
  <c r="FU369" i="65"/>
  <c r="FU800" i="65"/>
  <c r="FU186" i="65"/>
  <c r="FU31" i="65"/>
  <c r="FU255" i="65"/>
  <c r="FU100" i="65"/>
  <c r="FU372" i="65"/>
  <c r="FU165" i="65"/>
  <c r="FU454" i="65"/>
  <c r="FU487" i="65"/>
  <c r="FU447" i="65"/>
  <c r="FU512" i="65"/>
  <c r="FU469" i="65"/>
  <c r="FU606" i="65"/>
  <c r="FU513" i="65"/>
  <c r="FU560" i="65"/>
  <c r="FU592" i="65"/>
  <c r="FU497" i="65"/>
  <c r="FU578" i="65"/>
  <c r="FU673" i="65"/>
  <c r="FU734" i="65"/>
  <c r="FU766" i="65"/>
  <c r="FU682" i="65"/>
  <c r="FU631" i="65"/>
  <c r="FU582" i="65"/>
  <c r="FU708" i="65"/>
  <c r="FU583" i="65"/>
  <c r="FU706" i="65"/>
  <c r="FU776" i="65"/>
  <c r="FU723" i="65"/>
  <c r="FU853" i="65"/>
  <c r="FU831" i="65"/>
  <c r="FU851" i="65"/>
  <c r="FU794" i="65"/>
  <c r="FU234" i="65"/>
  <c r="FU367" i="65"/>
  <c r="FU69" i="65"/>
  <c r="FU701" i="65"/>
  <c r="FU470" i="65"/>
  <c r="FU640" i="65"/>
  <c r="FU671" i="65"/>
  <c r="FU736" i="65"/>
  <c r="FU767" i="65"/>
  <c r="FU696" i="65"/>
  <c r="FU677" i="65"/>
  <c r="FU558" i="65"/>
  <c r="FU829" i="65"/>
  <c r="FU732" i="65"/>
  <c r="FU782" i="65"/>
  <c r="FU799" i="65"/>
  <c r="FU815" i="65"/>
  <c r="FU836" i="65"/>
  <c r="FU739" i="65"/>
  <c r="FU844" i="65"/>
  <c r="FU865" i="65"/>
  <c r="FU842" i="65"/>
  <c r="FU22" i="65"/>
  <c r="FU86" i="65"/>
  <c r="FU150" i="65"/>
  <c r="FU214" i="65"/>
  <c r="FU278" i="65"/>
  <c r="FU342" i="65"/>
  <c r="FU406" i="65"/>
  <c r="FU27" i="65"/>
  <c r="FU91" i="65"/>
  <c r="FU155" i="65"/>
  <c r="FU219" i="65"/>
  <c r="FU283" i="65"/>
  <c r="FU347" i="65"/>
  <c r="FU411" i="65"/>
  <c r="FU48" i="65"/>
  <c r="FU112" i="65"/>
  <c r="FU176" i="65"/>
  <c r="FU240" i="65"/>
  <c r="FU304" i="65"/>
  <c r="FU368" i="65"/>
  <c r="FU432" i="65"/>
  <c r="FU65" i="65"/>
  <c r="FU129" i="65"/>
  <c r="FU193" i="65"/>
  <c r="FU257" i="65"/>
  <c r="FU321" i="65"/>
  <c r="FU385" i="65"/>
  <c r="FU58" i="65"/>
  <c r="FU266" i="65"/>
  <c r="FU95" i="65"/>
  <c r="FU319" i="65"/>
  <c r="FU164" i="65"/>
  <c r="FU436" i="65"/>
  <c r="FU245" i="65"/>
  <c r="FU459" i="65"/>
  <c r="FU505" i="65"/>
  <c r="FU458" i="65"/>
  <c r="FU516" i="65"/>
  <c r="FU501" i="65"/>
  <c r="FU614" i="65"/>
  <c r="FU522" i="65"/>
  <c r="FU568" i="65"/>
  <c r="FU600" i="65"/>
  <c r="FU527" i="65"/>
  <c r="FU591" i="65"/>
  <c r="FU684" i="65"/>
  <c r="FU740" i="65"/>
  <c r="FU526" i="65"/>
  <c r="FU700" i="65"/>
  <c r="FU656" i="65"/>
  <c r="FU649" i="65"/>
  <c r="FU722" i="65"/>
  <c r="FU663" i="65"/>
  <c r="FU725" i="65"/>
  <c r="FU783" i="65"/>
  <c r="FU760" i="65"/>
  <c r="FU861" i="65"/>
  <c r="FU741" i="65"/>
  <c r="FU859" i="65"/>
  <c r="FU810" i="65"/>
  <c r="FU362" i="65"/>
  <c r="FU68" i="65"/>
  <c r="FU197" i="65"/>
  <c r="FU746" i="65"/>
  <c r="FU574" i="65"/>
  <c r="FU707" i="65"/>
  <c r="FU719" i="65"/>
  <c r="FU641" i="65"/>
  <c r="FU837" i="65"/>
  <c r="FU745" i="65"/>
  <c r="FU787" i="65"/>
  <c r="FU803" i="65"/>
  <c r="FU819" i="65"/>
  <c r="FU753" i="65"/>
  <c r="FU780" i="65"/>
  <c r="FU852" i="65"/>
  <c r="FU790" i="65"/>
  <c r="FU850" i="65"/>
  <c r="FU38" i="65"/>
  <c r="FU102" i="65"/>
  <c r="FU166" i="65"/>
  <c r="FU230" i="65"/>
  <c r="FU294" i="65"/>
  <c r="FU358" i="65"/>
  <c r="FU422" i="65"/>
  <c r="FU43" i="65"/>
  <c r="FU107" i="65"/>
  <c r="FU171" i="65"/>
  <c r="FU235" i="65"/>
  <c r="FU299" i="65"/>
  <c r="FU363" i="65"/>
  <c r="FU427" i="65"/>
  <c r="FU64" i="65"/>
  <c r="FU128" i="65"/>
  <c r="FU192" i="65"/>
  <c r="FU256" i="65"/>
  <c r="FU320" i="65"/>
  <c r="FU384" i="65"/>
  <c r="FU17" i="65"/>
  <c r="FU81" i="65"/>
  <c r="FU145" i="65"/>
  <c r="FU209" i="65"/>
  <c r="FU273" i="65"/>
  <c r="FU337" i="65"/>
  <c r="FU401" i="65"/>
  <c r="FU74" i="65"/>
  <c r="FU330" i="65"/>
  <c r="FU143" i="65"/>
  <c r="FU383" i="65"/>
  <c r="FU228" i="65"/>
  <c r="FU37" i="65"/>
  <c r="FU325" i="65"/>
  <c r="FU465" i="65"/>
  <c r="FU531" i="65"/>
  <c r="FU464" i="65"/>
  <c r="FU546" i="65"/>
  <c r="FU551" i="65"/>
  <c r="FU482" i="65"/>
  <c r="FU529" i="65"/>
  <c r="FU576" i="65"/>
  <c r="FU608" i="65"/>
  <c r="FU554" i="65"/>
  <c r="FU601" i="65"/>
  <c r="FU711" i="65"/>
  <c r="FU750" i="65"/>
  <c r="FU620" i="65"/>
  <c r="FU731" i="65"/>
  <c r="FU685" i="65"/>
  <c r="FU683" i="65"/>
  <c r="FU826" i="65"/>
  <c r="FU675" i="65"/>
  <c r="FU744" i="65"/>
  <c r="FU654" i="65"/>
  <c r="FU838" i="65"/>
  <c r="FU755" i="65"/>
  <c r="FU827" i="65"/>
  <c r="FU867" i="65"/>
  <c r="FU42" i="65"/>
  <c r="FU47" i="65"/>
  <c r="FU212" i="65"/>
  <c r="FU277" i="65"/>
  <c r="FU720" i="65"/>
  <c r="FU602" i="65"/>
  <c r="FU655" i="65"/>
  <c r="FU709" i="65"/>
  <c r="FU751" i="65"/>
  <c r="FU669" i="65"/>
  <c r="FU575" i="65"/>
  <c r="FU729" i="65"/>
  <c r="FU703" i="65"/>
  <c r="FU665" i="65"/>
  <c r="FU762" i="65"/>
  <c r="FU791" i="65"/>
  <c r="FU807" i="65"/>
  <c r="FU823" i="65"/>
  <c r="FU835" i="65"/>
  <c r="FU796" i="65"/>
  <c r="FU860" i="65"/>
  <c r="FU806" i="65"/>
  <c r="FU858" i="65"/>
  <c r="FU54" i="65"/>
  <c r="FU118" i="65"/>
  <c r="FU182" i="65"/>
  <c r="FU246" i="65"/>
  <c r="FU310" i="65"/>
  <c r="FU374" i="65"/>
  <c r="FU438" i="65"/>
  <c r="FU59" i="65"/>
  <c r="FU123" i="65"/>
  <c r="FU187" i="65"/>
  <c r="FU251" i="65"/>
  <c r="FU315" i="65"/>
  <c r="FU379" i="65"/>
  <c r="FU16" i="65"/>
  <c r="FU80" i="65"/>
  <c r="FU144" i="65"/>
  <c r="FU208" i="65"/>
  <c r="FU272" i="65"/>
  <c r="FU336" i="65"/>
  <c r="FU400" i="65"/>
  <c r="FU33" i="65"/>
  <c r="FU97" i="65"/>
  <c r="FU161" i="65"/>
  <c r="FU225" i="65"/>
  <c r="FU289" i="65"/>
  <c r="FU353" i="65"/>
  <c r="FU417" i="65"/>
  <c r="FU122" i="65"/>
  <c r="FU394" i="65"/>
  <c r="FU207" i="65"/>
  <c r="FU20" i="65"/>
  <c r="FU292" i="65"/>
  <c r="FU101" i="65"/>
  <c r="FU421" i="65"/>
  <c r="FU479" i="65"/>
  <c r="FU535" i="65"/>
  <c r="FU502" i="65"/>
  <c r="FU553" i="65"/>
  <c r="FU596" i="65"/>
  <c r="FU500" i="65"/>
  <c r="FU548" i="65"/>
  <c r="FU584" i="65"/>
  <c r="FU616" i="65"/>
  <c r="FU562" i="65"/>
  <c r="FU617" i="65"/>
  <c r="FU724" i="65"/>
  <c r="FU758" i="65"/>
  <c r="FU633" i="65"/>
  <c r="FU747" i="65"/>
  <c r="FU699" i="65"/>
  <c r="FU697" i="65"/>
  <c r="FU834" i="65"/>
  <c r="FU692" i="65"/>
  <c r="FU763" i="65"/>
  <c r="FU712" i="65"/>
  <c r="FU845" i="65"/>
  <c r="FU816" i="65"/>
  <c r="FU843" i="65"/>
  <c r="FU874" i="65"/>
  <c r="FU138" i="65"/>
  <c r="FU191" i="65"/>
  <c r="FU356" i="65"/>
  <c r="FU373" i="65"/>
  <c r="GN658" i="65"/>
  <c r="HD658" i="65" s="1"/>
  <c r="GN517" i="65"/>
  <c r="HD517" i="65" s="1"/>
  <c r="FQ504" i="65"/>
  <c r="FQ628" i="65"/>
  <c r="FQ705" i="65"/>
  <c r="FQ622" i="65"/>
  <c r="FQ833" i="65"/>
  <c r="FQ785" i="65"/>
  <c r="FQ854" i="65"/>
  <c r="FQ46" i="65"/>
  <c r="FQ67" i="65"/>
  <c r="FQ131" i="65"/>
  <c r="FQ136" i="65"/>
  <c r="FQ200" i="65"/>
  <c r="FR200" i="65"/>
  <c r="FU200" i="65" s="1"/>
  <c r="FQ297" i="65"/>
  <c r="FR297" i="65"/>
  <c r="FU297" i="65" s="1"/>
  <c r="FQ10" i="65"/>
  <c r="FQ250" i="65"/>
  <c r="FQ495" i="65"/>
  <c r="FV531" i="65"/>
  <c r="GB628" i="65"/>
  <c r="FR628" i="65"/>
  <c r="GC628" i="65" s="1"/>
  <c r="FP705" i="65"/>
  <c r="GB705" i="65"/>
  <c r="FP622" i="65"/>
  <c r="FO622" i="65"/>
  <c r="FZ833" i="65"/>
  <c r="FR833" i="65"/>
  <c r="GC833" i="65" s="1"/>
  <c r="GB785" i="65"/>
  <c r="GB854" i="65"/>
  <c r="FR854" i="65"/>
  <c r="GC854" i="65" s="1"/>
  <c r="FR250" i="65"/>
  <c r="FU250" i="65" s="1"/>
  <c r="FQ455" i="65"/>
  <c r="FQ488" i="65"/>
  <c r="FQ603" i="65"/>
  <c r="FQ642" i="65"/>
  <c r="FQ754" i="65"/>
  <c r="FQ521" i="65"/>
  <c r="FQ820" i="65"/>
  <c r="FQ856" i="65"/>
  <c r="FQ350" i="65"/>
  <c r="FQ398" i="65"/>
  <c r="FQ435" i="65"/>
  <c r="FR435" i="65"/>
  <c r="FU435" i="65" s="1"/>
  <c r="FQ40" i="65"/>
  <c r="FR185" i="65"/>
  <c r="FU185" i="65" s="1"/>
  <c r="FZ249" i="65"/>
  <c r="FV607" i="65"/>
  <c r="FV627" i="65"/>
  <c r="FV571" i="65"/>
  <c r="FV596" i="65"/>
  <c r="FM504" i="65"/>
  <c r="FM628" i="65"/>
  <c r="FY628" i="65"/>
  <c r="FV688" i="65"/>
  <c r="FY705" i="65"/>
  <c r="FM622" i="65"/>
  <c r="FR622" i="65"/>
  <c r="GC622" i="65" s="1"/>
  <c r="FY833" i="65"/>
  <c r="FZ785" i="65"/>
  <c r="FO785" i="65"/>
  <c r="FP854" i="65"/>
  <c r="FR317" i="65"/>
  <c r="FU317" i="65" s="1"/>
  <c r="FR136" i="65"/>
  <c r="FU136" i="65" s="1"/>
  <c r="FQ448" i="65"/>
  <c r="FQ589" i="65"/>
  <c r="FQ530" i="65"/>
  <c r="FQ659" i="65"/>
  <c r="FQ686" i="65"/>
  <c r="FQ728" i="65"/>
  <c r="FQ769" i="65"/>
  <c r="FQ238" i="65"/>
  <c r="FQ302" i="65"/>
  <c r="FQ323" i="65"/>
  <c r="FQ387" i="65"/>
  <c r="FR387" i="65"/>
  <c r="FU387" i="65" s="1"/>
  <c r="FQ392" i="65"/>
  <c r="FQ9" i="65"/>
  <c r="FR9" i="65"/>
  <c r="FV9" i="65" s="1"/>
  <c r="FQ73" i="65"/>
  <c r="FR73" i="65"/>
  <c r="FU73" i="65" s="1"/>
  <c r="FQ137" i="65"/>
  <c r="FR137" i="65"/>
  <c r="FU137" i="65" s="1"/>
  <c r="FQ335" i="65"/>
  <c r="FQ309" i="65"/>
  <c r="FQ456" i="65"/>
  <c r="FO504" i="65"/>
  <c r="FZ504" i="65"/>
  <c r="FZ628" i="65"/>
  <c r="FZ705" i="65"/>
  <c r="FO705" i="65"/>
  <c r="FZ622" i="65"/>
  <c r="FO833" i="65"/>
  <c r="FM833" i="65"/>
  <c r="FP785" i="65"/>
  <c r="HB785" i="65" s="1"/>
  <c r="FR785" i="65"/>
  <c r="GC785" i="65" s="1"/>
  <c r="FZ854" i="65"/>
  <c r="FY854" i="65"/>
  <c r="FR429" i="65"/>
  <c r="FU429" i="65" s="1"/>
  <c r="FR46" i="65"/>
  <c r="FV46" i="65" s="1"/>
  <c r="FR131" i="65"/>
  <c r="FU131" i="65" s="1"/>
  <c r="FR361" i="65"/>
  <c r="FU361" i="65" s="1"/>
  <c r="FQ489" i="65"/>
  <c r="FQ537" i="65"/>
  <c r="FQ651" i="65"/>
  <c r="FQ704" i="65"/>
  <c r="FQ797" i="65"/>
  <c r="FQ809" i="65"/>
  <c r="FQ94" i="65"/>
  <c r="FQ142" i="65"/>
  <c r="FQ179" i="65"/>
  <c r="FQ227" i="65"/>
  <c r="FQ248" i="65"/>
  <c r="FR248" i="65"/>
  <c r="FU248" i="65" s="1"/>
  <c r="FQ296" i="65"/>
  <c r="FQ132" i="65"/>
  <c r="FQ340" i="65"/>
  <c r="FQ149" i="65"/>
  <c r="FQ405" i="65"/>
  <c r="FQ452" i="65"/>
  <c r="FQ511" i="65"/>
  <c r="FQ550" i="65"/>
  <c r="FQ545" i="65"/>
  <c r="FQ593" i="65"/>
  <c r="FQ498" i="65"/>
  <c r="FQ581" i="65"/>
  <c r="FQ627" i="65"/>
  <c r="FQ610" i="65"/>
  <c r="FQ571" i="65"/>
  <c r="FQ650" i="65"/>
  <c r="FQ691" i="65"/>
  <c r="FQ737" i="65"/>
  <c r="FQ618" i="65"/>
  <c r="FQ664" i="65"/>
  <c r="FQ730" i="65"/>
  <c r="FQ759" i="65"/>
  <c r="FQ680" i="65"/>
  <c r="FQ660" i="65"/>
  <c r="FQ748" i="65"/>
  <c r="FQ761" i="65"/>
  <c r="FQ693" i="65"/>
  <c r="FQ774" i="65"/>
  <c r="FQ795" i="65"/>
  <c r="FQ811" i="65"/>
  <c r="FQ828" i="65"/>
  <c r="FQ868" i="65"/>
  <c r="FQ812" i="65"/>
  <c r="FQ781" i="65"/>
  <c r="FQ822" i="65"/>
  <c r="FQ873" i="65"/>
  <c r="FQ70" i="65"/>
  <c r="FQ134" i="65"/>
  <c r="FQ198" i="65"/>
  <c r="FQ262" i="65"/>
  <c r="FQ326" i="65"/>
  <c r="FQ390" i="65"/>
  <c r="FQ11" i="65"/>
  <c r="FQ75" i="65"/>
  <c r="FQ139" i="65"/>
  <c r="FQ203" i="65"/>
  <c r="FQ267" i="65"/>
  <c r="FQ331" i="65"/>
  <c r="FQ395" i="65"/>
  <c r="FQ32" i="65"/>
  <c r="FQ96" i="65"/>
  <c r="FQ160" i="65"/>
  <c r="FQ224" i="65"/>
  <c r="FQ288" i="65"/>
  <c r="FQ352" i="65"/>
  <c r="FQ416" i="65"/>
  <c r="FQ49" i="65"/>
  <c r="FQ113" i="65"/>
  <c r="FQ177" i="65"/>
  <c r="FQ241" i="65"/>
  <c r="FQ305" i="65"/>
  <c r="FQ369" i="65"/>
  <c r="FQ800" i="65"/>
  <c r="FQ186" i="65"/>
  <c r="FQ31" i="65"/>
  <c r="FQ255" i="65"/>
  <c r="FQ100" i="65"/>
  <c r="FQ372" i="65"/>
  <c r="FQ165" i="65"/>
  <c r="FQ454" i="65"/>
  <c r="FQ487" i="65"/>
  <c r="FQ447" i="65"/>
  <c r="FQ512" i="65"/>
  <c r="FQ469" i="65"/>
  <c r="FQ606" i="65"/>
  <c r="FQ513" i="65"/>
  <c r="FQ560" i="65"/>
  <c r="FQ592" i="65"/>
  <c r="FQ497" i="65"/>
  <c r="FQ578" i="65"/>
  <c r="FQ673" i="65"/>
  <c r="FQ734" i="65"/>
  <c r="FQ766" i="65"/>
  <c r="FQ682" i="65"/>
  <c r="FQ631" i="65"/>
  <c r="FQ582" i="65"/>
  <c r="FQ708" i="65"/>
  <c r="FQ583" i="65"/>
  <c r="FQ706" i="65"/>
  <c r="FQ776" i="65"/>
  <c r="FQ723" i="65"/>
  <c r="FQ853" i="65"/>
  <c r="FQ831" i="65"/>
  <c r="FQ851" i="65"/>
  <c r="FQ794" i="65"/>
  <c r="FQ234" i="65"/>
  <c r="FQ367" i="65"/>
  <c r="FQ69" i="65"/>
  <c r="FQ441" i="65"/>
  <c r="FQ508" i="65"/>
  <c r="FQ517" i="65"/>
  <c r="FQ443" i="65"/>
  <c r="FQ549" i="65"/>
  <c r="FQ625" i="65"/>
  <c r="FQ563" i="65"/>
  <c r="FQ646" i="65"/>
  <c r="FQ735" i="65"/>
  <c r="FQ635" i="65"/>
  <c r="FQ713" i="65"/>
  <c r="FQ674" i="65"/>
  <c r="FQ714" i="65"/>
  <c r="FQ604" i="65"/>
  <c r="FQ559" i="65"/>
  <c r="FQ789" i="65"/>
  <c r="FQ813" i="65"/>
  <c r="FQ772" i="65"/>
  <c r="FQ788" i="65"/>
  <c r="FQ869" i="65"/>
  <c r="FQ862" i="65"/>
  <c r="FQ62" i="65"/>
  <c r="FQ158" i="65"/>
  <c r="FQ254" i="65"/>
  <c r="FQ318" i="65"/>
  <c r="FQ414" i="65"/>
  <c r="FQ83" i="65"/>
  <c r="FQ147" i="65"/>
  <c r="FQ243" i="65"/>
  <c r="FQ339" i="65"/>
  <c r="FQ403" i="65"/>
  <c r="FQ56" i="65"/>
  <c r="FQ152" i="65"/>
  <c r="FQ216" i="65"/>
  <c r="FQ312" i="65"/>
  <c r="FR89" i="65"/>
  <c r="GC89" i="65" s="1"/>
  <c r="FQ201" i="65"/>
  <c r="FQ265" i="65"/>
  <c r="FQ15" i="65"/>
  <c r="FQ239" i="65"/>
  <c r="FQ519" i="65"/>
  <c r="FQ450" i="65"/>
  <c r="FQ406" i="65"/>
  <c r="FQ27" i="65"/>
  <c r="FQ91" i="65"/>
  <c r="FQ155" i="65"/>
  <c r="FQ219" i="65"/>
  <c r="FQ283" i="65"/>
  <c r="FQ347" i="65"/>
  <c r="FQ411" i="65"/>
  <c r="FQ48" i="65"/>
  <c r="FQ112" i="65"/>
  <c r="FQ176" i="65"/>
  <c r="FQ240" i="65"/>
  <c r="FQ304" i="65"/>
  <c r="FQ368" i="65"/>
  <c r="FQ432" i="65"/>
  <c r="FQ65" i="65"/>
  <c r="FQ129" i="65"/>
  <c r="FQ193" i="65"/>
  <c r="FQ257" i="65"/>
  <c r="FQ321" i="65"/>
  <c r="FQ385" i="65"/>
  <c r="FQ58" i="65"/>
  <c r="FQ266" i="65"/>
  <c r="FQ95" i="65"/>
  <c r="FQ319" i="65"/>
  <c r="FQ164" i="65"/>
  <c r="FQ436" i="65"/>
  <c r="FQ245" i="65"/>
  <c r="FQ459" i="65"/>
  <c r="FQ505" i="65"/>
  <c r="FQ458" i="65"/>
  <c r="FQ516" i="65"/>
  <c r="FQ501" i="65"/>
  <c r="FQ614" i="65"/>
  <c r="FQ522" i="65"/>
  <c r="FQ568" i="65"/>
  <c r="FQ600" i="65"/>
  <c r="FQ527" i="65"/>
  <c r="FQ591" i="65"/>
  <c r="FQ684" i="65"/>
  <c r="FQ740" i="65"/>
  <c r="FQ526" i="65"/>
  <c r="FQ700" i="65"/>
  <c r="FQ656" i="65"/>
  <c r="FQ649" i="65"/>
  <c r="FQ722" i="65"/>
  <c r="FQ663" i="65"/>
  <c r="FQ725" i="65"/>
  <c r="FQ783" i="65"/>
  <c r="FQ760" i="65"/>
  <c r="FQ861" i="65"/>
  <c r="FQ741" i="65"/>
  <c r="FQ859" i="65"/>
  <c r="FQ810" i="65"/>
  <c r="FQ362" i="65"/>
  <c r="FQ68" i="65"/>
  <c r="FQ197" i="65"/>
  <c r="FQ532" i="65"/>
  <c r="FQ475" i="65"/>
  <c r="FQ528" i="65"/>
  <c r="FQ561" i="65"/>
  <c r="FQ467" i="65"/>
  <c r="FQ638" i="65"/>
  <c r="FQ652" i="65"/>
  <c r="FQ688" i="65"/>
  <c r="FQ486" i="65"/>
  <c r="FQ756" i="65"/>
  <c r="FQ647" i="65"/>
  <c r="FQ702" i="65"/>
  <c r="FQ698" i="65"/>
  <c r="FQ777" i="65"/>
  <c r="FQ715" i="65"/>
  <c r="FQ817" i="65"/>
  <c r="FQ832" i="65"/>
  <c r="FQ864" i="65"/>
  <c r="FQ775" i="65"/>
  <c r="FQ846" i="65"/>
  <c r="FQ14" i="65"/>
  <c r="FQ174" i="65"/>
  <c r="FQ222" i="65"/>
  <c r="FQ270" i="65"/>
  <c r="FQ430" i="65"/>
  <c r="FQ51" i="65"/>
  <c r="FQ99" i="65"/>
  <c r="FQ259" i="65"/>
  <c r="FQ307" i="65"/>
  <c r="FQ355" i="65"/>
  <c r="FQ72" i="65"/>
  <c r="FQ120" i="65"/>
  <c r="FQ168" i="65"/>
  <c r="FQ328" i="65"/>
  <c r="FQ376" i="65"/>
  <c r="FQ41" i="65"/>
  <c r="FQ329" i="65"/>
  <c r="FQ393" i="65"/>
  <c r="FQ431" i="65"/>
  <c r="FQ196" i="65"/>
  <c r="FQ533" i="65"/>
  <c r="FQ260" i="65"/>
  <c r="FQ53" i="65"/>
  <c r="FQ293" i="65"/>
  <c r="FQ453" i="65"/>
  <c r="FQ484" i="65"/>
  <c r="FQ534" i="65"/>
  <c r="FQ496" i="65"/>
  <c r="FQ524" i="65"/>
  <c r="FQ468" i="65"/>
  <c r="FQ565" i="65"/>
  <c r="FQ607" i="65"/>
  <c r="FQ520" i="65"/>
  <c r="FQ485" i="65"/>
  <c r="FQ623" i="65"/>
  <c r="FQ666" i="65"/>
  <c r="FQ710" i="65"/>
  <c r="FQ523" i="65"/>
  <c r="FQ648" i="65"/>
  <c r="FQ681" i="65"/>
  <c r="FQ746" i="65"/>
  <c r="FQ574" i="65"/>
  <c r="FQ707" i="65"/>
  <c r="FQ719" i="65"/>
  <c r="FQ641" i="65"/>
  <c r="FQ837" i="65"/>
  <c r="FQ745" i="65"/>
  <c r="FQ787" i="65"/>
  <c r="FQ803" i="65"/>
  <c r="FQ819" i="65"/>
  <c r="FQ753" i="65"/>
  <c r="FQ780" i="65"/>
  <c r="FQ852" i="65"/>
  <c r="FQ790" i="65"/>
  <c r="FQ850" i="65"/>
  <c r="FQ38" i="65"/>
  <c r="FQ102" i="65"/>
  <c r="FQ166" i="65"/>
  <c r="FQ230" i="65"/>
  <c r="FQ294" i="65"/>
  <c r="FQ358" i="65"/>
  <c r="FQ422" i="65"/>
  <c r="FQ43" i="65"/>
  <c r="FQ107" i="65"/>
  <c r="FQ171" i="65"/>
  <c r="FQ235" i="65"/>
  <c r="FQ299" i="65"/>
  <c r="FQ363" i="65"/>
  <c r="FQ427" i="65"/>
  <c r="FQ64" i="65"/>
  <c r="FQ128" i="65"/>
  <c r="FQ192" i="65"/>
  <c r="FQ256" i="65"/>
  <c r="FQ320" i="65"/>
  <c r="FQ384" i="65"/>
  <c r="FQ17" i="65"/>
  <c r="FQ81" i="65"/>
  <c r="FQ145" i="65"/>
  <c r="FQ209" i="65"/>
  <c r="FQ273" i="65"/>
  <c r="FQ337" i="65"/>
  <c r="FQ401" i="65"/>
  <c r="FQ74" i="65"/>
  <c r="FQ330" i="65"/>
  <c r="FQ143" i="65"/>
  <c r="FQ383" i="65"/>
  <c r="FQ228" i="65"/>
  <c r="FQ37" i="65"/>
  <c r="FQ325" i="65"/>
  <c r="FQ465" i="65"/>
  <c r="FQ531" i="65"/>
  <c r="FQ464" i="65"/>
  <c r="FQ546" i="65"/>
  <c r="FQ551" i="65"/>
  <c r="FQ482" i="65"/>
  <c r="FQ529" i="65"/>
  <c r="FQ576" i="65"/>
  <c r="FQ608" i="65"/>
  <c r="FQ554" i="65"/>
  <c r="FQ601" i="65"/>
  <c r="FQ711" i="65"/>
  <c r="FQ750" i="65"/>
  <c r="FQ620" i="65"/>
  <c r="FQ731" i="65"/>
  <c r="FQ685" i="65"/>
  <c r="FQ683" i="65"/>
  <c r="FQ826" i="65"/>
  <c r="FQ675" i="65"/>
  <c r="FQ744" i="65"/>
  <c r="FQ654" i="65"/>
  <c r="FQ838" i="65"/>
  <c r="FQ755" i="65"/>
  <c r="FQ827" i="65"/>
  <c r="FQ867" i="65"/>
  <c r="FQ42" i="65"/>
  <c r="FQ47" i="65"/>
  <c r="FQ212" i="65"/>
  <c r="FQ277" i="65"/>
  <c r="FQ480" i="65"/>
  <c r="FQ536" i="65"/>
  <c r="FQ590" i="65"/>
  <c r="FQ515" i="65"/>
  <c r="FQ569" i="65"/>
  <c r="FQ474" i="65"/>
  <c r="FQ630" i="65"/>
  <c r="FQ662" i="65"/>
  <c r="FQ594" i="65"/>
  <c r="FQ694" i="65"/>
  <c r="FQ764" i="65"/>
  <c r="FQ670" i="65"/>
  <c r="FQ778" i="65"/>
  <c r="FQ752" i="65"/>
  <c r="FQ726" i="65"/>
  <c r="FQ805" i="65"/>
  <c r="FQ821" i="65"/>
  <c r="FQ872" i="65"/>
  <c r="FQ848" i="65"/>
  <c r="FQ798" i="65"/>
  <c r="FQ30" i="65"/>
  <c r="FQ126" i="65"/>
  <c r="FQ190" i="65"/>
  <c r="FQ286" i="65"/>
  <c r="FQ382" i="65"/>
  <c r="FQ19" i="65"/>
  <c r="FQ115" i="65"/>
  <c r="FQ211" i="65"/>
  <c r="FQ275" i="65"/>
  <c r="FQ371" i="65"/>
  <c r="FQ24" i="65"/>
  <c r="FQ88" i="65"/>
  <c r="FQ184" i="65"/>
  <c r="FQ280" i="65"/>
  <c r="FQ344" i="65"/>
  <c r="FR440" i="65"/>
  <c r="FU440" i="65" s="1"/>
  <c r="FQ269" i="65"/>
  <c r="FQ397" i="65"/>
  <c r="FQ388" i="65"/>
  <c r="FQ133" i="65"/>
  <c r="FQ374" i="65"/>
  <c r="FQ438" i="65"/>
  <c r="FQ59" i="65"/>
  <c r="FQ123" i="65"/>
  <c r="FQ187" i="65"/>
  <c r="FQ251" i="65"/>
  <c r="FQ315" i="65"/>
  <c r="FQ379" i="65"/>
  <c r="FQ16" i="65"/>
  <c r="FQ80" i="65"/>
  <c r="FQ144" i="65"/>
  <c r="FQ208" i="65"/>
  <c r="FQ272" i="65"/>
  <c r="FQ336" i="65"/>
  <c r="FQ400" i="65"/>
  <c r="FQ33" i="65"/>
  <c r="FQ97" i="65"/>
  <c r="FQ161" i="65"/>
  <c r="FQ225" i="65"/>
  <c r="FQ289" i="65"/>
  <c r="FQ353" i="65"/>
  <c r="FQ417" i="65"/>
  <c r="FQ122" i="65"/>
  <c r="FQ394" i="65"/>
  <c r="FQ207" i="65"/>
  <c r="FQ20" i="65"/>
  <c r="FQ292" i="65"/>
  <c r="FQ101" i="65"/>
  <c r="FQ421" i="65"/>
  <c r="FQ479" i="65"/>
  <c r="FQ535" i="65"/>
  <c r="FQ502" i="65"/>
  <c r="FQ553" i="65"/>
  <c r="FQ596" i="65"/>
  <c r="FQ500" i="65"/>
  <c r="FQ548" i="65"/>
  <c r="FQ584" i="65"/>
  <c r="FQ616" i="65"/>
  <c r="FQ562" i="65"/>
  <c r="FQ617" i="65"/>
  <c r="FQ724" i="65"/>
  <c r="FQ758" i="65"/>
  <c r="FQ633" i="65"/>
  <c r="FQ747" i="65"/>
  <c r="FQ699" i="65"/>
  <c r="FQ697" i="65"/>
  <c r="FQ834" i="65"/>
  <c r="FQ692" i="65"/>
  <c r="FQ763" i="65"/>
  <c r="FQ712" i="65"/>
  <c r="FQ845" i="65"/>
  <c r="FQ816" i="65"/>
  <c r="FQ843" i="65"/>
  <c r="FQ874" i="65"/>
  <c r="FQ138" i="65"/>
  <c r="FQ191" i="65"/>
  <c r="FQ356" i="65"/>
  <c r="FQ373" i="65"/>
  <c r="FV774" i="65"/>
  <c r="FT6" i="65"/>
  <c r="FV451" i="65"/>
  <c r="FV657" i="65"/>
  <c r="FV837" i="65"/>
  <c r="FV851" i="65"/>
  <c r="FV859" i="65"/>
  <c r="FV517" i="65"/>
  <c r="FV676" i="65"/>
  <c r="FZ441" i="65"/>
  <c r="FM488" i="65"/>
  <c r="FP536" i="65"/>
  <c r="GM536" i="65" s="1"/>
  <c r="HC536" i="65" s="1"/>
  <c r="FY536" i="65"/>
  <c r="FO528" i="65"/>
  <c r="GB528" i="65"/>
  <c r="FY443" i="65"/>
  <c r="FO443" i="65"/>
  <c r="GB537" i="65"/>
  <c r="FZ537" i="65"/>
  <c r="FY569" i="65"/>
  <c r="GB638" i="65"/>
  <c r="FM638" i="65"/>
  <c r="FY563" i="65"/>
  <c r="FR563" i="65"/>
  <c r="FU563" i="65" s="1"/>
  <c r="FP642" i="65"/>
  <c r="GN642" i="65" s="1"/>
  <c r="HD642" i="65" s="1"/>
  <c r="FR642" i="65"/>
  <c r="FU642" i="65" s="1"/>
  <c r="GB662" i="65"/>
  <c r="FO662" i="65"/>
  <c r="FO486" i="65"/>
  <c r="FR486" i="65"/>
  <c r="FU486" i="65" s="1"/>
  <c r="FO635" i="65"/>
  <c r="FM635" i="65"/>
  <c r="GB704" i="65"/>
  <c r="FR704" i="65"/>
  <c r="FU704" i="65" s="1"/>
  <c r="FY764" i="65"/>
  <c r="FZ764" i="65"/>
  <c r="FY702" i="65"/>
  <c r="FO702" i="65"/>
  <c r="FP714" i="65"/>
  <c r="GN714" i="65" s="1"/>
  <c r="HD714" i="65" s="1"/>
  <c r="GB714" i="65"/>
  <c r="HF714" i="65" s="1"/>
  <c r="FZ521" i="65"/>
  <c r="FO521" i="65"/>
  <c r="FO752" i="65"/>
  <c r="GB752" i="65"/>
  <c r="HB752" i="65" s="1"/>
  <c r="FZ715" i="65"/>
  <c r="FM715" i="65"/>
  <c r="GB789" i="65"/>
  <c r="FP809" i="65"/>
  <c r="GN809" i="65" s="1"/>
  <c r="HD809" i="65" s="1"/>
  <c r="FY809" i="65"/>
  <c r="GB821" i="65"/>
  <c r="FO821" i="65"/>
  <c r="FY864" i="65"/>
  <c r="FZ864" i="65"/>
  <c r="FY788" i="65"/>
  <c r="GB788" i="65"/>
  <c r="GB856" i="65"/>
  <c r="HB856" i="65" s="1"/>
  <c r="FM856" i="65"/>
  <c r="FY798" i="65"/>
  <c r="FO798" i="65"/>
  <c r="FR62" i="65"/>
  <c r="FU62" i="65" s="1"/>
  <c r="FR190" i="65"/>
  <c r="FV190" i="65" s="1"/>
  <c r="FR318" i="65"/>
  <c r="FU318" i="65" s="1"/>
  <c r="FR19" i="65"/>
  <c r="FU19" i="65" s="1"/>
  <c r="FR147" i="65"/>
  <c r="FU147" i="65" s="1"/>
  <c r="FR275" i="65"/>
  <c r="FU275" i="65" s="1"/>
  <c r="FR403" i="65"/>
  <c r="FU403" i="65" s="1"/>
  <c r="FR88" i="65"/>
  <c r="FU88" i="65" s="1"/>
  <c r="FR216" i="65"/>
  <c r="FU216" i="65" s="1"/>
  <c r="FR344" i="65"/>
  <c r="FU344" i="65" s="1"/>
  <c r="FV691" i="65"/>
  <c r="GB441" i="65"/>
  <c r="FP441" i="65"/>
  <c r="GN441" i="65" s="1"/>
  <c r="HD441" i="65" s="1"/>
  <c r="GB488" i="65"/>
  <c r="FZ488" i="65"/>
  <c r="FZ536" i="65"/>
  <c r="FR536" i="65"/>
  <c r="GC536" i="65" s="1"/>
  <c r="FM528" i="65"/>
  <c r="GB443" i="65"/>
  <c r="FR443" i="65"/>
  <c r="FU443" i="65" s="1"/>
  <c r="FP537" i="65"/>
  <c r="HF537" i="65" s="1"/>
  <c r="FO537" i="65"/>
  <c r="FZ569" i="65"/>
  <c r="FO569" i="65"/>
  <c r="FZ638" i="65"/>
  <c r="FP638" i="65"/>
  <c r="GN638" i="65" s="1"/>
  <c r="HD638" i="65" s="1"/>
  <c r="FM563" i="65"/>
  <c r="FM642" i="65"/>
  <c r="FP662" i="65"/>
  <c r="HB662" i="65" s="1"/>
  <c r="FR662" i="65"/>
  <c r="GC662" i="65" s="1"/>
  <c r="FZ486" i="65"/>
  <c r="GB486" i="65"/>
  <c r="FY635" i="65"/>
  <c r="GB635" i="65"/>
  <c r="FP704" i="65"/>
  <c r="FP764" i="65"/>
  <c r="GN764" i="65" s="1"/>
  <c r="HD764" i="65" s="1"/>
  <c r="FR764" i="65"/>
  <c r="GC764" i="65" s="1"/>
  <c r="FZ702" i="65"/>
  <c r="FR702" i="65"/>
  <c r="FU702" i="65" s="1"/>
  <c r="FM714" i="65"/>
  <c r="FP521" i="65"/>
  <c r="GN521" i="65" s="1"/>
  <c r="HD521" i="65" s="1"/>
  <c r="FR521" i="65"/>
  <c r="FU521" i="65" s="1"/>
  <c r="FV752" i="65"/>
  <c r="FM752" i="65"/>
  <c r="FV768" i="65"/>
  <c r="FP715" i="65"/>
  <c r="GN715" i="65" s="1"/>
  <c r="HD715" i="65" s="1"/>
  <c r="FR715" i="65"/>
  <c r="FU715" i="65" s="1"/>
  <c r="FZ789" i="65"/>
  <c r="FO789" i="65"/>
  <c r="FM809" i="65"/>
  <c r="FZ821" i="65"/>
  <c r="FR821" i="65"/>
  <c r="GC821" i="65" s="1"/>
  <c r="FP864" i="65"/>
  <c r="FR864" i="65"/>
  <c r="GC864" i="65" s="1"/>
  <c r="FM788" i="65"/>
  <c r="FR788" i="65"/>
  <c r="FU788" i="65" s="1"/>
  <c r="FO856" i="65"/>
  <c r="FR856" i="65"/>
  <c r="FU856" i="65" s="1"/>
  <c r="FP798" i="65"/>
  <c r="GN798" i="65" s="1"/>
  <c r="HD798" i="65" s="1"/>
  <c r="FZ798" i="65"/>
  <c r="FR14" i="65"/>
  <c r="FU14" i="65" s="1"/>
  <c r="FR142" i="65"/>
  <c r="FU142" i="65" s="1"/>
  <c r="FR270" i="65"/>
  <c r="FU270" i="65" s="1"/>
  <c r="FR398" i="65"/>
  <c r="FU398" i="65" s="1"/>
  <c r="FR99" i="65"/>
  <c r="FU99" i="65" s="1"/>
  <c r="FR227" i="65"/>
  <c r="FU227" i="65" s="1"/>
  <c r="FR355" i="65"/>
  <c r="FR40" i="65"/>
  <c r="FU40" i="65" s="1"/>
  <c r="FR168" i="65"/>
  <c r="FU168" i="65" s="1"/>
  <c r="FR296" i="65"/>
  <c r="FU296" i="65" s="1"/>
  <c r="FV609" i="65"/>
  <c r="FV830" i="65"/>
  <c r="FY642" i="65"/>
  <c r="GB642" i="65"/>
  <c r="FY662" i="65"/>
  <c r="FP486" i="65"/>
  <c r="GN486" i="65" s="1"/>
  <c r="HD486" i="65" s="1"/>
  <c r="FP635" i="65"/>
  <c r="FR635" i="65"/>
  <c r="GC635" i="65" s="1"/>
  <c r="FO704" i="65"/>
  <c r="FY704" i="65"/>
  <c r="FO764" i="65"/>
  <c r="GB764" i="65"/>
  <c r="FN764" i="65" s="1"/>
  <c r="FP702" i="65"/>
  <c r="GB702" i="65"/>
  <c r="FY714" i="65"/>
  <c r="FO714" i="65"/>
  <c r="GB521" i="65"/>
  <c r="FY752" i="65"/>
  <c r="FZ752" i="65"/>
  <c r="FY715" i="65"/>
  <c r="GB715" i="65"/>
  <c r="FP789" i="65"/>
  <c r="FR789" i="65"/>
  <c r="FU789" i="65" s="1"/>
  <c r="GB809" i="65"/>
  <c r="FO809" i="65"/>
  <c r="FP821" i="65"/>
  <c r="FY821" i="65"/>
  <c r="FO864" i="65"/>
  <c r="FZ788" i="65"/>
  <c r="FO788" i="65"/>
  <c r="FY856" i="65"/>
  <c r="GB798" i="65"/>
  <c r="FN798" i="65" s="1"/>
  <c r="FR798" i="65"/>
  <c r="FU798" i="65" s="1"/>
  <c r="GD424" i="65"/>
  <c r="FS424" i="65" s="1"/>
  <c r="GD25" i="65"/>
  <c r="FS25" i="65" s="1"/>
  <c r="FQ25" i="65"/>
  <c r="GD105" i="65"/>
  <c r="FS105" i="65" s="1"/>
  <c r="GD153" i="65"/>
  <c r="FS153" i="65" s="1"/>
  <c r="FQ153" i="65"/>
  <c r="GD233" i="65"/>
  <c r="FS233" i="65" s="1"/>
  <c r="GD281" i="65"/>
  <c r="FS281" i="65" s="1"/>
  <c r="FQ281" i="65"/>
  <c r="GD361" i="65"/>
  <c r="FS361" i="65" s="1"/>
  <c r="GO361" i="65" s="1"/>
  <c r="FT361" i="65"/>
  <c r="GD409" i="65"/>
  <c r="FS409" i="65" s="1"/>
  <c r="FT409" i="65"/>
  <c r="FQ409" i="65"/>
  <c r="GD349" i="65"/>
  <c r="FS349" i="65" s="1"/>
  <c r="GD429" i="65"/>
  <c r="FS429" i="65" s="1"/>
  <c r="GO429" i="65" s="1"/>
  <c r="FT429" i="65"/>
  <c r="FQ429" i="65"/>
  <c r="GD170" i="65"/>
  <c r="FS170" i="65" s="1"/>
  <c r="GD298" i="65"/>
  <c r="FS298" i="65" s="1"/>
  <c r="FQ298" i="65"/>
  <c r="GD127" i="65"/>
  <c r="FS127" i="65" s="1"/>
  <c r="GD287" i="65"/>
  <c r="FS287" i="65" s="1"/>
  <c r="FQ287" i="65"/>
  <c r="GD116" i="65"/>
  <c r="FS116" i="65" s="1"/>
  <c r="GD244" i="65"/>
  <c r="FS244" i="65" s="1"/>
  <c r="FQ244" i="65"/>
  <c r="GD21" i="65"/>
  <c r="FS21" i="65" s="1"/>
  <c r="GD181" i="65"/>
  <c r="FS181" i="65" s="1"/>
  <c r="FT181" i="65"/>
  <c r="FQ181" i="65"/>
  <c r="GD389" i="65"/>
  <c r="FS389" i="65" s="1"/>
  <c r="GD471" i="65"/>
  <c r="FS471" i="65" s="1"/>
  <c r="GO471" i="65" s="1"/>
  <c r="FT471" i="65"/>
  <c r="FQ471" i="65"/>
  <c r="GD547" i="65"/>
  <c r="FS547" i="65" s="1"/>
  <c r="FT547" i="65"/>
  <c r="GD461" i="65"/>
  <c r="FS461" i="65" s="1"/>
  <c r="FT461" i="65"/>
  <c r="FQ461" i="65"/>
  <c r="GD462" i="65"/>
  <c r="FS462" i="65" s="1"/>
  <c r="FT462" i="65"/>
  <c r="GD629" i="65"/>
  <c r="FS629" i="65" s="1"/>
  <c r="FW629" i="65" s="1"/>
  <c r="FT629" i="65"/>
  <c r="FQ629" i="65"/>
  <c r="GD507" i="65"/>
  <c r="FS507" i="65" s="1"/>
  <c r="GO507" i="65" s="1"/>
  <c r="FT507" i="65"/>
  <c r="FQ507" i="65"/>
  <c r="GD572" i="65"/>
  <c r="FS572" i="65" s="1"/>
  <c r="FT572" i="65"/>
  <c r="FQ572" i="65"/>
  <c r="GD613" i="65"/>
  <c r="FS613" i="65" s="1"/>
  <c r="FT613" i="65"/>
  <c r="FQ613" i="65"/>
  <c r="GD510" i="65"/>
  <c r="FS510" i="65" s="1"/>
  <c r="FT510" i="65"/>
  <c r="FQ510" i="65"/>
  <c r="GD514" i="65"/>
  <c r="FS514" i="65" s="1"/>
  <c r="FT514" i="65"/>
  <c r="FQ514" i="65"/>
  <c r="GD598" i="65"/>
  <c r="FS598" i="65" s="1"/>
  <c r="FT598" i="65"/>
  <c r="FQ598" i="65"/>
  <c r="GD690" i="65"/>
  <c r="FS690" i="65" s="1"/>
  <c r="FT690" i="65"/>
  <c r="FQ690" i="65"/>
  <c r="GD637" i="65"/>
  <c r="FS637" i="65" s="1"/>
  <c r="FW637" i="65" s="1"/>
  <c r="FT637" i="65"/>
  <c r="FQ637" i="65"/>
  <c r="GD695" i="65"/>
  <c r="FS695" i="65" s="1"/>
  <c r="GO695" i="65" s="1"/>
  <c r="FT695" i="65"/>
  <c r="FQ695" i="65"/>
  <c r="GD765" i="65"/>
  <c r="FS765" i="65" s="1"/>
  <c r="FT765" i="65"/>
  <c r="FQ765" i="65"/>
  <c r="GD609" i="65"/>
  <c r="FS609" i="65" s="1"/>
  <c r="FT609" i="65"/>
  <c r="FQ609" i="65"/>
  <c r="GD611" i="65"/>
  <c r="FS611" i="65" s="1"/>
  <c r="FT611" i="65"/>
  <c r="FQ611" i="65"/>
  <c r="GD738" i="65"/>
  <c r="FS738" i="65" s="1"/>
  <c r="GO738" i="65" s="1"/>
  <c r="FT738" i="65"/>
  <c r="FQ738" i="65"/>
  <c r="GD676" i="65"/>
  <c r="FS676" i="65" s="1"/>
  <c r="FT676" i="65"/>
  <c r="FQ676" i="65"/>
  <c r="GD841" i="65"/>
  <c r="FS841" i="65" s="1"/>
  <c r="FT841" i="65"/>
  <c r="FQ841" i="65"/>
  <c r="GD773" i="65"/>
  <c r="FS773" i="65" s="1"/>
  <c r="FT773" i="65"/>
  <c r="FQ773" i="65"/>
  <c r="GD875" i="65"/>
  <c r="FS875" i="65" s="1"/>
  <c r="FT875" i="65"/>
  <c r="FQ875" i="65"/>
  <c r="GD863" i="65"/>
  <c r="FS863" i="65" s="1"/>
  <c r="FT863" i="65"/>
  <c r="FQ863" i="65"/>
  <c r="GD802" i="65"/>
  <c r="FS802" i="65" s="1"/>
  <c r="FT802" i="65"/>
  <c r="FQ802" i="65"/>
  <c r="GD50" i="65"/>
  <c r="FS50" i="65" s="1"/>
  <c r="FQ50" i="65"/>
  <c r="GD114" i="65"/>
  <c r="FS114" i="65" s="1"/>
  <c r="FQ114" i="65"/>
  <c r="GD178" i="65"/>
  <c r="FS178" i="65" s="1"/>
  <c r="FQ178" i="65"/>
  <c r="GD242" i="65"/>
  <c r="FS242" i="65" s="1"/>
  <c r="FQ242" i="65"/>
  <c r="GD306" i="65"/>
  <c r="FS306" i="65" s="1"/>
  <c r="FQ306" i="65"/>
  <c r="GD370" i="65"/>
  <c r="FS370" i="65" s="1"/>
  <c r="FQ370" i="65"/>
  <c r="GD434" i="65"/>
  <c r="FS434" i="65" s="1"/>
  <c r="FQ434" i="65"/>
  <c r="GD55" i="65"/>
  <c r="FS55" i="65" s="1"/>
  <c r="FQ55" i="65"/>
  <c r="GD119" i="65"/>
  <c r="FS119" i="65" s="1"/>
  <c r="FQ119" i="65"/>
  <c r="GD183" i="65"/>
  <c r="FS183" i="65" s="1"/>
  <c r="FQ183" i="65"/>
  <c r="GD247" i="65"/>
  <c r="FS247" i="65" s="1"/>
  <c r="FQ247" i="65"/>
  <c r="GD311" i="65"/>
  <c r="FS311" i="65" s="1"/>
  <c r="FQ311" i="65"/>
  <c r="GD375" i="65"/>
  <c r="FS375" i="65" s="1"/>
  <c r="FQ375" i="65"/>
  <c r="GD439" i="65"/>
  <c r="FS439" i="65" s="1"/>
  <c r="FQ439" i="65"/>
  <c r="GD60" i="65"/>
  <c r="FS60" i="65" s="1"/>
  <c r="FQ60" i="65"/>
  <c r="GD124" i="65"/>
  <c r="FS124" i="65" s="1"/>
  <c r="FQ124" i="65"/>
  <c r="GD188" i="65"/>
  <c r="FS188" i="65" s="1"/>
  <c r="FQ188" i="65"/>
  <c r="GD252" i="65"/>
  <c r="FS252" i="65" s="1"/>
  <c r="FQ252" i="65"/>
  <c r="GD316" i="65"/>
  <c r="FS316" i="65" s="1"/>
  <c r="FQ316" i="65"/>
  <c r="GD380" i="65"/>
  <c r="FS380" i="65" s="1"/>
  <c r="FQ380" i="65"/>
  <c r="GD13" i="65"/>
  <c r="FS13" i="65" s="1"/>
  <c r="FQ13" i="65"/>
  <c r="GD77" i="65"/>
  <c r="FS77" i="65" s="1"/>
  <c r="FQ77" i="65"/>
  <c r="GD141" i="65"/>
  <c r="FS141" i="65" s="1"/>
  <c r="FQ141" i="65"/>
  <c r="GD205" i="65"/>
  <c r="FS205" i="65" s="1"/>
  <c r="FQ205" i="65"/>
  <c r="GD285" i="65"/>
  <c r="FS285" i="65" s="1"/>
  <c r="FQ285" i="65"/>
  <c r="GD413" i="65"/>
  <c r="FS413" i="65" s="1"/>
  <c r="FQ413" i="65"/>
  <c r="GD154" i="65"/>
  <c r="FS154" i="65" s="1"/>
  <c r="FQ154" i="65"/>
  <c r="GD378" i="65"/>
  <c r="FS378" i="65" s="1"/>
  <c r="FT378" i="65"/>
  <c r="FQ378" i="65"/>
  <c r="GD159" i="65"/>
  <c r="FS159" i="65" s="1"/>
  <c r="FQ159" i="65"/>
  <c r="GD351" i="65"/>
  <c r="FS351" i="65" s="1"/>
  <c r="FQ351" i="65"/>
  <c r="FV450" i="65"/>
  <c r="FV525" i="65"/>
  <c r="FV593" i="65"/>
  <c r="FV644" i="65"/>
  <c r="FV730" i="65"/>
  <c r="FV828" i="65"/>
  <c r="FV500" i="65"/>
  <c r="FV513" i="65"/>
  <c r="FR159" i="65"/>
  <c r="FU159" i="65" s="1"/>
  <c r="FR287" i="65"/>
  <c r="FU287" i="65" s="1"/>
  <c r="FR351" i="65"/>
  <c r="FU351" i="65" s="1"/>
  <c r="FR116" i="65"/>
  <c r="FU116" i="65" s="1"/>
  <c r="FR244" i="65"/>
  <c r="FU244" i="65" s="1"/>
  <c r="FR389" i="65"/>
  <c r="FU389" i="65" s="1"/>
  <c r="FR25" i="65"/>
  <c r="FU25" i="65" s="1"/>
  <c r="FR153" i="65"/>
  <c r="FU153" i="65" s="1"/>
  <c r="FR281" i="65"/>
  <c r="FU281" i="65" s="1"/>
  <c r="GD448" i="65"/>
  <c r="FS448" i="65" s="1"/>
  <c r="FT448" i="65"/>
  <c r="GD449" i="65"/>
  <c r="FS449" i="65" s="1"/>
  <c r="FT449" i="65"/>
  <c r="GD466" i="65"/>
  <c r="FS466" i="65" s="1"/>
  <c r="FT466" i="65"/>
  <c r="GD488" i="65"/>
  <c r="FS488" i="65" s="1"/>
  <c r="FT488" i="65"/>
  <c r="GD532" i="65"/>
  <c r="FS532" i="65" s="1"/>
  <c r="FT532" i="65"/>
  <c r="GD491" i="65"/>
  <c r="FS491" i="65" s="1"/>
  <c r="FT491" i="65"/>
  <c r="GD504" i="65"/>
  <c r="FS504" i="65" s="1"/>
  <c r="FT504" i="65"/>
  <c r="GD528" i="65"/>
  <c r="FS528" i="65" s="1"/>
  <c r="FT528" i="65"/>
  <c r="GD628" i="65"/>
  <c r="FS628" i="65" s="1"/>
  <c r="FT628" i="65"/>
  <c r="GD457" i="65"/>
  <c r="FS457" i="65" s="1"/>
  <c r="FT457" i="65"/>
  <c r="GD503" i="65"/>
  <c r="FS503" i="65" s="1"/>
  <c r="FT503" i="65"/>
  <c r="GD537" i="65"/>
  <c r="FS537" i="65" s="1"/>
  <c r="FT537" i="65"/>
  <c r="GD561" i="65"/>
  <c r="FS561" i="65" s="1"/>
  <c r="FT561" i="65"/>
  <c r="GD577" i="65"/>
  <c r="FS577" i="65" s="1"/>
  <c r="FT577" i="65"/>
  <c r="GD589" i="65"/>
  <c r="FS589" i="65" s="1"/>
  <c r="FW589" i="65" s="1"/>
  <c r="FT589" i="65"/>
  <c r="GD638" i="65"/>
  <c r="FS638" i="65" s="1"/>
  <c r="FT638" i="65"/>
  <c r="GD530" i="65"/>
  <c r="FS530" i="65" s="1"/>
  <c r="FT530" i="65"/>
  <c r="GD579" i="65"/>
  <c r="FS579" i="65" s="1"/>
  <c r="FT579" i="65"/>
  <c r="GD619" i="65"/>
  <c r="FS619" i="65" s="1"/>
  <c r="FT619" i="65"/>
  <c r="GD642" i="65"/>
  <c r="FS642" i="65" s="1"/>
  <c r="FT642" i="65"/>
  <c r="GD652" i="65"/>
  <c r="FS652" i="65" s="1"/>
  <c r="FT652" i="65"/>
  <c r="GD668" i="65"/>
  <c r="FS668" i="65" s="1"/>
  <c r="FT668" i="65"/>
  <c r="GD705" i="65"/>
  <c r="FS705" i="65" s="1"/>
  <c r="FT705" i="65"/>
  <c r="GD486" i="65"/>
  <c r="FS486" i="65" s="1"/>
  <c r="FT486" i="65"/>
  <c r="GD622" i="65"/>
  <c r="FS622" i="65" s="1"/>
  <c r="GO622" i="65" s="1"/>
  <c r="FT622" i="65"/>
  <c r="GD643" i="65"/>
  <c r="FS643" i="65" s="1"/>
  <c r="FT643" i="65"/>
  <c r="GD667" i="65"/>
  <c r="FS667" i="65" s="1"/>
  <c r="FT667" i="65"/>
  <c r="GD704" i="65"/>
  <c r="FS704" i="65" s="1"/>
  <c r="FT704" i="65"/>
  <c r="GD756" i="65"/>
  <c r="FS756" i="65" s="1"/>
  <c r="FT756" i="65"/>
  <c r="GD556" i="65"/>
  <c r="FS556" i="65" s="1"/>
  <c r="FT556" i="65"/>
  <c r="GD659" i="65"/>
  <c r="FS659" i="65" s="1"/>
  <c r="FT659" i="65"/>
  <c r="GD702" i="65"/>
  <c r="FS702" i="65" s="1"/>
  <c r="FT702" i="65"/>
  <c r="GD686" i="65"/>
  <c r="FS686" i="65" s="1"/>
  <c r="FT686" i="65"/>
  <c r="GD742" i="65"/>
  <c r="FS742" i="65" s="1"/>
  <c r="FT742" i="65"/>
  <c r="GD770" i="65"/>
  <c r="FS770" i="65" s="1"/>
  <c r="FT770" i="65"/>
  <c r="GD521" i="65"/>
  <c r="FS521" i="65" s="1"/>
  <c r="GD698" i="65"/>
  <c r="FS698" i="65" s="1"/>
  <c r="FT698" i="65"/>
  <c r="GD768" i="65"/>
  <c r="FS768" i="65" s="1"/>
  <c r="FT768" i="65"/>
  <c r="GD833" i="65"/>
  <c r="FS833" i="65" s="1"/>
  <c r="GD715" i="65"/>
  <c r="FS715" i="65" s="1"/>
  <c r="FT715" i="65"/>
  <c r="GD785" i="65"/>
  <c r="FS785" i="65" s="1"/>
  <c r="GD793" i="65"/>
  <c r="FS793" i="65" s="1"/>
  <c r="FT793" i="65"/>
  <c r="GD801" i="65"/>
  <c r="FS801" i="65" s="1"/>
  <c r="FT801" i="65"/>
  <c r="GD809" i="65"/>
  <c r="FS809" i="65" s="1"/>
  <c r="FT809" i="65"/>
  <c r="GD817" i="65"/>
  <c r="FS817" i="65" s="1"/>
  <c r="FT817" i="65"/>
  <c r="GD825" i="65"/>
  <c r="FS825" i="65" s="1"/>
  <c r="FT825" i="65"/>
  <c r="GD728" i="65"/>
  <c r="FS728" i="65" s="1"/>
  <c r="FT728" i="65"/>
  <c r="GD864" i="65"/>
  <c r="FS864" i="65" s="1"/>
  <c r="GD769" i="65"/>
  <c r="FS769" i="65" s="1"/>
  <c r="FT769" i="65"/>
  <c r="GD804" i="65"/>
  <c r="FS804" i="65" s="1"/>
  <c r="FT804" i="65"/>
  <c r="GD840" i="65"/>
  <c r="FS840" i="65" s="1"/>
  <c r="FT840" i="65"/>
  <c r="GD856" i="65"/>
  <c r="FS856" i="65" s="1"/>
  <c r="FT856" i="65"/>
  <c r="GD775" i="65"/>
  <c r="FS775" i="65" s="1"/>
  <c r="FT775" i="65"/>
  <c r="GD814" i="65"/>
  <c r="FS814" i="65" s="1"/>
  <c r="FT814" i="65"/>
  <c r="GD854" i="65"/>
  <c r="FS854" i="65" s="1"/>
  <c r="GO854" i="65" s="1"/>
  <c r="FT854" i="65"/>
  <c r="GD14" i="65"/>
  <c r="FS14" i="65" s="1"/>
  <c r="GO14" i="65" s="1"/>
  <c r="FT14" i="65"/>
  <c r="GD46" i="65"/>
  <c r="FS46" i="65" s="1"/>
  <c r="GD78" i="65"/>
  <c r="FS78" i="65" s="1"/>
  <c r="FT78" i="65"/>
  <c r="GD110" i="65"/>
  <c r="FS110" i="65" s="1"/>
  <c r="FT110" i="65"/>
  <c r="GD142" i="65"/>
  <c r="FS142" i="65" s="1"/>
  <c r="GO142" i="65" s="1"/>
  <c r="FT142" i="65"/>
  <c r="GD174" i="65"/>
  <c r="FS174" i="65" s="1"/>
  <c r="FT174" i="65"/>
  <c r="GD206" i="65"/>
  <c r="FS206" i="65" s="1"/>
  <c r="FT206" i="65"/>
  <c r="GD238" i="65"/>
  <c r="FS238" i="65" s="1"/>
  <c r="FT238" i="65"/>
  <c r="GD270" i="65"/>
  <c r="FS270" i="65" s="1"/>
  <c r="FT270" i="65"/>
  <c r="GD302" i="65"/>
  <c r="FS302" i="65" s="1"/>
  <c r="FT302" i="65"/>
  <c r="GD334" i="65"/>
  <c r="FS334" i="65" s="1"/>
  <c r="FT334" i="65"/>
  <c r="GD366" i="65"/>
  <c r="FS366" i="65" s="1"/>
  <c r="FT366" i="65"/>
  <c r="GD398" i="65"/>
  <c r="FS398" i="65" s="1"/>
  <c r="GO398" i="65" s="1"/>
  <c r="FT398" i="65"/>
  <c r="GD430" i="65"/>
  <c r="FS430" i="65" s="1"/>
  <c r="FT430" i="65"/>
  <c r="GD35" i="65"/>
  <c r="FS35" i="65" s="1"/>
  <c r="FT35" i="65"/>
  <c r="GD67" i="65"/>
  <c r="FS67" i="65" s="1"/>
  <c r="FT67" i="65"/>
  <c r="GD99" i="65"/>
  <c r="FS99" i="65" s="1"/>
  <c r="GO99" i="65" s="1"/>
  <c r="FT99" i="65"/>
  <c r="GD131" i="65"/>
  <c r="FS131" i="65" s="1"/>
  <c r="GO131" i="65" s="1"/>
  <c r="FT131" i="65"/>
  <c r="GD163" i="65"/>
  <c r="FS163" i="65" s="1"/>
  <c r="FT163" i="65"/>
  <c r="GD195" i="65"/>
  <c r="FS195" i="65" s="1"/>
  <c r="FT195" i="65"/>
  <c r="GD227" i="65"/>
  <c r="FS227" i="65" s="1"/>
  <c r="GD259" i="65"/>
  <c r="FS259" i="65" s="1"/>
  <c r="FT259" i="65"/>
  <c r="GD291" i="65"/>
  <c r="FS291" i="65" s="1"/>
  <c r="FT291" i="65"/>
  <c r="GD323" i="65"/>
  <c r="FS323" i="65" s="1"/>
  <c r="FT323" i="65"/>
  <c r="GD355" i="65"/>
  <c r="FS355" i="65" s="1"/>
  <c r="FT355" i="65"/>
  <c r="GD387" i="65"/>
  <c r="FS387" i="65" s="1"/>
  <c r="GD419" i="65"/>
  <c r="FS419" i="65" s="1"/>
  <c r="FT419" i="65"/>
  <c r="GD8" i="65"/>
  <c r="FS8" i="65" s="1"/>
  <c r="FT8" i="65"/>
  <c r="GD40" i="65"/>
  <c r="FS40" i="65" s="1"/>
  <c r="FT40" i="65"/>
  <c r="GD72" i="65"/>
  <c r="FS72" i="65" s="1"/>
  <c r="FT72" i="65"/>
  <c r="GD104" i="65"/>
  <c r="FS104" i="65" s="1"/>
  <c r="FT104" i="65"/>
  <c r="GD136" i="65"/>
  <c r="FS136" i="65" s="1"/>
  <c r="GD168" i="65"/>
  <c r="FS168" i="65" s="1"/>
  <c r="GO168" i="65" s="1"/>
  <c r="FT168" i="65"/>
  <c r="GD200" i="65"/>
  <c r="FS200" i="65" s="1"/>
  <c r="FT200" i="65"/>
  <c r="GD232" i="65"/>
  <c r="FS232" i="65" s="1"/>
  <c r="FT232" i="65"/>
  <c r="GD264" i="65"/>
  <c r="FS264" i="65" s="1"/>
  <c r="FT264" i="65"/>
  <c r="GD296" i="65"/>
  <c r="FS296" i="65" s="1"/>
  <c r="GO296" i="65" s="1"/>
  <c r="FT296" i="65"/>
  <c r="GD328" i="65"/>
  <c r="FS328" i="65" s="1"/>
  <c r="FT328" i="65"/>
  <c r="GD360" i="65"/>
  <c r="FS360" i="65" s="1"/>
  <c r="FT360" i="65"/>
  <c r="GD392" i="65"/>
  <c r="FS392" i="65" s="1"/>
  <c r="FT392" i="65"/>
  <c r="GD440" i="65"/>
  <c r="FS440" i="65" s="1"/>
  <c r="FT440" i="65"/>
  <c r="FQ440" i="65"/>
  <c r="GD73" i="65"/>
  <c r="FS73" i="65" s="1"/>
  <c r="FT73" i="65"/>
  <c r="GD121" i="65"/>
  <c r="FS121" i="65" s="1"/>
  <c r="FW121" i="65" s="1"/>
  <c r="FT121" i="65"/>
  <c r="FQ121" i="65"/>
  <c r="GD201" i="65"/>
  <c r="FS201" i="65" s="1"/>
  <c r="FT201" i="65"/>
  <c r="FM249" i="65"/>
  <c r="GD249" i="65"/>
  <c r="FS249" i="65" s="1"/>
  <c r="FT249" i="65"/>
  <c r="FY249" i="65"/>
  <c r="FO249" i="65"/>
  <c r="FQ249" i="65"/>
  <c r="GD329" i="65"/>
  <c r="FS329" i="65" s="1"/>
  <c r="FT329" i="65"/>
  <c r="GD377" i="65"/>
  <c r="FS377" i="65" s="1"/>
  <c r="FT377" i="65"/>
  <c r="FQ377" i="65"/>
  <c r="GD269" i="65"/>
  <c r="FS269" i="65" s="1"/>
  <c r="FT269" i="65"/>
  <c r="GD381" i="65"/>
  <c r="FS381" i="65" s="1"/>
  <c r="FT381" i="65"/>
  <c r="FQ381" i="65"/>
  <c r="GD10" i="65"/>
  <c r="FS10" i="65" s="1"/>
  <c r="FT10" i="65"/>
  <c r="GD202" i="65"/>
  <c r="FS202" i="65" s="1"/>
  <c r="FT202" i="65"/>
  <c r="FQ202" i="65"/>
  <c r="GD15" i="65"/>
  <c r="FS15" i="65" s="1"/>
  <c r="FT15" i="65"/>
  <c r="GD175" i="65"/>
  <c r="FS175" i="65" s="1"/>
  <c r="FT175" i="65"/>
  <c r="FQ175" i="65"/>
  <c r="GD431" i="65"/>
  <c r="FS431" i="65" s="1"/>
  <c r="FT431" i="65"/>
  <c r="GD148" i="65"/>
  <c r="FS148" i="65" s="1"/>
  <c r="FT148" i="65"/>
  <c r="FQ148" i="65"/>
  <c r="GD388" i="65"/>
  <c r="FS388" i="65" s="1"/>
  <c r="FT388" i="65"/>
  <c r="GD85" i="65"/>
  <c r="FS85" i="65" s="1"/>
  <c r="FT85" i="65"/>
  <c r="FQ85" i="65"/>
  <c r="GD309" i="65"/>
  <c r="FS309" i="65" s="1"/>
  <c r="FT309" i="65"/>
  <c r="GD437" i="65"/>
  <c r="FS437" i="65" s="1"/>
  <c r="FT437" i="65"/>
  <c r="FQ437" i="65"/>
  <c r="GD519" i="65"/>
  <c r="FS519" i="65" s="1"/>
  <c r="FT519" i="65"/>
  <c r="GD442" i="65"/>
  <c r="FS442" i="65" s="1"/>
  <c r="FT442" i="65"/>
  <c r="FQ442" i="65"/>
  <c r="GD533" i="65"/>
  <c r="FS533" i="65" s="1"/>
  <c r="FT533" i="65"/>
  <c r="GD492" i="65"/>
  <c r="FS492" i="65" s="1"/>
  <c r="FT492" i="65"/>
  <c r="FQ492" i="65"/>
  <c r="GD446" i="65"/>
  <c r="FS446" i="65" s="1"/>
  <c r="FT446" i="65"/>
  <c r="FQ446" i="65"/>
  <c r="GD518" i="65"/>
  <c r="FS518" i="65" s="1"/>
  <c r="FT518" i="65"/>
  <c r="FQ518" i="65"/>
  <c r="GD580" i="65"/>
  <c r="FS580" i="65" s="1"/>
  <c r="FT580" i="65"/>
  <c r="FQ580" i="65"/>
  <c r="GD626" i="65"/>
  <c r="FS626" i="65" s="1"/>
  <c r="FT626" i="65"/>
  <c r="FQ626" i="65"/>
  <c r="GD544" i="65"/>
  <c r="FS544" i="65" s="1"/>
  <c r="FT544" i="65"/>
  <c r="FQ544" i="65"/>
  <c r="GD538" i="65"/>
  <c r="FS538" i="65" s="1"/>
  <c r="FT538" i="65"/>
  <c r="FQ538" i="65"/>
  <c r="GD612" i="65"/>
  <c r="FS612" i="65" s="1"/>
  <c r="FT612" i="65"/>
  <c r="FQ612" i="65"/>
  <c r="GD716" i="65"/>
  <c r="FS716" i="65" s="1"/>
  <c r="FT716" i="65"/>
  <c r="FQ716" i="65"/>
  <c r="GD645" i="65"/>
  <c r="FS645" i="65" s="1"/>
  <c r="FT645" i="65"/>
  <c r="FQ645" i="65"/>
  <c r="GD733" i="65"/>
  <c r="FS733" i="65" s="1"/>
  <c r="FT733" i="65"/>
  <c r="FQ733" i="65"/>
  <c r="GD567" i="65"/>
  <c r="FS567" i="65" s="1"/>
  <c r="FT567" i="65"/>
  <c r="FQ567" i="65"/>
  <c r="GD658" i="65"/>
  <c r="FS658" i="65" s="1"/>
  <c r="FT658" i="65"/>
  <c r="FQ658" i="65"/>
  <c r="GD653" i="65"/>
  <c r="FS653" i="65" s="1"/>
  <c r="FT653" i="65"/>
  <c r="FQ653" i="65"/>
  <c r="GD771" i="65"/>
  <c r="FS771" i="65" s="1"/>
  <c r="FT771" i="65"/>
  <c r="FQ771" i="65"/>
  <c r="GD687" i="65"/>
  <c r="FS687" i="65" s="1"/>
  <c r="FT687" i="65"/>
  <c r="FQ687" i="65"/>
  <c r="GD849" i="65"/>
  <c r="FS849" i="65" s="1"/>
  <c r="FT849" i="65"/>
  <c r="FQ849" i="65"/>
  <c r="GD792" i="65"/>
  <c r="FS792" i="65" s="1"/>
  <c r="FW792" i="65" s="1"/>
  <c r="FT792" i="65"/>
  <c r="FQ792" i="65"/>
  <c r="GD839" i="65"/>
  <c r="FS839" i="65" s="1"/>
  <c r="FT839" i="65"/>
  <c r="FQ839" i="65"/>
  <c r="GD871" i="65"/>
  <c r="FS871" i="65" s="1"/>
  <c r="FW871" i="65" s="1"/>
  <c r="FT871" i="65"/>
  <c r="FQ871" i="65"/>
  <c r="GD818" i="65"/>
  <c r="FS818" i="65" s="1"/>
  <c r="FT818" i="65"/>
  <c r="FQ818" i="65"/>
  <c r="GD66" i="65"/>
  <c r="FS66" i="65" s="1"/>
  <c r="FT66" i="65"/>
  <c r="FQ66" i="65"/>
  <c r="GD130" i="65"/>
  <c r="FS130" i="65" s="1"/>
  <c r="FT130" i="65"/>
  <c r="FQ130" i="65"/>
  <c r="GD194" i="65"/>
  <c r="FS194" i="65" s="1"/>
  <c r="FW194" i="65" s="1"/>
  <c r="FT194" i="65"/>
  <c r="FQ194" i="65"/>
  <c r="GD258" i="65"/>
  <c r="FS258" i="65" s="1"/>
  <c r="FT258" i="65"/>
  <c r="FQ258" i="65"/>
  <c r="GD322" i="65"/>
  <c r="FS322" i="65" s="1"/>
  <c r="FT322" i="65"/>
  <c r="FQ322" i="65"/>
  <c r="GD386" i="65"/>
  <c r="FS386" i="65" s="1"/>
  <c r="FT386" i="65"/>
  <c r="FQ386" i="65"/>
  <c r="GD7" i="65"/>
  <c r="FS7" i="65" s="1"/>
  <c r="FT7" i="65"/>
  <c r="FQ7" i="65"/>
  <c r="GD71" i="65"/>
  <c r="FS71" i="65" s="1"/>
  <c r="FT71" i="65"/>
  <c r="FQ71" i="65"/>
  <c r="GD135" i="65"/>
  <c r="FS135" i="65" s="1"/>
  <c r="FT135" i="65"/>
  <c r="FQ135" i="65"/>
  <c r="GD199" i="65"/>
  <c r="FS199" i="65" s="1"/>
  <c r="FT199" i="65"/>
  <c r="FQ199" i="65"/>
  <c r="GD263" i="65"/>
  <c r="FS263" i="65" s="1"/>
  <c r="FT263" i="65"/>
  <c r="FQ263" i="65"/>
  <c r="GD327" i="65"/>
  <c r="FS327" i="65" s="1"/>
  <c r="FT327" i="65"/>
  <c r="FQ327" i="65"/>
  <c r="GD391" i="65"/>
  <c r="FS391" i="65" s="1"/>
  <c r="FT391" i="65"/>
  <c r="FQ391" i="65"/>
  <c r="GD12" i="65"/>
  <c r="FS12" i="65" s="1"/>
  <c r="FT12" i="65"/>
  <c r="FQ12" i="65"/>
  <c r="GD76" i="65"/>
  <c r="FS76" i="65" s="1"/>
  <c r="FT76" i="65"/>
  <c r="FQ76" i="65"/>
  <c r="GD140" i="65"/>
  <c r="FS140" i="65" s="1"/>
  <c r="FT140" i="65"/>
  <c r="FQ140" i="65"/>
  <c r="GD204" i="65"/>
  <c r="FS204" i="65" s="1"/>
  <c r="FT204" i="65"/>
  <c r="FQ204" i="65"/>
  <c r="GD268" i="65"/>
  <c r="FS268" i="65" s="1"/>
  <c r="FT268" i="65"/>
  <c r="FQ268" i="65"/>
  <c r="GD332" i="65"/>
  <c r="FS332" i="65" s="1"/>
  <c r="FT332" i="65"/>
  <c r="FQ332" i="65"/>
  <c r="GD396" i="65"/>
  <c r="FS396" i="65" s="1"/>
  <c r="FT396" i="65"/>
  <c r="FQ396" i="65"/>
  <c r="GD29" i="65"/>
  <c r="FS29" i="65" s="1"/>
  <c r="FT29" i="65"/>
  <c r="FQ29" i="65"/>
  <c r="GD93" i="65"/>
  <c r="FS93" i="65" s="1"/>
  <c r="FT93" i="65"/>
  <c r="FQ93" i="65"/>
  <c r="GD157" i="65"/>
  <c r="FS157" i="65" s="1"/>
  <c r="FW157" i="65" s="1"/>
  <c r="FT157" i="65"/>
  <c r="FQ157" i="65"/>
  <c r="GD221" i="65"/>
  <c r="FS221" i="65" s="1"/>
  <c r="FT221" i="65"/>
  <c r="FQ221" i="65"/>
  <c r="GD301" i="65"/>
  <c r="FS301" i="65" s="1"/>
  <c r="FT301" i="65"/>
  <c r="FQ301" i="65"/>
  <c r="GD784" i="65"/>
  <c r="FS784" i="65" s="1"/>
  <c r="FT784" i="65"/>
  <c r="FQ784" i="65"/>
  <c r="GD218" i="65"/>
  <c r="FS218" i="65" s="1"/>
  <c r="FT218" i="65"/>
  <c r="FQ218" i="65"/>
  <c r="GD426" i="65"/>
  <c r="FS426" i="65" s="1"/>
  <c r="FT426" i="65"/>
  <c r="FQ426" i="65"/>
  <c r="GD223" i="65"/>
  <c r="FS223" i="65" s="1"/>
  <c r="FT223" i="65"/>
  <c r="FQ223" i="65"/>
  <c r="GD415" i="65"/>
  <c r="FS415" i="65" s="1"/>
  <c r="FT415" i="65"/>
  <c r="FQ415" i="65"/>
  <c r="GD180" i="65"/>
  <c r="FS180" i="65" s="1"/>
  <c r="FT180" i="65"/>
  <c r="FQ180" i="65"/>
  <c r="GD404" i="65"/>
  <c r="FS404" i="65" s="1"/>
  <c r="FT404" i="65"/>
  <c r="FQ404" i="65"/>
  <c r="GD229" i="65"/>
  <c r="FS229" i="65" s="1"/>
  <c r="FT229" i="65"/>
  <c r="FQ229" i="65"/>
  <c r="GD445" i="65"/>
  <c r="FS445" i="65" s="1"/>
  <c r="FT445" i="65"/>
  <c r="FQ445" i="65"/>
  <c r="GD472" i="65"/>
  <c r="FS472" i="65" s="1"/>
  <c r="FT472" i="65"/>
  <c r="FQ472" i="65"/>
  <c r="GD525" i="65"/>
  <c r="FS525" i="65" s="1"/>
  <c r="FT525" i="65"/>
  <c r="FQ525" i="65"/>
  <c r="GD463" i="65"/>
  <c r="FS463" i="65" s="1"/>
  <c r="FT463" i="65"/>
  <c r="FQ463" i="65"/>
  <c r="GD552" i="65"/>
  <c r="FS552" i="65" s="1"/>
  <c r="FT552" i="65"/>
  <c r="FQ552" i="65"/>
  <c r="GD451" i="65"/>
  <c r="FS451" i="65" s="1"/>
  <c r="FT451" i="65"/>
  <c r="FQ451" i="65"/>
  <c r="GD555" i="65"/>
  <c r="FS555" i="65" s="1"/>
  <c r="FT555" i="65"/>
  <c r="FQ555" i="65"/>
  <c r="GD597" i="65"/>
  <c r="FS597" i="65" s="1"/>
  <c r="FT597" i="65"/>
  <c r="FQ597" i="65"/>
  <c r="GD490" i="65"/>
  <c r="FS490" i="65" s="1"/>
  <c r="FT490" i="65"/>
  <c r="FQ490" i="65"/>
  <c r="GD632" i="65"/>
  <c r="FS632" i="65" s="1"/>
  <c r="FW632" i="65" s="1"/>
  <c r="FT632" i="65"/>
  <c r="FQ632" i="65"/>
  <c r="GD599" i="65"/>
  <c r="FS599" i="65" s="1"/>
  <c r="FT599" i="65"/>
  <c r="FQ599" i="65"/>
  <c r="GD657" i="65"/>
  <c r="FS657" i="65" s="1"/>
  <c r="FT657" i="65"/>
  <c r="FQ657" i="65"/>
  <c r="GD701" i="65"/>
  <c r="FS701" i="65" s="1"/>
  <c r="FT701" i="65"/>
  <c r="FQ701" i="65"/>
  <c r="GD470" i="65"/>
  <c r="FS470" i="65" s="1"/>
  <c r="FT470" i="65"/>
  <c r="FQ470" i="65"/>
  <c r="GD640" i="65"/>
  <c r="FS640" i="65" s="1"/>
  <c r="FT640" i="65"/>
  <c r="FQ640" i="65"/>
  <c r="GD671" i="65"/>
  <c r="FS671" i="65" s="1"/>
  <c r="FW671" i="65" s="1"/>
  <c r="FT671" i="65"/>
  <c r="FQ671" i="65"/>
  <c r="GD736" i="65"/>
  <c r="FS736" i="65" s="1"/>
  <c r="FT736" i="65"/>
  <c r="FQ736" i="65"/>
  <c r="GD767" i="65"/>
  <c r="FS767" i="65" s="1"/>
  <c r="FT767" i="65"/>
  <c r="FQ767" i="65"/>
  <c r="GD696" i="65"/>
  <c r="FS696" i="65" s="1"/>
  <c r="FT696" i="65"/>
  <c r="FQ696" i="65"/>
  <c r="GD677" i="65"/>
  <c r="FS677" i="65" s="1"/>
  <c r="FT677" i="65"/>
  <c r="FQ677" i="65"/>
  <c r="GD558" i="65"/>
  <c r="FS558" i="65" s="1"/>
  <c r="FT558" i="65"/>
  <c r="FQ558" i="65"/>
  <c r="GD829" i="65"/>
  <c r="FS829" i="65" s="1"/>
  <c r="FW829" i="65" s="1"/>
  <c r="FT829" i="65"/>
  <c r="FQ829" i="65"/>
  <c r="GD732" i="65"/>
  <c r="FS732" i="65" s="1"/>
  <c r="FT732" i="65"/>
  <c r="FQ732" i="65"/>
  <c r="GD782" i="65"/>
  <c r="FS782" i="65" s="1"/>
  <c r="FT782" i="65"/>
  <c r="FQ782" i="65"/>
  <c r="GD799" i="65"/>
  <c r="FS799" i="65" s="1"/>
  <c r="FT799" i="65"/>
  <c r="FQ799" i="65"/>
  <c r="GD815" i="65"/>
  <c r="FS815" i="65" s="1"/>
  <c r="FT815" i="65"/>
  <c r="FQ815" i="65"/>
  <c r="GD836" i="65"/>
  <c r="FS836" i="65" s="1"/>
  <c r="FT836" i="65"/>
  <c r="FQ836" i="65"/>
  <c r="GD739" i="65"/>
  <c r="FS739" i="65" s="1"/>
  <c r="FT739" i="65"/>
  <c r="FQ739" i="65"/>
  <c r="GD844" i="65"/>
  <c r="FS844" i="65" s="1"/>
  <c r="FT844" i="65"/>
  <c r="FQ844" i="65"/>
  <c r="GD865" i="65"/>
  <c r="FS865" i="65" s="1"/>
  <c r="FW865" i="65" s="1"/>
  <c r="FT865" i="65"/>
  <c r="FQ865" i="65"/>
  <c r="GD842" i="65"/>
  <c r="FS842" i="65" s="1"/>
  <c r="FT842" i="65"/>
  <c r="FQ842" i="65"/>
  <c r="GD22" i="65"/>
  <c r="FS22" i="65" s="1"/>
  <c r="FT22" i="65"/>
  <c r="FQ22" i="65"/>
  <c r="GD86" i="65"/>
  <c r="FS86" i="65" s="1"/>
  <c r="FT86" i="65"/>
  <c r="FQ86" i="65"/>
  <c r="GD150" i="65"/>
  <c r="FS150" i="65" s="1"/>
  <c r="FT150" i="65"/>
  <c r="FQ150" i="65"/>
  <c r="GD214" i="65"/>
  <c r="FS214" i="65" s="1"/>
  <c r="FT214" i="65"/>
  <c r="FQ214" i="65"/>
  <c r="GD278" i="65"/>
  <c r="FS278" i="65" s="1"/>
  <c r="FW278" i="65" s="1"/>
  <c r="FT278" i="65"/>
  <c r="FQ278" i="65"/>
  <c r="GD342" i="65"/>
  <c r="FS342" i="65" s="1"/>
  <c r="FT342" i="65"/>
  <c r="FQ342" i="65"/>
  <c r="FV718" i="65"/>
  <c r="FV641" i="65"/>
  <c r="FV673" i="65"/>
  <c r="FV569" i="65"/>
  <c r="FR50" i="65"/>
  <c r="FU50" i="65" s="1"/>
  <c r="FR114" i="65"/>
  <c r="FU114" i="65" s="1"/>
  <c r="FR178" i="65"/>
  <c r="FU178" i="65" s="1"/>
  <c r="FR242" i="65"/>
  <c r="FU242" i="65" s="1"/>
  <c r="FR306" i="65"/>
  <c r="FU306" i="65" s="1"/>
  <c r="FR370" i="65"/>
  <c r="FU370" i="65" s="1"/>
  <c r="FR434" i="65"/>
  <c r="FU434" i="65" s="1"/>
  <c r="FR55" i="65"/>
  <c r="FU55" i="65" s="1"/>
  <c r="FR119" i="65"/>
  <c r="FU119" i="65" s="1"/>
  <c r="FR183" i="65"/>
  <c r="FU183" i="65" s="1"/>
  <c r="FR247" i="65"/>
  <c r="FU247" i="65" s="1"/>
  <c r="FR311" i="65"/>
  <c r="FU311" i="65" s="1"/>
  <c r="FR375" i="65"/>
  <c r="FU375" i="65" s="1"/>
  <c r="FR439" i="65"/>
  <c r="FU439" i="65" s="1"/>
  <c r="FR60" i="65"/>
  <c r="FU60" i="65" s="1"/>
  <c r="FR124" i="65"/>
  <c r="FU124" i="65" s="1"/>
  <c r="FR188" i="65"/>
  <c r="FU188" i="65" s="1"/>
  <c r="FR252" i="65"/>
  <c r="FU252" i="65" s="1"/>
  <c r="FR316" i="65"/>
  <c r="FU316" i="65" s="1"/>
  <c r="FR380" i="65"/>
  <c r="FU380" i="65" s="1"/>
  <c r="FR13" i="65"/>
  <c r="FU13" i="65" s="1"/>
  <c r="FR77" i="65"/>
  <c r="FU77" i="65" s="1"/>
  <c r="FR141" i="65"/>
  <c r="FU141" i="65" s="1"/>
  <c r="FR205" i="65"/>
  <c r="FU205" i="65" s="1"/>
  <c r="FR154" i="65"/>
  <c r="FU154" i="65" s="1"/>
  <c r="FR21" i="65"/>
  <c r="FU21" i="65" s="1"/>
  <c r="FR424" i="65"/>
  <c r="FU424" i="65" s="1"/>
  <c r="FR105" i="65"/>
  <c r="FU105" i="65" s="1"/>
  <c r="FR233" i="65"/>
  <c r="FU233" i="65" s="1"/>
  <c r="GD408" i="65"/>
  <c r="FS408" i="65" s="1"/>
  <c r="FT408" i="65"/>
  <c r="FQ408" i="65"/>
  <c r="GD41" i="65"/>
  <c r="FS41" i="65" s="1"/>
  <c r="FT41" i="65"/>
  <c r="GD89" i="65"/>
  <c r="FS89" i="65" s="1"/>
  <c r="GO89" i="65" s="1"/>
  <c r="FT89" i="65"/>
  <c r="FQ89" i="65"/>
  <c r="GD169" i="65"/>
  <c r="FS169" i="65" s="1"/>
  <c r="FT169" i="65"/>
  <c r="GD217" i="65"/>
  <c r="FS217" i="65" s="1"/>
  <c r="FT217" i="65"/>
  <c r="FQ217" i="65"/>
  <c r="GD297" i="65"/>
  <c r="FS297" i="65" s="1"/>
  <c r="GO297" i="65" s="1"/>
  <c r="FT297" i="65"/>
  <c r="GD345" i="65"/>
  <c r="FS345" i="65" s="1"/>
  <c r="FT345" i="65"/>
  <c r="FQ345" i="65"/>
  <c r="GD425" i="65"/>
  <c r="FS425" i="65" s="1"/>
  <c r="FT425" i="65"/>
  <c r="GD317" i="65"/>
  <c r="FS317" i="65" s="1"/>
  <c r="FT317" i="65"/>
  <c r="FQ317" i="65"/>
  <c r="GD433" i="65"/>
  <c r="FS433" i="65" s="1"/>
  <c r="FT433" i="65"/>
  <c r="GD106" i="65"/>
  <c r="FS106" i="65" s="1"/>
  <c r="FT106" i="65"/>
  <c r="FQ106" i="65"/>
  <c r="GD346" i="65"/>
  <c r="FS346" i="65" s="1"/>
  <c r="FT346" i="65"/>
  <c r="GD79" i="65"/>
  <c r="FS79" i="65" s="1"/>
  <c r="FW79" i="65" s="1"/>
  <c r="FT79" i="65"/>
  <c r="FQ79" i="65"/>
  <c r="GD335" i="65"/>
  <c r="FS335" i="65" s="1"/>
  <c r="FT335" i="65"/>
  <c r="GD52" i="65"/>
  <c r="FS52" i="65" s="1"/>
  <c r="FT52" i="65"/>
  <c r="FQ52" i="65"/>
  <c r="GD276" i="65"/>
  <c r="FS276" i="65" s="1"/>
  <c r="FW276" i="65" s="1"/>
  <c r="FT276" i="65"/>
  <c r="GD420" i="65"/>
  <c r="FS420" i="65" s="1"/>
  <c r="FT420" i="65"/>
  <c r="FQ420" i="65"/>
  <c r="GD213" i="65"/>
  <c r="FS213" i="65" s="1"/>
  <c r="FT213" i="65"/>
  <c r="GD357" i="65"/>
  <c r="FS357" i="65" s="1"/>
  <c r="FT357" i="65"/>
  <c r="FQ357" i="65"/>
  <c r="GD483" i="65"/>
  <c r="FS483" i="65" s="1"/>
  <c r="FT483" i="65"/>
  <c r="GD539" i="65"/>
  <c r="FS539" i="65" s="1"/>
  <c r="FT539" i="65"/>
  <c r="FQ539" i="65"/>
  <c r="GD495" i="65"/>
  <c r="FS495" i="65" s="1"/>
  <c r="FT495" i="65"/>
  <c r="GD473" i="65"/>
  <c r="FS473" i="65" s="1"/>
  <c r="FT473" i="65"/>
  <c r="FQ473" i="65"/>
  <c r="GD506" i="65"/>
  <c r="FS506" i="65" s="1"/>
  <c r="FT506" i="65"/>
  <c r="FQ506" i="65"/>
  <c r="GD460" i="65"/>
  <c r="FS460" i="65" s="1"/>
  <c r="FT460" i="65"/>
  <c r="FQ460" i="65"/>
  <c r="GD542" i="65"/>
  <c r="FS542" i="65" s="1"/>
  <c r="FT542" i="65"/>
  <c r="FQ542" i="65"/>
  <c r="GD587" i="65"/>
  <c r="FS587" i="65" s="1"/>
  <c r="FT587" i="65"/>
  <c r="FQ587" i="65"/>
  <c r="GD634" i="65"/>
  <c r="FS634" i="65" s="1"/>
  <c r="FW634" i="65" s="1"/>
  <c r="FT634" i="65"/>
  <c r="FQ634" i="65"/>
  <c r="GD639" i="65"/>
  <c r="FS639" i="65" s="1"/>
  <c r="FT639" i="65"/>
  <c r="FQ639" i="65"/>
  <c r="GD570" i="65"/>
  <c r="FS570" i="65" s="1"/>
  <c r="FT570" i="65"/>
  <c r="FQ570" i="65"/>
  <c r="GD621" i="65"/>
  <c r="FS621" i="65" s="1"/>
  <c r="FT621" i="65"/>
  <c r="FQ621" i="65"/>
  <c r="GD595" i="65"/>
  <c r="FS595" i="65" s="1"/>
  <c r="FT595" i="65"/>
  <c r="FQ595" i="65"/>
  <c r="GD661" i="65"/>
  <c r="FS661" i="65" s="1"/>
  <c r="FT661" i="65"/>
  <c r="FQ661" i="65"/>
  <c r="GD749" i="65"/>
  <c r="FS749" i="65" s="1"/>
  <c r="FW749" i="65" s="1"/>
  <c r="FT749" i="65"/>
  <c r="FQ749" i="65"/>
  <c r="GD678" i="65"/>
  <c r="FS678" i="65" s="1"/>
  <c r="FT678" i="65"/>
  <c r="FQ678" i="65"/>
  <c r="GD727" i="65"/>
  <c r="FS727" i="65" s="1"/>
  <c r="FT727" i="65"/>
  <c r="FQ727" i="65"/>
  <c r="GD689" i="65"/>
  <c r="FS689" i="65" s="1"/>
  <c r="FT689" i="65"/>
  <c r="FQ689" i="65"/>
  <c r="GD779" i="65"/>
  <c r="FS779" i="65" s="1"/>
  <c r="FT779" i="65"/>
  <c r="FQ779" i="65"/>
  <c r="GD718" i="65"/>
  <c r="FS718" i="65" s="1"/>
  <c r="FT718" i="65"/>
  <c r="FQ718" i="65"/>
  <c r="GD857" i="65"/>
  <c r="FS857" i="65" s="1"/>
  <c r="FT857" i="65"/>
  <c r="FQ857" i="65"/>
  <c r="GD808" i="65"/>
  <c r="FS808" i="65" s="1"/>
  <c r="FT808" i="65"/>
  <c r="FQ808" i="65"/>
  <c r="GD847" i="65"/>
  <c r="FS847" i="65" s="1"/>
  <c r="FT847" i="65"/>
  <c r="FQ847" i="65"/>
  <c r="GD721" i="65"/>
  <c r="FS721" i="65" s="1"/>
  <c r="FT721" i="65"/>
  <c r="FQ721" i="65"/>
  <c r="GD18" i="65"/>
  <c r="FS18" i="65" s="1"/>
  <c r="FT18" i="65"/>
  <c r="FQ18" i="65"/>
  <c r="GD82" i="65"/>
  <c r="FS82" i="65" s="1"/>
  <c r="FT82" i="65"/>
  <c r="FQ82" i="65"/>
  <c r="GD146" i="65"/>
  <c r="FS146" i="65" s="1"/>
  <c r="FT146" i="65"/>
  <c r="FQ146" i="65"/>
  <c r="GD210" i="65"/>
  <c r="FS210" i="65" s="1"/>
  <c r="FT210" i="65"/>
  <c r="FQ210" i="65"/>
  <c r="GD274" i="65"/>
  <c r="FS274" i="65" s="1"/>
  <c r="FW274" i="65" s="1"/>
  <c r="FT274" i="65"/>
  <c r="FQ274" i="65"/>
  <c r="GD338" i="65"/>
  <c r="FS338" i="65" s="1"/>
  <c r="FT338" i="65"/>
  <c r="FQ338" i="65"/>
  <c r="GD402" i="65"/>
  <c r="FS402" i="65" s="1"/>
  <c r="FT402" i="65"/>
  <c r="FQ402" i="65"/>
  <c r="GD23" i="65"/>
  <c r="FS23" i="65" s="1"/>
  <c r="FT23" i="65"/>
  <c r="FQ23" i="65"/>
  <c r="GD87" i="65"/>
  <c r="FS87" i="65" s="1"/>
  <c r="FT87" i="65"/>
  <c r="FQ87" i="65"/>
  <c r="GD151" i="65"/>
  <c r="FS151" i="65" s="1"/>
  <c r="FT151" i="65"/>
  <c r="FQ151" i="65"/>
  <c r="GD215" i="65"/>
  <c r="FS215" i="65" s="1"/>
  <c r="FT215" i="65"/>
  <c r="FQ215" i="65"/>
  <c r="GD279" i="65"/>
  <c r="FS279" i="65" s="1"/>
  <c r="FT279" i="65"/>
  <c r="FQ279" i="65"/>
  <c r="GD343" i="65"/>
  <c r="FS343" i="65" s="1"/>
  <c r="FT343" i="65"/>
  <c r="FQ343" i="65"/>
  <c r="GD407" i="65"/>
  <c r="FS407" i="65" s="1"/>
  <c r="FT407" i="65"/>
  <c r="FQ407" i="65"/>
  <c r="GD28" i="65"/>
  <c r="FS28" i="65" s="1"/>
  <c r="FT28" i="65"/>
  <c r="FQ28" i="65"/>
  <c r="GD92" i="65"/>
  <c r="FS92" i="65" s="1"/>
  <c r="FT92" i="65"/>
  <c r="FQ92" i="65"/>
  <c r="GD156" i="65"/>
  <c r="FS156" i="65" s="1"/>
  <c r="FW156" i="65" s="1"/>
  <c r="FT156" i="65"/>
  <c r="FQ156" i="65"/>
  <c r="GD220" i="65"/>
  <c r="FS220" i="65" s="1"/>
  <c r="FT220" i="65"/>
  <c r="FQ220" i="65"/>
  <c r="GD284" i="65"/>
  <c r="FS284" i="65" s="1"/>
  <c r="FT284" i="65"/>
  <c r="FQ284" i="65"/>
  <c r="GD348" i="65"/>
  <c r="FS348" i="65" s="1"/>
  <c r="FT348" i="65"/>
  <c r="FQ348" i="65"/>
  <c r="GD412" i="65"/>
  <c r="FS412" i="65" s="1"/>
  <c r="FT412" i="65"/>
  <c r="FQ412" i="65"/>
  <c r="GD45" i="65"/>
  <c r="FS45" i="65" s="1"/>
  <c r="FT45" i="65"/>
  <c r="FQ45" i="65"/>
  <c r="GD109" i="65"/>
  <c r="FS109" i="65" s="1"/>
  <c r="FT109" i="65"/>
  <c r="FQ109" i="65"/>
  <c r="GD173" i="65"/>
  <c r="FS173" i="65" s="1"/>
  <c r="FT173" i="65"/>
  <c r="FQ173" i="65"/>
  <c r="GD237" i="65"/>
  <c r="FS237" i="65" s="1"/>
  <c r="FW237" i="65" s="1"/>
  <c r="FT237" i="65"/>
  <c r="FQ237" i="65"/>
  <c r="GD333" i="65"/>
  <c r="FS333" i="65" s="1"/>
  <c r="FT333" i="65"/>
  <c r="FQ333" i="65"/>
  <c r="GD26" i="65"/>
  <c r="FS26" i="65" s="1"/>
  <c r="FT26" i="65"/>
  <c r="FQ26" i="65"/>
  <c r="GD282" i="65"/>
  <c r="FS282" i="65" s="1"/>
  <c r="FT282" i="65"/>
  <c r="FQ282" i="65"/>
  <c r="GD63" i="65"/>
  <c r="FS63" i="65" s="1"/>
  <c r="FT63" i="65"/>
  <c r="FQ63" i="65"/>
  <c r="GD271" i="65"/>
  <c r="FS271" i="65" s="1"/>
  <c r="FT271" i="65"/>
  <c r="FQ271" i="65"/>
  <c r="GD36" i="65"/>
  <c r="FS36" i="65" s="1"/>
  <c r="FT36" i="65"/>
  <c r="FQ36" i="65"/>
  <c r="FV675" i="65"/>
  <c r="FV715" i="65"/>
  <c r="FR285" i="65"/>
  <c r="FU285" i="65" s="1"/>
  <c r="FR349" i="65"/>
  <c r="FU349" i="65" s="1"/>
  <c r="FR413" i="65"/>
  <c r="FU413" i="65" s="1"/>
  <c r="FR170" i="65"/>
  <c r="FU170" i="65" s="1"/>
  <c r="FR298" i="65"/>
  <c r="FU298" i="65" s="1"/>
  <c r="FR127" i="65"/>
  <c r="FU127" i="65" s="1"/>
  <c r="GD441" i="65"/>
  <c r="FS441" i="65" s="1"/>
  <c r="FT441" i="65"/>
  <c r="GD455" i="65"/>
  <c r="FS455" i="65" s="1"/>
  <c r="FT455" i="65"/>
  <c r="GD480" i="65"/>
  <c r="FS480" i="65" s="1"/>
  <c r="FW480" i="65" s="1"/>
  <c r="FT480" i="65"/>
  <c r="GD508" i="65"/>
  <c r="FS508" i="65" s="1"/>
  <c r="FT508" i="65"/>
  <c r="GD536" i="65"/>
  <c r="FS536" i="65" s="1"/>
  <c r="FT536" i="65"/>
  <c r="GD475" i="65"/>
  <c r="FS475" i="65" s="1"/>
  <c r="FT475" i="65"/>
  <c r="GD517" i="65"/>
  <c r="FS517" i="65" s="1"/>
  <c r="FW517" i="65" s="1"/>
  <c r="FT517" i="65"/>
  <c r="GD590" i="65"/>
  <c r="FS590" i="65" s="1"/>
  <c r="FT590" i="65"/>
  <c r="GD443" i="65"/>
  <c r="FS443" i="65" s="1"/>
  <c r="FT443" i="65"/>
  <c r="GD489" i="65"/>
  <c r="FS489" i="65" s="1"/>
  <c r="FT489" i="65"/>
  <c r="GD515" i="65"/>
  <c r="FS515" i="65" s="1"/>
  <c r="FW515" i="65" s="1"/>
  <c r="FT515" i="65"/>
  <c r="GD549" i="65"/>
  <c r="FS549" i="65" s="1"/>
  <c r="FT549" i="65"/>
  <c r="GD569" i="65"/>
  <c r="FS569" i="65" s="1"/>
  <c r="FT569" i="65"/>
  <c r="GD467" i="65"/>
  <c r="FS467" i="65" s="1"/>
  <c r="FT467" i="65"/>
  <c r="GD625" i="65"/>
  <c r="FS625" i="65" s="1"/>
  <c r="FT625" i="65"/>
  <c r="GD474" i="65"/>
  <c r="FS474" i="65" s="1"/>
  <c r="FT474" i="65"/>
  <c r="GD563" i="65"/>
  <c r="FS563" i="65" s="1"/>
  <c r="GO563" i="65" s="1"/>
  <c r="FT563" i="65"/>
  <c r="GD603" i="65"/>
  <c r="FS603" i="65" s="1"/>
  <c r="FT603" i="65"/>
  <c r="GD630" i="65"/>
  <c r="FS630" i="65" s="1"/>
  <c r="FW630" i="65" s="1"/>
  <c r="FT630" i="65"/>
  <c r="GD646" i="65"/>
  <c r="FS646" i="65" s="1"/>
  <c r="FT646" i="65"/>
  <c r="GD662" i="65"/>
  <c r="FS662" i="65" s="1"/>
  <c r="GO662" i="65" s="1"/>
  <c r="FT662" i="65"/>
  <c r="GD688" i="65"/>
  <c r="FS688" i="65" s="1"/>
  <c r="FT688" i="65"/>
  <c r="GD735" i="65"/>
  <c r="FS735" i="65" s="1"/>
  <c r="FT735" i="65"/>
  <c r="GD594" i="65"/>
  <c r="FS594" i="65" s="1"/>
  <c r="FT594" i="65"/>
  <c r="GD635" i="65"/>
  <c r="FS635" i="65" s="1"/>
  <c r="FT635" i="65"/>
  <c r="GD651" i="65"/>
  <c r="FS651" i="65" s="1"/>
  <c r="FT651" i="65"/>
  <c r="GD694" i="65"/>
  <c r="FS694" i="65" s="1"/>
  <c r="FT694" i="65"/>
  <c r="GD713" i="65"/>
  <c r="FS713" i="65" s="1"/>
  <c r="FT713" i="65"/>
  <c r="GD764" i="65"/>
  <c r="FS764" i="65" s="1"/>
  <c r="GO764" i="65" s="1"/>
  <c r="FT764" i="65"/>
  <c r="GD647" i="65"/>
  <c r="FS647" i="65" s="1"/>
  <c r="FT647" i="65"/>
  <c r="GD674" i="65"/>
  <c r="FS674" i="65" s="1"/>
  <c r="FW674" i="65" s="1"/>
  <c r="FT674" i="65"/>
  <c r="GD670" i="65"/>
  <c r="FS670" i="65" s="1"/>
  <c r="FT670" i="65"/>
  <c r="GD714" i="65"/>
  <c r="FS714" i="65" s="1"/>
  <c r="FT714" i="65"/>
  <c r="GD754" i="65"/>
  <c r="FS754" i="65" s="1"/>
  <c r="FT754" i="65"/>
  <c r="GD778" i="65"/>
  <c r="FS778" i="65" s="1"/>
  <c r="FT778" i="65"/>
  <c r="GD604" i="65"/>
  <c r="FS604" i="65" s="1"/>
  <c r="FT604" i="65"/>
  <c r="GD752" i="65"/>
  <c r="FS752" i="65" s="1"/>
  <c r="FW752" i="65" s="1"/>
  <c r="FT752" i="65"/>
  <c r="GD777" i="65"/>
  <c r="FS777" i="65" s="1"/>
  <c r="FT777" i="65"/>
  <c r="GD559" i="65"/>
  <c r="FS559" i="65" s="1"/>
  <c r="FT559" i="65"/>
  <c r="GD726" i="65"/>
  <c r="FS726" i="65" s="1"/>
  <c r="FT726" i="65"/>
  <c r="GD789" i="65"/>
  <c r="FS789" i="65" s="1"/>
  <c r="FT789" i="65"/>
  <c r="GD797" i="65"/>
  <c r="FS797" i="65" s="1"/>
  <c r="FT797" i="65"/>
  <c r="GD805" i="65"/>
  <c r="FS805" i="65" s="1"/>
  <c r="FT805" i="65"/>
  <c r="GD813" i="65"/>
  <c r="FS813" i="65" s="1"/>
  <c r="FT813" i="65"/>
  <c r="GD821" i="65"/>
  <c r="FS821" i="65" s="1"/>
  <c r="GO821" i="65" s="1"/>
  <c r="FT821" i="65"/>
  <c r="GD832" i="65"/>
  <c r="FS832" i="65" s="1"/>
  <c r="FT832" i="65"/>
  <c r="GD772" i="65"/>
  <c r="FS772" i="65" s="1"/>
  <c r="FT772" i="65"/>
  <c r="GD872" i="65"/>
  <c r="FS872" i="65" s="1"/>
  <c r="FT872" i="65"/>
  <c r="GD788" i="65"/>
  <c r="FS788" i="65" s="1"/>
  <c r="GO788" i="65" s="1"/>
  <c r="FT788" i="65"/>
  <c r="GD820" i="65"/>
  <c r="FS820" i="65" s="1"/>
  <c r="FT820" i="65"/>
  <c r="GD848" i="65"/>
  <c r="FS848" i="65" s="1"/>
  <c r="FT848" i="65"/>
  <c r="GD869" i="65"/>
  <c r="FS869" i="65" s="1"/>
  <c r="FT869" i="65"/>
  <c r="GD798" i="65"/>
  <c r="FS798" i="65" s="1"/>
  <c r="GO798" i="65" s="1"/>
  <c r="FT798" i="65"/>
  <c r="GD846" i="65"/>
  <c r="FS846" i="65" s="1"/>
  <c r="FT846" i="65"/>
  <c r="GD862" i="65"/>
  <c r="FS862" i="65" s="1"/>
  <c r="FT862" i="65"/>
  <c r="GD30" i="65"/>
  <c r="FS30" i="65" s="1"/>
  <c r="FT30" i="65"/>
  <c r="GD62" i="65"/>
  <c r="FS62" i="65" s="1"/>
  <c r="GO62" i="65" s="1"/>
  <c r="FT62" i="65"/>
  <c r="GD94" i="65"/>
  <c r="FS94" i="65" s="1"/>
  <c r="FT94" i="65"/>
  <c r="GD126" i="65"/>
  <c r="FS126" i="65" s="1"/>
  <c r="FT126" i="65"/>
  <c r="GD158" i="65"/>
  <c r="FS158" i="65" s="1"/>
  <c r="FT158" i="65"/>
  <c r="GD190" i="65"/>
  <c r="FS190" i="65" s="1"/>
  <c r="GO190" i="65" s="1"/>
  <c r="FT190" i="65"/>
  <c r="GD222" i="65"/>
  <c r="FS222" i="65" s="1"/>
  <c r="FT222" i="65"/>
  <c r="GD254" i="65"/>
  <c r="FS254" i="65" s="1"/>
  <c r="FT254" i="65"/>
  <c r="GD286" i="65"/>
  <c r="FS286" i="65" s="1"/>
  <c r="FT286" i="65"/>
  <c r="GD318" i="65"/>
  <c r="FS318" i="65" s="1"/>
  <c r="FT318" i="65"/>
  <c r="GD350" i="65"/>
  <c r="FS350" i="65" s="1"/>
  <c r="FT350" i="65"/>
  <c r="GD382" i="65"/>
  <c r="FS382" i="65" s="1"/>
  <c r="FT382" i="65"/>
  <c r="GD414" i="65"/>
  <c r="FS414" i="65" s="1"/>
  <c r="FT414" i="65"/>
  <c r="GD19" i="65"/>
  <c r="FS19" i="65" s="1"/>
  <c r="FT19" i="65"/>
  <c r="GD51" i="65"/>
  <c r="FS51" i="65" s="1"/>
  <c r="FT51" i="65"/>
  <c r="GD83" i="65"/>
  <c r="FS83" i="65" s="1"/>
  <c r="FW83" i="65" s="1"/>
  <c r="FT83" i="65"/>
  <c r="GD115" i="65"/>
  <c r="FS115" i="65" s="1"/>
  <c r="FT115" i="65"/>
  <c r="GD147" i="65"/>
  <c r="FS147" i="65" s="1"/>
  <c r="GO147" i="65" s="1"/>
  <c r="FT147" i="65"/>
  <c r="GD179" i="65"/>
  <c r="FS179" i="65" s="1"/>
  <c r="FT179" i="65"/>
  <c r="GD211" i="65"/>
  <c r="FS211" i="65" s="1"/>
  <c r="FT211" i="65"/>
  <c r="GD243" i="65"/>
  <c r="FS243" i="65" s="1"/>
  <c r="FT243" i="65"/>
  <c r="GD275" i="65"/>
  <c r="FS275" i="65" s="1"/>
  <c r="FT275" i="65"/>
  <c r="GD307" i="65"/>
  <c r="FS307" i="65" s="1"/>
  <c r="FT307" i="65"/>
  <c r="GD339" i="65"/>
  <c r="FS339" i="65" s="1"/>
  <c r="FT339" i="65"/>
  <c r="GD371" i="65"/>
  <c r="FS371" i="65" s="1"/>
  <c r="FT371" i="65"/>
  <c r="GD403" i="65"/>
  <c r="FS403" i="65" s="1"/>
  <c r="GO403" i="65" s="1"/>
  <c r="FT403" i="65"/>
  <c r="GD435" i="65"/>
  <c r="FS435" i="65" s="1"/>
  <c r="FT435" i="65"/>
  <c r="GD24" i="65"/>
  <c r="FS24" i="65" s="1"/>
  <c r="FT24" i="65"/>
  <c r="GD56" i="65"/>
  <c r="FS56" i="65" s="1"/>
  <c r="FT56" i="65"/>
  <c r="GD88" i="65"/>
  <c r="FS88" i="65" s="1"/>
  <c r="GO88" i="65" s="1"/>
  <c r="FT88" i="65"/>
  <c r="GD120" i="65"/>
  <c r="FS120" i="65" s="1"/>
  <c r="FT120" i="65"/>
  <c r="GD152" i="65"/>
  <c r="FS152" i="65" s="1"/>
  <c r="FT152" i="65"/>
  <c r="GD184" i="65"/>
  <c r="FS184" i="65" s="1"/>
  <c r="FT184" i="65"/>
  <c r="GD216" i="65"/>
  <c r="FS216" i="65" s="1"/>
  <c r="GO216" i="65" s="1"/>
  <c r="FT216" i="65"/>
  <c r="GD248" i="65"/>
  <c r="FS248" i="65" s="1"/>
  <c r="GO248" i="65" s="1"/>
  <c r="FT248" i="65"/>
  <c r="GD280" i="65"/>
  <c r="FS280" i="65" s="1"/>
  <c r="FT280" i="65"/>
  <c r="GD312" i="65"/>
  <c r="FS312" i="65" s="1"/>
  <c r="FT312" i="65"/>
  <c r="GD344" i="65"/>
  <c r="FS344" i="65" s="1"/>
  <c r="GO344" i="65" s="1"/>
  <c r="FT344" i="65"/>
  <c r="GD376" i="65"/>
  <c r="FS376" i="65" s="1"/>
  <c r="FT376" i="65"/>
  <c r="FQ424" i="65"/>
  <c r="GD9" i="65"/>
  <c r="FS9" i="65" s="1"/>
  <c r="GO9" i="65" s="1"/>
  <c r="FT9" i="65"/>
  <c r="GD57" i="65"/>
  <c r="FS57" i="65" s="1"/>
  <c r="FT57" i="65"/>
  <c r="FQ57" i="65"/>
  <c r="FQ105" i="65"/>
  <c r="GD137" i="65"/>
  <c r="FS137" i="65" s="1"/>
  <c r="GO137" i="65" s="1"/>
  <c r="FT137" i="65"/>
  <c r="GD185" i="65"/>
  <c r="FS185" i="65" s="1"/>
  <c r="FT185" i="65"/>
  <c r="FQ185" i="65"/>
  <c r="FQ233" i="65"/>
  <c r="GD265" i="65"/>
  <c r="FS265" i="65" s="1"/>
  <c r="FT265" i="65"/>
  <c r="GD313" i="65"/>
  <c r="FS313" i="65" s="1"/>
  <c r="FW313" i="65" s="1"/>
  <c r="FT313" i="65"/>
  <c r="FQ313" i="65"/>
  <c r="FQ361" i="65"/>
  <c r="GD393" i="65"/>
  <c r="FS393" i="65" s="1"/>
  <c r="FW393" i="65" s="1"/>
  <c r="FT393" i="65"/>
  <c r="GD6" i="65"/>
  <c r="FS6" i="65" s="1"/>
  <c r="FQ6" i="65"/>
  <c r="FQ349" i="65"/>
  <c r="GD397" i="65"/>
  <c r="FS397" i="65" s="1"/>
  <c r="FW397" i="65" s="1"/>
  <c r="FT397" i="65"/>
  <c r="GD870" i="65"/>
  <c r="FS870" i="65" s="1"/>
  <c r="FT870" i="65"/>
  <c r="FQ870" i="65"/>
  <c r="FQ170" i="65"/>
  <c r="GD250" i="65"/>
  <c r="FS250" i="65" s="1"/>
  <c r="GO250" i="65" s="1"/>
  <c r="FT250" i="65"/>
  <c r="GD410" i="65"/>
  <c r="FS410" i="65" s="1"/>
  <c r="FT410" i="65"/>
  <c r="FQ410" i="65"/>
  <c r="FQ127" i="65"/>
  <c r="GD239" i="65"/>
  <c r="FS239" i="65" s="1"/>
  <c r="FW239" i="65" s="1"/>
  <c r="FT239" i="65"/>
  <c r="GD399" i="65"/>
  <c r="FS399" i="65" s="1"/>
  <c r="FT399" i="65"/>
  <c r="FQ399" i="65"/>
  <c r="FQ116" i="65"/>
  <c r="GD196" i="65"/>
  <c r="FS196" i="65" s="1"/>
  <c r="FT196" i="65"/>
  <c r="GD324" i="65"/>
  <c r="FS324" i="65" s="1"/>
  <c r="FT324" i="65"/>
  <c r="FQ324" i="65"/>
  <c r="FQ21" i="65"/>
  <c r="GD133" i="65"/>
  <c r="FS133" i="65" s="1"/>
  <c r="FT133" i="65"/>
  <c r="GD261" i="65"/>
  <c r="FS261" i="65" s="1"/>
  <c r="FT261" i="65"/>
  <c r="FQ261" i="65"/>
  <c r="FQ389" i="65"/>
  <c r="GD456" i="65"/>
  <c r="FS456" i="65" s="1"/>
  <c r="FT456" i="65"/>
  <c r="GD493" i="65"/>
  <c r="FS493" i="65" s="1"/>
  <c r="FT493" i="65"/>
  <c r="FQ493" i="65"/>
  <c r="FQ547" i="65"/>
  <c r="GD450" i="65"/>
  <c r="FS450" i="65" s="1"/>
  <c r="FT450" i="65"/>
  <c r="GD499" i="65"/>
  <c r="FS499" i="65" s="1"/>
  <c r="FT499" i="65"/>
  <c r="FQ499" i="65"/>
  <c r="FQ462" i="65"/>
  <c r="GD543" i="65"/>
  <c r="FS543" i="65" s="1"/>
  <c r="FT543" i="65"/>
  <c r="FQ543" i="65"/>
  <c r="GD476" i="65"/>
  <c r="FS476" i="65" s="1"/>
  <c r="FW476" i="65" s="1"/>
  <c r="FT476" i="65"/>
  <c r="FQ476" i="65"/>
  <c r="GD564" i="65"/>
  <c r="FS564" i="65" s="1"/>
  <c r="FT564" i="65"/>
  <c r="FQ564" i="65"/>
  <c r="GD605" i="65"/>
  <c r="FS605" i="65" s="1"/>
  <c r="FT605" i="65"/>
  <c r="FQ605" i="65"/>
  <c r="GD477" i="65"/>
  <c r="FS477" i="65" s="1"/>
  <c r="FT477" i="65"/>
  <c r="FQ477" i="65"/>
  <c r="GD478" i="65"/>
  <c r="FS478" i="65" s="1"/>
  <c r="FW478" i="65" s="1"/>
  <c r="FT478" i="65"/>
  <c r="FQ478" i="65"/>
  <c r="GD588" i="65"/>
  <c r="FS588" i="65" s="1"/>
  <c r="FT588" i="65"/>
  <c r="FQ588" i="65"/>
  <c r="GD636" i="65"/>
  <c r="FS636" i="65" s="1"/>
  <c r="FW636" i="65" s="1"/>
  <c r="FT636" i="65"/>
  <c r="FQ636" i="65"/>
  <c r="GD624" i="65"/>
  <c r="FS624" i="65" s="1"/>
  <c r="FT624" i="65"/>
  <c r="FQ624" i="65"/>
  <c r="GD679" i="65"/>
  <c r="FS679" i="65" s="1"/>
  <c r="FT679" i="65"/>
  <c r="FQ679" i="65"/>
  <c r="GD757" i="65"/>
  <c r="FS757" i="65" s="1"/>
  <c r="FT757" i="65"/>
  <c r="FQ757" i="65"/>
  <c r="GD557" i="65"/>
  <c r="FS557" i="65" s="1"/>
  <c r="FT557" i="65"/>
  <c r="FQ557" i="65"/>
  <c r="GD830" i="65"/>
  <c r="FS830" i="65" s="1"/>
  <c r="FT830" i="65"/>
  <c r="FQ830" i="65"/>
  <c r="GD717" i="65"/>
  <c r="FS717" i="65" s="1"/>
  <c r="FT717" i="65"/>
  <c r="FQ717" i="65"/>
  <c r="GD566" i="65"/>
  <c r="FS566" i="65" s="1"/>
  <c r="FT566" i="65"/>
  <c r="FQ566" i="65"/>
  <c r="GD743" i="65"/>
  <c r="FS743" i="65" s="1"/>
  <c r="FT743" i="65"/>
  <c r="FQ743" i="65"/>
  <c r="GD866" i="65"/>
  <c r="FS866" i="65" s="1"/>
  <c r="FT866" i="65"/>
  <c r="FQ866" i="65"/>
  <c r="GD824" i="65"/>
  <c r="FS824" i="65" s="1"/>
  <c r="FT824" i="65"/>
  <c r="FQ824" i="65"/>
  <c r="GD855" i="65"/>
  <c r="FS855" i="65" s="1"/>
  <c r="FT855" i="65"/>
  <c r="FQ855" i="65"/>
  <c r="GD786" i="65"/>
  <c r="FS786" i="65" s="1"/>
  <c r="FT786" i="65"/>
  <c r="FQ786" i="65"/>
  <c r="GD34" i="65"/>
  <c r="FS34" i="65" s="1"/>
  <c r="FT34" i="65"/>
  <c r="FQ34" i="65"/>
  <c r="GD98" i="65"/>
  <c r="FS98" i="65" s="1"/>
  <c r="FT98" i="65"/>
  <c r="FQ98" i="65"/>
  <c r="GD162" i="65"/>
  <c r="FS162" i="65" s="1"/>
  <c r="FT162" i="65"/>
  <c r="FQ162" i="65"/>
  <c r="GD226" i="65"/>
  <c r="FS226" i="65" s="1"/>
  <c r="FT226" i="65"/>
  <c r="FQ226" i="65"/>
  <c r="GD290" i="65"/>
  <c r="FS290" i="65" s="1"/>
  <c r="FT290" i="65"/>
  <c r="FQ290" i="65"/>
  <c r="GD354" i="65"/>
  <c r="FS354" i="65" s="1"/>
  <c r="FW354" i="65" s="1"/>
  <c r="FT354" i="65"/>
  <c r="FQ354" i="65"/>
  <c r="GD418" i="65"/>
  <c r="FS418" i="65" s="1"/>
  <c r="FT418" i="65"/>
  <c r="FQ418" i="65"/>
  <c r="GD39" i="65"/>
  <c r="FS39" i="65" s="1"/>
  <c r="FW39" i="65" s="1"/>
  <c r="FT39" i="65"/>
  <c r="FQ39" i="65"/>
  <c r="GD103" i="65"/>
  <c r="FS103" i="65" s="1"/>
  <c r="FT103" i="65"/>
  <c r="FQ103" i="65"/>
  <c r="GD167" i="65"/>
  <c r="FS167" i="65" s="1"/>
  <c r="FT167" i="65"/>
  <c r="FQ167" i="65"/>
  <c r="GD231" i="65"/>
  <c r="FS231" i="65" s="1"/>
  <c r="FT231" i="65"/>
  <c r="FQ231" i="65"/>
  <c r="GD295" i="65"/>
  <c r="FS295" i="65" s="1"/>
  <c r="FT295" i="65"/>
  <c r="FQ295" i="65"/>
  <c r="GD359" i="65"/>
  <c r="FS359" i="65" s="1"/>
  <c r="FT359" i="65"/>
  <c r="FQ359" i="65"/>
  <c r="GD423" i="65"/>
  <c r="FS423" i="65" s="1"/>
  <c r="FT423" i="65"/>
  <c r="FQ423" i="65"/>
  <c r="GD44" i="65"/>
  <c r="FS44" i="65" s="1"/>
  <c r="FW44" i="65" s="1"/>
  <c r="FT44" i="65"/>
  <c r="FQ44" i="65"/>
  <c r="GD108" i="65"/>
  <c r="FS108" i="65" s="1"/>
  <c r="FT108" i="65"/>
  <c r="FQ108" i="65"/>
  <c r="GD172" i="65"/>
  <c r="FS172" i="65" s="1"/>
  <c r="FT172" i="65"/>
  <c r="FQ172" i="65"/>
  <c r="GD236" i="65"/>
  <c r="FS236" i="65" s="1"/>
  <c r="FW236" i="65" s="1"/>
  <c r="FT236" i="65"/>
  <c r="FQ236" i="65"/>
  <c r="GD300" i="65"/>
  <c r="FS300" i="65" s="1"/>
  <c r="FT300" i="65"/>
  <c r="FQ300" i="65"/>
  <c r="GD364" i="65"/>
  <c r="FS364" i="65" s="1"/>
  <c r="FT364" i="65"/>
  <c r="FQ364" i="65"/>
  <c r="GD428" i="65"/>
  <c r="FS428" i="65" s="1"/>
  <c r="FT428" i="65"/>
  <c r="FQ428" i="65"/>
  <c r="GD61" i="65"/>
  <c r="FS61" i="65" s="1"/>
  <c r="FT61" i="65"/>
  <c r="FQ61" i="65"/>
  <c r="GD125" i="65"/>
  <c r="FS125" i="65" s="1"/>
  <c r="FT125" i="65"/>
  <c r="FQ125" i="65"/>
  <c r="GD189" i="65"/>
  <c r="FS189" i="65" s="1"/>
  <c r="FT189" i="65"/>
  <c r="FQ189" i="65"/>
  <c r="GD253" i="65"/>
  <c r="FS253" i="65" s="1"/>
  <c r="FT253" i="65"/>
  <c r="FQ253" i="65"/>
  <c r="GD365" i="65"/>
  <c r="FS365" i="65" s="1"/>
  <c r="FT365" i="65"/>
  <c r="FQ365" i="65"/>
  <c r="GD90" i="65"/>
  <c r="FS90" i="65" s="1"/>
  <c r="FT90" i="65"/>
  <c r="FQ90" i="65"/>
  <c r="GD314" i="65"/>
  <c r="FS314" i="65" s="1"/>
  <c r="FW314" i="65" s="1"/>
  <c r="FT314" i="65"/>
  <c r="FQ314" i="65"/>
  <c r="GD111" i="65"/>
  <c r="FS111" i="65" s="1"/>
  <c r="FT111" i="65"/>
  <c r="FQ111" i="65"/>
  <c r="GD303" i="65"/>
  <c r="FS303" i="65" s="1"/>
  <c r="FT303" i="65"/>
  <c r="FQ303" i="65"/>
  <c r="GD84" i="65"/>
  <c r="FS84" i="65" s="1"/>
  <c r="FT84" i="65"/>
  <c r="FQ84" i="65"/>
  <c r="GD308" i="65"/>
  <c r="FS308" i="65" s="1"/>
  <c r="FT308" i="65"/>
  <c r="FQ308" i="65"/>
  <c r="GD117" i="65"/>
  <c r="FS117" i="65" s="1"/>
  <c r="FT117" i="65"/>
  <c r="FQ117" i="65"/>
  <c r="GD341" i="65"/>
  <c r="FS341" i="65" s="1"/>
  <c r="FT341" i="65"/>
  <c r="FQ341" i="65"/>
  <c r="GD444" i="65"/>
  <c r="FS444" i="65" s="1"/>
  <c r="FT444" i="65"/>
  <c r="FQ444" i="65"/>
  <c r="GD494" i="65"/>
  <c r="FS494" i="65" s="1"/>
  <c r="FT494" i="65"/>
  <c r="FQ494" i="65"/>
  <c r="GD540" i="65"/>
  <c r="FS540" i="65" s="1"/>
  <c r="FT540" i="65"/>
  <c r="FQ540" i="65"/>
  <c r="GD509" i="65"/>
  <c r="FS509" i="65" s="1"/>
  <c r="FT509" i="65"/>
  <c r="FQ509" i="65"/>
  <c r="GD585" i="65"/>
  <c r="FS585" i="65" s="1"/>
  <c r="FT585" i="65"/>
  <c r="FQ585" i="65"/>
  <c r="GD481" i="65"/>
  <c r="FS481" i="65" s="1"/>
  <c r="FT481" i="65"/>
  <c r="FQ481" i="65"/>
  <c r="GD573" i="65"/>
  <c r="FS573" i="65" s="1"/>
  <c r="FT573" i="65"/>
  <c r="FQ573" i="65"/>
  <c r="GD615" i="65"/>
  <c r="FS615" i="65" s="1"/>
  <c r="FT615" i="65"/>
  <c r="FQ615" i="65"/>
  <c r="GD586" i="65"/>
  <c r="FS586" i="65" s="1"/>
  <c r="FT586" i="65"/>
  <c r="FQ586" i="65"/>
  <c r="GD541" i="65"/>
  <c r="FS541" i="65" s="1"/>
  <c r="FT541" i="65"/>
  <c r="FQ541" i="65"/>
  <c r="GD644" i="65"/>
  <c r="FS644" i="65" s="1"/>
  <c r="FT644" i="65"/>
  <c r="FQ644" i="65"/>
  <c r="GD672" i="65"/>
  <c r="FS672" i="65" s="1"/>
  <c r="FW672" i="65" s="1"/>
  <c r="FT672" i="65"/>
  <c r="FQ672" i="65"/>
  <c r="GD720" i="65"/>
  <c r="FS720" i="65" s="1"/>
  <c r="FT720" i="65"/>
  <c r="FQ720" i="65"/>
  <c r="GD602" i="65"/>
  <c r="FS602" i="65" s="1"/>
  <c r="FT602" i="65"/>
  <c r="FQ602" i="65"/>
  <c r="GD655" i="65"/>
  <c r="FS655" i="65" s="1"/>
  <c r="FT655" i="65"/>
  <c r="FQ655" i="65"/>
  <c r="GD709" i="65"/>
  <c r="FS709" i="65" s="1"/>
  <c r="FW709" i="65" s="1"/>
  <c r="FT709" i="65"/>
  <c r="FQ709" i="65"/>
  <c r="GD751" i="65"/>
  <c r="FS751" i="65" s="1"/>
  <c r="FW751" i="65" s="1"/>
  <c r="FT751" i="65"/>
  <c r="FQ751" i="65"/>
  <c r="GD669" i="65"/>
  <c r="FS669" i="65" s="1"/>
  <c r="FT669" i="65"/>
  <c r="FQ669" i="65"/>
  <c r="GD575" i="65"/>
  <c r="FS575" i="65" s="1"/>
  <c r="FT575" i="65"/>
  <c r="FQ575" i="65"/>
  <c r="GD729" i="65"/>
  <c r="FS729" i="65" s="1"/>
  <c r="FT729" i="65"/>
  <c r="FQ729" i="65"/>
  <c r="GD703" i="65"/>
  <c r="FS703" i="65" s="1"/>
  <c r="FT703" i="65"/>
  <c r="FQ703" i="65"/>
  <c r="GD665" i="65"/>
  <c r="FS665" i="65" s="1"/>
  <c r="FT665" i="65"/>
  <c r="FQ665" i="65"/>
  <c r="GD762" i="65"/>
  <c r="FS762" i="65" s="1"/>
  <c r="FT762" i="65"/>
  <c r="FQ762" i="65"/>
  <c r="GD791" i="65"/>
  <c r="FS791" i="65" s="1"/>
  <c r="FW791" i="65" s="1"/>
  <c r="FT791" i="65"/>
  <c r="FQ791" i="65"/>
  <c r="GD807" i="65"/>
  <c r="FS807" i="65" s="1"/>
  <c r="FT807" i="65"/>
  <c r="FQ807" i="65"/>
  <c r="GD823" i="65"/>
  <c r="FS823" i="65" s="1"/>
  <c r="FT823" i="65"/>
  <c r="FQ823" i="65"/>
  <c r="GD835" i="65"/>
  <c r="FS835" i="65" s="1"/>
  <c r="FT835" i="65"/>
  <c r="FQ835" i="65"/>
  <c r="GD796" i="65"/>
  <c r="FS796" i="65" s="1"/>
  <c r="FT796" i="65"/>
  <c r="FQ796" i="65"/>
  <c r="GD860" i="65"/>
  <c r="FS860" i="65" s="1"/>
  <c r="FT860" i="65"/>
  <c r="FQ860" i="65"/>
  <c r="GD806" i="65"/>
  <c r="FS806" i="65" s="1"/>
  <c r="FT806" i="65"/>
  <c r="FQ806" i="65"/>
  <c r="GD858" i="65"/>
  <c r="FS858" i="65" s="1"/>
  <c r="FT858" i="65"/>
  <c r="FQ858" i="65"/>
  <c r="GD54" i="65"/>
  <c r="FS54" i="65" s="1"/>
  <c r="FT54" i="65"/>
  <c r="FQ54" i="65"/>
  <c r="GD118" i="65"/>
  <c r="FS118" i="65" s="1"/>
  <c r="FW118" i="65" s="1"/>
  <c r="FT118" i="65"/>
  <c r="FQ118" i="65"/>
  <c r="GD182" i="65"/>
  <c r="FS182" i="65" s="1"/>
  <c r="FT182" i="65"/>
  <c r="FQ182" i="65"/>
  <c r="GD246" i="65"/>
  <c r="FS246" i="65" s="1"/>
  <c r="FT246" i="65"/>
  <c r="FQ246" i="65"/>
  <c r="GD310" i="65"/>
  <c r="FS310" i="65" s="1"/>
  <c r="FT310" i="65"/>
  <c r="FQ310" i="65"/>
  <c r="GD132" i="65"/>
  <c r="FS132" i="65" s="1"/>
  <c r="FT132" i="65"/>
  <c r="GD260" i="65"/>
  <c r="FS260" i="65" s="1"/>
  <c r="FT260" i="65"/>
  <c r="GD340" i="65"/>
  <c r="FS340" i="65" s="1"/>
  <c r="FT340" i="65"/>
  <c r="GD53" i="65"/>
  <c r="FS53" i="65" s="1"/>
  <c r="FT53" i="65"/>
  <c r="GD149" i="65"/>
  <c r="FS149" i="65" s="1"/>
  <c r="FT149" i="65"/>
  <c r="GD293" i="65"/>
  <c r="FS293" i="65" s="1"/>
  <c r="FT293" i="65"/>
  <c r="GD405" i="65"/>
  <c r="FS405" i="65" s="1"/>
  <c r="FT405" i="65"/>
  <c r="GD453" i="65"/>
  <c r="FS453" i="65" s="1"/>
  <c r="FT453" i="65"/>
  <c r="GD452" i="65"/>
  <c r="FS452" i="65" s="1"/>
  <c r="FT452" i="65"/>
  <c r="GD484" i="65"/>
  <c r="FS484" i="65" s="1"/>
  <c r="FT484" i="65"/>
  <c r="GD511" i="65"/>
  <c r="FS511" i="65" s="1"/>
  <c r="FT511" i="65"/>
  <c r="GD534" i="65"/>
  <c r="FS534" i="65" s="1"/>
  <c r="FT534" i="65"/>
  <c r="GD550" i="65"/>
  <c r="FS550" i="65" s="1"/>
  <c r="FT550" i="65"/>
  <c r="GD496" i="65"/>
  <c r="FS496" i="65" s="1"/>
  <c r="FT496" i="65"/>
  <c r="GD545" i="65"/>
  <c r="FS545" i="65" s="1"/>
  <c r="FT545" i="65"/>
  <c r="GD524" i="65"/>
  <c r="FS524" i="65" s="1"/>
  <c r="FT524" i="65"/>
  <c r="GD593" i="65"/>
  <c r="FS593" i="65" s="1"/>
  <c r="FW593" i="65" s="1"/>
  <c r="FT593" i="65"/>
  <c r="GD468" i="65"/>
  <c r="FS468" i="65" s="1"/>
  <c r="FT468" i="65"/>
  <c r="GD498" i="65"/>
  <c r="FS498" i="65" s="1"/>
  <c r="FT498" i="65"/>
  <c r="GD565" i="65"/>
  <c r="FS565" i="65" s="1"/>
  <c r="FT565" i="65"/>
  <c r="GD581" i="65"/>
  <c r="FS581" i="65" s="1"/>
  <c r="FT581" i="65"/>
  <c r="GD607" i="65"/>
  <c r="FS607" i="65" s="1"/>
  <c r="FT607" i="65"/>
  <c r="GD627" i="65"/>
  <c r="FS627" i="65" s="1"/>
  <c r="FW627" i="65" s="1"/>
  <c r="FT627" i="65"/>
  <c r="GD520" i="65"/>
  <c r="FS520" i="65" s="1"/>
  <c r="FT520" i="65"/>
  <c r="GD610" i="65"/>
  <c r="FS610" i="65" s="1"/>
  <c r="FT610" i="65"/>
  <c r="GD485" i="65"/>
  <c r="FS485" i="65" s="1"/>
  <c r="FT485" i="65"/>
  <c r="GD571" i="65"/>
  <c r="FS571" i="65" s="1"/>
  <c r="FT571" i="65"/>
  <c r="GD623" i="65"/>
  <c r="FS623" i="65" s="1"/>
  <c r="FT623" i="65"/>
  <c r="GD650" i="65"/>
  <c r="FS650" i="65" s="1"/>
  <c r="FT650" i="65"/>
  <c r="GD666" i="65"/>
  <c r="FS666" i="65" s="1"/>
  <c r="FT666" i="65"/>
  <c r="GD691" i="65"/>
  <c r="FS691" i="65" s="1"/>
  <c r="FT691" i="65"/>
  <c r="GD710" i="65"/>
  <c r="FS710" i="65" s="1"/>
  <c r="FT710" i="65"/>
  <c r="GD737" i="65"/>
  <c r="FS737" i="65" s="1"/>
  <c r="FT737" i="65"/>
  <c r="GD523" i="65"/>
  <c r="FS523" i="65" s="1"/>
  <c r="FT523" i="65"/>
  <c r="GD618" i="65"/>
  <c r="FS618" i="65" s="1"/>
  <c r="FT618" i="65"/>
  <c r="GD648" i="65"/>
  <c r="FS648" i="65" s="1"/>
  <c r="FT648" i="65"/>
  <c r="GD664" i="65"/>
  <c r="FS664" i="65" s="1"/>
  <c r="FT664" i="65"/>
  <c r="GD681" i="65"/>
  <c r="FS681" i="65" s="1"/>
  <c r="FT681" i="65"/>
  <c r="GD730" i="65"/>
  <c r="FS730" i="65" s="1"/>
  <c r="FT730" i="65"/>
  <c r="GD746" i="65"/>
  <c r="FS746" i="65" s="1"/>
  <c r="FT746" i="65"/>
  <c r="GD759" i="65"/>
  <c r="FS759" i="65" s="1"/>
  <c r="FT759" i="65"/>
  <c r="GD574" i="65"/>
  <c r="FS574" i="65" s="1"/>
  <c r="FT574" i="65"/>
  <c r="GD680" i="65"/>
  <c r="FS680" i="65" s="1"/>
  <c r="FT680" i="65"/>
  <c r="GD707" i="65"/>
  <c r="FS707" i="65" s="1"/>
  <c r="FT707" i="65"/>
  <c r="GD660" i="65"/>
  <c r="FS660" i="65" s="1"/>
  <c r="FT660" i="65"/>
  <c r="GD719" i="65"/>
  <c r="FS719" i="65" s="1"/>
  <c r="FT719" i="65"/>
  <c r="GD748" i="65"/>
  <c r="FS748" i="65" s="1"/>
  <c r="FW748" i="65" s="1"/>
  <c r="FT748" i="65"/>
  <c r="GD641" i="65"/>
  <c r="FS641" i="65" s="1"/>
  <c r="FT641" i="65"/>
  <c r="GD761" i="65"/>
  <c r="FS761" i="65" s="1"/>
  <c r="FT761" i="65"/>
  <c r="GD837" i="65"/>
  <c r="FS837" i="65" s="1"/>
  <c r="FT837" i="65"/>
  <c r="GD693" i="65"/>
  <c r="FS693" i="65" s="1"/>
  <c r="FT693" i="65"/>
  <c r="GD745" i="65"/>
  <c r="FS745" i="65" s="1"/>
  <c r="FT745" i="65"/>
  <c r="GD774" i="65"/>
  <c r="FS774" i="65" s="1"/>
  <c r="FT774" i="65"/>
  <c r="GD787" i="65"/>
  <c r="FS787" i="65" s="1"/>
  <c r="FT787" i="65"/>
  <c r="GD795" i="65"/>
  <c r="FS795" i="65" s="1"/>
  <c r="FT795" i="65"/>
  <c r="GD803" i="65"/>
  <c r="FS803" i="65" s="1"/>
  <c r="FT803" i="65"/>
  <c r="GD811" i="65"/>
  <c r="FS811" i="65" s="1"/>
  <c r="FT811" i="65"/>
  <c r="GD819" i="65"/>
  <c r="FS819" i="65" s="1"/>
  <c r="FT819" i="65"/>
  <c r="GD828" i="65"/>
  <c r="FS828" i="65" s="1"/>
  <c r="FW828" i="65" s="1"/>
  <c r="FT828" i="65"/>
  <c r="GD753" i="65"/>
  <c r="FS753" i="65" s="1"/>
  <c r="FT753" i="65"/>
  <c r="GD868" i="65"/>
  <c r="FS868" i="65" s="1"/>
  <c r="FW868" i="65" s="1"/>
  <c r="FT868" i="65"/>
  <c r="GD780" i="65"/>
  <c r="FS780" i="65" s="1"/>
  <c r="FT780" i="65"/>
  <c r="GD812" i="65"/>
  <c r="FS812" i="65" s="1"/>
  <c r="FT812" i="65"/>
  <c r="GD852" i="65"/>
  <c r="FS852" i="65" s="1"/>
  <c r="FT852" i="65"/>
  <c r="GD781" i="65"/>
  <c r="FS781" i="65" s="1"/>
  <c r="FT781" i="65"/>
  <c r="GD790" i="65"/>
  <c r="FS790" i="65" s="1"/>
  <c r="FT790" i="65"/>
  <c r="GD822" i="65"/>
  <c r="FS822" i="65" s="1"/>
  <c r="FT822" i="65"/>
  <c r="GD850" i="65"/>
  <c r="FS850" i="65" s="1"/>
  <c r="FT850" i="65"/>
  <c r="GD873" i="65"/>
  <c r="FS873" i="65" s="1"/>
  <c r="FW873" i="65" s="1"/>
  <c r="FT873" i="65"/>
  <c r="GD38" i="65"/>
  <c r="FS38" i="65" s="1"/>
  <c r="FT38" i="65"/>
  <c r="GD70" i="65"/>
  <c r="FS70" i="65" s="1"/>
  <c r="FT70" i="65"/>
  <c r="GD102" i="65"/>
  <c r="FS102" i="65" s="1"/>
  <c r="FT102" i="65"/>
  <c r="GD134" i="65"/>
  <c r="FS134" i="65" s="1"/>
  <c r="FT134" i="65"/>
  <c r="GD166" i="65"/>
  <c r="FS166" i="65" s="1"/>
  <c r="FT166" i="65"/>
  <c r="GD198" i="65"/>
  <c r="FS198" i="65" s="1"/>
  <c r="FW198" i="65" s="1"/>
  <c r="FT198" i="65"/>
  <c r="GD230" i="65"/>
  <c r="FS230" i="65" s="1"/>
  <c r="FT230" i="65"/>
  <c r="GD262" i="65"/>
  <c r="FS262" i="65" s="1"/>
  <c r="FT262" i="65"/>
  <c r="GD294" i="65"/>
  <c r="FS294" i="65" s="1"/>
  <c r="FT294" i="65"/>
  <c r="GD326" i="65"/>
  <c r="FS326" i="65" s="1"/>
  <c r="FT326" i="65"/>
  <c r="GD358" i="65"/>
  <c r="FS358" i="65" s="1"/>
  <c r="FT358" i="65"/>
  <c r="GD390" i="65"/>
  <c r="FS390" i="65" s="1"/>
  <c r="FT390" i="65"/>
  <c r="GD422" i="65"/>
  <c r="FS422" i="65" s="1"/>
  <c r="FT422" i="65"/>
  <c r="GD11" i="65"/>
  <c r="FS11" i="65" s="1"/>
  <c r="FT11" i="65"/>
  <c r="GD43" i="65"/>
  <c r="FS43" i="65" s="1"/>
  <c r="FT43" i="65"/>
  <c r="GD75" i="65"/>
  <c r="FS75" i="65" s="1"/>
  <c r="FT75" i="65"/>
  <c r="GD107" i="65"/>
  <c r="FS107" i="65" s="1"/>
  <c r="FT107" i="65"/>
  <c r="GD139" i="65"/>
  <c r="FS139" i="65" s="1"/>
  <c r="FT139" i="65"/>
  <c r="GD171" i="65"/>
  <c r="FS171" i="65" s="1"/>
  <c r="FT171" i="65"/>
  <c r="GD203" i="65"/>
  <c r="FS203" i="65" s="1"/>
  <c r="FT203" i="65"/>
  <c r="GD235" i="65"/>
  <c r="FS235" i="65" s="1"/>
  <c r="FT235" i="65"/>
  <c r="GD267" i="65"/>
  <c r="FS267" i="65" s="1"/>
  <c r="FT267" i="65"/>
  <c r="GD299" i="65"/>
  <c r="FS299" i="65" s="1"/>
  <c r="FT299" i="65"/>
  <c r="GD331" i="65"/>
  <c r="FS331" i="65" s="1"/>
  <c r="FT331" i="65"/>
  <c r="GD363" i="65"/>
  <c r="FS363" i="65" s="1"/>
  <c r="FT363" i="65"/>
  <c r="GD395" i="65"/>
  <c r="FS395" i="65" s="1"/>
  <c r="FW395" i="65" s="1"/>
  <c r="FT395" i="65"/>
  <c r="GD427" i="65"/>
  <c r="FS427" i="65" s="1"/>
  <c r="FT427" i="65"/>
  <c r="GD32" i="65"/>
  <c r="FS32" i="65" s="1"/>
  <c r="FT32" i="65"/>
  <c r="GD64" i="65"/>
  <c r="FS64" i="65" s="1"/>
  <c r="FT64" i="65"/>
  <c r="GD96" i="65"/>
  <c r="FS96" i="65" s="1"/>
  <c r="FT96" i="65"/>
  <c r="GD128" i="65"/>
  <c r="FS128" i="65" s="1"/>
  <c r="FT128" i="65"/>
  <c r="GD160" i="65"/>
  <c r="FS160" i="65" s="1"/>
  <c r="FT160" i="65"/>
  <c r="GD192" i="65"/>
  <c r="FS192" i="65" s="1"/>
  <c r="FT192" i="65"/>
  <c r="GD224" i="65"/>
  <c r="FS224" i="65" s="1"/>
  <c r="FT224" i="65"/>
  <c r="GD256" i="65"/>
  <c r="FS256" i="65" s="1"/>
  <c r="FT256" i="65"/>
  <c r="GD288" i="65"/>
  <c r="FS288" i="65" s="1"/>
  <c r="FT288" i="65"/>
  <c r="GD320" i="65"/>
  <c r="FS320" i="65" s="1"/>
  <c r="FT320" i="65"/>
  <c r="GD352" i="65"/>
  <c r="FS352" i="65" s="1"/>
  <c r="FT352" i="65"/>
  <c r="GD384" i="65"/>
  <c r="FS384" i="65" s="1"/>
  <c r="FT384" i="65"/>
  <c r="GD416" i="65"/>
  <c r="FS416" i="65" s="1"/>
  <c r="FT416" i="65"/>
  <c r="GD17" i="65"/>
  <c r="FS17" i="65" s="1"/>
  <c r="FT17" i="65"/>
  <c r="GD49" i="65"/>
  <c r="FS49" i="65" s="1"/>
  <c r="FT49" i="65"/>
  <c r="GD81" i="65"/>
  <c r="FS81" i="65" s="1"/>
  <c r="FT81" i="65"/>
  <c r="GD113" i="65"/>
  <c r="FS113" i="65" s="1"/>
  <c r="FT113" i="65"/>
  <c r="GD145" i="65"/>
  <c r="FS145" i="65" s="1"/>
  <c r="FT145" i="65"/>
  <c r="GD177" i="65"/>
  <c r="FS177" i="65" s="1"/>
  <c r="FT177" i="65"/>
  <c r="GD209" i="65"/>
  <c r="FS209" i="65" s="1"/>
  <c r="FT209" i="65"/>
  <c r="GD241" i="65"/>
  <c r="FS241" i="65" s="1"/>
  <c r="FT241" i="65"/>
  <c r="GD273" i="65"/>
  <c r="FS273" i="65" s="1"/>
  <c r="FT273" i="65"/>
  <c r="GD305" i="65"/>
  <c r="FS305" i="65" s="1"/>
  <c r="FT305" i="65"/>
  <c r="GD337" i="65"/>
  <c r="FS337" i="65" s="1"/>
  <c r="FT337" i="65"/>
  <c r="GD369" i="65"/>
  <c r="FS369" i="65" s="1"/>
  <c r="FT369" i="65"/>
  <c r="GD401" i="65"/>
  <c r="FS401" i="65" s="1"/>
  <c r="FT401" i="65"/>
  <c r="GD800" i="65"/>
  <c r="FS800" i="65" s="1"/>
  <c r="FT800" i="65"/>
  <c r="GD74" i="65"/>
  <c r="FS74" i="65" s="1"/>
  <c r="FT74" i="65"/>
  <c r="GD186" i="65"/>
  <c r="FS186" i="65" s="1"/>
  <c r="FT186" i="65"/>
  <c r="GD330" i="65"/>
  <c r="FS330" i="65" s="1"/>
  <c r="FT330" i="65"/>
  <c r="GD31" i="65"/>
  <c r="FS31" i="65" s="1"/>
  <c r="FT31" i="65"/>
  <c r="GD143" i="65"/>
  <c r="FS143" i="65" s="1"/>
  <c r="FT143" i="65"/>
  <c r="GD255" i="65"/>
  <c r="FS255" i="65" s="1"/>
  <c r="FT255" i="65"/>
  <c r="GD383" i="65"/>
  <c r="FS383" i="65" s="1"/>
  <c r="FT383" i="65"/>
  <c r="GD100" i="65"/>
  <c r="FS100" i="65" s="1"/>
  <c r="FT100" i="65"/>
  <c r="GD228" i="65"/>
  <c r="FS228" i="65" s="1"/>
  <c r="FT228" i="65"/>
  <c r="GD372" i="65"/>
  <c r="FS372" i="65" s="1"/>
  <c r="FT372" i="65"/>
  <c r="GD37" i="65"/>
  <c r="FS37" i="65" s="1"/>
  <c r="FT37" i="65"/>
  <c r="GD165" i="65"/>
  <c r="FS165" i="65" s="1"/>
  <c r="FT165" i="65"/>
  <c r="GD325" i="65"/>
  <c r="FS325" i="65" s="1"/>
  <c r="FT325" i="65"/>
  <c r="GD454" i="65"/>
  <c r="FS454" i="65" s="1"/>
  <c r="FT454" i="65"/>
  <c r="GD465" i="65"/>
  <c r="FS465" i="65" s="1"/>
  <c r="FT465" i="65"/>
  <c r="GD487" i="65"/>
  <c r="FS487" i="65" s="1"/>
  <c r="FT487" i="65"/>
  <c r="GD531" i="65"/>
  <c r="FS531" i="65" s="1"/>
  <c r="FT531" i="65"/>
  <c r="GD447" i="65"/>
  <c r="FS447" i="65" s="1"/>
  <c r="FT447" i="65"/>
  <c r="GD464" i="65"/>
  <c r="FS464" i="65" s="1"/>
  <c r="FT464" i="65"/>
  <c r="GD512" i="65"/>
  <c r="FS512" i="65" s="1"/>
  <c r="FT512" i="65"/>
  <c r="GD546" i="65"/>
  <c r="FS546" i="65" s="1"/>
  <c r="FT546" i="65"/>
  <c r="GD469" i="65"/>
  <c r="FS469" i="65" s="1"/>
  <c r="FT469" i="65"/>
  <c r="GD551" i="65"/>
  <c r="FS551" i="65" s="1"/>
  <c r="FT551" i="65"/>
  <c r="GD606" i="65"/>
  <c r="FS606" i="65" s="1"/>
  <c r="FT606" i="65"/>
  <c r="GD482" i="65"/>
  <c r="FS482" i="65" s="1"/>
  <c r="FT482" i="65"/>
  <c r="GD513" i="65"/>
  <c r="FS513" i="65" s="1"/>
  <c r="FW513" i="65" s="1"/>
  <c r="FT513" i="65"/>
  <c r="GD529" i="65"/>
  <c r="FS529" i="65" s="1"/>
  <c r="FT529" i="65"/>
  <c r="GD560" i="65"/>
  <c r="FS560" i="65" s="1"/>
  <c r="FT560" i="65"/>
  <c r="GD576" i="65"/>
  <c r="FS576" i="65" s="1"/>
  <c r="FT576" i="65"/>
  <c r="GD592" i="65"/>
  <c r="FS592" i="65" s="1"/>
  <c r="FW592" i="65" s="1"/>
  <c r="FT592" i="65"/>
  <c r="GD608" i="65"/>
  <c r="FS608" i="65" s="1"/>
  <c r="FT608" i="65"/>
  <c r="GD497" i="65"/>
  <c r="FS497" i="65" s="1"/>
  <c r="FT497" i="65"/>
  <c r="GD554" i="65"/>
  <c r="FS554" i="65" s="1"/>
  <c r="FT554" i="65"/>
  <c r="GD578" i="65"/>
  <c r="FS578" i="65" s="1"/>
  <c r="FT578" i="65"/>
  <c r="GD601" i="65"/>
  <c r="FS601" i="65" s="1"/>
  <c r="FT601" i="65"/>
  <c r="GD673" i="65"/>
  <c r="FS673" i="65" s="1"/>
  <c r="FW673" i="65" s="1"/>
  <c r="FT673" i="65"/>
  <c r="GD711" i="65"/>
  <c r="FS711" i="65" s="1"/>
  <c r="FT711" i="65"/>
  <c r="GD734" i="65"/>
  <c r="FS734" i="65" s="1"/>
  <c r="FT734" i="65"/>
  <c r="GD750" i="65"/>
  <c r="FS750" i="65" s="1"/>
  <c r="FT750" i="65"/>
  <c r="GD766" i="65"/>
  <c r="FS766" i="65" s="1"/>
  <c r="FT766" i="65"/>
  <c r="GD620" i="65"/>
  <c r="FS620" i="65" s="1"/>
  <c r="FT620" i="65"/>
  <c r="GD682" i="65"/>
  <c r="FS682" i="65" s="1"/>
  <c r="FT682" i="65"/>
  <c r="GD731" i="65"/>
  <c r="FS731" i="65" s="1"/>
  <c r="FT731" i="65"/>
  <c r="GD631" i="65"/>
  <c r="FS631" i="65" s="1"/>
  <c r="FW631" i="65" s="1"/>
  <c r="FT631" i="65"/>
  <c r="GD685" i="65"/>
  <c r="FS685" i="65" s="1"/>
  <c r="FT685" i="65"/>
  <c r="GD582" i="65"/>
  <c r="FS582" i="65" s="1"/>
  <c r="FT582" i="65"/>
  <c r="GD683" i="65"/>
  <c r="FS683" i="65" s="1"/>
  <c r="FT683" i="65"/>
  <c r="GD708" i="65"/>
  <c r="FS708" i="65" s="1"/>
  <c r="FW708" i="65" s="1"/>
  <c r="FT708" i="65"/>
  <c r="GD826" i="65"/>
  <c r="FS826" i="65" s="1"/>
  <c r="FT826" i="65"/>
  <c r="GD583" i="65"/>
  <c r="FS583" i="65" s="1"/>
  <c r="FT583" i="65"/>
  <c r="GD675" i="65"/>
  <c r="FS675" i="65" s="1"/>
  <c r="FT675" i="65"/>
  <c r="GD706" i="65"/>
  <c r="FS706" i="65" s="1"/>
  <c r="FT706" i="65"/>
  <c r="GD744" i="65"/>
  <c r="FS744" i="65" s="1"/>
  <c r="FT744" i="65"/>
  <c r="GD776" i="65"/>
  <c r="FS776" i="65" s="1"/>
  <c r="FT776" i="65"/>
  <c r="GD654" i="65"/>
  <c r="FS654" i="65" s="1"/>
  <c r="FT654" i="65"/>
  <c r="GD723" i="65"/>
  <c r="FS723" i="65" s="1"/>
  <c r="FT723" i="65"/>
  <c r="GD838" i="65"/>
  <c r="FS838" i="65" s="1"/>
  <c r="FT838" i="65"/>
  <c r="GD853" i="65"/>
  <c r="FS853" i="65" s="1"/>
  <c r="FT853" i="65"/>
  <c r="GD755" i="65"/>
  <c r="FS755" i="65" s="1"/>
  <c r="FT755" i="65"/>
  <c r="GD831" i="65"/>
  <c r="FS831" i="65" s="1"/>
  <c r="FW831" i="65" s="1"/>
  <c r="FT831" i="65"/>
  <c r="GD827" i="65"/>
  <c r="FS827" i="65" s="1"/>
  <c r="FT827" i="65"/>
  <c r="GD851" i="65"/>
  <c r="FS851" i="65" s="1"/>
  <c r="FT851" i="65"/>
  <c r="GD867" i="65"/>
  <c r="FS867" i="65" s="1"/>
  <c r="FT867" i="65"/>
  <c r="GD794" i="65"/>
  <c r="FS794" i="65" s="1"/>
  <c r="FW794" i="65" s="1"/>
  <c r="FT794" i="65"/>
  <c r="GD42" i="65"/>
  <c r="FS42" i="65" s="1"/>
  <c r="FT42" i="65"/>
  <c r="GD234" i="65"/>
  <c r="FS234" i="65" s="1"/>
  <c r="FT234" i="65"/>
  <c r="GD47" i="65"/>
  <c r="FS47" i="65" s="1"/>
  <c r="FT47" i="65"/>
  <c r="GD367" i="65"/>
  <c r="FS367" i="65" s="1"/>
  <c r="FT367" i="65"/>
  <c r="GD212" i="65"/>
  <c r="FS212" i="65" s="1"/>
  <c r="FT212" i="65"/>
  <c r="GD69" i="65"/>
  <c r="FS69" i="65" s="1"/>
  <c r="FT69" i="65"/>
  <c r="GD277" i="65"/>
  <c r="FS277" i="65" s="1"/>
  <c r="FT277" i="65"/>
  <c r="GD374" i="65"/>
  <c r="FS374" i="65" s="1"/>
  <c r="FT374" i="65"/>
  <c r="GD406" i="65"/>
  <c r="FS406" i="65" s="1"/>
  <c r="FT406" i="65"/>
  <c r="GD438" i="65"/>
  <c r="FS438" i="65" s="1"/>
  <c r="FT438" i="65"/>
  <c r="GD27" i="65"/>
  <c r="FS27" i="65" s="1"/>
  <c r="FT27" i="65"/>
  <c r="GD59" i="65"/>
  <c r="FS59" i="65" s="1"/>
  <c r="FT59" i="65"/>
  <c r="GD91" i="65"/>
  <c r="FS91" i="65" s="1"/>
  <c r="FT91" i="65"/>
  <c r="GD123" i="65"/>
  <c r="FS123" i="65" s="1"/>
  <c r="FT123" i="65"/>
  <c r="GD155" i="65"/>
  <c r="FS155" i="65" s="1"/>
  <c r="FT155" i="65"/>
  <c r="GD187" i="65"/>
  <c r="FS187" i="65" s="1"/>
  <c r="FT187" i="65"/>
  <c r="GD219" i="65"/>
  <c r="FS219" i="65" s="1"/>
  <c r="FT219" i="65"/>
  <c r="GD251" i="65"/>
  <c r="FS251" i="65" s="1"/>
  <c r="FT251" i="65"/>
  <c r="GD283" i="65"/>
  <c r="FS283" i="65" s="1"/>
  <c r="FT283" i="65"/>
  <c r="GD315" i="65"/>
  <c r="FS315" i="65" s="1"/>
  <c r="FT315" i="65"/>
  <c r="GD347" i="65"/>
  <c r="FS347" i="65" s="1"/>
  <c r="FT347" i="65"/>
  <c r="GD379" i="65"/>
  <c r="FS379" i="65" s="1"/>
  <c r="FT379" i="65"/>
  <c r="GD411" i="65"/>
  <c r="FS411" i="65" s="1"/>
  <c r="FT411" i="65"/>
  <c r="GD16" i="65"/>
  <c r="FS16" i="65" s="1"/>
  <c r="FT16" i="65"/>
  <c r="GD48" i="65"/>
  <c r="FS48" i="65" s="1"/>
  <c r="FT48" i="65"/>
  <c r="GD80" i="65"/>
  <c r="FS80" i="65" s="1"/>
  <c r="FT80" i="65"/>
  <c r="GD112" i="65"/>
  <c r="FS112" i="65" s="1"/>
  <c r="FT112" i="65"/>
  <c r="GD144" i="65"/>
  <c r="FS144" i="65" s="1"/>
  <c r="FT144" i="65"/>
  <c r="GD176" i="65"/>
  <c r="FS176" i="65" s="1"/>
  <c r="FT176" i="65"/>
  <c r="GD208" i="65"/>
  <c r="FS208" i="65" s="1"/>
  <c r="FT208" i="65"/>
  <c r="GD240" i="65"/>
  <c r="FS240" i="65" s="1"/>
  <c r="FT240" i="65"/>
  <c r="GD272" i="65"/>
  <c r="FS272" i="65" s="1"/>
  <c r="FT272" i="65"/>
  <c r="GD304" i="65"/>
  <c r="FS304" i="65" s="1"/>
  <c r="FT304" i="65"/>
  <c r="GD336" i="65"/>
  <c r="FS336" i="65" s="1"/>
  <c r="FT336" i="65"/>
  <c r="GD368" i="65"/>
  <c r="FS368" i="65" s="1"/>
  <c r="FT368" i="65"/>
  <c r="GD400" i="65"/>
  <c r="FS400" i="65" s="1"/>
  <c r="FT400" i="65"/>
  <c r="GD432" i="65"/>
  <c r="FS432" i="65" s="1"/>
  <c r="FT432" i="65"/>
  <c r="GD33" i="65"/>
  <c r="FS33" i="65" s="1"/>
  <c r="FT33" i="65"/>
  <c r="GD65" i="65"/>
  <c r="FS65" i="65" s="1"/>
  <c r="FT65" i="65"/>
  <c r="GD97" i="65"/>
  <c r="FS97" i="65" s="1"/>
  <c r="FT97" i="65"/>
  <c r="GD129" i="65"/>
  <c r="FS129" i="65" s="1"/>
  <c r="FT129" i="65"/>
  <c r="GD161" i="65"/>
  <c r="FS161" i="65" s="1"/>
  <c r="FT161" i="65"/>
  <c r="GD193" i="65"/>
  <c r="FS193" i="65" s="1"/>
  <c r="FT193" i="65"/>
  <c r="GD225" i="65"/>
  <c r="FS225" i="65" s="1"/>
  <c r="FT225" i="65"/>
  <c r="GD257" i="65"/>
  <c r="FS257" i="65" s="1"/>
  <c r="FT257" i="65"/>
  <c r="GD289" i="65"/>
  <c r="FS289" i="65" s="1"/>
  <c r="FT289" i="65"/>
  <c r="GD321" i="65"/>
  <c r="FS321" i="65" s="1"/>
  <c r="FT321" i="65"/>
  <c r="GD353" i="65"/>
  <c r="FS353" i="65" s="1"/>
  <c r="FT353" i="65"/>
  <c r="GD385" i="65"/>
  <c r="FS385" i="65" s="1"/>
  <c r="FT385" i="65"/>
  <c r="GD417" i="65"/>
  <c r="FS417" i="65" s="1"/>
  <c r="FT417" i="65"/>
  <c r="GD58" i="65"/>
  <c r="FS58" i="65" s="1"/>
  <c r="FT58" i="65"/>
  <c r="GD122" i="65"/>
  <c r="FS122" i="65" s="1"/>
  <c r="FT122" i="65"/>
  <c r="GD266" i="65"/>
  <c r="FS266" i="65" s="1"/>
  <c r="FT266" i="65"/>
  <c r="GD394" i="65"/>
  <c r="FS394" i="65" s="1"/>
  <c r="FT394" i="65"/>
  <c r="GD95" i="65"/>
  <c r="FS95" i="65" s="1"/>
  <c r="FT95" i="65"/>
  <c r="GD207" i="65"/>
  <c r="FS207" i="65" s="1"/>
  <c r="FT207" i="65"/>
  <c r="GD319" i="65"/>
  <c r="FS319" i="65" s="1"/>
  <c r="FT319" i="65"/>
  <c r="GD20" i="65"/>
  <c r="FS20" i="65" s="1"/>
  <c r="FT20" i="65"/>
  <c r="GD164" i="65"/>
  <c r="FS164" i="65" s="1"/>
  <c r="FT164" i="65"/>
  <c r="GD292" i="65"/>
  <c r="FS292" i="65" s="1"/>
  <c r="GO292" i="65" s="1"/>
  <c r="FT292" i="65"/>
  <c r="GD436" i="65"/>
  <c r="FS436" i="65" s="1"/>
  <c r="FT436" i="65"/>
  <c r="GD101" i="65"/>
  <c r="FS101" i="65" s="1"/>
  <c r="FT101" i="65"/>
  <c r="GD245" i="65"/>
  <c r="FS245" i="65" s="1"/>
  <c r="FT245" i="65"/>
  <c r="GD421" i="65"/>
  <c r="FS421" i="65" s="1"/>
  <c r="GO421" i="65" s="1"/>
  <c r="FT421" i="65"/>
  <c r="GD459" i="65"/>
  <c r="FS459" i="65" s="1"/>
  <c r="FT459" i="65"/>
  <c r="GD479" i="65"/>
  <c r="FS479" i="65" s="1"/>
  <c r="FT479" i="65"/>
  <c r="GD505" i="65"/>
  <c r="FS505" i="65" s="1"/>
  <c r="FT505" i="65"/>
  <c r="GD535" i="65"/>
  <c r="FS535" i="65" s="1"/>
  <c r="GO535" i="65" s="1"/>
  <c r="FT535" i="65"/>
  <c r="GD458" i="65"/>
  <c r="FS458" i="65" s="1"/>
  <c r="FT458" i="65"/>
  <c r="GD502" i="65"/>
  <c r="FS502" i="65" s="1"/>
  <c r="FT502" i="65"/>
  <c r="GD516" i="65"/>
  <c r="FS516" i="65" s="1"/>
  <c r="FT516" i="65"/>
  <c r="GD553" i="65"/>
  <c r="FS553" i="65" s="1"/>
  <c r="FT553" i="65"/>
  <c r="GD501" i="65"/>
  <c r="FS501" i="65" s="1"/>
  <c r="FT501" i="65"/>
  <c r="GD596" i="65"/>
  <c r="FS596" i="65" s="1"/>
  <c r="FT596" i="65"/>
  <c r="GD614" i="65"/>
  <c r="FS614" i="65" s="1"/>
  <c r="FT614" i="65"/>
  <c r="GD500" i="65"/>
  <c r="FS500" i="65" s="1"/>
  <c r="GO500" i="65" s="1"/>
  <c r="FT500" i="65"/>
  <c r="GD522" i="65"/>
  <c r="FS522" i="65" s="1"/>
  <c r="FT522" i="65"/>
  <c r="GD548" i="65"/>
  <c r="FS548" i="65" s="1"/>
  <c r="FT548" i="65"/>
  <c r="GD568" i="65"/>
  <c r="FS568" i="65" s="1"/>
  <c r="FT568" i="65"/>
  <c r="GD584" i="65"/>
  <c r="FS584" i="65" s="1"/>
  <c r="GO584" i="65" s="1"/>
  <c r="FT584" i="65"/>
  <c r="GD600" i="65"/>
  <c r="FS600" i="65" s="1"/>
  <c r="FT600" i="65"/>
  <c r="GD616" i="65"/>
  <c r="FS616" i="65" s="1"/>
  <c r="FT616" i="65"/>
  <c r="GD527" i="65"/>
  <c r="FS527" i="65" s="1"/>
  <c r="FT527" i="65"/>
  <c r="GD562" i="65"/>
  <c r="FS562" i="65" s="1"/>
  <c r="GO562" i="65" s="1"/>
  <c r="FT562" i="65"/>
  <c r="GD591" i="65"/>
  <c r="FS591" i="65" s="1"/>
  <c r="FT591" i="65"/>
  <c r="GD617" i="65"/>
  <c r="FS617" i="65" s="1"/>
  <c r="FT617" i="65"/>
  <c r="GD684" i="65"/>
  <c r="FS684" i="65" s="1"/>
  <c r="FT684" i="65"/>
  <c r="GD724" i="65"/>
  <c r="FS724" i="65" s="1"/>
  <c r="GO724" i="65" s="1"/>
  <c r="FT724" i="65"/>
  <c r="GD740" i="65"/>
  <c r="FS740" i="65" s="1"/>
  <c r="FT740" i="65"/>
  <c r="GD758" i="65"/>
  <c r="FS758" i="65" s="1"/>
  <c r="FT758" i="65"/>
  <c r="GD526" i="65"/>
  <c r="FS526" i="65" s="1"/>
  <c r="FT526" i="65"/>
  <c r="GD633" i="65"/>
  <c r="FS633" i="65" s="1"/>
  <c r="FW633" i="65" s="1"/>
  <c r="FT633" i="65"/>
  <c r="GD700" i="65"/>
  <c r="FS700" i="65" s="1"/>
  <c r="FT700" i="65"/>
  <c r="GD747" i="65"/>
  <c r="FS747" i="65" s="1"/>
  <c r="FT747" i="65"/>
  <c r="GD656" i="65"/>
  <c r="FS656" i="65" s="1"/>
  <c r="FT656" i="65"/>
  <c r="GD699" i="65"/>
  <c r="FS699" i="65" s="1"/>
  <c r="GO699" i="65" s="1"/>
  <c r="FT699" i="65"/>
  <c r="GD649" i="65"/>
  <c r="FS649" i="65" s="1"/>
  <c r="FT649" i="65"/>
  <c r="GD697" i="65"/>
  <c r="FS697" i="65" s="1"/>
  <c r="FT697" i="65"/>
  <c r="GD722" i="65"/>
  <c r="FS722" i="65" s="1"/>
  <c r="FT722" i="65"/>
  <c r="GD834" i="65"/>
  <c r="FS834" i="65" s="1"/>
  <c r="GO834" i="65" s="1"/>
  <c r="FT834" i="65"/>
  <c r="GD663" i="65"/>
  <c r="FS663" i="65" s="1"/>
  <c r="FT663" i="65"/>
  <c r="GD692" i="65"/>
  <c r="FS692" i="65" s="1"/>
  <c r="FT692" i="65"/>
  <c r="GD725" i="65"/>
  <c r="FS725" i="65" s="1"/>
  <c r="FT725" i="65"/>
  <c r="GD763" i="65"/>
  <c r="FS763" i="65" s="1"/>
  <c r="GO763" i="65" s="1"/>
  <c r="FT763" i="65"/>
  <c r="GD783" i="65"/>
  <c r="FS783" i="65" s="1"/>
  <c r="FT783" i="65"/>
  <c r="GD712" i="65"/>
  <c r="FS712" i="65" s="1"/>
  <c r="FT712" i="65"/>
  <c r="GD760" i="65"/>
  <c r="FS760" i="65" s="1"/>
  <c r="FT760" i="65"/>
  <c r="GD845" i="65"/>
  <c r="FS845" i="65" s="1"/>
  <c r="GO845" i="65" s="1"/>
  <c r="FT845" i="65"/>
  <c r="GD861" i="65"/>
  <c r="FS861" i="65" s="1"/>
  <c r="FT861" i="65"/>
  <c r="GD816" i="65"/>
  <c r="FS816" i="65" s="1"/>
  <c r="FT816" i="65"/>
  <c r="GD741" i="65"/>
  <c r="FS741" i="65" s="1"/>
  <c r="FT741" i="65"/>
  <c r="GD843" i="65"/>
  <c r="FS843" i="65" s="1"/>
  <c r="GO843" i="65" s="1"/>
  <c r="FT843" i="65"/>
  <c r="GD859" i="65"/>
  <c r="FS859" i="65" s="1"/>
  <c r="FT859" i="65"/>
  <c r="GD874" i="65"/>
  <c r="FS874" i="65" s="1"/>
  <c r="FT874" i="65"/>
  <c r="GD810" i="65"/>
  <c r="FS810" i="65" s="1"/>
  <c r="FT810" i="65"/>
  <c r="GD138" i="65"/>
  <c r="FS138" i="65" s="1"/>
  <c r="GO138" i="65" s="1"/>
  <c r="FT138" i="65"/>
  <c r="GD362" i="65"/>
  <c r="FS362" i="65" s="1"/>
  <c r="FT362" i="65"/>
  <c r="GD191" i="65"/>
  <c r="FS191" i="65" s="1"/>
  <c r="FT191" i="65"/>
  <c r="GD68" i="65"/>
  <c r="FS68" i="65" s="1"/>
  <c r="FT68" i="65"/>
  <c r="GD356" i="65"/>
  <c r="FS356" i="65" s="1"/>
  <c r="FT356" i="65"/>
  <c r="GD197" i="65"/>
  <c r="FS197" i="65" s="1"/>
  <c r="FT197" i="65"/>
  <c r="GD373" i="65"/>
  <c r="FS373" i="65" s="1"/>
  <c r="FT373" i="65"/>
  <c r="FV507" i="65"/>
  <c r="FV514" i="65"/>
  <c r="FV779" i="65"/>
  <c r="FV782" i="65"/>
  <c r="FV836" i="65"/>
  <c r="FV546" i="65"/>
  <c r="FV685" i="65"/>
  <c r="FV825" i="65"/>
  <c r="FV802" i="65"/>
  <c r="FV575" i="65"/>
  <c r="FV549" i="65"/>
  <c r="FV867" i="65"/>
  <c r="FV545" i="65"/>
  <c r="FV470" i="65"/>
  <c r="FV522" i="65"/>
  <c r="FV783" i="65"/>
  <c r="FV784" i="65"/>
  <c r="FV590" i="65"/>
  <c r="FV777" i="65"/>
  <c r="HF495" i="65"/>
  <c r="HB495" i="65"/>
  <c r="GS543" i="65"/>
  <c r="GV543" i="65" s="1"/>
  <c r="GT543" i="65"/>
  <c r="HF460" i="65"/>
  <c r="HB460" i="65"/>
  <c r="GT587" i="65"/>
  <c r="GY587" i="65" s="1"/>
  <c r="GS587" i="65"/>
  <c r="GV587" i="65" s="1"/>
  <c r="FN544" i="65"/>
  <c r="HF544" i="65"/>
  <c r="HB544" i="65"/>
  <c r="GS598" i="65"/>
  <c r="GV598" i="65" s="1"/>
  <c r="GT598" i="65"/>
  <c r="HB661" i="65"/>
  <c r="HF661" i="65"/>
  <c r="GS678" i="65"/>
  <c r="GV678" i="65" s="1"/>
  <c r="GT678" i="65"/>
  <c r="GY678" i="65" s="1"/>
  <c r="GS609" i="65"/>
  <c r="GV609" i="65" s="1"/>
  <c r="GT609" i="65"/>
  <c r="GY609" i="65" s="1"/>
  <c r="GT611" i="65"/>
  <c r="GS611" i="65"/>
  <c r="GV611" i="65" s="1"/>
  <c r="FN689" i="65"/>
  <c r="HF689" i="65"/>
  <c r="HB689" i="65"/>
  <c r="FN717" i="65"/>
  <c r="HF717" i="65"/>
  <c r="HB717" i="65"/>
  <c r="GS566" i="65"/>
  <c r="GV566" i="65" s="1"/>
  <c r="GT566" i="65"/>
  <c r="FN676" i="65"/>
  <c r="HF676" i="65"/>
  <c r="HB676" i="65"/>
  <c r="GS786" i="65"/>
  <c r="GV786" i="65" s="1"/>
  <c r="GT786" i="65"/>
  <c r="HF444" i="65"/>
  <c r="HB444" i="65"/>
  <c r="GT484" i="65"/>
  <c r="GS484" i="65"/>
  <c r="GV484" i="65" s="1"/>
  <c r="FN511" i="65"/>
  <c r="HB511" i="65"/>
  <c r="HF511" i="65"/>
  <c r="FN540" i="65"/>
  <c r="HF540" i="65"/>
  <c r="HB540" i="65"/>
  <c r="GT509" i="65"/>
  <c r="GS509" i="65"/>
  <c r="GV509" i="65" s="1"/>
  <c r="FN585" i="65"/>
  <c r="HF585" i="65"/>
  <c r="HB585" i="65"/>
  <c r="FN451" i="65"/>
  <c r="HF451" i="65"/>
  <c r="HB451" i="65"/>
  <c r="GS498" i="65"/>
  <c r="GV498" i="65" s="1"/>
  <c r="GT498" i="65"/>
  <c r="GT610" i="65"/>
  <c r="GY610" i="65" s="1"/>
  <c r="GS610" i="65"/>
  <c r="GV610" i="65" s="1"/>
  <c r="GT571" i="65"/>
  <c r="GY571" i="65" s="1"/>
  <c r="GS571" i="65"/>
  <c r="GV571" i="65" s="1"/>
  <c r="FN657" i="65"/>
  <c r="HF657" i="65"/>
  <c r="HB657" i="65"/>
  <c r="HF641" i="65"/>
  <c r="HB641" i="65"/>
  <c r="GS761" i="65"/>
  <c r="GV761" i="65" s="1"/>
  <c r="GT761" i="65"/>
  <c r="FN823" i="65"/>
  <c r="HF823" i="65"/>
  <c r="HB823" i="65"/>
  <c r="FN828" i="65"/>
  <c r="HF828" i="65"/>
  <c r="HB828" i="65"/>
  <c r="GS739" i="65"/>
  <c r="GV739" i="65" s="1"/>
  <c r="GT739" i="65"/>
  <c r="GS852" i="65"/>
  <c r="GV852" i="65" s="1"/>
  <c r="GT852" i="65"/>
  <c r="FN806" i="65"/>
  <c r="HF806" i="65"/>
  <c r="HB806" i="65"/>
  <c r="GS459" i="65"/>
  <c r="GV459" i="65" s="1"/>
  <c r="GT459" i="65"/>
  <c r="GY459" i="65" s="1"/>
  <c r="GT516" i="65"/>
  <c r="GS516" i="65"/>
  <c r="GV516" i="65" s="1"/>
  <c r="FN529" i="65"/>
  <c r="HF529" i="65"/>
  <c r="HB529" i="65"/>
  <c r="GS548" i="65"/>
  <c r="GV548" i="65" s="1"/>
  <c r="GT548" i="65"/>
  <c r="GS568" i="65"/>
  <c r="GV568" i="65" s="1"/>
  <c r="GT568" i="65"/>
  <c r="FN616" i="65"/>
  <c r="HB616" i="65"/>
  <c r="HF616" i="65"/>
  <c r="GS527" i="65"/>
  <c r="GV527" i="65" s="1"/>
  <c r="GT527" i="65"/>
  <c r="GS617" i="65"/>
  <c r="GV617" i="65" s="1"/>
  <c r="GT617" i="65"/>
  <c r="GY617" i="65" s="1"/>
  <c r="GS750" i="65"/>
  <c r="GV750" i="65" s="1"/>
  <c r="GT750" i="65"/>
  <c r="GY750" i="65" s="1"/>
  <c r="GS706" i="65"/>
  <c r="GV706" i="65" s="1"/>
  <c r="GT706" i="65"/>
  <c r="GY706" i="65" s="1"/>
  <c r="GS744" i="65"/>
  <c r="GV744" i="65" s="1"/>
  <c r="GT744" i="65"/>
  <c r="GY744" i="65" s="1"/>
  <c r="GS712" i="65"/>
  <c r="GV712" i="65" s="1"/>
  <c r="GT712" i="65"/>
  <c r="HF741" i="65"/>
  <c r="HB741" i="65"/>
  <c r="HB827" i="65"/>
  <c r="HF827" i="65"/>
  <c r="FN843" i="65"/>
  <c r="HB843" i="65"/>
  <c r="HF843" i="65"/>
  <c r="FN859" i="65"/>
  <c r="HB859" i="65"/>
  <c r="HF859" i="65"/>
  <c r="FN466" i="65"/>
  <c r="HF466" i="65"/>
  <c r="HB466" i="65"/>
  <c r="FN536" i="65"/>
  <c r="HB536" i="65"/>
  <c r="FN475" i="65"/>
  <c r="HF475" i="65"/>
  <c r="HB475" i="65"/>
  <c r="FV561" i="65"/>
  <c r="GS577" i="65"/>
  <c r="GV577" i="65" s="1"/>
  <c r="GT577" i="65"/>
  <c r="GS630" i="65"/>
  <c r="GV630" i="65" s="1"/>
  <c r="GT630" i="65"/>
  <c r="GT756" i="65"/>
  <c r="GY756" i="65" s="1"/>
  <c r="GS756" i="65"/>
  <c r="GV756" i="65" s="1"/>
  <c r="GT670" i="65"/>
  <c r="GS670" i="65"/>
  <c r="GV670" i="65" s="1"/>
  <c r="GS754" i="65"/>
  <c r="GV754" i="65" s="1"/>
  <c r="GT754" i="65"/>
  <c r="GY754" i="65" s="1"/>
  <c r="FN785" i="65"/>
  <c r="HF785" i="65"/>
  <c r="GS793" i="65"/>
  <c r="GV793" i="65" s="1"/>
  <c r="GT793" i="65"/>
  <c r="GT797" i="65"/>
  <c r="GY797" i="65" s="1"/>
  <c r="GS797" i="65"/>
  <c r="GV797" i="65" s="1"/>
  <c r="GS801" i="65"/>
  <c r="GV801" i="65" s="1"/>
  <c r="GT801" i="65"/>
  <c r="GY801" i="65" s="1"/>
  <c r="GT864" i="65"/>
  <c r="GY864" i="65" s="1"/>
  <c r="GS864" i="65"/>
  <c r="GV864" i="65" s="1"/>
  <c r="FN846" i="65"/>
  <c r="HF846" i="65"/>
  <c r="HB846" i="65"/>
  <c r="GS456" i="65"/>
  <c r="GV456" i="65" s="1"/>
  <c r="GT456" i="65"/>
  <c r="GY456" i="65" s="1"/>
  <c r="GS483" i="65"/>
  <c r="GV483" i="65" s="1"/>
  <c r="GT483" i="65"/>
  <c r="GY483" i="65" s="1"/>
  <c r="FN493" i="65"/>
  <c r="HF493" i="65"/>
  <c r="HB493" i="65"/>
  <c r="GS519" i="65"/>
  <c r="GV519" i="65" s="1"/>
  <c r="GT519" i="65"/>
  <c r="FN539" i="65"/>
  <c r="HB539" i="65"/>
  <c r="HF539" i="65"/>
  <c r="GS442" i="65"/>
  <c r="GV442" i="65" s="1"/>
  <c r="GT442" i="65"/>
  <c r="GT461" i="65"/>
  <c r="GS461" i="65"/>
  <c r="GV461" i="65" s="1"/>
  <c r="FN629" i="65"/>
  <c r="HB629" i="65"/>
  <c r="HF629" i="65"/>
  <c r="GT460" i="65"/>
  <c r="GS460" i="65"/>
  <c r="GV460" i="65" s="1"/>
  <c r="GS476" i="65"/>
  <c r="GV476" i="65" s="1"/>
  <c r="GT476" i="65"/>
  <c r="GS542" i="65"/>
  <c r="GV542" i="65" s="1"/>
  <c r="GT542" i="65"/>
  <c r="GY542" i="65" s="1"/>
  <c r="HF572" i="65"/>
  <c r="HB572" i="65"/>
  <c r="GT572" i="65"/>
  <c r="GY572" i="65" s="1"/>
  <c r="GS572" i="65"/>
  <c r="GV572" i="65" s="1"/>
  <c r="FV587" i="65"/>
  <c r="GS605" i="65"/>
  <c r="GV605" i="65" s="1"/>
  <c r="GT605" i="65"/>
  <c r="GY605" i="65" s="1"/>
  <c r="GT613" i="65"/>
  <c r="GY613" i="65" s="1"/>
  <c r="GS613" i="65"/>
  <c r="GV613" i="65" s="1"/>
  <c r="GT477" i="65"/>
  <c r="GS477" i="65"/>
  <c r="GV477" i="65" s="1"/>
  <c r="GS510" i="65"/>
  <c r="GV510" i="65" s="1"/>
  <c r="GT510" i="65"/>
  <c r="GS639" i="65"/>
  <c r="GV639" i="65" s="1"/>
  <c r="GT639" i="65"/>
  <c r="GS514" i="65"/>
  <c r="GV514" i="65" s="1"/>
  <c r="GT514" i="65"/>
  <c r="HF570" i="65"/>
  <c r="HB570" i="65"/>
  <c r="GS570" i="65"/>
  <c r="GV570" i="65" s="1"/>
  <c r="GT570" i="65"/>
  <c r="GT588" i="65"/>
  <c r="GY588" i="65" s="1"/>
  <c r="GS588" i="65"/>
  <c r="GV588" i="65" s="1"/>
  <c r="GS636" i="65"/>
  <c r="GV636" i="65" s="1"/>
  <c r="GT636" i="65"/>
  <c r="GS645" i="65"/>
  <c r="GV645" i="65" s="1"/>
  <c r="GT645" i="65"/>
  <c r="GY645" i="65" s="1"/>
  <c r="GS661" i="65"/>
  <c r="GV661" i="65" s="1"/>
  <c r="GT661" i="65"/>
  <c r="GY661" i="65" s="1"/>
  <c r="HF679" i="65"/>
  <c r="HB679" i="65"/>
  <c r="HB749" i="65"/>
  <c r="HF749" i="65"/>
  <c r="HB765" i="65"/>
  <c r="HF765" i="65"/>
  <c r="HB567" i="65"/>
  <c r="HF567" i="65"/>
  <c r="GS567" i="65"/>
  <c r="GV567" i="65" s="1"/>
  <c r="GT567" i="65"/>
  <c r="GY567" i="65" s="1"/>
  <c r="FV678" i="65"/>
  <c r="FN557" i="65"/>
  <c r="HB557" i="65"/>
  <c r="HF557" i="65"/>
  <c r="FV658" i="65"/>
  <c r="FV703" i="65"/>
  <c r="HF727" i="65"/>
  <c r="HB727" i="65"/>
  <c r="FV611" i="65"/>
  <c r="FN611" i="65"/>
  <c r="HB611" i="65"/>
  <c r="HF611" i="65"/>
  <c r="FV653" i="65"/>
  <c r="FN653" i="65"/>
  <c r="HF653" i="65"/>
  <c r="HB653" i="65"/>
  <c r="HB738" i="65"/>
  <c r="HF738" i="65"/>
  <c r="FV771" i="65"/>
  <c r="GT779" i="65"/>
  <c r="GY779" i="65" s="1"/>
  <c r="GS779" i="65"/>
  <c r="GV779" i="65" s="1"/>
  <c r="FV566" i="65"/>
  <c r="HB687" i="65"/>
  <c r="HF687" i="65"/>
  <c r="FN743" i="65"/>
  <c r="HB743" i="65"/>
  <c r="HF743" i="65"/>
  <c r="GS841" i="65"/>
  <c r="GV841" i="65" s="1"/>
  <c r="GT841" i="65"/>
  <c r="GS773" i="65"/>
  <c r="GV773" i="65" s="1"/>
  <c r="GT773" i="65"/>
  <c r="HF808" i="65"/>
  <c r="HB808" i="65"/>
  <c r="FV839" i="65"/>
  <c r="GT847" i="65"/>
  <c r="GY847" i="65" s="1"/>
  <c r="GS847" i="65"/>
  <c r="GV847" i="65" s="1"/>
  <c r="GT855" i="65"/>
  <c r="GY855" i="65" s="1"/>
  <c r="GS855" i="65"/>
  <c r="GV855" i="65" s="1"/>
  <c r="FN863" i="65"/>
  <c r="HF863" i="65"/>
  <c r="HB863" i="65"/>
  <c r="FV445" i="65"/>
  <c r="FN453" i="65"/>
  <c r="HF453" i="65"/>
  <c r="HB453" i="65"/>
  <c r="FV484" i="65"/>
  <c r="GS511" i="65"/>
  <c r="GV511" i="65" s="1"/>
  <c r="GT511" i="65"/>
  <c r="GY511" i="65" s="1"/>
  <c r="FN534" i="65"/>
  <c r="HB534" i="65"/>
  <c r="HF534" i="65"/>
  <c r="FN550" i="65"/>
  <c r="HB550" i="65"/>
  <c r="HF550" i="65"/>
  <c r="GS463" i="65"/>
  <c r="GV463" i="65" s="1"/>
  <c r="GT463" i="65"/>
  <c r="GY463" i="65" s="1"/>
  <c r="FN509" i="65"/>
  <c r="HF509" i="65"/>
  <c r="HB509" i="65"/>
  <c r="HF524" i="65"/>
  <c r="HB524" i="65"/>
  <c r="GT451" i="65"/>
  <c r="GY451" i="65" s="1"/>
  <c r="GS451" i="65"/>
  <c r="GV451" i="65" s="1"/>
  <c r="FN481" i="65"/>
  <c r="HF481" i="65"/>
  <c r="HB481" i="65"/>
  <c r="FV555" i="65"/>
  <c r="GS573" i="65"/>
  <c r="GV573" i="65" s="1"/>
  <c r="GT573" i="65"/>
  <c r="FN581" i="65"/>
  <c r="HF581" i="65"/>
  <c r="HB581" i="65"/>
  <c r="HF607" i="65"/>
  <c r="HB607" i="65"/>
  <c r="GT615" i="65"/>
  <c r="GS615" i="65"/>
  <c r="GV615" i="65" s="1"/>
  <c r="HB627" i="65"/>
  <c r="HF627" i="65"/>
  <c r="GS520" i="65"/>
  <c r="GV520" i="65" s="1"/>
  <c r="GT520" i="65"/>
  <c r="FN610" i="65"/>
  <c r="HF610" i="65"/>
  <c r="HB610" i="65"/>
  <c r="GT632" i="65"/>
  <c r="GS632" i="65"/>
  <c r="GV632" i="65" s="1"/>
  <c r="HB541" i="65"/>
  <c r="HF541" i="65"/>
  <c r="FN644" i="65"/>
  <c r="HB644" i="65"/>
  <c r="HF644" i="65"/>
  <c r="FN650" i="65"/>
  <c r="HB650" i="65"/>
  <c r="HF650" i="65"/>
  <c r="FN666" i="65"/>
  <c r="HF666" i="65"/>
  <c r="HB666" i="65"/>
  <c r="GT470" i="65"/>
  <c r="GS470" i="65"/>
  <c r="GV470" i="65" s="1"/>
  <c r="FN640" i="65"/>
  <c r="HB640" i="65"/>
  <c r="HF640" i="65"/>
  <c r="GT655" i="65"/>
  <c r="GS655" i="65"/>
  <c r="GV655" i="65" s="1"/>
  <c r="HF730" i="65"/>
  <c r="HB730" i="65"/>
  <c r="FN736" i="65"/>
  <c r="HB736" i="65"/>
  <c r="HF746" i="65"/>
  <c r="HB746" i="65"/>
  <c r="FN759" i="65"/>
  <c r="HF759" i="65"/>
  <c r="HB759" i="65"/>
  <c r="GS767" i="65"/>
  <c r="GV767" i="65" s="1"/>
  <c r="GT767" i="65"/>
  <c r="GY767" i="65" s="1"/>
  <c r="FN696" i="65"/>
  <c r="HF696" i="65"/>
  <c r="HB696" i="65"/>
  <c r="GT707" i="65"/>
  <c r="GY707" i="65" s="1"/>
  <c r="GS707" i="65"/>
  <c r="GV707" i="65" s="1"/>
  <c r="GS660" i="65"/>
  <c r="GV660" i="65" s="1"/>
  <c r="GT660" i="65"/>
  <c r="GY660" i="65" s="1"/>
  <c r="HB677" i="65"/>
  <c r="HF677" i="65"/>
  <c r="GS719" i="65"/>
  <c r="GV719" i="65" s="1"/>
  <c r="GT719" i="65"/>
  <c r="GS558" i="65"/>
  <c r="GV558" i="65" s="1"/>
  <c r="GT558" i="65"/>
  <c r="FN703" i="65"/>
  <c r="HF703" i="65"/>
  <c r="HB703" i="65"/>
  <c r="FV761" i="65"/>
  <c r="GT829" i="65"/>
  <c r="GY829" i="65" s="1"/>
  <c r="GS829" i="65"/>
  <c r="GV829" i="65" s="1"/>
  <c r="GS665" i="65"/>
  <c r="GV665" i="65" s="1"/>
  <c r="GT665" i="65"/>
  <c r="GS693" i="65"/>
  <c r="GV693" i="65" s="1"/>
  <c r="GT693" i="65"/>
  <c r="FN745" i="65"/>
  <c r="HF745" i="65"/>
  <c r="HB745" i="65"/>
  <c r="GT745" i="65"/>
  <c r="GY745" i="65" s="1"/>
  <c r="GS745" i="65"/>
  <c r="GV745" i="65" s="1"/>
  <c r="GS762" i="65"/>
  <c r="GV762" i="65" s="1"/>
  <c r="GT762" i="65"/>
  <c r="GS774" i="65"/>
  <c r="GV774" i="65" s="1"/>
  <c r="GT774" i="65"/>
  <c r="GT803" i="65"/>
  <c r="GS803" i="65"/>
  <c r="GV803" i="65" s="1"/>
  <c r="HB811" i="65"/>
  <c r="HF811" i="65"/>
  <c r="HF815" i="65"/>
  <c r="HB815" i="65"/>
  <c r="GS823" i="65"/>
  <c r="GV823" i="65" s="1"/>
  <c r="GT823" i="65"/>
  <c r="FN753" i="65"/>
  <c r="HB753" i="65"/>
  <c r="HF753" i="65"/>
  <c r="GS835" i="65"/>
  <c r="GV835" i="65" s="1"/>
  <c r="GT835" i="65"/>
  <c r="GY835" i="65" s="1"/>
  <c r="FV739" i="65"/>
  <c r="FV780" i="65"/>
  <c r="FN780" i="65"/>
  <c r="HF780" i="65"/>
  <c r="HB780" i="65"/>
  <c r="GS796" i="65"/>
  <c r="GV796" i="65" s="1"/>
  <c r="GT796" i="65"/>
  <c r="GS844" i="65"/>
  <c r="GV844" i="65" s="1"/>
  <c r="GT844" i="65"/>
  <c r="FN860" i="65"/>
  <c r="HF860" i="65"/>
  <c r="HB860" i="65"/>
  <c r="GS806" i="65"/>
  <c r="GV806" i="65" s="1"/>
  <c r="GT806" i="65"/>
  <c r="GT873" i="65"/>
  <c r="GY873" i="65" s="1"/>
  <c r="GS873" i="65"/>
  <c r="GV873" i="65" s="1"/>
  <c r="GT454" i="65"/>
  <c r="GS454" i="65"/>
  <c r="GV454" i="65" s="1"/>
  <c r="FN465" i="65"/>
  <c r="HF465" i="65"/>
  <c r="HB465" i="65"/>
  <c r="FV487" i="65"/>
  <c r="GT505" i="65"/>
  <c r="GS505" i="65"/>
  <c r="GV505" i="65" s="1"/>
  <c r="FN535" i="65"/>
  <c r="HF535" i="65"/>
  <c r="HB535" i="65"/>
  <c r="FV447" i="65"/>
  <c r="GS512" i="65"/>
  <c r="GV512" i="65" s="1"/>
  <c r="GT512" i="65"/>
  <c r="GY512" i="65" s="1"/>
  <c r="FN516" i="65"/>
  <c r="HB516" i="65"/>
  <c r="HF516" i="65"/>
  <c r="HF469" i="65"/>
  <c r="HB469" i="65"/>
  <c r="GS469" i="65"/>
  <c r="GV469" i="65" s="1"/>
  <c r="GT469" i="65"/>
  <c r="FN501" i="65"/>
  <c r="HB501" i="65"/>
  <c r="HF501" i="65"/>
  <c r="GS551" i="65"/>
  <c r="GV551" i="65" s="1"/>
  <c r="GT551" i="65"/>
  <c r="HF596" i="65"/>
  <c r="HB596" i="65"/>
  <c r="HF606" i="65"/>
  <c r="HB606" i="65"/>
  <c r="GS614" i="65"/>
  <c r="GV614" i="65" s="1"/>
  <c r="GT614" i="65"/>
  <c r="HF482" i="65"/>
  <c r="HB482" i="65"/>
  <c r="HF513" i="65"/>
  <c r="HB513" i="65"/>
  <c r="GS522" i="65"/>
  <c r="GV522" i="65" s="1"/>
  <c r="GT522" i="65"/>
  <c r="GT529" i="65"/>
  <c r="GY529" i="65" s="1"/>
  <c r="GS529" i="65"/>
  <c r="GV529" i="65" s="1"/>
  <c r="FN584" i="65"/>
  <c r="HF584" i="65"/>
  <c r="HB584" i="65"/>
  <c r="FN600" i="65"/>
  <c r="HF600" i="65"/>
  <c r="HB600" i="65"/>
  <c r="FV527" i="65"/>
  <c r="GT562" i="65"/>
  <c r="GS562" i="65"/>
  <c r="GV562" i="65" s="1"/>
  <c r="GT578" i="65"/>
  <c r="GS578" i="65"/>
  <c r="GV578" i="65" s="1"/>
  <c r="FV601" i="65"/>
  <c r="GS673" i="65"/>
  <c r="GV673" i="65" s="1"/>
  <c r="GT673" i="65"/>
  <c r="GS684" i="65"/>
  <c r="GV684" i="65" s="1"/>
  <c r="GT684" i="65"/>
  <c r="GS711" i="65"/>
  <c r="GV711" i="65" s="1"/>
  <c r="GT711" i="65"/>
  <c r="GS724" i="65"/>
  <c r="GV724" i="65" s="1"/>
  <c r="GT724" i="65"/>
  <c r="GY724" i="65" s="1"/>
  <c r="HF734" i="65"/>
  <c r="HB734" i="65"/>
  <c r="GS758" i="65"/>
  <c r="GV758" i="65" s="1"/>
  <c r="GT758" i="65"/>
  <c r="FV620" i="65"/>
  <c r="FN620" i="65"/>
  <c r="HB620" i="65"/>
  <c r="HF620" i="65"/>
  <c r="FN633" i="65"/>
  <c r="HB633" i="65"/>
  <c r="HF633" i="65"/>
  <c r="FV682" i="65"/>
  <c r="FN631" i="65"/>
  <c r="HF631" i="65"/>
  <c r="HB631" i="65"/>
  <c r="GS656" i="65"/>
  <c r="GV656" i="65" s="1"/>
  <c r="GT656" i="65"/>
  <c r="GY656" i="65" s="1"/>
  <c r="GT649" i="65"/>
  <c r="GS649" i="65"/>
  <c r="GV649" i="65" s="1"/>
  <c r="GS683" i="65"/>
  <c r="GV683" i="65" s="1"/>
  <c r="GT683" i="65"/>
  <c r="GY683" i="65" s="1"/>
  <c r="GS697" i="65"/>
  <c r="GV697" i="65" s="1"/>
  <c r="GT697" i="65"/>
  <c r="GT708" i="65"/>
  <c r="GS708" i="65"/>
  <c r="GV708" i="65" s="1"/>
  <c r="FN826" i="65"/>
  <c r="HF826" i="65"/>
  <c r="HB826" i="65"/>
  <c r="GS583" i="65"/>
  <c r="GV583" i="65" s="1"/>
  <c r="GT583" i="65"/>
  <c r="GY583" i="65" s="1"/>
  <c r="GS663" i="65"/>
  <c r="GV663" i="65" s="1"/>
  <c r="GT663" i="65"/>
  <c r="FV692" i="65"/>
  <c r="FV706" i="65"/>
  <c r="FN706" i="65"/>
  <c r="HF706" i="65"/>
  <c r="HB706" i="65"/>
  <c r="FN725" i="65"/>
  <c r="HF725" i="65"/>
  <c r="HB725" i="65"/>
  <c r="HF744" i="65"/>
  <c r="HB744" i="65"/>
  <c r="GS776" i="65"/>
  <c r="GV776" i="65" s="1"/>
  <c r="GT776" i="65"/>
  <c r="FN845" i="65"/>
  <c r="HF845" i="65"/>
  <c r="HB845" i="65"/>
  <c r="GT853" i="65"/>
  <c r="GS853" i="65"/>
  <c r="GV853" i="65" s="1"/>
  <c r="HF870" i="65"/>
  <c r="HB870" i="65"/>
  <c r="FN755" i="65"/>
  <c r="HF755" i="65"/>
  <c r="HB755" i="65"/>
  <c r="FN784" i="65"/>
  <c r="HB784" i="65"/>
  <c r="HF784" i="65"/>
  <c r="GS784" i="65"/>
  <c r="GV784" i="65" s="1"/>
  <c r="GT784" i="65"/>
  <c r="FN800" i="65"/>
  <c r="HB800" i="65"/>
  <c r="FN831" i="65"/>
  <c r="HF831" i="65"/>
  <c r="HB831" i="65"/>
  <c r="GS741" i="65"/>
  <c r="GV741" i="65" s="1"/>
  <c r="GT741" i="65"/>
  <c r="GT827" i="65"/>
  <c r="GS827" i="65"/>
  <c r="GV827" i="65" s="1"/>
  <c r="FV843" i="65"/>
  <c r="FN851" i="65"/>
  <c r="HB851" i="65"/>
  <c r="HF851" i="65"/>
  <c r="HF874" i="65"/>
  <c r="HB874" i="65"/>
  <c r="GS874" i="65"/>
  <c r="GV874" i="65" s="1"/>
  <c r="GT874" i="65"/>
  <c r="FV810" i="65"/>
  <c r="GS449" i="65"/>
  <c r="GV449" i="65" s="1"/>
  <c r="GT449" i="65"/>
  <c r="FV480" i="65"/>
  <c r="FN488" i="65"/>
  <c r="HB488" i="65"/>
  <c r="HF488" i="65"/>
  <c r="HF532" i="65"/>
  <c r="HB532" i="65"/>
  <c r="FV491" i="65"/>
  <c r="GS475" i="65"/>
  <c r="GV475" i="65" s="1"/>
  <c r="GT475" i="65"/>
  <c r="GY475" i="65" s="1"/>
  <c r="GS504" i="65"/>
  <c r="GV504" i="65" s="1"/>
  <c r="GT504" i="65"/>
  <c r="GY504" i="65" s="1"/>
  <c r="FN528" i="65"/>
  <c r="HF528" i="65"/>
  <c r="HB528" i="65"/>
  <c r="FN457" i="65"/>
  <c r="HF457" i="65"/>
  <c r="HB457" i="65"/>
  <c r="FN515" i="65"/>
  <c r="HF515" i="65"/>
  <c r="HB515" i="65"/>
  <c r="GT515" i="65"/>
  <c r="GY515" i="65" s="1"/>
  <c r="GS515" i="65"/>
  <c r="GV515" i="65" s="1"/>
  <c r="GT537" i="65"/>
  <c r="GY537" i="65" s="1"/>
  <c r="GS537" i="65"/>
  <c r="GV537" i="65" s="1"/>
  <c r="GS549" i="65"/>
  <c r="GV549" i="65" s="1"/>
  <c r="GT549" i="65"/>
  <c r="GY549" i="65" s="1"/>
  <c r="FN561" i="65"/>
  <c r="HF561" i="65"/>
  <c r="HB561" i="65"/>
  <c r="GS569" i="65"/>
  <c r="GV569" i="65" s="1"/>
  <c r="GT569" i="65"/>
  <c r="FN577" i="65"/>
  <c r="HF577" i="65"/>
  <c r="HB577" i="65"/>
  <c r="GS474" i="65"/>
  <c r="GV474" i="65" s="1"/>
  <c r="GT474" i="65"/>
  <c r="FN530" i="65"/>
  <c r="HF530" i="65"/>
  <c r="HB530" i="65"/>
  <c r="FN579" i="65"/>
  <c r="HF579" i="65"/>
  <c r="HB579" i="65"/>
  <c r="FN619" i="65"/>
  <c r="HB619" i="65"/>
  <c r="HF619" i="65"/>
  <c r="FN630" i="65"/>
  <c r="HF630" i="65"/>
  <c r="HB630" i="65"/>
  <c r="GS652" i="65"/>
  <c r="GV652" i="65" s="1"/>
  <c r="GT652" i="65"/>
  <c r="GY652" i="65" s="1"/>
  <c r="GS662" i="65"/>
  <c r="GV662" i="65" s="1"/>
  <c r="GT662" i="65"/>
  <c r="GS688" i="65"/>
  <c r="GV688" i="65" s="1"/>
  <c r="GT688" i="65"/>
  <c r="GS705" i="65"/>
  <c r="GV705" i="65" s="1"/>
  <c r="GT705" i="65"/>
  <c r="FN735" i="65"/>
  <c r="HF735" i="65"/>
  <c r="HB735" i="65"/>
  <c r="GT594" i="65"/>
  <c r="GY594" i="65" s="1"/>
  <c r="GS594" i="65"/>
  <c r="GV594" i="65" s="1"/>
  <c r="GS622" i="65"/>
  <c r="GV622" i="65" s="1"/>
  <c r="GT622" i="65"/>
  <c r="FN667" i="65"/>
  <c r="HF667" i="65"/>
  <c r="HB667" i="65"/>
  <c r="FN713" i="65"/>
  <c r="HF713" i="65"/>
  <c r="HB713" i="65"/>
  <c r="FN756" i="65"/>
  <c r="HF756" i="65"/>
  <c r="HB756" i="65"/>
  <c r="FN556" i="65"/>
  <c r="HF556" i="65"/>
  <c r="HB556" i="65"/>
  <c r="FN647" i="65"/>
  <c r="HF647" i="65"/>
  <c r="HB647" i="65"/>
  <c r="FN659" i="65"/>
  <c r="HB659" i="65"/>
  <c r="HF659" i="65"/>
  <c r="GT674" i="65"/>
  <c r="GY674" i="65" s="1"/>
  <c r="GS674" i="65"/>
  <c r="GV674" i="65" s="1"/>
  <c r="GS742" i="65"/>
  <c r="GV742" i="65" s="1"/>
  <c r="GT742" i="65"/>
  <c r="FN778" i="65"/>
  <c r="HF778" i="65"/>
  <c r="HB778" i="65"/>
  <c r="GS604" i="65"/>
  <c r="GV604" i="65" s="1"/>
  <c r="GT604" i="65"/>
  <c r="GT752" i="65"/>
  <c r="GS752" i="65"/>
  <c r="GV752" i="65" s="1"/>
  <c r="GS768" i="65"/>
  <c r="GV768" i="65" s="1"/>
  <c r="GT768" i="65"/>
  <c r="GS777" i="65"/>
  <c r="GV777" i="65" s="1"/>
  <c r="GT777" i="65"/>
  <c r="FN809" i="65"/>
  <c r="HB809" i="65"/>
  <c r="FN813" i="65"/>
  <c r="HF813" i="65"/>
  <c r="HB813" i="65"/>
  <c r="FN821" i="65"/>
  <c r="HF821" i="65"/>
  <c r="HB821" i="65"/>
  <c r="FN832" i="65"/>
  <c r="HF832" i="65"/>
  <c r="HB832" i="65"/>
  <c r="HF772" i="65"/>
  <c r="HB772" i="65"/>
  <c r="FN804" i="65"/>
  <c r="HF804" i="65"/>
  <c r="HB804" i="65"/>
  <c r="FN856" i="65"/>
  <c r="GS862" i="65"/>
  <c r="GV862" i="65" s="1"/>
  <c r="GT862" i="65"/>
  <c r="HF456" i="65"/>
  <c r="HB456" i="65"/>
  <c r="GS493" i="65"/>
  <c r="GV493" i="65" s="1"/>
  <c r="GT493" i="65"/>
  <c r="HF461" i="65"/>
  <c r="HB461" i="65"/>
  <c r="FV499" i="65"/>
  <c r="GT492" i="65"/>
  <c r="GS492" i="65"/>
  <c r="GV492" i="65" s="1"/>
  <c r="FN580" i="65"/>
  <c r="HF580" i="65"/>
  <c r="HB580" i="65"/>
  <c r="HF587" i="65"/>
  <c r="HB587" i="65"/>
  <c r="FN477" i="65"/>
  <c r="HF477" i="65"/>
  <c r="HB477" i="65"/>
  <c r="HF621" i="65"/>
  <c r="HB621" i="65"/>
  <c r="FN636" i="65"/>
  <c r="HB636" i="65"/>
  <c r="HF636" i="65"/>
  <c r="GS679" i="65"/>
  <c r="GV679" i="65" s="1"/>
  <c r="GT679" i="65"/>
  <c r="GT687" i="65"/>
  <c r="GS687" i="65"/>
  <c r="GV687" i="65" s="1"/>
  <c r="GS849" i="65"/>
  <c r="GV849" i="65" s="1"/>
  <c r="GT849" i="65"/>
  <c r="HB773" i="65"/>
  <c r="HF773" i="65"/>
  <c r="HB792" i="65"/>
  <c r="HF792" i="65"/>
  <c r="FN824" i="65"/>
  <c r="HF824" i="65"/>
  <c r="HB824" i="65"/>
  <c r="GT863" i="65"/>
  <c r="GY863" i="65" s="1"/>
  <c r="GS863" i="65"/>
  <c r="GV863" i="65" s="1"/>
  <c r="HF721" i="65"/>
  <c r="HB721" i="65"/>
  <c r="GS472" i="65"/>
  <c r="GV472" i="65" s="1"/>
  <c r="GT472" i="65"/>
  <c r="GY472" i="65" s="1"/>
  <c r="GS534" i="65"/>
  <c r="GV534" i="65" s="1"/>
  <c r="GT534" i="65"/>
  <c r="GY534" i="65" s="1"/>
  <c r="FN496" i="65"/>
  <c r="HF496" i="65"/>
  <c r="HB496" i="65"/>
  <c r="FV509" i="65"/>
  <c r="HF593" i="65"/>
  <c r="HB593" i="65"/>
  <c r="GS481" i="65"/>
  <c r="GV481" i="65" s="1"/>
  <c r="GT481" i="65"/>
  <c r="GS574" i="65"/>
  <c r="GV574" i="65" s="1"/>
  <c r="GT574" i="65"/>
  <c r="FN575" i="65"/>
  <c r="HF575" i="65"/>
  <c r="HB575" i="65"/>
  <c r="GS677" i="65"/>
  <c r="GV677" i="65" s="1"/>
  <c r="GT677" i="65"/>
  <c r="HB748" i="65"/>
  <c r="FN829" i="65"/>
  <c r="HF829" i="65"/>
  <c r="HB829" i="65"/>
  <c r="GT787" i="65"/>
  <c r="GY787" i="65" s="1"/>
  <c r="GS787" i="65"/>
  <c r="GV787" i="65" s="1"/>
  <c r="FN803" i="65"/>
  <c r="HB803" i="65"/>
  <c r="HF803" i="65"/>
  <c r="GT780" i="65"/>
  <c r="GY780" i="65" s="1"/>
  <c r="GS780" i="65"/>
  <c r="GV780" i="65" s="1"/>
  <c r="GS822" i="65"/>
  <c r="GV822" i="65" s="1"/>
  <c r="GT822" i="65"/>
  <c r="HF454" i="65"/>
  <c r="HB454" i="65"/>
  <c r="GT487" i="65"/>
  <c r="GY487" i="65" s="1"/>
  <c r="GS487" i="65"/>
  <c r="GV487" i="65" s="1"/>
  <c r="HB553" i="65"/>
  <c r="HF553" i="65"/>
  <c r="GT606" i="65"/>
  <c r="GS606" i="65"/>
  <c r="GV606" i="65" s="1"/>
  <c r="FN592" i="65"/>
  <c r="HF592" i="65"/>
  <c r="HB592" i="65"/>
  <c r="FN608" i="65"/>
  <c r="HF608" i="65"/>
  <c r="HB608" i="65"/>
  <c r="GS497" i="65"/>
  <c r="GV497" i="65" s="1"/>
  <c r="GT497" i="65"/>
  <c r="GS554" i="65"/>
  <c r="GV554" i="65" s="1"/>
  <c r="GT554" i="65"/>
  <c r="FN591" i="65"/>
  <c r="HF591" i="65"/>
  <c r="HB591" i="65"/>
  <c r="HF601" i="65"/>
  <c r="HB601" i="65"/>
  <c r="GT734" i="65"/>
  <c r="GS734" i="65"/>
  <c r="GV734" i="65" s="1"/>
  <c r="FN758" i="65"/>
  <c r="HF758" i="65"/>
  <c r="HB758" i="65"/>
  <c r="GS766" i="65"/>
  <c r="GV766" i="65" s="1"/>
  <c r="GT766" i="65"/>
  <c r="FN526" i="65"/>
  <c r="HB526" i="65"/>
  <c r="HF526" i="65"/>
  <c r="GS700" i="65"/>
  <c r="GV700" i="65" s="1"/>
  <c r="GT700" i="65"/>
  <c r="HF656" i="65"/>
  <c r="HB656" i="65"/>
  <c r="GS692" i="65"/>
  <c r="GV692" i="65" s="1"/>
  <c r="GT692" i="65"/>
  <c r="GT725" i="65"/>
  <c r="GS725" i="65"/>
  <c r="GV725" i="65" s="1"/>
  <c r="FN712" i="65"/>
  <c r="HB712" i="65"/>
  <c r="HF712" i="65"/>
  <c r="GT861" i="65"/>
  <c r="GS861" i="65"/>
  <c r="GV861" i="65" s="1"/>
  <c r="GT455" i="65"/>
  <c r="GY455" i="65" s="1"/>
  <c r="GS455" i="65"/>
  <c r="GV455" i="65" s="1"/>
  <c r="GS508" i="65"/>
  <c r="GV508" i="65" s="1"/>
  <c r="GT508" i="65"/>
  <c r="GS491" i="65"/>
  <c r="GV491" i="65" s="1"/>
  <c r="GT491" i="65"/>
  <c r="GY491" i="65" s="1"/>
  <c r="FN517" i="65"/>
  <c r="HB517" i="65"/>
  <c r="HF517" i="65"/>
  <c r="FN628" i="65"/>
  <c r="HF628" i="65"/>
  <c r="HB628" i="65"/>
  <c r="HB443" i="65"/>
  <c r="FN489" i="65"/>
  <c r="HF489" i="65"/>
  <c r="HB489" i="65"/>
  <c r="GS561" i="65"/>
  <c r="GV561" i="65" s="1"/>
  <c r="GT561" i="65"/>
  <c r="FN638" i="65"/>
  <c r="HF638" i="65"/>
  <c r="HB638" i="65"/>
  <c r="FN474" i="65"/>
  <c r="HB474" i="65"/>
  <c r="HF474" i="65"/>
  <c r="GS530" i="65"/>
  <c r="GV530" i="65" s="1"/>
  <c r="GT530" i="65"/>
  <c r="GT556" i="65"/>
  <c r="GS556" i="65"/>
  <c r="GV556" i="65" s="1"/>
  <c r="FN674" i="65"/>
  <c r="HF674" i="65"/>
  <c r="HB674" i="65"/>
  <c r="FN742" i="65"/>
  <c r="HF742" i="65"/>
  <c r="HB742" i="65"/>
  <c r="HB698" i="65"/>
  <c r="HF698" i="65"/>
  <c r="HB728" i="65"/>
  <c r="GT772" i="65"/>
  <c r="GY772" i="65" s="1"/>
  <c r="GS772" i="65"/>
  <c r="GV772" i="65" s="1"/>
  <c r="GS804" i="65"/>
  <c r="GV804" i="65" s="1"/>
  <c r="GT804" i="65"/>
  <c r="HF869" i="65"/>
  <c r="HB869" i="65"/>
  <c r="FN443" i="65"/>
  <c r="GT471" i="65"/>
  <c r="GY471" i="65" s="1"/>
  <c r="GS471" i="65"/>
  <c r="GV471" i="65" s="1"/>
  <c r="HF519" i="65"/>
  <c r="HB519" i="65"/>
  <c r="GT539" i="65"/>
  <c r="GS539" i="65"/>
  <c r="GV539" i="65" s="1"/>
  <c r="GT547" i="65"/>
  <c r="GS547" i="65"/>
  <c r="GV547" i="65" s="1"/>
  <c r="FN442" i="65"/>
  <c r="HF442" i="65"/>
  <c r="HB442" i="65"/>
  <c r="HF450" i="65"/>
  <c r="HB450" i="65"/>
  <c r="GT450" i="65"/>
  <c r="GS450" i="65"/>
  <c r="GV450" i="65" s="1"/>
  <c r="GS533" i="65"/>
  <c r="GV533" i="65" s="1"/>
  <c r="GT533" i="65"/>
  <c r="GY533" i="65" s="1"/>
  <c r="HF473" i="65"/>
  <c r="HB473" i="65"/>
  <c r="HF543" i="65"/>
  <c r="HB543" i="65"/>
  <c r="HF446" i="65"/>
  <c r="HB446" i="65"/>
  <c r="GS446" i="65"/>
  <c r="GV446" i="65" s="1"/>
  <c r="GT446" i="65"/>
  <c r="GS507" i="65"/>
  <c r="GV507" i="65" s="1"/>
  <c r="GT507" i="65"/>
  <c r="GY507" i="65" s="1"/>
  <c r="HB518" i="65"/>
  <c r="HF518" i="65"/>
  <c r="FN564" i="65"/>
  <c r="HF564" i="65"/>
  <c r="HB564" i="65"/>
  <c r="GS564" i="65"/>
  <c r="GV564" i="65" s="1"/>
  <c r="GT564" i="65"/>
  <c r="GY564" i="65" s="1"/>
  <c r="FV613" i="65"/>
  <c r="HF626" i="65"/>
  <c r="HB626" i="65"/>
  <c r="FV510" i="65"/>
  <c r="GS544" i="65"/>
  <c r="GV544" i="65" s="1"/>
  <c r="GT544" i="65"/>
  <c r="FV639" i="65"/>
  <c r="FN514" i="65"/>
  <c r="HF514" i="65"/>
  <c r="HB514" i="65"/>
  <c r="FV588" i="65"/>
  <c r="GS612" i="65"/>
  <c r="GV612" i="65" s="1"/>
  <c r="GT612" i="65"/>
  <c r="GS621" i="65"/>
  <c r="GV621" i="65" s="1"/>
  <c r="GT621" i="65"/>
  <c r="GY621" i="65" s="1"/>
  <c r="GS690" i="65"/>
  <c r="GV690" i="65" s="1"/>
  <c r="GT690" i="65"/>
  <c r="GY690" i="65" s="1"/>
  <c r="FN716" i="65"/>
  <c r="HB716" i="65"/>
  <c r="HF716" i="65"/>
  <c r="FN595" i="65"/>
  <c r="HB595" i="65"/>
  <c r="HF595" i="65"/>
  <c r="GS624" i="65"/>
  <c r="GV624" i="65" s="1"/>
  <c r="GT624" i="65"/>
  <c r="HF637" i="65"/>
  <c r="HB637" i="65"/>
  <c r="GS637" i="65"/>
  <c r="GV637" i="65" s="1"/>
  <c r="GT637" i="65"/>
  <c r="HF645" i="65"/>
  <c r="HB645" i="65"/>
  <c r="GS695" i="65"/>
  <c r="GV695" i="65" s="1"/>
  <c r="GT695" i="65"/>
  <c r="HF733" i="65"/>
  <c r="HB733" i="65"/>
  <c r="GS733" i="65"/>
  <c r="GV733" i="65" s="1"/>
  <c r="GT733" i="65"/>
  <c r="FN757" i="65"/>
  <c r="HB757" i="65"/>
  <c r="HF757" i="65"/>
  <c r="GS765" i="65"/>
  <c r="GV765" i="65" s="1"/>
  <c r="GT765" i="65"/>
  <c r="HF658" i="65"/>
  <c r="HB658" i="65"/>
  <c r="FN830" i="65"/>
  <c r="HF830" i="65"/>
  <c r="HB830" i="65"/>
  <c r="FN779" i="65"/>
  <c r="HF779" i="65"/>
  <c r="HB779" i="65"/>
  <c r="FN566" i="65"/>
  <c r="HB566" i="65"/>
  <c r="HF566" i="65"/>
  <c r="GT676" i="65"/>
  <c r="GS676" i="65"/>
  <c r="GV676" i="65" s="1"/>
  <c r="GT718" i="65"/>
  <c r="GS718" i="65"/>
  <c r="GV718" i="65" s="1"/>
  <c r="GT743" i="65"/>
  <c r="GS743" i="65"/>
  <c r="GV743" i="65" s="1"/>
  <c r="FN827" i="65"/>
  <c r="FN857" i="65"/>
  <c r="HF857" i="65"/>
  <c r="HB857" i="65"/>
  <c r="HB866" i="65"/>
  <c r="HF866" i="65"/>
  <c r="GT824" i="65"/>
  <c r="GS824" i="65"/>
  <c r="GV824" i="65" s="1"/>
  <c r="GS875" i="65"/>
  <c r="GV875" i="65" s="1"/>
  <c r="GT875" i="65"/>
  <c r="HF855" i="65"/>
  <c r="HB855" i="65"/>
  <c r="FV721" i="65"/>
  <c r="FN818" i="65"/>
  <c r="HF818" i="65"/>
  <c r="HB818" i="65"/>
  <c r="FN445" i="65"/>
  <c r="HF445" i="65"/>
  <c r="HB445" i="65"/>
  <c r="GS453" i="65"/>
  <c r="GV453" i="65" s="1"/>
  <c r="GT453" i="65"/>
  <c r="GT444" i="65"/>
  <c r="GS444" i="65"/>
  <c r="GV444" i="65" s="1"/>
  <c r="GS452" i="65"/>
  <c r="GV452" i="65" s="1"/>
  <c r="GT452" i="65"/>
  <c r="HF472" i="65"/>
  <c r="HB472" i="65"/>
  <c r="FV472" i="65"/>
  <c r="HB484" i="65"/>
  <c r="HF484" i="65"/>
  <c r="HF494" i="65"/>
  <c r="HB494" i="65"/>
  <c r="FV511" i="65"/>
  <c r="HB525" i="65"/>
  <c r="HF525" i="65"/>
  <c r="GS525" i="65"/>
  <c r="GV525" i="65" s="1"/>
  <c r="GT525" i="65"/>
  <c r="GY525" i="65" s="1"/>
  <c r="HF545" i="65"/>
  <c r="HB545" i="65"/>
  <c r="HF552" i="65"/>
  <c r="HB552" i="65"/>
  <c r="GS585" i="65"/>
  <c r="GV585" i="65" s="1"/>
  <c r="GT585" i="65"/>
  <c r="GS593" i="65"/>
  <c r="GV593" i="65" s="1"/>
  <c r="GT593" i="65"/>
  <c r="GY593" i="65" s="1"/>
  <c r="HF555" i="65"/>
  <c r="HB555" i="65"/>
  <c r="GT565" i="65"/>
  <c r="GS565" i="65"/>
  <c r="GV565" i="65" s="1"/>
  <c r="HB573" i="65"/>
  <c r="HF573" i="65"/>
  <c r="GT597" i="65"/>
  <c r="GY597" i="65" s="1"/>
  <c r="GS597" i="65"/>
  <c r="GV597" i="65" s="1"/>
  <c r="GS607" i="65"/>
  <c r="GV607" i="65" s="1"/>
  <c r="GT607" i="65"/>
  <c r="GS627" i="65"/>
  <c r="GV627" i="65" s="1"/>
  <c r="GT627" i="65"/>
  <c r="FN520" i="65"/>
  <c r="HF520" i="65"/>
  <c r="HB520" i="65"/>
  <c r="HF586" i="65"/>
  <c r="HB586" i="65"/>
  <c r="FV610" i="65"/>
  <c r="FN485" i="65"/>
  <c r="HB485" i="65"/>
  <c r="HF485" i="65"/>
  <c r="GS485" i="65"/>
  <c r="GV485" i="65" s="1"/>
  <c r="GT485" i="65"/>
  <c r="HF571" i="65"/>
  <c r="HB571" i="65"/>
  <c r="HF623" i="65"/>
  <c r="HB623" i="65"/>
  <c r="GS644" i="65"/>
  <c r="GV644" i="65" s="1"/>
  <c r="GT644" i="65"/>
  <c r="GY644" i="65" s="1"/>
  <c r="GS650" i="65"/>
  <c r="GV650" i="65" s="1"/>
  <c r="GT650" i="65"/>
  <c r="GS666" i="65"/>
  <c r="GV666" i="65" s="1"/>
  <c r="GT666" i="65"/>
  <c r="HB672" i="65"/>
  <c r="HF672" i="65"/>
  <c r="GT701" i="65"/>
  <c r="GS701" i="65"/>
  <c r="GV701" i="65" s="1"/>
  <c r="GS710" i="65"/>
  <c r="GV710" i="65" s="1"/>
  <c r="GT710" i="65"/>
  <c r="GY710" i="65" s="1"/>
  <c r="FN470" i="65"/>
  <c r="HF470" i="65"/>
  <c r="HB470" i="65"/>
  <c r="GT523" i="65"/>
  <c r="GS523" i="65"/>
  <c r="GV523" i="65" s="1"/>
  <c r="HF618" i="65"/>
  <c r="HB618" i="65"/>
  <c r="GS648" i="65"/>
  <c r="GV648" i="65" s="1"/>
  <c r="GT648" i="65"/>
  <c r="GY648" i="65" s="1"/>
  <c r="FN664" i="65"/>
  <c r="HF664" i="65"/>
  <c r="HB664" i="65"/>
  <c r="GS671" i="65"/>
  <c r="GV671" i="65" s="1"/>
  <c r="GT671" i="65"/>
  <c r="FN681" i="65"/>
  <c r="HF681" i="65"/>
  <c r="HB681" i="65"/>
  <c r="GT681" i="65"/>
  <c r="GS681" i="65"/>
  <c r="GV681" i="65" s="1"/>
  <c r="GS709" i="65"/>
  <c r="GV709" i="65" s="1"/>
  <c r="GT709" i="65"/>
  <c r="GS730" i="65"/>
  <c r="GV730" i="65" s="1"/>
  <c r="GT730" i="65"/>
  <c r="FN751" i="65"/>
  <c r="HF751" i="65"/>
  <c r="HB751" i="65"/>
  <c r="GS759" i="65"/>
  <c r="GV759" i="65" s="1"/>
  <c r="GT759" i="65"/>
  <c r="GY759" i="65" s="1"/>
  <c r="FN680" i="65"/>
  <c r="HF680" i="65"/>
  <c r="HB680" i="65"/>
  <c r="FN707" i="65"/>
  <c r="HF707" i="65"/>
  <c r="HB707" i="65"/>
  <c r="GS575" i="65"/>
  <c r="GV575" i="65" s="1"/>
  <c r="GT575" i="65"/>
  <c r="GY575" i="65" s="1"/>
  <c r="HF660" i="65"/>
  <c r="HB660" i="65"/>
  <c r="FN719" i="65"/>
  <c r="HF719" i="65"/>
  <c r="HB719" i="65"/>
  <c r="GS729" i="65"/>
  <c r="GV729" i="65" s="1"/>
  <c r="GT729" i="65"/>
  <c r="GY729" i="65" s="1"/>
  <c r="GS641" i="65"/>
  <c r="GV641" i="65" s="1"/>
  <c r="GT641" i="65"/>
  <c r="FN761" i="65"/>
  <c r="HF761" i="65"/>
  <c r="HB761" i="65"/>
  <c r="FV829" i="65"/>
  <c r="GT837" i="65"/>
  <c r="GS837" i="65"/>
  <c r="GV837" i="65" s="1"/>
  <c r="FV665" i="65"/>
  <c r="HB665" i="65"/>
  <c r="HF665" i="65"/>
  <c r="HF693" i="65"/>
  <c r="HB693" i="65"/>
  <c r="HF732" i="65"/>
  <c r="HB732" i="65"/>
  <c r="GS782" i="65"/>
  <c r="GV782" i="65" s="1"/>
  <c r="GT782" i="65"/>
  <c r="FN787" i="65"/>
  <c r="HF787" i="65"/>
  <c r="HB787" i="65"/>
  <c r="FN791" i="65"/>
  <c r="HF791" i="65"/>
  <c r="HB791" i="65"/>
  <c r="FN799" i="65"/>
  <c r="HF799" i="65"/>
  <c r="HB799" i="65"/>
  <c r="GS799" i="65"/>
  <c r="GV799" i="65" s="1"/>
  <c r="GT799" i="65"/>
  <c r="FN819" i="65"/>
  <c r="HB819" i="65"/>
  <c r="HF819" i="65"/>
  <c r="GT819" i="65"/>
  <c r="GS819" i="65"/>
  <c r="GV819" i="65" s="1"/>
  <c r="FN836" i="65"/>
  <c r="HF836" i="65"/>
  <c r="HB836" i="65"/>
  <c r="GS753" i="65"/>
  <c r="GV753" i="65" s="1"/>
  <c r="GT753" i="65"/>
  <c r="FV796" i="65"/>
  <c r="GS781" i="65"/>
  <c r="GV781" i="65" s="1"/>
  <c r="GT781" i="65"/>
  <c r="FV873" i="65"/>
  <c r="FN790" i="65"/>
  <c r="HF790" i="65"/>
  <c r="HB790" i="65"/>
  <c r="GS790" i="65"/>
  <c r="GV790" i="65" s="1"/>
  <c r="GT790" i="65"/>
  <c r="FN822" i="65"/>
  <c r="HF822" i="65"/>
  <c r="HB822" i="65"/>
  <c r="FN842" i="65"/>
  <c r="HB842" i="65"/>
  <c r="HF842" i="65"/>
  <c r="GT858" i="65"/>
  <c r="GS858" i="65"/>
  <c r="GV858" i="65" s="1"/>
  <c r="FN873" i="65"/>
  <c r="HB873" i="65"/>
  <c r="HF873" i="65"/>
  <c r="FN459" i="65"/>
  <c r="HF459" i="65"/>
  <c r="HB459" i="65"/>
  <c r="FN479" i="65"/>
  <c r="HF479" i="65"/>
  <c r="HB479" i="65"/>
  <c r="FN505" i="65"/>
  <c r="HF505" i="65"/>
  <c r="HB505" i="65"/>
  <c r="GS535" i="65"/>
  <c r="GV535" i="65" s="1"/>
  <c r="GT535" i="65"/>
  <c r="FN447" i="65"/>
  <c r="HF447" i="65"/>
  <c r="HB447" i="65"/>
  <c r="FN458" i="65"/>
  <c r="HF458" i="65"/>
  <c r="HB458" i="65"/>
  <c r="GT464" i="65"/>
  <c r="GY464" i="65" s="1"/>
  <c r="GS464" i="65"/>
  <c r="GV464" i="65" s="1"/>
  <c r="GS502" i="65"/>
  <c r="GV502" i="65" s="1"/>
  <c r="GT502" i="65"/>
  <c r="GS553" i="65"/>
  <c r="GV553" i="65" s="1"/>
  <c r="GT553" i="65"/>
  <c r="GY553" i="65" s="1"/>
  <c r="GS501" i="65"/>
  <c r="GV501" i="65" s="1"/>
  <c r="GT501" i="65"/>
  <c r="GS596" i="65"/>
  <c r="GV596" i="65" s="1"/>
  <c r="GT596" i="65"/>
  <c r="FV614" i="65"/>
  <c r="FN614" i="65"/>
  <c r="HF614" i="65"/>
  <c r="HB614" i="65"/>
  <c r="GS500" i="65"/>
  <c r="GV500" i="65" s="1"/>
  <c r="GT500" i="65"/>
  <c r="GS513" i="65"/>
  <c r="GV513" i="65" s="1"/>
  <c r="GT513" i="65"/>
  <c r="FN522" i="65"/>
  <c r="HF522" i="65"/>
  <c r="HB522" i="65"/>
  <c r="FN548" i="65"/>
  <c r="HF548" i="65"/>
  <c r="HB548" i="65"/>
  <c r="FN560" i="65"/>
  <c r="HB560" i="65"/>
  <c r="HF560" i="65"/>
  <c r="FN568" i="65"/>
  <c r="HF568" i="65"/>
  <c r="HB568" i="65"/>
  <c r="FN576" i="65"/>
  <c r="HB576" i="65"/>
  <c r="HF576" i="65"/>
  <c r="GS592" i="65"/>
  <c r="GV592" i="65" s="1"/>
  <c r="GT592" i="65"/>
  <c r="FV616" i="65"/>
  <c r="FN497" i="65"/>
  <c r="HB497" i="65"/>
  <c r="HF497" i="65"/>
  <c r="FN554" i="65"/>
  <c r="HF554" i="65"/>
  <c r="HB554" i="65"/>
  <c r="FN562" i="65"/>
  <c r="HF562" i="65"/>
  <c r="HB562" i="65"/>
  <c r="FN578" i="65"/>
  <c r="HF578" i="65"/>
  <c r="HB578" i="65"/>
  <c r="FN617" i="65"/>
  <c r="HF617" i="65"/>
  <c r="HB617" i="65"/>
  <c r="FN673" i="65"/>
  <c r="HF673" i="65"/>
  <c r="HB673" i="65"/>
  <c r="HB684" i="65"/>
  <c r="HF684" i="65"/>
  <c r="HF711" i="65"/>
  <c r="HB711" i="65"/>
  <c r="FN724" i="65"/>
  <c r="HF724" i="65"/>
  <c r="HB724" i="65"/>
  <c r="FV758" i="65"/>
  <c r="FN682" i="65"/>
  <c r="HF682" i="65"/>
  <c r="HB682" i="65"/>
  <c r="FN700" i="65"/>
  <c r="HF700" i="65"/>
  <c r="HB700" i="65"/>
  <c r="GT731" i="65"/>
  <c r="GS731" i="65"/>
  <c r="GV731" i="65" s="1"/>
  <c r="FN747" i="65"/>
  <c r="HF747" i="65"/>
  <c r="HB747" i="65"/>
  <c r="GS631" i="65"/>
  <c r="GV631" i="65" s="1"/>
  <c r="GT631" i="65"/>
  <c r="GS685" i="65"/>
  <c r="GV685" i="65" s="1"/>
  <c r="GT685" i="65"/>
  <c r="GS699" i="65"/>
  <c r="GV699" i="65" s="1"/>
  <c r="GT699" i="65"/>
  <c r="GY699" i="65" s="1"/>
  <c r="FN582" i="65"/>
  <c r="HB582" i="65"/>
  <c r="FN649" i="65"/>
  <c r="HF649" i="65"/>
  <c r="HB649" i="65"/>
  <c r="FN683" i="65"/>
  <c r="HF683" i="65"/>
  <c r="HB683" i="65"/>
  <c r="FN697" i="65"/>
  <c r="HF697" i="65"/>
  <c r="HB697" i="65"/>
  <c r="GT834" i="65"/>
  <c r="GS834" i="65"/>
  <c r="GV834" i="65" s="1"/>
  <c r="FN763" i="65"/>
  <c r="HF763" i="65"/>
  <c r="HB763" i="65"/>
  <c r="FN776" i="65"/>
  <c r="HB776" i="65"/>
  <c r="HF776" i="65"/>
  <c r="FN654" i="65"/>
  <c r="HF654" i="65"/>
  <c r="HB654" i="65"/>
  <c r="GS654" i="65"/>
  <c r="GV654" i="65" s="1"/>
  <c r="GT654" i="65"/>
  <c r="GT723" i="65"/>
  <c r="GS723" i="65"/>
  <c r="GV723" i="65" s="1"/>
  <c r="GT845" i="65"/>
  <c r="GS845" i="65"/>
  <c r="GV845" i="65" s="1"/>
  <c r="GT755" i="65"/>
  <c r="GY755" i="65" s="1"/>
  <c r="GS755" i="65"/>
  <c r="GV755" i="65" s="1"/>
  <c r="FN816" i="65"/>
  <c r="HF816" i="65"/>
  <c r="HB816" i="65"/>
  <c r="GS843" i="65"/>
  <c r="GV843" i="65" s="1"/>
  <c r="GT843" i="65"/>
  <c r="GY843" i="65" s="1"/>
  <c r="GS867" i="65"/>
  <c r="GV867" i="65" s="1"/>
  <c r="GT867" i="65"/>
  <c r="GY867" i="65" s="1"/>
  <c r="GS794" i="65"/>
  <c r="GV794" i="65" s="1"/>
  <c r="GT794" i="65"/>
  <c r="FN810" i="65"/>
  <c r="HF810" i="65"/>
  <c r="HB810" i="65"/>
  <c r="HF448" i="65"/>
  <c r="HB448" i="65"/>
  <c r="GT448" i="65"/>
  <c r="GY448" i="65" s="1"/>
  <c r="GS448" i="65"/>
  <c r="GV448" i="65" s="1"/>
  <c r="FN455" i="65"/>
  <c r="HF455" i="65"/>
  <c r="HB455" i="65"/>
  <c r="FN480" i="65"/>
  <c r="HF480" i="65"/>
  <c r="HB480" i="65"/>
  <c r="GS517" i="65"/>
  <c r="GV517" i="65" s="1"/>
  <c r="GT517" i="65"/>
  <c r="GY517" i="65" s="1"/>
  <c r="FN590" i="65"/>
  <c r="HF590" i="65"/>
  <c r="HB590" i="65"/>
  <c r="GS503" i="65"/>
  <c r="GV503" i="65" s="1"/>
  <c r="GT503" i="65"/>
  <c r="GY503" i="65" s="1"/>
  <c r="FN569" i="65"/>
  <c r="HF569" i="65"/>
  <c r="HB569" i="65"/>
  <c r="GT467" i="65"/>
  <c r="GY467" i="65" s="1"/>
  <c r="GS467" i="65"/>
  <c r="GV467" i="65" s="1"/>
  <c r="FN589" i="65"/>
  <c r="HB589" i="65"/>
  <c r="HF589" i="65"/>
  <c r="GS589" i="65"/>
  <c r="GV589" i="65" s="1"/>
  <c r="GT589" i="65"/>
  <c r="GT638" i="65"/>
  <c r="GS638" i="65"/>
  <c r="GV638" i="65" s="1"/>
  <c r="FN563" i="65"/>
  <c r="HB563" i="65"/>
  <c r="HF603" i="65"/>
  <c r="HB603" i="65"/>
  <c r="GT619" i="65"/>
  <c r="GS619" i="65"/>
  <c r="GV619" i="65" s="1"/>
  <c r="FN642" i="65"/>
  <c r="HB642" i="65"/>
  <c r="HB646" i="65"/>
  <c r="HF646" i="65"/>
  <c r="FN652" i="65"/>
  <c r="HF652" i="65"/>
  <c r="HB652" i="65"/>
  <c r="FN705" i="65"/>
  <c r="HB705" i="65"/>
  <c r="GS651" i="65"/>
  <c r="GV651" i="65" s="1"/>
  <c r="GT651" i="65"/>
  <c r="GS667" i="65"/>
  <c r="GV667" i="65" s="1"/>
  <c r="GT667" i="65"/>
  <c r="GT694" i="65"/>
  <c r="GY694" i="65" s="1"/>
  <c r="GS694" i="65"/>
  <c r="GV694" i="65" s="1"/>
  <c r="FN704" i="65"/>
  <c r="HB704" i="65"/>
  <c r="GT659" i="65"/>
  <c r="GS659" i="65"/>
  <c r="GV659" i="65" s="1"/>
  <c r="FN702" i="65"/>
  <c r="HB702" i="65"/>
  <c r="FN670" i="65"/>
  <c r="HF670" i="65"/>
  <c r="HB670" i="65"/>
  <c r="GT686" i="65"/>
  <c r="GY686" i="65" s="1"/>
  <c r="GS686" i="65"/>
  <c r="GV686" i="65" s="1"/>
  <c r="FN770" i="65"/>
  <c r="HF770" i="65"/>
  <c r="HB770" i="65"/>
  <c r="GS778" i="65"/>
  <c r="GV778" i="65" s="1"/>
  <c r="GT778" i="65"/>
  <c r="FN604" i="65"/>
  <c r="HF604" i="65"/>
  <c r="HB604" i="65"/>
  <c r="HF752" i="65"/>
  <c r="FN768" i="65"/>
  <c r="HB768" i="65"/>
  <c r="HF768" i="65"/>
  <c r="FN833" i="65"/>
  <c r="HF833" i="65"/>
  <c r="HB833" i="65"/>
  <c r="HF559" i="65"/>
  <c r="HB559" i="65"/>
  <c r="GS559" i="65"/>
  <c r="GV559" i="65" s="1"/>
  <c r="GT559" i="65"/>
  <c r="GY559" i="65" s="1"/>
  <c r="FN715" i="65"/>
  <c r="HB715" i="65"/>
  <c r="GS726" i="65"/>
  <c r="GV726" i="65" s="1"/>
  <c r="GT726" i="65"/>
  <c r="GS785" i="65"/>
  <c r="GV785" i="65" s="1"/>
  <c r="GT785" i="65"/>
  <c r="HF793" i="65"/>
  <c r="HB793" i="65"/>
  <c r="FN805" i="65"/>
  <c r="HF805" i="65"/>
  <c r="HB805" i="65"/>
  <c r="FV809" i="65"/>
  <c r="FN817" i="65"/>
  <c r="HB817" i="65"/>
  <c r="HF817" i="65"/>
  <c r="GT821" i="65"/>
  <c r="GY821" i="65" s="1"/>
  <c r="GS821" i="65"/>
  <c r="GV821" i="65" s="1"/>
  <c r="FN825" i="65"/>
  <c r="HB825" i="65"/>
  <c r="HF825" i="65"/>
  <c r="FN864" i="65"/>
  <c r="FN872" i="65"/>
  <c r="HF872" i="65"/>
  <c r="HB872" i="65"/>
  <c r="GS769" i="65"/>
  <c r="GV769" i="65" s="1"/>
  <c r="GT769" i="65"/>
  <c r="FN840" i="65"/>
  <c r="HF840" i="65"/>
  <c r="HB840" i="65"/>
  <c r="GS848" i="65"/>
  <c r="GV848" i="65" s="1"/>
  <c r="GT848" i="65"/>
  <c r="GY848" i="65" s="1"/>
  <c r="FV798" i="65"/>
  <c r="FN854" i="65"/>
  <c r="HF854" i="65"/>
  <c r="HB854" i="65"/>
  <c r="GS854" i="65"/>
  <c r="GV854" i="65" s="1"/>
  <c r="GT854" i="65"/>
  <c r="FN862" i="65"/>
  <c r="HF862" i="65"/>
  <c r="HB862" i="65"/>
  <c r="GT499" i="65"/>
  <c r="GY499" i="65" s="1"/>
  <c r="GS499" i="65"/>
  <c r="GV499" i="65" s="1"/>
  <c r="FN533" i="65"/>
  <c r="HB533" i="65"/>
  <c r="HF533" i="65"/>
  <c r="GS580" i="65"/>
  <c r="GV580" i="65" s="1"/>
  <c r="GT580" i="65"/>
  <c r="GY580" i="65" s="1"/>
  <c r="HF605" i="65"/>
  <c r="HB605" i="65"/>
  <c r="GS626" i="65"/>
  <c r="GV626" i="65" s="1"/>
  <c r="GT626" i="65"/>
  <c r="GY626" i="65" s="1"/>
  <c r="HB510" i="65"/>
  <c r="HF510" i="65"/>
  <c r="FN639" i="65"/>
  <c r="HF639" i="65"/>
  <c r="HB639" i="65"/>
  <c r="HB478" i="65"/>
  <c r="HF478" i="65"/>
  <c r="HF538" i="65"/>
  <c r="HB538" i="65"/>
  <c r="GS716" i="65"/>
  <c r="GV716" i="65" s="1"/>
  <c r="GT716" i="65"/>
  <c r="GY716" i="65" s="1"/>
  <c r="HF609" i="65"/>
  <c r="HB609" i="65"/>
  <c r="GS658" i="65"/>
  <c r="GV658" i="65" s="1"/>
  <c r="GT658" i="65"/>
  <c r="GT653" i="65"/>
  <c r="GY653" i="65" s="1"/>
  <c r="GS653" i="65"/>
  <c r="GV653" i="65" s="1"/>
  <c r="GT771" i="65"/>
  <c r="GY771" i="65" s="1"/>
  <c r="GS771" i="65"/>
  <c r="GV771" i="65" s="1"/>
  <c r="GS792" i="65"/>
  <c r="GV792" i="65" s="1"/>
  <c r="GT792" i="65"/>
  <c r="GS839" i="65"/>
  <c r="GV839" i="65" s="1"/>
  <c r="GT839" i="65"/>
  <c r="GY839" i="65" s="1"/>
  <c r="HF871" i="65"/>
  <c r="HB871" i="65"/>
  <c r="GT445" i="65"/>
  <c r="GS445" i="65"/>
  <c r="GV445" i="65" s="1"/>
  <c r="HF452" i="65"/>
  <c r="HB452" i="65"/>
  <c r="GS550" i="65"/>
  <c r="GV550" i="65" s="1"/>
  <c r="GT550" i="65"/>
  <c r="GY550" i="65" s="1"/>
  <c r="GS524" i="65"/>
  <c r="GV524" i="65" s="1"/>
  <c r="GT524" i="65"/>
  <c r="FN468" i="65"/>
  <c r="HF468" i="65"/>
  <c r="HB468" i="65"/>
  <c r="HF498" i="65"/>
  <c r="HB498" i="65"/>
  <c r="GS555" i="65"/>
  <c r="GV555" i="65" s="1"/>
  <c r="GT555" i="65"/>
  <c r="GT581" i="65"/>
  <c r="GS581" i="65"/>
  <c r="GV581" i="65" s="1"/>
  <c r="HF490" i="65"/>
  <c r="HB490" i="65"/>
  <c r="FN632" i="65"/>
  <c r="HF632" i="65"/>
  <c r="HB632" i="65"/>
  <c r="GT599" i="65"/>
  <c r="GS599" i="65"/>
  <c r="GV599" i="65" s="1"/>
  <c r="GS623" i="65"/>
  <c r="GV623" i="65" s="1"/>
  <c r="GT623" i="65"/>
  <c r="FN691" i="65"/>
  <c r="HF691" i="65"/>
  <c r="HB691" i="65"/>
  <c r="FN737" i="65"/>
  <c r="HF737" i="65"/>
  <c r="HB737" i="65"/>
  <c r="HB523" i="65"/>
  <c r="HF523" i="65"/>
  <c r="FN602" i="65"/>
  <c r="HF602" i="65"/>
  <c r="HB602" i="65"/>
  <c r="FN648" i="65"/>
  <c r="HF648" i="65"/>
  <c r="HB648" i="65"/>
  <c r="GT664" i="65"/>
  <c r="GY664" i="65" s="1"/>
  <c r="GS664" i="65"/>
  <c r="GV664" i="65" s="1"/>
  <c r="GS746" i="65"/>
  <c r="GV746" i="65" s="1"/>
  <c r="GT746" i="65"/>
  <c r="FN767" i="65"/>
  <c r="HF767" i="65"/>
  <c r="HB767" i="65"/>
  <c r="GS669" i="65"/>
  <c r="GV669" i="65" s="1"/>
  <c r="GT669" i="65"/>
  <c r="GY669" i="65" s="1"/>
  <c r="GS703" i="65"/>
  <c r="GV703" i="65" s="1"/>
  <c r="GT703" i="65"/>
  <c r="HF762" i="65"/>
  <c r="HB762" i="65"/>
  <c r="FN774" i="65"/>
  <c r="HF774" i="65"/>
  <c r="HB774" i="65"/>
  <c r="FN782" i="65"/>
  <c r="HF782" i="65"/>
  <c r="HB782" i="65"/>
  <c r="GS791" i="65"/>
  <c r="GV791" i="65" s="1"/>
  <c r="GT791" i="65"/>
  <c r="GY791" i="65" s="1"/>
  <c r="GS807" i="65"/>
  <c r="GV807" i="65" s="1"/>
  <c r="GT807" i="65"/>
  <c r="FN835" i="65"/>
  <c r="HB835" i="65"/>
  <c r="HF835" i="65"/>
  <c r="HF812" i="65"/>
  <c r="HB812" i="65"/>
  <c r="HB865" i="65"/>
  <c r="HF865" i="65"/>
  <c r="GT842" i="65"/>
  <c r="GS842" i="65"/>
  <c r="GV842" i="65" s="1"/>
  <c r="FN531" i="65"/>
  <c r="HB531" i="65"/>
  <c r="HF531" i="65"/>
  <c r="GS447" i="65"/>
  <c r="GV447" i="65" s="1"/>
  <c r="GT447" i="65"/>
  <c r="GY447" i="65" s="1"/>
  <c r="FN502" i="65"/>
  <c r="HF502" i="65"/>
  <c r="HB502" i="65"/>
  <c r="GT482" i="65"/>
  <c r="GS482" i="65"/>
  <c r="GV482" i="65" s="1"/>
  <c r="FN500" i="65"/>
  <c r="HF500" i="65"/>
  <c r="HB500" i="65"/>
  <c r="GS560" i="65"/>
  <c r="GV560" i="65" s="1"/>
  <c r="GT560" i="65"/>
  <c r="GS576" i="65"/>
  <c r="GV576" i="65" s="1"/>
  <c r="GT576" i="65"/>
  <c r="GS600" i="65"/>
  <c r="GV600" i="65" s="1"/>
  <c r="GT600" i="65"/>
  <c r="FV497" i="65"/>
  <c r="FN527" i="65"/>
  <c r="HF527" i="65"/>
  <c r="HB527" i="65"/>
  <c r="GS591" i="65"/>
  <c r="GV591" i="65" s="1"/>
  <c r="GT591" i="65"/>
  <c r="GY591" i="65" s="1"/>
  <c r="GT601" i="65"/>
  <c r="GY601" i="65" s="1"/>
  <c r="GS601" i="65"/>
  <c r="GV601" i="65" s="1"/>
  <c r="FN740" i="65"/>
  <c r="HB740" i="65"/>
  <c r="HF740" i="65"/>
  <c r="GS620" i="65"/>
  <c r="GV620" i="65" s="1"/>
  <c r="GT620" i="65"/>
  <c r="GS682" i="65"/>
  <c r="GV682" i="65" s="1"/>
  <c r="GT682" i="65"/>
  <c r="GY682" i="65" s="1"/>
  <c r="FN731" i="65"/>
  <c r="HF731" i="65"/>
  <c r="HB731" i="65"/>
  <c r="FN722" i="65"/>
  <c r="HF722" i="65"/>
  <c r="HB722" i="65"/>
  <c r="FN675" i="65"/>
  <c r="HF675" i="65"/>
  <c r="HB675" i="65"/>
  <c r="FN760" i="65"/>
  <c r="HB760" i="65"/>
  <c r="HF760" i="65"/>
  <c r="FN853" i="65"/>
  <c r="HF853" i="65"/>
  <c r="HB853" i="65"/>
  <c r="GS441" i="65"/>
  <c r="GV441" i="65" s="1"/>
  <c r="GT441" i="65"/>
  <c r="GS480" i="65"/>
  <c r="GV480" i="65" s="1"/>
  <c r="GT480" i="65"/>
  <c r="GY480" i="65" s="1"/>
  <c r="GS532" i="65"/>
  <c r="GV532" i="65" s="1"/>
  <c r="GT532" i="65"/>
  <c r="FN491" i="65"/>
  <c r="HF491" i="65"/>
  <c r="HB491" i="65"/>
  <c r="FN504" i="65"/>
  <c r="HF504" i="65"/>
  <c r="HB504" i="65"/>
  <c r="GS528" i="65"/>
  <c r="GV528" i="65" s="1"/>
  <c r="GT528" i="65"/>
  <c r="GS628" i="65"/>
  <c r="GV628" i="65" s="1"/>
  <c r="GT628" i="65"/>
  <c r="FN503" i="65"/>
  <c r="HB503" i="65"/>
  <c r="HF503" i="65"/>
  <c r="FN549" i="65"/>
  <c r="HB549" i="65"/>
  <c r="HF549" i="65"/>
  <c r="FN467" i="65"/>
  <c r="HF467" i="65"/>
  <c r="HB467" i="65"/>
  <c r="HF662" i="65"/>
  <c r="FN668" i="65"/>
  <c r="HF668" i="65"/>
  <c r="HB668" i="65"/>
  <c r="GS635" i="65"/>
  <c r="GV635" i="65" s="1"/>
  <c r="GT635" i="65"/>
  <c r="GY635" i="65" s="1"/>
  <c r="GS713" i="65"/>
  <c r="GV713" i="65" s="1"/>
  <c r="GT713" i="65"/>
  <c r="HF764" i="65"/>
  <c r="HB764" i="65"/>
  <c r="HB714" i="65"/>
  <c r="GS809" i="65"/>
  <c r="GV809" i="65" s="1"/>
  <c r="GT809" i="65"/>
  <c r="GY809" i="65" s="1"/>
  <c r="GS775" i="65"/>
  <c r="GV775" i="65" s="1"/>
  <c r="GT775" i="65"/>
  <c r="GY775" i="65" s="1"/>
  <c r="HF814" i="65"/>
  <c r="HB814" i="65"/>
  <c r="FN471" i="65"/>
  <c r="HF471" i="65"/>
  <c r="HB471" i="65"/>
  <c r="HF483" i="65"/>
  <c r="HB483" i="65"/>
  <c r="FV519" i="65"/>
  <c r="FN547" i="65"/>
  <c r="HB547" i="65"/>
  <c r="HF547" i="65"/>
  <c r="FV442" i="65"/>
  <c r="GS495" i="65"/>
  <c r="GV495" i="65" s="1"/>
  <c r="GT495" i="65"/>
  <c r="GY495" i="65" s="1"/>
  <c r="FN499" i="65"/>
  <c r="HF499" i="65"/>
  <c r="HB499" i="65"/>
  <c r="GT473" i="65"/>
  <c r="GS473" i="65"/>
  <c r="GV473" i="65" s="1"/>
  <c r="FN462" i="65"/>
  <c r="HF462" i="65"/>
  <c r="HB462" i="65"/>
  <c r="GS462" i="65"/>
  <c r="GV462" i="65" s="1"/>
  <c r="GT462" i="65"/>
  <c r="HB492" i="65"/>
  <c r="HF492" i="65"/>
  <c r="FN506" i="65"/>
  <c r="HF506" i="65"/>
  <c r="HB506" i="65"/>
  <c r="GS506" i="65"/>
  <c r="GV506" i="65" s="1"/>
  <c r="GT506" i="65"/>
  <c r="GS629" i="65"/>
  <c r="GV629" i="65" s="1"/>
  <c r="GT629" i="65"/>
  <c r="GY629" i="65" s="1"/>
  <c r="FN476" i="65"/>
  <c r="HF476" i="65"/>
  <c r="HB476" i="65"/>
  <c r="FN507" i="65"/>
  <c r="HF507" i="65"/>
  <c r="HB507" i="65"/>
  <c r="GS518" i="65"/>
  <c r="GV518" i="65" s="1"/>
  <c r="GT518" i="65"/>
  <c r="GY518" i="65" s="1"/>
  <c r="HB542" i="65"/>
  <c r="HF542" i="65"/>
  <c r="FN613" i="65"/>
  <c r="HF613" i="65"/>
  <c r="HB613" i="65"/>
  <c r="HF634" i="65"/>
  <c r="HB634" i="65"/>
  <c r="GS634" i="65"/>
  <c r="GV634" i="65" s="1"/>
  <c r="GT634" i="65"/>
  <c r="GS478" i="65"/>
  <c r="GV478" i="65" s="1"/>
  <c r="GT478" i="65"/>
  <c r="GS538" i="65"/>
  <c r="GV538" i="65" s="1"/>
  <c r="GT538" i="65"/>
  <c r="HF588" i="65"/>
  <c r="HB588" i="65"/>
  <c r="HF598" i="65"/>
  <c r="HB598" i="65"/>
  <c r="HF612" i="65"/>
  <c r="HB612" i="65"/>
  <c r="FN690" i="65"/>
  <c r="HF690" i="65"/>
  <c r="HB690" i="65"/>
  <c r="GT595" i="65"/>
  <c r="GS595" i="65"/>
  <c r="GV595" i="65" s="1"/>
  <c r="HF624" i="65"/>
  <c r="HB624" i="65"/>
  <c r="HF695" i="65"/>
  <c r="HB695" i="65"/>
  <c r="GS749" i="65"/>
  <c r="GV749" i="65" s="1"/>
  <c r="GT749" i="65"/>
  <c r="GS757" i="65"/>
  <c r="GV757" i="65" s="1"/>
  <c r="GT757" i="65"/>
  <c r="FN662" i="65"/>
  <c r="HB678" i="65"/>
  <c r="HF678" i="65"/>
  <c r="GS557" i="65"/>
  <c r="GV557" i="65" s="1"/>
  <c r="GT557" i="65"/>
  <c r="GS727" i="65"/>
  <c r="GV727" i="65" s="1"/>
  <c r="GT727" i="65"/>
  <c r="GS830" i="65"/>
  <c r="GV830" i="65" s="1"/>
  <c r="GT830" i="65"/>
  <c r="GT689" i="65"/>
  <c r="GS689" i="65"/>
  <c r="GV689" i="65" s="1"/>
  <c r="GS717" i="65"/>
  <c r="GV717" i="65" s="1"/>
  <c r="GT717" i="65"/>
  <c r="GT738" i="65"/>
  <c r="GS738" i="65"/>
  <c r="GV738" i="65" s="1"/>
  <c r="FN771" i="65"/>
  <c r="HF771" i="65"/>
  <c r="HB771" i="65"/>
  <c r="HB718" i="65"/>
  <c r="HF718" i="65"/>
  <c r="FN841" i="65"/>
  <c r="HF841" i="65"/>
  <c r="HB841" i="65"/>
  <c r="FN849" i="65"/>
  <c r="HF849" i="65"/>
  <c r="HB849" i="65"/>
  <c r="GS857" i="65"/>
  <c r="GV857" i="65" s="1"/>
  <c r="GT857" i="65"/>
  <c r="GT866" i="65"/>
  <c r="GS866" i="65"/>
  <c r="GV866" i="65" s="1"/>
  <c r="GT808" i="65"/>
  <c r="GS808" i="65"/>
  <c r="GV808" i="65" s="1"/>
  <c r="FN875" i="65"/>
  <c r="HF875" i="65"/>
  <c r="HB875" i="65"/>
  <c r="FN839" i="65"/>
  <c r="HF839" i="65"/>
  <c r="HB839" i="65"/>
  <c r="HF847" i="65"/>
  <c r="HB847" i="65"/>
  <c r="FV847" i="65"/>
  <c r="GT871" i="65"/>
  <c r="GS871" i="65"/>
  <c r="GV871" i="65" s="1"/>
  <c r="GS721" i="65"/>
  <c r="GV721" i="65" s="1"/>
  <c r="GT721" i="65"/>
  <c r="GY721" i="65" s="1"/>
  <c r="FN786" i="65"/>
  <c r="HF786" i="65"/>
  <c r="HB786" i="65"/>
  <c r="FN802" i="65"/>
  <c r="HF802" i="65"/>
  <c r="HB802" i="65"/>
  <c r="GS802" i="65"/>
  <c r="GV802" i="65" s="1"/>
  <c r="GT802" i="65"/>
  <c r="GY802" i="65" s="1"/>
  <c r="GS818" i="65"/>
  <c r="GV818" i="65" s="1"/>
  <c r="GT818" i="65"/>
  <c r="GY818" i="65" s="1"/>
  <c r="GS494" i="65"/>
  <c r="GV494" i="65" s="1"/>
  <c r="GT494" i="65"/>
  <c r="GS540" i="65"/>
  <c r="GV540" i="65" s="1"/>
  <c r="GT540" i="65"/>
  <c r="FN463" i="65"/>
  <c r="HF463" i="65"/>
  <c r="HB463" i="65"/>
  <c r="GT496" i="65"/>
  <c r="GY496" i="65" s="1"/>
  <c r="GS496" i="65"/>
  <c r="GV496" i="65" s="1"/>
  <c r="GT545" i="65"/>
  <c r="GY545" i="65" s="1"/>
  <c r="GS545" i="65"/>
  <c r="GV545" i="65" s="1"/>
  <c r="GS552" i="65"/>
  <c r="GV552" i="65" s="1"/>
  <c r="GT552" i="65"/>
  <c r="GS468" i="65"/>
  <c r="GV468" i="65" s="1"/>
  <c r="GT468" i="65"/>
  <c r="FV481" i="65"/>
  <c r="FN565" i="65"/>
  <c r="HF565" i="65"/>
  <c r="HB565" i="65"/>
  <c r="HF597" i="65"/>
  <c r="HB597" i="65"/>
  <c r="FN615" i="65"/>
  <c r="HB615" i="65"/>
  <c r="HF615" i="65"/>
  <c r="GS490" i="65"/>
  <c r="GV490" i="65" s="1"/>
  <c r="GT490" i="65"/>
  <c r="GS586" i="65"/>
  <c r="GV586" i="65" s="1"/>
  <c r="GT586" i="65"/>
  <c r="GS541" i="65"/>
  <c r="GV541" i="65" s="1"/>
  <c r="GT541" i="65"/>
  <c r="GY541" i="65" s="1"/>
  <c r="HB599" i="65"/>
  <c r="HF599" i="65"/>
  <c r="GS657" i="65"/>
  <c r="GV657" i="65" s="1"/>
  <c r="GT657" i="65"/>
  <c r="GS672" i="65"/>
  <c r="GV672" i="65" s="1"/>
  <c r="GT672" i="65"/>
  <c r="GY672" i="65" s="1"/>
  <c r="GS691" i="65"/>
  <c r="GV691" i="65" s="1"/>
  <c r="GT691" i="65"/>
  <c r="GY691" i="65" s="1"/>
  <c r="FN701" i="65"/>
  <c r="HF701" i="65"/>
  <c r="HB701" i="65"/>
  <c r="FN710" i="65"/>
  <c r="HB710" i="65"/>
  <c r="HF710" i="65"/>
  <c r="HB720" i="65"/>
  <c r="HF720" i="65"/>
  <c r="GS720" i="65"/>
  <c r="GV720" i="65" s="1"/>
  <c r="GT720" i="65"/>
  <c r="GY720" i="65" s="1"/>
  <c r="GS737" i="65"/>
  <c r="GV737" i="65" s="1"/>
  <c r="GT737" i="65"/>
  <c r="GY737" i="65" s="1"/>
  <c r="GS602" i="65"/>
  <c r="GV602" i="65" s="1"/>
  <c r="GT602" i="65"/>
  <c r="GY602" i="65" s="1"/>
  <c r="GT618" i="65"/>
  <c r="GY618" i="65" s="1"/>
  <c r="GS618" i="65"/>
  <c r="GV618" i="65" s="1"/>
  <c r="GS640" i="65"/>
  <c r="GV640" i="65" s="1"/>
  <c r="GT640" i="65"/>
  <c r="GY640" i="65" s="1"/>
  <c r="FN655" i="65"/>
  <c r="HB655" i="65"/>
  <c r="HF655" i="65"/>
  <c r="HF671" i="65"/>
  <c r="HB671" i="65"/>
  <c r="FN709" i="65"/>
  <c r="HF709" i="65"/>
  <c r="HB709" i="65"/>
  <c r="GT751" i="65"/>
  <c r="GY751" i="65" s="1"/>
  <c r="GS751" i="65"/>
  <c r="GV751" i="65" s="1"/>
  <c r="FN574" i="65"/>
  <c r="HF574" i="65"/>
  <c r="HB574" i="65"/>
  <c r="HF669" i="65"/>
  <c r="HB669" i="65"/>
  <c r="GS680" i="65"/>
  <c r="GV680" i="65" s="1"/>
  <c r="GT680" i="65"/>
  <c r="GT696" i="65"/>
  <c r="GS696" i="65"/>
  <c r="GV696" i="65" s="1"/>
  <c r="FN729" i="65"/>
  <c r="HF729" i="65"/>
  <c r="HB729" i="65"/>
  <c r="FN558" i="65"/>
  <c r="HF558" i="65"/>
  <c r="HB558" i="65"/>
  <c r="HF837" i="65"/>
  <c r="HB837" i="65"/>
  <c r="GT732" i="65"/>
  <c r="GY732" i="65" s="1"/>
  <c r="GS732" i="65"/>
  <c r="GV732" i="65" s="1"/>
  <c r="FN795" i="65"/>
  <c r="HB795" i="65"/>
  <c r="HF795" i="65"/>
  <c r="GT795" i="65"/>
  <c r="GS795" i="65"/>
  <c r="GV795" i="65" s="1"/>
  <c r="FN807" i="65"/>
  <c r="HF807" i="65"/>
  <c r="HB807" i="65"/>
  <c r="GT811" i="65"/>
  <c r="GS811" i="65"/>
  <c r="GV811" i="65" s="1"/>
  <c r="GS815" i="65"/>
  <c r="GV815" i="65" s="1"/>
  <c r="GT815" i="65"/>
  <c r="GS828" i="65"/>
  <c r="GV828" i="65" s="1"/>
  <c r="GT828" i="65"/>
  <c r="GS836" i="65"/>
  <c r="GV836" i="65" s="1"/>
  <c r="GT836" i="65"/>
  <c r="HF868" i="65"/>
  <c r="HB868" i="65"/>
  <c r="GS868" i="65"/>
  <c r="GV868" i="65" s="1"/>
  <c r="GT868" i="65"/>
  <c r="FN739" i="65"/>
  <c r="HF739" i="65"/>
  <c r="HB739" i="65"/>
  <c r="HF796" i="65"/>
  <c r="HB796" i="65"/>
  <c r="GS812" i="65"/>
  <c r="GV812" i="65" s="1"/>
  <c r="GT812" i="65"/>
  <c r="FN844" i="65"/>
  <c r="HB844" i="65"/>
  <c r="HF844" i="65"/>
  <c r="FN852" i="65"/>
  <c r="HF852" i="65"/>
  <c r="HB852" i="65"/>
  <c r="GS860" i="65"/>
  <c r="GV860" i="65" s="1"/>
  <c r="GT860" i="65"/>
  <c r="FN781" i="65"/>
  <c r="HB781" i="65"/>
  <c r="HF781" i="65"/>
  <c r="GS865" i="65"/>
  <c r="GV865" i="65" s="1"/>
  <c r="GT865" i="65"/>
  <c r="FV842" i="65"/>
  <c r="FN850" i="65"/>
  <c r="HB850" i="65"/>
  <c r="HF850" i="65"/>
  <c r="GT850" i="65"/>
  <c r="GS850" i="65"/>
  <c r="GV850" i="65" s="1"/>
  <c r="HB858" i="65"/>
  <c r="HF858" i="65"/>
  <c r="GS465" i="65"/>
  <c r="GV465" i="65" s="1"/>
  <c r="GT465" i="65"/>
  <c r="GS479" i="65"/>
  <c r="GV479" i="65" s="1"/>
  <c r="GT479" i="65"/>
  <c r="GY479" i="65" s="1"/>
  <c r="FN487" i="65"/>
  <c r="HF487" i="65"/>
  <c r="HB487" i="65"/>
  <c r="GT531" i="65"/>
  <c r="GS531" i="65"/>
  <c r="GV531" i="65" s="1"/>
  <c r="GS458" i="65"/>
  <c r="GV458" i="65" s="1"/>
  <c r="GT458" i="65"/>
  <c r="FN464" i="65"/>
  <c r="HF464" i="65"/>
  <c r="HB464" i="65"/>
  <c r="GN502" i="65"/>
  <c r="HD502" i="65" s="1"/>
  <c r="FN512" i="65"/>
  <c r="HF512" i="65"/>
  <c r="HB512" i="65"/>
  <c r="HF546" i="65"/>
  <c r="HB546" i="65"/>
  <c r="GS546" i="65"/>
  <c r="GV546" i="65" s="1"/>
  <c r="GT546" i="65"/>
  <c r="HB551" i="65"/>
  <c r="HF551" i="65"/>
  <c r="GS584" i="65"/>
  <c r="GV584" i="65" s="1"/>
  <c r="GT584" i="65"/>
  <c r="GS608" i="65"/>
  <c r="GV608" i="65" s="1"/>
  <c r="GT608" i="65"/>
  <c r="GS616" i="65"/>
  <c r="GV616" i="65" s="1"/>
  <c r="GT616" i="65"/>
  <c r="FV554" i="65"/>
  <c r="GS740" i="65"/>
  <c r="GV740" i="65" s="1"/>
  <c r="GT740" i="65"/>
  <c r="GY740" i="65" s="1"/>
  <c r="FV750" i="65"/>
  <c r="FN750" i="65"/>
  <c r="HF750" i="65"/>
  <c r="HB750" i="65"/>
  <c r="FN766" i="65"/>
  <c r="HF766" i="65"/>
  <c r="HB766" i="65"/>
  <c r="GS526" i="65"/>
  <c r="GV526" i="65" s="1"/>
  <c r="GT526" i="65"/>
  <c r="GY526" i="65" s="1"/>
  <c r="GS633" i="65"/>
  <c r="GV633" i="65" s="1"/>
  <c r="GT633" i="65"/>
  <c r="GS747" i="65"/>
  <c r="GV747" i="65" s="1"/>
  <c r="GT747" i="65"/>
  <c r="HF685" i="65"/>
  <c r="HB685" i="65"/>
  <c r="FN699" i="65"/>
  <c r="HB699" i="65"/>
  <c r="HF699" i="65"/>
  <c r="FN708" i="65"/>
  <c r="HF708" i="65"/>
  <c r="HB708" i="65"/>
  <c r="GS722" i="65"/>
  <c r="GV722" i="65" s="1"/>
  <c r="GT722" i="65"/>
  <c r="GS826" i="65"/>
  <c r="GV826" i="65" s="1"/>
  <c r="GT826" i="65"/>
  <c r="GY826" i="65" s="1"/>
  <c r="HB834" i="65"/>
  <c r="HF834" i="65"/>
  <c r="FN583" i="65"/>
  <c r="HB583" i="65"/>
  <c r="HF583" i="65"/>
  <c r="FN663" i="65"/>
  <c r="HF663" i="65"/>
  <c r="HB663" i="65"/>
  <c r="GT675" i="65"/>
  <c r="GY675" i="65" s="1"/>
  <c r="GS675" i="65"/>
  <c r="GV675" i="65" s="1"/>
  <c r="FN692" i="65"/>
  <c r="HB692" i="65"/>
  <c r="HF692" i="65"/>
  <c r="GT763" i="65"/>
  <c r="GY763" i="65" s="1"/>
  <c r="GS763" i="65"/>
  <c r="GV763" i="65" s="1"/>
  <c r="FN783" i="65"/>
  <c r="HF783" i="65"/>
  <c r="HB783" i="65"/>
  <c r="GS783" i="65"/>
  <c r="GV783" i="65" s="1"/>
  <c r="GT783" i="65"/>
  <c r="GY783" i="65" s="1"/>
  <c r="FN723" i="65"/>
  <c r="HB723" i="65"/>
  <c r="HF723" i="65"/>
  <c r="GS760" i="65"/>
  <c r="GV760" i="65" s="1"/>
  <c r="GT760" i="65"/>
  <c r="HF838" i="65"/>
  <c r="HB838" i="65"/>
  <c r="GS838" i="65"/>
  <c r="GV838" i="65" s="1"/>
  <c r="GT838" i="65"/>
  <c r="FN861" i="65"/>
  <c r="HF861" i="65"/>
  <c r="HB861" i="65"/>
  <c r="GS870" i="65"/>
  <c r="GV870" i="65" s="1"/>
  <c r="GT870" i="65"/>
  <c r="GT816" i="65"/>
  <c r="GS816" i="65"/>
  <c r="GV816" i="65" s="1"/>
  <c r="GS831" i="65"/>
  <c r="GV831" i="65" s="1"/>
  <c r="GT831" i="65"/>
  <c r="GY831" i="65" s="1"/>
  <c r="GS851" i="65"/>
  <c r="GV851" i="65" s="1"/>
  <c r="GT851" i="65"/>
  <c r="GY851" i="65" s="1"/>
  <c r="GS859" i="65"/>
  <c r="GV859" i="65" s="1"/>
  <c r="GT859" i="65"/>
  <c r="GY859" i="65" s="1"/>
  <c r="FN867" i="65"/>
  <c r="HB867" i="65"/>
  <c r="HF867" i="65"/>
  <c r="FN794" i="65"/>
  <c r="HF794" i="65"/>
  <c r="HB794" i="65"/>
  <c r="GS810" i="65"/>
  <c r="GV810" i="65" s="1"/>
  <c r="GT810" i="65"/>
  <c r="GY810" i="65" s="1"/>
  <c r="FN441" i="65"/>
  <c r="HF441" i="65"/>
  <c r="FN449" i="65"/>
  <c r="HF449" i="65"/>
  <c r="HB449" i="65"/>
  <c r="GT466" i="65"/>
  <c r="GS466" i="65"/>
  <c r="GV466" i="65" s="1"/>
  <c r="GS488" i="65"/>
  <c r="GV488" i="65" s="1"/>
  <c r="GT488" i="65"/>
  <c r="GY488" i="65" s="1"/>
  <c r="FN508" i="65"/>
  <c r="HF508" i="65"/>
  <c r="HB508" i="65"/>
  <c r="GS536" i="65"/>
  <c r="GV536" i="65" s="1"/>
  <c r="GT536" i="65"/>
  <c r="GS590" i="65"/>
  <c r="GV590" i="65" s="1"/>
  <c r="GT590" i="65"/>
  <c r="GT457" i="65"/>
  <c r="GS457" i="65"/>
  <c r="GV457" i="65" s="1"/>
  <c r="GS489" i="65"/>
  <c r="GV489" i="65" s="1"/>
  <c r="GT489" i="65"/>
  <c r="FN537" i="65"/>
  <c r="FN625" i="65"/>
  <c r="HF625" i="65"/>
  <c r="HB625" i="65"/>
  <c r="GT625" i="65"/>
  <c r="GY625" i="65" s="1"/>
  <c r="GS625" i="65"/>
  <c r="GV625" i="65" s="1"/>
  <c r="GS579" i="65"/>
  <c r="GV579" i="65" s="1"/>
  <c r="GT579" i="65"/>
  <c r="GY579" i="65" s="1"/>
  <c r="GS603" i="65"/>
  <c r="GV603" i="65" s="1"/>
  <c r="GT603" i="65"/>
  <c r="GS646" i="65"/>
  <c r="GV646" i="65" s="1"/>
  <c r="GT646" i="65"/>
  <c r="GT668" i="65"/>
  <c r="GY668" i="65" s="1"/>
  <c r="GS668" i="65"/>
  <c r="GV668" i="65" s="1"/>
  <c r="FN688" i="65"/>
  <c r="HF688" i="65"/>
  <c r="HB688" i="65"/>
  <c r="GS735" i="65"/>
  <c r="GV735" i="65" s="1"/>
  <c r="GT735" i="65"/>
  <c r="FN486" i="65"/>
  <c r="HB486" i="65"/>
  <c r="FN594" i="65"/>
  <c r="HF594" i="65"/>
  <c r="HB594" i="65"/>
  <c r="FN622" i="65"/>
  <c r="HB622" i="65"/>
  <c r="HF622" i="65"/>
  <c r="FN635" i="65"/>
  <c r="FN643" i="65"/>
  <c r="HF643" i="65"/>
  <c r="HB643" i="65"/>
  <c r="GS643" i="65"/>
  <c r="GV643" i="65" s="1"/>
  <c r="GT643" i="65"/>
  <c r="FN651" i="65"/>
  <c r="HF651" i="65"/>
  <c r="HB651" i="65"/>
  <c r="FN694" i="65"/>
  <c r="HF694" i="65"/>
  <c r="HB694" i="65"/>
  <c r="GT764" i="65"/>
  <c r="GY764" i="65" s="1"/>
  <c r="GS764" i="65"/>
  <c r="GV764" i="65" s="1"/>
  <c r="GS647" i="65"/>
  <c r="GV647" i="65" s="1"/>
  <c r="GT647" i="65"/>
  <c r="HF686" i="65"/>
  <c r="HB686" i="65"/>
  <c r="GT714" i="65"/>
  <c r="GS714" i="65"/>
  <c r="GV714" i="65" s="1"/>
  <c r="HF754" i="65"/>
  <c r="HB754" i="65"/>
  <c r="GS770" i="65"/>
  <c r="GV770" i="65" s="1"/>
  <c r="GT770" i="65"/>
  <c r="FN521" i="65"/>
  <c r="HB521" i="65"/>
  <c r="GS698" i="65"/>
  <c r="GV698" i="65" s="1"/>
  <c r="GT698" i="65"/>
  <c r="GY698" i="65" s="1"/>
  <c r="FN777" i="65"/>
  <c r="HF777" i="65"/>
  <c r="HB777" i="65"/>
  <c r="GS833" i="65"/>
  <c r="GV833" i="65" s="1"/>
  <c r="GT833" i="65"/>
  <c r="FN726" i="65"/>
  <c r="HF726" i="65"/>
  <c r="HB726" i="65"/>
  <c r="HB789" i="65"/>
  <c r="HF797" i="65"/>
  <c r="HB797" i="65"/>
  <c r="FN801" i="65"/>
  <c r="HB801" i="65"/>
  <c r="HF801" i="65"/>
  <c r="GT805" i="65"/>
  <c r="GY805" i="65" s="1"/>
  <c r="GS805" i="65"/>
  <c r="GV805" i="65" s="1"/>
  <c r="GT813" i="65"/>
  <c r="GY813" i="65" s="1"/>
  <c r="GS813" i="65"/>
  <c r="GV813" i="65" s="1"/>
  <c r="GS817" i="65"/>
  <c r="GV817" i="65" s="1"/>
  <c r="GT817" i="65"/>
  <c r="GY817" i="65" s="1"/>
  <c r="GS825" i="65"/>
  <c r="GV825" i="65" s="1"/>
  <c r="GT825" i="65"/>
  <c r="GY825" i="65" s="1"/>
  <c r="GS832" i="65"/>
  <c r="GV832" i="65" s="1"/>
  <c r="GT832" i="65"/>
  <c r="GY832" i="65" s="1"/>
  <c r="GT872" i="65"/>
  <c r="GS872" i="65"/>
  <c r="GV872" i="65" s="1"/>
  <c r="FN769" i="65"/>
  <c r="HF769" i="65"/>
  <c r="HB769" i="65"/>
  <c r="FN788" i="65"/>
  <c r="HB788" i="65"/>
  <c r="FN820" i="65"/>
  <c r="HF820" i="65"/>
  <c r="HB820" i="65"/>
  <c r="GS820" i="65"/>
  <c r="GV820" i="65" s="1"/>
  <c r="GT820" i="65"/>
  <c r="GS840" i="65"/>
  <c r="GV840" i="65" s="1"/>
  <c r="GT840" i="65"/>
  <c r="GY840" i="65" s="1"/>
  <c r="HF848" i="65"/>
  <c r="HB848" i="65"/>
  <c r="GT869" i="65"/>
  <c r="GS869" i="65"/>
  <c r="GV869" i="65" s="1"/>
  <c r="HF775" i="65"/>
  <c r="HB775" i="65"/>
  <c r="HB798" i="65"/>
  <c r="GS814" i="65"/>
  <c r="GV814" i="65" s="1"/>
  <c r="GT814" i="65"/>
  <c r="GS846" i="65"/>
  <c r="GV846" i="65" s="1"/>
  <c r="GT846" i="65"/>
  <c r="GN778" i="65"/>
  <c r="HD778" i="65" s="1"/>
  <c r="GN734" i="65"/>
  <c r="HD734" i="65" s="1"/>
  <c r="GN702" i="65"/>
  <c r="HD702" i="65" s="1"/>
  <c r="GN518" i="65"/>
  <c r="HD518" i="65" s="1"/>
  <c r="FV564" i="65"/>
  <c r="FV636" i="65"/>
  <c r="FV637" i="65"/>
  <c r="FV645" i="65"/>
  <c r="FV749" i="65"/>
  <c r="FV567" i="65"/>
  <c r="FV855" i="65"/>
  <c r="FV494" i="65"/>
  <c r="FV496" i="65"/>
  <c r="FV615" i="65"/>
  <c r="FV599" i="65"/>
  <c r="FV650" i="65"/>
  <c r="FV753" i="65"/>
  <c r="FV844" i="65"/>
  <c r="FV852" i="65"/>
  <c r="FV781" i="65"/>
  <c r="FV454" i="65"/>
  <c r="FV458" i="65"/>
  <c r="FV502" i="65"/>
  <c r="FV512" i="65"/>
  <c r="FV529" i="65"/>
  <c r="FV700" i="65"/>
  <c r="FV731" i="65"/>
  <c r="FV712" i="65"/>
  <c r="FV504" i="65"/>
  <c r="FV704" i="65"/>
  <c r="FV495" i="65"/>
  <c r="FV661" i="65"/>
  <c r="FV738" i="65"/>
  <c r="FV453" i="65"/>
  <c r="FV444" i="65"/>
  <c r="FV490" i="65"/>
  <c r="FV586" i="65"/>
  <c r="GC736" i="65"/>
  <c r="HF736" i="65" s="1"/>
  <c r="FV680" i="65"/>
  <c r="FV745" i="65"/>
  <c r="FV535" i="65"/>
  <c r="FV553" i="65"/>
  <c r="FV584" i="65"/>
  <c r="FV592" i="65"/>
  <c r="FV617" i="65"/>
  <c r="FV816" i="65"/>
  <c r="FV443" i="65"/>
  <c r="FV457" i="65"/>
  <c r="FV668" i="65"/>
  <c r="FV833" i="65"/>
  <c r="FV789" i="65"/>
  <c r="FV793" i="65"/>
  <c r="FV671" i="65"/>
  <c r="FV818" i="65"/>
  <c r="FV565" i="65"/>
  <c r="FV573" i="65"/>
  <c r="FV736" i="65"/>
  <c r="FV660" i="65"/>
  <c r="FV459" i="65"/>
  <c r="FV551" i="65"/>
  <c r="FV576" i="65"/>
  <c r="FV747" i="65"/>
  <c r="FV656" i="65"/>
  <c r="FV723" i="65"/>
  <c r="FV805" i="65"/>
  <c r="FV821" i="65"/>
  <c r="GN460" i="65"/>
  <c r="HD460" i="65" s="1"/>
  <c r="GN573" i="65"/>
  <c r="HD573" i="65" s="1"/>
  <c r="GL191" i="65"/>
  <c r="GN239" i="65"/>
  <c r="HD239" i="65" s="1"/>
  <c r="GL94" i="65"/>
  <c r="GL350" i="65"/>
  <c r="GN228" i="65"/>
  <c r="HD228" i="65" s="1"/>
  <c r="GN202" i="65"/>
  <c r="HD202" i="65" s="1"/>
  <c r="GL25" i="65"/>
  <c r="GN271" i="65"/>
  <c r="GN185" i="65"/>
  <c r="HD185" i="65" s="1"/>
  <c r="GL19" i="65"/>
  <c r="GN67" i="65"/>
  <c r="HD67" i="65" s="1"/>
  <c r="GL83" i="65"/>
  <c r="GL259" i="65"/>
  <c r="GN275" i="65"/>
  <c r="HD275" i="65" s="1"/>
  <c r="GL323" i="65"/>
  <c r="GN339" i="65"/>
  <c r="GL7" i="65"/>
  <c r="GN746" i="65"/>
  <c r="HD746" i="65" s="1"/>
  <c r="GL335" i="65"/>
  <c r="GL368" i="65"/>
  <c r="GL388" i="65"/>
  <c r="GN300" i="65"/>
  <c r="HD300" i="65" s="1"/>
  <c r="GN498" i="65"/>
  <c r="HD498" i="65" s="1"/>
  <c r="GN776" i="65"/>
  <c r="HD776" i="65" s="1"/>
  <c r="GN816" i="65"/>
  <c r="HD816" i="65" s="1"/>
  <c r="GL190" i="65"/>
  <c r="GL379" i="65"/>
  <c r="GN463" i="65"/>
  <c r="HD463" i="65" s="1"/>
  <c r="GL153" i="65"/>
  <c r="GL8" i="65"/>
  <c r="GN549" i="65"/>
  <c r="HD549" i="65" s="1"/>
  <c r="GN659" i="65"/>
  <c r="HD659" i="65" s="1"/>
  <c r="GN872" i="65"/>
  <c r="HD872" i="65" s="1"/>
  <c r="GN814" i="65"/>
  <c r="HD814" i="65" s="1"/>
  <c r="GN462" i="65"/>
  <c r="HD462" i="65" s="1"/>
  <c r="GN871" i="65"/>
  <c r="HD871" i="65" s="1"/>
  <c r="GN551" i="65"/>
  <c r="HD551" i="65" s="1"/>
  <c r="GL414" i="65"/>
  <c r="GL415" i="65"/>
  <c r="GN787" i="65"/>
  <c r="HD787" i="65" s="1"/>
  <c r="GN437" i="65"/>
  <c r="HD437" i="65" s="1"/>
  <c r="GL438" i="65"/>
  <c r="GN76" i="65"/>
  <c r="GN24" i="65"/>
  <c r="GN342" i="65"/>
  <c r="HD342" i="65" s="1"/>
  <c r="GN225" i="65"/>
  <c r="HD225" i="65" s="1"/>
  <c r="GM249" i="65"/>
  <c r="HC249" i="65" s="1"/>
  <c r="GN471" i="65"/>
  <c r="HD471" i="65" s="1"/>
  <c r="GN855" i="65"/>
  <c r="HD855" i="65" s="1"/>
  <c r="GN545" i="65"/>
  <c r="HD545" i="65" s="1"/>
  <c r="GN423" i="65"/>
  <c r="HD423" i="65" s="1"/>
  <c r="GL420" i="65"/>
  <c r="GL412" i="65"/>
  <c r="GN435" i="65"/>
  <c r="HD435" i="65" s="1"/>
  <c r="GN395" i="65"/>
  <c r="HD395" i="65" s="1"/>
  <c r="GN419" i="65"/>
  <c r="HB249" i="65"/>
  <c r="GN320" i="65"/>
  <c r="HD320" i="65" s="1"/>
  <c r="GL91" i="65"/>
  <c r="GN139" i="65"/>
  <c r="GL155" i="65"/>
  <c r="GN267" i="65"/>
  <c r="HD267" i="65" s="1"/>
  <c r="GL283" i="65"/>
  <c r="GL63" i="65"/>
  <c r="GN303" i="65"/>
  <c r="HD303" i="65" s="1"/>
  <c r="GN224" i="65"/>
  <c r="HD224" i="65" s="1"/>
  <c r="GN28" i="65"/>
  <c r="GL92" i="65"/>
  <c r="GN147" i="65"/>
  <c r="HD147" i="65" s="1"/>
  <c r="GL163" i="65"/>
  <c r="GL227" i="65"/>
  <c r="GN264" i="65"/>
  <c r="GL32" i="65"/>
  <c r="GL220" i="65"/>
  <c r="GL240" i="65"/>
  <c r="GL180" i="65"/>
  <c r="GN119" i="65"/>
  <c r="HD119" i="65" s="1"/>
  <c r="GN183" i="65"/>
  <c r="HD183" i="65" s="1"/>
  <c r="GL375" i="65"/>
  <c r="GL252" i="65"/>
  <c r="GL168" i="65"/>
  <c r="GL15" i="65"/>
  <c r="GL255" i="65"/>
  <c r="GN376" i="65"/>
  <c r="GN510" i="65"/>
  <c r="HD510" i="65" s="1"/>
  <c r="GN544" i="65"/>
  <c r="HD544" i="65" s="1"/>
  <c r="GN612" i="65"/>
  <c r="HD612" i="65" s="1"/>
  <c r="GN555" i="65"/>
  <c r="HD555" i="65" s="1"/>
  <c r="GN732" i="65"/>
  <c r="HD732" i="65" s="1"/>
  <c r="GN590" i="65"/>
  <c r="HD590" i="65" s="1"/>
  <c r="GL439" i="65"/>
  <c r="GL431" i="65"/>
  <c r="GL427" i="65"/>
  <c r="GL116" i="65"/>
  <c r="GL206" i="65"/>
  <c r="GL110" i="65"/>
  <c r="GL381" i="65"/>
  <c r="GL374" i="65"/>
  <c r="GL14" i="65"/>
  <c r="GL369" i="65"/>
  <c r="GL346" i="65"/>
  <c r="GL389" i="65"/>
  <c r="GL345" i="65"/>
  <c r="GL58" i="65"/>
  <c r="GL257" i="65"/>
  <c r="GL86" i="65"/>
  <c r="GL353" i="65"/>
  <c r="GL118" i="65"/>
  <c r="GL159" i="65"/>
  <c r="GN223" i="65"/>
  <c r="HD223" i="65" s="1"/>
  <c r="GL373" i="65"/>
  <c r="GL372" i="65"/>
  <c r="GN356" i="65"/>
  <c r="HD356" i="65" s="1"/>
  <c r="GN276" i="65"/>
  <c r="HD276" i="65" s="1"/>
  <c r="GL148" i="65"/>
  <c r="GL142" i="65"/>
  <c r="GL222" i="65"/>
  <c r="GL65" i="65"/>
  <c r="GN81" i="65"/>
  <c r="HD81" i="65" s="1"/>
  <c r="GN39" i="65"/>
  <c r="GL55" i="65"/>
  <c r="GL231" i="65"/>
  <c r="GL295" i="65"/>
  <c r="GN311" i="65"/>
  <c r="GL152" i="65"/>
  <c r="GL337" i="65"/>
  <c r="GN72" i="65"/>
  <c r="HD72" i="65" s="1"/>
  <c r="GL332" i="65"/>
  <c r="GN140" i="65"/>
  <c r="HD140" i="65" s="1"/>
  <c r="GL96" i="65"/>
  <c r="GL121" i="65"/>
  <c r="GL207" i="65"/>
  <c r="GN818" i="65"/>
  <c r="HD818" i="65" s="1"/>
  <c r="GN585" i="65"/>
  <c r="HD585" i="65" s="1"/>
  <c r="GN748" i="65"/>
  <c r="HD748" i="65" s="1"/>
  <c r="GN546" i="65"/>
  <c r="HD546" i="65" s="1"/>
  <c r="GN591" i="65"/>
  <c r="HD591" i="65" s="1"/>
  <c r="GN740" i="65"/>
  <c r="HD740" i="65" s="1"/>
  <c r="GN667" i="65"/>
  <c r="HD667" i="65" s="1"/>
  <c r="GN382" i="65"/>
  <c r="GN64" i="65"/>
  <c r="HD64" i="65" s="1"/>
  <c r="GN265" i="65"/>
  <c r="HD265" i="65" s="1"/>
  <c r="GN114" i="65"/>
  <c r="HD114" i="65" s="1"/>
  <c r="GN385" i="65"/>
  <c r="GN33" i="65"/>
  <c r="HD33" i="65" s="1"/>
  <c r="GN109" i="65"/>
  <c r="HD109" i="65" s="1"/>
  <c r="GN74" i="65"/>
  <c r="GN73" i="65"/>
  <c r="GN62" i="65"/>
  <c r="HD62" i="65" s="1"/>
  <c r="GN543" i="65"/>
  <c r="HD543" i="65" s="1"/>
  <c r="GN618" i="65"/>
  <c r="HD618" i="65" s="1"/>
  <c r="GN828" i="65"/>
  <c r="HD828" i="65" s="1"/>
  <c r="GN516" i="65"/>
  <c r="HD516" i="65" s="1"/>
  <c r="GN553" i="65"/>
  <c r="HD553" i="65" s="1"/>
  <c r="GL417" i="65"/>
  <c r="GL429" i="65"/>
  <c r="GN378" i="65"/>
  <c r="HD378" i="65" s="1"/>
  <c r="GN176" i="65"/>
  <c r="HD176" i="65" s="1"/>
  <c r="GN38" i="65"/>
  <c r="GN120" i="65"/>
  <c r="GL416" i="65"/>
  <c r="GN433" i="65"/>
  <c r="HD433" i="65" s="1"/>
  <c r="GL432" i="65"/>
  <c r="GL404" i="65"/>
  <c r="GL366" i="65"/>
  <c r="GL43" i="65"/>
  <c r="GL348" i="65"/>
  <c r="GN158" i="65"/>
  <c r="GL9" i="65"/>
  <c r="GL89" i="65"/>
  <c r="GL93" i="65"/>
  <c r="GN112" i="65"/>
  <c r="GL88" i="65"/>
  <c r="GL292" i="65"/>
  <c r="GN626" i="65"/>
  <c r="HD626" i="65" s="1"/>
  <c r="GN779" i="65"/>
  <c r="HD779" i="65" s="1"/>
  <c r="GN472" i="65"/>
  <c r="HD472" i="65" s="1"/>
  <c r="GN703" i="65"/>
  <c r="HD703" i="65" s="1"/>
  <c r="GN780" i="65"/>
  <c r="HD780" i="65" s="1"/>
  <c r="GN860" i="65"/>
  <c r="HD860" i="65" s="1"/>
  <c r="GN781" i="65"/>
  <c r="HD781" i="65" s="1"/>
  <c r="GN592" i="65"/>
  <c r="HD592" i="65" s="1"/>
  <c r="GN616" i="65"/>
  <c r="HD616" i="65" s="1"/>
  <c r="GN675" i="65"/>
  <c r="HD675" i="65" s="1"/>
  <c r="GN474" i="65"/>
  <c r="HD474" i="65" s="1"/>
  <c r="GN694" i="65"/>
  <c r="HD694" i="65" s="1"/>
  <c r="GL421" i="65"/>
  <c r="GN146" i="65"/>
  <c r="GN269" i="65"/>
  <c r="HD269" i="65" s="1"/>
  <c r="GL396" i="65"/>
  <c r="GL218" i="65"/>
  <c r="GL262" i="65"/>
  <c r="GL341" i="65"/>
  <c r="GL377" i="65"/>
  <c r="GN234" i="65"/>
  <c r="HD234" i="65" s="1"/>
  <c r="GL277" i="65"/>
  <c r="GL370" i="65"/>
  <c r="GL242" i="65"/>
  <c r="GL200" i="65"/>
  <c r="GL129" i="65"/>
  <c r="GL20" i="65"/>
  <c r="GL68" i="65"/>
  <c r="GN66" i="65"/>
  <c r="GN30" i="65"/>
  <c r="GN297" i="65"/>
  <c r="HD297" i="65" s="1"/>
  <c r="GL192" i="65"/>
  <c r="GL322" i="65"/>
  <c r="GL237" i="65"/>
  <c r="GL194" i="65"/>
  <c r="GL294" i="65"/>
  <c r="GL209" i="65"/>
  <c r="GN78" i="65"/>
  <c r="GL274" i="65"/>
  <c r="GL101" i="65"/>
  <c r="GN226" i="65"/>
  <c r="HD226" i="65" s="1"/>
  <c r="GN34" i="65"/>
  <c r="GL326" i="65"/>
  <c r="GL134" i="65"/>
  <c r="GN792" i="65"/>
  <c r="HD792" i="65" s="1"/>
  <c r="GN593" i="65"/>
  <c r="HD593" i="65" s="1"/>
  <c r="GM490" i="65"/>
  <c r="HC490" i="65" s="1"/>
  <c r="GN632" i="65"/>
  <c r="HD632" i="65" s="1"/>
  <c r="GN811" i="65"/>
  <c r="HD811" i="65" s="1"/>
  <c r="GN784" i="65"/>
  <c r="HD784" i="65" s="1"/>
  <c r="GN674" i="65"/>
  <c r="HD674" i="65" s="1"/>
  <c r="GN742" i="65"/>
  <c r="HD742" i="65" s="1"/>
  <c r="GL394" i="65"/>
  <c r="GL398" i="65"/>
  <c r="GL422" i="65"/>
  <c r="GL430" i="65"/>
  <c r="GN428" i="65"/>
  <c r="HD428" i="65" s="1"/>
  <c r="GL406" i="65"/>
  <c r="GL340" i="65"/>
  <c r="GL308" i="65"/>
  <c r="GN266" i="65"/>
  <c r="HD266" i="65" s="1"/>
  <c r="GN260" i="65"/>
  <c r="HD260" i="65" s="1"/>
  <c r="GL85" i="65"/>
  <c r="GN347" i="65"/>
  <c r="HD347" i="65" s="1"/>
  <c r="GL363" i="65"/>
  <c r="GN189" i="65"/>
  <c r="GL384" i="65"/>
  <c r="GL272" i="65"/>
  <c r="GL57" i="65"/>
  <c r="GL312" i="65"/>
  <c r="GL286" i="65"/>
  <c r="GN186" i="65"/>
  <c r="HD186" i="65" s="1"/>
  <c r="GL132" i="65"/>
  <c r="GN29" i="65"/>
  <c r="GL35" i="65"/>
  <c r="GL99" i="65"/>
  <c r="GN115" i="65"/>
  <c r="GL307" i="65"/>
  <c r="GN355" i="65"/>
  <c r="GL371" i="65"/>
  <c r="GL108" i="65"/>
  <c r="GN80" i="65"/>
  <c r="GL133" i="65"/>
  <c r="GN31" i="65"/>
  <c r="HD31" i="65" s="1"/>
  <c r="GL95" i="65"/>
  <c r="GL351" i="65"/>
  <c r="GN177" i="65"/>
  <c r="HD177" i="65" s="1"/>
  <c r="GN352" i="65"/>
  <c r="HD352" i="65" s="1"/>
  <c r="GN44" i="65"/>
  <c r="HD44" i="65" s="1"/>
  <c r="GN23" i="65"/>
  <c r="GL71" i="65"/>
  <c r="GL215" i="65"/>
  <c r="GN263" i="65"/>
  <c r="HD263" i="65" s="1"/>
  <c r="GL279" i="65"/>
  <c r="GL216" i="65"/>
  <c r="GL380" i="65"/>
  <c r="GN316" i="65"/>
  <c r="HD316" i="65" s="1"/>
  <c r="GN145" i="65"/>
  <c r="GN40" i="65"/>
  <c r="HD40" i="65" s="1"/>
  <c r="GL268" i="65"/>
  <c r="GL79" i="65"/>
  <c r="GN478" i="65"/>
  <c r="HD478" i="65" s="1"/>
  <c r="FV690" i="65"/>
  <c r="FV624" i="65"/>
  <c r="GN749" i="65"/>
  <c r="HD749" i="65" s="1"/>
  <c r="FV808" i="65"/>
  <c r="GN511" i="65"/>
  <c r="HD511" i="65" s="1"/>
  <c r="FV550" i="65"/>
  <c r="FV585" i="65"/>
  <c r="FV468" i="65"/>
  <c r="GN581" i="65"/>
  <c r="HD581" i="65" s="1"/>
  <c r="FV541" i="65"/>
  <c r="GN657" i="65"/>
  <c r="HD657" i="65" s="1"/>
  <c r="FV666" i="65"/>
  <c r="FV710" i="65"/>
  <c r="FV737" i="65"/>
  <c r="FV664" i="65"/>
  <c r="FV681" i="65"/>
  <c r="GN574" i="65"/>
  <c r="HD574" i="65" s="1"/>
  <c r="GN660" i="65"/>
  <c r="HD660" i="65" s="1"/>
  <c r="FV558" i="65"/>
  <c r="FV693" i="65"/>
  <c r="FV868" i="65"/>
  <c r="GN868" i="65"/>
  <c r="HD868" i="65" s="1"/>
  <c r="FV860" i="65"/>
  <c r="FV479" i="65"/>
  <c r="FV482" i="65"/>
  <c r="FV633" i="65"/>
  <c r="FV631" i="65"/>
  <c r="FV697" i="65"/>
  <c r="GN826" i="65"/>
  <c r="HD826" i="65" s="1"/>
  <c r="GN692" i="65"/>
  <c r="HD692" i="65" s="1"/>
  <c r="FV744" i="65"/>
  <c r="FV776" i="65"/>
  <c r="FV760" i="65"/>
  <c r="GN861" i="65"/>
  <c r="HD861" i="65" s="1"/>
  <c r="FV827" i="65"/>
  <c r="GN851" i="65"/>
  <c r="HD851" i="65" s="1"/>
  <c r="FV625" i="65"/>
  <c r="FV619" i="65"/>
  <c r="FV630" i="65"/>
  <c r="FV756" i="65"/>
  <c r="FV556" i="65"/>
  <c r="FV714" i="65"/>
  <c r="FV698" i="65"/>
  <c r="GN793" i="65"/>
  <c r="HD793" i="65" s="1"/>
  <c r="GN813" i="65"/>
  <c r="HD813" i="65" s="1"/>
  <c r="FV813" i="65"/>
  <c r="GL825" i="65"/>
  <c r="GN832" i="65"/>
  <c r="HD832" i="65" s="1"/>
  <c r="FV772" i="65"/>
  <c r="GL402" i="65"/>
  <c r="GN426" i="65"/>
  <c r="HD426" i="65" s="1"/>
  <c r="GL436" i="65"/>
  <c r="GN440" i="65"/>
  <c r="GL418" i="65"/>
  <c r="GN434" i="65"/>
  <c r="GL425" i="65"/>
  <c r="GN318" i="65"/>
  <c r="HD318" i="65" s="1"/>
  <c r="GL298" i="65"/>
  <c r="GL302" i="65"/>
  <c r="GL164" i="65"/>
  <c r="GL52" i="65"/>
  <c r="GL37" i="65"/>
  <c r="GL69" i="65"/>
  <c r="GL27" i="65"/>
  <c r="GN75" i="65"/>
  <c r="HD75" i="65" s="1"/>
  <c r="GL219" i="65"/>
  <c r="GL104" i="65"/>
  <c r="GL310" i="65"/>
  <c r="GN201" i="65"/>
  <c r="HD201" i="65" s="1"/>
  <c r="GN156" i="65"/>
  <c r="HD156" i="65" s="1"/>
  <c r="GL282" i="65"/>
  <c r="GL281" i="65"/>
  <c r="GL217" i="65"/>
  <c r="GL41" i="65"/>
  <c r="GN111" i="65"/>
  <c r="HD111" i="65" s="1"/>
  <c r="GL98" i="65"/>
  <c r="GN313" i="65"/>
  <c r="HD313" i="65" s="1"/>
  <c r="GL288" i="65"/>
  <c r="GL309" i="65"/>
  <c r="GL45" i="65"/>
  <c r="GL77" i="65"/>
  <c r="GL349" i="65"/>
  <c r="GL221" i="65"/>
  <c r="GN26" i="65"/>
  <c r="HD26" i="65" s="1"/>
  <c r="GL364" i="65"/>
  <c r="GN321" i="65"/>
  <c r="HD321" i="65" s="1"/>
  <c r="GL278" i="65"/>
  <c r="GL210" i="65"/>
  <c r="GN70" i="65"/>
  <c r="HD70" i="65" s="1"/>
  <c r="GL162" i="65"/>
  <c r="GN305" i="65"/>
  <c r="GN138" i="65"/>
  <c r="HD138" i="65" s="1"/>
  <c r="GL314" i="65"/>
  <c r="GL233" i="65"/>
  <c r="GL261" i="65"/>
  <c r="GL135" i="65"/>
  <c r="GL199" i="65"/>
  <c r="GL301" i="65"/>
  <c r="GL82" i="65"/>
  <c r="GL358" i="65"/>
  <c r="GL273" i="65"/>
  <c r="GL102" i="65"/>
  <c r="GN149" i="65"/>
  <c r="GL106" i="65"/>
  <c r="GL317" i="65"/>
  <c r="GL125" i="65"/>
  <c r="GL290" i="65"/>
  <c r="GN141" i="65"/>
  <c r="HD141" i="65" s="1"/>
  <c r="GL241" i="65"/>
  <c r="GL249" i="65"/>
  <c r="GN542" i="65"/>
  <c r="HD542" i="65" s="1"/>
  <c r="FV580" i="65"/>
  <c r="GN514" i="65"/>
  <c r="HD514" i="65" s="1"/>
  <c r="FV598" i="65"/>
  <c r="FV621" i="65"/>
  <c r="GN661" i="65"/>
  <c r="HD661" i="65" s="1"/>
  <c r="FV733" i="65"/>
  <c r="GN666" i="65"/>
  <c r="HD666" i="65" s="1"/>
  <c r="FV701" i="65"/>
  <c r="FV709" i="65"/>
  <c r="FV574" i="65"/>
  <c r="GN669" i="65"/>
  <c r="HD669" i="65" s="1"/>
  <c r="GN865" i="65"/>
  <c r="HD865" i="65" s="1"/>
  <c r="GN822" i="65"/>
  <c r="HD822" i="65" s="1"/>
  <c r="GN858" i="65"/>
  <c r="HD858" i="65" s="1"/>
  <c r="GN873" i="65"/>
  <c r="HD873" i="65" s="1"/>
  <c r="FV516" i="65"/>
  <c r="FV560" i="65"/>
  <c r="FV724" i="65"/>
  <c r="GN700" i="65"/>
  <c r="HD700" i="65" s="1"/>
  <c r="GN697" i="65"/>
  <c r="HD697" i="65" s="1"/>
  <c r="GN870" i="65"/>
  <c r="HD870" i="65" s="1"/>
  <c r="FV831" i="65"/>
  <c r="FV794" i="65"/>
  <c r="FV441" i="65"/>
  <c r="FV475" i="65"/>
  <c r="FV628" i="65"/>
  <c r="GC443" i="65"/>
  <c r="HF443" i="65" s="1"/>
  <c r="GN577" i="65"/>
  <c r="HD577" i="65" s="1"/>
  <c r="FV652" i="65"/>
  <c r="FV486" i="65"/>
  <c r="FV635" i="65"/>
  <c r="FV694" i="65"/>
  <c r="FV764" i="65"/>
  <c r="FV686" i="65"/>
  <c r="FV770" i="65"/>
  <c r="FV604" i="65"/>
  <c r="FV769" i="65"/>
  <c r="FV788" i="65"/>
  <c r="FV820" i="65"/>
  <c r="GN820" i="65"/>
  <c r="HD820" i="65" s="1"/>
  <c r="FV848" i="65"/>
  <c r="FV854" i="65"/>
  <c r="GN862" i="65"/>
  <c r="HD862" i="65" s="1"/>
  <c r="GN479" i="65"/>
  <c r="HD479" i="65" s="1"/>
  <c r="GN391" i="65"/>
  <c r="GL424" i="65"/>
  <c r="GN393" i="65"/>
  <c r="HD393" i="65" s="1"/>
  <c r="GN397" i="65"/>
  <c r="HD397" i="65" s="1"/>
  <c r="GN392" i="65"/>
  <c r="GN357" i="65"/>
  <c r="HD357" i="65" s="1"/>
  <c r="GN197" i="65"/>
  <c r="HD197" i="65" s="1"/>
  <c r="GL107" i="65"/>
  <c r="GL171" i="65"/>
  <c r="GN187" i="65"/>
  <c r="HD187" i="65" s="1"/>
  <c r="GL235" i="65"/>
  <c r="GL299" i="65"/>
  <c r="GN315" i="65"/>
  <c r="GL338" i="65"/>
  <c r="GL296" i="65"/>
  <c r="GL127" i="65"/>
  <c r="GL354" i="65"/>
  <c r="GN184" i="65"/>
  <c r="HD184" i="65" s="1"/>
  <c r="GL229" i="65"/>
  <c r="GN304" i="65"/>
  <c r="GL181" i="65"/>
  <c r="GN198" i="65"/>
  <c r="HD198" i="65" s="1"/>
  <c r="GN113" i="65"/>
  <c r="HD113" i="65" s="1"/>
  <c r="GL117" i="65"/>
  <c r="GN238" i="65"/>
  <c r="GL270" i="65"/>
  <c r="GL18" i="65"/>
  <c r="GL179" i="65"/>
  <c r="GN195" i="65"/>
  <c r="GL243" i="65"/>
  <c r="GL387" i="65"/>
  <c r="GN306" i="65"/>
  <c r="HD306" i="65" s="1"/>
  <c r="GN178" i="65"/>
  <c r="HD178" i="65" s="1"/>
  <c r="GL157" i="65"/>
  <c r="GL90" i="65"/>
  <c r="GL236" i="65"/>
  <c r="GL193" i="65"/>
  <c r="GL150" i="65"/>
  <c r="GL154" i="65"/>
  <c r="GL182" i="65"/>
  <c r="GL144" i="65"/>
  <c r="GL324" i="65"/>
  <c r="GN105" i="65"/>
  <c r="HD105" i="65" s="1"/>
  <c r="GL196" i="65"/>
  <c r="GL36" i="65"/>
  <c r="GN100" i="65"/>
  <c r="HD100" i="65" s="1"/>
  <c r="GL17" i="65"/>
  <c r="GL22" i="65"/>
  <c r="GL87" i="65"/>
  <c r="GN103" i="65"/>
  <c r="GL151" i="65"/>
  <c r="GN343" i="65"/>
  <c r="HD343" i="65" s="1"/>
  <c r="GL359" i="65"/>
  <c r="GN386" i="65"/>
  <c r="HD386" i="65" s="1"/>
  <c r="GL344" i="65"/>
  <c r="GL258" i="65"/>
  <c r="GL230" i="65"/>
  <c r="GL188" i="65"/>
  <c r="GL124" i="65"/>
  <c r="GL232" i="65"/>
  <c r="GL42" i="65"/>
  <c r="GL143" i="65"/>
  <c r="GL319" i="65"/>
  <c r="GN383" i="65"/>
  <c r="HD383" i="65" s="1"/>
  <c r="GN390" i="65"/>
  <c r="FV456" i="65"/>
  <c r="GN461" i="65"/>
  <c r="HD461" i="65" s="1"/>
  <c r="GN473" i="65"/>
  <c r="HD473" i="65" s="1"/>
  <c r="FV446" i="65"/>
  <c r="GN507" i="65"/>
  <c r="HD507" i="65" s="1"/>
  <c r="GN613" i="65"/>
  <c r="HD613" i="65" s="1"/>
  <c r="FV626" i="65"/>
  <c r="FV841" i="65"/>
  <c r="GN849" i="65"/>
  <c r="HD849" i="65" s="1"/>
  <c r="FV849" i="65"/>
  <c r="GN866" i="65"/>
  <c r="HD866" i="65" s="1"/>
  <c r="FV792" i="65"/>
  <c r="FV824" i="65"/>
  <c r="FV786" i="65"/>
  <c r="FV463" i="65"/>
  <c r="FV623" i="65"/>
  <c r="GN575" i="65"/>
  <c r="HD575" i="65" s="1"/>
  <c r="FV762" i="65"/>
  <c r="GN782" i="65"/>
  <c r="HD782" i="65" s="1"/>
  <c r="FV465" i="65"/>
  <c r="FV469" i="65"/>
  <c r="GN576" i="65"/>
  <c r="HD576" i="65" s="1"/>
  <c r="FV766" i="65"/>
  <c r="FV708" i="65"/>
  <c r="FV722" i="65"/>
  <c r="GN706" i="65"/>
  <c r="HD706" i="65" s="1"/>
  <c r="GN859" i="65"/>
  <c r="HD859" i="65" s="1"/>
  <c r="FV874" i="65"/>
  <c r="FV536" i="65"/>
  <c r="FV577" i="65"/>
  <c r="GN619" i="65"/>
  <c r="HD619" i="65" s="1"/>
  <c r="GN713" i="65"/>
  <c r="HD713" i="65" s="1"/>
  <c r="FV647" i="65"/>
  <c r="FV659" i="65"/>
  <c r="GN789" i="65"/>
  <c r="HD789" i="65" s="1"/>
  <c r="FV832" i="65"/>
  <c r="FV728" i="65"/>
  <c r="GC728" i="65"/>
  <c r="GL403" i="65"/>
  <c r="GL419" i="65"/>
  <c r="GN394" i="65"/>
  <c r="GN416" i="65"/>
  <c r="HD416" i="65" s="1"/>
  <c r="GL437" i="65"/>
  <c r="GN429" i="65"/>
  <c r="HD429" i="65" s="1"/>
  <c r="GN422" i="65"/>
  <c r="GN424" i="65"/>
  <c r="GL426" i="65"/>
  <c r="GN420" i="65"/>
  <c r="HD420" i="65" s="1"/>
  <c r="GN415" i="65"/>
  <c r="HD415" i="65" s="1"/>
  <c r="GN431" i="65"/>
  <c r="HD431" i="65" s="1"/>
  <c r="GL440" i="65"/>
  <c r="GN418" i="65"/>
  <c r="HD418" i="65" s="1"/>
  <c r="GL410" i="65"/>
  <c r="GN432" i="65"/>
  <c r="HD432" i="65" s="1"/>
  <c r="GN430" i="65"/>
  <c r="HD430" i="65" s="1"/>
  <c r="GL435" i="65"/>
  <c r="GL392" i="65"/>
  <c r="GL411" i="65"/>
  <c r="GN340" i="65"/>
  <c r="GL382" i="65"/>
  <c r="GL320" i="65"/>
  <c r="GL245" i="65"/>
  <c r="GN298" i="65"/>
  <c r="HD298" i="65" s="1"/>
  <c r="GL266" i="65"/>
  <c r="GL260" i="65"/>
  <c r="GL176" i="65"/>
  <c r="GN153" i="65"/>
  <c r="HD153" i="65" s="1"/>
  <c r="GL53" i="65"/>
  <c r="GL10" i="65"/>
  <c r="GL11" i="65"/>
  <c r="GN43" i="65"/>
  <c r="HD43" i="65" s="1"/>
  <c r="GL75" i="65"/>
  <c r="GN107" i="65"/>
  <c r="HD107" i="65" s="1"/>
  <c r="GL139" i="65"/>
  <c r="GL203" i="65"/>
  <c r="GN235" i="65"/>
  <c r="HD235" i="65" s="1"/>
  <c r="GL267" i="65"/>
  <c r="GN299" i="65"/>
  <c r="HD299" i="65" s="1"/>
  <c r="GL331" i="65"/>
  <c r="GL347" i="65"/>
  <c r="GN379" i="65"/>
  <c r="HD379" i="65" s="1"/>
  <c r="GN381" i="65"/>
  <c r="HD381" i="65" s="1"/>
  <c r="GL360" i="65"/>
  <c r="GN338" i="65"/>
  <c r="HD338" i="65" s="1"/>
  <c r="GL253" i="65"/>
  <c r="GL189" i="65"/>
  <c r="GL146" i="65"/>
  <c r="GN310" i="65"/>
  <c r="HD310" i="65" s="1"/>
  <c r="GL161" i="65"/>
  <c r="GL122" i="65"/>
  <c r="GL38" i="65"/>
  <c r="GN191" i="65"/>
  <c r="HD191" i="65" s="1"/>
  <c r="GL367" i="65"/>
  <c r="GL184" i="65"/>
  <c r="GL120" i="65"/>
  <c r="GL56" i="65"/>
  <c r="GN350" i="65"/>
  <c r="HD350" i="65" s="1"/>
  <c r="GL325" i="65"/>
  <c r="GL329" i="65"/>
  <c r="GN229" i="65"/>
  <c r="HD229" i="65" s="1"/>
  <c r="GL304" i="65"/>
  <c r="GN272" i="65"/>
  <c r="GL265" i="65"/>
  <c r="GL126" i="65"/>
  <c r="GL174" i="65"/>
  <c r="GL158" i="65"/>
  <c r="GL271" i="65"/>
  <c r="GN312" i="65"/>
  <c r="HD312" i="65" s="1"/>
  <c r="GL205" i="65"/>
  <c r="GL198" i="65"/>
  <c r="GL24" i="65"/>
  <c r="GN389" i="65"/>
  <c r="HD389" i="65" s="1"/>
  <c r="GN388" i="65"/>
  <c r="HD388" i="65" s="1"/>
  <c r="GL330" i="65"/>
  <c r="GN309" i="65"/>
  <c r="HD309" i="65" s="1"/>
  <c r="GL256" i="65"/>
  <c r="GL28" i="65"/>
  <c r="GL137" i="65"/>
  <c r="GL185" i="65"/>
  <c r="GL84" i="65"/>
  <c r="GL169" i="65"/>
  <c r="GL61" i="65"/>
  <c r="GN77" i="65"/>
  <c r="HD77" i="65" s="1"/>
  <c r="GN35" i="65"/>
  <c r="HD35" i="65" s="1"/>
  <c r="GL67" i="65"/>
  <c r="GL147" i="65"/>
  <c r="GN179" i="65"/>
  <c r="HD179" i="65" s="1"/>
  <c r="GL211" i="65"/>
  <c r="GN259" i="65"/>
  <c r="HD259" i="65" s="1"/>
  <c r="GL291" i="65"/>
  <c r="GL355" i="65"/>
  <c r="GN349" i="65"/>
  <c r="HD349" i="65" s="1"/>
  <c r="GL328" i="65"/>
  <c r="GL285" i="65"/>
  <c r="GN200" i="65"/>
  <c r="HD200" i="65" s="1"/>
  <c r="GL178" i="65"/>
  <c r="GN157" i="65"/>
  <c r="HD157" i="65" s="1"/>
  <c r="GL136" i="65"/>
  <c r="GL26" i="65"/>
  <c r="GL321" i="65"/>
  <c r="GN278" i="65"/>
  <c r="HD278" i="65" s="1"/>
  <c r="GN150" i="65"/>
  <c r="HD150" i="65" s="1"/>
  <c r="GN108" i="65"/>
  <c r="HD108" i="65" s="1"/>
  <c r="GL48" i="65"/>
  <c r="GN353" i="65"/>
  <c r="HD353" i="65" s="1"/>
  <c r="GN182" i="65"/>
  <c r="HD182" i="65" s="1"/>
  <c r="GN118" i="65"/>
  <c r="HD118" i="65" s="1"/>
  <c r="GN144" i="65"/>
  <c r="HD144" i="65" s="1"/>
  <c r="GL70" i="65"/>
  <c r="GL31" i="65"/>
  <c r="GN159" i="65"/>
  <c r="HD159" i="65" s="1"/>
  <c r="GL287" i="65"/>
  <c r="GL333" i="65"/>
  <c r="GL305" i="65"/>
  <c r="GN220" i="65"/>
  <c r="HD220" i="65" s="1"/>
  <c r="GL177" i="65"/>
  <c r="GL138" i="65"/>
  <c r="GL30" i="65"/>
  <c r="GL352" i="65"/>
  <c r="GN314" i="65"/>
  <c r="HD314" i="65" s="1"/>
  <c r="GL336" i="65"/>
  <c r="GN240" i="65"/>
  <c r="HD240" i="65" s="1"/>
  <c r="GN233" i="65"/>
  <c r="HD233" i="65" s="1"/>
  <c r="GL297" i="65"/>
  <c r="GN261" i="65"/>
  <c r="HD261" i="65" s="1"/>
  <c r="GL254" i="65"/>
  <c r="GL276" i="65"/>
  <c r="GL213" i="65"/>
  <c r="GN196" i="65"/>
  <c r="GN36" i="65"/>
  <c r="HD36" i="65" s="1"/>
  <c r="GN142" i="65"/>
  <c r="HD142" i="65" s="1"/>
  <c r="GL81" i="65"/>
  <c r="GL97" i="65"/>
  <c r="GL39" i="65"/>
  <c r="GN71" i="65"/>
  <c r="GL119" i="65"/>
  <c r="GN151" i="65"/>
  <c r="HD151" i="65" s="1"/>
  <c r="GL183" i="65"/>
  <c r="GN231" i="65"/>
  <c r="HD231" i="65" s="1"/>
  <c r="GL263" i="65"/>
  <c r="GN295" i="65"/>
  <c r="HD295" i="65" s="1"/>
  <c r="GL327" i="65"/>
  <c r="GL343" i="65"/>
  <c r="GL386" i="65"/>
  <c r="GN301" i="65"/>
  <c r="HD301" i="65" s="1"/>
  <c r="GN258" i="65"/>
  <c r="HD258" i="65" s="1"/>
  <c r="GN194" i="65"/>
  <c r="HD194" i="65" s="1"/>
  <c r="GL109" i="65"/>
  <c r="GL50" i="65"/>
  <c r="GL12" i="65"/>
  <c r="GL316" i="65"/>
  <c r="GL145" i="65"/>
  <c r="GL40" i="65"/>
  <c r="GL149" i="65"/>
  <c r="GN106" i="65"/>
  <c r="HD106" i="65" s="1"/>
  <c r="GL6" i="65"/>
  <c r="GN317" i="65"/>
  <c r="HD317" i="65" s="1"/>
  <c r="GN274" i="65"/>
  <c r="HD274" i="65" s="1"/>
  <c r="GL74" i="65"/>
  <c r="GN42" i="65"/>
  <c r="HD42" i="65" s="1"/>
  <c r="GN268" i="65"/>
  <c r="HD268" i="65" s="1"/>
  <c r="GL204" i="65"/>
  <c r="GL140" i="65"/>
  <c r="GL165" i="65"/>
  <c r="GN101" i="65"/>
  <c r="HD101" i="65" s="1"/>
  <c r="GN121" i="65"/>
  <c r="HD121" i="65" s="1"/>
  <c r="GN319" i="65"/>
  <c r="GL376" i="65"/>
  <c r="GL141" i="65"/>
  <c r="GL34" i="65"/>
  <c r="GL390" i="65"/>
  <c r="GL62" i="65"/>
  <c r="GM456" i="65"/>
  <c r="HC456" i="65" s="1"/>
  <c r="GL456" i="65"/>
  <c r="FV493" i="65"/>
  <c r="FV547" i="65"/>
  <c r="GN547" i="65"/>
  <c r="HD547" i="65" s="1"/>
  <c r="GM461" i="65"/>
  <c r="HC461" i="65" s="1"/>
  <c r="GL461" i="65"/>
  <c r="GL495" i="65"/>
  <c r="GM495" i="65"/>
  <c r="HC495" i="65" s="1"/>
  <c r="GN499" i="65"/>
  <c r="HD499" i="65" s="1"/>
  <c r="GM499" i="65"/>
  <c r="HC499" i="65" s="1"/>
  <c r="GL499" i="65"/>
  <c r="FV473" i="65"/>
  <c r="FV462" i="65"/>
  <c r="FV506" i="65"/>
  <c r="FV460" i="65"/>
  <c r="GM460" i="65"/>
  <c r="HC460" i="65" s="1"/>
  <c r="GL460" i="65"/>
  <c r="GN476" i="65"/>
  <c r="HD476" i="65" s="1"/>
  <c r="FV572" i="65"/>
  <c r="GN587" i="65"/>
  <c r="HD587" i="65" s="1"/>
  <c r="FV605" i="65"/>
  <c r="GM639" i="65"/>
  <c r="HC639" i="65" s="1"/>
  <c r="GL639" i="65"/>
  <c r="FV478" i="65"/>
  <c r="GM478" i="65"/>
  <c r="HC478" i="65" s="1"/>
  <c r="GL478" i="65"/>
  <c r="FV538" i="65"/>
  <c r="GM538" i="65"/>
  <c r="HC538" i="65" s="1"/>
  <c r="GL538" i="65"/>
  <c r="FV612" i="65"/>
  <c r="GM612" i="65"/>
  <c r="HC612" i="65" s="1"/>
  <c r="GL612" i="65"/>
  <c r="GN621" i="65"/>
  <c r="HD621" i="65" s="1"/>
  <c r="FV716" i="65"/>
  <c r="FV595" i="65"/>
  <c r="GL637" i="65"/>
  <c r="GM637" i="65"/>
  <c r="HC637" i="65" s="1"/>
  <c r="GN637" i="65"/>
  <c r="HD637" i="65" s="1"/>
  <c r="GN733" i="65"/>
  <c r="HD733" i="65" s="1"/>
  <c r="GL749" i="65"/>
  <c r="GM749" i="65"/>
  <c r="HC749" i="65" s="1"/>
  <c r="FV757" i="65"/>
  <c r="FV557" i="65"/>
  <c r="GL609" i="65"/>
  <c r="GM609" i="65"/>
  <c r="HC609" i="65" s="1"/>
  <c r="GL658" i="65"/>
  <c r="GM658" i="65"/>
  <c r="HC658" i="65" s="1"/>
  <c r="GL727" i="65"/>
  <c r="GM727" i="65"/>
  <c r="HC727" i="65" s="1"/>
  <c r="GM689" i="65"/>
  <c r="HC689" i="65" s="1"/>
  <c r="GL689" i="65"/>
  <c r="GM717" i="65"/>
  <c r="HC717" i="65" s="1"/>
  <c r="GL717" i="65"/>
  <c r="GN738" i="65"/>
  <c r="HD738" i="65" s="1"/>
  <c r="GM771" i="65"/>
  <c r="HC771" i="65" s="1"/>
  <c r="GL771" i="65"/>
  <c r="GL779" i="65"/>
  <c r="GM779" i="65"/>
  <c r="HC779" i="65" s="1"/>
  <c r="FV743" i="65"/>
  <c r="GM849" i="65"/>
  <c r="HC849" i="65" s="1"/>
  <c r="GL849" i="65"/>
  <c r="GN857" i="65"/>
  <c r="HD857" i="65" s="1"/>
  <c r="FV875" i="65"/>
  <c r="GL792" i="65"/>
  <c r="GM792" i="65"/>
  <c r="HC792" i="65" s="1"/>
  <c r="GM808" i="65"/>
  <c r="HC808" i="65" s="1"/>
  <c r="GL808" i="65"/>
  <c r="GN824" i="65"/>
  <c r="HD824" i="65" s="1"/>
  <c r="GM871" i="65"/>
  <c r="HC871" i="65" s="1"/>
  <c r="GL871" i="65"/>
  <c r="GL818" i="65"/>
  <c r="GM818" i="65"/>
  <c r="HC818" i="65" s="1"/>
  <c r="FN36" i="65"/>
  <c r="FN9" i="65"/>
  <c r="FN41" i="65"/>
  <c r="FN27" i="65"/>
  <c r="FN85" i="65"/>
  <c r="FN117" i="65"/>
  <c r="FN149" i="65"/>
  <c r="FN181" i="65"/>
  <c r="FN213" i="65"/>
  <c r="FN245" i="65"/>
  <c r="FN277" i="65"/>
  <c r="FN309" i="65"/>
  <c r="FN341" i="65"/>
  <c r="FN373" i="65"/>
  <c r="FN437" i="65"/>
  <c r="FN79" i="65"/>
  <c r="FN143" i="65"/>
  <c r="FN207" i="65"/>
  <c r="FN271" i="65"/>
  <c r="FN335" i="65"/>
  <c r="FN367" i="65"/>
  <c r="FN431" i="65"/>
  <c r="FN96" i="65"/>
  <c r="FN192" i="65"/>
  <c r="FN256" i="65"/>
  <c r="FN288" i="65"/>
  <c r="FN320" i="65"/>
  <c r="FN352" i="65"/>
  <c r="FN384" i="65"/>
  <c r="FN416" i="65"/>
  <c r="GL484" i="65"/>
  <c r="GM484" i="65"/>
  <c r="HC484" i="65" s="1"/>
  <c r="GL534" i="65"/>
  <c r="GM534" i="65"/>
  <c r="HC534" i="65" s="1"/>
  <c r="GN540" i="65"/>
  <c r="HD540" i="65" s="1"/>
  <c r="GN550" i="65"/>
  <c r="HD550" i="65" s="1"/>
  <c r="GL550" i="65"/>
  <c r="GM550" i="65"/>
  <c r="HC550" i="65" s="1"/>
  <c r="GL463" i="65"/>
  <c r="GM463" i="65"/>
  <c r="HC463" i="65" s="1"/>
  <c r="GN509" i="65"/>
  <c r="HD509" i="65" s="1"/>
  <c r="GM545" i="65"/>
  <c r="HC545" i="65" s="1"/>
  <c r="GL545" i="65"/>
  <c r="FV524" i="65"/>
  <c r="GL524" i="65"/>
  <c r="GM524" i="65"/>
  <c r="HC524" i="65" s="1"/>
  <c r="GL593" i="65"/>
  <c r="GM593" i="65"/>
  <c r="HC593" i="65" s="1"/>
  <c r="GN468" i="65"/>
  <c r="HD468" i="65" s="1"/>
  <c r="FV498" i="65"/>
  <c r="GM555" i="65"/>
  <c r="HC555" i="65" s="1"/>
  <c r="GL555" i="65"/>
  <c r="GL573" i="65"/>
  <c r="GM573" i="65"/>
  <c r="HC573" i="65" s="1"/>
  <c r="FV597" i="65"/>
  <c r="GN615" i="65"/>
  <c r="HD615" i="65" s="1"/>
  <c r="GM520" i="65"/>
  <c r="HC520" i="65" s="1"/>
  <c r="GL520" i="65"/>
  <c r="GN586" i="65"/>
  <c r="HD586" i="65" s="1"/>
  <c r="GM586" i="65"/>
  <c r="HC586" i="65" s="1"/>
  <c r="GL586" i="65"/>
  <c r="FV632" i="65"/>
  <c r="FV485" i="65"/>
  <c r="GN541" i="65"/>
  <c r="HD541" i="65" s="1"/>
  <c r="GM657" i="65"/>
  <c r="HC657" i="65" s="1"/>
  <c r="GL657" i="65"/>
  <c r="GN710" i="65"/>
  <c r="HD710" i="65" s="1"/>
  <c r="FV720" i="65"/>
  <c r="GN737" i="65"/>
  <c r="HD737" i="65" s="1"/>
  <c r="FV602" i="65"/>
  <c r="FV618" i="65"/>
  <c r="FN618" i="65"/>
  <c r="GL618" i="65"/>
  <c r="GM618" i="65"/>
  <c r="HC618" i="65" s="1"/>
  <c r="FV640" i="65"/>
  <c r="FV655" i="65"/>
  <c r="GL671" i="65"/>
  <c r="GM671" i="65"/>
  <c r="HC671" i="65" s="1"/>
  <c r="GN709" i="65"/>
  <c r="HD709" i="65" s="1"/>
  <c r="GN730" i="65"/>
  <c r="HD730" i="65" s="1"/>
  <c r="GN736" i="65"/>
  <c r="HD736" i="65" s="1"/>
  <c r="FV746" i="65"/>
  <c r="GN751" i="65"/>
  <c r="HD751" i="65" s="1"/>
  <c r="FV759" i="65"/>
  <c r="FV669" i="65"/>
  <c r="FV696" i="65"/>
  <c r="GN696" i="65"/>
  <c r="HD696" i="65" s="1"/>
  <c r="GL660" i="65"/>
  <c r="GM660" i="65"/>
  <c r="HC660" i="65" s="1"/>
  <c r="FV729" i="65"/>
  <c r="GM748" i="65"/>
  <c r="HC748" i="65" s="1"/>
  <c r="GL748" i="65"/>
  <c r="GC748" i="65"/>
  <c r="GL703" i="65"/>
  <c r="GM703" i="65"/>
  <c r="HC703" i="65" s="1"/>
  <c r="GL761" i="65"/>
  <c r="GM761" i="65"/>
  <c r="HC761" i="65" s="1"/>
  <c r="GN829" i="65"/>
  <c r="HD829" i="65" s="1"/>
  <c r="GM837" i="65"/>
  <c r="HC837" i="65" s="1"/>
  <c r="GL837" i="65"/>
  <c r="FV732" i="65"/>
  <c r="GL782" i="65"/>
  <c r="GM782" i="65"/>
  <c r="HC782" i="65" s="1"/>
  <c r="GL787" i="65"/>
  <c r="GM787" i="65"/>
  <c r="HC787" i="65" s="1"/>
  <c r="FV799" i="65"/>
  <c r="FV803" i="65"/>
  <c r="FN811" i="65"/>
  <c r="GM811" i="65"/>
  <c r="HC811" i="65" s="1"/>
  <c r="GL811" i="65"/>
  <c r="GM828" i="65"/>
  <c r="HC828" i="65" s="1"/>
  <c r="GL828" i="65"/>
  <c r="FV835" i="65"/>
  <c r="GN812" i="65"/>
  <c r="HD812" i="65" s="1"/>
  <c r="FV812" i="65"/>
  <c r="GL844" i="65"/>
  <c r="GM844" i="65"/>
  <c r="HC844" i="65" s="1"/>
  <c r="GN852" i="65"/>
  <c r="HD852" i="65" s="1"/>
  <c r="GL860" i="65"/>
  <c r="GM860" i="65"/>
  <c r="HC860" i="65" s="1"/>
  <c r="GM865" i="65"/>
  <c r="HC865" i="65" s="1"/>
  <c r="GL865" i="65"/>
  <c r="FV806" i="65"/>
  <c r="GM806" i="65"/>
  <c r="HC806" i="65" s="1"/>
  <c r="GL806" i="65"/>
  <c r="GL822" i="65"/>
  <c r="GM822" i="65"/>
  <c r="HC822" i="65" s="1"/>
  <c r="FV858" i="65"/>
  <c r="GM873" i="65"/>
  <c r="HC873" i="65" s="1"/>
  <c r="GL873" i="65"/>
  <c r="FN24" i="65"/>
  <c r="FN56" i="65"/>
  <c r="FN61" i="65"/>
  <c r="FN137" i="65"/>
  <c r="FN169" i="65"/>
  <c r="FN233" i="65"/>
  <c r="FN265" i="65"/>
  <c r="FN297" i="65"/>
  <c r="FN329" i="65"/>
  <c r="FN425" i="65"/>
  <c r="FN19" i="65"/>
  <c r="FN83" i="65"/>
  <c r="FN147" i="65"/>
  <c r="FN179" i="65"/>
  <c r="FN211" i="65"/>
  <c r="FN243" i="65"/>
  <c r="FN307" i="65"/>
  <c r="FN371" i="65"/>
  <c r="FN403" i="65"/>
  <c r="FN435" i="65"/>
  <c r="FN68" i="65"/>
  <c r="FN132" i="65"/>
  <c r="FN164" i="65"/>
  <c r="FN196" i="65"/>
  <c r="FN260" i="65"/>
  <c r="FN292" i="65"/>
  <c r="FN324" i="65"/>
  <c r="FN388" i="65"/>
  <c r="FN420" i="65"/>
  <c r="GN465" i="65"/>
  <c r="HD465" i="65" s="1"/>
  <c r="GM487" i="65"/>
  <c r="HC487" i="65" s="1"/>
  <c r="GL487" i="65"/>
  <c r="GN535" i="65"/>
  <c r="HD535" i="65" s="1"/>
  <c r="GM447" i="65"/>
  <c r="HC447" i="65" s="1"/>
  <c r="GL447" i="65"/>
  <c r="GN464" i="65"/>
  <c r="HD464" i="65" s="1"/>
  <c r="GL512" i="65"/>
  <c r="GM512" i="65"/>
  <c r="HC512" i="65" s="1"/>
  <c r="FN538" i="65"/>
  <c r="GM553" i="65"/>
  <c r="HC553" i="65" s="1"/>
  <c r="GL553" i="65"/>
  <c r="GL551" i="65"/>
  <c r="GM551" i="65"/>
  <c r="HC551" i="65" s="1"/>
  <c r="FV606" i="65"/>
  <c r="GM606" i="65"/>
  <c r="HC606" i="65" s="1"/>
  <c r="GL606" i="65"/>
  <c r="GN614" i="65"/>
  <c r="HD614" i="65" s="1"/>
  <c r="GL482" i="65"/>
  <c r="GM482" i="65"/>
  <c r="HC482" i="65" s="1"/>
  <c r="GL500" i="65"/>
  <c r="GM500" i="65"/>
  <c r="HC500" i="65" s="1"/>
  <c r="FV548" i="65"/>
  <c r="GM560" i="65"/>
  <c r="HC560" i="65" s="1"/>
  <c r="GL560" i="65"/>
  <c r="GM576" i="65"/>
  <c r="HC576" i="65" s="1"/>
  <c r="GL576" i="65"/>
  <c r="GM592" i="65"/>
  <c r="HC592" i="65" s="1"/>
  <c r="GL592" i="65"/>
  <c r="FV608" i="65"/>
  <c r="GL608" i="65"/>
  <c r="GM608" i="65"/>
  <c r="HC608" i="65" s="1"/>
  <c r="GN497" i="65"/>
  <c r="HD497" i="65" s="1"/>
  <c r="GL527" i="65"/>
  <c r="GM527" i="65"/>
  <c r="HC527" i="65" s="1"/>
  <c r="GL554" i="65"/>
  <c r="GM554" i="65"/>
  <c r="HC554" i="65" s="1"/>
  <c r="GN554" i="65"/>
  <c r="HD554" i="65" s="1"/>
  <c r="GN578" i="65"/>
  <c r="HD578" i="65" s="1"/>
  <c r="GL591" i="65"/>
  <c r="GM591" i="65"/>
  <c r="HC591" i="65" s="1"/>
  <c r="FV591" i="65"/>
  <c r="GL601" i="65"/>
  <c r="GM601" i="65"/>
  <c r="HC601" i="65" s="1"/>
  <c r="FV684" i="65"/>
  <c r="GN711" i="65"/>
  <c r="HD711" i="65" s="1"/>
  <c r="GL734" i="65"/>
  <c r="GM734" i="65"/>
  <c r="HC734" i="65" s="1"/>
  <c r="FV740" i="65"/>
  <c r="GM526" i="65"/>
  <c r="HC526" i="65" s="1"/>
  <c r="GL526" i="65"/>
  <c r="GN631" i="65"/>
  <c r="HD631" i="65" s="1"/>
  <c r="GN656" i="65"/>
  <c r="HD656" i="65" s="1"/>
  <c r="GM649" i="65"/>
  <c r="HC649" i="65" s="1"/>
  <c r="GL649" i="65"/>
  <c r="GN708" i="65"/>
  <c r="HD708" i="65" s="1"/>
  <c r="FV834" i="65"/>
  <c r="GL675" i="65"/>
  <c r="GM675" i="65"/>
  <c r="HC675" i="65" s="1"/>
  <c r="GL692" i="65"/>
  <c r="GM692" i="65"/>
  <c r="HC692" i="65" s="1"/>
  <c r="GL706" i="65"/>
  <c r="GM706" i="65"/>
  <c r="HC706" i="65" s="1"/>
  <c r="FV725" i="65"/>
  <c r="FV654" i="65"/>
  <c r="FN792" i="65"/>
  <c r="FN808" i="65"/>
  <c r="FV838" i="65"/>
  <c r="FV845" i="65"/>
  <c r="FV853" i="65"/>
  <c r="FV861" i="65"/>
  <c r="FV870" i="65"/>
  <c r="GL800" i="65"/>
  <c r="GM800" i="65"/>
  <c r="HC800" i="65" s="1"/>
  <c r="FV800" i="65"/>
  <c r="GC800" i="65"/>
  <c r="GL816" i="65"/>
  <c r="GM816" i="65"/>
  <c r="HC816" i="65" s="1"/>
  <c r="GN831" i="65"/>
  <c r="HD831" i="65" s="1"/>
  <c r="FN871" i="65"/>
  <c r="FV741" i="65"/>
  <c r="GN827" i="65"/>
  <c r="HD827" i="65" s="1"/>
  <c r="GL851" i="65"/>
  <c r="GM851" i="65"/>
  <c r="HC851" i="65" s="1"/>
  <c r="GM859" i="65"/>
  <c r="HC859" i="65" s="1"/>
  <c r="GL859" i="65"/>
  <c r="GN867" i="65"/>
  <c r="HD867" i="65" s="1"/>
  <c r="GN874" i="65"/>
  <c r="HD874" i="65" s="1"/>
  <c r="FN10" i="65"/>
  <c r="FN42" i="65"/>
  <c r="FN98" i="65"/>
  <c r="FN162" i="65"/>
  <c r="FN194" i="65"/>
  <c r="FN258" i="65"/>
  <c r="FN290" i="65"/>
  <c r="FN322" i="65"/>
  <c r="FN354" i="65"/>
  <c r="FN386" i="65"/>
  <c r="FN418" i="65"/>
  <c r="FV449" i="65"/>
  <c r="FV455" i="65"/>
  <c r="FN461" i="65"/>
  <c r="FV466" i="65"/>
  <c r="GN466" i="65"/>
  <c r="HD466" i="65" s="1"/>
  <c r="GN480" i="65"/>
  <c r="HD480" i="65" s="1"/>
  <c r="GN508" i="65"/>
  <c r="HD508" i="65" s="1"/>
  <c r="FV532" i="65"/>
  <c r="FN553" i="65"/>
  <c r="GN475" i="65"/>
  <c r="HD475" i="65" s="1"/>
  <c r="GM517" i="65"/>
  <c r="HC517" i="65" s="1"/>
  <c r="GL517" i="65"/>
  <c r="GM528" i="65"/>
  <c r="HC528" i="65" s="1"/>
  <c r="GL528" i="65"/>
  <c r="GN457" i="65"/>
  <c r="HD457" i="65" s="1"/>
  <c r="FV489" i="65"/>
  <c r="GM515" i="65"/>
  <c r="HC515" i="65" s="1"/>
  <c r="GL515" i="65"/>
  <c r="GN515" i="65"/>
  <c r="HD515" i="65" s="1"/>
  <c r="FV537" i="65"/>
  <c r="GL549" i="65"/>
  <c r="GM549" i="65"/>
  <c r="HC549" i="65" s="1"/>
  <c r="GN467" i="65"/>
  <c r="HD467" i="65" s="1"/>
  <c r="FV589" i="65"/>
  <c r="GN589" i="65"/>
  <c r="HD589" i="65" s="1"/>
  <c r="GL474" i="65"/>
  <c r="GM474" i="65"/>
  <c r="HC474" i="65" s="1"/>
  <c r="FV530" i="65"/>
  <c r="FV563" i="65"/>
  <c r="GN579" i="65"/>
  <c r="HD579" i="65" s="1"/>
  <c r="FN593" i="65"/>
  <c r="GL619" i="65"/>
  <c r="GM619" i="65"/>
  <c r="HC619" i="65" s="1"/>
  <c r="GN630" i="65"/>
  <c r="HD630" i="65" s="1"/>
  <c r="FV642" i="65"/>
  <c r="GN668" i="65"/>
  <c r="HD668" i="65" s="1"/>
  <c r="FV679" i="65"/>
  <c r="FV705" i="65"/>
  <c r="FV735" i="65"/>
  <c r="GN735" i="65"/>
  <c r="HD735" i="65" s="1"/>
  <c r="FN609" i="65"/>
  <c r="FV651" i="65"/>
  <c r="FV667" i="65"/>
  <c r="GM694" i="65"/>
  <c r="HC694" i="65" s="1"/>
  <c r="GL694" i="65"/>
  <c r="GM713" i="65"/>
  <c r="HC713" i="65" s="1"/>
  <c r="GL713" i="65"/>
  <c r="FN727" i="65"/>
  <c r="GM647" i="65"/>
  <c r="HC647" i="65" s="1"/>
  <c r="GL647" i="65"/>
  <c r="GM659" i="65"/>
  <c r="HC659" i="65" s="1"/>
  <c r="GL659" i="65"/>
  <c r="FN551" i="65"/>
  <c r="GN670" i="65"/>
  <c r="HD670" i="65" s="1"/>
  <c r="GM742" i="65"/>
  <c r="HC742" i="65" s="1"/>
  <c r="GL742" i="65"/>
  <c r="GL770" i="65"/>
  <c r="GM770" i="65"/>
  <c r="HC770" i="65" s="1"/>
  <c r="FV778" i="65"/>
  <c r="GN698" i="65"/>
  <c r="HD698" i="65" s="1"/>
  <c r="FV711" i="65"/>
  <c r="GL777" i="65"/>
  <c r="GM777" i="65"/>
  <c r="HC777" i="65" s="1"/>
  <c r="GN777" i="65"/>
  <c r="HD777" i="65" s="1"/>
  <c r="GL833" i="65"/>
  <c r="GM833" i="65"/>
  <c r="HC833" i="65" s="1"/>
  <c r="GM726" i="65"/>
  <c r="HC726" i="65" s="1"/>
  <c r="GL726" i="65"/>
  <c r="FV785" i="65"/>
  <c r="FN789" i="65"/>
  <c r="GM789" i="65"/>
  <c r="HC789" i="65" s="1"/>
  <c r="GL789" i="65"/>
  <c r="GL801" i="65"/>
  <c r="GM801" i="65"/>
  <c r="HC801" i="65" s="1"/>
  <c r="GL805" i="65"/>
  <c r="GM805" i="65"/>
  <c r="HC805" i="65" s="1"/>
  <c r="GL813" i="65"/>
  <c r="GM813" i="65"/>
  <c r="HC813" i="65" s="1"/>
  <c r="GL817" i="65"/>
  <c r="GM817" i="65"/>
  <c r="HC817" i="65" s="1"/>
  <c r="GN817" i="65"/>
  <c r="HD817" i="65" s="1"/>
  <c r="GL821" i="65"/>
  <c r="GM821" i="65"/>
  <c r="HC821" i="65" s="1"/>
  <c r="GN821" i="65"/>
  <c r="HD821" i="65" s="1"/>
  <c r="GM825" i="65"/>
  <c r="HC825" i="65" s="1"/>
  <c r="GN825" i="65"/>
  <c r="HD825" i="65" s="1"/>
  <c r="GM832" i="65"/>
  <c r="HC832" i="65" s="1"/>
  <c r="GL832" i="65"/>
  <c r="FV864" i="65"/>
  <c r="GN864" i="65"/>
  <c r="HD864" i="65" s="1"/>
  <c r="GN788" i="65"/>
  <c r="HD788" i="65" s="1"/>
  <c r="FV804" i="65"/>
  <c r="GM840" i="65"/>
  <c r="HC840" i="65" s="1"/>
  <c r="GL840" i="65"/>
  <c r="FV865" i="65"/>
  <c r="GN869" i="65"/>
  <c r="HD869" i="65" s="1"/>
  <c r="FV775" i="65"/>
  <c r="GN775" i="65"/>
  <c r="HD775" i="65" s="1"/>
  <c r="GL798" i="65"/>
  <c r="GM798" i="65"/>
  <c r="HC798" i="65" s="1"/>
  <c r="FV846" i="65"/>
  <c r="GN854" i="65"/>
  <c r="HD854" i="65" s="1"/>
  <c r="FV862" i="65"/>
  <c r="GM862" i="65"/>
  <c r="HC862" i="65" s="1"/>
  <c r="GL862" i="65"/>
  <c r="FN14" i="65"/>
  <c r="FN70" i="65"/>
  <c r="FN102" i="65"/>
  <c r="FN134" i="65"/>
  <c r="FN198" i="65"/>
  <c r="FN230" i="65"/>
  <c r="FN262" i="65"/>
  <c r="FN294" i="65"/>
  <c r="FN326" i="65"/>
  <c r="FN358" i="65"/>
  <c r="FN390" i="65"/>
  <c r="FN422" i="65"/>
  <c r="GN414" i="65"/>
  <c r="HD414" i="65" s="1"/>
  <c r="GL407" i="65"/>
  <c r="GL433" i="65"/>
  <c r="GN425" i="65"/>
  <c r="HD425" i="65" s="1"/>
  <c r="GL395" i="65"/>
  <c r="GL334" i="65"/>
  <c r="GL244" i="65"/>
  <c r="GN308" i="65"/>
  <c r="GL60" i="65"/>
  <c r="GN190" i="65"/>
  <c r="HD190" i="65" s="1"/>
  <c r="GN69" i="65"/>
  <c r="HD69" i="65" s="1"/>
  <c r="GN27" i="65"/>
  <c r="GL59" i="65"/>
  <c r="GL123" i="65"/>
  <c r="GN155" i="65"/>
  <c r="HD155" i="65" s="1"/>
  <c r="GL187" i="65"/>
  <c r="GN219" i="65"/>
  <c r="HD219" i="65" s="1"/>
  <c r="GL251" i="65"/>
  <c r="GL315" i="65"/>
  <c r="GN296" i="65"/>
  <c r="GN63" i="65"/>
  <c r="HD63" i="65" s="1"/>
  <c r="GL239" i="65"/>
  <c r="GL303" i="65"/>
  <c r="GN354" i="65"/>
  <c r="GN348" i="65"/>
  <c r="HD348" i="65" s="1"/>
  <c r="GL156" i="65"/>
  <c r="GN384" i="65"/>
  <c r="HD384" i="65" s="1"/>
  <c r="GL228" i="65"/>
  <c r="GN181" i="65"/>
  <c r="HD181" i="65" s="1"/>
  <c r="GL202" i="65"/>
  <c r="GL224" i="65"/>
  <c r="GN25" i="65"/>
  <c r="GN41" i="65"/>
  <c r="HD41" i="65" s="1"/>
  <c r="GL47" i="65"/>
  <c r="GL111" i="65"/>
  <c r="GL175" i="65"/>
  <c r="GL284" i="65"/>
  <c r="GL113" i="65"/>
  <c r="GL186" i="65"/>
  <c r="GL208" i="65"/>
  <c r="GL16" i="65"/>
  <c r="GL212" i="65"/>
  <c r="GL29" i="65"/>
  <c r="GL51" i="65"/>
  <c r="GN83" i="65"/>
  <c r="HD83" i="65" s="1"/>
  <c r="GL115" i="65"/>
  <c r="GL131" i="65"/>
  <c r="GL195" i="65"/>
  <c r="GN227" i="65"/>
  <c r="HD227" i="65" s="1"/>
  <c r="GL275" i="65"/>
  <c r="GN307" i="65"/>
  <c r="HD307" i="65" s="1"/>
  <c r="GL339" i="65"/>
  <c r="GN387" i="65"/>
  <c r="HD387" i="65" s="1"/>
  <c r="GL264" i="65"/>
  <c r="GL300" i="65"/>
  <c r="GN236" i="65"/>
  <c r="GL172" i="65"/>
  <c r="GL80" i="65"/>
  <c r="GL112" i="65"/>
  <c r="GN32" i="65"/>
  <c r="GL223" i="65"/>
  <c r="GN351" i="65"/>
  <c r="HD351" i="65" s="1"/>
  <c r="GL248" i="65"/>
  <c r="GL356" i="65"/>
  <c r="GL44" i="65"/>
  <c r="GN148" i="65"/>
  <c r="HD148" i="65" s="1"/>
  <c r="GL100" i="65"/>
  <c r="GN180" i="65"/>
  <c r="GL49" i="65"/>
  <c r="GL23" i="65"/>
  <c r="GL103" i="65"/>
  <c r="GL167" i="65"/>
  <c r="GL247" i="65"/>
  <c r="GL311" i="65"/>
  <c r="GN359" i="65"/>
  <c r="GN344" i="65"/>
  <c r="HD344" i="65" s="1"/>
  <c r="GL280" i="65"/>
  <c r="GN152" i="65"/>
  <c r="HD152" i="65" s="1"/>
  <c r="GN380" i="65"/>
  <c r="GL72" i="65"/>
  <c r="GL128" i="65"/>
  <c r="GN232" i="65"/>
  <c r="HD232" i="65" s="1"/>
  <c r="GN79" i="65"/>
  <c r="GN143" i="65"/>
  <c r="GL383" i="65"/>
  <c r="GL160" i="65"/>
  <c r="FV483" i="65"/>
  <c r="GM539" i="65"/>
  <c r="HC539" i="65" s="1"/>
  <c r="GL539" i="65"/>
  <c r="GL450" i="65"/>
  <c r="GM450" i="65"/>
  <c r="HC450" i="65" s="1"/>
  <c r="FV461" i="65"/>
  <c r="GL492" i="65"/>
  <c r="GN492" i="65"/>
  <c r="HD492" i="65" s="1"/>
  <c r="GM506" i="65"/>
  <c r="HC506" i="65" s="1"/>
  <c r="GL506" i="65"/>
  <c r="GL543" i="65"/>
  <c r="GM543" i="65"/>
  <c r="HC543" i="65" s="1"/>
  <c r="GL629" i="65"/>
  <c r="GM629" i="65"/>
  <c r="HC629" i="65" s="1"/>
  <c r="GN629" i="65"/>
  <c r="HD629" i="65" s="1"/>
  <c r="GM572" i="65"/>
  <c r="HC572" i="65" s="1"/>
  <c r="GL572" i="65"/>
  <c r="GM587" i="65"/>
  <c r="HC587" i="65" s="1"/>
  <c r="GL587" i="65"/>
  <c r="GL605" i="65"/>
  <c r="GM605" i="65"/>
  <c r="HC605" i="65" s="1"/>
  <c r="FN626" i="65"/>
  <c r="GL626" i="65"/>
  <c r="GM626" i="65"/>
  <c r="HC626" i="65" s="1"/>
  <c r="FN634" i="65"/>
  <c r="GL634" i="65"/>
  <c r="GM634" i="65"/>
  <c r="HC634" i="65" s="1"/>
  <c r="GM510" i="65"/>
  <c r="HC510" i="65" s="1"/>
  <c r="GL510" i="65"/>
  <c r="GM570" i="65"/>
  <c r="HC570" i="65" s="1"/>
  <c r="GL570" i="65"/>
  <c r="GM588" i="65"/>
  <c r="HC588" i="65" s="1"/>
  <c r="GL588" i="65"/>
  <c r="GN588" i="65"/>
  <c r="HD588" i="65" s="1"/>
  <c r="GM598" i="65"/>
  <c r="HC598" i="65" s="1"/>
  <c r="GL598" i="65"/>
  <c r="GM695" i="65"/>
  <c r="HC695" i="65" s="1"/>
  <c r="GL695" i="65"/>
  <c r="GL567" i="65"/>
  <c r="GM567" i="65"/>
  <c r="HC567" i="65" s="1"/>
  <c r="GL830" i="65"/>
  <c r="GM830" i="65"/>
  <c r="HC830" i="65" s="1"/>
  <c r="GM653" i="65"/>
  <c r="HC653" i="65" s="1"/>
  <c r="GL653" i="65"/>
  <c r="FV689" i="65"/>
  <c r="FV717" i="65"/>
  <c r="GL738" i="65"/>
  <c r="GM738" i="65"/>
  <c r="HC738" i="65" s="1"/>
  <c r="GL687" i="65"/>
  <c r="GM687" i="65"/>
  <c r="HC687" i="65" s="1"/>
  <c r="GM718" i="65"/>
  <c r="HC718" i="65" s="1"/>
  <c r="GL718" i="65"/>
  <c r="FV857" i="65"/>
  <c r="GL773" i="65"/>
  <c r="GM773" i="65"/>
  <c r="HC773" i="65" s="1"/>
  <c r="GM824" i="65"/>
  <c r="HC824" i="65" s="1"/>
  <c r="GL824" i="65"/>
  <c r="GM847" i="65"/>
  <c r="HC847" i="65" s="1"/>
  <c r="GL847" i="65"/>
  <c r="GL802" i="65"/>
  <c r="GM802" i="65"/>
  <c r="HC802" i="65" s="1"/>
  <c r="FN34" i="65"/>
  <c r="FN90" i="65"/>
  <c r="FN122" i="65"/>
  <c r="FN154" i="65"/>
  <c r="FN186" i="65"/>
  <c r="FN218" i="65"/>
  <c r="FN282" i="65"/>
  <c r="FN314" i="65"/>
  <c r="FN346" i="65"/>
  <c r="FN410" i="65"/>
  <c r="GL472" i="65"/>
  <c r="GM472" i="65"/>
  <c r="HC472" i="65" s="1"/>
  <c r="FV534" i="65"/>
  <c r="FN478" i="65"/>
  <c r="GL597" i="65"/>
  <c r="GM597" i="65"/>
  <c r="HC597" i="65" s="1"/>
  <c r="GL627" i="65"/>
  <c r="GM627" i="65"/>
  <c r="HC627" i="65" s="1"/>
  <c r="GL490" i="65"/>
  <c r="GN490" i="65"/>
  <c r="HD490" i="65" s="1"/>
  <c r="FV520" i="65"/>
  <c r="GM485" i="65"/>
  <c r="HC485" i="65" s="1"/>
  <c r="GL485" i="65"/>
  <c r="GL623" i="65"/>
  <c r="GM623" i="65"/>
  <c r="HC623" i="65" s="1"/>
  <c r="GN623" i="65"/>
  <c r="HD623" i="65" s="1"/>
  <c r="FN637" i="65"/>
  <c r="GM650" i="65"/>
  <c r="HC650" i="65" s="1"/>
  <c r="GL650" i="65"/>
  <c r="GL666" i="65"/>
  <c r="GM666" i="65"/>
  <c r="HC666" i="65" s="1"/>
  <c r="GN672" i="65"/>
  <c r="HD672" i="65" s="1"/>
  <c r="GM701" i="65"/>
  <c r="HC701" i="65" s="1"/>
  <c r="GL701" i="65"/>
  <c r="GL720" i="65"/>
  <c r="GM720" i="65"/>
  <c r="HC720" i="65" s="1"/>
  <c r="GL470" i="65"/>
  <c r="GN470" i="65"/>
  <c r="HD470" i="65" s="1"/>
  <c r="GM470" i="65"/>
  <c r="HC470" i="65" s="1"/>
  <c r="GL523" i="65"/>
  <c r="GM523" i="65"/>
  <c r="HC523" i="65" s="1"/>
  <c r="FV648" i="65"/>
  <c r="GL648" i="65"/>
  <c r="GM648" i="65"/>
  <c r="HC648" i="65" s="1"/>
  <c r="GM664" i="65"/>
  <c r="HC664" i="65" s="1"/>
  <c r="GL664" i="65"/>
  <c r="GL681" i="65"/>
  <c r="GM681" i="65"/>
  <c r="HC681" i="65" s="1"/>
  <c r="FV687" i="65"/>
  <c r="GM709" i="65"/>
  <c r="HC709" i="65" s="1"/>
  <c r="GL709" i="65"/>
  <c r="GL730" i="65"/>
  <c r="GM730" i="65"/>
  <c r="HC730" i="65" s="1"/>
  <c r="GM736" i="65"/>
  <c r="HC736" i="65" s="1"/>
  <c r="GL736" i="65"/>
  <c r="GL751" i="65"/>
  <c r="GM751" i="65"/>
  <c r="HC751" i="65" s="1"/>
  <c r="GL767" i="65"/>
  <c r="GM767" i="65"/>
  <c r="HC767" i="65" s="1"/>
  <c r="GM641" i="65"/>
  <c r="HC641" i="65" s="1"/>
  <c r="GL641" i="65"/>
  <c r="FN720" i="65"/>
  <c r="GL829" i="65"/>
  <c r="GM829" i="65"/>
  <c r="HC829" i="65" s="1"/>
  <c r="FV707" i="65"/>
  <c r="GN745" i="65"/>
  <c r="HD745" i="65" s="1"/>
  <c r="GM762" i="65"/>
  <c r="HC762" i="65" s="1"/>
  <c r="GL762" i="65"/>
  <c r="GN774" i="65"/>
  <c r="HD774" i="65" s="1"/>
  <c r="FV787" i="65"/>
  <c r="GL791" i="65"/>
  <c r="GM791" i="65"/>
  <c r="HC791" i="65" s="1"/>
  <c r="GL795" i="65"/>
  <c r="GM795" i="65"/>
  <c r="HC795" i="65" s="1"/>
  <c r="GM807" i="65"/>
  <c r="HC807" i="65" s="1"/>
  <c r="GL807" i="65"/>
  <c r="FV811" i="65"/>
  <c r="GM815" i="65"/>
  <c r="HC815" i="65" s="1"/>
  <c r="GL815" i="65"/>
  <c r="GM819" i="65"/>
  <c r="HC819" i="65" s="1"/>
  <c r="GL819" i="65"/>
  <c r="GN819" i="65"/>
  <c r="HD819" i="65" s="1"/>
  <c r="GM823" i="65"/>
  <c r="HC823" i="65" s="1"/>
  <c r="GL823" i="65"/>
  <c r="GN823" i="65"/>
  <c r="HD823" i="65" s="1"/>
  <c r="GM836" i="65"/>
  <c r="HC836" i="65" s="1"/>
  <c r="GL836" i="65"/>
  <c r="GM835" i="65"/>
  <c r="HC835" i="65" s="1"/>
  <c r="GL835" i="65"/>
  <c r="GL812" i="65"/>
  <c r="GM812" i="65"/>
  <c r="HC812" i="65" s="1"/>
  <c r="FV790" i="65"/>
  <c r="FV822" i="65"/>
  <c r="GL850" i="65"/>
  <c r="GM850" i="65"/>
  <c r="HC850" i="65" s="1"/>
  <c r="GM858" i="65"/>
  <c r="HC858" i="65" s="1"/>
  <c r="GL858" i="65"/>
  <c r="FN22" i="65"/>
  <c r="FN110" i="65"/>
  <c r="FN142" i="65"/>
  <c r="FN174" i="65"/>
  <c r="FN206" i="65"/>
  <c r="FN270" i="65"/>
  <c r="FN302" i="65"/>
  <c r="FN334" i="65"/>
  <c r="FN366" i="65"/>
  <c r="FN398" i="65"/>
  <c r="FN430" i="65"/>
  <c r="FN545" i="65"/>
  <c r="GM516" i="65"/>
  <c r="HC516" i="65" s="1"/>
  <c r="GL516" i="65"/>
  <c r="GM469" i="65"/>
  <c r="HC469" i="65" s="1"/>
  <c r="GL469" i="65"/>
  <c r="FN456" i="65"/>
  <c r="GL596" i="65"/>
  <c r="GM596" i="65"/>
  <c r="HC596" i="65" s="1"/>
  <c r="FN469" i="65"/>
  <c r="GL513" i="65"/>
  <c r="GM513" i="65"/>
  <c r="HC513" i="65" s="1"/>
  <c r="GN513" i="65"/>
  <c r="HD513" i="65" s="1"/>
  <c r="GN584" i="65"/>
  <c r="HD584" i="65" s="1"/>
  <c r="FN588" i="65"/>
  <c r="GM562" i="65"/>
  <c r="HC562" i="65" s="1"/>
  <c r="GL562" i="65"/>
  <c r="GN673" i="65"/>
  <c r="HD673" i="65" s="1"/>
  <c r="GM684" i="65"/>
  <c r="HC684" i="65" s="1"/>
  <c r="GL684" i="65"/>
  <c r="GL724" i="65"/>
  <c r="GM724" i="65"/>
  <c r="HC724" i="65" s="1"/>
  <c r="GL758" i="65"/>
  <c r="GM758" i="65"/>
  <c r="HC758" i="65" s="1"/>
  <c r="FV526" i="65"/>
  <c r="GL633" i="65"/>
  <c r="GM633" i="65"/>
  <c r="HC633" i="65" s="1"/>
  <c r="FN641" i="65"/>
  <c r="FN658" i="65"/>
  <c r="GM731" i="65"/>
  <c r="HC731" i="65" s="1"/>
  <c r="GL731" i="65"/>
  <c r="GM656" i="65"/>
  <c r="HC656" i="65" s="1"/>
  <c r="GL656" i="65"/>
  <c r="GM697" i="65"/>
  <c r="HC697" i="65" s="1"/>
  <c r="GL697" i="65"/>
  <c r="GM708" i="65"/>
  <c r="HC708" i="65" s="1"/>
  <c r="GL708" i="65"/>
  <c r="GM722" i="65"/>
  <c r="HC722" i="65" s="1"/>
  <c r="GL722" i="65"/>
  <c r="GL834" i="65"/>
  <c r="GM834" i="65"/>
  <c r="HC834" i="65" s="1"/>
  <c r="GN663" i="65"/>
  <c r="HD663" i="65" s="1"/>
  <c r="GM763" i="65"/>
  <c r="HC763" i="65" s="1"/>
  <c r="GL763" i="65"/>
  <c r="GL776" i="65"/>
  <c r="GM776" i="65"/>
  <c r="HC776" i="65" s="1"/>
  <c r="FN524" i="65"/>
  <c r="GM654" i="65"/>
  <c r="HC654" i="65" s="1"/>
  <c r="GL654" i="65"/>
  <c r="GL712" i="65"/>
  <c r="GM712" i="65"/>
  <c r="HC712" i="65" s="1"/>
  <c r="GL838" i="65"/>
  <c r="GM838" i="65"/>
  <c r="HC838" i="65" s="1"/>
  <c r="GM861" i="65"/>
  <c r="HC861" i="65" s="1"/>
  <c r="GL861" i="65"/>
  <c r="GL870" i="65"/>
  <c r="GM870" i="65"/>
  <c r="HC870" i="65" s="1"/>
  <c r="GM755" i="65"/>
  <c r="HC755" i="65" s="1"/>
  <c r="GL755" i="65"/>
  <c r="GM831" i="65"/>
  <c r="HC831" i="65" s="1"/>
  <c r="GL831" i="65"/>
  <c r="FN847" i="65"/>
  <c r="GL827" i="65"/>
  <c r="GM827" i="65"/>
  <c r="HC827" i="65" s="1"/>
  <c r="GM843" i="65"/>
  <c r="HC843" i="65" s="1"/>
  <c r="GL843" i="65"/>
  <c r="GM867" i="65"/>
  <c r="HC867" i="65" s="1"/>
  <c r="GL867" i="65"/>
  <c r="GM874" i="65"/>
  <c r="HC874" i="65" s="1"/>
  <c r="GL874" i="65"/>
  <c r="FN28" i="65"/>
  <c r="FN60" i="65"/>
  <c r="FN65" i="65"/>
  <c r="FN77" i="65"/>
  <c r="FN109" i="65"/>
  <c r="FN141" i="65"/>
  <c r="FN205" i="65"/>
  <c r="FN237" i="65"/>
  <c r="FN301" i="65"/>
  <c r="FN333" i="65"/>
  <c r="FN429" i="65"/>
  <c r="FN35" i="65"/>
  <c r="FN87" i="65"/>
  <c r="FN119" i="65"/>
  <c r="FN151" i="65"/>
  <c r="FN183" i="65"/>
  <c r="FN215" i="65"/>
  <c r="FN247" i="65"/>
  <c r="FN279" i="65"/>
  <c r="FN311" i="65"/>
  <c r="FN343" i="65"/>
  <c r="FN375" i="65"/>
  <c r="FN407" i="65"/>
  <c r="FN439" i="65"/>
  <c r="FN72" i="65"/>
  <c r="FN104" i="65"/>
  <c r="FN136" i="65"/>
  <c r="FN168" i="65"/>
  <c r="FN200" i="65"/>
  <c r="FN232" i="65"/>
  <c r="FN264" i="65"/>
  <c r="FN296" i="65"/>
  <c r="FN328" i="65"/>
  <c r="FN360" i="65"/>
  <c r="FN392" i="65"/>
  <c r="FN424" i="65"/>
  <c r="GL536" i="65"/>
  <c r="FN460" i="65"/>
  <c r="FN490" i="65"/>
  <c r="FN513" i="65"/>
  <c r="FV528" i="65"/>
  <c r="FN597" i="65"/>
  <c r="GL457" i="65"/>
  <c r="GM457" i="65"/>
  <c r="HC457" i="65" s="1"/>
  <c r="GM561" i="65"/>
  <c r="HC561" i="65" s="1"/>
  <c r="GL561" i="65"/>
  <c r="GM577" i="65"/>
  <c r="HC577" i="65" s="1"/>
  <c r="GL577" i="65"/>
  <c r="FV467" i="65"/>
  <c r="GL589" i="65"/>
  <c r="GM589" i="65"/>
  <c r="HC589" i="65" s="1"/>
  <c r="GM638" i="65"/>
  <c r="HC638" i="65" s="1"/>
  <c r="GL638" i="65"/>
  <c r="FV474" i="65"/>
  <c r="GM652" i="65"/>
  <c r="HC652" i="65" s="1"/>
  <c r="GL652" i="65"/>
  <c r="GM668" i="65"/>
  <c r="HC668" i="65" s="1"/>
  <c r="GL668" i="65"/>
  <c r="FV695" i="65"/>
  <c r="GL622" i="65"/>
  <c r="GM622" i="65"/>
  <c r="HC622" i="65" s="1"/>
  <c r="GL704" i="65"/>
  <c r="GM704" i="65"/>
  <c r="HC704" i="65" s="1"/>
  <c r="FV713" i="65"/>
  <c r="GM756" i="65"/>
  <c r="HC756" i="65" s="1"/>
  <c r="GL756" i="65"/>
  <c r="GL556" i="65"/>
  <c r="GM556" i="65"/>
  <c r="HC556" i="65" s="1"/>
  <c r="GL686" i="65"/>
  <c r="GM686" i="65"/>
  <c r="HC686" i="65" s="1"/>
  <c r="GM714" i="65"/>
  <c r="HC714" i="65" s="1"/>
  <c r="GL604" i="65"/>
  <c r="GM604" i="65"/>
  <c r="HC604" i="65" s="1"/>
  <c r="GL698" i="65"/>
  <c r="GM698" i="65"/>
  <c r="HC698" i="65" s="1"/>
  <c r="FN734" i="65"/>
  <c r="FN728" i="65"/>
  <c r="GL728" i="65"/>
  <c r="GM728" i="65"/>
  <c r="HC728" i="65" s="1"/>
  <c r="GM772" i="65"/>
  <c r="HC772" i="65" s="1"/>
  <c r="GL772" i="65"/>
  <c r="GM788" i="65"/>
  <c r="HC788" i="65" s="1"/>
  <c r="GL788" i="65"/>
  <c r="FN874" i="65"/>
  <c r="FN837" i="65"/>
  <c r="GM869" i="65"/>
  <c r="HC869" i="65" s="1"/>
  <c r="GL869" i="65"/>
  <c r="GM846" i="65"/>
  <c r="HC846" i="65" s="1"/>
  <c r="GL846" i="65"/>
  <c r="FN32" i="65"/>
  <c r="FN37" i="65"/>
  <c r="FN11" i="65"/>
  <c r="FN81" i="65"/>
  <c r="FN113" i="65"/>
  <c r="FN145" i="65"/>
  <c r="FN177" i="65"/>
  <c r="FN209" i="65"/>
  <c r="FN241" i="65"/>
  <c r="FN273" i="65"/>
  <c r="FN305" i="65"/>
  <c r="FN337" i="65"/>
  <c r="FN369" i="65"/>
  <c r="FN401" i="65"/>
  <c r="FN433" i="65"/>
  <c r="FN51" i="65"/>
  <c r="FN91" i="65"/>
  <c r="FN123" i="65"/>
  <c r="FN155" i="65"/>
  <c r="FN187" i="65"/>
  <c r="FN219" i="65"/>
  <c r="FN251" i="65"/>
  <c r="FN283" i="65"/>
  <c r="FN315" i="65"/>
  <c r="FN347" i="65"/>
  <c r="FN379" i="65"/>
  <c r="FN411" i="65"/>
  <c r="FN92" i="65"/>
  <c r="FN124" i="65"/>
  <c r="FN156" i="65"/>
  <c r="FN188" i="65"/>
  <c r="FN220" i="65"/>
  <c r="FN252" i="65"/>
  <c r="FN284" i="65"/>
  <c r="FN316" i="65"/>
  <c r="FN348" i="65"/>
  <c r="FN380" i="65"/>
  <c r="FN412" i="65"/>
  <c r="GL391" i="65"/>
  <c r="GL423" i="65"/>
  <c r="GN439" i="65"/>
  <c r="HD439" i="65" s="1"/>
  <c r="GL408" i="65"/>
  <c r="GL405" i="65"/>
  <c r="GL393" i="65"/>
  <c r="GN436" i="65"/>
  <c r="HD436" i="65" s="1"/>
  <c r="GL397" i="65"/>
  <c r="GL434" i="65"/>
  <c r="GL413" i="65"/>
  <c r="GL428" i="65"/>
  <c r="GL400" i="65"/>
  <c r="GN421" i="65"/>
  <c r="HD421" i="65" s="1"/>
  <c r="GL409" i="65"/>
  <c r="GN427" i="65"/>
  <c r="HD427" i="65" s="1"/>
  <c r="GN438" i="65"/>
  <c r="HD438" i="65" s="1"/>
  <c r="GN417" i="65"/>
  <c r="GN396" i="65"/>
  <c r="GL357" i="65"/>
  <c r="GL378" i="65"/>
  <c r="GL318" i="65"/>
  <c r="GN302" i="65"/>
  <c r="GL197" i="65"/>
  <c r="GN116" i="65"/>
  <c r="HD116" i="65" s="1"/>
  <c r="GN110" i="65"/>
  <c r="HD110" i="65" s="1"/>
  <c r="GL21" i="65"/>
  <c r="GN37" i="65"/>
  <c r="HD37" i="65" s="1"/>
  <c r="GN104" i="65"/>
  <c r="HD104" i="65" s="1"/>
  <c r="GL246" i="65"/>
  <c r="GL64" i="65"/>
  <c r="GL201" i="65"/>
  <c r="GL269" i="65"/>
  <c r="GN262" i="65"/>
  <c r="HD262" i="65" s="1"/>
  <c r="GN341" i="65"/>
  <c r="GL362" i="65"/>
  <c r="GN377" i="65"/>
  <c r="HD377" i="65" s="1"/>
  <c r="GL250" i="65"/>
  <c r="GL76" i="65"/>
  <c r="GN117" i="65"/>
  <c r="HD117" i="65" s="1"/>
  <c r="GN346" i="65"/>
  <c r="HD346" i="65" s="1"/>
  <c r="GL361" i="65"/>
  <c r="GN345" i="65"/>
  <c r="GL313" i="65"/>
  <c r="GL234" i="65"/>
  <c r="GL238" i="65"/>
  <c r="GN277" i="65"/>
  <c r="GN270" i="65"/>
  <c r="HD270" i="65" s="1"/>
  <c r="GL13" i="65"/>
  <c r="GN45" i="65"/>
  <c r="HD45" i="65" s="1"/>
  <c r="GL306" i="65"/>
  <c r="GN221" i="65"/>
  <c r="HD221" i="65" s="1"/>
  <c r="GL114" i="65"/>
  <c r="GL385" i="65"/>
  <c r="GL342" i="65"/>
  <c r="GN257" i="65"/>
  <c r="HD257" i="65" s="1"/>
  <c r="GL214" i="65"/>
  <c r="GN193" i="65"/>
  <c r="HD193" i="65" s="1"/>
  <c r="GN154" i="65"/>
  <c r="GL54" i="65"/>
  <c r="GL289" i="65"/>
  <c r="GL225" i="65"/>
  <c r="GN68" i="65"/>
  <c r="GL66" i="65"/>
  <c r="GL293" i="65"/>
  <c r="GN192" i="65"/>
  <c r="HD192" i="65" s="1"/>
  <c r="GL105" i="65"/>
  <c r="GN222" i="65"/>
  <c r="HD222" i="65" s="1"/>
  <c r="GL33" i="65"/>
  <c r="GN65" i="65"/>
  <c r="HD65" i="65" s="1"/>
  <c r="GN22" i="65"/>
  <c r="GN199" i="65"/>
  <c r="HD199" i="65" s="1"/>
  <c r="GL365" i="65"/>
  <c r="GN237" i="65"/>
  <c r="GL173" i="65"/>
  <c r="GL130" i="65"/>
  <c r="GN82" i="65"/>
  <c r="HD82" i="65" s="1"/>
  <c r="GN358" i="65"/>
  <c r="HD358" i="65" s="1"/>
  <c r="GN273" i="65"/>
  <c r="GN230" i="65"/>
  <c r="HD230" i="65" s="1"/>
  <c r="GN188" i="65"/>
  <c r="HD188" i="65" s="1"/>
  <c r="GL166" i="65"/>
  <c r="GN102" i="65"/>
  <c r="GL170" i="65"/>
  <c r="GL78" i="65"/>
  <c r="GL46" i="65"/>
  <c r="GL73" i="65"/>
  <c r="GL226" i="65"/>
  <c r="HF249" i="65"/>
  <c r="FN450" i="65"/>
  <c r="GM471" i="65"/>
  <c r="HC471" i="65" s="1"/>
  <c r="GL471" i="65"/>
  <c r="GM483" i="65"/>
  <c r="HC483" i="65" s="1"/>
  <c r="GL483" i="65"/>
  <c r="GL493" i="65"/>
  <c r="GM493" i="65"/>
  <c r="HC493" i="65" s="1"/>
  <c r="GL519" i="65"/>
  <c r="GM519" i="65"/>
  <c r="HC519" i="65" s="1"/>
  <c r="FV539" i="65"/>
  <c r="GN539" i="65"/>
  <c r="HD539" i="65" s="1"/>
  <c r="GL547" i="65"/>
  <c r="GM547" i="65"/>
  <c r="HC547" i="65" s="1"/>
  <c r="FV533" i="65"/>
  <c r="GM473" i="65"/>
  <c r="HC473" i="65" s="1"/>
  <c r="GL473" i="65"/>
  <c r="GL462" i="65"/>
  <c r="GM462" i="65"/>
  <c r="HC462" i="65" s="1"/>
  <c r="GM492" i="65"/>
  <c r="HC492" i="65" s="1"/>
  <c r="GN506" i="65"/>
  <c r="HD506" i="65" s="1"/>
  <c r="FN519" i="65"/>
  <c r="FV543" i="65"/>
  <c r="FV629" i="65"/>
  <c r="GM507" i="65"/>
  <c r="HC507" i="65" s="1"/>
  <c r="GL507" i="65"/>
  <c r="FN542" i="65"/>
  <c r="GL542" i="65"/>
  <c r="GM542" i="65"/>
  <c r="HC542" i="65" s="1"/>
  <c r="GN580" i="65"/>
  <c r="HD580" i="65" s="1"/>
  <c r="GL613" i="65"/>
  <c r="GM613" i="65"/>
  <c r="HC613" i="65" s="1"/>
  <c r="FV634" i="65"/>
  <c r="GN634" i="65"/>
  <c r="HD634" i="65" s="1"/>
  <c r="GN477" i="65"/>
  <c r="HD477" i="65" s="1"/>
  <c r="GM477" i="65"/>
  <c r="HC477" i="65" s="1"/>
  <c r="GL477" i="65"/>
  <c r="GL544" i="65"/>
  <c r="GM544" i="65"/>
  <c r="HC544" i="65" s="1"/>
  <c r="GL514" i="65"/>
  <c r="GM514" i="65"/>
  <c r="HC514" i="65" s="1"/>
  <c r="GL595" i="65"/>
  <c r="GM595" i="65"/>
  <c r="HC595" i="65" s="1"/>
  <c r="GN624" i="65"/>
  <c r="HD624" i="65" s="1"/>
  <c r="GM645" i="65"/>
  <c r="HC645" i="65" s="1"/>
  <c r="GL645" i="65"/>
  <c r="GM661" i="65"/>
  <c r="HC661" i="65" s="1"/>
  <c r="GL661" i="65"/>
  <c r="GM679" i="65"/>
  <c r="HC679" i="65" s="1"/>
  <c r="GL679" i="65"/>
  <c r="GL733" i="65"/>
  <c r="GM733" i="65"/>
  <c r="HC733" i="65" s="1"/>
  <c r="FV765" i="65"/>
  <c r="GL765" i="65"/>
  <c r="GM765" i="65"/>
  <c r="HC765" i="65" s="1"/>
  <c r="GL678" i="65"/>
  <c r="GM678" i="65"/>
  <c r="HC678" i="65" s="1"/>
  <c r="GL557" i="65"/>
  <c r="GM557" i="65"/>
  <c r="HC557" i="65" s="1"/>
  <c r="GN830" i="65"/>
  <c r="HD830" i="65" s="1"/>
  <c r="GN611" i="65"/>
  <c r="HD611" i="65" s="1"/>
  <c r="GM676" i="65"/>
  <c r="HC676" i="65" s="1"/>
  <c r="GL676" i="65"/>
  <c r="GL743" i="65"/>
  <c r="GM743" i="65"/>
  <c r="HC743" i="65" s="1"/>
  <c r="GN743" i="65"/>
  <c r="HD743" i="65" s="1"/>
  <c r="FN773" i="65"/>
  <c r="GM857" i="65"/>
  <c r="HC857" i="65" s="1"/>
  <c r="GL857" i="65"/>
  <c r="GL866" i="65"/>
  <c r="GM866" i="65"/>
  <c r="HC866" i="65" s="1"/>
  <c r="FV866" i="65"/>
  <c r="GL875" i="65"/>
  <c r="GM875" i="65"/>
  <c r="HC875" i="65" s="1"/>
  <c r="GN863" i="65"/>
  <c r="HD863" i="65" s="1"/>
  <c r="GM721" i="65"/>
  <c r="HC721" i="65" s="1"/>
  <c r="GL721" i="65"/>
  <c r="GN786" i="65"/>
  <c r="HD786" i="65" s="1"/>
  <c r="FN20" i="65"/>
  <c r="FN52" i="65"/>
  <c r="FN25" i="65"/>
  <c r="FN57" i="65"/>
  <c r="FN69" i="65"/>
  <c r="FN101" i="65"/>
  <c r="FN133" i="65"/>
  <c r="FN165" i="65"/>
  <c r="FN197" i="65"/>
  <c r="FN229" i="65"/>
  <c r="FN261" i="65"/>
  <c r="FN293" i="65"/>
  <c r="FN325" i="65"/>
  <c r="FN357" i="65"/>
  <c r="FN389" i="65"/>
  <c r="FN421" i="65"/>
  <c r="FN47" i="65"/>
  <c r="FN59" i="65"/>
  <c r="FN95" i="65"/>
  <c r="FN127" i="65"/>
  <c r="FN159" i="65"/>
  <c r="FN191" i="65"/>
  <c r="FN223" i="65"/>
  <c r="FN255" i="65"/>
  <c r="FN287" i="65"/>
  <c r="FN319" i="65"/>
  <c r="FN351" i="65"/>
  <c r="FN383" i="65"/>
  <c r="FN415" i="65"/>
  <c r="FN7" i="65"/>
  <c r="FN80" i="65"/>
  <c r="FN112" i="65"/>
  <c r="FN144" i="65"/>
  <c r="FN176" i="65"/>
  <c r="FN208" i="65"/>
  <c r="FN240" i="65"/>
  <c r="FN272" i="65"/>
  <c r="FN304" i="65"/>
  <c r="FN336" i="65"/>
  <c r="FN368" i="65"/>
  <c r="FN400" i="65"/>
  <c r="FN432" i="65"/>
  <c r="GM445" i="65"/>
  <c r="HC445" i="65" s="1"/>
  <c r="GL445" i="65"/>
  <c r="GL453" i="65"/>
  <c r="GM453" i="65"/>
  <c r="HC453" i="65" s="1"/>
  <c r="GL444" i="65"/>
  <c r="GM444" i="65"/>
  <c r="HC444" i="65" s="1"/>
  <c r="GM511" i="65"/>
  <c r="HC511" i="65" s="1"/>
  <c r="GL511" i="65"/>
  <c r="GL525" i="65"/>
  <c r="GM525" i="65"/>
  <c r="HC525" i="65" s="1"/>
  <c r="FV540" i="65"/>
  <c r="GM540" i="65"/>
  <c r="HC540" i="65" s="1"/>
  <c r="GL540" i="65"/>
  <c r="GM509" i="65"/>
  <c r="HC509" i="65" s="1"/>
  <c r="GL509" i="65"/>
  <c r="GL585" i="65"/>
  <c r="GM585" i="65"/>
  <c r="HC585" i="65" s="1"/>
  <c r="GL468" i="65"/>
  <c r="GM468" i="65"/>
  <c r="HC468" i="65" s="1"/>
  <c r="FN498" i="65"/>
  <c r="GL498" i="65"/>
  <c r="GM498" i="65"/>
  <c r="HC498" i="65" s="1"/>
  <c r="GM565" i="65"/>
  <c r="HC565" i="65" s="1"/>
  <c r="GL565" i="65"/>
  <c r="FV581" i="65"/>
  <c r="GM581" i="65"/>
  <c r="HC581" i="65" s="1"/>
  <c r="GL581" i="65"/>
  <c r="GL607" i="65"/>
  <c r="GM607" i="65"/>
  <c r="HC607" i="65" s="1"/>
  <c r="GL615" i="65"/>
  <c r="GM615" i="65"/>
  <c r="HC615" i="65" s="1"/>
  <c r="GN627" i="65"/>
  <c r="HD627" i="65" s="1"/>
  <c r="GL610" i="65"/>
  <c r="GM610" i="65"/>
  <c r="HC610" i="65" s="1"/>
  <c r="GL632" i="65"/>
  <c r="GM632" i="65"/>
  <c r="HC632" i="65" s="1"/>
  <c r="GL571" i="65"/>
  <c r="GM571" i="65"/>
  <c r="HC571" i="65" s="1"/>
  <c r="GL599" i="65"/>
  <c r="GM599" i="65"/>
  <c r="HC599" i="65" s="1"/>
  <c r="FN733" i="65"/>
  <c r="GM737" i="65"/>
  <c r="HC737" i="65" s="1"/>
  <c r="GL737" i="65"/>
  <c r="FN749" i="65"/>
  <c r="FN765" i="65"/>
  <c r="FV523" i="65"/>
  <c r="GN655" i="65"/>
  <c r="HD655" i="65" s="1"/>
  <c r="GM655" i="65"/>
  <c r="HC655" i="65" s="1"/>
  <c r="GL655" i="65"/>
  <c r="GN664" i="65"/>
  <c r="HD664" i="65" s="1"/>
  <c r="GL746" i="65"/>
  <c r="GM746" i="65"/>
  <c r="HC746" i="65" s="1"/>
  <c r="FV751" i="65"/>
  <c r="FV767" i="65"/>
  <c r="GL574" i="65"/>
  <c r="GM574" i="65"/>
  <c r="HC574" i="65" s="1"/>
  <c r="GL669" i="65"/>
  <c r="GM669" i="65"/>
  <c r="HC669" i="65" s="1"/>
  <c r="GL680" i="65"/>
  <c r="GM680" i="65"/>
  <c r="HC680" i="65" s="1"/>
  <c r="GL707" i="65"/>
  <c r="GM707" i="65"/>
  <c r="HC707" i="65" s="1"/>
  <c r="GM575" i="65"/>
  <c r="HC575" i="65" s="1"/>
  <c r="GL575" i="65"/>
  <c r="FV677" i="65"/>
  <c r="GL677" i="65"/>
  <c r="GM677" i="65"/>
  <c r="HC677" i="65" s="1"/>
  <c r="GM729" i="65"/>
  <c r="HC729" i="65" s="1"/>
  <c r="GL729" i="65"/>
  <c r="GN665" i="65"/>
  <c r="HD665" i="65" s="1"/>
  <c r="GM665" i="65"/>
  <c r="HC665" i="65" s="1"/>
  <c r="GL665" i="65"/>
  <c r="GM693" i="65"/>
  <c r="HC693" i="65" s="1"/>
  <c r="GL693" i="65"/>
  <c r="GL732" i="65"/>
  <c r="GM732" i="65"/>
  <c r="HC732" i="65" s="1"/>
  <c r="GN791" i="65"/>
  <c r="HD791" i="65" s="1"/>
  <c r="FV791" i="65"/>
  <c r="FV795" i="65"/>
  <c r="FV807" i="65"/>
  <c r="GN815" i="65"/>
  <c r="HD815" i="65" s="1"/>
  <c r="FV815" i="65"/>
  <c r="FV819" i="65"/>
  <c r="FV823" i="65"/>
  <c r="GM868" i="65"/>
  <c r="HC868" i="65" s="1"/>
  <c r="GL868" i="65"/>
  <c r="GL780" i="65"/>
  <c r="GM780" i="65"/>
  <c r="HC780" i="65" s="1"/>
  <c r="GL796" i="65"/>
  <c r="GM796" i="65"/>
  <c r="HC796" i="65" s="1"/>
  <c r="GM781" i="65"/>
  <c r="HC781" i="65" s="1"/>
  <c r="GL781" i="65"/>
  <c r="FN858" i="65"/>
  <c r="GN790" i="65"/>
  <c r="HD790" i="65" s="1"/>
  <c r="FV850" i="65"/>
  <c r="GN850" i="65"/>
  <c r="HD850" i="65" s="1"/>
  <c r="FN866" i="65"/>
  <c r="FN8" i="65"/>
  <c r="FN40" i="65"/>
  <c r="FN13" i="65"/>
  <c r="FN45" i="65"/>
  <c r="FN43" i="65"/>
  <c r="FN89" i="65"/>
  <c r="FN121" i="65"/>
  <c r="FN153" i="65"/>
  <c r="FN185" i="65"/>
  <c r="FN217" i="65"/>
  <c r="FN249" i="65"/>
  <c r="FN281" i="65"/>
  <c r="FN313" i="65"/>
  <c r="FN345" i="65"/>
  <c r="FN377" i="65"/>
  <c r="FN409" i="65"/>
  <c r="FN6" i="65"/>
  <c r="FN67" i="65"/>
  <c r="FN99" i="65"/>
  <c r="FN131" i="65"/>
  <c r="FN163" i="65"/>
  <c r="FN195" i="65"/>
  <c r="FN227" i="65"/>
  <c r="FN259" i="65"/>
  <c r="FN291" i="65"/>
  <c r="FN323" i="65"/>
  <c r="FN355" i="65"/>
  <c r="FN387" i="65"/>
  <c r="FN419" i="65"/>
  <c r="FN23" i="65"/>
  <c r="FN84" i="65"/>
  <c r="FN116" i="65"/>
  <c r="FN148" i="65"/>
  <c r="FN180" i="65"/>
  <c r="FN212" i="65"/>
  <c r="FN244" i="65"/>
  <c r="FN276" i="65"/>
  <c r="FN308" i="65"/>
  <c r="FN340" i="65"/>
  <c r="FN372" i="65"/>
  <c r="FN404" i="65"/>
  <c r="FN436" i="65"/>
  <c r="GM479" i="65"/>
  <c r="HC479" i="65" s="1"/>
  <c r="GL479" i="65"/>
  <c r="GN505" i="65"/>
  <c r="HD505" i="65" s="1"/>
  <c r="FV464" i="65"/>
  <c r="GM464" i="65"/>
  <c r="HC464" i="65" s="1"/>
  <c r="GL464" i="65"/>
  <c r="GL502" i="65"/>
  <c r="GM502" i="65"/>
  <c r="HC502" i="65" s="1"/>
  <c r="GL546" i="65"/>
  <c r="GM546" i="65"/>
  <c r="HC546" i="65" s="1"/>
  <c r="GN469" i="65"/>
  <c r="HD469" i="65" s="1"/>
  <c r="GM501" i="65"/>
  <c r="HC501" i="65" s="1"/>
  <c r="GL501" i="65"/>
  <c r="GN501" i="65"/>
  <c r="HD501" i="65" s="1"/>
  <c r="GL614" i="65"/>
  <c r="GM614" i="65"/>
  <c r="HC614" i="65" s="1"/>
  <c r="GM522" i="65"/>
  <c r="HC522" i="65" s="1"/>
  <c r="GL522" i="65"/>
  <c r="GL529" i="65"/>
  <c r="GM529" i="65"/>
  <c r="HC529" i="65" s="1"/>
  <c r="GL568" i="65"/>
  <c r="GM568" i="65"/>
  <c r="HC568" i="65" s="1"/>
  <c r="FV600" i="65"/>
  <c r="GM600" i="65"/>
  <c r="HC600" i="65" s="1"/>
  <c r="GL600" i="65"/>
  <c r="GM616" i="65"/>
  <c r="HC616" i="65" s="1"/>
  <c r="GL616" i="65"/>
  <c r="FN612" i="65"/>
  <c r="FN492" i="65"/>
  <c r="GL617" i="65"/>
  <c r="GM617" i="65"/>
  <c r="HC617" i="65" s="1"/>
  <c r="GN617" i="65"/>
  <c r="HD617" i="65" s="1"/>
  <c r="GL711" i="65"/>
  <c r="GM711" i="65"/>
  <c r="HC711" i="65" s="1"/>
  <c r="FV734" i="65"/>
  <c r="GL740" i="65"/>
  <c r="GM740" i="65"/>
  <c r="HC740" i="65" s="1"/>
  <c r="GN750" i="65"/>
  <c r="HD750" i="65" s="1"/>
  <c r="GN620" i="65"/>
  <c r="HD620" i="65" s="1"/>
  <c r="GN633" i="65"/>
  <c r="HD633" i="65" s="1"/>
  <c r="GM682" i="65"/>
  <c r="HC682" i="65" s="1"/>
  <c r="GL682" i="65"/>
  <c r="FN693" i="65"/>
  <c r="GM700" i="65"/>
  <c r="HC700" i="65" s="1"/>
  <c r="GL700" i="65"/>
  <c r="GN731" i="65"/>
  <c r="HD731" i="65" s="1"/>
  <c r="GN747" i="65"/>
  <c r="HD747" i="65" s="1"/>
  <c r="GM685" i="65"/>
  <c r="HC685" i="65" s="1"/>
  <c r="GL685" i="65"/>
  <c r="GN699" i="65"/>
  <c r="HD699" i="65" s="1"/>
  <c r="GN582" i="65"/>
  <c r="HD582" i="65" s="1"/>
  <c r="FV582" i="65"/>
  <c r="GC582" i="65"/>
  <c r="FN738" i="65"/>
  <c r="GM826" i="65"/>
  <c r="HC826" i="65" s="1"/>
  <c r="GL826" i="65"/>
  <c r="FV826" i="65"/>
  <c r="FV583" i="65"/>
  <c r="GN583" i="65"/>
  <c r="HD583" i="65" s="1"/>
  <c r="FV663" i="65"/>
  <c r="GN744" i="65"/>
  <c r="HD744" i="65" s="1"/>
  <c r="FV763" i="65"/>
  <c r="GL783" i="65"/>
  <c r="GM783" i="65"/>
  <c r="HC783" i="65" s="1"/>
  <c r="GN783" i="65"/>
  <c r="HD783" i="65" s="1"/>
  <c r="FN815" i="65"/>
  <c r="GN654" i="65"/>
  <c r="HD654" i="65" s="1"/>
  <c r="FN669" i="65"/>
  <c r="GN712" i="65"/>
  <c r="HD712" i="65" s="1"/>
  <c r="FN796" i="65"/>
  <c r="FN812" i="65"/>
  <c r="GN853" i="65"/>
  <c r="HD853" i="65" s="1"/>
  <c r="FV755" i="65"/>
  <c r="GN755" i="65"/>
  <c r="HD755" i="65" s="1"/>
  <c r="GM784" i="65"/>
  <c r="HC784" i="65" s="1"/>
  <c r="GL784" i="65"/>
  <c r="FV871" i="65"/>
  <c r="GM741" i="65"/>
  <c r="HC741" i="65" s="1"/>
  <c r="GL741" i="65"/>
  <c r="GN794" i="65"/>
  <c r="HD794" i="65" s="1"/>
  <c r="FN834" i="65"/>
  <c r="FN868" i="65"/>
  <c r="FN26" i="65"/>
  <c r="FN82" i="65"/>
  <c r="FN114" i="65"/>
  <c r="FN146" i="65"/>
  <c r="FN178" i="65"/>
  <c r="FN210" i="65"/>
  <c r="FN242" i="65"/>
  <c r="FN274" i="65"/>
  <c r="FN306" i="65"/>
  <c r="FN338" i="65"/>
  <c r="FN370" i="65"/>
  <c r="FN402" i="65"/>
  <c r="FN434" i="65"/>
  <c r="GL448" i="65"/>
  <c r="GM448" i="65"/>
  <c r="HC448" i="65" s="1"/>
  <c r="FV448" i="65"/>
  <c r="FV488" i="65"/>
  <c r="FV508" i="65"/>
  <c r="GL508" i="65"/>
  <c r="GM508" i="65"/>
  <c r="HC508" i="65" s="1"/>
  <c r="FN546" i="65"/>
  <c r="FN448" i="65"/>
  <c r="FV476" i="65"/>
  <c r="GL590" i="65"/>
  <c r="GM590" i="65"/>
  <c r="HC590" i="65" s="1"/>
  <c r="GN628" i="65"/>
  <c r="HD628" i="65" s="1"/>
  <c r="FN473" i="65"/>
  <c r="GL489" i="65"/>
  <c r="GM489" i="65"/>
  <c r="HC489" i="65" s="1"/>
  <c r="FV503" i="65"/>
  <c r="FV515" i="65"/>
  <c r="FN523" i="65"/>
  <c r="FN586" i="65"/>
  <c r="FN601" i="65"/>
  <c r="GM625" i="65"/>
  <c r="HC625" i="65" s="1"/>
  <c r="GL625" i="65"/>
  <c r="GN625" i="65"/>
  <c r="HD625" i="65" s="1"/>
  <c r="FV638" i="65"/>
  <c r="FV579" i="65"/>
  <c r="FV603" i="65"/>
  <c r="GM603" i="65"/>
  <c r="HC603" i="65" s="1"/>
  <c r="GL603" i="65"/>
  <c r="FV646" i="65"/>
  <c r="GM646" i="65"/>
  <c r="HC646" i="65" s="1"/>
  <c r="GL646" i="65"/>
  <c r="FV662" i="65"/>
  <c r="GM662" i="65"/>
  <c r="HC662" i="65" s="1"/>
  <c r="FN679" i="65"/>
  <c r="FN730" i="65"/>
  <c r="GM735" i="65"/>
  <c r="HC735" i="65" s="1"/>
  <c r="GL735" i="65"/>
  <c r="FN746" i="65"/>
  <c r="FV594" i="65"/>
  <c r="FV622" i="65"/>
  <c r="GN622" i="65"/>
  <c r="HD622" i="65" s="1"/>
  <c r="FV643" i="65"/>
  <c r="GM643" i="65"/>
  <c r="HC643" i="65" s="1"/>
  <c r="GL643" i="65"/>
  <c r="GL651" i="65"/>
  <c r="GM651" i="65"/>
  <c r="HC651" i="65" s="1"/>
  <c r="FN660" i="65"/>
  <c r="GM667" i="65"/>
  <c r="HC667" i="65" s="1"/>
  <c r="GL667" i="65"/>
  <c r="FV683" i="65"/>
  <c r="GN704" i="65"/>
  <c r="HD704" i="65" s="1"/>
  <c r="FN732" i="65"/>
  <c r="FN748" i="65"/>
  <c r="GN756" i="65"/>
  <c r="HD756" i="65" s="1"/>
  <c r="GN556" i="65"/>
  <c r="HD556" i="65" s="1"/>
  <c r="FV674" i="65"/>
  <c r="GL674" i="65"/>
  <c r="GM674" i="65"/>
  <c r="HC674" i="65" s="1"/>
  <c r="FN596" i="65"/>
  <c r="FV670" i="65"/>
  <c r="FV742" i="65"/>
  <c r="FV754" i="65"/>
  <c r="GL754" i="65"/>
  <c r="GM754" i="65"/>
  <c r="HC754" i="65" s="1"/>
  <c r="GM778" i="65"/>
  <c r="HC778" i="65" s="1"/>
  <c r="GL778" i="65"/>
  <c r="FV521" i="65"/>
  <c r="FN646" i="65"/>
  <c r="FN684" i="65"/>
  <c r="FN711" i="65"/>
  <c r="GL768" i="65"/>
  <c r="GM768" i="65"/>
  <c r="HC768" i="65" s="1"/>
  <c r="FV559" i="65"/>
  <c r="FN656" i="65"/>
  <c r="FV699" i="65"/>
  <c r="FV726" i="65"/>
  <c r="FN741" i="65"/>
  <c r="FN793" i="65"/>
  <c r="GM793" i="65"/>
  <c r="HC793" i="65" s="1"/>
  <c r="GL793" i="65"/>
  <c r="FN797" i="65"/>
  <c r="GL797" i="65"/>
  <c r="GM797" i="65"/>
  <c r="HC797" i="65" s="1"/>
  <c r="GM809" i="65"/>
  <c r="HC809" i="65" s="1"/>
  <c r="FV872" i="65"/>
  <c r="GM872" i="65"/>
  <c r="HC872" i="65" s="1"/>
  <c r="GL872" i="65"/>
  <c r="GM769" i="65"/>
  <c r="HC769" i="65" s="1"/>
  <c r="GL769" i="65"/>
  <c r="GL804" i="65"/>
  <c r="GM804" i="65"/>
  <c r="HC804" i="65" s="1"/>
  <c r="GL820" i="65"/>
  <c r="GM820" i="65"/>
  <c r="HC820" i="65" s="1"/>
  <c r="FV840" i="65"/>
  <c r="GL848" i="65"/>
  <c r="GM848" i="65"/>
  <c r="HC848" i="65" s="1"/>
  <c r="FV856" i="65"/>
  <c r="FN865" i="65"/>
  <c r="FV814" i="65"/>
  <c r="GL814" i="65"/>
  <c r="GM814" i="65"/>
  <c r="HC814" i="65" s="1"/>
  <c r="FN838" i="65"/>
  <c r="FN870" i="65"/>
  <c r="FN30" i="65"/>
  <c r="FN86" i="65"/>
  <c r="FN118" i="65"/>
  <c r="FN150" i="65"/>
  <c r="FN182" i="65"/>
  <c r="FN214" i="65"/>
  <c r="FN246" i="65"/>
  <c r="FN278" i="65"/>
  <c r="FN310" i="65"/>
  <c r="FN342" i="65"/>
  <c r="FN374" i="65"/>
  <c r="FN406" i="65"/>
  <c r="FN438" i="65"/>
  <c r="GL399" i="65"/>
  <c r="GM442" i="65"/>
  <c r="HC442" i="65" s="1"/>
  <c r="GL442" i="65"/>
  <c r="GL533" i="65"/>
  <c r="GM533" i="65"/>
  <c r="HC533" i="65" s="1"/>
  <c r="GM446" i="65"/>
  <c r="HC446" i="65" s="1"/>
  <c r="GL446" i="65"/>
  <c r="GM476" i="65"/>
  <c r="HC476" i="65" s="1"/>
  <c r="GL476" i="65"/>
  <c r="GM518" i="65"/>
  <c r="HC518" i="65" s="1"/>
  <c r="GL518" i="65"/>
  <c r="GL564" i="65"/>
  <c r="GM564" i="65"/>
  <c r="HC564" i="65" s="1"/>
  <c r="GM580" i="65"/>
  <c r="HC580" i="65" s="1"/>
  <c r="GL580" i="65"/>
  <c r="GL621" i="65"/>
  <c r="GM621" i="65"/>
  <c r="HC621" i="65" s="1"/>
  <c r="GN636" i="65"/>
  <c r="HD636" i="65" s="1"/>
  <c r="GL636" i="65"/>
  <c r="GM636" i="65"/>
  <c r="HC636" i="65" s="1"/>
  <c r="GM690" i="65"/>
  <c r="HC690" i="65" s="1"/>
  <c r="GL690" i="65"/>
  <c r="GM716" i="65"/>
  <c r="HC716" i="65" s="1"/>
  <c r="GL716" i="65"/>
  <c r="GL624" i="65"/>
  <c r="GM624" i="65"/>
  <c r="HC624" i="65" s="1"/>
  <c r="GL757" i="65"/>
  <c r="GM757" i="65"/>
  <c r="HC757" i="65" s="1"/>
  <c r="FN543" i="65"/>
  <c r="GM611" i="65"/>
  <c r="HC611" i="65" s="1"/>
  <c r="GL611" i="65"/>
  <c r="GM566" i="65"/>
  <c r="HC566" i="65" s="1"/>
  <c r="GL566" i="65"/>
  <c r="GM841" i="65"/>
  <c r="HC841" i="65" s="1"/>
  <c r="GL841" i="65"/>
  <c r="GM839" i="65"/>
  <c r="HC839" i="65" s="1"/>
  <c r="GL839" i="65"/>
  <c r="GL855" i="65"/>
  <c r="GM855" i="65"/>
  <c r="HC855" i="65" s="1"/>
  <c r="GM863" i="65"/>
  <c r="HC863" i="65" s="1"/>
  <c r="GL863" i="65"/>
  <c r="GL786" i="65"/>
  <c r="GM786" i="65"/>
  <c r="HC786" i="65" s="1"/>
  <c r="FN18" i="65"/>
  <c r="FN50" i="65"/>
  <c r="FN74" i="65"/>
  <c r="FN106" i="65"/>
  <c r="FN138" i="65"/>
  <c r="FN170" i="65"/>
  <c r="FN202" i="65"/>
  <c r="FN234" i="65"/>
  <c r="FN266" i="65"/>
  <c r="FN298" i="65"/>
  <c r="FN330" i="65"/>
  <c r="FN362" i="65"/>
  <c r="FN394" i="65"/>
  <c r="FN426" i="65"/>
  <c r="FN62" i="65"/>
  <c r="GM452" i="65"/>
  <c r="HC452" i="65" s="1"/>
  <c r="GL452" i="65"/>
  <c r="GL494" i="65"/>
  <c r="GM494" i="65"/>
  <c r="HC494" i="65" s="1"/>
  <c r="GL496" i="65"/>
  <c r="GM496" i="65"/>
  <c r="HC496" i="65" s="1"/>
  <c r="GM552" i="65"/>
  <c r="HC552" i="65" s="1"/>
  <c r="GL552" i="65"/>
  <c r="GN552" i="65"/>
  <c r="HD552" i="65" s="1"/>
  <c r="FN483" i="65"/>
  <c r="FN494" i="65"/>
  <c r="FN605" i="65"/>
  <c r="GL451" i="65"/>
  <c r="GM451" i="65"/>
  <c r="HC451" i="65" s="1"/>
  <c r="GM481" i="65"/>
  <c r="HC481" i="65" s="1"/>
  <c r="GL481" i="65"/>
  <c r="FN510" i="65"/>
  <c r="FN570" i="65"/>
  <c r="FN598" i="65"/>
  <c r="FN621" i="65"/>
  <c r="GM541" i="65"/>
  <c r="HC541" i="65" s="1"/>
  <c r="GL541" i="65"/>
  <c r="GM644" i="65"/>
  <c r="HC644" i="65" s="1"/>
  <c r="GL644" i="65"/>
  <c r="GL672" i="65"/>
  <c r="GM672" i="65"/>
  <c r="HC672" i="65" s="1"/>
  <c r="GL691" i="65"/>
  <c r="GM691" i="65"/>
  <c r="HC691" i="65" s="1"/>
  <c r="GM710" i="65"/>
  <c r="HC710" i="65" s="1"/>
  <c r="GL710" i="65"/>
  <c r="GM602" i="65"/>
  <c r="HC602" i="65" s="1"/>
  <c r="GL602" i="65"/>
  <c r="GM640" i="65"/>
  <c r="HC640" i="65" s="1"/>
  <c r="GL640" i="65"/>
  <c r="FN687" i="65"/>
  <c r="GL759" i="65"/>
  <c r="GM759" i="65"/>
  <c r="HC759" i="65" s="1"/>
  <c r="GL696" i="65"/>
  <c r="GM696" i="65"/>
  <c r="HC696" i="65" s="1"/>
  <c r="GL719" i="65"/>
  <c r="GM719" i="65"/>
  <c r="HC719" i="65" s="1"/>
  <c r="GM558" i="65"/>
  <c r="HC558" i="65" s="1"/>
  <c r="GL558" i="65"/>
  <c r="FN678" i="65"/>
  <c r="FN721" i="65"/>
  <c r="GM745" i="65"/>
  <c r="HC745" i="65" s="1"/>
  <c r="GL745" i="65"/>
  <c r="GM774" i="65"/>
  <c r="HC774" i="65" s="1"/>
  <c r="GL774" i="65"/>
  <c r="GL799" i="65"/>
  <c r="GM799" i="65"/>
  <c r="HC799" i="65" s="1"/>
  <c r="GM803" i="65"/>
  <c r="HC803" i="65" s="1"/>
  <c r="GL803" i="65"/>
  <c r="GL753" i="65"/>
  <c r="GM753" i="65"/>
  <c r="HC753" i="65" s="1"/>
  <c r="GM739" i="65"/>
  <c r="HC739" i="65" s="1"/>
  <c r="GL739" i="65"/>
  <c r="GN739" i="65"/>
  <c r="HD739" i="65" s="1"/>
  <c r="GL852" i="65"/>
  <c r="GM852" i="65"/>
  <c r="HC852" i="65" s="1"/>
  <c r="GL790" i="65"/>
  <c r="GM790" i="65"/>
  <c r="HC790" i="65" s="1"/>
  <c r="GL842" i="65"/>
  <c r="GM842" i="65"/>
  <c r="HC842" i="65" s="1"/>
  <c r="FN38" i="65"/>
  <c r="FN58" i="65"/>
  <c r="FN94" i="65"/>
  <c r="FN126" i="65"/>
  <c r="FN158" i="65"/>
  <c r="FN190" i="65"/>
  <c r="FN222" i="65"/>
  <c r="FN254" i="65"/>
  <c r="FN286" i="65"/>
  <c r="FN318" i="65"/>
  <c r="FN350" i="65"/>
  <c r="FN382" i="65"/>
  <c r="FN414" i="65"/>
  <c r="FN446" i="65"/>
  <c r="GM454" i="65"/>
  <c r="HC454" i="65" s="1"/>
  <c r="GL454" i="65"/>
  <c r="GL459" i="65"/>
  <c r="GM459" i="65"/>
  <c r="HC459" i="65" s="1"/>
  <c r="GN459" i="65"/>
  <c r="HD459" i="65" s="1"/>
  <c r="GL465" i="65"/>
  <c r="GM465" i="65"/>
  <c r="HC465" i="65" s="1"/>
  <c r="FN495" i="65"/>
  <c r="GM505" i="65"/>
  <c r="HC505" i="65" s="1"/>
  <c r="GL505" i="65"/>
  <c r="GM531" i="65"/>
  <c r="HC531" i="65" s="1"/>
  <c r="GL531" i="65"/>
  <c r="GM535" i="65"/>
  <c r="HC535" i="65" s="1"/>
  <c r="GL535" i="65"/>
  <c r="FN552" i="65"/>
  <c r="GM458" i="65"/>
  <c r="HC458" i="65" s="1"/>
  <c r="GL458" i="65"/>
  <c r="FN484" i="65"/>
  <c r="FN472" i="65"/>
  <c r="FN525" i="65"/>
  <c r="FN572" i="65"/>
  <c r="FN587" i="65"/>
  <c r="FN627" i="65"/>
  <c r="FN454" i="65"/>
  <c r="GL548" i="65"/>
  <c r="GM548" i="65"/>
  <c r="HC548" i="65" s="1"/>
  <c r="GN548" i="65"/>
  <c r="HD548" i="65" s="1"/>
  <c r="GL584" i="65"/>
  <c r="GM584" i="65"/>
  <c r="HC584" i="65" s="1"/>
  <c r="FN624" i="65"/>
  <c r="GL497" i="65"/>
  <c r="GM497" i="65"/>
  <c r="HC497" i="65" s="1"/>
  <c r="FN571" i="65"/>
  <c r="FN599" i="65"/>
  <c r="FN623" i="65"/>
  <c r="FN444" i="65"/>
  <c r="GL578" i="65"/>
  <c r="GM578" i="65"/>
  <c r="HC578" i="65" s="1"/>
  <c r="FN645" i="65"/>
  <c r="FN661" i="65"/>
  <c r="GL673" i="65"/>
  <c r="GM673" i="65"/>
  <c r="HC673" i="65" s="1"/>
  <c r="GM750" i="65"/>
  <c r="HC750" i="65" s="1"/>
  <c r="GL750" i="65"/>
  <c r="GM766" i="65"/>
  <c r="HC766" i="65" s="1"/>
  <c r="GL766" i="65"/>
  <c r="FN567" i="65"/>
  <c r="GL620" i="65"/>
  <c r="GM620" i="65"/>
  <c r="HC620" i="65" s="1"/>
  <c r="FN665" i="65"/>
  <c r="FN718" i="65"/>
  <c r="GL747" i="65"/>
  <c r="GM747" i="65"/>
  <c r="HC747" i="65" s="1"/>
  <c r="FN762" i="65"/>
  <c r="GL631" i="65"/>
  <c r="GM631" i="65"/>
  <c r="HC631" i="65" s="1"/>
  <c r="FN672" i="65"/>
  <c r="GL699" i="65"/>
  <c r="GM699" i="65"/>
  <c r="HC699" i="65" s="1"/>
  <c r="GM582" i="65"/>
  <c r="HC582" i="65" s="1"/>
  <c r="GL582" i="65"/>
  <c r="GM683" i="65"/>
  <c r="HC683" i="65" s="1"/>
  <c r="GL683" i="65"/>
  <c r="GL583" i="65"/>
  <c r="GM583" i="65"/>
  <c r="HC583" i="65" s="1"/>
  <c r="GM663" i="65"/>
  <c r="HC663" i="65" s="1"/>
  <c r="GL663" i="65"/>
  <c r="GL725" i="65"/>
  <c r="GM725" i="65"/>
  <c r="HC725" i="65" s="1"/>
  <c r="FN744" i="65"/>
  <c r="GL744" i="65"/>
  <c r="GM744" i="65"/>
  <c r="HC744" i="65" s="1"/>
  <c r="FN606" i="65"/>
  <c r="GM723" i="65"/>
  <c r="HC723" i="65" s="1"/>
  <c r="GL723" i="65"/>
  <c r="GM760" i="65"/>
  <c r="HC760" i="65" s="1"/>
  <c r="GL760" i="65"/>
  <c r="GL845" i="65"/>
  <c r="GM845" i="65"/>
  <c r="HC845" i="65" s="1"/>
  <c r="GM853" i="65"/>
  <c r="HC853" i="65" s="1"/>
  <c r="GL853" i="65"/>
  <c r="FN855" i="65"/>
  <c r="FV863" i="65"/>
  <c r="GM794" i="65"/>
  <c r="HC794" i="65" s="1"/>
  <c r="GL794" i="65"/>
  <c r="GL810" i="65"/>
  <c r="GM810" i="65"/>
  <c r="HC810" i="65" s="1"/>
  <c r="FN12" i="65"/>
  <c r="FN44" i="65"/>
  <c r="FN17" i="65"/>
  <c r="FN49" i="65"/>
  <c r="FN55" i="65"/>
  <c r="FN93" i="65"/>
  <c r="FN125" i="65"/>
  <c r="FN157" i="65"/>
  <c r="FN189" i="65"/>
  <c r="FN221" i="65"/>
  <c r="FN253" i="65"/>
  <c r="FN285" i="65"/>
  <c r="FN317" i="65"/>
  <c r="FN349" i="65"/>
  <c r="FN381" i="65"/>
  <c r="FN413" i="65"/>
  <c r="FN15" i="65"/>
  <c r="FN71" i="65"/>
  <c r="FN103" i="65"/>
  <c r="FN135" i="65"/>
  <c r="FN167" i="65"/>
  <c r="FN199" i="65"/>
  <c r="FN231" i="65"/>
  <c r="FN263" i="65"/>
  <c r="FN295" i="65"/>
  <c r="FN327" i="65"/>
  <c r="FN359" i="65"/>
  <c r="FN391" i="65"/>
  <c r="FN423" i="65"/>
  <c r="FN39" i="65"/>
  <c r="FN88" i="65"/>
  <c r="FN120" i="65"/>
  <c r="FN152" i="65"/>
  <c r="FN184" i="65"/>
  <c r="FN216" i="65"/>
  <c r="FN248" i="65"/>
  <c r="FN280" i="65"/>
  <c r="FN312" i="65"/>
  <c r="FN344" i="65"/>
  <c r="FN376" i="65"/>
  <c r="FN408" i="65"/>
  <c r="FN440" i="65"/>
  <c r="GM441" i="65"/>
  <c r="HC441" i="65" s="1"/>
  <c r="GM449" i="65"/>
  <c r="HC449" i="65" s="1"/>
  <c r="GL449" i="65"/>
  <c r="GL455" i="65"/>
  <c r="GM455" i="65"/>
  <c r="HC455" i="65" s="1"/>
  <c r="GM466" i="65"/>
  <c r="HC466" i="65" s="1"/>
  <c r="GL466" i="65"/>
  <c r="GM480" i="65"/>
  <c r="HC480" i="65" s="1"/>
  <c r="GL480" i="65"/>
  <c r="GM488" i="65"/>
  <c r="HC488" i="65" s="1"/>
  <c r="GL488" i="65"/>
  <c r="GL532" i="65"/>
  <c r="GM532" i="65"/>
  <c r="HC532" i="65" s="1"/>
  <c r="FN482" i="65"/>
  <c r="FN518" i="65"/>
  <c r="FN541" i="65"/>
  <c r="FN452" i="65"/>
  <c r="GM491" i="65"/>
  <c r="HC491" i="65" s="1"/>
  <c r="GL491" i="65"/>
  <c r="GM475" i="65"/>
  <c r="HC475" i="65" s="1"/>
  <c r="GL475" i="65"/>
  <c r="GL504" i="65"/>
  <c r="GM504" i="65"/>
  <c r="HC504" i="65" s="1"/>
  <c r="FN555" i="65"/>
  <c r="FN573" i="65"/>
  <c r="FN607" i="65"/>
  <c r="GL628" i="65"/>
  <c r="GM628" i="65"/>
  <c r="HC628" i="65" s="1"/>
  <c r="GM443" i="65"/>
  <c r="HC443" i="65" s="1"/>
  <c r="GL443" i="65"/>
  <c r="GL503" i="65"/>
  <c r="GM503" i="65"/>
  <c r="HC503" i="65" s="1"/>
  <c r="GN503" i="65"/>
  <c r="HD503" i="65" s="1"/>
  <c r="GL569" i="65"/>
  <c r="GM569" i="65"/>
  <c r="HC569" i="65" s="1"/>
  <c r="GM467" i="65"/>
  <c r="HC467" i="65" s="1"/>
  <c r="GL467" i="65"/>
  <c r="FN532" i="65"/>
  <c r="GM530" i="65"/>
  <c r="HC530" i="65" s="1"/>
  <c r="GL530" i="65"/>
  <c r="GM563" i="65"/>
  <c r="HC563" i="65" s="1"/>
  <c r="GL563" i="65"/>
  <c r="GL579" i="65"/>
  <c r="GM579" i="65"/>
  <c r="HC579" i="65" s="1"/>
  <c r="GL630" i="65"/>
  <c r="GM630" i="65"/>
  <c r="HC630" i="65" s="1"/>
  <c r="GM642" i="65"/>
  <c r="HC642" i="65" s="1"/>
  <c r="GL642" i="65"/>
  <c r="GL688" i="65"/>
  <c r="GM688" i="65"/>
  <c r="HC688" i="65" s="1"/>
  <c r="FN695" i="65"/>
  <c r="GM486" i="65"/>
  <c r="HC486" i="65" s="1"/>
  <c r="GL486" i="65"/>
  <c r="GN594" i="65"/>
  <c r="HD594" i="65" s="1"/>
  <c r="GL594" i="65"/>
  <c r="GM594" i="65"/>
  <c r="HC594" i="65" s="1"/>
  <c r="FN677" i="65"/>
  <c r="FV719" i="65"/>
  <c r="GM764" i="65"/>
  <c r="HC764" i="65" s="1"/>
  <c r="GL764" i="65"/>
  <c r="GM702" i="65"/>
  <c r="HC702" i="65" s="1"/>
  <c r="GL702" i="65"/>
  <c r="GL670" i="65"/>
  <c r="GM670" i="65"/>
  <c r="HC670" i="65" s="1"/>
  <c r="GM559" i="65"/>
  <c r="HC559" i="65" s="1"/>
  <c r="GL559" i="65"/>
  <c r="FN685" i="65"/>
  <c r="GM715" i="65"/>
  <c r="HC715" i="65" s="1"/>
  <c r="GL715" i="65"/>
  <c r="GL856" i="65"/>
  <c r="GL775" i="65"/>
  <c r="GM775" i="65"/>
  <c r="HC775" i="65" s="1"/>
  <c r="GM854" i="65"/>
  <c r="HC854" i="65" s="1"/>
  <c r="GL854" i="65"/>
  <c r="FN16" i="65"/>
  <c r="FN48" i="65"/>
  <c r="FN21" i="65"/>
  <c r="FN53" i="65"/>
  <c r="FN63" i="65"/>
  <c r="FN97" i="65"/>
  <c r="FN129" i="65"/>
  <c r="FN161" i="65"/>
  <c r="FN193" i="65"/>
  <c r="FN225" i="65"/>
  <c r="FN257" i="65"/>
  <c r="FN289" i="65"/>
  <c r="FN321" i="65"/>
  <c r="FN353" i="65"/>
  <c r="FN385" i="65"/>
  <c r="FN417" i="65"/>
  <c r="FN31" i="65"/>
  <c r="FN75" i="65"/>
  <c r="FN107" i="65"/>
  <c r="FN139" i="65"/>
  <c r="FN171" i="65"/>
  <c r="FN203" i="65"/>
  <c r="FN235" i="65"/>
  <c r="FN267" i="65"/>
  <c r="FN299" i="65"/>
  <c r="FN331" i="65"/>
  <c r="FN363" i="65"/>
  <c r="FN395" i="65"/>
  <c r="FN427" i="65"/>
  <c r="FN76" i="65"/>
  <c r="FN108" i="65"/>
  <c r="FN140" i="65"/>
  <c r="FN172" i="65"/>
  <c r="FN204" i="65"/>
  <c r="FN236" i="65"/>
  <c r="FN268" i="65"/>
  <c r="FN300" i="65"/>
  <c r="FN332" i="65"/>
  <c r="FN364" i="65"/>
  <c r="FN396" i="65"/>
  <c r="FN428" i="65"/>
  <c r="FV143" i="65"/>
  <c r="FV15" i="65"/>
  <c r="GC357" i="65"/>
  <c r="HF357" i="65" s="1"/>
  <c r="FV357" i="65"/>
  <c r="FV378" i="65"/>
  <c r="GC340" i="65"/>
  <c r="HF340" i="65" s="1"/>
  <c r="FV340" i="65"/>
  <c r="GC320" i="65"/>
  <c r="HF320" i="65" s="1"/>
  <c r="FV320" i="65"/>
  <c r="GC245" i="65"/>
  <c r="HF245" i="65" s="1"/>
  <c r="FV245" i="65"/>
  <c r="GC244" i="65"/>
  <c r="HF244" i="65" s="1"/>
  <c r="FV244" i="65"/>
  <c r="GC298" i="65"/>
  <c r="HF298" i="65" s="1"/>
  <c r="FV298" i="65"/>
  <c r="GC308" i="65"/>
  <c r="HF308" i="65" s="1"/>
  <c r="FV308" i="65"/>
  <c r="GC266" i="65"/>
  <c r="HF266" i="65" s="1"/>
  <c r="FV266" i="65"/>
  <c r="GC260" i="65"/>
  <c r="HF260" i="65" s="1"/>
  <c r="FV260" i="65"/>
  <c r="GC218" i="65"/>
  <c r="HF218" i="65" s="1"/>
  <c r="FV218" i="65"/>
  <c r="GC11" i="65"/>
  <c r="HF11" i="65" s="1"/>
  <c r="FV11" i="65"/>
  <c r="GC27" i="65"/>
  <c r="FV27" i="65"/>
  <c r="GC43" i="65"/>
  <c r="HF43" i="65" s="1"/>
  <c r="FV43" i="65"/>
  <c r="GC59" i="65"/>
  <c r="HF59" i="65" s="1"/>
  <c r="FV59" i="65"/>
  <c r="FV75" i="65"/>
  <c r="GC91" i="65"/>
  <c r="FV91" i="65"/>
  <c r="GC107" i="65"/>
  <c r="HF107" i="65" s="1"/>
  <c r="FV107" i="65"/>
  <c r="GC123" i="65"/>
  <c r="HF123" i="65" s="1"/>
  <c r="FV123" i="65"/>
  <c r="GC139" i="65"/>
  <c r="FV139" i="65"/>
  <c r="GC155" i="65"/>
  <c r="HF155" i="65" s="1"/>
  <c r="FV155" i="65"/>
  <c r="GC171" i="65"/>
  <c r="HF171" i="65" s="1"/>
  <c r="FV171" i="65"/>
  <c r="FV187" i="65"/>
  <c r="GC203" i="65"/>
  <c r="HF203" i="65" s="1"/>
  <c r="FV203" i="65"/>
  <c r="GC219" i="65"/>
  <c r="FV219" i="65"/>
  <c r="GC235" i="65"/>
  <c r="HF235" i="65" s="1"/>
  <c r="FV235" i="65"/>
  <c r="GC251" i="65"/>
  <c r="FV251" i="65"/>
  <c r="GC267" i="65"/>
  <c r="FV267" i="65"/>
  <c r="GC283" i="65"/>
  <c r="HF283" i="65" s="1"/>
  <c r="FV283" i="65"/>
  <c r="GC299" i="65"/>
  <c r="HF299" i="65" s="1"/>
  <c r="FV299" i="65"/>
  <c r="FV315" i="65"/>
  <c r="GC347" i="65"/>
  <c r="HF347" i="65" s="1"/>
  <c r="FV347" i="65"/>
  <c r="GC363" i="65"/>
  <c r="FV379" i="65"/>
  <c r="GC381" i="65"/>
  <c r="FV381" i="65"/>
  <c r="GC360" i="65"/>
  <c r="HF360" i="65" s="1"/>
  <c r="FV360" i="65"/>
  <c r="FV296" i="65"/>
  <c r="GC253" i="65"/>
  <c r="HF253" i="65" s="1"/>
  <c r="FV253" i="65"/>
  <c r="GC63" i="65"/>
  <c r="HF63" i="65" s="1"/>
  <c r="GC191" i="65"/>
  <c r="GC303" i="65"/>
  <c r="HF303" i="65" s="1"/>
  <c r="FV303" i="65"/>
  <c r="GC269" i="65"/>
  <c r="GC348" i="65"/>
  <c r="HF348" i="65" s="1"/>
  <c r="FV348" i="65"/>
  <c r="GC377" i="65"/>
  <c r="GC329" i="65"/>
  <c r="HF329" i="65" s="1"/>
  <c r="GC228" i="65"/>
  <c r="GC304" i="65"/>
  <c r="HF304" i="65" s="1"/>
  <c r="GC250" i="65"/>
  <c r="FV250" i="65"/>
  <c r="GC265" i="65"/>
  <c r="HF265" i="65" s="1"/>
  <c r="GC175" i="65"/>
  <c r="FV175" i="65"/>
  <c r="GC271" i="65"/>
  <c r="HF271" i="65" s="1"/>
  <c r="FV271" i="65"/>
  <c r="GC335" i="65"/>
  <c r="HF335" i="65" s="1"/>
  <c r="FV335" i="65"/>
  <c r="GC312" i="65"/>
  <c r="HF312" i="65" s="1"/>
  <c r="GC284" i="65"/>
  <c r="GC238" i="65"/>
  <c r="HF238" i="65" s="1"/>
  <c r="FV238" i="65"/>
  <c r="GC270" i="65"/>
  <c r="HF270" i="65" s="1"/>
  <c r="FV270" i="65"/>
  <c r="GC28" i="65"/>
  <c r="HF28" i="65" s="1"/>
  <c r="FV28" i="65"/>
  <c r="GC92" i="65"/>
  <c r="HF92" i="65" s="1"/>
  <c r="FV92" i="65"/>
  <c r="GC185" i="65"/>
  <c r="HF185" i="65" s="1"/>
  <c r="FV185" i="65"/>
  <c r="GC16" i="65"/>
  <c r="FV16" i="65"/>
  <c r="GC84" i="65"/>
  <c r="HF84" i="65" s="1"/>
  <c r="FV84" i="65"/>
  <c r="GC132" i="65"/>
  <c r="HF132" i="65" s="1"/>
  <c r="FV132" i="65"/>
  <c r="GC370" i="65"/>
  <c r="HF370" i="65" s="1"/>
  <c r="GC306" i="65"/>
  <c r="HF306" i="65" s="1"/>
  <c r="FV306" i="65"/>
  <c r="GC242" i="65"/>
  <c r="GC136" i="65"/>
  <c r="HF136" i="65" s="1"/>
  <c r="FV136" i="65"/>
  <c r="GC90" i="65"/>
  <c r="HF90" i="65" s="1"/>
  <c r="FV90" i="65"/>
  <c r="GC193" i="65"/>
  <c r="FV193" i="65"/>
  <c r="GC172" i="65"/>
  <c r="HF172" i="65" s="1"/>
  <c r="FV172" i="65"/>
  <c r="GC108" i="65"/>
  <c r="HF108" i="65" s="1"/>
  <c r="FV108" i="65"/>
  <c r="GC80" i="65"/>
  <c r="FV80" i="65"/>
  <c r="GC48" i="65"/>
  <c r="HF48" i="65" s="1"/>
  <c r="FV48" i="65"/>
  <c r="GC154" i="65"/>
  <c r="FV154" i="65"/>
  <c r="GC112" i="65"/>
  <c r="FV112" i="65"/>
  <c r="GC210" i="65"/>
  <c r="GC32" i="65"/>
  <c r="HF32" i="65" s="1"/>
  <c r="FV32" i="65"/>
  <c r="FV144" i="65"/>
  <c r="GC88" i="65"/>
  <c r="HF88" i="65" s="1"/>
  <c r="FV88" i="65"/>
  <c r="GC138" i="65"/>
  <c r="HF138" i="65" s="1"/>
  <c r="GC254" i="65"/>
  <c r="HF254" i="65" s="1"/>
  <c r="FV254" i="65"/>
  <c r="GC44" i="65"/>
  <c r="HF44" i="65" s="1"/>
  <c r="FV44" i="65"/>
  <c r="GC148" i="65"/>
  <c r="FV148" i="65"/>
  <c r="GC36" i="65"/>
  <c r="HF36" i="65" s="1"/>
  <c r="FV36" i="65"/>
  <c r="GC100" i="65"/>
  <c r="HF100" i="65" s="1"/>
  <c r="FV100" i="65"/>
  <c r="GC142" i="65"/>
  <c r="FV142" i="65"/>
  <c r="GC180" i="65"/>
  <c r="HF180" i="65" s="1"/>
  <c r="FV180" i="65"/>
  <c r="GC222" i="65"/>
  <c r="HF222" i="65" s="1"/>
  <c r="FV222" i="65"/>
  <c r="GC386" i="65"/>
  <c r="HF386" i="65" s="1"/>
  <c r="GC322" i="65"/>
  <c r="HF322" i="65" s="1"/>
  <c r="FV322" i="65"/>
  <c r="GC258" i="65"/>
  <c r="HF258" i="65" s="1"/>
  <c r="GC152" i="65"/>
  <c r="HF152" i="65" s="1"/>
  <c r="FV152" i="65"/>
  <c r="GC12" i="65"/>
  <c r="HF12" i="65" s="1"/>
  <c r="FV12" i="65"/>
  <c r="GC124" i="65"/>
  <c r="HF124" i="65" s="1"/>
  <c r="FV124" i="65"/>
  <c r="GC72" i="65"/>
  <c r="FV72" i="65"/>
  <c r="GC40" i="65"/>
  <c r="HF40" i="65" s="1"/>
  <c r="FV40" i="65"/>
  <c r="GC170" i="65"/>
  <c r="FV170" i="65"/>
  <c r="GC128" i="65"/>
  <c r="FV128" i="65"/>
  <c r="GC106" i="65"/>
  <c r="HF106" i="65" s="1"/>
  <c r="GC78" i="65"/>
  <c r="HF78" i="65" s="1"/>
  <c r="FV78" i="65"/>
  <c r="GC274" i="65"/>
  <c r="FV274" i="65"/>
  <c r="GC168" i="65"/>
  <c r="HF168" i="65" s="1"/>
  <c r="FV168" i="65"/>
  <c r="GC140" i="65"/>
  <c r="FV140" i="65"/>
  <c r="GC96" i="65"/>
  <c r="HF96" i="65" s="1"/>
  <c r="FV96" i="65"/>
  <c r="GC290" i="65"/>
  <c r="HF290" i="65" s="1"/>
  <c r="GC226" i="65"/>
  <c r="FV226" i="65"/>
  <c r="GC160" i="65"/>
  <c r="HF160" i="65" s="1"/>
  <c r="FV341" i="65"/>
  <c r="FV384" i="65"/>
  <c r="FV377" i="65"/>
  <c r="FV229" i="65"/>
  <c r="FV181" i="65"/>
  <c r="FV224" i="65"/>
  <c r="FV201" i="65"/>
  <c r="FV63" i="65"/>
  <c r="FV290" i="65"/>
  <c r="FV363" i="65"/>
  <c r="FV346" i="65"/>
  <c r="FV242" i="65"/>
  <c r="FV106" i="65"/>
  <c r="FV146" i="65"/>
  <c r="GC198" i="65"/>
  <c r="HF198" i="65" s="1"/>
  <c r="FV198" i="65"/>
  <c r="GC368" i="65"/>
  <c r="HF368" i="65" s="1"/>
  <c r="FV368" i="65"/>
  <c r="GC389" i="65"/>
  <c r="FV389" i="65"/>
  <c r="GC361" i="65"/>
  <c r="HF361" i="65" s="1"/>
  <c r="FV361" i="65"/>
  <c r="GC345" i="65"/>
  <c r="HF345" i="65" s="1"/>
  <c r="FV345" i="65"/>
  <c r="GC388" i="65"/>
  <c r="HF388" i="65" s="1"/>
  <c r="FV388" i="65"/>
  <c r="GC330" i="65"/>
  <c r="HF330" i="65" s="1"/>
  <c r="GC313" i="65"/>
  <c r="FV313" i="65"/>
  <c r="GC234" i="65"/>
  <c r="HF234" i="65" s="1"/>
  <c r="GC288" i="65"/>
  <c r="HF288" i="65" s="1"/>
  <c r="FV288" i="65"/>
  <c r="GC309" i="65"/>
  <c r="HF309" i="65" s="1"/>
  <c r="FV309" i="65"/>
  <c r="GC256" i="65"/>
  <c r="HF256" i="65" s="1"/>
  <c r="FV256" i="65"/>
  <c r="GC277" i="65"/>
  <c r="HF277" i="65" s="1"/>
  <c r="GC186" i="65"/>
  <c r="HF186" i="65" s="1"/>
  <c r="GC208" i="65"/>
  <c r="HF208" i="65" s="1"/>
  <c r="FV208" i="65"/>
  <c r="GC212" i="65"/>
  <c r="FV212" i="65"/>
  <c r="GC19" i="65"/>
  <c r="HF19" i="65" s="1"/>
  <c r="FV19" i="65"/>
  <c r="GC35" i="65"/>
  <c r="FV35" i="65"/>
  <c r="GC51" i="65"/>
  <c r="HF51" i="65" s="1"/>
  <c r="FV51" i="65"/>
  <c r="GC67" i="65"/>
  <c r="HF67" i="65" s="1"/>
  <c r="FV67" i="65"/>
  <c r="GC83" i="65"/>
  <c r="HF83" i="65" s="1"/>
  <c r="FV83" i="65"/>
  <c r="GC99" i="65"/>
  <c r="HF99" i="65" s="1"/>
  <c r="FV99" i="65"/>
  <c r="GC115" i="65"/>
  <c r="HF115" i="65" s="1"/>
  <c r="FV115" i="65"/>
  <c r="GC131" i="65"/>
  <c r="FV131" i="65"/>
  <c r="GC147" i="65"/>
  <c r="HF147" i="65" s="1"/>
  <c r="FV147" i="65"/>
  <c r="GC163" i="65"/>
  <c r="FV163" i="65"/>
  <c r="GC179" i="65"/>
  <c r="HF179" i="65" s="1"/>
  <c r="FV179" i="65"/>
  <c r="GC195" i="65"/>
  <c r="HF195" i="65" s="1"/>
  <c r="FV195" i="65"/>
  <c r="GC211" i="65"/>
  <c r="HF211" i="65" s="1"/>
  <c r="FV211" i="65"/>
  <c r="GC227" i="65"/>
  <c r="HF227" i="65" s="1"/>
  <c r="FV227" i="65"/>
  <c r="GC243" i="65"/>
  <c r="HF243" i="65" s="1"/>
  <c r="FV243" i="65"/>
  <c r="GC259" i="65"/>
  <c r="HF259" i="65" s="1"/>
  <c r="FV259" i="65"/>
  <c r="GC275" i="65"/>
  <c r="HF275" i="65" s="1"/>
  <c r="FV275" i="65"/>
  <c r="GC291" i="65"/>
  <c r="FV291" i="65"/>
  <c r="GC307" i="65"/>
  <c r="HF307" i="65" s="1"/>
  <c r="FV307" i="65"/>
  <c r="GC323" i="65"/>
  <c r="HF323" i="65" s="1"/>
  <c r="FV323" i="65"/>
  <c r="GC339" i="65"/>
  <c r="HF339" i="65" s="1"/>
  <c r="FV339" i="65"/>
  <c r="GC355" i="65"/>
  <c r="HF355" i="65" s="1"/>
  <c r="FV355" i="65"/>
  <c r="GC371" i="65"/>
  <c r="HF371" i="65" s="1"/>
  <c r="FV371" i="65"/>
  <c r="GC387" i="65"/>
  <c r="HF387" i="65" s="1"/>
  <c r="FV387" i="65"/>
  <c r="GC349" i="65"/>
  <c r="HF349" i="65" s="1"/>
  <c r="FV349" i="65"/>
  <c r="GC328" i="65"/>
  <c r="HF328" i="65" s="1"/>
  <c r="FV328" i="65"/>
  <c r="GC285" i="65"/>
  <c r="HF285" i="65" s="1"/>
  <c r="FV285" i="65"/>
  <c r="GC264" i="65"/>
  <c r="HF264" i="65" s="1"/>
  <c r="FV264" i="65"/>
  <c r="GC221" i="65"/>
  <c r="FV221" i="65"/>
  <c r="GC200" i="65"/>
  <c r="HF200" i="65" s="1"/>
  <c r="FV200" i="65"/>
  <c r="GC385" i="65"/>
  <c r="HF385" i="65" s="1"/>
  <c r="FV385" i="65"/>
  <c r="GC364" i="65"/>
  <c r="HF364" i="65" s="1"/>
  <c r="FV364" i="65"/>
  <c r="GC321" i="65"/>
  <c r="HF321" i="65" s="1"/>
  <c r="FV321" i="65"/>
  <c r="GC300" i="65"/>
  <c r="HF300" i="65" s="1"/>
  <c r="FV300" i="65"/>
  <c r="GC257" i="65"/>
  <c r="HF257" i="65" s="1"/>
  <c r="FV257" i="65"/>
  <c r="GC236" i="65"/>
  <c r="HF236" i="65" s="1"/>
  <c r="FV236" i="65"/>
  <c r="GC7" i="65"/>
  <c r="HF7" i="65" s="1"/>
  <c r="FV7" i="65"/>
  <c r="GC353" i="65"/>
  <c r="HF353" i="65" s="1"/>
  <c r="FV353" i="65"/>
  <c r="GC225" i="65"/>
  <c r="HF225" i="65" s="1"/>
  <c r="GC31" i="65"/>
  <c r="GC95" i="65"/>
  <c r="HF95" i="65" s="1"/>
  <c r="GC159" i="65"/>
  <c r="HF159" i="65" s="1"/>
  <c r="GC223" i="65"/>
  <c r="HF223" i="65" s="1"/>
  <c r="GC287" i="65"/>
  <c r="GC351" i="65"/>
  <c r="HF351" i="65" s="1"/>
  <c r="GC333" i="65"/>
  <c r="FV333" i="65"/>
  <c r="GC248" i="65"/>
  <c r="HF248" i="65" s="1"/>
  <c r="FV248" i="65"/>
  <c r="GC305" i="65"/>
  <c r="HF305" i="65" s="1"/>
  <c r="FV305" i="65"/>
  <c r="GC220" i="65"/>
  <c r="HF220" i="65" s="1"/>
  <c r="FV220" i="65"/>
  <c r="GC352" i="65"/>
  <c r="HF352" i="65" s="1"/>
  <c r="GC373" i="65"/>
  <c r="HF373" i="65" s="1"/>
  <c r="FV373" i="65"/>
  <c r="GC372" i="65"/>
  <c r="HF372" i="65" s="1"/>
  <c r="FV372" i="65"/>
  <c r="GC356" i="65"/>
  <c r="HF356" i="65" s="1"/>
  <c r="FV356" i="65"/>
  <c r="GC314" i="65"/>
  <c r="HF314" i="65" s="1"/>
  <c r="GC336" i="65"/>
  <c r="HF336" i="65" s="1"/>
  <c r="FV336" i="65"/>
  <c r="GC324" i="65"/>
  <c r="HF324" i="65" s="1"/>
  <c r="FV324" i="65"/>
  <c r="GC240" i="65"/>
  <c r="HF240" i="65" s="1"/>
  <c r="FV240" i="65"/>
  <c r="GC233" i="65"/>
  <c r="HF233" i="65" s="1"/>
  <c r="FV233" i="65"/>
  <c r="GC293" i="65"/>
  <c r="HF293" i="65" s="1"/>
  <c r="FV293" i="65"/>
  <c r="GC292" i="65"/>
  <c r="HF292" i="65" s="1"/>
  <c r="FV292" i="65"/>
  <c r="GC297" i="65"/>
  <c r="HF297" i="65" s="1"/>
  <c r="FV297" i="65"/>
  <c r="GC261" i="65"/>
  <c r="GC276" i="65"/>
  <c r="FV276" i="65"/>
  <c r="GC192" i="65"/>
  <c r="HF192" i="65" s="1"/>
  <c r="FV192" i="65"/>
  <c r="GC213" i="65"/>
  <c r="HF213" i="65" s="1"/>
  <c r="GC196" i="65"/>
  <c r="HF196" i="65" s="1"/>
  <c r="FV196" i="65"/>
  <c r="GC23" i="65"/>
  <c r="HF23" i="65" s="1"/>
  <c r="FV23" i="65"/>
  <c r="GC39" i="65"/>
  <c r="FV39" i="65"/>
  <c r="GC55" i="65"/>
  <c r="HF55" i="65" s="1"/>
  <c r="FV55" i="65"/>
  <c r="GC71" i="65"/>
  <c r="HF71" i="65" s="1"/>
  <c r="FV71" i="65"/>
  <c r="GC87" i="65"/>
  <c r="HF87" i="65" s="1"/>
  <c r="FV87" i="65"/>
  <c r="GC103" i="65"/>
  <c r="HF103" i="65" s="1"/>
  <c r="FV103" i="65"/>
  <c r="GC119" i="65"/>
  <c r="FV119" i="65"/>
  <c r="GC135" i="65"/>
  <c r="HF135" i="65" s="1"/>
  <c r="FV135" i="65"/>
  <c r="GC151" i="65"/>
  <c r="HF151" i="65" s="1"/>
  <c r="FV151" i="65"/>
  <c r="GC167" i="65"/>
  <c r="HF167" i="65" s="1"/>
  <c r="FV167" i="65"/>
  <c r="GC183" i="65"/>
  <c r="HF183" i="65" s="1"/>
  <c r="FV183" i="65"/>
  <c r="GC199" i="65"/>
  <c r="HF199" i="65" s="1"/>
  <c r="FV199" i="65"/>
  <c r="GC215" i="65"/>
  <c r="HF215" i="65" s="1"/>
  <c r="FV215" i="65"/>
  <c r="GC231" i="65"/>
  <c r="HF231" i="65" s="1"/>
  <c r="FV231" i="65"/>
  <c r="GC247" i="65"/>
  <c r="HF247" i="65" s="1"/>
  <c r="FV247" i="65"/>
  <c r="GC263" i="65"/>
  <c r="HF263" i="65" s="1"/>
  <c r="FV263" i="65"/>
  <c r="GC279" i="65"/>
  <c r="HF279" i="65" s="1"/>
  <c r="FV279" i="65"/>
  <c r="GC295" i="65"/>
  <c r="HF295" i="65" s="1"/>
  <c r="FV295" i="65"/>
  <c r="GC311" i="65"/>
  <c r="HF311" i="65" s="1"/>
  <c r="FV311" i="65"/>
  <c r="GC327" i="65"/>
  <c r="HF327" i="65" s="1"/>
  <c r="FV327" i="65"/>
  <c r="GC343" i="65"/>
  <c r="HF343" i="65" s="1"/>
  <c r="FV343" i="65"/>
  <c r="GC359" i="65"/>
  <c r="HF359" i="65" s="1"/>
  <c r="GC375" i="65"/>
  <c r="HF375" i="65" s="1"/>
  <c r="FV375" i="65"/>
  <c r="GC365" i="65"/>
  <c r="HF365" i="65" s="1"/>
  <c r="FV365" i="65"/>
  <c r="GC344" i="65"/>
  <c r="HF344" i="65" s="1"/>
  <c r="FV344" i="65"/>
  <c r="GC301" i="65"/>
  <c r="HF301" i="65" s="1"/>
  <c r="FV301" i="65"/>
  <c r="GC280" i="65"/>
  <c r="HF280" i="65" s="1"/>
  <c r="FV280" i="65"/>
  <c r="GC237" i="65"/>
  <c r="FV237" i="65"/>
  <c r="GC216" i="65"/>
  <c r="HF216" i="65" s="1"/>
  <c r="FV216" i="65"/>
  <c r="GC380" i="65"/>
  <c r="HF380" i="65" s="1"/>
  <c r="FV380" i="65"/>
  <c r="GC337" i="65"/>
  <c r="HF337" i="65" s="1"/>
  <c r="FV337" i="65"/>
  <c r="GC316" i="65"/>
  <c r="HF316" i="65" s="1"/>
  <c r="FV316" i="65"/>
  <c r="GC273" i="65"/>
  <c r="HF273" i="65" s="1"/>
  <c r="FV273" i="65"/>
  <c r="GC252" i="65"/>
  <c r="HF252" i="65" s="1"/>
  <c r="FV252" i="65"/>
  <c r="GC209" i="65"/>
  <c r="HF209" i="65" s="1"/>
  <c r="FV209" i="65"/>
  <c r="GC188" i="65"/>
  <c r="HF188" i="65" s="1"/>
  <c r="FV188" i="65"/>
  <c r="GC317" i="65"/>
  <c r="HF317" i="65" s="1"/>
  <c r="GC232" i="65"/>
  <c r="HF232" i="65" s="1"/>
  <c r="FV232" i="65"/>
  <c r="GC332" i="65"/>
  <c r="HF332" i="65" s="1"/>
  <c r="FV332" i="65"/>
  <c r="GC268" i="65"/>
  <c r="HF268" i="65" s="1"/>
  <c r="FV268" i="65"/>
  <c r="GC204" i="65"/>
  <c r="HF204" i="65" s="1"/>
  <c r="FV204" i="65"/>
  <c r="GC207" i="65"/>
  <c r="HF207" i="65" s="1"/>
  <c r="FV207" i="65"/>
  <c r="GC255" i="65"/>
  <c r="HF255" i="65" s="1"/>
  <c r="GC319" i="65"/>
  <c r="HF319" i="65" s="1"/>
  <c r="GC383" i="65"/>
  <c r="GC376" i="65"/>
  <c r="HF376" i="65" s="1"/>
  <c r="FV376" i="65"/>
  <c r="GC241" i="65"/>
  <c r="HF241" i="65" s="1"/>
  <c r="FV325" i="65"/>
  <c r="FV304" i="65"/>
  <c r="FV76" i="65"/>
  <c r="FV121" i="65"/>
  <c r="FV89" i="65"/>
  <c r="FV31" i="65"/>
  <c r="FV111" i="65"/>
  <c r="FV159" i="65"/>
  <c r="FV223" i="65"/>
  <c r="FV287" i="65"/>
  <c r="FV351" i="65"/>
  <c r="FV269" i="65"/>
  <c r="FV369" i="65"/>
  <c r="FV284" i="65"/>
  <c r="FV113" i="65"/>
  <c r="FV160" i="65"/>
  <c r="FV317" i="65"/>
  <c r="FV370" i="65"/>
  <c r="FV359" i="65"/>
  <c r="FV258" i="65"/>
  <c r="FV210" i="65"/>
  <c r="GC153" i="65"/>
  <c r="HF153" i="65" s="1"/>
  <c r="GC21" i="65"/>
  <c r="HF21" i="65" s="1"/>
  <c r="FV21" i="65"/>
  <c r="GC37" i="65"/>
  <c r="HF37" i="65" s="1"/>
  <c r="FV37" i="65"/>
  <c r="FV53" i="65"/>
  <c r="GC69" i="65"/>
  <c r="HF69" i="65" s="1"/>
  <c r="FV69" i="65"/>
  <c r="GC85" i="65"/>
  <c r="HF85" i="65" s="1"/>
  <c r="GC10" i="65"/>
  <c r="HF10" i="65" s="1"/>
  <c r="GC374" i="65"/>
  <c r="HF374" i="65" s="1"/>
  <c r="FV374" i="65"/>
  <c r="GC310" i="65"/>
  <c r="FV246" i="65"/>
  <c r="FV161" i="65"/>
  <c r="GC38" i="65"/>
  <c r="HF38" i="65" s="1"/>
  <c r="FV38" i="65"/>
  <c r="GC14" i="65"/>
  <c r="HF14" i="65" s="1"/>
  <c r="FV14" i="65"/>
  <c r="GC262" i="65"/>
  <c r="HF262" i="65" s="1"/>
  <c r="GC9" i="65"/>
  <c r="HF9" i="65" s="1"/>
  <c r="GC41" i="65"/>
  <c r="HF41" i="65" s="1"/>
  <c r="GC117" i="65"/>
  <c r="HF117" i="65" s="1"/>
  <c r="FV117" i="65"/>
  <c r="GC18" i="65"/>
  <c r="HF18" i="65" s="1"/>
  <c r="FV18" i="65"/>
  <c r="GC178" i="65"/>
  <c r="HF178" i="65" s="1"/>
  <c r="FV178" i="65"/>
  <c r="GC114" i="65"/>
  <c r="HF114" i="65" s="1"/>
  <c r="GC162" i="65"/>
  <c r="HF162" i="65" s="1"/>
  <c r="GC66" i="65"/>
  <c r="HF66" i="65" s="1"/>
  <c r="GC130" i="65"/>
  <c r="HF130" i="65" s="1"/>
  <c r="GC82" i="65"/>
  <c r="HF82" i="65" s="1"/>
  <c r="GC50" i="65"/>
  <c r="HF50" i="65" s="1"/>
  <c r="FV50" i="65"/>
  <c r="GC34" i="65"/>
  <c r="HF34" i="65" s="1"/>
  <c r="FV34" i="65"/>
  <c r="FV362" i="65"/>
  <c r="FV350" i="65"/>
  <c r="FV228" i="65"/>
  <c r="FV272" i="65"/>
  <c r="FV126" i="65"/>
  <c r="FV217" i="65"/>
  <c r="FV57" i="65"/>
  <c r="FV79" i="65"/>
  <c r="FV127" i="65"/>
  <c r="FV162" i="65"/>
  <c r="FV66" i="65"/>
  <c r="FV262" i="65"/>
  <c r="FV138" i="65"/>
  <c r="FV189" i="65"/>
  <c r="FV286" i="65"/>
  <c r="FV352" i="65"/>
  <c r="FV213" i="65"/>
  <c r="FV386" i="65"/>
  <c r="GC382" i="65"/>
  <c r="HF382" i="65" s="1"/>
  <c r="FV382" i="65"/>
  <c r="GC366" i="65"/>
  <c r="HF366" i="65" s="1"/>
  <c r="GC318" i="65"/>
  <c r="HF318" i="65" s="1"/>
  <c r="FV318" i="65"/>
  <c r="GC334" i="65"/>
  <c r="HF334" i="65" s="1"/>
  <c r="GC302" i="65"/>
  <c r="HF302" i="65" s="1"/>
  <c r="FV302" i="65"/>
  <c r="GC176" i="65"/>
  <c r="HF176" i="65" s="1"/>
  <c r="FV176" i="65"/>
  <c r="GC197" i="65"/>
  <c r="HF197" i="65" s="1"/>
  <c r="FV197" i="65"/>
  <c r="GC60" i="65"/>
  <c r="HF60" i="65" s="1"/>
  <c r="FV60" i="65"/>
  <c r="GC116" i="65"/>
  <c r="HF116" i="65" s="1"/>
  <c r="FV116" i="65"/>
  <c r="GC206" i="65"/>
  <c r="HF206" i="65" s="1"/>
  <c r="FV206" i="65"/>
  <c r="GC52" i="65"/>
  <c r="HF52" i="65" s="1"/>
  <c r="FV52" i="65"/>
  <c r="GC110" i="65"/>
  <c r="HF110" i="65" s="1"/>
  <c r="FV110" i="65"/>
  <c r="GC190" i="65"/>
  <c r="HF190" i="65" s="1"/>
  <c r="GC8" i="65"/>
  <c r="HF8" i="65" s="1"/>
  <c r="FV8" i="65"/>
  <c r="GC338" i="65"/>
  <c r="HF338" i="65" s="1"/>
  <c r="GC64" i="65"/>
  <c r="HF64" i="65" s="1"/>
  <c r="FV64" i="65"/>
  <c r="GC122" i="65"/>
  <c r="HF122" i="65" s="1"/>
  <c r="FV122" i="65"/>
  <c r="GC184" i="65"/>
  <c r="HF184" i="65" s="1"/>
  <c r="GC120" i="65"/>
  <c r="HF120" i="65" s="1"/>
  <c r="FV120" i="65"/>
  <c r="GC156" i="65"/>
  <c r="HF156" i="65" s="1"/>
  <c r="GC56" i="65"/>
  <c r="HF56" i="65" s="1"/>
  <c r="GC94" i="65"/>
  <c r="HF94" i="65" s="1"/>
  <c r="GC174" i="65"/>
  <c r="HF174" i="65" s="1"/>
  <c r="FV174" i="65"/>
  <c r="GC158" i="65"/>
  <c r="HF158" i="65" s="1"/>
  <c r="FV158" i="65"/>
  <c r="GC205" i="65"/>
  <c r="HF205" i="65" s="1"/>
  <c r="FV205" i="65"/>
  <c r="GC24" i="65"/>
  <c r="HF24" i="65" s="1"/>
  <c r="FV24" i="65"/>
  <c r="GC137" i="65"/>
  <c r="FV137" i="65"/>
  <c r="GC169" i="65"/>
  <c r="HF169" i="65" s="1"/>
  <c r="FV169" i="65"/>
  <c r="GC13" i="65"/>
  <c r="HF13" i="65" s="1"/>
  <c r="FV13" i="65"/>
  <c r="GC29" i="65"/>
  <c r="HF29" i="65" s="1"/>
  <c r="FV29" i="65"/>
  <c r="GC45" i="65"/>
  <c r="HF45" i="65" s="1"/>
  <c r="FV45" i="65"/>
  <c r="GC61" i="65"/>
  <c r="HF61" i="65" s="1"/>
  <c r="FV61" i="65"/>
  <c r="GC77" i="65"/>
  <c r="HF77" i="65" s="1"/>
  <c r="FV77" i="65"/>
  <c r="GC93" i="65"/>
  <c r="HF93" i="65" s="1"/>
  <c r="FV93" i="65"/>
  <c r="GC157" i="65"/>
  <c r="HF157" i="65" s="1"/>
  <c r="FV157" i="65"/>
  <c r="GC58" i="65"/>
  <c r="HF58" i="65" s="1"/>
  <c r="GC26" i="65"/>
  <c r="HF26" i="65" s="1"/>
  <c r="FV26" i="65"/>
  <c r="GC342" i="65"/>
  <c r="HF342" i="65" s="1"/>
  <c r="GC278" i="65"/>
  <c r="HF278" i="65" s="1"/>
  <c r="FV278" i="65"/>
  <c r="GC214" i="65"/>
  <c r="HF214" i="65" s="1"/>
  <c r="GC150" i="65"/>
  <c r="HF150" i="65" s="1"/>
  <c r="FV150" i="65"/>
  <c r="GC129" i="65"/>
  <c r="HF129" i="65" s="1"/>
  <c r="FV129" i="65"/>
  <c r="GC133" i="65"/>
  <c r="HF133" i="65" s="1"/>
  <c r="GC86" i="65"/>
  <c r="HF86" i="65" s="1"/>
  <c r="GC54" i="65"/>
  <c r="HF54" i="65" s="1"/>
  <c r="FV54" i="65"/>
  <c r="GC182" i="65"/>
  <c r="HF182" i="65" s="1"/>
  <c r="FV182" i="65"/>
  <c r="GC118" i="65"/>
  <c r="HF118" i="65" s="1"/>
  <c r="FV118" i="65"/>
  <c r="GC70" i="65"/>
  <c r="HF70" i="65" s="1"/>
  <c r="GC177" i="65"/>
  <c r="HF177" i="65" s="1"/>
  <c r="FV177" i="65"/>
  <c r="GC30" i="65"/>
  <c r="HF30" i="65" s="1"/>
  <c r="GC105" i="65"/>
  <c r="HF105" i="65" s="1"/>
  <c r="FV105" i="65"/>
  <c r="GC17" i="65"/>
  <c r="HF17" i="65" s="1"/>
  <c r="FV17" i="65"/>
  <c r="GC33" i="65"/>
  <c r="HF33" i="65" s="1"/>
  <c r="FV33" i="65"/>
  <c r="GC49" i="65"/>
  <c r="HF49" i="65" s="1"/>
  <c r="FV49" i="65"/>
  <c r="GC65" i="65"/>
  <c r="HF65" i="65" s="1"/>
  <c r="FV65" i="65"/>
  <c r="GC81" i="65"/>
  <c r="HF81" i="65" s="1"/>
  <c r="FV81" i="65"/>
  <c r="GC97" i="65"/>
  <c r="HF97" i="65" s="1"/>
  <c r="FV97" i="65"/>
  <c r="GC22" i="65"/>
  <c r="HF22" i="65" s="1"/>
  <c r="GC194" i="65"/>
  <c r="HF194" i="65" s="1"/>
  <c r="FV194" i="65"/>
  <c r="GC173" i="65"/>
  <c r="FV173" i="65"/>
  <c r="GC109" i="65"/>
  <c r="HF109" i="65" s="1"/>
  <c r="FV109" i="65"/>
  <c r="GC358" i="65"/>
  <c r="HF358" i="65" s="1"/>
  <c r="GC294" i="65"/>
  <c r="HF294" i="65" s="1"/>
  <c r="FV294" i="65"/>
  <c r="GC230" i="65"/>
  <c r="HF230" i="65" s="1"/>
  <c r="GC166" i="65"/>
  <c r="HF166" i="65" s="1"/>
  <c r="FV166" i="65"/>
  <c r="GC145" i="65"/>
  <c r="HF145" i="65" s="1"/>
  <c r="FV145" i="65"/>
  <c r="GC102" i="65"/>
  <c r="HF102" i="65" s="1"/>
  <c r="GC149" i="65"/>
  <c r="HF149" i="65" s="1"/>
  <c r="GC46" i="65"/>
  <c r="HF46" i="65" s="1"/>
  <c r="GC125" i="65"/>
  <c r="HF125" i="65" s="1"/>
  <c r="FV125" i="65"/>
  <c r="GC74" i="65"/>
  <c r="HF74" i="65" s="1"/>
  <c r="GC42" i="65"/>
  <c r="HF42" i="65" s="1"/>
  <c r="FV42" i="65"/>
  <c r="GC165" i="65"/>
  <c r="HF165" i="65" s="1"/>
  <c r="FV165" i="65"/>
  <c r="GC101" i="65"/>
  <c r="HF101" i="65" s="1"/>
  <c r="FV101" i="65"/>
  <c r="GC73" i="65"/>
  <c r="HF73" i="65" s="1"/>
  <c r="GC141" i="65"/>
  <c r="HF141" i="65" s="1"/>
  <c r="GC390" i="65"/>
  <c r="HF390" i="65" s="1"/>
  <c r="GC326" i="65"/>
  <c r="HF326" i="65" s="1"/>
  <c r="FV326" i="65"/>
  <c r="GC134" i="65"/>
  <c r="HF134" i="65" s="1"/>
  <c r="GC62" i="65"/>
  <c r="HF62" i="65" s="1"/>
  <c r="FV62" i="65"/>
  <c r="FV329" i="65"/>
  <c r="FV282" i="65"/>
  <c r="FV281" i="65"/>
  <c r="FV265" i="65"/>
  <c r="FV68" i="65"/>
  <c r="FV25" i="65"/>
  <c r="FV73" i="65"/>
  <c r="FV47" i="65"/>
  <c r="FV95" i="65"/>
  <c r="FV191" i="65"/>
  <c r="FV255" i="65"/>
  <c r="FV319" i="65"/>
  <c r="FV383" i="65"/>
  <c r="FV312" i="65"/>
  <c r="FV141" i="65"/>
  <c r="FV241" i="65"/>
  <c r="FV156" i="65"/>
  <c r="FV56" i="65"/>
  <c r="FV153" i="65"/>
  <c r="FV330" i="65"/>
  <c r="FV277" i="65"/>
  <c r="FV114" i="65"/>
  <c r="FV86" i="65"/>
  <c r="FV70" i="65"/>
  <c r="FV358" i="65"/>
  <c r="FV149" i="65"/>
  <c r="FV85" i="65"/>
  <c r="GC394" i="65"/>
  <c r="HF394" i="65" s="1"/>
  <c r="FV394" i="65"/>
  <c r="GC398" i="65"/>
  <c r="HF398" i="65" s="1"/>
  <c r="FV398" i="65"/>
  <c r="GC426" i="65"/>
  <c r="HF426" i="65" s="1"/>
  <c r="FV426" i="65"/>
  <c r="GC412" i="65"/>
  <c r="HF412" i="65" s="1"/>
  <c r="FV412" i="65"/>
  <c r="GC428" i="65"/>
  <c r="HF428" i="65" s="1"/>
  <c r="FV428" i="65"/>
  <c r="GC406" i="65"/>
  <c r="HF406" i="65" s="1"/>
  <c r="FV406" i="65"/>
  <c r="GC416" i="65"/>
  <c r="HF416" i="65" s="1"/>
  <c r="FV416" i="65"/>
  <c r="GC408" i="65"/>
  <c r="HF408" i="65" s="1"/>
  <c r="FV408" i="65"/>
  <c r="GC405" i="65"/>
  <c r="HF405" i="65" s="1"/>
  <c r="FV405" i="65"/>
  <c r="GC402" i="65"/>
  <c r="HF402" i="65" s="1"/>
  <c r="FV402" i="65"/>
  <c r="GC436" i="65"/>
  <c r="HF436" i="65" s="1"/>
  <c r="FV436" i="65"/>
  <c r="GC433" i="65"/>
  <c r="HF433" i="65" s="1"/>
  <c r="FV433" i="65"/>
  <c r="GC434" i="65"/>
  <c r="HF434" i="65" s="1"/>
  <c r="FV434" i="65"/>
  <c r="GC425" i="65"/>
  <c r="HF425" i="65" s="1"/>
  <c r="FV425" i="65"/>
  <c r="GC6" i="65"/>
  <c r="HF6" i="65" s="1"/>
  <c r="FV6" i="65"/>
  <c r="GC437" i="65"/>
  <c r="HF437" i="65" s="1"/>
  <c r="FV437" i="65"/>
  <c r="GC391" i="65"/>
  <c r="HF391" i="65" s="1"/>
  <c r="FV391" i="65"/>
  <c r="GC407" i="65"/>
  <c r="HF407" i="65" s="1"/>
  <c r="FV407" i="65"/>
  <c r="GC429" i="65"/>
  <c r="HF429" i="65" s="1"/>
  <c r="FV429" i="65"/>
  <c r="GC424" i="65"/>
  <c r="HF424" i="65" s="1"/>
  <c r="FV424" i="65"/>
  <c r="GC399" i="65"/>
  <c r="HF399" i="65" s="1"/>
  <c r="FV399" i="65"/>
  <c r="GC415" i="65"/>
  <c r="HF415" i="65" s="1"/>
  <c r="FV415" i="65"/>
  <c r="GC440" i="65"/>
  <c r="HF440" i="65" s="1"/>
  <c r="FV440" i="65"/>
  <c r="GC397" i="65"/>
  <c r="HF397" i="65" s="1"/>
  <c r="FV397" i="65"/>
  <c r="GC432" i="65"/>
  <c r="HF432" i="65" s="1"/>
  <c r="FV432" i="65"/>
  <c r="GC403" i="65"/>
  <c r="HF403" i="65" s="1"/>
  <c r="FV403" i="65"/>
  <c r="GC413" i="65"/>
  <c r="HF413" i="65" s="1"/>
  <c r="FV413" i="65"/>
  <c r="GC421" i="65"/>
  <c r="HF421" i="65" s="1"/>
  <c r="FV421" i="65"/>
  <c r="GC395" i="65"/>
  <c r="HF395" i="65" s="1"/>
  <c r="FV395" i="65"/>
  <c r="GC411" i="65"/>
  <c r="HF411" i="65" s="1"/>
  <c r="FV411" i="65"/>
  <c r="GC419" i="65"/>
  <c r="HF419" i="65" s="1"/>
  <c r="FV419" i="65"/>
  <c r="GC414" i="65"/>
  <c r="HF414" i="65" s="1"/>
  <c r="FV414" i="65"/>
  <c r="GC422" i="65"/>
  <c r="FV422" i="65"/>
  <c r="GC418" i="65"/>
  <c r="HF418" i="65" s="1"/>
  <c r="FV418" i="65"/>
  <c r="GC410" i="65"/>
  <c r="HF410" i="65" s="1"/>
  <c r="FV410" i="65"/>
  <c r="GC430" i="65"/>
  <c r="HF430" i="65" s="1"/>
  <c r="FV430" i="65"/>
  <c r="GC392" i="65"/>
  <c r="FV392" i="65"/>
  <c r="GC400" i="65"/>
  <c r="HF400" i="65" s="1"/>
  <c r="FV400" i="65"/>
  <c r="GC438" i="65"/>
  <c r="HF438" i="65" s="1"/>
  <c r="FV438" i="65"/>
  <c r="GC423" i="65"/>
  <c r="HF423" i="65" s="1"/>
  <c r="FV423" i="65"/>
  <c r="GC439" i="65"/>
  <c r="HF439" i="65" s="1"/>
  <c r="FV439" i="65"/>
  <c r="GC401" i="65"/>
  <c r="HF401" i="65" s="1"/>
  <c r="FV401" i="65"/>
  <c r="GC393" i="65"/>
  <c r="HF393" i="65" s="1"/>
  <c r="FV393" i="65"/>
  <c r="GC420" i="65"/>
  <c r="HF420" i="65" s="1"/>
  <c r="FV420" i="65"/>
  <c r="GC431" i="65"/>
  <c r="HF431" i="65" s="1"/>
  <c r="FV431" i="65"/>
  <c r="GC404" i="65"/>
  <c r="HF404" i="65" s="1"/>
  <c r="FV404" i="65"/>
  <c r="GC435" i="65"/>
  <c r="HF435" i="65" s="1"/>
  <c r="FV435" i="65"/>
  <c r="GC409" i="65"/>
  <c r="HF409" i="65" s="1"/>
  <c r="FV409" i="65"/>
  <c r="GC427" i="65"/>
  <c r="HF427" i="65" s="1"/>
  <c r="FV427" i="65"/>
  <c r="GC417" i="65"/>
  <c r="HF417" i="65" s="1"/>
  <c r="FV417" i="65"/>
  <c r="GC396" i="65"/>
  <c r="HF396" i="65" s="1"/>
  <c r="FV396" i="65"/>
  <c r="HF201" i="65"/>
  <c r="HD264" i="65"/>
  <c r="HD394" i="65"/>
  <c r="HD385" i="65"/>
  <c r="HD440" i="65"/>
  <c r="HD27" i="65"/>
  <c r="HD296" i="65"/>
  <c r="HF181" i="65"/>
  <c r="HD76" i="65"/>
  <c r="HD24" i="65"/>
  <c r="HD195" i="65"/>
  <c r="HF39" i="65"/>
  <c r="HD422" i="65"/>
  <c r="HD396" i="65"/>
  <c r="HD308" i="65"/>
  <c r="HD120" i="65"/>
  <c r="HF384" i="65"/>
  <c r="HD304" i="65"/>
  <c r="HD272" i="65"/>
  <c r="HD158" i="65"/>
  <c r="HF137" i="65"/>
  <c r="HD345" i="65"/>
  <c r="HD22" i="65"/>
  <c r="HD74" i="65"/>
  <c r="HD34" i="65"/>
  <c r="HD236" i="65"/>
  <c r="HD154" i="65"/>
  <c r="HD23" i="65"/>
  <c r="HD39" i="65"/>
  <c r="HD380" i="65"/>
  <c r="HD319" i="65"/>
  <c r="HD139" i="65"/>
  <c r="HD399" i="65"/>
  <c r="HD392" i="65"/>
  <c r="HD400" i="65"/>
  <c r="HD244" i="65"/>
  <c r="HD218" i="65"/>
  <c r="HD8" i="65"/>
  <c r="HD21" i="65"/>
  <c r="HD53" i="65"/>
  <c r="HD59" i="65"/>
  <c r="HD283" i="65"/>
  <c r="HD253" i="65"/>
  <c r="HD374" i="65"/>
  <c r="HD246" i="65"/>
  <c r="HD354" i="65"/>
  <c r="HD282" i="65"/>
  <c r="HD250" i="65"/>
  <c r="HD217" i="65"/>
  <c r="HD369" i="65"/>
  <c r="HD361" i="65"/>
  <c r="HD238" i="65"/>
  <c r="HD137" i="65"/>
  <c r="HD19" i="65"/>
  <c r="HD243" i="65"/>
  <c r="HD136" i="65"/>
  <c r="HD214" i="65"/>
  <c r="HD133" i="65"/>
  <c r="HD20" i="65"/>
  <c r="HD210" i="65"/>
  <c r="HD333" i="65"/>
  <c r="HD88" i="65"/>
  <c r="HD135" i="65"/>
  <c r="HD167" i="65"/>
  <c r="HD359" i="65"/>
  <c r="HD375" i="65"/>
  <c r="HD280" i="65"/>
  <c r="HD130" i="65"/>
  <c r="HD50" i="65"/>
  <c r="HD124" i="65"/>
  <c r="HD128" i="65"/>
  <c r="HD46" i="65"/>
  <c r="HD165" i="65"/>
  <c r="HD290" i="65"/>
  <c r="HD326" i="65"/>
  <c r="HD402" i="65"/>
  <c r="HD412" i="65"/>
  <c r="HD410" i="65"/>
  <c r="HD403" i="65"/>
  <c r="HD434" i="65"/>
  <c r="HD411" i="65"/>
  <c r="HD382" i="65"/>
  <c r="HD366" i="65"/>
  <c r="HD245" i="65"/>
  <c r="HD85" i="65"/>
  <c r="HD91" i="65"/>
  <c r="HD123" i="65"/>
  <c r="HF251" i="65"/>
  <c r="HD315" i="65"/>
  <c r="HD331" i="65"/>
  <c r="HD363" i="65"/>
  <c r="HD122" i="65"/>
  <c r="HD127" i="65"/>
  <c r="HD367" i="65"/>
  <c r="HD325" i="65"/>
  <c r="HD329" i="65"/>
  <c r="HD9" i="65"/>
  <c r="HD25" i="65"/>
  <c r="HD57" i="65"/>
  <c r="HD47" i="65"/>
  <c r="HF111" i="65"/>
  <c r="HF175" i="65"/>
  <c r="HD288" i="65"/>
  <c r="HD286" i="65"/>
  <c r="HD169" i="65"/>
  <c r="HF212" i="65"/>
  <c r="HD13" i="65"/>
  <c r="HD51" i="65"/>
  <c r="HD99" i="65"/>
  <c r="HD115" i="65"/>
  <c r="HD131" i="65"/>
  <c r="HD291" i="65"/>
  <c r="HD285" i="65"/>
  <c r="HD242" i="65"/>
  <c r="HD172" i="65"/>
  <c r="HD80" i="65"/>
  <c r="HD48" i="65"/>
  <c r="HD7" i="65"/>
  <c r="HD86" i="65"/>
  <c r="HD32" i="65"/>
  <c r="HD68" i="65"/>
  <c r="HD305" i="65"/>
  <c r="HD372" i="65"/>
  <c r="HD336" i="65"/>
  <c r="HD324" i="65"/>
  <c r="HD254" i="65"/>
  <c r="HD17" i="65"/>
  <c r="HD365" i="65"/>
  <c r="HD216" i="65"/>
  <c r="HD12" i="65"/>
  <c r="HD294" i="65"/>
  <c r="HD209" i="65"/>
  <c r="HD168" i="65"/>
  <c r="HD332" i="65"/>
  <c r="HD204" i="65"/>
  <c r="HD96" i="65"/>
  <c r="HD134" i="65"/>
  <c r="HD398" i="65"/>
  <c r="HD407" i="65"/>
  <c r="HD401" i="65"/>
  <c r="HD424" i="65"/>
  <c r="HD405" i="65"/>
  <c r="HD404" i="65"/>
  <c r="HD406" i="65"/>
  <c r="HD60" i="65"/>
  <c r="HD206" i="65"/>
  <c r="HD10" i="65"/>
  <c r="HD38" i="65"/>
  <c r="HD14" i="65"/>
  <c r="HD94" i="65"/>
  <c r="HD362" i="65"/>
  <c r="HD126" i="65"/>
  <c r="HD174" i="65"/>
  <c r="HD89" i="65"/>
  <c r="HD205" i="65"/>
  <c r="HD98" i="65"/>
  <c r="HD330" i="65"/>
  <c r="HD256" i="65"/>
  <c r="HD208" i="65"/>
  <c r="HD28" i="65"/>
  <c r="HD92" i="65"/>
  <c r="HD16" i="65"/>
  <c r="HD61" i="65"/>
  <c r="HD93" i="65"/>
  <c r="HD163" i="65"/>
  <c r="HD323" i="65"/>
  <c r="HD339" i="65"/>
  <c r="HD355" i="65"/>
  <c r="HD370" i="65"/>
  <c r="HD54" i="65"/>
  <c r="HD289" i="65"/>
  <c r="HD95" i="65"/>
  <c r="HD287" i="65"/>
  <c r="HD373" i="65"/>
  <c r="HD292" i="65"/>
  <c r="HD196" i="65"/>
  <c r="HD180" i="65"/>
  <c r="HD49" i="65"/>
  <c r="HD97" i="65"/>
  <c r="HD215" i="65"/>
  <c r="HD247" i="65"/>
  <c r="HD337" i="65"/>
  <c r="HD252" i="65"/>
  <c r="HD149" i="65"/>
  <c r="HD6" i="65"/>
  <c r="HD15" i="65"/>
  <c r="HD143" i="65"/>
  <c r="HD241" i="65"/>
  <c r="HD408" i="65"/>
  <c r="HD413" i="65"/>
  <c r="HD409" i="65"/>
  <c r="HD334" i="65"/>
  <c r="HD164" i="65"/>
  <c r="HD52" i="65"/>
  <c r="HD11" i="65"/>
  <c r="HD171" i="65"/>
  <c r="HD203" i="65"/>
  <c r="HD251" i="65"/>
  <c r="HD360" i="65"/>
  <c r="HD161" i="65"/>
  <c r="HD56" i="65"/>
  <c r="HD281" i="65"/>
  <c r="HD175" i="65"/>
  <c r="HD335" i="65"/>
  <c r="HD284" i="65"/>
  <c r="HD368" i="65"/>
  <c r="HD277" i="65"/>
  <c r="HD84" i="65"/>
  <c r="HD132" i="65"/>
  <c r="HD212" i="65"/>
  <c r="HD18" i="65"/>
  <c r="HD211" i="65"/>
  <c r="HD371" i="65"/>
  <c r="HD328" i="65"/>
  <c r="HD90" i="65"/>
  <c r="HD58" i="65"/>
  <c r="HD364" i="65"/>
  <c r="HD129" i="65"/>
  <c r="HD248" i="65"/>
  <c r="HD162" i="65"/>
  <c r="HD66" i="65"/>
  <c r="HD293" i="65"/>
  <c r="HD213" i="65"/>
  <c r="HD55" i="65"/>
  <c r="HD71" i="65"/>
  <c r="HD87" i="65"/>
  <c r="HD279" i="65"/>
  <c r="HD311" i="65"/>
  <c r="HD327" i="65"/>
  <c r="HD322" i="65"/>
  <c r="HD173" i="65"/>
  <c r="HD166" i="65"/>
  <c r="HD170" i="65"/>
  <c r="HF128" i="65"/>
  <c r="HD78" i="65"/>
  <c r="HD125" i="65"/>
  <c r="HD207" i="65"/>
  <c r="HD255" i="65"/>
  <c r="HD160" i="65"/>
  <c r="GC187" i="65"/>
  <c r="HF187" i="65" s="1"/>
  <c r="GC246" i="65"/>
  <c r="HF246" i="65" s="1"/>
  <c r="GC202" i="65"/>
  <c r="HF202" i="65" s="1"/>
  <c r="GC369" i="65"/>
  <c r="HF369" i="65" s="1"/>
  <c r="GC346" i="65"/>
  <c r="HF346" i="65" s="1"/>
  <c r="GC53" i="65"/>
  <c r="HF53" i="65" s="1"/>
  <c r="GC98" i="65"/>
  <c r="HF98" i="65" s="1"/>
  <c r="GC75" i="65"/>
  <c r="HF75" i="65" s="1"/>
  <c r="GC331" i="65"/>
  <c r="HF331" i="65" s="1"/>
  <c r="GC239" i="65"/>
  <c r="HF239" i="65" s="1"/>
  <c r="GC113" i="65"/>
  <c r="HF113" i="65" s="1"/>
  <c r="GC286" i="65"/>
  <c r="HF286" i="65" s="1"/>
  <c r="GC378" i="65"/>
  <c r="HF378" i="65" s="1"/>
  <c r="GC164" i="65"/>
  <c r="HF164" i="65" s="1"/>
  <c r="GC76" i="65"/>
  <c r="HF76" i="65" s="1"/>
  <c r="HF310" i="65"/>
  <c r="HF131" i="65"/>
  <c r="HD112" i="65"/>
  <c r="HD340" i="65"/>
  <c r="HF272" i="65"/>
  <c r="HF148" i="65"/>
  <c r="HF79" i="65"/>
  <c r="HF191" i="65"/>
  <c r="HF269" i="65"/>
  <c r="HF282" i="65"/>
  <c r="HF193" i="65"/>
  <c r="HF170" i="65"/>
  <c r="HF276" i="65"/>
  <c r="HF142" i="65"/>
  <c r="HF274" i="65"/>
  <c r="GC379" i="65"/>
  <c r="HF379" i="65" s="1"/>
  <c r="GC146" i="65"/>
  <c r="HF146" i="65" s="1"/>
  <c r="GC354" i="65"/>
  <c r="HF354" i="65" s="1"/>
  <c r="HF422" i="65"/>
  <c r="HF139" i="65"/>
  <c r="HF267" i="65"/>
  <c r="GC315" i="65"/>
  <c r="HF315" i="65" s="1"/>
  <c r="HF381" i="65"/>
  <c r="GC161" i="65"/>
  <c r="HF161" i="65" s="1"/>
  <c r="GC367" i="65"/>
  <c r="HF367" i="65" s="1"/>
  <c r="HD302" i="65"/>
  <c r="HF27" i="65"/>
  <c r="HF91" i="65"/>
  <c r="HF219" i="65"/>
  <c r="HF363" i="65"/>
  <c r="GC189" i="65"/>
  <c r="HF189" i="65" s="1"/>
  <c r="GC104" i="65"/>
  <c r="HF104" i="65" s="1"/>
  <c r="HB414" i="65"/>
  <c r="HF392" i="65"/>
  <c r="GC296" i="65"/>
  <c r="HF296" i="65" s="1"/>
  <c r="GC127" i="65"/>
  <c r="HF127" i="65" s="1"/>
  <c r="HF341" i="65"/>
  <c r="HF350" i="65"/>
  <c r="HF377" i="65"/>
  <c r="HF229" i="65"/>
  <c r="HF16" i="65"/>
  <c r="HD341" i="65"/>
  <c r="HF250" i="65"/>
  <c r="HF224" i="65"/>
  <c r="HF126" i="65"/>
  <c r="HF217" i="65"/>
  <c r="HF57" i="65"/>
  <c r="HF89" i="65"/>
  <c r="HF47" i="65"/>
  <c r="HF389" i="65"/>
  <c r="HF35" i="65"/>
  <c r="HF163" i="65"/>
  <c r="HF291" i="65"/>
  <c r="HF242" i="65"/>
  <c r="HF221" i="65"/>
  <c r="GC144" i="65"/>
  <c r="HF144" i="65" s="1"/>
  <c r="GC68" i="65"/>
  <c r="HF68" i="65" s="1"/>
  <c r="HD189" i="65"/>
  <c r="HF362" i="65"/>
  <c r="HF325" i="65"/>
  <c r="HF228" i="65"/>
  <c r="HF284" i="65"/>
  <c r="HF313" i="65"/>
  <c r="HF112" i="65"/>
  <c r="GC289" i="65"/>
  <c r="HF289" i="65" s="1"/>
  <c r="HF80" i="65"/>
  <c r="HF154" i="65"/>
  <c r="GC20" i="65"/>
  <c r="HF20" i="65" s="1"/>
  <c r="HF210" i="65"/>
  <c r="HF31" i="65"/>
  <c r="HF287" i="65"/>
  <c r="HF333" i="65"/>
  <c r="HF173" i="65"/>
  <c r="HD102" i="65"/>
  <c r="HF15" i="65"/>
  <c r="HD103" i="65"/>
  <c r="HF119" i="65"/>
  <c r="HF72" i="65"/>
  <c r="HF383" i="65"/>
  <c r="HF261" i="65"/>
  <c r="HF237" i="65"/>
  <c r="HF140" i="65"/>
  <c r="HF121" i="65"/>
  <c r="HF143" i="65"/>
  <c r="HF226" i="65"/>
  <c r="HB366" i="65"/>
  <c r="GM366" i="65"/>
  <c r="HC366" i="65" s="1"/>
  <c r="HB318" i="65"/>
  <c r="GM318" i="65"/>
  <c r="HC318" i="65" s="1"/>
  <c r="HB298" i="65"/>
  <c r="GM298" i="65"/>
  <c r="HC298" i="65" s="1"/>
  <c r="HB302" i="65"/>
  <c r="GM302" i="65"/>
  <c r="HC302" i="65" s="1"/>
  <c r="HB197" i="65"/>
  <c r="GM197" i="65"/>
  <c r="HC197" i="65" s="1"/>
  <c r="HB189" i="65"/>
  <c r="GM189" i="65"/>
  <c r="HC189" i="65" s="1"/>
  <c r="HB146" i="65"/>
  <c r="GM146" i="65"/>
  <c r="HC146" i="65" s="1"/>
  <c r="HB374" i="65"/>
  <c r="GM374" i="65"/>
  <c r="HC374" i="65" s="1"/>
  <c r="HB246" i="65"/>
  <c r="GM246" i="65"/>
  <c r="HC246" i="65" s="1"/>
  <c r="HB122" i="65"/>
  <c r="GM122" i="65"/>
  <c r="HC122" i="65" s="1"/>
  <c r="HB38" i="65"/>
  <c r="GM38" i="65"/>
  <c r="HC38" i="65" s="1"/>
  <c r="HB14" i="65"/>
  <c r="GM14" i="65"/>
  <c r="HC14" i="65" s="1"/>
  <c r="HB354" i="65"/>
  <c r="GM354" i="65"/>
  <c r="HC354" i="65" s="1"/>
  <c r="HB262" i="65"/>
  <c r="GM262" i="65"/>
  <c r="HC262" i="65" s="1"/>
  <c r="HB94" i="65"/>
  <c r="GM94" i="65"/>
  <c r="HC94" i="65" s="1"/>
  <c r="HB384" i="65"/>
  <c r="GM384" i="65"/>
  <c r="HC384" i="65" s="1"/>
  <c r="HB325" i="65"/>
  <c r="GM325" i="65"/>
  <c r="HC325" i="65" s="1"/>
  <c r="HB229" i="65"/>
  <c r="GM229" i="65"/>
  <c r="HC229" i="65" s="1"/>
  <c r="HB228" i="65"/>
  <c r="GM228" i="65"/>
  <c r="HC228" i="65" s="1"/>
  <c r="HB304" i="65"/>
  <c r="GM304" i="65"/>
  <c r="HC304" i="65" s="1"/>
  <c r="HB281" i="65"/>
  <c r="GM281" i="65"/>
  <c r="HC281" i="65" s="1"/>
  <c r="HB181" i="65"/>
  <c r="GM181" i="65"/>
  <c r="HC181" i="65" s="1"/>
  <c r="HB202" i="65"/>
  <c r="GM202" i="65"/>
  <c r="HC202" i="65" s="1"/>
  <c r="HB217" i="65"/>
  <c r="GM217" i="65"/>
  <c r="HC217" i="65" s="1"/>
  <c r="HB9" i="65"/>
  <c r="GM9" i="65"/>
  <c r="HC9" i="65" s="1"/>
  <c r="HB41" i="65"/>
  <c r="GM41" i="65"/>
  <c r="HC41" i="65" s="1"/>
  <c r="HB89" i="65"/>
  <c r="GM89" i="65"/>
  <c r="HC89" i="65" s="1"/>
  <c r="HB47" i="65"/>
  <c r="GM47" i="65"/>
  <c r="HC47" i="65" s="1"/>
  <c r="HB175" i="65"/>
  <c r="GM175" i="65"/>
  <c r="HC175" i="65" s="1"/>
  <c r="HD271" i="65"/>
  <c r="HB335" i="65"/>
  <c r="GM335" i="65"/>
  <c r="HC335" i="65" s="1"/>
  <c r="HB113" i="65"/>
  <c r="GM113" i="65"/>
  <c r="HC113" i="65" s="1"/>
  <c r="HB117" i="65"/>
  <c r="GM117" i="65"/>
  <c r="HC117" i="65" s="1"/>
  <c r="HB346" i="65"/>
  <c r="GM346" i="65"/>
  <c r="HC346" i="65" s="1"/>
  <c r="HB330" i="65"/>
  <c r="GM330" i="65"/>
  <c r="HC330" i="65" s="1"/>
  <c r="HB234" i="65"/>
  <c r="GM234" i="65"/>
  <c r="HC234" i="65" s="1"/>
  <c r="HB286" i="65"/>
  <c r="GM286" i="65"/>
  <c r="HC286" i="65" s="1"/>
  <c r="HB18" i="65"/>
  <c r="GM18" i="65"/>
  <c r="HC18" i="65" s="1"/>
  <c r="HB370" i="65"/>
  <c r="GM370" i="65"/>
  <c r="HC370" i="65" s="1"/>
  <c r="HB242" i="65"/>
  <c r="GM242" i="65"/>
  <c r="HC242" i="65" s="1"/>
  <c r="HB200" i="65"/>
  <c r="GM200" i="65"/>
  <c r="HC200" i="65" s="1"/>
  <c r="HB178" i="65"/>
  <c r="GM178" i="65"/>
  <c r="HC178" i="65" s="1"/>
  <c r="HB26" i="65"/>
  <c r="GM26" i="65"/>
  <c r="HC26" i="65" s="1"/>
  <c r="HB278" i="65"/>
  <c r="GM278" i="65"/>
  <c r="HC278" i="65" s="1"/>
  <c r="HB150" i="65"/>
  <c r="GM150" i="65"/>
  <c r="HC150" i="65" s="1"/>
  <c r="HB54" i="65"/>
  <c r="GM54" i="65"/>
  <c r="HC54" i="65" s="1"/>
  <c r="HB182" i="65"/>
  <c r="GM182" i="65"/>
  <c r="HC182" i="65" s="1"/>
  <c r="HB70" i="65"/>
  <c r="GM70" i="65"/>
  <c r="HC70" i="65" s="1"/>
  <c r="HB162" i="65"/>
  <c r="GM162" i="65"/>
  <c r="HC162" i="65" s="1"/>
  <c r="HB352" i="65"/>
  <c r="GM352" i="65"/>
  <c r="HC352" i="65" s="1"/>
  <c r="HB373" i="65"/>
  <c r="GM373" i="65"/>
  <c r="HC373" i="65" s="1"/>
  <c r="HB372" i="65"/>
  <c r="GM372" i="65"/>
  <c r="HC372" i="65" s="1"/>
  <c r="HB324" i="65"/>
  <c r="GM324" i="65"/>
  <c r="HC324" i="65" s="1"/>
  <c r="HB293" i="65"/>
  <c r="GM293" i="65"/>
  <c r="HC293" i="65" s="1"/>
  <c r="HB292" i="65"/>
  <c r="GM292" i="65"/>
  <c r="HC292" i="65" s="1"/>
  <c r="HB297" i="65"/>
  <c r="GM297" i="65"/>
  <c r="HC297" i="65" s="1"/>
  <c r="HB276" i="65"/>
  <c r="GM276" i="65"/>
  <c r="HC276" i="65" s="1"/>
  <c r="HB192" i="65"/>
  <c r="GM192" i="65"/>
  <c r="HC192" i="65" s="1"/>
  <c r="HB44" i="65"/>
  <c r="GM44" i="65"/>
  <c r="HC44" i="65" s="1"/>
  <c r="HB148" i="65"/>
  <c r="GM148" i="65"/>
  <c r="HC148" i="65" s="1"/>
  <c r="HB36" i="65"/>
  <c r="GM36" i="65"/>
  <c r="HC36" i="65" s="1"/>
  <c r="HB33" i="65"/>
  <c r="GM33" i="65"/>
  <c r="HC33" i="65" s="1"/>
  <c r="HB65" i="65"/>
  <c r="GM65" i="65"/>
  <c r="HC65" i="65" s="1"/>
  <c r="HB97" i="65"/>
  <c r="GM97" i="65"/>
  <c r="HC97" i="65" s="1"/>
  <c r="HB39" i="65"/>
  <c r="GM39" i="65"/>
  <c r="HC39" i="65" s="1"/>
  <c r="HB71" i="65"/>
  <c r="GM71" i="65"/>
  <c r="HC71" i="65" s="1"/>
  <c r="HB103" i="65"/>
  <c r="GM103" i="65"/>
  <c r="HC103" i="65" s="1"/>
  <c r="HB135" i="65"/>
  <c r="GM135" i="65"/>
  <c r="HC135" i="65" s="1"/>
  <c r="HB167" i="65"/>
  <c r="GM167" i="65"/>
  <c r="HC167" i="65" s="1"/>
  <c r="HB199" i="65"/>
  <c r="GM199" i="65"/>
  <c r="HC199" i="65" s="1"/>
  <c r="HB231" i="65"/>
  <c r="GM231" i="65"/>
  <c r="HC231" i="65" s="1"/>
  <c r="HB263" i="65"/>
  <c r="GM263" i="65"/>
  <c r="HC263" i="65" s="1"/>
  <c r="HB295" i="65"/>
  <c r="GM295" i="65"/>
  <c r="HC295" i="65" s="1"/>
  <c r="HB327" i="65"/>
  <c r="GM327" i="65"/>
  <c r="HC327" i="65" s="1"/>
  <c r="HB359" i="65"/>
  <c r="GM359" i="65"/>
  <c r="HC359" i="65" s="1"/>
  <c r="HB365" i="65"/>
  <c r="GM365" i="65"/>
  <c r="HC365" i="65" s="1"/>
  <c r="HB344" i="65"/>
  <c r="GM344" i="65"/>
  <c r="HC344" i="65" s="1"/>
  <c r="HB237" i="65"/>
  <c r="GM237" i="65"/>
  <c r="HC237" i="65" s="1"/>
  <c r="HB216" i="65"/>
  <c r="GM216" i="65"/>
  <c r="HC216" i="65" s="1"/>
  <c r="HB194" i="65"/>
  <c r="GM194" i="65"/>
  <c r="HC194" i="65" s="1"/>
  <c r="HB152" i="65"/>
  <c r="GM152" i="65"/>
  <c r="HC152" i="65" s="1"/>
  <c r="HB109" i="65"/>
  <c r="GM109" i="65"/>
  <c r="HC109" i="65" s="1"/>
  <c r="HB337" i="65"/>
  <c r="GM337" i="65"/>
  <c r="HC337" i="65" s="1"/>
  <c r="HB316" i="65"/>
  <c r="GM316" i="65"/>
  <c r="HC316" i="65" s="1"/>
  <c r="HB209" i="65"/>
  <c r="GM209" i="65"/>
  <c r="HC209" i="65" s="1"/>
  <c r="HB124" i="65"/>
  <c r="GM124" i="65"/>
  <c r="HC124" i="65" s="1"/>
  <c r="HB72" i="65"/>
  <c r="GM72" i="65"/>
  <c r="HC72" i="65" s="1"/>
  <c r="HB128" i="65"/>
  <c r="GM128" i="65"/>
  <c r="HC128" i="65" s="1"/>
  <c r="GM6" i="65"/>
  <c r="HC6" i="65" s="1"/>
  <c r="HB6" i="65"/>
  <c r="HB317" i="65"/>
  <c r="GM317" i="65"/>
  <c r="HC317" i="65" s="1"/>
  <c r="HB125" i="65"/>
  <c r="GM125" i="65"/>
  <c r="HC125" i="65" s="1"/>
  <c r="HB332" i="65"/>
  <c r="GM332" i="65"/>
  <c r="HC332" i="65" s="1"/>
  <c r="HB140" i="65"/>
  <c r="GM140" i="65"/>
  <c r="HC140" i="65" s="1"/>
  <c r="HB165" i="65"/>
  <c r="GM165" i="65"/>
  <c r="HC165" i="65" s="1"/>
  <c r="HB121" i="65"/>
  <c r="GM121" i="65"/>
  <c r="HC121" i="65" s="1"/>
  <c r="HB79" i="65"/>
  <c r="GM79" i="65"/>
  <c r="HC79" i="65" s="1"/>
  <c r="HB207" i="65"/>
  <c r="GM207" i="65"/>
  <c r="HC207" i="65" s="1"/>
  <c r="HB319" i="65"/>
  <c r="GM319" i="65"/>
  <c r="HC319" i="65" s="1"/>
  <c r="HB376" i="65"/>
  <c r="GM376" i="65"/>
  <c r="HC376" i="65" s="1"/>
  <c r="HB141" i="65"/>
  <c r="GM141" i="65"/>
  <c r="HC141" i="65" s="1"/>
  <c r="HB390" i="65"/>
  <c r="GM390" i="65"/>
  <c r="HC390" i="65" s="1"/>
  <c r="HB241" i="65"/>
  <c r="GM241" i="65"/>
  <c r="HC241" i="65" s="1"/>
  <c r="HB160" i="65"/>
  <c r="GM160" i="65"/>
  <c r="HC160" i="65" s="1"/>
  <c r="HD417" i="65"/>
  <c r="HB340" i="65"/>
  <c r="GM340" i="65"/>
  <c r="HC340" i="65" s="1"/>
  <c r="HB260" i="65"/>
  <c r="GM260" i="65"/>
  <c r="HC260" i="65" s="1"/>
  <c r="HB176" i="65"/>
  <c r="GM176" i="65"/>
  <c r="HC176" i="65" s="1"/>
  <c r="HB116" i="65"/>
  <c r="GM116" i="65"/>
  <c r="HC116" i="65" s="1"/>
  <c r="HB21" i="65"/>
  <c r="GM21" i="65"/>
  <c r="HC21" i="65" s="1"/>
  <c r="HB53" i="65"/>
  <c r="GM53" i="65"/>
  <c r="HC53" i="65" s="1"/>
  <c r="HB85" i="65"/>
  <c r="GM85" i="65"/>
  <c r="HC85" i="65" s="1"/>
  <c r="HB27" i="65"/>
  <c r="GM27" i="65"/>
  <c r="HC27" i="65" s="1"/>
  <c r="HB59" i="65"/>
  <c r="GM59" i="65"/>
  <c r="HC59" i="65" s="1"/>
  <c r="HB91" i="65"/>
  <c r="GM91" i="65"/>
  <c r="HC91" i="65" s="1"/>
  <c r="HB123" i="65"/>
  <c r="GM123" i="65"/>
  <c r="HC123" i="65" s="1"/>
  <c r="HB155" i="65"/>
  <c r="GM155" i="65"/>
  <c r="HC155" i="65" s="1"/>
  <c r="HB187" i="65"/>
  <c r="GM187" i="65"/>
  <c r="HC187" i="65" s="1"/>
  <c r="GM219" i="65"/>
  <c r="HC219" i="65" s="1"/>
  <c r="HB219" i="65"/>
  <c r="HB251" i="65"/>
  <c r="GM251" i="65"/>
  <c r="HC251" i="65" s="1"/>
  <c r="HB283" i="65"/>
  <c r="GM283" i="65"/>
  <c r="HC283" i="65" s="1"/>
  <c r="HB315" i="65"/>
  <c r="GM315" i="65"/>
  <c r="HC315" i="65" s="1"/>
  <c r="HB347" i="65"/>
  <c r="GM347" i="65"/>
  <c r="HC347" i="65" s="1"/>
  <c r="HB379" i="65"/>
  <c r="GM379" i="65"/>
  <c r="HC379" i="65" s="1"/>
  <c r="HB381" i="65"/>
  <c r="GM381" i="65"/>
  <c r="HC381" i="65" s="1"/>
  <c r="HB360" i="65"/>
  <c r="GM360" i="65"/>
  <c r="HC360" i="65" s="1"/>
  <c r="HB296" i="65"/>
  <c r="GM296" i="65"/>
  <c r="HC296" i="65" s="1"/>
  <c r="HB253" i="65"/>
  <c r="GM253" i="65"/>
  <c r="HC253" i="65" s="1"/>
  <c r="HD146" i="65"/>
  <c r="HB64" i="65"/>
  <c r="GM64" i="65"/>
  <c r="HC64" i="65" s="1"/>
  <c r="HB63" i="65"/>
  <c r="GM63" i="65"/>
  <c r="HC63" i="65" s="1"/>
  <c r="HB191" i="65"/>
  <c r="GM191" i="65"/>
  <c r="HC191" i="65" s="1"/>
  <c r="HB303" i="65"/>
  <c r="GM303" i="65"/>
  <c r="HC303" i="65" s="1"/>
  <c r="HB269" i="65"/>
  <c r="GM269" i="65"/>
  <c r="HC269" i="65" s="1"/>
  <c r="HB120" i="65"/>
  <c r="GM120" i="65"/>
  <c r="HC120" i="65" s="1"/>
  <c r="HB348" i="65"/>
  <c r="GM348" i="65"/>
  <c r="HC348" i="65" s="1"/>
  <c r="HB56" i="65"/>
  <c r="GM56" i="65"/>
  <c r="HC56" i="65" s="1"/>
  <c r="HB362" i="65"/>
  <c r="GM362" i="65"/>
  <c r="HC362" i="65" s="1"/>
  <c r="HB350" i="65"/>
  <c r="GM350" i="65"/>
  <c r="HC350" i="65" s="1"/>
  <c r="HB282" i="65"/>
  <c r="GM282" i="65"/>
  <c r="HC282" i="65" s="1"/>
  <c r="HB126" i="65"/>
  <c r="GM126" i="65"/>
  <c r="HC126" i="65" s="1"/>
  <c r="HB361" i="65"/>
  <c r="GM361" i="65"/>
  <c r="HC361" i="65" s="1"/>
  <c r="HB313" i="65"/>
  <c r="GM313" i="65"/>
  <c r="HC313" i="65" s="1"/>
  <c r="HB288" i="65"/>
  <c r="GM288" i="65"/>
  <c r="HC288" i="65" s="1"/>
  <c r="HB309" i="65"/>
  <c r="GM309" i="65"/>
  <c r="HC309" i="65" s="1"/>
  <c r="HB186" i="65"/>
  <c r="GM186" i="65"/>
  <c r="HC186" i="65" s="1"/>
  <c r="HB92" i="65"/>
  <c r="GM92" i="65"/>
  <c r="HC92" i="65" s="1"/>
  <c r="HB185" i="65"/>
  <c r="GM185" i="65"/>
  <c r="HC185" i="65" s="1"/>
  <c r="HB84" i="65"/>
  <c r="GM84" i="65"/>
  <c r="HC84" i="65" s="1"/>
  <c r="HB169" i="65"/>
  <c r="GM169" i="65"/>
  <c r="HC169" i="65" s="1"/>
  <c r="HB212" i="65"/>
  <c r="GM212" i="65"/>
  <c r="HC212" i="65" s="1"/>
  <c r="HB13" i="65"/>
  <c r="GM13" i="65"/>
  <c r="HC13" i="65" s="1"/>
  <c r="HB45" i="65"/>
  <c r="GM45" i="65"/>
  <c r="HC45" i="65" s="1"/>
  <c r="HB77" i="65"/>
  <c r="GM77" i="65"/>
  <c r="HC77" i="65" s="1"/>
  <c r="HB19" i="65"/>
  <c r="GM19" i="65"/>
  <c r="HC19" i="65" s="1"/>
  <c r="HB51" i="65"/>
  <c r="GM51" i="65"/>
  <c r="HC51" i="65" s="1"/>
  <c r="HB83" i="65"/>
  <c r="GM83" i="65"/>
  <c r="HC83" i="65" s="1"/>
  <c r="HB115" i="65"/>
  <c r="GM115" i="65"/>
  <c r="HC115" i="65" s="1"/>
  <c r="HB147" i="65"/>
  <c r="GM147" i="65"/>
  <c r="HC147" i="65" s="1"/>
  <c r="HB179" i="65"/>
  <c r="GM179" i="65"/>
  <c r="HC179" i="65" s="1"/>
  <c r="HB211" i="65"/>
  <c r="GM211" i="65"/>
  <c r="HC211" i="65" s="1"/>
  <c r="HB243" i="65"/>
  <c r="GM243" i="65"/>
  <c r="HC243" i="65" s="1"/>
  <c r="HB275" i="65"/>
  <c r="GM275" i="65"/>
  <c r="HC275" i="65" s="1"/>
  <c r="HB307" i="65"/>
  <c r="GM307" i="65"/>
  <c r="HC307" i="65" s="1"/>
  <c r="HB339" i="65"/>
  <c r="GM339" i="65"/>
  <c r="HC339" i="65" s="1"/>
  <c r="HB371" i="65"/>
  <c r="GM371" i="65"/>
  <c r="HC371" i="65" s="1"/>
  <c r="HB349" i="65"/>
  <c r="GM349" i="65"/>
  <c r="HC349" i="65" s="1"/>
  <c r="HB328" i="65"/>
  <c r="GM328" i="65"/>
  <c r="HC328" i="65" s="1"/>
  <c r="HB221" i="65"/>
  <c r="GM221" i="65"/>
  <c r="HC221" i="65" s="1"/>
  <c r="HB136" i="65"/>
  <c r="GM136" i="65"/>
  <c r="HC136" i="65" s="1"/>
  <c r="HB321" i="65"/>
  <c r="GM321" i="65"/>
  <c r="HC321" i="65" s="1"/>
  <c r="HB300" i="65"/>
  <c r="GM300" i="65"/>
  <c r="HC300" i="65" s="1"/>
  <c r="HB108" i="65"/>
  <c r="GM108" i="65"/>
  <c r="HC108" i="65" s="1"/>
  <c r="GM48" i="65"/>
  <c r="HC48" i="65" s="1"/>
  <c r="HB48" i="65"/>
  <c r="HB7" i="65"/>
  <c r="GM7" i="65"/>
  <c r="HC7" i="65" s="1"/>
  <c r="HB112" i="65"/>
  <c r="GM112" i="65"/>
  <c r="HC112" i="65" s="1"/>
  <c r="HB289" i="65"/>
  <c r="GM289" i="65"/>
  <c r="HC289" i="65" s="1"/>
  <c r="GM32" i="65"/>
  <c r="HC32" i="65" s="1"/>
  <c r="HB32" i="65"/>
  <c r="HB95" i="65"/>
  <c r="GM95" i="65"/>
  <c r="HC95" i="65" s="1"/>
  <c r="HB223" i="65"/>
  <c r="GM223" i="65"/>
  <c r="HC223" i="65" s="1"/>
  <c r="HB351" i="65"/>
  <c r="GM351" i="65"/>
  <c r="HC351" i="65" s="1"/>
  <c r="HB333" i="65"/>
  <c r="GM333" i="65"/>
  <c r="HC333" i="65" s="1"/>
  <c r="HB248" i="65"/>
  <c r="GM248" i="65"/>
  <c r="HC248" i="65" s="1"/>
  <c r="HB305" i="65"/>
  <c r="GM305" i="65"/>
  <c r="HC305" i="65" s="1"/>
  <c r="HB220" i="65"/>
  <c r="GM220" i="65"/>
  <c r="HC220" i="65" s="1"/>
  <c r="HB177" i="65"/>
  <c r="GM177" i="65"/>
  <c r="HC177" i="65" s="1"/>
  <c r="HB254" i="65"/>
  <c r="GM254" i="65"/>
  <c r="HC254" i="65" s="1"/>
  <c r="HB142" i="65"/>
  <c r="GM142" i="65"/>
  <c r="HC142" i="65" s="1"/>
  <c r="HB222" i="65"/>
  <c r="GM222" i="65"/>
  <c r="HC222" i="65" s="1"/>
  <c r="HB22" i="65"/>
  <c r="GM22" i="65"/>
  <c r="HC22" i="65" s="1"/>
  <c r="HB322" i="65"/>
  <c r="GM322" i="65"/>
  <c r="HC322" i="65" s="1"/>
  <c r="HD237" i="65"/>
  <c r="HB130" i="65"/>
  <c r="GM130" i="65"/>
  <c r="HC130" i="65" s="1"/>
  <c r="HB82" i="65"/>
  <c r="GM82" i="65"/>
  <c r="HC82" i="65" s="1"/>
  <c r="HB358" i="65"/>
  <c r="GM358" i="65"/>
  <c r="HC358" i="65" s="1"/>
  <c r="HB230" i="65"/>
  <c r="GM230" i="65"/>
  <c r="HC230" i="65" s="1"/>
  <c r="HD145" i="65"/>
  <c r="HB102" i="65"/>
  <c r="GM102" i="65"/>
  <c r="HC102" i="65" s="1"/>
  <c r="HB170" i="65"/>
  <c r="GM170" i="65"/>
  <c r="HC170" i="65" s="1"/>
  <c r="HB78" i="65"/>
  <c r="GM78" i="65"/>
  <c r="HC78" i="65" s="1"/>
  <c r="HB46" i="65"/>
  <c r="GM46" i="65"/>
  <c r="HC46" i="65" s="1"/>
  <c r="HB74" i="65"/>
  <c r="GM74" i="65"/>
  <c r="HC74" i="65" s="1"/>
  <c r="HD73" i="65"/>
  <c r="HB290" i="65"/>
  <c r="GM290" i="65"/>
  <c r="HC290" i="65" s="1"/>
  <c r="HB34" i="65"/>
  <c r="GM34" i="65"/>
  <c r="HC34" i="65" s="1"/>
  <c r="HD390" i="65"/>
  <c r="HB326" i="65"/>
  <c r="GM326" i="65"/>
  <c r="HC326" i="65" s="1"/>
  <c r="HB134" i="65"/>
  <c r="GM134" i="65"/>
  <c r="HC134" i="65" s="1"/>
  <c r="HB62" i="65"/>
  <c r="GM62" i="65"/>
  <c r="HC62" i="65" s="1"/>
  <c r="HB415" i="65"/>
  <c r="HB378" i="65"/>
  <c r="GM378" i="65"/>
  <c r="HC378" i="65" s="1"/>
  <c r="HB382" i="65"/>
  <c r="GM382" i="65"/>
  <c r="HC382" i="65" s="1"/>
  <c r="HB334" i="65"/>
  <c r="GM334" i="65"/>
  <c r="HC334" i="65" s="1"/>
  <c r="HB266" i="65"/>
  <c r="GM266" i="65"/>
  <c r="HC266" i="65" s="1"/>
  <c r="HB218" i="65"/>
  <c r="GM218" i="65"/>
  <c r="HC218" i="65" s="1"/>
  <c r="HB206" i="65"/>
  <c r="GM206" i="65"/>
  <c r="HC206" i="65" s="1"/>
  <c r="HB110" i="65"/>
  <c r="GM110" i="65"/>
  <c r="HC110" i="65" s="1"/>
  <c r="HB190" i="65"/>
  <c r="GM190" i="65"/>
  <c r="HC190" i="65" s="1"/>
  <c r="HB10" i="65"/>
  <c r="GM10" i="65"/>
  <c r="HC10" i="65" s="1"/>
  <c r="HB338" i="65"/>
  <c r="GM338" i="65"/>
  <c r="HC338" i="65" s="1"/>
  <c r="HB310" i="65"/>
  <c r="GM310" i="65"/>
  <c r="HC310" i="65" s="1"/>
  <c r="HB341" i="65"/>
  <c r="GM341" i="65"/>
  <c r="HC341" i="65" s="1"/>
  <c r="HB377" i="65"/>
  <c r="GM377" i="65"/>
  <c r="HC377" i="65" s="1"/>
  <c r="HB329" i="65"/>
  <c r="GM329" i="65"/>
  <c r="HC329" i="65" s="1"/>
  <c r="HB272" i="65"/>
  <c r="GM272" i="65"/>
  <c r="HC272" i="65" s="1"/>
  <c r="HB265" i="65"/>
  <c r="GM265" i="65"/>
  <c r="HC265" i="65" s="1"/>
  <c r="HB224" i="65"/>
  <c r="GM224" i="65"/>
  <c r="HC224" i="65" s="1"/>
  <c r="HB76" i="65"/>
  <c r="GM76" i="65"/>
  <c r="HC76" i="65" s="1"/>
  <c r="HB25" i="65"/>
  <c r="GM25" i="65"/>
  <c r="HC25" i="65" s="1"/>
  <c r="HB57" i="65"/>
  <c r="GM57" i="65"/>
  <c r="HC57" i="65" s="1"/>
  <c r="HB111" i="65"/>
  <c r="GM111" i="65"/>
  <c r="HC111" i="65" s="1"/>
  <c r="HB271" i="65"/>
  <c r="GM271" i="65"/>
  <c r="HC271" i="65" s="1"/>
  <c r="HB312" i="65"/>
  <c r="GM312" i="65"/>
  <c r="HC312" i="65" s="1"/>
  <c r="HB369" i="65"/>
  <c r="GM369" i="65"/>
  <c r="HC369" i="65" s="1"/>
  <c r="HB284" i="65"/>
  <c r="GM284" i="65"/>
  <c r="HC284" i="65" s="1"/>
  <c r="HB198" i="65"/>
  <c r="GM198" i="65"/>
  <c r="HC198" i="65" s="1"/>
  <c r="GM24" i="65"/>
  <c r="HC24" i="65" s="1"/>
  <c r="HB24" i="65"/>
  <c r="HB238" i="65"/>
  <c r="GM238" i="65"/>
  <c r="HC238" i="65" s="1"/>
  <c r="HB270" i="65"/>
  <c r="GM270" i="65"/>
  <c r="HC270" i="65" s="1"/>
  <c r="HD29" i="65"/>
  <c r="HB306" i="65"/>
  <c r="GM306" i="65"/>
  <c r="HC306" i="65" s="1"/>
  <c r="HB114" i="65"/>
  <c r="GM114" i="65"/>
  <c r="HC114" i="65" s="1"/>
  <c r="HB90" i="65"/>
  <c r="GM90" i="65"/>
  <c r="HC90" i="65" s="1"/>
  <c r="HB58" i="65"/>
  <c r="GM58" i="65"/>
  <c r="HC58" i="65" s="1"/>
  <c r="HB342" i="65"/>
  <c r="GM342" i="65"/>
  <c r="HC342" i="65" s="1"/>
  <c r="HB214" i="65"/>
  <c r="GM214" i="65"/>
  <c r="HC214" i="65" s="1"/>
  <c r="HB193" i="65"/>
  <c r="GM193" i="65"/>
  <c r="HC193" i="65" s="1"/>
  <c r="HB154" i="65"/>
  <c r="GM154" i="65"/>
  <c r="HC154" i="65" s="1"/>
  <c r="HB86" i="65"/>
  <c r="GM86" i="65"/>
  <c r="HC86" i="65" s="1"/>
  <c r="HB210" i="65"/>
  <c r="GM210" i="65"/>
  <c r="HC210" i="65" s="1"/>
  <c r="HB118" i="65"/>
  <c r="GM118" i="65"/>
  <c r="HC118" i="65" s="1"/>
  <c r="HB66" i="65"/>
  <c r="GM66" i="65"/>
  <c r="HC66" i="65" s="1"/>
  <c r="HB138" i="65"/>
  <c r="GM138" i="65"/>
  <c r="HC138" i="65" s="1"/>
  <c r="HB30" i="65"/>
  <c r="GM30" i="65"/>
  <c r="HC30" i="65" s="1"/>
  <c r="HB356" i="65"/>
  <c r="GM356" i="65"/>
  <c r="HC356" i="65" s="1"/>
  <c r="HB336" i="65"/>
  <c r="GM336" i="65"/>
  <c r="HC336" i="65" s="1"/>
  <c r="HB240" i="65"/>
  <c r="GM240" i="65"/>
  <c r="HC240" i="65" s="1"/>
  <c r="HB233" i="65"/>
  <c r="GM233" i="65"/>
  <c r="HC233" i="65" s="1"/>
  <c r="HB261" i="65"/>
  <c r="GM261" i="65"/>
  <c r="HC261" i="65" s="1"/>
  <c r="HB213" i="65"/>
  <c r="GM213" i="65"/>
  <c r="HC213" i="65" s="1"/>
  <c r="HB105" i="65"/>
  <c r="GM105" i="65"/>
  <c r="HC105" i="65" s="1"/>
  <c r="HB100" i="65"/>
  <c r="GM100" i="65"/>
  <c r="HC100" i="65" s="1"/>
  <c r="HB180" i="65"/>
  <c r="GM180" i="65"/>
  <c r="HC180" i="65" s="1"/>
  <c r="HB17" i="65"/>
  <c r="GM17" i="65"/>
  <c r="HC17" i="65" s="1"/>
  <c r="HB49" i="65"/>
  <c r="GM49" i="65"/>
  <c r="HC49" i="65" s="1"/>
  <c r="HB81" i="65"/>
  <c r="GM81" i="65"/>
  <c r="HC81" i="65" s="1"/>
  <c r="HB23" i="65"/>
  <c r="GM23" i="65"/>
  <c r="HC23" i="65" s="1"/>
  <c r="HB55" i="65"/>
  <c r="GM55" i="65"/>
  <c r="HC55" i="65" s="1"/>
  <c r="HB87" i="65"/>
  <c r="GM87" i="65"/>
  <c r="HC87" i="65" s="1"/>
  <c r="HB119" i="65"/>
  <c r="GM119" i="65"/>
  <c r="HC119" i="65" s="1"/>
  <c r="HB151" i="65"/>
  <c r="GM151" i="65"/>
  <c r="HC151" i="65" s="1"/>
  <c r="HB183" i="65"/>
  <c r="GM183" i="65"/>
  <c r="HC183" i="65" s="1"/>
  <c r="HB215" i="65"/>
  <c r="GM215" i="65"/>
  <c r="HC215" i="65" s="1"/>
  <c r="HB247" i="65"/>
  <c r="GM247" i="65"/>
  <c r="HC247" i="65" s="1"/>
  <c r="HB279" i="65"/>
  <c r="GM279" i="65"/>
  <c r="HC279" i="65" s="1"/>
  <c r="HB311" i="65"/>
  <c r="GM311" i="65"/>
  <c r="HC311" i="65" s="1"/>
  <c r="HB343" i="65"/>
  <c r="GM343" i="65"/>
  <c r="HC343" i="65" s="1"/>
  <c r="HB375" i="65"/>
  <c r="GM375" i="65"/>
  <c r="HC375" i="65" s="1"/>
  <c r="HB301" i="65"/>
  <c r="GM301" i="65"/>
  <c r="HC301" i="65" s="1"/>
  <c r="HB280" i="65"/>
  <c r="GM280" i="65"/>
  <c r="HC280" i="65" s="1"/>
  <c r="HB173" i="65"/>
  <c r="GM173" i="65"/>
  <c r="HC173" i="65" s="1"/>
  <c r="HB12" i="65"/>
  <c r="GM12" i="65"/>
  <c r="HC12" i="65" s="1"/>
  <c r="HB380" i="65"/>
  <c r="GM380" i="65"/>
  <c r="HC380" i="65" s="1"/>
  <c r="HB273" i="65"/>
  <c r="GM273" i="65"/>
  <c r="HC273" i="65" s="1"/>
  <c r="HB252" i="65"/>
  <c r="GM252" i="65"/>
  <c r="HC252" i="65" s="1"/>
  <c r="HB145" i="65"/>
  <c r="GM145" i="65"/>
  <c r="HC145" i="65" s="1"/>
  <c r="HB40" i="65"/>
  <c r="GM40" i="65"/>
  <c r="HC40" i="65" s="1"/>
  <c r="HB149" i="65"/>
  <c r="GM149" i="65"/>
  <c r="HC149" i="65" s="1"/>
  <c r="HB232" i="65"/>
  <c r="GM232" i="65"/>
  <c r="HC232" i="65" s="1"/>
  <c r="HB168" i="65"/>
  <c r="GM168" i="65"/>
  <c r="HC168" i="65" s="1"/>
  <c r="HB268" i="65"/>
  <c r="GM268" i="65"/>
  <c r="HC268" i="65" s="1"/>
  <c r="HB96" i="65"/>
  <c r="GM96" i="65"/>
  <c r="HC96" i="65" s="1"/>
  <c r="HB101" i="65"/>
  <c r="GM101" i="65"/>
  <c r="HC101" i="65" s="1"/>
  <c r="HB73" i="65"/>
  <c r="GM73" i="65"/>
  <c r="HC73" i="65" s="1"/>
  <c r="HB15" i="65"/>
  <c r="GM15" i="65"/>
  <c r="HC15" i="65" s="1"/>
  <c r="HD79" i="65"/>
  <c r="HB143" i="65"/>
  <c r="GM143" i="65"/>
  <c r="HC143" i="65" s="1"/>
  <c r="HB255" i="65"/>
  <c r="GM255" i="65"/>
  <c r="HC255" i="65" s="1"/>
  <c r="HB383" i="65"/>
  <c r="GM383" i="65"/>
  <c r="HC383" i="65" s="1"/>
  <c r="HD376" i="65"/>
  <c r="HB357" i="65"/>
  <c r="GM357" i="65"/>
  <c r="HC357" i="65" s="1"/>
  <c r="HB320" i="65"/>
  <c r="GM320" i="65"/>
  <c r="HC320" i="65" s="1"/>
  <c r="HB245" i="65"/>
  <c r="GM245" i="65"/>
  <c r="HC245" i="65" s="1"/>
  <c r="HB244" i="65"/>
  <c r="GM244" i="65"/>
  <c r="HC244" i="65" s="1"/>
  <c r="HB308" i="65"/>
  <c r="GM308" i="65"/>
  <c r="HC308" i="65" s="1"/>
  <c r="HB60" i="65"/>
  <c r="GM60" i="65"/>
  <c r="HC60" i="65" s="1"/>
  <c r="HB164" i="65"/>
  <c r="GM164" i="65"/>
  <c r="HC164" i="65" s="1"/>
  <c r="HB52" i="65"/>
  <c r="GM52" i="65"/>
  <c r="HC52" i="65" s="1"/>
  <c r="HB153" i="65"/>
  <c r="GM153" i="65"/>
  <c r="HC153" i="65" s="1"/>
  <c r="HB8" i="65"/>
  <c r="GM8" i="65"/>
  <c r="HC8" i="65" s="1"/>
  <c r="HB37" i="65"/>
  <c r="GM37" i="65"/>
  <c r="HC37" i="65" s="1"/>
  <c r="HB69" i="65"/>
  <c r="GM69" i="65"/>
  <c r="HC69" i="65" s="1"/>
  <c r="HB11" i="65"/>
  <c r="GM11" i="65"/>
  <c r="HC11" i="65" s="1"/>
  <c r="HB43" i="65"/>
  <c r="GM43" i="65"/>
  <c r="HC43" i="65" s="1"/>
  <c r="HB75" i="65"/>
  <c r="GM75" i="65"/>
  <c r="HC75" i="65" s="1"/>
  <c r="HB107" i="65"/>
  <c r="GM107" i="65"/>
  <c r="HC107" i="65" s="1"/>
  <c r="HB139" i="65"/>
  <c r="GM139" i="65"/>
  <c r="HC139" i="65" s="1"/>
  <c r="HB171" i="65"/>
  <c r="GM171" i="65"/>
  <c r="HC171" i="65" s="1"/>
  <c r="GM203" i="65"/>
  <c r="HC203" i="65" s="1"/>
  <c r="HB203" i="65"/>
  <c r="GM235" i="65"/>
  <c r="HC235" i="65" s="1"/>
  <c r="HB235" i="65"/>
  <c r="HB267" i="65"/>
  <c r="GM267" i="65"/>
  <c r="HC267" i="65" s="1"/>
  <c r="HB299" i="65"/>
  <c r="GM299" i="65"/>
  <c r="HC299" i="65" s="1"/>
  <c r="HB331" i="65"/>
  <c r="GM331" i="65"/>
  <c r="HC331" i="65" s="1"/>
  <c r="HB363" i="65"/>
  <c r="GM363" i="65"/>
  <c r="HC363" i="65" s="1"/>
  <c r="HB104" i="65"/>
  <c r="GM104" i="65"/>
  <c r="HC104" i="65" s="1"/>
  <c r="HB161" i="65"/>
  <c r="GM161" i="65"/>
  <c r="HC161" i="65" s="1"/>
  <c r="HB201" i="65"/>
  <c r="GM201" i="65"/>
  <c r="HC201" i="65" s="1"/>
  <c r="HB127" i="65"/>
  <c r="GM127" i="65"/>
  <c r="HC127" i="65" s="1"/>
  <c r="HB239" i="65"/>
  <c r="GM239" i="65"/>
  <c r="HC239" i="65" s="1"/>
  <c r="HB367" i="65"/>
  <c r="GM367" i="65"/>
  <c r="HC367" i="65" s="1"/>
  <c r="HB184" i="65"/>
  <c r="GM184" i="65"/>
  <c r="HC184" i="65" s="1"/>
  <c r="HB156" i="65"/>
  <c r="GM156" i="65"/>
  <c r="HC156" i="65" s="1"/>
  <c r="HB250" i="65"/>
  <c r="GM250" i="65"/>
  <c r="HC250" i="65" s="1"/>
  <c r="HB174" i="65"/>
  <c r="GM174" i="65"/>
  <c r="HC174" i="65" s="1"/>
  <c r="HB158" i="65"/>
  <c r="GM158" i="65"/>
  <c r="HC158" i="65" s="1"/>
  <c r="HB205" i="65"/>
  <c r="GM205" i="65"/>
  <c r="HC205" i="65" s="1"/>
  <c r="HB98" i="65"/>
  <c r="GM98" i="65"/>
  <c r="HC98" i="65" s="1"/>
  <c r="HB368" i="65"/>
  <c r="GM368" i="65"/>
  <c r="HC368" i="65" s="1"/>
  <c r="HB389" i="65"/>
  <c r="GM389" i="65"/>
  <c r="HC389" i="65" s="1"/>
  <c r="HB345" i="65"/>
  <c r="GM345" i="65"/>
  <c r="HC345" i="65" s="1"/>
  <c r="HB388" i="65"/>
  <c r="GM388" i="65"/>
  <c r="HC388" i="65" s="1"/>
  <c r="HB256" i="65"/>
  <c r="GM256" i="65"/>
  <c r="HC256" i="65" s="1"/>
  <c r="HB277" i="65"/>
  <c r="GM277" i="65"/>
  <c r="HC277" i="65" s="1"/>
  <c r="HB208" i="65"/>
  <c r="GM208" i="65"/>
  <c r="HC208" i="65" s="1"/>
  <c r="HB28" i="65"/>
  <c r="GM28" i="65"/>
  <c r="HC28" i="65" s="1"/>
  <c r="HB137" i="65"/>
  <c r="GM137" i="65"/>
  <c r="HC137" i="65" s="1"/>
  <c r="GM16" i="65"/>
  <c r="HC16" i="65" s="1"/>
  <c r="HB16" i="65"/>
  <c r="HB132" i="65"/>
  <c r="GM132" i="65"/>
  <c r="HC132" i="65" s="1"/>
  <c r="HB29" i="65"/>
  <c r="GM29" i="65"/>
  <c r="HC29" i="65" s="1"/>
  <c r="HB61" i="65"/>
  <c r="GM61" i="65"/>
  <c r="HC61" i="65" s="1"/>
  <c r="HB93" i="65"/>
  <c r="GM93" i="65"/>
  <c r="HC93" i="65" s="1"/>
  <c r="HB35" i="65"/>
  <c r="GM35" i="65"/>
  <c r="HC35" i="65" s="1"/>
  <c r="HB67" i="65"/>
  <c r="GM67" i="65"/>
  <c r="HC67" i="65" s="1"/>
  <c r="HB99" i="65"/>
  <c r="GM99" i="65"/>
  <c r="HC99" i="65" s="1"/>
  <c r="HB131" i="65"/>
  <c r="GM131" i="65"/>
  <c r="HC131" i="65" s="1"/>
  <c r="HB163" i="65"/>
  <c r="GM163" i="65"/>
  <c r="HC163" i="65" s="1"/>
  <c r="HB195" i="65"/>
  <c r="GM195" i="65"/>
  <c r="HC195" i="65" s="1"/>
  <c r="HB227" i="65"/>
  <c r="GM227" i="65"/>
  <c r="HC227" i="65" s="1"/>
  <c r="HB259" i="65"/>
  <c r="GM259" i="65"/>
  <c r="HC259" i="65" s="1"/>
  <c r="HB291" i="65"/>
  <c r="GM291" i="65"/>
  <c r="HC291" i="65" s="1"/>
  <c r="HB323" i="65"/>
  <c r="GM323" i="65"/>
  <c r="HC323" i="65" s="1"/>
  <c r="HB355" i="65"/>
  <c r="GM355" i="65"/>
  <c r="HC355" i="65" s="1"/>
  <c r="HB387" i="65"/>
  <c r="GM387" i="65"/>
  <c r="HC387" i="65" s="1"/>
  <c r="HB285" i="65"/>
  <c r="GM285" i="65"/>
  <c r="HC285" i="65" s="1"/>
  <c r="HB264" i="65"/>
  <c r="GM264" i="65"/>
  <c r="HC264" i="65" s="1"/>
  <c r="HB157" i="65"/>
  <c r="GM157" i="65"/>
  <c r="HC157" i="65" s="1"/>
  <c r="HB385" i="65"/>
  <c r="GM385" i="65"/>
  <c r="HC385" i="65" s="1"/>
  <c r="HB364" i="65"/>
  <c r="GM364" i="65"/>
  <c r="HC364" i="65" s="1"/>
  <c r="HB257" i="65"/>
  <c r="GM257" i="65"/>
  <c r="HC257" i="65" s="1"/>
  <c r="HB236" i="65"/>
  <c r="GM236" i="65"/>
  <c r="HC236" i="65" s="1"/>
  <c r="HB172" i="65"/>
  <c r="GM172" i="65"/>
  <c r="HC172" i="65" s="1"/>
  <c r="HB129" i="65"/>
  <c r="GM129" i="65"/>
  <c r="HC129" i="65" s="1"/>
  <c r="HB80" i="65"/>
  <c r="GM80" i="65"/>
  <c r="HC80" i="65" s="1"/>
  <c r="HB133" i="65"/>
  <c r="GM133" i="65"/>
  <c r="HC133" i="65" s="1"/>
  <c r="HB20" i="65"/>
  <c r="GM20" i="65"/>
  <c r="HC20" i="65" s="1"/>
  <c r="HB353" i="65"/>
  <c r="GM353" i="65"/>
  <c r="HC353" i="65" s="1"/>
  <c r="HB225" i="65"/>
  <c r="GM225" i="65"/>
  <c r="HC225" i="65" s="1"/>
  <c r="HB144" i="65"/>
  <c r="GM144" i="65"/>
  <c r="HC144" i="65" s="1"/>
  <c r="HB68" i="65"/>
  <c r="GM68" i="65"/>
  <c r="HC68" i="65" s="1"/>
  <c r="HB31" i="65"/>
  <c r="GM31" i="65"/>
  <c r="HC31" i="65" s="1"/>
  <c r="HB159" i="65"/>
  <c r="GM159" i="65"/>
  <c r="HC159" i="65" s="1"/>
  <c r="HB287" i="65"/>
  <c r="GM287" i="65"/>
  <c r="HC287" i="65" s="1"/>
  <c r="HB88" i="65"/>
  <c r="GM88" i="65"/>
  <c r="HC88" i="65" s="1"/>
  <c r="HD30" i="65"/>
  <c r="HB314" i="65"/>
  <c r="GM314" i="65"/>
  <c r="HC314" i="65" s="1"/>
  <c r="HB196" i="65"/>
  <c r="GM196" i="65"/>
  <c r="HC196" i="65" s="1"/>
  <c r="HB386" i="65"/>
  <c r="GM386" i="65"/>
  <c r="HC386" i="65" s="1"/>
  <c r="HB258" i="65"/>
  <c r="GM258" i="65"/>
  <c r="HC258" i="65" s="1"/>
  <c r="HB50" i="65"/>
  <c r="GM50" i="65"/>
  <c r="HC50" i="65" s="1"/>
  <c r="HB294" i="65"/>
  <c r="GM294" i="65"/>
  <c r="HC294" i="65" s="1"/>
  <c r="HD273" i="65"/>
  <c r="HB188" i="65"/>
  <c r="GM188" i="65"/>
  <c r="HC188" i="65" s="1"/>
  <c r="HB166" i="65"/>
  <c r="GM166" i="65"/>
  <c r="HC166" i="65" s="1"/>
  <c r="HB106" i="65"/>
  <c r="GM106" i="65"/>
  <c r="HC106" i="65" s="1"/>
  <c r="HB274" i="65"/>
  <c r="GM274" i="65"/>
  <c r="HC274" i="65" s="1"/>
  <c r="HB42" i="65"/>
  <c r="GM42" i="65"/>
  <c r="HC42" i="65" s="1"/>
  <c r="HB204" i="65"/>
  <c r="GM204" i="65"/>
  <c r="HC204" i="65" s="1"/>
  <c r="HB226" i="65"/>
  <c r="GM226" i="65"/>
  <c r="HC226" i="65" s="1"/>
  <c r="HB405" i="65"/>
  <c r="HD391" i="65"/>
  <c r="HB394" i="65"/>
  <c r="HB426" i="65"/>
  <c r="HB433" i="65"/>
  <c r="HB432" i="65"/>
  <c r="GM401" i="65"/>
  <c r="HC401" i="65" s="1"/>
  <c r="HB401" i="65"/>
  <c r="GM424" i="65"/>
  <c r="HC424" i="65" s="1"/>
  <c r="HB424" i="65"/>
  <c r="GM402" i="65"/>
  <c r="HC402" i="65" s="1"/>
  <c r="HB402" i="65"/>
  <c r="GM420" i="65"/>
  <c r="HC420" i="65" s="1"/>
  <c r="HB420" i="65"/>
  <c r="HB431" i="65"/>
  <c r="GM435" i="65"/>
  <c r="HC435" i="65" s="1"/>
  <c r="HB435" i="65"/>
  <c r="GM413" i="65"/>
  <c r="HC413" i="65" s="1"/>
  <c r="HB413" i="65"/>
  <c r="GM392" i="65"/>
  <c r="HC392" i="65" s="1"/>
  <c r="HB392" i="65"/>
  <c r="GM400" i="65"/>
  <c r="HC400" i="65" s="1"/>
  <c r="HB400" i="65"/>
  <c r="HB395" i="65"/>
  <c r="GM427" i="65"/>
  <c r="HC427" i="65" s="1"/>
  <c r="HB427" i="65"/>
  <c r="GM396" i="65"/>
  <c r="HC396" i="65" s="1"/>
  <c r="HB396" i="65"/>
  <c r="GM434" i="65"/>
  <c r="HC434" i="65" s="1"/>
  <c r="HB434" i="65"/>
  <c r="GM409" i="65"/>
  <c r="HC409" i="65" s="1"/>
  <c r="HB409" i="65"/>
  <c r="GM438" i="65"/>
  <c r="HC438" i="65" s="1"/>
  <c r="HB438" i="65"/>
  <c r="GM419" i="65"/>
  <c r="HC419" i="65" s="1"/>
  <c r="HB419" i="65"/>
  <c r="GM416" i="65"/>
  <c r="HC416" i="65" s="1"/>
  <c r="HB416" i="65"/>
  <c r="GM437" i="65"/>
  <c r="HC437" i="65" s="1"/>
  <c r="HB437" i="65"/>
  <c r="GM429" i="65"/>
  <c r="HC429" i="65" s="1"/>
  <c r="HB429" i="65"/>
  <c r="GM391" i="65"/>
  <c r="HC391" i="65" s="1"/>
  <c r="HB391" i="65"/>
  <c r="GM407" i="65"/>
  <c r="HC407" i="65" s="1"/>
  <c r="HB407" i="65"/>
  <c r="GM408" i="65"/>
  <c r="HC408" i="65" s="1"/>
  <c r="HB408" i="65"/>
  <c r="HB422" i="65"/>
  <c r="GM393" i="65"/>
  <c r="HC393" i="65" s="1"/>
  <c r="HB393" i="65"/>
  <c r="GM436" i="65"/>
  <c r="HC436" i="65" s="1"/>
  <c r="HB436" i="65"/>
  <c r="GM412" i="65"/>
  <c r="HC412" i="65" s="1"/>
  <c r="HB412" i="65"/>
  <c r="HB404" i="65"/>
  <c r="GM410" i="65"/>
  <c r="HC410" i="65" s="1"/>
  <c r="HB410" i="65"/>
  <c r="GM430" i="65"/>
  <c r="HC430" i="65" s="1"/>
  <c r="HB430" i="65"/>
  <c r="GM403" i="65"/>
  <c r="HC403" i="65" s="1"/>
  <c r="HB403" i="65"/>
  <c r="GM425" i="65"/>
  <c r="HC425" i="65" s="1"/>
  <c r="HB425" i="65"/>
  <c r="GM406" i="65"/>
  <c r="HC406" i="65" s="1"/>
  <c r="HB406" i="65"/>
  <c r="GM398" i="65"/>
  <c r="HC398" i="65" s="1"/>
  <c r="HB398" i="65"/>
  <c r="GM423" i="65"/>
  <c r="HC423" i="65" s="1"/>
  <c r="HB423" i="65"/>
  <c r="GM439" i="65"/>
  <c r="HC439" i="65" s="1"/>
  <c r="HB439" i="65"/>
  <c r="HB399" i="65"/>
  <c r="GM440" i="65"/>
  <c r="HC440" i="65" s="1"/>
  <c r="HB440" i="65"/>
  <c r="HB418" i="65"/>
  <c r="GM397" i="65"/>
  <c r="HC397" i="65" s="1"/>
  <c r="HB397" i="65"/>
  <c r="HB428" i="65"/>
  <c r="HB421" i="65"/>
  <c r="HB411" i="65"/>
  <c r="HB417" i="65"/>
  <c r="HD419" i="65"/>
  <c r="GM422" i="65"/>
  <c r="HC422" i="65" s="1"/>
  <c r="GM426" i="65"/>
  <c r="HC426" i="65" s="1"/>
  <c r="GM431" i="65"/>
  <c r="HC431" i="65" s="1"/>
  <c r="GM395" i="65"/>
  <c r="HC395" i="65" s="1"/>
  <c r="GM415" i="65"/>
  <c r="HC415" i="65" s="1"/>
  <c r="GM414" i="65"/>
  <c r="HC414" i="65" s="1"/>
  <c r="GM399" i="65"/>
  <c r="HC399" i="65" s="1"/>
  <c r="GM404" i="65"/>
  <c r="HC404" i="65" s="1"/>
  <c r="GM394" i="65"/>
  <c r="HC394" i="65" s="1"/>
  <c r="GM405" i="65"/>
  <c r="HC405" i="65" s="1"/>
  <c r="GM418" i="65"/>
  <c r="HC418" i="65" s="1"/>
  <c r="GM433" i="65"/>
  <c r="HC433" i="65" s="1"/>
  <c r="GM432" i="65"/>
  <c r="HC432" i="65" s="1"/>
  <c r="GM428" i="65"/>
  <c r="HC428" i="65" s="1"/>
  <c r="GM421" i="65"/>
  <c r="HC421" i="65" s="1"/>
  <c r="GM411" i="65"/>
  <c r="HC411" i="65" s="1"/>
  <c r="GM417" i="65"/>
  <c r="HC417" i="65" s="1"/>
  <c r="FT864" i="65" l="1"/>
  <c r="GO864" i="65"/>
  <c r="FU854" i="65"/>
  <c r="FT227" i="65"/>
  <c r="GO227" i="65"/>
  <c r="FT521" i="65"/>
  <c r="FU536" i="65"/>
  <c r="FU785" i="65"/>
  <c r="FT136" i="65"/>
  <c r="FT387" i="65"/>
  <c r="FT46" i="65"/>
  <c r="FT785" i="65"/>
  <c r="FT833" i="65"/>
  <c r="GO875" i="65"/>
  <c r="GO514" i="65"/>
  <c r="GL635" i="65"/>
  <c r="HF864" i="65"/>
  <c r="HF705" i="65"/>
  <c r="FU635" i="65"/>
  <c r="EA26" i="65" s="1"/>
  <c r="FU474" i="65"/>
  <c r="DZ21" i="65" s="1"/>
  <c r="FU864" i="65"/>
  <c r="FU833" i="65"/>
  <c r="FU622" i="65"/>
  <c r="FU9" i="65"/>
  <c r="FU190" i="65"/>
  <c r="GO136" i="65"/>
  <c r="GO833" i="65"/>
  <c r="FU628" i="65"/>
  <c r="FV801" i="65"/>
  <c r="FU89" i="65"/>
  <c r="FU821" i="65"/>
  <c r="FW355" i="65"/>
  <c r="FW270" i="65"/>
  <c r="FW131" i="65"/>
  <c r="FU355" i="65"/>
  <c r="FU46" i="65"/>
  <c r="FU662" i="65"/>
  <c r="FU764" i="65"/>
  <c r="GM785" i="65"/>
  <c r="HC785" i="65" s="1"/>
  <c r="GL705" i="65"/>
  <c r="GL537" i="65"/>
  <c r="GL809" i="65"/>
  <c r="GL662" i="65"/>
  <c r="GL714" i="65"/>
  <c r="GN537" i="65"/>
  <c r="HD537" i="65" s="1"/>
  <c r="GN635" i="65"/>
  <c r="HD635" i="65" s="1"/>
  <c r="HB635" i="65"/>
  <c r="FN714" i="65"/>
  <c r="FN752" i="65"/>
  <c r="HF536" i="65"/>
  <c r="GN856" i="65"/>
  <c r="HD856" i="65" s="1"/>
  <c r="GL785" i="65"/>
  <c r="GM705" i="65"/>
  <c r="HC705" i="65" s="1"/>
  <c r="GM537" i="65"/>
  <c r="HC537" i="65" s="1"/>
  <c r="GL864" i="65"/>
  <c r="GN785" i="65"/>
  <c r="HD785" i="65" s="1"/>
  <c r="GL752" i="65"/>
  <c r="GM521" i="65"/>
  <c r="HC521" i="65" s="1"/>
  <c r="GM635" i="65"/>
  <c r="HC635" i="65" s="1"/>
  <c r="GN536" i="65"/>
  <c r="HD536" i="65" s="1"/>
  <c r="HF635" i="65"/>
  <c r="HB537" i="65"/>
  <c r="HB864" i="65"/>
  <c r="GM856" i="65"/>
  <c r="HC856" i="65" s="1"/>
  <c r="GL441" i="65"/>
  <c r="GM864" i="65"/>
  <c r="HC864" i="65" s="1"/>
  <c r="GM752" i="65"/>
  <c r="HC752" i="65" s="1"/>
  <c r="GL521" i="65"/>
  <c r="GN752" i="65"/>
  <c r="HD752" i="65" s="1"/>
  <c r="GN662" i="65"/>
  <c r="HD662" i="65" s="1"/>
  <c r="HB441" i="65"/>
  <c r="HF809" i="65"/>
  <c r="GO856" i="65"/>
  <c r="GO310" i="65"/>
  <c r="FW310" i="65"/>
  <c r="GO54" i="65"/>
  <c r="FW54" i="65"/>
  <c r="GO796" i="65"/>
  <c r="FW796" i="65"/>
  <c r="GO729" i="65"/>
  <c r="FW729" i="65"/>
  <c r="GO615" i="65"/>
  <c r="FW615" i="65"/>
  <c r="GO509" i="65"/>
  <c r="FW509" i="65"/>
  <c r="GO341" i="65"/>
  <c r="FW341" i="65"/>
  <c r="GO303" i="65"/>
  <c r="FW303" i="65"/>
  <c r="GO365" i="65"/>
  <c r="FW365" i="65"/>
  <c r="GO61" i="65"/>
  <c r="FW61" i="65"/>
  <c r="GO423" i="65"/>
  <c r="FW423" i="65"/>
  <c r="GO167" i="65"/>
  <c r="FW167" i="65"/>
  <c r="GO98" i="65"/>
  <c r="FW98" i="65"/>
  <c r="GO824" i="65"/>
  <c r="FW824" i="65"/>
  <c r="GO717" i="65"/>
  <c r="FW717" i="65"/>
  <c r="GO679" i="65"/>
  <c r="FW679" i="65"/>
  <c r="GO6" i="65"/>
  <c r="FW6" i="65"/>
  <c r="GO265" i="65"/>
  <c r="FW265" i="65"/>
  <c r="GO185" i="65"/>
  <c r="FW185" i="65"/>
  <c r="FT170" i="65"/>
  <c r="FW170" i="65"/>
  <c r="GO36" i="65"/>
  <c r="FW36" i="65"/>
  <c r="GO26" i="65"/>
  <c r="FW26" i="65"/>
  <c r="GO109" i="65"/>
  <c r="FW109" i="65"/>
  <c r="GO284" i="65"/>
  <c r="FW284" i="65"/>
  <c r="GO28" i="65"/>
  <c r="FW28" i="65"/>
  <c r="GO215" i="65"/>
  <c r="FW215" i="65"/>
  <c r="GO402" i="65"/>
  <c r="FW402" i="65"/>
  <c r="GO146" i="65"/>
  <c r="FW146" i="65"/>
  <c r="GO847" i="65"/>
  <c r="FW847" i="65"/>
  <c r="GO779" i="65"/>
  <c r="FW779" i="65"/>
  <c r="GO570" i="65"/>
  <c r="FW570" i="65"/>
  <c r="GO542" i="65"/>
  <c r="FW542" i="65"/>
  <c r="GO483" i="65"/>
  <c r="FW483" i="65"/>
  <c r="GO420" i="65"/>
  <c r="FW420" i="65"/>
  <c r="GO346" i="65"/>
  <c r="FW346" i="65"/>
  <c r="GO169" i="65"/>
  <c r="FW169" i="65"/>
  <c r="GO408" i="65"/>
  <c r="FW408" i="65"/>
  <c r="FT21" i="65"/>
  <c r="FW21" i="65"/>
  <c r="FT77" i="65"/>
  <c r="FW77" i="65"/>
  <c r="FT252" i="65"/>
  <c r="FW252" i="65"/>
  <c r="FT439" i="65"/>
  <c r="FW439" i="65"/>
  <c r="FT183" i="65"/>
  <c r="FW183" i="65"/>
  <c r="FT370" i="65"/>
  <c r="FW370" i="65"/>
  <c r="FT114" i="65"/>
  <c r="FW114" i="65"/>
  <c r="GO22" i="65"/>
  <c r="FW22" i="65"/>
  <c r="GO739" i="65"/>
  <c r="FW739" i="65"/>
  <c r="GO782" i="65"/>
  <c r="FW782" i="65"/>
  <c r="GO677" i="65"/>
  <c r="FW677" i="65"/>
  <c r="GO657" i="65"/>
  <c r="FW657" i="65"/>
  <c r="GO597" i="65"/>
  <c r="FW597" i="65"/>
  <c r="GO463" i="65"/>
  <c r="FW463" i="65"/>
  <c r="GO229" i="65"/>
  <c r="FW229" i="65"/>
  <c r="GO223" i="65"/>
  <c r="FW223" i="65"/>
  <c r="GO301" i="65"/>
  <c r="FW301" i="65"/>
  <c r="GO29" i="65"/>
  <c r="FW29" i="65"/>
  <c r="GO204" i="65"/>
  <c r="FW204" i="65"/>
  <c r="GO391" i="65"/>
  <c r="FW391" i="65"/>
  <c r="GO135" i="65"/>
  <c r="FW135" i="65"/>
  <c r="GO322" i="65"/>
  <c r="FW322" i="65"/>
  <c r="GO66" i="65"/>
  <c r="FW66" i="65"/>
  <c r="GO653" i="65"/>
  <c r="FW653" i="65"/>
  <c r="GO645" i="65"/>
  <c r="FW645" i="65"/>
  <c r="GO544" i="65"/>
  <c r="FW544" i="65"/>
  <c r="GO446" i="65"/>
  <c r="FW446" i="65"/>
  <c r="GO442" i="65"/>
  <c r="FW442" i="65"/>
  <c r="GO388" i="65"/>
  <c r="FW388" i="65"/>
  <c r="GO175" i="65"/>
  <c r="FW175" i="65"/>
  <c r="GO269" i="65"/>
  <c r="FW269" i="65"/>
  <c r="GC281" i="65"/>
  <c r="HF281" i="65" s="1"/>
  <c r="FW281" i="65"/>
  <c r="FT244" i="65"/>
  <c r="FW244" i="65"/>
  <c r="FT159" i="65"/>
  <c r="FW159" i="65"/>
  <c r="GO802" i="65"/>
  <c r="FW802" i="65"/>
  <c r="GO841" i="65"/>
  <c r="FW841" i="65"/>
  <c r="GO609" i="65"/>
  <c r="FW609" i="65"/>
  <c r="GO690" i="65"/>
  <c r="FW690" i="65"/>
  <c r="GO613" i="65"/>
  <c r="FW613" i="65"/>
  <c r="GO547" i="65"/>
  <c r="FW547" i="65"/>
  <c r="GO409" i="65"/>
  <c r="FW409" i="65"/>
  <c r="GC798" i="65"/>
  <c r="FW798" i="65"/>
  <c r="GC715" i="65"/>
  <c r="FW715" i="65"/>
  <c r="GC702" i="65"/>
  <c r="FW702" i="65"/>
  <c r="FW403" i="65"/>
  <c r="FW318" i="65"/>
  <c r="GC704" i="65"/>
  <c r="FW704" i="65"/>
  <c r="GC486" i="65"/>
  <c r="FW486" i="65"/>
  <c r="GC642" i="65"/>
  <c r="FW642" i="65"/>
  <c r="FW845" i="65"/>
  <c r="FW500" i="65"/>
  <c r="FW292" i="65"/>
  <c r="GO373" i="65"/>
  <c r="FW373" i="65"/>
  <c r="GO356" i="65"/>
  <c r="GO191" i="65"/>
  <c r="FW191" i="65"/>
  <c r="GO874" i="65"/>
  <c r="FW874" i="65"/>
  <c r="GO816" i="65"/>
  <c r="FW816" i="65"/>
  <c r="GO712" i="65"/>
  <c r="FW712" i="65"/>
  <c r="GO692" i="65"/>
  <c r="FW692" i="65"/>
  <c r="GO697" i="65"/>
  <c r="FW697" i="65"/>
  <c r="GO747" i="65"/>
  <c r="FW747" i="65"/>
  <c r="GO633" i="65"/>
  <c r="GO758" i="65"/>
  <c r="FW758" i="65"/>
  <c r="GO617" i="65"/>
  <c r="FW617" i="65"/>
  <c r="GO616" i="65"/>
  <c r="FW616" i="65"/>
  <c r="GO548" i="65"/>
  <c r="FW548" i="65"/>
  <c r="GO596" i="65"/>
  <c r="FW596" i="65"/>
  <c r="GO553" i="65"/>
  <c r="GO502" i="65"/>
  <c r="FW502" i="65"/>
  <c r="GO479" i="65"/>
  <c r="FW479" i="65"/>
  <c r="GO101" i="65"/>
  <c r="FW101" i="65"/>
  <c r="GO20" i="65"/>
  <c r="FW20" i="65"/>
  <c r="GO207" i="65"/>
  <c r="FW207" i="65"/>
  <c r="GO394" i="65"/>
  <c r="FW394" i="65"/>
  <c r="GO122" i="65"/>
  <c r="FW122" i="65"/>
  <c r="GO417" i="65"/>
  <c r="FW417" i="65"/>
  <c r="GO353" i="65"/>
  <c r="FW353" i="65"/>
  <c r="GO289" i="65"/>
  <c r="FW289" i="65"/>
  <c r="GO225" i="65"/>
  <c r="FW225" i="65"/>
  <c r="GO161" i="65"/>
  <c r="FW161" i="65"/>
  <c r="GO97" i="65"/>
  <c r="FW97" i="65"/>
  <c r="GO33" i="65"/>
  <c r="FW33" i="65"/>
  <c r="GO400" i="65"/>
  <c r="FW400" i="65"/>
  <c r="GO336" i="65"/>
  <c r="FW336" i="65"/>
  <c r="GO272" i="65"/>
  <c r="FW272" i="65"/>
  <c r="GO208" i="65"/>
  <c r="FW208" i="65"/>
  <c r="GO144" i="65"/>
  <c r="FW144" i="65"/>
  <c r="GO80" i="65"/>
  <c r="FW80" i="65"/>
  <c r="GO16" i="65"/>
  <c r="FW16" i="65"/>
  <c r="GO379" i="65"/>
  <c r="FW379" i="65"/>
  <c r="GO315" i="65"/>
  <c r="FW315" i="65"/>
  <c r="GO251" i="65"/>
  <c r="FW251" i="65"/>
  <c r="GO187" i="65"/>
  <c r="FW187" i="65"/>
  <c r="GO123" i="65"/>
  <c r="FW123" i="65"/>
  <c r="GO59" i="65"/>
  <c r="FW59" i="65"/>
  <c r="GO438" i="65"/>
  <c r="FW438" i="65"/>
  <c r="GO374" i="65"/>
  <c r="FW374" i="65"/>
  <c r="GO69" i="65"/>
  <c r="FW69" i="65"/>
  <c r="GO367" i="65"/>
  <c r="FW367" i="65"/>
  <c r="GO234" i="65"/>
  <c r="FW234" i="65"/>
  <c r="GO851" i="65"/>
  <c r="FW851" i="65"/>
  <c r="GO853" i="65"/>
  <c r="FW853" i="65"/>
  <c r="GO723" i="65"/>
  <c r="FW723" i="65"/>
  <c r="GO776" i="65"/>
  <c r="FW776" i="65"/>
  <c r="GO706" i="65"/>
  <c r="FW706" i="65"/>
  <c r="GO583" i="65"/>
  <c r="FW583" i="65"/>
  <c r="GO582" i="65"/>
  <c r="FW582" i="65"/>
  <c r="GO682" i="65"/>
  <c r="FW682" i="65"/>
  <c r="GO766" i="65"/>
  <c r="FW766" i="65"/>
  <c r="GO734" i="65"/>
  <c r="FW734" i="65"/>
  <c r="GO578" i="65"/>
  <c r="FW578" i="65"/>
  <c r="GO497" i="65"/>
  <c r="FW497" i="65"/>
  <c r="GO560" i="65"/>
  <c r="FW560" i="65"/>
  <c r="GO606" i="65"/>
  <c r="FW606" i="65"/>
  <c r="GO469" i="65"/>
  <c r="FW469" i="65"/>
  <c r="GO512" i="65"/>
  <c r="FW512" i="65"/>
  <c r="GO447" i="65"/>
  <c r="FW447" i="65"/>
  <c r="GO487" i="65"/>
  <c r="FW487" i="65"/>
  <c r="GO454" i="65"/>
  <c r="FW454" i="65"/>
  <c r="GO165" i="65"/>
  <c r="FW165" i="65"/>
  <c r="GO372" i="65"/>
  <c r="FW372" i="65"/>
  <c r="GO100" i="65"/>
  <c r="FW100" i="65"/>
  <c r="GO255" i="65"/>
  <c r="FW255" i="65"/>
  <c r="GO31" i="65"/>
  <c r="FW31" i="65"/>
  <c r="GO186" i="65"/>
  <c r="FW186" i="65"/>
  <c r="GO800" i="65"/>
  <c r="FW800" i="65"/>
  <c r="GO369" i="65"/>
  <c r="FW369" i="65"/>
  <c r="GO305" i="65"/>
  <c r="FW305" i="65"/>
  <c r="GO241" i="65"/>
  <c r="FW241" i="65"/>
  <c r="GO177" i="65"/>
  <c r="FW177" i="65"/>
  <c r="GO113" i="65"/>
  <c r="FW113" i="65"/>
  <c r="GO49" i="65"/>
  <c r="FW49" i="65"/>
  <c r="GO416" i="65"/>
  <c r="FW416" i="65"/>
  <c r="GO352" i="65"/>
  <c r="FW352" i="65"/>
  <c r="GO288" i="65"/>
  <c r="FW288" i="65"/>
  <c r="GO224" i="65"/>
  <c r="FW224" i="65"/>
  <c r="GO160" i="65"/>
  <c r="FW160" i="65"/>
  <c r="GO96" i="65"/>
  <c r="FW96" i="65"/>
  <c r="GO32" i="65"/>
  <c r="FW32" i="65"/>
  <c r="GO331" i="65"/>
  <c r="FW331" i="65"/>
  <c r="GO267" i="65"/>
  <c r="FW267" i="65"/>
  <c r="GO203" i="65"/>
  <c r="FW203" i="65"/>
  <c r="GO139" i="65"/>
  <c r="FW139" i="65"/>
  <c r="GO75" i="65"/>
  <c r="FW75" i="65"/>
  <c r="GO11" i="65"/>
  <c r="FW11" i="65"/>
  <c r="GO390" i="65"/>
  <c r="FW390" i="65"/>
  <c r="GO326" i="65"/>
  <c r="FW326" i="65"/>
  <c r="GO262" i="65"/>
  <c r="FW262" i="65"/>
  <c r="GO134" i="65"/>
  <c r="FW134" i="65"/>
  <c r="GO70" i="65"/>
  <c r="FW70" i="65"/>
  <c r="GO822" i="65"/>
  <c r="FW822" i="65"/>
  <c r="GO781" i="65"/>
  <c r="FW781" i="65"/>
  <c r="GO812" i="65"/>
  <c r="FW812" i="65"/>
  <c r="GO811" i="65"/>
  <c r="FW811" i="65"/>
  <c r="GO795" i="65"/>
  <c r="FW795" i="65"/>
  <c r="GO774" i="65"/>
  <c r="FW774" i="65"/>
  <c r="GO693" i="65"/>
  <c r="FW693" i="65"/>
  <c r="GO761" i="65"/>
  <c r="FW761" i="65"/>
  <c r="GO660" i="65"/>
  <c r="FW660" i="65"/>
  <c r="GO680" i="65"/>
  <c r="FW680" i="65"/>
  <c r="GO759" i="65"/>
  <c r="FW759" i="65"/>
  <c r="GO730" i="65"/>
  <c r="FW730" i="65"/>
  <c r="GO664" i="65"/>
  <c r="FW664" i="65"/>
  <c r="GO618" i="65"/>
  <c r="FW618" i="65"/>
  <c r="GO737" i="65"/>
  <c r="FW737" i="65"/>
  <c r="GO691" i="65"/>
  <c r="FW691" i="65"/>
  <c r="GO650" i="65"/>
  <c r="FW650" i="65"/>
  <c r="GO571" i="65"/>
  <c r="FW571" i="65"/>
  <c r="GO610" i="65"/>
  <c r="FW610" i="65"/>
  <c r="GO581" i="65"/>
  <c r="FW581" i="65"/>
  <c r="GO498" i="65"/>
  <c r="FW498" i="65"/>
  <c r="GO545" i="65"/>
  <c r="FW545" i="65"/>
  <c r="GO550" i="65"/>
  <c r="FW550" i="65"/>
  <c r="GO511" i="65"/>
  <c r="FW511" i="65"/>
  <c r="GO452" i="65"/>
  <c r="FW452" i="65"/>
  <c r="GO405" i="65"/>
  <c r="FW405" i="65"/>
  <c r="GO149" i="65"/>
  <c r="FW149" i="65"/>
  <c r="GO340" i="65"/>
  <c r="FW340" i="65"/>
  <c r="GO132" i="65"/>
  <c r="FW132" i="65"/>
  <c r="GO860" i="65"/>
  <c r="FW860" i="65"/>
  <c r="GO807" i="65"/>
  <c r="FW807" i="65"/>
  <c r="GO703" i="65"/>
  <c r="FW703" i="65"/>
  <c r="GO720" i="65"/>
  <c r="FW720" i="65"/>
  <c r="GO586" i="65"/>
  <c r="FW586" i="65"/>
  <c r="GO585" i="65"/>
  <c r="FW585" i="65"/>
  <c r="GO444" i="65"/>
  <c r="FW444" i="65"/>
  <c r="GO84" i="65"/>
  <c r="FW84" i="65"/>
  <c r="GO90" i="65"/>
  <c r="FW90" i="65"/>
  <c r="GO125" i="65"/>
  <c r="FW125" i="65"/>
  <c r="GO300" i="65"/>
  <c r="FW300" i="65"/>
  <c r="GO231" i="65"/>
  <c r="FW231" i="65"/>
  <c r="GO418" i="65"/>
  <c r="FW418" i="65"/>
  <c r="GO162" i="65"/>
  <c r="FW162" i="65"/>
  <c r="GO855" i="65"/>
  <c r="FW855" i="65"/>
  <c r="GO566" i="65"/>
  <c r="FW566" i="65"/>
  <c r="GO757" i="65"/>
  <c r="FW757" i="65"/>
  <c r="GO588" i="65"/>
  <c r="FW588" i="65"/>
  <c r="GO564" i="65"/>
  <c r="FW564" i="65"/>
  <c r="GO450" i="65"/>
  <c r="FW450" i="65"/>
  <c r="GO493" i="65"/>
  <c r="FW493" i="65"/>
  <c r="GO133" i="65"/>
  <c r="FW133" i="65"/>
  <c r="GO324" i="65"/>
  <c r="FW324" i="65"/>
  <c r="GO410" i="65"/>
  <c r="FW410" i="65"/>
  <c r="GO280" i="65"/>
  <c r="FW280" i="65"/>
  <c r="GO152" i="65"/>
  <c r="FW152" i="65"/>
  <c r="GO24" i="65"/>
  <c r="FW24" i="65"/>
  <c r="GO339" i="65"/>
  <c r="FW339" i="65"/>
  <c r="GO211" i="65"/>
  <c r="FW211" i="65"/>
  <c r="GO19" i="65"/>
  <c r="FW19" i="65"/>
  <c r="GO382" i="65"/>
  <c r="FW382" i="65"/>
  <c r="GO254" i="65"/>
  <c r="FW254" i="65"/>
  <c r="GO126" i="65"/>
  <c r="FW126" i="65"/>
  <c r="GO862" i="65"/>
  <c r="FW862" i="65"/>
  <c r="GO848" i="65"/>
  <c r="FW848" i="65"/>
  <c r="GO772" i="65"/>
  <c r="FW772" i="65"/>
  <c r="GO805" i="65"/>
  <c r="FW805" i="65"/>
  <c r="GO559" i="65"/>
  <c r="FW559" i="65"/>
  <c r="GO778" i="65"/>
  <c r="FW778" i="65"/>
  <c r="GO714" i="65"/>
  <c r="FW714" i="65"/>
  <c r="GO694" i="65"/>
  <c r="FW694" i="65"/>
  <c r="GO735" i="65"/>
  <c r="FW735" i="65"/>
  <c r="GO625" i="65"/>
  <c r="FW625" i="65"/>
  <c r="GO569" i="65"/>
  <c r="FW569" i="65"/>
  <c r="GO443" i="65"/>
  <c r="GO536" i="65"/>
  <c r="FW536" i="65"/>
  <c r="GO441" i="65"/>
  <c r="FW441" i="65"/>
  <c r="FT413" i="65"/>
  <c r="FW413" i="65"/>
  <c r="GO282" i="65"/>
  <c r="FW282" i="65"/>
  <c r="GO173" i="65"/>
  <c r="FW173" i="65"/>
  <c r="GO348" i="65"/>
  <c r="FW348" i="65"/>
  <c r="GO92" i="65"/>
  <c r="FW92" i="65"/>
  <c r="GO279" i="65"/>
  <c r="FW279" i="65"/>
  <c r="GO23" i="65"/>
  <c r="FW23" i="65"/>
  <c r="GO210" i="65"/>
  <c r="FW210" i="65"/>
  <c r="GO721" i="65"/>
  <c r="FW721" i="65"/>
  <c r="GO718" i="65"/>
  <c r="FW718" i="65"/>
  <c r="GO678" i="65"/>
  <c r="FW678" i="65"/>
  <c r="GO621" i="65"/>
  <c r="FW621" i="65"/>
  <c r="GO587" i="65"/>
  <c r="FW587" i="65"/>
  <c r="GO473" i="65"/>
  <c r="FW473" i="65"/>
  <c r="GO213" i="65"/>
  <c r="FW213" i="65"/>
  <c r="GO52" i="65"/>
  <c r="FW52" i="65"/>
  <c r="GO433" i="65"/>
  <c r="FW433" i="65"/>
  <c r="GO345" i="65"/>
  <c r="FW345" i="65"/>
  <c r="GO41" i="65"/>
  <c r="FW41" i="65"/>
  <c r="FT233" i="65"/>
  <c r="FW233" i="65"/>
  <c r="FT154" i="65"/>
  <c r="FW154" i="65"/>
  <c r="FT13" i="65"/>
  <c r="FW13" i="65"/>
  <c r="FT188" i="65"/>
  <c r="FW188" i="65"/>
  <c r="FT375" i="65"/>
  <c r="FW375" i="65"/>
  <c r="FT119" i="65"/>
  <c r="FW119" i="65"/>
  <c r="FT306" i="65"/>
  <c r="FW306" i="65"/>
  <c r="FT50" i="65"/>
  <c r="FW50" i="65"/>
  <c r="GO342" i="65"/>
  <c r="FW342" i="65"/>
  <c r="GO86" i="65"/>
  <c r="FW86" i="65"/>
  <c r="GO844" i="65"/>
  <c r="FW844" i="65"/>
  <c r="GO799" i="65"/>
  <c r="FW799" i="65"/>
  <c r="GO558" i="65"/>
  <c r="FW558" i="65"/>
  <c r="GO736" i="65"/>
  <c r="FW736" i="65"/>
  <c r="GO701" i="65"/>
  <c r="FW701" i="65"/>
  <c r="GO490" i="65"/>
  <c r="FW490" i="65"/>
  <c r="GO552" i="65"/>
  <c r="FW552" i="65"/>
  <c r="GO445" i="65"/>
  <c r="FW445" i="65"/>
  <c r="GO415" i="65"/>
  <c r="FW415" i="65"/>
  <c r="GO784" i="65"/>
  <c r="FW784" i="65"/>
  <c r="GO93" i="65"/>
  <c r="FW93" i="65"/>
  <c r="GO268" i="65"/>
  <c r="FW268" i="65"/>
  <c r="GO12" i="65"/>
  <c r="FW12" i="65"/>
  <c r="GO199" i="65"/>
  <c r="FW199" i="65"/>
  <c r="GO386" i="65"/>
  <c r="FW386" i="65"/>
  <c r="GO130" i="65"/>
  <c r="FW130" i="65"/>
  <c r="GO839" i="65"/>
  <c r="FW839" i="65"/>
  <c r="GO771" i="65"/>
  <c r="FW771" i="65"/>
  <c r="GO733" i="65"/>
  <c r="FW733" i="65"/>
  <c r="GO538" i="65"/>
  <c r="FW538" i="65"/>
  <c r="GO518" i="65"/>
  <c r="FW518" i="65"/>
  <c r="GO533" i="65"/>
  <c r="FW533" i="65"/>
  <c r="GO437" i="65"/>
  <c r="FW437" i="65"/>
  <c r="GO431" i="65"/>
  <c r="FW431" i="65"/>
  <c r="GO202" i="65"/>
  <c r="FW202" i="65"/>
  <c r="GO329" i="65"/>
  <c r="FW329" i="65"/>
  <c r="GO201" i="65"/>
  <c r="FW201" i="65"/>
  <c r="GO440" i="65"/>
  <c r="FW440" i="65"/>
  <c r="GO360" i="65"/>
  <c r="FW360" i="65"/>
  <c r="GO232" i="65"/>
  <c r="FW232" i="65"/>
  <c r="GO104" i="65"/>
  <c r="FW104" i="65"/>
  <c r="GO40" i="65"/>
  <c r="GO419" i="65"/>
  <c r="FW419" i="65"/>
  <c r="GO355" i="65"/>
  <c r="GO291" i="65"/>
  <c r="FW291" i="65"/>
  <c r="GO163" i="65"/>
  <c r="FW163" i="65"/>
  <c r="GO35" i="65"/>
  <c r="FW35" i="65"/>
  <c r="GO334" i="65"/>
  <c r="FW334" i="65"/>
  <c r="GO270" i="65"/>
  <c r="GO206" i="65"/>
  <c r="FW206" i="65"/>
  <c r="GO78" i="65"/>
  <c r="FW78" i="65"/>
  <c r="GO814" i="65"/>
  <c r="FW814" i="65"/>
  <c r="GO804" i="65"/>
  <c r="FW804" i="65"/>
  <c r="GO825" i="65"/>
  <c r="FW825" i="65"/>
  <c r="GO809" i="65"/>
  <c r="FW809" i="65"/>
  <c r="GO793" i="65"/>
  <c r="FW793" i="65"/>
  <c r="GO715" i="65"/>
  <c r="GO768" i="65"/>
  <c r="FW768" i="65"/>
  <c r="GO521" i="65"/>
  <c r="GO742" i="65"/>
  <c r="FW742" i="65"/>
  <c r="GO702" i="65"/>
  <c r="GO556" i="65"/>
  <c r="FW556" i="65"/>
  <c r="GO704" i="65"/>
  <c r="GO643" i="65"/>
  <c r="FW643" i="65"/>
  <c r="GO486" i="65"/>
  <c r="GO668" i="65"/>
  <c r="FW668" i="65"/>
  <c r="GO642" i="65"/>
  <c r="GO579" i="65"/>
  <c r="FW579" i="65"/>
  <c r="GO638" i="65"/>
  <c r="FW638" i="65"/>
  <c r="GO577" i="65"/>
  <c r="FW577" i="65"/>
  <c r="GO537" i="65"/>
  <c r="FW537" i="65"/>
  <c r="GO457" i="65"/>
  <c r="FW457" i="65"/>
  <c r="GO528" i="65"/>
  <c r="FW528" i="65"/>
  <c r="GO491" i="65"/>
  <c r="FW491" i="65"/>
  <c r="GO488" i="65"/>
  <c r="FW488" i="65"/>
  <c r="GO449" i="65"/>
  <c r="FW449" i="65"/>
  <c r="FT153" i="65"/>
  <c r="FW153" i="65"/>
  <c r="FT116" i="65"/>
  <c r="FW116" i="65"/>
  <c r="FW344" i="65"/>
  <c r="FW275" i="65"/>
  <c r="FW843" i="65"/>
  <c r="FW699" i="65"/>
  <c r="FW584" i="65"/>
  <c r="FW421" i="65"/>
  <c r="GO182" i="65"/>
  <c r="FW182" i="65"/>
  <c r="GO806" i="65"/>
  <c r="FW806" i="65"/>
  <c r="GO823" i="65"/>
  <c r="FW823" i="65"/>
  <c r="GO665" i="65"/>
  <c r="FW665" i="65"/>
  <c r="GO669" i="65"/>
  <c r="FW669" i="65"/>
  <c r="GO602" i="65"/>
  <c r="FW602" i="65"/>
  <c r="GO541" i="65"/>
  <c r="FW541" i="65"/>
  <c r="GO481" i="65"/>
  <c r="FW481" i="65"/>
  <c r="GO494" i="65"/>
  <c r="FW494" i="65"/>
  <c r="GO308" i="65"/>
  <c r="FW308" i="65"/>
  <c r="GO189" i="65"/>
  <c r="FW189" i="65"/>
  <c r="GO364" i="65"/>
  <c r="FW364" i="65"/>
  <c r="GO108" i="65"/>
  <c r="FW108" i="65"/>
  <c r="GO295" i="65"/>
  <c r="FW295" i="65"/>
  <c r="GO226" i="65"/>
  <c r="FW226" i="65"/>
  <c r="GO786" i="65"/>
  <c r="FW786" i="65"/>
  <c r="GO743" i="65"/>
  <c r="FW743" i="65"/>
  <c r="GO557" i="65"/>
  <c r="FW557" i="65"/>
  <c r="GO605" i="65"/>
  <c r="FW605" i="65"/>
  <c r="GO57" i="65"/>
  <c r="FW57" i="65"/>
  <c r="FT127" i="65"/>
  <c r="FW127" i="65"/>
  <c r="FT349" i="65"/>
  <c r="FW349" i="65"/>
  <c r="GO63" i="65"/>
  <c r="FW63" i="65"/>
  <c r="GO412" i="65"/>
  <c r="FW412" i="65"/>
  <c r="GO343" i="65"/>
  <c r="FW343" i="65"/>
  <c r="GO87" i="65"/>
  <c r="FW87" i="65"/>
  <c r="GO18" i="65"/>
  <c r="FW18" i="65"/>
  <c r="GO857" i="65"/>
  <c r="FW857" i="65"/>
  <c r="GO727" i="65"/>
  <c r="FW727" i="65"/>
  <c r="GO595" i="65"/>
  <c r="FW595" i="65"/>
  <c r="GO506" i="65"/>
  <c r="FW506" i="65"/>
  <c r="GO539" i="65"/>
  <c r="FW539" i="65"/>
  <c r="GO425" i="65"/>
  <c r="FW425" i="65"/>
  <c r="GO217" i="65"/>
  <c r="FW217" i="65"/>
  <c r="FW105" i="65"/>
  <c r="FT205" i="65"/>
  <c r="FW205" i="65"/>
  <c r="FT380" i="65"/>
  <c r="FW380" i="65"/>
  <c r="FT124" i="65"/>
  <c r="FW124" i="65"/>
  <c r="FT311" i="65"/>
  <c r="FW311" i="65"/>
  <c r="FT55" i="65"/>
  <c r="FW55" i="65"/>
  <c r="FT242" i="65"/>
  <c r="FW242" i="65"/>
  <c r="FV702" i="65"/>
  <c r="GO150" i="65"/>
  <c r="FW150" i="65"/>
  <c r="GO815" i="65"/>
  <c r="FW815" i="65"/>
  <c r="GO767" i="65"/>
  <c r="FW767" i="65"/>
  <c r="GO470" i="65"/>
  <c r="FW470" i="65"/>
  <c r="GO451" i="65"/>
  <c r="FW451" i="65"/>
  <c r="GO472" i="65"/>
  <c r="FW472" i="65"/>
  <c r="GO180" i="65"/>
  <c r="FW180" i="65"/>
  <c r="GO218" i="65"/>
  <c r="FW218" i="65"/>
  <c r="GO332" i="65"/>
  <c r="FW332" i="65"/>
  <c r="GO76" i="65"/>
  <c r="FW76" i="65"/>
  <c r="GO263" i="65"/>
  <c r="FW263" i="65"/>
  <c r="GO7" i="65"/>
  <c r="FW7" i="65"/>
  <c r="GO687" i="65"/>
  <c r="FW687" i="65"/>
  <c r="GO567" i="65"/>
  <c r="FW567" i="65"/>
  <c r="GO612" i="65"/>
  <c r="FW612" i="65"/>
  <c r="GO580" i="65"/>
  <c r="FW580" i="65"/>
  <c r="GO519" i="65"/>
  <c r="FW519" i="65"/>
  <c r="GO85" i="65"/>
  <c r="FW85" i="65"/>
  <c r="GO15" i="65"/>
  <c r="FW15" i="65"/>
  <c r="GO381" i="65"/>
  <c r="FW381" i="65"/>
  <c r="GO249" i="65"/>
  <c r="FW249" i="65"/>
  <c r="GO73" i="65"/>
  <c r="FW73" i="65"/>
  <c r="GC25" i="65"/>
  <c r="HF25" i="65" s="1"/>
  <c r="FW25" i="65"/>
  <c r="FT351" i="65"/>
  <c r="FW351" i="65"/>
  <c r="FW216" i="65"/>
  <c r="FW62" i="65"/>
  <c r="FW138" i="65"/>
  <c r="FW834" i="65"/>
  <c r="FW562" i="65"/>
  <c r="FW535" i="65"/>
  <c r="GO197" i="65"/>
  <c r="FW197" i="65"/>
  <c r="GO68" i="65"/>
  <c r="FW68" i="65"/>
  <c r="GO362" i="65"/>
  <c r="FW362" i="65"/>
  <c r="GO810" i="65"/>
  <c r="FW810" i="65"/>
  <c r="GO859" i="65"/>
  <c r="FW859" i="65"/>
  <c r="GO741" i="65"/>
  <c r="FW741" i="65"/>
  <c r="GO861" i="65"/>
  <c r="FW861" i="65"/>
  <c r="GO760" i="65"/>
  <c r="FW760" i="65"/>
  <c r="GO783" i="65"/>
  <c r="FW783" i="65"/>
  <c r="GO725" i="65"/>
  <c r="FW725" i="65"/>
  <c r="GO663" i="65"/>
  <c r="FW663" i="65"/>
  <c r="GO722" i="65"/>
  <c r="FW722" i="65"/>
  <c r="GO649" i="65"/>
  <c r="FW649" i="65"/>
  <c r="GO656" i="65"/>
  <c r="FW656" i="65"/>
  <c r="GO700" i="65"/>
  <c r="FW700" i="65"/>
  <c r="GO526" i="65"/>
  <c r="FW526" i="65"/>
  <c r="GO740" i="65"/>
  <c r="FW740" i="65"/>
  <c r="GO684" i="65"/>
  <c r="FW684" i="65"/>
  <c r="GO591" i="65"/>
  <c r="FW591" i="65"/>
  <c r="GO527" i="65"/>
  <c r="FW527" i="65"/>
  <c r="GO600" i="65"/>
  <c r="FW600" i="65"/>
  <c r="GO568" i="65"/>
  <c r="FW568" i="65"/>
  <c r="GO522" i="65"/>
  <c r="FW522" i="65"/>
  <c r="GO614" i="65"/>
  <c r="FW614" i="65"/>
  <c r="GO501" i="65"/>
  <c r="FW501" i="65"/>
  <c r="GO516" i="65"/>
  <c r="FW516" i="65"/>
  <c r="GO458" i="65"/>
  <c r="FW458" i="65"/>
  <c r="GO505" i="65"/>
  <c r="FW505" i="65"/>
  <c r="GO459" i="65"/>
  <c r="FW459" i="65"/>
  <c r="GO245" i="65"/>
  <c r="FW245" i="65"/>
  <c r="GO436" i="65"/>
  <c r="FW436" i="65"/>
  <c r="GO164" i="65"/>
  <c r="FW164" i="65"/>
  <c r="GO319" i="65"/>
  <c r="FW319" i="65"/>
  <c r="GO95" i="65"/>
  <c r="FW95" i="65"/>
  <c r="GO266" i="65"/>
  <c r="FW266" i="65"/>
  <c r="GO58" i="65"/>
  <c r="FW58" i="65"/>
  <c r="GO385" i="65"/>
  <c r="FW385" i="65"/>
  <c r="GO321" i="65"/>
  <c r="FW321" i="65"/>
  <c r="GO257" i="65"/>
  <c r="FW257" i="65"/>
  <c r="GO193" i="65"/>
  <c r="FW193" i="65"/>
  <c r="GO129" i="65"/>
  <c r="FW129" i="65"/>
  <c r="GO65" i="65"/>
  <c r="FW65" i="65"/>
  <c r="GO432" i="65"/>
  <c r="FW432" i="65"/>
  <c r="GO368" i="65"/>
  <c r="FW368" i="65"/>
  <c r="GO304" i="65"/>
  <c r="FW304" i="65"/>
  <c r="GO240" i="65"/>
  <c r="FW240" i="65"/>
  <c r="GO176" i="65"/>
  <c r="FW176" i="65"/>
  <c r="GO112" i="65"/>
  <c r="FW112" i="65"/>
  <c r="GO48" i="65"/>
  <c r="FW48" i="65"/>
  <c r="GO411" i="65"/>
  <c r="FW411" i="65"/>
  <c r="GO347" i="65"/>
  <c r="FW347" i="65"/>
  <c r="GO283" i="65"/>
  <c r="FW283" i="65"/>
  <c r="GO219" i="65"/>
  <c r="FW219" i="65"/>
  <c r="GO155" i="65"/>
  <c r="FW155" i="65"/>
  <c r="GO91" i="65"/>
  <c r="FW91" i="65"/>
  <c r="GO27" i="65"/>
  <c r="FW27" i="65"/>
  <c r="GO406" i="65"/>
  <c r="FW406" i="65"/>
  <c r="GO277" i="65"/>
  <c r="FW277" i="65"/>
  <c r="GO212" i="65"/>
  <c r="FW212" i="65"/>
  <c r="GO47" i="65"/>
  <c r="FW47" i="65"/>
  <c r="GO42" i="65"/>
  <c r="FW42" i="65"/>
  <c r="GO867" i="65"/>
  <c r="FW867" i="65"/>
  <c r="GO827" i="65"/>
  <c r="FW827" i="65"/>
  <c r="GO755" i="65"/>
  <c r="FW755" i="65"/>
  <c r="GO838" i="65"/>
  <c r="FW838" i="65"/>
  <c r="GO654" i="65"/>
  <c r="FW654" i="65"/>
  <c r="GO744" i="65"/>
  <c r="FW744" i="65"/>
  <c r="GO675" i="65"/>
  <c r="FW675" i="65"/>
  <c r="GO826" i="65"/>
  <c r="FW826" i="65"/>
  <c r="GO683" i="65"/>
  <c r="FW683" i="65"/>
  <c r="GO685" i="65"/>
  <c r="FW685" i="65"/>
  <c r="GO731" i="65"/>
  <c r="FW731" i="65"/>
  <c r="GO620" i="65"/>
  <c r="FW620" i="65"/>
  <c r="GO750" i="65"/>
  <c r="FW750" i="65"/>
  <c r="GO711" i="65"/>
  <c r="FW711" i="65"/>
  <c r="GO601" i="65"/>
  <c r="FW601" i="65"/>
  <c r="GO554" i="65"/>
  <c r="FW554" i="65"/>
  <c r="GO608" i="65"/>
  <c r="FW608" i="65"/>
  <c r="GO576" i="65"/>
  <c r="FW576" i="65"/>
  <c r="GO529" i="65"/>
  <c r="FW529" i="65"/>
  <c r="GO482" i="65"/>
  <c r="FW482" i="65"/>
  <c r="GO551" i="65"/>
  <c r="FW551" i="65"/>
  <c r="GO546" i="65"/>
  <c r="FW546" i="65"/>
  <c r="GO464" i="65"/>
  <c r="FW464" i="65"/>
  <c r="GO531" i="65"/>
  <c r="FW531" i="65"/>
  <c r="GO465" i="65"/>
  <c r="FW465" i="65"/>
  <c r="GO325" i="65"/>
  <c r="FW325" i="65"/>
  <c r="GO37" i="65"/>
  <c r="FW37" i="65"/>
  <c r="GO228" i="65"/>
  <c r="FW228" i="65"/>
  <c r="GO383" i="65"/>
  <c r="FW383" i="65"/>
  <c r="GO143" i="65"/>
  <c r="FW143" i="65"/>
  <c r="GO330" i="65"/>
  <c r="FW330" i="65"/>
  <c r="GO74" i="65"/>
  <c r="FW74" i="65"/>
  <c r="GO401" i="65"/>
  <c r="FW401" i="65"/>
  <c r="GO337" i="65"/>
  <c r="FW337" i="65"/>
  <c r="GO273" i="65"/>
  <c r="FW273" i="65"/>
  <c r="GO209" i="65"/>
  <c r="FW209" i="65"/>
  <c r="GO145" i="65"/>
  <c r="FW145" i="65"/>
  <c r="GO81" i="65"/>
  <c r="FW81" i="65"/>
  <c r="GO17" i="65"/>
  <c r="FW17" i="65"/>
  <c r="GO384" i="65"/>
  <c r="FW384" i="65"/>
  <c r="GO320" i="65"/>
  <c r="FW320" i="65"/>
  <c r="GO256" i="65"/>
  <c r="FW256" i="65"/>
  <c r="GO192" i="65"/>
  <c r="FW192" i="65"/>
  <c r="GO128" i="65"/>
  <c r="FW128" i="65"/>
  <c r="GO64" i="65"/>
  <c r="FW64" i="65"/>
  <c r="GO427" i="65"/>
  <c r="FW427" i="65"/>
  <c r="GO363" i="65"/>
  <c r="FW363" i="65"/>
  <c r="GO299" i="65"/>
  <c r="FW299" i="65"/>
  <c r="GO235" i="65"/>
  <c r="FW235" i="65"/>
  <c r="GO171" i="65"/>
  <c r="FW171" i="65"/>
  <c r="GO107" i="65"/>
  <c r="FW107" i="65"/>
  <c r="GO43" i="65"/>
  <c r="FW43" i="65"/>
  <c r="GO422" i="65"/>
  <c r="FW422" i="65"/>
  <c r="GO358" i="65"/>
  <c r="FW358" i="65"/>
  <c r="GO294" i="65"/>
  <c r="FW294" i="65"/>
  <c r="GO230" i="65"/>
  <c r="FW230" i="65"/>
  <c r="GO166" i="65"/>
  <c r="FW166" i="65"/>
  <c r="GO102" i="65"/>
  <c r="FW102" i="65"/>
  <c r="GO38" i="65"/>
  <c r="FW38" i="65"/>
  <c r="GO850" i="65"/>
  <c r="FW850" i="65"/>
  <c r="GO790" i="65"/>
  <c r="FW790" i="65"/>
  <c r="GO852" i="65"/>
  <c r="FW852" i="65"/>
  <c r="GO780" i="65"/>
  <c r="FW780" i="65"/>
  <c r="GO753" i="65"/>
  <c r="FW753" i="65"/>
  <c r="GO819" i="65"/>
  <c r="FW819" i="65"/>
  <c r="GO803" i="65"/>
  <c r="FW803" i="65"/>
  <c r="GO787" i="65"/>
  <c r="FW787" i="65"/>
  <c r="GO745" i="65"/>
  <c r="FW745" i="65"/>
  <c r="GO837" i="65"/>
  <c r="FW837" i="65"/>
  <c r="GO641" i="65"/>
  <c r="FW641" i="65"/>
  <c r="GO719" i="65"/>
  <c r="FW719" i="65"/>
  <c r="GO707" i="65"/>
  <c r="FW707" i="65"/>
  <c r="GO574" i="65"/>
  <c r="FW574" i="65"/>
  <c r="GO746" i="65"/>
  <c r="FW746" i="65"/>
  <c r="GO681" i="65"/>
  <c r="FW681" i="65"/>
  <c r="GO648" i="65"/>
  <c r="FW648" i="65"/>
  <c r="GO523" i="65"/>
  <c r="FW523" i="65"/>
  <c r="GO710" i="65"/>
  <c r="FW710" i="65"/>
  <c r="GO666" i="65"/>
  <c r="FW666" i="65"/>
  <c r="GO623" i="65"/>
  <c r="FW623" i="65"/>
  <c r="GO485" i="65"/>
  <c r="FW485" i="65"/>
  <c r="GO520" i="65"/>
  <c r="FW520" i="65"/>
  <c r="GO607" i="65"/>
  <c r="FW607" i="65"/>
  <c r="GO565" i="65"/>
  <c r="FW565" i="65"/>
  <c r="GO468" i="65"/>
  <c r="FW468" i="65"/>
  <c r="GO524" i="65"/>
  <c r="FW524" i="65"/>
  <c r="GO496" i="65"/>
  <c r="FW496" i="65"/>
  <c r="GO534" i="65"/>
  <c r="FW534" i="65"/>
  <c r="GO484" i="65"/>
  <c r="FW484" i="65"/>
  <c r="GO453" i="65"/>
  <c r="FW453" i="65"/>
  <c r="GO293" i="65"/>
  <c r="FW293" i="65"/>
  <c r="GO53" i="65"/>
  <c r="FW53" i="65"/>
  <c r="GO260" i="65"/>
  <c r="FW260" i="65"/>
  <c r="GO246" i="65"/>
  <c r="FW246" i="65"/>
  <c r="GO858" i="65"/>
  <c r="FW858" i="65"/>
  <c r="GO835" i="65"/>
  <c r="FW835" i="65"/>
  <c r="GO762" i="65"/>
  <c r="FW762" i="65"/>
  <c r="GO575" i="65"/>
  <c r="FW575" i="65"/>
  <c r="GO655" i="65"/>
  <c r="FW655" i="65"/>
  <c r="GO644" i="65"/>
  <c r="FW644" i="65"/>
  <c r="GO573" i="65"/>
  <c r="FW573" i="65"/>
  <c r="GO540" i="65"/>
  <c r="FW540" i="65"/>
  <c r="GO117" i="65"/>
  <c r="FW117" i="65"/>
  <c r="GO111" i="65"/>
  <c r="FW111" i="65"/>
  <c r="GO253" i="65"/>
  <c r="FW253" i="65"/>
  <c r="GO428" i="65"/>
  <c r="FW428" i="65"/>
  <c r="GO172" i="65"/>
  <c r="FW172" i="65"/>
  <c r="GO359" i="65"/>
  <c r="FW359" i="65"/>
  <c r="GO103" i="65"/>
  <c r="FW103" i="65"/>
  <c r="GO290" i="65"/>
  <c r="FW290" i="65"/>
  <c r="GO34" i="65"/>
  <c r="FW34" i="65"/>
  <c r="GO866" i="65"/>
  <c r="FW866" i="65"/>
  <c r="GO830" i="65"/>
  <c r="FW830" i="65"/>
  <c r="GO624" i="65"/>
  <c r="FW624" i="65"/>
  <c r="GO477" i="65"/>
  <c r="FW477" i="65"/>
  <c r="GO543" i="65"/>
  <c r="FW543" i="65"/>
  <c r="GO499" i="65"/>
  <c r="FW499" i="65"/>
  <c r="GO456" i="65"/>
  <c r="FW456" i="65"/>
  <c r="GO261" i="65"/>
  <c r="FW261" i="65"/>
  <c r="GO196" i="65"/>
  <c r="FW196" i="65"/>
  <c r="GO399" i="65"/>
  <c r="FW399" i="65"/>
  <c r="GO870" i="65"/>
  <c r="FW870" i="65"/>
  <c r="GO376" i="65"/>
  <c r="FW376" i="65"/>
  <c r="GO312" i="65"/>
  <c r="FW312" i="65"/>
  <c r="GO184" i="65"/>
  <c r="FW184" i="65"/>
  <c r="GO120" i="65"/>
  <c r="FW120" i="65"/>
  <c r="GO56" i="65"/>
  <c r="FW56" i="65"/>
  <c r="GO435" i="65"/>
  <c r="FW435" i="65"/>
  <c r="GO371" i="65"/>
  <c r="FW371" i="65"/>
  <c r="GO307" i="65"/>
  <c r="FW307" i="65"/>
  <c r="GO243" i="65"/>
  <c r="FW243" i="65"/>
  <c r="GO179" i="65"/>
  <c r="FW179" i="65"/>
  <c r="GO115" i="65"/>
  <c r="FW115" i="65"/>
  <c r="GO51" i="65"/>
  <c r="FW51" i="65"/>
  <c r="GO414" i="65"/>
  <c r="FW414" i="65"/>
  <c r="GO350" i="65"/>
  <c r="FW350" i="65"/>
  <c r="GO286" i="65"/>
  <c r="FW286" i="65"/>
  <c r="GO222" i="65"/>
  <c r="FW222" i="65"/>
  <c r="GO158" i="65"/>
  <c r="FW158" i="65"/>
  <c r="GO94" i="65"/>
  <c r="FW94" i="65"/>
  <c r="GO30" i="65"/>
  <c r="FW30" i="65"/>
  <c r="GO846" i="65"/>
  <c r="FW846" i="65"/>
  <c r="GO869" i="65"/>
  <c r="FW869" i="65"/>
  <c r="GO820" i="65"/>
  <c r="FW820" i="65"/>
  <c r="GO872" i="65"/>
  <c r="FW872" i="65"/>
  <c r="GO832" i="65"/>
  <c r="FW832" i="65"/>
  <c r="GO813" i="65"/>
  <c r="FW813" i="65"/>
  <c r="GO797" i="65"/>
  <c r="FW797" i="65"/>
  <c r="GO726" i="65"/>
  <c r="FW726" i="65"/>
  <c r="GO777" i="65"/>
  <c r="FW777" i="65"/>
  <c r="GO604" i="65"/>
  <c r="FW604" i="65"/>
  <c r="GO754" i="65"/>
  <c r="FW754" i="65"/>
  <c r="GO670" i="65"/>
  <c r="FW670" i="65"/>
  <c r="GO647" i="65"/>
  <c r="FW647" i="65"/>
  <c r="GO713" i="65"/>
  <c r="FW713" i="65"/>
  <c r="GO651" i="65"/>
  <c r="FW651" i="65"/>
  <c r="GO594" i="65"/>
  <c r="FW594" i="65"/>
  <c r="GO688" i="65"/>
  <c r="FW688" i="65"/>
  <c r="GO646" i="65"/>
  <c r="FW646" i="65"/>
  <c r="GO603" i="65"/>
  <c r="FW603" i="65"/>
  <c r="GO474" i="65"/>
  <c r="FW474" i="65"/>
  <c r="GO467" i="65"/>
  <c r="FW467" i="65"/>
  <c r="GO549" i="65"/>
  <c r="FW549" i="65"/>
  <c r="GO489" i="65"/>
  <c r="FW489" i="65"/>
  <c r="GO590" i="65"/>
  <c r="FW590" i="65"/>
  <c r="GO475" i="65"/>
  <c r="FW475" i="65"/>
  <c r="GO508" i="65"/>
  <c r="FW508" i="65"/>
  <c r="GO455" i="65"/>
  <c r="FW455" i="65"/>
  <c r="FT298" i="65"/>
  <c r="FW298" i="65"/>
  <c r="FT285" i="65"/>
  <c r="FW285" i="65"/>
  <c r="GO271" i="65"/>
  <c r="FW271" i="65"/>
  <c r="GO333" i="65"/>
  <c r="FW333" i="65"/>
  <c r="GO45" i="65"/>
  <c r="FW45" i="65"/>
  <c r="GO220" i="65"/>
  <c r="FW220" i="65"/>
  <c r="GO407" i="65"/>
  <c r="FW407" i="65"/>
  <c r="GO151" i="65"/>
  <c r="FW151" i="65"/>
  <c r="GO338" i="65"/>
  <c r="FW338" i="65"/>
  <c r="GO82" i="65"/>
  <c r="FW82" i="65"/>
  <c r="GO808" i="65"/>
  <c r="FW808" i="65"/>
  <c r="GO689" i="65"/>
  <c r="FW689" i="65"/>
  <c r="GO661" i="65"/>
  <c r="FW661" i="65"/>
  <c r="GO639" i="65"/>
  <c r="FW639" i="65"/>
  <c r="GO460" i="65"/>
  <c r="FW460" i="65"/>
  <c r="GO495" i="65"/>
  <c r="FW495" i="65"/>
  <c r="GO357" i="65"/>
  <c r="FW357" i="65"/>
  <c r="GO335" i="65"/>
  <c r="FW335" i="65"/>
  <c r="GO106" i="65"/>
  <c r="FW106" i="65"/>
  <c r="FT424" i="65"/>
  <c r="FW424" i="65"/>
  <c r="FT141" i="65"/>
  <c r="FW141" i="65"/>
  <c r="FT316" i="65"/>
  <c r="FW316" i="65"/>
  <c r="FT60" i="65"/>
  <c r="FW60" i="65"/>
  <c r="FT247" i="65"/>
  <c r="FW247" i="65"/>
  <c r="FT434" i="65"/>
  <c r="ED19" i="65" s="1"/>
  <c r="FW434" i="65"/>
  <c r="FT178" i="65"/>
  <c r="FW178" i="65"/>
  <c r="GO214" i="65"/>
  <c r="FW214" i="65"/>
  <c r="GO842" i="65"/>
  <c r="FW842" i="65"/>
  <c r="GO836" i="65"/>
  <c r="FW836" i="65"/>
  <c r="GO732" i="65"/>
  <c r="FW732" i="65"/>
  <c r="GO696" i="65"/>
  <c r="FW696" i="65"/>
  <c r="GO640" i="65"/>
  <c r="FW640" i="65"/>
  <c r="GO599" i="65"/>
  <c r="FW599" i="65"/>
  <c r="GO555" i="65"/>
  <c r="FW555" i="65"/>
  <c r="GO525" i="65"/>
  <c r="FW525" i="65"/>
  <c r="GO404" i="65"/>
  <c r="FW404" i="65"/>
  <c r="GO426" i="65"/>
  <c r="FW426" i="65"/>
  <c r="GO221" i="65"/>
  <c r="FW221" i="65"/>
  <c r="GO396" i="65"/>
  <c r="FW396" i="65"/>
  <c r="GO140" i="65"/>
  <c r="FW140" i="65"/>
  <c r="GO327" i="65"/>
  <c r="FW327" i="65"/>
  <c r="GO71" i="65"/>
  <c r="FW71" i="65"/>
  <c r="GO258" i="65"/>
  <c r="FW258" i="65"/>
  <c r="GO818" i="65"/>
  <c r="FW818" i="65"/>
  <c r="GO849" i="65"/>
  <c r="FW849" i="65"/>
  <c r="GO658" i="65"/>
  <c r="FW658" i="65"/>
  <c r="GO716" i="65"/>
  <c r="FW716" i="65"/>
  <c r="GO626" i="65"/>
  <c r="FW626" i="65"/>
  <c r="GO492" i="65"/>
  <c r="FW492" i="65"/>
  <c r="GO309" i="65"/>
  <c r="FW309" i="65"/>
  <c r="GO148" i="65"/>
  <c r="FW148" i="65"/>
  <c r="GO10" i="65"/>
  <c r="FW10" i="65"/>
  <c r="GO377" i="65"/>
  <c r="FW377" i="65"/>
  <c r="GO392" i="65"/>
  <c r="FW392" i="65"/>
  <c r="GO328" i="65"/>
  <c r="FW328" i="65"/>
  <c r="GO264" i="65"/>
  <c r="FW264" i="65"/>
  <c r="GO200" i="65"/>
  <c r="FW200" i="65"/>
  <c r="GO72" i="65"/>
  <c r="FW72" i="65"/>
  <c r="GO8" i="65"/>
  <c r="FW8" i="65"/>
  <c r="GO387" i="65"/>
  <c r="FW387" i="65"/>
  <c r="GO323" i="65"/>
  <c r="FW323" i="65"/>
  <c r="GO259" i="65"/>
  <c r="FW259" i="65"/>
  <c r="GO195" i="65"/>
  <c r="FW195" i="65"/>
  <c r="GO67" i="65"/>
  <c r="FW67" i="65"/>
  <c r="GO430" i="65"/>
  <c r="FW430" i="65"/>
  <c r="GO366" i="65"/>
  <c r="FW366" i="65"/>
  <c r="GO302" i="65"/>
  <c r="FW302" i="65"/>
  <c r="GO238" i="65"/>
  <c r="FW238" i="65"/>
  <c r="GO174" i="65"/>
  <c r="FW174" i="65"/>
  <c r="GO110" i="65"/>
  <c r="FW110" i="65"/>
  <c r="GO46" i="65"/>
  <c r="FW46" i="65"/>
  <c r="GO775" i="65"/>
  <c r="FW775" i="65"/>
  <c r="GO840" i="65"/>
  <c r="FW840" i="65"/>
  <c r="GO769" i="65"/>
  <c r="FW769" i="65"/>
  <c r="GO728" i="65"/>
  <c r="FW728" i="65"/>
  <c r="GO817" i="65"/>
  <c r="FW817" i="65"/>
  <c r="GO801" i="65"/>
  <c r="FW801" i="65"/>
  <c r="GO785" i="65"/>
  <c r="FW785" i="65"/>
  <c r="GO698" i="65"/>
  <c r="FW698" i="65"/>
  <c r="GO770" i="65"/>
  <c r="FW770" i="65"/>
  <c r="GO686" i="65"/>
  <c r="FW686" i="65"/>
  <c r="GO659" i="65"/>
  <c r="FW659" i="65"/>
  <c r="GO756" i="65"/>
  <c r="FW756" i="65"/>
  <c r="GO667" i="65"/>
  <c r="FW667" i="65"/>
  <c r="GO705" i="65"/>
  <c r="FW705" i="65"/>
  <c r="GO652" i="65"/>
  <c r="FW652" i="65"/>
  <c r="GO619" i="65"/>
  <c r="FW619" i="65"/>
  <c r="GO530" i="65"/>
  <c r="FW530" i="65"/>
  <c r="GO561" i="65"/>
  <c r="FW561" i="65"/>
  <c r="GO503" i="65"/>
  <c r="FW503" i="65"/>
  <c r="GO504" i="65"/>
  <c r="FW504" i="65"/>
  <c r="GO532" i="65"/>
  <c r="FW532" i="65"/>
  <c r="GO466" i="65"/>
  <c r="FW466" i="65"/>
  <c r="GO448" i="65"/>
  <c r="FW448" i="65"/>
  <c r="FT389" i="65"/>
  <c r="FW389" i="65"/>
  <c r="FT287" i="65"/>
  <c r="FW287" i="65"/>
  <c r="FW88" i="65"/>
  <c r="FW356" i="65"/>
  <c r="FW763" i="65"/>
  <c r="FW724" i="65"/>
  <c r="FW553" i="65"/>
  <c r="FW429" i="65"/>
  <c r="FW317" i="65"/>
  <c r="FW695" i="65"/>
  <c r="GO773" i="65"/>
  <c r="FW773" i="65"/>
  <c r="GO611" i="65"/>
  <c r="FW611" i="65"/>
  <c r="GO510" i="65"/>
  <c r="FW510" i="65"/>
  <c r="FW296" i="65"/>
  <c r="FW227" i="65"/>
  <c r="FW142" i="65"/>
  <c r="GC856" i="65"/>
  <c r="FW856" i="65"/>
  <c r="GC521" i="65"/>
  <c r="FW521" i="65"/>
  <c r="FW821" i="65"/>
  <c r="FW248" i="65"/>
  <c r="FW361" i="65"/>
  <c r="FW137" i="65"/>
  <c r="FW514" i="65"/>
  <c r="FW628" i="65"/>
  <c r="GO461" i="65"/>
  <c r="FW461" i="65"/>
  <c r="GC789" i="65"/>
  <c r="FW789" i="65"/>
  <c r="FW168" i="65"/>
  <c r="FW99" i="65"/>
  <c r="FW14" i="65"/>
  <c r="FW147" i="65"/>
  <c r="GC563" i="65"/>
  <c r="FW563" i="65"/>
  <c r="FW662" i="65"/>
  <c r="FW471" i="65"/>
  <c r="FW875" i="65"/>
  <c r="FW507" i="65"/>
  <c r="FW622" i="65"/>
  <c r="GO378" i="65"/>
  <c r="FW378" i="65"/>
  <c r="GO863" i="65"/>
  <c r="FW863" i="65"/>
  <c r="GO676" i="65"/>
  <c r="FW676" i="65"/>
  <c r="GO765" i="65"/>
  <c r="FW765" i="65"/>
  <c r="GO598" i="65"/>
  <c r="FW598" i="65"/>
  <c r="GO572" i="65"/>
  <c r="FW572" i="65"/>
  <c r="GO462" i="65"/>
  <c r="FW462" i="65"/>
  <c r="GO181" i="65"/>
  <c r="FW181" i="65"/>
  <c r="FW40" i="65"/>
  <c r="FW398" i="65"/>
  <c r="GC788" i="65"/>
  <c r="FW788" i="65"/>
  <c r="FW443" i="65"/>
  <c r="FW190" i="65"/>
  <c r="FW764" i="65"/>
  <c r="FW864" i="65"/>
  <c r="FW635" i="65"/>
  <c r="FW136" i="65"/>
  <c r="FW250" i="65"/>
  <c r="FW738" i="65"/>
  <c r="FW297" i="65"/>
  <c r="FW89" i="65"/>
  <c r="FW9" i="65"/>
  <c r="GN705" i="65"/>
  <c r="HD705" i="65" s="1"/>
  <c r="FW854" i="65"/>
  <c r="FW833" i="65"/>
  <c r="GO791" i="65"/>
  <c r="GO709" i="65"/>
  <c r="GO672" i="65"/>
  <c r="GO236" i="65"/>
  <c r="GO354" i="65"/>
  <c r="GO478" i="65"/>
  <c r="GO476" i="65"/>
  <c r="GO794" i="65"/>
  <c r="GO831" i="65"/>
  <c r="GO708" i="65"/>
  <c r="GO631" i="65"/>
  <c r="GO673" i="65"/>
  <c r="GO592" i="65"/>
  <c r="GO513" i="65"/>
  <c r="GO395" i="65"/>
  <c r="GO198" i="65"/>
  <c r="GO873" i="65"/>
  <c r="GO868" i="65"/>
  <c r="GO828" i="65"/>
  <c r="GO748" i="65"/>
  <c r="GO627" i="65"/>
  <c r="GO593" i="65"/>
  <c r="GO118" i="65"/>
  <c r="GO751" i="65"/>
  <c r="GO44" i="65"/>
  <c r="GO239" i="65"/>
  <c r="GO397" i="65"/>
  <c r="GO275" i="65"/>
  <c r="GO83" i="65"/>
  <c r="GO318" i="65"/>
  <c r="GO789" i="65"/>
  <c r="GO752" i="65"/>
  <c r="GO674" i="65"/>
  <c r="GO635" i="65"/>
  <c r="GO630" i="65"/>
  <c r="GO515" i="65"/>
  <c r="GO517" i="65"/>
  <c r="GO480" i="65"/>
  <c r="GO159" i="65"/>
  <c r="GO116" i="65"/>
  <c r="GO127" i="65"/>
  <c r="GO25" i="65"/>
  <c r="GO314" i="65"/>
  <c r="GO39" i="65"/>
  <c r="GO636" i="65"/>
  <c r="GO393" i="65"/>
  <c r="GO313" i="65"/>
  <c r="GO237" i="65"/>
  <c r="GO156" i="65"/>
  <c r="GO274" i="65"/>
  <c r="GO634" i="65"/>
  <c r="GO276" i="65"/>
  <c r="GO79" i="65"/>
  <c r="GO865" i="65"/>
  <c r="GO829" i="65"/>
  <c r="GO632" i="65"/>
  <c r="GO157" i="65"/>
  <c r="GO194" i="65"/>
  <c r="GO871" i="65"/>
  <c r="GO154" i="65"/>
  <c r="GO285" i="65"/>
  <c r="GO141" i="65"/>
  <c r="GO13" i="65"/>
  <c r="GO316" i="65"/>
  <c r="GO188" i="65"/>
  <c r="GO60" i="65"/>
  <c r="GO375" i="65"/>
  <c r="GO247" i="65"/>
  <c r="GO119" i="65"/>
  <c r="GO306" i="65"/>
  <c r="GO178" i="65"/>
  <c r="GO50" i="65"/>
  <c r="GO637" i="65"/>
  <c r="GO629" i="65"/>
  <c r="GO389" i="65"/>
  <c r="GO21" i="65"/>
  <c r="GO153" i="65"/>
  <c r="GO424" i="65"/>
  <c r="GO589" i="65"/>
  <c r="GO628" i="65"/>
  <c r="GO351" i="65"/>
  <c r="GO298" i="65"/>
  <c r="GO281" i="65"/>
  <c r="GO105" i="65"/>
  <c r="GO749" i="65"/>
  <c r="GO317" i="65"/>
  <c r="GO278" i="65"/>
  <c r="GO671" i="65"/>
  <c r="GO792" i="65"/>
  <c r="GO121" i="65"/>
  <c r="GO413" i="65"/>
  <c r="GO205" i="65"/>
  <c r="GO77" i="65"/>
  <c r="GO380" i="65"/>
  <c r="GO252" i="65"/>
  <c r="GO124" i="65"/>
  <c r="GO439" i="65"/>
  <c r="GO311" i="65"/>
  <c r="GO183" i="65"/>
  <c r="GO55" i="65"/>
  <c r="GO370" i="65"/>
  <c r="GO242" i="65"/>
  <c r="GO114" i="65"/>
  <c r="GO244" i="65"/>
  <c r="GO287" i="65"/>
  <c r="GO170" i="65"/>
  <c r="GO349" i="65"/>
  <c r="GO233" i="65"/>
  <c r="FT105" i="65"/>
  <c r="FT281" i="65"/>
  <c r="FT25" i="65"/>
  <c r="HA643" i="65"/>
  <c r="GY643" i="65"/>
  <c r="GZ643" i="65"/>
  <c r="GY646" i="65"/>
  <c r="GZ646" i="65"/>
  <c r="HA646" i="65"/>
  <c r="GZ536" i="65"/>
  <c r="HA536" i="65"/>
  <c r="GY536" i="65"/>
  <c r="GZ466" i="65"/>
  <c r="GY466" i="65"/>
  <c r="HA466" i="65"/>
  <c r="GZ838" i="65"/>
  <c r="HA838" i="65"/>
  <c r="GY838" i="65"/>
  <c r="GZ458" i="65"/>
  <c r="GY458" i="65"/>
  <c r="HA458" i="65"/>
  <c r="GZ860" i="65"/>
  <c r="GY860" i="65"/>
  <c r="HA860" i="65"/>
  <c r="GZ812" i="65"/>
  <c r="GY812" i="65"/>
  <c r="HA812" i="65"/>
  <c r="GZ680" i="65"/>
  <c r="GY680" i="65"/>
  <c r="HA680" i="65"/>
  <c r="GY490" i="65"/>
  <c r="GZ490" i="65"/>
  <c r="HA490" i="65"/>
  <c r="HA871" i="65"/>
  <c r="GY871" i="65"/>
  <c r="GZ871" i="65"/>
  <c r="GY738" i="65"/>
  <c r="GZ738" i="65"/>
  <c r="HA738" i="65"/>
  <c r="GY749" i="65"/>
  <c r="HA749" i="65"/>
  <c r="GZ749" i="65"/>
  <c r="HA473" i="65"/>
  <c r="GY473" i="65"/>
  <c r="GZ473" i="65"/>
  <c r="GZ620" i="65"/>
  <c r="GY620" i="65"/>
  <c r="HA620" i="65"/>
  <c r="HA623" i="65"/>
  <c r="GZ623" i="65"/>
  <c r="GY623" i="65"/>
  <c r="GY685" i="65"/>
  <c r="HA685" i="65"/>
  <c r="GZ685" i="65"/>
  <c r="HA731" i="65"/>
  <c r="GY731" i="65"/>
  <c r="GZ731" i="65"/>
  <c r="GY596" i="65"/>
  <c r="HA596" i="65"/>
  <c r="GZ596" i="65"/>
  <c r="HA819" i="65"/>
  <c r="GY819" i="65"/>
  <c r="GZ819" i="65"/>
  <c r="HA799" i="65"/>
  <c r="GY799" i="65"/>
  <c r="GZ799" i="65"/>
  <c r="GY730" i="65"/>
  <c r="GZ730" i="65"/>
  <c r="HA730" i="65"/>
  <c r="HA607" i="65"/>
  <c r="GY607" i="65"/>
  <c r="GZ607" i="65"/>
  <c r="HA875" i="65"/>
  <c r="GY875" i="65"/>
  <c r="GZ875" i="65"/>
  <c r="GY765" i="65"/>
  <c r="HA765" i="65"/>
  <c r="GZ765" i="65"/>
  <c r="GY677" i="65"/>
  <c r="HA677" i="65"/>
  <c r="GZ677" i="65"/>
  <c r="GZ493" i="65"/>
  <c r="HA493" i="65"/>
  <c r="GY493" i="65"/>
  <c r="GZ752" i="65"/>
  <c r="GY752" i="65"/>
  <c r="HA752" i="65"/>
  <c r="HA758" i="65"/>
  <c r="GY758" i="65"/>
  <c r="GZ758" i="65"/>
  <c r="GY684" i="65"/>
  <c r="GZ684" i="65"/>
  <c r="HA684" i="65"/>
  <c r="GZ454" i="65"/>
  <c r="GY454" i="65"/>
  <c r="HA454" i="65"/>
  <c r="GY762" i="65"/>
  <c r="GZ762" i="65"/>
  <c r="HA762" i="65"/>
  <c r="GY773" i="65"/>
  <c r="HA773" i="65"/>
  <c r="GZ773" i="65"/>
  <c r="GZ852" i="65"/>
  <c r="GY852" i="65"/>
  <c r="HA852" i="65"/>
  <c r="HA611" i="65"/>
  <c r="GY611" i="65"/>
  <c r="GZ611" i="65"/>
  <c r="GZ846" i="65"/>
  <c r="HA846" i="65"/>
  <c r="GY846" i="65"/>
  <c r="HA735" i="65"/>
  <c r="GY735" i="65"/>
  <c r="GZ735" i="65"/>
  <c r="HA457" i="65"/>
  <c r="GY457" i="65"/>
  <c r="GZ457" i="65"/>
  <c r="HA747" i="65"/>
  <c r="GY747" i="65"/>
  <c r="GZ747" i="65"/>
  <c r="GY608" i="65"/>
  <c r="GZ608" i="65"/>
  <c r="HA608" i="65"/>
  <c r="GY546" i="65"/>
  <c r="GZ546" i="65"/>
  <c r="HA546" i="65"/>
  <c r="GY465" i="65"/>
  <c r="GZ465" i="65"/>
  <c r="HA465" i="65"/>
  <c r="GZ828" i="65"/>
  <c r="GY828" i="65"/>
  <c r="HA828" i="65"/>
  <c r="GY494" i="65"/>
  <c r="HA494" i="65"/>
  <c r="GZ494" i="65"/>
  <c r="GY866" i="65"/>
  <c r="HA866" i="65"/>
  <c r="GZ866" i="65"/>
  <c r="HA717" i="65"/>
  <c r="GY717" i="65"/>
  <c r="GZ717" i="65"/>
  <c r="GZ830" i="65"/>
  <c r="HA830" i="65"/>
  <c r="GY830" i="65"/>
  <c r="GY557" i="65"/>
  <c r="HA557" i="65"/>
  <c r="GZ557" i="65"/>
  <c r="GY478" i="65"/>
  <c r="HA478" i="65"/>
  <c r="GZ478" i="65"/>
  <c r="GZ528" i="65"/>
  <c r="GY528" i="65"/>
  <c r="HA528" i="65"/>
  <c r="HA532" i="65"/>
  <c r="GY532" i="65"/>
  <c r="GZ532" i="65"/>
  <c r="GY441" i="65"/>
  <c r="HA441" i="65"/>
  <c r="GZ441" i="65"/>
  <c r="GY600" i="65"/>
  <c r="GZ600" i="65"/>
  <c r="HA600" i="65"/>
  <c r="GZ560" i="65"/>
  <c r="HA560" i="65"/>
  <c r="GY560" i="65"/>
  <c r="HA445" i="65"/>
  <c r="GY445" i="65"/>
  <c r="GZ445" i="65"/>
  <c r="GY658" i="65"/>
  <c r="GZ658" i="65"/>
  <c r="HA658" i="65"/>
  <c r="GY785" i="65"/>
  <c r="HA785" i="65"/>
  <c r="GZ785" i="65"/>
  <c r="HA638" i="65"/>
  <c r="GY638" i="65"/>
  <c r="GZ638" i="65"/>
  <c r="GY654" i="65"/>
  <c r="GZ654" i="65"/>
  <c r="HA654" i="65"/>
  <c r="GY834" i="65"/>
  <c r="GZ834" i="65"/>
  <c r="HA834" i="65"/>
  <c r="GY500" i="65"/>
  <c r="GZ500" i="65"/>
  <c r="HA500" i="65"/>
  <c r="HA535" i="65"/>
  <c r="GZ535" i="65"/>
  <c r="GY535" i="65"/>
  <c r="GY781" i="65"/>
  <c r="HA781" i="65"/>
  <c r="GZ781" i="65"/>
  <c r="GY837" i="65"/>
  <c r="HA837" i="65"/>
  <c r="GZ837" i="65"/>
  <c r="GY681" i="65"/>
  <c r="HA681" i="65"/>
  <c r="GZ681" i="65"/>
  <c r="HA671" i="65"/>
  <c r="GY671" i="65"/>
  <c r="GZ671" i="65"/>
  <c r="GZ666" i="65"/>
  <c r="HA666" i="65"/>
  <c r="GY666" i="65"/>
  <c r="GY585" i="65"/>
  <c r="HA585" i="65"/>
  <c r="GZ585" i="65"/>
  <c r="GY718" i="65"/>
  <c r="GZ718" i="65"/>
  <c r="HA718" i="65"/>
  <c r="GY733" i="65"/>
  <c r="GZ733" i="65"/>
  <c r="HA733" i="65"/>
  <c r="HA695" i="65"/>
  <c r="GY695" i="65"/>
  <c r="GZ695" i="65"/>
  <c r="GY637" i="65"/>
  <c r="HA637" i="65"/>
  <c r="GZ637" i="65"/>
  <c r="GY624" i="65"/>
  <c r="HA624" i="65"/>
  <c r="GZ624" i="65"/>
  <c r="GY612" i="65"/>
  <c r="GZ612" i="65"/>
  <c r="HA612" i="65"/>
  <c r="GZ446" i="65"/>
  <c r="GY446" i="65"/>
  <c r="HA446" i="65"/>
  <c r="GZ450" i="65"/>
  <c r="GY450" i="65"/>
  <c r="HA450" i="65"/>
  <c r="HA556" i="65"/>
  <c r="GY556" i="65"/>
  <c r="GZ556" i="65"/>
  <c r="GY508" i="65"/>
  <c r="GZ508" i="65"/>
  <c r="HA508" i="65"/>
  <c r="GY692" i="65"/>
  <c r="GZ692" i="65"/>
  <c r="HA692" i="65"/>
  <c r="GY700" i="65"/>
  <c r="HA700" i="65"/>
  <c r="GZ700" i="65"/>
  <c r="HA734" i="65"/>
  <c r="GY734" i="65"/>
  <c r="GZ734" i="65"/>
  <c r="GY497" i="65"/>
  <c r="GZ497" i="65"/>
  <c r="HA497" i="65"/>
  <c r="GZ822" i="65"/>
  <c r="HA822" i="65"/>
  <c r="GY822" i="65"/>
  <c r="GZ574" i="65"/>
  <c r="HA574" i="65"/>
  <c r="GY574" i="65"/>
  <c r="GZ768" i="65"/>
  <c r="GY768" i="65"/>
  <c r="HA768" i="65"/>
  <c r="GY604" i="65"/>
  <c r="HA604" i="65"/>
  <c r="GZ604" i="65"/>
  <c r="HA705" i="65"/>
  <c r="GZ705" i="65"/>
  <c r="GY705" i="65"/>
  <c r="GZ662" i="65"/>
  <c r="HA662" i="65"/>
  <c r="GY662" i="65"/>
  <c r="GY474" i="65"/>
  <c r="GZ474" i="65"/>
  <c r="HA474" i="65"/>
  <c r="HA697" i="65"/>
  <c r="GY697" i="65"/>
  <c r="GZ697" i="65"/>
  <c r="HA562" i="65"/>
  <c r="GY562" i="65"/>
  <c r="GZ562" i="65"/>
  <c r="GY614" i="65"/>
  <c r="GZ614" i="65"/>
  <c r="HA614" i="65"/>
  <c r="HA803" i="65"/>
  <c r="GY803" i="65"/>
  <c r="GZ803" i="65"/>
  <c r="GY665" i="65"/>
  <c r="HA665" i="65"/>
  <c r="GZ665" i="65"/>
  <c r="GZ558" i="65"/>
  <c r="HA558" i="65"/>
  <c r="GY558" i="65"/>
  <c r="HA477" i="65"/>
  <c r="GY477" i="65"/>
  <c r="GZ477" i="65"/>
  <c r="GY476" i="65"/>
  <c r="GZ476" i="65"/>
  <c r="HA476" i="65"/>
  <c r="HA461" i="65"/>
  <c r="GY461" i="65"/>
  <c r="GZ461" i="65"/>
  <c r="GY793" i="65"/>
  <c r="HA793" i="65"/>
  <c r="GZ793" i="65"/>
  <c r="HA670" i="65"/>
  <c r="GY670" i="65"/>
  <c r="GZ670" i="65"/>
  <c r="GY577" i="65"/>
  <c r="HA577" i="65"/>
  <c r="GZ577" i="65"/>
  <c r="HA527" i="65"/>
  <c r="GZ527" i="65"/>
  <c r="GY527" i="65"/>
  <c r="GT800" i="65"/>
  <c r="GS800" i="65"/>
  <c r="GV800" i="65" s="1"/>
  <c r="DY7" i="65"/>
  <c r="EF21" i="65"/>
  <c r="EB34" i="65"/>
  <c r="EB26" i="65"/>
  <c r="EB9" i="65"/>
  <c r="EB29" i="65"/>
  <c r="EB18" i="65"/>
  <c r="EB12" i="65"/>
  <c r="EB19" i="65"/>
  <c r="DZ7" i="65"/>
  <c r="DY29" i="65"/>
  <c r="EC23" i="65"/>
  <c r="EC17" i="65"/>
  <c r="DY14" i="65"/>
  <c r="EC11" i="65"/>
  <c r="EC9" i="65"/>
  <c r="EC34" i="65"/>
  <c r="EC28" i="65"/>
  <c r="EC22" i="65"/>
  <c r="DY17" i="65"/>
  <c r="EB7" i="65"/>
  <c r="EA31" i="65"/>
  <c r="EA27" i="65"/>
  <c r="EA23" i="65"/>
  <c r="EA20" i="65"/>
  <c r="EA16" i="65"/>
  <c r="EA12" i="65"/>
  <c r="EA8" i="65"/>
  <c r="DY31" i="65"/>
  <c r="DY25" i="65"/>
  <c r="DY18" i="65"/>
  <c r="DZ34" i="65"/>
  <c r="DZ32" i="65"/>
  <c r="ED29" i="65"/>
  <c r="ED27" i="65"/>
  <c r="DZ25" i="65"/>
  <c r="DZ23" i="65"/>
  <c r="ED18" i="65"/>
  <c r="DZ16" i="65"/>
  <c r="DZ14" i="65"/>
  <c r="ED11" i="65"/>
  <c r="ED9" i="65"/>
  <c r="EB31" i="65"/>
  <c r="EB23" i="65"/>
  <c r="EC24" i="65"/>
  <c r="DY12" i="65"/>
  <c r="DY30" i="65"/>
  <c r="EF7" i="65"/>
  <c r="EA24" i="65"/>
  <c r="EA17" i="65"/>
  <c r="EC32" i="65"/>
  <c r="EA7" i="65"/>
  <c r="DZ28" i="65"/>
  <c r="ED21" i="65"/>
  <c r="ED14" i="65"/>
  <c r="DZ8" i="65"/>
  <c r="EB32" i="65"/>
  <c r="EB24" i="65"/>
  <c r="EC7" i="65"/>
  <c r="EB27" i="65"/>
  <c r="EB16" i="65"/>
  <c r="EB10" i="65"/>
  <c r="EB17" i="65"/>
  <c r="EC33" i="65"/>
  <c r="EC27" i="65"/>
  <c r="DY22" i="65"/>
  <c r="EC16" i="65"/>
  <c r="DY13" i="65"/>
  <c r="DY11" i="65"/>
  <c r="DY9" i="65"/>
  <c r="DY33" i="65"/>
  <c r="DY27" i="65"/>
  <c r="DY21" i="65"/>
  <c r="EC15" i="65"/>
  <c r="EA34" i="65"/>
  <c r="EA30" i="65"/>
  <c r="EA22" i="65"/>
  <c r="EA19" i="65"/>
  <c r="EA15" i="65"/>
  <c r="EA11" i="65"/>
  <c r="ED7" i="65"/>
  <c r="EC29" i="65"/>
  <c r="DY23" i="65"/>
  <c r="DY16" i="65"/>
  <c r="ED33" i="65"/>
  <c r="ED31" i="65"/>
  <c r="DZ29" i="65"/>
  <c r="DZ27" i="65"/>
  <c r="ED24" i="65"/>
  <c r="ED22" i="65"/>
  <c r="DZ20" i="65"/>
  <c r="DZ18" i="65"/>
  <c r="ED15" i="65"/>
  <c r="ED13" i="65"/>
  <c r="DZ11" i="65"/>
  <c r="DZ9" i="65"/>
  <c r="EB11" i="65"/>
  <c r="EB13" i="65"/>
  <c r="EC30" i="65"/>
  <c r="EC14" i="65"/>
  <c r="DY8" i="65"/>
  <c r="EC18" i="65"/>
  <c r="EA28" i="65"/>
  <c r="EA21" i="65"/>
  <c r="EA9" i="65"/>
  <c r="DY20" i="65"/>
  <c r="DZ30" i="65"/>
  <c r="ED23" i="65"/>
  <c r="DZ10" i="65"/>
  <c r="EB30" i="65"/>
  <c r="EB21" i="65"/>
  <c r="EB33" i="65"/>
  <c r="EB22" i="65"/>
  <c r="EB14" i="65"/>
  <c r="EB25" i="65"/>
  <c r="EB15" i="65"/>
  <c r="DY32" i="65"/>
  <c r="DY26" i="65"/>
  <c r="EC20" i="65"/>
  <c r="DY15" i="65"/>
  <c r="EC12" i="65"/>
  <c r="EC10" i="65"/>
  <c r="EC8" i="65"/>
  <c r="EC31" i="65"/>
  <c r="EC25" i="65"/>
  <c r="EC13" i="65"/>
  <c r="EA33" i="65"/>
  <c r="EA29" i="65"/>
  <c r="EA25" i="65"/>
  <c r="EE21" i="65"/>
  <c r="EA18" i="65"/>
  <c r="EA14" i="65"/>
  <c r="EA10" i="65"/>
  <c r="DY34" i="65"/>
  <c r="DY28" i="65"/>
  <c r="EC21" i="65"/>
  <c r="EE7" i="65"/>
  <c r="DZ33" i="65"/>
  <c r="DZ31" i="65"/>
  <c r="ED28" i="65"/>
  <c r="DZ26" i="65"/>
  <c r="DZ24" i="65"/>
  <c r="DZ22" i="65"/>
  <c r="ED17" i="65"/>
  <c r="DZ15" i="65"/>
  <c r="DZ13" i="65"/>
  <c r="ED10" i="65"/>
  <c r="ED8" i="65"/>
  <c r="EB28" i="65"/>
  <c r="EB20" i="65"/>
  <c r="EB8" i="65"/>
  <c r="DY19" i="65"/>
  <c r="DY10" i="65"/>
  <c r="DY24" i="65"/>
  <c r="EA32" i="65"/>
  <c r="EA13" i="65"/>
  <c r="EC26" i="65"/>
  <c r="ED32" i="65"/>
  <c r="ED25" i="65"/>
  <c r="DZ19" i="65"/>
  <c r="DZ12" i="65"/>
  <c r="GS582" i="65"/>
  <c r="GV582" i="65" s="1"/>
  <c r="GT582" i="65"/>
  <c r="GT748" i="65"/>
  <c r="GY748" i="65" s="1"/>
  <c r="GS748" i="65"/>
  <c r="GV748" i="65" s="1"/>
  <c r="GS728" i="65"/>
  <c r="GV728" i="65" s="1"/>
  <c r="GT728" i="65"/>
  <c r="GY728" i="65" s="1"/>
  <c r="GY869" i="65"/>
  <c r="GZ869" i="65"/>
  <c r="HA869" i="65"/>
  <c r="GY770" i="65"/>
  <c r="GZ770" i="65"/>
  <c r="HA770" i="65"/>
  <c r="HA647" i="65"/>
  <c r="GZ647" i="65"/>
  <c r="GY647" i="65"/>
  <c r="HA603" i="65"/>
  <c r="GY603" i="65"/>
  <c r="GZ603" i="65"/>
  <c r="GZ489" i="65"/>
  <c r="HA489" i="65"/>
  <c r="GY489" i="65"/>
  <c r="GZ590" i="65"/>
  <c r="HA590" i="65"/>
  <c r="GY590" i="65"/>
  <c r="GZ816" i="65"/>
  <c r="GY816" i="65"/>
  <c r="HA816" i="65"/>
  <c r="GY850" i="65"/>
  <c r="GZ850" i="65"/>
  <c r="HA850" i="65"/>
  <c r="HA811" i="65"/>
  <c r="GY811" i="65"/>
  <c r="GZ811" i="65"/>
  <c r="GY586" i="65"/>
  <c r="GZ586" i="65"/>
  <c r="HA586" i="65"/>
  <c r="GZ552" i="65"/>
  <c r="GY552" i="65"/>
  <c r="HA552" i="65"/>
  <c r="GY857" i="65"/>
  <c r="HA857" i="65"/>
  <c r="GZ857" i="65"/>
  <c r="GY757" i="65"/>
  <c r="HA757" i="65"/>
  <c r="GZ757" i="65"/>
  <c r="GY538" i="65"/>
  <c r="GZ538" i="65"/>
  <c r="HA538" i="65"/>
  <c r="GZ462" i="65"/>
  <c r="GY462" i="65"/>
  <c r="HA462" i="65"/>
  <c r="GY842" i="65"/>
  <c r="GZ842" i="65"/>
  <c r="HA842" i="65"/>
  <c r="HA807" i="65"/>
  <c r="GY807" i="65"/>
  <c r="GZ807" i="65"/>
  <c r="GZ746" i="65"/>
  <c r="HA746" i="65"/>
  <c r="GY746" i="65"/>
  <c r="GY581" i="65"/>
  <c r="HA581" i="65"/>
  <c r="GZ581" i="65"/>
  <c r="HA524" i="65"/>
  <c r="GZ524" i="65"/>
  <c r="GY524" i="65"/>
  <c r="GZ854" i="65"/>
  <c r="HA854" i="65"/>
  <c r="GY854" i="65"/>
  <c r="GY778" i="65"/>
  <c r="GZ778" i="65"/>
  <c r="HA778" i="65"/>
  <c r="HA651" i="65"/>
  <c r="GZ651" i="65"/>
  <c r="GY651" i="65"/>
  <c r="HA619" i="65"/>
  <c r="GY619" i="65"/>
  <c r="GZ619" i="65"/>
  <c r="GY589" i="65"/>
  <c r="HA589" i="65"/>
  <c r="GZ589" i="65"/>
  <c r="GY794" i="65"/>
  <c r="GZ794" i="65"/>
  <c r="HA794" i="65"/>
  <c r="GY845" i="65"/>
  <c r="GZ845" i="65"/>
  <c r="HA845" i="65"/>
  <c r="HA631" i="65"/>
  <c r="GY631" i="65"/>
  <c r="GZ631" i="65"/>
  <c r="GY592" i="65"/>
  <c r="GZ592" i="65"/>
  <c r="HA592" i="65"/>
  <c r="GY501" i="65"/>
  <c r="GZ501" i="65"/>
  <c r="HA501" i="65"/>
  <c r="GY753" i="65"/>
  <c r="HA753" i="65"/>
  <c r="GZ753" i="65"/>
  <c r="GY641" i="65"/>
  <c r="HA641" i="65"/>
  <c r="GZ641" i="65"/>
  <c r="HA709" i="65"/>
  <c r="GZ709" i="65"/>
  <c r="GY709" i="65"/>
  <c r="HA701" i="65"/>
  <c r="GY701" i="65"/>
  <c r="GZ701" i="65"/>
  <c r="HA627" i="65"/>
  <c r="GY627" i="65"/>
  <c r="GZ627" i="65"/>
  <c r="GY444" i="65"/>
  <c r="GZ444" i="65"/>
  <c r="HA444" i="65"/>
  <c r="HA539" i="65"/>
  <c r="GY539" i="65"/>
  <c r="GZ539" i="65"/>
  <c r="GZ804" i="65"/>
  <c r="GY804" i="65"/>
  <c r="HA804" i="65"/>
  <c r="HF728" i="65"/>
  <c r="GY530" i="65"/>
  <c r="GZ530" i="65"/>
  <c r="HA530" i="65"/>
  <c r="GY561" i="65"/>
  <c r="HA561" i="65"/>
  <c r="GZ561" i="65"/>
  <c r="GY861" i="65"/>
  <c r="HA861" i="65"/>
  <c r="GZ861" i="65"/>
  <c r="HA766" i="65"/>
  <c r="GY766" i="65"/>
  <c r="GZ766" i="65"/>
  <c r="HA606" i="65"/>
  <c r="GY606" i="65"/>
  <c r="GZ606" i="65"/>
  <c r="HA687" i="65"/>
  <c r="GY687" i="65"/>
  <c r="GZ687" i="65"/>
  <c r="GY742" i="65"/>
  <c r="GZ742" i="65"/>
  <c r="HA742" i="65"/>
  <c r="GY622" i="65"/>
  <c r="GZ622" i="65"/>
  <c r="HA622" i="65"/>
  <c r="GY569" i="65"/>
  <c r="HA569" i="65"/>
  <c r="GZ569" i="65"/>
  <c r="GY449" i="65"/>
  <c r="GZ449" i="65"/>
  <c r="HA449" i="65"/>
  <c r="HA874" i="65"/>
  <c r="GZ874" i="65"/>
  <c r="GY874" i="65"/>
  <c r="HF800" i="65"/>
  <c r="GY649" i="65"/>
  <c r="HA649" i="65"/>
  <c r="GZ649" i="65"/>
  <c r="HA711" i="65"/>
  <c r="GZ711" i="65"/>
  <c r="GY711" i="65"/>
  <c r="GY673" i="65"/>
  <c r="HA673" i="65"/>
  <c r="GZ673" i="65"/>
  <c r="HA505" i="65"/>
  <c r="GY505" i="65"/>
  <c r="GZ505" i="65"/>
  <c r="GZ796" i="65"/>
  <c r="GY796" i="65"/>
  <c r="HA796" i="65"/>
  <c r="HA823" i="65"/>
  <c r="GY823" i="65"/>
  <c r="GZ823" i="65"/>
  <c r="HA774" i="65"/>
  <c r="GY774" i="65"/>
  <c r="GZ774" i="65"/>
  <c r="GY632" i="65"/>
  <c r="HA632" i="65"/>
  <c r="GZ632" i="65"/>
  <c r="GY573" i="65"/>
  <c r="HA573" i="65"/>
  <c r="GZ573" i="65"/>
  <c r="GY841" i="65"/>
  <c r="HA841" i="65"/>
  <c r="GZ841" i="65"/>
  <c r="GY636" i="65"/>
  <c r="HA636" i="65"/>
  <c r="GZ636" i="65"/>
  <c r="GY570" i="65"/>
  <c r="GZ570" i="65"/>
  <c r="HA570" i="65"/>
  <c r="GY514" i="65"/>
  <c r="GZ514" i="65"/>
  <c r="HA514" i="65"/>
  <c r="GY510" i="65"/>
  <c r="GZ510" i="65"/>
  <c r="HA510" i="65"/>
  <c r="GZ442" i="65"/>
  <c r="GY442" i="65"/>
  <c r="HA442" i="65"/>
  <c r="GZ568" i="65"/>
  <c r="HA568" i="65"/>
  <c r="GY568" i="65"/>
  <c r="HA516" i="65"/>
  <c r="GZ516" i="65"/>
  <c r="GY516" i="65"/>
  <c r="GY498" i="65"/>
  <c r="GZ498" i="65"/>
  <c r="HA498" i="65"/>
  <c r="GY786" i="65"/>
  <c r="GZ786" i="65"/>
  <c r="HA786" i="65"/>
  <c r="GS736" i="65"/>
  <c r="GV736" i="65" s="1"/>
  <c r="GT736" i="65"/>
  <c r="GY736" i="65" s="1"/>
  <c r="GY833" i="65"/>
  <c r="HA833" i="65"/>
  <c r="GZ833" i="65"/>
  <c r="GZ760" i="65"/>
  <c r="GY760" i="65"/>
  <c r="HA760" i="65"/>
  <c r="GY468" i="65"/>
  <c r="HA468" i="65"/>
  <c r="GZ468" i="65"/>
  <c r="HA689" i="65"/>
  <c r="GZ689" i="65"/>
  <c r="GY689" i="65"/>
  <c r="HA659" i="65"/>
  <c r="GY659" i="65"/>
  <c r="GZ659" i="65"/>
  <c r="HA667" i="65"/>
  <c r="GY667" i="65"/>
  <c r="GZ667" i="65"/>
  <c r="HA723" i="65"/>
  <c r="GY723" i="65"/>
  <c r="GZ723" i="65"/>
  <c r="GY858" i="65"/>
  <c r="GZ858" i="65"/>
  <c r="HA858" i="65"/>
  <c r="GZ544" i="65"/>
  <c r="HA544" i="65"/>
  <c r="GY544" i="65"/>
  <c r="HA547" i="65"/>
  <c r="GY547" i="65"/>
  <c r="GZ547" i="65"/>
  <c r="GY725" i="65"/>
  <c r="HA725" i="65"/>
  <c r="GZ725" i="65"/>
  <c r="HA679" i="65"/>
  <c r="GZ679" i="65"/>
  <c r="GY679" i="65"/>
  <c r="GY492" i="65"/>
  <c r="GZ492" i="65"/>
  <c r="HA492" i="65"/>
  <c r="GZ862" i="65"/>
  <c r="HA862" i="65"/>
  <c r="GY862" i="65"/>
  <c r="GY741" i="65"/>
  <c r="GZ741" i="65"/>
  <c r="HA741" i="65"/>
  <c r="GZ784" i="65"/>
  <c r="GY784" i="65"/>
  <c r="HA784" i="65"/>
  <c r="HA663" i="65"/>
  <c r="GY663" i="65"/>
  <c r="GZ663" i="65"/>
  <c r="GY708" i="65"/>
  <c r="HA708" i="65"/>
  <c r="GZ708" i="65"/>
  <c r="GY469" i="65"/>
  <c r="GZ469" i="65"/>
  <c r="HA469" i="65"/>
  <c r="GZ844" i="65"/>
  <c r="GY844" i="65"/>
  <c r="HA844" i="65"/>
  <c r="GZ470" i="65"/>
  <c r="GY470" i="65"/>
  <c r="HA470" i="65"/>
  <c r="HA615" i="65"/>
  <c r="GY615" i="65"/>
  <c r="GZ615" i="65"/>
  <c r="HA639" i="65"/>
  <c r="GY639" i="65"/>
  <c r="GZ639" i="65"/>
  <c r="GY460" i="65"/>
  <c r="GZ460" i="65"/>
  <c r="HA460" i="65"/>
  <c r="HA548" i="65"/>
  <c r="GZ548" i="65"/>
  <c r="GY548" i="65"/>
  <c r="HA543" i="65"/>
  <c r="GZ543" i="65"/>
  <c r="GY543" i="65"/>
  <c r="GS443" i="65"/>
  <c r="GV443" i="65" s="1"/>
  <c r="GT443" i="65"/>
  <c r="GY443" i="65" s="1"/>
  <c r="GZ814" i="65"/>
  <c r="HA814" i="65"/>
  <c r="GY814" i="65"/>
  <c r="GZ820" i="65"/>
  <c r="GY820" i="65"/>
  <c r="HA820" i="65"/>
  <c r="GZ872" i="65"/>
  <c r="GY872" i="65"/>
  <c r="HA872" i="65"/>
  <c r="GY714" i="65"/>
  <c r="GZ714" i="65"/>
  <c r="HA714" i="65"/>
  <c r="GZ870" i="65"/>
  <c r="HA870" i="65"/>
  <c r="GY870" i="65"/>
  <c r="GY722" i="65"/>
  <c r="GZ722" i="65"/>
  <c r="HA722" i="65"/>
  <c r="GY633" i="65"/>
  <c r="HA633" i="65"/>
  <c r="GZ633" i="65"/>
  <c r="GZ616" i="65"/>
  <c r="GY616" i="65"/>
  <c r="HA616" i="65"/>
  <c r="GZ584" i="65"/>
  <c r="HA584" i="65"/>
  <c r="GY584" i="65"/>
  <c r="HA531" i="65"/>
  <c r="GY531" i="65"/>
  <c r="GZ531" i="65"/>
  <c r="GY865" i="65"/>
  <c r="GZ865" i="65"/>
  <c r="HA865" i="65"/>
  <c r="GZ868" i="65"/>
  <c r="GY868" i="65"/>
  <c r="HA868" i="65"/>
  <c r="GZ836" i="65"/>
  <c r="GY836" i="65"/>
  <c r="HA836" i="65"/>
  <c r="HA815" i="65"/>
  <c r="GY815" i="65"/>
  <c r="GZ815" i="65"/>
  <c r="HA795" i="65"/>
  <c r="GY795" i="65"/>
  <c r="GZ795" i="65"/>
  <c r="GY696" i="65"/>
  <c r="GZ696" i="65"/>
  <c r="HA696" i="65"/>
  <c r="GY657" i="65"/>
  <c r="HA657" i="65"/>
  <c r="GZ657" i="65"/>
  <c r="HA540" i="65"/>
  <c r="GZ540" i="65"/>
  <c r="GY540" i="65"/>
  <c r="GZ808" i="65"/>
  <c r="GY808" i="65"/>
  <c r="HA808" i="65"/>
  <c r="HA727" i="65"/>
  <c r="GZ727" i="65"/>
  <c r="GY727" i="65"/>
  <c r="HA595" i="65"/>
  <c r="GY595" i="65"/>
  <c r="GZ595" i="65"/>
  <c r="GZ634" i="65"/>
  <c r="HA634" i="65"/>
  <c r="GY634" i="65"/>
  <c r="HA506" i="65"/>
  <c r="GY506" i="65"/>
  <c r="GZ506" i="65"/>
  <c r="HA713" i="65"/>
  <c r="GY713" i="65"/>
  <c r="GZ713" i="65"/>
  <c r="GY628" i="65"/>
  <c r="GZ628" i="65"/>
  <c r="HA628" i="65"/>
  <c r="GZ576" i="65"/>
  <c r="GY576" i="65"/>
  <c r="HA576" i="65"/>
  <c r="GY482" i="65"/>
  <c r="GZ482" i="65"/>
  <c r="HA482" i="65"/>
  <c r="HA703" i="65"/>
  <c r="GY703" i="65"/>
  <c r="GZ703" i="65"/>
  <c r="HA599" i="65"/>
  <c r="GY599" i="65"/>
  <c r="GZ599" i="65"/>
  <c r="HA555" i="65"/>
  <c r="GY555" i="65"/>
  <c r="GZ555" i="65"/>
  <c r="GZ792" i="65"/>
  <c r="GY792" i="65"/>
  <c r="HA792" i="65"/>
  <c r="GY769" i="65"/>
  <c r="GZ769" i="65"/>
  <c r="HA769" i="65"/>
  <c r="GZ726" i="65"/>
  <c r="HA726" i="65"/>
  <c r="GY726" i="65"/>
  <c r="HF582" i="65"/>
  <c r="GY513" i="65"/>
  <c r="HA513" i="65"/>
  <c r="GZ513" i="65"/>
  <c r="HA502" i="65"/>
  <c r="GZ502" i="65"/>
  <c r="GY502" i="65"/>
  <c r="HA790" i="65"/>
  <c r="GY790" i="65"/>
  <c r="GZ790" i="65"/>
  <c r="HA782" i="65"/>
  <c r="GY782" i="65"/>
  <c r="GZ782" i="65"/>
  <c r="HA523" i="65"/>
  <c r="GY523" i="65"/>
  <c r="GZ523" i="65"/>
  <c r="GY650" i="65"/>
  <c r="GZ650" i="65"/>
  <c r="HA650" i="65"/>
  <c r="GY485" i="65"/>
  <c r="GZ485" i="65"/>
  <c r="HA485" i="65"/>
  <c r="GY565" i="65"/>
  <c r="HA565" i="65"/>
  <c r="GZ565" i="65"/>
  <c r="GY452" i="65"/>
  <c r="HA452" i="65"/>
  <c r="GZ452" i="65"/>
  <c r="GY453" i="65"/>
  <c r="GZ453" i="65"/>
  <c r="HA453" i="65"/>
  <c r="GZ824" i="65"/>
  <c r="GY824" i="65"/>
  <c r="HA824" i="65"/>
  <c r="HA743" i="65"/>
  <c r="GY743" i="65"/>
  <c r="GZ743" i="65"/>
  <c r="GY676" i="65"/>
  <c r="HA676" i="65"/>
  <c r="GZ676" i="65"/>
  <c r="GZ554" i="65"/>
  <c r="HA554" i="65"/>
  <c r="GY554" i="65"/>
  <c r="HF748" i="65"/>
  <c r="GY481" i="65"/>
  <c r="GZ481" i="65"/>
  <c r="HA481" i="65"/>
  <c r="GY849" i="65"/>
  <c r="GZ849" i="65"/>
  <c r="HA849" i="65"/>
  <c r="GY777" i="65"/>
  <c r="GZ777" i="65"/>
  <c r="HA777" i="65"/>
  <c r="GY688" i="65"/>
  <c r="GZ688" i="65"/>
  <c r="HA688" i="65"/>
  <c r="HA827" i="65"/>
  <c r="GY827" i="65"/>
  <c r="GZ827" i="65"/>
  <c r="GY853" i="65"/>
  <c r="GZ853" i="65"/>
  <c r="HA853" i="65"/>
  <c r="GZ776" i="65"/>
  <c r="GY776" i="65"/>
  <c r="HA776" i="65"/>
  <c r="HA578" i="65"/>
  <c r="GY578" i="65"/>
  <c r="GZ578" i="65"/>
  <c r="GY522" i="65"/>
  <c r="GZ522" i="65"/>
  <c r="HA522" i="65"/>
  <c r="HA551" i="65"/>
  <c r="GY551" i="65"/>
  <c r="GZ551" i="65"/>
  <c r="GZ806" i="65"/>
  <c r="HA806" i="65"/>
  <c r="GY806" i="65"/>
  <c r="HA693" i="65"/>
  <c r="GZ693" i="65"/>
  <c r="GY693" i="65"/>
  <c r="HA719" i="65"/>
  <c r="GZ719" i="65"/>
  <c r="GY719" i="65"/>
  <c r="HA655" i="65"/>
  <c r="GY655" i="65"/>
  <c r="GZ655" i="65"/>
  <c r="GZ520" i="65"/>
  <c r="HA520" i="65"/>
  <c r="GY520" i="65"/>
  <c r="HA519" i="65"/>
  <c r="GZ519" i="65"/>
  <c r="GY519" i="65"/>
  <c r="GZ630" i="65"/>
  <c r="HA630" i="65"/>
  <c r="GY630" i="65"/>
  <c r="GY712" i="65"/>
  <c r="GZ712" i="65"/>
  <c r="HA712" i="65"/>
  <c r="HA739" i="65"/>
  <c r="GZ739" i="65"/>
  <c r="GY739" i="65"/>
  <c r="GY761" i="65"/>
  <c r="HA761" i="65"/>
  <c r="GZ761" i="65"/>
  <c r="GY509" i="65"/>
  <c r="HA509" i="65"/>
  <c r="GZ509" i="65"/>
  <c r="GY484" i="65"/>
  <c r="GZ484" i="65"/>
  <c r="HA484" i="65"/>
  <c r="GY566" i="65"/>
  <c r="GZ566" i="65"/>
  <c r="HA566" i="65"/>
  <c r="GY598" i="65"/>
  <c r="GZ598" i="65"/>
  <c r="HA598" i="65"/>
  <c r="AI4" i="57"/>
  <c r="AM4" i="57" s="1"/>
  <c r="AC20" i="57"/>
  <c r="AD20" i="57"/>
  <c r="AE20" i="57"/>
  <c r="AC21" i="57"/>
  <c r="AD21" i="57"/>
  <c r="AE21" i="57"/>
  <c r="AC22" i="57"/>
  <c r="AD22" i="57"/>
  <c r="AE22" i="57"/>
  <c r="AC23" i="57"/>
  <c r="AD23" i="57"/>
  <c r="AE23" i="57"/>
  <c r="AC24" i="57"/>
  <c r="AD24" i="57"/>
  <c r="AE24" i="57"/>
  <c r="B113" i="57"/>
  <c r="DZ17" i="65" l="1"/>
  <c r="GO434" i="65"/>
  <c r="EC19" i="65"/>
  <c r="AN4" i="57"/>
  <c r="AK4" i="57"/>
  <c r="AJ4" i="57" s="1"/>
  <c r="BJ1604" i="57"/>
  <c r="BJ1606" i="57"/>
  <c r="BJ1607" i="57"/>
  <c r="BJ1609" i="57"/>
  <c r="BJ1613" i="57"/>
  <c r="BJ1617" i="57"/>
  <c r="BJ1621" i="57"/>
  <c r="BJ1625" i="57"/>
  <c r="BJ1629" i="57"/>
  <c r="BJ1633" i="57"/>
  <c r="BJ1637" i="57"/>
  <c r="BJ1641" i="57"/>
  <c r="BJ1645" i="57"/>
  <c r="BJ1649" i="57"/>
  <c r="BJ1653" i="57"/>
  <c r="BJ1657" i="57"/>
  <c r="BJ1661" i="57"/>
  <c r="BJ1665" i="57"/>
  <c r="BJ1669" i="57"/>
  <c r="BJ1673" i="57"/>
  <c r="BJ1677" i="57"/>
  <c r="BJ1681" i="57"/>
  <c r="BJ1610" i="57"/>
  <c r="BJ1614" i="57"/>
  <c r="BJ1618" i="57"/>
  <c r="BJ1622" i="57"/>
  <c r="BJ1626" i="57"/>
  <c r="BJ1630" i="57"/>
  <c r="BJ1634" i="57"/>
  <c r="BJ1638" i="57"/>
  <c r="BJ1642" i="57"/>
  <c r="BJ1646" i="57"/>
  <c r="BJ1650" i="57"/>
  <c r="BJ1654" i="57"/>
  <c r="BJ1658" i="57"/>
  <c r="BJ1662" i="57"/>
  <c r="BJ1666" i="57"/>
  <c r="BJ1670" i="57"/>
  <c r="BJ1674" i="57"/>
  <c r="BJ1678" i="57"/>
  <c r="BJ1682" i="57"/>
  <c r="BJ1605" i="57"/>
  <c r="BJ1611" i="57"/>
  <c r="BJ1615" i="57"/>
  <c r="BJ1619" i="57"/>
  <c r="BJ1623" i="57"/>
  <c r="BJ1627" i="57"/>
  <c r="BJ1631" i="57"/>
  <c r="BJ1635" i="57"/>
  <c r="BJ1639" i="57"/>
  <c r="BJ1643" i="57"/>
  <c r="BJ1647" i="57"/>
  <c r="BJ1651" i="57"/>
  <c r="BJ1655" i="57"/>
  <c r="BJ1608" i="57"/>
  <c r="BJ1624" i="57"/>
  <c r="BJ1640" i="57"/>
  <c r="BJ1656" i="57"/>
  <c r="BJ1664" i="57"/>
  <c r="BJ1672" i="57"/>
  <c r="BJ1680" i="57"/>
  <c r="BJ1612" i="57"/>
  <c r="BJ1628" i="57"/>
  <c r="BJ1644" i="57"/>
  <c r="BJ1659" i="57"/>
  <c r="BJ1667" i="57"/>
  <c r="BJ1675" i="57"/>
  <c r="BJ1683" i="57"/>
  <c r="BJ1616" i="57"/>
  <c r="BJ1632" i="57"/>
  <c r="BJ1648" i="57"/>
  <c r="BJ1660" i="57"/>
  <c r="BJ1668" i="57"/>
  <c r="BJ1676" i="57"/>
  <c r="BJ1636" i="57"/>
  <c r="BJ1679" i="57"/>
  <c r="BJ1652" i="57"/>
  <c r="BJ1663" i="57"/>
  <c r="BJ1620" i="57"/>
  <c r="BJ1671" i="57"/>
  <c r="BG1524" i="57"/>
  <c r="BG1528" i="57"/>
  <c r="BG1532" i="57"/>
  <c r="BG1536" i="57"/>
  <c r="BG1540" i="57"/>
  <c r="BG1544" i="57"/>
  <c r="BG1548" i="57"/>
  <c r="BG1552" i="57"/>
  <c r="BG1556" i="57"/>
  <c r="BG1560" i="57"/>
  <c r="BG1564" i="57"/>
  <c r="BG1568" i="57"/>
  <c r="BG1572" i="57"/>
  <c r="BG1576" i="57"/>
  <c r="BG1580" i="57"/>
  <c r="BG1584" i="57"/>
  <c r="BG1588" i="57"/>
  <c r="BG1525" i="57"/>
  <c r="BG1529" i="57"/>
  <c r="BG1533" i="57"/>
  <c r="BG1537" i="57"/>
  <c r="BG1541" i="57"/>
  <c r="BG1545" i="57"/>
  <c r="BG1549" i="57"/>
  <c r="BG1553" i="57"/>
  <c r="BG1557" i="57"/>
  <c r="BG1561" i="57"/>
  <c r="BG1565" i="57"/>
  <c r="BG1569" i="57"/>
  <c r="BG1573" i="57"/>
  <c r="BG1577" i="57"/>
  <c r="BG1581" i="57"/>
  <c r="BG1585" i="57"/>
  <c r="BG1589" i="57"/>
  <c r="BG1526" i="57"/>
  <c r="BG1530" i="57"/>
  <c r="BG1534" i="57"/>
  <c r="BG1538" i="57"/>
  <c r="BG1542" i="57"/>
  <c r="BG1546" i="57"/>
  <c r="BG1550" i="57"/>
  <c r="BG1554" i="57"/>
  <c r="BG1558" i="57"/>
  <c r="BG1562" i="57"/>
  <c r="BG1566" i="57"/>
  <c r="BG1570" i="57"/>
  <c r="BG1574" i="57"/>
  <c r="BG1578" i="57"/>
  <c r="BG1582" i="57"/>
  <c r="BG1586" i="57"/>
  <c r="BG1535" i="57"/>
  <c r="BG1551" i="57"/>
  <c r="BG1567" i="57"/>
  <c r="BG1583" i="57"/>
  <c r="BG1592" i="57"/>
  <c r="BG1596" i="57"/>
  <c r="BG1600" i="57"/>
  <c r="BG1539" i="57"/>
  <c r="BG1555" i="57"/>
  <c r="BG1571" i="57"/>
  <c r="BG1587" i="57"/>
  <c r="BG1593" i="57"/>
  <c r="BG1597" i="57"/>
  <c r="BG1601" i="57"/>
  <c r="BG1527" i="57"/>
  <c r="BG1543" i="57"/>
  <c r="BG1559" i="57"/>
  <c r="BG1575" i="57"/>
  <c r="BG1590" i="57"/>
  <c r="BG1594" i="57"/>
  <c r="BG1598" i="57"/>
  <c r="BG1602" i="57"/>
  <c r="BG1531" i="57"/>
  <c r="BG1547" i="57"/>
  <c r="BG1563" i="57"/>
  <c r="BG1579" i="57"/>
  <c r="BG1591" i="57"/>
  <c r="BG1595" i="57"/>
  <c r="BG1599" i="57"/>
  <c r="BG1603" i="57"/>
  <c r="BD1446" i="57"/>
  <c r="BD1450" i="57"/>
  <c r="BD1454" i="57"/>
  <c r="BD1458" i="57"/>
  <c r="BD1462" i="57"/>
  <c r="BD1466" i="57"/>
  <c r="BD1470" i="57"/>
  <c r="BD1474" i="57"/>
  <c r="BD1478" i="57"/>
  <c r="BD1482" i="57"/>
  <c r="BD1486" i="57"/>
  <c r="BD1490" i="57"/>
  <c r="BD1494" i="57"/>
  <c r="BD1498" i="57"/>
  <c r="BD1502" i="57"/>
  <c r="BD1506" i="57"/>
  <c r="BD1510" i="57"/>
  <c r="BD1514" i="57"/>
  <c r="BD1518" i="57"/>
  <c r="BD1522" i="57"/>
  <c r="BD1447" i="57"/>
  <c r="BD1451" i="57"/>
  <c r="BD1455" i="57"/>
  <c r="BD1459" i="57"/>
  <c r="BD1463" i="57"/>
  <c r="BD1467" i="57"/>
  <c r="BD1471" i="57"/>
  <c r="BD1475" i="57"/>
  <c r="BD1479" i="57"/>
  <c r="BD1483" i="57"/>
  <c r="BD1487" i="57"/>
  <c r="BD1491" i="57"/>
  <c r="BD1495" i="57"/>
  <c r="BD1499" i="57"/>
  <c r="BD1503" i="57"/>
  <c r="BD1507" i="57"/>
  <c r="BD1511" i="57"/>
  <c r="BD1515" i="57"/>
  <c r="BD1519" i="57"/>
  <c r="BD1523" i="57"/>
  <c r="BD1444" i="57"/>
  <c r="BD1448" i="57"/>
  <c r="BD1452" i="57"/>
  <c r="BD1456" i="57"/>
  <c r="BD1460" i="57"/>
  <c r="BD1464" i="57"/>
  <c r="BD1468" i="57"/>
  <c r="BD1472" i="57"/>
  <c r="BD1476" i="57"/>
  <c r="BD1480" i="57"/>
  <c r="BD1484" i="57"/>
  <c r="BD1488" i="57"/>
  <c r="BD1492" i="57"/>
  <c r="BD1496" i="57"/>
  <c r="BD1500" i="57"/>
  <c r="BD1504" i="57"/>
  <c r="BD1508" i="57"/>
  <c r="BD1512" i="57"/>
  <c r="BD1516" i="57"/>
  <c r="BD1520" i="57"/>
  <c r="BD1445" i="57"/>
  <c r="BD1449" i="57"/>
  <c r="BD1453" i="57"/>
  <c r="BD1457" i="57"/>
  <c r="BD1461" i="57"/>
  <c r="BD1465" i="57"/>
  <c r="BD1469" i="57"/>
  <c r="BD1473" i="57"/>
  <c r="BD1477" i="57"/>
  <c r="BD1481" i="57"/>
  <c r="BD1485" i="57"/>
  <c r="BD1489" i="57"/>
  <c r="BD1493" i="57"/>
  <c r="BD1497" i="57"/>
  <c r="BD1501" i="57"/>
  <c r="BD1505" i="57"/>
  <c r="BD1509" i="57"/>
  <c r="BD1513" i="57"/>
  <c r="BD1517" i="57"/>
  <c r="BD1521" i="57"/>
  <c r="BJ1284" i="57"/>
  <c r="BJ1288" i="57"/>
  <c r="BJ1292" i="57"/>
  <c r="BJ1296" i="57"/>
  <c r="BJ1300" i="57"/>
  <c r="BJ1304" i="57"/>
  <c r="BJ1308" i="57"/>
  <c r="BJ1312" i="57"/>
  <c r="BJ1316" i="57"/>
  <c r="BJ1320" i="57"/>
  <c r="BJ1324" i="57"/>
  <c r="BJ1328" i="57"/>
  <c r="BJ1332" i="57"/>
  <c r="BJ1336" i="57"/>
  <c r="BJ1340" i="57"/>
  <c r="BJ1344" i="57"/>
  <c r="BJ1348" i="57"/>
  <c r="BJ1352" i="57"/>
  <c r="BJ1356" i="57"/>
  <c r="BJ1360" i="57"/>
  <c r="BJ1285" i="57"/>
  <c r="BJ1289" i="57"/>
  <c r="BJ1293" i="57"/>
  <c r="BJ1297" i="57"/>
  <c r="BJ1301" i="57"/>
  <c r="BJ1305" i="57"/>
  <c r="BJ1309" i="57"/>
  <c r="BJ1313" i="57"/>
  <c r="BJ1317" i="57"/>
  <c r="BJ1321" i="57"/>
  <c r="BJ1325" i="57"/>
  <c r="BJ1329" i="57"/>
  <c r="BJ1333" i="57"/>
  <c r="BJ1337" i="57"/>
  <c r="BJ1341" i="57"/>
  <c r="BJ1345" i="57"/>
  <c r="BJ1349" i="57"/>
  <c r="BJ1353" i="57"/>
  <c r="BJ1357" i="57"/>
  <c r="BJ1361" i="57"/>
  <c r="BJ1286" i="57"/>
  <c r="BJ1290" i="57"/>
  <c r="BJ1294" i="57"/>
  <c r="BJ1298" i="57"/>
  <c r="BJ1302" i="57"/>
  <c r="BJ1306" i="57"/>
  <c r="BJ1310" i="57"/>
  <c r="BJ1314" i="57"/>
  <c r="BJ1318" i="57"/>
  <c r="BJ1322" i="57"/>
  <c r="BJ1326" i="57"/>
  <c r="BJ1330" i="57"/>
  <c r="BJ1334" i="57"/>
  <c r="BJ1338" i="57"/>
  <c r="BJ1342" i="57"/>
  <c r="BJ1346" i="57"/>
  <c r="BJ1350" i="57"/>
  <c r="BJ1354" i="57"/>
  <c r="BJ1358" i="57"/>
  <c r="BJ1362" i="57"/>
  <c r="BJ1287" i="57"/>
  <c r="BJ1291" i="57"/>
  <c r="BJ1295" i="57"/>
  <c r="BJ1299" i="57"/>
  <c r="BJ1303" i="57"/>
  <c r="BJ1307" i="57"/>
  <c r="BJ1311" i="57"/>
  <c r="BJ1315" i="57"/>
  <c r="BJ1319" i="57"/>
  <c r="BJ1323" i="57"/>
  <c r="BJ1327" i="57"/>
  <c r="BJ1331" i="57"/>
  <c r="BJ1335" i="57"/>
  <c r="BJ1339" i="57"/>
  <c r="BJ1343" i="57"/>
  <c r="BJ1347" i="57"/>
  <c r="BJ1351" i="57"/>
  <c r="BJ1355" i="57"/>
  <c r="BJ1359" i="57"/>
  <c r="BJ1363" i="57"/>
  <c r="BG1604" i="57"/>
  <c r="BG1608" i="57"/>
  <c r="BG1612" i="57"/>
  <c r="BG1616" i="57"/>
  <c r="BG1620" i="57"/>
  <c r="BG1624" i="57"/>
  <c r="BG1628" i="57"/>
  <c r="BG1632" i="57"/>
  <c r="BG1636" i="57"/>
  <c r="BG1640" i="57"/>
  <c r="BG1644" i="57"/>
  <c r="BG1648" i="57"/>
  <c r="BG1652" i="57"/>
  <c r="BG1656" i="57"/>
  <c r="BG1660" i="57"/>
  <c r="BG1664" i="57"/>
  <c r="BG1668" i="57"/>
  <c r="BG1672" i="57"/>
  <c r="BG1676" i="57"/>
  <c r="BG1680" i="57"/>
  <c r="BG1605" i="57"/>
  <c r="BG1609" i="57"/>
  <c r="BG1613" i="57"/>
  <c r="BG1617" i="57"/>
  <c r="BG1621" i="57"/>
  <c r="BG1625" i="57"/>
  <c r="BG1629" i="57"/>
  <c r="BG1633" i="57"/>
  <c r="BG1637" i="57"/>
  <c r="BG1641" i="57"/>
  <c r="BG1645" i="57"/>
  <c r="BG1649" i="57"/>
  <c r="BG1653" i="57"/>
  <c r="BG1657" i="57"/>
  <c r="BG1661" i="57"/>
  <c r="BG1665" i="57"/>
  <c r="BG1669" i="57"/>
  <c r="BG1673" i="57"/>
  <c r="BG1677" i="57"/>
  <c r="BG1681" i="57"/>
  <c r="BG1606" i="57"/>
  <c r="BG1610" i="57"/>
  <c r="BG1614" i="57"/>
  <c r="BG1618" i="57"/>
  <c r="BG1622" i="57"/>
  <c r="BG1626" i="57"/>
  <c r="BG1630" i="57"/>
  <c r="BG1634" i="57"/>
  <c r="BG1638" i="57"/>
  <c r="BG1642" i="57"/>
  <c r="BG1646" i="57"/>
  <c r="BG1650" i="57"/>
  <c r="BG1654" i="57"/>
  <c r="BG1658" i="57"/>
  <c r="BG1662" i="57"/>
  <c r="BG1666" i="57"/>
  <c r="BG1670" i="57"/>
  <c r="BG1674" i="57"/>
  <c r="BG1678" i="57"/>
  <c r="BG1682" i="57"/>
  <c r="BG1607" i="57"/>
  <c r="BG1611" i="57"/>
  <c r="BG1615" i="57"/>
  <c r="BG1619" i="57"/>
  <c r="BG1623" i="57"/>
  <c r="BG1627" i="57"/>
  <c r="BG1631" i="57"/>
  <c r="BG1635" i="57"/>
  <c r="BG1639" i="57"/>
  <c r="BG1643" i="57"/>
  <c r="BG1647" i="57"/>
  <c r="BG1651" i="57"/>
  <c r="BG1655" i="57"/>
  <c r="BG1659" i="57"/>
  <c r="BG1663" i="57"/>
  <c r="BG1667" i="57"/>
  <c r="BG1671" i="57"/>
  <c r="BG1675" i="57"/>
  <c r="BG1679" i="57"/>
  <c r="BG1683" i="57"/>
  <c r="BD1526" i="57"/>
  <c r="BD1530" i="57"/>
  <c r="BD1534" i="57"/>
  <c r="BD1538" i="57"/>
  <c r="BD1542" i="57"/>
  <c r="BD1546" i="57"/>
  <c r="BD1550" i="57"/>
  <c r="BD1554" i="57"/>
  <c r="BD1558" i="57"/>
  <c r="BD1562" i="57"/>
  <c r="BD1566" i="57"/>
  <c r="BD1570" i="57"/>
  <c r="BD1574" i="57"/>
  <c r="BD1578" i="57"/>
  <c r="BD1582" i="57"/>
  <c r="BD1586" i="57"/>
  <c r="BD1590" i="57"/>
  <c r="BD1594" i="57"/>
  <c r="BD1598" i="57"/>
  <c r="BD1602" i="57"/>
  <c r="BD1527" i="57"/>
  <c r="BD1531" i="57"/>
  <c r="BD1535" i="57"/>
  <c r="BD1539" i="57"/>
  <c r="BD1543" i="57"/>
  <c r="BD1547" i="57"/>
  <c r="BD1551" i="57"/>
  <c r="BD1555" i="57"/>
  <c r="BD1559" i="57"/>
  <c r="BD1563" i="57"/>
  <c r="BD1567" i="57"/>
  <c r="BD1571" i="57"/>
  <c r="BD1575" i="57"/>
  <c r="BD1579" i="57"/>
  <c r="BD1583" i="57"/>
  <c r="BD1587" i="57"/>
  <c r="BD1591" i="57"/>
  <c r="BD1595" i="57"/>
  <c r="BD1599" i="57"/>
  <c r="BD1603" i="57"/>
  <c r="BD1524" i="57"/>
  <c r="BD1528" i="57"/>
  <c r="BD1532" i="57"/>
  <c r="BD1536" i="57"/>
  <c r="BD1540" i="57"/>
  <c r="BD1544" i="57"/>
  <c r="BD1548" i="57"/>
  <c r="BD1552" i="57"/>
  <c r="BD1556" i="57"/>
  <c r="BD1560" i="57"/>
  <c r="BD1564" i="57"/>
  <c r="BD1568" i="57"/>
  <c r="BD1572" i="57"/>
  <c r="BD1576" i="57"/>
  <c r="BD1580" i="57"/>
  <c r="BD1584" i="57"/>
  <c r="BD1588" i="57"/>
  <c r="BD1592" i="57"/>
  <c r="BD1596" i="57"/>
  <c r="BD1600" i="57"/>
  <c r="BD1525" i="57"/>
  <c r="BD1529" i="57"/>
  <c r="BD1533" i="57"/>
  <c r="BD1537" i="57"/>
  <c r="BD1541" i="57"/>
  <c r="BD1545" i="57"/>
  <c r="BD1549" i="57"/>
  <c r="BD1553" i="57"/>
  <c r="BD1557" i="57"/>
  <c r="BD1561" i="57"/>
  <c r="BD1565" i="57"/>
  <c r="BD1569" i="57"/>
  <c r="BD1573" i="57"/>
  <c r="BD1577" i="57"/>
  <c r="BD1581" i="57"/>
  <c r="BD1585" i="57"/>
  <c r="BD1589" i="57"/>
  <c r="BD1593" i="57"/>
  <c r="BD1597" i="57"/>
  <c r="BD1601" i="57"/>
  <c r="BJ1364" i="57"/>
  <c r="BJ1368" i="57"/>
  <c r="BJ1372" i="57"/>
  <c r="BJ1376" i="57"/>
  <c r="BJ1380" i="57"/>
  <c r="BJ1384" i="57"/>
  <c r="BJ1388" i="57"/>
  <c r="BJ1392" i="57"/>
  <c r="BJ1396" i="57"/>
  <c r="BJ1400" i="57"/>
  <c r="BJ1404" i="57"/>
  <c r="BJ1408" i="57"/>
  <c r="BJ1412" i="57"/>
  <c r="BJ1416" i="57"/>
  <c r="BJ1420" i="57"/>
  <c r="BJ1424" i="57"/>
  <c r="BJ1428" i="57"/>
  <c r="BJ1432" i="57"/>
  <c r="BJ1436" i="57"/>
  <c r="BJ1440" i="57"/>
  <c r="BJ1365" i="57"/>
  <c r="BJ1369" i="57"/>
  <c r="BJ1373" i="57"/>
  <c r="BJ1377" i="57"/>
  <c r="BJ1381" i="57"/>
  <c r="BJ1385" i="57"/>
  <c r="BJ1389" i="57"/>
  <c r="BJ1393" i="57"/>
  <c r="BJ1397" i="57"/>
  <c r="BJ1401" i="57"/>
  <c r="BJ1405" i="57"/>
  <c r="BJ1409" i="57"/>
  <c r="BJ1413" i="57"/>
  <c r="BJ1417" i="57"/>
  <c r="BJ1421" i="57"/>
  <c r="BJ1425" i="57"/>
  <c r="BJ1429" i="57"/>
  <c r="BJ1433" i="57"/>
  <c r="BJ1437" i="57"/>
  <c r="BJ1441" i="57"/>
  <c r="BJ1366" i="57"/>
  <c r="BJ1370" i="57"/>
  <c r="BJ1374" i="57"/>
  <c r="BJ1378" i="57"/>
  <c r="BJ1382" i="57"/>
  <c r="BJ1386" i="57"/>
  <c r="BJ1390" i="57"/>
  <c r="BJ1394" i="57"/>
  <c r="BJ1398" i="57"/>
  <c r="BJ1402" i="57"/>
  <c r="BJ1406" i="57"/>
  <c r="BJ1410" i="57"/>
  <c r="BJ1414" i="57"/>
  <c r="BJ1418" i="57"/>
  <c r="BJ1422" i="57"/>
  <c r="BJ1426" i="57"/>
  <c r="BJ1430" i="57"/>
  <c r="BJ1434" i="57"/>
  <c r="BJ1438" i="57"/>
  <c r="BJ1442" i="57"/>
  <c r="BJ1367" i="57"/>
  <c r="BJ1371" i="57"/>
  <c r="BJ1375" i="57"/>
  <c r="BJ1379" i="57"/>
  <c r="BJ1383" i="57"/>
  <c r="BJ1387" i="57"/>
  <c r="BJ1391" i="57"/>
  <c r="BJ1395" i="57"/>
  <c r="BJ1399" i="57"/>
  <c r="BJ1403" i="57"/>
  <c r="BJ1407" i="57"/>
  <c r="BJ1411" i="57"/>
  <c r="BJ1415" i="57"/>
  <c r="BJ1419" i="57"/>
  <c r="BJ1423" i="57"/>
  <c r="BJ1427" i="57"/>
  <c r="BJ1431" i="57"/>
  <c r="BJ1435" i="57"/>
  <c r="BJ1439" i="57"/>
  <c r="BJ1443" i="57"/>
  <c r="BG1284" i="57"/>
  <c r="BG1288" i="57"/>
  <c r="BG1292" i="57"/>
  <c r="BG1296" i="57"/>
  <c r="BG1300" i="57"/>
  <c r="BG1304" i="57"/>
  <c r="BG1308" i="57"/>
  <c r="BG1312" i="57"/>
  <c r="BG1316" i="57"/>
  <c r="BG1320" i="57"/>
  <c r="BG1324" i="57"/>
  <c r="BG1328" i="57"/>
  <c r="BG1332" i="57"/>
  <c r="BG1336" i="57"/>
  <c r="BG1340" i="57"/>
  <c r="BG1344" i="57"/>
  <c r="BG1348" i="57"/>
  <c r="BG1352" i="57"/>
  <c r="BG1356" i="57"/>
  <c r="BG1360" i="57"/>
  <c r="BG1285" i="57"/>
  <c r="BG1289" i="57"/>
  <c r="BG1293" i="57"/>
  <c r="BG1297" i="57"/>
  <c r="BG1301" i="57"/>
  <c r="BG1305" i="57"/>
  <c r="BG1309" i="57"/>
  <c r="BG1313" i="57"/>
  <c r="BG1317" i="57"/>
  <c r="BG1321" i="57"/>
  <c r="BG1325" i="57"/>
  <c r="BG1329" i="57"/>
  <c r="BG1333" i="57"/>
  <c r="BG1337" i="57"/>
  <c r="BG1341" i="57"/>
  <c r="BG1345" i="57"/>
  <c r="BG1349" i="57"/>
  <c r="BG1353" i="57"/>
  <c r="BG1357" i="57"/>
  <c r="BG1361" i="57"/>
  <c r="BG1291" i="57"/>
  <c r="BG1299" i="57"/>
  <c r="BG1307" i="57"/>
  <c r="BG1315" i="57"/>
  <c r="BG1323" i="57"/>
  <c r="BG1331" i="57"/>
  <c r="BG1339" i="57"/>
  <c r="BG1347" i="57"/>
  <c r="BG1355" i="57"/>
  <c r="BG1363" i="57"/>
  <c r="BG1286" i="57"/>
  <c r="BG1294" i="57"/>
  <c r="BG1302" i="57"/>
  <c r="BG1310" i="57"/>
  <c r="BG1318" i="57"/>
  <c r="BG1326" i="57"/>
  <c r="BG1334" i="57"/>
  <c r="BG1342" i="57"/>
  <c r="BG1350" i="57"/>
  <c r="BG1358" i="57"/>
  <c r="BG1287" i="57"/>
  <c r="BG1295" i="57"/>
  <c r="BG1303" i="57"/>
  <c r="BG1311" i="57"/>
  <c r="BG1319" i="57"/>
  <c r="BG1327" i="57"/>
  <c r="BG1335" i="57"/>
  <c r="BG1343" i="57"/>
  <c r="BG1351" i="57"/>
  <c r="BG1359" i="57"/>
  <c r="BG1290" i="57"/>
  <c r="BG1322" i="57"/>
  <c r="BG1354" i="57"/>
  <c r="BG1298" i="57"/>
  <c r="BG1330" i="57"/>
  <c r="BG1362" i="57"/>
  <c r="BG1306" i="57"/>
  <c r="BG1338" i="57"/>
  <c r="BG1314" i="57"/>
  <c r="BG1346" i="57"/>
  <c r="BD1606" i="57"/>
  <c r="BD1610" i="57"/>
  <c r="BD1614" i="57"/>
  <c r="BD1618" i="57"/>
  <c r="BD1622" i="57"/>
  <c r="BD1626" i="57"/>
  <c r="BD1630" i="57"/>
  <c r="BD1634" i="57"/>
  <c r="BD1638" i="57"/>
  <c r="BD1642" i="57"/>
  <c r="BD1646" i="57"/>
  <c r="BD1650" i="57"/>
  <c r="BD1654" i="57"/>
  <c r="BD1658" i="57"/>
  <c r="BD1662" i="57"/>
  <c r="BD1666" i="57"/>
  <c r="BD1670" i="57"/>
  <c r="BD1674" i="57"/>
  <c r="BD1678" i="57"/>
  <c r="BD1682" i="57"/>
  <c r="BD1607" i="57"/>
  <c r="BD1611" i="57"/>
  <c r="BD1615" i="57"/>
  <c r="BD1619" i="57"/>
  <c r="BD1623" i="57"/>
  <c r="BD1627" i="57"/>
  <c r="BD1631" i="57"/>
  <c r="BD1635" i="57"/>
  <c r="BD1639" i="57"/>
  <c r="BD1643" i="57"/>
  <c r="BD1647" i="57"/>
  <c r="BD1651" i="57"/>
  <c r="BD1655" i="57"/>
  <c r="BD1659" i="57"/>
  <c r="BD1663" i="57"/>
  <c r="BD1667" i="57"/>
  <c r="BD1671" i="57"/>
  <c r="BD1675" i="57"/>
  <c r="BD1679" i="57"/>
  <c r="BD1683" i="57"/>
  <c r="BD1604" i="57"/>
  <c r="BD1608" i="57"/>
  <c r="BD1612" i="57"/>
  <c r="BD1616" i="57"/>
  <c r="BD1620" i="57"/>
  <c r="BD1624" i="57"/>
  <c r="BD1628" i="57"/>
  <c r="BD1632" i="57"/>
  <c r="BD1636" i="57"/>
  <c r="BD1640" i="57"/>
  <c r="BD1644" i="57"/>
  <c r="BD1648" i="57"/>
  <c r="BD1652" i="57"/>
  <c r="BD1656" i="57"/>
  <c r="BD1660" i="57"/>
  <c r="BD1664" i="57"/>
  <c r="BD1668" i="57"/>
  <c r="BD1672" i="57"/>
  <c r="BD1676" i="57"/>
  <c r="BD1680" i="57"/>
  <c r="BD1605" i="57"/>
  <c r="BD1609" i="57"/>
  <c r="BD1613" i="57"/>
  <c r="BD1617" i="57"/>
  <c r="BD1621" i="57"/>
  <c r="BD1625" i="57"/>
  <c r="BD1629" i="57"/>
  <c r="BD1633" i="57"/>
  <c r="BD1637" i="57"/>
  <c r="BD1641" i="57"/>
  <c r="BD1645" i="57"/>
  <c r="BD1649" i="57"/>
  <c r="BD1653" i="57"/>
  <c r="BD1657" i="57"/>
  <c r="BD1661" i="57"/>
  <c r="BD1665" i="57"/>
  <c r="BD1669" i="57"/>
  <c r="BD1673" i="57"/>
  <c r="BD1677" i="57"/>
  <c r="BD1681" i="57"/>
  <c r="BJ1444" i="57"/>
  <c r="BJ1448" i="57"/>
  <c r="BJ1452" i="57"/>
  <c r="BJ1456" i="57"/>
  <c r="BJ1460" i="57"/>
  <c r="BJ1464" i="57"/>
  <c r="BJ1468" i="57"/>
  <c r="BJ1472" i="57"/>
  <c r="BJ1476" i="57"/>
  <c r="BJ1480" i="57"/>
  <c r="BJ1484" i="57"/>
  <c r="BJ1488" i="57"/>
  <c r="BJ1492" i="57"/>
  <c r="BJ1496" i="57"/>
  <c r="BJ1500" i="57"/>
  <c r="BJ1504" i="57"/>
  <c r="BJ1508" i="57"/>
  <c r="BJ1512" i="57"/>
  <c r="BJ1516" i="57"/>
  <c r="BJ1520" i="57"/>
  <c r="BJ1445" i="57"/>
  <c r="BJ1449" i="57"/>
  <c r="BJ1453" i="57"/>
  <c r="BJ1457" i="57"/>
  <c r="BJ1461" i="57"/>
  <c r="BJ1465" i="57"/>
  <c r="BJ1469" i="57"/>
  <c r="BJ1446" i="57"/>
  <c r="BJ1450" i="57"/>
  <c r="BJ1454" i="57"/>
  <c r="BJ1458" i="57"/>
  <c r="BJ1462" i="57"/>
  <c r="BJ1466" i="57"/>
  <c r="BJ1470" i="57"/>
  <c r="BJ1474" i="57"/>
  <c r="BJ1478" i="57"/>
  <c r="BJ1482" i="57"/>
  <c r="BJ1486" i="57"/>
  <c r="BJ1490" i="57"/>
  <c r="BJ1494" i="57"/>
  <c r="BJ1498" i="57"/>
  <c r="BJ1502" i="57"/>
  <c r="BJ1506" i="57"/>
  <c r="BJ1510" i="57"/>
  <c r="BJ1514" i="57"/>
  <c r="BJ1518" i="57"/>
  <c r="BJ1522" i="57"/>
  <c r="BJ1447" i="57"/>
  <c r="BJ1451" i="57"/>
  <c r="BJ1455" i="57"/>
  <c r="BJ1459" i="57"/>
  <c r="BJ1463" i="57"/>
  <c r="BJ1467" i="57"/>
  <c r="BJ1471" i="57"/>
  <c r="BJ1475" i="57"/>
  <c r="BJ1479" i="57"/>
  <c r="BJ1483" i="57"/>
  <c r="BJ1487" i="57"/>
  <c r="BJ1491" i="57"/>
  <c r="BJ1495" i="57"/>
  <c r="BJ1499" i="57"/>
  <c r="BJ1503" i="57"/>
  <c r="BJ1507" i="57"/>
  <c r="BJ1511" i="57"/>
  <c r="BJ1515" i="57"/>
  <c r="BJ1519" i="57"/>
  <c r="BJ1523" i="57"/>
  <c r="BJ1485" i="57"/>
  <c r="BJ1501" i="57"/>
  <c r="BJ1517" i="57"/>
  <c r="BJ1473" i="57"/>
  <c r="BJ1489" i="57"/>
  <c r="BJ1505" i="57"/>
  <c r="BJ1521" i="57"/>
  <c r="BJ1477" i="57"/>
  <c r="BJ1493" i="57"/>
  <c r="BJ1509" i="57"/>
  <c r="BJ1481" i="57"/>
  <c r="BJ1497" i="57"/>
  <c r="BJ1513" i="57"/>
  <c r="BG1364" i="57"/>
  <c r="BG1368" i="57"/>
  <c r="BG1372" i="57"/>
  <c r="BG1376" i="57"/>
  <c r="BG1380" i="57"/>
  <c r="BG1384" i="57"/>
  <c r="BG1388" i="57"/>
  <c r="BG1392" i="57"/>
  <c r="BG1396" i="57"/>
  <c r="BG1365" i="57"/>
  <c r="BG1369" i="57"/>
  <c r="BG1373" i="57"/>
  <c r="BG1377" i="57"/>
  <c r="BG1381" i="57"/>
  <c r="BG1385" i="57"/>
  <c r="BG1389" i="57"/>
  <c r="BG1393" i="57"/>
  <c r="BG1371" i="57"/>
  <c r="BG1379" i="57"/>
  <c r="BG1387" i="57"/>
  <c r="BG1395" i="57"/>
  <c r="BG1400" i="57"/>
  <c r="BG1404" i="57"/>
  <c r="BG1408" i="57"/>
  <c r="BG1412" i="57"/>
  <c r="BG1416" i="57"/>
  <c r="BG1420" i="57"/>
  <c r="BG1424" i="57"/>
  <c r="BG1428" i="57"/>
  <c r="BG1432" i="57"/>
  <c r="BG1436" i="57"/>
  <c r="BG1440" i="57"/>
  <c r="BG1366" i="57"/>
  <c r="BG1374" i="57"/>
  <c r="BG1382" i="57"/>
  <c r="BG1390" i="57"/>
  <c r="BG1397" i="57"/>
  <c r="BG1401" i="57"/>
  <c r="BG1405" i="57"/>
  <c r="BG1409" i="57"/>
  <c r="BG1413" i="57"/>
  <c r="BG1417" i="57"/>
  <c r="BG1421" i="57"/>
  <c r="BG1425" i="57"/>
  <c r="BG1429" i="57"/>
  <c r="BG1433" i="57"/>
  <c r="BG1437" i="57"/>
  <c r="BG1441" i="57"/>
  <c r="BG1367" i="57"/>
  <c r="BG1375" i="57"/>
  <c r="BG1383" i="57"/>
  <c r="BG1391" i="57"/>
  <c r="BG1398" i="57"/>
  <c r="BG1402" i="57"/>
  <c r="BG1406" i="57"/>
  <c r="BG1410" i="57"/>
  <c r="BG1414" i="57"/>
  <c r="BG1418" i="57"/>
  <c r="BG1422" i="57"/>
  <c r="BG1426" i="57"/>
  <c r="BG1430" i="57"/>
  <c r="BG1434" i="57"/>
  <c r="BG1438" i="57"/>
  <c r="BG1442" i="57"/>
  <c r="BG1386" i="57"/>
  <c r="BG1407" i="57"/>
  <c r="BG1423" i="57"/>
  <c r="BG1439" i="57"/>
  <c r="BG1394" i="57"/>
  <c r="BG1411" i="57"/>
  <c r="BG1427" i="57"/>
  <c r="BG1443" i="57"/>
  <c r="BG1370" i="57"/>
  <c r="BG1399" i="57"/>
  <c r="BG1415" i="57"/>
  <c r="BG1431" i="57"/>
  <c r="BG1378" i="57"/>
  <c r="BG1403" i="57"/>
  <c r="BG1419" i="57"/>
  <c r="BG1435" i="57"/>
  <c r="BD1287" i="57"/>
  <c r="BD1291" i="57"/>
  <c r="BD1295" i="57"/>
  <c r="BD1299" i="57"/>
  <c r="BD1303" i="57"/>
  <c r="BD1307" i="57"/>
  <c r="BD1311" i="57"/>
  <c r="BD1315" i="57"/>
  <c r="BD1319" i="57"/>
  <c r="BD1323" i="57"/>
  <c r="BD1327" i="57"/>
  <c r="BD1284" i="57"/>
  <c r="BD1288" i="57"/>
  <c r="BD1292" i="57"/>
  <c r="BD1296" i="57"/>
  <c r="BD1300" i="57"/>
  <c r="BD1304" i="57"/>
  <c r="BD1308" i="57"/>
  <c r="BD1312" i="57"/>
  <c r="BD1316" i="57"/>
  <c r="BD1320" i="57"/>
  <c r="BD1324" i="57"/>
  <c r="BD1328" i="57"/>
  <c r="BD1332" i="57"/>
  <c r="BD1285" i="57"/>
  <c r="BD1289" i="57"/>
  <c r="BD1293" i="57"/>
  <c r="BD1297" i="57"/>
  <c r="BD1301" i="57"/>
  <c r="BD1305" i="57"/>
  <c r="BD1309" i="57"/>
  <c r="BD1313" i="57"/>
  <c r="BD1317" i="57"/>
  <c r="BD1321" i="57"/>
  <c r="BD1325" i="57"/>
  <c r="BD1329" i="57"/>
  <c r="BD1286" i="57"/>
  <c r="BD1290" i="57"/>
  <c r="BD1294" i="57"/>
  <c r="BD1298" i="57"/>
  <c r="BD1302" i="57"/>
  <c r="BD1306" i="57"/>
  <c r="BD1310" i="57"/>
  <c r="BD1314" i="57"/>
  <c r="BD1318" i="57"/>
  <c r="BD1322" i="57"/>
  <c r="BD1326" i="57"/>
  <c r="BD1334" i="57"/>
  <c r="BD1338" i="57"/>
  <c r="BD1342" i="57"/>
  <c r="BD1346" i="57"/>
  <c r="BD1350" i="57"/>
  <c r="BD1354" i="57"/>
  <c r="BD1358" i="57"/>
  <c r="BD1362" i="57"/>
  <c r="BD1330" i="57"/>
  <c r="BD1335" i="57"/>
  <c r="BD1339" i="57"/>
  <c r="BD1343" i="57"/>
  <c r="BD1347" i="57"/>
  <c r="BD1351" i="57"/>
  <c r="BD1355" i="57"/>
  <c r="BD1359" i="57"/>
  <c r="BD1363" i="57"/>
  <c r="BD1331" i="57"/>
  <c r="BD1336" i="57"/>
  <c r="BD1340" i="57"/>
  <c r="BD1344" i="57"/>
  <c r="BD1348" i="57"/>
  <c r="BD1352" i="57"/>
  <c r="BD1356" i="57"/>
  <c r="BD1360" i="57"/>
  <c r="BD1333" i="57"/>
  <c r="BD1337" i="57"/>
  <c r="BD1341" i="57"/>
  <c r="BD1345" i="57"/>
  <c r="BD1349" i="57"/>
  <c r="BD1353" i="57"/>
  <c r="BD1357" i="57"/>
  <c r="BD1361" i="57"/>
  <c r="BJ1524" i="57"/>
  <c r="BJ1528" i="57"/>
  <c r="BJ1532" i="57"/>
  <c r="BJ1536" i="57"/>
  <c r="BJ1540" i="57"/>
  <c r="BJ1544" i="57"/>
  <c r="BJ1548" i="57"/>
  <c r="BJ1552" i="57"/>
  <c r="BJ1556" i="57"/>
  <c r="BJ1560" i="57"/>
  <c r="BJ1564" i="57"/>
  <c r="BJ1568" i="57"/>
  <c r="BJ1572" i="57"/>
  <c r="BJ1576" i="57"/>
  <c r="BJ1580" i="57"/>
  <c r="BJ1584" i="57"/>
  <c r="BJ1588" i="57"/>
  <c r="BJ1592" i="57"/>
  <c r="BJ1596" i="57"/>
  <c r="BJ1600" i="57"/>
  <c r="BJ1526" i="57"/>
  <c r="BJ1530" i="57"/>
  <c r="BJ1534" i="57"/>
  <c r="BJ1538" i="57"/>
  <c r="BJ1542" i="57"/>
  <c r="BJ1546" i="57"/>
  <c r="BJ1550" i="57"/>
  <c r="BJ1554" i="57"/>
  <c r="BJ1558" i="57"/>
  <c r="BJ1562" i="57"/>
  <c r="BJ1566" i="57"/>
  <c r="BJ1570" i="57"/>
  <c r="BJ1574" i="57"/>
  <c r="BJ1578" i="57"/>
  <c r="BJ1582" i="57"/>
  <c r="BJ1586" i="57"/>
  <c r="BJ1590" i="57"/>
  <c r="BJ1594" i="57"/>
  <c r="BJ1598" i="57"/>
  <c r="BJ1602" i="57"/>
  <c r="BJ1527" i="57"/>
  <c r="BJ1531" i="57"/>
  <c r="BJ1535" i="57"/>
  <c r="BJ1539" i="57"/>
  <c r="BJ1543" i="57"/>
  <c r="BJ1547" i="57"/>
  <c r="BJ1551" i="57"/>
  <c r="BJ1555" i="57"/>
  <c r="BJ1559" i="57"/>
  <c r="BJ1563" i="57"/>
  <c r="BJ1567" i="57"/>
  <c r="BJ1571" i="57"/>
  <c r="BJ1575" i="57"/>
  <c r="BJ1579" i="57"/>
  <c r="BJ1583" i="57"/>
  <c r="BJ1587" i="57"/>
  <c r="BJ1591" i="57"/>
  <c r="BJ1595" i="57"/>
  <c r="BJ1599" i="57"/>
  <c r="BJ1603" i="57"/>
  <c r="BJ1533" i="57"/>
  <c r="BJ1549" i="57"/>
  <c r="BJ1565" i="57"/>
  <c r="BJ1581" i="57"/>
  <c r="BJ1597" i="57"/>
  <c r="BJ1537" i="57"/>
  <c r="BJ1553" i="57"/>
  <c r="BJ1569" i="57"/>
  <c r="BJ1585" i="57"/>
  <c r="BJ1601" i="57"/>
  <c r="BJ1525" i="57"/>
  <c r="BJ1541" i="57"/>
  <c r="BJ1557" i="57"/>
  <c r="BJ1573" i="57"/>
  <c r="BJ1589" i="57"/>
  <c r="BJ1545" i="57"/>
  <c r="BJ1561" i="57"/>
  <c r="BJ1577" i="57"/>
  <c r="BJ1529" i="57"/>
  <c r="BJ1593" i="57"/>
  <c r="BG1444" i="57"/>
  <c r="BG1448" i="57"/>
  <c r="BG1452" i="57"/>
  <c r="BG1456" i="57"/>
  <c r="BG1460" i="57"/>
  <c r="BG1464" i="57"/>
  <c r="BG1468" i="57"/>
  <c r="BG1472" i="57"/>
  <c r="BG1476" i="57"/>
  <c r="BG1480" i="57"/>
  <c r="BG1484" i="57"/>
  <c r="BG1488" i="57"/>
  <c r="BG1492" i="57"/>
  <c r="BG1496" i="57"/>
  <c r="BG1500" i="57"/>
  <c r="BG1504" i="57"/>
  <c r="BG1508" i="57"/>
  <c r="BG1512" i="57"/>
  <c r="BG1516" i="57"/>
  <c r="BG1520" i="57"/>
  <c r="BG1445" i="57"/>
  <c r="BG1449" i="57"/>
  <c r="BG1453" i="57"/>
  <c r="BG1457" i="57"/>
  <c r="BG1461" i="57"/>
  <c r="BG1465" i="57"/>
  <c r="BG1469" i="57"/>
  <c r="BG1473" i="57"/>
  <c r="BG1477" i="57"/>
  <c r="BG1481" i="57"/>
  <c r="BG1485" i="57"/>
  <c r="BG1489" i="57"/>
  <c r="BG1493" i="57"/>
  <c r="BG1497" i="57"/>
  <c r="BG1501" i="57"/>
  <c r="BG1505" i="57"/>
  <c r="BG1509" i="57"/>
  <c r="BG1513" i="57"/>
  <c r="BG1517" i="57"/>
  <c r="BG1521" i="57"/>
  <c r="BG1446" i="57"/>
  <c r="BG1450" i="57"/>
  <c r="BG1454" i="57"/>
  <c r="BG1458" i="57"/>
  <c r="BG1462" i="57"/>
  <c r="BG1466" i="57"/>
  <c r="BG1470" i="57"/>
  <c r="BG1474" i="57"/>
  <c r="BG1478" i="57"/>
  <c r="BG1482" i="57"/>
  <c r="BG1486" i="57"/>
  <c r="BG1490" i="57"/>
  <c r="BG1494" i="57"/>
  <c r="BG1498" i="57"/>
  <c r="BG1502" i="57"/>
  <c r="BG1506" i="57"/>
  <c r="BG1510" i="57"/>
  <c r="BG1514" i="57"/>
  <c r="BG1518" i="57"/>
  <c r="BG1522" i="57"/>
  <c r="BG1455" i="57"/>
  <c r="BG1471" i="57"/>
  <c r="BG1487" i="57"/>
  <c r="BG1503" i="57"/>
  <c r="BG1519" i="57"/>
  <c r="BG1459" i="57"/>
  <c r="BG1475" i="57"/>
  <c r="BG1491" i="57"/>
  <c r="BG1507" i="57"/>
  <c r="BG1523" i="57"/>
  <c r="BG1447" i="57"/>
  <c r="BG1463" i="57"/>
  <c r="BG1479" i="57"/>
  <c r="BG1495" i="57"/>
  <c r="BG1511" i="57"/>
  <c r="BG1451" i="57"/>
  <c r="BG1467" i="57"/>
  <c r="BG1483" i="57"/>
  <c r="BG1499" i="57"/>
  <c r="BG1515" i="57"/>
  <c r="BD1366" i="57"/>
  <c r="BD1370" i="57"/>
  <c r="BD1374" i="57"/>
  <c r="BD1378" i="57"/>
  <c r="BD1382" i="57"/>
  <c r="BD1386" i="57"/>
  <c r="BD1390" i="57"/>
  <c r="BD1394" i="57"/>
  <c r="BD1398" i="57"/>
  <c r="BD1402" i="57"/>
  <c r="BD1406" i="57"/>
  <c r="BD1410" i="57"/>
  <c r="BD1414" i="57"/>
  <c r="BD1418" i="57"/>
  <c r="BD1422" i="57"/>
  <c r="BD1426" i="57"/>
  <c r="BD1430" i="57"/>
  <c r="BD1434" i="57"/>
  <c r="BD1438" i="57"/>
  <c r="BD1442" i="57"/>
  <c r="BD1367" i="57"/>
  <c r="BD1371" i="57"/>
  <c r="BD1375" i="57"/>
  <c r="BD1379" i="57"/>
  <c r="BD1383" i="57"/>
  <c r="BD1387" i="57"/>
  <c r="BD1391" i="57"/>
  <c r="BD1395" i="57"/>
  <c r="BD1399" i="57"/>
  <c r="BD1403" i="57"/>
  <c r="BD1407" i="57"/>
  <c r="BD1411" i="57"/>
  <c r="BD1415" i="57"/>
  <c r="BD1419" i="57"/>
  <c r="BD1423" i="57"/>
  <c r="BD1427" i="57"/>
  <c r="BD1431" i="57"/>
  <c r="BD1435" i="57"/>
  <c r="BD1439" i="57"/>
  <c r="BD1443" i="57"/>
  <c r="BD1364" i="57"/>
  <c r="BD1368" i="57"/>
  <c r="BD1372" i="57"/>
  <c r="BD1376" i="57"/>
  <c r="BD1380" i="57"/>
  <c r="BD1384" i="57"/>
  <c r="BD1388" i="57"/>
  <c r="BD1392" i="57"/>
  <c r="BD1396" i="57"/>
  <c r="BD1400" i="57"/>
  <c r="BD1404" i="57"/>
  <c r="BD1408" i="57"/>
  <c r="BD1412" i="57"/>
  <c r="BD1416" i="57"/>
  <c r="BD1420" i="57"/>
  <c r="BD1424" i="57"/>
  <c r="BD1428" i="57"/>
  <c r="BD1432" i="57"/>
  <c r="BD1436" i="57"/>
  <c r="BD1440" i="57"/>
  <c r="BD1365" i="57"/>
  <c r="BD1369" i="57"/>
  <c r="BD1373" i="57"/>
  <c r="BD1377" i="57"/>
  <c r="BD1381" i="57"/>
  <c r="BD1385" i="57"/>
  <c r="BD1389" i="57"/>
  <c r="BD1393" i="57"/>
  <c r="BD1397" i="57"/>
  <c r="BD1401" i="57"/>
  <c r="BD1405" i="57"/>
  <c r="BD1409" i="57"/>
  <c r="BD1413" i="57"/>
  <c r="BD1417" i="57"/>
  <c r="BD1421" i="57"/>
  <c r="BD1425" i="57"/>
  <c r="BD1429" i="57"/>
  <c r="BD1433" i="57"/>
  <c r="BD1437" i="57"/>
  <c r="BD1441" i="57"/>
  <c r="GT789" i="65"/>
  <c r="HF789" i="65"/>
  <c r="GS789" i="65"/>
  <c r="GV789" i="65" s="1"/>
  <c r="GT856" i="65"/>
  <c r="GY856" i="65" s="1"/>
  <c r="HF856" i="65"/>
  <c r="GS856" i="65"/>
  <c r="GV856" i="65" s="1"/>
  <c r="GT788" i="65"/>
  <c r="GY788" i="65" s="1"/>
  <c r="HF788" i="65"/>
  <c r="GS788" i="65"/>
  <c r="GV788" i="65" s="1"/>
  <c r="GT486" i="65"/>
  <c r="HF486" i="65"/>
  <c r="GS486" i="65"/>
  <c r="GV486" i="65" s="1"/>
  <c r="GS715" i="65"/>
  <c r="GV715" i="65" s="1"/>
  <c r="GT715" i="65"/>
  <c r="HF715" i="65"/>
  <c r="GS563" i="65"/>
  <c r="GV563" i="65" s="1"/>
  <c r="GT563" i="65"/>
  <c r="GY563" i="65" s="1"/>
  <c r="HF563" i="65"/>
  <c r="GS521" i="65"/>
  <c r="GV521" i="65" s="1"/>
  <c r="GT521" i="65"/>
  <c r="GY521" i="65" s="1"/>
  <c r="HF521" i="65"/>
  <c r="GS642" i="65"/>
  <c r="GV642" i="65" s="1"/>
  <c r="HF642" i="65"/>
  <c r="GT642" i="65"/>
  <c r="HF704" i="65"/>
  <c r="GS704" i="65"/>
  <c r="GV704" i="65" s="1"/>
  <c r="GT704" i="65"/>
  <c r="GS702" i="65"/>
  <c r="GV702" i="65" s="1"/>
  <c r="GT702" i="65"/>
  <c r="GY702" i="65" s="1"/>
  <c r="HF702" i="65"/>
  <c r="GS798" i="65"/>
  <c r="GV798" i="65" s="1"/>
  <c r="GT798" i="65"/>
  <c r="HF798" i="65"/>
  <c r="BE1567" i="57"/>
  <c r="BE1646" i="57"/>
  <c r="BK1572" i="57"/>
  <c r="GZ800" i="65"/>
  <c r="GY800" i="65"/>
  <c r="HA800" i="65"/>
  <c r="GY582" i="65"/>
  <c r="GZ582" i="65"/>
  <c r="HA582" i="65"/>
  <c r="AV11" i="57" l="1"/>
  <c r="AV5" i="57"/>
  <c r="AV8" i="57"/>
  <c r="AV6" i="57"/>
  <c r="AV10" i="57"/>
  <c r="AV12" i="57"/>
  <c r="AV9" i="57"/>
  <c r="AV13" i="57"/>
  <c r="AV7" i="57"/>
  <c r="AV4" i="57"/>
  <c r="BE1483" i="57"/>
  <c r="BK1616" i="57"/>
  <c r="BE1605" i="57"/>
  <c r="BK1531" i="57"/>
  <c r="GZ798" i="65"/>
  <c r="HA798" i="65"/>
  <c r="GY798" i="65"/>
  <c r="GZ642" i="65"/>
  <c r="HA642" i="65"/>
  <c r="GY642" i="65"/>
  <c r="GY704" i="65"/>
  <c r="GZ704" i="65"/>
  <c r="HA704" i="65"/>
  <c r="HA715" i="65"/>
  <c r="GZ715" i="65"/>
  <c r="GY715" i="65"/>
  <c r="GZ486" i="65"/>
  <c r="GY486" i="65"/>
  <c r="HA486" i="65"/>
  <c r="HA789" i="65"/>
  <c r="GZ789" i="65"/>
  <c r="GY789" i="65"/>
  <c r="BH1609" i="57"/>
  <c r="BH1605" i="57"/>
  <c r="BK1553" i="57"/>
  <c r="BH1590" i="57"/>
  <c r="BH1550" i="57"/>
  <c r="BH1602" i="57"/>
  <c r="BH1521" i="57"/>
  <c r="BE1299" i="57"/>
  <c r="BE1631" i="57"/>
  <c r="BH1653" i="57"/>
  <c r="BH1643" i="57"/>
  <c r="BE1592" i="57"/>
  <c r="BH1623" i="57"/>
  <c r="BH1617" i="57"/>
  <c r="BE1672" i="57"/>
  <c r="BK1604" i="57"/>
  <c r="BK1609" i="57"/>
  <c r="BK1610" i="57"/>
  <c r="BK1612" i="57"/>
  <c r="BK1606" i="57"/>
  <c r="BK1611" i="57"/>
  <c r="BK1613" i="57"/>
  <c r="BK1608" i="57"/>
  <c r="BE1394" i="57"/>
  <c r="BE1399" i="57"/>
  <c r="BE1395" i="57"/>
  <c r="BE1401" i="57"/>
  <c r="BE1397" i="57"/>
  <c r="BE1396" i="57"/>
  <c r="BE1402" i="57"/>
  <c r="BE1398" i="57"/>
  <c r="BE1400" i="57"/>
  <c r="BE1374" i="57"/>
  <c r="BE1375" i="57"/>
  <c r="BE1383" i="57"/>
  <c r="BE1381" i="57"/>
  <c r="BE1377" i="57"/>
  <c r="BE1376" i="57"/>
  <c r="BE1378" i="57"/>
  <c r="BE1380" i="57"/>
  <c r="BE1382" i="57"/>
  <c r="BE1494" i="57"/>
  <c r="BE1503" i="57"/>
  <c r="BE1495" i="57"/>
  <c r="BE1499" i="57"/>
  <c r="BE1501" i="57"/>
  <c r="BE1497" i="57"/>
  <c r="BE1500" i="57"/>
  <c r="BE1496" i="57"/>
  <c r="BE1502" i="57"/>
  <c r="BE1498" i="57"/>
  <c r="BE1515" i="57"/>
  <c r="BE1514" i="57"/>
  <c r="BE1516" i="57"/>
  <c r="BE1517" i="57"/>
  <c r="BE1518" i="57"/>
  <c r="BE1519" i="57"/>
  <c r="BE1523" i="57"/>
  <c r="BE1520" i="57"/>
  <c r="BE1522" i="57"/>
  <c r="BE1454" i="57"/>
  <c r="BE1455" i="57"/>
  <c r="BE1463" i="57"/>
  <c r="BE1460" i="57"/>
  <c r="BE1456" i="57"/>
  <c r="BE1461" i="57"/>
  <c r="BE1457" i="57"/>
  <c r="BE1458" i="57"/>
  <c r="BE1462" i="57"/>
  <c r="BE1521" i="57"/>
  <c r="BE1459" i="57"/>
  <c r="BE1506" i="57"/>
  <c r="BE1507" i="57"/>
  <c r="BE1508" i="57"/>
  <c r="BE1513" i="57"/>
  <c r="BE1504" i="57"/>
  <c r="BE1509" i="57"/>
  <c r="BE1505" i="57"/>
  <c r="BE1512" i="57"/>
  <c r="BE1510" i="57"/>
  <c r="BE1511" i="57"/>
  <c r="BE1446" i="57"/>
  <c r="BE1453" i="57"/>
  <c r="BE1449" i="57"/>
  <c r="BE1445" i="57"/>
  <c r="BE1451" i="57"/>
  <c r="BE1452" i="57"/>
  <c r="BE1450" i="57"/>
  <c r="BE1448" i="57"/>
  <c r="BE1444" i="57"/>
  <c r="BE1447" i="57"/>
  <c r="BE1474" i="57"/>
  <c r="BE1475" i="57"/>
  <c r="BE1479" i="57"/>
  <c r="BE1476" i="57"/>
  <c r="BE1481" i="57"/>
  <c r="BE1477" i="57"/>
  <c r="BE1480" i="57"/>
  <c r="BE1482" i="57"/>
  <c r="BE1478" i="57"/>
  <c r="BH1594" i="57"/>
  <c r="BH1595" i="57"/>
  <c r="BH1599" i="57"/>
  <c r="BH1598" i="57"/>
  <c r="BH1596" i="57"/>
  <c r="BH1600" i="57"/>
  <c r="BH1597" i="57"/>
  <c r="BH1603" i="57"/>
  <c r="BH1601" i="57"/>
  <c r="BH1544" i="57"/>
  <c r="BH1545" i="57"/>
  <c r="BH1546" i="57"/>
  <c r="BH1552" i="57"/>
  <c r="BH1553" i="57"/>
  <c r="BH1548" i="57"/>
  <c r="BH1547" i="57"/>
  <c r="BH1549" i="57"/>
  <c r="BH1551" i="57"/>
  <c r="BK1631" i="57"/>
  <c r="BK1658" i="57"/>
  <c r="BK1657" i="57"/>
  <c r="BK1661" i="57"/>
  <c r="BK1659" i="57"/>
  <c r="BK1662" i="57"/>
  <c r="BK1655" i="57"/>
  <c r="BK1656" i="57"/>
  <c r="BK1663" i="57"/>
  <c r="BK1660" i="57"/>
  <c r="BK1654" i="57"/>
  <c r="BK1647" i="57"/>
  <c r="BK1652" i="57"/>
  <c r="BK1644" i="57"/>
  <c r="BK1651" i="57"/>
  <c r="BK1646" i="57"/>
  <c r="BK1650" i="57"/>
  <c r="BK1649" i="57"/>
  <c r="BK1648" i="57"/>
  <c r="BK1653" i="57"/>
  <c r="BK1645" i="57"/>
  <c r="BK1614" i="57"/>
  <c r="BK1617" i="57"/>
  <c r="BK1615" i="57"/>
  <c r="BK1618" i="57"/>
  <c r="BK1622" i="57"/>
  <c r="BK1619" i="57"/>
  <c r="BK1623" i="57"/>
  <c r="BK1620" i="57"/>
  <c r="BE1426" i="57"/>
  <c r="BE1431" i="57"/>
  <c r="BE1433" i="57"/>
  <c r="BE1429" i="57"/>
  <c r="BE1425" i="57"/>
  <c r="BE1427" i="57"/>
  <c r="BE1430" i="57"/>
  <c r="BE1432" i="57"/>
  <c r="BE1428" i="57"/>
  <c r="BE1424" i="57"/>
  <c r="BE1386" i="57"/>
  <c r="BE1389" i="57"/>
  <c r="BE1391" i="57"/>
  <c r="BE1385" i="57"/>
  <c r="BE1388" i="57"/>
  <c r="BE1393" i="57"/>
  <c r="BE1392" i="57"/>
  <c r="BE1387" i="57"/>
  <c r="BE1384" i="57"/>
  <c r="BE1390" i="57"/>
  <c r="BE1379" i="57"/>
  <c r="BH1517" i="57"/>
  <c r="BH1519" i="57"/>
  <c r="BH1523" i="57"/>
  <c r="BH1522" i="57"/>
  <c r="BH1516" i="57"/>
  <c r="BH1518" i="57"/>
  <c r="BK1554" i="57"/>
  <c r="BK1558" i="57"/>
  <c r="BK1562" i="57"/>
  <c r="BK1555" i="57"/>
  <c r="BK1561" i="57"/>
  <c r="BK1560" i="57"/>
  <c r="BK1563" i="57"/>
  <c r="BK1556" i="57"/>
  <c r="BK1559" i="57"/>
  <c r="BK1557" i="57"/>
  <c r="BK1544" i="57"/>
  <c r="BK1547" i="57"/>
  <c r="BK1548" i="57"/>
  <c r="BK1546" i="57"/>
  <c r="BK1545" i="57"/>
  <c r="BK1549" i="57"/>
  <c r="BK1551" i="57"/>
  <c r="BK1550" i="57"/>
  <c r="BK1535" i="57"/>
  <c r="BK1534" i="57"/>
  <c r="BK1536" i="57"/>
  <c r="BK1543" i="57"/>
  <c r="BK1539" i="57"/>
  <c r="BK1538" i="57"/>
  <c r="BK1541" i="57"/>
  <c r="BK1537" i="57"/>
  <c r="BK1540" i="57"/>
  <c r="BK1542" i="57"/>
  <c r="BE1306" i="57"/>
  <c r="BE1311" i="57"/>
  <c r="BE1309" i="57"/>
  <c r="BE1305" i="57"/>
  <c r="BE1313" i="57"/>
  <c r="BE1307" i="57"/>
  <c r="BE1308" i="57"/>
  <c r="BE1304" i="57"/>
  <c r="BE1310" i="57"/>
  <c r="BE1312" i="57"/>
  <c r="BE1294" i="57"/>
  <c r="BE1295" i="57"/>
  <c r="BE1303" i="57"/>
  <c r="BE1301" i="57"/>
  <c r="BE1297" i="57"/>
  <c r="BE1298" i="57"/>
  <c r="BE1300" i="57"/>
  <c r="BE1296" i="57"/>
  <c r="BE1302" i="57"/>
  <c r="BE1314" i="57"/>
  <c r="BE1315" i="57"/>
  <c r="BE1319" i="57"/>
  <c r="BE1321" i="57"/>
  <c r="BE1317" i="57"/>
  <c r="BE1322" i="57"/>
  <c r="BE1320" i="57"/>
  <c r="BE1318" i="57"/>
  <c r="BE1316" i="57"/>
  <c r="BK1520" i="57"/>
  <c r="BK1516" i="57"/>
  <c r="BK1522" i="57"/>
  <c r="BK1518" i="57"/>
  <c r="BK1519" i="57"/>
  <c r="BK1523" i="57"/>
  <c r="BK1521" i="57"/>
  <c r="BK1517" i="57"/>
  <c r="BE1674" i="57"/>
  <c r="BE1675" i="57"/>
  <c r="BE1677" i="57"/>
  <c r="BE1681" i="57"/>
  <c r="BE1676" i="57"/>
  <c r="BE1683" i="57"/>
  <c r="BE1679" i="57"/>
  <c r="BE1678" i="57"/>
  <c r="BE1680" i="57"/>
  <c r="BE1682" i="57"/>
  <c r="BE1527" i="57"/>
  <c r="BE1528" i="57"/>
  <c r="BE1529" i="57"/>
  <c r="BE1525" i="57"/>
  <c r="BE1524" i="57"/>
  <c r="BE1530" i="57"/>
  <c r="BE1526" i="57"/>
  <c r="BE1532" i="57"/>
  <c r="BE1531" i="57"/>
  <c r="BE1533" i="57"/>
  <c r="BH1578" i="57"/>
  <c r="BH1581" i="57"/>
  <c r="BH1576" i="57"/>
  <c r="BH1582" i="57"/>
  <c r="BH1574" i="57"/>
  <c r="BH1577" i="57"/>
  <c r="BH1575" i="57"/>
  <c r="BH1583" i="57"/>
  <c r="BH1580" i="57"/>
  <c r="BH1579" i="57"/>
  <c r="BH1587" i="57"/>
  <c r="BH1524" i="57"/>
  <c r="BH1526" i="57"/>
  <c r="BH1527" i="57"/>
  <c r="BH1525" i="57"/>
  <c r="BH1531" i="57"/>
  <c r="BH1530" i="57"/>
  <c r="BH1533" i="57"/>
  <c r="BH1528" i="57"/>
  <c r="BH1529" i="57"/>
  <c r="BH1564" i="57"/>
  <c r="BH1565" i="57"/>
  <c r="BH1569" i="57"/>
  <c r="BH1568" i="57"/>
  <c r="BH1566" i="57"/>
  <c r="BH1573" i="57"/>
  <c r="BH1571" i="57"/>
  <c r="BH1570" i="57"/>
  <c r="BH1572" i="57"/>
  <c r="BH1567" i="57"/>
  <c r="BH1554" i="57"/>
  <c r="BH1560" i="57"/>
  <c r="BH1562" i="57"/>
  <c r="BH1558" i="57"/>
  <c r="BH1559" i="57"/>
  <c r="BH1563" i="57"/>
  <c r="BH1557" i="57"/>
  <c r="BH1556" i="57"/>
  <c r="BH1555" i="57"/>
  <c r="BH1561" i="57"/>
  <c r="BH1534" i="57"/>
  <c r="BH1536" i="57"/>
  <c r="BH1535" i="57"/>
  <c r="BH1539" i="57"/>
  <c r="BH1538" i="57"/>
  <c r="BH1540" i="57"/>
  <c r="BH1537" i="57"/>
  <c r="BH1542" i="57"/>
  <c r="BH1541" i="57"/>
  <c r="BH1543" i="57"/>
  <c r="BK1621" i="57"/>
  <c r="BK1607" i="57"/>
  <c r="BK1674" i="57"/>
  <c r="BK1675" i="57"/>
  <c r="BK1677" i="57"/>
  <c r="BK1678" i="57"/>
  <c r="BK1683" i="57"/>
  <c r="BK1681" i="57"/>
  <c r="BK1676" i="57"/>
  <c r="BK1680" i="57"/>
  <c r="BK1682" i="57"/>
  <c r="BK1679" i="57"/>
  <c r="BK1664" i="57"/>
  <c r="BK1670" i="57"/>
  <c r="BK1671" i="57"/>
  <c r="BK1673" i="57"/>
  <c r="BK1665" i="57"/>
  <c r="BK1669" i="57"/>
  <c r="BK1668" i="57"/>
  <c r="BK1667" i="57"/>
  <c r="BK1666" i="57"/>
  <c r="BK1672" i="57"/>
  <c r="BE1403" i="57"/>
  <c r="BE1434" i="57"/>
  <c r="BE1435" i="57"/>
  <c r="BE1443" i="57"/>
  <c r="BE1439" i="57"/>
  <c r="BE1437" i="57"/>
  <c r="BE1436" i="57"/>
  <c r="BE1441" i="57"/>
  <c r="BE1440" i="57"/>
  <c r="BE1442" i="57"/>
  <c r="BE1438" i="57"/>
  <c r="BE1414" i="57"/>
  <c r="BE1415" i="57"/>
  <c r="BE1419" i="57"/>
  <c r="BE1423" i="57"/>
  <c r="BE1421" i="57"/>
  <c r="BE1417" i="57"/>
  <c r="BE1420" i="57"/>
  <c r="BE1416" i="57"/>
  <c r="BE1422" i="57"/>
  <c r="BE1418" i="57"/>
  <c r="BK1579" i="57"/>
  <c r="BK1575" i="57"/>
  <c r="BK1576" i="57"/>
  <c r="BK1580" i="57"/>
  <c r="BK1581" i="57"/>
  <c r="BK1577" i="57"/>
  <c r="BK1578" i="57"/>
  <c r="BK1574" i="57"/>
  <c r="BK1582" i="57"/>
  <c r="BK1583" i="57"/>
  <c r="BK1588" i="57"/>
  <c r="BK1592" i="57"/>
  <c r="BK1584" i="57"/>
  <c r="BK1586" i="57"/>
  <c r="BK1590" i="57"/>
  <c r="BK1585" i="57"/>
  <c r="BK1591" i="57"/>
  <c r="BK1589" i="57"/>
  <c r="BK1587" i="57"/>
  <c r="BK1593" i="57"/>
  <c r="BE1326" i="57"/>
  <c r="BE1325" i="57"/>
  <c r="BE1333" i="57"/>
  <c r="BE1331" i="57"/>
  <c r="BE1329" i="57"/>
  <c r="BE1324" i="57"/>
  <c r="BE1332" i="57"/>
  <c r="BE1328" i="57"/>
  <c r="BE1327" i="57"/>
  <c r="BE1330" i="57"/>
  <c r="BE1323" i="57"/>
  <c r="BE1354" i="57"/>
  <c r="BE1355" i="57"/>
  <c r="BE1363" i="57"/>
  <c r="BE1359" i="57"/>
  <c r="BE1357" i="57"/>
  <c r="BE1361" i="57"/>
  <c r="BE1356" i="57"/>
  <c r="BE1362" i="57"/>
  <c r="BE1360" i="57"/>
  <c r="BE1358" i="57"/>
  <c r="BE1642" i="57"/>
  <c r="BE1623" i="57"/>
  <c r="BE1604" i="57"/>
  <c r="BE1608" i="57"/>
  <c r="BE1611" i="57"/>
  <c r="BE1609" i="57"/>
  <c r="BE1610" i="57"/>
  <c r="BE1612" i="57"/>
  <c r="BE1607" i="57"/>
  <c r="BE1606" i="57"/>
  <c r="BE1613" i="57"/>
  <c r="BE1602" i="57"/>
  <c r="BE1583" i="57"/>
  <c r="BE1580" i="57"/>
  <c r="BE1579" i="57"/>
  <c r="BE1575" i="57"/>
  <c r="BE1576" i="57"/>
  <c r="BE1582" i="57"/>
  <c r="BE1578" i="57"/>
  <c r="BE1581" i="57"/>
  <c r="BE1574" i="57"/>
  <c r="BE1577" i="57"/>
  <c r="BE1554" i="57"/>
  <c r="BE1561" i="57"/>
  <c r="BE1555" i="57"/>
  <c r="BE1562" i="57"/>
  <c r="BE1556" i="57"/>
  <c r="BE1560" i="57"/>
  <c r="BE1563" i="57"/>
  <c r="BE1559" i="57"/>
  <c r="BE1558" i="57"/>
  <c r="BE1557" i="57"/>
  <c r="BE1544" i="57"/>
  <c r="BE1550" i="57"/>
  <c r="BE1549" i="57"/>
  <c r="BE1548" i="57"/>
  <c r="BE1553" i="57"/>
  <c r="BE1552" i="57"/>
  <c r="BE1547" i="57"/>
  <c r="BE1551" i="57"/>
  <c r="BE1545" i="57"/>
  <c r="BE1546" i="57"/>
  <c r="BE1564" i="57"/>
  <c r="BE1565" i="57"/>
  <c r="BE1566" i="57"/>
  <c r="BE1570" i="57"/>
  <c r="BE1573" i="57"/>
  <c r="BE1572" i="57"/>
  <c r="BE1571" i="57"/>
  <c r="BE1569" i="57"/>
  <c r="BE1568" i="57"/>
  <c r="BE1584" i="57"/>
  <c r="BE1587" i="57"/>
  <c r="BE1591" i="57"/>
  <c r="BE1593" i="57"/>
  <c r="BE1586" i="57"/>
  <c r="BE1588" i="57"/>
  <c r="BE1590" i="57"/>
  <c r="BE1585" i="57"/>
  <c r="BH1633" i="57"/>
  <c r="BH1639" i="57"/>
  <c r="BH1637" i="57"/>
  <c r="BH1641" i="57"/>
  <c r="BH1640" i="57"/>
  <c r="BH1638" i="57"/>
  <c r="BH1642" i="57"/>
  <c r="BH1636" i="57"/>
  <c r="BH1635" i="57"/>
  <c r="BH1634" i="57"/>
  <c r="BH1614" i="57"/>
  <c r="BH1618" i="57"/>
  <c r="BH1615" i="57"/>
  <c r="BH1621" i="57"/>
  <c r="BH1619" i="57"/>
  <c r="BH1622" i="57"/>
  <c r="BH1616" i="57"/>
  <c r="BH1620" i="57"/>
  <c r="BE1346" i="57"/>
  <c r="BE1347" i="57"/>
  <c r="BE1353" i="57"/>
  <c r="BE1349" i="57"/>
  <c r="BE1345" i="57"/>
  <c r="BE1350" i="57"/>
  <c r="BE1352" i="57"/>
  <c r="BE1348" i="57"/>
  <c r="BE1351" i="57"/>
  <c r="BE1344" i="57"/>
  <c r="BE1644" i="57"/>
  <c r="BE1652" i="57"/>
  <c r="BE1649" i="57"/>
  <c r="BE1651" i="57"/>
  <c r="BE1645" i="57"/>
  <c r="BE1648" i="57"/>
  <c r="BE1653" i="57"/>
  <c r="BE1650" i="57"/>
  <c r="BE1647" i="57"/>
  <c r="BE1597" i="57"/>
  <c r="BE1596" i="57"/>
  <c r="BE1594" i="57"/>
  <c r="BE1595" i="57"/>
  <c r="BE1600" i="57"/>
  <c r="BE1598" i="57"/>
  <c r="BE1599" i="57"/>
  <c r="BE1603" i="57"/>
  <c r="BE1601" i="57"/>
  <c r="BH1604" i="57"/>
  <c r="BH1606" i="57"/>
  <c r="BH1613" i="57"/>
  <c r="BH1611" i="57"/>
  <c r="BH1612" i="57"/>
  <c r="BH1608" i="57"/>
  <c r="BH1607" i="57"/>
  <c r="BH1610" i="57"/>
  <c r="BH1674" i="57"/>
  <c r="BH1675" i="57"/>
  <c r="BH1683" i="57"/>
  <c r="BH1681" i="57"/>
  <c r="BH1679" i="57"/>
  <c r="BH1682" i="57"/>
  <c r="BH1678" i="57"/>
  <c r="BH1680" i="57"/>
  <c r="BH1676" i="57"/>
  <c r="BH1677" i="57"/>
  <c r="BE1466" i="57"/>
  <c r="BE1467" i="57"/>
  <c r="BE1469" i="57"/>
  <c r="BE1465" i="57"/>
  <c r="BE1472" i="57"/>
  <c r="BE1468" i="57"/>
  <c r="BE1473" i="57"/>
  <c r="BE1464" i="57"/>
  <c r="BE1471" i="57"/>
  <c r="BE1470" i="57"/>
  <c r="BE1486" i="57"/>
  <c r="BE1491" i="57"/>
  <c r="BE1485" i="57"/>
  <c r="BE1492" i="57"/>
  <c r="BE1487" i="57"/>
  <c r="BE1488" i="57"/>
  <c r="BE1493" i="57"/>
  <c r="BE1484" i="57"/>
  <c r="BE1489" i="57"/>
  <c r="BE1490" i="57"/>
  <c r="BH1584" i="57"/>
  <c r="BH1588" i="57"/>
  <c r="BH1585" i="57"/>
  <c r="BH1591" i="57"/>
  <c r="BH1586" i="57"/>
  <c r="BH1592" i="57"/>
  <c r="BH1589" i="57"/>
  <c r="BK1594" i="57"/>
  <c r="BK1597" i="57"/>
  <c r="BK1596" i="57"/>
  <c r="BK1595" i="57"/>
  <c r="BK1602" i="57"/>
  <c r="BK1598" i="57"/>
  <c r="BK1603" i="57"/>
  <c r="BK1599" i="57"/>
  <c r="BK1601" i="57"/>
  <c r="BK1600" i="57"/>
  <c r="BK1566" i="57"/>
  <c r="BK1564" i="57"/>
  <c r="BK1569" i="57"/>
  <c r="BK1565" i="57"/>
  <c r="BK1567" i="57"/>
  <c r="BK1568" i="57"/>
  <c r="BK1570" i="57"/>
  <c r="BK1571" i="57"/>
  <c r="BK1573" i="57"/>
  <c r="BH1532" i="57"/>
  <c r="BH1593" i="57"/>
  <c r="BK1605" i="57"/>
  <c r="BK1627" i="57"/>
  <c r="BK1624" i="57"/>
  <c r="BK1625" i="57"/>
  <c r="BK1632" i="57"/>
  <c r="BK1628" i="57"/>
  <c r="BK1626" i="57"/>
  <c r="BK1633" i="57"/>
  <c r="BK1630" i="57"/>
  <c r="BK1634" i="57"/>
  <c r="BK1639" i="57"/>
  <c r="BK1640" i="57"/>
  <c r="BK1638" i="57"/>
  <c r="BK1635" i="57"/>
  <c r="BK1637" i="57"/>
  <c r="BK1641" i="57"/>
  <c r="BK1636" i="57"/>
  <c r="BK1642" i="57"/>
  <c r="BK1643" i="57"/>
  <c r="BK1629" i="57"/>
  <c r="BE1406" i="57"/>
  <c r="BE1407" i="57"/>
  <c r="BE1405" i="57"/>
  <c r="BE1413" i="57"/>
  <c r="BE1404" i="57"/>
  <c r="BE1409" i="57"/>
  <c r="BE1411" i="57"/>
  <c r="BE1412" i="57"/>
  <c r="BE1408" i="57"/>
  <c r="BE1410" i="57"/>
  <c r="BE1366" i="57"/>
  <c r="BE1371" i="57"/>
  <c r="BE1373" i="57"/>
  <c r="BE1369" i="57"/>
  <c r="BE1367" i="57"/>
  <c r="BE1365" i="57"/>
  <c r="BE1372" i="57"/>
  <c r="BE1368" i="57"/>
  <c r="BE1370" i="57"/>
  <c r="BE1364" i="57"/>
  <c r="BH1520" i="57"/>
  <c r="BK1525" i="57"/>
  <c r="BK1526" i="57"/>
  <c r="BK1530" i="57"/>
  <c r="BK1532" i="57"/>
  <c r="BK1533" i="57"/>
  <c r="BK1524" i="57"/>
  <c r="BK1528" i="57"/>
  <c r="BK1527" i="57"/>
  <c r="BK1529" i="57"/>
  <c r="BK1552" i="57"/>
  <c r="BE1286" i="57"/>
  <c r="BE1287" i="57"/>
  <c r="BE1293" i="57"/>
  <c r="BE1289" i="57"/>
  <c r="BE1285" i="57"/>
  <c r="BE1292" i="57"/>
  <c r="BE1291" i="57"/>
  <c r="BE1288" i="57"/>
  <c r="BE1290" i="57"/>
  <c r="BE1284" i="57"/>
  <c r="BE1334" i="57"/>
  <c r="BE1339" i="57"/>
  <c r="BE1343" i="57"/>
  <c r="BE1335" i="57"/>
  <c r="BE1341" i="57"/>
  <c r="BE1337" i="57"/>
  <c r="BE1340" i="57"/>
  <c r="BE1336" i="57"/>
  <c r="BE1342" i="57"/>
  <c r="BE1338" i="57"/>
  <c r="BE1639" i="57"/>
  <c r="BE1638" i="57"/>
  <c r="BE1641" i="57"/>
  <c r="BE1636" i="57"/>
  <c r="BE1637" i="57"/>
  <c r="BE1634" i="57"/>
  <c r="BE1640" i="57"/>
  <c r="BE1635" i="57"/>
  <c r="BE1643" i="57"/>
  <c r="BE1657" i="57"/>
  <c r="BE1660" i="57"/>
  <c r="BE1656" i="57"/>
  <c r="BE1662" i="57"/>
  <c r="BE1661" i="57"/>
  <c r="BE1654" i="57"/>
  <c r="BE1655" i="57"/>
  <c r="BE1658" i="57"/>
  <c r="BE1659" i="57"/>
  <c r="BE1663" i="57"/>
  <c r="BE1615" i="57"/>
  <c r="BE1621" i="57"/>
  <c r="BE1614" i="57"/>
  <c r="BE1620" i="57"/>
  <c r="BE1622" i="57"/>
  <c r="BE1618" i="57"/>
  <c r="BE1617" i="57"/>
  <c r="BE1619" i="57"/>
  <c r="BE1616" i="57"/>
  <c r="BE1625" i="57"/>
  <c r="BE1624" i="57"/>
  <c r="BE1626" i="57"/>
  <c r="BE1632" i="57"/>
  <c r="BE1628" i="57"/>
  <c r="BE1629" i="57"/>
  <c r="BE1630" i="57"/>
  <c r="BE1633" i="57"/>
  <c r="BE1627" i="57"/>
  <c r="BE1664" i="57"/>
  <c r="BE1665" i="57"/>
  <c r="BE1668" i="57"/>
  <c r="BE1670" i="57"/>
  <c r="BE1671" i="57"/>
  <c r="BE1667" i="57"/>
  <c r="BE1666" i="57"/>
  <c r="BE1669" i="57"/>
  <c r="BE1673" i="57"/>
  <c r="BE1543" i="57"/>
  <c r="BE1589" i="57"/>
  <c r="BE1534" i="57"/>
  <c r="BE1535" i="57"/>
  <c r="BE1536" i="57"/>
  <c r="BE1538" i="57"/>
  <c r="BE1537" i="57"/>
  <c r="BE1540" i="57"/>
  <c r="BE1542" i="57"/>
  <c r="BE1541" i="57"/>
  <c r="BE1539" i="57"/>
  <c r="BH1663" i="57"/>
  <c r="BH1657" i="57"/>
  <c r="BH1658" i="57"/>
  <c r="BH1659" i="57"/>
  <c r="BH1655" i="57"/>
  <c r="BH1661" i="57"/>
  <c r="BH1656" i="57"/>
  <c r="BH1662" i="57"/>
  <c r="BH1660" i="57"/>
  <c r="BH1654" i="57"/>
  <c r="BH1624" i="57"/>
  <c r="BH1627" i="57"/>
  <c r="BH1625" i="57"/>
  <c r="BH1626" i="57"/>
  <c r="BH1629" i="57"/>
  <c r="BH1628" i="57"/>
  <c r="BH1630" i="57"/>
  <c r="BH1632" i="57"/>
  <c r="BH1631" i="57"/>
  <c r="BH1644" i="57"/>
  <c r="BH1645" i="57"/>
  <c r="BH1650" i="57"/>
  <c r="BH1651" i="57"/>
  <c r="BH1647" i="57"/>
  <c r="BH1648" i="57"/>
  <c r="BH1649" i="57"/>
  <c r="BH1652" i="57"/>
  <c r="BH1646" i="57"/>
  <c r="BH1664" i="57"/>
  <c r="BH1668" i="57"/>
  <c r="BH1669" i="57"/>
  <c r="BH1670" i="57"/>
  <c r="BH1673" i="57"/>
  <c r="BH1666" i="57"/>
  <c r="BH1672" i="57"/>
  <c r="BH1671" i="57"/>
  <c r="BH1667" i="57"/>
  <c r="BH1665" i="57"/>
  <c r="BH1381" i="57"/>
  <c r="BH1318" i="57"/>
  <c r="BK1382" i="57"/>
  <c r="BH1382" i="57"/>
  <c r="BH1390" i="57"/>
  <c r="BK1454" i="57"/>
  <c r="BH1417" i="57"/>
  <c r="BK1453" i="57"/>
  <c r="BK1489" i="57"/>
  <c r="BH1489" i="57"/>
  <c r="BH1309" i="57"/>
  <c r="BK1417" i="57"/>
  <c r="BK1507" i="57"/>
  <c r="BK1498" i="57"/>
  <c r="BK1471" i="57" l="1"/>
  <c r="BK1490" i="57"/>
  <c r="BH1498" i="57"/>
  <c r="BK1381" i="57"/>
  <c r="BK1465" i="57"/>
  <c r="BK1455" i="57"/>
  <c r="BH1310" i="57"/>
  <c r="BK1399" i="57"/>
  <c r="BK1462" i="57"/>
  <c r="BH1453" i="57"/>
  <c r="BK1345" i="57"/>
  <c r="BH1345" i="57"/>
  <c r="BK1310" i="57"/>
  <c r="BK1309" i="57"/>
  <c r="BK1312" i="57"/>
  <c r="BH1450" i="57"/>
  <c r="BK1311" i="57"/>
  <c r="BH1456" i="57"/>
  <c r="BH1465" i="57"/>
  <c r="BH1315" i="57"/>
  <c r="BH1509" i="57"/>
  <c r="BH1466" i="57"/>
  <c r="BH1284" i="57"/>
  <c r="BK1349" i="57"/>
  <c r="BK1377" i="57"/>
  <c r="BH1286" i="57"/>
  <c r="BH1460" i="57"/>
  <c r="BH1502" i="57"/>
  <c r="BK1482" i="57"/>
  <c r="BH1435" i="57"/>
  <c r="BK1419" i="57"/>
  <c r="BH1379" i="57"/>
  <c r="BH1483" i="57"/>
  <c r="BH1349" i="57"/>
  <c r="BH1458" i="57"/>
  <c r="BH1495" i="57"/>
  <c r="BK1460" i="57"/>
  <c r="BH1366" i="57"/>
  <c r="BK1285" i="57"/>
  <c r="BH1421" i="57"/>
  <c r="BH1378" i="57"/>
  <c r="BH1475" i="57"/>
  <c r="BK1394" i="57"/>
  <c r="BH1316" i="57"/>
  <c r="BK1354" i="57"/>
  <c r="BH1500" i="57"/>
  <c r="BH1506" i="57"/>
  <c r="BH1499" i="57"/>
  <c r="BH1504" i="57"/>
  <c r="BH1384" i="57"/>
  <c r="BK1480" i="57"/>
  <c r="BK1485" i="57"/>
  <c r="BK1481" i="57"/>
  <c r="BK1487" i="57"/>
  <c r="BH1321" i="57"/>
  <c r="BH1320" i="57"/>
  <c r="BH1319" i="57"/>
  <c r="BH1493" i="57"/>
  <c r="BH1491" i="57"/>
  <c r="BK1336" i="57"/>
  <c r="BK1337" i="57"/>
  <c r="BK1293" i="57"/>
  <c r="BK1291" i="57"/>
  <c r="BK1295" i="57"/>
  <c r="BK1294" i="57"/>
  <c r="BK1292" i="57"/>
  <c r="BK1458" i="57"/>
  <c r="BK1461" i="57"/>
  <c r="BK1457" i="57"/>
  <c r="BK1456" i="57"/>
  <c r="BK1469" i="57"/>
  <c r="BK1467" i="57"/>
  <c r="BK1374" i="57"/>
  <c r="BK1380" i="57"/>
  <c r="BK1373" i="57"/>
  <c r="BK1372" i="57"/>
  <c r="BK1300" i="57"/>
  <c r="BK1301" i="57"/>
  <c r="BK1302" i="57"/>
  <c r="BH1448" i="57"/>
  <c r="BK1296" i="57"/>
  <c r="BK1459" i="57"/>
  <c r="BH1287" i="57"/>
  <c r="BH1420" i="57"/>
  <c r="BH1479" i="57"/>
  <c r="BH1490" i="57"/>
  <c r="BK1423" i="57"/>
  <c r="BK1508" i="57"/>
  <c r="BH1503" i="57"/>
  <c r="BH1513" i="57"/>
  <c r="BK1383" i="57"/>
  <c r="BH1311" i="57"/>
  <c r="BH1288" i="57"/>
  <c r="BH1463" i="57"/>
  <c r="BH1454" i="57"/>
  <c r="BH1505" i="57"/>
  <c r="BK1509" i="57"/>
  <c r="BH1476" i="57"/>
  <c r="BH1508" i="57"/>
  <c r="BK1450" i="57"/>
  <c r="BK1426" i="57"/>
  <c r="BH1394" i="57"/>
  <c r="BK1407" i="57"/>
  <c r="BH1353" i="57"/>
  <c r="BH1348" i="57"/>
  <c r="BK1307" i="57"/>
  <c r="BK1504" i="57"/>
  <c r="BH1494" i="57"/>
  <c r="BH1478" i="57"/>
  <c r="BK1440" i="57"/>
  <c r="BH1441" i="57"/>
  <c r="BH1391" i="57"/>
  <c r="BH1368" i="57"/>
  <c r="BK1360" i="57"/>
  <c r="BK1343" i="57"/>
  <c r="BK1492" i="57"/>
  <c r="BH1488" i="57"/>
  <c r="BH1470" i="57"/>
  <c r="BK1392" i="57"/>
  <c r="BK1370" i="57"/>
  <c r="BK1468" i="57"/>
  <c r="BH1461" i="57"/>
  <c r="BH1455" i="57"/>
  <c r="BH1430" i="57"/>
  <c r="BH1424" i="57"/>
  <c r="BH1395" i="57"/>
  <c r="BK1395" i="57"/>
  <c r="BH1383" i="57"/>
  <c r="BH1367" i="57"/>
  <c r="BH1351" i="57"/>
  <c r="BH1285" i="57"/>
  <c r="BK1318" i="57"/>
  <c r="BK1499" i="57"/>
  <c r="BH1365" i="57"/>
  <c r="BK1466" i="57"/>
  <c r="BH1477" i="57"/>
  <c r="BH1471" i="57"/>
  <c r="BH1419" i="57"/>
  <c r="BH1350" i="57"/>
  <c r="BK1464" i="57"/>
  <c r="BH1426" i="57"/>
  <c r="BH1346" i="57"/>
  <c r="BK1346" i="57"/>
  <c r="BH1514" i="57"/>
  <c r="BH1434" i="57"/>
  <c r="BH1418" i="57"/>
  <c r="BH1436" i="57"/>
  <c r="BK1389" i="57"/>
  <c r="BH1312" i="57"/>
  <c r="BK1491" i="57"/>
  <c r="BH1459" i="57"/>
  <c r="BK1510" i="57"/>
  <c r="BH1457" i="57"/>
  <c r="BK1470" i="57"/>
  <c r="BH1497" i="57"/>
  <c r="BH1492" i="57"/>
  <c r="BK1512" i="57"/>
  <c r="BH1444" i="57"/>
  <c r="BH1452" i="57"/>
  <c r="BH1449" i="57"/>
  <c r="BH1447" i="57"/>
  <c r="BH1445" i="57"/>
  <c r="BH1446" i="57"/>
  <c r="BH1438" i="57"/>
  <c r="BH1385" i="57"/>
  <c r="BK1313" i="57"/>
  <c r="BK1367" i="57"/>
  <c r="BK1324" i="57"/>
  <c r="BK1320" i="57"/>
  <c r="BH1369" i="57"/>
  <c r="BH1303" i="57"/>
  <c r="BH1290" i="57"/>
  <c r="BH1507" i="57"/>
  <c r="BK1427" i="57"/>
  <c r="BH1398" i="57"/>
  <c r="BK1347" i="57"/>
  <c r="BH1486" i="57"/>
  <c r="BH1437" i="57"/>
  <c r="BK1434" i="57"/>
  <c r="BK1400" i="57"/>
  <c r="BK1352" i="57"/>
  <c r="BK1488" i="57"/>
  <c r="BH1464" i="57"/>
  <c r="BH1462" i="57"/>
  <c r="BH1451" i="57"/>
  <c r="BH1431" i="57"/>
  <c r="BH1422" i="57"/>
  <c r="BH1347" i="57"/>
  <c r="BK1289" i="57"/>
  <c r="BH1405" i="57"/>
  <c r="BK1428" i="57"/>
  <c r="BH1510" i="57"/>
  <c r="BH1399" i="57"/>
  <c r="BH1474" i="57"/>
  <c r="BK1463" i="57"/>
  <c r="BH1496" i="57"/>
  <c r="BK1375" i="57"/>
  <c r="BH1308" i="57"/>
  <c r="BH1397" i="57"/>
  <c r="BH1428" i="57"/>
  <c r="BH1396" i="57"/>
  <c r="BH1317" i="57"/>
  <c r="BH1313" i="57"/>
  <c r="BK1421" i="57"/>
  <c r="BK1304" i="57"/>
  <c r="BH1501" i="57"/>
  <c r="BH1473" i="57"/>
  <c r="BK1477" i="57"/>
  <c r="BK1445" i="57"/>
  <c r="BK1447" i="57"/>
  <c r="BK1446" i="57"/>
  <c r="BK1444" i="57"/>
  <c r="BK1424" i="57"/>
  <c r="BH1425" i="57"/>
  <c r="BK1406" i="57"/>
  <c r="BH1401" i="57"/>
  <c r="BH1372" i="57"/>
  <c r="BH1380" i="57"/>
  <c r="BH1375" i="57"/>
  <c r="BH1377" i="57"/>
  <c r="BH1374" i="57"/>
  <c r="BH1373" i="57"/>
  <c r="BK1364" i="57"/>
  <c r="BK1348" i="57"/>
  <c r="BH1402" i="57"/>
  <c r="BH1363" i="57"/>
  <c r="BK1326" i="57"/>
  <c r="BH1364" i="57"/>
  <c r="BK1325" i="57"/>
  <c r="BH1432" i="57"/>
  <c r="BH1423" i="57"/>
  <c r="BH1371" i="57"/>
  <c r="BH1352" i="57"/>
  <c r="BH1388" i="57"/>
  <c r="BH1301" i="57"/>
  <c r="BH1300" i="57"/>
  <c r="BH1304" i="57"/>
  <c r="BH1305" i="57"/>
  <c r="BH1302" i="57"/>
  <c r="BH1439" i="57"/>
  <c r="BK1384" i="57"/>
  <c r="BH1370" i="57"/>
  <c r="BH1472" i="57"/>
  <c r="BH1427" i="57"/>
  <c r="BH1392" i="57"/>
  <c r="BK1284" i="57"/>
  <c r="BH1314" i="57"/>
  <c r="BH1289" i="57"/>
  <c r="BK1321" i="57" l="1"/>
  <c r="BK1441" i="57"/>
  <c r="BK1385" i="57"/>
  <c r="BK1322" i="57"/>
  <c r="BK1323" i="57"/>
  <c r="BK1319" i="57"/>
  <c r="BK1391" i="57"/>
  <c r="BK1317" i="57"/>
  <c r="BK1393" i="57"/>
  <c r="BK1429" i="57"/>
  <c r="BK1387" i="57"/>
  <c r="BK1390" i="57"/>
  <c r="BK1436" i="57"/>
  <c r="BH1485" i="57"/>
  <c r="BK1431" i="57"/>
  <c r="BK1443" i="57"/>
  <c r="BK1442" i="57"/>
  <c r="BK1430" i="57"/>
  <c r="BH1487" i="57"/>
  <c r="BK1438" i="57"/>
  <c r="BK1439" i="57"/>
  <c r="BH1403" i="57"/>
  <c r="BK1486" i="57"/>
  <c r="BK1483" i="57"/>
  <c r="BK1484" i="57"/>
  <c r="BK1369" i="57"/>
  <c r="BH1406" i="57"/>
  <c r="BK1494" i="57"/>
  <c r="BK1376" i="57"/>
  <c r="BK1418" i="57"/>
  <c r="BK1351" i="57"/>
  <c r="BK1502" i="57"/>
  <c r="BH1404" i="57"/>
  <c r="BH1326" i="57"/>
  <c r="BK1493" i="57"/>
  <c r="BK1378" i="57"/>
  <c r="BK1350" i="57"/>
  <c r="BH1376" i="57"/>
  <c r="BK1379" i="57"/>
  <c r="BK1503" i="57"/>
  <c r="BK1495" i="57"/>
  <c r="BK1432" i="57"/>
  <c r="BK1501" i="57"/>
  <c r="BK1353" i="57"/>
  <c r="BK1422" i="57"/>
  <c r="BK1425" i="57"/>
  <c r="BK1388" i="57"/>
  <c r="BH1467" i="57"/>
  <c r="BK1368" i="57"/>
  <c r="BK1366" i="57"/>
  <c r="BK1363" i="57"/>
  <c r="BK1365" i="57"/>
  <c r="BK1435" i="57"/>
  <c r="BK1437" i="57"/>
  <c r="BK1420" i="57"/>
  <c r="BH1484" i="57"/>
  <c r="BH1480" i="57"/>
  <c r="BH1481" i="57"/>
  <c r="BH1482" i="57"/>
  <c r="BK1496" i="57"/>
  <c r="BH1468" i="57"/>
  <c r="BK1298" i="57"/>
  <c r="BK1338" i="57"/>
  <c r="BH1325" i="57"/>
  <c r="BH1389" i="57"/>
  <c r="BK1386" i="57"/>
  <c r="BK1305" i="57"/>
  <c r="BK1475" i="57"/>
  <c r="BK1397" i="57"/>
  <c r="BK1433" i="57"/>
  <c r="BK1299" i="57"/>
  <c r="BK1398" i="57"/>
  <c r="BH1429" i="57"/>
  <c r="BK1402" i="57"/>
  <c r="BK1344" i="57"/>
  <c r="BK1451" i="57"/>
  <c r="BH1512" i="57"/>
  <c r="BK1404" i="57"/>
  <c r="BK1473" i="57"/>
  <c r="BK1476" i="57"/>
  <c r="BK1474" i="57"/>
  <c r="BK1479" i="57"/>
  <c r="BK1472" i="57"/>
  <c r="BK1316" i="57"/>
  <c r="BK1314" i="57"/>
  <c r="BH1386" i="57"/>
  <c r="BH1413" i="57"/>
  <c r="BH1415" i="57"/>
  <c r="BH1414" i="57"/>
  <c r="BH1408" i="57"/>
  <c r="BH1416" i="57"/>
  <c r="BH1409" i="57"/>
  <c r="BH1410" i="57"/>
  <c r="BH1412" i="57"/>
  <c r="BH1411" i="57"/>
  <c r="BK1288" i="57"/>
  <c r="BK1286" i="57"/>
  <c r="BK1290" i="57"/>
  <c r="BK1287" i="57"/>
  <c r="BK1497" i="57"/>
  <c r="BK1371" i="57"/>
  <c r="BH1393" i="57"/>
  <c r="BK1297" i="57"/>
  <c r="BK1342" i="57"/>
  <c r="BK1478" i="57"/>
  <c r="BH1322" i="57"/>
  <c r="BK1357" i="57"/>
  <c r="BK1359" i="57"/>
  <c r="BH1387" i="57"/>
  <c r="BH1515" i="57"/>
  <c r="BH1329" i="57"/>
  <c r="BH1334" i="57"/>
  <c r="BH1332" i="57"/>
  <c r="BH1328" i="57"/>
  <c r="BH1331" i="57"/>
  <c r="BH1335" i="57"/>
  <c r="BH1327" i="57"/>
  <c r="BH1333" i="57"/>
  <c r="BH1330" i="57"/>
  <c r="BK1416" i="57"/>
  <c r="BK1409" i="57"/>
  <c r="BK1412" i="57"/>
  <c r="BK1410" i="57"/>
  <c r="BK1414" i="57"/>
  <c r="BK1411" i="57"/>
  <c r="BK1408" i="57"/>
  <c r="BK1413" i="57"/>
  <c r="BK1415" i="57"/>
  <c r="BK1452" i="57"/>
  <c r="BK1449" i="57"/>
  <c r="BH1511" i="57"/>
  <c r="BK1403" i="57"/>
  <c r="BH1443" i="57"/>
  <c r="BH1306" i="57"/>
  <c r="BH1296" i="57"/>
  <c r="BH1299" i="57"/>
  <c r="BH1295" i="57"/>
  <c r="BH1298" i="57"/>
  <c r="BH1292" i="57"/>
  <c r="BH1297" i="57"/>
  <c r="BH1294" i="57"/>
  <c r="BH1291" i="57"/>
  <c r="BH1293" i="57"/>
  <c r="BH1341" i="57"/>
  <c r="BH1338" i="57"/>
  <c r="BH1343" i="57"/>
  <c r="BH1342" i="57"/>
  <c r="BH1339" i="57"/>
  <c r="BH1344" i="57"/>
  <c r="BH1336" i="57"/>
  <c r="BH1337" i="57"/>
  <c r="BH1340" i="57"/>
  <c r="BH1400" i="57"/>
  <c r="BK1506" i="57"/>
  <c r="BK1505" i="57"/>
  <c r="BK1303" i="57"/>
  <c r="BH1433" i="57"/>
  <c r="BK1315" i="57"/>
  <c r="BK1306" i="57"/>
  <c r="BK1308" i="57"/>
  <c r="BK1341" i="57"/>
  <c r="BK1339" i="57"/>
  <c r="BK1396" i="57"/>
  <c r="BH1324" i="57"/>
  <c r="BH1442" i="57"/>
  <c r="BK1355" i="57"/>
  <c r="BK1358" i="57"/>
  <c r="BH1407" i="57"/>
  <c r="BK1405" i="57"/>
  <c r="BH1361" i="57"/>
  <c r="BH1356" i="57"/>
  <c r="BH1362" i="57"/>
  <c r="BH1360" i="57"/>
  <c r="BH1357" i="57"/>
  <c r="BH1355" i="57"/>
  <c r="BH1354" i="57"/>
  <c r="BH1358" i="57"/>
  <c r="BH1359" i="57"/>
  <c r="BK1515" i="57"/>
  <c r="BK1511" i="57"/>
  <c r="BK1513" i="57"/>
  <c r="BK1514" i="57"/>
  <c r="BK1331" i="57"/>
  <c r="BK1334" i="57"/>
  <c r="BK1329" i="57"/>
  <c r="BK1333" i="57"/>
  <c r="BK1330" i="57"/>
  <c r="BK1327" i="57"/>
  <c r="BK1332" i="57"/>
  <c r="BK1328" i="57"/>
  <c r="BK1335" i="57"/>
  <c r="BH1307" i="57"/>
  <c r="BH1440" i="57"/>
  <c r="BK1401" i="57"/>
  <c r="BK1500" i="57"/>
  <c r="BK1340" i="57"/>
  <c r="BH1323" i="57"/>
  <c r="BH1469" i="57"/>
  <c r="BK1361" i="57"/>
  <c r="BK1362" i="57"/>
  <c r="BK1356" i="57"/>
  <c r="BK1448" i="57"/>
  <c r="AJ8" i="70" l="1"/>
  <c r="AJ9" i="70"/>
  <c r="AJ10" i="70"/>
  <c r="AJ11" i="70"/>
  <c r="AJ12" i="70"/>
  <c r="AJ13" i="70"/>
  <c r="AJ14" i="70"/>
  <c r="AJ15" i="70"/>
  <c r="AJ16" i="70"/>
  <c r="AJ17" i="70"/>
  <c r="AJ18" i="70"/>
  <c r="AJ19" i="70"/>
  <c r="AJ20" i="70"/>
  <c r="AJ21" i="70"/>
  <c r="AJ22" i="70"/>
  <c r="AJ23" i="70"/>
  <c r="AJ24" i="70"/>
  <c r="AJ25" i="70"/>
  <c r="AJ26" i="70"/>
  <c r="AJ27" i="70"/>
  <c r="AJ28" i="70"/>
  <c r="AJ29" i="70"/>
  <c r="AJ30" i="70"/>
  <c r="AJ31" i="70"/>
  <c r="AJ32" i="70"/>
  <c r="AJ33" i="70"/>
  <c r="AJ34" i="70"/>
  <c r="AJ35" i="70"/>
  <c r="AJ36" i="70"/>
  <c r="AJ37" i="70"/>
  <c r="AJ38" i="70"/>
  <c r="AJ39" i="70"/>
  <c r="AJ40" i="70"/>
  <c r="AJ41" i="70"/>
  <c r="AJ42" i="70"/>
  <c r="AJ43" i="70"/>
  <c r="AJ44" i="70"/>
  <c r="AJ45" i="70"/>
  <c r="AJ46" i="70"/>
  <c r="AJ47" i="70"/>
  <c r="AJ48" i="70"/>
  <c r="AJ7" i="70"/>
  <c r="AI8" i="70" l="1"/>
  <c r="AI9" i="70"/>
  <c r="AI10" i="70"/>
  <c r="AI11" i="70"/>
  <c r="AI12" i="70"/>
  <c r="AI13" i="70"/>
  <c r="AI14" i="70"/>
  <c r="AI15" i="70"/>
  <c r="AI16" i="70"/>
  <c r="AI17" i="70"/>
  <c r="AI18" i="70"/>
  <c r="AI19" i="70"/>
  <c r="AI20" i="70"/>
  <c r="AI21" i="70"/>
  <c r="AI22" i="70"/>
  <c r="AI23" i="70"/>
  <c r="AI24" i="70"/>
  <c r="AI25" i="70"/>
  <c r="AI26" i="70"/>
  <c r="AI27" i="70"/>
  <c r="AI28" i="70"/>
  <c r="AI29" i="70"/>
  <c r="AI30" i="70"/>
  <c r="AI31" i="70"/>
  <c r="AI32" i="70"/>
  <c r="AI33" i="70"/>
  <c r="AI34" i="70"/>
  <c r="AI35" i="70"/>
  <c r="AI36" i="70"/>
  <c r="AI37" i="70"/>
  <c r="AI38" i="70"/>
  <c r="AI39" i="70"/>
  <c r="AI40" i="70"/>
  <c r="AI41" i="70"/>
  <c r="AI42" i="70"/>
  <c r="AI43" i="70"/>
  <c r="AI44" i="70"/>
  <c r="AI45" i="70"/>
  <c r="AI46" i="70"/>
  <c r="AI47" i="70"/>
  <c r="AI48" i="70"/>
  <c r="AI7" i="70"/>
  <c r="AN74" i="70" l="1"/>
  <c r="AS74" i="70" s="1"/>
  <c r="AN742" i="70"/>
  <c r="AN745" i="70"/>
  <c r="AN747" i="70"/>
  <c r="AN749" i="70"/>
  <c r="AN753" i="70"/>
  <c r="AN760" i="70"/>
  <c r="AN764" i="70"/>
  <c r="AN739" i="70"/>
  <c r="AN743" i="70"/>
  <c r="AN746" i="70"/>
  <c r="AN748" i="70"/>
  <c r="AN750" i="70"/>
  <c r="AN751" i="70"/>
  <c r="AN740" i="70"/>
  <c r="AN744" i="70"/>
  <c r="AN755" i="70"/>
  <c r="AN758" i="70"/>
  <c r="AN759" i="70"/>
  <c r="AN762" i="70"/>
  <c r="AN765" i="70"/>
  <c r="AN769" i="70"/>
  <c r="AN738" i="70"/>
  <c r="AN752" i="70"/>
  <c r="AN763" i="70"/>
  <c r="AN766" i="70"/>
  <c r="AN772" i="70"/>
  <c r="AN775" i="70"/>
  <c r="AN777" i="70"/>
  <c r="AN780" i="70"/>
  <c r="AN783" i="70"/>
  <c r="AN741" i="70"/>
  <c r="AN754" i="70"/>
  <c r="AN757" i="70"/>
  <c r="AN776" i="70"/>
  <c r="AN756" i="70"/>
  <c r="AN767" i="70"/>
  <c r="AN770" i="70"/>
  <c r="AN778" i="70"/>
  <c r="AN784" i="70"/>
  <c r="AN761" i="70"/>
  <c r="AN768" i="70"/>
  <c r="AN771" i="70"/>
  <c r="AN773" i="70"/>
  <c r="AN774" i="70"/>
  <c r="AN781" i="70"/>
  <c r="AN785" i="70"/>
  <c r="AN779" i="70"/>
  <c r="AN782" i="70"/>
  <c r="AN336" i="70"/>
  <c r="AN305" i="70"/>
  <c r="AN249" i="70"/>
  <c r="AN177" i="70"/>
  <c r="AN14" i="70"/>
  <c r="AN124" i="70"/>
  <c r="AN145" i="70"/>
  <c r="AN34" i="70"/>
  <c r="AN22" i="70"/>
  <c r="AN102" i="70"/>
  <c r="AN42" i="70"/>
  <c r="AN165" i="70"/>
  <c r="AN19" i="70"/>
  <c r="AN11" i="70"/>
  <c r="AN281" i="70"/>
  <c r="AN144" i="70"/>
  <c r="AN122" i="70"/>
  <c r="AN101" i="70"/>
  <c r="AN73" i="70"/>
  <c r="AN41" i="70"/>
  <c r="AN289" i="70"/>
  <c r="AN9" i="70"/>
  <c r="AN18" i="70"/>
  <c r="AN10" i="70"/>
  <c r="AN156" i="70"/>
  <c r="AN134" i="70"/>
  <c r="AN113" i="70"/>
  <c r="AN90" i="70"/>
  <c r="AN58" i="70"/>
  <c r="AN26" i="70"/>
  <c r="AN23" i="70"/>
  <c r="AN15" i="70"/>
  <c r="AN7" i="70"/>
  <c r="AN154" i="70"/>
  <c r="AN133" i="70"/>
  <c r="AN112" i="70"/>
  <c r="AN89" i="70"/>
  <c r="AN57" i="70"/>
  <c r="AN25" i="70"/>
  <c r="AN736" i="70"/>
  <c r="AN728" i="70"/>
  <c r="AN716" i="70"/>
  <c r="AN708" i="70"/>
  <c r="AN700" i="70"/>
  <c r="AN692" i="70"/>
  <c r="AN684" i="70"/>
  <c r="AN676" i="70"/>
  <c r="AN668" i="70"/>
  <c r="AN660" i="70"/>
  <c r="AN652" i="70"/>
  <c r="AN644" i="70"/>
  <c r="AN636" i="70"/>
  <c r="AN628" i="70"/>
  <c r="AN616" i="70"/>
  <c r="AN608" i="70"/>
  <c r="AN600" i="70"/>
  <c r="AN591" i="70"/>
  <c r="AN580" i="70"/>
  <c r="AN569" i="70"/>
  <c r="AN559" i="70"/>
  <c r="AN548" i="70"/>
  <c r="AN537" i="70"/>
  <c r="AN527" i="70"/>
  <c r="AN513" i="70"/>
  <c r="AN497" i="70"/>
  <c r="AN481" i="70"/>
  <c r="AN465" i="70"/>
  <c r="AN449" i="70"/>
  <c r="AN433" i="70"/>
  <c r="AN417" i="70"/>
  <c r="AN393" i="70"/>
  <c r="AN377" i="70"/>
  <c r="AN361" i="70"/>
  <c r="AN345" i="70"/>
  <c r="AN329" i="70"/>
  <c r="AN313" i="70"/>
  <c r="AN297" i="70"/>
  <c r="AN257" i="70"/>
  <c r="AN241" i="70"/>
  <c r="AN225" i="70"/>
  <c r="AN209" i="70"/>
  <c r="AN188" i="70"/>
  <c r="AN166" i="70"/>
  <c r="AN735" i="70"/>
  <c r="AN727" i="70"/>
  <c r="AN719" i="70"/>
  <c r="AN711" i="70"/>
  <c r="AN703" i="70"/>
  <c r="AN695" i="70"/>
  <c r="AN687" i="70"/>
  <c r="AN679" i="70"/>
  <c r="AN671" i="70"/>
  <c r="AN659" i="70"/>
  <c r="AN651" i="70"/>
  <c r="AN643" i="70"/>
  <c r="AN635" i="70"/>
  <c r="AN627" i="70"/>
  <c r="AN619" i="70"/>
  <c r="AN611" i="70"/>
  <c r="AN603" i="70"/>
  <c r="AN595" i="70"/>
  <c r="AN584" i="70"/>
  <c r="AN573" i="70"/>
  <c r="AN563" i="70"/>
  <c r="AN552" i="70"/>
  <c r="AN541" i="70"/>
  <c r="AN531" i="70"/>
  <c r="AN520" i="70"/>
  <c r="AN504" i="70"/>
  <c r="AN488" i="70"/>
  <c r="AN472" i="70"/>
  <c r="AN456" i="70"/>
  <c r="AN440" i="70"/>
  <c r="AN424" i="70"/>
  <c r="AN408" i="70"/>
  <c r="AN392" i="70"/>
  <c r="AN376" i="70"/>
  <c r="AN360" i="70"/>
  <c r="AN344" i="70"/>
  <c r="AN328" i="70"/>
  <c r="AN312" i="70"/>
  <c r="AN288" i="70"/>
  <c r="AN272" i="70"/>
  <c r="AN256" i="70"/>
  <c r="AN240" i="70"/>
  <c r="AN224" i="70"/>
  <c r="AN208" i="70"/>
  <c r="AN186" i="70"/>
  <c r="AN21" i="70"/>
  <c r="AN17" i="70"/>
  <c r="AN13" i="70"/>
  <c r="AN734" i="70"/>
  <c r="AN730" i="70"/>
  <c r="AN726" i="70"/>
  <c r="AN722" i="70"/>
  <c r="AN718" i="70"/>
  <c r="AN714" i="70"/>
  <c r="AN710" i="70"/>
  <c r="AN706" i="70"/>
  <c r="AN702" i="70"/>
  <c r="AN698" i="70"/>
  <c r="AN694" i="70"/>
  <c r="AN690" i="70"/>
  <c r="AN686" i="70"/>
  <c r="AN682" i="70"/>
  <c r="AN678" i="70"/>
  <c r="AN674" i="70"/>
  <c r="AN670" i="70"/>
  <c r="AN666" i="70"/>
  <c r="AN662" i="70"/>
  <c r="AN658" i="70"/>
  <c r="AN654" i="70"/>
  <c r="AN650" i="70"/>
  <c r="AN646" i="70"/>
  <c r="AN642" i="70"/>
  <c r="AN638" i="70"/>
  <c r="AN634" i="70"/>
  <c r="AN630" i="70"/>
  <c r="AN626" i="70"/>
  <c r="AN622" i="70"/>
  <c r="AN618" i="70"/>
  <c r="AN614" i="70"/>
  <c r="AN610" i="70"/>
  <c r="AN606" i="70"/>
  <c r="AN602" i="70"/>
  <c r="AN598" i="70"/>
  <c r="AN593" i="70"/>
  <c r="AN588" i="70"/>
  <c r="AN583" i="70"/>
  <c r="AN577" i="70"/>
  <c r="AN572" i="70"/>
  <c r="AN567" i="70"/>
  <c r="AN561" i="70"/>
  <c r="AN556" i="70"/>
  <c r="AN551" i="70"/>
  <c r="AN545" i="70"/>
  <c r="AN540" i="70"/>
  <c r="AN535" i="70"/>
  <c r="AN529" i="70"/>
  <c r="AN524" i="70"/>
  <c r="AN517" i="70"/>
  <c r="AN509" i="70"/>
  <c r="AN501" i="70"/>
  <c r="AN493" i="70"/>
  <c r="AN485" i="70"/>
  <c r="AN477" i="70"/>
  <c r="AN469" i="70"/>
  <c r="AN461" i="70"/>
  <c r="AN453" i="70"/>
  <c r="AN445" i="70"/>
  <c r="AN437" i="70"/>
  <c r="AN429" i="70"/>
  <c r="AN421" i="70"/>
  <c r="AN413" i="70"/>
  <c r="AN405" i="70"/>
  <c r="AN397" i="70"/>
  <c r="AN389" i="70"/>
  <c r="AN381" i="70"/>
  <c r="AN373" i="70"/>
  <c r="AN365" i="70"/>
  <c r="AN357" i="70"/>
  <c r="AN349" i="70"/>
  <c r="AN341" i="70"/>
  <c r="AN333" i="70"/>
  <c r="AN325" i="70"/>
  <c r="AN317" i="70"/>
  <c r="AN309" i="70"/>
  <c r="AN301" i="70"/>
  <c r="AN293" i="70"/>
  <c r="AN285" i="70"/>
  <c r="AN277" i="70"/>
  <c r="AN269" i="70"/>
  <c r="AN261" i="70"/>
  <c r="AN253" i="70"/>
  <c r="AN245" i="70"/>
  <c r="AN237" i="70"/>
  <c r="AN229" i="70"/>
  <c r="AN221" i="70"/>
  <c r="AN213" i="70"/>
  <c r="AN204" i="70"/>
  <c r="AN193" i="70"/>
  <c r="AN182" i="70"/>
  <c r="AN172" i="70"/>
  <c r="AN161" i="70"/>
  <c r="AN150" i="70"/>
  <c r="AN140" i="70"/>
  <c r="AN129" i="70"/>
  <c r="AN118" i="70"/>
  <c r="AN108" i="70"/>
  <c r="AN97" i="70"/>
  <c r="AN82" i="70"/>
  <c r="AN66" i="70"/>
  <c r="AN50" i="70"/>
  <c r="AN732" i="70"/>
  <c r="AN724" i="70"/>
  <c r="AN720" i="70"/>
  <c r="AN712" i="70"/>
  <c r="AN704" i="70"/>
  <c r="AN696" i="70"/>
  <c r="AN688" i="70"/>
  <c r="AN680" i="70"/>
  <c r="AN672" i="70"/>
  <c r="AN664" i="70"/>
  <c r="AN656" i="70"/>
  <c r="AN648" i="70"/>
  <c r="AN640" i="70"/>
  <c r="AN632" i="70"/>
  <c r="AN624" i="70"/>
  <c r="AN620" i="70"/>
  <c r="AN612" i="70"/>
  <c r="AN604" i="70"/>
  <c r="AN596" i="70"/>
  <c r="AN585" i="70"/>
  <c r="AN575" i="70"/>
  <c r="AN564" i="70"/>
  <c r="AN553" i="70"/>
  <c r="AN543" i="70"/>
  <c r="AN532" i="70"/>
  <c r="AN521" i="70"/>
  <c r="AN505" i="70"/>
  <c r="AN489" i="70"/>
  <c r="AN473" i="70"/>
  <c r="AN457" i="70"/>
  <c r="AN441" i="70"/>
  <c r="AN425" i="70"/>
  <c r="AN409" i="70"/>
  <c r="AN401" i="70"/>
  <c r="AN385" i="70"/>
  <c r="AN369" i="70"/>
  <c r="AN353" i="70"/>
  <c r="AN337" i="70"/>
  <c r="AN321" i="70"/>
  <c r="AN273" i="70"/>
  <c r="AN265" i="70"/>
  <c r="AN233" i="70"/>
  <c r="AN217" i="70"/>
  <c r="AN198" i="70"/>
  <c r="AN731" i="70"/>
  <c r="AN723" i="70"/>
  <c r="AN715" i="70"/>
  <c r="AN707" i="70"/>
  <c r="AN699" i="70"/>
  <c r="AN691" i="70"/>
  <c r="AN683" i="70"/>
  <c r="AN675" i="70"/>
  <c r="AN667" i="70"/>
  <c r="AN663" i="70"/>
  <c r="AN655" i="70"/>
  <c r="AN647" i="70"/>
  <c r="AN639" i="70"/>
  <c r="AN631" i="70"/>
  <c r="AN623" i="70"/>
  <c r="AN615" i="70"/>
  <c r="AN607" i="70"/>
  <c r="AN599" i="70"/>
  <c r="AN589" i="70"/>
  <c r="AN579" i="70"/>
  <c r="AN568" i="70"/>
  <c r="AN557" i="70"/>
  <c r="AN547" i="70"/>
  <c r="AN536" i="70"/>
  <c r="AN525" i="70"/>
  <c r="AN512" i="70"/>
  <c r="AN496" i="70"/>
  <c r="AN480" i="70"/>
  <c r="AN464" i="70"/>
  <c r="AN448" i="70"/>
  <c r="AN432" i="70"/>
  <c r="AN416" i="70"/>
  <c r="AN400" i="70"/>
  <c r="AN384" i="70"/>
  <c r="AN368" i="70"/>
  <c r="AN352" i="70"/>
  <c r="AN320" i="70"/>
  <c r="AN304" i="70"/>
  <c r="AN296" i="70"/>
  <c r="AN280" i="70"/>
  <c r="AN264" i="70"/>
  <c r="AN248" i="70"/>
  <c r="AN232" i="70"/>
  <c r="AN216" i="70"/>
  <c r="AN197" i="70"/>
  <c r="AN176" i="70"/>
  <c r="AN27" i="70"/>
  <c r="AN31" i="70"/>
  <c r="AN35" i="70"/>
  <c r="AN39" i="70"/>
  <c r="AN43" i="70"/>
  <c r="AN47" i="70"/>
  <c r="AN51" i="70"/>
  <c r="AN55" i="70"/>
  <c r="AN59" i="70"/>
  <c r="AN63" i="70"/>
  <c r="AN67" i="70"/>
  <c r="AN71" i="70"/>
  <c r="AN75" i="70"/>
  <c r="AN79" i="70"/>
  <c r="AN83" i="70"/>
  <c r="AN87" i="70"/>
  <c r="AN91" i="70"/>
  <c r="AN95" i="70"/>
  <c r="AN99" i="70"/>
  <c r="AN103" i="70"/>
  <c r="AN107" i="70"/>
  <c r="AN111" i="70"/>
  <c r="AN115" i="70"/>
  <c r="AN119" i="70"/>
  <c r="AN123" i="70"/>
  <c r="AN127" i="70"/>
  <c r="AN131" i="70"/>
  <c r="AN135" i="70"/>
  <c r="AN139" i="70"/>
  <c r="AN143" i="70"/>
  <c r="AN147" i="70"/>
  <c r="AN151" i="70"/>
  <c r="AN155" i="70"/>
  <c r="AN159" i="70"/>
  <c r="AN163" i="70"/>
  <c r="AN167" i="70"/>
  <c r="AN171" i="70"/>
  <c r="AN175" i="70"/>
  <c r="AN179" i="70"/>
  <c r="AN183" i="70"/>
  <c r="AN187" i="70"/>
  <c r="AN191" i="70"/>
  <c r="AN195" i="70"/>
  <c r="AN199" i="70"/>
  <c r="AN203" i="70"/>
  <c r="AN207" i="70"/>
  <c r="AN24" i="70"/>
  <c r="AN28" i="70"/>
  <c r="AN32" i="70"/>
  <c r="AN36" i="70"/>
  <c r="AN40" i="70"/>
  <c r="AN44" i="70"/>
  <c r="AN48" i="70"/>
  <c r="AN52" i="70"/>
  <c r="AN56" i="70"/>
  <c r="AN60" i="70"/>
  <c r="AN64" i="70"/>
  <c r="AN68" i="70"/>
  <c r="AN72" i="70"/>
  <c r="AN76" i="70"/>
  <c r="AN80" i="70"/>
  <c r="AN84" i="70"/>
  <c r="AN88" i="70"/>
  <c r="AN92" i="70"/>
  <c r="AN29" i="70"/>
  <c r="AN37" i="70"/>
  <c r="AN45" i="70"/>
  <c r="AN53" i="70"/>
  <c r="AN61" i="70"/>
  <c r="AN69" i="70"/>
  <c r="AN77" i="70"/>
  <c r="AN85" i="70"/>
  <c r="AN93" i="70"/>
  <c r="AN98" i="70"/>
  <c r="AN104" i="70"/>
  <c r="AN109" i="70"/>
  <c r="AN114" i="70"/>
  <c r="AN120" i="70"/>
  <c r="AN125" i="70"/>
  <c r="AN130" i="70"/>
  <c r="AN136" i="70"/>
  <c r="AN141" i="70"/>
  <c r="AN146" i="70"/>
  <c r="AN152" i="70"/>
  <c r="AN157" i="70"/>
  <c r="AN162" i="70"/>
  <c r="AN168" i="70"/>
  <c r="AN173" i="70"/>
  <c r="AN178" i="70"/>
  <c r="AN184" i="70"/>
  <c r="AN189" i="70"/>
  <c r="AN194" i="70"/>
  <c r="AN200" i="70"/>
  <c r="AN205" i="70"/>
  <c r="AN210" i="70"/>
  <c r="AN214" i="70"/>
  <c r="AN218" i="70"/>
  <c r="AN222" i="70"/>
  <c r="AN226" i="70"/>
  <c r="AN230" i="70"/>
  <c r="AN234" i="70"/>
  <c r="AN238" i="70"/>
  <c r="AN242" i="70"/>
  <c r="AN246" i="70"/>
  <c r="AN250" i="70"/>
  <c r="AN254" i="70"/>
  <c r="AN258" i="70"/>
  <c r="AN262" i="70"/>
  <c r="AN266" i="70"/>
  <c r="AN270" i="70"/>
  <c r="AN274" i="70"/>
  <c r="AN278" i="70"/>
  <c r="AN282" i="70"/>
  <c r="AN286" i="70"/>
  <c r="AN290" i="70"/>
  <c r="AN294" i="70"/>
  <c r="AN298" i="70"/>
  <c r="AN302" i="70"/>
  <c r="AN306" i="70"/>
  <c r="AN310" i="70"/>
  <c r="AN314" i="70"/>
  <c r="AN318" i="70"/>
  <c r="AN322" i="70"/>
  <c r="AN326" i="70"/>
  <c r="AN330" i="70"/>
  <c r="AN334" i="70"/>
  <c r="AN338" i="70"/>
  <c r="AN342" i="70"/>
  <c r="AN346" i="70"/>
  <c r="AN350" i="70"/>
  <c r="AN354" i="70"/>
  <c r="AN358" i="70"/>
  <c r="AN362" i="70"/>
  <c r="AN366" i="70"/>
  <c r="AN370" i="70"/>
  <c r="AN374" i="70"/>
  <c r="AN378" i="70"/>
  <c r="AN382" i="70"/>
  <c r="AN386" i="70"/>
  <c r="AN390" i="70"/>
  <c r="AN394" i="70"/>
  <c r="AN398" i="70"/>
  <c r="AN402" i="70"/>
  <c r="AN406" i="70"/>
  <c r="AN410" i="70"/>
  <c r="AN414" i="70"/>
  <c r="AN418" i="70"/>
  <c r="AN422" i="70"/>
  <c r="AN426" i="70"/>
  <c r="AN430" i="70"/>
  <c r="AN434" i="70"/>
  <c r="AN438" i="70"/>
  <c r="AN442" i="70"/>
  <c r="AN446" i="70"/>
  <c r="AN450" i="70"/>
  <c r="AN454" i="70"/>
  <c r="AN458" i="70"/>
  <c r="AN462" i="70"/>
  <c r="AN466" i="70"/>
  <c r="AN470" i="70"/>
  <c r="AN474" i="70"/>
  <c r="AN478" i="70"/>
  <c r="AN482" i="70"/>
  <c r="AN486" i="70"/>
  <c r="AN490" i="70"/>
  <c r="AN494" i="70"/>
  <c r="AN498" i="70"/>
  <c r="AN502" i="70"/>
  <c r="AN506" i="70"/>
  <c r="AN510" i="70"/>
  <c r="AN514" i="70"/>
  <c r="AN518" i="70"/>
  <c r="AN522" i="70"/>
  <c r="AN526" i="70"/>
  <c r="AN530" i="70"/>
  <c r="AN534" i="70"/>
  <c r="AN538" i="70"/>
  <c r="AN542" i="70"/>
  <c r="AN546" i="70"/>
  <c r="AN550" i="70"/>
  <c r="AN554" i="70"/>
  <c r="AN558" i="70"/>
  <c r="AN562" i="70"/>
  <c r="AN566" i="70"/>
  <c r="AN570" i="70"/>
  <c r="AN574" i="70"/>
  <c r="AN578" i="70"/>
  <c r="AN582" i="70"/>
  <c r="AN586" i="70"/>
  <c r="AN590" i="70"/>
  <c r="AN594" i="70"/>
  <c r="AN30" i="70"/>
  <c r="AN38" i="70"/>
  <c r="AN46" i="70"/>
  <c r="AN54" i="70"/>
  <c r="AN62" i="70"/>
  <c r="AN70" i="70"/>
  <c r="AN78" i="70"/>
  <c r="AN86" i="70"/>
  <c r="AN94" i="70"/>
  <c r="AN100" i="70"/>
  <c r="AN105" i="70"/>
  <c r="AN110" i="70"/>
  <c r="AN116" i="70"/>
  <c r="AN121" i="70"/>
  <c r="AN126" i="70"/>
  <c r="AN132" i="70"/>
  <c r="AN137" i="70"/>
  <c r="AN142" i="70"/>
  <c r="AN148" i="70"/>
  <c r="AN153" i="70"/>
  <c r="AN158" i="70"/>
  <c r="AN164" i="70"/>
  <c r="AN169" i="70"/>
  <c r="AN174" i="70"/>
  <c r="AN180" i="70"/>
  <c r="AN185" i="70"/>
  <c r="AN190" i="70"/>
  <c r="AN196" i="70"/>
  <c r="AN201" i="70"/>
  <c r="AN206" i="70"/>
  <c r="AN211" i="70"/>
  <c r="AN215" i="70"/>
  <c r="AN219" i="70"/>
  <c r="AN223" i="70"/>
  <c r="AN227" i="70"/>
  <c r="AN231" i="70"/>
  <c r="AN235" i="70"/>
  <c r="AN239" i="70"/>
  <c r="AN243" i="70"/>
  <c r="AN247" i="70"/>
  <c r="AN251" i="70"/>
  <c r="AN255" i="70"/>
  <c r="AN259" i="70"/>
  <c r="AN263" i="70"/>
  <c r="AN267" i="70"/>
  <c r="AN271" i="70"/>
  <c r="AN275" i="70"/>
  <c r="AN279" i="70"/>
  <c r="AN283" i="70"/>
  <c r="AN287" i="70"/>
  <c r="AN291" i="70"/>
  <c r="AN295" i="70"/>
  <c r="AN299" i="70"/>
  <c r="AN303" i="70"/>
  <c r="AN307" i="70"/>
  <c r="AN311" i="70"/>
  <c r="AN315" i="70"/>
  <c r="AN319" i="70"/>
  <c r="AN323" i="70"/>
  <c r="AN327" i="70"/>
  <c r="AN331" i="70"/>
  <c r="AN335" i="70"/>
  <c r="AN339" i="70"/>
  <c r="AN343" i="70"/>
  <c r="AN347" i="70"/>
  <c r="AN351" i="70"/>
  <c r="AN355" i="70"/>
  <c r="AN359" i="70"/>
  <c r="AN363" i="70"/>
  <c r="AN367" i="70"/>
  <c r="AN371" i="70"/>
  <c r="AN375" i="70"/>
  <c r="AN379" i="70"/>
  <c r="AN383" i="70"/>
  <c r="AN387" i="70"/>
  <c r="AN391" i="70"/>
  <c r="AN395" i="70"/>
  <c r="AN399" i="70"/>
  <c r="AN403" i="70"/>
  <c r="AN407" i="70"/>
  <c r="AN411" i="70"/>
  <c r="AN415" i="70"/>
  <c r="AN419" i="70"/>
  <c r="AN423" i="70"/>
  <c r="AN427" i="70"/>
  <c r="AN431" i="70"/>
  <c r="AN435" i="70"/>
  <c r="AN439" i="70"/>
  <c r="AN443" i="70"/>
  <c r="AN447" i="70"/>
  <c r="AN451" i="70"/>
  <c r="AN455" i="70"/>
  <c r="AN459" i="70"/>
  <c r="AN463" i="70"/>
  <c r="AN467" i="70"/>
  <c r="AN471" i="70"/>
  <c r="AN475" i="70"/>
  <c r="AN479" i="70"/>
  <c r="AN483" i="70"/>
  <c r="AN487" i="70"/>
  <c r="AN491" i="70"/>
  <c r="AN495" i="70"/>
  <c r="AN499" i="70"/>
  <c r="AN503" i="70"/>
  <c r="AN507" i="70"/>
  <c r="AN511" i="70"/>
  <c r="AN515" i="70"/>
  <c r="AN519" i="70"/>
  <c r="AN6" i="70"/>
  <c r="AN20" i="70"/>
  <c r="AN16" i="70"/>
  <c r="AN12" i="70"/>
  <c r="AN8" i="70"/>
  <c r="AN737" i="70"/>
  <c r="AN733" i="70"/>
  <c r="AN729" i="70"/>
  <c r="AN725" i="70"/>
  <c r="AN721" i="70"/>
  <c r="AN717" i="70"/>
  <c r="AN713" i="70"/>
  <c r="AN709" i="70"/>
  <c r="AN705" i="70"/>
  <c r="AN701" i="70"/>
  <c r="AN697" i="70"/>
  <c r="AN693" i="70"/>
  <c r="AN689" i="70"/>
  <c r="AN685" i="70"/>
  <c r="AN681" i="70"/>
  <c r="AN677" i="70"/>
  <c r="AN673" i="70"/>
  <c r="AN669" i="70"/>
  <c r="AN665" i="70"/>
  <c r="AN661" i="70"/>
  <c r="AN657" i="70"/>
  <c r="AN653" i="70"/>
  <c r="AN649" i="70"/>
  <c r="AN645" i="70"/>
  <c r="AN641" i="70"/>
  <c r="AN637" i="70"/>
  <c r="AN633" i="70"/>
  <c r="AN629" i="70"/>
  <c r="AN625" i="70"/>
  <c r="AN621" i="70"/>
  <c r="AN617" i="70"/>
  <c r="AN613" i="70"/>
  <c r="AN609" i="70"/>
  <c r="AN605" i="70"/>
  <c r="AN601" i="70"/>
  <c r="AN597" i="70"/>
  <c r="AN592" i="70"/>
  <c r="AN587" i="70"/>
  <c r="AN581" i="70"/>
  <c r="AN576" i="70"/>
  <c r="AN571" i="70"/>
  <c r="AN565" i="70"/>
  <c r="AN560" i="70"/>
  <c r="AN555" i="70"/>
  <c r="AN549" i="70"/>
  <c r="AN544" i="70"/>
  <c r="AN539" i="70"/>
  <c r="AN533" i="70"/>
  <c r="AN528" i="70"/>
  <c r="AN523" i="70"/>
  <c r="AN516" i="70"/>
  <c r="AN508" i="70"/>
  <c r="AN500" i="70"/>
  <c r="AN492" i="70"/>
  <c r="AN484" i="70"/>
  <c r="AN476" i="70"/>
  <c r="AN468" i="70"/>
  <c r="AN460" i="70"/>
  <c r="AN452" i="70"/>
  <c r="AN444" i="70"/>
  <c r="AN436" i="70"/>
  <c r="AN428" i="70"/>
  <c r="AN420" i="70"/>
  <c r="AN412" i="70"/>
  <c r="AN404" i="70"/>
  <c r="AN396" i="70"/>
  <c r="AN388" i="70"/>
  <c r="AN380" i="70"/>
  <c r="AN372" i="70"/>
  <c r="AN364" i="70"/>
  <c r="AN356" i="70"/>
  <c r="AN348" i="70"/>
  <c r="AN340" i="70"/>
  <c r="AN332" i="70"/>
  <c r="AN324" i="70"/>
  <c r="AN316" i="70"/>
  <c r="AN308" i="70"/>
  <c r="AN300" i="70"/>
  <c r="AN292" i="70"/>
  <c r="AN284" i="70"/>
  <c r="AN276" i="70"/>
  <c r="AN268" i="70"/>
  <c r="AN260" i="70"/>
  <c r="AN252" i="70"/>
  <c r="AN244" i="70"/>
  <c r="AN236" i="70"/>
  <c r="AN228" i="70"/>
  <c r="AN220" i="70"/>
  <c r="AN212" i="70"/>
  <c r="AN202" i="70"/>
  <c r="AN192" i="70"/>
  <c r="AN181" i="70"/>
  <c r="AN170" i="70"/>
  <c r="AN160" i="70"/>
  <c r="AN149" i="70"/>
  <c r="AN138" i="70"/>
  <c r="AN128" i="70"/>
  <c r="AN117" i="70"/>
  <c r="AN106" i="70"/>
  <c r="AN96" i="70"/>
  <c r="AN81" i="70"/>
  <c r="AN65" i="70"/>
  <c r="AN49" i="70"/>
  <c r="AN33" i="70"/>
  <c r="AR81" i="70" l="1"/>
  <c r="BE81" i="70"/>
  <c r="BD81" i="70"/>
  <c r="AR212" i="70"/>
  <c r="BD212" i="70"/>
  <c r="BE212" i="70"/>
  <c r="AR340" i="70"/>
  <c r="BD340" i="70"/>
  <c r="AR468" i="70"/>
  <c r="BD468" i="70"/>
  <c r="BE468" i="70"/>
  <c r="AR549" i="70"/>
  <c r="BD549" i="70"/>
  <c r="BE549" i="70"/>
  <c r="AR609" i="70"/>
  <c r="BD609" i="70"/>
  <c r="AR673" i="70"/>
  <c r="BB673" i="70" s="1"/>
  <c r="BD673" i="70"/>
  <c r="BE673" i="70"/>
  <c r="AR511" i="70"/>
  <c r="BB511" i="70" s="1"/>
  <c r="BD511" i="70"/>
  <c r="BE511" i="70"/>
  <c r="AR96" i="70"/>
  <c r="BB96" i="70" s="1"/>
  <c r="BD96" i="70"/>
  <c r="BE96" i="70"/>
  <c r="AR49" i="70"/>
  <c r="BE49" i="70"/>
  <c r="BD49" i="70"/>
  <c r="AR192" i="70"/>
  <c r="BD192" i="70"/>
  <c r="BE192" i="70"/>
  <c r="AR260" i="70"/>
  <c r="BD260" i="70"/>
  <c r="BE260" i="70"/>
  <c r="AR356" i="70"/>
  <c r="BD356" i="70"/>
  <c r="BE356" i="70"/>
  <c r="AR420" i="70"/>
  <c r="BB420" i="70" s="1"/>
  <c r="BD420" i="70"/>
  <c r="BE420" i="70"/>
  <c r="AR484" i="70"/>
  <c r="BD484" i="70"/>
  <c r="BE484" i="70"/>
  <c r="AR539" i="70"/>
  <c r="BD539" i="70"/>
  <c r="BE539" i="70"/>
  <c r="AR560" i="70"/>
  <c r="BB560" i="70" s="1"/>
  <c r="BD560" i="70"/>
  <c r="BE560" i="70"/>
  <c r="AR581" i="70"/>
  <c r="BD581" i="70"/>
  <c r="AR601" i="70"/>
  <c r="BD601" i="70"/>
  <c r="AR617" i="70"/>
  <c r="BD617" i="70"/>
  <c r="AR633" i="70"/>
  <c r="BD633" i="70"/>
  <c r="BE633" i="70"/>
  <c r="AR649" i="70"/>
  <c r="BD649" i="70"/>
  <c r="BE649" i="70"/>
  <c r="AR665" i="70"/>
  <c r="BB665" i="70" s="1"/>
  <c r="BD665" i="70"/>
  <c r="BE665" i="70"/>
  <c r="AR681" i="70"/>
  <c r="BD681" i="70"/>
  <c r="BE681" i="70"/>
  <c r="AR697" i="70"/>
  <c r="BD697" i="70"/>
  <c r="BE697" i="70"/>
  <c r="AR713" i="70"/>
  <c r="BD713" i="70"/>
  <c r="BE713" i="70"/>
  <c r="AR729" i="70"/>
  <c r="BB729" i="70" s="1"/>
  <c r="BD729" i="70"/>
  <c r="BE729" i="70"/>
  <c r="AR12" i="70"/>
  <c r="BD12" i="70"/>
  <c r="BE12" i="70"/>
  <c r="AR519" i="70"/>
  <c r="BD519" i="70"/>
  <c r="BE519" i="70"/>
  <c r="AR503" i="70"/>
  <c r="BB503" i="70" s="1"/>
  <c r="BD503" i="70"/>
  <c r="BE503" i="70"/>
  <c r="AR487" i="70"/>
  <c r="BD487" i="70"/>
  <c r="BE487" i="70"/>
  <c r="AR471" i="70"/>
  <c r="BD471" i="70"/>
  <c r="BE471" i="70"/>
  <c r="AR455" i="70"/>
  <c r="BD455" i="70"/>
  <c r="BE455" i="70"/>
  <c r="AR439" i="70"/>
  <c r="BD439" i="70"/>
  <c r="BE439" i="70"/>
  <c r="AR423" i="70"/>
  <c r="BB423" i="70" s="1"/>
  <c r="BD423" i="70"/>
  <c r="BE423" i="70"/>
  <c r="AR407" i="70"/>
  <c r="BD407" i="70"/>
  <c r="BE407" i="70"/>
  <c r="AR391" i="70"/>
  <c r="BD391" i="70"/>
  <c r="BE391" i="70"/>
  <c r="AR375" i="70"/>
  <c r="BD375" i="70"/>
  <c r="BE375" i="70"/>
  <c r="AR359" i="70"/>
  <c r="BD359" i="70"/>
  <c r="BE359" i="70"/>
  <c r="AR343" i="70"/>
  <c r="BD343" i="70"/>
  <c r="BE343" i="70"/>
  <c r="AR327" i="70"/>
  <c r="BD327" i="70"/>
  <c r="AR311" i="70"/>
  <c r="BB311" i="70" s="1"/>
  <c r="BD311" i="70"/>
  <c r="BE311" i="70"/>
  <c r="AR295" i="70"/>
  <c r="BD295" i="70"/>
  <c r="BE295" i="70"/>
  <c r="AR279" i="70"/>
  <c r="BE279" i="70"/>
  <c r="BD279" i="70"/>
  <c r="AR263" i="70"/>
  <c r="BE263" i="70"/>
  <c r="BD263" i="70"/>
  <c r="AR247" i="70"/>
  <c r="BE247" i="70"/>
  <c r="BD247" i="70"/>
  <c r="AR231" i="70"/>
  <c r="BD231" i="70"/>
  <c r="AR215" i="70"/>
  <c r="BE215" i="70"/>
  <c r="BD215" i="70"/>
  <c r="AR196" i="70"/>
  <c r="BD196" i="70"/>
  <c r="BE196" i="70"/>
  <c r="AR174" i="70"/>
  <c r="BD174" i="70"/>
  <c r="BE174" i="70"/>
  <c r="AR153" i="70"/>
  <c r="BE153" i="70"/>
  <c r="BD153" i="70"/>
  <c r="AR132" i="70"/>
  <c r="BD132" i="70"/>
  <c r="BE132" i="70"/>
  <c r="AR110" i="70"/>
  <c r="BB110" i="70" s="1"/>
  <c r="BD110" i="70"/>
  <c r="BE110" i="70"/>
  <c r="AR86" i="70"/>
  <c r="BD86" i="70"/>
  <c r="BE86" i="70"/>
  <c r="AR54" i="70"/>
  <c r="BD54" i="70"/>
  <c r="BE54" i="70"/>
  <c r="AR594" i="70"/>
  <c r="BD594" i="70"/>
  <c r="AR578" i="70"/>
  <c r="BD578" i="70"/>
  <c r="AR562" i="70"/>
  <c r="BB562" i="70" s="1"/>
  <c r="BD562" i="70"/>
  <c r="BE562" i="70"/>
  <c r="AR546" i="70"/>
  <c r="BD546" i="70"/>
  <c r="BE546" i="70"/>
  <c r="AR530" i="70"/>
  <c r="BD530" i="70"/>
  <c r="BE530" i="70"/>
  <c r="AR514" i="70"/>
  <c r="BD514" i="70"/>
  <c r="BE514" i="70"/>
  <c r="AR498" i="70"/>
  <c r="BB498" i="70" s="1"/>
  <c r="BD498" i="70"/>
  <c r="BE498" i="70"/>
  <c r="AR482" i="70"/>
  <c r="BD482" i="70"/>
  <c r="BE482" i="70"/>
  <c r="AR466" i="70"/>
  <c r="BD466" i="70"/>
  <c r="BE466" i="70"/>
  <c r="AR450" i="70"/>
  <c r="BD450" i="70"/>
  <c r="BE450" i="70"/>
  <c r="AR434" i="70"/>
  <c r="BD434" i="70"/>
  <c r="BE434" i="70"/>
  <c r="AR418" i="70"/>
  <c r="BB418" i="70" s="1"/>
  <c r="BD418" i="70"/>
  <c r="BE418" i="70"/>
  <c r="AR402" i="70"/>
  <c r="BD402" i="70"/>
  <c r="BE402" i="70"/>
  <c r="AR386" i="70"/>
  <c r="BD386" i="70"/>
  <c r="BE386" i="70"/>
  <c r="AR370" i="70"/>
  <c r="BD370" i="70"/>
  <c r="BE370" i="70"/>
  <c r="AR354" i="70"/>
  <c r="BD354" i="70"/>
  <c r="BE354" i="70"/>
  <c r="AR338" i="70"/>
  <c r="BD338" i="70"/>
  <c r="AR322" i="70"/>
  <c r="BB322" i="70" s="1"/>
  <c r="BE322" i="70"/>
  <c r="BD322" i="70"/>
  <c r="AR306" i="70"/>
  <c r="BB306" i="70" s="1"/>
  <c r="BE306" i="70"/>
  <c r="BD306" i="70"/>
  <c r="AR290" i="70"/>
  <c r="BE290" i="70"/>
  <c r="BD290" i="70"/>
  <c r="AR274" i="70"/>
  <c r="BD274" i="70"/>
  <c r="BE274" i="70"/>
  <c r="AR258" i="70"/>
  <c r="BD258" i="70"/>
  <c r="BE258" i="70"/>
  <c r="AR242" i="70"/>
  <c r="BD242" i="70"/>
  <c r="BE242" i="70"/>
  <c r="AR226" i="70"/>
  <c r="BD226" i="70"/>
  <c r="AR210" i="70"/>
  <c r="BD210" i="70"/>
  <c r="BE210" i="70"/>
  <c r="AR189" i="70"/>
  <c r="BE189" i="70"/>
  <c r="BD189" i="70"/>
  <c r="AR168" i="70"/>
  <c r="BD168" i="70"/>
  <c r="BE168" i="70"/>
  <c r="AR146" i="70"/>
  <c r="BD146" i="70"/>
  <c r="BE146" i="70"/>
  <c r="AR125" i="70"/>
  <c r="BE125" i="70"/>
  <c r="BD125" i="70"/>
  <c r="AR104" i="70"/>
  <c r="BB104" i="70" s="1"/>
  <c r="BD104" i="70"/>
  <c r="BE104" i="70"/>
  <c r="AR77" i="70"/>
  <c r="BB77" i="70" s="1"/>
  <c r="BE77" i="70"/>
  <c r="BD77" i="70"/>
  <c r="AR45" i="70"/>
  <c r="BE45" i="70"/>
  <c r="BD45" i="70"/>
  <c r="AR88" i="70"/>
  <c r="BD88" i="70"/>
  <c r="BE88" i="70"/>
  <c r="AR72" i="70"/>
  <c r="BB72" i="70" s="1"/>
  <c r="BD72" i="70"/>
  <c r="BE72" i="70"/>
  <c r="AR56" i="70"/>
  <c r="BD56" i="70"/>
  <c r="BE56" i="70"/>
  <c r="AR40" i="70"/>
  <c r="BD40" i="70"/>
  <c r="BE40" i="70"/>
  <c r="AR24" i="70"/>
  <c r="BD24" i="70"/>
  <c r="BE24" i="70"/>
  <c r="AR195" i="70"/>
  <c r="BE195" i="70"/>
  <c r="BD195" i="70"/>
  <c r="AR179" i="70"/>
  <c r="BE179" i="70"/>
  <c r="BD179" i="70"/>
  <c r="AR163" i="70"/>
  <c r="BE163" i="70"/>
  <c r="BD163" i="70"/>
  <c r="AR147" i="70"/>
  <c r="BE147" i="70"/>
  <c r="BD147" i="70"/>
  <c r="AR131" i="70"/>
  <c r="BE131" i="70"/>
  <c r="BD131" i="70"/>
  <c r="AR115" i="70"/>
  <c r="BE115" i="70"/>
  <c r="BD115" i="70"/>
  <c r="AR99" i="70"/>
  <c r="BB99" i="70" s="1"/>
  <c r="BE99" i="70"/>
  <c r="BD99" i="70"/>
  <c r="AR83" i="70"/>
  <c r="BE83" i="70"/>
  <c r="BD83" i="70"/>
  <c r="AR67" i="70"/>
  <c r="BB67" i="70" s="1"/>
  <c r="BE67" i="70"/>
  <c r="BD67" i="70"/>
  <c r="AR51" i="70"/>
  <c r="BE51" i="70"/>
  <c r="BD51" i="70"/>
  <c r="AR35" i="70"/>
  <c r="BD35" i="70"/>
  <c r="BE35" i="70"/>
  <c r="AR197" i="70"/>
  <c r="BE197" i="70"/>
  <c r="BD197" i="70"/>
  <c r="AR264" i="70"/>
  <c r="BD264" i="70"/>
  <c r="BE264" i="70"/>
  <c r="AR320" i="70"/>
  <c r="BB320" i="70" s="1"/>
  <c r="BE320" i="70"/>
  <c r="BD320" i="70"/>
  <c r="AR400" i="70"/>
  <c r="BD400" i="70"/>
  <c r="BE400" i="70"/>
  <c r="AR464" i="70"/>
  <c r="BD464" i="70"/>
  <c r="BE464" i="70"/>
  <c r="AR525" i="70"/>
  <c r="BD525" i="70"/>
  <c r="BE525" i="70"/>
  <c r="AR568" i="70"/>
  <c r="BB568" i="70" s="1"/>
  <c r="BD568" i="70"/>
  <c r="BE568" i="70"/>
  <c r="AR607" i="70"/>
  <c r="BD607" i="70"/>
  <c r="AR639" i="70"/>
  <c r="BD639" i="70"/>
  <c r="BE639" i="70"/>
  <c r="AR667" i="70"/>
  <c r="BB667" i="70" s="1"/>
  <c r="BD667" i="70"/>
  <c r="BE667" i="70"/>
  <c r="AR699" i="70"/>
  <c r="BD699" i="70"/>
  <c r="BE699" i="70"/>
  <c r="AR731" i="70"/>
  <c r="BB731" i="70" s="1"/>
  <c r="BD731" i="70"/>
  <c r="BE731" i="70"/>
  <c r="AR265" i="70"/>
  <c r="BE265" i="70"/>
  <c r="BD265" i="70"/>
  <c r="AR353" i="70"/>
  <c r="BD353" i="70"/>
  <c r="BE353" i="70"/>
  <c r="AR409" i="70"/>
  <c r="BD409" i="70"/>
  <c r="BE409" i="70"/>
  <c r="AR473" i="70"/>
  <c r="BD473" i="70"/>
  <c r="BE473" i="70"/>
  <c r="AR532" i="70"/>
  <c r="BD532" i="70"/>
  <c r="BE532" i="70"/>
  <c r="AR575" i="70"/>
  <c r="BB575" i="70" s="1"/>
  <c r="BD575" i="70"/>
  <c r="BE575" i="70"/>
  <c r="AR612" i="70"/>
  <c r="BD612" i="70"/>
  <c r="AR640" i="70"/>
  <c r="BD640" i="70"/>
  <c r="BE640" i="70"/>
  <c r="AR672" i="70"/>
  <c r="BB672" i="70" s="1"/>
  <c r="BE672" i="70"/>
  <c r="BD672" i="70"/>
  <c r="AR704" i="70"/>
  <c r="BE704" i="70"/>
  <c r="BD704" i="70"/>
  <c r="AR732" i="70"/>
  <c r="BB732" i="70" s="1"/>
  <c r="BD732" i="70"/>
  <c r="BE732" i="70"/>
  <c r="AR97" i="70"/>
  <c r="BB97" i="70" s="1"/>
  <c r="BE97" i="70"/>
  <c r="BD97" i="70"/>
  <c r="AR140" i="70"/>
  <c r="BD140" i="70"/>
  <c r="BE140" i="70"/>
  <c r="AR182" i="70"/>
  <c r="BD182" i="70"/>
  <c r="BE182" i="70"/>
  <c r="AR221" i="70"/>
  <c r="BD221" i="70"/>
  <c r="AR253" i="70"/>
  <c r="BE253" i="70"/>
  <c r="BD253" i="70"/>
  <c r="AR285" i="70"/>
  <c r="BD285" i="70"/>
  <c r="BE285" i="70"/>
  <c r="AR317" i="70"/>
  <c r="BB317" i="70" s="1"/>
  <c r="BD317" i="70"/>
  <c r="BE317" i="70"/>
  <c r="AR349" i="70"/>
  <c r="BD349" i="70"/>
  <c r="BE349" i="70"/>
  <c r="AR381" i="70"/>
  <c r="BD381" i="70"/>
  <c r="BE381" i="70"/>
  <c r="AR413" i="70"/>
  <c r="BD413" i="70"/>
  <c r="BE413" i="70"/>
  <c r="AR445" i="70"/>
  <c r="BD445" i="70"/>
  <c r="BE445" i="70"/>
  <c r="AR477" i="70"/>
  <c r="BD477" i="70"/>
  <c r="BE477" i="70"/>
  <c r="AR509" i="70"/>
  <c r="BB509" i="70" s="1"/>
  <c r="BD509" i="70"/>
  <c r="BE509" i="70"/>
  <c r="AR535" i="70"/>
  <c r="BD535" i="70"/>
  <c r="BE535" i="70"/>
  <c r="AR556" i="70"/>
  <c r="BB556" i="70" s="1"/>
  <c r="BD556" i="70"/>
  <c r="BE556" i="70"/>
  <c r="AR577" i="70"/>
  <c r="BD577" i="70"/>
  <c r="AR598" i="70"/>
  <c r="BD598" i="70"/>
  <c r="AR614" i="70"/>
  <c r="BD614" i="70"/>
  <c r="AR630" i="70"/>
  <c r="BE630" i="70"/>
  <c r="BD630" i="70"/>
  <c r="AR646" i="70"/>
  <c r="BE646" i="70"/>
  <c r="BD646" i="70"/>
  <c r="AR662" i="70"/>
  <c r="BB662" i="70" s="1"/>
  <c r="BE662" i="70"/>
  <c r="BD662" i="70"/>
  <c r="AR678" i="70"/>
  <c r="BB678" i="70" s="1"/>
  <c r="BD678" i="70"/>
  <c r="BE678" i="70"/>
  <c r="AR694" i="70"/>
  <c r="BE694" i="70"/>
  <c r="BD694" i="70"/>
  <c r="AR710" i="70"/>
  <c r="BE710" i="70"/>
  <c r="BD710" i="70"/>
  <c r="AR726" i="70"/>
  <c r="BB726" i="70" s="1"/>
  <c r="BE726" i="70"/>
  <c r="BD726" i="70"/>
  <c r="AR17" i="70"/>
  <c r="BD17" i="70"/>
  <c r="BE17" i="70"/>
  <c r="AR224" i="70"/>
  <c r="BD224" i="70"/>
  <c r="AR288" i="70"/>
  <c r="BE288" i="70"/>
  <c r="BD288" i="70"/>
  <c r="AR360" i="70"/>
  <c r="BD360" i="70"/>
  <c r="BE360" i="70"/>
  <c r="AR424" i="70"/>
  <c r="BB424" i="70" s="1"/>
  <c r="BD424" i="70"/>
  <c r="BE424" i="70"/>
  <c r="AR488" i="70"/>
  <c r="BD488" i="70"/>
  <c r="BE488" i="70"/>
  <c r="AR541" i="70"/>
  <c r="BD541" i="70"/>
  <c r="BE541" i="70"/>
  <c r="AR584" i="70"/>
  <c r="BD584" i="70"/>
  <c r="AR619" i="70"/>
  <c r="BD619" i="70"/>
  <c r="BE619" i="70"/>
  <c r="AR651" i="70"/>
  <c r="BD651" i="70"/>
  <c r="BE651" i="70"/>
  <c r="AR687" i="70"/>
  <c r="BD687" i="70"/>
  <c r="BE687" i="70"/>
  <c r="AR719" i="70"/>
  <c r="BD719" i="70"/>
  <c r="BE719" i="70"/>
  <c r="AR188" i="70"/>
  <c r="BD188" i="70"/>
  <c r="BE188" i="70"/>
  <c r="AR257" i="70"/>
  <c r="BE257" i="70"/>
  <c r="BD257" i="70"/>
  <c r="AR345" i="70"/>
  <c r="BD345" i="70"/>
  <c r="BE345" i="70"/>
  <c r="AR417" i="70"/>
  <c r="BB417" i="70" s="1"/>
  <c r="BD417" i="70"/>
  <c r="BE417" i="70"/>
  <c r="AR481" i="70"/>
  <c r="BD481" i="70"/>
  <c r="BE481" i="70"/>
  <c r="AR537" i="70"/>
  <c r="BD537" i="70"/>
  <c r="BE537" i="70"/>
  <c r="AR580" i="70"/>
  <c r="BD580" i="70"/>
  <c r="AR616" i="70"/>
  <c r="BD616" i="70"/>
  <c r="AR652" i="70"/>
  <c r="BE652" i="70"/>
  <c r="BD652" i="70"/>
  <c r="AR684" i="70"/>
  <c r="BD684" i="70"/>
  <c r="BE684" i="70"/>
  <c r="AR716" i="70"/>
  <c r="BD716" i="70"/>
  <c r="BE716" i="70"/>
  <c r="AR57" i="70"/>
  <c r="BE57" i="70"/>
  <c r="BD57" i="70"/>
  <c r="AR154" i="70"/>
  <c r="BD154" i="70"/>
  <c r="BE154" i="70"/>
  <c r="AR26" i="70"/>
  <c r="BD26" i="70"/>
  <c r="BE26" i="70"/>
  <c r="AR134" i="70"/>
  <c r="BD134" i="70"/>
  <c r="BE134" i="70"/>
  <c r="AR9" i="70"/>
  <c r="BD9" i="70"/>
  <c r="BE9" i="70"/>
  <c r="AR101" i="70"/>
  <c r="BB101" i="70" s="1"/>
  <c r="BE101" i="70"/>
  <c r="BD101" i="70"/>
  <c r="AR11" i="70"/>
  <c r="BD11" i="70"/>
  <c r="BE11" i="70"/>
  <c r="AR102" i="70"/>
  <c r="BB102" i="70" s="1"/>
  <c r="BD102" i="70"/>
  <c r="BE102" i="70"/>
  <c r="AR124" i="70"/>
  <c r="BD124" i="70"/>
  <c r="BE124" i="70"/>
  <c r="AR249" i="70"/>
  <c r="BE249" i="70"/>
  <c r="BD249" i="70"/>
  <c r="AR779" i="70"/>
  <c r="BD779" i="70"/>
  <c r="AR773" i="70"/>
  <c r="BD773" i="70"/>
  <c r="AR784" i="70"/>
  <c r="BD784" i="70"/>
  <c r="AR756" i="70"/>
  <c r="BD756" i="70"/>
  <c r="AR741" i="70"/>
  <c r="BB741" i="70" s="1"/>
  <c r="BD741" i="70"/>
  <c r="BE741" i="70"/>
  <c r="AR775" i="70"/>
  <c r="BD775" i="70"/>
  <c r="AR752" i="70"/>
  <c r="BD752" i="70"/>
  <c r="AR762" i="70"/>
  <c r="BD762" i="70"/>
  <c r="AR744" i="70"/>
  <c r="BD744" i="70"/>
  <c r="AR748" i="70"/>
  <c r="BD748" i="70"/>
  <c r="AR764" i="70"/>
  <c r="BD764" i="70"/>
  <c r="AR747" i="70"/>
  <c r="BD747" i="70"/>
  <c r="AR128" i="70"/>
  <c r="BD128" i="70"/>
  <c r="BE128" i="70"/>
  <c r="AR308" i="70"/>
  <c r="BB308" i="70" s="1"/>
  <c r="BE308" i="70"/>
  <c r="BD308" i="70"/>
  <c r="AR404" i="70"/>
  <c r="BD404" i="70"/>
  <c r="BE404" i="70"/>
  <c r="AR528" i="70"/>
  <c r="BD528" i="70"/>
  <c r="BE528" i="70"/>
  <c r="AR625" i="70"/>
  <c r="BD625" i="70"/>
  <c r="BE625" i="70"/>
  <c r="AR20" i="70"/>
  <c r="BD20" i="70"/>
  <c r="BE20" i="70"/>
  <c r="AR33" i="70"/>
  <c r="BD33" i="70"/>
  <c r="BE33" i="70"/>
  <c r="AR181" i="70"/>
  <c r="BE181" i="70"/>
  <c r="BD181" i="70"/>
  <c r="AR106" i="70"/>
  <c r="BB106" i="70" s="1"/>
  <c r="BD106" i="70"/>
  <c r="BE106" i="70"/>
  <c r="AR149" i="70"/>
  <c r="BE149" i="70"/>
  <c r="BD149" i="70"/>
  <c r="AR228" i="70"/>
  <c r="BD228" i="70"/>
  <c r="AR292" i="70"/>
  <c r="BE292" i="70"/>
  <c r="BD292" i="70"/>
  <c r="AR324" i="70"/>
  <c r="BD324" i="70"/>
  <c r="AR388" i="70"/>
  <c r="BD388" i="70"/>
  <c r="BE388" i="70"/>
  <c r="AR452" i="70"/>
  <c r="BD452" i="70"/>
  <c r="BE452" i="70"/>
  <c r="AR516" i="70"/>
  <c r="BD516" i="70"/>
  <c r="BE516" i="70"/>
  <c r="AR65" i="70"/>
  <c r="BE65" i="70"/>
  <c r="BD65" i="70"/>
  <c r="AR117" i="70"/>
  <c r="BE117" i="70"/>
  <c r="BD117" i="70"/>
  <c r="AR160" i="70"/>
  <c r="BD160" i="70"/>
  <c r="BE160" i="70"/>
  <c r="AR202" i="70"/>
  <c r="BD202" i="70"/>
  <c r="BE202" i="70"/>
  <c r="AR236" i="70"/>
  <c r="BD236" i="70"/>
  <c r="BE236" i="70"/>
  <c r="AR268" i="70"/>
  <c r="BD268" i="70"/>
  <c r="BE268" i="70"/>
  <c r="AR300" i="70"/>
  <c r="BE300" i="70"/>
  <c r="BD300" i="70"/>
  <c r="AR332" i="70"/>
  <c r="BD332" i="70"/>
  <c r="AR364" i="70"/>
  <c r="BD364" i="70"/>
  <c r="BE364" i="70"/>
  <c r="AR396" i="70"/>
  <c r="BD396" i="70"/>
  <c r="BE396" i="70"/>
  <c r="AR428" i="70"/>
  <c r="BB428" i="70" s="1"/>
  <c r="BD428" i="70"/>
  <c r="BE428" i="70"/>
  <c r="AR460" i="70"/>
  <c r="BD460" i="70"/>
  <c r="BE460" i="70"/>
  <c r="AR492" i="70"/>
  <c r="BB492" i="70" s="1"/>
  <c r="BD492" i="70"/>
  <c r="BE492" i="70"/>
  <c r="AR523" i="70"/>
  <c r="BD523" i="70"/>
  <c r="BE523" i="70"/>
  <c r="AR544" i="70"/>
  <c r="BD544" i="70"/>
  <c r="BE544" i="70"/>
  <c r="AR565" i="70"/>
  <c r="BB565" i="70" s="1"/>
  <c r="BD565" i="70"/>
  <c r="BE565" i="70"/>
  <c r="AR587" i="70"/>
  <c r="BD587" i="70"/>
  <c r="AR605" i="70"/>
  <c r="BD605" i="70"/>
  <c r="AR621" i="70"/>
  <c r="BD621" i="70"/>
  <c r="BE621" i="70"/>
  <c r="AR637" i="70"/>
  <c r="BD637" i="70"/>
  <c r="BE637" i="70"/>
  <c r="AR653" i="70"/>
  <c r="BD653" i="70"/>
  <c r="BE653" i="70"/>
  <c r="AR669" i="70"/>
  <c r="BB669" i="70" s="1"/>
  <c r="BD669" i="70"/>
  <c r="BE669" i="70"/>
  <c r="AR685" i="70"/>
  <c r="BD685" i="70"/>
  <c r="BE685" i="70"/>
  <c r="AR701" i="70"/>
  <c r="BD701" i="70"/>
  <c r="BE701" i="70"/>
  <c r="AR717" i="70"/>
  <c r="BD717" i="70"/>
  <c r="BE717" i="70"/>
  <c r="AR733" i="70"/>
  <c r="BB733" i="70" s="1"/>
  <c r="BD733" i="70"/>
  <c r="BE733" i="70"/>
  <c r="AR16" i="70"/>
  <c r="BD16" i="70"/>
  <c r="BE16" i="70"/>
  <c r="AR515" i="70"/>
  <c r="BD515" i="70"/>
  <c r="BE515" i="70"/>
  <c r="AR499" i="70"/>
  <c r="BB499" i="70" s="1"/>
  <c r="BD499" i="70"/>
  <c r="BE499" i="70"/>
  <c r="AR483" i="70"/>
  <c r="BD483" i="70"/>
  <c r="BE483" i="70"/>
  <c r="AR467" i="70"/>
  <c r="BD467" i="70"/>
  <c r="BE467" i="70"/>
  <c r="AR451" i="70"/>
  <c r="BD451" i="70"/>
  <c r="BE451" i="70"/>
  <c r="AR435" i="70"/>
  <c r="BD435" i="70"/>
  <c r="BE435" i="70"/>
  <c r="AR419" i="70"/>
  <c r="BB419" i="70" s="1"/>
  <c r="BD419" i="70"/>
  <c r="BE419" i="70"/>
  <c r="AR403" i="70"/>
  <c r="BD403" i="70"/>
  <c r="BE403" i="70"/>
  <c r="AR387" i="70"/>
  <c r="BD387" i="70"/>
  <c r="BE387" i="70"/>
  <c r="AR371" i="70"/>
  <c r="BD371" i="70"/>
  <c r="BE371" i="70"/>
  <c r="AR355" i="70"/>
  <c r="BD355" i="70"/>
  <c r="BE355" i="70"/>
  <c r="AR339" i="70"/>
  <c r="BD339" i="70"/>
  <c r="AR323" i="70"/>
  <c r="BB323" i="70" s="1"/>
  <c r="BD323" i="70"/>
  <c r="BE323" i="70"/>
  <c r="AR307" i="70"/>
  <c r="BB307" i="70" s="1"/>
  <c r="BD307" i="70"/>
  <c r="BE307" i="70"/>
  <c r="AR291" i="70"/>
  <c r="BD291" i="70"/>
  <c r="BE291" i="70"/>
  <c r="AR275" i="70"/>
  <c r="BE275" i="70"/>
  <c r="BD275" i="70"/>
  <c r="AR259" i="70"/>
  <c r="BE259" i="70"/>
  <c r="BD259" i="70"/>
  <c r="AR243" i="70"/>
  <c r="BE243" i="70"/>
  <c r="BD243" i="70"/>
  <c r="AR227" i="70"/>
  <c r="BD227" i="70"/>
  <c r="AR211" i="70"/>
  <c r="BE211" i="70"/>
  <c r="BD211" i="70"/>
  <c r="AR190" i="70"/>
  <c r="BD190" i="70"/>
  <c r="BE190" i="70"/>
  <c r="AR169" i="70"/>
  <c r="BE169" i="70"/>
  <c r="BD169" i="70"/>
  <c r="AR148" i="70"/>
  <c r="BD148" i="70"/>
  <c r="BE148" i="70"/>
  <c r="AR126" i="70"/>
  <c r="BD126" i="70"/>
  <c r="BE126" i="70"/>
  <c r="AR105" i="70"/>
  <c r="BB105" i="70" s="1"/>
  <c r="BE105" i="70"/>
  <c r="BD105" i="70"/>
  <c r="AR78" i="70"/>
  <c r="BB78" i="70" s="1"/>
  <c r="BD78" i="70"/>
  <c r="BE78" i="70"/>
  <c r="AR46" i="70"/>
  <c r="BD46" i="70"/>
  <c r="BE46" i="70"/>
  <c r="AR590" i="70"/>
  <c r="BD590" i="70"/>
  <c r="AR574" i="70"/>
  <c r="BB574" i="70" s="1"/>
  <c r="BE574" i="70"/>
  <c r="BD574" i="70"/>
  <c r="AR558" i="70"/>
  <c r="BB558" i="70" s="1"/>
  <c r="BD558" i="70"/>
  <c r="BE558" i="70"/>
  <c r="AR542" i="70"/>
  <c r="BD542" i="70"/>
  <c r="BE542" i="70"/>
  <c r="AR526" i="70"/>
  <c r="BD526" i="70"/>
  <c r="BE526" i="70"/>
  <c r="AR510" i="70"/>
  <c r="BB510" i="70" s="1"/>
  <c r="BD510" i="70"/>
  <c r="BE510" i="70"/>
  <c r="AR494" i="70"/>
  <c r="BB494" i="70" s="1"/>
  <c r="BD494" i="70"/>
  <c r="BE494" i="70"/>
  <c r="AR478" i="70"/>
  <c r="BD478" i="70"/>
  <c r="BE478" i="70"/>
  <c r="AR462" i="70"/>
  <c r="BD462" i="70"/>
  <c r="BE462" i="70"/>
  <c r="AR446" i="70"/>
  <c r="BD446" i="70"/>
  <c r="BE446" i="70"/>
  <c r="AR430" i="70"/>
  <c r="BB430" i="70" s="1"/>
  <c r="BD430" i="70"/>
  <c r="BE430" i="70"/>
  <c r="AR414" i="70"/>
  <c r="BB414" i="70" s="1"/>
  <c r="BD414" i="70"/>
  <c r="BE414" i="70"/>
  <c r="AR398" i="70"/>
  <c r="BD398" i="70"/>
  <c r="BE398" i="70"/>
  <c r="AR382" i="70"/>
  <c r="BD382" i="70"/>
  <c r="BE382" i="70"/>
  <c r="AR366" i="70"/>
  <c r="BD366" i="70"/>
  <c r="BE366" i="70"/>
  <c r="AR350" i="70"/>
  <c r="BD350" i="70"/>
  <c r="BE350" i="70"/>
  <c r="AR334" i="70"/>
  <c r="BD334" i="70"/>
  <c r="AR318" i="70"/>
  <c r="BB318" i="70" s="1"/>
  <c r="BE318" i="70"/>
  <c r="BD318" i="70"/>
  <c r="AR302" i="70"/>
  <c r="BE302" i="70"/>
  <c r="BD302" i="70"/>
  <c r="AR286" i="70"/>
  <c r="BE286" i="70"/>
  <c r="BD286" i="70"/>
  <c r="AR270" i="70"/>
  <c r="BD270" i="70"/>
  <c r="BE270" i="70"/>
  <c r="AR254" i="70"/>
  <c r="BD254" i="70"/>
  <c r="BE254" i="70"/>
  <c r="AR238" i="70"/>
  <c r="BD238" i="70"/>
  <c r="BE238" i="70"/>
  <c r="AR222" i="70"/>
  <c r="BD222" i="70"/>
  <c r="AR205" i="70"/>
  <c r="BE205" i="70"/>
  <c r="BD205" i="70"/>
  <c r="AR184" i="70"/>
  <c r="BD184" i="70"/>
  <c r="BE184" i="70"/>
  <c r="AR162" i="70"/>
  <c r="BD162" i="70"/>
  <c r="BE162" i="70"/>
  <c r="AR141" i="70"/>
  <c r="BE141" i="70"/>
  <c r="BD141" i="70"/>
  <c r="AR120" i="70"/>
  <c r="BD120" i="70"/>
  <c r="BE120" i="70"/>
  <c r="AR98" i="70"/>
  <c r="BB98" i="70" s="1"/>
  <c r="BD98" i="70"/>
  <c r="BE98" i="70"/>
  <c r="AR69" i="70"/>
  <c r="BB69" i="70" s="1"/>
  <c r="BE69" i="70"/>
  <c r="BD69" i="70"/>
  <c r="AR37" i="70"/>
  <c r="BE37" i="70"/>
  <c r="BD37" i="70"/>
  <c r="AR84" i="70"/>
  <c r="BD84" i="70"/>
  <c r="BE84" i="70"/>
  <c r="AR68" i="70"/>
  <c r="BB68" i="70" s="1"/>
  <c r="BD68" i="70"/>
  <c r="BE68" i="70"/>
  <c r="AR52" i="70"/>
  <c r="BD52" i="70"/>
  <c r="BE52" i="70"/>
  <c r="AR36" i="70"/>
  <c r="BD36" i="70"/>
  <c r="BE36" i="70"/>
  <c r="AR207" i="70"/>
  <c r="BE207" i="70"/>
  <c r="BD207" i="70"/>
  <c r="AR191" i="70"/>
  <c r="BE191" i="70"/>
  <c r="BD191" i="70"/>
  <c r="AR175" i="70"/>
  <c r="BE175" i="70"/>
  <c r="BD175" i="70"/>
  <c r="AR159" i="70"/>
  <c r="BE159" i="70"/>
  <c r="BD159" i="70"/>
  <c r="AR143" i="70"/>
  <c r="BE143" i="70"/>
  <c r="BD143" i="70"/>
  <c r="AR127" i="70"/>
  <c r="BE127" i="70"/>
  <c r="BD127" i="70"/>
  <c r="AR111" i="70"/>
  <c r="BE111" i="70"/>
  <c r="BD111" i="70"/>
  <c r="AR95" i="70"/>
  <c r="BE95" i="70"/>
  <c r="BD95" i="70"/>
  <c r="AR79" i="70"/>
  <c r="BB79" i="70" s="1"/>
  <c r="BE79" i="70"/>
  <c r="BD79" i="70"/>
  <c r="AR63" i="70"/>
  <c r="BE63" i="70"/>
  <c r="BD63" i="70"/>
  <c r="AR47" i="70"/>
  <c r="BE47" i="70"/>
  <c r="BD47" i="70"/>
  <c r="AR31" i="70"/>
  <c r="BD31" i="70"/>
  <c r="BE31" i="70"/>
  <c r="AR216" i="70"/>
  <c r="BD216" i="70"/>
  <c r="AR280" i="70"/>
  <c r="BD280" i="70"/>
  <c r="BE280" i="70"/>
  <c r="AR352" i="70"/>
  <c r="BD352" i="70"/>
  <c r="BE352" i="70"/>
  <c r="AR416" i="70"/>
  <c r="BB416" i="70" s="1"/>
  <c r="BD416" i="70"/>
  <c r="BE416" i="70"/>
  <c r="AR480" i="70"/>
  <c r="BD480" i="70"/>
  <c r="BE480" i="70"/>
  <c r="AR536" i="70"/>
  <c r="BD536" i="70"/>
  <c r="BE536" i="70"/>
  <c r="AR579" i="70"/>
  <c r="BD579" i="70"/>
  <c r="AR615" i="70"/>
  <c r="BD615" i="70"/>
  <c r="AR647" i="70"/>
  <c r="BD647" i="70"/>
  <c r="BE647" i="70"/>
  <c r="AR675" i="70"/>
  <c r="BB675" i="70" s="1"/>
  <c r="BD675" i="70"/>
  <c r="BE675" i="70"/>
  <c r="AR707" i="70"/>
  <c r="BD707" i="70"/>
  <c r="BE707" i="70"/>
  <c r="AR198" i="70"/>
  <c r="BD198" i="70"/>
  <c r="BE198" i="70"/>
  <c r="AR273" i="70"/>
  <c r="BE273" i="70"/>
  <c r="BD273" i="70"/>
  <c r="AR369" i="70"/>
  <c r="BD369" i="70"/>
  <c r="BE369" i="70"/>
  <c r="AR425" i="70"/>
  <c r="BB425" i="70" s="1"/>
  <c r="BD425" i="70"/>
  <c r="BE425" i="70"/>
  <c r="AR489" i="70"/>
  <c r="BD489" i="70"/>
  <c r="BE489" i="70"/>
  <c r="AR543" i="70"/>
  <c r="BD543" i="70"/>
  <c r="BE543" i="70"/>
  <c r="AR585" i="70"/>
  <c r="BD585" i="70"/>
  <c r="AR620" i="70"/>
  <c r="BE620" i="70"/>
  <c r="BD620" i="70"/>
  <c r="AR648" i="70"/>
  <c r="BD648" i="70"/>
  <c r="BE648" i="70"/>
  <c r="AR680" i="70"/>
  <c r="BB680" i="70" s="1"/>
  <c r="BE680" i="70"/>
  <c r="BD680" i="70"/>
  <c r="AR712" i="70"/>
  <c r="BE712" i="70"/>
  <c r="BD712" i="70"/>
  <c r="AR50" i="70"/>
  <c r="BD50" i="70"/>
  <c r="BE50" i="70"/>
  <c r="AR108" i="70"/>
  <c r="BB108" i="70" s="1"/>
  <c r="BD108" i="70"/>
  <c r="BE108" i="70"/>
  <c r="AR150" i="70"/>
  <c r="BD150" i="70"/>
  <c r="BE150" i="70"/>
  <c r="AR193" i="70"/>
  <c r="BE193" i="70"/>
  <c r="BD193" i="70"/>
  <c r="AR229" i="70"/>
  <c r="BD229" i="70"/>
  <c r="AR261" i="70"/>
  <c r="BE261" i="70"/>
  <c r="BD261" i="70"/>
  <c r="AR293" i="70"/>
  <c r="BD293" i="70"/>
  <c r="BE293" i="70"/>
  <c r="AR325" i="70"/>
  <c r="BD325" i="70"/>
  <c r="AR357" i="70"/>
  <c r="BD357" i="70"/>
  <c r="BE357" i="70"/>
  <c r="AR389" i="70"/>
  <c r="BD389" i="70"/>
  <c r="BE389" i="70"/>
  <c r="AR421" i="70"/>
  <c r="BB421" i="70" s="1"/>
  <c r="BD421" i="70"/>
  <c r="BE421" i="70"/>
  <c r="AR453" i="70"/>
  <c r="BD453" i="70"/>
  <c r="BE453" i="70"/>
  <c r="AR485" i="70"/>
  <c r="BD485" i="70"/>
  <c r="BE485" i="70"/>
  <c r="AR517" i="70"/>
  <c r="BD517" i="70"/>
  <c r="BE517" i="70"/>
  <c r="AR540" i="70"/>
  <c r="BD540" i="70"/>
  <c r="BE540" i="70"/>
  <c r="AR561" i="70"/>
  <c r="BB561" i="70" s="1"/>
  <c r="BD561" i="70"/>
  <c r="BE561" i="70"/>
  <c r="AR583" i="70"/>
  <c r="BD583" i="70"/>
  <c r="AR602" i="70"/>
  <c r="BD602" i="70"/>
  <c r="AR618" i="70"/>
  <c r="BD618" i="70"/>
  <c r="BE618" i="70"/>
  <c r="AR634" i="70"/>
  <c r="BE634" i="70"/>
  <c r="BD634" i="70"/>
  <c r="AR650" i="70"/>
  <c r="BE650" i="70"/>
  <c r="BD650" i="70"/>
  <c r="AR666" i="70"/>
  <c r="BB666" i="70" s="1"/>
  <c r="BE666" i="70"/>
  <c r="BD666" i="70"/>
  <c r="AR682" i="70"/>
  <c r="BE682" i="70"/>
  <c r="BD682" i="70"/>
  <c r="AR698" i="70"/>
  <c r="BE698" i="70"/>
  <c r="BD698" i="70"/>
  <c r="AR714" i="70"/>
  <c r="BE714" i="70"/>
  <c r="BD714" i="70"/>
  <c r="AR730" i="70"/>
  <c r="BB730" i="70" s="1"/>
  <c r="BE730" i="70"/>
  <c r="BD730" i="70"/>
  <c r="AR21" i="70"/>
  <c r="BD21" i="70"/>
  <c r="BE21" i="70"/>
  <c r="AR240" i="70"/>
  <c r="BD240" i="70"/>
  <c r="BE240" i="70"/>
  <c r="AR312" i="70"/>
  <c r="BB312" i="70" s="1"/>
  <c r="BE312" i="70"/>
  <c r="BD312" i="70"/>
  <c r="AR376" i="70"/>
  <c r="BD376" i="70"/>
  <c r="BE376" i="70"/>
  <c r="AR440" i="70"/>
  <c r="BD440" i="70"/>
  <c r="BE440" i="70"/>
  <c r="AR504" i="70"/>
  <c r="BB504" i="70" s="1"/>
  <c r="BD504" i="70"/>
  <c r="BE504" i="70"/>
  <c r="AR552" i="70"/>
  <c r="BD552" i="70"/>
  <c r="BE552" i="70"/>
  <c r="AR595" i="70"/>
  <c r="BD595" i="70"/>
  <c r="AR627" i="70"/>
  <c r="BD627" i="70"/>
  <c r="BE627" i="70"/>
  <c r="AR659" i="70"/>
  <c r="BD659" i="70"/>
  <c r="BE659" i="70"/>
  <c r="AR695" i="70"/>
  <c r="BD695" i="70"/>
  <c r="BE695" i="70"/>
  <c r="AR727" i="70"/>
  <c r="BB727" i="70" s="1"/>
  <c r="BD727" i="70"/>
  <c r="BE727" i="70"/>
  <c r="AR209" i="70"/>
  <c r="BE209" i="70"/>
  <c r="BD209" i="70"/>
  <c r="AR297" i="70"/>
  <c r="BD297" i="70"/>
  <c r="BE297" i="70"/>
  <c r="AR361" i="70"/>
  <c r="BD361" i="70"/>
  <c r="BE361" i="70"/>
  <c r="AR433" i="70"/>
  <c r="BD433" i="70"/>
  <c r="BE433" i="70"/>
  <c r="AR497" i="70"/>
  <c r="BB497" i="70" s="1"/>
  <c r="BD497" i="70"/>
  <c r="BE497" i="70"/>
  <c r="AR548" i="70"/>
  <c r="BD548" i="70"/>
  <c r="BE548" i="70"/>
  <c r="AR591" i="70"/>
  <c r="BD591" i="70"/>
  <c r="AR628" i="70"/>
  <c r="BE628" i="70"/>
  <c r="BD628" i="70"/>
  <c r="AR660" i="70"/>
  <c r="BB660" i="70" s="1"/>
  <c r="BD660" i="70"/>
  <c r="BE660" i="70"/>
  <c r="AR692" i="70"/>
  <c r="BE692" i="70"/>
  <c r="BD692" i="70"/>
  <c r="AR728" i="70"/>
  <c r="BB728" i="70" s="1"/>
  <c r="BE728" i="70"/>
  <c r="BD728" i="70"/>
  <c r="AR89" i="70"/>
  <c r="BE89" i="70"/>
  <c r="BD89" i="70"/>
  <c r="AR7" i="70"/>
  <c r="BD7" i="70"/>
  <c r="BE7" i="70"/>
  <c r="AR58" i="70"/>
  <c r="BD58" i="70"/>
  <c r="BE58" i="70"/>
  <c r="AR156" i="70"/>
  <c r="BD156" i="70"/>
  <c r="BE156" i="70"/>
  <c r="AR289" i="70"/>
  <c r="BD289" i="70"/>
  <c r="BE289" i="70"/>
  <c r="AR122" i="70"/>
  <c r="BD122" i="70"/>
  <c r="BE122" i="70"/>
  <c r="AR19" i="70"/>
  <c r="BD19" i="70"/>
  <c r="BE19" i="70"/>
  <c r="AR22" i="70"/>
  <c r="BD22" i="70"/>
  <c r="BE22" i="70"/>
  <c r="AS305" i="70"/>
  <c r="AR305" i="70"/>
  <c r="BD305" i="70"/>
  <c r="BE305" i="70"/>
  <c r="AR785" i="70"/>
  <c r="BD785" i="70"/>
  <c r="AR771" i="70"/>
  <c r="BD771" i="70"/>
  <c r="AR778" i="70"/>
  <c r="BD778" i="70"/>
  <c r="AR776" i="70"/>
  <c r="BD776" i="70"/>
  <c r="AR783" i="70"/>
  <c r="BD783" i="70"/>
  <c r="AR772" i="70"/>
  <c r="BD772" i="70"/>
  <c r="AR738" i="70"/>
  <c r="BB738" i="70" s="1"/>
  <c r="BD738" i="70"/>
  <c r="BE738" i="70"/>
  <c r="AR759" i="70"/>
  <c r="BD759" i="70"/>
  <c r="AR740" i="70"/>
  <c r="BB740" i="70" s="1"/>
  <c r="BE740" i="70"/>
  <c r="BD740" i="70"/>
  <c r="AR746" i="70"/>
  <c r="BD746" i="70"/>
  <c r="AR760" i="70"/>
  <c r="BD760" i="70"/>
  <c r="AR745" i="70"/>
  <c r="BD745" i="70"/>
  <c r="AR244" i="70"/>
  <c r="BD244" i="70"/>
  <c r="BE244" i="70"/>
  <c r="AR436" i="70"/>
  <c r="BD436" i="70"/>
  <c r="BE436" i="70"/>
  <c r="AR571" i="70"/>
  <c r="BB571" i="70" s="1"/>
  <c r="BD571" i="70"/>
  <c r="BE571" i="70"/>
  <c r="AR641" i="70"/>
  <c r="BD641" i="70"/>
  <c r="BE641" i="70"/>
  <c r="AR689" i="70"/>
  <c r="BD689" i="70"/>
  <c r="BE689" i="70"/>
  <c r="AR705" i="70"/>
  <c r="BD705" i="70"/>
  <c r="BE705" i="70"/>
  <c r="AR737" i="70"/>
  <c r="BB737" i="70" s="1"/>
  <c r="BD737" i="70"/>
  <c r="BE737" i="70"/>
  <c r="AR495" i="70"/>
  <c r="BB495" i="70" s="1"/>
  <c r="BD495" i="70"/>
  <c r="BE495" i="70"/>
  <c r="AR479" i="70"/>
  <c r="BD479" i="70"/>
  <c r="BE479" i="70"/>
  <c r="AR463" i="70"/>
  <c r="BD463" i="70"/>
  <c r="BE463" i="70"/>
  <c r="AR447" i="70"/>
  <c r="BD447" i="70"/>
  <c r="BE447" i="70"/>
  <c r="AR431" i="70"/>
  <c r="BB431" i="70" s="1"/>
  <c r="BD431" i="70"/>
  <c r="BE431" i="70"/>
  <c r="AR415" i="70"/>
  <c r="BB415" i="70" s="1"/>
  <c r="BD415" i="70"/>
  <c r="BE415" i="70"/>
  <c r="AR399" i="70"/>
  <c r="BD399" i="70"/>
  <c r="BE399" i="70"/>
  <c r="AR383" i="70"/>
  <c r="BD383" i="70"/>
  <c r="BE383" i="70"/>
  <c r="AR367" i="70"/>
  <c r="BD367" i="70"/>
  <c r="BE367" i="70"/>
  <c r="AR351" i="70"/>
  <c r="BD351" i="70"/>
  <c r="BE351" i="70"/>
  <c r="AR335" i="70"/>
  <c r="BD335" i="70"/>
  <c r="AR319" i="70"/>
  <c r="BB319" i="70" s="1"/>
  <c r="BD319" i="70"/>
  <c r="BE319" i="70"/>
  <c r="AR303" i="70"/>
  <c r="BD303" i="70"/>
  <c r="BE303" i="70"/>
  <c r="AR287" i="70"/>
  <c r="BD287" i="70"/>
  <c r="BE287" i="70"/>
  <c r="AR271" i="70"/>
  <c r="BE271" i="70"/>
  <c r="BD271" i="70"/>
  <c r="AR255" i="70"/>
  <c r="BE255" i="70"/>
  <c r="BD255" i="70"/>
  <c r="AR239" i="70"/>
  <c r="BE239" i="70"/>
  <c r="BD239" i="70"/>
  <c r="AR223" i="70"/>
  <c r="BD223" i="70"/>
  <c r="AR206" i="70"/>
  <c r="BD206" i="70"/>
  <c r="BE206" i="70"/>
  <c r="AR185" i="70"/>
  <c r="BE185" i="70"/>
  <c r="BD185" i="70"/>
  <c r="AR164" i="70"/>
  <c r="BD164" i="70"/>
  <c r="BE164" i="70"/>
  <c r="AR142" i="70"/>
  <c r="BD142" i="70"/>
  <c r="BE142" i="70"/>
  <c r="AR121" i="70"/>
  <c r="BE121" i="70"/>
  <c r="BD121" i="70"/>
  <c r="AR100" i="70"/>
  <c r="BB100" i="70" s="1"/>
  <c r="BD100" i="70"/>
  <c r="BE100" i="70"/>
  <c r="AR70" i="70"/>
  <c r="BB70" i="70" s="1"/>
  <c r="BD70" i="70"/>
  <c r="BE70" i="70"/>
  <c r="AR38" i="70"/>
  <c r="BD38" i="70"/>
  <c r="BE38" i="70"/>
  <c r="AR586" i="70"/>
  <c r="BD586" i="70"/>
  <c r="AR570" i="70"/>
  <c r="BB570" i="70" s="1"/>
  <c r="BE570" i="70"/>
  <c r="BD570" i="70"/>
  <c r="AR554" i="70"/>
  <c r="BD554" i="70"/>
  <c r="BE554" i="70"/>
  <c r="AR538" i="70"/>
  <c r="BD538" i="70"/>
  <c r="BE538" i="70"/>
  <c r="AR522" i="70"/>
  <c r="BD522" i="70"/>
  <c r="BE522" i="70"/>
  <c r="AR506" i="70"/>
  <c r="BB506" i="70" s="1"/>
  <c r="BD506" i="70"/>
  <c r="BE506" i="70"/>
  <c r="AR490" i="70"/>
  <c r="BD490" i="70"/>
  <c r="BE490" i="70"/>
  <c r="AR474" i="70"/>
  <c r="BD474" i="70"/>
  <c r="BE474" i="70"/>
  <c r="AR458" i="70"/>
  <c r="BD458" i="70"/>
  <c r="BE458" i="70"/>
  <c r="AR442" i="70"/>
  <c r="BD442" i="70"/>
  <c r="BE442" i="70"/>
  <c r="AR426" i="70"/>
  <c r="BB426" i="70" s="1"/>
  <c r="BD426" i="70"/>
  <c r="BE426" i="70"/>
  <c r="AR410" i="70"/>
  <c r="BD410" i="70"/>
  <c r="BE410" i="70"/>
  <c r="AR394" i="70"/>
  <c r="BD394" i="70"/>
  <c r="BE394" i="70"/>
  <c r="AR378" i="70"/>
  <c r="BD378" i="70"/>
  <c r="BE378" i="70"/>
  <c r="AR362" i="70"/>
  <c r="BD362" i="70"/>
  <c r="BE362" i="70"/>
  <c r="AR346" i="70"/>
  <c r="BD346" i="70"/>
  <c r="BE346" i="70"/>
  <c r="AR330" i="70"/>
  <c r="BD330" i="70"/>
  <c r="AR314" i="70"/>
  <c r="BB314" i="70" s="1"/>
  <c r="BE314" i="70"/>
  <c r="BD314" i="70"/>
  <c r="AR298" i="70"/>
  <c r="BE298" i="70"/>
  <c r="BD298" i="70"/>
  <c r="AR282" i="70"/>
  <c r="BD282" i="70"/>
  <c r="BE282" i="70"/>
  <c r="AR266" i="70"/>
  <c r="BD266" i="70"/>
  <c r="BE266" i="70"/>
  <c r="AR250" i="70"/>
  <c r="BD250" i="70"/>
  <c r="BE250" i="70"/>
  <c r="AR234" i="70"/>
  <c r="BD234" i="70"/>
  <c r="BE234" i="70"/>
  <c r="AR218" i="70"/>
  <c r="BD218" i="70"/>
  <c r="AR200" i="70"/>
  <c r="BD200" i="70"/>
  <c r="BE200" i="70"/>
  <c r="AR178" i="70"/>
  <c r="BD178" i="70"/>
  <c r="BE178" i="70"/>
  <c r="AR157" i="70"/>
  <c r="BE157" i="70"/>
  <c r="BD157" i="70"/>
  <c r="AR136" i="70"/>
  <c r="BD136" i="70"/>
  <c r="BE136" i="70"/>
  <c r="AR114" i="70"/>
  <c r="BD114" i="70"/>
  <c r="BE114" i="70"/>
  <c r="AR93" i="70"/>
  <c r="BE93" i="70"/>
  <c r="BD93" i="70"/>
  <c r="AR61" i="70"/>
  <c r="BE61" i="70"/>
  <c r="BD61" i="70"/>
  <c r="AR29" i="70"/>
  <c r="BD29" i="70"/>
  <c r="BE29" i="70"/>
  <c r="AR80" i="70"/>
  <c r="BB80" i="70" s="1"/>
  <c r="BD80" i="70"/>
  <c r="BE80" i="70"/>
  <c r="AR64" i="70"/>
  <c r="BD64" i="70"/>
  <c r="BE64" i="70"/>
  <c r="AR48" i="70"/>
  <c r="BD48" i="70"/>
  <c r="BE48" i="70"/>
  <c r="AR32" i="70"/>
  <c r="BD32" i="70"/>
  <c r="BE32" i="70"/>
  <c r="AR203" i="70"/>
  <c r="BE203" i="70"/>
  <c r="BD203" i="70"/>
  <c r="AR187" i="70"/>
  <c r="BE187" i="70"/>
  <c r="BD187" i="70"/>
  <c r="AR171" i="70"/>
  <c r="BE171" i="70"/>
  <c r="BD171" i="70"/>
  <c r="AR155" i="70"/>
  <c r="BE155" i="70"/>
  <c r="BD155" i="70"/>
  <c r="AR139" i="70"/>
  <c r="BE139" i="70"/>
  <c r="BD139" i="70"/>
  <c r="AR123" i="70"/>
  <c r="BE123" i="70"/>
  <c r="BD123" i="70"/>
  <c r="AR107" i="70"/>
  <c r="BB107" i="70" s="1"/>
  <c r="BE107" i="70"/>
  <c r="BD107" i="70"/>
  <c r="AR91" i="70"/>
  <c r="BE91" i="70"/>
  <c r="BD91" i="70"/>
  <c r="AR75" i="70"/>
  <c r="BB75" i="70" s="1"/>
  <c r="BE75" i="70"/>
  <c r="BD75" i="70"/>
  <c r="AR59" i="70"/>
  <c r="BE59" i="70"/>
  <c r="BD59" i="70"/>
  <c r="AR43" i="70"/>
  <c r="BE43" i="70"/>
  <c r="BD43" i="70"/>
  <c r="AR27" i="70"/>
  <c r="BD27" i="70"/>
  <c r="BE27" i="70"/>
  <c r="AR232" i="70"/>
  <c r="BD232" i="70"/>
  <c r="AR296" i="70"/>
  <c r="BE296" i="70"/>
  <c r="BD296" i="70"/>
  <c r="AR368" i="70"/>
  <c r="BD368" i="70"/>
  <c r="BE368" i="70"/>
  <c r="AR432" i="70"/>
  <c r="BD432" i="70"/>
  <c r="BE432" i="70"/>
  <c r="AR496" i="70"/>
  <c r="BB496" i="70" s="1"/>
  <c r="BD496" i="70"/>
  <c r="BE496" i="70"/>
  <c r="AR547" i="70"/>
  <c r="BD547" i="70"/>
  <c r="BE547" i="70"/>
  <c r="AR589" i="70"/>
  <c r="BD589" i="70"/>
  <c r="AR623" i="70"/>
  <c r="BD623" i="70"/>
  <c r="BE623" i="70"/>
  <c r="AR655" i="70"/>
  <c r="BD655" i="70"/>
  <c r="BE655" i="70"/>
  <c r="AR683" i="70"/>
  <c r="BD683" i="70"/>
  <c r="BE683" i="70"/>
  <c r="AR715" i="70"/>
  <c r="BD715" i="70"/>
  <c r="BE715" i="70"/>
  <c r="AR217" i="70"/>
  <c r="BD217" i="70"/>
  <c r="AR321" i="70"/>
  <c r="BB321" i="70" s="1"/>
  <c r="BD321" i="70"/>
  <c r="BE321" i="70"/>
  <c r="AR385" i="70"/>
  <c r="BD385" i="70"/>
  <c r="BE385" i="70"/>
  <c r="AR441" i="70"/>
  <c r="BD441" i="70"/>
  <c r="BE441" i="70"/>
  <c r="AR505" i="70"/>
  <c r="BB505" i="70" s="1"/>
  <c r="BD505" i="70"/>
  <c r="BE505" i="70"/>
  <c r="AR553" i="70"/>
  <c r="BD553" i="70"/>
  <c r="BE553" i="70"/>
  <c r="AR596" i="70"/>
  <c r="BD596" i="70"/>
  <c r="AR624" i="70"/>
  <c r="BE624" i="70"/>
  <c r="BD624" i="70"/>
  <c r="AR656" i="70"/>
  <c r="BE656" i="70"/>
  <c r="BD656" i="70"/>
  <c r="AR688" i="70"/>
  <c r="BD688" i="70"/>
  <c r="BE688" i="70"/>
  <c r="AR720" i="70"/>
  <c r="BE720" i="70"/>
  <c r="BD720" i="70"/>
  <c r="AR66" i="70"/>
  <c r="BB66" i="70" s="1"/>
  <c r="BD66" i="70"/>
  <c r="BE66" i="70"/>
  <c r="AR118" i="70"/>
  <c r="BD118" i="70"/>
  <c r="BE118" i="70"/>
  <c r="AR161" i="70"/>
  <c r="BE161" i="70"/>
  <c r="BD161" i="70"/>
  <c r="AR204" i="70"/>
  <c r="BD204" i="70"/>
  <c r="BE204" i="70"/>
  <c r="AR237" i="70"/>
  <c r="BE237" i="70"/>
  <c r="BD237" i="70"/>
  <c r="AR269" i="70"/>
  <c r="BE269" i="70"/>
  <c r="BD269" i="70"/>
  <c r="AR301" i="70"/>
  <c r="BD301" i="70"/>
  <c r="BE301" i="70"/>
  <c r="AR333" i="70"/>
  <c r="BD333" i="70"/>
  <c r="AR365" i="70"/>
  <c r="BD365" i="70"/>
  <c r="BE365" i="70"/>
  <c r="AR397" i="70"/>
  <c r="BD397" i="70"/>
  <c r="BE397" i="70"/>
  <c r="AR429" i="70"/>
  <c r="BB429" i="70" s="1"/>
  <c r="BD429" i="70"/>
  <c r="BE429" i="70"/>
  <c r="AR461" i="70"/>
  <c r="BD461" i="70"/>
  <c r="BE461" i="70"/>
  <c r="AR493" i="70"/>
  <c r="BB493" i="70" s="1"/>
  <c r="BD493" i="70"/>
  <c r="BE493" i="70"/>
  <c r="AR524" i="70"/>
  <c r="BD524" i="70"/>
  <c r="BE524" i="70"/>
  <c r="AR545" i="70"/>
  <c r="BD545" i="70"/>
  <c r="BE545" i="70"/>
  <c r="AR567" i="70"/>
  <c r="BB567" i="70" s="1"/>
  <c r="BD567" i="70"/>
  <c r="BE567" i="70"/>
  <c r="AR588" i="70"/>
  <c r="BD588" i="70"/>
  <c r="AR606" i="70"/>
  <c r="BD606" i="70"/>
  <c r="AR622" i="70"/>
  <c r="BE622" i="70"/>
  <c r="BD622" i="70"/>
  <c r="AR638" i="70"/>
  <c r="BE638" i="70"/>
  <c r="BD638" i="70"/>
  <c r="AR654" i="70"/>
  <c r="BD654" i="70"/>
  <c r="BE654" i="70"/>
  <c r="AR670" i="70"/>
  <c r="BB670" i="70" s="1"/>
  <c r="BE670" i="70"/>
  <c r="BD670" i="70"/>
  <c r="AR686" i="70"/>
  <c r="BD686" i="70"/>
  <c r="BE686" i="70"/>
  <c r="AR702" i="70"/>
  <c r="BD702" i="70"/>
  <c r="BE702" i="70"/>
  <c r="AR718" i="70"/>
  <c r="BE718" i="70"/>
  <c r="BD718" i="70"/>
  <c r="AR734" i="70"/>
  <c r="BB734" i="70" s="1"/>
  <c r="BE734" i="70"/>
  <c r="BD734" i="70"/>
  <c r="AR186" i="70"/>
  <c r="BD186" i="70"/>
  <c r="BE186" i="70"/>
  <c r="AR256" i="70"/>
  <c r="BD256" i="70"/>
  <c r="BE256" i="70"/>
  <c r="AR328" i="70"/>
  <c r="BD328" i="70"/>
  <c r="AR392" i="70"/>
  <c r="BD392" i="70"/>
  <c r="BE392" i="70"/>
  <c r="AR456" i="70"/>
  <c r="BD456" i="70"/>
  <c r="BE456" i="70"/>
  <c r="AR520" i="70"/>
  <c r="BD520" i="70"/>
  <c r="BE520" i="70"/>
  <c r="AR563" i="70"/>
  <c r="BB563" i="70" s="1"/>
  <c r="BD563" i="70"/>
  <c r="BE563" i="70"/>
  <c r="AR603" i="70"/>
  <c r="BD603" i="70"/>
  <c r="AR635" i="70"/>
  <c r="BD635" i="70"/>
  <c r="BE635" i="70"/>
  <c r="AR671" i="70"/>
  <c r="BB671" i="70" s="1"/>
  <c r="BD671" i="70"/>
  <c r="BE671" i="70"/>
  <c r="AR703" i="70"/>
  <c r="BD703" i="70"/>
  <c r="BE703" i="70"/>
  <c r="AR735" i="70"/>
  <c r="BB735" i="70" s="1"/>
  <c r="BD735" i="70"/>
  <c r="BE735" i="70"/>
  <c r="AR225" i="70"/>
  <c r="BD225" i="70"/>
  <c r="AR313" i="70"/>
  <c r="BB313" i="70" s="1"/>
  <c r="BD313" i="70"/>
  <c r="BE313" i="70"/>
  <c r="AR377" i="70"/>
  <c r="BD377" i="70"/>
  <c r="BE377" i="70"/>
  <c r="AR449" i="70"/>
  <c r="BD449" i="70"/>
  <c r="BE449" i="70"/>
  <c r="AR513" i="70"/>
  <c r="BD513" i="70"/>
  <c r="BE513" i="70"/>
  <c r="AR559" i="70"/>
  <c r="BB559" i="70" s="1"/>
  <c r="BD559" i="70"/>
  <c r="BE559" i="70"/>
  <c r="AR600" i="70"/>
  <c r="BD600" i="70"/>
  <c r="AR636" i="70"/>
  <c r="BE636" i="70"/>
  <c r="BD636" i="70"/>
  <c r="AR668" i="70"/>
  <c r="BB668" i="70" s="1"/>
  <c r="BD668" i="70"/>
  <c r="BE668" i="70"/>
  <c r="AR700" i="70"/>
  <c r="BE700" i="70"/>
  <c r="BD700" i="70"/>
  <c r="AR736" i="70"/>
  <c r="BB736" i="70" s="1"/>
  <c r="BE736" i="70"/>
  <c r="BD736" i="70"/>
  <c r="AR112" i="70"/>
  <c r="BD112" i="70"/>
  <c r="BE112" i="70"/>
  <c r="AR15" i="70"/>
  <c r="BD15" i="70"/>
  <c r="BE15" i="70"/>
  <c r="AR90" i="70"/>
  <c r="BD90" i="70"/>
  <c r="BE90" i="70"/>
  <c r="AR10" i="70"/>
  <c r="BD10" i="70"/>
  <c r="BE10" i="70"/>
  <c r="AR41" i="70"/>
  <c r="BE41" i="70"/>
  <c r="BD41" i="70"/>
  <c r="AR144" i="70"/>
  <c r="BD144" i="70"/>
  <c r="BE144" i="70"/>
  <c r="AR165" i="70"/>
  <c r="BE165" i="70"/>
  <c r="BD165" i="70"/>
  <c r="AR34" i="70"/>
  <c r="BD34" i="70"/>
  <c r="BE34" i="70"/>
  <c r="AS14" i="70"/>
  <c r="AR14" i="70"/>
  <c r="BD14" i="70"/>
  <c r="BE14" i="70"/>
  <c r="AV336" i="70"/>
  <c r="BE336" i="70" s="1"/>
  <c r="AR336" i="70"/>
  <c r="BD336" i="70"/>
  <c r="AR781" i="70"/>
  <c r="BD781" i="70"/>
  <c r="AR768" i="70"/>
  <c r="BD768" i="70"/>
  <c r="AR770" i="70"/>
  <c r="BD770" i="70"/>
  <c r="AR757" i="70"/>
  <c r="BD757" i="70"/>
  <c r="AR780" i="70"/>
  <c r="BD780" i="70"/>
  <c r="AR766" i="70"/>
  <c r="BD766" i="70"/>
  <c r="AR769" i="70"/>
  <c r="BD769" i="70"/>
  <c r="AR758" i="70"/>
  <c r="BD758" i="70"/>
  <c r="AR751" i="70"/>
  <c r="BD751" i="70"/>
  <c r="AR743" i="70"/>
  <c r="BB743" i="70" s="1"/>
  <c r="BD743" i="70"/>
  <c r="BE743" i="70"/>
  <c r="AR753" i="70"/>
  <c r="BD753" i="70"/>
  <c r="AR742" i="70"/>
  <c r="BB742" i="70" s="1"/>
  <c r="BE742" i="70"/>
  <c r="BD742" i="70"/>
  <c r="AR170" i="70"/>
  <c r="BD170" i="70"/>
  <c r="BE170" i="70"/>
  <c r="AR276" i="70"/>
  <c r="BD276" i="70"/>
  <c r="BE276" i="70"/>
  <c r="AR372" i="70"/>
  <c r="BD372" i="70"/>
  <c r="BE372" i="70"/>
  <c r="AR500" i="70"/>
  <c r="BB500" i="70" s="1"/>
  <c r="BD500" i="70"/>
  <c r="BE500" i="70"/>
  <c r="AR592" i="70"/>
  <c r="BD592" i="70"/>
  <c r="AR657" i="70"/>
  <c r="BD657" i="70"/>
  <c r="BE657" i="70"/>
  <c r="AR721" i="70"/>
  <c r="BD721" i="70"/>
  <c r="BE721" i="70"/>
  <c r="AR138" i="70"/>
  <c r="BD138" i="70"/>
  <c r="BE138" i="70"/>
  <c r="AR220" i="70"/>
  <c r="BD220" i="70"/>
  <c r="AR252" i="70"/>
  <c r="BD252" i="70"/>
  <c r="BE252" i="70"/>
  <c r="AR284" i="70"/>
  <c r="BD284" i="70"/>
  <c r="BE284" i="70"/>
  <c r="AR316" i="70"/>
  <c r="BB316" i="70" s="1"/>
  <c r="BE316" i="70"/>
  <c r="BD316" i="70"/>
  <c r="AR348" i="70"/>
  <c r="BD348" i="70"/>
  <c r="BE348" i="70"/>
  <c r="AR380" i="70"/>
  <c r="BD380" i="70"/>
  <c r="BE380" i="70"/>
  <c r="AR412" i="70"/>
  <c r="BD412" i="70"/>
  <c r="BE412" i="70"/>
  <c r="AR444" i="70"/>
  <c r="BD444" i="70"/>
  <c r="BE444" i="70"/>
  <c r="AR476" i="70"/>
  <c r="BD476" i="70"/>
  <c r="BE476" i="70"/>
  <c r="AR508" i="70"/>
  <c r="BB508" i="70" s="1"/>
  <c r="BD508" i="70"/>
  <c r="BE508" i="70"/>
  <c r="AR533" i="70"/>
  <c r="BD533" i="70"/>
  <c r="BE533" i="70"/>
  <c r="AR555" i="70"/>
  <c r="BB555" i="70" s="1"/>
  <c r="BD555" i="70"/>
  <c r="BE555" i="70"/>
  <c r="AR576" i="70"/>
  <c r="BD576" i="70"/>
  <c r="AR597" i="70"/>
  <c r="BD597" i="70"/>
  <c r="AR613" i="70"/>
  <c r="BD613" i="70"/>
  <c r="AR629" i="70"/>
  <c r="BD629" i="70"/>
  <c r="BE629" i="70"/>
  <c r="AR645" i="70"/>
  <c r="BD645" i="70"/>
  <c r="BE645" i="70"/>
  <c r="AR661" i="70"/>
  <c r="BB661" i="70" s="1"/>
  <c r="BD661" i="70"/>
  <c r="BE661" i="70"/>
  <c r="AR677" i="70"/>
  <c r="BB677" i="70" s="1"/>
  <c r="BD677" i="70"/>
  <c r="BE677" i="70"/>
  <c r="AR693" i="70"/>
  <c r="BD693" i="70"/>
  <c r="BE693" i="70"/>
  <c r="AR709" i="70"/>
  <c r="BD709" i="70"/>
  <c r="BE709" i="70"/>
  <c r="AR725" i="70"/>
  <c r="BB725" i="70" s="1"/>
  <c r="BD725" i="70"/>
  <c r="BE725" i="70"/>
  <c r="AR8" i="70"/>
  <c r="BD8" i="70"/>
  <c r="BE8" i="70"/>
  <c r="AR6" i="70"/>
  <c r="BD6" i="70"/>
  <c r="BE6" i="70"/>
  <c r="AR507" i="70"/>
  <c r="BB507" i="70" s="1"/>
  <c r="BD507" i="70"/>
  <c r="BE507" i="70"/>
  <c r="AR491" i="70"/>
  <c r="BD491" i="70"/>
  <c r="BE491" i="70"/>
  <c r="AR475" i="70"/>
  <c r="BD475" i="70"/>
  <c r="BE475" i="70"/>
  <c r="AR459" i="70"/>
  <c r="BD459" i="70"/>
  <c r="BE459" i="70"/>
  <c r="AR443" i="70"/>
  <c r="BD443" i="70"/>
  <c r="BE443" i="70"/>
  <c r="AR427" i="70"/>
  <c r="BB427" i="70" s="1"/>
  <c r="BD427" i="70"/>
  <c r="BE427" i="70"/>
  <c r="AR411" i="70"/>
  <c r="BD411" i="70"/>
  <c r="BE411" i="70"/>
  <c r="AR395" i="70"/>
  <c r="BD395" i="70"/>
  <c r="BE395" i="70"/>
  <c r="AR379" i="70"/>
  <c r="BD379" i="70"/>
  <c r="BE379" i="70"/>
  <c r="AR363" i="70"/>
  <c r="BD363" i="70"/>
  <c r="BE363" i="70"/>
  <c r="AR347" i="70"/>
  <c r="BD347" i="70"/>
  <c r="BE347" i="70"/>
  <c r="AR331" i="70"/>
  <c r="BD331" i="70"/>
  <c r="AR315" i="70"/>
  <c r="BB315" i="70" s="1"/>
  <c r="BD315" i="70"/>
  <c r="BE315" i="70"/>
  <c r="AR299" i="70"/>
  <c r="BD299" i="70"/>
  <c r="BE299" i="70"/>
  <c r="AR283" i="70"/>
  <c r="BE283" i="70"/>
  <c r="BD283" i="70"/>
  <c r="AR267" i="70"/>
  <c r="BE267" i="70"/>
  <c r="BD267" i="70"/>
  <c r="AR251" i="70"/>
  <c r="BE251" i="70"/>
  <c r="BD251" i="70"/>
  <c r="AR235" i="70"/>
  <c r="BE235" i="70"/>
  <c r="BD235" i="70"/>
  <c r="AR219" i="70"/>
  <c r="BD219" i="70"/>
  <c r="AR201" i="70"/>
  <c r="BE201" i="70"/>
  <c r="BD201" i="70"/>
  <c r="AR180" i="70"/>
  <c r="BD180" i="70"/>
  <c r="BE180" i="70"/>
  <c r="AR158" i="70"/>
  <c r="BD158" i="70"/>
  <c r="BE158" i="70"/>
  <c r="AR137" i="70"/>
  <c r="BE137" i="70"/>
  <c r="BD137" i="70"/>
  <c r="AR116" i="70"/>
  <c r="BD116" i="70"/>
  <c r="BE116" i="70"/>
  <c r="AR94" i="70"/>
  <c r="BD94" i="70"/>
  <c r="BE94" i="70"/>
  <c r="AR62" i="70"/>
  <c r="BD62" i="70"/>
  <c r="BE62" i="70"/>
  <c r="AR30" i="70"/>
  <c r="BD30" i="70"/>
  <c r="BE30" i="70"/>
  <c r="AR582" i="70"/>
  <c r="BD582" i="70"/>
  <c r="AR566" i="70"/>
  <c r="BB566" i="70" s="1"/>
  <c r="BD566" i="70"/>
  <c r="BE566" i="70"/>
  <c r="AR550" i="70"/>
  <c r="BD550" i="70"/>
  <c r="BE550" i="70"/>
  <c r="AR534" i="70"/>
  <c r="BD534" i="70"/>
  <c r="BE534" i="70"/>
  <c r="AR518" i="70"/>
  <c r="BD518" i="70"/>
  <c r="BE518" i="70"/>
  <c r="AR502" i="70"/>
  <c r="BB502" i="70" s="1"/>
  <c r="BD502" i="70"/>
  <c r="BE502" i="70"/>
  <c r="AR486" i="70"/>
  <c r="BD486" i="70"/>
  <c r="BE486" i="70"/>
  <c r="AR470" i="70"/>
  <c r="BD470" i="70"/>
  <c r="BE470" i="70"/>
  <c r="AR454" i="70"/>
  <c r="BD454" i="70"/>
  <c r="BE454" i="70"/>
  <c r="AR438" i="70"/>
  <c r="BD438" i="70"/>
  <c r="BE438" i="70"/>
  <c r="AR422" i="70"/>
  <c r="BB422" i="70" s="1"/>
  <c r="BD422" i="70"/>
  <c r="BE422" i="70"/>
  <c r="AR406" i="70"/>
  <c r="BD406" i="70"/>
  <c r="BE406" i="70"/>
  <c r="AR390" i="70"/>
  <c r="BD390" i="70"/>
  <c r="BE390" i="70"/>
  <c r="AR374" i="70"/>
  <c r="BD374" i="70"/>
  <c r="BE374" i="70"/>
  <c r="AR358" i="70"/>
  <c r="BD358" i="70"/>
  <c r="BE358" i="70"/>
  <c r="AR342" i="70"/>
  <c r="BD342" i="70"/>
  <c r="BE342" i="70"/>
  <c r="AR326" i="70"/>
  <c r="BD326" i="70"/>
  <c r="AR310" i="70"/>
  <c r="BB310" i="70" s="1"/>
  <c r="BE310" i="70"/>
  <c r="BD310" i="70"/>
  <c r="AR294" i="70"/>
  <c r="BE294" i="70"/>
  <c r="BD294" i="70"/>
  <c r="AR278" i="70"/>
  <c r="BD278" i="70"/>
  <c r="BE278" i="70"/>
  <c r="AR262" i="70"/>
  <c r="BD262" i="70"/>
  <c r="BE262" i="70"/>
  <c r="AR246" i="70"/>
  <c r="BD246" i="70"/>
  <c r="BE246" i="70"/>
  <c r="AR230" i="70"/>
  <c r="BD230" i="70"/>
  <c r="AR214" i="70"/>
  <c r="BD214" i="70"/>
  <c r="BE214" i="70"/>
  <c r="AR194" i="70"/>
  <c r="BD194" i="70"/>
  <c r="BE194" i="70"/>
  <c r="AR173" i="70"/>
  <c r="BE173" i="70"/>
  <c r="BD173" i="70"/>
  <c r="AR152" i="70"/>
  <c r="BD152" i="70"/>
  <c r="BE152" i="70"/>
  <c r="AR130" i="70"/>
  <c r="BD130" i="70"/>
  <c r="BE130" i="70"/>
  <c r="AR109" i="70"/>
  <c r="BB109" i="70" s="1"/>
  <c r="BE109" i="70"/>
  <c r="BD109" i="70"/>
  <c r="AR85" i="70"/>
  <c r="BE85" i="70"/>
  <c r="BD85" i="70"/>
  <c r="AR53" i="70"/>
  <c r="BE53" i="70"/>
  <c r="BD53" i="70"/>
  <c r="AR92" i="70"/>
  <c r="BD92" i="70"/>
  <c r="BE92" i="70"/>
  <c r="AR76" i="70"/>
  <c r="BB76" i="70" s="1"/>
  <c r="BD76" i="70"/>
  <c r="BE76" i="70"/>
  <c r="AR60" i="70"/>
  <c r="BD60" i="70"/>
  <c r="BE60" i="70"/>
  <c r="AR44" i="70"/>
  <c r="BD44" i="70"/>
  <c r="BE44" i="70"/>
  <c r="AR28" i="70"/>
  <c r="BD28" i="70"/>
  <c r="BE28" i="70"/>
  <c r="AR199" i="70"/>
  <c r="BE199" i="70"/>
  <c r="BD199" i="70"/>
  <c r="AR183" i="70"/>
  <c r="BE183" i="70"/>
  <c r="BD183" i="70"/>
  <c r="AR167" i="70"/>
  <c r="BE167" i="70"/>
  <c r="BD167" i="70"/>
  <c r="AR151" i="70"/>
  <c r="BE151" i="70"/>
  <c r="BD151" i="70"/>
  <c r="AR135" i="70"/>
  <c r="BE135" i="70"/>
  <c r="BD135" i="70"/>
  <c r="AR119" i="70"/>
  <c r="BE119" i="70"/>
  <c r="BD119" i="70"/>
  <c r="AR103" i="70"/>
  <c r="BB103" i="70" s="1"/>
  <c r="BE103" i="70"/>
  <c r="BD103" i="70"/>
  <c r="AR87" i="70"/>
  <c r="BE87" i="70"/>
  <c r="BD87" i="70"/>
  <c r="AR71" i="70"/>
  <c r="BB71" i="70" s="1"/>
  <c r="BE71" i="70"/>
  <c r="BD71" i="70"/>
  <c r="AR55" i="70"/>
  <c r="BE55" i="70"/>
  <c r="BD55" i="70"/>
  <c r="AR39" i="70"/>
  <c r="BE39" i="70"/>
  <c r="BD39" i="70"/>
  <c r="AR176" i="70"/>
  <c r="BD176" i="70"/>
  <c r="BE176" i="70"/>
  <c r="AR248" i="70"/>
  <c r="BD248" i="70"/>
  <c r="BE248" i="70"/>
  <c r="AR304" i="70"/>
  <c r="BE304" i="70"/>
  <c r="BD304" i="70"/>
  <c r="AR384" i="70"/>
  <c r="BD384" i="70"/>
  <c r="BE384" i="70"/>
  <c r="AR448" i="70"/>
  <c r="BD448" i="70"/>
  <c r="BE448" i="70"/>
  <c r="AR512" i="70"/>
  <c r="BB512" i="70" s="1"/>
  <c r="BD512" i="70"/>
  <c r="BE512" i="70"/>
  <c r="AR557" i="70"/>
  <c r="BB557" i="70" s="1"/>
  <c r="BD557" i="70"/>
  <c r="BE557" i="70"/>
  <c r="AR599" i="70"/>
  <c r="BD599" i="70"/>
  <c r="AR631" i="70"/>
  <c r="BD631" i="70"/>
  <c r="BE631" i="70"/>
  <c r="AR663" i="70"/>
  <c r="BB663" i="70" s="1"/>
  <c r="BD663" i="70"/>
  <c r="BE663" i="70"/>
  <c r="AR691" i="70"/>
  <c r="BD691" i="70"/>
  <c r="BE691" i="70"/>
  <c r="AR723" i="70"/>
  <c r="BB723" i="70" s="1"/>
  <c r="BD723" i="70"/>
  <c r="BE723" i="70"/>
  <c r="AR233" i="70"/>
  <c r="BD233" i="70"/>
  <c r="AR337" i="70"/>
  <c r="BD337" i="70"/>
  <c r="AR401" i="70"/>
  <c r="BD401" i="70"/>
  <c r="BE401" i="70"/>
  <c r="AR457" i="70"/>
  <c r="BD457" i="70"/>
  <c r="BE457" i="70"/>
  <c r="AR521" i="70"/>
  <c r="BD521" i="70"/>
  <c r="BE521" i="70"/>
  <c r="AR564" i="70"/>
  <c r="BB564" i="70" s="1"/>
  <c r="BE564" i="70"/>
  <c r="BD564" i="70"/>
  <c r="AR604" i="70"/>
  <c r="BD604" i="70"/>
  <c r="AR632" i="70"/>
  <c r="BD632" i="70"/>
  <c r="BE632" i="70"/>
  <c r="AR664" i="70"/>
  <c r="BB664" i="70" s="1"/>
  <c r="BE664" i="70"/>
  <c r="BD664" i="70"/>
  <c r="AR696" i="70"/>
  <c r="BD696" i="70"/>
  <c r="BE696" i="70"/>
  <c r="AR724" i="70"/>
  <c r="BB724" i="70" s="1"/>
  <c r="BD724" i="70"/>
  <c r="BE724" i="70"/>
  <c r="AR82" i="70"/>
  <c r="BD82" i="70"/>
  <c r="BE82" i="70"/>
  <c r="AR129" i="70"/>
  <c r="BE129" i="70"/>
  <c r="BD129" i="70"/>
  <c r="AR172" i="70"/>
  <c r="BD172" i="70"/>
  <c r="BE172" i="70"/>
  <c r="AR213" i="70"/>
  <c r="BE213" i="70"/>
  <c r="BD213" i="70"/>
  <c r="AR245" i="70"/>
  <c r="BE245" i="70"/>
  <c r="BD245" i="70"/>
  <c r="AR277" i="70"/>
  <c r="BE277" i="70"/>
  <c r="BD277" i="70"/>
  <c r="AR309" i="70"/>
  <c r="BB309" i="70" s="1"/>
  <c r="BD309" i="70"/>
  <c r="BE309" i="70"/>
  <c r="AR341" i="70"/>
  <c r="BD341" i="70"/>
  <c r="AR373" i="70"/>
  <c r="BD373" i="70"/>
  <c r="BE373" i="70"/>
  <c r="AR405" i="70"/>
  <c r="BD405" i="70"/>
  <c r="BE405" i="70"/>
  <c r="AR437" i="70"/>
  <c r="BD437" i="70"/>
  <c r="BE437" i="70"/>
  <c r="AR469" i="70"/>
  <c r="BD469" i="70"/>
  <c r="BE469" i="70"/>
  <c r="AR501" i="70"/>
  <c r="BB501" i="70" s="1"/>
  <c r="BD501" i="70"/>
  <c r="BE501" i="70"/>
  <c r="AR529" i="70"/>
  <c r="BD529" i="70"/>
  <c r="BE529" i="70"/>
  <c r="AR551" i="70"/>
  <c r="BD551" i="70"/>
  <c r="BE551" i="70"/>
  <c r="AR572" i="70"/>
  <c r="BB572" i="70" s="1"/>
  <c r="BD572" i="70"/>
  <c r="BE572" i="70"/>
  <c r="AR593" i="70"/>
  <c r="BD593" i="70"/>
  <c r="AR610" i="70"/>
  <c r="BD610" i="70"/>
  <c r="AR626" i="70"/>
  <c r="BD626" i="70"/>
  <c r="BE626" i="70"/>
  <c r="AR642" i="70"/>
  <c r="BE642" i="70"/>
  <c r="BD642" i="70"/>
  <c r="AR658" i="70"/>
  <c r="BE658" i="70"/>
  <c r="BD658" i="70"/>
  <c r="AR674" i="70"/>
  <c r="BB674" i="70" s="1"/>
  <c r="BD674" i="70"/>
  <c r="BE674" i="70"/>
  <c r="AR690" i="70"/>
  <c r="BE690" i="70"/>
  <c r="BD690" i="70"/>
  <c r="AR706" i="70"/>
  <c r="BE706" i="70"/>
  <c r="BD706" i="70"/>
  <c r="AR722" i="70"/>
  <c r="BE722" i="70"/>
  <c r="BD722" i="70"/>
  <c r="AR13" i="70"/>
  <c r="BD13" i="70"/>
  <c r="BE13" i="70"/>
  <c r="AR208" i="70"/>
  <c r="BD208" i="70"/>
  <c r="BE208" i="70"/>
  <c r="AR272" i="70"/>
  <c r="BD272" i="70"/>
  <c r="BE272" i="70"/>
  <c r="AR344" i="70"/>
  <c r="BD344" i="70"/>
  <c r="BE344" i="70"/>
  <c r="AR408" i="70"/>
  <c r="BD408" i="70"/>
  <c r="BE408" i="70"/>
  <c r="AR472" i="70"/>
  <c r="BD472" i="70"/>
  <c r="BE472" i="70"/>
  <c r="AR531" i="70"/>
  <c r="BD531" i="70"/>
  <c r="BE531" i="70"/>
  <c r="AR573" i="70"/>
  <c r="BB573" i="70" s="1"/>
  <c r="BD573" i="70"/>
  <c r="BE573" i="70"/>
  <c r="AR611" i="70"/>
  <c r="BD611" i="70"/>
  <c r="AR643" i="70"/>
  <c r="BD643" i="70"/>
  <c r="BE643" i="70"/>
  <c r="AR679" i="70"/>
  <c r="BB679" i="70" s="1"/>
  <c r="BD679" i="70"/>
  <c r="BE679" i="70"/>
  <c r="AR711" i="70"/>
  <c r="BD711" i="70"/>
  <c r="BE711" i="70"/>
  <c r="AR166" i="70"/>
  <c r="BD166" i="70"/>
  <c r="BE166" i="70"/>
  <c r="AR241" i="70"/>
  <c r="BE241" i="70"/>
  <c r="BD241" i="70"/>
  <c r="AR329" i="70"/>
  <c r="BD329" i="70"/>
  <c r="AR393" i="70"/>
  <c r="BD393" i="70"/>
  <c r="BE393" i="70"/>
  <c r="AR465" i="70"/>
  <c r="BD465" i="70"/>
  <c r="BE465" i="70"/>
  <c r="AR527" i="70"/>
  <c r="BD527" i="70"/>
  <c r="BE527" i="70"/>
  <c r="AR569" i="70"/>
  <c r="BB569" i="70" s="1"/>
  <c r="BD569" i="70"/>
  <c r="BE569" i="70"/>
  <c r="AR608" i="70"/>
  <c r="BD608" i="70"/>
  <c r="AR644" i="70"/>
  <c r="BE644" i="70"/>
  <c r="BD644" i="70"/>
  <c r="AR676" i="70"/>
  <c r="BB676" i="70" s="1"/>
  <c r="BE676" i="70"/>
  <c r="BD676" i="70"/>
  <c r="AR708" i="70"/>
  <c r="BD708" i="70"/>
  <c r="BE708" i="70"/>
  <c r="AR25" i="70"/>
  <c r="BD25" i="70"/>
  <c r="BE25" i="70"/>
  <c r="AR133" i="70"/>
  <c r="BE133" i="70"/>
  <c r="BD133" i="70"/>
  <c r="AR23" i="70"/>
  <c r="BD23" i="70"/>
  <c r="BE23" i="70"/>
  <c r="AR113" i="70"/>
  <c r="BE113" i="70"/>
  <c r="BD113" i="70"/>
  <c r="AR18" i="70"/>
  <c r="BD18" i="70"/>
  <c r="BE18" i="70"/>
  <c r="AR73" i="70"/>
  <c r="BB73" i="70" s="1"/>
  <c r="BE73" i="70"/>
  <c r="BD73" i="70"/>
  <c r="AR281" i="70"/>
  <c r="BE281" i="70"/>
  <c r="BD281" i="70"/>
  <c r="AR42" i="70"/>
  <c r="BD42" i="70"/>
  <c r="BE42" i="70"/>
  <c r="AR145" i="70"/>
  <c r="BE145" i="70"/>
  <c r="BD145" i="70"/>
  <c r="AS177" i="70"/>
  <c r="AR177" i="70"/>
  <c r="BE177" i="70"/>
  <c r="BD177" i="70"/>
  <c r="AR782" i="70"/>
  <c r="BD782" i="70"/>
  <c r="AR774" i="70"/>
  <c r="BD774" i="70"/>
  <c r="AR761" i="70"/>
  <c r="BD761" i="70"/>
  <c r="AR767" i="70"/>
  <c r="BD767" i="70"/>
  <c r="AR754" i="70"/>
  <c r="BD754" i="70"/>
  <c r="AR777" i="70"/>
  <c r="BD777" i="70"/>
  <c r="AR763" i="70"/>
  <c r="BD763" i="70"/>
  <c r="AR765" i="70"/>
  <c r="BD765" i="70"/>
  <c r="AR755" i="70"/>
  <c r="BD755" i="70"/>
  <c r="AR750" i="70"/>
  <c r="BD750" i="70"/>
  <c r="AR739" i="70"/>
  <c r="BB739" i="70" s="1"/>
  <c r="BD739" i="70"/>
  <c r="BE739" i="70"/>
  <c r="AR749" i="70"/>
  <c r="BD749" i="70"/>
  <c r="AR74" i="70"/>
  <c r="BB74" i="70" s="1"/>
  <c r="BD74" i="70"/>
  <c r="BE74" i="70"/>
  <c r="AP74" i="70"/>
  <c r="AS336" i="70"/>
  <c r="AV74" i="70"/>
  <c r="AO74" i="70" s="1"/>
  <c r="AQ74" i="70"/>
  <c r="AZ74" i="70" s="1"/>
  <c r="AS779" i="70"/>
  <c r="AP779" i="70"/>
  <c r="AX779" i="70" s="1"/>
  <c r="AQ779" i="70"/>
  <c r="AV779" i="70"/>
  <c r="AO779" i="70" s="1"/>
  <c r="AS773" i="70"/>
  <c r="AV773" i="70"/>
  <c r="AO773" i="70" s="1"/>
  <c r="AQ773" i="70"/>
  <c r="AP773" i="70"/>
  <c r="AX773" i="70" s="1"/>
  <c r="AV784" i="70"/>
  <c r="AO784" i="70" s="1"/>
  <c r="AP784" i="70"/>
  <c r="AX784" i="70" s="1"/>
  <c r="AQ784" i="70"/>
  <c r="AS784" i="70"/>
  <c r="AV756" i="70"/>
  <c r="AO756" i="70" s="1"/>
  <c r="AQ756" i="70"/>
  <c r="AP756" i="70"/>
  <c r="AX756" i="70" s="1"/>
  <c r="AS756" i="70"/>
  <c r="AS741" i="70"/>
  <c r="AV741" i="70"/>
  <c r="AO741" i="70" s="1"/>
  <c r="AP741" i="70"/>
  <c r="AX741" i="70" s="1"/>
  <c r="AQ741" i="70"/>
  <c r="AS775" i="70"/>
  <c r="AQ775" i="70"/>
  <c r="AP775" i="70"/>
  <c r="AX775" i="70" s="1"/>
  <c r="AV775" i="70"/>
  <c r="AO775" i="70" s="1"/>
  <c r="AS752" i="70"/>
  <c r="AV752" i="70"/>
  <c r="AO752" i="70" s="1"/>
  <c r="AP752" i="70"/>
  <c r="AX752" i="70" s="1"/>
  <c r="AQ752" i="70"/>
  <c r="AV762" i="70"/>
  <c r="AO762" i="70" s="1"/>
  <c r="AP762" i="70"/>
  <c r="AX762" i="70" s="1"/>
  <c r="AS762" i="70"/>
  <c r="AQ762" i="70"/>
  <c r="AP744" i="70"/>
  <c r="AX744" i="70" s="1"/>
  <c r="AQ744" i="70"/>
  <c r="AS744" i="70"/>
  <c r="AV744" i="70"/>
  <c r="AO744" i="70" s="1"/>
  <c r="AS748" i="70"/>
  <c r="AQ748" i="70"/>
  <c r="AP748" i="70"/>
  <c r="AX748" i="70" s="1"/>
  <c r="AV748" i="70"/>
  <c r="AO748" i="70" s="1"/>
  <c r="AP764" i="70"/>
  <c r="AX764" i="70" s="1"/>
  <c r="AV764" i="70"/>
  <c r="AO764" i="70" s="1"/>
  <c r="AQ764" i="70"/>
  <c r="AS764" i="70"/>
  <c r="AS747" i="70"/>
  <c r="AV747" i="70"/>
  <c r="AO747" i="70" s="1"/>
  <c r="AP747" i="70"/>
  <c r="AX747" i="70" s="1"/>
  <c r="AQ747" i="70"/>
  <c r="AS785" i="70"/>
  <c r="AP785" i="70"/>
  <c r="AX785" i="70" s="1"/>
  <c r="AQ785" i="70"/>
  <c r="AV785" i="70"/>
  <c r="AO785" i="70" s="1"/>
  <c r="AS771" i="70"/>
  <c r="AV771" i="70"/>
  <c r="AO771" i="70" s="1"/>
  <c r="AP771" i="70"/>
  <c r="AX771" i="70" s="1"/>
  <c r="AQ771" i="70"/>
  <c r="AS778" i="70"/>
  <c r="AV778" i="70"/>
  <c r="AO778" i="70" s="1"/>
  <c r="AQ778" i="70"/>
  <c r="AP778" i="70"/>
  <c r="AX778" i="70" s="1"/>
  <c r="AP776" i="70"/>
  <c r="AX776" i="70" s="1"/>
  <c r="AQ776" i="70"/>
  <c r="AS776" i="70"/>
  <c r="AV776" i="70"/>
  <c r="AO776" i="70" s="1"/>
  <c r="AS783" i="70"/>
  <c r="AP783" i="70"/>
  <c r="AX783" i="70" s="1"/>
  <c r="AQ783" i="70"/>
  <c r="AV783" i="70"/>
  <c r="AO783" i="70" s="1"/>
  <c r="AV772" i="70"/>
  <c r="BE772" i="70" s="1"/>
  <c r="AP772" i="70"/>
  <c r="AX772" i="70" s="1"/>
  <c r="AS772" i="70"/>
  <c r="AQ772" i="70"/>
  <c r="AS738" i="70"/>
  <c r="AQ738" i="70"/>
  <c r="AP738" i="70"/>
  <c r="AX738" i="70" s="1"/>
  <c r="AV738" i="70"/>
  <c r="AO738" i="70" s="1"/>
  <c r="AQ759" i="70"/>
  <c r="AS759" i="70"/>
  <c r="AV759" i="70"/>
  <c r="AO759" i="70" s="1"/>
  <c r="AP759" i="70"/>
  <c r="AX759" i="70" s="1"/>
  <c r="AP740" i="70"/>
  <c r="AX740" i="70" s="1"/>
  <c r="AQ740" i="70"/>
  <c r="AS740" i="70"/>
  <c r="AV740" i="70"/>
  <c r="AO740" i="70" s="1"/>
  <c r="AS746" i="70"/>
  <c r="AQ746" i="70"/>
  <c r="AP746" i="70"/>
  <c r="AX746" i="70" s="1"/>
  <c r="AV746" i="70"/>
  <c r="AO746" i="70" s="1"/>
  <c r="AP760" i="70"/>
  <c r="AX760" i="70" s="1"/>
  <c r="AV760" i="70"/>
  <c r="AO760" i="70" s="1"/>
  <c r="AS760" i="70"/>
  <c r="AQ760" i="70"/>
  <c r="AS745" i="70"/>
  <c r="AV745" i="70"/>
  <c r="AO745" i="70" s="1"/>
  <c r="AP745" i="70"/>
  <c r="AX745" i="70" s="1"/>
  <c r="AQ745" i="70"/>
  <c r="AS781" i="70"/>
  <c r="AP781" i="70"/>
  <c r="AX781" i="70" s="1"/>
  <c r="AV781" i="70"/>
  <c r="AO781" i="70" s="1"/>
  <c r="AQ781" i="70"/>
  <c r="AS768" i="70"/>
  <c r="AV768" i="70"/>
  <c r="AO768" i="70" s="1"/>
  <c r="AP768" i="70"/>
  <c r="AX768" i="70" s="1"/>
  <c r="AQ768" i="70"/>
  <c r="AS770" i="70"/>
  <c r="AQ770" i="70"/>
  <c r="AP770" i="70"/>
  <c r="AX770" i="70" s="1"/>
  <c r="AV770" i="70"/>
  <c r="AO770" i="70" s="1"/>
  <c r="AQ757" i="70"/>
  <c r="AS757" i="70"/>
  <c r="AP757" i="70"/>
  <c r="AX757" i="70" s="1"/>
  <c r="AV757" i="70"/>
  <c r="AO757" i="70" s="1"/>
  <c r="AV780" i="70"/>
  <c r="BE780" i="70" s="1"/>
  <c r="AP780" i="70"/>
  <c r="AX780" i="70" s="1"/>
  <c r="AQ780" i="70"/>
  <c r="AS780" i="70"/>
  <c r="AS766" i="70"/>
  <c r="AQ766" i="70"/>
  <c r="AV766" i="70"/>
  <c r="AO766" i="70" s="1"/>
  <c r="AP766" i="70"/>
  <c r="AX766" i="70" s="1"/>
  <c r="AV769" i="70"/>
  <c r="AO769" i="70" s="1"/>
  <c r="AP769" i="70"/>
  <c r="AX769" i="70" s="1"/>
  <c r="AQ769" i="70"/>
  <c r="AS769" i="70"/>
  <c r="AS758" i="70"/>
  <c r="AQ758" i="70"/>
  <c r="AV758" i="70"/>
  <c r="AO758" i="70" s="1"/>
  <c r="AP758" i="70"/>
  <c r="AX758" i="70" s="1"/>
  <c r="AT758" i="70"/>
  <c r="AV751" i="70"/>
  <c r="AO751" i="70" s="1"/>
  <c r="AP751" i="70"/>
  <c r="AX751" i="70" s="1"/>
  <c r="AQ751" i="70"/>
  <c r="AS751" i="70"/>
  <c r="AQ743" i="70"/>
  <c r="AS743" i="70"/>
  <c r="AV743" i="70"/>
  <c r="AO743" i="70" s="1"/>
  <c r="AP743" i="70"/>
  <c r="AX743" i="70" s="1"/>
  <c r="AS753" i="70"/>
  <c r="AV753" i="70"/>
  <c r="AO753" i="70" s="1"/>
  <c r="AP753" i="70"/>
  <c r="AX753" i="70" s="1"/>
  <c r="AQ753" i="70"/>
  <c r="AQ742" i="70"/>
  <c r="AS742" i="70"/>
  <c r="AP742" i="70"/>
  <c r="AX742" i="70" s="1"/>
  <c r="AV742" i="70"/>
  <c r="AO742" i="70" s="1"/>
  <c r="AV177" i="70"/>
  <c r="AO177" i="70" s="1"/>
  <c r="AV782" i="70"/>
  <c r="AO782" i="70" s="1"/>
  <c r="AP782" i="70"/>
  <c r="AX782" i="70" s="1"/>
  <c r="AQ782" i="70"/>
  <c r="AS782" i="70"/>
  <c r="AT782" i="70"/>
  <c r="AV774" i="70"/>
  <c r="AO774" i="70" s="1"/>
  <c r="AP774" i="70"/>
  <c r="AX774" i="70" s="1"/>
  <c r="AQ774" i="70"/>
  <c r="AS774" i="70"/>
  <c r="AQ761" i="70"/>
  <c r="AS761" i="70"/>
  <c r="AV761" i="70"/>
  <c r="AO761" i="70" s="1"/>
  <c r="AP761" i="70"/>
  <c r="AX761" i="70" s="1"/>
  <c r="AS767" i="70"/>
  <c r="AV767" i="70"/>
  <c r="AO767" i="70" s="1"/>
  <c r="AP767" i="70"/>
  <c r="AX767" i="70" s="1"/>
  <c r="AQ767" i="70"/>
  <c r="AQ754" i="70"/>
  <c r="AS754" i="70"/>
  <c r="AP754" i="70"/>
  <c r="AX754" i="70" s="1"/>
  <c r="AV754" i="70"/>
  <c r="AO754" i="70" s="1"/>
  <c r="AP777" i="70"/>
  <c r="AX777" i="70" s="1"/>
  <c r="AS777" i="70"/>
  <c r="AQ777" i="70"/>
  <c r="AV777" i="70"/>
  <c r="AO777" i="70" s="1"/>
  <c r="AS763" i="70"/>
  <c r="AQ763" i="70"/>
  <c r="AV763" i="70"/>
  <c r="AO763" i="70" s="1"/>
  <c r="AP763" i="70"/>
  <c r="AX763" i="70" s="1"/>
  <c r="AV765" i="70"/>
  <c r="AO765" i="70" s="1"/>
  <c r="AP765" i="70"/>
  <c r="AX765" i="70" s="1"/>
  <c r="AS765" i="70"/>
  <c r="AQ765" i="70"/>
  <c r="AT765" i="70"/>
  <c r="AV755" i="70"/>
  <c r="AO755" i="70" s="1"/>
  <c r="AP755" i="70"/>
  <c r="AX755" i="70" s="1"/>
  <c r="AQ755" i="70"/>
  <c r="AS755" i="70"/>
  <c r="AQ750" i="70"/>
  <c r="AS750" i="70"/>
  <c r="AP750" i="70"/>
  <c r="AX750" i="70" s="1"/>
  <c r="AV750" i="70"/>
  <c r="AO750" i="70" s="1"/>
  <c r="AQ739" i="70"/>
  <c r="AS739" i="70"/>
  <c r="AV739" i="70"/>
  <c r="AP739" i="70"/>
  <c r="AX739" i="70" s="1"/>
  <c r="AS749" i="70"/>
  <c r="AV749" i="70"/>
  <c r="AO749" i="70" s="1"/>
  <c r="AP749" i="70"/>
  <c r="AX749" i="70" s="1"/>
  <c r="AQ749" i="70"/>
  <c r="AV305" i="70"/>
  <c r="AO305" i="70" s="1"/>
  <c r="AS249" i="70"/>
  <c r="AO336" i="70"/>
  <c r="AX74" i="70"/>
  <c r="AP117" i="70"/>
  <c r="AQ117" i="70"/>
  <c r="AP268" i="70"/>
  <c r="AQ268" i="70"/>
  <c r="AP396" i="70"/>
  <c r="AQ396" i="70"/>
  <c r="AP523" i="70"/>
  <c r="AQ523" i="70"/>
  <c r="AQ605" i="70"/>
  <c r="AP605" i="70"/>
  <c r="AQ669" i="70"/>
  <c r="AP669" i="70"/>
  <c r="AP483" i="70"/>
  <c r="AQ483" i="70"/>
  <c r="AP419" i="70"/>
  <c r="AQ419" i="70"/>
  <c r="AQ307" i="70"/>
  <c r="AP307" i="70"/>
  <c r="AQ243" i="70"/>
  <c r="AP243" i="70"/>
  <c r="AP169" i="70"/>
  <c r="AQ169" i="70"/>
  <c r="AP78" i="70"/>
  <c r="AQ78" i="70"/>
  <c r="AP558" i="70"/>
  <c r="AQ558" i="70"/>
  <c r="AP494" i="70"/>
  <c r="AQ494" i="70"/>
  <c r="AP446" i="70"/>
  <c r="AQ446" i="70"/>
  <c r="AP382" i="70"/>
  <c r="AQ382" i="70"/>
  <c r="AP318" i="70"/>
  <c r="AQ318" i="70"/>
  <c r="AP238" i="70"/>
  <c r="AQ238" i="70"/>
  <c r="AP162" i="70"/>
  <c r="AQ162" i="70"/>
  <c r="AP69" i="70"/>
  <c r="AQ69" i="70"/>
  <c r="AQ52" i="70"/>
  <c r="AP52" i="70"/>
  <c r="AP175" i="70"/>
  <c r="AQ175" i="70"/>
  <c r="AP111" i="70"/>
  <c r="AQ111" i="70"/>
  <c r="AP47" i="70"/>
  <c r="AQ47" i="70"/>
  <c r="AQ416" i="70"/>
  <c r="AP416" i="70"/>
  <c r="AP615" i="70"/>
  <c r="AQ615" i="70"/>
  <c r="AQ273" i="70"/>
  <c r="AP273" i="70"/>
  <c r="AP489" i="70"/>
  <c r="AQ489" i="70"/>
  <c r="AP648" i="70"/>
  <c r="AQ648" i="70"/>
  <c r="AQ108" i="70"/>
  <c r="AP108" i="70"/>
  <c r="AQ261" i="70"/>
  <c r="AP261" i="70"/>
  <c r="AQ389" i="70"/>
  <c r="AP389" i="70"/>
  <c r="AP517" i="70"/>
  <c r="AQ517" i="70"/>
  <c r="AP602" i="70"/>
  <c r="AQ602" i="70"/>
  <c r="AP666" i="70"/>
  <c r="AQ666" i="70"/>
  <c r="AP376" i="70"/>
  <c r="AQ376" i="70"/>
  <c r="AQ595" i="70"/>
  <c r="AP595" i="70"/>
  <c r="AQ361" i="70"/>
  <c r="AP361" i="70"/>
  <c r="AP433" i="70"/>
  <c r="AQ433" i="70"/>
  <c r="AP497" i="70"/>
  <c r="AQ497" i="70"/>
  <c r="AP548" i="70"/>
  <c r="AQ548" i="70"/>
  <c r="AQ591" i="70"/>
  <c r="AP591" i="70"/>
  <c r="AP628" i="70"/>
  <c r="AQ628" i="70"/>
  <c r="AP660" i="70"/>
  <c r="AQ660" i="70"/>
  <c r="AP692" i="70"/>
  <c r="AQ692" i="70"/>
  <c r="AP89" i="70"/>
  <c r="AQ89" i="70"/>
  <c r="AP7" i="70"/>
  <c r="AQ7" i="70"/>
  <c r="AQ289" i="70"/>
  <c r="AP289" i="70"/>
  <c r="AP122" i="70"/>
  <c r="AQ122" i="70"/>
  <c r="AP19" i="70"/>
  <c r="AQ19" i="70"/>
  <c r="AQ249" i="70"/>
  <c r="AP249" i="70"/>
  <c r="AP65" i="70"/>
  <c r="AQ65" i="70"/>
  <c r="AP236" i="70"/>
  <c r="AQ236" i="70"/>
  <c r="AP364" i="70"/>
  <c r="AQ364" i="70"/>
  <c r="AQ428" i="70"/>
  <c r="AP428" i="70"/>
  <c r="AQ544" i="70"/>
  <c r="AP544" i="70"/>
  <c r="AQ621" i="70"/>
  <c r="AP621" i="70"/>
  <c r="AQ685" i="70"/>
  <c r="AP685" i="70"/>
  <c r="AP515" i="70"/>
  <c r="AQ515" i="70"/>
  <c r="AP435" i="70"/>
  <c r="AQ435" i="70"/>
  <c r="AQ371" i="70"/>
  <c r="AP371" i="70"/>
  <c r="AQ355" i="70"/>
  <c r="AP355" i="70"/>
  <c r="AQ275" i="70"/>
  <c r="AP275" i="70"/>
  <c r="AQ211" i="70"/>
  <c r="AP211" i="70"/>
  <c r="AP126" i="70"/>
  <c r="AQ126" i="70"/>
  <c r="AP590" i="70"/>
  <c r="AQ590" i="70"/>
  <c r="AP526" i="70"/>
  <c r="AQ526" i="70"/>
  <c r="AP462" i="70"/>
  <c r="AQ462" i="70"/>
  <c r="AP398" i="70"/>
  <c r="AQ398" i="70"/>
  <c r="AP350" i="70"/>
  <c r="AQ350" i="70"/>
  <c r="AP286" i="70"/>
  <c r="AQ286" i="70"/>
  <c r="AP222" i="70"/>
  <c r="AQ222" i="70"/>
  <c r="AQ120" i="70"/>
  <c r="AP120" i="70"/>
  <c r="AQ84" i="70"/>
  <c r="AP84" i="70"/>
  <c r="AP191" i="70"/>
  <c r="AQ191" i="70"/>
  <c r="AP127" i="70"/>
  <c r="AQ127" i="70"/>
  <c r="AP63" i="70"/>
  <c r="AQ63" i="70"/>
  <c r="AP31" i="70"/>
  <c r="AQ31" i="70"/>
  <c r="AQ480" i="70"/>
  <c r="AP480" i="70"/>
  <c r="AQ675" i="70"/>
  <c r="AP675" i="70"/>
  <c r="AQ369" i="70"/>
  <c r="AP369" i="70"/>
  <c r="AQ585" i="70"/>
  <c r="AP585" i="70"/>
  <c r="AP50" i="70"/>
  <c r="AQ50" i="70"/>
  <c r="AP150" i="70"/>
  <c r="AQ150" i="70"/>
  <c r="AQ293" i="70"/>
  <c r="AP293" i="70"/>
  <c r="AP453" i="70"/>
  <c r="AQ453" i="70"/>
  <c r="AQ583" i="70"/>
  <c r="AP583" i="70"/>
  <c r="AP650" i="70"/>
  <c r="AQ650" i="70"/>
  <c r="AP312" i="70"/>
  <c r="AQ312" i="70"/>
  <c r="AQ552" i="70"/>
  <c r="AP552" i="70"/>
  <c r="AP627" i="70"/>
  <c r="AQ627" i="70"/>
  <c r="AP209" i="70"/>
  <c r="AQ209" i="70"/>
  <c r="AP22" i="70"/>
  <c r="AQ22" i="70"/>
  <c r="AP81" i="70"/>
  <c r="AQ81" i="70"/>
  <c r="AQ128" i="70"/>
  <c r="AP128" i="70"/>
  <c r="AP170" i="70"/>
  <c r="AQ170" i="70"/>
  <c r="AP212" i="70"/>
  <c r="AQ212" i="70"/>
  <c r="AP244" i="70"/>
  <c r="AQ244" i="70"/>
  <c r="AP276" i="70"/>
  <c r="AQ276" i="70"/>
  <c r="AP308" i="70"/>
  <c r="AQ308" i="70"/>
  <c r="AP340" i="70"/>
  <c r="AQ340" i="70"/>
  <c r="AP372" i="70"/>
  <c r="AQ372" i="70"/>
  <c r="AQ404" i="70"/>
  <c r="AP404" i="70"/>
  <c r="AQ436" i="70"/>
  <c r="AP436" i="70"/>
  <c r="AQ468" i="70"/>
  <c r="AP468" i="70"/>
  <c r="AQ500" i="70"/>
  <c r="AP500" i="70"/>
  <c r="AQ528" i="70"/>
  <c r="AP528" i="70"/>
  <c r="AQ549" i="70"/>
  <c r="AP549" i="70"/>
  <c r="AP571" i="70"/>
  <c r="AQ571" i="70"/>
  <c r="AP592" i="70"/>
  <c r="AQ592" i="70"/>
  <c r="AQ609" i="70"/>
  <c r="AP609" i="70"/>
  <c r="AQ625" i="70"/>
  <c r="AP625" i="70"/>
  <c r="AQ641" i="70"/>
  <c r="AP641" i="70"/>
  <c r="AQ657" i="70"/>
  <c r="AP657" i="70"/>
  <c r="AQ673" i="70"/>
  <c r="AP673" i="70"/>
  <c r="AQ689" i="70"/>
  <c r="AP689" i="70"/>
  <c r="AQ705" i="70"/>
  <c r="AP705" i="70"/>
  <c r="AQ20" i="70"/>
  <c r="AP20" i="70"/>
  <c r="AP511" i="70"/>
  <c r="AQ511" i="70"/>
  <c r="AP495" i="70"/>
  <c r="AQ495" i="70"/>
  <c r="AP479" i="70"/>
  <c r="AQ479" i="70"/>
  <c r="AP463" i="70"/>
  <c r="AQ463" i="70"/>
  <c r="AP447" i="70"/>
  <c r="AQ447" i="70"/>
  <c r="AP431" i="70"/>
  <c r="AQ431" i="70"/>
  <c r="AP415" i="70"/>
  <c r="AQ415" i="70"/>
  <c r="AP399" i="70"/>
  <c r="AQ399" i="70"/>
  <c r="AQ383" i="70"/>
  <c r="AP383" i="70"/>
  <c r="AQ367" i="70"/>
  <c r="AP367" i="70"/>
  <c r="AQ351" i="70"/>
  <c r="AP351" i="70"/>
  <c r="AQ335" i="70"/>
  <c r="AP335" i="70"/>
  <c r="AQ319" i="70"/>
  <c r="AP319" i="70"/>
  <c r="AQ303" i="70"/>
  <c r="AP303" i="70"/>
  <c r="AQ287" i="70"/>
  <c r="AP287" i="70"/>
  <c r="AQ271" i="70"/>
  <c r="AP271" i="70"/>
  <c r="AQ255" i="70"/>
  <c r="AP255" i="70"/>
  <c r="AQ239" i="70"/>
  <c r="AP239" i="70"/>
  <c r="AQ223" i="70"/>
  <c r="AP223" i="70"/>
  <c r="AP206" i="70"/>
  <c r="AQ206" i="70"/>
  <c r="AP185" i="70"/>
  <c r="AQ185" i="70"/>
  <c r="AQ164" i="70"/>
  <c r="AP164" i="70"/>
  <c r="AP142" i="70"/>
  <c r="AQ142" i="70"/>
  <c r="AP121" i="70"/>
  <c r="AQ121" i="70"/>
  <c r="AQ100" i="70"/>
  <c r="AP100" i="70"/>
  <c r="AP70" i="70"/>
  <c r="AQ70" i="70"/>
  <c r="AP38" i="70"/>
  <c r="AQ38" i="70"/>
  <c r="AP586" i="70"/>
  <c r="AQ586" i="70"/>
  <c r="AP570" i="70"/>
  <c r="AQ570" i="70"/>
  <c r="AP554" i="70"/>
  <c r="AQ554" i="70"/>
  <c r="AP538" i="70"/>
  <c r="AQ538" i="70"/>
  <c r="AP522" i="70"/>
  <c r="AQ522" i="70"/>
  <c r="AP506" i="70"/>
  <c r="AQ506" i="70"/>
  <c r="AP490" i="70"/>
  <c r="AQ490" i="70"/>
  <c r="AP474" i="70"/>
  <c r="AQ474" i="70"/>
  <c r="AP458" i="70"/>
  <c r="AQ458" i="70"/>
  <c r="AP442" i="70"/>
  <c r="AQ442" i="70"/>
  <c r="AP426" i="70"/>
  <c r="AQ426" i="70"/>
  <c r="AP410" i="70"/>
  <c r="AQ410" i="70"/>
  <c r="AP394" i="70"/>
  <c r="AQ394" i="70"/>
  <c r="AP378" i="70"/>
  <c r="AQ378" i="70"/>
  <c r="AP362" i="70"/>
  <c r="AQ362" i="70"/>
  <c r="AP346" i="70"/>
  <c r="AQ346" i="70"/>
  <c r="AP330" i="70"/>
  <c r="AQ330" i="70"/>
  <c r="AP314" i="70"/>
  <c r="AQ314" i="70"/>
  <c r="AP298" i="70"/>
  <c r="AQ298" i="70"/>
  <c r="AP282" i="70"/>
  <c r="AQ282" i="70"/>
  <c r="AP266" i="70"/>
  <c r="AQ266" i="70"/>
  <c r="AP250" i="70"/>
  <c r="AQ250" i="70"/>
  <c r="AP234" i="70"/>
  <c r="AQ234" i="70"/>
  <c r="AP218" i="70"/>
  <c r="AQ218" i="70"/>
  <c r="AP200" i="70"/>
  <c r="AQ200" i="70"/>
  <c r="AP178" i="70"/>
  <c r="AQ178" i="70"/>
  <c r="AP157" i="70"/>
  <c r="AQ157" i="70"/>
  <c r="AQ136" i="70"/>
  <c r="AP136" i="70"/>
  <c r="AP114" i="70"/>
  <c r="AQ114" i="70"/>
  <c r="AP93" i="70"/>
  <c r="AQ93" i="70"/>
  <c r="AP61" i="70"/>
  <c r="AQ61" i="70"/>
  <c r="AP29" i="70"/>
  <c r="AQ29" i="70"/>
  <c r="AQ80" i="70"/>
  <c r="AP80" i="70"/>
  <c r="AQ64" i="70"/>
  <c r="AP64" i="70"/>
  <c r="AQ48" i="70"/>
  <c r="AP48" i="70"/>
  <c r="AQ32" i="70"/>
  <c r="AP32" i="70"/>
  <c r="AQ203" i="70"/>
  <c r="AP203" i="70"/>
  <c r="AP187" i="70"/>
  <c r="AQ187" i="70"/>
  <c r="AP171" i="70"/>
  <c r="AQ171" i="70"/>
  <c r="AP155" i="70"/>
  <c r="AQ155" i="70"/>
  <c r="AP139" i="70"/>
  <c r="AQ139" i="70"/>
  <c r="AP123" i="70"/>
  <c r="AQ123" i="70"/>
  <c r="AP107" i="70"/>
  <c r="AQ107" i="70"/>
  <c r="AP91" i="70"/>
  <c r="AQ91" i="70"/>
  <c r="AP75" i="70"/>
  <c r="AQ75" i="70"/>
  <c r="AP59" i="70"/>
  <c r="AQ59" i="70"/>
  <c r="AP43" i="70"/>
  <c r="AQ43" i="70"/>
  <c r="AP27" i="70"/>
  <c r="AQ27" i="70"/>
  <c r="AP232" i="70"/>
  <c r="AQ232" i="70"/>
  <c r="AP296" i="70"/>
  <c r="AQ296" i="70"/>
  <c r="AP368" i="70"/>
  <c r="AQ368" i="70"/>
  <c r="AQ432" i="70"/>
  <c r="AP432" i="70"/>
  <c r="AQ496" i="70"/>
  <c r="AP496" i="70"/>
  <c r="AP547" i="70"/>
  <c r="AQ547" i="70"/>
  <c r="AQ589" i="70"/>
  <c r="AP589" i="70"/>
  <c r="AP623" i="70"/>
  <c r="AQ623" i="70"/>
  <c r="AP655" i="70"/>
  <c r="AQ655" i="70"/>
  <c r="AP683" i="70"/>
  <c r="AQ683" i="70"/>
  <c r="AP217" i="70"/>
  <c r="AQ217" i="70"/>
  <c r="AQ321" i="70"/>
  <c r="AP321" i="70"/>
  <c r="AQ385" i="70"/>
  <c r="AP385" i="70"/>
  <c r="AP441" i="70"/>
  <c r="AQ441" i="70"/>
  <c r="AP505" i="70"/>
  <c r="AQ505" i="70"/>
  <c r="AQ553" i="70"/>
  <c r="AP553" i="70"/>
  <c r="AP596" i="70"/>
  <c r="AQ596" i="70"/>
  <c r="AP624" i="70"/>
  <c r="AQ624" i="70"/>
  <c r="AP656" i="70"/>
  <c r="AQ656" i="70"/>
  <c r="AP688" i="70"/>
  <c r="AQ688" i="70"/>
  <c r="AP66" i="70"/>
  <c r="AQ66" i="70"/>
  <c r="AP118" i="70"/>
  <c r="AQ118" i="70"/>
  <c r="AP161" i="70"/>
  <c r="AQ161" i="70"/>
  <c r="AP204" i="70"/>
  <c r="AQ204" i="70"/>
  <c r="AP237" i="70"/>
  <c r="AQ237" i="70"/>
  <c r="AQ269" i="70"/>
  <c r="AP269" i="70"/>
  <c r="AQ301" i="70"/>
  <c r="AP301" i="70"/>
  <c r="AQ333" i="70"/>
  <c r="AP333" i="70"/>
  <c r="AQ365" i="70"/>
  <c r="AP365" i="70"/>
  <c r="AQ397" i="70"/>
  <c r="AP397" i="70"/>
  <c r="AP429" i="70"/>
  <c r="AQ429" i="70"/>
  <c r="AP461" i="70"/>
  <c r="AQ461" i="70"/>
  <c r="AP493" i="70"/>
  <c r="AQ493" i="70"/>
  <c r="AQ524" i="70"/>
  <c r="AP524" i="70"/>
  <c r="AQ545" i="70"/>
  <c r="AP545" i="70"/>
  <c r="AP567" i="70"/>
  <c r="AQ567" i="70"/>
  <c r="AQ588" i="70"/>
  <c r="AP588" i="70"/>
  <c r="AP606" i="70"/>
  <c r="AQ606" i="70"/>
  <c r="AP622" i="70"/>
  <c r="AQ622" i="70"/>
  <c r="AP638" i="70"/>
  <c r="AQ638" i="70"/>
  <c r="AP654" i="70"/>
  <c r="AQ654" i="70"/>
  <c r="AP670" i="70"/>
  <c r="AQ670" i="70"/>
  <c r="AP686" i="70"/>
  <c r="AQ686" i="70"/>
  <c r="AP702" i="70"/>
  <c r="AQ702" i="70"/>
  <c r="AP186" i="70"/>
  <c r="AQ186" i="70"/>
  <c r="AP256" i="70"/>
  <c r="AQ256" i="70"/>
  <c r="AP328" i="70"/>
  <c r="AQ328" i="70"/>
  <c r="AP392" i="70"/>
  <c r="AQ392" i="70"/>
  <c r="AQ456" i="70"/>
  <c r="AP456" i="70"/>
  <c r="AQ520" i="70"/>
  <c r="AP520" i="70"/>
  <c r="AP563" i="70"/>
  <c r="AQ563" i="70"/>
  <c r="AP603" i="70"/>
  <c r="AQ603" i="70"/>
  <c r="AQ635" i="70"/>
  <c r="AP635" i="70"/>
  <c r="AQ671" i="70"/>
  <c r="AP671" i="70"/>
  <c r="AP703" i="70"/>
  <c r="AQ703" i="70"/>
  <c r="AP225" i="70"/>
  <c r="AQ225" i="70"/>
  <c r="AQ313" i="70"/>
  <c r="AP313" i="70"/>
  <c r="AQ377" i="70"/>
  <c r="AP377" i="70"/>
  <c r="AP449" i="70"/>
  <c r="AQ449" i="70"/>
  <c r="AP513" i="70"/>
  <c r="AQ513" i="70"/>
  <c r="AP559" i="70"/>
  <c r="AQ559" i="70"/>
  <c r="AQ600" i="70"/>
  <c r="AP600" i="70"/>
  <c r="AQ636" i="70"/>
  <c r="AP636" i="70"/>
  <c r="AQ668" i="70"/>
  <c r="AP668" i="70"/>
  <c r="AP700" i="70"/>
  <c r="AQ700" i="70"/>
  <c r="AQ112" i="70"/>
  <c r="AP112" i="70"/>
  <c r="AP15" i="70"/>
  <c r="AQ15" i="70"/>
  <c r="AP90" i="70"/>
  <c r="AQ90" i="70"/>
  <c r="AP10" i="70"/>
  <c r="AQ10" i="70"/>
  <c r="AP41" i="70"/>
  <c r="AQ41" i="70"/>
  <c r="AQ144" i="70"/>
  <c r="AP144" i="70"/>
  <c r="AP165" i="70"/>
  <c r="AQ165" i="70"/>
  <c r="AP34" i="70"/>
  <c r="AQ34" i="70"/>
  <c r="AQ305" i="70"/>
  <c r="AP305" i="70"/>
  <c r="AQ160" i="70"/>
  <c r="AP160" i="70"/>
  <c r="AP300" i="70"/>
  <c r="AQ300" i="70"/>
  <c r="AQ460" i="70"/>
  <c r="AP460" i="70"/>
  <c r="AQ565" i="70"/>
  <c r="AP565" i="70"/>
  <c r="AQ637" i="70"/>
  <c r="AP637" i="70"/>
  <c r="AQ701" i="70"/>
  <c r="AP701" i="70"/>
  <c r="AP499" i="70"/>
  <c r="AQ499" i="70"/>
  <c r="AP451" i="70"/>
  <c r="AQ451" i="70"/>
  <c r="AP403" i="70"/>
  <c r="AQ403" i="70"/>
  <c r="AQ323" i="70"/>
  <c r="AP323" i="70"/>
  <c r="AQ259" i="70"/>
  <c r="AP259" i="70"/>
  <c r="AP190" i="70"/>
  <c r="AQ190" i="70"/>
  <c r="AP105" i="70"/>
  <c r="AQ105" i="70"/>
  <c r="AP574" i="70"/>
  <c r="AQ574" i="70"/>
  <c r="AP510" i="70"/>
  <c r="AQ510" i="70"/>
  <c r="AP430" i="70"/>
  <c r="AQ430" i="70"/>
  <c r="AP366" i="70"/>
  <c r="AQ366" i="70"/>
  <c r="AP302" i="70"/>
  <c r="AQ302" i="70"/>
  <c r="AP254" i="70"/>
  <c r="AQ254" i="70"/>
  <c r="AQ184" i="70"/>
  <c r="AP184" i="70"/>
  <c r="AP141" i="70"/>
  <c r="AQ141" i="70"/>
  <c r="AP37" i="70"/>
  <c r="AQ37" i="70"/>
  <c r="AQ36" i="70"/>
  <c r="AP36" i="70"/>
  <c r="AP159" i="70"/>
  <c r="AQ159" i="70"/>
  <c r="AP79" i="70"/>
  <c r="AQ79" i="70"/>
  <c r="AP216" i="70"/>
  <c r="AQ216" i="70"/>
  <c r="AP352" i="70"/>
  <c r="AQ352" i="70"/>
  <c r="AQ579" i="70"/>
  <c r="AP579" i="70"/>
  <c r="AQ707" i="70"/>
  <c r="AP707" i="70"/>
  <c r="AP425" i="70"/>
  <c r="AQ425" i="70"/>
  <c r="AP620" i="70"/>
  <c r="AQ620" i="70"/>
  <c r="AP193" i="70"/>
  <c r="AQ193" i="70"/>
  <c r="AQ325" i="70"/>
  <c r="AP325" i="70"/>
  <c r="AP485" i="70"/>
  <c r="AQ485" i="70"/>
  <c r="AQ561" i="70"/>
  <c r="AP561" i="70"/>
  <c r="AP634" i="70"/>
  <c r="AQ634" i="70"/>
  <c r="AP698" i="70"/>
  <c r="AQ698" i="70"/>
  <c r="AP240" i="70"/>
  <c r="AQ240" i="70"/>
  <c r="AQ504" i="70"/>
  <c r="AP504" i="70"/>
  <c r="AQ695" i="70"/>
  <c r="AP695" i="70"/>
  <c r="AQ297" i="70"/>
  <c r="AP297" i="70"/>
  <c r="AP58" i="70"/>
  <c r="AQ58" i="70"/>
  <c r="AP33" i="70"/>
  <c r="AQ33" i="70"/>
  <c r="AQ96" i="70"/>
  <c r="AP96" i="70"/>
  <c r="AP138" i="70"/>
  <c r="AQ138" i="70"/>
  <c r="AP181" i="70"/>
  <c r="AQ181" i="70"/>
  <c r="AP220" i="70"/>
  <c r="AQ220" i="70"/>
  <c r="AP252" i="70"/>
  <c r="AQ252" i="70"/>
  <c r="AP284" i="70"/>
  <c r="AQ284" i="70"/>
  <c r="AP316" i="70"/>
  <c r="AQ316" i="70"/>
  <c r="AP348" i="70"/>
  <c r="AQ348" i="70"/>
  <c r="AP380" i="70"/>
  <c r="AQ380" i="70"/>
  <c r="AQ412" i="70"/>
  <c r="AP412" i="70"/>
  <c r="AQ444" i="70"/>
  <c r="AP444" i="70"/>
  <c r="AQ476" i="70"/>
  <c r="AP476" i="70"/>
  <c r="AQ508" i="70"/>
  <c r="AP508" i="70"/>
  <c r="AP533" i="70"/>
  <c r="AQ533" i="70"/>
  <c r="AP555" i="70"/>
  <c r="AQ555" i="70"/>
  <c r="AP576" i="70"/>
  <c r="AQ576" i="70"/>
  <c r="AQ597" i="70"/>
  <c r="AP597" i="70"/>
  <c r="AQ613" i="70"/>
  <c r="AP613" i="70"/>
  <c r="AQ629" i="70"/>
  <c r="AP629" i="70"/>
  <c r="AQ645" i="70"/>
  <c r="AP645" i="70"/>
  <c r="AQ661" i="70"/>
  <c r="AP661" i="70"/>
  <c r="AQ677" i="70"/>
  <c r="AP677" i="70"/>
  <c r="AQ693" i="70"/>
  <c r="AP693" i="70"/>
  <c r="AQ709" i="70"/>
  <c r="AP709" i="70"/>
  <c r="AQ8" i="70"/>
  <c r="AP8" i="70"/>
  <c r="AQ6" i="70"/>
  <c r="AP6" i="70"/>
  <c r="AP507" i="70"/>
  <c r="AQ507" i="70"/>
  <c r="AP491" i="70"/>
  <c r="AQ491" i="70"/>
  <c r="AP475" i="70"/>
  <c r="AQ475" i="70"/>
  <c r="AP459" i="70"/>
  <c r="AQ459" i="70"/>
  <c r="AP443" i="70"/>
  <c r="AQ443" i="70"/>
  <c r="AP427" i="70"/>
  <c r="AQ427" i="70"/>
  <c r="AP411" i="70"/>
  <c r="AQ411" i="70"/>
  <c r="AQ395" i="70"/>
  <c r="AP395" i="70"/>
  <c r="AQ379" i="70"/>
  <c r="AP379" i="70"/>
  <c r="AQ363" i="70"/>
  <c r="AP363" i="70"/>
  <c r="AQ347" i="70"/>
  <c r="AP347" i="70"/>
  <c r="AQ331" i="70"/>
  <c r="AP331" i="70"/>
  <c r="AQ315" i="70"/>
  <c r="AP315" i="70"/>
  <c r="AQ299" i="70"/>
  <c r="AP299" i="70"/>
  <c r="AQ283" i="70"/>
  <c r="AP283" i="70"/>
  <c r="AQ267" i="70"/>
  <c r="AP267" i="70"/>
  <c r="AQ251" i="70"/>
  <c r="AP251" i="70"/>
  <c r="AQ235" i="70"/>
  <c r="AP235" i="70"/>
  <c r="AQ219" i="70"/>
  <c r="AP219" i="70"/>
  <c r="AP201" i="70"/>
  <c r="AQ201" i="70"/>
  <c r="AQ180" i="70"/>
  <c r="AP180" i="70"/>
  <c r="AP158" i="70"/>
  <c r="AQ158" i="70"/>
  <c r="AP137" i="70"/>
  <c r="AQ137" i="70"/>
  <c r="AQ116" i="70"/>
  <c r="AP116" i="70"/>
  <c r="AP94" i="70"/>
  <c r="AQ94" i="70"/>
  <c r="AP62" i="70"/>
  <c r="AQ62" i="70"/>
  <c r="AP30" i="70"/>
  <c r="AQ30" i="70"/>
  <c r="AP582" i="70"/>
  <c r="AQ582" i="70"/>
  <c r="AP566" i="70"/>
  <c r="AQ566" i="70"/>
  <c r="AP550" i="70"/>
  <c r="AQ550" i="70"/>
  <c r="AP534" i="70"/>
  <c r="AQ534" i="70"/>
  <c r="AP518" i="70"/>
  <c r="AQ518" i="70"/>
  <c r="AP502" i="70"/>
  <c r="AQ502" i="70"/>
  <c r="AP486" i="70"/>
  <c r="AQ486" i="70"/>
  <c r="AP470" i="70"/>
  <c r="AQ470" i="70"/>
  <c r="AP454" i="70"/>
  <c r="AQ454" i="70"/>
  <c r="AP438" i="70"/>
  <c r="AQ438" i="70"/>
  <c r="AP422" i="70"/>
  <c r="AQ422" i="70"/>
  <c r="AP406" i="70"/>
  <c r="AQ406" i="70"/>
  <c r="AP390" i="70"/>
  <c r="AQ390" i="70"/>
  <c r="AP374" i="70"/>
  <c r="AQ374" i="70"/>
  <c r="AP358" i="70"/>
  <c r="AQ358" i="70"/>
  <c r="AP342" i="70"/>
  <c r="AQ342" i="70"/>
  <c r="AP326" i="70"/>
  <c r="AQ326" i="70"/>
  <c r="AP310" i="70"/>
  <c r="AQ310" i="70"/>
  <c r="AP294" i="70"/>
  <c r="AQ294" i="70"/>
  <c r="AP278" i="70"/>
  <c r="AQ278" i="70"/>
  <c r="AP262" i="70"/>
  <c r="AQ262" i="70"/>
  <c r="AP246" i="70"/>
  <c r="AQ246" i="70"/>
  <c r="AP230" i="70"/>
  <c r="AQ230" i="70"/>
  <c r="AP214" i="70"/>
  <c r="AQ214" i="70"/>
  <c r="AP194" i="70"/>
  <c r="AQ194" i="70"/>
  <c r="AP173" i="70"/>
  <c r="AQ173" i="70"/>
  <c r="AQ152" i="70"/>
  <c r="AP152" i="70"/>
  <c r="AP130" i="70"/>
  <c r="AQ130" i="70"/>
  <c r="AP109" i="70"/>
  <c r="AQ109" i="70"/>
  <c r="AP85" i="70"/>
  <c r="AQ85" i="70"/>
  <c r="AP53" i="70"/>
  <c r="AQ53" i="70"/>
  <c r="AQ92" i="70"/>
  <c r="AP92" i="70"/>
  <c r="AQ76" i="70"/>
  <c r="AP76" i="70"/>
  <c r="AQ60" i="70"/>
  <c r="AP60" i="70"/>
  <c r="AQ44" i="70"/>
  <c r="AP44" i="70"/>
  <c r="AQ28" i="70"/>
  <c r="AP28" i="70"/>
  <c r="AQ199" i="70"/>
  <c r="AP199" i="70"/>
  <c r="AP183" i="70"/>
  <c r="AQ183" i="70"/>
  <c r="AP167" i="70"/>
  <c r="AQ167" i="70"/>
  <c r="AP151" i="70"/>
  <c r="AQ151" i="70"/>
  <c r="AP135" i="70"/>
  <c r="AQ135" i="70"/>
  <c r="AP119" i="70"/>
  <c r="AQ119" i="70"/>
  <c r="AP103" i="70"/>
  <c r="AQ103" i="70"/>
  <c r="AP87" i="70"/>
  <c r="AQ87" i="70"/>
  <c r="AP71" i="70"/>
  <c r="AQ71" i="70"/>
  <c r="AP55" i="70"/>
  <c r="AQ55" i="70"/>
  <c r="AP39" i="70"/>
  <c r="AQ39" i="70"/>
  <c r="AQ176" i="70"/>
  <c r="AP176" i="70"/>
  <c r="AP248" i="70"/>
  <c r="AQ248" i="70"/>
  <c r="AP304" i="70"/>
  <c r="AQ304" i="70"/>
  <c r="AP384" i="70"/>
  <c r="AQ384" i="70"/>
  <c r="AQ448" i="70"/>
  <c r="AP448" i="70"/>
  <c r="AQ512" i="70"/>
  <c r="AP512" i="70"/>
  <c r="AQ557" i="70"/>
  <c r="AP557" i="70"/>
  <c r="AQ599" i="70"/>
  <c r="AP599" i="70"/>
  <c r="AP631" i="70"/>
  <c r="AQ631" i="70"/>
  <c r="AP663" i="70"/>
  <c r="AQ663" i="70"/>
  <c r="AP691" i="70"/>
  <c r="AQ691" i="70"/>
  <c r="AP233" i="70"/>
  <c r="AQ233" i="70"/>
  <c r="AQ337" i="70"/>
  <c r="AP337" i="70"/>
  <c r="AP401" i="70"/>
  <c r="AQ401" i="70"/>
  <c r="AP457" i="70"/>
  <c r="AQ457" i="70"/>
  <c r="AP521" i="70"/>
  <c r="AQ521" i="70"/>
  <c r="AP564" i="70"/>
  <c r="AQ564" i="70"/>
  <c r="AP604" i="70"/>
  <c r="AQ604" i="70"/>
  <c r="AP632" i="70"/>
  <c r="AQ632" i="70"/>
  <c r="AP664" i="70"/>
  <c r="AQ664" i="70"/>
  <c r="AQ696" i="70"/>
  <c r="AP696" i="70"/>
  <c r="AP82" i="70"/>
  <c r="AQ82" i="70"/>
  <c r="AP129" i="70"/>
  <c r="AQ129" i="70"/>
  <c r="AQ172" i="70"/>
  <c r="AP172" i="70"/>
  <c r="AP213" i="70"/>
  <c r="AQ213" i="70"/>
  <c r="AP245" i="70"/>
  <c r="AQ245" i="70"/>
  <c r="AQ277" i="70"/>
  <c r="AP277" i="70"/>
  <c r="AQ309" i="70"/>
  <c r="AP309" i="70"/>
  <c r="AQ341" i="70"/>
  <c r="AP341" i="70"/>
  <c r="AQ373" i="70"/>
  <c r="AP373" i="70"/>
  <c r="AP405" i="70"/>
  <c r="AQ405" i="70"/>
  <c r="AP437" i="70"/>
  <c r="AQ437" i="70"/>
  <c r="AP469" i="70"/>
  <c r="AQ469" i="70"/>
  <c r="AP501" i="70"/>
  <c r="AQ501" i="70"/>
  <c r="AP529" i="70"/>
  <c r="AQ529" i="70"/>
  <c r="AP551" i="70"/>
  <c r="AQ551" i="70"/>
  <c r="AP572" i="70"/>
  <c r="AQ572" i="70"/>
  <c r="AQ593" i="70"/>
  <c r="AP593" i="70"/>
  <c r="AP610" i="70"/>
  <c r="AQ610" i="70"/>
  <c r="AP626" i="70"/>
  <c r="AQ626" i="70"/>
  <c r="AP642" i="70"/>
  <c r="AQ642" i="70"/>
  <c r="AP658" i="70"/>
  <c r="AQ658" i="70"/>
  <c r="AP674" i="70"/>
  <c r="AQ674" i="70"/>
  <c r="AP690" i="70"/>
  <c r="AQ690" i="70"/>
  <c r="AP706" i="70"/>
  <c r="AQ706" i="70"/>
  <c r="AP13" i="70"/>
  <c r="AQ13" i="70"/>
  <c r="AP208" i="70"/>
  <c r="AQ208" i="70"/>
  <c r="AP272" i="70"/>
  <c r="AQ272" i="70"/>
  <c r="AP344" i="70"/>
  <c r="AQ344" i="70"/>
  <c r="AQ408" i="70"/>
  <c r="AP408" i="70"/>
  <c r="AQ472" i="70"/>
  <c r="AP472" i="70"/>
  <c r="AP531" i="70"/>
  <c r="AQ531" i="70"/>
  <c r="AQ573" i="70"/>
  <c r="AP573" i="70"/>
  <c r="AQ611" i="70"/>
  <c r="AP611" i="70"/>
  <c r="AP643" i="70"/>
  <c r="AQ643" i="70"/>
  <c r="AQ679" i="70"/>
  <c r="AP679" i="70"/>
  <c r="AP166" i="70"/>
  <c r="AQ166" i="70"/>
  <c r="AP241" i="70"/>
  <c r="AQ241" i="70"/>
  <c r="AQ329" i="70"/>
  <c r="AP329" i="70"/>
  <c r="AQ393" i="70"/>
  <c r="AP393" i="70"/>
  <c r="AP465" i="70"/>
  <c r="AQ465" i="70"/>
  <c r="AP527" i="70"/>
  <c r="AQ527" i="70"/>
  <c r="AQ569" i="70"/>
  <c r="AP569" i="70"/>
  <c r="AP608" i="70"/>
  <c r="AQ608" i="70"/>
  <c r="AP644" i="70"/>
  <c r="AQ644" i="70"/>
  <c r="AQ676" i="70"/>
  <c r="AP676" i="70"/>
  <c r="AQ708" i="70"/>
  <c r="AP708" i="70"/>
  <c r="AP25" i="70"/>
  <c r="AQ25" i="70"/>
  <c r="AP133" i="70"/>
  <c r="AQ133" i="70"/>
  <c r="AP23" i="70"/>
  <c r="AQ23" i="70"/>
  <c r="AP113" i="70"/>
  <c r="AQ113" i="70"/>
  <c r="AP18" i="70"/>
  <c r="AQ18" i="70"/>
  <c r="AP73" i="70"/>
  <c r="AQ73" i="70"/>
  <c r="AQ281" i="70"/>
  <c r="AP281" i="70"/>
  <c r="AP42" i="70"/>
  <c r="AQ42" i="70"/>
  <c r="AP145" i="70"/>
  <c r="AQ145" i="70"/>
  <c r="AP14" i="70"/>
  <c r="AQ14" i="70"/>
  <c r="AP336" i="70"/>
  <c r="AQ336" i="70"/>
  <c r="AP202" i="70"/>
  <c r="AQ202" i="70"/>
  <c r="AP332" i="70"/>
  <c r="AQ332" i="70"/>
  <c r="AQ492" i="70"/>
  <c r="AP492" i="70"/>
  <c r="AQ587" i="70"/>
  <c r="AP587" i="70"/>
  <c r="AQ653" i="70"/>
  <c r="AP653" i="70"/>
  <c r="AQ16" i="70"/>
  <c r="AP16" i="70"/>
  <c r="AP467" i="70"/>
  <c r="AQ467" i="70"/>
  <c r="AQ387" i="70"/>
  <c r="AP387" i="70"/>
  <c r="AQ339" i="70"/>
  <c r="AP339" i="70"/>
  <c r="AQ291" i="70"/>
  <c r="AP291" i="70"/>
  <c r="AQ227" i="70"/>
  <c r="AP227" i="70"/>
  <c r="AQ148" i="70"/>
  <c r="AP148" i="70"/>
  <c r="AP46" i="70"/>
  <c r="AQ46" i="70"/>
  <c r="AP542" i="70"/>
  <c r="AQ542" i="70"/>
  <c r="AP478" i="70"/>
  <c r="AQ478" i="70"/>
  <c r="AP414" i="70"/>
  <c r="AQ414" i="70"/>
  <c r="AP334" i="70"/>
  <c r="AQ334" i="70"/>
  <c r="AP270" i="70"/>
  <c r="AQ270" i="70"/>
  <c r="AP205" i="70"/>
  <c r="AQ205" i="70"/>
  <c r="AP98" i="70"/>
  <c r="AQ98" i="70"/>
  <c r="AQ68" i="70"/>
  <c r="AP68" i="70"/>
  <c r="AQ207" i="70"/>
  <c r="AP207" i="70"/>
  <c r="AP143" i="70"/>
  <c r="AQ143" i="70"/>
  <c r="AP95" i="70"/>
  <c r="AQ95" i="70"/>
  <c r="AP280" i="70"/>
  <c r="AQ280" i="70"/>
  <c r="AQ536" i="70"/>
  <c r="AP536" i="70"/>
  <c r="AQ647" i="70"/>
  <c r="AP647" i="70"/>
  <c r="AP198" i="70"/>
  <c r="AQ198" i="70"/>
  <c r="AP543" i="70"/>
  <c r="AQ543" i="70"/>
  <c r="AP680" i="70"/>
  <c r="AQ680" i="70"/>
  <c r="AP229" i="70"/>
  <c r="AQ229" i="70"/>
  <c r="AQ357" i="70"/>
  <c r="AP357" i="70"/>
  <c r="AP421" i="70"/>
  <c r="AQ421" i="70"/>
  <c r="AP540" i="70"/>
  <c r="AQ540" i="70"/>
  <c r="AP618" i="70"/>
  <c r="AQ618" i="70"/>
  <c r="AP682" i="70"/>
  <c r="AQ682" i="70"/>
  <c r="AP21" i="70"/>
  <c r="AQ21" i="70"/>
  <c r="AQ440" i="70"/>
  <c r="AP440" i="70"/>
  <c r="AQ659" i="70"/>
  <c r="AP659" i="70"/>
  <c r="AQ156" i="70"/>
  <c r="AP156" i="70"/>
  <c r="AP49" i="70"/>
  <c r="AQ49" i="70"/>
  <c r="AP106" i="70"/>
  <c r="AQ106" i="70"/>
  <c r="AP149" i="70"/>
  <c r="AQ149" i="70"/>
  <c r="AQ192" i="70"/>
  <c r="AP192" i="70"/>
  <c r="AP228" i="70"/>
  <c r="AQ228" i="70"/>
  <c r="AP260" i="70"/>
  <c r="AQ260" i="70"/>
  <c r="AP292" i="70"/>
  <c r="AQ292" i="70"/>
  <c r="AP324" i="70"/>
  <c r="AQ324" i="70"/>
  <c r="AP356" i="70"/>
  <c r="AQ356" i="70"/>
  <c r="AP388" i="70"/>
  <c r="AQ388" i="70"/>
  <c r="AQ420" i="70"/>
  <c r="AP420" i="70"/>
  <c r="AQ452" i="70"/>
  <c r="AP452" i="70"/>
  <c r="AQ484" i="70"/>
  <c r="AP484" i="70"/>
  <c r="AQ516" i="70"/>
  <c r="AP516" i="70"/>
  <c r="AP539" i="70"/>
  <c r="AQ539" i="70"/>
  <c r="AP560" i="70"/>
  <c r="AQ560" i="70"/>
  <c r="AQ581" i="70"/>
  <c r="AP581" i="70"/>
  <c r="AQ601" i="70"/>
  <c r="AP601" i="70"/>
  <c r="AQ617" i="70"/>
  <c r="AP617" i="70"/>
  <c r="AQ633" i="70"/>
  <c r="AP633" i="70"/>
  <c r="AQ649" i="70"/>
  <c r="AP649" i="70"/>
  <c r="AQ665" i="70"/>
  <c r="AP665" i="70"/>
  <c r="AQ681" i="70"/>
  <c r="AP681" i="70"/>
  <c r="AQ697" i="70"/>
  <c r="AP697" i="70"/>
  <c r="AQ12" i="70"/>
  <c r="AP12" i="70"/>
  <c r="AP519" i="70"/>
  <c r="AQ519" i="70"/>
  <c r="AP503" i="70"/>
  <c r="AQ503" i="70"/>
  <c r="AP487" i="70"/>
  <c r="AQ487" i="70"/>
  <c r="AP471" i="70"/>
  <c r="AQ471" i="70"/>
  <c r="AP455" i="70"/>
  <c r="AQ455" i="70"/>
  <c r="AP439" i="70"/>
  <c r="AQ439" i="70"/>
  <c r="AP423" i="70"/>
  <c r="AQ423" i="70"/>
  <c r="AP407" i="70"/>
  <c r="AQ407" i="70"/>
  <c r="AQ391" i="70"/>
  <c r="AP391" i="70"/>
  <c r="AQ375" i="70"/>
  <c r="AP375" i="70"/>
  <c r="AQ359" i="70"/>
  <c r="AP359" i="70"/>
  <c r="AQ343" i="70"/>
  <c r="AP343" i="70"/>
  <c r="AQ327" i="70"/>
  <c r="AP327" i="70"/>
  <c r="AQ311" i="70"/>
  <c r="AP311" i="70"/>
  <c r="AQ295" i="70"/>
  <c r="AP295" i="70"/>
  <c r="AQ279" i="70"/>
  <c r="AP279" i="70"/>
  <c r="AQ263" i="70"/>
  <c r="AP263" i="70"/>
  <c r="AQ247" i="70"/>
  <c r="AP247" i="70"/>
  <c r="AQ231" i="70"/>
  <c r="AP231" i="70"/>
  <c r="AQ215" i="70"/>
  <c r="AP215" i="70"/>
  <c r="AP196" i="70"/>
  <c r="AQ196" i="70"/>
  <c r="AP174" i="70"/>
  <c r="AQ174" i="70"/>
  <c r="AP153" i="70"/>
  <c r="AQ153" i="70"/>
  <c r="AQ132" i="70"/>
  <c r="AP132" i="70"/>
  <c r="AP110" i="70"/>
  <c r="AQ110" i="70"/>
  <c r="AP86" i="70"/>
  <c r="AQ86" i="70"/>
  <c r="AP54" i="70"/>
  <c r="AQ54" i="70"/>
  <c r="AP594" i="70"/>
  <c r="AQ594" i="70"/>
  <c r="AP578" i="70"/>
  <c r="AQ578" i="70"/>
  <c r="AP562" i="70"/>
  <c r="AQ562" i="70"/>
  <c r="AP546" i="70"/>
  <c r="AQ546" i="70"/>
  <c r="AP530" i="70"/>
  <c r="AQ530" i="70"/>
  <c r="AP514" i="70"/>
  <c r="AQ514" i="70"/>
  <c r="AP498" i="70"/>
  <c r="AQ498" i="70"/>
  <c r="AP482" i="70"/>
  <c r="AQ482" i="70"/>
  <c r="AP466" i="70"/>
  <c r="AQ466" i="70"/>
  <c r="AP450" i="70"/>
  <c r="AQ450" i="70"/>
  <c r="AP434" i="70"/>
  <c r="AQ434" i="70"/>
  <c r="AP418" i="70"/>
  <c r="AQ418" i="70"/>
  <c r="AP402" i="70"/>
  <c r="AQ402" i="70"/>
  <c r="AP386" i="70"/>
  <c r="AQ386" i="70"/>
  <c r="AP370" i="70"/>
  <c r="AQ370" i="70"/>
  <c r="AP354" i="70"/>
  <c r="AQ354" i="70"/>
  <c r="AP338" i="70"/>
  <c r="AQ338" i="70"/>
  <c r="AP322" i="70"/>
  <c r="AQ322" i="70"/>
  <c r="AP306" i="70"/>
  <c r="AQ306" i="70"/>
  <c r="AP290" i="70"/>
  <c r="AQ290" i="70"/>
  <c r="AP274" i="70"/>
  <c r="AQ274" i="70"/>
  <c r="AP258" i="70"/>
  <c r="AQ258" i="70"/>
  <c r="AP242" i="70"/>
  <c r="AQ242" i="70"/>
  <c r="AP226" i="70"/>
  <c r="AQ226" i="70"/>
  <c r="AP210" i="70"/>
  <c r="AQ210" i="70"/>
  <c r="AP189" i="70"/>
  <c r="AQ189" i="70"/>
  <c r="AQ168" i="70"/>
  <c r="AP168" i="70"/>
  <c r="AP146" i="70"/>
  <c r="AQ146" i="70"/>
  <c r="AP125" i="70"/>
  <c r="AQ125" i="70"/>
  <c r="AQ104" i="70"/>
  <c r="AP104" i="70"/>
  <c r="AP77" i="70"/>
  <c r="AQ77" i="70"/>
  <c r="AP45" i="70"/>
  <c r="AQ45" i="70"/>
  <c r="AQ88" i="70"/>
  <c r="AP88" i="70"/>
  <c r="AQ72" i="70"/>
  <c r="AP72" i="70"/>
  <c r="AQ56" i="70"/>
  <c r="AP56" i="70"/>
  <c r="AQ40" i="70"/>
  <c r="AP40" i="70"/>
  <c r="AQ24" i="70"/>
  <c r="AP24" i="70"/>
  <c r="AQ195" i="70"/>
  <c r="AP195" i="70"/>
  <c r="AP179" i="70"/>
  <c r="AQ179" i="70"/>
  <c r="AP163" i="70"/>
  <c r="AQ163" i="70"/>
  <c r="AP147" i="70"/>
  <c r="AQ147" i="70"/>
  <c r="AP131" i="70"/>
  <c r="AQ131" i="70"/>
  <c r="AP115" i="70"/>
  <c r="AQ115" i="70"/>
  <c r="AP99" i="70"/>
  <c r="AQ99" i="70"/>
  <c r="AP83" i="70"/>
  <c r="AQ83" i="70"/>
  <c r="AP67" i="70"/>
  <c r="AQ67" i="70"/>
  <c r="AP51" i="70"/>
  <c r="AQ51" i="70"/>
  <c r="AP35" i="70"/>
  <c r="AQ35" i="70"/>
  <c r="AP197" i="70"/>
  <c r="AQ197" i="70"/>
  <c r="AP264" i="70"/>
  <c r="AQ264" i="70"/>
  <c r="AP320" i="70"/>
  <c r="AQ320" i="70"/>
  <c r="AQ400" i="70"/>
  <c r="AP400" i="70"/>
  <c r="AQ464" i="70"/>
  <c r="AP464" i="70"/>
  <c r="AP525" i="70"/>
  <c r="AQ525" i="70"/>
  <c r="AP568" i="70"/>
  <c r="AQ568" i="70"/>
  <c r="AP607" i="70"/>
  <c r="AQ607" i="70"/>
  <c r="AP639" i="70"/>
  <c r="AQ639" i="70"/>
  <c r="AQ667" i="70"/>
  <c r="AP667" i="70"/>
  <c r="AP699" i="70"/>
  <c r="AQ699" i="70"/>
  <c r="AQ265" i="70"/>
  <c r="AP265" i="70"/>
  <c r="AQ353" i="70"/>
  <c r="AP353" i="70"/>
  <c r="AP409" i="70"/>
  <c r="AQ409" i="70"/>
  <c r="AP473" i="70"/>
  <c r="AQ473" i="70"/>
  <c r="AQ532" i="70"/>
  <c r="AP532" i="70"/>
  <c r="AP575" i="70"/>
  <c r="AQ575" i="70"/>
  <c r="AP612" i="70"/>
  <c r="AQ612" i="70"/>
  <c r="AP640" i="70"/>
  <c r="AQ640" i="70"/>
  <c r="AP672" i="70"/>
  <c r="AQ672" i="70"/>
  <c r="AP704" i="70"/>
  <c r="AQ704" i="70"/>
  <c r="AP97" i="70"/>
  <c r="AQ97" i="70"/>
  <c r="AQ140" i="70"/>
  <c r="AP140" i="70"/>
  <c r="AP182" i="70"/>
  <c r="AQ182" i="70"/>
  <c r="AP221" i="70"/>
  <c r="AQ221" i="70"/>
  <c r="AQ253" i="70"/>
  <c r="AP253" i="70"/>
  <c r="AQ285" i="70"/>
  <c r="AP285" i="70"/>
  <c r="AQ317" i="70"/>
  <c r="AP317" i="70"/>
  <c r="AQ349" i="70"/>
  <c r="AP349" i="70"/>
  <c r="AQ381" i="70"/>
  <c r="AP381" i="70"/>
  <c r="AP413" i="70"/>
  <c r="AQ413" i="70"/>
  <c r="AP445" i="70"/>
  <c r="AQ445" i="70"/>
  <c r="AP477" i="70"/>
  <c r="AQ477" i="70"/>
  <c r="AP509" i="70"/>
  <c r="AQ509" i="70"/>
  <c r="AP535" i="70"/>
  <c r="AQ535" i="70"/>
  <c r="AP556" i="70"/>
  <c r="AQ556" i="70"/>
  <c r="AQ577" i="70"/>
  <c r="AP577" i="70"/>
  <c r="AP598" i="70"/>
  <c r="AQ598" i="70"/>
  <c r="AP614" i="70"/>
  <c r="AQ614" i="70"/>
  <c r="AP630" i="70"/>
  <c r="AQ630" i="70"/>
  <c r="AP646" i="70"/>
  <c r="AQ646" i="70"/>
  <c r="AP662" i="70"/>
  <c r="AQ662" i="70"/>
  <c r="AP678" i="70"/>
  <c r="AQ678" i="70"/>
  <c r="AP694" i="70"/>
  <c r="AQ694" i="70"/>
  <c r="AP710" i="70"/>
  <c r="AQ710" i="70"/>
  <c r="AP17" i="70"/>
  <c r="AQ17" i="70"/>
  <c r="AP224" i="70"/>
  <c r="AQ224" i="70"/>
  <c r="AP288" i="70"/>
  <c r="AQ288" i="70"/>
  <c r="AP360" i="70"/>
  <c r="AQ360" i="70"/>
  <c r="AQ424" i="70"/>
  <c r="AP424" i="70"/>
  <c r="AQ488" i="70"/>
  <c r="AP488" i="70"/>
  <c r="AQ541" i="70"/>
  <c r="AP541" i="70"/>
  <c r="AQ584" i="70"/>
  <c r="AP584" i="70"/>
  <c r="AQ619" i="70"/>
  <c r="AP619" i="70"/>
  <c r="AQ651" i="70"/>
  <c r="AP651" i="70"/>
  <c r="AP687" i="70"/>
  <c r="AQ687" i="70"/>
  <c r="AQ188" i="70"/>
  <c r="AP188" i="70"/>
  <c r="AQ257" i="70"/>
  <c r="AP257" i="70"/>
  <c r="AQ345" i="70"/>
  <c r="AP345" i="70"/>
  <c r="AP417" i="70"/>
  <c r="AQ417" i="70"/>
  <c r="AP481" i="70"/>
  <c r="AQ481" i="70"/>
  <c r="AP537" i="70"/>
  <c r="AQ537" i="70"/>
  <c r="AP580" i="70"/>
  <c r="AQ580" i="70"/>
  <c r="AP616" i="70"/>
  <c r="AQ616" i="70"/>
  <c r="AQ652" i="70"/>
  <c r="AP652" i="70"/>
  <c r="AQ684" i="70"/>
  <c r="AP684" i="70"/>
  <c r="AP57" i="70"/>
  <c r="AQ57" i="70"/>
  <c r="AP154" i="70"/>
  <c r="AQ154" i="70"/>
  <c r="AP26" i="70"/>
  <c r="AQ26" i="70"/>
  <c r="AP134" i="70"/>
  <c r="AQ134" i="70"/>
  <c r="AP9" i="70"/>
  <c r="AQ9" i="70"/>
  <c r="AP101" i="70"/>
  <c r="AQ101" i="70"/>
  <c r="AP11" i="70"/>
  <c r="AQ11" i="70"/>
  <c r="AP102" i="70"/>
  <c r="AQ102" i="70"/>
  <c r="AQ124" i="70"/>
  <c r="AP124" i="70"/>
  <c r="AT305" i="70"/>
  <c r="AV249" i="70"/>
  <c r="AO249" i="70" s="1"/>
  <c r="AV14" i="70"/>
  <c r="AP177" i="70"/>
  <c r="AQ177" i="70"/>
  <c r="AP725" i="70"/>
  <c r="AQ725" i="70"/>
  <c r="AQ723" i="70"/>
  <c r="AP723" i="70"/>
  <c r="AP724" i="70"/>
  <c r="AQ724" i="70"/>
  <c r="AQ722" i="70"/>
  <c r="AP722" i="70"/>
  <c r="AQ711" i="70"/>
  <c r="AP711" i="70"/>
  <c r="AP713" i="70"/>
  <c r="AQ713" i="70"/>
  <c r="AP729" i="70"/>
  <c r="AQ729" i="70"/>
  <c r="AQ731" i="70"/>
  <c r="AP731" i="70"/>
  <c r="AP732" i="70"/>
  <c r="AQ732" i="70"/>
  <c r="AP726" i="70"/>
  <c r="AQ726" i="70"/>
  <c r="AQ719" i="70"/>
  <c r="AP719" i="70"/>
  <c r="AP716" i="70"/>
  <c r="AQ716" i="70"/>
  <c r="AP717" i="70"/>
  <c r="AQ717" i="70"/>
  <c r="AP733" i="70"/>
  <c r="AQ733" i="70"/>
  <c r="AP712" i="70"/>
  <c r="AQ712" i="70"/>
  <c r="AQ714" i="70"/>
  <c r="AP714" i="70"/>
  <c r="AP730" i="70"/>
  <c r="AQ730" i="70"/>
  <c r="AQ727" i="70"/>
  <c r="AP727" i="70"/>
  <c r="AP728" i="70"/>
  <c r="AQ728" i="70"/>
  <c r="AP721" i="70"/>
  <c r="AQ721" i="70"/>
  <c r="AP737" i="70"/>
  <c r="AQ737" i="70"/>
  <c r="AQ715" i="70"/>
  <c r="AP715" i="70"/>
  <c r="AP720" i="70"/>
  <c r="AQ720" i="70"/>
  <c r="AQ718" i="70"/>
  <c r="AP718" i="70"/>
  <c r="AP734" i="70"/>
  <c r="AQ734" i="70"/>
  <c r="AQ735" i="70"/>
  <c r="AP735" i="70"/>
  <c r="AP736" i="70"/>
  <c r="AQ736" i="70"/>
  <c r="AS33" i="70"/>
  <c r="AV33" i="70"/>
  <c r="AO33" i="70" s="1"/>
  <c r="AS96" i="70"/>
  <c r="AV96" i="70"/>
  <c r="AO96" i="70" s="1"/>
  <c r="AS138" i="70"/>
  <c r="AV138" i="70"/>
  <c r="AO138" i="70" s="1"/>
  <c r="AS181" i="70"/>
  <c r="AV181" i="70"/>
  <c r="AO181" i="70" s="1"/>
  <c r="AS220" i="70"/>
  <c r="AV220" i="70"/>
  <c r="BE220" i="70" s="1"/>
  <c r="AS252" i="70"/>
  <c r="AV252" i="70"/>
  <c r="AO252" i="70" s="1"/>
  <c r="AS284" i="70"/>
  <c r="AV284" i="70"/>
  <c r="AO284" i="70" s="1"/>
  <c r="AS316" i="70"/>
  <c r="AV316" i="70"/>
  <c r="AO316" i="70" s="1"/>
  <c r="AS348" i="70"/>
  <c r="AV348" i="70"/>
  <c r="AO348" i="70" s="1"/>
  <c r="AS380" i="70"/>
  <c r="AV380" i="70"/>
  <c r="AO380" i="70" s="1"/>
  <c r="AS412" i="70"/>
  <c r="AV412" i="70"/>
  <c r="AO412" i="70" s="1"/>
  <c r="AS444" i="70"/>
  <c r="AV444" i="70"/>
  <c r="AO444" i="70" s="1"/>
  <c r="AS476" i="70"/>
  <c r="AV476" i="70"/>
  <c r="AO476" i="70" s="1"/>
  <c r="AS508" i="70"/>
  <c r="AV508" i="70"/>
  <c r="AO508" i="70" s="1"/>
  <c r="AS533" i="70"/>
  <c r="AV533" i="70"/>
  <c r="AO533" i="70" s="1"/>
  <c r="AS555" i="70"/>
  <c r="AV555" i="70"/>
  <c r="AO555" i="70" s="1"/>
  <c r="AS576" i="70"/>
  <c r="AV576" i="70"/>
  <c r="BE576" i="70" s="1"/>
  <c r="AS597" i="70"/>
  <c r="AV597" i="70"/>
  <c r="AO597" i="70" s="1"/>
  <c r="AS613" i="70"/>
  <c r="AV613" i="70"/>
  <c r="AO613" i="70" s="1"/>
  <c r="AS629" i="70"/>
  <c r="AV629" i="70"/>
  <c r="AO629" i="70" s="1"/>
  <c r="AS645" i="70"/>
  <c r="AV645" i="70"/>
  <c r="AO645" i="70" s="1"/>
  <c r="AS661" i="70"/>
  <c r="AV661" i="70"/>
  <c r="AO661" i="70" s="1"/>
  <c r="AS677" i="70"/>
  <c r="AV677" i="70"/>
  <c r="AO677" i="70" s="1"/>
  <c r="AS693" i="70"/>
  <c r="AV693" i="70"/>
  <c r="AO693" i="70" s="1"/>
  <c r="AS709" i="70"/>
  <c r="AV709" i="70"/>
  <c r="AS725" i="70"/>
  <c r="AV725" i="70"/>
  <c r="AS8" i="70"/>
  <c r="AV8" i="70"/>
  <c r="AO8" i="70" s="1"/>
  <c r="AS6" i="70"/>
  <c r="AV6" i="70"/>
  <c r="AO6" i="70" s="1"/>
  <c r="AS507" i="70"/>
  <c r="AV507" i="70"/>
  <c r="AO507" i="70" s="1"/>
  <c r="AS491" i="70"/>
  <c r="AV491" i="70"/>
  <c r="AO491" i="70" s="1"/>
  <c r="AS475" i="70"/>
  <c r="AV475" i="70"/>
  <c r="AO475" i="70" s="1"/>
  <c r="AS459" i="70"/>
  <c r="AV459" i="70"/>
  <c r="AO459" i="70" s="1"/>
  <c r="AS443" i="70"/>
  <c r="AV443" i="70"/>
  <c r="AO443" i="70" s="1"/>
  <c r="AS427" i="70"/>
  <c r="AV427" i="70"/>
  <c r="AO427" i="70" s="1"/>
  <c r="AS411" i="70"/>
  <c r="AV411" i="70"/>
  <c r="AO411" i="70" s="1"/>
  <c r="AS395" i="70"/>
  <c r="AV395" i="70"/>
  <c r="AO395" i="70" s="1"/>
  <c r="AS379" i="70"/>
  <c r="AV379" i="70"/>
  <c r="AO379" i="70" s="1"/>
  <c r="AS363" i="70"/>
  <c r="AV363" i="70"/>
  <c r="AO363" i="70" s="1"/>
  <c r="AS347" i="70"/>
  <c r="AV347" i="70"/>
  <c r="AO347" i="70" s="1"/>
  <c r="AS331" i="70"/>
  <c r="AV331" i="70"/>
  <c r="BE331" i="70" s="1"/>
  <c r="AS315" i="70"/>
  <c r="AV315" i="70"/>
  <c r="AO315" i="70" s="1"/>
  <c r="AS299" i="70"/>
  <c r="AV299" i="70"/>
  <c r="AO299" i="70" s="1"/>
  <c r="AS283" i="70"/>
  <c r="AV283" i="70"/>
  <c r="AO283" i="70" s="1"/>
  <c r="AS267" i="70"/>
  <c r="AV267" i="70"/>
  <c r="AO267" i="70" s="1"/>
  <c r="AS251" i="70"/>
  <c r="AV251" i="70"/>
  <c r="AO251" i="70" s="1"/>
  <c r="AS235" i="70"/>
  <c r="AV235" i="70"/>
  <c r="AS219" i="70"/>
  <c r="AV219" i="70"/>
  <c r="BE219" i="70" s="1"/>
  <c r="AS201" i="70"/>
  <c r="AV201" i="70"/>
  <c r="AO201" i="70" s="1"/>
  <c r="AS180" i="70"/>
  <c r="AV180" i="70"/>
  <c r="AO180" i="70" s="1"/>
  <c r="AS158" i="70"/>
  <c r="AV158" i="70"/>
  <c r="AO158" i="70" s="1"/>
  <c r="AS137" i="70"/>
  <c r="AV137" i="70"/>
  <c r="AO137" i="70" s="1"/>
  <c r="AS116" i="70"/>
  <c r="AV116" i="70"/>
  <c r="AO116" i="70" s="1"/>
  <c r="AS94" i="70"/>
  <c r="AV94" i="70"/>
  <c r="AO94" i="70" s="1"/>
  <c r="AS62" i="70"/>
  <c r="AV62" i="70"/>
  <c r="AO62" i="70" s="1"/>
  <c r="AS30" i="70"/>
  <c r="AV30" i="70"/>
  <c r="AO30" i="70" s="1"/>
  <c r="AS582" i="70"/>
  <c r="AV582" i="70"/>
  <c r="BE582" i="70" s="1"/>
  <c r="AS566" i="70"/>
  <c r="AV566" i="70"/>
  <c r="AS550" i="70"/>
  <c r="AV550" i="70"/>
  <c r="AO550" i="70" s="1"/>
  <c r="AS534" i="70"/>
  <c r="AV534" i="70"/>
  <c r="AO534" i="70" s="1"/>
  <c r="AS518" i="70"/>
  <c r="AV518" i="70"/>
  <c r="AO518" i="70" s="1"/>
  <c r="AS502" i="70"/>
  <c r="AV502" i="70"/>
  <c r="AO502" i="70" s="1"/>
  <c r="AS486" i="70"/>
  <c r="AV486" i="70"/>
  <c r="AO486" i="70" s="1"/>
  <c r="AS470" i="70"/>
  <c r="AV470" i="70"/>
  <c r="AO470" i="70" s="1"/>
  <c r="AS454" i="70"/>
  <c r="AV454" i="70"/>
  <c r="AO454" i="70" s="1"/>
  <c r="AS438" i="70"/>
  <c r="AV438" i="70"/>
  <c r="AO438" i="70" s="1"/>
  <c r="AS422" i="70"/>
  <c r="AV422" i="70"/>
  <c r="AO422" i="70" s="1"/>
  <c r="AS406" i="70"/>
  <c r="AV406" i="70"/>
  <c r="AO406" i="70" s="1"/>
  <c r="AS390" i="70"/>
  <c r="AV390" i="70"/>
  <c r="AO390" i="70" s="1"/>
  <c r="AS374" i="70"/>
  <c r="AV374" i="70"/>
  <c r="AO374" i="70" s="1"/>
  <c r="AS358" i="70"/>
  <c r="AV358" i="70"/>
  <c r="AO358" i="70" s="1"/>
  <c r="AS342" i="70"/>
  <c r="AV342" i="70"/>
  <c r="AT342" i="70" s="1"/>
  <c r="AS326" i="70"/>
  <c r="AV326" i="70"/>
  <c r="BE326" i="70" s="1"/>
  <c r="AS310" i="70"/>
  <c r="AV310" i="70"/>
  <c r="AO310" i="70" s="1"/>
  <c r="AS294" i="70"/>
  <c r="AV294" i="70"/>
  <c r="AO294" i="70" s="1"/>
  <c r="AS278" i="70"/>
  <c r="AV278" i="70"/>
  <c r="AO278" i="70" s="1"/>
  <c r="AS262" i="70"/>
  <c r="AV262" i="70"/>
  <c r="AO262" i="70" s="1"/>
  <c r="AS246" i="70"/>
  <c r="AV246" i="70"/>
  <c r="AO246" i="70" s="1"/>
  <c r="AS230" i="70"/>
  <c r="AV230" i="70"/>
  <c r="BE230" i="70" s="1"/>
  <c r="AS214" i="70"/>
  <c r="AV214" i="70"/>
  <c r="AO214" i="70" s="1"/>
  <c r="AS194" i="70"/>
  <c r="AV194" i="70"/>
  <c r="AO194" i="70" s="1"/>
  <c r="AS173" i="70"/>
  <c r="AV173" i="70"/>
  <c r="AO173" i="70" s="1"/>
  <c r="AS152" i="70"/>
  <c r="AV152" i="70"/>
  <c r="AO152" i="70" s="1"/>
  <c r="AS130" i="70"/>
  <c r="AV130" i="70"/>
  <c r="AO130" i="70" s="1"/>
  <c r="AS109" i="70"/>
  <c r="AV109" i="70"/>
  <c r="AO109" i="70" s="1"/>
  <c r="AS85" i="70"/>
  <c r="AV85" i="70"/>
  <c r="AO85" i="70" s="1"/>
  <c r="AS53" i="70"/>
  <c r="AV53" i="70"/>
  <c r="AO53" i="70" s="1"/>
  <c r="AS92" i="70"/>
  <c r="AV92" i="70"/>
  <c r="AO92" i="70" s="1"/>
  <c r="AS76" i="70"/>
  <c r="AV76" i="70"/>
  <c r="AO76" i="70" s="1"/>
  <c r="AS60" i="70"/>
  <c r="AV60" i="70"/>
  <c r="AO60" i="70" s="1"/>
  <c r="AS44" i="70"/>
  <c r="AV44" i="70"/>
  <c r="AO44" i="70" s="1"/>
  <c r="AS28" i="70"/>
  <c r="AV28" i="70"/>
  <c r="AO28" i="70" s="1"/>
  <c r="AS199" i="70"/>
  <c r="AV199" i="70"/>
  <c r="AO199" i="70" s="1"/>
  <c r="AS183" i="70"/>
  <c r="AV183" i="70"/>
  <c r="AO183" i="70" s="1"/>
  <c r="AS167" i="70"/>
  <c r="AV167" i="70"/>
  <c r="AO167" i="70" s="1"/>
  <c r="AS151" i="70"/>
  <c r="AV151" i="70"/>
  <c r="AO151" i="70" s="1"/>
  <c r="AS135" i="70"/>
  <c r="AV135" i="70"/>
  <c r="AO135" i="70" s="1"/>
  <c r="AS119" i="70"/>
  <c r="AV119" i="70"/>
  <c r="AO119" i="70" s="1"/>
  <c r="AS103" i="70"/>
  <c r="AV103" i="70"/>
  <c r="AO103" i="70" s="1"/>
  <c r="AS87" i="70"/>
  <c r="AV87" i="70"/>
  <c r="AO87" i="70" s="1"/>
  <c r="AS71" i="70"/>
  <c r="AV71" i="70"/>
  <c r="AO71" i="70" s="1"/>
  <c r="AS55" i="70"/>
  <c r="AV55" i="70"/>
  <c r="AO55" i="70" s="1"/>
  <c r="AS39" i="70"/>
  <c r="AV39" i="70"/>
  <c r="AO39" i="70" s="1"/>
  <c r="AS176" i="70"/>
  <c r="AV176" i="70"/>
  <c r="AO176" i="70" s="1"/>
  <c r="AS248" i="70"/>
  <c r="AV248" i="70"/>
  <c r="AO248" i="70" s="1"/>
  <c r="AS304" i="70"/>
  <c r="AV304" i="70"/>
  <c r="AO304" i="70" s="1"/>
  <c r="AS384" i="70"/>
  <c r="AV384" i="70"/>
  <c r="AO384" i="70" s="1"/>
  <c r="AS448" i="70"/>
  <c r="AV448" i="70"/>
  <c r="AO448" i="70" s="1"/>
  <c r="AS512" i="70"/>
  <c r="AV512" i="70"/>
  <c r="AO512" i="70" s="1"/>
  <c r="AS557" i="70"/>
  <c r="AV557" i="70"/>
  <c r="AO557" i="70" s="1"/>
  <c r="AS599" i="70"/>
  <c r="AV599" i="70"/>
  <c r="AO599" i="70" s="1"/>
  <c r="AS631" i="70"/>
  <c r="AV631" i="70"/>
  <c r="AO631" i="70" s="1"/>
  <c r="AS663" i="70"/>
  <c r="AV663" i="70"/>
  <c r="AO663" i="70" s="1"/>
  <c r="AS691" i="70"/>
  <c r="AV691" i="70"/>
  <c r="AO691" i="70" s="1"/>
  <c r="AS723" i="70"/>
  <c r="AV723" i="70"/>
  <c r="AS233" i="70"/>
  <c r="AV233" i="70"/>
  <c r="BE233" i="70" s="1"/>
  <c r="AS337" i="70"/>
  <c r="AV337" i="70"/>
  <c r="BE337" i="70" s="1"/>
  <c r="AS401" i="70"/>
  <c r="AV401" i="70"/>
  <c r="AO401" i="70" s="1"/>
  <c r="AS457" i="70"/>
  <c r="AV457" i="70"/>
  <c r="AO457" i="70" s="1"/>
  <c r="AS521" i="70"/>
  <c r="AV521" i="70"/>
  <c r="AO521" i="70" s="1"/>
  <c r="AS564" i="70"/>
  <c r="AV564" i="70"/>
  <c r="AT564" i="70" s="1"/>
  <c r="AS604" i="70"/>
  <c r="AV604" i="70"/>
  <c r="AO604" i="70" s="1"/>
  <c r="AS632" i="70"/>
  <c r="AV632" i="70"/>
  <c r="AO632" i="70" s="1"/>
  <c r="AS664" i="70"/>
  <c r="AV664" i="70"/>
  <c r="AO664" i="70" s="1"/>
  <c r="AS696" i="70"/>
  <c r="AV696" i="70"/>
  <c r="AO696" i="70" s="1"/>
  <c r="AS724" i="70"/>
  <c r="AV724" i="70"/>
  <c r="AS82" i="70"/>
  <c r="AV82" i="70"/>
  <c r="AO82" i="70" s="1"/>
  <c r="AS129" i="70"/>
  <c r="AV129" i="70"/>
  <c r="AO129" i="70" s="1"/>
  <c r="AS172" i="70"/>
  <c r="AV172" i="70"/>
  <c r="AO172" i="70" s="1"/>
  <c r="AS213" i="70"/>
  <c r="AV213" i="70"/>
  <c r="AO213" i="70" s="1"/>
  <c r="AS245" i="70"/>
  <c r="AV245" i="70"/>
  <c r="AO245" i="70" s="1"/>
  <c r="AS277" i="70"/>
  <c r="AV277" i="70"/>
  <c r="AO277" i="70" s="1"/>
  <c r="AS309" i="70"/>
  <c r="AV309" i="70"/>
  <c r="AO309" i="70" s="1"/>
  <c r="AS341" i="70"/>
  <c r="AV341" i="70"/>
  <c r="BE341" i="70" s="1"/>
  <c r="AS373" i="70"/>
  <c r="AV373" i="70"/>
  <c r="AO373" i="70" s="1"/>
  <c r="AS405" i="70"/>
  <c r="AV405" i="70"/>
  <c r="AO405" i="70" s="1"/>
  <c r="AS437" i="70"/>
  <c r="AV437" i="70"/>
  <c r="AO437" i="70" s="1"/>
  <c r="AS469" i="70"/>
  <c r="AV469" i="70"/>
  <c r="AO469" i="70" s="1"/>
  <c r="AS501" i="70"/>
  <c r="AV501" i="70"/>
  <c r="AO501" i="70" s="1"/>
  <c r="AS529" i="70"/>
  <c r="AV529" i="70"/>
  <c r="AO529" i="70" s="1"/>
  <c r="AS551" i="70"/>
  <c r="AV551" i="70"/>
  <c r="AO551" i="70" s="1"/>
  <c r="AS572" i="70"/>
  <c r="AV572" i="70"/>
  <c r="AS593" i="70"/>
  <c r="AV593" i="70"/>
  <c r="BE593" i="70" s="1"/>
  <c r="AS610" i="70"/>
  <c r="AV610" i="70"/>
  <c r="AO610" i="70" s="1"/>
  <c r="AS626" i="70"/>
  <c r="AV626" i="70"/>
  <c r="AO626" i="70" s="1"/>
  <c r="AS642" i="70"/>
  <c r="AV642" i="70"/>
  <c r="AO642" i="70" s="1"/>
  <c r="AS658" i="70"/>
  <c r="AV658" i="70"/>
  <c r="AO658" i="70" s="1"/>
  <c r="AS674" i="70"/>
  <c r="AV674" i="70"/>
  <c r="AO674" i="70" s="1"/>
  <c r="AS690" i="70"/>
  <c r="AV690" i="70"/>
  <c r="AO690" i="70" s="1"/>
  <c r="AS706" i="70"/>
  <c r="AV706" i="70"/>
  <c r="AS722" i="70"/>
  <c r="AV722" i="70"/>
  <c r="AS13" i="70"/>
  <c r="AV13" i="70"/>
  <c r="AO13" i="70" s="1"/>
  <c r="AS208" i="70"/>
  <c r="AV208" i="70"/>
  <c r="AO208" i="70" s="1"/>
  <c r="AS272" i="70"/>
  <c r="AV272" i="70"/>
  <c r="AO272" i="70" s="1"/>
  <c r="AS344" i="70"/>
  <c r="AV344" i="70"/>
  <c r="AO344" i="70" s="1"/>
  <c r="AS408" i="70"/>
  <c r="AV408" i="70"/>
  <c r="AO408" i="70" s="1"/>
  <c r="AS472" i="70"/>
  <c r="AV472" i="70"/>
  <c r="AO472" i="70" s="1"/>
  <c r="AS531" i="70"/>
  <c r="AV531" i="70"/>
  <c r="AO531" i="70" s="1"/>
  <c r="AS573" i="70"/>
  <c r="AV573" i="70"/>
  <c r="AS611" i="70"/>
  <c r="AV611" i="70"/>
  <c r="AO611" i="70" s="1"/>
  <c r="AS643" i="70"/>
  <c r="AV643" i="70"/>
  <c r="AO643" i="70" s="1"/>
  <c r="AS679" i="70"/>
  <c r="AV679" i="70"/>
  <c r="AO679" i="70" s="1"/>
  <c r="AS711" i="70"/>
  <c r="AV711" i="70"/>
  <c r="AS166" i="70"/>
  <c r="AV166" i="70"/>
  <c r="AO166" i="70" s="1"/>
  <c r="AS241" i="70"/>
  <c r="AV241" i="70"/>
  <c r="AO241" i="70" s="1"/>
  <c r="AS329" i="70"/>
  <c r="AV329" i="70"/>
  <c r="BE329" i="70" s="1"/>
  <c r="AS393" i="70"/>
  <c r="AV393" i="70"/>
  <c r="AO393" i="70" s="1"/>
  <c r="AS465" i="70"/>
  <c r="AV465" i="70"/>
  <c r="AO465" i="70" s="1"/>
  <c r="AS527" i="70"/>
  <c r="AV527" i="70"/>
  <c r="AO527" i="70" s="1"/>
  <c r="AS569" i="70"/>
  <c r="AV569" i="70"/>
  <c r="AS608" i="70"/>
  <c r="AV608" i="70"/>
  <c r="AO608" i="70" s="1"/>
  <c r="AS644" i="70"/>
  <c r="AV644" i="70"/>
  <c r="AO644" i="70" s="1"/>
  <c r="AS676" i="70"/>
  <c r="AV676" i="70"/>
  <c r="AO676" i="70" s="1"/>
  <c r="AS708" i="70"/>
  <c r="AV708" i="70"/>
  <c r="AT708" i="70" s="1"/>
  <c r="AS25" i="70"/>
  <c r="AV25" i="70"/>
  <c r="AO25" i="70" s="1"/>
  <c r="AS133" i="70"/>
  <c r="AV133" i="70"/>
  <c r="AO133" i="70" s="1"/>
  <c r="AS23" i="70"/>
  <c r="AV23" i="70"/>
  <c r="AO23" i="70" s="1"/>
  <c r="AS113" i="70"/>
  <c r="AV113" i="70"/>
  <c r="AO113" i="70" s="1"/>
  <c r="AS18" i="70"/>
  <c r="AV18" i="70"/>
  <c r="AO18" i="70" s="1"/>
  <c r="AS73" i="70"/>
  <c r="AV73" i="70"/>
  <c r="AO73" i="70" s="1"/>
  <c r="AS281" i="70"/>
  <c r="AV281" i="70"/>
  <c r="AO281" i="70" s="1"/>
  <c r="AS42" i="70"/>
  <c r="AV42" i="70"/>
  <c r="AO42" i="70" s="1"/>
  <c r="AS145" i="70"/>
  <c r="AV145" i="70"/>
  <c r="AO145" i="70" s="1"/>
  <c r="AS49" i="70"/>
  <c r="AV49" i="70"/>
  <c r="AO49" i="70" s="1"/>
  <c r="AS106" i="70"/>
  <c r="AV106" i="70"/>
  <c r="AO106" i="70" s="1"/>
  <c r="AS149" i="70"/>
  <c r="AV149" i="70"/>
  <c r="AO149" i="70" s="1"/>
  <c r="AS192" i="70"/>
  <c r="AV192" i="70"/>
  <c r="AO192" i="70" s="1"/>
  <c r="AS228" i="70"/>
  <c r="AV228" i="70"/>
  <c r="BE228" i="70" s="1"/>
  <c r="AS260" i="70"/>
  <c r="AV260" i="70"/>
  <c r="AO260" i="70" s="1"/>
  <c r="AS292" i="70"/>
  <c r="AV292" i="70"/>
  <c r="AO292" i="70" s="1"/>
  <c r="AS324" i="70"/>
  <c r="AV324" i="70"/>
  <c r="BE324" i="70" s="1"/>
  <c r="AS356" i="70"/>
  <c r="AV356" i="70"/>
  <c r="AO356" i="70" s="1"/>
  <c r="AS388" i="70"/>
  <c r="AV388" i="70"/>
  <c r="AO388" i="70" s="1"/>
  <c r="AS420" i="70"/>
  <c r="AV420" i="70"/>
  <c r="AO420" i="70" s="1"/>
  <c r="AS452" i="70"/>
  <c r="AV452" i="70"/>
  <c r="AO452" i="70" s="1"/>
  <c r="AS484" i="70"/>
  <c r="AV484" i="70"/>
  <c r="AO484" i="70" s="1"/>
  <c r="AS516" i="70"/>
  <c r="AV516" i="70"/>
  <c r="AO516" i="70" s="1"/>
  <c r="AS539" i="70"/>
  <c r="AV539" i="70"/>
  <c r="AO539" i="70" s="1"/>
  <c r="AS560" i="70"/>
  <c r="AV560" i="70"/>
  <c r="AS581" i="70"/>
  <c r="AV581" i="70"/>
  <c r="BE581" i="70" s="1"/>
  <c r="AS601" i="70"/>
  <c r="AV601" i="70"/>
  <c r="AO601" i="70" s="1"/>
  <c r="AS617" i="70"/>
  <c r="AV617" i="70"/>
  <c r="AO617" i="70" s="1"/>
  <c r="AS633" i="70"/>
  <c r="AV633" i="70"/>
  <c r="AO633" i="70" s="1"/>
  <c r="AS649" i="70"/>
  <c r="AV649" i="70"/>
  <c r="AO649" i="70" s="1"/>
  <c r="AS665" i="70"/>
  <c r="AV665" i="70"/>
  <c r="AO665" i="70" s="1"/>
  <c r="AS681" i="70"/>
  <c r="AV681" i="70"/>
  <c r="AO681" i="70" s="1"/>
  <c r="AS697" i="70"/>
  <c r="AV697" i="70"/>
  <c r="AO697" i="70" s="1"/>
  <c r="AS713" i="70"/>
  <c r="AV713" i="70"/>
  <c r="AS729" i="70"/>
  <c r="AV729" i="70"/>
  <c r="AS12" i="70"/>
  <c r="AV12" i="70"/>
  <c r="AO12" i="70" s="1"/>
  <c r="AS519" i="70"/>
  <c r="AV519" i="70"/>
  <c r="AO519" i="70" s="1"/>
  <c r="AS503" i="70"/>
  <c r="AV503" i="70"/>
  <c r="AO503" i="70" s="1"/>
  <c r="AS487" i="70"/>
  <c r="AV487" i="70"/>
  <c r="AS471" i="70"/>
  <c r="AV471" i="70"/>
  <c r="AO471" i="70" s="1"/>
  <c r="AS455" i="70"/>
  <c r="AV455" i="70"/>
  <c r="AO455" i="70" s="1"/>
  <c r="AS439" i="70"/>
  <c r="AV439" i="70"/>
  <c r="AO439" i="70" s="1"/>
  <c r="AS423" i="70"/>
  <c r="AV423" i="70"/>
  <c r="AO423" i="70" s="1"/>
  <c r="AS407" i="70"/>
  <c r="AV407" i="70"/>
  <c r="AO407" i="70" s="1"/>
  <c r="AS391" i="70"/>
  <c r="AV391" i="70"/>
  <c r="AO391" i="70" s="1"/>
  <c r="AS375" i="70"/>
  <c r="AV375" i="70"/>
  <c r="AO375" i="70" s="1"/>
  <c r="AS359" i="70"/>
  <c r="AV359" i="70"/>
  <c r="AO359" i="70" s="1"/>
  <c r="AS343" i="70"/>
  <c r="AV343" i="70"/>
  <c r="AS327" i="70"/>
  <c r="AV327" i="70"/>
  <c r="BE327" i="70" s="1"/>
  <c r="AS311" i="70"/>
  <c r="AV311" i="70"/>
  <c r="AO311" i="70" s="1"/>
  <c r="AS295" i="70"/>
  <c r="AV295" i="70"/>
  <c r="AO295" i="70" s="1"/>
  <c r="AS279" i="70"/>
  <c r="AV279" i="70"/>
  <c r="AO279" i="70" s="1"/>
  <c r="AS263" i="70"/>
  <c r="AV263" i="70"/>
  <c r="AO263" i="70" s="1"/>
  <c r="AS247" i="70"/>
  <c r="AV247" i="70"/>
  <c r="AO247" i="70" s="1"/>
  <c r="AS231" i="70"/>
  <c r="AV231" i="70"/>
  <c r="BE231" i="70" s="1"/>
  <c r="AS215" i="70"/>
  <c r="AV215" i="70"/>
  <c r="AS196" i="70"/>
  <c r="AV196" i="70"/>
  <c r="AO196" i="70" s="1"/>
  <c r="AS174" i="70"/>
  <c r="AV174" i="70"/>
  <c r="AO174" i="70" s="1"/>
  <c r="AS153" i="70"/>
  <c r="AV153" i="70"/>
  <c r="AS132" i="70"/>
  <c r="AV132" i="70"/>
  <c r="AO132" i="70" s="1"/>
  <c r="AS110" i="70"/>
  <c r="AV110" i="70"/>
  <c r="AO110" i="70" s="1"/>
  <c r="AS86" i="70"/>
  <c r="AV86" i="70"/>
  <c r="AO86" i="70" s="1"/>
  <c r="AS54" i="70"/>
  <c r="AV54" i="70"/>
  <c r="AO54" i="70" s="1"/>
  <c r="AS594" i="70"/>
  <c r="AV594" i="70"/>
  <c r="BE594" i="70" s="1"/>
  <c r="AS578" i="70"/>
  <c r="AV578" i="70"/>
  <c r="BE578" i="70" s="1"/>
  <c r="AS562" i="70"/>
  <c r="AV562" i="70"/>
  <c r="AS546" i="70"/>
  <c r="AV546" i="70"/>
  <c r="AO546" i="70" s="1"/>
  <c r="AS530" i="70"/>
  <c r="AV530" i="70"/>
  <c r="AO530" i="70" s="1"/>
  <c r="AS514" i="70"/>
  <c r="AV514" i="70"/>
  <c r="AO514" i="70" s="1"/>
  <c r="AS498" i="70"/>
  <c r="AV498" i="70"/>
  <c r="AO498" i="70" s="1"/>
  <c r="AS482" i="70"/>
  <c r="AV482" i="70"/>
  <c r="AO482" i="70" s="1"/>
  <c r="AS466" i="70"/>
  <c r="AV466" i="70"/>
  <c r="AO466" i="70" s="1"/>
  <c r="AS450" i="70"/>
  <c r="AV450" i="70"/>
  <c r="AO450" i="70" s="1"/>
  <c r="AS434" i="70"/>
  <c r="AV434" i="70"/>
  <c r="AO434" i="70" s="1"/>
  <c r="AS418" i="70"/>
  <c r="AV418" i="70"/>
  <c r="AO418" i="70" s="1"/>
  <c r="AS402" i="70"/>
  <c r="AV402" i="70"/>
  <c r="AO402" i="70" s="1"/>
  <c r="AS386" i="70"/>
  <c r="AV386" i="70"/>
  <c r="AO386" i="70" s="1"/>
  <c r="AS370" i="70"/>
  <c r="AV370" i="70"/>
  <c r="AO370" i="70" s="1"/>
  <c r="AS354" i="70"/>
  <c r="AV354" i="70"/>
  <c r="AO354" i="70" s="1"/>
  <c r="AS338" i="70"/>
  <c r="AV338" i="70"/>
  <c r="BE338" i="70" s="1"/>
  <c r="AS322" i="70"/>
  <c r="AV322" i="70"/>
  <c r="AO322" i="70" s="1"/>
  <c r="AS306" i="70"/>
  <c r="AV306" i="70"/>
  <c r="AO306" i="70" s="1"/>
  <c r="AS290" i="70"/>
  <c r="AV290" i="70"/>
  <c r="AO290" i="70" s="1"/>
  <c r="AS274" i="70"/>
  <c r="AV274" i="70"/>
  <c r="AO274" i="70" s="1"/>
  <c r="AS258" i="70"/>
  <c r="AV258" i="70"/>
  <c r="AO258" i="70" s="1"/>
  <c r="AS242" i="70"/>
  <c r="AV242" i="70"/>
  <c r="AO242" i="70" s="1"/>
  <c r="AS226" i="70"/>
  <c r="AV226" i="70"/>
  <c r="BE226" i="70" s="1"/>
  <c r="AS210" i="70"/>
  <c r="AV210" i="70"/>
  <c r="AO210" i="70" s="1"/>
  <c r="AS189" i="70"/>
  <c r="AV189" i="70"/>
  <c r="AO189" i="70" s="1"/>
  <c r="AS168" i="70"/>
  <c r="AV168" i="70"/>
  <c r="AO168" i="70" s="1"/>
  <c r="AS146" i="70"/>
  <c r="AV146" i="70"/>
  <c r="AS125" i="70"/>
  <c r="AV125" i="70"/>
  <c r="AO125" i="70" s="1"/>
  <c r="AS104" i="70"/>
  <c r="AV104" i="70"/>
  <c r="AO104" i="70" s="1"/>
  <c r="AS77" i="70"/>
  <c r="AV77" i="70"/>
  <c r="AO77" i="70" s="1"/>
  <c r="AS45" i="70"/>
  <c r="AV45" i="70"/>
  <c r="AO45" i="70" s="1"/>
  <c r="AS88" i="70"/>
  <c r="AV88" i="70"/>
  <c r="AO88" i="70" s="1"/>
  <c r="AS72" i="70"/>
  <c r="AV72" i="70"/>
  <c r="AO72" i="70" s="1"/>
  <c r="AS56" i="70"/>
  <c r="AV56" i="70"/>
  <c r="AO56" i="70" s="1"/>
  <c r="AS40" i="70"/>
  <c r="AV40" i="70"/>
  <c r="AO40" i="70" s="1"/>
  <c r="AS24" i="70"/>
  <c r="AV24" i="70"/>
  <c r="AO24" i="70" s="1"/>
  <c r="AS195" i="70"/>
  <c r="AV195" i="70"/>
  <c r="AO195" i="70" s="1"/>
  <c r="AS179" i="70"/>
  <c r="AV179" i="70"/>
  <c r="AO179" i="70" s="1"/>
  <c r="AS163" i="70"/>
  <c r="AV163" i="70"/>
  <c r="AO163" i="70" s="1"/>
  <c r="AS147" i="70"/>
  <c r="AV147" i="70"/>
  <c r="AO147" i="70" s="1"/>
  <c r="AS131" i="70"/>
  <c r="AV131" i="70"/>
  <c r="AO131" i="70" s="1"/>
  <c r="AS115" i="70"/>
  <c r="AV115" i="70"/>
  <c r="AO115" i="70" s="1"/>
  <c r="AS99" i="70"/>
  <c r="AV99" i="70"/>
  <c r="AO99" i="70" s="1"/>
  <c r="AS83" i="70"/>
  <c r="AV83" i="70"/>
  <c r="AO83" i="70" s="1"/>
  <c r="AS67" i="70"/>
  <c r="AV67" i="70"/>
  <c r="AO67" i="70" s="1"/>
  <c r="AS51" i="70"/>
  <c r="AV51" i="70"/>
  <c r="AO51" i="70" s="1"/>
  <c r="AS35" i="70"/>
  <c r="AV35" i="70"/>
  <c r="AO35" i="70" s="1"/>
  <c r="AS197" i="70"/>
  <c r="AV197" i="70"/>
  <c r="AO197" i="70" s="1"/>
  <c r="AS264" i="70"/>
  <c r="AV264" i="70"/>
  <c r="AO264" i="70" s="1"/>
  <c r="AS320" i="70"/>
  <c r="AV320" i="70"/>
  <c r="AO320" i="70" s="1"/>
  <c r="AS400" i="70"/>
  <c r="AV400" i="70"/>
  <c r="AO400" i="70" s="1"/>
  <c r="AS464" i="70"/>
  <c r="AV464" i="70"/>
  <c r="AO464" i="70" s="1"/>
  <c r="AS525" i="70"/>
  <c r="AV525" i="70"/>
  <c r="AO525" i="70" s="1"/>
  <c r="AS568" i="70"/>
  <c r="AV568" i="70"/>
  <c r="AT568" i="70" s="1"/>
  <c r="AS607" i="70"/>
  <c r="AV607" i="70"/>
  <c r="AO607" i="70" s="1"/>
  <c r="AS639" i="70"/>
  <c r="AV639" i="70"/>
  <c r="AO639" i="70" s="1"/>
  <c r="AS667" i="70"/>
  <c r="AV667" i="70"/>
  <c r="AO667" i="70" s="1"/>
  <c r="AS699" i="70"/>
  <c r="AV699" i="70"/>
  <c r="AO699" i="70" s="1"/>
  <c r="AS731" i="70"/>
  <c r="AV731" i="70"/>
  <c r="AS265" i="70"/>
  <c r="AV265" i="70"/>
  <c r="AO265" i="70" s="1"/>
  <c r="AS353" i="70"/>
  <c r="AV353" i="70"/>
  <c r="AO353" i="70" s="1"/>
  <c r="AS409" i="70"/>
  <c r="AV409" i="70"/>
  <c r="AO409" i="70" s="1"/>
  <c r="AS473" i="70"/>
  <c r="AV473" i="70"/>
  <c r="AO473" i="70" s="1"/>
  <c r="AS532" i="70"/>
  <c r="AV532" i="70"/>
  <c r="AO532" i="70" s="1"/>
  <c r="AS575" i="70"/>
  <c r="AV575" i="70"/>
  <c r="AS612" i="70"/>
  <c r="AV612" i="70"/>
  <c r="BE612" i="70" s="1"/>
  <c r="AS640" i="70"/>
  <c r="AV640" i="70"/>
  <c r="AS672" i="70"/>
  <c r="AV672" i="70"/>
  <c r="AO672" i="70" s="1"/>
  <c r="AS704" i="70"/>
  <c r="AV704" i="70"/>
  <c r="AS732" i="70"/>
  <c r="AV732" i="70"/>
  <c r="AT732" i="70" s="1"/>
  <c r="AS97" i="70"/>
  <c r="AV97" i="70"/>
  <c r="AO97" i="70" s="1"/>
  <c r="AS140" i="70"/>
  <c r="AV140" i="70"/>
  <c r="AO140" i="70" s="1"/>
  <c r="AS182" i="70"/>
  <c r="AV182" i="70"/>
  <c r="AO182" i="70" s="1"/>
  <c r="AS221" i="70"/>
  <c r="AV221" i="70"/>
  <c r="BE221" i="70" s="1"/>
  <c r="AS253" i="70"/>
  <c r="AV253" i="70"/>
  <c r="AO253" i="70" s="1"/>
  <c r="AS285" i="70"/>
  <c r="AV285" i="70"/>
  <c r="AO285" i="70" s="1"/>
  <c r="AS317" i="70"/>
  <c r="AV317" i="70"/>
  <c r="AO317" i="70" s="1"/>
  <c r="AS349" i="70"/>
  <c r="AV349" i="70"/>
  <c r="AO349" i="70" s="1"/>
  <c r="AS381" i="70"/>
  <c r="AV381" i="70"/>
  <c r="AO381" i="70" s="1"/>
  <c r="AS413" i="70"/>
  <c r="AV413" i="70"/>
  <c r="AO413" i="70" s="1"/>
  <c r="AS445" i="70"/>
  <c r="AV445" i="70"/>
  <c r="AO445" i="70" s="1"/>
  <c r="AS477" i="70"/>
  <c r="AV477" i="70"/>
  <c r="AO477" i="70" s="1"/>
  <c r="AS509" i="70"/>
  <c r="AV509" i="70"/>
  <c r="AO509" i="70" s="1"/>
  <c r="AS535" i="70"/>
  <c r="AV535" i="70"/>
  <c r="AO535" i="70" s="1"/>
  <c r="AS556" i="70"/>
  <c r="AV556" i="70"/>
  <c r="AO556" i="70" s="1"/>
  <c r="AS577" i="70"/>
  <c r="AV577" i="70"/>
  <c r="BE577" i="70" s="1"/>
  <c r="AS598" i="70"/>
  <c r="AV598" i="70"/>
  <c r="AO598" i="70" s="1"/>
  <c r="AS614" i="70"/>
  <c r="AV614" i="70"/>
  <c r="AO614" i="70" s="1"/>
  <c r="AS630" i="70"/>
  <c r="AV630" i="70"/>
  <c r="AO630" i="70" s="1"/>
  <c r="AS646" i="70"/>
  <c r="AV646" i="70"/>
  <c r="AO646" i="70" s="1"/>
  <c r="AS662" i="70"/>
  <c r="AV662" i="70"/>
  <c r="AS678" i="70"/>
  <c r="AV678" i="70"/>
  <c r="AO678" i="70" s="1"/>
  <c r="AS694" i="70"/>
  <c r="AV694" i="70"/>
  <c r="AO694" i="70" s="1"/>
  <c r="AS710" i="70"/>
  <c r="AV710" i="70"/>
  <c r="AS726" i="70"/>
  <c r="AV726" i="70"/>
  <c r="AS17" i="70"/>
  <c r="AV17" i="70"/>
  <c r="AO17" i="70" s="1"/>
  <c r="AS224" i="70"/>
  <c r="AV224" i="70"/>
  <c r="BE224" i="70" s="1"/>
  <c r="AS288" i="70"/>
  <c r="AV288" i="70"/>
  <c r="AO288" i="70" s="1"/>
  <c r="AS360" i="70"/>
  <c r="AV360" i="70"/>
  <c r="AO360" i="70" s="1"/>
  <c r="AS424" i="70"/>
  <c r="AV424" i="70"/>
  <c r="AO424" i="70" s="1"/>
  <c r="AS488" i="70"/>
  <c r="AV488" i="70"/>
  <c r="AO488" i="70" s="1"/>
  <c r="AS541" i="70"/>
  <c r="AV541" i="70"/>
  <c r="AO541" i="70" s="1"/>
  <c r="AS584" i="70"/>
  <c r="AV584" i="70"/>
  <c r="BE584" i="70" s="1"/>
  <c r="AS619" i="70"/>
  <c r="AV619" i="70"/>
  <c r="AO619" i="70" s="1"/>
  <c r="AS651" i="70"/>
  <c r="AV651" i="70"/>
  <c r="AO651" i="70" s="1"/>
  <c r="AS687" i="70"/>
  <c r="AV687" i="70"/>
  <c r="AO687" i="70" s="1"/>
  <c r="AS719" i="70"/>
  <c r="AV719" i="70"/>
  <c r="AS188" i="70"/>
  <c r="AV188" i="70"/>
  <c r="AO188" i="70" s="1"/>
  <c r="AS257" i="70"/>
  <c r="AV257" i="70"/>
  <c r="AO257" i="70" s="1"/>
  <c r="AS345" i="70"/>
  <c r="AV345" i="70"/>
  <c r="AO345" i="70" s="1"/>
  <c r="AS417" i="70"/>
  <c r="AV417" i="70"/>
  <c r="AO417" i="70" s="1"/>
  <c r="AS481" i="70"/>
  <c r="AV481" i="70"/>
  <c r="AO481" i="70" s="1"/>
  <c r="AS537" i="70"/>
  <c r="AV537" i="70"/>
  <c r="AO537" i="70" s="1"/>
  <c r="AS580" i="70"/>
  <c r="AV580" i="70"/>
  <c r="BE580" i="70" s="1"/>
  <c r="AS616" i="70"/>
  <c r="AV616" i="70"/>
  <c r="AO616" i="70" s="1"/>
  <c r="AS652" i="70"/>
  <c r="AV652" i="70"/>
  <c r="AO652" i="70" s="1"/>
  <c r="AS684" i="70"/>
  <c r="AV684" i="70"/>
  <c r="AO684" i="70" s="1"/>
  <c r="AS716" i="70"/>
  <c r="AV716" i="70"/>
  <c r="AS57" i="70"/>
  <c r="AV57" i="70"/>
  <c r="AO57" i="70" s="1"/>
  <c r="AS154" i="70"/>
  <c r="AV154" i="70"/>
  <c r="AO154" i="70" s="1"/>
  <c r="AS26" i="70"/>
  <c r="AV26" i="70"/>
  <c r="AO26" i="70" s="1"/>
  <c r="AS134" i="70"/>
  <c r="AV134" i="70"/>
  <c r="AO134" i="70" s="1"/>
  <c r="AS9" i="70"/>
  <c r="AV9" i="70"/>
  <c r="AO9" i="70" s="1"/>
  <c r="AS101" i="70"/>
  <c r="AV101" i="70"/>
  <c r="AO101" i="70" s="1"/>
  <c r="AS11" i="70"/>
  <c r="AV11" i="70"/>
  <c r="AO11" i="70" s="1"/>
  <c r="AS102" i="70"/>
  <c r="AV102" i="70"/>
  <c r="AO102" i="70" s="1"/>
  <c r="AS124" i="70"/>
  <c r="AV124" i="70"/>
  <c r="AO124" i="70" s="1"/>
  <c r="AT336" i="70"/>
  <c r="AS65" i="70"/>
  <c r="AV65" i="70"/>
  <c r="AO65" i="70" s="1"/>
  <c r="AS117" i="70"/>
  <c r="AV117" i="70"/>
  <c r="AO117" i="70" s="1"/>
  <c r="AS160" i="70"/>
  <c r="AV160" i="70"/>
  <c r="AO160" i="70" s="1"/>
  <c r="AS202" i="70"/>
  <c r="AV202" i="70"/>
  <c r="AO202" i="70" s="1"/>
  <c r="AS236" i="70"/>
  <c r="AV236" i="70"/>
  <c r="AT236" i="70" s="1"/>
  <c r="AS268" i="70"/>
  <c r="AV268" i="70"/>
  <c r="AO268" i="70" s="1"/>
  <c r="AS300" i="70"/>
  <c r="AV300" i="70"/>
  <c r="AO300" i="70" s="1"/>
  <c r="AS332" i="70"/>
  <c r="AV332" i="70"/>
  <c r="BE332" i="70" s="1"/>
  <c r="AS364" i="70"/>
  <c r="AV364" i="70"/>
  <c r="AO364" i="70" s="1"/>
  <c r="AS396" i="70"/>
  <c r="AV396" i="70"/>
  <c r="AO396" i="70" s="1"/>
  <c r="AS428" i="70"/>
  <c r="AV428" i="70"/>
  <c r="AO428" i="70" s="1"/>
  <c r="AS460" i="70"/>
  <c r="AV460" i="70"/>
  <c r="AO460" i="70" s="1"/>
  <c r="AS492" i="70"/>
  <c r="AV492" i="70"/>
  <c r="AO492" i="70" s="1"/>
  <c r="AS523" i="70"/>
  <c r="AV523" i="70"/>
  <c r="AO523" i="70" s="1"/>
  <c r="AS544" i="70"/>
  <c r="AV544" i="70"/>
  <c r="AO544" i="70" s="1"/>
  <c r="AS565" i="70"/>
  <c r="AV565" i="70"/>
  <c r="AS587" i="70"/>
  <c r="AV587" i="70"/>
  <c r="BE587" i="70" s="1"/>
  <c r="AS605" i="70"/>
  <c r="AV605" i="70"/>
  <c r="AO605" i="70" s="1"/>
  <c r="AS621" i="70"/>
  <c r="AV621" i="70"/>
  <c r="AO621" i="70" s="1"/>
  <c r="AS637" i="70"/>
  <c r="AV637" i="70"/>
  <c r="AO637" i="70" s="1"/>
  <c r="AS653" i="70"/>
  <c r="AV653" i="70"/>
  <c r="AO653" i="70" s="1"/>
  <c r="AS669" i="70"/>
  <c r="AV669" i="70"/>
  <c r="AO669" i="70" s="1"/>
  <c r="AS685" i="70"/>
  <c r="AV685" i="70"/>
  <c r="AO685" i="70" s="1"/>
  <c r="AS701" i="70"/>
  <c r="AV701" i="70"/>
  <c r="AO701" i="70" s="1"/>
  <c r="AS717" i="70"/>
  <c r="AV717" i="70"/>
  <c r="AS733" i="70"/>
  <c r="AV733" i="70"/>
  <c r="AS16" i="70"/>
  <c r="AV16" i="70"/>
  <c r="AO16" i="70" s="1"/>
  <c r="AS515" i="70"/>
  <c r="AV515" i="70"/>
  <c r="AO515" i="70" s="1"/>
  <c r="AS499" i="70"/>
  <c r="AV499" i="70"/>
  <c r="AS483" i="70"/>
  <c r="AV483" i="70"/>
  <c r="AO483" i="70" s="1"/>
  <c r="AS467" i="70"/>
  <c r="AV467" i="70"/>
  <c r="AO467" i="70" s="1"/>
  <c r="AS451" i="70"/>
  <c r="AV451" i="70"/>
  <c r="AO451" i="70" s="1"/>
  <c r="AS435" i="70"/>
  <c r="AV435" i="70"/>
  <c r="AO435" i="70" s="1"/>
  <c r="AS419" i="70"/>
  <c r="AV419" i="70"/>
  <c r="AO419" i="70" s="1"/>
  <c r="AS403" i="70"/>
  <c r="AV403" i="70"/>
  <c r="AO403" i="70" s="1"/>
  <c r="AS387" i="70"/>
  <c r="AV387" i="70"/>
  <c r="AO387" i="70" s="1"/>
  <c r="AS371" i="70"/>
  <c r="AV371" i="70"/>
  <c r="AO371" i="70" s="1"/>
  <c r="AS355" i="70"/>
  <c r="AV355" i="70"/>
  <c r="AO355" i="70" s="1"/>
  <c r="AS339" i="70"/>
  <c r="AV339" i="70"/>
  <c r="BE339" i="70" s="1"/>
  <c r="AS323" i="70"/>
  <c r="AV323" i="70"/>
  <c r="AO323" i="70" s="1"/>
  <c r="AS307" i="70"/>
  <c r="AV307" i="70"/>
  <c r="AO307" i="70" s="1"/>
  <c r="AS291" i="70"/>
  <c r="AV291" i="70"/>
  <c r="AO291" i="70" s="1"/>
  <c r="AS275" i="70"/>
  <c r="AV275" i="70"/>
  <c r="AO275" i="70" s="1"/>
  <c r="AS259" i="70"/>
  <c r="AV259" i="70"/>
  <c r="AO259" i="70" s="1"/>
  <c r="AS243" i="70"/>
  <c r="AV243" i="70"/>
  <c r="AO243" i="70" s="1"/>
  <c r="AS227" i="70"/>
  <c r="AV227" i="70"/>
  <c r="BE227" i="70" s="1"/>
  <c r="AS211" i="70"/>
  <c r="AV211" i="70"/>
  <c r="AO211" i="70" s="1"/>
  <c r="AS190" i="70"/>
  <c r="AV190" i="70"/>
  <c r="AO190" i="70" s="1"/>
  <c r="AS169" i="70"/>
  <c r="AV169" i="70"/>
  <c r="AO169" i="70" s="1"/>
  <c r="AS148" i="70"/>
  <c r="AV148" i="70"/>
  <c r="AO148" i="70" s="1"/>
  <c r="AS126" i="70"/>
  <c r="AV126" i="70"/>
  <c r="AO126" i="70" s="1"/>
  <c r="AS105" i="70"/>
  <c r="AV105" i="70"/>
  <c r="AO105" i="70" s="1"/>
  <c r="AS78" i="70"/>
  <c r="AV78" i="70"/>
  <c r="AO78" i="70" s="1"/>
  <c r="AS46" i="70"/>
  <c r="AV46" i="70"/>
  <c r="AO46" i="70" s="1"/>
  <c r="AS590" i="70"/>
  <c r="AV590" i="70"/>
  <c r="BE590" i="70" s="1"/>
  <c r="AS574" i="70"/>
  <c r="AV574" i="70"/>
  <c r="AS558" i="70"/>
  <c r="AV558" i="70"/>
  <c r="AS542" i="70"/>
  <c r="AV542" i="70"/>
  <c r="AO542" i="70" s="1"/>
  <c r="AS526" i="70"/>
  <c r="AV526" i="70"/>
  <c r="AO526" i="70" s="1"/>
  <c r="AS510" i="70"/>
  <c r="AV510" i="70"/>
  <c r="AO510" i="70" s="1"/>
  <c r="AS494" i="70"/>
  <c r="AV494" i="70"/>
  <c r="AS478" i="70"/>
  <c r="AV478" i="70"/>
  <c r="AO478" i="70" s="1"/>
  <c r="AS462" i="70"/>
  <c r="AV462" i="70"/>
  <c r="AO462" i="70" s="1"/>
  <c r="AS446" i="70"/>
  <c r="AV446" i="70"/>
  <c r="AO446" i="70" s="1"/>
  <c r="AS430" i="70"/>
  <c r="AV430" i="70"/>
  <c r="AO430" i="70" s="1"/>
  <c r="AS414" i="70"/>
  <c r="AV414" i="70"/>
  <c r="AO414" i="70" s="1"/>
  <c r="AS398" i="70"/>
  <c r="AV398" i="70"/>
  <c r="AO398" i="70" s="1"/>
  <c r="AS382" i="70"/>
  <c r="AV382" i="70"/>
  <c r="AO382" i="70" s="1"/>
  <c r="AS366" i="70"/>
  <c r="AV366" i="70"/>
  <c r="AO366" i="70" s="1"/>
  <c r="AS350" i="70"/>
  <c r="AV350" i="70"/>
  <c r="AO350" i="70" s="1"/>
  <c r="AS334" i="70"/>
  <c r="AV334" i="70"/>
  <c r="BE334" i="70" s="1"/>
  <c r="AS318" i="70"/>
  <c r="AV318" i="70"/>
  <c r="AO318" i="70" s="1"/>
  <c r="AS302" i="70"/>
  <c r="AV302" i="70"/>
  <c r="AO302" i="70" s="1"/>
  <c r="AS286" i="70"/>
  <c r="AV286" i="70"/>
  <c r="AO286" i="70" s="1"/>
  <c r="AS270" i="70"/>
  <c r="AV270" i="70"/>
  <c r="AO270" i="70" s="1"/>
  <c r="AS254" i="70"/>
  <c r="AV254" i="70"/>
  <c r="AO254" i="70" s="1"/>
  <c r="AS238" i="70"/>
  <c r="AV238" i="70"/>
  <c r="AO238" i="70" s="1"/>
  <c r="AS222" i="70"/>
  <c r="AV222" i="70"/>
  <c r="AT222" i="70" s="1"/>
  <c r="AS205" i="70"/>
  <c r="AV205" i="70"/>
  <c r="AO205" i="70" s="1"/>
  <c r="AS184" i="70"/>
  <c r="AV184" i="70"/>
  <c r="AO184" i="70" s="1"/>
  <c r="AS162" i="70"/>
  <c r="AV162" i="70"/>
  <c r="AS141" i="70"/>
  <c r="AV141" i="70"/>
  <c r="AO141" i="70" s="1"/>
  <c r="AS120" i="70"/>
  <c r="AV120" i="70"/>
  <c r="AO120" i="70" s="1"/>
  <c r="AS98" i="70"/>
  <c r="AV98" i="70"/>
  <c r="AO98" i="70" s="1"/>
  <c r="AS69" i="70"/>
  <c r="AV69" i="70"/>
  <c r="AO69" i="70" s="1"/>
  <c r="AS37" i="70"/>
  <c r="AV37" i="70"/>
  <c r="AO37" i="70" s="1"/>
  <c r="AS84" i="70"/>
  <c r="AV84" i="70"/>
  <c r="AO84" i="70" s="1"/>
  <c r="AS68" i="70"/>
  <c r="AV68" i="70"/>
  <c r="AO68" i="70" s="1"/>
  <c r="AS52" i="70"/>
  <c r="AV52" i="70"/>
  <c r="AO52" i="70" s="1"/>
  <c r="AS36" i="70"/>
  <c r="AV36" i="70"/>
  <c r="AO36" i="70" s="1"/>
  <c r="AS207" i="70"/>
  <c r="AV207" i="70"/>
  <c r="AO207" i="70" s="1"/>
  <c r="AS191" i="70"/>
  <c r="AV191" i="70"/>
  <c r="AO191" i="70" s="1"/>
  <c r="AS175" i="70"/>
  <c r="AV175" i="70"/>
  <c r="AO175" i="70" s="1"/>
  <c r="AS159" i="70"/>
  <c r="AV159" i="70"/>
  <c r="AO159" i="70" s="1"/>
  <c r="AS143" i="70"/>
  <c r="AV143" i="70"/>
  <c r="AO143" i="70" s="1"/>
  <c r="AS127" i="70"/>
  <c r="AV127" i="70"/>
  <c r="AO127" i="70" s="1"/>
  <c r="AS111" i="70"/>
  <c r="AV111" i="70"/>
  <c r="AO111" i="70" s="1"/>
  <c r="AS95" i="70"/>
  <c r="AV95" i="70"/>
  <c r="AO95" i="70" s="1"/>
  <c r="AS79" i="70"/>
  <c r="AV79" i="70"/>
  <c r="AO79" i="70" s="1"/>
  <c r="AS63" i="70"/>
  <c r="AV63" i="70"/>
  <c r="AO63" i="70" s="1"/>
  <c r="AS47" i="70"/>
  <c r="AV47" i="70"/>
  <c r="AO47" i="70" s="1"/>
  <c r="AS31" i="70"/>
  <c r="AV31" i="70"/>
  <c r="AO31" i="70" s="1"/>
  <c r="AS216" i="70"/>
  <c r="AV216" i="70"/>
  <c r="BE216" i="70" s="1"/>
  <c r="AS280" i="70"/>
  <c r="AV280" i="70"/>
  <c r="AO280" i="70" s="1"/>
  <c r="AS352" i="70"/>
  <c r="AV352" i="70"/>
  <c r="AO352" i="70" s="1"/>
  <c r="AS416" i="70"/>
  <c r="AV416" i="70"/>
  <c r="AO416" i="70" s="1"/>
  <c r="AS480" i="70"/>
  <c r="AV480" i="70"/>
  <c r="AO480" i="70" s="1"/>
  <c r="AS536" i="70"/>
  <c r="AV536" i="70"/>
  <c r="AO536" i="70" s="1"/>
  <c r="AS579" i="70"/>
  <c r="AV579" i="70"/>
  <c r="BE579" i="70" s="1"/>
  <c r="AS615" i="70"/>
  <c r="AV615" i="70"/>
  <c r="AO615" i="70" s="1"/>
  <c r="AS647" i="70"/>
  <c r="AV647" i="70"/>
  <c r="AO647" i="70" s="1"/>
  <c r="AS675" i="70"/>
  <c r="AV675" i="70"/>
  <c r="AO675" i="70" s="1"/>
  <c r="AS707" i="70"/>
  <c r="AV707" i="70"/>
  <c r="AS198" i="70"/>
  <c r="AV198" i="70"/>
  <c r="AO198" i="70" s="1"/>
  <c r="AS273" i="70"/>
  <c r="AV273" i="70"/>
  <c r="AO273" i="70" s="1"/>
  <c r="AS369" i="70"/>
  <c r="AV369" i="70"/>
  <c r="AO369" i="70" s="1"/>
  <c r="AS425" i="70"/>
  <c r="AV425" i="70"/>
  <c r="AO425" i="70" s="1"/>
  <c r="AS489" i="70"/>
  <c r="AV489" i="70"/>
  <c r="AO489" i="70" s="1"/>
  <c r="AS543" i="70"/>
  <c r="AV543" i="70"/>
  <c r="AO543" i="70" s="1"/>
  <c r="AS585" i="70"/>
  <c r="AV585" i="70"/>
  <c r="BE585" i="70" s="1"/>
  <c r="AS620" i="70"/>
  <c r="AV620" i="70"/>
  <c r="AO620" i="70" s="1"/>
  <c r="AS648" i="70"/>
  <c r="AV648" i="70"/>
  <c r="AO648" i="70" s="1"/>
  <c r="AS680" i="70"/>
  <c r="AV680" i="70"/>
  <c r="AO680" i="70" s="1"/>
  <c r="AS712" i="70"/>
  <c r="AV712" i="70"/>
  <c r="AS50" i="70"/>
  <c r="AV50" i="70"/>
  <c r="AO50" i="70" s="1"/>
  <c r="AS108" i="70"/>
  <c r="AV108" i="70"/>
  <c r="AO108" i="70" s="1"/>
  <c r="AS150" i="70"/>
  <c r="AV150" i="70"/>
  <c r="AO150" i="70" s="1"/>
  <c r="AS193" i="70"/>
  <c r="AV193" i="70"/>
  <c r="AO193" i="70" s="1"/>
  <c r="AS229" i="70"/>
  <c r="AV229" i="70"/>
  <c r="AT229" i="70" s="1"/>
  <c r="AS261" i="70"/>
  <c r="AV261" i="70"/>
  <c r="AO261" i="70" s="1"/>
  <c r="AS293" i="70"/>
  <c r="AV293" i="70"/>
  <c r="AO293" i="70" s="1"/>
  <c r="AS325" i="70"/>
  <c r="AV325" i="70"/>
  <c r="BE325" i="70" s="1"/>
  <c r="AS357" i="70"/>
  <c r="AV357" i="70"/>
  <c r="AO357" i="70" s="1"/>
  <c r="AS389" i="70"/>
  <c r="AV389" i="70"/>
  <c r="AO389" i="70" s="1"/>
  <c r="AS421" i="70"/>
  <c r="AV421" i="70"/>
  <c r="AO421" i="70" s="1"/>
  <c r="AS453" i="70"/>
  <c r="AV453" i="70"/>
  <c r="AO453" i="70" s="1"/>
  <c r="AS485" i="70"/>
  <c r="AV485" i="70"/>
  <c r="AO485" i="70" s="1"/>
  <c r="AS517" i="70"/>
  <c r="AV517" i="70"/>
  <c r="AO517" i="70" s="1"/>
  <c r="AS540" i="70"/>
  <c r="AV540" i="70"/>
  <c r="AO540" i="70" s="1"/>
  <c r="AS561" i="70"/>
  <c r="AV561" i="70"/>
  <c r="AS583" i="70"/>
  <c r="AV583" i="70"/>
  <c r="BE583" i="70" s="1"/>
  <c r="AS602" i="70"/>
  <c r="AV602" i="70"/>
  <c r="AO602" i="70" s="1"/>
  <c r="AS618" i="70"/>
  <c r="AV618" i="70"/>
  <c r="AO618" i="70" s="1"/>
  <c r="AS634" i="70"/>
  <c r="AV634" i="70"/>
  <c r="AO634" i="70" s="1"/>
  <c r="AS650" i="70"/>
  <c r="AV650" i="70"/>
  <c r="AO650" i="70" s="1"/>
  <c r="AS666" i="70"/>
  <c r="AV666" i="70"/>
  <c r="AO666" i="70" s="1"/>
  <c r="AS682" i="70"/>
  <c r="AV682" i="70"/>
  <c r="AO682" i="70" s="1"/>
  <c r="AS698" i="70"/>
  <c r="AV698" i="70"/>
  <c r="AO698" i="70" s="1"/>
  <c r="AS714" i="70"/>
  <c r="AV714" i="70"/>
  <c r="AS730" i="70"/>
  <c r="AV730" i="70"/>
  <c r="AS21" i="70"/>
  <c r="AV21" i="70"/>
  <c r="AO21" i="70" s="1"/>
  <c r="AS240" i="70"/>
  <c r="AV240" i="70"/>
  <c r="AO240" i="70" s="1"/>
  <c r="AS312" i="70"/>
  <c r="AV312" i="70"/>
  <c r="AO312" i="70" s="1"/>
  <c r="AS376" i="70"/>
  <c r="AV376" i="70"/>
  <c r="AO376" i="70" s="1"/>
  <c r="AS440" i="70"/>
  <c r="AV440" i="70"/>
  <c r="AO440" i="70" s="1"/>
  <c r="AS504" i="70"/>
  <c r="AV504" i="70"/>
  <c r="AO504" i="70" s="1"/>
  <c r="AS552" i="70"/>
  <c r="AV552" i="70"/>
  <c r="AO552" i="70" s="1"/>
  <c r="AS595" i="70"/>
  <c r="AV595" i="70"/>
  <c r="BE595" i="70" s="1"/>
  <c r="AS627" i="70"/>
  <c r="AV627" i="70"/>
  <c r="AO627" i="70" s="1"/>
  <c r="AS659" i="70"/>
  <c r="AV659" i="70"/>
  <c r="AO659" i="70" s="1"/>
  <c r="AS695" i="70"/>
  <c r="AV695" i="70"/>
  <c r="AS727" i="70"/>
  <c r="AV727" i="70"/>
  <c r="AS209" i="70"/>
  <c r="AV209" i="70"/>
  <c r="AO209" i="70" s="1"/>
  <c r="AS297" i="70"/>
  <c r="AV297" i="70"/>
  <c r="AO297" i="70" s="1"/>
  <c r="AS361" i="70"/>
  <c r="AV361" i="70"/>
  <c r="AO361" i="70" s="1"/>
  <c r="AS433" i="70"/>
  <c r="AV433" i="70"/>
  <c r="AO433" i="70" s="1"/>
  <c r="AS497" i="70"/>
  <c r="AV497" i="70"/>
  <c r="AO497" i="70" s="1"/>
  <c r="AS548" i="70"/>
  <c r="AV548" i="70"/>
  <c r="AO548" i="70" s="1"/>
  <c r="AS591" i="70"/>
  <c r="AV591" i="70"/>
  <c r="BE591" i="70" s="1"/>
  <c r="AS628" i="70"/>
  <c r="AV628" i="70"/>
  <c r="AO628" i="70" s="1"/>
  <c r="AS660" i="70"/>
  <c r="AV660" i="70"/>
  <c r="AS692" i="70"/>
  <c r="AV692" i="70"/>
  <c r="AO692" i="70" s="1"/>
  <c r="AS728" i="70"/>
  <c r="AV728" i="70"/>
  <c r="AS89" i="70"/>
  <c r="AV89" i="70"/>
  <c r="AO89" i="70" s="1"/>
  <c r="AS7" i="70"/>
  <c r="AV7" i="70"/>
  <c r="AO7" i="70" s="1"/>
  <c r="AS58" i="70"/>
  <c r="AV58" i="70"/>
  <c r="AO58" i="70" s="1"/>
  <c r="AS156" i="70"/>
  <c r="AV156" i="70"/>
  <c r="AO156" i="70" s="1"/>
  <c r="AS289" i="70"/>
  <c r="AV289" i="70"/>
  <c r="AO289" i="70" s="1"/>
  <c r="AS122" i="70"/>
  <c r="AV122" i="70"/>
  <c r="AO122" i="70" s="1"/>
  <c r="AS19" i="70"/>
  <c r="AV19" i="70"/>
  <c r="AO19" i="70" s="1"/>
  <c r="AS22" i="70"/>
  <c r="AV22" i="70"/>
  <c r="AS81" i="70"/>
  <c r="AV81" i="70"/>
  <c r="AO81" i="70" s="1"/>
  <c r="AS128" i="70"/>
  <c r="AV128" i="70"/>
  <c r="AO128" i="70" s="1"/>
  <c r="AS170" i="70"/>
  <c r="AV170" i="70"/>
  <c r="AO170" i="70" s="1"/>
  <c r="AS212" i="70"/>
  <c r="AV212" i="70"/>
  <c r="AO212" i="70" s="1"/>
  <c r="AS244" i="70"/>
  <c r="AV244" i="70"/>
  <c r="AO244" i="70" s="1"/>
  <c r="AS276" i="70"/>
  <c r="AV276" i="70"/>
  <c r="AO276" i="70" s="1"/>
  <c r="AS308" i="70"/>
  <c r="AV308" i="70"/>
  <c r="AO308" i="70" s="1"/>
  <c r="AS340" i="70"/>
  <c r="AV340" i="70"/>
  <c r="BE340" i="70" s="1"/>
  <c r="AS372" i="70"/>
  <c r="AV372" i="70"/>
  <c r="AO372" i="70" s="1"/>
  <c r="AS404" i="70"/>
  <c r="AV404" i="70"/>
  <c r="AO404" i="70" s="1"/>
  <c r="AS436" i="70"/>
  <c r="AV436" i="70"/>
  <c r="AO436" i="70" s="1"/>
  <c r="AS468" i="70"/>
  <c r="AV468" i="70"/>
  <c r="AO468" i="70" s="1"/>
  <c r="AS500" i="70"/>
  <c r="AV500" i="70"/>
  <c r="AO500" i="70" s="1"/>
  <c r="AS528" i="70"/>
  <c r="AV528" i="70"/>
  <c r="AO528" i="70" s="1"/>
  <c r="AS549" i="70"/>
  <c r="AV549" i="70"/>
  <c r="AO549" i="70" s="1"/>
  <c r="AS571" i="70"/>
  <c r="AV571" i="70"/>
  <c r="AS592" i="70"/>
  <c r="AV592" i="70"/>
  <c r="BE592" i="70" s="1"/>
  <c r="AS609" i="70"/>
  <c r="AV609" i="70"/>
  <c r="AO609" i="70" s="1"/>
  <c r="AS625" i="70"/>
  <c r="AV625" i="70"/>
  <c r="AO625" i="70" s="1"/>
  <c r="AS641" i="70"/>
  <c r="AV641" i="70"/>
  <c r="AO641" i="70" s="1"/>
  <c r="AS657" i="70"/>
  <c r="AV657" i="70"/>
  <c r="AO657" i="70" s="1"/>
  <c r="AS673" i="70"/>
  <c r="AV673" i="70"/>
  <c r="AO673" i="70" s="1"/>
  <c r="AS689" i="70"/>
  <c r="AV689" i="70"/>
  <c r="AO689" i="70" s="1"/>
  <c r="AS705" i="70"/>
  <c r="AV705" i="70"/>
  <c r="AS721" i="70"/>
  <c r="AV721" i="70"/>
  <c r="AS737" i="70"/>
  <c r="AV737" i="70"/>
  <c r="AS20" i="70"/>
  <c r="AV20" i="70"/>
  <c r="AO20" i="70" s="1"/>
  <c r="AS511" i="70"/>
  <c r="AV511" i="70"/>
  <c r="AO511" i="70" s="1"/>
  <c r="AS495" i="70"/>
  <c r="AV495" i="70"/>
  <c r="AO495" i="70" s="1"/>
  <c r="AS479" i="70"/>
  <c r="AV479" i="70"/>
  <c r="AO479" i="70" s="1"/>
  <c r="AS463" i="70"/>
  <c r="AV463" i="70"/>
  <c r="AO463" i="70" s="1"/>
  <c r="AS447" i="70"/>
  <c r="AV447" i="70"/>
  <c r="AS431" i="70"/>
  <c r="AV431" i="70"/>
  <c r="AO431" i="70" s="1"/>
  <c r="AS415" i="70"/>
  <c r="AV415" i="70"/>
  <c r="AO415" i="70" s="1"/>
  <c r="AS399" i="70"/>
  <c r="AV399" i="70"/>
  <c r="AO399" i="70" s="1"/>
  <c r="AS383" i="70"/>
  <c r="AV383" i="70"/>
  <c r="AO383" i="70" s="1"/>
  <c r="AS367" i="70"/>
  <c r="AV367" i="70"/>
  <c r="AO367" i="70" s="1"/>
  <c r="AS351" i="70"/>
  <c r="AV351" i="70"/>
  <c r="AO351" i="70" s="1"/>
  <c r="AS335" i="70"/>
  <c r="AV335" i="70"/>
  <c r="BE335" i="70" s="1"/>
  <c r="AS319" i="70"/>
  <c r="AV319" i="70"/>
  <c r="AS303" i="70"/>
  <c r="AV303" i="70"/>
  <c r="AS287" i="70"/>
  <c r="AV287" i="70"/>
  <c r="AO287" i="70" s="1"/>
  <c r="AS271" i="70"/>
  <c r="AV271" i="70"/>
  <c r="AO271" i="70" s="1"/>
  <c r="AS255" i="70"/>
  <c r="AV255" i="70"/>
  <c r="AO255" i="70" s="1"/>
  <c r="AS239" i="70"/>
  <c r="AV239" i="70"/>
  <c r="AO239" i="70" s="1"/>
  <c r="AS223" i="70"/>
  <c r="AV223" i="70"/>
  <c r="BE223" i="70" s="1"/>
  <c r="AS206" i="70"/>
  <c r="AV206" i="70"/>
  <c r="AO206" i="70" s="1"/>
  <c r="AS185" i="70"/>
  <c r="AV185" i="70"/>
  <c r="AO185" i="70" s="1"/>
  <c r="AS164" i="70"/>
  <c r="AV164" i="70"/>
  <c r="AO164" i="70" s="1"/>
  <c r="AS142" i="70"/>
  <c r="AV142" i="70"/>
  <c r="AO142" i="70" s="1"/>
  <c r="AS121" i="70"/>
  <c r="AV121" i="70"/>
  <c r="AO121" i="70" s="1"/>
  <c r="AS100" i="70"/>
  <c r="AV100" i="70"/>
  <c r="AS70" i="70"/>
  <c r="AV70" i="70"/>
  <c r="AO70" i="70" s="1"/>
  <c r="AS38" i="70"/>
  <c r="AV38" i="70"/>
  <c r="AO38" i="70" s="1"/>
  <c r="AS586" i="70"/>
  <c r="AV586" i="70"/>
  <c r="BE586" i="70" s="1"/>
  <c r="AS570" i="70"/>
  <c r="AV570" i="70"/>
  <c r="AT570" i="70" s="1"/>
  <c r="AS554" i="70"/>
  <c r="AV554" i="70"/>
  <c r="AO554" i="70" s="1"/>
  <c r="AS538" i="70"/>
  <c r="AV538" i="70"/>
  <c r="AO538" i="70" s="1"/>
  <c r="AS522" i="70"/>
  <c r="AV522" i="70"/>
  <c r="AO522" i="70" s="1"/>
  <c r="AS506" i="70"/>
  <c r="AV506" i="70"/>
  <c r="AS490" i="70"/>
  <c r="AV490" i="70"/>
  <c r="AO490" i="70" s="1"/>
  <c r="AS474" i="70"/>
  <c r="AV474" i="70"/>
  <c r="AO474" i="70" s="1"/>
  <c r="AS458" i="70"/>
  <c r="AV458" i="70"/>
  <c r="AO458" i="70" s="1"/>
  <c r="AS442" i="70"/>
  <c r="AV442" i="70"/>
  <c r="AO442" i="70" s="1"/>
  <c r="AS426" i="70"/>
  <c r="AV426" i="70"/>
  <c r="AO426" i="70" s="1"/>
  <c r="AS410" i="70"/>
  <c r="AV410" i="70"/>
  <c r="AO410" i="70" s="1"/>
  <c r="AS394" i="70"/>
  <c r="AV394" i="70"/>
  <c r="AO394" i="70" s="1"/>
  <c r="AS378" i="70"/>
  <c r="AV378" i="70"/>
  <c r="AS362" i="70"/>
  <c r="AV362" i="70"/>
  <c r="AO362" i="70" s="1"/>
  <c r="AS346" i="70"/>
  <c r="AV346" i="70"/>
  <c r="AO346" i="70" s="1"/>
  <c r="AS330" i="70"/>
  <c r="AV330" i="70"/>
  <c r="BE330" i="70" s="1"/>
  <c r="AS314" i="70"/>
  <c r="AV314" i="70"/>
  <c r="AO314" i="70" s="1"/>
  <c r="AS298" i="70"/>
  <c r="AV298" i="70"/>
  <c r="AO298" i="70" s="1"/>
  <c r="AS282" i="70"/>
  <c r="AV282" i="70"/>
  <c r="AO282" i="70" s="1"/>
  <c r="AS266" i="70"/>
  <c r="AV266" i="70"/>
  <c r="AO266" i="70" s="1"/>
  <c r="AS250" i="70"/>
  <c r="AV250" i="70"/>
  <c r="AO250" i="70" s="1"/>
  <c r="AS234" i="70"/>
  <c r="AV234" i="70"/>
  <c r="AS218" i="70"/>
  <c r="AV218" i="70"/>
  <c r="BE218" i="70" s="1"/>
  <c r="AS200" i="70"/>
  <c r="AV200" i="70"/>
  <c r="AO200" i="70" s="1"/>
  <c r="AS178" i="70"/>
  <c r="AV178" i="70"/>
  <c r="AO178" i="70" s="1"/>
  <c r="AS157" i="70"/>
  <c r="AV157" i="70"/>
  <c r="AO157" i="70" s="1"/>
  <c r="AS136" i="70"/>
  <c r="AV136" i="70"/>
  <c r="AO136" i="70" s="1"/>
  <c r="AS114" i="70"/>
  <c r="AV114" i="70"/>
  <c r="AO114" i="70" s="1"/>
  <c r="AS93" i="70"/>
  <c r="AV93" i="70"/>
  <c r="AO93" i="70" s="1"/>
  <c r="AS61" i="70"/>
  <c r="AV61" i="70"/>
  <c r="AO61" i="70" s="1"/>
  <c r="AS29" i="70"/>
  <c r="AV29" i="70"/>
  <c r="AO29" i="70" s="1"/>
  <c r="AS80" i="70"/>
  <c r="AV80" i="70"/>
  <c r="AO80" i="70" s="1"/>
  <c r="AS64" i="70"/>
  <c r="AV64" i="70"/>
  <c r="AO64" i="70" s="1"/>
  <c r="AS48" i="70"/>
  <c r="AV48" i="70"/>
  <c r="AO48" i="70" s="1"/>
  <c r="AS32" i="70"/>
  <c r="AV32" i="70"/>
  <c r="AO32" i="70" s="1"/>
  <c r="AS203" i="70"/>
  <c r="AV203" i="70"/>
  <c r="AO203" i="70" s="1"/>
  <c r="AS187" i="70"/>
  <c r="AV187" i="70"/>
  <c r="AO187" i="70" s="1"/>
  <c r="AS171" i="70"/>
  <c r="AV171" i="70"/>
  <c r="AO171" i="70" s="1"/>
  <c r="AS155" i="70"/>
  <c r="AV155" i="70"/>
  <c r="AO155" i="70" s="1"/>
  <c r="AS139" i="70"/>
  <c r="AV139" i="70"/>
  <c r="AO139" i="70" s="1"/>
  <c r="AS123" i="70"/>
  <c r="AV123" i="70"/>
  <c r="AO123" i="70" s="1"/>
  <c r="AS107" i="70"/>
  <c r="AV107" i="70"/>
  <c r="AO107" i="70" s="1"/>
  <c r="AS91" i="70"/>
  <c r="AV91" i="70"/>
  <c r="AO91" i="70" s="1"/>
  <c r="AS75" i="70"/>
  <c r="AV75" i="70"/>
  <c r="AO75" i="70" s="1"/>
  <c r="AS59" i="70"/>
  <c r="AV59" i="70"/>
  <c r="AO59" i="70" s="1"/>
  <c r="AS43" i="70"/>
  <c r="AV43" i="70"/>
  <c r="AO43" i="70" s="1"/>
  <c r="AS27" i="70"/>
  <c r="AV27" i="70"/>
  <c r="AO27" i="70" s="1"/>
  <c r="AS232" i="70"/>
  <c r="AV232" i="70"/>
  <c r="BE232" i="70" s="1"/>
  <c r="AS296" i="70"/>
  <c r="AV296" i="70"/>
  <c r="AO296" i="70" s="1"/>
  <c r="AS368" i="70"/>
  <c r="AV368" i="70"/>
  <c r="AO368" i="70" s="1"/>
  <c r="AS432" i="70"/>
  <c r="AV432" i="70"/>
  <c r="AO432" i="70" s="1"/>
  <c r="AS496" i="70"/>
  <c r="AV496" i="70"/>
  <c r="AO496" i="70" s="1"/>
  <c r="AS547" i="70"/>
  <c r="AV547" i="70"/>
  <c r="AO547" i="70" s="1"/>
  <c r="AS589" i="70"/>
  <c r="AV589" i="70"/>
  <c r="BE589" i="70" s="1"/>
  <c r="AS623" i="70"/>
  <c r="AV623" i="70"/>
  <c r="AO623" i="70" s="1"/>
  <c r="AS655" i="70"/>
  <c r="AV655" i="70"/>
  <c r="AO655" i="70" s="1"/>
  <c r="AS683" i="70"/>
  <c r="AV683" i="70"/>
  <c r="AO683" i="70" s="1"/>
  <c r="AS715" i="70"/>
  <c r="AV715" i="70"/>
  <c r="AS217" i="70"/>
  <c r="AV217" i="70"/>
  <c r="BE217" i="70" s="1"/>
  <c r="AS321" i="70"/>
  <c r="AV321" i="70"/>
  <c r="AO321" i="70" s="1"/>
  <c r="AS385" i="70"/>
  <c r="AV385" i="70"/>
  <c r="AO385" i="70" s="1"/>
  <c r="AS441" i="70"/>
  <c r="AV441" i="70"/>
  <c r="AO441" i="70" s="1"/>
  <c r="AS505" i="70"/>
  <c r="AV505" i="70"/>
  <c r="AO505" i="70" s="1"/>
  <c r="AS553" i="70"/>
  <c r="AV553" i="70"/>
  <c r="AO553" i="70" s="1"/>
  <c r="AS596" i="70"/>
  <c r="AV596" i="70"/>
  <c r="BE596" i="70" s="1"/>
  <c r="AS624" i="70"/>
  <c r="AV624" i="70"/>
  <c r="AO624" i="70" s="1"/>
  <c r="AS656" i="70"/>
  <c r="AV656" i="70"/>
  <c r="AO656" i="70" s="1"/>
  <c r="AS688" i="70"/>
  <c r="AV688" i="70"/>
  <c r="AO688" i="70" s="1"/>
  <c r="AS720" i="70"/>
  <c r="AV720" i="70"/>
  <c r="AS66" i="70"/>
  <c r="AV66" i="70"/>
  <c r="AO66" i="70" s="1"/>
  <c r="AS118" i="70"/>
  <c r="AV118" i="70"/>
  <c r="AO118" i="70" s="1"/>
  <c r="AS161" i="70"/>
  <c r="AV161" i="70"/>
  <c r="AO161" i="70" s="1"/>
  <c r="AS204" i="70"/>
  <c r="AV204" i="70"/>
  <c r="AO204" i="70" s="1"/>
  <c r="AS237" i="70"/>
  <c r="AV237" i="70"/>
  <c r="AO237" i="70" s="1"/>
  <c r="AS269" i="70"/>
  <c r="AV269" i="70"/>
  <c r="AO269" i="70" s="1"/>
  <c r="AS301" i="70"/>
  <c r="AV301" i="70"/>
  <c r="AO301" i="70" s="1"/>
  <c r="AS333" i="70"/>
  <c r="AV333" i="70"/>
  <c r="BE333" i="70" s="1"/>
  <c r="AS365" i="70"/>
  <c r="AV365" i="70"/>
  <c r="AO365" i="70" s="1"/>
  <c r="AS397" i="70"/>
  <c r="AV397" i="70"/>
  <c r="AO397" i="70" s="1"/>
  <c r="AS429" i="70"/>
  <c r="AV429" i="70"/>
  <c r="AO429" i="70" s="1"/>
  <c r="AS461" i="70"/>
  <c r="AV461" i="70"/>
  <c r="AO461" i="70" s="1"/>
  <c r="AS493" i="70"/>
  <c r="AV493" i="70"/>
  <c r="AO493" i="70" s="1"/>
  <c r="AS524" i="70"/>
  <c r="AV524" i="70"/>
  <c r="AO524" i="70" s="1"/>
  <c r="AS545" i="70"/>
  <c r="AV545" i="70"/>
  <c r="AO545" i="70" s="1"/>
  <c r="AS567" i="70"/>
  <c r="AV567" i="70"/>
  <c r="AS588" i="70"/>
  <c r="AV588" i="70"/>
  <c r="BE588" i="70" s="1"/>
  <c r="AS606" i="70"/>
  <c r="AV606" i="70"/>
  <c r="AO606" i="70" s="1"/>
  <c r="AS622" i="70"/>
  <c r="AV622" i="70"/>
  <c r="AO622" i="70" s="1"/>
  <c r="AS638" i="70"/>
  <c r="AV638" i="70"/>
  <c r="AO638" i="70" s="1"/>
  <c r="AS654" i="70"/>
  <c r="AV654" i="70"/>
  <c r="AO654" i="70" s="1"/>
  <c r="AS670" i="70"/>
  <c r="AV670" i="70"/>
  <c r="AO670" i="70" s="1"/>
  <c r="AS686" i="70"/>
  <c r="AV686" i="70"/>
  <c r="AO686" i="70" s="1"/>
  <c r="AS702" i="70"/>
  <c r="AV702" i="70"/>
  <c r="AS718" i="70"/>
  <c r="AV718" i="70"/>
  <c r="AS734" i="70"/>
  <c r="AV734" i="70"/>
  <c r="AS186" i="70"/>
  <c r="AV186" i="70"/>
  <c r="AO186" i="70" s="1"/>
  <c r="AS256" i="70"/>
  <c r="AV256" i="70"/>
  <c r="AO256" i="70" s="1"/>
  <c r="AS328" i="70"/>
  <c r="AV328" i="70"/>
  <c r="BE328" i="70" s="1"/>
  <c r="AS392" i="70"/>
  <c r="AV392" i="70"/>
  <c r="AO392" i="70" s="1"/>
  <c r="AS456" i="70"/>
  <c r="AV456" i="70"/>
  <c r="AO456" i="70" s="1"/>
  <c r="AS520" i="70"/>
  <c r="AV520" i="70"/>
  <c r="AO520" i="70" s="1"/>
  <c r="AS563" i="70"/>
  <c r="AV563" i="70"/>
  <c r="AS603" i="70"/>
  <c r="AV603" i="70"/>
  <c r="AO603" i="70" s="1"/>
  <c r="AS635" i="70"/>
  <c r="AV635" i="70"/>
  <c r="AO635" i="70" s="1"/>
  <c r="AS671" i="70"/>
  <c r="AV671" i="70"/>
  <c r="AO671" i="70" s="1"/>
  <c r="AS703" i="70"/>
  <c r="AV703" i="70"/>
  <c r="AS735" i="70"/>
  <c r="AV735" i="70"/>
  <c r="AS225" i="70"/>
  <c r="AV225" i="70"/>
  <c r="BE225" i="70" s="1"/>
  <c r="AS313" i="70"/>
  <c r="AV313" i="70"/>
  <c r="AO313" i="70" s="1"/>
  <c r="AS377" i="70"/>
  <c r="AV377" i="70"/>
  <c r="AO377" i="70" s="1"/>
  <c r="AS449" i="70"/>
  <c r="AV449" i="70"/>
  <c r="AO449" i="70" s="1"/>
  <c r="AS513" i="70"/>
  <c r="AV513" i="70"/>
  <c r="AO513" i="70" s="1"/>
  <c r="AS559" i="70"/>
  <c r="AV559" i="70"/>
  <c r="AS600" i="70"/>
  <c r="AV600" i="70"/>
  <c r="AO600" i="70" s="1"/>
  <c r="AS636" i="70"/>
  <c r="AV636" i="70"/>
  <c r="AO636" i="70" s="1"/>
  <c r="AS668" i="70"/>
  <c r="AV668" i="70"/>
  <c r="AO668" i="70" s="1"/>
  <c r="AS700" i="70"/>
  <c r="AV700" i="70"/>
  <c r="AO700" i="70" s="1"/>
  <c r="AS736" i="70"/>
  <c r="AV736" i="70"/>
  <c r="AS112" i="70"/>
  <c r="AV112" i="70"/>
  <c r="AO112" i="70" s="1"/>
  <c r="AS15" i="70"/>
  <c r="AV15" i="70"/>
  <c r="AO15" i="70" s="1"/>
  <c r="AS90" i="70"/>
  <c r="AV90" i="70"/>
  <c r="AO90" i="70" s="1"/>
  <c r="AS10" i="70"/>
  <c r="AV10" i="70"/>
  <c r="AO10" i="70" s="1"/>
  <c r="AS41" i="70"/>
  <c r="AV41" i="70"/>
  <c r="AO41" i="70" s="1"/>
  <c r="AS144" i="70"/>
  <c r="AV144" i="70"/>
  <c r="AO144" i="70" s="1"/>
  <c r="AS165" i="70"/>
  <c r="AV165" i="70"/>
  <c r="AO165" i="70" s="1"/>
  <c r="AS34" i="70"/>
  <c r="AV34" i="70"/>
  <c r="AO34" i="70" s="1"/>
  <c r="AT177" i="70"/>
  <c r="V48" i="70"/>
  <c r="V8" i="70"/>
  <c r="V9" i="70"/>
  <c r="V10" i="70"/>
  <c r="V11" i="70"/>
  <c r="V12" i="70"/>
  <c r="V13" i="70"/>
  <c r="V14" i="70"/>
  <c r="V15" i="70"/>
  <c r="V16" i="70"/>
  <c r="V17" i="70"/>
  <c r="V18" i="70"/>
  <c r="V19" i="70"/>
  <c r="V20" i="70"/>
  <c r="V21" i="70"/>
  <c r="V22" i="70"/>
  <c r="V23" i="70"/>
  <c r="V24" i="70"/>
  <c r="V25" i="70"/>
  <c r="V26" i="70"/>
  <c r="V27" i="70"/>
  <c r="V28" i="70"/>
  <c r="V29" i="70"/>
  <c r="V30" i="70"/>
  <c r="V31" i="70"/>
  <c r="V32" i="70"/>
  <c r="V33" i="70"/>
  <c r="V34" i="70"/>
  <c r="V35" i="70"/>
  <c r="V36" i="70"/>
  <c r="V37" i="70"/>
  <c r="V38" i="70"/>
  <c r="V39" i="70"/>
  <c r="V40" i="70"/>
  <c r="V41" i="70"/>
  <c r="V42" i="70"/>
  <c r="V43" i="70"/>
  <c r="V44" i="70"/>
  <c r="V45" i="70"/>
  <c r="V46" i="70"/>
  <c r="V47" i="70"/>
  <c r="V7" i="70"/>
  <c r="AT773" i="70" l="1"/>
  <c r="AT749" i="70"/>
  <c r="BE761" i="70"/>
  <c r="AT769" i="70"/>
  <c r="BE749" i="70"/>
  <c r="BE763" i="70"/>
  <c r="AT784" i="70"/>
  <c r="AT745" i="70"/>
  <c r="BE755" i="70"/>
  <c r="BC763" i="70"/>
  <c r="BB763" i="70"/>
  <c r="BC761" i="70"/>
  <c r="BB761" i="70"/>
  <c r="BC42" i="70"/>
  <c r="BB42" i="70"/>
  <c r="BC113" i="70"/>
  <c r="BB113" i="70"/>
  <c r="BC708" i="70"/>
  <c r="BB708" i="70"/>
  <c r="BC329" i="70"/>
  <c r="BB329" i="70"/>
  <c r="BE611" i="70"/>
  <c r="BC531" i="70"/>
  <c r="BB531" i="70"/>
  <c r="BC272" i="70"/>
  <c r="BB272" i="70"/>
  <c r="BC706" i="70"/>
  <c r="BB706" i="70"/>
  <c r="BC642" i="70"/>
  <c r="BB642" i="70"/>
  <c r="BC469" i="70"/>
  <c r="BB469" i="70"/>
  <c r="BC341" i="70"/>
  <c r="BB341" i="70"/>
  <c r="BC213" i="70"/>
  <c r="BB213" i="70"/>
  <c r="BC604" i="70"/>
  <c r="BB604" i="70"/>
  <c r="BC401" i="70"/>
  <c r="BB401" i="70"/>
  <c r="BC691" i="70"/>
  <c r="BB691" i="70"/>
  <c r="BC304" i="70"/>
  <c r="BB304" i="70"/>
  <c r="BC55" i="70"/>
  <c r="BB55" i="70"/>
  <c r="BC119" i="70"/>
  <c r="BB119" i="70"/>
  <c r="BC183" i="70"/>
  <c r="BB183" i="70"/>
  <c r="BC60" i="70"/>
  <c r="BB60" i="70"/>
  <c r="BC85" i="70"/>
  <c r="BB85" i="70"/>
  <c r="BC173" i="70"/>
  <c r="BB173" i="70"/>
  <c r="BC246" i="70"/>
  <c r="BB246" i="70"/>
  <c r="BC374" i="70"/>
  <c r="BB374" i="70"/>
  <c r="BC438" i="70"/>
  <c r="BB438" i="70"/>
  <c r="BC94" i="70"/>
  <c r="BB94" i="70"/>
  <c r="BC180" i="70"/>
  <c r="BB180" i="70"/>
  <c r="BC251" i="70"/>
  <c r="BB251" i="70"/>
  <c r="BC379" i="70"/>
  <c r="BB379" i="70"/>
  <c r="BC443" i="70"/>
  <c r="BB443" i="70"/>
  <c r="BC709" i="70"/>
  <c r="BB709" i="70"/>
  <c r="BC645" i="70"/>
  <c r="BB645" i="70"/>
  <c r="BE613" i="70"/>
  <c r="BC576" i="70"/>
  <c r="BB576" i="70"/>
  <c r="BC476" i="70"/>
  <c r="BB476" i="70"/>
  <c r="BC348" i="70"/>
  <c r="BB348" i="70"/>
  <c r="BC220" i="70"/>
  <c r="BB220" i="70"/>
  <c r="BC592" i="70"/>
  <c r="BB592" i="70"/>
  <c r="BC170" i="70"/>
  <c r="BB170" i="70"/>
  <c r="BE753" i="70"/>
  <c r="BC751" i="70"/>
  <c r="BB751" i="70"/>
  <c r="BE769" i="70"/>
  <c r="BE766" i="70"/>
  <c r="BC780" i="70"/>
  <c r="BB780" i="70"/>
  <c r="BC781" i="70"/>
  <c r="BB781" i="70"/>
  <c r="BC41" i="70"/>
  <c r="BB41" i="70"/>
  <c r="BC112" i="70"/>
  <c r="BB112" i="70"/>
  <c r="BC636" i="70"/>
  <c r="BB636" i="70"/>
  <c r="BC449" i="70"/>
  <c r="BB449" i="70"/>
  <c r="BC603" i="70"/>
  <c r="BB603" i="70"/>
  <c r="BC392" i="70"/>
  <c r="BB392" i="70"/>
  <c r="BC606" i="70"/>
  <c r="BB606" i="70"/>
  <c r="BC524" i="70"/>
  <c r="BB524" i="70"/>
  <c r="BC397" i="70"/>
  <c r="BB397" i="70"/>
  <c r="BC269" i="70"/>
  <c r="BB269" i="70"/>
  <c r="BC118" i="70"/>
  <c r="BB118" i="70"/>
  <c r="BC656" i="70"/>
  <c r="BB656" i="70"/>
  <c r="BC217" i="70"/>
  <c r="BB217" i="70"/>
  <c r="BC623" i="70"/>
  <c r="BB623" i="70"/>
  <c r="BC432" i="70"/>
  <c r="BB432" i="70"/>
  <c r="BC27" i="70"/>
  <c r="BB27" i="70"/>
  <c r="BC91" i="70"/>
  <c r="BB91" i="70"/>
  <c r="BC155" i="70"/>
  <c r="BB155" i="70"/>
  <c r="BC32" i="70"/>
  <c r="BB32" i="70"/>
  <c r="BC29" i="70"/>
  <c r="BB29" i="70"/>
  <c r="BC136" i="70"/>
  <c r="BB136" i="70"/>
  <c r="BC218" i="70"/>
  <c r="BB218" i="70"/>
  <c r="BC282" i="70"/>
  <c r="BB282" i="70"/>
  <c r="BC346" i="70"/>
  <c r="BB346" i="70"/>
  <c r="BC410" i="70"/>
  <c r="BB410" i="70"/>
  <c r="BC474" i="70"/>
  <c r="BB474" i="70"/>
  <c r="BC538" i="70"/>
  <c r="BB538" i="70"/>
  <c r="BC38" i="70"/>
  <c r="BB38" i="70"/>
  <c r="BC142" i="70"/>
  <c r="BB142" i="70"/>
  <c r="BC223" i="70"/>
  <c r="BB223" i="70"/>
  <c r="BC287" i="70"/>
  <c r="BB287" i="70"/>
  <c r="BC351" i="70"/>
  <c r="BB351" i="70"/>
  <c r="BC479" i="70"/>
  <c r="BB479" i="70"/>
  <c r="BC689" i="70"/>
  <c r="BB689" i="70"/>
  <c r="BC244" i="70"/>
  <c r="BB244" i="70"/>
  <c r="BC783" i="70"/>
  <c r="BB783" i="70"/>
  <c r="BC785" i="70"/>
  <c r="BB785" i="70"/>
  <c r="BC289" i="70"/>
  <c r="BB289" i="70"/>
  <c r="BC89" i="70"/>
  <c r="BB89" i="70"/>
  <c r="BC628" i="70"/>
  <c r="BB628" i="70"/>
  <c r="BC433" i="70"/>
  <c r="BB433" i="70"/>
  <c r="BC595" i="70"/>
  <c r="BB595" i="70"/>
  <c r="BC376" i="70"/>
  <c r="BB376" i="70"/>
  <c r="BC602" i="70"/>
  <c r="BB602" i="70"/>
  <c r="BC517" i="70"/>
  <c r="BB517" i="70"/>
  <c r="BC389" i="70"/>
  <c r="BB389" i="70"/>
  <c r="BC261" i="70"/>
  <c r="BB261" i="70"/>
  <c r="BC648" i="70"/>
  <c r="BB648" i="70"/>
  <c r="BC489" i="70"/>
  <c r="BB489" i="70"/>
  <c r="BC198" i="70"/>
  <c r="BB198" i="70"/>
  <c r="BC615" i="70"/>
  <c r="BB615" i="70"/>
  <c r="BC31" i="70"/>
  <c r="BB31" i="70"/>
  <c r="BC95" i="70"/>
  <c r="BB95" i="70"/>
  <c r="BC159" i="70"/>
  <c r="BB159" i="70"/>
  <c r="BC36" i="70"/>
  <c r="BB36" i="70"/>
  <c r="BC37" i="70"/>
  <c r="BB37" i="70"/>
  <c r="BC141" i="70"/>
  <c r="BB141" i="70"/>
  <c r="BC222" i="70"/>
  <c r="BB222" i="70"/>
  <c r="BC286" i="70"/>
  <c r="BB286" i="70"/>
  <c r="BC350" i="70"/>
  <c r="BB350" i="70"/>
  <c r="BC478" i="70"/>
  <c r="BB478" i="70"/>
  <c r="BC542" i="70"/>
  <c r="BB542" i="70"/>
  <c r="BC46" i="70"/>
  <c r="BB46" i="70"/>
  <c r="BC148" i="70"/>
  <c r="BB148" i="70"/>
  <c r="BC227" i="70"/>
  <c r="BB227" i="70"/>
  <c r="BC291" i="70"/>
  <c r="BB291" i="70"/>
  <c r="BC355" i="70"/>
  <c r="BB355" i="70"/>
  <c r="BC483" i="70"/>
  <c r="BB483" i="70"/>
  <c r="BC605" i="70"/>
  <c r="BB605" i="70"/>
  <c r="BC523" i="70"/>
  <c r="BB523" i="70"/>
  <c r="BC396" i="70"/>
  <c r="BB396" i="70"/>
  <c r="BC268" i="70"/>
  <c r="BB268" i="70"/>
  <c r="BC117" i="70"/>
  <c r="BB117" i="70"/>
  <c r="BC388" i="70"/>
  <c r="BB388" i="70"/>
  <c r="BC149" i="70"/>
  <c r="BB149" i="70"/>
  <c r="BC20" i="70"/>
  <c r="BB20" i="70"/>
  <c r="BE747" i="70"/>
  <c r="BE764" i="70"/>
  <c r="BC748" i="70"/>
  <c r="BB748" i="70"/>
  <c r="BC775" i="70"/>
  <c r="BB775" i="70"/>
  <c r="BE784" i="70"/>
  <c r="BC773" i="70"/>
  <c r="BB773" i="70"/>
  <c r="BC134" i="70"/>
  <c r="BB134" i="70"/>
  <c r="BC716" i="70"/>
  <c r="BB716" i="70"/>
  <c r="BE616" i="70"/>
  <c r="BC580" i="70"/>
  <c r="BB580" i="70"/>
  <c r="BC345" i="70"/>
  <c r="BB345" i="70"/>
  <c r="BC687" i="70"/>
  <c r="BB687" i="70"/>
  <c r="BC541" i="70"/>
  <c r="BB541" i="70"/>
  <c r="BC288" i="70"/>
  <c r="BB288" i="70"/>
  <c r="BC710" i="70"/>
  <c r="BB710" i="70"/>
  <c r="BC646" i="70"/>
  <c r="BB646" i="70"/>
  <c r="BE598" i="70"/>
  <c r="BC577" i="70"/>
  <c r="BB577" i="70"/>
  <c r="BC477" i="70"/>
  <c r="BB477" i="70"/>
  <c r="BC349" i="70"/>
  <c r="BB349" i="70"/>
  <c r="BC221" i="70"/>
  <c r="BB221" i="70"/>
  <c r="BC612" i="70"/>
  <c r="BB612" i="70"/>
  <c r="BC409" i="70"/>
  <c r="BB409" i="70"/>
  <c r="BC699" i="70"/>
  <c r="BB699" i="70"/>
  <c r="BC51" i="70"/>
  <c r="BB51" i="70"/>
  <c r="BC115" i="70"/>
  <c r="BB115" i="70"/>
  <c r="BC179" i="70"/>
  <c r="BB179" i="70"/>
  <c r="BC56" i="70"/>
  <c r="BB56" i="70"/>
  <c r="BC168" i="70"/>
  <c r="BB168" i="70"/>
  <c r="BC242" i="70"/>
  <c r="BB242" i="70"/>
  <c r="BC370" i="70"/>
  <c r="BB370" i="70"/>
  <c r="BC434" i="70"/>
  <c r="BB434" i="70"/>
  <c r="BC86" i="70"/>
  <c r="BB86" i="70"/>
  <c r="BC174" i="70"/>
  <c r="BB174" i="70"/>
  <c r="BC247" i="70"/>
  <c r="BB247" i="70"/>
  <c r="BC375" i="70"/>
  <c r="BB375" i="70"/>
  <c r="BC439" i="70"/>
  <c r="BB439" i="70"/>
  <c r="BC713" i="70"/>
  <c r="BB713" i="70"/>
  <c r="BC649" i="70"/>
  <c r="BB649" i="70"/>
  <c r="BE617" i="70"/>
  <c r="BC581" i="70"/>
  <c r="BB581" i="70"/>
  <c r="BC49" i="70"/>
  <c r="BB49" i="70"/>
  <c r="BC609" i="70"/>
  <c r="BB609" i="70"/>
  <c r="BC212" i="70"/>
  <c r="BB212" i="70"/>
  <c r="AT747" i="70"/>
  <c r="BC749" i="70"/>
  <c r="BB749" i="70"/>
  <c r="BC765" i="70"/>
  <c r="BB765" i="70"/>
  <c r="BE777" i="70"/>
  <c r="BE754" i="70"/>
  <c r="BC767" i="70"/>
  <c r="BB767" i="70"/>
  <c r="BE782" i="70"/>
  <c r="BC177" i="70"/>
  <c r="BB177" i="70"/>
  <c r="BC145" i="70"/>
  <c r="BB145" i="70"/>
  <c r="BC18" i="70"/>
  <c r="BB18" i="70"/>
  <c r="BC25" i="70"/>
  <c r="BB25" i="70"/>
  <c r="BC608" i="70"/>
  <c r="BB608" i="70"/>
  <c r="BC393" i="70"/>
  <c r="BB393" i="70"/>
  <c r="BC711" i="70"/>
  <c r="BB711" i="70"/>
  <c r="BC344" i="70"/>
  <c r="BB344" i="70"/>
  <c r="BC722" i="70"/>
  <c r="BB722" i="70"/>
  <c r="BC658" i="70"/>
  <c r="BB658" i="70"/>
  <c r="BE610" i="70"/>
  <c r="BC593" i="70"/>
  <c r="BB593" i="70"/>
  <c r="BC373" i="70"/>
  <c r="BB373" i="70"/>
  <c r="BC245" i="70"/>
  <c r="BB245" i="70"/>
  <c r="BC82" i="70"/>
  <c r="BB82" i="70"/>
  <c r="BC632" i="70"/>
  <c r="BB632" i="70"/>
  <c r="BC457" i="70"/>
  <c r="BB457" i="70"/>
  <c r="BC599" i="70"/>
  <c r="BB599" i="70"/>
  <c r="BC384" i="70"/>
  <c r="BB384" i="70"/>
  <c r="BC39" i="70"/>
  <c r="BB39" i="70"/>
  <c r="BC167" i="70"/>
  <c r="BB167" i="70"/>
  <c r="BC44" i="70"/>
  <c r="BB44" i="70"/>
  <c r="BC53" i="70"/>
  <c r="BB53" i="70"/>
  <c r="BC152" i="70"/>
  <c r="BB152" i="70"/>
  <c r="BC230" i="70"/>
  <c r="BB230" i="70"/>
  <c r="BC294" i="70"/>
  <c r="BB294" i="70"/>
  <c r="BC358" i="70"/>
  <c r="BB358" i="70"/>
  <c r="BC486" i="70"/>
  <c r="BB486" i="70"/>
  <c r="BC550" i="70"/>
  <c r="BB550" i="70"/>
  <c r="BC62" i="70"/>
  <c r="BB62" i="70"/>
  <c r="BC158" i="70"/>
  <c r="BB158" i="70"/>
  <c r="BC235" i="70"/>
  <c r="BB235" i="70"/>
  <c r="BC299" i="70"/>
  <c r="BB299" i="70"/>
  <c r="BC363" i="70"/>
  <c r="BB363" i="70"/>
  <c r="BC491" i="70"/>
  <c r="BB491" i="70"/>
  <c r="BC597" i="70"/>
  <c r="BB597" i="70"/>
  <c r="BC380" i="70"/>
  <c r="BB380" i="70"/>
  <c r="BC252" i="70"/>
  <c r="BB252" i="70"/>
  <c r="BC657" i="70"/>
  <c r="BB657" i="70"/>
  <c r="BC276" i="70"/>
  <c r="BB276" i="70"/>
  <c r="BE758" i="70"/>
  <c r="BC766" i="70"/>
  <c r="BB766" i="70"/>
  <c r="BE757" i="70"/>
  <c r="BE770" i="70"/>
  <c r="BC768" i="70"/>
  <c r="BB768" i="70"/>
  <c r="BC144" i="70"/>
  <c r="BB144" i="70"/>
  <c r="BC15" i="70"/>
  <c r="BB15" i="70"/>
  <c r="BC513" i="70"/>
  <c r="BB513" i="70"/>
  <c r="BC225" i="70"/>
  <c r="BB225" i="70"/>
  <c r="BC635" i="70"/>
  <c r="BB635" i="70"/>
  <c r="BC456" i="70"/>
  <c r="BB456" i="70"/>
  <c r="BC186" i="70"/>
  <c r="BB186" i="70"/>
  <c r="BC686" i="70"/>
  <c r="BB686" i="70"/>
  <c r="BC622" i="70"/>
  <c r="BB622" i="70"/>
  <c r="BC545" i="70"/>
  <c r="BB545" i="70"/>
  <c r="BC301" i="70"/>
  <c r="BB301" i="70"/>
  <c r="BC161" i="70"/>
  <c r="BB161" i="70"/>
  <c r="BC688" i="70"/>
  <c r="BB688" i="70"/>
  <c r="BC553" i="70"/>
  <c r="BB553" i="70"/>
  <c r="BC655" i="70"/>
  <c r="BB655" i="70"/>
  <c r="BC232" i="70"/>
  <c r="BB232" i="70"/>
  <c r="BC139" i="70"/>
  <c r="BB139" i="70"/>
  <c r="BC203" i="70"/>
  <c r="BB203" i="70"/>
  <c r="BC114" i="70"/>
  <c r="BB114" i="70"/>
  <c r="BC200" i="70"/>
  <c r="BB200" i="70"/>
  <c r="BC266" i="70"/>
  <c r="BB266" i="70"/>
  <c r="BC330" i="70"/>
  <c r="BB330" i="70"/>
  <c r="BC394" i="70"/>
  <c r="BB394" i="70"/>
  <c r="BC458" i="70"/>
  <c r="BB458" i="70"/>
  <c r="BC522" i="70"/>
  <c r="BB522" i="70"/>
  <c r="BC586" i="70"/>
  <c r="BB586" i="70"/>
  <c r="BC121" i="70"/>
  <c r="BB121" i="70"/>
  <c r="BC206" i="70"/>
  <c r="BB206" i="70"/>
  <c r="BC271" i="70"/>
  <c r="BB271" i="70"/>
  <c r="BC335" i="70"/>
  <c r="BB335" i="70"/>
  <c r="BC399" i="70"/>
  <c r="BB399" i="70"/>
  <c r="BC463" i="70"/>
  <c r="BB463" i="70"/>
  <c r="BC705" i="70"/>
  <c r="BB705" i="70"/>
  <c r="BC436" i="70"/>
  <c r="BB436" i="70"/>
  <c r="BE745" i="70"/>
  <c r="BE760" i="70"/>
  <c r="BC746" i="70"/>
  <c r="BB746" i="70"/>
  <c r="BE759" i="70"/>
  <c r="BC772" i="70"/>
  <c r="BB772" i="70"/>
  <c r="BE778" i="70"/>
  <c r="BC771" i="70"/>
  <c r="BB771" i="70"/>
  <c r="BC122" i="70"/>
  <c r="BB122" i="70"/>
  <c r="BC7" i="70"/>
  <c r="BB7" i="70"/>
  <c r="BC209" i="70"/>
  <c r="BB209" i="70"/>
  <c r="BC627" i="70"/>
  <c r="BB627" i="70"/>
  <c r="BC440" i="70"/>
  <c r="BB440" i="70"/>
  <c r="BC21" i="70"/>
  <c r="BB21" i="70"/>
  <c r="BC682" i="70"/>
  <c r="BB682" i="70"/>
  <c r="BC618" i="70"/>
  <c r="BB618" i="70"/>
  <c r="BC540" i="70"/>
  <c r="BB540" i="70"/>
  <c r="BC293" i="70"/>
  <c r="BB293" i="70"/>
  <c r="BC150" i="70"/>
  <c r="BB150" i="70"/>
  <c r="BC543" i="70"/>
  <c r="BB543" i="70"/>
  <c r="BC273" i="70"/>
  <c r="BB273" i="70"/>
  <c r="BC647" i="70"/>
  <c r="BB647" i="70"/>
  <c r="BC480" i="70"/>
  <c r="BB480" i="70"/>
  <c r="BC216" i="70"/>
  <c r="BB216" i="70"/>
  <c r="BC143" i="70"/>
  <c r="BB143" i="70"/>
  <c r="BC207" i="70"/>
  <c r="BB207" i="70"/>
  <c r="BC84" i="70"/>
  <c r="BB84" i="70"/>
  <c r="BC120" i="70"/>
  <c r="BB120" i="70"/>
  <c r="BC205" i="70"/>
  <c r="BB205" i="70"/>
  <c r="BC270" i="70"/>
  <c r="BB270" i="70"/>
  <c r="BC334" i="70"/>
  <c r="BB334" i="70"/>
  <c r="BC398" i="70"/>
  <c r="BB398" i="70"/>
  <c r="BC462" i="70"/>
  <c r="BB462" i="70"/>
  <c r="BC526" i="70"/>
  <c r="BB526" i="70"/>
  <c r="BC590" i="70"/>
  <c r="BB590" i="70"/>
  <c r="BC126" i="70"/>
  <c r="BB126" i="70"/>
  <c r="BC211" i="70"/>
  <c r="BB211" i="70"/>
  <c r="BC275" i="70"/>
  <c r="BB275" i="70"/>
  <c r="BC339" i="70"/>
  <c r="BB339" i="70"/>
  <c r="BC403" i="70"/>
  <c r="BB403" i="70"/>
  <c r="BC467" i="70"/>
  <c r="BB467" i="70"/>
  <c r="BC16" i="70"/>
  <c r="BB16" i="70"/>
  <c r="BC685" i="70"/>
  <c r="BB685" i="70"/>
  <c r="BC621" i="70"/>
  <c r="BB621" i="70"/>
  <c r="BC544" i="70"/>
  <c r="BB544" i="70"/>
  <c r="BC300" i="70"/>
  <c r="BB300" i="70"/>
  <c r="BC160" i="70"/>
  <c r="BB160" i="70"/>
  <c r="BC452" i="70"/>
  <c r="BB452" i="70"/>
  <c r="BC228" i="70"/>
  <c r="BB228" i="70"/>
  <c r="BC33" i="70"/>
  <c r="BB33" i="70"/>
  <c r="BC404" i="70"/>
  <c r="BB404" i="70"/>
  <c r="BC764" i="70"/>
  <c r="BB764" i="70"/>
  <c r="BE762" i="70"/>
  <c r="BC752" i="70"/>
  <c r="BB752" i="70"/>
  <c r="BE756" i="70"/>
  <c r="BC784" i="70"/>
  <c r="BB784" i="70"/>
  <c r="BE779" i="70"/>
  <c r="BC124" i="70"/>
  <c r="BB124" i="70"/>
  <c r="BC9" i="70"/>
  <c r="BB9" i="70"/>
  <c r="BC57" i="70"/>
  <c r="BB57" i="70"/>
  <c r="BC616" i="70"/>
  <c r="BB616" i="70"/>
  <c r="BC719" i="70"/>
  <c r="BB719" i="70"/>
  <c r="BC584" i="70"/>
  <c r="BB584" i="70"/>
  <c r="BC360" i="70"/>
  <c r="BB360" i="70"/>
  <c r="BE614" i="70"/>
  <c r="BC598" i="70"/>
  <c r="BB598" i="70"/>
  <c r="BC381" i="70"/>
  <c r="BB381" i="70"/>
  <c r="BC253" i="70"/>
  <c r="BB253" i="70"/>
  <c r="BC640" i="70"/>
  <c r="BB640" i="70"/>
  <c r="BC473" i="70"/>
  <c r="BB473" i="70"/>
  <c r="BC607" i="70"/>
  <c r="BB607" i="70"/>
  <c r="BC400" i="70"/>
  <c r="BB400" i="70"/>
  <c r="BC35" i="70"/>
  <c r="BB35" i="70"/>
  <c r="BC163" i="70"/>
  <c r="BB163" i="70"/>
  <c r="BC40" i="70"/>
  <c r="BB40" i="70"/>
  <c r="BC45" i="70"/>
  <c r="BB45" i="70"/>
  <c r="BC146" i="70"/>
  <c r="BB146" i="70"/>
  <c r="BC226" i="70"/>
  <c r="BB226" i="70"/>
  <c r="BC290" i="70"/>
  <c r="BB290" i="70"/>
  <c r="BC354" i="70"/>
  <c r="BB354" i="70"/>
  <c r="BC482" i="70"/>
  <c r="BB482" i="70"/>
  <c r="BC546" i="70"/>
  <c r="BB546" i="70"/>
  <c r="BC54" i="70"/>
  <c r="BB54" i="70"/>
  <c r="BC153" i="70"/>
  <c r="BB153" i="70"/>
  <c r="BC231" i="70"/>
  <c r="BB231" i="70"/>
  <c r="BC295" i="70"/>
  <c r="BB295" i="70"/>
  <c r="BC359" i="70"/>
  <c r="BB359" i="70"/>
  <c r="BC487" i="70"/>
  <c r="BB487" i="70"/>
  <c r="BC601" i="70"/>
  <c r="BB601" i="70"/>
  <c r="BC484" i="70"/>
  <c r="BB484" i="70"/>
  <c r="BC192" i="70"/>
  <c r="BB192" i="70"/>
  <c r="BC340" i="70"/>
  <c r="BB340" i="70"/>
  <c r="BE750" i="70"/>
  <c r="BC755" i="70"/>
  <c r="BB755" i="70"/>
  <c r="BC754" i="70"/>
  <c r="BB754" i="70"/>
  <c r="BE774" i="70"/>
  <c r="BC782" i="70"/>
  <c r="BB782" i="70"/>
  <c r="BC133" i="70"/>
  <c r="BB133" i="70"/>
  <c r="BC644" i="70"/>
  <c r="BB644" i="70"/>
  <c r="BC465" i="70"/>
  <c r="BB465" i="70"/>
  <c r="BC166" i="70"/>
  <c r="BB166" i="70"/>
  <c r="BC611" i="70"/>
  <c r="BB611" i="70"/>
  <c r="BC408" i="70"/>
  <c r="BB408" i="70"/>
  <c r="BC13" i="70"/>
  <c r="BB13" i="70"/>
  <c r="BC610" i="70"/>
  <c r="BB610" i="70"/>
  <c r="BC529" i="70"/>
  <c r="BB529" i="70"/>
  <c r="BC405" i="70"/>
  <c r="BB405" i="70"/>
  <c r="BC277" i="70"/>
  <c r="BB277" i="70"/>
  <c r="BC129" i="70"/>
  <c r="BB129" i="70"/>
  <c r="BC521" i="70"/>
  <c r="BB521" i="70"/>
  <c r="BC233" i="70"/>
  <c r="BB233" i="70"/>
  <c r="BC631" i="70"/>
  <c r="BB631" i="70"/>
  <c r="BC448" i="70"/>
  <c r="BB448" i="70"/>
  <c r="BC176" i="70"/>
  <c r="BB176" i="70"/>
  <c r="BC87" i="70"/>
  <c r="BB87" i="70"/>
  <c r="BC151" i="70"/>
  <c r="BB151" i="70"/>
  <c r="BC28" i="70"/>
  <c r="BB28" i="70"/>
  <c r="BC92" i="70"/>
  <c r="BB92" i="70"/>
  <c r="BC130" i="70"/>
  <c r="BB130" i="70"/>
  <c r="BC214" i="70"/>
  <c r="BB214" i="70"/>
  <c r="BC278" i="70"/>
  <c r="BB278" i="70"/>
  <c r="BC342" i="70"/>
  <c r="BB342" i="70"/>
  <c r="BC406" i="70"/>
  <c r="BB406" i="70"/>
  <c r="BC470" i="70"/>
  <c r="BB470" i="70"/>
  <c r="BC534" i="70"/>
  <c r="BB534" i="70"/>
  <c r="BC30" i="70"/>
  <c r="BB30" i="70"/>
  <c r="BC137" i="70"/>
  <c r="BB137" i="70"/>
  <c r="BC219" i="70"/>
  <c r="BB219" i="70"/>
  <c r="BC283" i="70"/>
  <c r="BB283" i="70"/>
  <c r="BC347" i="70"/>
  <c r="BB347" i="70"/>
  <c r="BC411" i="70"/>
  <c r="BB411" i="70"/>
  <c r="BC475" i="70"/>
  <c r="BB475" i="70"/>
  <c r="BC8" i="70"/>
  <c r="BB8" i="70"/>
  <c r="BC613" i="70"/>
  <c r="BB613" i="70"/>
  <c r="BC533" i="70"/>
  <c r="BB533" i="70"/>
  <c r="BC412" i="70"/>
  <c r="BB412" i="70"/>
  <c r="BC284" i="70"/>
  <c r="BB284" i="70"/>
  <c r="BC721" i="70"/>
  <c r="BB721" i="70"/>
  <c r="BC372" i="70"/>
  <c r="BB372" i="70"/>
  <c r="BC753" i="70"/>
  <c r="BB753" i="70"/>
  <c r="BE751" i="70"/>
  <c r="BC769" i="70"/>
  <c r="BB769" i="70"/>
  <c r="BC770" i="70"/>
  <c r="BB770" i="70"/>
  <c r="BE781" i="70"/>
  <c r="BC165" i="70"/>
  <c r="BB165" i="70"/>
  <c r="BC90" i="70"/>
  <c r="BB90" i="70"/>
  <c r="BC700" i="70"/>
  <c r="BB700" i="70"/>
  <c r="BE600" i="70"/>
  <c r="BE603" i="70"/>
  <c r="BC520" i="70"/>
  <c r="BB520" i="70"/>
  <c r="BC256" i="70"/>
  <c r="BB256" i="70"/>
  <c r="BC702" i="70"/>
  <c r="BB702" i="70"/>
  <c r="BC638" i="70"/>
  <c r="BB638" i="70"/>
  <c r="BC461" i="70"/>
  <c r="BB461" i="70"/>
  <c r="BC333" i="70"/>
  <c r="BB333" i="70"/>
  <c r="BC204" i="70"/>
  <c r="BB204" i="70"/>
  <c r="BC720" i="70"/>
  <c r="BB720" i="70"/>
  <c r="BC596" i="70"/>
  <c r="BB596" i="70"/>
  <c r="BC385" i="70"/>
  <c r="BB385" i="70"/>
  <c r="BC683" i="70"/>
  <c r="BB683" i="70"/>
  <c r="BC547" i="70"/>
  <c r="BB547" i="70"/>
  <c r="BC296" i="70"/>
  <c r="BB296" i="70"/>
  <c r="BC59" i="70"/>
  <c r="BB59" i="70"/>
  <c r="BC123" i="70"/>
  <c r="BB123" i="70"/>
  <c r="BC187" i="70"/>
  <c r="BB187" i="70"/>
  <c r="BC64" i="70"/>
  <c r="BB64" i="70"/>
  <c r="BC93" i="70"/>
  <c r="BB93" i="70"/>
  <c r="BC178" i="70"/>
  <c r="BB178" i="70"/>
  <c r="BC250" i="70"/>
  <c r="BB250" i="70"/>
  <c r="BC378" i="70"/>
  <c r="BB378" i="70"/>
  <c r="BC442" i="70"/>
  <c r="BB442" i="70"/>
  <c r="BC185" i="70"/>
  <c r="BB185" i="70"/>
  <c r="BC255" i="70"/>
  <c r="BB255" i="70"/>
  <c r="BC383" i="70"/>
  <c r="BB383" i="70"/>
  <c r="BC447" i="70"/>
  <c r="BB447" i="70"/>
  <c r="BC760" i="70"/>
  <c r="BB760" i="70"/>
  <c r="BE783" i="70"/>
  <c r="BE776" i="70"/>
  <c r="BC778" i="70"/>
  <c r="BB778" i="70"/>
  <c r="BE785" i="70"/>
  <c r="BC19" i="70"/>
  <c r="BB19" i="70"/>
  <c r="BC58" i="70"/>
  <c r="BB58" i="70"/>
  <c r="BC692" i="70"/>
  <c r="BB692" i="70"/>
  <c r="BC548" i="70"/>
  <c r="BB548" i="70"/>
  <c r="BC297" i="70"/>
  <c r="BB297" i="70"/>
  <c r="BC659" i="70"/>
  <c r="BB659" i="70"/>
  <c r="BC240" i="70"/>
  <c r="BB240" i="70"/>
  <c r="BC698" i="70"/>
  <c r="BB698" i="70"/>
  <c r="BC634" i="70"/>
  <c r="BB634" i="70"/>
  <c r="BE602" i="70"/>
  <c r="BC453" i="70"/>
  <c r="BB453" i="70"/>
  <c r="BC325" i="70"/>
  <c r="BB325" i="70"/>
  <c r="BE229" i="70"/>
  <c r="BC193" i="70"/>
  <c r="BB193" i="70"/>
  <c r="BC712" i="70"/>
  <c r="BB712" i="70"/>
  <c r="BC585" i="70"/>
  <c r="BB585" i="70"/>
  <c r="BC369" i="70"/>
  <c r="BB369" i="70"/>
  <c r="BE615" i="70"/>
  <c r="BC536" i="70"/>
  <c r="BB536" i="70"/>
  <c r="BC280" i="70"/>
  <c r="BB280" i="70"/>
  <c r="BC63" i="70"/>
  <c r="BB63" i="70"/>
  <c r="BC127" i="70"/>
  <c r="BB127" i="70"/>
  <c r="BC191" i="70"/>
  <c r="BB191" i="70"/>
  <c r="BC184" i="70"/>
  <c r="BB184" i="70"/>
  <c r="BE222" i="70"/>
  <c r="BC254" i="70"/>
  <c r="BB254" i="70"/>
  <c r="BC382" i="70"/>
  <c r="BB382" i="70"/>
  <c r="BC446" i="70"/>
  <c r="BB446" i="70"/>
  <c r="BC190" i="70"/>
  <c r="BB190" i="70"/>
  <c r="BC259" i="70"/>
  <c r="BB259" i="70"/>
  <c r="BC387" i="70"/>
  <c r="BB387" i="70"/>
  <c r="BC451" i="70"/>
  <c r="BB451" i="70"/>
  <c r="BC515" i="70"/>
  <c r="BB515" i="70"/>
  <c r="BC701" i="70"/>
  <c r="BB701" i="70"/>
  <c r="BC637" i="70"/>
  <c r="BB637" i="70"/>
  <c r="BE605" i="70"/>
  <c r="BC460" i="70"/>
  <c r="BB460" i="70"/>
  <c r="BC332" i="70"/>
  <c r="BB332" i="70"/>
  <c r="BC202" i="70"/>
  <c r="BB202" i="70"/>
  <c r="BC516" i="70"/>
  <c r="BB516" i="70"/>
  <c r="BC292" i="70"/>
  <c r="BB292" i="70"/>
  <c r="BC181" i="70"/>
  <c r="BB181" i="70"/>
  <c r="BC528" i="70"/>
  <c r="BB528" i="70"/>
  <c r="BC747" i="70"/>
  <c r="BB747" i="70"/>
  <c r="BE744" i="70"/>
  <c r="BC762" i="70"/>
  <c r="BB762" i="70"/>
  <c r="BE775" i="70"/>
  <c r="BC756" i="70"/>
  <c r="BB756" i="70"/>
  <c r="BE773" i="70"/>
  <c r="BC249" i="70"/>
  <c r="BB249" i="70"/>
  <c r="BC154" i="70"/>
  <c r="BB154" i="70"/>
  <c r="BC652" i="70"/>
  <c r="BB652" i="70"/>
  <c r="BC481" i="70"/>
  <c r="BB481" i="70"/>
  <c r="BC188" i="70"/>
  <c r="BB188" i="70"/>
  <c r="BC619" i="70"/>
  <c r="BB619" i="70"/>
  <c r="BC17" i="70"/>
  <c r="BB17" i="70"/>
  <c r="BC614" i="70"/>
  <c r="BB614" i="70"/>
  <c r="BC535" i="70"/>
  <c r="BB535" i="70"/>
  <c r="BC413" i="70"/>
  <c r="BB413" i="70"/>
  <c r="BC285" i="70"/>
  <c r="BB285" i="70"/>
  <c r="BC140" i="70"/>
  <c r="BB140" i="70"/>
  <c r="BC532" i="70"/>
  <c r="BB532" i="70"/>
  <c r="BC265" i="70"/>
  <c r="BB265" i="70"/>
  <c r="BC639" i="70"/>
  <c r="BB639" i="70"/>
  <c r="BC464" i="70"/>
  <c r="BB464" i="70"/>
  <c r="BC197" i="70"/>
  <c r="BB197" i="70"/>
  <c r="BC83" i="70"/>
  <c r="BB83" i="70"/>
  <c r="BC147" i="70"/>
  <c r="BB147" i="70"/>
  <c r="BC24" i="70"/>
  <c r="BB24" i="70"/>
  <c r="BC88" i="70"/>
  <c r="BB88" i="70"/>
  <c r="BC125" i="70"/>
  <c r="BB125" i="70"/>
  <c r="BC210" i="70"/>
  <c r="BB210" i="70"/>
  <c r="BC274" i="70"/>
  <c r="BB274" i="70"/>
  <c r="BC338" i="70"/>
  <c r="BB338" i="70"/>
  <c r="BC402" i="70"/>
  <c r="BB402" i="70"/>
  <c r="BC466" i="70"/>
  <c r="BB466" i="70"/>
  <c r="BC530" i="70"/>
  <c r="BB530" i="70"/>
  <c r="BC594" i="70"/>
  <c r="BB594" i="70"/>
  <c r="BC132" i="70"/>
  <c r="BB132" i="70"/>
  <c r="BC215" i="70"/>
  <c r="BB215" i="70"/>
  <c r="BC279" i="70"/>
  <c r="BB279" i="70"/>
  <c r="BC343" i="70"/>
  <c r="BB343" i="70"/>
  <c r="BC407" i="70"/>
  <c r="BB407" i="70"/>
  <c r="BC471" i="70"/>
  <c r="BB471" i="70"/>
  <c r="BC12" i="70"/>
  <c r="BB12" i="70"/>
  <c r="BC681" i="70"/>
  <c r="BB681" i="70"/>
  <c r="BC617" i="70"/>
  <c r="BB617" i="70"/>
  <c r="BC539" i="70"/>
  <c r="BB539" i="70"/>
  <c r="BC260" i="70"/>
  <c r="BB260" i="70"/>
  <c r="BE609" i="70"/>
  <c r="BC468" i="70"/>
  <c r="BB468" i="70"/>
  <c r="BC750" i="70"/>
  <c r="BB750" i="70"/>
  <c r="BE765" i="70"/>
  <c r="BC777" i="70"/>
  <c r="BB777" i="70"/>
  <c r="BE767" i="70"/>
  <c r="BC774" i="70"/>
  <c r="BB774" i="70"/>
  <c r="BC281" i="70"/>
  <c r="BB281" i="70"/>
  <c r="BC23" i="70"/>
  <c r="BB23" i="70"/>
  <c r="BE608" i="70"/>
  <c r="BC527" i="70"/>
  <c r="BB527" i="70"/>
  <c r="BC241" i="70"/>
  <c r="BB241" i="70"/>
  <c r="BC643" i="70"/>
  <c r="BB643" i="70"/>
  <c r="BC472" i="70"/>
  <c r="BB472" i="70"/>
  <c r="BC208" i="70"/>
  <c r="BB208" i="70"/>
  <c r="BC690" i="70"/>
  <c r="BB690" i="70"/>
  <c r="BC626" i="70"/>
  <c r="BB626" i="70"/>
  <c r="BC551" i="70"/>
  <c r="BB551" i="70"/>
  <c r="BC437" i="70"/>
  <c r="BB437" i="70"/>
  <c r="BC172" i="70"/>
  <c r="BB172" i="70"/>
  <c r="BC696" i="70"/>
  <c r="BB696" i="70"/>
  <c r="BE604" i="70"/>
  <c r="BC337" i="70"/>
  <c r="BB337" i="70"/>
  <c r="BE599" i="70"/>
  <c r="BC248" i="70"/>
  <c r="BB248" i="70"/>
  <c r="BC135" i="70"/>
  <c r="BB135" i="70"/>
  <c r="BC199" i="70"/>
  <c r="BB199" i="70"/>
  <c r="BC194" i="70"/>
  <c r="BB194" i="70"/>
  <c r="BC262" i="70"/>
  <c r="BB262" i="70"/>
  <c r="BC326" i="70"/>
  <c r="BB326" i="70"/>
  <c r="BC390" i="70"/>
  <c r="BB390" i="70"/>
  <c r="BC454" i="70"/>
  <c r="BB454" i="70"/>
  <c r="BC518" i="70"/>
  <c r="BB518" i="70"/>
  <c r="BC582" i="70"/>
  <c r="BB582" i="70"/>
  <c r="BC116" i="70"/>
  <c r="BB116" i="70"/>
  <c r="BC201" i="70"/>
  <c r="BB201" i="70"/>
  <c r="BC267" i="70"/>
  <c r="BB267" i="70"/>
  <c r="BC331" i="70"/>
  <c r="BB331" i="70"/>
  <c r="BC395" i="70"/>
  <c r="BB395" i="70"/>
  <c r="BC459" i="70"/>
  <c r="BB459" i="70"/>
  <c r="BC6" i="70"/>
  <c r="BB6" i="70"/>
  <c r="AZ2" i="70" s="1"/>
  <c r="BC693" i="70"/>
  <c r="BB693" i="70"/>
  <c r="BC629" i="70"/>
  <c r="BB629" i="70"/>
  <c r="BE597" i="70"/>
  <c r="BC444" i="70"/>
  <c r="BB444" i="70"/>
  <c r="BC138" i="70"/>
  <c r="BB138" i="70"/>
  <c r="BC758" i="70"/>
  <c r="BB758" i="70"/>
  <c r="BC757" i="70"/>
  <c r="BB757" i="70"/>
  <c r="BE768" i="70"/>
  <c r="BC336" i="70"/>
  <c r="BB336" i="70"/>
  <c r="BC14" i="70"/>
  <c r="BB14" i="70"/>
  <c r="BC34" i="70"/>
  <c r="BB34" i="70"/>
  <c r="BC10" i="70"/>
  <c r="BB10" i="70"/>
  <c r="BC600" i="70"/>
  <c r="BB600" i="70"/>
  <c r="BC377" i="70"/>
  <c r="BB377" i="70"/>
  <c r="BC703" i="70"/>
  <c r="BB703" i="70"/>
  <c r="BC328" i="70"/>
  <c r="BB328" i="70"/>
  <c r="BC718" i="70"/>
  <c r="BB718" i="70"/>
  <c r="BC654" i="70"/>
  <c r="BB654" i="70"/>
  <c r="BE606" i="70"/>
  <c r="BC588" i="70"/>
  <c r="BB588" i="70"/>
  <c r="BC365" i="70"/>
  <c r="BB365" i="70"/>
  <c r="BC237" i="70"/>
  <c r="BB237" i="70"/>
  <c r="BC624" i="70"/>
  <c r="BB624" i="70"/>
  <c r="BC441" i="70"/>
  <c r="BB441" i="70"/>
  <c r="BC715" i="70"/>
  <c r="BB715" i="70"/>
  <c r="BC589" i="70"/>
  <c r="BB589" i="70"/>
  <c r="BC368" i="70"/>
  <c r="BB368" i="70"/>
  <c r="BC43" i="70"/>
  <c r="BB43" i="70"/>
  <c r="BC171" i="70"/>
  <c r="BB171" i="70"/>
  <c r="BC48" i="70"/>
  <c r="BB48" i="70"/>
  <c r="BC61" i="70"/>
  <c r="BB61" i="70"/>
  <c r="BC157" i="70"/>
  <c r="BB157" i="70"/>
  <c r="BC234" i="70"/>
  <c r="BB234" i="70"/>
  <c r="BC298" i="70"/>
  <c r="BB298" i="70"/>
  <c r="BC362" i="70"/>
  <c r="BB362" i="70"/>
  <c r="BC490" i="70"/>
  <c r="BB490" i="70"/>
  <c r="BC554" i="70"/>
  <c r="BB554" i="70"/>
  <c r="BC164" i="70"/>
  <c r="BB164" i="70"/>
  <c r="BC239" i="70"/>
  <c r="BB239" i="70"/>
  <c r="BC303" i="70"/>
  <c r="BB303" i="70"/>
  <c r="BC367" i="70"/>
  <c r="BB367" i="70"/>
  <c r="BC641" i="70"/>
  <c r="BB641" i="70"/>
  <c r="BC745" i="70"/>
  <c r="BB745" i="70"/>
  <c r="BE746" i="70"/>
  <c r="BC759" i="70"/>
  <c r="BB759" i="70"/>
  <c r="BC776" i="70"/>
  <c r="BB776" i="70"/>
  <c r="BE771" i="70"/>
  <c r="BC305" i="70"/>
  <c r="BB305" i="70"/>
  <c r="BC22" i="70"/>
  <c r="BB22" i="70"/>
  <c r="BC156" i="70"/>
  <c r="BB156" i="70"/>
  <c r="BC591" i="70"/>
  <c r="BB591" i="70"/>
  <c r="BC361" i="70"/>
  <c r="BB361" i="70"/>
  <c r="BC695" i="70"/>
  <c r="BB695" i="70"/>
  <c r="BC552" i="70"/>
  <c r="BB552" i="70"/>
  <c r="BC714" i="70"/>
  <c r="BB714" i="70"/>
  <c r="BC650" i="70"/>
  <c r="BB650" i="70"/>
  <c r="BC583" i="70"/>
  <c r="BB583" i="70"/>
  <c r="BC485" i="70"/>
  <c r="BB485" i="70"/>
  <c r="BC357" i="70"/>
  <c r="BB357" i="70"/>
  <c r="BC229" i="70"/>
  <c r="BB229" i="70"/>
  <c r="BC50" i="70"/>
  <c r="BB50" i="70"/>
  <c r="BC620" i="70"/>
  <c r="BB620" i="70"/>
  <c r="BC707" i="70"/>
  <c r="BB707" i="70"/>
  <c r="BC579" i="70"/>
  <c r="BB579" i="70"/>
  <c r="BC352" i="70"/>
  <c r="BB352" i="70"/>
  <c r="BC47" i="70"/>
  <c r="BB47" i="70"/>
  <c r="BC111" i="70"/>
  <c r="BB111" i="70"/>
  <c r="BC175" i="70"/>
  <c r="BB175" i="70"/>
  <c r="BC52" i="70"/>
  <c r="BB52" i="70"/>
  <c r="BC162" i="70"/>
  <c r="BB162" i="70"/>
  <c r="BC238" i="70"/>
  <c r="BB238" i="70"/>
  <c r="BC302" i="70"/>
  <c r="BB302" i="70"/>
  <c r="BC366" i="70"/>
  <c r="BB366" i="70"/>
  <c r="BC169" i="70"/>
  <c r="BB169" i="70"/>
  <c r="BC243" i="70"/>
  <c r="BB243" i="70"/>
  <c r="BC371" i="70"/>
  <c r="BB371" i="70"/>
  <c r="BC435" i="70"/>
  <c r="BB435" i="70"/>
  <c r="BC717" i="70"/>
  <c r="BB717" i="70"/>
  <c r="BC653" i="70"/>
  <c r="BB653" i="70"/>
  <c r="BC587" i="70"/>
  <c r="BB587" i="70"/>
  <c r="BC364" i="70"/>
  <c r="BB364" i="70"/>
  <c r="BC236" i="70"/>
  <c r="BB236" i="70"/>
  <c r="BC65" i="70"/>
  <c r="BB65" i="70"/>
  <c r="BC324" i="70"/>
  <c r="BB324" i="70"/>
  <c r="BC625" i="70"/>
  <c r="BB625" i="70"/>
  <c r="BC128" i="70"/>
  <c r="BB128" i="70"/>
  <c r="BE748" i="70"/>
  <c r="BC744" i="70"/>
  <c r="BB744" i="70"/>
  <c r="BE752" i="70"/>
  <c r="BC779" i="70"/>
  <c r="BB779" i="70"/>
  <c r="BC11" i="70"/>
  <c r="BB11" i="70"/>
  <c r="BC26" i="70"/>
  <c r="BB26" i="70"/>
  <c r="BC684" i="70"/>
  <c r="BB684" i="70"/>
  <c r="BC537" i="70"/>
  <c r="BB537" i="70"/>
  <c r="BC257" i="70"/>
  <c r="BB257" i="70"/>
  <c r="BC651" i="70"/>
  <c r="BB651" i="70"/>
  <c r="BC488" i="70"/>
  <c r="BB488" i="70"/>
  <c r="BC224" i="70"/>
  <c r="BB224" i="70"/>
  <c r="BC694" i="70"/>
  <c r="BB694" i="70"/>
  <c r="BC630" i="70"/>
  <c r="BB630" i="70"/>
  <c r="BC445" i="70"/>
  <c r="BB445" i="70"/>
  <c r="BC182" i="70"/>
  <c r="BB182" i="70"/>
  <c r="BC704" i="70"/>
  <c r="BB704" i="70"/>
  <c r="BC353" i="70"/>
  <c r="BB353" i="70"/>
  <c r="BE607" i="70"/>
  <c r="BC525" i="70"/>
  <c r="BB525" i="70"/>
  <c r="BC264" i="70"/>
  <c r="BB264" i="70"/>
  <c r="BC131" i="70"/>
  <c r="BB131" i="70"/>
  <c r="BC195" i="70"/>
  <c r="BB195" i="70"/>
  <c r="BC189" i="70"/>
  <c r="BB189" i="70"/>
  <c r="BC258" i="70"/>
  <c r="BB258" i="70"/>
  <c r="BC386" i="70"/>
  <c r="BB386" i="70"/>
  <c r="BC450" i="70"/>
  <c r="BB450" i="70"/>
  <c r="BC514" i="70"/>
  <c r="BB514" i="70"/>
  <c r="BC578" i="70"/>
  <c r="BB578" i="70"/>
  <c r="BC196" i="70"/>
  <c r="BB196" i="70"/>
  <c r="BC263" i="70"/>
  <c r="BB263" i="70"/>
  <c r="BC327" i="70"/>
  <c r="BB327" i="70"/>
  <c r="BC391" i="70"/>
  <c r="BB391" i="70"/>
  <c r="BC455" i="70"/>
  <c r="BB455" i="70"/>
  <c r="BC519" i="70"/>
  <c r="BB519" i="70"/>
  <c r="BC697" i="70"/>
  <c r="BB697" i="70"/>
  <c r="BC633" i="70"/>
  <c r="BB633" i="70"/>
  <c r="BE601" i="70"/>
  <c r="BC356" i="70"/>
  <c r="BB356" i="70"/>
  <c r="BC549" i="70"/>
  <c r="BB549" i="70"/>
  <c r="BC81" i="70"/>
  <c r="BB81" i="70"/>
  <c r="AT360" i="70"/>
  <c r="AT521" i="70"/>
  <c r="AT751" i="70"/>
  <c r="AT74" i="70"/>
  <c r="AT423" i="70"/>
  <c r="AT347" i="70"/>
  <c r="AT753" i="70"/>
  <c r="AT763" i="70"/>
  <c r="AT774" i="70"/>
  <c r="AT741" i="70"/>
  <c r="AT759" i="70"/>
  <c r="AT767" i="70"/>
  <c r="AT748" i="70"/>
  <c r="AT770" i="70"/>
  <c r="AT757" i="70"/>
  <c r="AT785" i="70"/>
  <c r="AT779" i="70"/>
  <c r="AT755" i="70"/>
  <c r="AT760" i="70"/>
  <c r="AT744" i="70"/>
  <c r="AT775" i="70"/>
  <c r="AT756" i="70"/>
  <c r="AT761" i="70"/>
  <c r="AT771" i="70"/>
  <c r="AT762" i="70"/>
  <c r="AT740" i="70"/>
  <c r="AZ750" i="70"/>
  <c r="AT777" i="70"/>
  <c r="AZ758" i="70"/>
  <c r="AZ766" i="70"/>
  <c r="AT746" i="70"/>
  <c r="AZ738" i="70"/>
  <c r="AZ772" i="70"/>
  <c r="AZ783" i="70"/>
  <c r="AT764" i="70"/>
  <c r="AZ764" i="70"/>
  <c r="AZ744" i="70"/>
  <c r="AZ775" i="70"/>
  <c r="AZ741" i="70"/>
  <c r="AZ756" i="70"/>
  <c r="AZ779" i="70"/>
  <c r="AC3" i="70"/>
  <c r="AB3" i="70"/>
  <c r="AA3" i="70"/>
  <c r="AZ749" i="70"/>
  <c r="AZ739" i="70"/>
  <c r="AT750" i="70"/>
  <c r="AZ763" i="70"/>
  <c r="AZ777" i="70"/>
  <c r="AZ761" i="70"/>
  <c r="AZ782" i="70"/>
  <c r="AZ753" i="70"/>
  <c r="AT743" i="70"/>
  <c r="AZ743" i="70"/>
  <c r="AZ751" i="70"/>
  <c r="AZ769" i="70"/>
  <c r="AT766" i="70"/>
  <c r="AT780" i="70"/>
  <c r="AO780" i="70"/>
  <c r="AZ768" i="70"/>
  <c r="AT781" i="70"/>
  <c r="AZ760" i="70"/>
  <c r="AZ740" i="70"/>
  <c r="AT738" i="70"/>
  <c r="AT772" i="70"/>
  <c r="AO772" i="70"/>
  <c r="AT776" i="70"/>
  <c r="AZ776" i="70"/>
  <c r="AZ778" i="70"/>
  <c r="AT778" i="70"/>
  <c r="AZ771" i="70"/>
  <c r="AZ748" i="70"/>
  <c r="AT752" i="70"/>
  <c r="AZ755" i="70"/>
  <c r="AZ780" i="70"/>
  <c r="AZ757" i="70"/>
  <c r="AZ746" i="70"/>
  <c r="AZ759" i="70"/>
  <c r="AZ747" i="70"/>
  <c r="AZ773" i="70"/>
  <c r="AT739" i="70"/>
  <c r="AO739" i="70"/>
  <c r="AZ765" i="70"/>
  <c r="AT754" i="70"/>
  <c r="AZ754" i="70"/>
  <c r="AZ767" i="70"/>
  <c r="AZ774" i="70"/>
  <c r="AT742" i="70"/>
  <c r="AZ742" i="70"/>
  <c r="AZ770" i="70"/>
  <c r="AT768" i="70"/>
  <c r="AZ781" i="70"/>
  <c r="AZ745" i="70"/>
  <c r="AT783" i="70"/>
  <c r="AZ785" i="70"/>
  <c r="AZ762" i="70"/>
  <c r="AZ752" i="70"/>
  <c r="AZ784" i="70"/>
  <c r="AT9" i="70"/>
  <c r="AT684" i="70"/>
  <c r="AT255" i="70"/>
  <c r="AT271" i="70"/>
  <c r="AT187" i="70"/>
  <c r="AT548" i="70"/>
  <c r="AT243" i="70"/>
  <c r="AT400" i="70"/>
  <c r="AT133" i="70"/>
  <c r="AT30" i="70"/>
  <c r="AT405" i="70"/>
  <c r="AT648" i="70"/>
  <c r="AT47" i="70"/>
  <c r="AT207" i="70"/>
  <c r="AT492" i="70"/>
  <c r="AT381" i="70"/>
  <c r="AT665" i="70"/>
  <c r="AT176" i="70"/>
  <c r="AT13" i="70"/>
  <c r="AT250" i="70"/>
  <c r="AT628" i="70"/>
  <c r="AT78" i="70"/>
  <c r="AT40" i="70"/>
  <c r="AT520" i="70"/>
  <c r="AO596" i="70"/>
  <c r="AO234" i="70"/>
  <c r="AT641" i="70"/>
  <c r="AT547" i="70"/>
  <c r="AT653" i="70"/>
  <c r="AT417" i="70"/>
  <c r="AT546" i="70"/>
  <c r="AT465" i="70"/>
  <c r="AT696" i="70"/>
  <c r="AZ734" i="70"/>
  <c r="AZ737" i="70"/>
  <c r="AZ721" i="70"/>
  <c r="AZ717" i="70"/>
  <c r="AZ719" i="70"/>
  <c r="AZ725" i="70"/>
  <c r="AZ154" i="70"/>
  <c r="AZ684" i="70"/>
  <c r="AZ580" i="70"/>
  <c r="AZ481" i="70"/>
  <c r="AZ687" i="70"/>
  <c r="AZ619" i="70"/>
  <c r="AZ424" i="70"/>
  <c r="AZ288" i="70"/>
  <c r="AZ678" i="70"/>
  <c r="AZ630" i="70"/>
  <c r="AZ477" i="70"/>
  <c r="AZ349" i="70"/>
  <c r="AZ182" i="70"/>
  <c r="AZ704" i="70"/>
  <c r="AZ640" i="70"/>
  <c r="AZ353" i="70"/>
  <c r="AZ667" i="70"/>
  <c r="AZ607" i="70"/>
  <c r="AZ568" i="70"/>
  <c r="AZ51" i="70"/>
  <c r="AZ115" i="70"/>
  <c r="AZ179" i="70"/>
  <c r="AZ195" i="70"/>
  <c r="AZ72" i="70"/>
  <c r="AZ104" i="70"/>
  <c r="AZ125" i="70"/>
  <c r="AZ146" i="70"/>
  <c r="AZ242" i="70"/>
  <c r="AZ306" i="70"/>
  <c r="AZ370" i="70"/>
  <c r="AZ418" i="70"/>
  <c r="AZ482" i="70"/>
  <c r="AZ54" i="70"/>
  <c r="AZ263" i="70"/>
  <c r="AZ327" i="70"/>
  <c r="AZ391" i="70"/>
  <c r="BA439" i="70"/>
  <c r="AZ439" i="70"/>
  <c r="AZ487" i="70"/>
  <c r="AZ503" i="70"/>
  <c r="AZ665" i="70"/>
  <c r="AZ601" i="70"/>
  <c r="AZ539" i="70"/>
  <c r="AZ516" i="70"/>
  <c r="AZ292" i="70"/>
  <c r="AZ228" i="70"/>
  <c r="AZ49" i="70"/>
  <c r="BA440" i="70"/>
  <c r="AZ440" i="70"/>
  <c r="AZ21" i="70"/>
  <c r="AZ421" i="70"/>
  <c r="AZ543" i="70"/>
  <c r="AZ536" i="70"/>
  <c r="AZ143" i="70"/>
  <c r="AZ207" i="70"/>
  <c r="AZ98" i="70"/>
  <c r="AZ334" i="70"/>
  <c r="AZ414" i="70"/>
  <c r="AZ291" i="70"/>
  <c r="AZ467" i="70"/>
  <c r="AZ16" i="70"/>
  <c r="BA336" i="70"/>
  <c r="AZ336" i="70"/>
  <c r="AZ113" i="70"/>
  <c r="AZ329" i="70"/>
  <c r="AZ241" i="70"/>
  <c r="AZ679" i="70"/>
  <c r="AZ208" i="70"/>
  <c r="AZ706" i="70"/>
  <c r="AZ572" i="70"/>
  <c r="AZ529" i="70"/>
  <c r="AZ405" i="70"/>
  <c r="AZ277" i="70"/>
  <c r="AZ245" i="70"/>
  <c r="AZ172" i="70"/>
  <c r="AZ129" i="70"/>
  <c r="AZ82" i="70"/>
  <c r="AZ604" i="70"/>
  <c r="AZ457" i="70"/>
  <c r="AZ599" i="70"/>
  <c r="AZ87" i="70"/>
  <c r="AZ151" i="70"/>
  <c r="AZ44" i="70"/>
  <c r="AZ85" i="70"/>
  <c r="AZ152" i="70"/>
  <c r="AZ173" i="70"/>
  <c r="AZ214" i="70"/>
  <c r="AZ310" i="70"/>
  <c r="AZ374" i="70"/>
  <c r="AZ454" i="70"/>
  <c r="AZ518" i="70"/>
  <c r="AZ566" i="70"/>
  <c r="AZ201" i="70"/>
  <c r="AZ235" i="70"/>
  <c r="AZ299" i="70"/>
  <c r="AZ363" i="70"/>
  <c r="AZ459" i="70"/>
  <c r="AZ709" i="70"/>
  <c r="AZ645" i="70"/>
  <c r="AZ476" i="70"/>
  <c r="AZ380" i="70"/>
  <c r="AZ252" i="70"/>
  <c r="AZ181" i="70"/>
  <c r="AZ138" i="70"/>
  <c r="AZ504" i="70"/>
  <c r="AZ240" i="70"/>
  <c r="AZ561" i="70"/>
  <c r="AZ485" i="70"/>
  <c r="AZ425" i="70"/>
  <c r="AT239" i="70"/>
  <c r="AT692" i="70"/>
  <c r="AO595" i="70"/>
  <c r="AO236" i="70"/>
  <c r="AZ735" i="70"/>
  <c r="AZ715" i="70"/>
  <c r="AZ727" i="70"/>
  <c r="AZ714" i="70"/>
  <c r="AZ716" i="70"/>
  <c r="AZ732" i="70"/>
  <c r="AZ723" i="70"/>
  <c r="AZ101" i="70"/>
  <c r="AZ652" i="70"/>
  <c r="AZ417" i="70"/>
  <c r="AZ188" i="70"/>
  <c r="AZ584" i="70"/>
  <c r="AZ662" i="70"/>
  <c r="AZ614" i="70"/>
  <c r="AZ577" i="70"/>
  <c r="AZ535" i="70"/>
  <c r="BA445" i="70"/>
  <c r="AZ445" i="70"/>
  <c r="AZ317" i="70"/>
  <c r="AZ612" i="70"/>
  <c r="AZ265" i="70"/>
  <c r="AZ699" i="70"/>
  <c r="AZ464" i="70"/>
  <c r="AZ320" i="70"/>
  <c r="AZ67" i="70"/>
  <c r="AZ131" i="70"/>
  <c r="AZ24" i="70"/>
  <c r="AZ88" i="70"/>
  <c r="AZ45" i="70"/>
  <c r="AZ258" i="70"/>
  <c r="AZ322" i="70"/>
  <c r="AZ386" i="70"/>
  <c r="BA434" i="70"/>
  <c r="AZ434" i="70"/>
  <c r="AZ498" i="70"/>
  <c r="AZ546" i="70"/>
  <c r="AZ578" i="70"/>
  <c r="AZ86" i="70"/>
  <c r="AZ132" i="70"/>
  <c r="AZ153" i="70"/>
  <c r="AZ174" i="70"/>
  <c r="AZ215" i="70"/>
  <c r="AZ279" i="70"/>
  <c r="AZ343" i="70"/>
  <c r="AZ519" i="70"/>
  <c r="AZ12" i="70"/>
  <c r="AZ649" i="70"/>
  <c r="AZ581" i="70"/>
  <c r="AZ484" i="70"/>
  <c r="AZ388" i="70"/>
  <c r="AZ260" i="70"/>
  <c r="AZ682" i="70"/>
  <c r="AZ618" i="70"/>
  <c r="AZ540" i="70"/>
  <c r="AZ357" i="70"/>
  <c r="AZ229" i="70"/>
  <c r="AZ680" i="70"/>
  <c r="AZ68" i="70"/>
  <c r="AZ205" i="70"/>
  <c r="AZ478" i="70"/>
  <c r="AZ339" i="70"/>
  <c r="AZ653" i="70"/>
  <c r="AZ332" i="70"/>
  <c r="AZ14" i="70"/>
  <c r="AZ281" i="70"/>
  <c r="AZ708" i="70"/>
  <c r="AZ569" i="70"/>
  <c r="AZ166" i="70"/>
  <c r="AZ531" i="70"/>
  <c r="AZ472" i="70"/>
  <c r="AZ344" i="70"/>
  <c r="AZ13" i="70"/>
  <c r="AZ690" i="70"/>
  <c r="AZ501" i="70"/>
  <c r="AZ373" i="70"/>
  <c r="AZ213" i="70"/>
  <c r="AZ564" i="70"/>
  <c r="AZ401" i="70"/>
  <c r="AZ631" i="70"/>
  <c r="AZ557" i="70"/>
  <c r="AZ39" i="70"/>
  <c r="AZ103" i="70"/>
  <c r="AZ167" i="70"/>
  <c r="AZ60" i="70"/>
  <c r="AZ109" i="70"/>
  <c r="AZ130" i="70"/>
  <c r="AZ230" i="70"/>
  <c r="AZ262" i="70"/>
  <c r="AZ326" i="70"/>
  <c r="AZ390" i="70"/>
  <c r="AZ406" i="70"/>
  <c r="AZ470" i="70"/>
  <c r="AZ534" i="70"/>
  <c r="AZ582" i="70"/>
  <c r="AZ30" i="70"/>
  <c r="AZ180" i="70"/>
  <c r="AZ251" i="70"/>
  <c r="AZ315" i="70"/>
  <c r="AZ379" i="70"/>
  <c r="AZ411" i="70"/>
  <c r="AZ475" i="70"/>
  <c r="AZ6" i="70"/>
  <c r="AZ693" i="70"/>
  <c r="AZ629" i="70"/>
  <c r="AZ533" i="70"/>
  <c r="BA444" i="70"/>
  <c r="AZ444" i="70"/>
  <c r="AZ348" i="70"/>
  <c r="AZ297" i="70"/>
  <c r="AZ698" i="70"/>
  <c r="AZ325" i="70"/>
  <c r="AZ620" i="70"/>
  <c r="AZ141" i="70"/>
  <c r="AZ366" i="70"/>
  <c r="AZ430" i="70"/>
  <c r="AZ105" i="70"/>
  <c r="AZ190" i="70"/>
  <c r="AZ323" i="70"/>
  <c r="AZ499" i="70"/>
  <c r="AZ701" i="70"/>
  <c r="AZ668" i="70"/>
  <c r="BA449" i="70"/>
  <c r="AZ449" i="70"/>
  <c r="AZ256" i="70"/>
  <c r="AZ670" i="70"/>
  <c r="AZ606" i="70"/>
  <c r="AZ429" i="70"/>
  <c r="AZ301" i="70"/>
  <c r="AZ161" i="70"/>
  <c r="AZ118" i="70"/>
  <c r="AZ596" i="70"/>
  <c r="AZ553" i="70"/>
  <c r="AZ505" i="70"/>
  <c r="AO594" i="70"/>
  <c r="AO343" i="70"/>
  <c r="AZ712" i="70"/>
  <c r="AZ729" i="70"/>
  <c r="AZ711" i="70"/>
  <c r="AZ722" i="70"/>
  <c r="AZ177" i="70"/>
  <c r="AZ102" i="70"/>
  <c r="AZ9" i="70"/>
  <c r="AZ134" i="70"/>
  <c r="AZ57" i="70"/>
  <c r="AZ345" i="70"/>
  <c r="AZ541" i="70"/>
  <c r="AZ224" i="70"/>
  <c r="AZ646" i="70"/>
  <c r="AZ598" i="70"/>
  <c r="AZ413" i="70"/>
  <c r="AZ285" i="70"/>
  <c r="AZ575" i="70"/>
  <c r="AZ532" i="70"/>
  <c r="AZ473" i="70"/>
  <c r="AZ400" i="70"/>
  <c r="AZ264" i="70"/>
  <c r="AZ83" i="70"/>
  <c r="AZ147" i="70"/>
  <c r="AZ40" i="70"/>
  <c r="AZ77" i="70"/>
  <c r="AZ210" i="70"/>
  <c r="AZ274" i="70"/>
  <c r="AZ338" i="70"/>
  <c r="AZ450" i="70"/>
  <c r="AZ514" i="70"/>
  <c r="AZ562" i="70"/>
  <c r="AZ110" i="70"/>
  <c r="AZ231" i="70"/>
  <c r="AZ295" i="70"/>
  <c r="AZ359" i="70"/>
  <c r="AZ455" i="70"/>
  <c r="AZ471" i="70"/>
  <c r="AZ697" i="70"/>
  <c r="AZ633" i="70"/>
  <c r="AZ452" i="70"/>
  <c r="AZ356" i="70"/>
  <c r="AZ192" i="70"/>
  <c r="AZ149" i="70"/>
  <c r="AZ106" i="70"/>
  <c r="AZ156" i="70"/>
  <c r="AZ148" i="70"/>
  <c r="AZ387" i="70"/>
  <c r="AZ587" i="70"/>
  <c r="AZ202" i="70"/>
  <c r="AZ73" i="70"/>
  <c r="AZ18" i="70"/>
  <c r="AZ133" i="70"/>
  <c r="AZ676" i="70"/>
  <c r="AZ644" i="70"/>
  <c r="AZ465" i="70"/>
  <c r="AZ643" i="70"/>
  <c r="AZ611" i="70"/>
  <c r="AZ408" i="70"/>
  <c r="AZ272" i="70"/>
  <c r="AZ642" i="70"/>
  <c r="AZ610" i="70"/>
  <c r="AZ593" i="70"/>
  <c r="AZ469" i="70"/>
  <c r="AZ341" i="70"/>
  <c r="AZ632" i="70"/>
  <c r="AZ337" i="70"/>
  <c r="AZ233" i="70"/>
  <c r="AZ512" i="70"/>
  <c r="AZ384" i="70"/>
  <c r="AZ55" i="70"/>
  <c r="AZ119" i="70"/>
  <c r="AZ183" i="70"/>
  <c r="AZ199" i="70"/>
  <c r="AZ76" i="70"/>
  <c r="AZ246" i="70"/>
  <c r="AZ278" i="70"/>
  <c r="AZ342" i="70"/>
  <c r="AZ422" i="70"/>
  <c r="AZ486" i="70"/>
  <c r="AZ62" i="70"/>
  <c r="AZ116" i="70"/>
  <c r="AZ137" i="70"/>
  <c r="AZ158" i="70"/>
  <c r="AZ267" i="70"/>
  <c r="AZ331" i="70"/>
  <c r="AZ395" i="70"/>
  <c r="AZ427" i="70"/>
  <c r="AZ491" i="70"/>
  <c r="AZ677" i="70"/>
  <c r="AZ613" i="70"/>
  <c r="AZ555" i="70"/>
  <c r="AZ412" i="70"/>
  <c r="AZ316" i="70"/>
  <c r="AZ634" i="70"/>
  <c r="AZ193" i="70"/>
  <c r="AZ707" i="70"/>
  <c r="AZ352" i="70"/>
  <c r="AZ510" i="70"/>
  <c r="AZ637" i="70"/>
  <c r="AZ565" i="70"/>
  <c r="AZ300" i="70"/>
  <c r="AZ160" i="70"/>
  <c r="AZ305" i="70"/>
  <c r="AZ34" i="70"/>
  <c r="AZ144" i="70"/>
  <c r="AZ41" i="70"/>
  <c r="AZ10" i="70"/>
  <c r="AZ636" i="70"/>
  <c r="AZ377" i="70"/>
  <c r="AZ671" i="70"/>
  <c r="AZ186" i="70"/>
  <c r="AZ654" i="70"/>
  <c r="AZ638" i="70"/>
  <c r="AZ545" i="70"/>
  <c r="AZ269" i="70"/>
  <c r="AZ237" i="70"/>
  <c r="AZ66" i="70"/>
  <c r="AZ688" i="70"/>
  <c r="BA441" i="70"/>
  <c r="AZ441" i="70"/>
  <c r="AZ655" i="70"/>
  <c r="AZ589" i="70"/>
  <c r="AZ75" i="70"/>
  <c r="AZ139" i="70"/>
  <c r="AZ48" i="70"/>
  <c r="AZ93" i="70"/>
  <c r="AZ114" i="70"/>
  <c r="AZ218" i="70"/>
  <c r="AZ282" i="70"/>
  <c r="AZ346" i="70"/>
  <c r="AZ458" i="70"/>
  <c r="AZ522" i="70"/>
  <c r="AZ164" i="70"/>
  <c r="AZ185" i="70"/>
  <c r="AZ206" i="70"/>
  <c r="AZ239" i="70"/>
  <c r="AZ303" i="70"/>
  <c r="AZ367" i="70"/>
  <c r="AZ415" i="70"/>
  <c r="AZ479" i="70"/>
  <c r="AZ689" i="70"/>
  <c r="AZ625" i="70"/>
  <c r="AZ549" i="70"/>
  <c r="BA436" i="70"/>
  <c r="AZ436" i="70"/>
  <c r="AZ340" i="70"/>
  <c r="AZ583" i="70"/>
  <c r="AZ675" i="70"/>
  <c r="AZ63" i="70"/>
  <c r="AZ286" i="70"/>
  <c r="AZ590" i="70"/>
  <c r="AZ211" i="70"/>
  <c r="AZ249" i="70"/>
  <c r="BA433" i="70"/>
  <c r="AZ433" i="70"/>
  <c r="AZ602" i="70"/>
  <c r="AZ261" i="70"/>
  <c r="AZ648" i="70"/>
  <c r="AZ273" i="70"/>
  <c r="AZ615" i="70"/>
  <c r="AZ238" i="70"/>
  <c r="AZ494" i="70"/>
  <c r="AZ169" i="70"/>
  <c r="AT204" i="70"/>
  <c r="AT361" i="70"/>
  <c r="AT371" i="70"/>
  <c r="AT607" i="70"/>
  <c r="AT290" i="70"/>
  <c r="AT516" i="70"/>
  <c r="AT92" i="70"/>
  <c r="AO342" i="70"/>
  <c r="AO235" i="70"/>
  <c r="AT677" i="70"/>
  <c r="AZ736" i="70"/>
  <c r="AZ718" i="70"/>
  <c r="AZ720" i="70"/>
  <c r="AZ728" i="70"/>
  <c r="AZ730" i="70"/>
  <c r="AZ733" i="70"/>
  <c r="AZ726" i="70"/>
  <c r="AZ731" i="70"/>
  <c r="AZ713" i="70"/>
  <c r="AZ724" i="70"/>
  <c r="AZ124" i="70"/>
  <c r="AZ11" i="70"/>
  <c r="AZ26" i="70"/>
  <c r="AZ616" i="70"/>
  <c r="AZ537" i="70"/>
  <c r="AZ257" i="70"/>
  <c r="AZ651" i="70"/>
  <c r="AZ488" i="70"/>
  <c r="AZ360" i="70"/>
  <c r="AZ17" i="70"/>
  <c r="AZ710" i="70"/>
  <c r="AZ694" i="70"/>
  <c r="AZ556" i="70"/>
  <c r="AZ509" i="70"/>
  <c r="AZ381" i="70"/>
  <c r="AZ253" i="70"/>
  <c r="AZ221" i="70"/>
  <c r="AZ140" i="70"/>
  <c r="AZ97" i="70"/>
  <c r="AZ672" i="70"/>
  <c r="AZ409" i="70"/>
  <c r="AZ639" i="70"/>
  <c r="AZ525" i="70"/>
  <c r="AZ197" i="70"/>
  <c r="AZ35" i="70"/>
  <c r="AZ99" i="70"/>
  <c r="AZ163" i="70"/>
  <c r="AZ56" i="70"/>
  <c r="AZ168" i="70"/>
  <c r="AZ189" i="70"/>
  <c r="AZ226" i="70"/>
  <c r="AZ290" i="70"/>
  <c r="AZ354" i="70"/>
  <c r="AZ402" i="70"/>
  <c r="AZ466" i="70"/>
  <c r="AZ530" i="70"/>
  <c r="AZ594" i="70"/>
  <c r="AZ196" i="70"/>
  <c r="AZ247" i="70"/>
  <c r="AZ311" i="70"/>
  <c r="AZ375" i="70"/>
  <c r="AZ407" i="70"/>
  <c r="AZ423" i="70"/>
  <c r="AZ681" i="70"/>
  <c r="AZ617" i="70"/>
  <c r="AZ560" i="70"/>
  <c r="AZ420" i="70"/>
  <c r="AZ324" i="70"/>
  <c r="AZ659" i="70"/>
  <c r="AZ198" i="70"/>
  <c r="AZ647" i="70"/>
  <c r="AZ280" i="70"/>
  <c r="AZ95" i="70"/>
  <c r="AZ270" i="70"/>
  <c r="AZ542" i="70"/>
  <c r="AZ46" i="70"/>
  <c r="AZ227" i="70"/>
  <c r="AZ492" i="70"/>
  <c r="AZ145" i="70"/>
  <c r="AZ42" i="70"/>
  <c r="AZ23" i="70"/>
  <c r="AZ25" i="70"/>
  <c r="AZ608" i="70"/>
  <c r="AZ527" i="70"/>
  <c r="AZ393" i="70"/>
  <c r="AZ573" i="70"/>
  <c r="AZ674" i="70"/>
  <c r="AZ658" i="70"/>
  <c r="AZ626" i="70"/>
  <c r="AZ551" i="70"/>
  <c r="BA437" i="70"/>
  <c r="AZ437" i="70"/>
  <c r="AZ309" i="70"/>
  <c r="AZ696" i="70"/>
  <c r="AZ664" i="70"/>
  <c r="AZ521" i="70"/>
  <c r="AZ691" i="70"/>
  <c r="AZ663" i="70"/>
  <c r="BA448" i="70"/>
  <c r="AZ448" i="70"/>
  <c r="AZ304" i="70"/>
  <c r="AZ248" i="70"/>
  <c r="AZ176" i="70"/>
  <c r="AZ71" i="70"/>
  <c r="AZ135" i="70"/>
  <c r="AZ28" i="70"/>
  <c r="AZ92" i="70"/>
  <c r="AZ53" i="70"/>
  <c r="AZ194" i="70"/>
  <c r="AZ294" i="70"/>
  <c r="AZ358" i="70"/>
  <c r="BA438" i="70"/>
  <c r="AZ438" i="70"/>
  <c r="AZ502" i="70"/>
  <c r="AZ550" i="70"/>
  <c r="AZ94" i="70"/>
  <c r="AZ219" i="70"/>
  <c r="AZ283" i="70"/>
  <c r="AZ347" i="70"/>
  <c r="BA443" i="70"/>
  <c r="AZ443" i="70"/>
  <c r="AZ507" i="70"/>
  <c r="AZ8" i="70"/>
  <c r="AZ661" i="70"/>
  <c r="AZ597" i="70"/>
  <c r="AZ576" i="70"/>
  <c r="AZ508" i="70"/>
  <c r="AZ284" i="70"/>
  <c r="AZ220" i="70"/>
  <c r="AZ96" i="70"/>
  <c r="AZ33" i="70"/>
  <c r="AZ58" i="70"/>
  <c r="AZ695" i="70"/>
  <c r="AZ579" i="70"/>
  <c r="AZ79" i="70"/>
  <c r="AZ184" i="70"/>
  <c r="AZ254" i="70"/>
  <c r="AZ574" i="70"/>
  <c r="AZ403" i="70"/>
  <c r="AZ90" i="70"/>
  <c r="AZ15" i="70"/>
  <c r="AZ112" i="70"/>
  <c r="AZ700" i="70"/>
  <c r="AZ600" i="70"/>
  <c r="AZ559" i="70"/>
  <c r="AZ313" i="70"/>
  <c r="AZ225" i="70"/>
  <c r="AZ635" i="70"/>
  <c r="AZ603" i="70"/>
  <c r="AZ563" i="70"/>
  <c r="AZ520" i="70"/>
  <c r="AZ392" i="70"/>
  <c r="AZ702" i="70"/>
  <c r="AZ588" i="70"/>
  <c r="AZ567" i="70"/>
  <c r="AZ524" i="70"/>
  <c r="AZ493" i="70"/>
  <c r="AZ397" i="70"/>
  <c r="AZ365" i="70"/>
  <c r="AZ385" i="70"/>
  <c r="AZ623" i="70"/>
  <c r="AZ232" i="70"/>
  <c r="AZ27" i="70"/>
  <c r="AZ91" i="70"/>
  <c r="AZ155" i="70"/>
  <c r="AZ64" i="70"/>
  <c r="AZ200" i="70"/>
  <c r="AZ234" i="70"/>
  <c r="AZ298" i="70"/>
  <c r="AZ362" i="70"/>
  <c r="AZ410" i="70"/>
  <c r="AZ474" i="70"/>
  <c r="AZ38" i="70"/>
  <c r="AZ100" i="70"/>
  <c r="AZ121" i="70"/>
  <c r="AZ142" i="70"/>
  <c r="AZ255" i="70"/>
  <c r="AZ319" i="70"/>
  <c r="AZ383" i="70"/>
  <c r="AZ431" i="70"/>
  <c r="AZ495" i="70"/>
  <c r="AZ673" i="70"/>
  <c r="AZ609" i="70"/>
  <c r="AZ571" i="70"/>
  <c r="AZ528" i="70"/>
  <c r="AZ404" i="70"/>
  <c r="AZ308" i="70"/>
  <c r="AZ244" i="70"/>
  <c r="AZ128" i="70"/>
  <c r="AZ81" i="70"/>
  <c r="AZ22" i="70"/>
  <c r="AZ552" i="70"/>
  <c r="AZ312" i="70"/>
  <c r="AZ453" i="70"/>
  <c r="AZ480" i="70"/>
  <c r="AZ127" i="70"/>
  <c r="AZ350" i="70"/>
  <c r="AZ398" i="70"/>
  <c r="AZ126" i="70"/>
  <c r="AZ275" i="70"/>
  <c r="BA435" i="70"/>
  <c r="AZ435" i="70"/>
  <c r="AZ428" i="70"/>
  <c r="AZ122" i="70"/>
  <c r="AZ89" i="70"/>
  <c r="AZ548" i="70"/>
  <c r="AZ361" i="70"/>
  <c r="AZ47" i="70"/>
  <c r="AZ419" i="70"/>
  <c r="AZ216" i="70"/>
  <c r="AZ159" i="70"/>
  <c r="AZ36" i="70"/>
  <c r="AZ37" i="70"/>
  <c r="AZ302" i="70"/>
  <c r="AZ259" i="70"/>
  <c r="AZ451" i="70"/>
  <c r="AZ460" i="70"/>
  <c r="AZ165" i="70"/>
  <c r="AZ513" i="70"/>
  <c r="AZ703" i="70"/>
  <c r="AZ456" i="70"/>
  <c r="AZ328" i="70"/>
  <c r="AZ686" i="70"/>
  <c r="AZ622" i="70"/>
  <c r="AZ461" i="70"/>
  <c r="AZ333" i="70"/>
  <c r="AZ204" i="70"/>
  <c r="AZ656" i="70"/>
  <c r="AZ624" i="70"/>
  <c r="AZ321" i="70"/>
  <c r="AZ217" i="70"/>
  <c r="AZ683" i="70"/>
  <c r="AZ547" i="70"/>
  <c r="AZ496" i="70"/>
  <c r="AZ368" i="70"/>
  <c r="AZ43" i="70"/>
  <c r="AZ107" i="70"/>
  <c r="AZ171" i="70"/>
  <c r="AZ203" i="70"/>
  <c r="AZ80" i="70"/>
  <c r="AZ29" i="70"/>
  <c r="AZ250" i="70"/>
  <c r="AZ314" i="70"/>
  <c r="AZ378" i="70"/>
  <c r="AZ426" i="70"/>
  <c r="AZ490" i="70"/>
  <c r="AZ538" i="70"/>
  <c r="AZ70" i="70"/>
  <c r="AZ271" i="70"/>
  <c r="AZ335" i="70"/>
  <c r="AZ447" i="70"/>
  <c r="AZ511" i="70"/>
  <c r="AZ20" i="70"/>
  <c r="AZ657" i="70"/>
  <c r="AZ500" i="70"/>
  <c r="AZ276" i="70"/>
  <c r="AZ212" i="70"/>
  <c r="AZ170" i="70"/>
  <c r="AZ209" i="70"/>
  <c r="AZ650" i="70"/>
  <c r="AZ293" i="70"/>
  <c r="AZ150" i="70"/>
  <c r="AZ585" i="70"/>
  <c r="AZ369" i="70"/>
  <c r="AZ191" i="70"/>
  <c r="AZ84" i="70"/>
  <c r="AZ222" i="70"/>
  <c r="AZ462" i="70"/>
  <c r="AZ355" i="70"/>
  <c r="AZ515" i="70"/>
  <c r="AZ685" i="70"/>
  <c r="AZ236" i="70"/>
  <c r="AZ7" i="70"/>
  <c r="AZ692" i="70"/>
  <c r="AZ628" i="70"/>
  <c r="AZ591" i="70"/>
  <c r="AZ376" i="70"/>
  <c r="AZ666" i="70"/>
  <c r="AZ517" i="70"/>
  <c r="AZ108" i="70"/>
  <c r="AZ111" i="70"/>
  <c r="AZ318" i="70"/>
  <c r="AZ558" i="70"/>
  <c r="AZ78" i="70"/>
  <c r="AZ243" i="70"/>
  <c r="AZ483" i="70"/>
  <c r="AZ669" i="70"/>
  <c r="AZ523" i="70"/>
  <c r="AZ396" i="70"/>
  <c r="AZ117" i="70"/>
  <c r="BA432" i="70"/>
  <c r="AZ432" i="70"/>
  <c r="AZ296" i="70"/>
  <c r="AZ59" i="70"/>
  <c r="AZ123" i="70"/>
  <c r="AZ187" i="70"/>
  <c r="AZ32" i="70"/>
  <c r="AZ61" i="70"/>
  <c r="AZ136" i="70"/>
  <c r="AZ157" i="70"/>
  <c r="AZ178" i="70"/>
  <c r="AZ266" i="70"/>
  <c r="AZ330" i="70"/>
  <c r="AZ394" i="70"/>
  <c r="BA442" i="70"/>
  <c r="AZ442" i="70"/>
  <c r="AZ506" i="70"/>
  <c r="AZ554" i="70"/>
  <c r="AZ570" i="70"/>
  <c r="AZ586" i="70"/>
  <c r="AZ223" i="70"/>
  <c r="AZ287" i="70"/>
  <c r="AZ351" i="70"/>
  <c r="AZ399" i="70"/>
  <c r="AZ463" i="70"/>
  <c r="AZ705" i="70"/>
  <c r="AZ641" i="70"/>
  <c r="AZ592" i="70"/>
  <c r="AZ468" i="70"/>
  <c r="AZ372" i="70"/>
  <c r="AZ627" i="70"/>
  <c r="AZ50" i="70"/>
  <c r="AZ31" i="70"/>
  <c r="AZ120" i="70"/>
  <c r="AZ526" i="70"/>
  <c r="AZ371" i="70"/>
  <c r="AZ621" i="70"/>
  <c r="AZ544" i="70"/>
  <c r="AZ364" i="70"/>
  <c r="AZ65" i="70"/>
  <c r="AZ19" i="70"/>
  <c r="AZ289" i="70"/>
  <c r="AZ660" i="70"/>
  <c r="AZ497" i="70"/>
  <c r="AZ595" i="70"/>
  <c r="AZ389" i="70"/>
  <c r="AZ489" i="70"/>
  <c r="AZ416" i="70"/>
  <c r="AZ175" i="70"/>
  <c r="AZ52" i="70"/>
  <c r="AZ69" i="70"/>
  <c r="AZ162" i="70"/>
  <c r="AZ382" i="70"/>
  <c r="BA446" i="70"/>
  <c r="AZ446" i="70"/>
  <c r="AZ307" i="70"/>
  <c r="AZ605" i="70"/>
  <c r="AZ268" i="70"/>
  <c r="AO702" i="70"/>
  <c r="AO588" i="70"/>
  <c r="AO561" i="70"/>
  <c r="AO704" i="70"/>
  <c r="AO640" i="70"/>
  <c r="AT640" i="70"/>
  <c r="AO146" i="70"/>
  <c r="AT146" i="70"/>
  <c r="AO215" i="70"/>
  <c r="AT215" i="70"/>
  <c r="AO703" i="70"/>
  <c r="AO217" i="70"/>
  <c r="AT165" i="70"/>
  <c r="AO563" i="70"/>
  <c r="AT638" i="70"/>
  <c r="AT683" i="70"/>
  <c r="AT178" i="70"/>
  <c r="AO218" i="70"/>
  <c r="BA218" i="70" s="1"/>
  <c r="AT185" i="70"/>
  <c r="AO721" i="70"/>
  <c r="AT468" i="70"/>
  <c r="AO591" i="70"/>
  <c r="AT312" i="70"/>
  <c r="AO325" i="70"/>
  <c r="BA325" i="70" s="1"/>
  <c r="AT175" i="70"/>
  <c r="AT238" i="70"/>
  <c r="AO334" i="70"/>
  <c r="AO227" i="70"/>
  <c r="AO499" i="70"/>
  <c r="AT499" i="70"/>
  <c r="AO324" i="70"/>
  <c r="AO734" i="70"/>
  <c r="AO574" i="70"/>
  <c r="AO565" i="70"/>
  <c r="AO559" i="70"/>
  <c r="AO735" i="70"/>
  <c r="AO328" i="70"/>
  <c r="AO718" i="70"/>
  <c r="AO567" i="70"/>
  <c r="AO333" i="70"/>
  <c r="AO715" i="70"/>
  <c r="AO586" i="70"/>
  <c r="AT383" i="70"/>
  <c r="AO592" i="70"/>
  <c r="AT212" i="70"/>
  <c r="AT591" i="70"/>
  <c r="AO727" i="70"/>
  <c r="AT650" i="70"/>
  <c r="AO712" i="70"/>
  <c r="AT425" i="70"/>
  <c r="AO707" i="70"/>
  <c r="AO579" i="70"/>
  <c r="AO222" i="70"/>
  <c r="AT366" i="70"/>
  <c r="AO494" i="70"/>
  <c r="AT494" i="70"/>
  <c r="AO221" i="70"/>
  <c r="AO612" i="70"/>
  <c r="AT612" i="70"/>
  <c r="AO578" i="70"/>
  <c r="AO153" i="70"/>
  <c r="AT153" i="70"/>
  <c r="AO225" i="70"/>
  <c r="AO720" i="70"/>
  <c r="AO232" i="70"/>
  <c r="AO330" i="70"/>
  <c r="AO736" i="70"/>
  <c r="AT600" i="70"/>
  <c r="AT671" i="70"/>
  <c r="AT588" i="70"/>
  <c r="AT333" i="70"/>
  <c r="AO589" i="70"/>
  <c r="AT123" i="70"/>
  <c r="AT442" i="70"/>
  <c r="AO570" i="70"/>
  <c r="AT206" i="70"/>
  <c r="AO335" i="70"/>
  <c r="AT511" i="70"/>
  <c r="AO737" i="70"/>
  <c r="AT156" i="70"/>
  <c r="AO728" i="70"/>
  <c r="AO730" i="70"/>
  <c r="AT485" i="70"/>
  <c r="AO229" i="70"/>
  <c r="AO585" i="70"/>
  <c r="AT579" i="70"/>
  <c r="AO216" i="70"/>
  <c r="BA216" i="70" s="1"/>
  <c r="AT52" i="70"/>
  <c r="AO162" i="70"/>
  <c r="AT162" i="70"/>
  <c r="AO580" i="70"/>
  <c r="AT580" i="70"/>
  <c r="AO224" i="70"/>
  <c r="AO726" i="70"/>
  <c r="AO662" i="70"/>
  <c r="AT662" i="70"/>
  <c r="AO338" i="70"/>
  <c r="AO487" i="70"/>
  <c r="AT487" i="70"/>
  <c r="AO329" i="70"/>
  <c r="AO722" i="70"/>
  <c r="AO572" i="70"/>
  <c r="AO337" i="70"/>
  <c r="AO723" i="70"/>
  <c r="AO230" i="70"/>
  <c r="AO331" i="70"/>
  <c r="AO576" i="70"/>
  <c r="AX735" i="70"/>
  <c r="AX715" i="70"/>
  <c r="AX737" i="70"/>
  <c r="AX721" i="70"/>
  <c r="AX727" i="70"/>
  <c r="AX717" i="70"/>
  <c r="AX723" i="70"/>
  <c r="AX725" i="70"/>
  <c r="AX154" i="70"/>
  <c r="AX684" i="70"/>
  <c r="AX616" i="70"/>
  <c r="AX481" i="70"/>
  <c r="AX188" i="70"/>
  <c r="AX360" i="70"/>
  <c r="AX710" i="70"/>
  <c r="AX646" i="70"/>
  <c r="AX577" i="70"/>
  <c r="AX535" i="70"/>
  <c r="AX477" i="70"/>
  <c r="AX349" i="70"/>
  <c r="AX182" i="70"/>
  <c r="AX672" i="70"/>
  <c r="AX353" i="70"/>
  <c r="AX699" i="70"/>
  <c r="AX464" i="70"/>
  <c r="AX51" i="70"/>
  <c r="AX115" i="70"/>
  <c r="AX179" i="70"/>
  <c r="AX24" i="70"/>
  <c r="AX88" i="70"/>
  <c r="AX125" i="70"/>
  <c r="AX146" i="70"/>
  <c r="AX242" i="70"/>
  <c r="AX290" i="70"/>
  <c r="AX354" i="70"/>
  <c r="AX418" i="70"/>
  <c r="AX482" i="70"/>
  <c r="AX594" i="70"/>
  <c r="AX54" i="70"/>
  <c r="AX132" i="70"/>
  <c r="AX215" i="70"/>
  <c r="AX279" i="70"/>
  <c r="AX343" i="70"/>
  <c r="AX439" i="70"/>
  <c r="AX503" i="70"/>
  <c r="AX12" i="70"/>
  <c r="AX617" i="70"/>
  <c r="AX484" i="70"/>
  <c r="AX356" i="70"/>
  <c r="AX228" i="70"/>
  <c r="AX49" i="70"/>
  <c r="AX21" i="70"/>
  <c r="AX421" i="70"/>
  <c r="AX680" i="70"/>
  <c r="AX647" i="70"/>
  <c r="AX280" i="70"/>
  <c r="AX143" i="70"/>
  <c r="AX68" i="70"/>
  <c r="AX98" i="70"/>
  <c r="AX414" i="70"/>
  <c r="AX291" i="70"/>
  <c r="AX467" i="70"/>
  <c r="AX653" i="70"/>
  <c r="AX113" i="70"/>
  <c r="AX569" i="70"/>
  <c r="AX329" i="70"/>
  <c r="AX241" i="70"/>
  <c r="AX573" i="70"/>
  <c r="AX472" i="70"/>
  <c r="AX208" i="70"/>
  <c r="AX674" i="70"/>
  <c r="AX610" i="70"/>
  <c r="AX529" i="70"/>
  <c r="AX405" i="70"/>
  <c r="AX277" i="70"/>
  <c r="AX245" i="70"/>
  <c r="AX129" i="70"/>
  <c r="AX82" i="70"/>
  <c r="AX604" i="70"/>
  <c r="AX564" i="70"/>
  <c r="AX457" i="70"/>
  <c r="AX631" i="70"/>
  <c r="AX599" i="70"/>
  <c r="AX557" i="70"/>
  <c r="AX304" i="70"/>
  <c r="AX87" i="70"/>
  <c r="AX151" i="70"/>
  <c r="AX60" i="70"/>
  <c r="AX85" i="70"/>
  <c r="AX173" i="70"/>
  <c r="AX214" i="70"/>
  <c r="AX262" i="70"/>
  <c r="AX326" i="70"/>
  <c r="AX390" i="70"/>
  <c r="AX454" i="70"/>
  <c r="AX518" i="70"/>
  <c r="AX566" i="70"/>
  <c r="AX180" i="70"/>
  <c r="AX201" i="70"/>
  <c r="AX299" i="70"/>
  <c r="AX363" i="70"/>
  <c r="AX411" i="70"/>
  <c r="AO558" i="70"/>
  <c r="AO590" i="70"/>
  <c r="AO717" i="70"/>
  <c r="AO332" i="70"/>
  <c r="AO226" i="70"/>
  <c r="AO729" i="70"/>
  <c r="AO581" i="70"/>
  <c r="AT106" i="70"/>
  <c r="AT249" i="70"/>
  <c r="AT73" i="70"/>
  <c r="AT166" i="70"/>
  <c r="AO593" i="70"/>
  <c r="AT529" i="70"/>
  <c r="AT28" i="70"/>
  <c r="AO326" i="70"/>
  <c r="BA326" i="70" s="1"/>
  <c r="AT534" i="70"/>
  <c r="AO566" i="70"/>
  <c r="AO725" i="70"/>
  <c r="AT284" i="70"/>
  <c r="AO220" i="70"/>
  <c r="AX732" i="70"/>
  <c r="AX101" i="70"/>
  <c r="AX652" i="70"/>
  <c r="AX417" i="70"/>
  <c r="AX619" i="70"/>
  <c r="AX584" i="70"/>
  <c r="AX288" i="70"/>
  <c r="AX694" i="70"/>
  <c r="AX630" i="70"/>
  <c r="AX445" i="70"/>
  <c r="AX317" i="70"/>
  <c r="AX640" i="70"/>
  <c r="AX532" i="70"/>
  <c r="AX265" i="70"/>
  <c r="AX667" i="70"/>
  <c r="AX400" i="70"/>
  <c r="AX67" i="70"/>
  <c r="AX131" i="70"/>
  <c r="AX40" i="70"/>
  <c r="AX45" i="70"/>
  <c r="AX306" i="70"/>
  <c r="AX370" i="70"/>
  <c r="AX434" i="70"/>
  <c r="AX498" i="70"/>
  <c r="AX546" i="70"/>
  <c r="AX86" i="70"/>
  <c r="AX153" i="70"/>
  <c r="AX174" i="70"/>
  <c r="AX231" i="70"/>
  <c r="AX295" i="70"/>
  <c r="AX359" i="70"/>
  <c r="AX455" i="70"/>
  <c r="AX519" i="70"/>
  <c r="AX581" i="70"/>
  <c r="AX539" i="70"/>
  <c r="AX452" i="70"/>
  <c r="AX324" i="70"/>
  <c r="AX192" i="70"/>
  <c r="AX156" i="70"/>
  <c r="AX682" i="70"/>
  <c r="AX540" i="70"/>
  <c r="AX357" i="70"/>
  <c r="AX229" i="70"/>
  <c r="AX205" i="70"/>
  <c r="AX478" i="70"/>
  <c r="AX148" i="70"/>
  <c r="AX339" i="70"/>
  <c r="AX336" i="70"/>
  <c r="AX14" i="70"/>
  <c r="AX281" i="70"/>
  <c r="AX708" i="70"/>
  <c r="AX644" i="70"/>
  <c r="AX166" i="70"/>
  <c r="AX679" i="70"/>
  <c r="AX643" i="70"/>
  <c r="AX531" i="70"/>
  <c r="AX408" i="70"/>
  <c r="AX13" i="70"/>
  <c r="AX658" i="70"/>
  <c r="AX501" i="70"/>
  <c r="AX373" i="70"/>
  <c r="AX213" i="70"/>
  <c r="AX632" i="70"/>
  <c r="AX401" i="70"/>
  <c r="AX512" i="70"/>
  <c r="AX248" i="70"/>
  <c r="AX39" i="70"/>
  <c r="AX103" i="70"/>
  <c r="AX167" i="70"/>
  <c r="AX199" i="70"/>
  <c r="AX76" i="70"/>
  <c r="AX109" i="70"/>
  <c r="AX130" i="70"/>
  <c r="AX230" i="70"/>
  <c r="AX278" i="70"/>
  <c r="AX342" i="70"/>
  <c r="AX406" i="70"/>
  <c r="AX470" i="70"/>
  <c r="AX534" i="70"/>
  <c r="AX582" i="70"/>
  <c r="AX30" i="70"/>
  <c r="AX116" i="70"/>
  <c r="AX251" i="70"/>
  <c r="AX315" i="70"/>
  <c r="AX379" i="70"/>
  <c r="AX427" i="70"/>
  <c r="AO587" i="70"/>
  <c r="AO716" i="70"/>
  <c r="AO710" i="70"/>
  <c r="AO732" i="70"/>
  <c r="AO575" i="70"/>
  <c r="AO562" i="70"/>
  <c r="AO231" i="70"/>
  <c r="AO327" i="70"/>
  <c r="AO228" i="70"/>
  <c r="AO706" i="70"/>
  <c r="AO341" i="70"/>
  <c r="AO724" i="70"/>
  <c r="AO233" i="70"/>
  <c r="AO219" i="70"/>
  <c r="AX718" i="70"/>
  <c r="AX714" i="70"/>
  <c r="AX716" i="70"/>
  <c r="AX726" i="70"/>
  <c r="AX731" i="70"/>
  <c r="AX729" i="70"/>
  <c r="AX711" i="70"/>
  <c r="AX177" i="70"/>
  <c r="AX124" i="70"/>
  <c r="AX102" i="70"/>
  <c r="AX11" i="70"/>
  <c r="AX9" i="70"/>
  <c r="AX134" i="70"/>
  <c r="AX57" i="70"/>
  <c r="AX345" i="70"/>
  <c r="AX541" i="70"/>
  <c r="AX488" i="70"/>
  <c r="AX224" i="70"/>
  <c r="AX678" i="70"/>
  <c r="AX614" i="70"/>
  <c r="AX413" i="70"/>
  <c r="AX285" i="70"/>
  <c r="AX140" i="70"/>
  <c r="AX612" i="70"/>
  <c r="AX575" i="70"/>
  <c r="AX473" i="70"/>
  <c r="AX639" i="70"/>
  <c r="AX320" i="70"/>
  <c r="AX83" i="70"/>
  <c r="AX147" i="70"/>
  <c r="AX56" i="70"/>
  <c r="AX77" i="70"/>
  <c r="AX168" i="70"/>
  <c r="AX210" i="70"/>
  <c r="AX258" i="70"/>
  <c r="AX322" i="70"/>
  <c r="AX386" i="70"/>
  <c r="AX450" i="70"/>
  <c r="AX514" i="70"/>
  <c r="AX562" i="70"/>
  <c r="AX110" i="70"/>
  <c r="AX247" i="70"/>
  <c r="AX311" i="70"/>
  <c r="AX375" i="70"/>
  <c r="AX407" i="70"/>
  <c r="AX471" i="70"/>
  <c r="AX697" i="70"/>
  <c r="AX649" i="70"/>
  <c r="AX633" i="70"/>
  <c r="AX560" i="70"/>
  <c r="AX420" i="70"/>
  <c r="AX292" i="70"/>
  <c r="AX149" i="70"/>
  <c r="AX106" i="70"/>
  <c r="AX618" i="70"/>
  <c r="AX270" i="70"/>
  <c r="AX227" i="70"/>
  <c r="AX387" i="70"/>
  <c r="AX492" i="70"/>
  <c r="AX202" i="70"/>
  <c r="AX73" i="70"/>
  <c r="AX18" i="70"/>
  <c r="AX133" i="70"/>
  <c r="AX676" i="70"/>
  <c r="AX608" i="70"/>
  <c r="AX465" i="70"/>
  <c r="AX344" i="70"/>
  <c r="AX706" i="70"/>
  <c r="AX642" i="70"/>
  <c r="AX593" i="70"/>
  <c r="AX551" i="70"/>
  <c r="AX469" i="70"/>
  <c r="AX341" i="70"/>
  <c r="AX664" i="70"/>
  <c r="AX337" i="70"/>
  <c r="AX233" i="70"/>
  <c r="AX691" i="70"/>
  <c r="AX448" i="70"/>
  <c r="AX176" i="70"/>
  <c r="AX55" i="70"/>
  <c r="AX119" i="70"/>
  <c r="AX183" i="70"/>
  <c r="AX28" i="70"/>
  <c r="AX92" i="70"/>
  <c r="AX194" i="70"/>
  <c r="AX246" i="70"/>
  <c r="AX294" i="70"/>
  <c r="AX358" i="70"/>
  <c r="AX422" i="70"/>
  <c r="AX486" i="70"/>
  <c r="AX62" i="70"/>
  <c r="AX137" i="70"/>
  <c r="AX158" i="70"/>
  <c r="AX219" i="70"/>
  <c r="AX267" i="70"/>
  <c r="AX331" i="70"/>
  <c r="AX395" i="70"/>
  <c r="AX443" i="70"/>
  <c r="AO339" i="70"/>
  <c r="AO733" i="70"/>
  <c r="AO719" i="70"/>
  <c r="AO584" i="70"/>
  <c r="AO577" i="70"/>
  <c r="AT97" i="70"/>
  <c r="AT473" i="70"/>
  <c r="AO731" i="70"/>
  <c r="AO568" i="70"/>
  <c r="AT99" i="70"/>
  <c r="AT418" i="70"/>
  <c r="AT359" i="70"/>
  <c r="AO713" i="70"/>
  <c r="AT601" i="70"/>
  <c r="AO560" i="70"/>
  <c r="AO708" i="70"/>
  <c r="AO569" i="70"/>
  <c r="AO711" i="70"/>
  <c r="AO573" i="70"/>
  <c r="AT674" i="70"/>
  <c r="AT572" i="70"/>
  <c r="AT604" i="70"/>
  <c r="AO564" i="70"/>
  <c r="AT448" i="70"/>
  <c r="AT278" i="70"/>
  <c r="AO582" i="70"/>
  <c r="AO709" i="70"/>
  <c r="AX736" i="70"/>
  <c r="AX734" i="70"/>
  <c r="AX720" i="70"/>
  <c r="AX728" i="70"/>
  <c r="AX730" i="70"/>
  <c r="AX712" i="70"/>
  <c r="AX733" i="70"/>
  <c r="AX719" i="70"/>
  <c r="AX713" i="70"/>
  <c r="AX722" i="70"/>
  <c r="AX724" i="70"/>
  <c r="AX26" i="70"/>
  <c r="AX580" i="70"/>
  <c r="AX537" i="70"/>
  <c r="AX257" i="70"/>
  <c r="AX687" i="70"/>
  <c r="AX651" i="70"/>
  <c r="AX424" i="70"/>
  <c r="AX17" i="70"/>
  <c r="AX662" i="70"/>
  <c r="AX598" i="70"/>
  <c r="AX556" i="70"/>
  <c r="AX509" i="70"/>
  <c r="AX381" i="70"/>
  <c r="AX253" i="70"/>
  <c r="AX221" i="70"/>
  <c r="AX97" i="70"/>
  <c r="AX704" i="70"/>
  <c r="AX409" i="70"/>
  <c r="AX607" i="70"/>
  <c r="AX568" i="70"/>
  <c r="AX525" i="70"/>
  <c r="AX264" i="70"/>
  <c r="AX197" i="70"/>
  <c r="AX35" i="70"/>
  <c r="AX99" i="70"/>
  <c r="AX163" i="70"/>
  <c r="AX195" i="70"/>
  <c r="AX72" i="70"/>
  <c r="AX104" i="70"/>
  <c r="AX189" i="70"/>
  <c r="AX226" i="70"/>
  <c r="AX274" i="70"/>
  <c r="AX338" i="70"/>
  <c r="AX402" i="70"/>
  <c r="AX466" i="70"/>
  <c r="AX530" i="70"/>
  <c r="AX578" i="70"/>
  <c r="AX196" i="70"/>
  <c r="AX263" i="70"/>
  <c r="AX327" i="70"/>
  <c r="AX391" i="70"/>
  <c r="AX423" i="70"/>
  <c r="AX487" i="70"/>
  <c r="AX681" i="70"/>
  <c r="AX665" i="70"/>
  <c r="AX601" i="70"/>
  <c r="AX516" i="70"/>
  <c r="AX388" i="70"/>
  <c r="AX260" i="70"/>
  <c r="AX659" i="70"/>
  <c r="AX440" i="70"/>
  <c r="AX543" i="70"/>
  <c r="AX198" i="70"/>
  <c r="AX536" i="70"/>
  <c r="AX95" i="70"/>
  <c r="AX207" i="70"/>
  <c r="AX334" i="70"/>
  <c r="AX542" i="70"/>
  <c r="AX46" i="70"/>
  <c r="AX16" i="70"/>
  <c r="AX587" i="70"/>
  <c r="AX332" i="70"/>
  <c r="AX145" i="70"/>
  <c r="AX42" i="70"/>
  <c r="AX23" i="70"/>
  <c r="AX25" i="70"/>
  <c r="AX527" i="70"/>
  <c r="AX393" i="70"/>
  <c r="AX611" i="70"/>
  <c r="AX272" i="70"/>
  <c r="AX690" i="70"/>
  <c r="AX626" i="70"/>
  <c r="AX572" i="70"/>
  <c r="AX437" i="70"/>
  <c r="AX309" i="70"/>
  <c r="AX172" i="70"/>
  <c r="AX696" i="70"/>
  <c r="AX521" i="70"/>
  <c r="AX663" i="70"/>
  <c r="AX384" i="70"/>
  <c r="AX71" i="70"/>
  <c r="AX135" i="70"/>
  <c r="AX44" i="70"/>
  <c r="AX53" i="70"/>
  <c r="AX152" i="70"/>
  <c r="AX310" i="70"/>
  <c r="AX374" i="70"/>
  <c r="AX438" i="70"/>
  <c r="AX502" i="70"/>
  <c r="AX550" i="70"/>
  <c r="AX94" i="70"/>
  <c r="AX235" i="70"/>
  <c r="AX283" i="70"/>
  <c r="AX347" i="70"/>
  <c r="AX459" i="70"/>
  <c r="AX709" i="70"/>
  <c r="AX645" i="70"/>
  <c r="AX613" i="70"/>
  <c r="AX597" i="70"/>
  <c r="AX555" i="70"/>
  <c r="AX476" i="70"/>
  <c r="AX348" i="70"/>
  <c r="AX220" i="70"/>
  <c r="AX33" i="70"/>
  <c r="AX58" i="70"/>
  <c r="AX504" i="70"/>
  <c r="AX561" i="70"/>
  <c r="AX352" i="70"/>
  <c r="AX79" i="70"/>
  <c r="AX36" i="70"/>
  <c r="AX302" i="70"/>
  <c r="AX403" i="70"/>
  <c r="AX565" i="70"/>
  <c r="AX460" i="70"/>
  <c r="AX90" i="70"/>
  <c r="AX15" i="70"/>
  <c r="AX600" i="70"/>
  <c r="AX313" i="70"/>
  <c r="AX225" i="70"/>
  <c r="AX671" i="70"/>
  <c r="AX635" i="70"/>
  <c r="AX456" i="70"/>
  <c r="AX654" i="70"/>
  <c r="AX588" i="70"/>
  <c r="AX567" i="70"/>
  <c r="AX493" i="70"/>
  <c r="AX365" i="70"/>
  <c r="AX688" i="70"/>
  <c r="AX385" i="70"/>
  <c r="AX683" i="70"/>
  <c r="AX496" i="70"/>
  <c r="AX232" i="70"/>
  <c r="AX43" i="70"/>
  <c r="AX107" i="70"/>
  <c r="AX171" i="70"/>
  <c r="AX203" i="70"/>
  <c r="AX80" i="70"/>
  <c r="AX200" i="70"/>
  <c r="AX234" i="70"/>
  <c r="AX282" i="70"/>
  <c r="AX346" i="70"/>
  <c r="AX410" i="70"/>
  <c r="AX474" i="70"/>
  <c r="AX586" i="70"/>
  <c r="AX38" i="70"/>
  <c r="AX121" i="70"/>
  <c r="AX142" i="70"/>
  <c r="AX271" i="70"/>
  <c r="AX335" i="70"/>
  <c r="AX431" i="70"/>
  <c r="AX495" i="70"/>
  <c r="AX20" i="70"/>
  <c r="AX657" i="70"/>
  <c r="AX625" i="70"/>
  <c r="AX500" i="70"/>
  <c r="AX372" i="70"/>
  <c r="AX244" i="70"/>
  <c r="AX81" i="70"/>
  <c r="AX22" i="70"/>
  <c r="AX552" i="70"/>
  <c r="AX453" i="70"/>
  <c r="AX585" i="70"/>
  <c r="AX127" i="70"/>
  <c r="AX84" i="70"/>
  <c r="AX222" i="70"/>
  <c r="AX590" i="70"/>
  <c r="AX126" i="70"/>
  <c r="AX275" i="70"/>
  <c r="AX435" i="70"/>
  <c r="AX685" i="70"/>
  <c r="AX364" i="70"/>
  <c r="AX122" i="70"/>
  <c r="AX89" i="70"/>
  <c r="AX692" i="70"/>
  <c r="AX628" i="70"/>
  <c r="AX361" i="70"/>
  <c r="AX602" i="70"/>
  <c r="AX108" i="70"/>
  <c r="AX47" i="70"/>
  <c r="AX318" i="70"/>
  <c r="AX243" i="70"/>
  <c r="AX419" i="70"/>
  <c r="AX669" i="70"/>
  <c r="AX523" i="70"/>
  <c r="AX268" i="70"/>
  <c r="AX475" i="70"/>
  <c r="AX693" i="70"/>
  <c r="AX629" i="70"/>
  <c r="AX444" i="70"/>
  <c r="AX316" i="70"/>
  <c r="AX181" i="70"/>
  <c r="AX138" i="70"/>
  <c r="AX695" i="70"/>
  <c r="AX240" i="70"/>
  <c r="AX485" i="70"/>
  <c r="AX620" i="70"/>
  <c r="AX425" i="70"/>
  <c r="AX579" i="70"/>
  <c r="AX216" i="70"/>
  <c r="AX159" i="70"/>
  <c r="AX37" i="70"/>
  <c r="AX366" i="70"/>
  <c r="AX574" i="70"/>
  <c r="AX259" i="70"/>
  <c r="AX451" i="70"/>
  <c r="AX701" i="70"/>
  <c r="AX300" i="70"/>
  <c r="AX165" i="70"/>
  <c r="AX513" i="70"/>
  <c r="AX703" i="70"/>
  <c r="AX563" i="70"/>
  <c r="AX392" i="70"/>
  <c r="AX702" i="70"/>
  <c r="AX638" i="70"/>
  <c r="AX461" i="70"/>
  <c r="AX333" i="70"/>
  <c r="AX204" i="70"/>
  <c r="AX656" i="70"/>
  <c r="AX596" i="70"/>
  <c r="AX553" i="70"/>
  <c r="AX321" i="70"/>
  <c r="AX217" i="70"/>
  <c r="AX432" i="70"/>
  <c r="AX59" i="70"/>
  <c r="AX123" i="70"/>
  <c r="AX187" i="70"/>
  <c r="AX32" i="70"/>
  <c r="AX29" i="70"/>
  <c r="AX136" i="70"/>
  <c r="AX298" i="70"/>
  <c r="AX362" i="70"/>
  <c r="AX426" i="70"/>
  <c r="AX490" i="70"/>
  <c r="AX538" i="70"/>
  <c r="AX70" i="70"/>
  <c r="AX223" i="70"/>
  <c r="AX287" i="70"/>
  <c r="AX351" i="70"/>
  <c r="AX447" i="70"/>
  <c r="AX511" i="70"/>
  <c r="AX705" i="70"/>
  <c r="AX673" i="70"/>
  <c r="AX592" i="70"/>
  <c r="AX468" i="70"/>
  <c r="AX340" i="70"/>
  <c r="AX212" i="70"/>
  <c r="AX170" i="70"/>
  <c r="AX209" i="70"/>
  <c r="AX627" i="70"/>
  <c r="AX312" i="70"/>
  <c r="AX293" i="70"/>
  <c r="AX150" i="70"/>
  <c r="AX369" i="70"/>
  <c r="AX191" i="70"/>
  <c r="AX120" i="70"/>
  <c r="AX398" i="70"/>
  <c r="AX462" i="70"/>
  <c r="AX355" i="70"/>
  <c r="AX515" i="70"/>
  <c r="AX621" i="70"/>
  <c r="AX236" i="70"/>
  <c r="AX7" i="70"/>
  <c r="AX660" i="70"/>
  <c r="AX591" i="70"/>
  <c r="AX517" i="70"/>
  <c r="AX416" i="70"/>
  <c r="AX111" i="70"/>
  <c r="AX52" i="70"/>
  <c r="AX382" i="70"/>
  <c r="AX558" i="70"/>
  <c r="AX78" i="70"/>
  <c r="AX483" i="70"/>
  <c r="AX605" i="70"/>
  <c r="AX117" i="70"/>
  <c r="AX491" i="70"/>
  <c r="AX6" i="70"/>
  <c r="AX677" i="70"/>
  <c r="AX533" i="70"/>
  <c r="AX412" i="70"/>
  <c r="AX284" i="70"/>
  <c r="AX297" i="70"/>
  <c r="AX698" i="70"/>
  <c r="AX325" i="70"/>
  <c r="AX141" i="70"/>
  <c r="AX430" i="70"/>
  <c r="AX105" i="70"/>
  <c r="AX190" i="70"/>
  <c r="AX323" i="70"/>
  <c r="AX499" i="70"/>
  <c r="AX637" i="70"/>
  <c r="AX160" i="70"/>
  <c r="AX144" i="70"/>
  <c r="AX668" i="70"/>
  <c r="AX449" i="70"/>
  <c r="AX328" i="70"/>
  <c r="AX686" i="70"/>
  <c r="AX622" i="70"/>
  <c r="AX545" i="70"/>
  <c r="AX429" i="70"/>
  <c r="AX301" i="70"/>
  <c r="AX161" i="70"/>
  <c r="AX118" i="70"/>
  <c r="AX624" i="70"/>
  <c r="AX505" i="70"/>
  <c r="AX655" i="70"/>
  <c r="AX589" i="70"/>
  <c r="AX547" i="70"/>
  <c r="AX368" i="70"/>
  <c r="AX75" i="70"/>
  <c r="AX139" i="70"/>
  <c r="AX48" i="70"/>
  <c r="AX61" i="70"/>
  <c r="AX157" i="70"/>
  <c r="AX178" i="70"/>
  <c r="AX250" i="70"/>
  <c r="AX314" i="70"/>
  <c r="AX378" i="70"/>
  <c r="AX442" i="70"/>
  <c r="AX506" i="70"/>
  <c r="AX554" i="70"/>
  <c r="AX164" i="70"/>
  <c r="AX206" i="70"/>
  <c r="AX239" i="70"/>
  <c r="AX303" i="70"/>
  <c r="AX367" i="70"/>
  <c r="AX399" i="70"/>
  <c r="AX463" i="70"/>
  <c r="AX689" i="70"/>
  <c r="AX641" i="70"/>
  <c r="AX436" i="70"/>
  <c r="AX308" i="70"/>
  <c r="AX650" i="70"/>
  <c r="AX50" i="70"/>
  <c r="AX31" i="70"/>
  <c r="AX286" i="70"/>
  <c r="AX526" i="70"/>
  <c r="AX211" i="70"/>
  <c r="AX371" i="70"/>
  <c r="AX544" i="70"/>
  <c r="AX65" i="70"/>
  <c r="AX19" i="70"/>
  <c r="AX289" i="70"/>
  <c r="AX497" i="70"/>
  <c r="AX376" i="70"/>
  <c r="AX389" i="70"/>
  <c r="AX648" i="70"/>
  <c r="AX489" i="70"/>
  <c r="AX615" i="70"/>
  <c r="AX175" i="70"/>
  <c r="AX69" i="70"/>
  <c r="AX162" i="70"/>
  <c r="AX238" i="70"/>
  <c r="AX446" i="70"/>
  <c r="AX307" i="70"/>
  <c r="AX507" i="70"/>
  <c r="AX8" i="70"/>
  <c r="AX661" i="70"/>
  <c r="AX576" i="70"/>
  <c r="AX508" i="70"/>
  <c r="AX380" i="70"/>
  <c r="AX252" i="70"/>
  <c r="AX96" i="70"/>
  <c r="AX634" i="70"/>
  <c r="AX193" i="70"/>
  <c r="AX707" i="70"/>
  <c r="AX184" i="70"/>
  <c r="AX254" i="70"/>
  <c r="AX510" i="70"/>
  <c r="AX305" i="70"/>
  <c r="AX34" i="70"/>
  <c r="AX41" i="70"/>
  <c r="AX10" i="70"/>
  <c r="AX112" i="70"/>
  <c r="AX700" i="70"/>
  <c r="AX636" i="70"/>
  <c r="AX559" i="70"/>
  <c r="AX377" i="70"/>
  <c r="AX603" i="70"/>
  <c r="AX520" i="70"/>
  <c r="AX256" i="70"/>
  <c r="AX186" i="70"/>
  <c r="AX670" i="70"/>
  <c r="AX606" i="70"/>
  <c r="AX524" i="70"/>
  <c r="AX397" i="70"/>
  <c r="AX269" i="70"/>
  <c r="AX237" i="70"/>
  <c r="AX66" i="70"/>
  <c r="AX441" i="70"/>
  <c r="AX623" i="70"/>
  <c r="AX296" i="70"/>
  <c r="AX27" i="70"/>
  <c r="AX91" i="70"/>
  <c r="AX155" i="70"/>
  <c r="AX64" i="70"/>
  <c r="AX93" i="70"/>
  <c r="AX114" i="70"/>
  <c r="AX218" i="70"/>
  <c r="AX266" i="70"/>
  <c r="AX330" i="70"/>
  <c r="AX394" i="70"/>
  <c r="AX458" i="70"/>
  <c r="AX522" i="70"/>
  <c r="AX570" i="70"/>
  <c r="AX100" i="70"/>
  <c r="AX185" i="70"/>
  <c r="AX255" i="70"/>
  <c r="AX319" i="70"/>
  <c r="AX383" i="70"/>
  <c r="AX415" i="70"/>
  <c r="AX479" i="70"/>
  <c r="AX609" i="70"/>
  <c r="AX571" i="70"/>
  <c r="AX549" i="70"/>
  <c r="AX528" i="70"/>
  <c r="AX404" i="70"/>
  <c r="AX276" i="70"/>
  <c r="AX128" i="70"/>
  <c r="AX583" i="70"/>
  <c r="AX675" i="70"/>
  <c r="AX480" i="70"/>
  <c r="AX63" i="70"/>
  <c r="AX350" i="70"/>
  <c r="AX428" i="70"/>
  <c r="AX249" i="70"/>
  <c r="AX548" i="70"/>
  <c r="AX433" i="70"/>
  <c r="AX595" i="70"/>
  <c r="AX666" i="70"/>
  <c r="AX261" i="70"/>
  <c r="AX273" i="70"/>
  <c r="AX494" i="70"/>
  <c r="AX169" i="70"/>
  <c r="AX396" i="70"/>
  <c r="AO319" i="70"/>
  <c r="AT319" i="70"/>
  <c r="AO340" i="70"/>
  <c r="AT340" i="70"/>
  <c r="AO714" i="70"/>
  <c r="AT714" i="70"/>
  <c r="AT559" i="70"/>
  <c r="AT256" i="70"/>
  <c r="AT567" i="70"/>
  <c r="AT720" i="70"/>
  <c r="AT296" i="70"/>
  <c r="AT64" i="70"/>
  <c r="AT314" i="70"/>
  <c r="AO378" i="70"/>
  <c r="AT378" i="70"/>
  <c r="AO223" i="70"/>
  <c r="AT223" i="70"/>
  <c r="AO447" i="70"/>
  <c r="AT447" i="70"/>
  <c r="AO22" i="70"/>
  <c r="AT22" i="70"/>
  <c r="AO583" i="70"/>
  <c r="AT583" i="70"/>
  <c r="AT90" i="70"/>
  <c r="AT636" i="70"/>
  <c r="AT313" i="70"/>
  <c r="AT702" i="70"/>
  <c r="AT461" i="70"/>
  <c r="AT385" i="70"/>
  <c r="AT59" i="70"/>
  <c r="AT93" i="70"/>
  <c r="AO506" i="70"/>
  <c r="AT506" i="70"/>
  <c r="AO303" i="70"/>
  <c r="AT303" i="70"/>
  <c r="AO705" i="70"/>
  <c r="AT705" i="70"/>
  <c r="AT668" i="70"/>
  <c r="AO100" i="70"/>
  <c r="AT100" i="70"/>
  <c r="AO571" i="70"/>
  <c r="AT571" i="70"/>
  <c r="AO660" i="70"/>
  <c r="AT660" i="70"/>
  <c r="AO695" i="70"/>
  <c r="AT695" i="70"/>
  <c r="AT357" i="70"/>
  <c r="AT352" i="70"/>
  <c r="AT430" i="70"/>
  <c r="AT169" i="70"/>
  <c r="AT435" i="70"/>
  <c r="AT587" i="70"/>
  <c r="AT65" i="70"/>
  <c r="AT124" i="70"/>
  <c r="AT716" i="70"/>
  <c r="AT719" i="70"/>
  <c r="AT598" i="70"/>
  <c r="AT556" i="70"/>
  <c r="AT253" i="70"/>
  <c r="AT163" i="70"/>
  <c r="AT226" i="70"/>
  <c r="AT482" i="70"/>
  <c r="AT676" i="70"/>
  <c r="AT230" i="70"/>
  <c r="AT283" i="70"/>
  <c r="AT8" i="70"/>
  <c r="AT412" i="70"/>
  <c r="AO14" i="70"/>
  <c r="AT14" i="70"/>
  <c r="AT50" i="70"/>
  <c r="AT680" i="70"/>
  <c r="AT707" i="70"/>
  <c r="AT111" i="70"/>
  <c r="AT69" i="70"/>
  <c r="AT302" i="70"/>
  <c r="AT558" i="70"/>
  <c r="AT307" i="70"/>
  <c r="AT717" i="70"/>
  <c r="AT364" i="70"/>
  <c r="AT57" i="70"/>
  <c r="AT652" i="70"/>
  <c r="AT726" i="70"/>
  <c r="AT509" i="70"/>
  <c r="AT731" i="70"/>
  <c r="AT35" i="70"/>
  <c r="AT45" i="70"/>
  <c r="AT354" i="70"/>
  <c r="AT54" i="70"/>
  <c r="AT247" i="70"/>
  <c r="AT295" i="70"/>
  <c r="AT729" i="70"/>
  <c r="AT388" i="70"/>
  <c r="AT611" i="70"/>
  <c r="AT610" i="70"/>
  <c r="AT277" i="70"/>
  <c r="AT233" i="70"/>
  <c r="AT87" i="70"/>
  <c r="AT130" i="70"/>
  <c r="AT406" i="70"/>
  <c r="AT137" i="70"/>
  <c r="AT411" i="70"/>
  <c r="AT613" i="70"/>
  <c r="AT138" i="70"/>
  <c r="AT260" i="70"/>
  <c r="AT408" i="70"/>
  <c r="AT129" i="70"/>
  <c r="AT724" i="70"/>
  <c r="AT632" i="70"/>
  <c r="AT631" i="70"/>
  <c r="AT151" i="70"/>
  <c r="AT470" i="70"/>
  <c r="AT219" i="70"/>
  <c r="AT475" i="70"/>
  <c r="AT533" i="70"/>
  <c r="AT712" i="70"/>
  <c r="AT377" i="70"/>
  <c r="AT703" i="70"/>
  <c r="AT563" i="70"/>
  <c r="AT328" i="70"/>
  <c r="AT718" i="70"/>
  <c r="AT654" i="70"/>
  <c r="AT493" i="70"/>
  <c r="AT365" i="70"/>
  <c r="AT237" i="70"/>
  <c r="AT66" i="70"/>
  <c r="AT624" i="70"/>
  <c r="AT441" i="70"/>
  <c r="AT715" i="70"/>
  <c r="AT589" i="70"/>
  <c r="AT368" i="70"/>
  <c r="AT43" i="70"/>
  <c r="AT107" i="70"/>
  <c r="AT171" i="70"/>
  <c r="AT48" i="70"/>
  <c r="AT61" i="70"/>
  <c r="AT157" i="70"/>
  <c r="AT234" i="70"/>
  <c r="AT298" i="70"/>
  <c r="AT362" i="70"/>
  <c r="AT426" i="70"/>
  <c r="AT490" i="70"/>
  <c r="AT554" i="70"/>
  <c r="AT70" i="70"/>
  <c r="AT164" i="70"/>
  <c r="AT367" i="70"/>
  <c r="AT431" i="70"/>
  <c r="AT495" i="70"/>
  <c r="AT721" i="70"/>
  <c r="AT657" i="70"/>
  <c r="AT592" i="70"/>
  <c r="AT500" i="70"/>
  <c r="AT372" i="70"/>
  <c r="AT244" i="70"/>
  <c r="AT81" i="70"/>
  <c r="AT289" i="70"/>
  <c r="AT89" i="70"/>
  <c r="AT433" i="70"/>
  <c r="AT727" i="70"/>
  <c r="AT595" i="70"/>
  <c r="AT376" i="70"/>
  <c r="AT730" i="70"/>
  <c r="AT666" i="70"/>
  <c r="AT602" i="70"/>
  <c r="AT517" i="70"/>
  <c r="AT389" i="70"/>
  <c r="AT261" i="70"/>
  <c r="AT108" i="70"/>
  <c r="AT489" i="70"/>
  <c r="AT198" i="70"/>
  <c r="AT615" i="70"/>
  <c r="AT416" i="70"/>
  <c r="AT31" i="70"/>
  <c r="AT95" i="70"/>
  <c r="AT159" i="70"/>
  <c r="AT36" i="70"/>
  <c r="AT37" i="70"/>
  <c r="AT141" i="70"/>
  <c r="AT286" i="70"/>
  <c r="AT350" i="70"/>
  <c r="AT414" i="70"/>
  <c r="AT478" i="70"/>
  <c r="AT542" i="70"/>
  <c r="AT46" i="70"/>
  <c r="AT148" i="70"/>
  <c r="AT227" i="70"/>
  <c r="AT291" i="70"/>
  <c r="AT355" i="70"/>
  <c r="AT419" i="70"/>
  <c r="AT483" i="70"/>
  <c r="AT733" i="70"/>
  <c r="AT669" i="70"/>
  <c r="AT605" i="70"/>
  <c r="AT523" i="70"/>
  <c r="AT396" i="70"/>
  <c r="AT268" i="70"/>
  <c r="AT117" i="70"/>
  <c r="AT101" i="70"/>
  <c r="AT154" i="70"/>
  <c r="AT481" i="70"/>
  <c r="AT188" i="70"/>
  <c r="AT619" i="70"/>
  <c r="AT424" i="70"/>
  <c r="AT17" i="70"/>
  <c r="AT678" i="70"/>
  <c r="AT614" i="70"/>
  <c r="AT535" i="70"/>
  <c r="AT413" i="70"/>
  <c r="AT285" i="70"/>
  <c r="AT140" i="70"/>
  <c r="AT672" i="70"/>
  <c r="AT532" i="70"/>
  <c r="AT265" i="70"/>
  <c r="AT639" i="70"/>
  <c r="AT464" i="70"/>
  <c r="AT197" i="70"/>
  <c r="AT83" i="70"/>
  <c r="AT147" i="70"/>
  <c r="AT24" i="70"/>
  <c r="AT88" i="70"/>
  <c r="AT125" i="70"/>
  <c r="AT210" i="70"/>
  <c r="AT274" i="70"/>
  <c r="AT338" i="70"/>
  <c r="AT402" i="70"/>
  <c r="AT466" i="70"/>
  <c r="AT530" i="70"/>
  <c r="AT594" i="70"/>
  <c r="AT132" i="70"/>
  <c r="AT279" i="70"/>
  <c r="AT343" i="70"/>
  <c r="AT407" i="70"/>
  <c r="AT471" i="70"/>
  <c r="AT12" i="70"/>
  <c r="AT681" i="70"/>
  <c r="AT617" i="70"/>
  <c r="AT539" i="70"/>
  <c r="AT420" i="70"/>
  <c r="AT292" i="70"/>
  <c r="AT149" i="70"/>
  <c r="AT281" i="70"/>
  <c r="AT23" i="70"/>
  <c r="AT527" i="70"/>
  <c r="AT241" i="70"/>
  <c r="AT643" i="70"/>
  <c r="AT472" i="70"/>
  <c r="AT208" i="70"/>
  <c r="AT690" i="70"/>
  <c r="AT626" i="70"/>
  <c r="AT551" i="70"/>
  <c r="AT437" i="70"/>
  <c r="AT309" i="70"/>
  <c r="AT172" i="70"/>
  <c r="AT337" i="70"/>
  <c r="AT663" i="70"/>
  <c r="AT512" i="70"/>
  <c r="AT248" i="70"/>
  <c r="AT71" i="70"/>
  <c r="AT135" i="70"/>
  <c r="AT199" i="70"/>
  <c r="AT76" i="70"/>
  <c r="AT109" i="70"/>
  <c r="AT194" i="70"/>
  <c r="AT262" i="70"/>
  <c r="AT326" i="70"/>
  <c r="AT390" i="70"/>
  <c r="AT454" i="70"/>
  <c r="AT518" i="70"/>
  <c r="AT582" i="70"/>
  <c r="AT116" i="70"/>
  <c r="AT201" i="70"/>
  <c r="AT267" i="70"/>
  <c r="AT331" i="70"/>
  <c r="AT395" i="70"/>
  <c r="AT459" i="70"/>
  <c r="AT6" i="70"/>
  <c r="AT693" i="70"/>
  <c r="AT629" i="70"/>
  <c r="AT555" i="70"/>
  <c r="AT444" i="70"/>
  <c r="AT316" i="70"/>
  <c r="AT181" i="70"/>
  <c r="AT736" i="70"/>
  <c r="AT449" i="70"/>
  <c r="AT735" i="70"/>
  <c r="AT603" i="70"/>
  <c r="AT392" i="70"/>
  <c r="AT734" i="70"/>
  <c r="AT670" i="70"/>
  <c r="AT606" i="70"/>
  <c r="AT524" i="70"/>
  <c r="AT397" i="70"/>
  <c r="AT269" i="70"/>
  <c r="AT118" i="70"/>
  <c r="AT656" i="70"/>
  <c r="AT505" i="70"/>
  <c r="AT217" i="70"/>
  <c r="AT623" i="70"/>
  <c r="AT432" i="70"/>
  <c r="AT27" i="70"/>
  <c r="AT91" i="70"/>
  <c r="AT155" i="70"/>
  <c r="AT32" i="70"/>
  <c r="AT29" i="70"/>
  <c r="AT136" i="70"/>
  <c r="AT218" i="70"/>
  <c r="AT282" i="70"/>
  <c r="AT346" i="70"/>
  <c r="AT410" i="70"/>
  <c r="AT474" i="70"/>
  <c r="AT538" i="70"/>
  <c r="AT38" i="70"/>
  <c r="AT142" i="70"/>
  <c r="AT287" i="70"/>
  <c r="AT351" i="70"/>
  <c r="AT415" i="70"/>
  <c r="AT479" i="70"/>
  <c r="AT737" i="70"/>
  <c r="AT673" i="70"/>
  <c r="AT609" i="70"/>
  <c r="AT528" i="70"/>
  <c r="AT404" i="70"/>
  <c r="AT276" i="70"/>
  <c r="AT128" i="70"/>
  <c r="AT122" i="70"/>
  <c r="AT7" i="70"/>
  <c r="AT497" i="70"/>
  <c r="AT209" i="70"/>
  <c r="AT627" i="70"/>
  <c r="AT440" i="70"/>
  <c r="AT21" i="70"/>
  <c r="AT682" i="70"/>
  <c r="AT618" i="70"/>
  <c r="AT540" i="70"/>
  <c r="AT421" i="70"/>
  <c r="AT293" i="70"/>
  <c r="AT150" i="70"/>
  <c r="AT543" i="70"/>
  <c r="AT273" i="70"/>
  <c r="AT647" i="70"/>
  <c r="AT480" i="70"/>
  <c r="AT216" i="70"/>
  <c r="AT79" i="70"/>
  <c r="AT143" i="70"/>
  <c r="AT84" i="70"/>
  <c r="AT120" i="70"/>
  <c r="AT205" i="70"/>
  <c r="AT270" i="70"/>
  <c r="AT334" i="70"/>
  <c r="AT398" i="70"/>
  <c r="AT462" i="70"/>
  <c r="AT526" i="70"/>
  <c r="AT590" i="70"/>
  <c r="AT126" i="70"/>
  <c r="AT211" i="70"/>
  <c r="AT275" i="70"/>
  <c r="AT339" i="70"/>
  <c r="AT403" i="70"/>
  <c r="AT467" i="70"/>
  <c r="AT16" i="70"/>
  <c r="AT685" i="70"/>
  <c r="AT621" i="70"/>
  <c r="AT544" i="70"/>
  <c r="AT428" i="70"/>
  <c r="AT300" i="70"/>
  <c r="AT160" i="70"/>
  <c r="AT11" i="70"/>
  <c r="AT26" i="70"/>
  <c r="AT537" i="70"/>
  <c r="AT257" i="70"/>
  <c r="AT651" i="70"/>
  <c r="AT488" i="70"/>
  <c r="AT224" i="70"/>
  <c r="AT694" i="70"/>
  <c r="AT630" i="70"/>
  <c r="AT445" i="70"/>
  <c r="AT317" i="70"/>
  <c r="AT182" i="70"/>
  <c r="AT704" i="70"/>
  <c r="AT575" i="70"/>
  <c r="AT353" i="70"/>
  <c r="AT667" i="70"/>
  <c r="AT525" i="70"/>
  <c r="AT264" i="70"/>
  <c r="AT67" i="70"/>
  <c r="AT131" i="70"/>
  <c r="AT195" i="70"/>
  <c r="AT72" i="70"/>
  <c r="AT104" i="70"/>
  <c r="AT189" i="70"/>
  <c r="AT258" i="70"/>
  <c r="AT322" i="70"/>
  <c r="AT386" i="70"/>
  <c r="AT450" i="70"/>
  <c r="AT514" i="70"/>
  <c r="AT578" i="70"/>
  <c r="AT110" i="70"/>
  <c r="AT196" i="70"/>
  <c r="AT263" i="70"/>
  <c r="AT327" i="70"/>
  <c r="AT391" i="70"/>
  <c r="AT455" i="70"/>
  <c r="AT519" i="70"/>
  <c r="AT697" i="70"/>
  <c r="AT633" i="70"/>
  <c r="AT560" i="70"/>
  <c r="AT452" i="70"/>
  <c r="AT324" i="70"/>
  <c r="AT192" i="70"/>
  <c r="AT42" i="70"/>
  <c r="AT113" i="70"/>
  <c r="AT569" i="70"/>
  <c r="AT329" i="70"/>
  <c r="AT679" i="70"/>
  <c r="AT531" i="70"/>
  <c r="AT272" i="70"/>
  <c r="AT706" i="70"/>
  <c r="AT642" i="70"/>
  <c r="AT469" i="70"/>
  <c r="AT341" i="70"/>
  <c r="AT213" i="70"/>
  <c r="AT401" i="70"/>
  <c r="AT691" i="70"/>
  <c r="AT557" i="70"/>
  <c r="AT304" i="70"/>
  <c r="AT55" i="70"/>
  <c r="AT119" i="70"/>
  <c r="AT183" i="70"/>
  <c r="AT60" i="70"/>
  <c r="AT85" i="70"/>
  <c r="AT173" i="70"/>
  <c r="AT246" i="70"/>
  <c r="AT310" i="70"/>
  <c r="AT374" i="70"/>
  <c r="AT438" i="70"/>
  <c r="AT502" i="70"/>
  <c r="AT566" i="70"/>
  <c r="AT94" i="70"/>
  <c r="AT180" i="70"/>
  <c r="AT251" i="70"/>
  <c r="AT315" i="70"/>
  <c r="AT379" i="70"/>
  <c r="AT443" i="70"/>
  <c r="AT507" i="70"/>
  <c r="AT709" i="70"/>
  <c r="AT645" i="70"/>
  <c r="AT576" i="70"/>
  <c r="AT476" i="70"/>
  <c r="AT348" i="70"/>
  <c r="AT220" i="70"/>
  <c r="AT33" i="70"/>
  <c r="AT34" i="70"/>
  <c r="AT10" i="70"/>
  <c r="AT41" i="70"/>
  <c r="AT112" i="70"/>
  <c r="AT144" i="70"/>
  <c r="AT15" i="70"/>
  <c r="AT700" i="70"/>
  <c r="AT513" i="70"/>
  <c r="AT225" i="70"/>
  <c r="AT635" i="70"/>
  <c r="AT456" i="70"/>
  <c r="AT186" i="70"/>
  <c r="AT686" i="70"/>
  <c r="AT622" i="70"/>
  <c r="AT545" i="70"/>
  <c r="AT429" i="70"/>
  <c r="AT301" i="70"/>
  <c r="AT161" i="70"/>
  <c r="AT688" i="70"/>
  <c r="AT596" i="70"/>
  <c r="AT553" i="70"/>
  <c r="AT321" i="70"/>
  <c r="AT655" i="70"/>
  <c r="AT496" i="70"/>
  <c r="AT232" i="70"/>
  <c r="AT75" i="70"/>
  <c r="AT139" i="70"/>
  <c r="AT203" i="70"/>
  <c r="AT80" i="70"/>
  <c r="AT114" i="70"/>
  <c r="AT200" i="70"/>
  <c r="AT266" i="70"/>
  <c r="AT330" i="70"/>
  <c r="AT394" i="70"/>
  <c r="AT458" i="70"/>
  <c r="AT522" i="70"/>
  <c r="AT586" i="70"/>
  <c r="AT121" i="70"/>
  <c r="AT335" i="70"/>
  <c r="AT399" i="70"/>
  <c r="AT463" i="70"/>
  <c r="AT20" i="70"/>
  <c r="AT689" i="70"/>
  <c r="AT625" i="70"/>
  <c r="AT549" i="70"/>
  <c r="AT436" i="70"/>
  <c r="AT308" i="70"/>
  <c r="AT170" i="70"/>
  <c r="AT19" i="70"/>
  <c r="AT58" i="70"/>
  <c r="AT728" i="70"/>
  <c r="AT297" i="70"/>
  <c r="AT659" i="70"/>
  <c r="AT552" i="70"/>
  <c r="AT504" i="70"/>
  <c r="AT240" i="70"/>
  <c r="AT698" i="70"/>
  <c r="AT634" i="70"/>
  <c r="AT561" i="70"/>
  <c r="AT453" i="70"/>
  <c r="AT325" i="70"/>
  <c r="AT193" i="70"/>
  <c r="AT620" i="70"/>
  <c r="AT585" i="70"/>
  <c r="AT369" i="70"/>
  <c r="AT675" i="70"/>
  <c r="AT536" i="70"/>
  <c r="AT280" i="70"/>
  <c r="AT63" i="70"/>
  <c r="AT127" i="70"/>
  <c r="AT191" i="70"/>
  <c r="AT68" i="70"/>
  <c r="AT98" i="70"/>
  <c r="AT184" i="70"/>
  <c r="AT254" i="70"/>
  <c r="AT318" i="70"/>
  <c r="AT382" i="70"/>
  <c r="AT446" i="70"/>
  <c r="AT510" i="70"/>
  <c r="AT574" i="70"/>
  <c r="AT105" i="70"/>
  <c r="AT190" i="70"/>
  <c r="AT259" i="70"/>
  <c r="AT323" i="70"/>
  <c r="AT387" i="70"/>
  <c r="AT451" i="70"/>
  <c r="AT515" i="70"/>
  <c r="AT701" i="70"/>
  <c r="AT637" i="70"/>
  <c r="AT565" i="70"/>
  <c r="AT460" i="70"/>
  <c r="AT332" i="70"/>
  <c r="AT202" i="70"/>
  <c r="AT102" i="70"/>
  <c r="AT134" i="70"/>
  <c r="AT616" i="70"/>
  <c r="AT345" i="70"/>
  <c r="AT687" i="70"/>
  <c r="AT584" i="70"/>
  <c r="AT541" i="70"/>
  <c r="AT288" i="70"/>
  <c r="AT710" i="70"/>
  <c r="AT646" i="70"/>
  <c r="AT577" i="70"/>
  <c r="AT477" i="70"/>
  <c r="AT349" i="70"/>
  <c r="AT221" i="70"/>
  <c r="AT409" i="70"/>
  <c r="AT699" i="70"/>
  <c r="AT320" i="70"/>
  <c r="AT51" i="70"/>
  <c r="AT115" i="70"/>
  <c r="AT179" i="70"/>
  <c r="AT56" i="70"/>
  <c r="AT77" i="70"/>
  <c r="AT168" i="70"/>
  <c r="AT242" i="70"/>
  <c r="AT306" i="70"/>
  <c r="AT370" i="70"/>
  <c r="AT434" i="70"/>
  <c r="AT498" i="70"/>
  <c r="AT562" i="70"/>
  <c r="AT86" i="70"/>
  <c r="AT174" i="70"/>
  <c r="AT231" i="70"/>
  <c r="AT311" i="70"/>
  <c r="AT375" i="70"/>
  <c r="AT439" i="70"/>
  <c r="AT503" i="70"/>
  <c r="AT713" i="70"/>
  <c r="AT649" i="70"/>
  <c r="AT581" i="70"/>
  <c r="AT484" i="70"/>
  <c r="AT356" i="70"/>
  <c r="AT228" i="70"/>
  <c r="AT49" i="70"/>
  <c r="AT145" i="70"/>
  <c r="AT18" i="70"/>
  <c r="AT25" i="70"/>
  <c r="AT644" i="70"/>
  <c r="AT608" i="70"/>
  <c r="AT393" i="70"/>
  <c r="AT711" i="70"/>
  <c r="AT573" i="70"/>
  <c r="AT344" i="70"/>
  <c r="AT722" i="70"/>
  <c r="AT658" i="70"/>
  <c r="AT593" i="70"/>
  <c r="AT501" i="70"/>
  <c r="AT373" i="70"/>
  <c r="AT245" i="70"/>
  <c r="AT82" i="70"/>
  <c r="AT664" i="70"/>
  <c r="AT457" i="70"/>
  <c r="AT723" i="70"/>
  <c r="AT599" i="70"/>
  <c r="AT384" i="70"/>
  <c r="AT39" i="70"/>
  <c r="AT103" i="70"/>
  <c r="AT167" i="70"/>
  <c r="AT44" i="70"/>
  <c r="AT53" i="70"/>
  <c r="AT152" i="70"/>
  <c r="AT214" i="70"/>
  <c r="AT294" i="70"/>
  <c r="AT358" i="70"/>
  <c r="AT422" i="70"/>
  <c r="AT486" i="70"/>
  <c r="AT550" i="70"/>
  <c r="AT62" i="70"/>
  <c r="AT158" i="70"/>
  <c r="AT235" i="70"/>
  <c r="AT299" i="70"/>
  <c r="AT363" i="70"/>
  <c r="AT427" i="70"/>
  <c r="AT491" i="70"/>
  <c r="AT725" i="70"/>
  <c r="AT661" i="70"/>
  <c r="AT597" i="70"/>
  <c r="AT508" i="70"/>
  <c r="AT380" i="70"/>
  <c r="AT252" i="70"/>
  <c r="AT96" i="70"/>
  <c r="V3" i="70"/>
  <c r="D14" i="70"/>
  <c r="C14" i="70"/>
  <c r="B14" i="70"/>
  <c r="D13" i="70"/>
  <c r="C13" i="70"/>
  <c r="B13" i="70"/>
  <c r="D12" i="70"/>
  <c r="C12" i="70"/>
  <c r="B12" i="70"/>
  <c r="L6" i="70"/>
  <c r="BA222" i="70" l="1"/>
  <c r="BA233" i="70"/>
  <c r="BA231" i="70"/>
  <c r="BA333" i="70"/>
  <c r="BA232" i="70"/>
  <c r="BA328" i="70"/>
  <c r="BA225" i="70"/>
  <c r="BA219" i="70"/>
  <c r="BA226" i="70"/>
  <c r="BA221" i="70"/>
  <c r="BA331" i="70"/>
  <c r="BA229" i="70"/>
  <c r="BA334" i="70"/>
  <c r="BA228" i="70"/>
  <c r="BA335" i="70"/>
  <c r="BA220" i="70"/>
  <c r="BA227" i="70"/>
  <c r="BA338" i="70"/>
  <c r="BA230" i="70"/>
  <c r="BA332" i="70"/>
  <c r="BA329" i="70"/>
  <c r="BA223" i="70"/>
  <c r="BA330" i="70"/>
  <c r="BA447" i="70"/>
  <c r="BA340" i="70"/>
  <c r="BA337" i="70"/>
  <c r="BA341" i="70"/>
  <c r="BA224" i="70"/>
  <c r="BA339" i="70"/>
  <c r="BA327" i="70"/>
  <c r="BA324" i="70"/>
  <c r="BA217" i="70"/>
  <c r="FR110" i="54"/>
  <c r="FS110" i="54" s="1"/>
  <c r="FR111" i="54"/>
  <c r="FS111" i="54" s="1"/>
  <c r="FR112" i="54"/>
  <c r="FS112" i="54" s="1"/>
  <c r="FR113" i="54"/>
  <c r="FS113" i="54" s="1"/>
  <c r="FR114" i="54"/>
  <c r="FS114" i="54" s="1"/>
  <c r="FR90" i="54"/>
  <c r="FS90" i="54" s="1"/>
  <c r="FR91" i="54"/>
  <c r="FS91" i="54" s="1"/>
  <c r="FR92" i="54"/>
  <c r="FS92" i="54" s="1"/>
  <c r="FR93" i="54"/>
  <c r="FS93" i="54" s="1"/>
  <c r="FR94" i="54"/>
  <c r="FS94" i="54" s="1"/>
  <c r="FR95" i="54"/>
  <c r="FS95" i="54" s="1"/>
  <c r="FR96" i="54"/>
  <c r="FS96" i="54" s="1"/>
  <c r="FR97" i="54"/>
  <c r="FS97" i="54" s="1"/>
  <c r="FR98" i="54"/>
  <c r="FS98" i="54" s="1"/>
  <c r="FR99" i="54"/>
  <c r="FS99" i="54" s="1"/>
  <c r="FR100" i="54"/>
  <c r="FS100" i="54" s="1"/>
  <c r="FR101" i="54"/>
  <c r="FS101" i="54" s="1"/>
  <c r="FR102" i="54"/>
  <c r="FS102" i="54" s="1"/>
  <c r="FR103" i="54"/>
  <c r="FU103" i="54" s="1"/>
  <c r="FV103" i="54" s="1"/>
  <c r="FR104" i="54"/>
  <c r="FS104" i="54" s="1"/>
  <c r="FR105" i="54"/>
  <c r="FS105" i="54" s="1"/>
  <c r="FR106" i="54"/>
  <c r="FS106" i="54" s="1"/>
  <c r="FR107" i="54"/>
  <c r="FS107" i="54" s="1"/>
  <c r="FR108" i="54"/>
  <c r="FS108" i="54" s="1"/>
  <c r="FR109" i="54"/>
  <c r="FS109" i="54" s="1"/>
  <c r="FR85" i="54"/>
  <c r="FS85" i="54" s="1"/>
  <c r="FR86" i="54"/>
  <c r="FS86" i="54" s="1"/>
  <c r="FR87" i="54"/>
  <c r="FR88" i="54"/>
  <c r="FR89" i="54"/>
  <c r="FS89" i="54" s="1"/>
  <c r="FD115" i="54"/>
  <c r="FG115" i="54" s="1"/>
  <c r="FD116" i="54"/>
  <c r="FG116" i="54" s="1"/>
  <c r="FD117" i="54"/>
  <c r="FE117" i="54" s="1"/>
  <c r="FD118" i="54"/>
  <c r="FG118" i="54" s="1"/>
  <c r="FD119" i="54"/>
  <c r="FE119" i="54" s="1"/>
  <c r="FD120" i="54"/>
  <c r="FD121" i="54"/>
  <c r="FD122" i="54"/>
  <c r="FE122" i="54" s="1"/>
  <c r="FD123" i="54"/>
  <c r="FD124" i="54"/>
  <c r="FE124" i="54" s="1"/>
  <c r="FD125" i="54"/>
  <c r="FE125" i="54" s="1"/>
  <c r="FD126" i="54"/>
  <c r="FD127" i="54"/>
  <c r="FD128" i="54"/>
  <c r="FE128" i="54" s="1"/>
  <c r="FD129" i="54"/>
  <c r="FD130" i="54"/>
  <c r="FG130" i="54" s="1"/>
  <c r="FD131" i="54"/>
  <c r="FE131" i="54" s="1"/>
  <c r="FD132" i="54"/>
  <c r="FD133" i="54"/>
  <c r="FD134" i="54"/>
  <c r="FD135" i="54"/>
  <c r="FD136" i="54"/>
  <c r="FE136" i="54" s="1"/>
  <c r="FD137" i="54"/>
  <c r="FD138" i="54"/>
  <c r="FE138" i="54" s="1"/>
  <c r="FD139" i="54"/>
  <c r="FE139" i="54" s="1"/>
  <c r="FD140" i="54"/>
  <c r="FG140" i="54" s="1"/>
  <c r="FD141" i="54"/>
  <c r="FG141" i="54" s="1"/>
  <c r="FD142" i="54"/>
  <c r="FD143" i="54"/>
  <c r="FD144" i="54"/>
  <c r="FE144" i="54" s="1"/>
  <c r="FU91" i="54" l="1"/>
  <c r="FV91" i="54" s="1"/>
  <c r="FU99" i="54"/>
  <c r="FV99" i="54" s="1"/>
  <c r="FU93" i="54"/>
  <c r="FV93" i="54" s="1"/>
  <c r="FU107" i="54"/>
  <c r="FV107" i="54" s="1"/>
  <c r="FU101" i="54"/>
  <c r="FV101" i="54" s="1"/>
  <c r="FW116" i="54"/>
  <c r="FX116" i="54" s="1"/>
  <c r="GA116" i="54"/>
  <c r="GB116" i="54" s="1"/>
  <c r="FY116" i="54"/>
  <c r="FZ116" i="54" s="1"/>
  <c r="FU109" i="54"/>
  <c r="FV109" i="54" s="1"/>
  <c r="FU90" i="54"/>
  <c r="FY115" i="54"/>
  <c r="FZ115" i="54" s="1"/>
  <c r="FW115" i="54"/>
  <c r="FX115" i="54" s="1"/>
  <c r="GA115" i="54"/>
  <c r="GB115" i="54" s="1"/>
  <c r="FY118" i="54"/>
  <c r="FZ118" i="54" s="1"/>
  <c r="FW118" i="54"/>
  <c r="FX118" i="54" s="1"/>
  <c r="GA118" i="54"/>
  <c r="GB118" i="54" s="1"/>
  <c r="FS103" i="54"/>
  <c r="FG125" i="54"/>
  <c r="FG139" i="54"/>
  <c r="FH116" i="54"/>
  <c r="FH130" i="54"/>
  <c r="FE116" i="54"/>
  <c r="FU85" i="54"/>
  <c r="FV85" i="54" s="1"/>
  <c r="FU105" i="54"/>
  <c r="FV105" i="54" s="1"/>
  <c r="FU97" i="54"/>
  <c r="FV97" i="54" s="1"/>
  <c r="FE130" i="54"/>
  <c r="FU95" i="54"/>
  <c r="FV95" i="54" s="1"/>
  <c r="FH140" i="54"/>
  <c r="FE140" i="54"/>
  <c r="FG131" i="54"/>
  <c r="FG117" i="54"/>
  <c r="FG132" i="54"/>
  <c r="FH132" i="54" s="1"/>
  <c r="FE132" i="54"/>
  <c r="FE133" i="54"/>
  <c r="FG133" i="54"/>
  <c r="FH133" i="54" s="1"/>
  <c r="FG138" i="54"/>
  <c r="FH138" i="54" s="1"/>
  <c r="FE141" i="54"/>
  <c r="FE123" i="54"/>
  <c r="FG123" i="54"/>
  <c r="FG122" i="54"/>
  <c r="FH122" i="54" s="1"/>
  <c r="FG124" i="54"/>
  <c r="FH124" i="54" s="1"/>
  <c r="FS88" i="54"/>
  <c r="FU88" i="54"/>
  <c r="FV88" i="54" s="1"/>
  <c r="FS87" i="54"/>
  <c r="FU87" i="54"/>
  <c r="FV87" i="54" s="1"/>
  <c r="FV90" i="54"/>
  <c r="FU89" i="54"/>
  <c r="FV89" i="54" s="1"/>
  <c r="FU86" i="54"/>
  <c r="FV86" i="54" s="1"/>
  <c r="FU114" i="54"/>
  <c r="FV114" i="54" s="1"/>
  <c r="FU112" i="54"/>
  <c r="FV112" i="54" s="1"/>
  <c r="FU110" i="54"/>
  <c r="FV110" i="54" s="1"/>
  <c r="FU108" i="54"/>
  <c r="FV108" i="54" s="1"/>
  <c r="FU106" i="54"/>
  <c r="FV106" i="54" s="1"/>
  <c r="FU104" i="54"/>
  <c r="FV104" i="54" s="1"/>
  <c r="FU102" i="54"/>
  <c r="FV102" i="54" s="1"/>
  <c r="FU100" i="54"/>
  <c r="FV100" i="54" s="1"/>
  <c r="FU98" i="54"/>
  <c r="FV98" i="54" s="1"/>
  <c r="FU96" i="54"/>
  <c r="FV96" i="54" s="1"/>
  <c r="FU94" i="54"/>
  <c r="FV94" i="54" s="1"/>
  <c r="FU92" i="54"/>
  <c r="FV92" i="54" s="1"/>
  <c r="FU113" i="54"/>
  <c r="FV113" i="54" s="1"/>
  <c r="FU111" i="54"/>
  <c r="FV111" i="54" s="1"/>
  <c r="FH141" i="54"/>
  <c r="FH139" i="54"/>
  <c r="FH131" i="54"/>
  <c r="FH125" i="54"/>
  <c r="FE121" i="54"/>
  <c r="FG121" i="54"/>
  <c r="FE143" i="54"/>
  <c r="FG143" i="54"/>
  <c r="FG142" i="54"/>
  <c r="FE142" i="54"/>
  <c r="FE135" i="54"/>
  <c r="FG135" i="54"/>
  <c r="FH135" i="54" s="1"/>
  <c r="FG134" i="54"/>
  <c r="FE134" i="54"/>
  <c r="FE127" i="54"/>
  <c r="FG127" i="54"/>
  <c r="FH127" i="54" s="1"/>
  <c r="FG126" i="54"/>
  <c r="FE126" i="54"/>
  <c r="FG144" i="54"/>
  <c r="FE137" i="54"/>
  <c r="FG137" i="54"/>
  <c r="FG136" i="54"/>
  <c r="FE129" i="54"/>
  <c r="FG129" i="54"/>
  <c r="FH129" i="54" s="1"/>
  <c r="FG128" i="54"/>
  <c r="FG120" i="54"/>
  <c r="FE120" i="54"/>
  <c r="FG119" i="54"/>
  <c r="FH118" i="54"/>
  <c r="FE118" i="54"/>
  <c r="FE115" i="54"/>
  <c r="FH115" i="54"/>
  <c r="FH119" i="54" l="1"/>
  <c r="FW119" i="54"/>
  <c r="FX119" i="54" s="1"/>
  <c r="FY119" i="54"/>
  <c r="FZ119" i="54" s="1"/>
  <c r="GA119" i="54"/>
  <c r="GB119" i="54" s="1"/>
  <c r="FH117" i="54"/>
  <c r="FY117" i="54"/>
  <c r="FZ117" i="54" s="1"/>
  <c r="GA117" i="54"/>
  <c r="GB117" i="54" s="1"/>
  <c r="FW117" i="54"/>
  <c r="FX117" i="54" s="1"/>
  <c r="FH123" i="54"/>
  <c r="FH126" i="54"/>
  <c r="FH142" i="54"/>
  <c r="FH120" i="54"/>
  <c r="FH134" i="54"/>
  <c r="FH143" i="54"/>
  <c r="FH121" i="54"/>
  <c r="FH137" i="54"/>
  <c r="FH128" i="54"/>
  <c r="FH136" i="54"/>
  <c r="FH144" i="54"/>
  <c r="D8" i="65" l="1"/>
  <c r="D19" i="65"/>
  <c r="AO4" i="57" l="1"/>
  <c r="AP4" i="57" l="1"/>
  <c r="AQ4" i="57"/>
  <c r="B99" i="57"/>
  <c r="B85" i="57"/>
  <c r="B71" i="57"/>
  <c r="B57" i="57"/>
  <c r="B43" i="57"/>
  <c r="B29" i="57"/>
  <c r="B15" i="57"/>
  <c r="C19" i="57" l="1"/>
  <c r="D19" i="57" s="1"/>
  <c r="C122" i="57"/>
  <c r="C118" i="57"/>
  <c r="C120" i="57"/>
  <c r="C116" i="57"/>
  <c r="C123" i="57"/>
  <c r="C119" i="57"/>
  <c r="C115" i="57"/>
  <c r="C121" i="57"/>
  <c r="C117" i="57"/>
  <c r="C75" i="57"/>
  <c r="D75" i="57" s="1"/>
  <c r="C23" i="57"/>
  <c r="D23" i="57" s="1"/>
  <c r="C17" i="57"/>
  <c r="F17" i="57" s="1"/>
  <c r="C66" i="57"/>
  <c r="D66" i="57" s="1"/>
  <c r="C88" i="57"/>
  <c r="D88" i="57" s="1"/>
  <c r="C18" i="57"/>
  <c r="D18" i="57" s="1"/>
  <c r="C31" i="57"/>
  <c r="E31" i="57" s="1"/>
  <c r="C35" i="57"/>
  <c r="D35" i="57" s="1"/>
  <c r="C21" i="57"/>
  <c r="F21" i="57" s="1"/>
  <c r="C25" i="57"/>
  <c r="F25" i="57" s="1"/>
  <c r="C36" i="57"/>
  <c r="F36" i="57" s="1"/>
  <c r="C49" i="57"/>
  <c r="D49" i="57" s="1"/>
  <c r="C61" i="57"/>
  <c r="D61" i="57" s="1"/>
  <c r="C80" i="57"/>
  <c r="E80" i="57" s="1"/>
  <c r="C93" i="57"/>
  <c r="E93" i="57" s="1"/>
  <c r="C104" i="57"/>
  <c r="C45" i="57"/>
  <c r="C67" i="57"/>
  <c r="E67" i="57" s="1"/>
  <c r="C79" i="57"/>
  <c r="D79" i="57" s="1"/>
  <c r="C89" i="57"/>
  <c r="F89" i="57" s="1"/>
  <c r="C20" i="57"/>
  <c r="E20" i="57" s="1"/>
  <c r="C24" i="57"/>
  <c r="E24" i="57" s="1"/>
  <c r="C50" i="57"/>
  <c r="E50" i="57" s="1"/>
  <c r="C62" i="57"/>
  <c r="D62" i="57" s="1"/>
  <c r="C74" i="57"/>
  <c r="D74" i="57" s="1"/>
  <c r="C95" i="57"/>
  <c r="D95" i="57" s="1"/>
  <c r="C106" i="57"/>
  <c r="C32" i="57"/>
  <c r="F32" i="57" s="1"/>
  <c r="C37" i="57"/>
  <c r="F37" i="57" s="1"/>
  <c r="C46" i="57"/>
  <c r="C52" i="57"/>
  <c r="D52" i="57" s="1"/>
  <c r="C63" i="57"/>
  <c r="F63" i="57" s="1"/>
  <c r="C76" i="57"/>
  <c r="C91" i="57"/>
  <c r="D91" i="57" s="1"/>
  <c r="C108" i="57"/>
  <c r="C33" i="57"/>
  <c r="C39" i="57"/>
  <c r="D39" i="57" s="1"/>
  <c r="C48" i="57"/>
  <c r="D48" i="57" s="1"/>
  <c r="C53" i="57"/>
  <c r="C59" i="57"/>
  <c r="E59" i="57" s="1"/>
  <c r="C65" i="57"/>
  <c r="D65" i="57" s="1"/>
  <c r="C78" i="57"/>
  <c r="D78" i="57" s="1"/>
  <c r="E79" i="57"/>
  <c r="C87" i="57"/>
  <c r="E87" i="57" s="1"/>
  <c r="C92" i="57"/>
  <c r="F92" i="57" s="1"/>
  <c r="C102" i="57"/>
  <c r="F95" i="57"/>
  <c r="D31" i="57"/>
  <c r="C101" i="57"/>
  <c r="C105" i="57"/>
  <c r="C109" i="57"/>
  <c r="C22" i="57"/>
  <c r="C34" i="57"/>
  <c r="C38" i="57"/>
  <c r="C47" i="57"/>
  <c r="C51" i="57"/>
  <c r="C60" i="57"/>
  <c r="C64" i="57"/>
  <c r="C73" i="57"/>
  <c r="C77" i="57"/>
  <c r="C81" i="57"/>
  <c r="C90" i="57"/>
  <c r="C94" i="57"/>
  <c r="C103" i="57"/>
  <c r="C107" i="57"/>
  <c r="K19" i="57" l="1"/>
  <c r="K23" i="57"/>
  <c r="F19" i="57"/>
  <c r="F50" i="57"/>
  <c r="F31" i="57"/>
  <c r="D50" i="57"/>
  <c r="E19" i="57"/>
  <c r="F62" i="57"/>
  <c r="E49" i="57"/>
  <c r="E108" i="57"/>
  <c r="F108" i="57"/>
  <c r="D108" i="57"/>
  <c r="F120" i="57"/>
  <c r="E120" i="57"/>
  <c r="D120" i="57"/>
  <c r="E105" i="57"/>
  <c r="F105" i="57"/>
  <c r="D105" i="57"/>
  <c r="E18" i="57"/>
  <c r="K18" i="57" s="1"/>
  <c r="E104" i="57"/>
  <c r="F104" i="57"/>
  <c r="D104" i="57"/>
  <c r="F119" i="57"/>
  <c r="D119" i="57"/>
  <c r="E119" i="57"/>
  <c r="D118" i="57"/>
  <c r="E118" i="57"/>
  <c r="F118" i="57"/>
  <c r="D103" i="57"/>
  <c r="E103" i="57"/>
  <c r="F103" i="57"/>
  <c r="F115" i="57"/>
  <c r="D115" i="57"/>
  <c r="E115" i="57"/>
  <c r="E101" i="57"/>
  <c r="F101" i="57"/>
  <c r="D101" i="57"/>
  <c r="D106" i="57"/>
  <c r="F106" i="57"/>
  <c r="E106" i="57"/>
  <c r="F117" i="57"/>
  <c r="D117" i="57"/>
  <c r="E117" i="57"/>
  <c r="F123" i="57"/>
  <c r="D123" i="57"/>
  <c r="E123" i="57"/>
  <c r="F122" i="57"/>
  <c r="E122" i="57"/>
  <c r="D122" i="57"/>
  <c r="F109" i="57"/>
  <c r="E109" i="57"/>
  <c r="D109" i="57"/>
  <c r="D102" i="57"/>
  <c r="F102" i="57"/>
  <c r="E102" i="57"/>
  <c r="D107" i="57"/>
  <c r="E107" i="57"/>
  <c r="F107" i="57"/>
  <c r="E23" i="57"/>
  <c r="E25" i="57"/>
  <c r="F121" i="57"/>
  <c r="D121" i="57"/>
  <c r="E121" i="57"/>
  <c r="F116" i="57"/>
  <c r="E116" i="57"/>
  <c r="D116" i="57"/>
  <c r="E91" i="57"/>
  <c r="F23" i="57"/>
  <c r="D25" i="57"/>
  <c r="F18" i="57"/>
  <c r="F20" i="57"/>
  <c r="F49" i="57"/>
  <c r="F75" i="57"/>
  <c r="D21" i="57"/>
  <c r="E88" i="57"/>
  <c r="F88" i="57"/>
  <c r="F79" i="57"/>
  <c r="E39" i="57"/>
  <c r="E21" i="57"/>
  <c r="E62" i="57"/>
  <c r="E75" i="57"/>
  <c r="F93" i="57"/>
  <c r="F48" i="57"/>
  <c r="E95" i="57"/>
  <c r="E65" i="57"/>
  <c r="E35" i="57"/>
  <c r="F35" i="57"/>
  <c r="D17" i="57"/>
  <c r="K17" i="57" s="1"/>
  <c r="F24" i="57"/>
  <c r="E17" i="57"/>
  <c r="E66" i="57"/>
  <c r="D24" i="57"/>
  <c r="K24" i="57" s="1"/>
  <c r="F67" i="57"/>
  <c r="F66" i="57"/>
  <c r="F91" i="57"/>
  <c r="D67" i="57"/>
  <c r="D93" i="57"/>
  <c r="F45" i="57"/>
  <c r="D45" i="57"/>
  <c r="F74" i="57"/>
  <c r="E89" i="57"/>
  <c r="D89" i="57"/>
  <c r="F87" i="57"/>
  <c r="D87" i="57"/>
  <c r="E61" i="57"/>
  <c r="F61" i="57"/>
  <c r="F39" i="57"/>
  <c r="D20" i="57"/>
  <c r="K20" i="57" s="1"/>
  <c r="D80" i="57"/>
  <c r="F80" i="57"/>
  <c r="E74" i="57"/>
  <c r="E48" i="57"/>
  <c r="F65" i="57"/>
  <c r="E45" i="57"/>
  <c r="D36" i="57"/>
  <c r="E36" i="57"/>
  <c r="E33" i="57"/>
  <c r="D33" i="57"/>
  <c r="D92" i="57"/>
  <c r="E92" i="57"/>
  <c r="D53" i="57"/>
  <c r="E53" i="57"/>
  <c r="E76" i="57"/>
  <c r="D76" i="57"/>
  <c r="E46" i="57"/>
  <c r="D46" i="57"/>
  <c r="E52" i="57"/>
  <c r="F78" i="57"/>
  <c r="F52" i="57"/>
  <c r="E37" i="57"/>
  <c r="D37" i="57"/>
  <c r="F33" i="57"/>
  <c r="E78" i="57"/>
  <c r="F76" i="57"/>
  <c r="F46" i="57"/>
  <c r="F53" i="57"/>
  <c r="D59" i="57"/>
  <c r="F59" i="57"/>
  <c r="E63" i="57"/>
  <c r="D63" i="57"/>
  <c r="D32" i="57"/>
  <c r="E32" i="57"/>
  <c r="F64" i="57"/>
  <c r="D64" i="57"/>
  <c r="E64" i="57"/>
  <c r="F81" i="57"/>
  <c r="D81" i="57"/>
  <c r="E81" i="57"/>
  <c r="F60" i="57"/>
  <c r="D60" i="57"/>
  <c r="E60" i="57"/>
  <c r="F34" i="57"/>
  <c r="D34" i="57"/>
  <c r="E34" i="57"/>
  <c r="F90" i="57"/>
  <c r="D90" i="57"/>
  <c r="E90" i="57"/>
  <c r="F38" i="57"/>
  <c r="D38" i="57"/>
  <c r="E38" i="57"/>
  <c r="F77" i="57"/>
  <c r="D77" i="57"/>
  <c r="E77" i="57"/>
  <c r="F51" i="57"/>
  <c r="D51" i="57"/>
  <c r="E51" i="57"/>
  <c r="D22" i="57"/>
  <c r="E22" i="57"/>
  <c r="F22" i="57"/>
  <c r="F94" i="57"/>
  <c r="D94" i="57"/>
  <c r="E94" i="57"/>
  <c r="E73" i="57"/>
  <c r="F73" i="57"/>
  <c r="D73" i="57"/>
  <c r="F47" i="57"/>
  <c r="D47" i="57"/>
  <c r="E47" i="57"/>
  <c r="K22" i="57" l="1"/>
  <c r="K25" i="57"/>
  <c r="K21" i="57"/>
  <c r="Y28" i="54"/>
  <c r="Z28" i="54"/>
  <c r="AA28" i="54"/>
  <c r="Y29" i="54"/>
  <c r="Z29" i="54"/>
  <c r="AA29" i="54"/>
  <c r="Y30" i="54"/>
  <c r="Z30" i="54"/>
  <c r="AA30" i="54"/>
  <c r="Y31" i="54"/>
  <c r="Z31" i="54"/>
  <c r="AA31" i="54"/>
  <c r="Y32" i="54"/>
  <c r="Z32" i="54"/>
  <c r="AA32" i="54"/>
  <c r="Y33" i="54"/>
  <c r="Z33" i="54"/>
  <c r="AA33" i="54"/>
  <c r="U28" i="54"/>
  <c r="U29" i="54"/>
  <c r="U30" i="54"/>
  <c r="U31" i="54"/>
  <c r="U32" i="54"/>
  <c r="U33" i="54"/>
  <c r="S28" i="54"/>
  <c r="S29" i="54"/>
  <c r="S30" i="54"/>
  <c r="S31" i="54"/>
  <c r="S32" i="54"/>
  <c r="S33" i="54"/>
  <c r="FI140" i="54" l="1"/>
  <c r="FJ140" i="54" s="1"/>
  <c r="FI141" i="54"/>
  <c r="FJ141" i="54" s="1"/>
  <c r="FI142" i="54"/>
  <c r="FJ142" i="54" s="1"/>
  <c r="FI143" i="54"/>
  <c r="FJ143" i="54" s="1"/>
  <c r="FI144" i="54"/>
  <c r="FJ144" i="54" s="1"/>
  <c r="FM130" i="54"/>
  <c r="FN130" i="54" s="1"/>
  <c r="FM133" i="54"/>
  <c r="FN133" i="54" s="1"/>
  <c r="FM132" i="54"/>
  <c r="FN132" i="54" s="1"/>
  <c r="FM134" i="54"/>
  <c r="FN134" i="54" s="1"/>
  <c r="FM131" i="54"/>
  <c r="FN131" i="54" s="1"/>
  <c r="FK125" i="54"/>
  <c r="FL125" i="54" s="1"/>
  <c r="FK126" i="54"/>
  <c r="FL126" i="54" s="1"/>
  <c r="FK128" i="54"/>
  <c r="FL128" i="54" s="1"/>
  <c r="FK127" i="54"/>
  <c r="FL127" i="54" s="1"/>
  <c r="FK129" i="54"/>
  <c r="FL129" i="54" s="1"/>
  <c r="FI124" i="54"/>
  <c r="FJ124" i="54" s="1"/>
  <c r="FI123" i="54"/>
  <c r="FJ123" i="54" s="1"/>
  <c r="FI122" i="54"/>
  <c r="FJ122" i="54" s="1"/>
  <c r="FI121" i="54"/>
  <c r="FJ121" i="54" s="1"/>
  <c r="FI120" i="54"/>
  <c r="FJ120" i="54" s="1"/>
  <c r="FM138" i="54"/>
  <c r="FN138" i="54" s="1"/>
  <c r="FM139" i="54"/>
  <c r="FN139" i="54" s="1"/>
  <c r="FM135" i="54"/>
  <c r="FN135" i="54" s="1"/>
  <c r="FM137" i="54"/>
  <c r="FN137" i="54" s="1"/>
  <c r="FM136" i="54"/>
  <c r="FN136" i="54" s="1"/>
  <c r="FK130" i="54"/>
  <c r="FL130" i="54" s="1"/>
  <c r="FK132" i="54"/>
  <c r="FL132" i="54" s="1"/>
  <c r="FK133" i="54"/>
  <c r="FL133" i="54" s="1"/>
  <c r="FK131" i="54"/>
  <c r="FL131" i="54" s="1"/>
  <c r="FK134" i="54"/>
  <c r="FL134" i="54" s="1"/>
  <c r="FI125" i="54"/>
  <c r="FJ125" i="54" s="1"/>
  <c r="FI129" i="54"/>
  <c r="FJ129" i="54" s="1"/>
  <c r="FI126" i="54"/>
  <c r="FJ126" i="54" s="1"/>
  <c r="FI128" i="54"/>
  <c r="FJ128" i="54" s="1"/>
  <c r="FI127" i="54"/>
  <c r="FJ127" i="54" s="1"/>
  <c r="FM116" i="54"/>
  <c r="FN116" i="54" s="1"/>
  <c r="FM117" i="54"/>
  <c r="FN117" i="54" s="1"/>
  <c r="FM115" i="54"/>
  <c r="FN115" i="54" s="1"/>
  <c r="FM118" i="54"/>
  <c r="FN118" i="54" s="1"/>
  <c r="FM119" i="54"/>
  <c r="FN119" i="54" s="1"/>
  <c r="FM140" i="54"/>
  <c r="FN140" i="54" s="1"/>
  <c r="FM141" i="54"/>
  <c r="FN141" i="54" s="1"/>
  <c r="FM142" i="54"/>
  <c r="FN142" i="54" s="1"/>
  <c r="FM144" i="54"/>
  <c r="FN144" i="54" s="1"/>
  <c r="FM143" i="54"/>
  <c r="FN143" i="54" s="1"/>
  <c r="FK138" i="54"/>
  <c r="FL138" i="54" s="1"/>
  <c r="FK139" i="54"/>
  <c r="FL139" i="54" s="1"/>
  <c r="FK137" i="54"/>
  <c r="FL137" i="54" s="1"/>
  <c r="FK136" i="54"/>
  <c r="FL136" i="54" s="1"/>
  <c r="FK135" i="54"/>
  <c r="FL135" i="54" s="1"/>
  <c r="FI132" i="54"/>
  <c r="FJ132" i="54" s="1"/>
  <c r="FI131" i="54"/>
  <c r="FJ131" i="54" s="1"/>
  <c r="FI130" i="54"/>
  <c r="FJ130" i="54" s="1"/>
  <c r="FI133" i="54"/>
  <c r="FJ133" i="54" s="1"/>
  <c r="FI134" i="54"/>
  <c r="FJ134" i="54" s="1"/>
  <c r="FM124" i="54"/>
  <c r="FN124" i="54" s="1"/>
  <c r="FM123" i="54"/>
  <c r="FN123" i="54" s="1"/>
  <c r="FM122" i="54"/>
  <c r="FN122" i="54" s="1"/>
  <c r="FM120" i="54"/>
  <c r="FN120" i="54" s="1"/>
  <c r="FM121" i="54"/>
  <c r="FN121" i="54" s="1"/>
  <c r="FK116" i="54"/>
  <c r="FL116" i="54" s="1"/>
  <c r="FK117" i="54"/>
  <c r="FL117" i="54" s="1"/>
  <c r="FK118" i="54"/>
  <c r="FL118" i="54" s="1"/>
  <c r="FK115" i="54"/>
  <c r="FL115" i="54" s="1"/>
  <c r="FK119" i="54"/>
  <c r="FL119" i="54" s="1"/>
  <c r="FK140" i="54"/>
  <c r="FL140" i="54" s="1"/>
  <c r="FK142" i="54"/>
  <c r="FL142" i="54" s="1"/>
  <c r="FK141" i="54"/>
  <c r="FL141" i="54" s="1"/>
  <c r="FK144" i="54"/>
  <c r="FL144" i="54" s="1"/>
  <c r="FK143" i="54"/>
  <c r="FL143" i="54" s="1"/>
  <c r="FI137" i="54"/>
  <c r="FJ137" i="54" s="1"/>
  <c r="FI139" i="54"/>
  <c r="FJ139" i="54" s="1"/>
  <c r="FI138" i="54"/>
  <c r="FJ138" i="54" s="1"/>
  <c r="FI135" i="54"/>
  <c r="FJ135" i="54" s="1"/>
  <c r="FI136" i="54"/>
  <c r="FJ136" i="54" s="1"/>
  <c r="FM125" i="54"/>
  <c r="FN125" i="54" s="1"/>
  <c r="FM126" i="54"/>
  <c r="FN126" i="54" s="1"/>
  <c r="FM127" i="54"/>
  <c r="FN127" i="54" s="1"/>
  <c r="FM128" i="54"/>
  <c r="FN128" i="54" s="1"/>
  <c r="FM129" i="54"/>
  <c r="FN129" i="54" s="1"/>
  <c r="FK124" i="54"/>
  <c r="FL124" i="54" s="1"/>
  <c r="FK122" i="54"/>
  <c r="FL122" i="54" s="1"/>
  <c r="FK121" i="54"/>
  <c r="FL121" i="54" s="1"/>
  <c r="FK123" i="54"/>
  <c r="FL123" i="54" s="1"/>
  <c r="FK120" i="54"/>
  <c r="FL120" i="54" s="1"/>
  <c r="FI116" i="54"/>
  <c r="FJ116" i="54" s="1"/>
  <c r="FI118" i="54"/>
  <c r="FJ118" i="54" s="1"/>
  <c r="FI115" i="54"/>
  <c r="FJ115" i="54" s="1"/>
  <c r="FI117" i="54"/>
  <c r="FJ117" i="54" s="1"/>
  <c r="FI119" i="54"/>
  <c r="FJ119" i="54" s="1"/>
  <c r="AB28" i="54"/>
  <c r="AB29" i="54"/>
  <c r="AB30" i="54"/>
  <c r="AB31" i="54"/>
  <c r="AB33" i="54"/>
  <c r="AB32" i="54"/>
  <c r="J23" i="54"/>
  <c r="K23" i="54"/>
  <c r="L23" i="54"/>
  <c r="J24" i="54"/>
  <c r="K24" i="54"/>
  <c r="L24" i="54"/>
  <c r="J25" i="54"/>
  <c r="K25" i="54"/>
  <c r="L25" i="54"/>
  <c r="J26" i="54"/>
  <c r="K26" i="54"/>
  <c r="L26" i="54"/>
  <c r="J27" i="54"/>
  <c r="K27" i="54"/>
  <c r="L27" i="54"/>
  <c r="J22" i="54"/>
  <c r="K22" i="54"/>
  <c r="L22" i="54"/>
  <c r="F22" i="54"/>
  <c r="F23" i="54"/>
  <c r="F24" i="54"/>
  <c r="F25" i="54"/>
  <c r="F26" i="54"/>
  <c r="F27" i="54"/>
  <c r="CG4" i="67" l="1"/>
  <c r="CJ4" i="67" s="1"/>
  <c r="CG5" i="67"/>
  <c r="CJ5" i="67" s="1"/>
  <c r="CG6" i="67"/>
  <c r="CJ6" i="67" s="1"/>
  <c r="BW4" i="67"/>
  <c r="BW5" i="67"/>
  <c r="BS4" i="67"/>
  <c r="BS5" i="67"/>
  <c r="BJ4" i="67"/>
  <c r="BJ5" i="67"/>
  <c r="BX5" i="67" s="1"/>
  <c r="CI5" i="67" s="1"/>
  <c r="BX4" i="67" l="1"/>
  <c r="BY5" i="67"/>
  <c r="CA5" i="67"/>
  <c r="BZ5" i="67"/>
  <c r="CB5" i="67"/>
  <c r="BO7" i="67"/>
  <c r="BO8" i="67"/>
  <c r="BO9" i="67"/>
  <c r="BO10" i="67"/>
  <c r="BO11" i="67"/>
  <c r="BO12" i="67"/>
  <c r="BO13" i="67"/>
  <c r="BO14" i="67"/>
  <c r="BO15" i="67"/>
  <c r="BO16" i="67"/>
  <c r="BO17" i="67"/>
  <c r="BO18" i="67"/>
  <c r="BO19" i="67"/>
  <c r="BO20" i="67"/>
  <c r="BO21" i="67"/>
  <c r="BO22" i="67"/>
  <c r="BO23" i="67"/>
  <c r="BO6" i="67"/>
  <c r="BB7" i="67"/>
  <c r="BB8" i="67"/>
  <c r="BB9" i="67"/>
  <c r="BB10" i="67"/>
  <c r="BB11" i="67"/>
  <c r="BB12" i="67"/>
  <c r="BB13" i="67"/>
  <c r="BB14" i="67"/>
  <c r="BB15" i="67"/>
  <c r="BB16" i="67"/>
  <c r="BB17" i="67"/>
  <c r="BB18" i="67"/>
  <c r="BB19" i="67"/>
  <c r="BB20" i="67"/>
  <c r="BB21" i="67"/>
  <c r="BB22" i="67"/>
  <c r="BB23" i="67"/>
  <c r="BB6" i="67"/>
  <c r="Z5" i="67"/>
  <c r="AC5" i="67" s="1"/>
  <c r="AA5" i="67"/>
  <c r="AB5" i="67"/>
  <c r="AE5" i="67" s="1"/>
  <c r="AF5" i="67"/>
  <c r="Z6" i="67"/>
  <c r="AC6" i="67" s="1"/>
  <c r="AA6" i="67"/>
  <c r="AB6" i="67"/>
  <c r="AE6" i="67" s="1"/>
  <c r="AF6" i="67"/>
  <c r="Z7" i="67"/>
  <c r="AC7" i="67" s="1"/>
  <c r="AA7" i="67"/>
  <c r="AB7" i="67"/>
  <c r="AE7" i="67" s="1"/>
  <c r="AF7" i="67"/>
  <c r="Z8" i="67"/>
  <c r="AC8" i="67" s="1"/>
  <c r="AA8" i="67"/>
  <c r="AB8" i="67"/>
  <c r="AE8" i="67" s="1"/>
  <c r="AF8" i="67"/>
  <c r="Z9" i="67"/>
  <c r="AC9" i="67" s="1"/>
  <c r="AA9" i="67"/>
  <c r="AB9" i="67"/>
  <c r="AE9" i="67" s="1"/>
  <c r="AF9" i="67"/>
  <c r="Z10" i="67"/>
  <c r="AC10" i="67" s="1"/>
  <c r="AA10" i="67"/>
  <c r="AB10" i="67"/>
  <c r="AE10" i="67" s="1"/>
  <c r="AF10" i="67"/>
  <c r="Z11" i="67"/>
  <c r="AC11" i="67" s="1"/>
  <c r="AA11" i="67"/>
  <c r="AB11" i="67"/>
  <c r="AE11" i="67" s="1"/>
  <c r="AF11" i="67"/>
  <c r="Z12" i="67"/>
  <c r="AC12" i="67" s="1"/>
  <c r="AA12" i="67"/>
  <c r="AB12" i="67"/>
  <c r="AE12" i="67" s="1"/>
  <c r="AF12" i="67"/>
  <c r="Z13" i="67"/>
  <c r="AC13" i="67" s="1"/>
  <c r="AA13" i="67"/>
  <c r="AB13" i="67"/>
  <c r="AE13" i="67" s="1"/>
  <c r="AF13" i="67"/>
  <c r="Z14" i="67"/>
  <c r="AC14" i="67" s="1"/>
  <c r="AA14" i="67"/>
  <c r="AB14" i="67"/>
  <c r="AE14" i="67" s="1"/>
  <c r="AF14" i="67"/>
  <c r="Z15" i="67"/>
  <c r="AC15" i="67" s="1"/>
  <c r="AA15" i="67"/>
  <c r="AB15" i="67"/>
  <c r="AE15" i="67" s="1"/>
  <c r="AF15" i="67"/>
  <c r="Z16" i="67"/>
  <c r="AC16" i="67" s="1"/>
  <c r="AA16" i="67"/>
  <c r="AB16" i="67"/>
  <c r="AE16" i="67" s="1"/>
  <c r="AF16" i="67"/>
  <c r="Z17" i="67"/>
  <c r="AC17" i="67" s="1"/>
  <c r="AA17" i="67"/>
  <c r="AB17" i="67"/>
  <c r="AE17" i="67" s="1"/>
  <c r="AF17" i="67"/>
  <c r="Z18" i="67"/>
  <c r="AC18" i="67" s="1"/>
  <c r="AA18" i="67"/>
  <c r="AB18" i="67"/>
  <c r="AE18" i="67" s="1"/>
  <c r="AF18" i="67"/>
  <c r="Z19" i="67"/>
  <c r="AC19" i="67" s="1"/>
  <c r="AA19" i="67"/>
  <c r="AB19" i="67"/>
  <c r="AE19" i="67" s="1"/>
  <c r="AF19" i="67"/>
  <c r="Z20" i="67"/>
  <c r="AC20" i="67" s="1"/>
  <c r="AA20" i="67"/>
  <c r="AB20" i="67"/>
  <c r="AE20" i="67" s="1"/>
  <c r="AF20" i="67"/>
  <c r="Z21" i="67"/>
  <c r="AC21" i="67" s="1"/>
  <c r="AA21" i="67"/>
  <c r="AB21" i="67"/>
  <c r="AE21" i="67" s="1"/>
  <c r="AF21" i="67"/>
  <c r="Z22" i="67"/>
  <c r="AC22" i="67" s="1"/>
  <c r="AA22" i="67"/>
  <c r="AB22" i="67"/>
  <c r="AE22" i="67" s="1"/>
  <c r="AF22" i="67"/>
  <c r="Z23" i="67"/>
  <c r="AC23" i="67" s="1"/>
  <c r="AA23" i="67"/>
  <c r="AB23" i="67"/>
  <c r="AE23" i="67" s="1"/>
  <c r="AF23" i="67"/>
  <c r="AF4" i="67"/>
  <c r="AA4" i="67"/>
  <c r="AB4" i="67"/>
  <c r="AE4" i="67" s="1"/>
  <c r="Z4" i="67"/>
  <c r="AC4" i="67" s="1"/>
  <c r="CI4" i="67" l="1"/>
  <c r="BZ4" i="67"/>
  <c r="BY4" i="67"/>
  <c r="CA4" i="67"/>
  <c r="CB4" i="67"/>
  <c r="AI4" i="67"/>
  <c r="AI11" i="67"/>
  <c r="AI22" i="67"/>
  <c r="AI9" i="67"/>
  <c r="AI12" i="67"/>
  <c r="AI21" i="67"/>
  <c r="AI8" i="67"/>
  <c r="AI17" i="67"/>
  <c r="AI18" i="67"/>
  <c r="AI14" i="67"/>
  <c r="AI19" i="67"/>
  <c r="AI6" i="67"/>
  <c r="AI20" i="67"/>
  <c r="AI7" i="67"/>
  <c r="AI15" i="67"/>
  <c r="AI16" i="67"/>
  <c r="AI10" i="67"/>
  <c r="AI23" i="67"/>
  <c r="AI13" i="67"/>
  <c r="AI5" i="67"/>
  <c r="D7" i="65" l="1"/>
  <c r="D9" i="65"/>
  <c r="D10" i="65"/>
  <c r="D11" i="65"/>
  <c r="D12" i="65"/>
  <c r="D17" i="65"/>
  <c r="D18" i="65"/>
  <c r="D20" i="65"/>
  <c r="D21" i="65"/>
  <c r="D22" i="65"/>
  <c r="D23" i="65"/>
  <c r="D6" i="65"/>
  <c r="F41" i="46" l="1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J6" i="54" l="1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FR6" i="54"/>
  <c r="FR7" i="54"/>
  <c r="FR8" i="54"/>
  <c r="FR9" i="54"/>
  <c r="FR10" i="54"/>
  <c r="FR11" i="54"/>
  <c r="FR12" i="54"/>
  <c r="FR13" i="54"/>
  <c r="FR14" i="54"/>
  <c r="FR15" i="54"/>
  <c r="FR16" i="54"/>
  <c r="FR17" i="54"/>
  <c r="FR18" i="54"/>
  <c r="FR19" i="54"/>
  <c r="FR20" i="54"/>
  <c r="FR21" i="54"/>
  <c r="FR22" i="54"/>
  <c r="FR23" i="54"/>
  <c r="FR24" i="54"/>
  <c r="FR25" i="54"/>
  <c r="FR26" i="54"/>
  <c r="FR27" i="54"/>
  <c r="FR28" i="54"/>
  <c r="FR29" i="54"/>
  <c r="FR30" i="54"/>
  <c r="FR31" i="54"/>
  <c r="FR32" i="54"/>
  <c r="FR33" i="54"/>
  <c r="FR34" i="54"/>
  <c r="FR35" i="54"/>
  <c r="FR36" i="54"/>
  <c r="FR37" i="54"/>
  <c r="FR38" i="54"/>
  <c r="FR39" i="54"/>
  <c r="FR40" i="54"/>
  <c r="FR41" i="54"/>
  <c r="FR42" i="54"/>
  <c r="FR43" i="54"/>
  <c r="FR44" i="54"/>
  <c r="FR45" i="54"/>
  <c r="FR46" i="54"/>
  <c r="FR47" i="54"/>
  <c r="FR48" i="54"/>
  <c r="FR49" i="54"/>
  <c r="FR50" i="54"/>
  <c r="FR51" i="54"/>
  <c r="FR52" i="54"/>
  <c r="FR53" i="54"/>
  <c r="FR54" i="54"/>
  <c r="FR55" i="54"/>
  <c r="FR56" i="54"/>
  <c r="FR57" i="54"/>
  <c r="FR58" i="54"/>
  <c r="FR59" i="54"/>
  <c r="FR60" i="54"/>
  <c r="FR61" i="54"/>
  <c r="FR62" i="54"/>
  <c r="FR63" i="54"/>
  <c r="FR64" i="54"/>
  <c r="FR65" i="54"/>
  <c r="FR66" i="54"/>
  <c r="FR67" i="54"/>
  <c r="FR68" i="54"/>
  <c r="FR69" i="54"/>
  <c r="FR70" i="54"/>
  <c r="FR71" i="54"/>
  <c r="FR72" i="54"/>
  <c r="FR73" i="54"/>
  <c r="FR74" i="54"/>
  <c r="FR75" i="54"/>
  <c r="FR76" i="54"/>
  <c r="FR77" i="54"/>
  <c r="FR78" i="54"/>
  <c r="FR79" i="54"/>
  <c r="FR80" i="54"/>
  <c r="FR81" i="54"/>
  <c r="FR82" i="54"/>
  <c r="FR83" i="54"/>
  <c r="FR84" i="54"/>
  <c r="FR5" i="54"/>
  <c r="FU82" i="54" l="1"/>
  <c r="FV82" i="54" s="1"/>
  <c r="FS82" i="54"/>
  <c r="FU78" i="54"/>
  <c r="FV78" i="54" s="1"/>
  <c r="FS78" i="54"/>
  <c r="FU74" i="54"/>
  <c r="FV74" i="54" s="1"/>
  <c r="FS74" i="54"/>
  <c r="FU70" i="54"/>
  <c r="FV70" i="54" s="1"/>
  <c r="FS70" i="54"/>
  <c r="FU66" i="54"/>
  <c r="FV66" i="54" s="1"/>
  <c r="FS66" i="54"/>
  <c r="FS62" i="54"/>
  <c r="FU62" i="54"/>
  <c r="FV62" i="54" s="1"/>
  <c r="FS58" i="54"/>
  <c r="FU58" i="54"/>
  <c r="FV58" i="54" s="1"/>
  <c r="FS54" i="54"/>
  <c r="FU54" i="54"/>
  <c r="FV54" i="54" s="1"/>
  <c r="FS50" i="54"/>
  <c r="FU50" i="54"/>
  <c r="FV50" i="54" s="1"/>
  <c r="FS46" i="54"/>
  <c r="FU46" i="54"/>
  <c r="FV46" i="54" s="1"/>
  <c r="FS42" i="54"/>
  <c r="FU42" i="54"/>
  <c r="FV42" i="54" s="1"/>
  <c r="FS38" i="54"/>
  <c r="FU38" i="54"/>
  <c r="FV38" i="54" s="1"/>
  <c r="FS34" i="54"/>
  <c r="FU34" i="54"/>
  <c r="FV34" i="54" s="1"/>
  <c r="FS30" i="54"/>
  <c r="FU30" i="54"/>
  <c r="FV30" i="54" s="1"/>
  <c r="FS26" i="54"/>
  <c r="FU26" i="54"/>
  <c r="FV26" i="54" s="1"/>
  <c r="FS22" i="54"/>
  <c r="FU22" i="54"/>
  <c r="FV22" i="54" s="1"/>
  <c r="FS18" i="54"/>
  <c r="FU18" i="54"/>
  <c r="FV18" i="54" s="1"/>
  <c r="FS14" i="54"/>
  <c r="FU14" i="54"/>
  <c r="FV14" i="54" s="1"/>
  <c r="FS10" i="54"/>
  <c r="FU10" i="54"/>
  <c r="FV10" i="54" s="1"/>
  <c r="FS6" i="54"/>
  <c r="FU6" i="54"/>
  <c r="FV6" i="54" s="1"/>
  <c r="FS5" i="54"/>
  <c r="FU81" i="54"/>
  <c r="FV81" i="54" s="1"/>
  <c r="FS81" i="54"/>
  <c r="FS77" i="54"/>
  <c r="FU77" i="54"/>
  <c r="FV77" i="54" s="1"/>
  <c r="FS73" i="54"/>
  <c r="FU73" i="54"/>
  <c r="FV73" i="54" s="1"/>
  <c r="FS69" i="54"/>
  <c r="FU69" i="54"/>
  <c r="FV69" i="54" s="1"/>
  <c r="FS65" i="54"/>
  <c r="FU65" i="54"/>
  <c r="FV65" i="54" s="1"/>
  <c r="FS61" i="54"/>
  <c r="FU61" i="54"/>
  <c r="FV61" i="54" s="1"/>
  <c r="FS57" i="54"/>
  <c r="FU57" i="54"/>
  <c r="FV57" i="54" s="1"/>
  <c r="FS53" i="54"/>
  <c r="FU53" i="54"/>
  <c r="FV53" i="54" s="1"/>
  <c r="FS49" i="54"/>
  <c r="FU49" i="54"/>
  <c r="FV49" i="54" s="1"/>
  <c r="FS45" i="54"/>
  <c r="FU45" i="54"/>
  <c r="FV45" i="54" s="1"/>
  <c r="FS41" i="54"/>
  <c r="FU41" i="54"/>
  <c r="FV41" i="54" s="1"/>
  <c r="FS37" i="54"/>
  <c r="FU37" i="54"/>
  <c r="FV37" i="54" s="1"/>
  <c r="FS33" i="54"/>
  <c r="FU33" i="54"/>
  <c r="FV33" i="54" s="1"/>
  <c r="FS29" i="54"/>
  <c r="FU29" i="54"/>
  <c r="FV29" i="54" s="1"/>
  <c r="FS25" i="54"/>
  <c r="FU25" i="54"/>
  <c r="FV25" i="54" s="1"/>
  <c r="FS21" i="54"/>
  <c r="FU21" i="54"/>
  <c r="FV21" i="54" s="1"/>
  <c r="FS17" i="54"/>
  <c r="FU17" i="54"/>
  <c r="FV17" i="54" s="1"/>
  <c r="FS13" i="54"/>
  <c r="FU13" i="54"/>
  <c r="FV13" i="54" s="1"/>
  <c r="FS9" i="54"/>
  <c r="FU9" i="54"/>
  <c r="FV9" i="54" s="1"/>
  <c r="FS84" i="54"/>
  <c r="FU84" i="54"/>
  <c r="FV84" i="54" s="1"/>
  <c r="FS80" i="54"/>
  <c r="FU80" i="54"/>
  <c r="FV80" i="54" s="1"/>
  <c r="FS76" i="54"/>
  <c r="FU76" i="54"/>
  <c r="FV76" i="54" s="1"/>
  <c r="FS72" i="54"/>
  <c r="FU72" i="54"/>
  <c r="FV72" i="54" s="1"/>
  <c r="FS68" i="54"/>
  <c r="FU68" i="54"/>
  <c r="FV68" i="54" s="1"/>
  <c r="FS64" i="54"/>
  <c r="FU64" i="54"/>
  <c r="FV64" i="54" s="1"/>
  <c r="FU60" i="54"/>
  <c r="FV60" i="54" s="1"/>
  <c r="FS60" i="54"/>
  <c r="FU56" i="54"/>
  <c r="FV56" i="54" s="1"/>
  <c r="FS56" i="54"/>
  <c r="FU52" i="54"/>
  <c r="FV52" i="54" s="1"/>
  <c r="FS52" i="54"/>
  <c r="FU48" i="54"/>
  <c r="FV48" i="54" s="1"/>
  <c r="FS48" i="54"/>
  <c r="FU44" i="54"/>
  <c r="FV44" i="54" s="1"/>
  <c r="FS44" i="54"/>
  <c r="FU40" i="54"/>
  <c r="FV40" i="54" s="1"/>
  <c r="FS40" i="54"/>
  <c r="FU36" i="54"/>
  <c r="FV36" i="54" s="1"/>
  <c r="FS36" i="54"/>
  <c r="FU32" i="54"/>
  <c r="FV32" i="54" s="1"/>
  <c r="FS32" i="54"/>
  <c r="FU28" i="54"/>
  <c r="FV28" i="54" s="1"/>
  <c r="FS28" i="54"/>
  <c r="FU24" i="54"/>
  <c r="FV24" i="54" s="1"/>
  <c r="FS24" i="54"/>
  <c r="FU20" i="54"/>
  <c r="FV20" i="54" s="1"/>
  <c r="FS20" i="54"/>
  <c r="FU16" i="54"/>
  <c r="FV16" i="54" s="1"/>
  <c r="FS16" i="54"/>
  <c r="FU12" i="54"/>
  <c r="FV12" i="54" s="1"/>
  <c r="FS12" i="54"/>
  <c r="FU8" i="54"/>
  <c r="FV8" i="54" s="1"/>
  <c r="FS8" i="54"/>
  <c r="FS83" i="54"/>
  <c r="FU83" i="54"/>
  <c r="FV83" i="54" s="1"/>
  <c r="FS79" i="54"/>
  <c r="FU79" i="54"/>
  <c r="FV79" i="54" s="1"/>
  <c r="FS75" i="54"/>
  <c r="FU75" i="54"/>
  <c r="FV75" i="54" s="1"/>
  <c r="FS71" i="54"/>
  <c r="FU71" i="54"/>
  <c r="FV71" i="54" s="1"/>
  <c r="FS67" i="54"/>
  <c r="FU67" i="54"/>
  <c r="FV67" i="54" s="1"/>
  <c r="FS63" i="54"/>
  <c r="FU63" i="54"/>
  <c r="FV63" i="54" s="1"/>
  <c r="FU59" i="54"/>
  <c r="FV59" i="54" s="1"/>
  <c r="FS59" i="54"/>
  <c r="FU55" i="54"/>
  <c r="FV55" i="54" s="1"/>
  <c r="FS55" i="54"/>
  <c r="FU51" i="54"/>
  <c r="FV51" i="54" s="1"/>
  <c r="FS51" i="54"/>
  <c r="FU47" i="54"/>
  <c r="FV47" i="54" s="1"/>
  <c r="FS47" i="54"/>
  <c r="FU43" i="54"/>
  <c r="FV43" i="54" s="1"/>
  <c r="FS43" i="54"/>
  <c r="FU39" i="54"/>
  <c r="FV39" i="54" s="1"/>
  <c r="FS39" i="54"/>
  <c r="FU35" i="54"/>
  <c r="FV35" i="54" s="1"/>
  <c r="FS35" i="54"/>
  <c r="FU31" i="54"/>
  <c r="FV31" i="54" s="1"/>
  <c r="FS31" i="54"/>
  <c r="FU27" i="54"/>
  <c r="FV27" i="54" s="1"/>
  <c r="FS27" i="54"/>
  <c r="FS23" i="54"/>
  <c r="FU23" i="54"/>
  <c r="FV23" i="54" s="1"/>
  <c r="FS19" i="54"/>
  <c r="FU19" i="54"/>
  <c r="FV19" i="54" s="1"/>
  <c r="FS15" i="54"/>
  <c r="FU15" i="54"/>
  <c r="FV15" i="54" s="1"/>
  <c r="FS11" i="54"/>
  <c r="FU11" i="54"/>
  <c r="FV11" i="54" s="1"/>
  <c r="FS7" i="54"/>
  <c r="FU7" i="54"/>
  <c r="FV7" i="54" s="1"/>
  <c r="FU5" i="54"/>
  <c r="FV5" i="54" s="1"/>
  <c r="T5" i="68"/>
  <c r="T6" i="68"/>
  <c r="T7" i="68"/>
  <c r="T8" i="68"/>
  <c r="T9" i="68"/>
  <c r="T10" i="68"/>
  <c r="T11" i="68"/>
  <c r="T15" i="68"/>
  <c r="T26" i="68"/>
  <c r="AB6" i="66" s="1"/>
  <c r="AE6" i="66" s="1"/>
  <c r="AH6" i="66" s="1"/>
  <c r="Y7" i="66" s="1"/>
  <c r="AH7" i="66" s="1"/>
  <c r="Y8" i="66" s="1"/>
  <c r="AH8" i="66" s="1"/>
  <c r="Y9" i="66" s="1"/>
  <c r="AH9" i="66" s="1"/>
  <c r="Y10" i="66" s="1"/>
  <c r="AH10" i="66" s="1"/>
  <c r="Y11" i="66" s="1"/>
  <c r="AH11" i="66" s="1"/>
  <c r="Y12" i="66" s="1"/>
  <c r="AH12" i="66" s="1"/>
  <c r="Y13" i="66" s="1"/>
  <c r="AH13" i="66" s="1"/>
  <c r="Y14" i="66" s="1"/>
  <c r="AH14" i="66" s="1"/>
  <c r="Y15" i="66" s="1"/>
  <c r="AH15" i="66" s="1"/>
  <c r="Y16" i="66" s="1"/>
  <c r="AH16" i="66" s="1"/>
  <c r="T37" i="68"/>
  <c r="T48" i="68"/>
  <c r="AB17" i="66" s="1"/>
  <c r="AE17" i="66" s="1"/>
  <c r="AH17" i="66" s="1"/>
  <c r="Y18" i="66" s="1"/>
  <c r="AH18" i="66" s="1"/>
  <c r="Y19" i="66" s="1"/>
  <c r="AH19" i="66" s="1"/>
  <c r="Y20" i="66" s="1"/>
  <c r="AH20" i="66" s="1"/>
  <c r="Y21" i="66" s="1"/>
  <c r="AH21" i="66" s="1"/>
  <c r="Y22" i="66" s="1"/>
  <c r="AH22" i="66" s="1"/>
  <c r="Y23" i="66" s="1"/>
  <c r="AH23" i="66" s="1"/>
  <c r="Y24" i="66" s="1"/>
  <c r="AH24" i="66" s="1"/>
  <c r="Y25" i="66" s="1"/>
  <c r="AH25" i="66" s="1"/>
  <c r="Y26" i="66" s="1"/>
  <c r="AH26" i="66" s="1"/>
  <c r="Y27" i="66" s="1"/>
  <c r="AH27" i="66" s="1"/>
  <c r="T59" i="68"/>
  <c r="T70" i="68"/>
  <c r="AB28" i="66" s="1"/>
  <c r="AE28" i="66" s="1"/>
  <c r="AH28" i="66" s="1"/>
  <c r="Y29" i="66" s="1"/>
  <c r="AH29" i="66" s="1"/>
  <c r="Y30" i="66" s="1"/>
  <c r="AH30" i="66" s="1"/>
  <c r="Y31" i="66" s="1"/>
  <c r="AH31" i="66" s="1"/>
  <c r="Y32" i="66" s="1"/>
  <c r="AH32" i="66" s="1"/>
  <c r="Y33" i="66" s="1"/>
  <c r="AH33" i="66" s="1"/>
  <c r="Y34" i="66" s="1"/>
  <c r="AH34" i="66" s="1"/>
  <c r="Y35" i="66" s="1"/>
  <c r="AH35" i="66" s="1"/>
  <c r="Y36" i="66" s="1"/>
  <c r="AH36" i="66" s="1"/>
  <c r="Y37" i="66" s="1"/>
  <c r="AH37" i="66" s="1"/>
  <c r="Y38" i="66" s="1"/>
  <c r="AH38" i="66" s="1"/>
  <c r="T81" i="68"/>
  <c r="T92" i="68"/>
  <c r="AB39" i="66" s="1"/>
  <c r="AE39" i="66" s="1"/>
  <c r="AH39" i="66" s="1"/>
  <c r="Y40" i="66" s="1"/>
  <c r="AH40" i="66" s="1"/>
  <c r="Y41" i="66" s="1"/>
  <c r="AH41" i="66" s="1"/>
  <c r="Y42" i="66" s="1"/>
  <c r="AH42" i="66" s="1"/>
  <c r="Y43" i="66" s="1"/>
  <c r="AH43" i="66" s="1"/>
  <c r="Y44" i="66" s="1"/>
  <c r="AH44" i="66" s="1"/>
  <c r="Y45" i="66" s="1"/>
  <c r="AH45" i="66" s="1"/>
  <c r="Y46" i="66" s="1"/>
  <c r="AH46" i="66" s="1"/>
  <c r="Y47" i="66" s="1"/>
  <c r="AH47" i="66" s="1"/>
  <c r="Y48" i="66" s="1"/>
  <c r="AH48" i="66" s="1"/>
  <c r="Y49" i="66" s="1"/>
  <c r="AH49" i="66" s="1"/>
  <c r="T103" i="68"/>
  <c r="AD19" i="67"/>
  <c r="T114" i="68"/>
  <c r="T125" i="68"/>
  <c r="T4" i="68"/>
  <c r="AG19" i="67" l="1"/>
  <c r="AJ19" i="67" s="1"/>
  <c r="AG23" i="67"/>
  <c r="AD22" i="67"/>
  <c r="AD18" i="67"/>
  <c r="AG22" i="67"/>
  <c r="AG18" i="67"/>
  <c r="AD23" i="67"/>
  <c r="AD21" i="67"/>
  <c r="AD17" i="67"/>
  <c r="AG21" i="67"/>
  <c r="AG17" i="67"/>
  <c r="AD20" i="67"/>
  <c r="AD16" i="67"/>
  <c r="AG20" i="67"/>
  <c r="AG16" i="67"/>
  <c r="AD15" i="67"/>
  <c r="AD11" i="67"/>
  <c r="AG15" i="67"/>
  <c r="AG11" i="67"/>
  <c r="AD14" i="67"/>
  <c r="AD10" i="67"/>
  <c r="AG14" i="67"/>
  <c r="AG10" i="67"/>
  <c r="AD13" i="67"/>
  <c r="AD9" i="67"/>
  <c r="AG13" i="67"/>
  <c r="AG9" i="67"/>
  <c r="AD12" i="67"/>
  <c r="AD8" i="67"/>
  <c r="AG12" i="67"/>
  <c r="AG8" i="67"/>
  <c r="AG6" i="67"/>
  <c r="AD5" i="67"/>
  <c r="AG5" i="67"/>
  <c r="AD7" i="67"/>
  <c r="AG7" i="67"/>
  <c r="AD6" i="67"/>
  <c r="AD4" i="67"/>
  <c r="AG4" i="67"/>
  <c r="FD6" i="54"/>
  <c r="FD7" i="54"/>
  <c r="FD8" i="54"/>
  <c r="FD9" i="54"/>
  <c r="FD10" i="54"/>
  <c r="FD11" i="54"/>
  <c r="FD12" i="54"/>
  <c r="FD13" i="54"/>
  <c r="FD14" i="54"/>
  <c r="FD15" i="54"/>
  <c r="FD16" i="54"/>
  <c r="FD17" i="54"/>
  <c r="FD18" i="54"/>
  <c r="FD19" i="54"/>
  <c r="FD20" i="54"/>
  <c r="FD21" i="54"/>
  <c r="FD22" i="54"/>
  <c r="FD23" i="54"/>
  <c r="FD24" i="54"/>
  <c r="FD25" i="54"/>
  <c r="FD26" i="54"/>
  <c r="FD27" i="54"/>
  <c r="FD28" i="54"/>
  <c r="FD29" i="54"/>
  <c r="FD30" i="54"/>
  <c r="FD31" i="54"/>
  <c r="FD32" i="54"/>
  <c r="FD33" i="54"/>
  <c r="FD34" i="54"/>
  <c r="FD35" i="54"/>
  <c r="FD36" i="54"/>
  <c r="FD37" i="54"/>
  <c r="FD38" i="54"/>
  <c r="FD39" i="54"/>
  <c r="FD40" i="54"/>
  <c r="FD41" i="54"/>
  <c r="FD42" i="54"/>
  <c r="FD43" i="54"/>
  <c r="FD44" i="54"/>
  <c r="FD45" i="54"/>
  <c r="FD46" i="54"/>
  <c r="FD47" i="54"/>
  <c r="FD48" i="54"/>
  <c r="FD49" i="54"/>
  <c r="FD50" i="54"/>
  <c r="FD51" i="54"/>
  <c r="FD52" i="54"/>
  <c r="FD53" i="54"/>
  <c r="FD54" i="54"/>
  <c r="FD55" i="54"/>
  <c r="FD56" i="54"/>
  <c r="FD57" i="54"/>
  <c r="FD58" i="54"/>
  <c r="FD59" i="54"/>
  <c r="FD60" i="54"/>
  <c r="FD61" i="54"/>
  <c r="FD62" i="54"/>
  <c r="FD63" i="54"/>
  <c r="FD64" i="54"/>
  <c r="FD65" i="54"/>
  <c r="FD66" i="54"/>
  <c r="FD67" i="54"/>
  <c r="FD68" i="54"/>
  <c r="FD69" i="54"/>
  <c r="FD70" i="54"/>
  <c r="FD71" i="54"/>
  <c r="FD72" i="54"/>
  <c r="FD73" i="54"/>
  <c r="FD74" i="54"/>
  <c r="FD75" i="54"/>
  <c r="FD76" i="54"/>
  <c r="FD77" i="54"/>
  <c r="FD78" i="54"/>
  <c r="FD79" i="54"/>
  <c r="FD80" i="54"/>
  <c r="FD81" i="54"/>
  <c r="FD82" i="54"/>
  <c r="FD83" i="54"/>
  <c r="FD84" i="54"/>
  <c r="FD85" i="54"/>
  <c r="FD86" i="54"/>
  <c r="FD87" i="54"/>
  <c r="FD88" i="54"/>
  <c r="FD89" i="54"/>
  <c r="FD90" i="54"/>
  <c r="FD91" i="54"/>
  <c r="FD92" i="54"/>
  <c r="FD93" i="54"/>
  <c r="FD94" i="54"/>
  <c r="FD95" i="54"/>
  <c r="FD96" i="54"/>
  <c r="FD97" i="54"/>
  <c r="FD98" i="54"/>
  <c r="FD99" i="54"/>
  <c r="FD100" i="54"/>
  <c r="FD101" i="54"/>
  <c r="FD102" i="54"/>
  <c r="FD103" i="54"/>
  <c r="FD104" i="54"/>
  <c r="FD105" i="54"/>
  <c r="FD106" i="54"/>
  <c r="FD107" i="54"/>
  <c r="FD108" i="54"/>
  <c r="FD109" i="54"/>
  <c r="FD110" i="54"/>
  <c r="FD111" i="54"/>
  <c r="FD112" i="54"/>
  <c r="FD113" i="54"/>
  <c r="FD114" i="54"/>
  <c r="FD5" i="54"/>
  <c r="AJ20" i="67" l="1"/>
  <c r="AJ23" i="67"/>
  <c r="AJ21" i="67"/>
  <c r="AJ16" i="67"/>
  <c r="AJ12" i="67"/>
  <c r="AJ13" i="67"/>
  <c r="AJ14" i="67"/>
  <c r="AJ15" i="67"/>
  <c r="AJ18" i="67"/>
  <c r="AJ17" i="67"/>
  <c r="AJ4" i="67"/>
  <c r="AJ22" i="67"/>
  <c r="AJ6" i="67"/>
  <c r="AJ8" i="67"/>
  <c r="AJ9" i="67"/>
  <c r="AJ10" i="67"/>
  <c r="AJ11" i="67"/>
  <c r="AJ5" i="67"/>
  <c r="AJ7" i="67"/>
  <c r="FG113" i="54"/>
  <c r="FH113" i="54" s="1"/>
  <c r="FE113" i="54"/>
  <c r="FG109" i="54"/>
  <c r="FH109" i="54" s="1"/>
  <c r="FE109" i="54"/>
  <c r="FE105" i="54"/>
  <c r="FG105" i="54"/>
  <c r="FE101" i="54"/>
  <c r="FG101" i="54"/>
  <c r="FE97" i="54"/>
  <c r="FG97" i="54"/>
  <c r="FE93" i="54"/>
  <c r="FG93" i="54"/>
  <c r="FE89" i="54"/>
  <c r="FG89" i="54"/>
  <c r="FG85" i="54"/>
  <c r="FH85" i="54" s="1"/>
  <c r="FE85" i="54"/>
  <c r="FG81" i="54"/>
  <c r="FH81" i="54" s="1"/>
  <c r="FE81" i="54"/>
  <c r="FG77" i="54"/>
  <c r="FH77" i="54" s="1"/>
  <c r="FE77" i="54"/>
  <c r="FG73" i="54"/>
  <c r="FH73" i="54" s="1"/>
  <c r="FE73" i="54"/>
  <c r="FG69" i="54"/>
  <c r="FH69" i="54" s="1"/>
  <c r="FE69" i="54"/>
  <c r="FG65" i="54"/>
  <c r="FH65" i="54" s="1"/>
  <c r="FE65" i="54"/>
  <c r="FG61" i="54"/>
  <c r="FH61" i="54" s="1"/>
  <c r="FE61" i="54"/>
  <c r="FG57" i="54"/>
  <c r="FH57" i="54" s="1"/>
  <c r="FE57" i="54"/>
  <c r="FE53" i="54"/>
  <c r="FG53" i="54"/>
  <c r="FE49" i="54"/>
  <c r="FG49" i="54"/>
  <c r="FG45" i="54"/>
  <c r="FH45" i="54" s="1"/>
  <c r="FE45" i="54"/>
  <c r="FG41" i="54"/>
  <c r="FE41" i="54"/>
  <c r="FE37" i="54"/>
  <c r="FG37" i="54"/>
  <c r="FH37" i="54" s="1"/>
  <c r="FG33" i="54"/>
  <c r="FH33" i="54" s="1"/>
  <c r="FE33" i="54"/>
  <c r="FG29" i="54"/>
  <c r="FE29" i="54"/>
  <c r="FG25" i="54"/>
  <c r="FH25" i="54" s="1"/>
  <c r="FE25" i="54"/>
  <c r="FG21" i="54"/>
  <c r="FE21" i="54"/>
  <c r="FG17" i="54"/>
  <c r="FH17" i="54" s="1"/>
  <c r="FE17" i="54"/>
  <c r="FG13" i="54"/>
  <c r="FE13" i="54"/>
  <c r="FG9" i="54"/>
  <c r="FH9" i="54" s="1"/>
  <c r="FE9" i="54"/>
  <c r="FE112" i="54"/>
  <c r="FG112" i="54"/>
  <c r="FH112" i="54" s="1"/>
  <c r="FE108" i="54"/>
  <c r="FG108" i="54"/>
  <c r="FE104" i="54"/>
  <c r="FG104" i="54"/>
  <c r="FH104" i="54" s="1"/>
  <c r="FE100" i="54"/>
  <c r="FG100" i="54"/>
  <c r="FH100" i="54" s="1"/>
  <c r="FG96" i="54"/>
  <c r="FE96" i="54"/>
  <c r="FE92" i="54"/>
  <c r="FG92" i="54"/>
  <c r="FG88" i="54"/>
  <c r="FH88" i="54" s="1"/>
  <c r="FE88" i="54"/>
  <c r="FE84" i="54"/>
  <c r="FG84" i="54"/>
  <c r="FH84" i="54" s="1"/>
  <c r="FE80" i="54"/>
  <c r="FG80" i="54"/>
  <c r="FH80" i="54" s="1"/>
  <c r="FE76" i="54"/>
  <c r="FG76" i="54"/>
  <c r="FH76" i="54" s="1"/>
  <c r="FE72" i="54"/>
  <c r="FG72" i="54"/>
  <c r="FH72" i="54" s="1"/>
  <c r="FE68" i="54"/>
  <c r="FG68" i="54"/>
  <c r="FE64" i="54"/>
  <c r="FG64" i="54"/>
  <c r="FE60" i="54"/>
  <c r="FG60" i="54"/>
  <c r="FE56" i="54"/>
  <c r="FG56" i="54"/>
  <c r="FE52" i="54"/>
  <c r="FG52" i="54"/>
  <c r="FH52" i="54" s="1"/>
  <c r="FG48" i="54"/>
  <c r="FH48" i="54" s="1"/>
  <c r="FE48" i="54"/>
  <c r="FE44" i="54"/>
  <c r="FG44" i="54"/>
  <c r="FH44" i="54" s="1"/>
  <c r="FE40" i="54"/>
  <c r="FG40" i="54"/>
  <c r="FE36" i="54"/>
  <c r="FG36" i="54"/>
  <c r="FE32" i="54"/>
  <c r="FG32" i="54"/>
  <c r="FH32" i="54" s="1"/>
  <c r="FE28" i="54"/>
  <c r="FG28" i="54"/>
  <c r="FH28" i="54" s="1"/>
  <c r="FE24" i="54"/>
  <c r="FG24" i="54"/>
  <c r="FH24" i="54" s="1"/>
  <c r="FE20" i="54"/>
  <c r="FG20" i="54"/>
  <c r="FH20" i="54" s="1"/>
  <c r="FE16" i="54"/>
  <c r="FG16" i="54"/>
  <c r="FH16" i="54" s="1"/>
  <c r="FE12" i="54"/>
  <c r="FG12" i="54"/>
  <c r="FH12" i="54" s="1"/>
  <c r="FE8" i="54"/>
  <c r="FG8" i="54"/>
  <c r="FH8" i="54" s="1"/>
  <c r="FG5" i="54"/>
  <c r="FH5" i="54" s="1"/>
  <c r="FE5" i="54"/>
  <c r="FE111" i="54"/>
  <c r="FG111" i="54"/>
  <c r="FH111" i="54" s="1"/>
  <c r="FG107" i="54"/>
  <c r="FE107" i="54"/>
  <c r="FE103" i="54"/>
  <c r="FG103" i="54"/>
  <c r="FE99" i="54"/>
  <c r="FG99" i="54"/>
  <c r="FH99" i="54" s="1"/>
  <c r="FE95" i="54"/>
  <c r="FG95" i="54"/>
  <c r="FH95" i="54" s="1"/>
  <c r="FE91" i="54"/>
  <c r="FG91" i="54"/>
  <c r="FH91" i="54" s="1"/>
  <c r="FE87" i="54"/>
  <c r="FG87" i="54"/>
  <c r="FH87" i="54" s="1"/>
  <c r="FG83" i="54"/>
  <c r="FH83" i="54" s="1"/>
  <c r="FE83" i="54"/>
  <c r="FG79" i="54"/>
  <c r="FH79" i="54" s="1"/>
  <c r="FE79" i="54"/>
  <c r="FG75" i="54"/>
  <c r="FH75" i="54" s="1"/>
  <c r="FE75" i="54"/>
  <c r="FG71" i="54"/>
  <c r="FH71" i="54" s="1"/>
  <c r="FE71" i="54"/>
  <c r="FG67" i="54"/>
  <c r="FH67" i="54" s="1"/>
  <c r="FE67" i="54"/>
  <c r="FG63" i="54"/>
  <c r="FH63" i="54" s="1"/>
  <c r="FE63" i="54"/>
  <c r="FG59" i="54"/>
  <c r="FH59" i="54" s="1"/>
  <c r="FE59" i="54"/>
  <c r="FG55" i="54"/>
  <c r="FH55" i="54" s="1"/>
  <c r="FE55" i="54"/>
  <c r="FG51" i="54"/>
  <c r="FH51" i="54" s="1"/>
  <c r="FE51" i="54"/>
  <c r="FG47" i="54"/>
  <c r="FH47" i="54" s="1"/>
  <c r="FE47" i="54"/>
  <c r="FE43" i="54"/>
  <c r="FG43" i="54"/>
  <c r="FH43" i="54" s="1"/>
  <c r="FE39" i="54"/>
  <c r="FG39" i="54"/>
  <c r="FH39" i="54" s="1"/>
  <c r="FE35" i="54"/>
  <c r="FG35" i="54"/>
  <c r="FH35" i="54" s="1"/>
  <c r="FG31" i="54"/>
  <c r="FH31" i="54" s="1"/>
  <c r="FE31" i="54"/>
  <c r="FG27" i="54"/>
  <c r="FH27" i="54" s="1"/>
  <c r="FE27" i="54"/>
  <c r="FG23" i="54"/>
  <c r="FH23" i="54" s="1"/>
  <c r="FE23" i="54"/>
  <c r="FG19" i="54"/>
  <c r="FH19" i="54" s="1"/>
  <c r="FE19" i="54"/>
  <c r="FG15" i="54"/>
  <c r="FH15" i="54" s="1"/>
  <c r="FE15" i="54"/>
  <c r="FG11" i="54"/>
  <c r="FH11" i="54" s="1"/>
  <c r="FE11" i="54"/>
  <c r="FG7" i="54"/>
  <c r="FH7" i="54" s="1"/>
  <c r="FE7" i="54"/>
  <c r="FE114" i="54"/>
  <c r="FG114" i="54"/>
  <c r="FE110" i="54"/>
  <c r="FG110" i="54"/>
  <c r="FE106" i="54"/>
  <c r="FG106" i="54"/>
  <c r="FH106" i="54" s="1"/>
  <c r="FE102" i="54"/>
  <c r="FG102" i="54"/>
  <c r="FE98" i="54"/>
  <c r="FG98" i="54"/>
  <c r="FG94" i="54"/>
  <c r="FH94" i="54" s="1"/>
  <c r="FE94" i="54"/>
  <c r="FG90" i="54"/>
  <c r="FH90" i="54" s="1"/>
  <c r="FE90" i="54"/>
  <c r="FG86" i="54"/>
  <c r="FH86" i="54" s="1"/>
  <c r="FE86" i="54"/>
  <c r="FE82" i="54"/>
  <c r="FG82" i="54"/>
  <c r="FH82" i="54" s="1"/>
  <c r="FE78" i="54"/>
  <c r="FG78" i="54"/>
  <c r="FH78" i="54" s="1"/>
  <c r="FE74" i="54"/>
  <c r="FG74" i="54"/>
  <c r="FH74" i="54" s="1"/>
  <c r="FG70" i="54"/>
  <c r="FH70" i="54" s="1"/>
  <c r="FE70" i="54"/>
  <c r="FG66" i="54"/>
  <c r="FH66" i="54" s="1"/>
  <c r="FE66" i="54"/>
  <c r="FG62" i="54"/>
  <c r="FH62" i="54" s="1"/>
  <c r="FE62" i="54"/>
  <c r="FG58" i="54"/>
  <c r="FH58" i="54" s="1"/>
  <c r="FE58" i="54"/>
  <c r="FE54" i="54"/>
  <c r="FG54" i="54"/>
  <c r="FH54" i="54" s="1"/>
  <c r="FE50" i="54"/>
  <c r="FG50" i="54"/>
  <c r="FG46" i="54"/>
  <c r="FH46" i="54" s="1"/>
  <c r="FE46" i="54"/>
  <c r="FE42" i="54"/>
  <c r="FG42" i="54"/>
  <c r="FE38" i="54"/>
  <c r="FG38" i="54"/>
  <c r="FG34" i="54"/>
  <c r="FH34" i="54" s="1"/>
  <c r="FE34" i="54"/>
  <c r="FG30" i="54"/>
  <c r="FH30" i="54" s="1"/>
  <c r="FE30" i="54"/>
  <c r="FG26" i="54"/>
  <c r="FH26" i="54" s="1"/>
  <c r="FE26" i="54"/>
  <c r="FG22" i="54"/>
  <c r="FH22" i="54" s="1"/>
  <c r="FE22" i="54"/>
  <c r="FG18" i="54"/>
  <c r="FH18" i="54" s="1"/>
  <c r="FE18" i="54"/>
  <c r="FG14" i="54"/>
  <c r="FH14" i="54" s="1"/>
  <c r="FE14" i="54"/>
  <c r="FG10" i="54"/>
  <c r="FH10" i="54" s="1"/>
  <c r="FE10" i="54"/>
  <c r="FG6" i="54"/>
  <c r="FH6" i="54" s="1"/>
  <c r="FE6" i="54"/>
  <c r="FW42" i="54" l="1"/>
  <c r="FX42" i="54" s="1"/>
  <c r="FY42" i="54"/>
  <c r="FZ42" i="54" s="1"/>
  <c r="GA42" i="54"/>
  <c r="GB42" i="54" s="1"/>
  <c r="FW50" i="54"/>
  <c r="FX50" i="54" s="1"/>
  <c r="FY50" i="54"/>
  <c r="FZ50" i="54" s="1"/>
  <c r="GA50" i="54"/>
  <c r="GB50" i="54" s="1"/>
  <c r="FY110" i="54"/>
  <c r="FZ110" i="54" s="1"/>
  <c r="FW110" i="54"/>
  <c r="FX110" i="54" s="1"/>
  <c r="GA110" i="54"/>
  <c r="GB110" i="54" s="1"/>
  <c r="GA114" i="54"/>
  <c r="GB114" i="54" s="1"/>
  <c r="FW114" i="54"/>
  <c r="FX114" i="54" s="1"/>
  <c r="FY114" i="54"/>
  <c r="FZ114" i="54" s="1"/>
  <c r="GA59" i="54"/>
  <c r="GB59" i="54" s="1"/>
  <c r="FY59" i="54"/>
  <c r="FZ59" i="54" s="1"/>
  <c r="FW59" i="54"/>
  <c r="FX59" i="54" s="1"/>
  <c r="FW67" i="54"/>
  <c r="FX67" i="54" s="1"/>
  <c r="FY67" i="54"/>
  <c r="FZ67" i="54" s="1"/>
  <c r="GA67" i="54"/>
  <c r="GB67" i="54" s="1"/>
  <c r="GA75" i="54"/>
  <c r="GB75" i="54" s="1"/>
  <c r="FW75" i="54"/>
  <c r="FX75" i="54" s="1"/>
  <c r="FY75" i="54"/>
  <c r="FZ75" i="54" s="1"/>
  <c r="FW83" i="54"/>
  <c r="FX83" i="54" s="1"/>
  <c r="FY83" i="54"/>
  <c r="FZ83" i="54" s="1"/>
  <c r="GA83" i="54"/>
  <c r="GB83" i="54" s="1"/>
  <c r="GA103" i="54"/>
  <c r="GB103" i="54" s="1"/>
  <c r="FY103" i="54"/>
  <c r="FZ103" i="54" s="1"/>
  <c r="FW103" i="54"/>
  <c r="FX103" i="54" s="1"/>
  <c r="FH36" i="54"/>
  <c r="FW36" i="54"/>
  <c r="FX36" i="54" s="1"/>
  <c r="GA36" i="54"/>
  <c r="GB36" i="54" s="1"/>
  <c r="FY36" i="54"/>
  <c r="FZ36" i="54" s="1"/>
  <c r="FW56" i="54"/>
  <c r="FX56" i="54" s="1"/>
  <c r="FY56" i="54"/>
  <c r="FZ56" i="54" s="1"/>
  <c r="GA56" i="54"/>
  <c r="GB56" i="54" s="1"/>
  <c r="GA64" i="54"/>
  <c r="GB64" i="54" s="1"/>
  <c r="FY64" i="54"/>
  <c r="FZ64" i="54" s="1"/>
  <c r="FW64" i="54"/>
  <c r="FX64" i="54" s="1"/>
  <c r="FH92" i="54"/>
  <c r="FW92" i="54"/>
  <c r="FX92" i="54" s="1"/>
  <c r="GA92" i="54"/>
  <c r="GB92" i="54" s="1"/>
  <c r="FY92" i="54"/>
  <c r="FZ92" i="54" s="1"/>
  <c r="FW13" i="54"/>
  <c r="FX13" i="54" s="1"/>
  <c r="GA13" i="54"/>
  <c r="GB13" i="54" s="1"/>
  <c r="FY13" i="54"/>
  <c r="FZ13" i="54" s="1"/>
  <c r="FY21" i="54"/>
  <c r="FZ21" i="54" s="1"/>
  <c r="FW21" i="54"/>
  <c r="FX21" i="54" s="1"/>
  <c r="GA21" i="54"/>
  <c r="GB21" i="54" s="1"/>
  <c r="FW29" i="54"/>
  <c r="FX29" i="54" s="1"/>
  <c r="GA29" i="54"/>
  <c r="GB29" i="54" s="1"/>
  <c r="FY29" i="54"/>
  <c r="FZ29" i="54" s="1"/>
  <c r="FY41" i="54"/>
  <c r="FZ41" i="54" s="1"/>
  <c r="GA41" i="54"/>
  <c r="GB41" i="54" s="1"/>
  <c r="FW41" i="54"/>
  <c r="FX41" i="54" s="1"/>
  <c r="FW49" i="54"/>
  <c r="FX49" i="54" s="1"/>
  <c r="FY49" i="54"/>
  <c r="FZ49" i="54" s="1"/>
  <c r="GA49" i="54"/>
  <c r="GB49" i="54" s="1"/>
  <c r="GA53" i="54"/>
  <c r="GB53" i="54" s="1"/>
  <c r="FY53" i="54"/>
  <c r="FZ53" i="54" s="1"/>
  <c r="FW53" i="54"/>
  <c r="FX53" i="54" s="1"/>
  <c r="FY57" i="54"/>
  <c r="FZ57" i="54" s="1"/>
  <c r="GA57" i="54"/>
  <c r="GB57" i="54" s="1"/>
  <c r="FW57" i="54"/>
  <c r="FX57" i="54" s="1"/>
  <c r="FW65" i="54"/>
  <c r="FX65" i="54" s="1"/>
  <c r="GA65" i="54"/>
  <c r="GB65" i="54" s="1"/>
  <c r="FY65" i="54"/>
  <c r="FZ65" i="54" s="1"/>
  <c r="GA73" i="54"/>
  <c r="GB73" i="54" s="1"/>
  <c r="FY73" i="54"/>
  <c r="FZ73" i="54" s="1"/>
  <c r="FW73" i="54"/>
  <c r="FX73" i="54" s="1"/>
  <c r="FY81" i="54"/>
  <c r="FZ81" i="54" s="1"/>
  <c r="FW81" i="54"/>
  <c r="FX81" i="54" s="1"/>
  <c r="GA81" i="54"/>
  <c r="GB81" i="54" s="1"/>
  <c r="FW97" i="54"/>
  <c r="FX97" i="54" s="1"/>
  <c r="GA97" i="54"/>
  <c r="GB97" i="54" s="1"/>
  <c r="FY97" i="54"/>
  <c r="FZ97" i="54" s="1"/>
  <c r="FH105" i="54"/>
  <c r="GA105" i="54"/>
  <c r="GB105" i="54" s="1"/>
  <c r="FY105" i="54"/>
  <c r="FZ105" i="54" s="1"/>
  <c r="FW105" i="54"/>
  <c r="FX105" i="54" s="1"/>
  <c r="FY98" i="54"/>
  <c r="FZ98" i="54" s="1"/>
  <c r="FW98" i="54"/>
  <c r="FX98" i="54" s="1"/>
  <c r="GA98" i="54"/>
  <c r="GB98" i="54" s="1"/>
  <c r="GA6" i="54"/>
  <c r="GB6" i="54" s="1"/>
  <c r="FY6" i="54"/>
  <c r="FZ6" i="54" s="1"/>
  <c r="FW6" i="54"/>
  <c r="FX6" i="54" s="1"/>
  <c r="GA14" i="54"/>
  <c r="GB14" i="54" s="1"/>
  <c r="FY14" i="54"/>
  <c r="FZ14" i="54" s="1"/>
  <c r="FW14" i="54"/>
  <c r="FX14" i="54" s="1"/>
  <c r="FW22" i="54"/>
  <c r="FX22" i="54" s="1"/>
  <c r="FY22" i="54"/>
  <c r="FZ22" i="54" s="1"/>
  <c r="GA22" i="54"/>
  <c r="GB22" i="54" s="1"/>
  <c r="FY30" i="54"/>
  <c r="FZ30" i="54" s="1"/>
  <c r="FW30" i="54"/>
  <c r="FX30" i="54" s="1"/>
  <c r="GA30" i="54"/>
  <c r="GB30" i="54" s="1"/>
  <c r="FH42" i="54"/>
  <c r="FH50" i="54"/>
  <c r="FW62" i="54"/>
  <c r="FX62" i="54" s="1"/>
  <c r="FY62" i="54"/>
  <c r="FZ62" i="54" s="1"/>
  <c r="GA62" i="54"/>
  <c r="GB62" i="54" s="1"/>
  <c r="FY70" i="54"/>
  <c r="FZ70" i="54" s="1"/>
  <c r="GA70" i="54"/>
  <c r="GB70" i="54" s="1"/>
  <c r="FW70" i="54"/>
  <c r="FX70" i="54" s="1"/>
  <c r="GA74" i="54"/>
  <c r="GB74" i="54" s="1"/>
  <c r="FW74" i="54"/>
  <c r="FX74" i="54" s="1"/>
  <c r="FY74" i="54"/>
  <c r="FZ74" i="54" s="1"/>
  <c r="FY82" i="54"/>
  <c r="FZ82" i="54" s="1"/>
  <c r="FW82" i="54"/>
  <c r="FX82" i="54" s="1"/>
  <c r="GA82" i="54"/>
  <c r="GB82" i="54" s="1"/>
  <c r="FW86" i="54"/>
  <c r="FX86" i="54" s="1"/>
  <c r="GA86" i="54"/>
  <c r="GB86" i="54" s="1"/>
  <c r="FY86" i="54"/>
  <c r="FZ86" i="54" s="1"/>
  <c r="FY90" i="54"/>
  <c r="FZ90" i="54" s="1"/>
  <c r="FW90" i="54"/>
  <c r="FX90" i="54" s="1"/>
  <c r="GA90" i="54"/>
  <c r="GB90" i="54" s="1"/>
  <c r="GA94" i="54"/>
  <c r="GB94" i="54" s="1"/>
  <c r="FY94" i="54"/>
  <c r="FZ94" i="54" s="1"/>
  <c r="FW94" i="54"/>
  <c r="FX94" i="54" s="1"/>
  <c r="FH98" i="54"/>
  <c r="GA106" i="54"/>
  <c r="GB106" i="54" s="1"/>
  <c r="FY106" i="54"/>
  <c r="FZ106" i="54" s="1"/>
  <c r="FW106" i="54"/>
  <c r="FX106" i="54" s="1"/>
  <c r="FH110" i="54"/>
  <c r="FH114" i="54"/>
  <c r="FY11" i="54"/>
  <c r="FZ11" i="54" s="1"/>
  <c r="FW11" i="54"/>
  <c r="FX11" i="54" s="1"/>
  <c r="GA11" i="54"/>
  <c r="GB11" i="54" s="1"/>
  <c r="FW19" i="54"/>
  <c r="FX19" i="54" s="1"/>
  <c r="GA19" i="54"/>
  <c r="GB19" i="54" s="1"/>
  <c r="FY19" i="54"/>
  <c r="FZ19" i="54" s="1"/>
  <c r="GA27" i="54"/>
  <c r="GB27" i="54" s="1"/>
  <c r="FY27" i="54"/>
  <c r="FZ27" i="54" s="1"/>
  <c r="FW27" i="54"/>
  <c r="FX27" i="54" s="1"/>
  <c r="FY47" i="54"/>
  <c r="FZ47" i="54" s="1"/>
  <c r="FW47" i="54"/>
  <c r="FX47" i="54" s="1"/>
  <c r="GA47" i="54"/>
  <c r="GB47" i="54" s="1"/>
  <c r="FH103" i="54"/>
  <c r="FW12" i="54"/>
  <c r="FX12" i="54" s="1"/>
  <c r="GA12" i="54"/>
  <c r="GB12" i="54" s="1"/>
  <c r="FY12" i="54"/>
  <c r="FZ12" i="54" s="1"/>
  <c r="FW20" i="54"/>
  <c r="FX20" i="54" s="1"/>
  <c r="GA20" i="54"/>
  <c r="GB20" i="54" s="1"/>
  <c r="FY20" i="54"/>
  <c r="FZ20" i="54" s="1"/>
  <c r="FW28" i="54"/>
  <c r="FX28" i="54" s="1"/>
  <c r="GA28" i="54"/>
  <c r="GB28" i="54" s="1"/>
  <c r="FY28" i="54"/>
  <c r="FZ28" i="54" s="1"/>
  <c r="FH56" i="54"/>
  <c r="FH64" i="54"/>
  <c r="GA72" i="54"/>
  <c r="GB72" i="54" s="1"/>
  <c r="FY72" i="54"/>
  <c r="FZ72" i="54" s="1"/>
  <c r="FW72" i="54"/>
  <c r="FX72" i="54" s="1"/>
  <c r="FW80" i="54"/>
  <c r="FX80" i="54" s="1"/>
  <c r="GA80" i="54"/>
  <c r="GB80" i="54" s="1"/>
  <c r="FY80" i="54"/>
  <c r="FZ80" i="54" s="1"/>
  <c r="FY104" i="54"/>
  <c r="FZ104" i="54" s="1"/>
  <c r="FW104" i="54"/>
  <c r="FX104" i="54" s="1"/>
  <c r="GA104" i="54"/>
  <c r="GB104" i="54" s="1"/>
  <c r="FH41" i="54"/>
  <c r="FH53" i="54"/>
  <c r="FH97" i="54"/>
  <c r="FY54" i="54"/>
  <c r="FZ54" i="54" s="1"/>
  <c r="FW54" i="54"/>
  <c r="FX54" i="54" s="1"/>
  <c r="GA54" i="54"/>
  <c r="GB54" i="54" s="1"/>
  <c r="FY102" i="54"/>
  <c r="FZ102" i="54" s="1"/>
  <c r="FW102" i="54"/>
  <c r="FX102" i="54" s="1"/>
  <c r="GA102" i="54"/>
  <c r="GB102" i="54" s="1"/>
  <c r="FW55" i="54"/>
  <c r="FX55" i="54" s="1"/>
  <c r="GA55" i="54"/>
  <c r="GB55" i="54" s="1"/>
  <c r="FY55" i="54"/>
  <c r="FZ55" i="54" s="1"/>
  <c r="FW63" i="54"/>
  <c r="FX63" i="54" s="1"/>
  <c r="GA63" i="54"/>
  <c r="GB63" i="54" s="1"/>
  <c r="FY63" i="54"/>
  <c r="FZ63" i="54" s="1"/>
  <c r="FY71" i="54"/>
  <c r="FZ71" i="54" s="1"/>
  <c r="FW71" i="54"/>
  <c r="FX71" i="54" s="1"/>
  <c r="GA71" i="54"/>
  <c r="GB71" i="54" s="1"/>
  <c r="GA79" i="54"/>
  <c r="GB79" i="54" s="1"/>
  <c r="FW79" i="54"/>
  <c r="FX79" i="54" s="1"/>
  <c r="FY79" i="54"/>
  <c r="FZ79" i="54" s="1"/>
  <c r="FY91" i="54"/>
  <c r="FZ91" i="54" s="1"/>
  <c r="FW91" i="54"/>
  <c r="FX91" i="54" s="1"/>
  <c r="GA91" i="54"/>
  <c r="GB91" i="54" s="1"/>
  <c r="FY95" i="54"/>
  <c r="FZ95" i="54" s="1"/>
  <c r="FW95" i="54"/>
  <c r="FX95" i="54" s="1"/>
  <c r="GA95" i="54"/>
  <c r="GB95" i="54" s="1"/>
  <c r="FW99" i="54"/>
  <c r="FX99" i="54" s="1"/>
  <c r="GA99" i="54"/>
  <c r="GB99" i="54" s="1"/>
  <c r="FY99" i="54"/>
  <c r="FZ99" i="54" s="1"/>
  <c r="GA107" i="54"/>
  <c r="GB107" i="54" s="1"/>
  <c r="FY107" i="54"/>
  <c r="FZ107" i="54" s="1"/>
  <c r="FW107" i="54"/>
  <c r="FX107" i="54" s="1"/>
  <c r="FW5" i="54"/>
  <c r="FX5" i="54" s="1"/>
  <c r="GA5" i="54"/>
  <c r="GB5" i="54" s="1"/>
  <c r="FY5" i="54"/>
  <c r="FZ5" i="54" s="1"/>
  <c r="FW40" i="54"/>
  <c r="FX40" i="54" s="1"/>
  <c r="FY40" i="54"/>
  <c r="FZ40" i="54" s="1"/>
  <c r="GA40" i="54"/>
  <c r="GB40" i="54" s="1"/>
  <c r="FW48" i="54"/>
  <c r="FX48" i="54" s="1"/>
  <c r="FY48" i="54"/>
  <c r="FZ48" i="54" s="1"/>
  <c r="GA48" i="54"/>
  <c r="GB48" i="54" s="1"/>
  <c r="FW52" i="54"/>
  <c r="FX52" i="54" s="1"/>
  <c r="GA52" i="54"/>
  <c r="GB52" i="54" s="1"/>
  <c r="FY52" i="54"/>
  <c r="FZ52" i="54" s="1"/>
  <c r="FW60" i="54"/>
  <c r="FX60" i="54" s="1"/>
  <c r="GA60" i="54"/>
  <c r="GB60" i="54" s="1"/>
  <c r="FY60" i="54"/>
  <c r="FZ60" i="54" s="1"/>
  <c r="FW68" i="54"/>
  <c r="FX68" i="54" s="1"/>
  <c r="FY68" i="54"/>
  <c r="FZ68" i="54" s="1"/>
  <c r="GA68" i="54"/>
  <c r="GB68" i="54" s="1"/>
  <c r="FW96" i="54"/>
  <c r="FX96" i="54" s="1"/>
  <c r="GA96" i="54"/>
  <c r="GB96" i="54" s="1"/>
  <c r="FY96" i="54"/>
  <c r="FZ96" i="54" s="1"/>
  <c r="FY9" i="54"/>
  <c r="FZ9" i="54" s="1"/>
  <c r="FW9" i="54"/>
  <c r="FX9" i="54" s="1"/>
  <c r="GA9" i="54"/>
  <c r="GB9" i="54" s="1"/>
  <c r="GA17" i="54"/>
  <c r="GB17" i="54" s="1"/>
  <c r="FY17" i="54"/>
  <c r="FZ17" i="54" s="1"/>
  <c r="FW17" i="54"/>
  <c r="FX17" i="54" s="1"/>
  <c r="FY25" i="54"/>
  <c r="FZ25" i="54" s="1"/>
  <c r="FW25" i="54"/>
  <c r="FX25" i="54" s="1"/>
  <c r="GA25" i="54"/>
  <c r="GB25" i="54" s="1"/>
  <c r="FW33" i="54"/>
  <c r="FX33" i="54" s="1"/>
  <c r="FY33" i="54"/>
  <c r="FZ33" i="54" s="1"/>
  <c r="GA33" i="54"/>
  <c r="GB33" i="54" s="1"/>
  <c r="GA37" i="54"/>
  <c r="GB37" i="54" s="1"/>
  <c r="FY37" i="54"/>
  <c r="FZ37" i="54" s="1"/>
  <c r="FW37" i="54"/>
  <c r="FX37" i="54" s="1"/>
  <c r="FW45" i="54"/>
  <c r="FX45" i="54" s="1"/>
  <c r="GA45" i="54"/>
  <c r="GB45" i="54" s="1"/>
  <c r="FY45" i="54"/>
  <c r="FZ45" i="54" s="1"/>
  <c r="FH49" i="54"/>
  <c r="FW61" i="54"/>
  <c r="FX61" i="54" s="1"/>
  <c r="GA61" i="54"/>
  <c r="GB61" i="54" s="1"/>
  <c r="FY61" i="54"/>
  <c r="FZ61" i="54" s="1"/>
  <c r="FW69" i="54"/>
  <c r="FX69" i="54" s="1"/>
  <c r="FY69" i="54"/>
  <c r="FZ69" i="54" s="1"/>
  <c r="GA69" i="54"/>
  <c r="GB69" i="54" s="1"/>
  <c r="FY77" i="54"/>
  <c r="FZ77" i="54" s="1"/>
  <c r="FW77" i="54"/>
  <c r="FX77" i="54" s="1"/>
  <c r="GA77" i="54"/>
  <c r="GB77" i="54" s="1"/>
  <c r="FW85" i="54"/>
  <c r="FX85" i="54" s="1"/>
  <c r="GA85" i="54"/>
  <c r="GB85" i="54" s="1"/>
  <c r="FY85" i="54"/>
  <c r="FZ85" i="54" s="1"/>
  <c r="FH89" i="54"/>
  <c r="GA89" i="54"/>
  <c r="GB89" i="54" s="1"/>
  <c r="FW89" i="54"/>
  <c r="FX89" i="54" s="1"/>
  <c r="FY89" i="54"/>
  <c r="FZ89" i="54" s="1"/>
  <c r="GA93" i="54"/>
  <c r="GB93" i="54" s="1"/>
  <c r="FY93" i="54"/>
  <c r="FZ93" i="54" s="1"/>
  <c r="FW93" i="54"/>
  <c r="FX93" i="54" s="1"/>
  <c r="FY101" i="54"/>
  <c r="FZ101" i="54" s="1"/>
  <c r="FW101" i="54"/>
  <c r="FX101" i="54" s="1"/>
  <c r="GA101" i="54"/>
  <c r="GB101" i="54" s="1"/>
  <c r="FW109" i="54"/>
  <c r="FX109" i="54" s="1"/>
  <c r="GA109" i="54"/>
  <c r="GB109" i="54" s="1"/>
  <c r="FY109" i="54"/>
  <c r="FZ109" i="54" s="1"/>
  <c r="FY10" i="54"/>
  <c r="FZ10" i="54" s="1"/>
  <c r="FW10" i="54"/>
  <c r="FX10" i="54" s="1"/>
  <c r="GA10" i="54"/>
  <c r="GB10" i="54" s="1"/>
  <c r="FY18" i="54"/>
  <c r="FZ18" i="54" s="1"/>
  <c r="FW18" i="54"/>
  <c r="FX18" i="54" s="1"/>
  <c r="GA18" i="54"/>
  <c r="GB18" i="54" s="1"/>
  <c r="FW26" i="54"/>
  <c r="FX26" i="54" s="1"/>
  <c r="FY26" i="54"/>
  <c r="FZ26" i="54" s="1"/>
  <c r="GA26" i="54"/>
  <c r="GB26" i="54" s="1"/>
  <c r="FW34" i="54"/>
  <c r="FX34" i="54" s="1"/>
  <c r="FY34" i="54"/>
  <c r="FZ34" i="54" s="1"/>
  <c r="GA34" i="54"/>
  <c r="GB34" i="54" s="1"/>
  <c r="FY38" i="54"/>
  <c r="FZ38" i="54" s="1"/>
  <c r="FW38" i="54"/>
  <c r="FX38" i="54" s="1"/>
  <c r="GA38" i="54"/>
  <c r="GB38" i="54" s="1"/>
  <c r="FH38" i="54"/>
  <c r="FY46" i="54"/>
  <c r="FZ46" i="54" s="1"/>
  <c r="FW46" i="54"/>
  <c r="FX46" i="54" s="1"/>
  <c r="GA46" i="54"/>
  <c r="GB46" i="54" s="1"/>
  <c r="FW58" i="54"/>
  <c r="FX58" i="54" s="1"/>
  <c r="FY58" i="54"/>
  <c r="FZ58" i="54" s="1"/>
  <c r="GA58" i="54"/>
  <c r="GB58" i="54" s="1"/>
  <c r="FW66" i="54"/>
  <c r="FX66" i="54" s="1"/>
  <c r="FY66" i="54"/>
  <c r="FZ66" i="54" s="1"/>
  <c r="GA66" i="54"/>
  <c r="GB66" i="54" s="1"/>
  <c r="GA78" i="54"/>
  <c r="GB78" i="54" s="1"/>
  <c r="FW78" i="54"/>
  <c r="FX78" i="54" s="1"/>
  <c r="FY78" i="54"/>
  <c r="FZ78" i="54" s="1"/>
  <c r="FH102" i="54"/>
  <c r="GA7" i="54"/>
  <c r="GB7" i="54" s="1"/>
  <c r="FY7" i="54"/>
  <c r="FZ7" i="54" s="1"/>
  <c r="FW7" i="54"/>
  <c r="FX7" i="54" s="1"/>
  <c r="FY15" i="54"/>
  <c r="FZ15" i="54" s="1"/>
  <c r="FW15" i="54"/>
  <c r="FX15" i="54" s="1"/>
  <c r="GA15" i="54"/>
  <c r="GB15" i="54" s="1"/>
  <c r="GA23" i="54"/>
  <c r="GB23" i="54" s="1"/>
  <c r="FY23" i="54"/>
  <c r="FZ23" i="54" s="1"/>
  <c r="FW23" i="54"/>
  <c r="FX23" i="54" s="1"/>
  <c r="FY31" i="54"/>
  <c r="FZ31" i="54" s="1"/>
  <c r="FW31" i="54"/>
  <c r="FX31" i="54" s="1"/>
  <c r="GA31" i="54"/>
  <c r="GB31" i="54" s="1"/>
  <c r="FY35" i="54"/>
  <c r="FZ35" i="54" s="1"/>
  <c r="FW35" i="54"/>
  <c r="FX35" i="54" s="1"/>
  <c r="GA35" i="54"/>
  <c r="GB35" i="54" s="1"/>
  <c r="FW39" i="54"/>
  <c r="FX39" i="54" s="1"/>
  <c r="GA39" i="54"/>
  <c r="GB39" i="54" s="1"/>
  <c r="FY39" i="54"/>
  <c r="FZ39" i="54" s="1"/>
  <c r="GA43" i="54"/>
  <c r="GB43" i="54" s="1"/>
  <c r="FY43" i="54"/>
  <c r="FZ43" i="54" s="1"/>
  <c r="FW43" i="54"/>
  <c r="FX43" i="54" s="1"/>
  <c r="FY51" i="54"/>
  <c r="FZ51" i="54" s="1"/>
  <c r="FW51" i="54"/>
  <c r="FX51" i="54" s="1"/>
  <c r="GA51" i="54"/>
  <c r="GB51" i="54" s="1"/>
  <c r="GA87" i="54"/>
  <c r="GB87" i="54" s="1"/>
  <c r="FY87" i="54"/>
  <c r="FZ87" i="54" s="1"/>
  <c r="FW87" i="54"/>
  <c r="FX87" i="54" s="1"/>
  <c r="FH107" i="54"/>
  <c r="GA111" i="54"/>
  <c r="GB111" i="54" s="1"/>
  <c r="FY111" i="54"/>
  <c r="FZ111" i="54" s="1"/>
  <c r="FW111" i="54"/>
  <c r="FX111" i="54" s="1"/>
  <c r="FY8" i="54"/>
  <c r="FZ8" i="54" s="1"/>
  <c r="FW8" i="54"/>
  <c r="FX8" i="54" s="1"/>
  <c r="GA8" i="54"/>
  <c r="GB8" i="54" s="1"/>
  <c r="FY16" i="54"/>
  <c r="FZ16" i="54" s="1"/>
  <c r="FW16" i="54"/>
  <c r="FX16" i="54" s="1"/>
  <c r="GA16" i="54"/>
  <c r="GB16" i="54" s="1"/>
  <c r="FW24" i="54"/>
  <c r="FX24" i="54" s="1"/>
  <c r="FY24" i="54"/>
  <c r="FZ24" i="54" s="1"/>
  <c r="GA24" i="54"/>
  <c r="GB24" i="54" s="1"/>
  <c r="FW32" i="54"/>
  <c r="FX32" i="54" s="1"/>
  <c r="FY32" i="54"/>
  <c r="FZ32" i="54" s="1"/>
  <c r="GA32" i="54"/>
  <c r="GB32" i="54" s="1"/>
  <c r="FH40" i="54"/>
  <c r="FW44" i="54"/>
  <c r="FX44" i="54" s="1"/>
  <c r="GA44" i="54"/>
  <c r="GB44" i="54" s="1"/>
  <c r="FY44" i="54"/>
  <c r="FZ44" i="54" s="1"/>
  <c r="FH60" i="54"/>
  <c r="FH68" i="54"/>
  <c r="FY76" i="54"/>
  <c r="FZ76" i="54" s="1"/>
  <c r="FW76" i="54"/>
  <c r="FX76" i="54" s="1"/>
  <c r="GA76" i="54"/>
  <c r="GB76" i="54" s="1"/>
  <c r="FW84" i="54"/>
  <c r="FX84" i="54" s="1"/>
  <c r="FY84" i="54"/>
  <c r="FZ84" i="54" s="1"/>
  <c r="GA84" i="54"/>
  <c r="GB84" i="54" s="1"/>
  <c r="FW88" i="54"/>
  <c r="FX88" i="54" s="1"/>
  <c r="GA88" i="54"/>
  <c r="GB88" i="54" s="1"/>
  <c r="FY88" i="54"/>
  <c r="FZ88" i="54" s="1"/>
  <c r="FH96" i="54"/>
  <c r="FY100" i="54"/>
  <c r="FZ100" i="54" s="1"/>
  <c r="FW100" i="54"/>
  <c r="FX100" i="54" s="1"/>
  <c r="GA100" i="54"/>
  <c r="GB100" i="54" s="1"/>
  <c r="FH108" i="54"/>
  <c r="FY108" i="54"/>
  <c r="FZ108" i="54" s="1"/>
  <c r="GA108" i="54"/>
  <c r="GB108" i="54" s="1"/>
  <c r="FW108" i="54"/>
  <c r="FX108" i="54" s="1"/>
  <c r="GA112" i="54"/>
  <c r="GB112" i="54" s="1"/>
  <c r="FW112" i="54"/>
  <c r="FX112" i="54" s="1"/>
  <c r="FY112" i="54"/>
  <c r="FZ112" i="54" s="1"/>
  <c r="FH13" i="54"/>
  <c r="FH21" i="54"/>
  <c r="FH29" i="54"/>
  <c r="FH93" i="54"/>
  <c r="FH101" i="54"/>
  <c r="FY113" i="54"/>
  <c r="FZ113" i="54" s="1"/>
  <c r="GA113" i="54"/>
  <c r="GB113" i="54" s="1"/>
  <c r="FW113" i="54"/>
  <c r="FX113" i="54" s="1"/>
  <c r="CT3" i="54"/>
  <c r="EJ3" i="54" s="1"/>
  <c r="CS3" i="54"/>
  <c r="EI3" i="54" s="1"/>
  <c r="CR3" i="54"/>
  <c r="EH3" i="54" s="1"/>
  <c r="CQ3" i="54"/>
  <c r="EG3" i="54" s="1"/>
  <c r="CP3" i="54"/>
  <c r="EF3" i="54" s="1"/>
  <c r="CO3" i="54"/>
  <c r="EE3" i="54" s="1"/>
  <c r="CN3" i="54"/>
  <c r="ED3" i="54" s="1"/>
  <c r="CM3" i="54"/>
  <c r="EC3" i="54" s="1"/>
  <c r="CL3" i="54"/>
  <c r="EB3" i="54" s="1"/>
  <c r="CK3" i="54"/>
  <c r="EA3" i="54" s="1"/>
  <c r="CJ3" i="54"/>
  <c r="DZ3" i="54" s="1"/>
  <c r="CI3" i="54"/>
  <c r="DY3" i="54" s="1"/>
  <c r="CH3" i="54"/>
  <c r="DX3" i="54" s="1"/>
  <c r="CG3" i="54"/>
  <c r="DW3" i="54" s="1"/>
  <c r="CF3" i="54"/>
  <c r="DV3" i="54" s="1"/>
  <c r="Q5" i="68"/>
  <c r="Q6" i="68"/>
  <c r="Q7" i="68"/>
  <c r="Q8" i="68"/>
  <c r="Q9" i="68"/>
  <c r="Q10" i="68"/>
  <c r="Q11" i="68"/>
  <c r="Q15" i="68"/>
  <c r="Q16" i="68"/>
  <c r="Q17" i="68"/>
  <c r="Q18" i="68"/>
  <c r="Q19" i="68"/>
  <c r="Q20" i="68"/>
  <c r="Q21" i="68"/>
  <c r="Q22" i="68"/>
  <c r="Q26" i="68"/>
  <c r="Q27" i="68"/>
  <c r="Q28" i="68"/>
  <c r="Q29" i="68"/>
  <c r="Q30" i="68"/>
  <c r="Q31" i="68"/>
  <c r="Q32" i="68"/>
  <c r="Q33" i="68"/>
  <c r="Q37" i="68"/>
  <c r="Q38" i="68"/>
  <c r="Q39" i="68"/>
  <c r="Q40" i="68"/>
  <c r="Q41" i="68"/>
  <c r="Q42" i="68"/>
  <c r="Q43" i="68"/>
  <c r="Q44" i="68"/>
  <c r="Q48" i="68"/>
  <c r="Q49" i="68"/>
  <c r="Q50" i="68"/>
  <c r="Q51" i="68"/>
  <c r="Q52" i="68"/>
  <c r="Q53" i="68"/>
  <c r="Q54" i="68"/>
  <c r="Q55" i="68"/>
  <c r="Q59" i="68"/>
  <c r="Q60" i="68"/>
  <c r="Q61" i="68"/>
  <c r="Q62" i="68"/>
  <c r="Q63" i="68"/>
  <c r="Q64" i="68"/>
  <c r="Q65" i="68"/>
  <c r="Q66" i="68"/>
  <c r="Q70" i="68"/>
  <c r="Q71" i="68"/>
  <c r="Q72" i="68"/>
  <c r="Q73" i="68"/>
  <c r="Q74" i="68"/>
  <c r="Q75" i="68"/>
  <c r="Q76" i="68"/>
  <c r="Q77" i="68"/>
  <c r="Q81" i="68"/>
  <c r="Q82" i="68"/>
  <c r="Q83" i="68"/>
  <c r="Q84" i="68"/>
  <c r="Q85" i="68"/>
  <c r="Q86" i="68"/>
  <c r="Q87" i="68"/>
  <c r="Q88" i="68"/>
  <c r="Q92" i="68"/>
  <c r="Q93" i="68"/>
  <c r="Q94" i="68"/>
  <c r="Q95" i="68"/>
  <c r="Q96" i="68"/>
  <c r="Q97" i="68"/>
  <c r="Q98" i="68"/>
  <c r="Q99" i="68"/>
  <c r="Q103" i="68"/>
  <c r="Q104" i="68"/>
  <c r="Q105" i="68"/>
  <c r="Q106" i="68"/>
  <c r="Q107" i="68"/>
  <c r="Q108" i="68"/>
  <c r="Q109" i="68"/>
  <c r="Q110" i="68"/>
  <c r="Q114" i="68"/>
  <c r="Q115" i="68"/>
  <c r="Q116" i="68"/>
  <c r="Q117" i="68"/>
  <c r="Q118" i="68"/>
  <c r="Q119" i="68"/>
  <c r="Q120" i="68"/>
  <c r="Q121" i="68"/>
  <c r="Q125" i="68"/>
  <c r="Q126" i="68"/>
  <c r="Q127" i="68"/>
  <c r="Q128" i="68"/>
  <c r="Q129" i="68"/>
  <c r="Q130" i="68"/>
  <c r="Q131" i="68"/>
  <c r="Q132" i="68"/>
  <c r="Q4" i="68"/>
  <c r="Y6" i="54"/>
  <c r="Z6" i="54"/>
  <c r="AA6" i="54"/>
  <c r="Y7" i="54"/>
  <c r="Z7" i="54"/>
  <c r="AA7" i="54"/>
  <c r="Y8" i="54"/>
  <c r="Z8" i="54"/>
  <c r="AA8" i="54"/>
  <c r="Y9" i="54"/>
  <c r="Z9" i="54"/>
  <c r="AA9" i="54"/>
  <c r="Y10" i="54"/>
  <c r="Z10" i="54"/>
  <c r="AA10" i="54"/>
  <c r="Y11" i="54"/>
  <c r="Z11" i="54"/>
  <c r="AA11" i="54"/>
  <c r="Y12" i="54"/>
  <c r="Z12" i="54"/>
  <c r="AA12" i="54"/>
  <c r="Y13" i="54"/>
  <c r="Z13" i="54"/>
  <c r="AA13" i="54"/>
  <c r="Y14" i="54"/>
  <c r="Z14" i="54"/>
  <c r="AA14" i="54"/>
  <c r="Y15" i="54"/>
  <c r="Z15" i="54"/>
  <c r="AA15" i="54"/>
  <c r="Y16" i="54"/>
  <c r="Z16" i="54"/>
  <c r="AA16" i="54"/>
  <c r="Y17" i="54"/>
  <c r="Z17" i="54"/>
  <c r="AA17" i="54"/>
  <c r="Y18" i="54"/>
  <c r="Z18" i="54"/>
  <c r="AA18" i="54"/>
  <c r="Y19" i="54"/>
  <c r="Z19" i="54"/>
  <c r="AA19" i="54"/>
  <c r="Y20" i="54"/>
  <c r="Z20" i="54"/>
  <c r="AA20" i="54"/>
  <c r="Y21" i="54"/>
  <c r="Z21" i="54"/>
  <c r="AA21" i="54"/>
  <c r="Y22" i="54"/>
  <c r="Z22" i="54"/>
  <c r="AA22" i="54"/>
  <c r="Y23" i="54"/>
  <c r="Z23" i="54"/>
  <c r="AA23" i="54"/>
  <c r="Y24" i="54"/>
  <c r="Z24" i="54"/>
  <c r="AA24" i="54"/>
  <c r="Y25" i="54"/>
  <c r="Z25" i="54"/>
  <c r="AA25" i="54"/>
  <c r="Y26" i="54"/>
  <c r="Z26" i="54"/>
  <c r="AA26" i="54"/>
  <c r="Y27" i="54"/>
  <c r="Z27" i="54"/>
  <c r="AA27" i="54"/>
  <c r="Z5" i="54"/>
  <c r="AA5" i="54"/>
  <c r="Y5" i="54"/>
  <c r="AH5" i="67"/>
  <c r="AK5" i="67" s="1"/>
  <c r="AL5" i="67" s="1"/>
  <c r="AH6" i="67"/>
  <c r="AK6" i="67" s="1"/>
  <c r="AL6" i="67" s="1"/>
  <c r="AH7" i="67"/>
  <c r="AK7" i="67" s="1"/>
  <c r="AL7" i="67" s="1"/>
  <c r="AH8" i="67"/>
  <c r="AK8" i="67" s="1"/>
  <c r="AL8" i="67" s="1"/>
  <c r="AH9" i="67"/>
  <c r="AK9" i="67" s="1"/>
  <c r="AL9" i="67" s="1"/>
  <c r="AH10" i="67"/>
  <c r="AK10" i="67" s="1"/>
  <c r="AL10" i="67" s="1"/>
  <c r="AH11" i="67"/>
  <c r="AK11" i="67" s="1"/>
  <c r="AL11" i="67" s="1"/>
  <c r="AH12" i="67"/>
  <c r="AK12" i="67" s="1"/>
  <c r="AL12" i="67" s="1"/>
  <c r="AH13" i="67"/>
  <c r="AK13" i="67" s="1"/>
  <c r="AL13" i="67" s="1"/>
  <c r="AH14" i="67"/>
  <c r="AK14" i="67" s="1"/>
  <c r="AL14" i="67" s="1"/>
  <c r="AH15" i="67"/>
  <c r="AK15" i="67" s="1"/>
  <c r="AL15" i="67" s="1"/>
  <c r="AH16" i="67"/>
  <c r="AK16" i="67" s="1"/>
  <c r="AL16" i="67" s="1"/>
  <c r="AH17" i="67"/>
  <c r="AK17" i="67" s="1"/>
  <c r="AL17" i="67" s="1"/>
  <c r="AH18" i="67"/>
  <c r="AK18" i="67" s="1"/>
  <c r="AL18" i="67" s="1"/>
  <c r="AH19" i="67"/>
  <c r="AK19" i="67" s="1"/>
  <c r="AL19" i="67" s="1"/>
  <c r="AH20" i="67"/>
  <c r="AK20" i="67" s="1"/>
  <c r="AL20" i="67" s="1"/>
  <c r="AH21" i="67"/>
  <c r="AK21" i="67" s="1"/>
  <c r="AL21" i="67" s="1"/>
  <c r="AH22" i="67"/>
  <c r="AK22" i="67" s="1"/>
  <c r="AL22" i="67" s="1"/>
  <c r="AH23" i="67"/>
  <c r="AK23" i="67" s="1"/>
  <c r="AL23" i="67" s="1"/>
  <c r="AH4" i="67"/>
  <c r="AK4" i="67" s="1"/>
  <c r="AL4" i="67" s="1"/>
  <c r="FK109" i="54" l="1"/>
  <c r="FL109" i="54" s="1"/>
  <c r="FK88" i="54"/>
  <c r="FL88" i="54" s="1"/>
  <c r="FK48" i="54"/>
  <c r="FL48" i="54" s="1"/>
  <c r="CW3" i="54"/>
  <c r="EM3" i="54" s="1"/>
  <c r="DA3" i="54"/>
  <c r="EQ3" i="54" s="1"/>
  <c r="DE3" i="54"/>
  <c r="EU3" i="54" s="1"/>
  <c r="DI3" i="54"/>
  <c r="EY3" i="54" s="1"/>
  <c r="CX3" i="54"/>
  <c r="EN3" i="54" s="1"/>
  <c r="DB3" i="54"/>
  <c r="ER3" i="54" s="1"/>
  <c r="DF3" i="54"/>
  <c r="EV3" i="54" s="1"/>
  <c r="FK37" i="54"/>
  <c r="FL37" i="54" s="1"/>
  <c r="CU3" i="54"/>
  <c r="EK3" i="54" s="1"/>
  <c r="CY3" i="54"/>
  <c r="EO3" i="54" s="1"/>
  <c r="DC3" i="54"/>
  <c r="ES3" i="54" s="1"/>
  <c r="DG3" i="54"/>
  <c r="EW3" i="54" s="1"/>
  <c r="FK104" i="54"/>
  <c r="FL104" i="54" s="1"/>
  <c r="FI35" i="54"/>
  <c r="FJ35" i="54" s="1"/>
  <c r="CV3" i="54"/>
  <c r="EL3" i="54" s="1"/>
  <c r="CZ3" i="54"/>
  <c r="EP3" i="54" s="1"/>
  <c r="DD3" i="54"/>
  <c r="ET3" i="54" s="1"/>
  <c r="DH3" i="54"/>
  <c r="EX3" i="54" s="1"/>
  <c r="FK111" i="54"/>
  <c r="FL111" i="54" s="1"/>
  <c r="FK114" i="54"/>
  <c r="FL114" i="54" s="1"/>
  <c r="FK110" i="54"/>
  <c r="FL110" i="54" s="1"/>
  <c r="FK112" i="54"/>
  <c r="FL112" i="54" s="1"/>
  <c r="FK113" i="54"/>
  <c r="FL113" i="54" s="1"/>
  <c r="FI109" i="54"/>
  <c r="FJ109" i="54" s="1"/>
  <c r="FI105" i="54"/>
  <c r="FJ105" i="54" s="1"/>
  <c r="FI108" i="54"/>
  <c r="FJ108" i="54" s="1"/>
  <c r="FI106" i="54"/>
  <c r="FJ106" i="54" s="1"/>
  <c r="FM97" i="54"/>
  <c r="FN97" i="54" s="1"/>
  <c r="FM99" i="54"/>
  <c r="FN99" i="54" s="1"/>
  <c r="FM98" i="54"/>
  <c r="FN98" i="54" s="1"/>
  <c r="FM96" i="54"/>
  <c r="FN96" i="54" s="1"/>
  <c r="FM95" i="54"/>
  <c r="FN95" i="54" s="1"/>
  <c r="FK92" i="54"/>
  <c r="FL92" i="54" s="1"/>
  <c r="FK91" i="54"/>
  <c r="FL91" i="54" s="1"/>
  <c r="FK90" i="54"/>
  <c r="FL90" i="54" s="1"/>
  <c r="FK94" i="54"/>
  <c r="FL94" i="54" s="1"/>
  <c r="FI85" i="54"/>
  <c r="FJ85" i="54" s="1"/>
  <c r="FI88" i="54"/>
  <c r="FJ88" i="54" s="1"/>
  <c r="FI87" i="54"/>
  <c r="FJ87" i="54" s="1"/>
  <c r="FI86" i="54"/>
  <c r="FJ86" i="54" s="1"/>
  <c r="FI89" i="54"/>
  <c r="FJ89" i="54" s="1"/>
  <c r="FM77" i="54"/>
  <c r="FN77" i="54" s="1"/>
  <c r="FM76" i="54"/>
  <c r="FN76" i="54" s="1"/>
  <c r="FM79" i="54"/>
  <c r="FN79" i="54" s="1"/>
  <c r="FM78" i="54"/>
  <c r="FN78" i="54" s="1"/>
  <c r="FM75" i="54"/>
  <c r="FN75" i="54" s="1"/>
  <c r="AA15" i="57"/>
  <c r="AD15" i="57" s="1"/>
  <c r="FK73" i="54"/>
  <c r="FL73" i="54" s="1"/>
  <c r="FK72" i="54"/>
  <c r="FL72" i="54" s="1"/>
  <c r="FK74" i="54"/>
  <c r="FL74" i="54" s="1"/>
  <c r="FK70" i="54"/>
  <c r="FL70" i="54" s="1"/>
  <c r="FK71" i="54"/>
  <c r="FL71" i="54" s="1"/>
  <c r="FI68" i="54"/>
  <c r="FJ68" i="54" s="1"/>
  <c r="FI65" i="54"/>
  <c r="FJ65" i="54" s="1"/>
  <c r="FI67" i="54"/>
  <c r="FJ67" i="54" s="1"/>
  <c r="FI66" i="54"/>
  <c r="FJ66" i="54" s="1"/>
  <c r="FI69" i="54"/>
  <c r="FJ69" i="54" s="1"/>
  <c r="AB13" i="57"/>
  <c r="AE13" i="57" s="1"/>
  <c r="FM56" i="54"/>
  <c r="FN56" i="54" s="1"/>
  <c r="FM55" i="54"/>
  <c r="FN55" i="54" s="1"/>
  <c r="FM57" i="54"/>
  <c r="FN57" i="54" s="1"/>
  <c r="FM59" i="54"/>
  <c r="FN59" i="54" s="1"/>
  <c r="FM58" i="54"/>
  <c r="FN58" i="54" s="1"/>
  <c r="AA12" i="57"/>
  <c r="AD12" i="57" s="1"/>
  <c r="FK54" i="54"/>
  <c r="FL54" i="54" s="1"/>
  <c r="FK50" i="54"/>
  <c r="FL50" i="54" s="1"/>
  <c r="FK51" i="54"/>
  <c r="FL51" i="54" s="1"/>
  <c r="Z11" i="57"/>
  <c r="AC11" i="57" s="1"/>
  <c r="FI45" i="54"/>
  <c r="FJ45" i="54" s="1"/>
  <c r="FI49" i="54"/>
  <c r="FJ49" i="54" s="1"/>
  <c r="FI46" i="54"/>
  <c r="FJ46" i="54" s="1"/>
  <c r="FI48" i="54"/>
  <c r="FJ48" i="54" s="1"/>
  <c r="FI47" i="54"/>
  <c r="FJ47" i="54" s="1"/>
  <c r="AB9" i="57"/>
  <c r="AE9" i="57" s="1"/>
  <c r="FM37" i="54"/>
  <c r="FN37" i="54" s="1"/>
  <c r="FM36" i="54"/>
  <c r="FN36" i="54" s="1"/>
  <c r="FM35" i="54"/>
  <c r="FN35" i="54" s="1"/>
  <c r="FM39" i="54"/>
  <c r="FN39" i="54" s="1"/>
  <c r="FM38" i="54"/>
  <c r="FN38" i="54" s="1"/>
  <c r="AA8" i="57"/>
  <c r="AD8" i="57" s="1"/>
  <c r="FK33" i="54"/>
  <c r="FL33" i="54" s="1"/>
  <c r="FK32" i="54"/>
  <c r="FL32" i="54" s="1"/>
  <c r="FK31" i="54"/>
  <c r="FL31" i="54" s="1"/>
  <c r="FK34" i="54"/>
  <c r="FL34" i="54" s="1"/>
  <c r="FK30" i="54"/>
  <c r="FL30" i="54" s="1"/>
  <c r="FI27" i="54"/>
  <c r="FJ27" i="54" s="1"/>
  <c r="FI25" i="54"/>
  <c r="FJ25" i="54" s="1"/>
  <c r="FI28" i="54"/>
  <c r="FJ28" i="54" s="1"/>
  <c r="FI29" i="54"/>
  <c r="FJ29" i="54" s="1"/>
  <c r="FI26" i="54"/>
  <c r="FJ26" i="54" s="1"/>
  <c r="AB6" i="57"/>
  <c r="AE6" i="57" s="1"/>
  <c r="FM19" i="54"/>
  <c r="FN19" i="54" s="1"/>
  <c r="FM17" i="54"/>
  <c r="FN17" i="54" s="1"/>
  <c r="FM16" i="54"/>
  <c r="FN16" i="54" s="1"/>
  <c r="FM15" i="54"/>
  <c r="FN15" i="54" s="1"/>
  <c r="FM18" i="54"/>
  <c r="FN18" i="54" s="1"/>
  <c r="AA5" i="57"/>
  <c r="AD5" i="57" s="1"/>
  <c r="FK13" i="54"/>
  <c r="FL13" i="54" s="1"/>
  <c r="FK10" i="54"/>
  <c r="FL10" i="54" s="1"/>
  <c r="FK14" i="54"/>
  <c r="FL14" i="54" s="1"/>
  <c r="FK12" i="54"/>
  <c r="FL12" i="54" s="1"/>
  <c r="FK11" i="54"/>
  <c r="FL11" i="54" s="1"/>
  <c r="FI6" i="54"/>
  <c r="FJ6" i="54" s="1"/>
  <c r="FI9" i="54"/>
  <c r="FJ9" i="54" s="1"/>
  <c r="FI7" i="54"/>
  <c r="FJ7" i="54" s="1"/>
  <c r="FI8" i="54"/>
  <c r="FJ8" i="54" s="1"/>
  <c r="FI5" i="54"/>
  <c r="FJ5" i="54" s="1"/>
  <c r="FK93" i="54"/>
  <c r="FL93" i="54" s="1"/>
  <c r="FI110" i="54"/>
  <c r="FJ110" i="54" s="1"/>
  <c r="FI111" i="54"/>
  <c r="FJ111" i="54" s="1"/>
  <c r="FI114" i="54"/>
  <c r="FJ114" i="54" s="1"/>
  <c r="FI112" i="54"/>
  <c r="FJ112" i="54" s="1"/>
  <c r="AB18" i="57"/>
  <c r="AE18" i="57" s="1"/>
  <c r="FM101" i="54"/>
  <c r="FN101" i="54" s="1"/>
  <c r="FM104" i="54"/>
  <c r="FN104" i="54" s="1"/>
  <c r="FM100" i="54"/>
  <c r="FN100" i="54" s="1"/>
  <c r="FM103" i="54"/>
  <c r="FN103" i="54" s="1"/>
  <c r="FM102" i="54"/>
  <c r="FN102" i="54" s="1"/>
  <c r="FK99" i="54"/>
  <c r="FL99" i="54" s="1"/>
  <c r="FK98" i="54"/>
  <c r="FL98" i="54" s="1"/>
  <c r="FK97" i="54"/>
  <c r="FL97" i="54" s="1"/>
  <c r="FK96" i="54"/>
  <c r="FL96" i="54" s="1"/>
  <c r="FK95" i="54"/>
  <c r="FL95" i="54" s="1"/>
  <c r="FI94" i="54"/>
  <c r="FJ94" i="54" s="1"/>
  <c r="FI93" i="54"/>
  <c r="FJ93" i="54" s="1"/>
  <c r="FI92" i="54"/>
  <c r="FJ92" i="54" s="1"/>
  <c r="FI90" i="54"/>
  <c r="FJ90" i="54" s="1"/>
  <c r="AB16" i="57"/>
  <c r="AE16" i="57" s="1"/>
  <c r="FM84" i="54"/>
  <c r="FN84" i="54" s="1"/>
  <c r="FM81" i="54"/>
  <c r="FN81" i="54" s="1"/>
  <c r="FM83" i="54"/>
  <c r="FN83" i="54" s="1"/>
  <c r="FM82" i="54"/>
  <c r="FN82" i="54" s="1"/>
  <c r="FM80" i="54"/>
  <c r="FN80" i="54" s="1"/>
  <c r="FK75" i="54"/>
  <c r="FL75" i="54" s="1"/>
  <c r="FK77" i="54"/>
  <c r="FL77" i="54" s="1"/>
  <c r="FK76" i="54"/>
  <c r="FL76" i="54" s="1"/>
  <c r="FK78" i="54"/>
  <c r="FL78" i="54" s="1"/>
  <c r="FK79" i="54"/>
  <c r="FL79" i="54" s="1"/>
  <c r="FI71" i="54"/>
  <c r="FJ71" i="54" s="1"/>
  <c r="FI70" i="54"/>
  <c r="FJ70" i="54" s="1"/>
  <c r="FI73" i="54"/>
  <c r="FJ73" i="54" s="1"/>
  <c r="FI72" i="54"/>
  <c r="FJ72" i="54" s="1"/>
  <c r="FI74" i="54"/>
  <c r="FJ74" i="54" s="1"/>
  <c r="AB14" i="57"/>
  <c r="AE14" i="57" s="1"/>
  <c r="FM61" i="54"/>
  <c r="FN61" i="54" s="1"/>
  <c r="FM64" i="54"/>
  <c r="FN64" i="54" s="1"/>
  <c r="FM63" i="54"/>
  <c r="FN63" i="54" s="1"/>
  <c r="FM62" i="54"/>
  <c r="FN62" i="54" s="1"/>
  <c r="FM60" i="54"/>
  <c r="FN60" i="54" s="1"/>
  <c r="AA13" i="57"/>
  <c r="AD13" i="57" s="1"/>
  <c r="FK57" i="54"/>
  <c r="FL57" i="54" s="1"/>
  <c r="FK59" i="54"/>
  <c r="FL59" i="54" s="1"/>
  <c r="FK58" i="54"/>
  <c r="FL58" i="54" s="1"/>
  <c r="FK56" i="54"/>
  <c r="FL56" i="54" s="1"/>
  <c r="FK55" i="54"/>
  <c r="FL55" i="54" s="1"/>
  <c r="FI53" i="54"/>
  <c r="FJ53" i="54" s="1"/>
  <c r="FI52" i="54"/>
  <c r="FJ52" i="54" s="1"/>
  <c r="FI50" i="54"/>
  <c r="FJ50" i="54" s="1"/>
  <c r="FI54" i="54"/>
  <c r="FJ54" i="54" s="1"/>
  <c r="FI51" i="54"/>
  <c r="FJ51" i="54" s="1"/>
  <c r="AB10" i="57"/>
  <c r="AE10" i="57" s="1"/>
  <c r="FM40" i="54"/>
  <c r="FN40" i="54" s="1"/>
  <c r="FM43" i="54"/>
  <c r="FN43" i="54" s="1"/>
  <c r="FM42" i="54"/>
  <c r="FN42" i="54" s="1"/>
  <c r="FM44" i="54"/>
  <c r="FN44" i="54" s="1"/>
  <c r="FM41" i="54"/>
  <c r="FN41" i="54" s="1"/>
  <c r="FK36" i="54"/>
  <c r="FL36" i="54" s="1"/>
  <c r="FK38" i="54"/>
  <c r="FL38" i="54" s="1"/>
  <c r="FK39" i="54"/>
  <c r="FL39" i="54" s="1"/>
  <c r="FK35" i="54"/>
  <c r="FL35" i="54" s="1"/>
  <c r="FI30" i="54"/>
  <c r="FJ30" i="54" s="1"/>
  <c r="FI31" i="54"/>
  <c r="FJ31" i="54" s="1"/>
  <c r="FI33" i="54"/>
  <c r="FJ33" i="54" s="1"/>
  <c r="FI34" i="54"/>
  <c r="FJ34" i="54" s="1"/>
  <c r="FI32" i="54"/>
  <c r="FJ32" i="54" s="1"/>
  <c r="FM20" i="54"/>
  <c r="FN20" i="54" s="1"/>
  <c r="FM22" i="54"/>
  <c r="FN22" i="54" s="1"/>
  <c r="FM23" i="54"/>
  <c r="FN23" i="54" s="1"/>
  <c r="FM24" i="54"/>
  <c r="FN24" i="54" s="1"/>
  <c r="FM21" i="54"/>
  <c r="FN21" i="54" s="1"/>
  <c r="AA6" i="57"/>
  <c r="AD6" i="57" s="1"/>
  <c r="FK17" i="54"/>
  <c r="FL17" i="54" s="1"/>
  <c r="FK16" i="54"/>
  <c r="FL16" i="54" s="1"/>
  <c r="FK15" i="54"/>
  <c r="FL15" i="54" s="1"/>
  <c r="FK18" i="54"/>
  <c r="FL18" i="54" s="1"/>
  <c r="FK19" i="54"/>
  <c r="FL19" i="54" s="1"/>
  <c r="FI11" i="54"/>
  <c r="FJ11" i="54" s="1"/>
  <c r="FI14" i="54"/>
  <c r="FJ14" i="54" s="1"/>
  <c r="FI12" i="54"/>
  <c r="FJ12" i="54" s="1"/>
  <c r="FI13" i="54"/>
  <c r="FJ13" i="54" s="1"/>
  <c r="FI10" i="54"/>
  <c r="FJ10" i="54" s="1"/>
  <c r="FK52" i="54"/>
  <c r="FL52" i="54" s="1"/>
  <c r="FI91" i="54"/>
  <c r="FJ91" i="54" s="1"/>
  <c r="AB19" i="57"/>
  <c r="AE19" i="57" s="1"/>
  <c r="FM109" i="54"/>
  <c r="FN109" i="54" s="1"/>
  <c r="FM105" i="54"/>
  <c r="FN105" i="54" s="1"/>
  <c r="FM106" i="54"/>
  <c r="FN106" i="54" s="1"/>
  <c r="FM108" i="54"/>
  <c r="FN108" i="54" s="1"/>
  <c r="FM107" i="54"/>
  <c r="FN107" i="54" s="1"/>
  <c r="FI97" i="54"/>
  <c r="FJ97" i="54" s="1"/>
  <c r="FI96" i="54"/>
  <c r="FJ96" i="54" s="1"/>
  <c r="FI99" i="54"/>
  <c r="FJ99" i="54" s="1"/>
  <c r="FI95" i="54"/>
  <c r="FJ95" i="54" s="1"/>
  <c r="FI98" i="54"/>
  <c r="FJ98" i="54" s="1"/>
  <c r="AB17" i="57"/>
  <c r="AE17" i="57" s="1"/>
  <c r="FM89" i="54"/>
  <c r="FN89" i="54" s="1"/>
  <c r="FM85" i="54"/>
  <c r="FN85" i="54" s="1"/>
  <c r="FM88" i="54"/>
  <c r="FN88" i="54" s="1"/>
  <c r="FM87" i="54"/>
  <c r="FN87" i="54" s="1"/>
  <c r="FM86" i="54"/>
  <c r="FN86" i="54" s="1"/>
  <c r="FI76" i="54"/>
  <c r="FJ76" i="54" s="1"/>
  <c r="FI79" i="54"/>
  <c r="FJ79" i="54" s="1"/>
  <c r="FI78" i="54"/>
  <c r="FJ78" i="54" s="1"/>
  <c r="FI75" i="54"/>
  <c r="FJ75" i="54" s="1"/>
  <c r="FI77" i="54"/>
  <c r="FJ77" i="54" s="1"/>
  <c r="FM69" i="54"/>
  <c r="FN69" i="54" s="1"/>
  <c r="FM65" i="54"/>
  <c r="FN65" i="54" s="1"/>
  <c r="FM67" i="54"/>
  <c r="FN67" i="54" s="1"/>
  <c r="FM66" i="54"/>
  <c r="FN66" i="54" s="1"/>
  <c r="FM68" i="54"/>
  <c r="FN68" i="54" s="1"/>
  <c r="AA14" i="57"/>
  <c r="AD14" i="57" s="1"/>
  <c r="FK62" i="54"/>
  <c r="FL62" i="54" s="1"/>
  <c r="FK60" i="54"/>
  <c r="FL60" i="54" s="1"/>
  <c r="FK61" i="54"/>
  <c r="FL61" i="54" s="1"/>
  <c r="FK64" i="54"/>
  <c r="FL64" i="54" s="1"/>
  <c r="FK63" i="54"/>
  <c r="FL63" i="54" s="1"/>
  <c r="FI55" i="54"/>
  <c r="FJ55" i="54" s="1"/>
  <c r="FI57" i="54"/>
  <c r="FJ57" i="54" s="1"/>
  <c r="FI59" i="54"/>
  <c r="FJ59" i="54" s="1"/>
  <c r="FI56" i="54"/>
  <c r="FJ56" i="54" s="1"/>
  <c r="FI58" i="54"/>
  <c r="FJ58" i="54" s="1"/>
  <c r="FM45" i="54"/>
  <c r="FN45" i="54" s="1"/>
  <c r="FM48" i="54"/>
  <c r="FN48" i="54" s="1"/>
  <c r="FM47" i="54"/>
  <c r="FN47" i="54" s="1"/>
  <c r="FM46" i="54"/>
  <c r="FN46" i="54" s="1"/>
  <c r="FM49" i="54"/>
  <c r="FN49" i="54" s="1"/>
  <c r="AA10" i="57"/>
  <c r="AD10" i="57" s="1"/>
  <c r="FK41" i="54"/>
  <c r="FL41" i="54" s="1"/>
  <c r="FK44" i="54"/>
  <c r="FL44" i="54" s="1"/>
  <c r="FK40" i="54"/>
  <c r="FL40" i="54" s="1"/>
  <c r="FK43" i="54"/>
  <c r="FL43" i="54" s="1"/>
  <c r="FK42" i="54"/>
  <c r="FL42" i="54" s="1"/>
  <c r="Z9" i="57"/>
  <c r="AC9" i="57" s="1"/>
  <c r="FI39" i="54"/>
  <c r="FJ39" i="54" s="1"/>
  <c r="FI38" i="54"/>
  <c r="FJ38" i="54" s="1"/>
  <c r="FI36" i="54"/>
  <c r="FJ36" i="54" s="1"/>
  <c r="FI37" i="54"/>
  <c r="FJ37" i="54" s="1"/>
  <c r="AB7" i="57"/>
  <c r="AE7" i="57" s="1"/>
  <c r="FM28" i="54"/>
  <c r="FN28" i="54" s="1"/>
  <c r="FM27" i="54"/>
  <c r="FN27" i="54" s="1"/>
  <c r="FM25" i="54"/>
  <c r="FN25" i="54" s="1"/>
  <c r="FM29" i="54"/>
  <c r="FN29" i="54" s="1"/>
  <c r="FM26" i="54"/>
  <c r="FN26" i="54" s="1"/>
  <c r="FK24" i="54"/>
  <c r="FL24" i="54" s="1"/>
  <c r="FK21" i="54"/>
  <c r="FL21" i="54" s="1"/>
  <c r="FK22" i="54"/>
  <c r="FL22" i="54" s="1"/>
  <c r="FK20" i="54"/>
  <c r="FL20" i="54" s="1"/>
  <c r="FK23" i="54"/>
  <c r="FL23" i="54" s="1"/>
  <c r="FI19" i="54"/>
  <c r="FJ19" i="54" s="1"/>
  <c r="FI17" i="54"/>
  <c r="FJ17" i="54" s="1"/>
  <c r="FI15" i="54"/>
  <c r="FJ15" i="54" s="1"/>
  <c r="FI18" i="54"/>
  <c r="FJ18" i="54" s="1"/>
  <c r="FI16" i="54"/>
  <c r="FJ16" i="54" s="1"/>
  <c r="AB4" i="57"/>
  <c r="AE4" i="57" s="1"/>
  <c r="FM5" i="54"/>
  <c r="FN5" i="54" s="1"/>
  <c r="FM6" i="54"/>
  <c r="FN6" i="54" s="1"/>
  <c r="FM9" i="54"/>
  <c r="FN9" i="54" s="1"/>
  <c r="FM8" i="54"/>
  <c r="FN8" i="54" s="1"/>
  <c r="FM7" i="54"/>
  <c r="FN7" i="54" s="1"/>
  <c r="AA18" i="57"/>
  <c r="AD18" i="57" s="1"/>
  <c r="FK101" i="54"/>
  <c r="FL101" i="54" s="1"/>
  <c r="FK100" i="54"/>
  <c r="FL100" i="54" s="1"/>
  <c r="FK102" i="54"/>
  <c r="FL102" i="54" s="1"/>
  <c r="FK103" i="54"/>
  <c r="FL103" i="54" s="1"/>
  <c r="AA16" i="57"/>
  <c r="AD16" i="57" s="1"/>
  <c r="FK81" i="54"/>
  <c r="FL81" i="54" s="1"/>
  <c r="FK80" i="54"/>
  <c r="FL80" i="54" s="1"/>
  <c r="FK83" i="54"/>
  <c r="FL83" i="54" s="1"/>
  <c r="FK82" i="54"/>
  <c r="FL82" i="54" s="1"/>
  <c r="FK84" i="54"/>
  <c r="FL84" i="54" s="1"/>
  <c r="FM113" i="54"/>
  <c r="FN113" i="54" s="1"/>
  <c r="FM114" i="54"/>
  <c r="FN114" i="54" s="1"/>
  <c r="FM110" i="54"/>
  <c r="FN110" i="54" s="1"/>
  <c r="FM112" i="54"/>
  <c r="FN112" i="54" s="1"/>
  <c r="FM111" i="54"/>
  <c r="FN111" i="54" s="1"/>
  <c r="AA19" i="57"/>
  <c r="AD19" i="57" s="1"/>
  <c r="FK108" i="54"/>
  <c r="FL108" i="54" s="1"/>
  <c r="FK107" i="54"/>
  <c r="FL107" i="54" s="1"/>
  <c r="FK105" i="54"/>
  <c r="FL105" i="54" s="1"/>
  <c r="FK106" i="54"/>
  <c r="FL106" i="54" s="1"/>
  <c r="FI103" i="54"/>
  <c r="FJ103" i="54" s="1"/>
  <c r="FI102" i="54"/>
  <c r="FJ102" i="54" s="1"/>
  <c r="FI104" i="54"/>
  <c r="FJ104" i="54" s="1"/>
  <c r="FI101" i="54"/>
  <c r="FJ101" i="54" s="1"/>
  <c r="FM92" i="54"/>
  <c r="FN92" i="54" s="1"/>
  <c r="FM90" i="54"/>
  <c r="FN90" i="54" s="1"/>
  <c r="FM91" i="54"/>
  <c r="FN91" i="54" s="1"/>
  <c r="FM93" i="54"/>
  <c r="FN93" i="54" s="1"/>
  <c r="FM94" i="54"/>
  <c r="FN94" i="54" s="1"/>
  <c r="AA17" i="57"/>
  <c r="AD17" i="57" s="1"/>
  <c r="FK86" i="54"/>
  <c r="FL86" i="54" s="1"/>
  <c r="FK89" i="54"/>
  <c r="FL89" i="54" s="1"/>
  <c r="FK85" i="54"/>
  <c r="FL85" i="54" s="1"/>
  <c r="FK87" i="54"/>
  <c r="FL87" i="54" s="1"/>
  <c r="FI84" i="54"/>
  <c r="FJ84" i="54" s="1"/>
  <c r="FI81" i="54"/>
  <c r="FJ81" i="54" s="1"/>
  <c r="FI83" i="54"/>
  <c r="FJ83" i="54" s="1"/>
  <c r="FI80" i="54"/>
  <c r="FJ80" i="54" s="1"/>
  <c r="FI82" i="54"/>
  <c r="FJ82" i="54" s="1"/>
  <c r="AB15" i="57"/>
  <c r="AE15" i="57" s="1"/>
  <c r="FM71" i="54"/>
  <c r="FN71" i="54" s="1"/>
  <c r="FM70" i="54"/>
  <c r="FN70" i="54" s="1"/>
  <c r="FM73" i="54"/>
  <c r="FN73" i="54" s="1"/>
  <c r="FM74" i="54"/>
  <c r="FN74" i="54" s="1"/>
  <c r="FM72" i="54"/>
  <c r="FN72" i="54" s="1"/>
  <c r="FK65" i="54"/>
  <c r="FL65" i="54" s="1"/>
  <c r="FK67" i="54"/>
  <c r="FL67" i="54" s="1"/>
  <c r="FK68" i="54"/>
  <c r="FL68" i="54" s="1"/>
  <c r="FK66" i="54"/>
  <c r="FL66" i="54" s="1"/>
  <c r="FK69" i="54"/>
  <c r="FL69" i="54" s="1"/>
  <c r="FI60" i="54"/>
  <c r="FJ60" i="54" s="1"/>
  <c r="FI63" i="54"/>
  <c r="FJ63" i="54" s="1"/>
  <c r="FI62" i="54"/>
  <c r="FJ62" i="54" s="1"/>
  <c r="FI64" i="54"/>
  <c r="FJ64" i="54" s="1"/>
  <c r="FI61" i="54"/>
  <c r="FJ61" i="54" s="1"/>
  <c r="AB12" i="57"/>
  <c r="AE12" i="57" s="1"/>
  <c r="FM54" i="54"/>
  <c r="FN54" i="54" s="1"/>
  <c r="FM53" i="54"/>
  <c r="FN53" i="54" s="1"/>
  <c r="FM52" i="54"/>
  <c r="FN52" i="54" s="1"/>
  <c r="FM50" i="54"/>
  <c r="FN50" i="54" s="1"/>
  <c r="FM51" i="54"/>
  <c r="FN51" i="54" s="1"/>
  <c r="AA11" i="57"/>
  <c r="AD11" i="57" s="1"/>
  <c r="FK49" i="54"/>
  <c r="FL49" i="54" s="1"/>
  <c r="FK45" i="54"/>
  <c r="FL45" i="54" s="1"/>
  <c r="FK46" i="54"/>
  <c r="FL46" i="54" s="1"/>
  <c r="FK47" i="54"/>
  <c r="FL47" i="54" s="1"/>
  <c r="FI41" i="54"/>
  <c r="FJ41" i="54" s="1"/>
  <c r="FI44" i="54"/>
  <c r="FJ44" i="54" s="1"/>
  <c r="FI40" i="54"/>
  <c r="FJ40" i="54" s="1"/>
  <c r="FI42" i="54"/>
  <c r="FJ42" i="54" s="1"/>
  <c r="FI43" i="54"/>
  <c r="FJ43" i="54" s="1"/>
  <c r="AB8" i="57"/>
  <c r="AE8" i="57" s="1"/>
  <c r="FM30" i="54"/>
  <c r="FN30" i="54" s="1"/>
  <c r="FM32" i="54"/>
  <c r="FN32" i="54" s="1"/>
  <c r="FM31" i="54"/>
  <c r="FN31" i="54" s="1"/>
  <c r="FM34" i="54"/>
  <c r="FN34" i="54" s="1"/>
  <c r="FM33" i="54"/>
  <c r="FN33" i="54" s="1"/>
  <c r="AA7" i="57"/>
  <c r="AD7" i="57" s="1"/>
  <c r="FK25" i="54"/>
  <c r="FL25" i="54" s="1"/>
  <c r="FK26" i="54"/>
  <c r="FL26" i="54" s="1"/>
  <c r="FK29" i="54"/>
  <c r="FL29" i="54" s="1"/>
  <c r="FK28" i="54"/>
  <c r="FL28" i="54" s="1"/>
  <c r="FK27" i="54"/>
  <c r="FL27" i="54" s="1"/>
  <c r="FI23" i="54"/>
  <c r="FJ23" i="54" s="1"/>
  <c r="FI22" i="54"/>
  <c r="FJ22" i="54" s="1"/>
  <c r="FI20" i="54"/>
  <c r="FJ20" i="54" s="1"/>
  <c r="FI21" i="54"/>
  <c r="FJ21" i="54" s="1"/>
  <c r="FI24" i="54"/>
  <c r="FJ24" i="54" s="1"/>
  <c r="AB5" i="57"/>
  <c r="AE5" i="57" s="1"/>
  <c r="FM12" i="54"/>
  <c r="FN12" i="54" s="1"/>
  <c r="FM11" i="54"/>
  <c r="FN11" i="54" s="1"/>
  <c r="FM14" i="54"/>
  <c r="FN14" i="54" s="1"/>
  <c r="FM10" i="54"/>
  <c r="FN10" i="54" s="1"/>
  <c r="FM13" i="54"/>
  <c r="FN13" i="54" s="1"/>
  <c r="AA4" i="57"/>
  <c r="AD4" i="57" s="1"/>
  <c r="FK9" i="54"/>
  <c r="FL9" i="54" s="1"/>
  <c r="FK8" i="54"/>
  <c r="FL8" i="54" s="1"/>
  <c r="FK7" i="54"/>
  <c r="FL7" i="54" s="1"/>
  <c r="FK6" i="54"/>
  <c r="FL6" i="54" s="1"/>
  <c r="FK5" i="54"/>
  <c r="FL5" i="54" s="1"/>
  <c r="FI113" i="54"/>
  <c r="FJ113" i="54" s="1"/>
  <c r="FI100" i="54"/>
  <c r="FJ100" i="54" s="1"/>
  <c r="FI107" i="54"/>
  <c r="FJ107" i="54" s="1"/>
  <c r="FK53" i="54"/>
  <c r="FL53" i="54" s="1"/>
  <c r="AB5" i="54"/>
  <c r="AB27" i="54"/>
  <c r="AB23" i="54"/>
  <c r="AB18" i="54"/>
  <c r="AB6" i="54"/>
  <c r="Z4" i="57"/>
  <c r="AC4" i="57" s="1"/>
  <c r="AB13" i="54"/>
  <c r="Z10" i="57"/>
  <c r="AC10" i="57" s="1"/>
  <c r="AB24" i="54"/>
  <c r="AB20" i="54"/>
  <c r="AB22" i="54"/>
  <c r="Z17" i="57"/>
  <c r="AC17" i="57" s="1"/>
  <c r="Z15" i="57"/>
  <c r="AC15" i="57" s="1"/>
  <c r="AB19" i="54"/>
  <c r="AB12" i="54"/>
  <c r="AA9" i="57"/>
  <c r="AD9" i="57" s="1"/>
  <c r="AB9" i="54"/>
  <c r="AB17" i="54"/>
  <c r="Z14" i="57"/>
  <c r="AC14" i="57" s="1"/>
  <c r="Z12" i="57"/>
  <c r="AC12" i="57" s="1"/>
  <c r="AB15" i="54"/>
  <c r="Z5" i="57"/>
  <c r="AC5" i="57" s="1"/>
  <c r="AB7" i="54"/>
  <c r="AB8" i="54"/>
  <c r="Z6" i="57"/>
  <c r="AC6" i="57" s="1"/>
  <c r="Z13" i="57"/>
  <c r="AC13" i="57" s="1"/>
  <c r="AB16" i="54"/>
  <c r="AB11" i="54"/>
  <c r="Z8" i="57"/>
  <c r="AC8" i="57" s="1"/>
  <c r="AB21" i="54"/>
  <c r="Z16" i="57"/>
  <c r="AC16" i="57" s="1"/>
  <c r="Z19" i="57"/>
  <c r="AC19" i="57" s="1"/>
  <c r="AB26" i="54"/>
  <c r="AB25" i="54"/>
  <c r="Z18" i="57"/>
  <c r="AC18" i="57" s="1"/>
  <c r="AB11" i="57"/>
  <c r="AE11" i="57" s="1"/>
  <c r="AB14" i="54"/>
  <c r="AB10" i="54"/>
  <c r="Z7" i="57"/>
  <c r="AC7" i="57" s="1"/>
  <c r="BD84" i="57" l="1"/>
  <c r="BD88" i="57"/>
  <c r="BD92" i="57"/>
  <c r="BD96" i="57"/>
  <c r="BD100" i="57"/>
  <c r="BD104" i="57"/>
  <c r="BD108" i="57"/>
  <c r="BD112" i="57"/>
  <c r="BD116" i="57"/>
  <c r="BD87" i="57"/>
  <c r="BD93" i="57"/>
  <c r="BD98" i="57"/>
  <c r="BD103" i="57"/>
  <c r="BD109" i="57"/>
  <c r="BD114" i="57"/>
  <c r="BD119" i="57"/>
  <c r="BD123" i="57"/>
  <c r="BD127" i="57"/>
  <c r="BD131" i="57"/>
  <c r="BD135" i="57"/>
  <c r="BD139" i="57"/>
  <c r="BD143" i="57"/>
  <c r="BD147" i="57"/>
  <c r="BD151" i="57"/>
  <c r="BD155" i="57"/>
  <c r="BD159" i="57"/>
  <c r="BD163" i="57"/>
  <c r="BD90" i="57"/>
  <c r="BD101" i="57"/>
  <c r="BD111" i="57"/>
  <c r="BD121" i="57"/>
  <c r="BD89" i="57"/>
  <c r="BD94" i="57"/>
  <c r="BD99" i="57"/>
  <c r="BD105" i="57"/>
  <c r="BD110" i="57"/>
  <c r="BD115" i="57"/>
  <c r="BD120" i="57"/>
  <c r="BD124" i="57"/>
  <c r="BD128" i="57"/>
  <c r="BD132" i="57"/>
  <c r="BD136" i="57"/>
  <c r="BD140" i="57"/>
  <c r="BD144" i="57"/>
  <c r="BD148" i="57"/>
  <c r="BD152" i="57"/>
  <c r="BD156" i="57"/>
  <c r="BD160" i="57"/>
  <c r="BD85" i="57"/>
  <c r="BD95" i="57"/>
  <c r="BD106" i="57"/>
  <c r="BD117" i="57"/>
  <c r="BD102" i="57"/>
  <c r="BD122" i="57"/>
  <c r="BD130" i="57"/>
  <c r="BD138" i="57"/>
  <c r="BD146" i="57"/>
  <c r="BD154" i="57"/>
  <c r="BD162" i="57"/>
  <c r="BD91" i="57"/>
  <c r="BD113" i="57"/>
  <c r="BD126" i="57"/>
  <c r="BD134" i="57"/>
  <c r="BD142" i="57"/>
  <c r="BD150" i="57"/>
  <c r="BD158" i="57"/>
  <c r="BD97" i="57"/>
  <c r="BD129" i="57"/>
  <c r="BD145" i="57"/>
  <c r="BD161" i="57"/>
  <c r="BD118" i="57"/>
  <c r="BD137" i="57"/>
  <c r="BD153" i="57"/>
  <c r="BD86" i="57"/>
  <c r="BD125" i="57"/>
  <c r="BD141" i="57"/>
  <c r="BD157" i="57"/>
  <c r="BD149" i="57"/>
  <c r="BD107" i="57"/>
  <c r="BD133" i="57"/>
  <c r="BG247" i="57"/>
  <c r="BG251" i="57"/>
  <c r="BG255" i="57"/>
  <c r="BG259" i="57"/>
  <c r="BG263" i="57"/>
  <c r="BG267" i="57"/>
  <c r="BG271" i="57"/>
  <c r="BG275" i="57"/>
  <c r="BG279" i="57"/>
  <c r="BG283" i="57"/>
  <c r="BG287" i="57"/>
  <c r="BG291" i="57"/>
  <c r="BG295" i="57"/>
  <c r="BG299" i="57"/>
  <c r="BG303" i="57"/>
  <c r="BG307" i="57"/>
  <c r="BG311" i="57"/>
  <c r="BG315" i="57"/>
  <c r="BG319" i="57"/>
  <c r="BG323" i="57"/>
  <c r="BG245" i="57"/>
  <c r="BG250" i="57"/>
  <c r="BG256" i="57"/>
  <c r="BG261" i="57"/>
  <c r="BG266" i="57"/>
  <c r="BG272" i="57"/>
  <c r="BG277" i="57"/>
  <c r="BG282" i="57"/>
  <c r="BG288" i="57"/>
  <c r="BG293" i="57"/>
  <c r="BG298" i="57"/>
  <c r="BG304" i="57"/>
  <c r="BG309" i="57"/>
  <c r="BG314" i="57"/>
  <c r="BG320" i="57"/>
  <c r="BG248" i="57"/>
  <c r="BG254" i="57"/>
  <c r="BG262" i="57"/>
  <c r="BG269" i="57"/>
  <c r="BH271" i="57" s="1"/>
  <c r="BG276" i="57"/>
  <c r="BG284" i="57"/>
  <c r="BG290" i="57"/>
  <c r="BG297" i="57"/>
  <c r="BG305" i="57"/>
  <c r="BG312" i="57"/>
  <c r="BG318" i="57"/>
  <c r="BG249" i="57"/>
  <c r="BG257" i="57"/>
  <c r="BG264" i="57"/>
  <c r="BG270" i="57"/>
  <c r="BG278" i="57"/>
  <c r="BG285" i="57"/>
  <c r="BG292" i="57"/>
  <c r="BG300" i="57"/>
  <c r="BG306" i="57"/>
  <c r="BG313" i="57"/>
  <c r="BG321" i="57"/>
  <c r="BG244" i="57"/>
  <c r="BG252" i="57"/>
  <c r="BG258" i="57"/>
  <c r="BG265" i="57"/>
  <c r="BG273" i="57"/>
  <c r="BG280" i="57"/>
  <c r="BG286" i="57"/>
  <c r="BG294" i="57"/>
  <c r="BG301" i="57"/>
  <c r="BG308" i="57"/>
  <c r="BG316" i="57"/>
  <c r="BG322" i="57"/>
  <c r="BG246" i="57"/>
  <c r="BG274" i="57"/>
  <c r="BG302" i="57"/>
  <c r="BG260" i="57"/>
  <c r="BG289" i="57"/>
  <c r="BG317" i="57"/>
  <c r="BG296" i="57"/>
  <c r="BG253" i="57"/>
  <c r="BG310" i="57"/>
  <c r="BG268" i="57"/>
  <c r="BG281" i="57"/>
  <c r="BG567" i="57"/>
  <c r="BG571" i="57"/>
  <c r="BG575" i="57"/>
  <c r="BG579" i="57"/>
  <c r="BG583" i="57"/>
  <c r="BG587" i="57"/>
  <c r="BG591" i="57"/>
  <c r="BG595" i="57"/>
  <c r="BG599" i="57"/>
  <c r="BG603" i="57"/>
  <c r="BG607" i="57"/>
  <c r="BG611" i="57"/>
  <c r="BG615" i="57"/>
  <c r="BG619" i="57"/>
  <c r="BG623" i="57"/>
  <c r="BG627" i="57"/>
  <c r="BG631" i="57"/>
  <c r="BG635" i="57"/>
  <c r="BG639" i="57"/>
  <c r="BG643" i="57"/>
  <c r="BG565" i="57"/>
  <c r="BG570" i="57"/>
  <c r="BG576" i="57"/>
  <c r="BG581" i="57"/>
  <c r="BG586" i="57"/>
  <c r="BG592" i="57"/>
  <c r="BG597" i="57"/>
  <c r="BG602" i="57"/>
  <c r="BG608" i="57"/>
  <c r="BG613" i="57"/>
  <c r="BG618" i="57"/>
  <c r="BG624" i="57"/>
  <c r="BG629" i="57"/>
  <c r="BG634" i="57"/>
  <c r="BG640" i="57"/>
  <c r="BG568" i="57"/>
  <c r="BG574" i="57"/>
  <c r="BG582" i="57"/>
  <c r="BG589" i="57"/>
  <c r="BG596" i="57"/>
  <c r="BG604" i="57"/>
  <c r="BG610" i="57"/>
  <c r="BG617" i="57"/>
  <c r="BH618" i="57" s="1"/>
  <c r="BG625" i="57"/>
  <c r="BG632" i="57"/>
  <c r="BG638" i="57"/>
  <c r="BG569" i="57"/>
  <c r="BG577" i="57"/>
  <c r="BG584" i="57"/>
  <c r="BG590" i="57"/>
  <c r="BG598" i="57"/>
  <c r="BG605" i="57"/>
  <c r="BH605" i="57" s="1"/>
  <c r="BG612" i="57"/>
  <c r="BG620" i="57"/>
  <c r="BG626" i="57"/>
  <c r="BG633" i="57"/>
  <c r="BG641" i="57"/>
  <c r="BG564" i="57"/>
  <c r="BG572" i="57"/>
  <c r="BG578" i="57"/>
  <c r="BG585" i="57"/>
  <c r="BG593" i="57"/>
  <c r="BG600" i="57"/>
  <c r="BG606" i="57"/>
  <c r="BG614" i="57"/>
  <c r="BG621" i="57"/>
  <c r="BG628" i="57"/>
  <c r="BG636" i="57"/>
  <c r="BG642" i="57"/>
  <c r="BG588" i="57"/>
  <c r="BG616" i="57"/>
  <c r="BG573" i="57"/>
  <c r="BG601" i="57"/>
  <c r="BG630" i="57"/>
  <c r="BG580" i="57"/>
  <c r="BG637" i="57"/>
  <c r="BG594" i="57"/>
  <c r="BG609" i="57"/>
  <c r="BG566" i="57"/>
  <c r="BG622" i="57"/>
  <c r="BD247" i="57"/>
  <c r="BD251" i="57"/>
  <c r="BD255" i="57"/>
  <c r="BD259" i="57"/>
  <c r="BD263" i="57"/>
  <c r="BD267" i="57"/>
  <c r="BD271" i="57"/>
  <c r="BD275" i="57"/>
  <c r="BD279" i="57"/>
  <c r="BD283" i="57"/>
  <c r="BD287" i="57"/>
  <c r="BD291" i="57"/>
  <c r="BD295" i="57"/>
  <c r="BD299" i="57"/>
  <c r="BD303" i="57"/>
  <c r="BD307" i="57"/>
  <c r="BD311" i="57"/>
  <c r="BD315" i="57"/>
  <c r="BD319" i="57"/>
  <c r="BD323" i="57"/>
  <c r="BD244" i="57"/>
  <c r="BD248" i="57"/>
  <c r="BD252" i="57"/>
  <c r="BD256" i="57"/>
  <c r="BD260" i="57"/>
  <c r="BD264" i="57"/>
  <c r="BD268" i="57"/>
  <c r="BD272" i="57"/>
  <c r="BD276" i="57"/>
  <c r="BD280" i="57"/>
  <c r="BD284" i="57"/>
  <c r="BD288" i="57"/>
  <c r="BD292" i="57"/>
  <c r="BD296" i="57"/>
  <c r="BD300" i="57"/>
  <c r="BD304" i="57"/>
  <c r="BD308" i="57"/>
  <c r="BD312" i="57"/>
  <c r="BD316" i="57"/>
  <c r="BD320" i="57"/>
  <c r="BD250" i="57"/>
  <c r="BD258" i="57"/>
  <c r="BD266" i="57"/>
  <c r="BD274" i="57"/>
  <c r="BD282" i="57"/>
  <c r="BD290" i="57"/>
  <c r="BD298" i="57"/>
  <c r="BD306" i="57"/>
  <c r="BD314" i="57"/>
  <c r="BD322" i="57"/>
  <c r="BD246" i="57"/>
  <c r="BD254" i="57"/>
  <c r="BD262" i="57"/>
  <c r="BD270" i="57"/>
  <c r="BD278" i="57"/>
  <c r="BD286" i="57"/>
  <c r="BD294" i="57"/>
  <c r="BD302" i="57"/>
  <c r="BD310" i="57"/>
  <c r="BD257" i="57"/>
  <c r="BD273" i="57"/>
  <c r="BD289" i="57"/>
  <c r="BD305" i="57"/>
  <c r="BD318" i="57"/>
  <c r="BD249" i="57"/>
  <c r="BD265" i="57"/>
  <c r="BD281" i="57"/>
  <c r="BD297" i="57"/>
  <c r="BD313" i="57"/>
  <c r="BD253" i="57"/>
  <c r="BD269" i="57"/>
  <c r="BD285" i="57"/>
  <c r="BD301" i="57"/>
  <c r="BD293" i="57"/>
  <c r="BD277" i="57"/>
  <c r="BD321" i="57"/>
  <c r="BD245" i="57"/>
  <c r="BD309" i="57"/>
  <c r="BD261" i="57"/>
  <c r="BD317" i="57"/>
  <c r="BD1127" i="57"/>
  <c r="BD1131" i="57"/>
  <c r="BD1135" i="57"/>
  <c r="BD1139" i="57"/>
  <c r="BD1143" i="57"/>
  <c r="BD1147" i="57"/>
  <c r="BD1151" i="57"/>
  <c r="BD1155" i="57"/>
  <c r="BD1159" i="57"/>
  <c r="BD1163" i="57"/>
  <c r="BD1167" i="57"/>
  <c r="BD1171" i="57"/>
  <c r="BD1175" i="57"/>
  <c r="BD1179" i="57"/>
  <c r="BD1183" i="57"/>
  <c r="BD1187" i="57"/>
  <c r="BD1191" i="57"/>
  <c r="BD1195" i="57"/>
  <c r="BD1199" i="57"/>
  <c r="BD1203" i="57"/>
  <c r="BD1124" i="57"/>
  <c r="BD1132" i="57"/>
  <c r="BD1136" i="57"/>
  <c r="BD1144" i="57"/>
  <c r="BD1152" i="57"/>
  <c r="BD1160" i="57"/>
  <c r="BD1168" i="57"/>
  <c r="BD1180" i="57"/>
  <c r="BD1188" i="57"/>
  <c r="BD1196" i="57"/>
  <c r="BD1200" i="57"/>
  <c r="BD1128" i="57"/>
  <c r="BD1140" i="57"/>
  <c r="BD1148" i="57"/>
  <c r="BD1156" i="57"/>
  <c r="BD1164" i="57"/>
  <c r="BD1172" i="57"/>
  <c r="BD1176" i="57"/>
  <c r="BD1184" i="57"/>
  <c r="BD1192" i="57"/>
  <c r="BD1130" i="57"/>
  <c r="BD1138" i="57"/>
  <c r="BD1146" i="57"/>
  <c r="BD1154" i="57"/>
  <c r="BD1162" i="57"/>
  <c r="BD1170" i="57"/>
  <c r="BD1178" i="57"/>
  <c r="BD1186" i="57"/>
  <c r="BD1194" i="57"/>
  <c r="BD1202" i="57"/>
  <c r="BD1129" i="57"/>
  <c r="BD1141" i="57"/>
  <c r="BD1150" i="57"/>
  <c r="BD1161" i="57"/>
  <c r="BD1173" i="57"/>
  <c r="BD1182" i="57"/>
  <c r="BD1193" i="57"/>
  <c r="BD1125" i="57"/>
  <c r="BD1134" i="57"/>
  <c r="BD1145" i="57"/>
  <c r="BD1157" i="57"/>
  <c r="BD1166" i="57"/>
  <c r="BD1177" i="57"/>
  <c r="BD1189" i="57"/>
  <c r="BD1198" i="57"/>
  <c r="BD1137" i="57"/>
  <c r="BD1158" i="57"/>
  <c r="BD1181" i="57"/>
  <c r="BD1201" i="57"/>
  <c r="BD1133" i="57"/>
  <c r="BD1153" i="57"/>
  <c r="BD1174" i="57"/>
  <c r="BD1197" i="57"/>
  <c r="BD1142" i="57"/>
  <c r="BD1165" i="57"/>
  <c r="BD1185" i="57"/>
  <c r="BD1126" i="57"/>
  <c r="BD1149" i="57"/>
  <c r="BD1169" i="57"/>
  <c r="BD1190" i="57"/>
  <c r="BD967" i="57"/>
  <c r="BD971" i="57"/>
  <c r="BD975" i="57"/>
  <c r="BD979" i="57"/>
  <c r="BD983" i="57"/>
  <c r="BD987" i="57"/>
  <c r="BD991" i="57"/>
  <c r="BD995" i="57"/>
  <c r="BD999" i="57"/>
  <c r="BD1003" i="57"/>
  <c r="BD1007" i="57"/>
  <c r="BD1011" i="57"/>
  <c r="BD1015" i="57"/>
  <c r="BD1019" i="57"/>
  <c r="BD1023" i="57"/>
  <c r="BD1027" i="57"/>
  <c r="BD1031" i="57"/>
  <c r="BD1035" i="57"/>
  <c r="BD1039" i="57"/>
  <c r="BD1043" i="57"/>
  <c r="BD968" i="57"/>
  <c r="BD976" i="57"/>
  <c r="BD984" i="57"/>
  <c r="BD992" i="57"/>
  <c r="BD1004" i="57"/>
  <c r="BD1012" i="57"/>
  <c r="BD1020" i="57"/>
  <c r="BD1028" i="57"/>
  <c r="BD1036" i="57"/>
  <c r="BD1040" i="57"/>
  <c r="BD964" i="57"/>
  <c r="BD972" i="57"/>
  <c r="BD980" i="57"/>
  <c r="BD988" i="57"/>
  <c r="BD996" i="57"/>
  <c r="BD1000" i="57"/>
  <c r="BD1008" i="57"/>
  <c r="BD1016" i="57"/>
  <c r="BD1024" i="57"/>
  <c r="BD1032" i="57"/>
  <c r="BD970" i="57"/>
  <c r="BD978" i="57"/>
  <c r="BD986" i="57"/>
  <c r="BD994" i="57"/>
  <c r="BD1002" i="57"/>
  <c r="BD1010" i="57"/>
  <c r="BD1018" i="57"/>
  <c r="BD1026" i="57"/>
  <c r="BD1034" i="57"/>
  <c r="BD1042" i="57"/>
  <c r="BD969" i="57"/>
  <c r="BD981" i="57"/>
  <c r="BD990" i="57"/>
  <c r="BD1001" i="57"/>
  <c r="BD1013" i="57"/>
  <c r="BD1022" i="57"/>
  <c r="BD1033" i="57"/>
  <c r="BD965" i="57"/>
  <c r="BD974" i="57"/>
  <c r="BD985" i="57"/>
  <c r="BD997" i="57"/>
  <c r="BD1006" i="57"/>
  <c r="BD1017" i="57"/>
  <c r="BD1029" i="57"/>
  <c r="BD1038" i="57"/>
  <c r="BD966" i="57"/>
  <c r="BD989" i="57"/>
  <c r="BD1009" i="57"/>
  <c r="BD1030" i="57"/>
  <c r="BD982" i="57"/>
  <c r="BD1005" i="57"/>
  <c r="BD1025" i="57"/>
  <c r="BD973" i="57"/>
  <c r="BD993" i="57"/>
  <c r="BD1014" i="57"/>
  <c r="BD1037" i="57"/>
  <c r="BD977" i="57"/>
  <c r="BD998" i="57"/>
  <c r="BD1021" i="57"/>
  <c r="BD1041" i="57"/>
  <c r="BD807" i="57"/>
  <c r="BD811" i="57"/>
  <c r="BD815" i="57"/>
  <c r="BD819" i="57"/>
  <c r="BD823" i="57"/>
  <c r="BD827" i="57"/>
  <c r="BD831" i="57"/>
  <c r="BD835" i="57"/>
  <c r="BD839" i="57"/>
  <c r="BD843" i="57"/>
  <c r="BD847" i="57"/>
  <c r="BD851" i="57"/>
  <c r="BD855" i="57"/>
  <c r="BD859" i="57"/>
  <c r="BD863" i="57"/>
  <c r="BD867" i="57"/>
  <c r="BD871" i="57"/>
  <c r="BD875" i="57"/>
  <c r="BD879" i="57"/>
  <c r="BD883" i="57"/>
  <c r="BD804" i="57"/>
  <c r="BD816" i="57"/>
  <c r="BD824" i="57"/>
  <c r="BD832" i="57"/>
  <c r="BD844" i="57"/>
  <c r="BD852" i="57"/>
  <c r="BD860" i="57"/>
  <c r="BD868" i="57"/>
  <c r="BD876" i="57"/>
  <c r="BD808" i="57"/>
  <c r="BD812" i="57"/>
  <c r="BD820" i="57"/>
  <c r="BD828" i="57"/>
  <c r="BD836" i="57"/>
  <c r="BD840" i="57"/>
  <c r="BD848" i="57"/>
  <c r="BD856" i="57"/>
  <c r="BD864" i="57"/>
  <c r="BD872" i="57"/>
  <c r="BD880" i="57"/>
  <c r="BD810" i="57"/>
  <c r="BD818" i="57"/>
  <c r="BD826" i="57"/>
  <c r="BD834" i="57"/>
  <c r="BD842" i="57"/>
  <c r="BD850" i="57"/>
  <c r="BD858" i="57"/>
  <c r="BD866" i="57"/>
  <c r="BD874" i="57"/>
  <c r="BD882" i="57"/>
  <c r="BD809" i="57"/>
  <c r="BD821" i="57"/>
  <c r="BD830" i="57"/>
  <c r="BD841" i="57"/>
  <c r="BD853" i="57"/>
  <c r="BD862" i="57"/>
  <c r="BD873" i="57"/>
  <c r="BD805" i="57"/>
  <c r="BD814" i="57"/>
  <c r="BD825" i="57"/>
  <c r="BD837" i="57"/>
  <c r="BD846" i="57"/>
  <c r="BD857" i="57"/>
  <c r="BD869" i="57"/>
  <c r="BD878" i="57"/>
  <c r="BD817" i="57"/>
  <c r="BD838" i="57"/>
  <c r="BD861" i="57"/>
  <c r="BD881" i="57"/>
  <c r="BD813" i="57"/>
  <c r="BD854" i="57"/>
  <c r="BD877" i="57"/>
  <c r="BD822" i="57"/>
  <c r="BD845" i="57"/>
  <c r="BD865" i="57"/>
  <c r="BD806" i="57"/>
  <c r="BD829" i="57"/>
  <c r="BD849" i="57"/>
  <c r="BD870" i="57"/>
  <c r="BD833" i="57"/>
  <c r="BG6" i="57"/>
  <c r="BG10" i="57"/>
  <c r="BG14" i="57"/>
  <c r="BG18" i="57"/>
  <c r="BG22" i="57"/>
  <c r="BG26" i="57"/>
  <c r="BG30" i="57"/>
  <c r="BG34" i="57"/>
  <c r="BG38" i="57"/>
  <c r="BG42" i="57"/>
  <c r="BG46" i="57"/>
  <c r="BG9" i="57"/>
  <c r="BG15" i="57"/>
  <c r="BG20" i="57"/>
  <c r="BG25" i="57"/>
  <c r="BG31" i="57"/>
  <c r="BG36" i="57"/>
  <c r="BG41" i="57"/>
  <c r="BG47" i="57"/>
  <c r="BG51" i="57"/>
  <c r="BG55" i="57"/>
  <c r="BG59" i="57"/>
  <c r="BG63" i="57"/>
  <c r="BG67" i="57"/>
  <c r="BG71" i="57"/>
  <c r="BG75" i="57"/>
  <c r="BG79" i="57"/>
  <c r="BG83" i="57"/>
  <c r="BG5" i="57"/>
  <c r="BG12" i="57"/>
  <c r="BG19" i="57"/>
  <c r="BG27" i="57"/>
  <c r="BG33" i="57"/>
  <c r="BG40" i="57"/>
  <c r="BG48" i="57"/>
  <c r="BG53" i="57"/>
  <c r="BG58" i="57"/>
  <c r="BG64" i="57"/>
  <c r="BG69" i="57"/>
  <c r="BG74" i="57"/>
  <c r="BG80" i="57"/>
  <c r="BG4" i="57"/>
  <c r="BG11" i="57"/>
  <c r="BG21" i="57"/>
  <c r="BG29" i="57"/>
  <c r="BG39" i="57"/>
  <c r="BG49" i="57"/>
  <c r="BG56" i="57"/>
  <c r="BG62" i="57"/>
  <c r="BG70" i="57"/>
  <c r="BG77" i="57"/>
  <c r="BG13" i="57"/>
  <c r="BG23" i="57"/>
  <c r="BG32" i="57"/>
  <c r="BG43" i="57"/>
  <c r="BG50" i="57"/>
  <c r="BG57" i="57"/>
  <c r="BG65" i="57"/>
  <c r="BG72" i="57"/>
  <c r="BG78" i="57"/>
  <c r="BG7" i="57"/>
  <c r="BG16" i="57"/>
  <c r="BG24" i="57"/>
  <c r="BG35" i="57"/>
  <c r="BG44" i="57"/>
  <c r="BG52" i="57"/>
  <c r="BG60" i="57"/>
  <c r="BG66" i="57"/>
  <c r="BG73" i="57"/>
  <c r="BG81" i="57"/>
  <c r="BG8" i="57"/>
  <c r="BG45" i="57"/>
  <c r="BG76" i="57"/>
  <c r="BG28" i="57"/>
  <c r="BG61" i="57"/>
  <c r="BG68" i="57"/>
  <c r="BG17" i="57"/>
  <c r="BG82" i="57"/>
  <c r="BG37" i="57"/>
  <c r="BG54" i="57"/>
  <c r="BG487" i="57"/>
  <c r="BG491" i="57"/>
  <c r="BG495" i="57"/>
  <c r="BG499" i="57"/>
  <c r="BG503" i="57"/>
  <c r="BG507" i="57"/>
  <c r="BG511" i="57"/>
  <c r="BG515" i="57"/>
  <c r="BH517" i="57" s="1"/>
  <c r="BG519" i="57"/>
  <c r="BG523" i="57"/>
  <c r="BG527" i="57"/>
  <c r="BG531" i="57"/>
  <c r="BG535" i="57"/>
  <c r="BG539" i="57"/>
  <c r="BG543" i="57"/>
  <c r="BG547" i="57"/>
  <c r="BG551" i="57"/>
  <c r="BG555" i="57"/>
  <c r="BH557" i="57" s="1"/>
  <c r="BG559" i="57"/>
  <c r="BG563" i="57"/>
  <c r="BG485" i="57"/>
  <c r="BG490" i="57"/>
  <c r="BG496" i="57"/>
  <c r="BG501" i="57"/>
  <c r="BG506" i="57"/>
  <c r="BG512" i="57"/>
  <c r="BG517" i="57"/>
  <c r="BG522" i="57"/>
  <c r="BG528" i="57"/>
  <c r="BG533" i="57"/>
  <c r="BG538" i="57"/>
  <c r="BG544" i="57"/>
  <c r="BH544" i="57" s="1"/>
  <c r="BG549" i="57"/>
  <c r="BG554" i="57"/>
  <c r="BG560" i="57"/>
  <c r="BG489" i="57"/>
  <c r="BG497" i="57"/>
  <c r="BG504" i="57"/>
  <c r="BG510" i="57"/>
  <c r="BG518" i="57"/>
  <c r="BG525" i="57"/>
  <c r="BG532" i="57"/>
  <c r="BG540" i="57"/>
  <c r="BG546" i="57"/>
  <c r="BG553" i="57"/>
  <c r="BG561" i="57"/>
  <c r="BG484" i="57"/>
  <c r="BG492" i="57"/>
  <c r="BG498" i="57"/>
  <c r="BG505" i="57"/>
  <c r="BG513" i="57"/>
  <c r="BG520" i="57"/>
  <c r="BG526" i="57"/>
  <c r="BG534" i="57"/>
  <c r="BG541" i="57"/>
  <c r="BG548" i="57"/>
  <c r="BG556" i="57"/>
  <c r="BG562" i="57"/>
  <c r="BG486" i="57"/>
  <c r="BG493" i="57"/>
  <c r="BG500" i="57"/>
  <c r="BG508" i="57"/>
  <c r="BG514" i="57"/>
  <c r="BG521" i="57"/>
  <c r="BG529" i="57"/>
  <c r="BG536" i="57"/>
  <c r="BG542" i="57"/>
  <c r="BG550" i="57"/>
  <c r="BG557" i="57"/>
  <c r="BG502" i="57"/>
  <c r="BG530" i="57"/>
  <c r="BG558" i="57"/>
  <c r="BG488" i="57"/>
  <c r="BG516" i="57"/>
  <c r="BG545" i="57"/>
  <c r="BG524" i="57"/>
  <c r="BG537" i="57"/>
  <c r="BG494" i="57"/>
  <c r="BG552" i="57"/>
  <c r="BG509" i="57"/>
  <c r="BG807" i="57"/>
  <c r="BG811" i="57"/>
  <c r="BG815" i="57"/>
  <c r="BG819" i="57"/>
  <c r="BG823" i="57"/>
  <c r="BG827" i="57"/>
  <c r="BG831" i="57"/>
  <c r="BG835" i="57"/>
  <c r="BG839" i="57"/>
  <c r="BG843" i="57"/>
  <c r="BG847" i="57"/>
  <c r="BG851" i="57"/>
  <c r="BG855" i="57"/>
  <c r="BG859" i="57"/>
  <c r="BG863" i="57"/>
  <c r="BG867" i="57"/>
  <c r="BG871" i="57"/>
  <c r="BG875" i="57"/>
  <c r="BG879" i="57"/>
  <c r="BG883" i="57"/>
  <c r="BG805" i="57"/>
  <c r="BG810" i="57"/>
  <c r="BG816" i="57"/>
  <c r="BG821" i="57"/>
  <c r="BG826" i="57"/>
  <c r="BG832" i="57"/>
  <c r="BG837" i="57"/>
  <c r="BG842" i="57"/>
  <c r="BG848" i="57"/>
  <c r="BG853" i="57"/>
  <c r="BG858" i="57"/>
  <c r="BG864" i="57"/>
  <c r="BG869" i="57"/>
  <c r="BG874" i="57"/>
  <c r="BH880" i="57" s="1"/>
  <c r="BG880" i="57"/>
  <c r="BG809" i="57"/>
  <c r="BG817" i="57"/>
  <c r="BG824" i="57"/>
  <c r="BG830" i="57"/>
  <c r="BG838" i="57"/>
  <c r="BG845" i="57"/>
  <c r="BG852" i="57"/>
  <c r="BG860" i="57"/>
  <c r="BG866" i="57"/>
  <c r="BG873" i="57"/>
  <c r="BG881" i="57"/>
  <c r="BG856" i="57"/>
  <c r="BH858" i="57" s="1"/>
  <c r="BG804" i="57"/>
  <c r="BG812" i="57"/>
  <c r="BG818" i="57"/>
  <c r="BG825" i="57"/>
  <c r="BG833" i="57"/>
  <c r="BG840" i="57"/>
  <c r="BG846" i="57"/>
  <c r="BG854" i="57"/>
  <c r="BG861" i="57"/>
  <c r="BG868" i="57"/>
  <c r="BG876" i="57"/>
  <c r="BG882" i="57"/>
  <c r="BG806" i="57"/>
  <c r="BG813" i="57"/>
  <c r="BG820" i="57"/>
  <c r="BG828" i="57"/>
  <c r="BG834" i="57"/>
  <c r="BH836" i="57" s="1"/>
  <c r="BG841" i="57"/>
  <c r="BG849" i="57"/>
  <c r="BG862" i="57"/>
  <c r="BG870" i="57"/>
  <c r="BG877" i="57"/>
  <c r="BG814" i="57"/>
  <c r="BH818" i="57" s="1"/>
  <c r="BG844" i="57"/>
  <c r="BH845" i="57" s="1"/>
  <c r="BG872" i="57"/>
  <c r="BG829" i="57"/>
  <c r="BG857" i="57"/>
  <c r="BG808" i="57"/>
  <c r="BG865" i="57"/>
  <c r="BG822" i="57"/>
  <c r="BG878" i="57"/>
  <c r="BG836" i="57"/>
  <c r="BG850" i="57"/>
  <c r="BJ1047" i="57"/>
  <c r="BJ1051" i="57"/>
  <c r="BJ1055" i="57"/>
  <c r="BJ1059" i="57"/>
  <c r="BJ1063" i="57"/>
  <c r="BJ1067" i="57"/>
  <c r="BJ1071" i="57"/>
  <c r="BJ1075" i="57"/>
  <c r="BJ1079" i="57"/>
  <c r="BJ1083" i="57"/>
  <c r="BJ1087" i="57"/>
  <c r="BJ1091" i="57"/>
  <c r="BJ1095" i="57"/>
  <c r="BJ1099" i="57"/>
  <c r="BJ1103" i="57"/>
  <c r="BJ1107" i="57"/>
  <c r="BJ1111" i="57"/>
  <c r="BJ1115" i="57"/>
  <c r="BJ1119" i="57"/>
  <c r="BJ1123" i="57"/>
  <c r="BJ1044" i="57"/>
  <c r="BJ1048" i="57"/>
  <c r="BJ1052" i="57"/>
  <c r="BJ1056" i="57"/>
  <c r="BJ1060" i="57"/>
  <c r="BJ1064" i="57"/>
  <c r="BJ1068" i="57"/>
  <c r="BJ1072" i="57"/>
  <c r="BJ1076" i="57"/>
  <c r="BJ1080" i="57"/>
  <c r="BJ1084" i="57"/>
  <c r="BJ1088" i="57"/>
  <c r="BJ1092" i="57"/>
  <c r="BJ1096" i="57"/>
  <c r="BJ1100" i="57"/>
  <c r="BJ1104" i="57"/>
  <c r="BJ1108" i="57"/>
  <c r="BJ1112" i="57"/>
  <c r="BJ1116" i="57"/>
  <c r="BJ1120" i="57"/>
  <c r="BJ1046" i="57"/>
  <c r="BJ1054" i="57"/>
  <c r="BJ1062" i="57"/>
  <c r="BJ1070" i="57"/>
  <c r="BJ1078" i="57"/>
  <c r="BJ1086" i="57"/>
  <c r="BJ1094" i="57"/>
  <c r="BJ1102" i="57"/>
  <c r="BJ1110" i="57"/>
  <c r="BJ1118" i="57"/>
  <c r="BJ1050" i="57"/>
  <c r="BJ1061" i="57"/>
  <c r="BJ1073" i="57"/>
  <c r="BJ1082" i="57"/>
  <c r="BJ1093" i="57"/>
  <c r="BJ1105" i="57"/>
  <c r="BJ1114" i="57"/>
  <c r="BJ1053" i="57"/>
  <c r="BJ1065" i="57"/>
  <c r="BJ1074" i="57"/>
  <c r="BJ1085" i="57"/>
  <c r="BJ1097" i="57"/>
  <c r="BJ1106" i="57"/>
  <c r="BJ1117" i="57"/>
  <c r="BJ1049" i="57"/>
  <c r="BJ1069" i="57"/>
  <c r="BJ1090" i="57"/>
  <c r="BJ1113" i="57"/>
  <c r="BJ1057" i="57"/>
  <c r="BJ1077" i="57"/>
  <c r="BJ1098" i="57"/>
  <c r="BJ1121" i="57"/>
  <c r="BJ1058" i="57"/>
  <c r="BJ1081" i="57"/>
  <c r="BJ1101" i="57"/>
  <c r="BJ1122" i="57"/>
  <c r="BJ1066" i="57"/>
  <c r="BJ1089" i="57"/>
  <c r="BJ1109" i="57"/>
  <c r="BJ1045" i="57"/>
  <c r="BG167" i="57"/>
  <c r="BG171" i="57"/>
  <c r="BG175" i="57"/>
  <c r="BG179" i="57"/>
  <c r="BG183" i="57"/>
  <c r="BG187" i="57"/>
  <c r="BH193" i="57" s="1"/>
  <c r="BG191" i="57"/>
  <c r="BG195" i="57"/>
  <c r="BG199" i="57"/>
  <c r="BG203" i="57"/>
  <c r="BG207" i="57"/>
  <c r="BG211" i="57"/>
  <c r="BG215" i="57"/>
  <c r="BG219" i="57"/>
  <c r="BG223" i="57"/>
  <c r="BG227" i="57"/>
  <c r="BG231" i="57"/>
  <c r="BG235" i="57"/>
  <c r="BG239" i="57"/>
  <c r="BG243" i="57"/>
  <c r="BG165" i="57"/>
  <c r="BG170" i="57"/>
  <c r="BG176" i="57"/>
  <c r="BG181" i="57"/>
  <c r="BG186" i="57"/>
  <c r="BG192" i="57"/>
  <c r="BG197" i="57"/>
  <c r="BG202" i="57"/>
  <c r="BG208" i="57"/>
  <c r="BG213" i="57"/>
  <c r="BG218" i="57"/>
  <c r="BG224" i="57"/>
  <c r="BG229" i="57"/>
  <c r="BG234" i="57"/>
  <c r="BG240" i="57"/>
  <c r="BG169" i="57"/>
  <c r="BG177" i="57"/>
  <c r="BG184" i="57"/>
  <c r="BG190" i="57"/>
  <c r="BG198" i="57"/>
  <c r="BG205" i="57"/>
  <c r="BG212" i="57"/>
  <c r="BG220" i="57"/>
  <c r="BG226" i="57"/>
  <c r="BG233" i="57"/>
  <c r="BG241" i="57"/>
  <c r="BG164" i="57"/>
  <c r="BG172" i="57"/>
  <c r="BG178" i="57"/>
  <c r="BG185" i="57"/>
  <c r="BG193" i="57"/>
  <c r="BG200" i="57"/>
  <c r="BG206" i="57"/>
  <c r="BG214" i="57"/>
  <c r="BH214" i="57" s="1"/>
  <c r="BG221" i="57"/>
  <c r="BG228" i="57"/>
  <c r="BG236" i="57"/>
  <c r="BG242" i="57"/>
  <c r="BG166" i="57"/>
  <c r="BG173" i="57"/>
  <c r="BG180" i="57"/>
  <c r="BG188" i="57"/>
  <c r="BG194" i="57"/>
  <c r="BG201" i="57"/>
  <c r="BG209" i="57"/>
  <c r="BG216" i="57"/>
  <c r="BG222" i="57"/>
  <c r="BG230" i="57"/>
  <c r="BG237" i="57"/>
  <c r="BG189" i="57"/>
  <c r="BG217" i="57"/>
  <c r="BG174" i="57"/>
  <c r="BH176" i="57" s="1"/>
  <c r="BG204" i="57"/>
  <c r="BG232" i="57"/>
  <c r="BG182" i="57"/>
  <c r="BG238" i="57"/>
  <c r="BG196" i="57"/>
  <c r="BG210" i="57"/>
  <c r="BG168" i="57"/>
  <c r="BG225" i="57"/>
  <c r="BH225" i="57" s="1"/>
  <c r="BJ487" i="57"/>
  <c r="BJ491" i="57"/>
  <c r="BJ495" i="57"/>
  <c r="BJ499" i="57"/>
  <c r="BJ503" i="57"/>
  <c r="BJ507" i="57"/>
  <c r="BJ511" i="57"/>
  <c r="BJ515" i="57"/>
  <c r="BJ519" i="57"/>
  <c r="BJ523" i="57"/>
  <c r="BJ527" i="57"/>
  <c r="BJ531" i="57"/>
  <c r="BJ535" i="57"/>
  <c r="BJ539" i="57"/>
  <c r="BJ543" i="57"/>
  <c r="BJ547" i="57"/>
  <c r="BJ551" i="57"/>
  <c r="BJ555" i="57"/>
  <c r="BJ559" i="57"/>
  <c r="BJ563" i="57"/>
  <c r="BJ484" i="57"/>
  <c r="BJ488" i="57"/>
  <c r="BJ492" i="57"/>
  <c r="BJ496" i="57"/>
  <c r="BJ500" i="57"/>
  <c r="BJ504" i="57"/>
  <c r="BJ508" i="57"/>
  <c r="BJ512" i="57"/>
  <c r="BJ516" i="57"/>
  <c r="BJ520" i="57"/>
  <c r="BJ524" i="57"/>
  <c r="BJ528" i="57"/>
  <c r="BJ532" i="57"/>
  <c r="BJ536" i="57"/>
  <c r="BJ540" i="57"/>
  <c r="BJ544" i="57"/>
  <c r="BJ548" i="57"/>
  <c r="BJ552" i="57"/>
  <c r="BJ556" i="57"/>
  <c r="BJ560" i="57"/>
  <c r="BJ490" i="57"/>
  <c r="BJ498" i="57"/>
  <c r="BJ506" i="57"/>
  <c r="BJ514" i="57"/>
  <c r="BJ522" i="57"/>
  <c r="BJ530" i="57"/>
  <c r="BJ538" i="57"/>
  <c r="BJ546" i="57"/>
  <c r="BJ554" i="57"/>
  <c r="BJ562" i="57"/>
  <c r="BJ485" i="57"/>
  <c r="BJ493" i="57"/>
  <c r="BJ501" i="57"/>
  <c r="BJ509" i="57"/>
  <c r="BJ517" i="57"/>
  <c r="BJ525" i="57"/>
  <c r="BJ533" i="57"/>
  <c r="BJ541" i="57"/>
  <c r="BJ549" i="57"/>
  <c r="BJ557" i="57"/>
  <c r="BJ497" i="57"/>
  <c r="BJ513" i="57"/>
  <c r="BJ529" i="57"/>
  <c r="BJ545" i="57"/>
  <c r="BJ561" i="57"/>
  <c r="BJ494" i="57"/>
  <c r="BJ518" i="57"/>
  <c r="BJ537" i="57"/>
  <c r="BJ558" i="57"/>
  <c r="BJ502" i="57"/>
  <c r="BJ521" i="57"/>
  <c r="BJ542" i="57"/>
  <c r="BJ510" i="57"/>
  <c r="BJ553" i="57"/>
  <c r="BJ486" i="57"/>
  <c r="BJ526" i="57"/>
  <c r="BJ489" i="57"/>
  <c r="BJ534" i="57"/>
  <c r="BJ505" i="57"/>
  <c r="BJ550" i="57"/>
  <c r="BJ1127" i="57"/>
  <c r="BJ1131" i="57"/>
  <c r="BJ1135" i="57"/>
  <c r="BJ1139" i="57"/>
  <c r="BJ1143" i="57"/>
  <c r="BJ1147" i="57"/>
  <c r="BJ1151" i="57"/>
  <c r="BJ1155" i="57"/>
  <c r="BJ1159" i="57"/>
  <c r="BJ1163" i="57"/>
  <c r="BJ1167" i="57"/>
  <c r="BJ1171" i="57"/>
  <c r="BJ1175" i="57"/>
  <c r="BJ1179" i="57"/>
  <c r="BJ1183" i="57"/>
  <c r="BJ1187" i="57"/>
  <c r="BJ1191" i="57"/>
  <c r="BJ1195" i="57"/>
  <c r="BJ1199" i="57"/>
  <c r="BJ1203" i="57"/>
  <c r="BJ1124" i="57"/>
  <c r="BJ1128" i="57"/>
  <c r="BJ1132" i="57"/>
  <c r="BJ1136" i="57"/>
  <c r="BJ1140" i="57"/>
  <c r="BJ1144" i="57"/>
  <c r="BJ1148" i="57"/>
  <c r="BJ1152" i="57"/>
  <c r="BJ1156" i="57"/>
  <c r="BJ1160" i="57"/>
  <c r="BJ1164" i="57"/>
  <c r="BJ1168" i="57"/>
  <c r="BJ1172" i="57"/>
  <c r="BJ1176" i="57"/>
  <c r="BJ1180" i="57"/>
  <c r="BJ1184" i="57"/>
  <c r="BJ1188" i="57"/>
  <c r="BJ1192" i="57"/>
  <c r="BJ1196" i="57"/>
  <c r="BJ1200" i="57"/>
  <c r="BJ1126" i="57"/>
  <c r="BJ1134" i="57"/>
  <c r="BJ1142" i="57"/>
  <c r="BJ1150" i="57"/>
  <c r="BJ1158" i="57"/>
  <c r="BJ1166" i="57"/>
  <c r="BJ1174" i="57"/>
  <c r="BJ1182" i="57"/>
  <c r="BJ1190" i="57"/>
  <c r="BJ1198" i="57"/>
  <c r="BJ1125" i="57"/>
  <c r="BJ1137" i="57"/>
  <c r="BJ1146" i="57"/>
  <c r="BJ1157" i="57"/>
  <c r="BJ1169" i="57"/>
  <c r="BJ1178" i="57"/>
  <c r="BJ1189" i="57"/>
  <c r="BJ1201" i="57"/>
  <c r="BJ1129" i="57"/>
  <c r="BJ1138" i="57"/>
  <c r="BJ1149" i="57"/>
  <c r="BJ1161" i="57"/>
  <c r="BJ1170" i="57"/>
  <c r="BJ1181" i="57"/>
  <c r="BJ1193" i="57"/>
  <c r="BJ1202" i="57"/>
  <c r="BJ1133" i="57"/>
  <c r="BJ1154" i="57"/>
  <c r="BJ1177" i="57"/>
  <c r="BJ1197" i="57"/>
  <c r="BJ1141" i="57"/>
  <c r="BJ1162" i="57"/>
  <c r="BJ1185" i="57"/>
  <c r="BJ1145" i="57"/>
  <c r="BJ1165" i="57"/>
  <c r="BJ1186" i="57"/>
  <c r="BJ1153" i="57"/>
  <c r="BJ1173" i="57"/>
  <c r="BJ1194" i="57"/>
  <c r="BJ1130" i="57"/>
  <c r="BG87" i="57"/>
  <c r="BG91" i="57"/>
  <c r="BG95" i="57"/>
  <c r="BG99" i="57"/>
  <c r="BG103" i="57"/>
  <c r="BG107" i="57"/>
  <c r="BG111" i="57"/>
  <c r="BG115" i="57"/>
  <c r="BG119" i="57"/>
  <c r="BG123" i="57"/>
  <c r="BG127" i="57"/>
  <c r="BG131" i="57"/>
  <c r="BG135" i="57"/>
  <c r="BG139" i="57"/>
  <c r="BG143" i="57"/>
  <c r="BG147" i="57"/>
  <c r="BG151" i="57"/>
  <c r="BG155" i="57"/>
  <c r="BG159" i="57"/>
  <c r="BG163" i="57"/>
  <c r="BG85" i="57"/>
  <c r="BG90" i="57"/>
  <c r="BG96" i="57"/>
  <c r="BG101" i="57"/>
  <c r="BG106" i="57"/>
  <c r="BG112" i="57"/>
  <c r="BG117" i="57"/>
  <c r="BG122" i="57"/>
  <c r="BG128" i="57"/>
  <c r="BG133" i="57"/>
  <c r="BG138" i="57"/>
  <c r="BG144" i="57"/>
  <c r="BG149" i="57"/>
  <c r="BG154" i="57"/>
  <c r="BG160" i="57"/>
  <c r="BG84" i="57"/>
  <c r="BG92" i="57"/>
  <c r="BG98" i="57"/>
  <c r="BG105" i="57"/>
  <c r="BG113" i="57"/>
  <c r="BG120" i="57"/>
  <c r="BG126" i="57"/>
  <c r="BG134" i="57"/>
  <c r="BG141" i="57"/>
  <c r="BG148" i="57"/>
  <c r="BG156" i="57"/>
  <c r="BG162" i="57"/>
  <c r="BG86" i="57"/>
  <c r="BG93" i="57"/>
  <c r="BG100" i="57"/>
  <c r="BG108" i="57"/>
  <c r="BG114" i="57"/>
  <c r="BG121" i="57"/>
  <c r="BG129" i="57"/>
  <c r="BG136" i="57"/>
  <c r="BG142" i="57"/>
  <c r="BG150" i="57"/>
  <c r="BG157" i="57"/>
  <c r="BG88" i="57"/>
  <c r="BG94" i="57"/>
  <c r="BG102" i="57"/>
  <c r="BG109" i="57"/>
  <c r="BG116" i="57"/>
  <c r="BG124" i="57"/>
  <c r="BG130" i="57"/>
  <c r="BG137" i="57"/>
  <c r="BG145" i="57"/>
  <c r="BG152" i="57"/>
  <c r="BG158" i="57"/>
  <c r="BG104" i="57"/>
  <c r="BG132" i="57"/>
  <c r="BG161" i="57"/>
  <c r="BG89" i="57"/>
  <c r="BG118" i="57"/>
  <c r="BG146" i="57"/>
  <c r="BG125" i="57"/>
  <c r="BG140" i="57"/>
  <c r="BG97" i="57"/>
  <c r="BG153" i="57"/>
  <c r="BG110" i="57"/>
  <c r="BD8" i="57"/>
  <c r="BD12" i="57"/>
  <c r="BD16" i="57"/>
  <c r="BD20" i="57"/>
  <c r="BD24" i="57"/>
  <c r="BD28" i="57"/>
  <c r="BD32" i="57"/>
  <c r="BD36" i="57"/>
  <c r="BD40" i="57"/>
  <c r="BD44" i="57"/>
  <c r="BD48" i="57"/>
  <c r="BD52" i="57"/>
  <c r="BD56" i="57"/>
  <c r="BD60" i="57"/>
  <c r="BD64" i="57"/>
  <c r="BD68" i="57"/>
  <c r="BD72" i="57"/>
  <c r="BD76" i="57"/>
  <c r="BD80" i="57"/>
  <c r="BD7" i="57"/>
  <c r="BD13" i="57"/>
  <c r="BD18" i="57"/>
  <c r="BD23" i="57"/>
  <c r="BD29" i="57"/>
  <c r="BD34" i="57"/>
  <c r="BD39" i="57"/>
  <c r="BD45" i="57"/>
  <c r="BD50" i="57"/>
  <c r="BD55" i="57"/>
  <c r="BD61" i="57"/>
  <c r="BD66" i="57"/>
  <c r="BD71" i="57"/>
  <c r="BD77" i="57"/>
  <c r="BD82" i="57"/>
  <c r="BD5" i="57"/>
  <c r="BD15" i="57"/>
  <c r="BD26" i="57"/>
  <c r="BD37" i="57"/>
  <c r="BD47" i="57"/>
  <c r="BD58" i="57"/>
  <c r="BD69" i="57"/>
  <c r="BD79" i="57"/>
  <c r="BD9" i="57"/>
  <c r="BD14" i="57"/>
  <c r="BD19" i="57"/>
  <c r="BD25" i="57"/>
  <c r="BD30" i="57"/>
  <c r="BD35" i="57"/>
  <c r="BD41" i="57"/>
  <c r="BD46" i="57"/>
  <c r="BD51" i="57"/>
  <c r="BD57" i="57"/>
  <c r="BD62" i="57"/>
  <c r="BD67" i="57"/>
  <c r="BD73" i="57"/>
  <c r="BD78" i="57"/>
  <c r="BD83" i="57"/>
  <c r="BD10" i="57"/>
  <c r="BD21" i="57"/>
  <c r="BD31" i="57"/>
  <c r="BD42" i="57"/>
  <c r="BD53" i="57"/>
  <c r="BD63" i="57"/>
  <c r="BD74" i="57"/>
  <c r="BD17" i="57"/>
  <c r="BD38" i="57"/>
  <c r="BD59" i="57"/>
  <c r="BD81" i="57"/>
  <c r="BD6" i="57"/>
  <c r="BD27" i="57"/>
  <c r="BD49" i="57"/>
  <c r="BD70" i="57"/>
  <c r="BD11" i="57"/>
  <c r="BD54" i="57"/>
  <c r="BD33" i="57"/>
  <c r="BD75" i="57"/>
  <c r="BD43" i="57"/>
  <c r="BD65" i="57"/>
  <c r="BD22" i="57"/>
  <c r="BD4" i="57"/>
  <c r="BE4" i="57" s="1"/>
  <c r="BG1047" i="57"/>
  <c r="BG1051" i="57"/>
  <c r="BG1055" i="57"/>
  <c r="BG1059" i="57"/>
  <c r="BG1045" i="57"/>
  <c r="BG1050" i="57"/>
  <c r="BG1056" i="57"/>
  <c r="BG1061" i="57"/>
  <c r="BG1065" i="57"/>
  <c r="BG1069" i="57"/>
  <c r="BG1073" i="57"/>
  <c r="BG1077" i="57"/>
  <c r="BG1081" i="57"/>
  <c r="BG1085" i="57"/>
  <c r="BG1089" i="57"/>
  <c r="BG1093" i="57"/>
  <c r="BG1097" i="57"/>
  <c r="BG1101" i="57"/>
  <c r="BG1105" i="57"/>
  <c r="BG1109" i="57"/>
  <c r="BG1113" i="57"/>
  <c r="BG1117" i="57"/>
  <c r="BG1121" i="57"/>
  <c r="BG1044" i="57"/>
  <c r="BG1052" i="57"/>
  <c r="BG1058" i="57"/>
  <c r="BG1064" i="57"/>
  <c r="BG1070" i="57"/>
  <c r="BG1075" i="57"/>
  <c r="BG1080" i="57"/>
  <c r="BG1086" i="57"/>
  <c r="BG1091" i="57"/>
  <c r="BG1096" i="57"/>
  <c r="BG1102" i="57"/>
  <c r="BG1107" i="57"/>
  <c r="BG1112" i="57"/>
  <c r="BG1118" i="57"/>
  <c r="BG1123" i="57"/>
  <c r="BG1054" i="57"/>
  <c r="BG1072" i="57"/>
  <c r="BG1083" i="57"/>
  <c r="BG1094" i="57"/>
  <c r="BG1104" i="57"/>
  <c r="BG1115" i="57"/>
  <c r="BG1046" i="57"/>
  <c r="BG1053" i="57"/>
  <c r="BG1060" i="57"/>
  <c r="BG1066" i="57"/>
  <c r="BG1071" i="57"/>
  <c r="BG1076" i="57"/>
  <c r="BG1082" i="57"/>
  <c r="BG1087" i="57"/>
  <c r="BG1092" i="57"/>
  <c r="BG1098" i="57"/>
  <c r="BG1103" i="57"/>
  <c r="BG1108" i="57"/>
  <c r="BH1113" i="57" s="1"/>
  <c r="BG1114" i="57"/>
  <c r="BG1119" i="57"/>
  <c r="BG1048" i="57"/>
  <c r="BG1062" i="57"/>
  <c r="BG1067" i="57"/>
  <c r="BG1078" i="57"/>
  <c r="BG1088" i="57"/>
  <c r="BG1099" i="57"/>
  <c r="BG1110" i="57"/>
  <c r="BG1120" i="57"/>
  <c r="BG1068" i="57"/>
  <c r="BG1090" i="57"/>
  <c r="BG1111" i="57"/>
  <c r="BG1057" i="57"/>
  <c r="BG1079" i="57"/>
  <c r="BG1100" i="57"/>
  <c r="BG1122" i="57"/>
  <c r="BG1084" i="57"/>
  <c r="BG1049" i="57"/>
  <c r="BG1095" i="57"/>
  <c r="BG1063" i="57"/>
  <c r="BG1106" i="57"/>
  <c r="BG1074" i="57"/>
  <c r="BG1116" i="57"/>
  <c r="BJ8" i="57"/>
  <c r="BJ12" i="57"/>
  <c r="BJ16" i="57"/>
  <c r="BJ20" i="57"/>
  <c r="BJ24" i="57"/>
  <c r="BJ28" i="57"/>
  <c r="BJ32" i="57"/>
  <c r="BJ36" i="57"/>
  <c r="BJ40" i="57"/>
  <c r="BJ44" i="57"/>
  <c r="BJ48" i="57"/>
  <c r="BJ52" i="57"/>
  <c r="BJ56" i="57"/>
  <c r="BJ60" i="57"/>
  <c r="BJ64" i="57"/>
  <c r="BJ68" i="57"/>
  <c r="BJ72" i="57"/>
  <c r="BJ76" i="57"/>
  <c r="BJ80" i="57"/>
  <c r="BJ5" i="57"/>
  <c r="BJ9" i="57"/>
  <c r="BJ13" i="57"/>
  <c r="BJ17" i="57"/>
  <c r="BJ21" i="57"/>
  <c r="BJ25" i="57"/>
  <c r="BJ29" i="57"/>
  <c r="BJ33" i="57"/>
  <c r="BJ37" i="57"/>
  <c r="BJ41" i="57"/>
  <c r="BJ45" i="57"/>
  <c r="BJ49" i="57"/>
  <c r="BJ53" i="57"/>
  <c r="BJ57" i="57"/>
  <c r="BJ61" i="57"/>
  <c r="BJ65" i="57"/>
  <c r="BJ69" i="57"/>
  <c r="BJ73" i="57"/>
  <c r="BJ77" i="57"/>
  <c r="BJ81" i="57"/>
  <c r="BJ11" i="57"/>
  <c r="BJ19" i="57"/>
  <c r="BJ27" i="57"/>
  <c r="BJ35" i="57"/>
  <c r="BJ43" i="57"/>
  <c r="BJ51" i="57"/>
  <c r="BJ59" i="57"/>
  <c r="BJ67" i="57"/>
  <c r="BJ75" i="57"/>
  <c r="BJ83" i="57"/>
  <c r="BJ6" i="57"/>
  <c r="BJ14" i="57"/>
  <c r="BJ22" i="57"/>
  <c r="BJ30" i="57"/>
  <c r="BJ38" i="57"/>
  <c r="BJ46" i="57"/>
  <c r="BJ54" i="57"/>
  <c r="BJ62" i="57"/>
  <c r="BJ70" i="57"/>
  <c r="BJ78" i="57"/>
  <c r="BJ18" i="57"/>
  <c r="BJ34" i="57"/>
  <c r="BJ50" i="57"/>
  <c r="BJ66" i="57"/>
  <c r="BJ82" i="57"/>
  <c r="BJ7" i="57"/>
  <c r="BJ23" i="57"/>
  <c r="BJ39" i="57"/>
  <c r="BJ55" i="57"/>
  <c r="BJ71" i="57"/>
  <c r="BJ31" i="57"/>
  <c r="BJ63" i="57"/>
  <c r="BJ10" i="57"/>
  <c r="BJ42" i="57"/>
  <c r="BJ74" i="57"/>
  <c r="BJ58" i="57"/>
  <c r="BJ4" i="57"/>
  <c r="BJ79" i="57"/>
  <c r="BJ15" i="57"/>
  <c r="BJ26" i="57"/>
  <c r="BJ47" i="57"/>
  <c r="BJ244" i="57"/>
  <c r="BJ248" i="57"/>
  <c r="BJ252" i="57"/>
  <c r="BJ256" i="57"/>
  <c r="BJ260" i="57"/>
  <c r="BJ264" i="57"/>
  <c r="BJ268" i="57"/>
  <c r="BJ272" i="57"/>
  <c r="BJ276" i="57"/>
  <c r="BJ280" i="57"/>
  <c r="BJ284" i="57"/>
  <c r="BJ288" i="57"/>
  <c r="BJ292" i="57"/>
  <c r="BJ296" i="57"/>
  <c r="BJ300" i="57"/>
  <c r="BJ304" i="57"/>
  <c r="BJ308" i="57"/>
  <c r="BJ312" i="57"/>
  <c r="BJ316" i="57"/>
  <c r="BJ320" i="57"/>
  <c r="BJ249" i="57"/>
  <c r="BJ254" i="57"/>
  <c r="BJ259" i="57"/>
  <c r="BJ265" i="57"/>
  <c r="BJ270" i="57"/>
  <c r="BJ275" i="57"/>
  <c r="BJ281" i="57"/>
  <c r="BJ286" i="57"/>
  <c r="BJ291" i="57"/>
  <c r="BJ297" i="57"/>
  <c r="BJ302" i="57"/>
  <c r="BJ307" i="57"/>
  <c r="BJ313" i="57"/>
  <c r="BJ318" i="57"/>
  <c r="BJ323" i="57"/>
  <c r="BJ245" i="57"/>
  <c r="BJ250" i="57"/>
  <c r="BJ255" i="57"/>
  <c r="BJ261" i="57"/>
  <c r="BJ266" i="57"/>
  <c r="BJ271" i="57"/>
  <c r="BJ277" i="57"/>
  <c r="BJ282" i="57"/>
  <c r="BJ287" i="57"/>
  <c r="BJ293" i="57"/>
  <c r="BJ298" i="57"/>
  <c r="BJ303" i="57"/>
  <c r="BJ309" i="57"/>
  <c r="BJ314" i="57"/>
  <c r="BJ319" i="57"/>
  <c r="BJ247" i="57"/>
  <c r="BJ258" i="57"/>
  <c r="BJ269" i="57"/>
  <c r="BJ279" i="57"/>
  <c r="BJ290" i="57"/>
  <c r="BJ301" i="57"/>
  <c r="BJ311" i="57"/>
  <c r="BJ322" i="57"/>
  <c r="BJ251" i="57"/>
  <c r="BJ262" i="57"/>
  <c r="BJ273" i="57"/>
  <c r="BJ283" i="57"/>
  <c r="BJ294" i="57"/>
  <c r="BJ305" i="57"/>
  <c r="BJ315" i="57"/>
  <c r="BJ257" i="57"/>
  <c r="BJ278" i="57"/>
  <c r="BJ299" i="57"/>
  <c r="BJ321" i="57"/>
  <c r="BJ263" i="57"/>
  <c r="BJ285" i="57"/>
  <c r="BJ306" i="57"/>
  <c r="BJ274" i="57"/>
  <c r="BJ317" i="57"/>
  <c r="BJ289" i="57"/>
  <c r="BJ246" i="57"/>
  <c r="BJ295" i="57"/>
  <c r="BJ267" i="57"/>
  <c r="BJ310" i="57"/>
  <c r="BJ253" i="57"/>
  <c r="BJ807" i="57"/>
  <c r="BJ811" i="57"/>
  <c r="BJ815" i="57"/>
  <c r="BJ819" i="57"/>
  <c r="BJ823" i="57"/>
  <c r="BJ827" i="57"/>
  <c r="BJ831" i="57"/>
  <c r="BJ835" i="57"/>
  <c r="BJ839" i="57"/>
  <c r="BJ843" i="57"/>
  <c r="BJ847" i="57"/>
  <c r="BJ851" i="57"/>
  <c r="BJ855" i="57"/>
  <c r="BJ859" i="57"/>
  <c r="BJ863" i="57"/>
  <c r="BJ867" i="57"/>
  <c r="BJ871" i="57"/>
  <c r="BJ875" i="57"/>
  <c r="BJ879" i="57"/>
  <c r="BJ883" i="57"/>
  <c r="BJ804" i="57"/>
  <c r="BJ808" i="57"/>
  <c r="BJ812" i="57"/>
  <c r="BJ816" i="57"/>
  <c r="BJ820" i="57"/>
  <c r="BJ824" i="57"/>
  <c r="BK825" i="57" s="1"/>
  <c r="BJ828" i="57"/>
  <c r="BJ832" i="57"/>
  <c r="BJ836" i="57"/>
  <c r="BJ840" i="57"/>
  <c r="BJ844" i="57"/>
  <c r="BJ848" i="57"/>
  <c r="BJ852" i="57"/>
  <c r="BJ856" i="57"/>
  <c r="BJ860" i="57"/>
  <c r="BJ864" i="57"/>
  <c r="BJ868" i="57"/>
  <c r="BJ872" i="57"/>
  <c r="BJ876" i="57"/>
  <c r="BK876" i="57" s="1"/>
  <c r="BJ880" i="57"/>
  <c r="BJ810" i="57"/>
  <c r="BJ818" i="57"/>
  <c r="BJ826" i="57"/>
  <c r="BJ834" i="57"/>
  <c r="BK841" i="57" s="1"/>
  <c r="BJ842" i="57"/>
  <c r="BJ850" i="57"/>
  <c r="BJ858" i="57"/>
  <c r="BJ866" i="57"/>
  <c r="BJ874" i="57"/>
  <c r="BJ882" i="57"/>
  <c r="BJ805" i="57"/>
  <c r="BJ813" i="57"/>
  <c r="BJ821" i="57"/>
  <c r="BJ829" i="57"/>
  <c r="BJ837" i="57"/>
  <c r="BJ845" i="57"/>
  <c r="BJ853" i="57"/>
  <c r="BJ861" i="57"/>
  <c r="BJ869" i="57"/>
  <c r="BJ877" i="57"/>
  <c r="BJ817" i="57"/>
  <c r="BJ833" i="57"/>
  <c r="BJ849" i="57"/>
  <c r="BJ865" i="57"/>
  <c r="BJ881" i="57"/>
  <c r="BJ814" i="57"/>
  <c r="BJ838" i="57"/>
  <c r="BJ857" i="57"/>
  <c r="BJ878" i="57"/>
  <c r="BJ822" i="57"/>
  <c r="BJ841" i="57"/>
  <c r="BJ862" i="57"/>
  <c r="BJ809" i="57"/>
  <c r="BJ854" i="57"/>
  <c r="BK856" i="57" s="1"/>
  <c r="BJ825" i="57"/>
  <c r="BJ870" i="57"/>
  <c r="BJ830" i="57"/>
  <c r="BJ873" i="57"/>
  <c r="BJ806" i="57"/>
  <c r="BJ846" i="57"/>
  <c r="BJ967" i="57"/>
  <c r="BJ971" i="57"/>
  <c r="BJ975" i="57"/>
  <c r="BJ979" i="57"/>
  <c r="BJ983" i="57"/>
  <c r="BJ987" i="57"/>
  <c r="BJ964" i="57"/>
  <c r="BJ968" i="57"/>
  <c r="BJ972" i="57"/>
  <c r="BJ976" i="57"/>
  <c r="BJ980" i="57"/>
  <c r="BJ984" i="57"/>
  <c r="BJ970" i="57"/>
  <c r="BJ978" i="57"/>
  <c r="BJ986" i="57"/>
  <c r="BJ991" i="57"/>
  <c r="BJ995" i="57"/>
  <c r="BJ999" i="57"/>
  <c r="BJ1003" i="57"/>
  <c r="BJ1007" i="57"/>
  <c r="BJ1011" i="57"/>
  <c r="BJ1015" i="57"/>
  <c r="BJ1019" i="57"/>
  <c r="BJ1023" i="57"/>
  <c r="BJ1027" i="57"/>
  <c r="BJ1031" i="57"/>
  <c r="BJ1035" i="57"/>
  <c r="BJ1039" i="57"/>
  <c r="BJ1043" i="57"/>
  <c r="BJ965" i="57"/>
  <c r="BJ973" i="57"/>
  <c r="BJ981" i="57"/>
  <c r="BJ988" i="57"/>
  <c r="BJ992" i="57"/>
  <c r="BJ996" i="57"/>
  <c r="BJ1000" i="57"/>
  <c r="BJ1004" i="57"/>
  <c r="BJ1008" i="57"/>
  <c r="BJ1012" i="57"/>
  <c r="BJ1016" i="57"/>
  <c r="BJ1020" i="57"/>
  <c r="BJ1024" i="57"/>
  <c r="BJ1028" i="57"/>
  <c r="BJ1032" i="57"/>
  <c r="BJ1036" i="57"/>
  <c r="BJ1040" i="57"/>
  <c r="BJ977" i="57"/>
  <c r="BJ990" i="57"/>
  <c r="BJ998" i="57"/>
  <c r="BJ1006" i="57"/>
  <c r="BJ1014" i="57"/>
  <c r="BJ1022" i="57"/>
  <c r="BJ1030" i="57"/>
  <c r="BJ1038" i="57"/>
  <c r="BJ966" i="57"/>
  <c r="BJ985" i="57"/>
  <c r="BJ997" i="57"/>
  <c r="BJ1009" i="57"/>
  <c r="BJ1018" i="57"/>
  <c r="BJ1029" i="57"/>
  <c r="BJ1041" i="57"/>
  <c r="BJ969" i="57"/>
  <c r="BJ989" i="57"/>
  <c r="BJ1001" i="57"/>
  <c r="BJ1010" i="57"/>
  <c r="BJ1021" i="57"/>
  <c r="BJ1033" i="57"/>
  <c r="BJ1042" i="57"/>
  <c r="BJ982" i="57"/>
  <c r="BJ1005" i="57"/>
  <c r="BJ1026" i="57"/>
  <c r="BJ993" i="57"/>
  <c r="BJ1013" i="57"/>
  <c r="BJ1034" i="57"/>
  <c r="BJ994" i="57"/>
  <c r="BJ1017" i="57"/>
  <c r="BJ1037" i="57"/>
  <c r="BJ974" i="57"/>
  <c r="BJ1002" i="57"/>
  <c r="BJ1025" i="57"/>
  <c r="BG327" i="57"/>
  <c r="BG331" i="57"/>
  <c r="BG335" i="57"/>
  <c r="BG339" i="57"/>
  <c r="BG343" i="57"/>
  <c r="BG347" i="57"/>
  <c r="BG351" i="57"/>
  <c r="BG355" i="57"/>
  <c r="BG359" i="57"/>
  <c r="BG363" i="57"/>
  <c r="BG367" i="57"/>
  <c r="BG371" i="57"/>
  <c r="BG375" i="57"/>
  <c r="BG379" i="57"/>
  <c r="BG383" i="57"/>
  <c r="BG387" i="57"/>
  <c r="BG391" i="57"/>
  <c r="BG395" i="57"/>
  <c r="BG399" i="57"/>
  <c r="BG403" i="57"/>
  <c r="BG325" i="57"/>
  <c r="BG330" i="57"/>
  <c r="BG336" i="57"/>
  <c r="BG341" i="57"/>
  <c r="BG346" i="57"/>
  <c r="BG352" i="57"/>
  <c r="BG357" i="57"/>
  <c r="BG362" i="57"/>
  <c r="BG368" i="57"/>
  <c r="BG373" i="57"/>
  <c r="BG378" i="57"/>
  <c r="BG384" i="57"/>
  <c r="BG389" i="57"/>
  <c r="BG394" i="57"/>
  <c r="BG400" i="57"/>
  <c r="BG326" i="57"/>
  <c r="BG333" i="57"/>
  <c r="BG340" i="57"/>
  <c r="BG348" i="57"/>
  <c r="BG354" i="57"/>
  <c r="BG361" i="57"/>
  <c r="BG369" i="57"/>
  <c r="BG376" i="57"/>
  <c r="BG382" i="57"/>
  <c r="BG390" i="57"/>
  <c r="BG397" i="57"/>
  <c r="BG328" i="57"/>
  <c r="BG334" i="57"/>
  <c r="BG342" i="57"/>
  <c r="BG349" i="57"/>
  <c r="BG356" i="57"/>
  <c r="BG364" i="57"/>
  <c r="BG370" i="57"/>
  <c r="BG377" i="57"/>
  <c r="BG385" i="57"/>
  <c r="BG392" i="57"/>
  <c r="BG398" i="57"/>
  <c r="BG329" i="57"/>
  <c r="BG337" i="57"/>
  <c r="BG344" i="57"/>
  <c r="BG350" i="57"/>
  <c r="BG358" i="57"/>
  <c r="BG365" i="57"/>
  <c r="BG372" i="57"/>
  <c r="BG380" i="57"/>
  <c r="BG386" i="57"/>
  <c r="BG393" i="57"/>
  <c r="BG401" i="57"/>
  <c r="BG332" i="57"/>
  <c r="BG360" i="57"/>
  <c r="BG388" i="57"/>
  <c r="BG345" i="57"/>
  <c r="BG374" i="57"/>
  <c r="BG402" i="57"/>
  <c r="BG353" i="57"/>
  <c r="BG366" i="57"/>
  <c r="BG324" i="57"/>
  <c r="BG381" i="57"/>
  <c r="BG338" i="57"/>
  <c r="BG396" i="57"/>
  <c r="BD567" i="57"/>
  <c r="BD571" i="57"/>
  <c r="BD575" i="57"/>
  <c r="BD579" i="57"/>
  <c r="BD583" i="57"/>
  <c r="BD587" i="57"/>
  <c r="BD591" i="57"/>
  <c r="BD595" i="57"/>
  <c r="BD599" i="57"/>
  <c r="BD603" i="57"/>
  <c r="BD607" i="57"/>
  <c r="BD611" i="57"/>
  <c r="BD615" i="57"/>
  <c r="BD619" i="57"/>
  <c r="BD623" i="57"/>
  <c r="BD627" i="57"/>
  <c r="BD631" i="57"/>
  <c r="BD635" i="57"/>
  <c r="BD639" i="57"/>
  <c r="BD643" i="57"/>
  <c r="BD564" i="57"/>
  <c r="BD568" i="57"/>
  <c r="BD572" i="57"/>
  <c r="BD576" i="57"/>
  <c r="BD580" i="57"/>
  <c r="BD584" i="57"/>
  <c r="BD588" i="57"/>
  <c r="BD592" i="57"/>
  <c r="BD596" i="57"/>
  <c r="BD600" i="57"/>
  <c r="BD604" i="57"/>
  <c r="BD608" i="57"/>
  <c r="BD612" i="57"/>
  <c r="BD616" i="57"/>
  <c r="BD620" i="57"/>
  <c r="BD624" i="57"/>
  <c r="BD628" i="57"/>
  <c r="BD632" i="57"/>
  <c r="BD636" i="57"/>
  <c r="BD640" i="57"/>
  <c r="BD570" i="57"/>
  <c r="BD578" i="57"/>
  <c r="BD586" i="57"/>
  <c r="BD594" i="57"/>
  <c r="BD602" i="57"/>
  <c r="BD610" i="57"/>
  <c r="BD618" i="57"/>
  <c r="BD626" i="57"/>
  <c r="BD634" i="57"/>
  <c r="BD642" i="57"/>
  <c r="BD565" i="57"/>
  <c r="BD574" i="57"/>
  <c r="BD585" i="57"/>
  <c r="BD597" i="57"/>
  <c r="BD606" i="57"/>
  <c r="BD617" i="57"/>
  <c r="BD629" i="57"/>
  <c r="BD638" i="57"/>
  <c r="BD569" i="57"/>
  <c r="BD581" i="57"/>
  <c r="BD590" i="57"/>
  <c r="BD601" i="57"/>
  <c r="BD613" i="57"/>
  <c r="BD622" i="57"/>
  <c r="BD633" i="57"/>
  <c r="BD582" i="57"/>
  <c r="BD605" i="57"/>
  <c r="BD625" i="57"/>
  <c r="BD577" i="57"/>
  <c r="BD598" i="57"/>
  <c r="BD621" i="57"/>
  <c r="BD641" i="57"/>
  <c r="BD566" i="57"/>
  <c r="BD589" i="57"/>
  <c r="BD609" i="57"/>
  <c r="BD630" i="57"/>
  <c r="BD573" i="57"/>
  <c r="BD593" i="57"/>
  <c r="BD614" i="57"/>
  <c r="BD637" i="57"/>
  <c r="BG647" i="57"/>
  <c r="BG651" i="57"/>
  <c r="BG655" i="57"/>
  <c r="BG659" i="57"/>
  <c r="BG663" i="57"/>
  <c r="BG667" i="57"/>
  <c r="BG671" i="57"/>
  <c r="BG675" i="57"/>
  <c r="BG679" i="57"/>
  <c r="BG683" i="57"/>
  <c r="BG687" i="57"/>
  <c r="BG691" i="57"/>
  <c r="BG695" i="57"/>
  <c r="BG699" i="57"/>
  <c r="BG703" i="57"/>
  <c r="BG707" i="57"/>
  <c r="BG711" i="57"/>
  <c r="BG715" i="57"/>
  <c r="BG719" i="57"/>
  <c r="BG723" i="57"/>
  <c r="BG645" i="57"/>
  <c r="BG650" i="57"/>
  <c r="BG656" i="57"/>
  <c r="BG661" i="57"/>
  <c r="BG666" i="57"/>
  <c r="BG672" i="57"/>
  <c r="BG677" i="57"/>
  <c r="BG682" i="57"/>
  <c r="BG688" i="57"/>
  <c r="BG693" i="57"/>
  <c r="BG698" i="57"/>
  <c r="BG704" i="57"/>
  <c r="BG709" i="57"/>
  <c r="BG714" i="57"/>
  <c r="BG720" i="57"/>
  <c r="BG646" i="57"/>
  <c r="BG653" i="57"/>
  <c r="BG660" i="57"/>
  <c r="BG668" i="57"/>
  <c r="BG674" i="57"/>
  <c r="BG681" i="57"/>
  <c r="BG689" i="57"/>
  <c r="BG696" i="57"/>
  <c r="BG702" i="57"/>
  <c r="BG710" i="57"/>
  <c r="BG717" i="57"/>
  <c r="BG648" i="57"/>
  <c r="BG654" i="57"/>
  <c r="BG662" i="57"/>
  <c r="BG669" i="57"/>
  <c r="BG676" i="57"/>
  <c r="BG684" i="57"/>
  <c r="BG690" i="57"/>
  <c r="BG697" i="57"/>
  <c r="BG705" i="57"/>
  <c r="BG712" i="57"/>
  <c r="BG718" i="57"/>
  <c r="BG649" i="57"/>
  <c r="BG657" i="57"/>
  <c r="BG664" i="57"/>
  <c r="BG670" i="57"/>
  <c r="BG678" i="57"/>
  <c r="BG685" i="57"/>
  <c r="BG692" i="57"/>
  <c r="BG700" i="57"/>
  <c r="BG706" i="57"/>
  <c r="BG713" i="57"/>
  <c r="BG721" i="57"/>
  <c r="BG644" i="57"/>
  <c r="BG673" i="57"/>
  <c r="BG701" i="57"/>
  <c r="BG658" i="57"/>
  <c r="BG686" i="57"/>
  <c r="BG716" i="57"/>
  <c r="BG694" i="57"/>
  <c r="BG652" i="57"/>
  <c r="BG708" i="57"/>
  <c r="BG665" i="57"/>
  <c r="BG722" i="57"/>
  <c r="BG680" i="57"/>
  <c r="BD327" i="57"/>
  <c r="BD331" i="57"/>
  <c r="BD335" i="57"/>
  <c r="BD339" i="57"/>
  <c r="BD343" i="57"/>
  <c r="BD347" i="57"/>
  <c r="BD351" i="57"/>
  <c r="BD355" i="57"/>
  <c r="BD359" i="57"/>
  <c r="BD363" i="57"/>
  <c r="BD367" i="57"/>
  <c r="BD371" i="57"/>
  <c r="BD375" i="57"/>
  <c r="BD379" i="57"/>
  <c r="BD383" i="57"/>
  <c r="BD387" i="57"/>
  <c r="BD391" i="57"/>
  <c r="BD395" i="57"/>
  <c r="BD399" i="57"/>
  <c r="BD403" i="57"/>
  <c r="BD324" i="57"/>
  <c r="BD328" i="57"/>
  <c r="BD332" i="57"/>
  <c r="BD336" i="57"/>
  <c r="BD340" i="57"/>
  <c r="BD344" i="57"/>
  <c r="BD348" i="57"/>
  <c r="BD352" i="57"/>
  <c r="BD356" i="57"/>
  <c r="BD360" i="57"/>
  <c r="BD364" i="57"/>
  <c r="BD368" i="57"/>
  <c r="BD372" i="57"/>
  <c r="BD376" i="57"/>
  <c r="BD380" i="57"/>
  <c r="BD384" i="57"/>
  <c r="BD388" i="57"/>
  <c r="BD392" i="57"/>
  <c r="BD396" i="57"/>
  <c r="BD400" i="57"/>
  <c r="BD330" i="57"/>
  <c r="BD338" i="57"/>
  <c r="BD346" i="57"/>
  <c r="BD354" i="57"/>
  <c r="BD362" i="57"/>
  <c r="BD370" i="57"/>
  <c r="BD378" i="57"/>
  <c r="BD386" i="57"/>
  <c r="BD394" i="57"/>
  <c r="BD402" i="57"/>
  <c r="BD329" i="57"/>
  <c r="BD341" i="57"/>
  <c r="BD350" i="57"/>
  <c r="BD361" i="57"/>
  <c r="BD373" i="57"/>
  <c r="BD382" i="57"/>
  <c r="BD393" i="57"/>
  <c r="BD325" i="57"/>
  <c r="BD334" i="57"/>
  <c r="BD345" i="57"/>
  <c r="BD357" i="57"/>
  <c r="BD366" i="57"/>
  <c r="BD377" i="57"/>
  <c r="BD389" i="57"/>
  <c r="BD398" i="57"/>
  <c r="BD326" i="57"/>
  <c r="BD349" i="57"/>
  <c r="BD369" i="57"/>
  <c r="BD390" i="57"/>
  <c r="BD342" i="57"/>
  <c r="BD365" i="57"/>
  <c r="BD385" i="57"/>
  <c r="BD333" i="57"/>
  <c r="BD353" i="57"/>
  <c r="BD374" i="57"/>
  <c r="BD397" i="57"/>
  <c r="BD337" i="57"/>
  <c r="BD358" i="57"/>
  <c r="BD381" i="57"/>
  <c r="BD401" i="57"/>
  <c r="BD887" i="57"/>
  <c r="BD891" i="57"/>
  <c r="BD895" i="57"/>
  <c r="BD899" i="57"/>
  <c r="BD903" i="57"/>
  <c r="BD907" i="57"/>
  <c r="BD911" i="57"/>
  <c r="BD915" i="57"/>
  <c r="BD919" i="57"/>
  <c r="BD923" i="57"/>
  <c r="BD927" i="57"/>
  <c r="BD931" i="57"/>
  <c r="BD935" i="57"/>
  <c r="BD939" i="57"/>
  <c r="BD943" i="57"/>
  <c r="BD947" i="57"/>
  <c r="BD951" i="57"/>
  <c r="BD955" i="57"/>
  <c r="BD959" i="57"/>
  <c r="BD963" i="57"/>
  <c r="BD884" i="57"/>
  <c r="BD892" i="57"/>
  <c r="BD900" i="57"/>
  <c r="BD908" i="57"/>
  <c r="BD916" i="57"/>
  <c r="BD924" i="57"/>
  <c r="BD932" i="57"/>
  <c r="BD944" i="57"/>
  <c r="BD952" i="57"/>
  <c r="BD960" i="57"/>
  <c r="BD888" i="57"/>
  <c r="BD896" i="57"/>
  <c r="BD904" i="57"/>
  <c r="BD912" i="57"/>
  <c r="BD920" i="57"/>
  <c r="BD928" i="57"/>
  <c r="BD936" i="57"/>
  <c r="BD940" i="57"/>
  <c r="BD948" i="57"/>
  <c r="BD956" i="57"/>
  <c r="BD890" i="57"/>
  <c r="BD898" i="57"/>
  <c r="BD906" i="57"/>
  <c r="BD914" i="57"/>
  <c r="BD922" i="57"/>
  <c r="BD930" i="57"/>
  <c r="BD938" i="57"/>
  <c r="BD946" i="57"/>
  <c r="BD954" i="57"/>
  <c r="BD962" i="57"/>
  <c r="BD885" i="57"/>
  <c r="BD894" i="57"/>
  <c r="BD905" i="57"/>
  <c r="BD917" i="57"/>
  <c r="BD926" i="57"/>
  <c r="BD937" i="57"/>
  <c r="BD949" i="57"/>
  <c r="BD958" i="57"/>
  <c r="BD889" i="57"/>
  <c r="BD901" i="57"/>
  <c r="BD910" i="57"/>
  <c r="BD921" i="57"/>
  <c r="BD933" i="57"/>
  <c r="BD942" i="57"/>
  <c r="BD953" i="57"/>
  <c r="BD902" i="57"/>
  <c r="BD925" i="57"/>
  <c r="BD945" i="57"/>
  <c r="BD897" i="57"/>
  <c r="BD918" i="57"/>
  <c r="BD941" i="57"/>
  <c r="BD961" i="57"/>
  <c r="BD886" i="57"/>
  <c r="BD909" i="57"/>
  <c r="BD929" i="57"/>
  <c r="BD950" i="57"/>
  <c r="BD893" i="57"/>
  <c r="BD913" i="57"/>
  <c r="BD934" i="57"/>
  <c r="BD957" i="57"/>
  <c r="BJ84" i="57"/>
  <c r="BJ88" i="57"/>
  <c r="BJ92" i="57"/>
  <c r="BJ96" i="57"/>
  <c r="BJ100" i="57"/>
  <c r="BJ104" i="57"/>
  <c r="BJ108" i="57"/>
  <c r="BJ112" i="57"/>
  <c r="BJ116" i="57"/>
  <c r="BJ120" i="57"/>
  <c r="BJ124" i="57"/>
  <c r="BJ128" i="57"/>
  <c r="BJ132" i="57"/>
  <c r="BJ136" i="57"/>
  <c r="BJ140" i="57"/>
  <c r="BJ144" i="57"/>
  <c r="BJ148" i="57"/>
  <c r="BJ152" i="57"/>
  <c r="BJ156" i="57"/>
  <c r="BJ160" i="57"/>
  <c r="BJ85" i="57"/>
  <c r="BJ89" i="57"/>
  <c r="BJ93" i="57"/>
  <c r="BJ97" i="57"/>
  <c r="BJ101" i="57"/>
  <c r="BJ105" i="57"/>
  <c r="BJ109" i="57"/>
  <c r="BJ113" i="57"/>
  <c r="BJ117" i="57"/>
  <c r="BJ121" i="57"/>
  <c r="BJ125" i="57"/>
  <c r="BJ129" i="57"/>
  <c r="BJ133" i="57"/>
  <c r="BJ137" i="57"/>
  <c r="BJ141" i="57"/>
  <c r="BJ145" i="57"/>
  <c r="BJ149" i="57"/>
  <c r="BJ153" i="57"/>
  <c r="BJ157" i="57"/>
  <c r="BJ161" i="57"/>
  <c r="BJ91" i="57"/>
  <c r="BJ99" i="57"/>
  <c r="BJ107" i="57"/>
  <c r="BJ115" i="57"/>
  <c r="BJ123" i="57"/>
  <c r="BJ131" i="57"/>
  <c r="BJ139" i="57"/>
  <c r="BJ147" i="57"/>
  <c r="BJ155" i="57"/>
  <c r="BJ163" i="57"/>
  <c r="BJ86" i="57"/>
  <c r="BJ94" i="57"/>
  <c r="BJ102" i="57"/>
  <c r="BJ110" i="57"/>
  <c r="BJ118" i="57"/>
  <c r="BJ126" i="57"/>
  <c r="BJ134" i="57"/>
  <c r="BJ142" i="57"/>
  <c r="BJ150" i="57"/>
  <c r="BJ158" i="57"/>
  <c r="BJ98" i="57"/>
  <c r="BJ114" i="57"/>
  <c r="BJ130" i="57"/>
  <c r="BJ146" i="57"/>
  <c r="BJ162" i="57"/>
  <c r="BJ87" i="57"/>
  <c r="BJ103" i="57"/>
  <c r="BJ119" i="57"/>
  <c r="BJ135" i="57"/>
  <c r="BJ151" i="57"/>
  <c r="BJ95" i="57"/>
  <c r="BJ127" i="57"/>
  <c r="BJ159" i="57"/>
  <c r="BJ106" i="57"/>
  <c r="BJ138" i="57"/>
  <c r="BJ122" i="57"/>
  <c r="BJ154" i="57"/>
  <c r="BJ90" i="57"/>
  <c r="BJ143" i="57"/>
  <c r="BJ111" i="57"/>
  <c r="BG967" i="57"/>
  <c r="BG971" i="57"/>
  <c r="BG975" i="57"/>
  <c r="BG979" i="57"/>
  <c r="BG983" i="57"/>
  <c r="BG987" i="57"/>
  <c r="BG991" i="57"/>
  <c r="BG995" i="57"/>
  <c r="BG999" i="57"/>
  <c r="BG1003" i="57"/>
  <c r="BG1007" i="57"/>
  <c r="BG1011" i="57"/>
  <c r="BG1015" i="57"/>
  <c r="BG1019" i="57"/>
  <c r="BG1023" i="57"/>
  <c r="BG1027" i="57"/>
  <c r="BG1031" i="57"/>
  <c r="BG1035" i="57"/>
  <c r="BG1039" i="57"/>
  <c r="BG1043" i="57"/>
  <c r="BG965" i="57"/>
  <c r="BG970" i="57"/>
  <c r="BG976" i="57"/>
  <c r="BG981" i="57"/>
  <c r="BG986" i="57"/>
  <c r="BG992" i="57"/>
  <c r="BG997" i="57"/>
  <c r="BG1002" i="57"/>
  <c r="BG1008" i="57"/>
  <c r="BG1013" i="57"/>
  <c r="BG1018" i="57"/>
  <c r="BG1024" i="57"/>
  <c r="BG1029" i="57"/>
  <c r="BG1034" i="57"/>
  <c r="BG1040" i="57"/>
  <c r="BG966" i="57"/>
  <c r="BG973" i="57"/>
  <c r="BG980" i="57"/>
  <c r="BG988" i="57"/>
  <c r="BG994" i="57"/>
  <c r="BG1001" i="57"/>
  <c r="BG1009" i="57"/>
  <c r="BG1016" i="57"/>
  <c r="BG1022" i="57"/>
  <c r="BG1030" i="57"/>
  <c r="BG1037" i="57"/>
  <c r="BG1020" i="57"/>
  <c r="BG968" i="57"/>
  <c r="BG974" i="57"/>
  <c r="BG982" i="57"/>
  <c r="BG989" i="57"/>
  <c r="BG996" i="57"/>
  <c r="BG1004" i="57"/>
  <c r="BG1010" i="57"/>
  <c r="BG1017" i="57"/>
  <c r="BG1025" i="57"/>
  <c r="BG1032" i="57"/>
  <c r="BG1038" i="57"/>
  <c r="BG969" i="57"/>
  <c r="BG977" i="57"/>
  <c r="BG984" i="57"/>
  <c r="BG990" i="57"/>
  <c r="BG998" i="57"/>
  <c r="BG1005" i="57"/>
  <c r="BG1012" i="57"/>
  <c r="BG1026" i="57"/>
  <c r="BG1033" i="57"/>
  <c r="BG1041" i="57"/>
  <c r="BG985" i="57"/>
  <c r="BG1014" i="57"/>
  <c r="BG1042" i="57"/>
  <c r="BG972" i="57"/>
  <c r="BG1000" i="57"/>
  <c r="BG1028" i="57"/>
  <c r="BG978" i="57"/>
  <c r="BG1036" i="57"/>
  <c r="BG993" i="57"/>
  <c r="BG1006" i="57"/>
  <c r="BG964" i="57"/>
  <c r="BG1021" i="57"/>
  <c r="BD407" i="57"/>
  <c r="BD411" i="57"/>
  <c r="BD415" i="57"/>
  <c r="BD419" i="57"/>
  <c r="BD423" i="57"/>
  <c r="BD427" i="57"/>
  <c r="BD431" i="57"/>
  <c r="BD435" i="57"/>
  <c r="BD439" i="57"/>
  <c r="BD443" i="57"/>
  <c r="BD447" i="57"/>
  <c r="BD451" i="57"/>
  <c r="BD455" i="57"/>
  <c r="BD459" i="57"/>
  <c r="BD463" i="57"/>
  <c r="BD467" i="57"/>
  <c r="BD471" i="57"/>
  <c r="BD475" i="57"/>
  <c r="BD479" i="57"/>
  <c r="BD483" i="57"/>
  <c r="BD404" i="57"/>
  <c r="BD408" i="57"/>
  <c r="BD412" i="57"/>
  <c r="BD416" i="57"/>
  <c r="BD420" i="57"/>
  <c r="BD424" i="57"/>
  <c r="BD428" i="57"/>
  <c r="BD432" i="57"/>
  <c r="BD436" i="57"/>
  <c r="BD440" i="57"/>
  <c r="BD444" i="57"/>
  <c r="BD448" i="57"/>
  <c r="BD452" i="57"/>
  <c r="BD456" i="57"/>
  <c r="BD460" i="57"/>
  <c r="BD464" i="57"/>
  <c r="BD468" i="57"/>
  <c r="BD472" i="57"/>
  <c r="BD476" i="57"/>
  <c r="BD480" i="57"/>
  <c r="BD410" i="57"/>
  <c r="BD418" i="57"/>
  <c r="BD426" i="57"/>
  <c r="BD434" i="57"/>
  <c r="BD442" i="57"/>
  <c r="BD450" i="57"/>
  <c r="BD458" i="57"/>
  <c r="BD466" i="57"/>
  <c r="BD474" i="57"/>
  <c r="BD482" i="57"/>
  <c r="BD405" i="57"/>
  <c r="BD414" i="57"/>
  <c r="BD425" i="57"/>
  <c r="BD437" i="57"/>
  <c r="BD446" i="57"/>
  <c r="BD457" i="57"/>
  <c r="BD469" i="57"/>
  <c r="BD478" i="57"/>
  <c r="BD409" i="57"/>
  <c r="BD421" i="57"/>
  <c r="BD430" i="57"/>
  <c r="BD441" i="57"/>
  <c r="BD453" i="57"/>
  <c r="BD462" i="57"/>
  <c r="BD473" i="57"/>
  <c r="BD413" i="57"/>
  <c r="BD433" i="57"/>
  <c r="BD454" i="57"/>
  <c r="BD477" i="57"/>
  <c r="BD406" i="57"/>
  <c r="BD429" i="57"/>
  <c r="BD449" i="57"/>
  <c r="BD470" i="57"/>
  <c r="BD417" i="57"/>
  <c r="BD438" i="57"/>
  <c r="BD461" i="57"/>
  <c r="BD481" i="57"/>
  <c r="BD422" i="57"/>
  <c r="BD445" i="57"/>
  <c r="BD465" i="57"/>
  <c r="BJ164" i="57"/>
  <c r="BJ168" i="57"/>
  <c r="BJ172" i="57"/>
  <c r="BJ176" i="57"/>
  <c r="BJ180" i="57"/>
  <c r="BJ184" i="57"/>
  <c r="BK185" i="57" s="1"/>
  <c r="BJ188" i="57"/>
  <c r="BJ192" i="57"/>
  <c r="BJ196" i="57"/>
  <c r="BJ200" i="57"/>
  <c r="BJ204" i="57"/>
  <c r="BJ208" i="57"/>
  <c r="BJ212" i="57"/>
  <c r="BJ216" i="57"/>
  <c r="BJ220" i="57"/>
  <c r="BJ224" i="57"/>
  <c r="BJ228" i="57"/>
  <c r="BJ232" i="57"/>
  <c r="BJ236" i="57"/>
  <c r="BJ240" i="57"/>
  <c r="BJ165" i="57"/>
  <c r="BJ169" i="57"/>
  <c r="BJ173" i="57"/>
  <c r="BJ177" i="57"/>
  <c r="BJ181" i="57"/>
  <c r="BJ185" i="57"/>
  <c r="BJ189" i="57"/>
  <c r="BJ193" i="57"/>
  <c r="BJ171" i="57"/>
  <c r="BJ179" i="57"/>
  <c r="BJ187" i="57"/>
  <c r="BJ195" i="57"/>
  <c r="BJ201" i="57"/>
  <c r="BJ206" i="57"/>
  <c r="BJ211" i="57"/>
  <c r="BJ217" i="57"/>
  <c r="BK219" i="57" s="1"/>
  <c r="BJ222" i="57"/>
  <c r="BJ227" i="57"/>
  <c r="BJ233" i="57"/>
  <c r="BJ238" i="57"/>
  <c r="BJ243" i="57"/>
  <c r="BJ166" i="57"/>
  <c r="BJ174" i="57"/>
  <c r="BJ182" i="57"/>
  <c r="BJ190" i="57"/>
  <c r="BJ197" i="57"/>
  <c r="BJ202" i="57"/>
  <c r="BJ207" i="57"/>
  <c r="BJ213" i="57"/>
  <c r="BJ218" i="57"/>
  <c r="BJ223" i="57"/>
  <c r="BJ229" i="57"/>
  <c r="BJ234" i="57"/>
  <c r="BJ239" i="57"/>
  <c r="BJ178" i="57"/>
  <c r="BJ194" i="57"/>
  <c r="BJ205" i="57"/>
  <c r="BJ215" i="57"/>
  <c r="BJ226" i="57"/>
  <c r="BJ237" i="57"/>
  <c r="BJ167" i="57"/>
  <c r="BJ183" i="57"/>
  <c r="BJ198" i="57"/>
  <c r="BJ209" i="57"/>
  <c r="BJ219" i="57"/>
  <c r="BJ230" i="57"/>
  <c r="BJ241" i="57"/>
  <c r="BJ191" i="57"/>
  <c r="BJ214" i="57"/>
  <c r="BJ235" i="57"/>
  <c r="BJ170" i="57"/>
  <c r="BJ199" i="57"/>
  <c r="BJ221" i="57"/>
  <c r="BJ242" i="57"/>
  <c r="BJ186" i="57"/>
  <c r="BJ231" i="57"/>
  <c r="BJ225" i="57"/>
  <c r="BJ175" i="57"/>
  <c r="BJ203" i="57"/>
  <c r="BJ210" i="57"/>
  <c r="BG887" i="57"/>
  <c r="BG891" i="57"/>
  <c r="BG895" i="57"/>
  <c r="BG899" i="57"/>
  <c r="BG903" i="57"/>
  <c r="BG907" i="57"/>
  <c r="BG911" i="57"/>
  <c r="BG915" i="57"/>
  <c r="BG919" i="57"/>
  <c r="BG923" i="57"/>
  <c r="BG927" i="57"/>
  <c r="BG931" i="57"/>
  <c r="BG935" i="57"/>
  <c r="BG939" i="57"/>
  <c r="BG943" i="57"/>
  <c r="BG947" i="57"/>
  <c r="BG951" i="57"/>
  <c r="BG955" i="57"/>
  <c r="BG959" i="57"/>
  <c r="BG963" i="57"/>
  <c r="BG885" i="57"/>
  <c r="BG890" i="57"/>
  <c r="BG896" i="57"/>
  <c r="BG901" i="57"/>
  <c r="BG906" i="57"/>
  <c r="BG912" i="57"/>
  <c r="BG917" i="57"/>
  <c r="BG922" i="57"/>
  <c r="BG928" i="57"/>
  <c r="BG933" i="57"/>
  <c r="BG938" i="57"/>
  <c r="BG944" i="57"/>
  <c r="BG949" i="57"/>
  <c r="BG954" i="57"/>
  <c r="BG960" i="57"/>
  <c r="BG888" i="57"/>
  <c r="BG894" i="57"/>
  <c r="BG902" i="57"/>
  <c r="BG909" i="57"/>
  <c r="BG916" i="57"/>
  <c r="BG924" i="57"/>
  <c r="BG930" i="57"/>
  <c r="BG937" i="57"/>
  <c r="BG945" i="57"/>
  <c r="BG952" i="57"/>
  <c r="BG958" i="57"/>
  <c r="BG889" i="57"/>
  <c r="BG897" i="57"/>
  <c r="BG904" i="57"/>
  <c r="BG910" i="57"/>
  <c r="BG918" i="57"/>
  <c r="BG925" i="57"/>
  <c r="BH925" i="57" s="1"/>
  <c r="BG932" i="57"/>
  <c r="BG940" i="57"/>
  <c r="BG946" i="57"/>
  <c r="BG953" i="57"/>
  <c r="BG961" i="57"/>
  <c r="BG884" i="57"/>
  <c r="BG892" i="57"/>
  <c r="BG898" i="57"/>
  <c r="BG905" i="57"/>
  <c r="BG913" i="57"/>
  <c r="BG920" i="57"/>
  <c r="BG926" i="57"/>
  <c r="BG934" i="57"/>
  <c r="BG941" i="57"/>
  <c r="BG948" i="57"/>
  <c r="BG956" i="57"/>
  <c r="BG962" i="57"/>
  <c r="BG900" i="57"/>
  <c r="BG929" i="57"/>
  <c r="BG957" i="57"/>
  <c r="BG886" i="57"/>
  <c r="BG914" i="57"/>
  <c r="BG942" i="57"/>
  <c r="BG921" i="57"/>
  <c r="BG936" i="57"/>
  <c r="BG893" i="57"/>
  <c r="BG950" i="57"/>
  <c r="BG908" i="57"/>
  <c r="BD727" i="57"/>
  <c r="BD731" i="57"/>
  <c r="BD735" i="57"/>
  <c r="BD739" i="57"/>
  <c r="BD743" i="57"/>
  <c r="BD747" i="57"/>
  <c r="BD751" i="57"/>
  <c r="BD755" i="57"/>
  <c r="BD759" i="57"/>
  <c r="BD763" i="57"/>
  <c r="BD767" i="57"/>
  <c r="BD771" i="57"/>
  <c r="BD775" i="57"/>
  <c r="BD779" i="57"/>
  <c r="BD783" i="57"/>
  <c r="BD787" i="57"/>
  <c r="BD791" i="57"/>
  <c r="BD795" i="57"/>
  <c r="BD799" i="57"/>
  <c r="BD803" i="57"/>
  <c r="BD764" i="57"/>
  <c r="BD724" i="57"/>
  <c r="BD728" i="57"/>
  <c r="BD732" i="57"/>
  <c r="BD736" i="57"/>
  <c r="BD740" i="57"/>
  <c r="BD744" i="57"/>
  <c r="BD748" i="57"/>
  <c r="BD752" i="57"/>
  <c r="BD756" i="57"/>
  <c r="BD760" i="57"/>
  <c r="BD768" i="57"/>
  <c r="BD772" i="57"/>
  <c r="BD776" i="57"/>
  <c r="BD780" i="57"/>
  <c r="BD784" i="57"/>
  <c r="BD788" i="57"/>
  <c r="BD792" i="57"/>
  <c r="BD796" i="57"/>
  <c r="BD800" i="57"/>
  <c r="BD730" i="57"/>
  <c r="BD738" i="57"/>
  <c r="BD746" i="57"/>
  <c r="BD754" i="57"/>
  <c r="BD762" i="57"/>
  <c r="BD770" i="57"/>
  <c r="BD778" i="57"/>
  <c r="BD786" i="57"/>
  <c r="BD794" i="57"/>
  <c r="BD802" i="57"/>
  <c r="BD725" i="57"/>
  <c r="BD734" i="57"/>
  <c r="BD745" i="57"/>
  <c r="BD757" i="57"/>
  <c r="BD766" i="57"/>
  <c r="BD777" i="57"/>
  <c r="BD789" i="57"/>
  <c r="BD798" i="57"/>
  <c r="BD729" i="57"/>
  <c r="BD741" i="57"/>
  <c r="BD750" i="57"/>
  <c r="BD761" i="57"/>
  <c r="BD773" i="57"/>
  <c r="BD782" i="57"/>
  <c r="BD793" i="57"/>
  <c r="BD733" i="57"/>
  <c r="BD753" i="57"/>
  <c r="BD774" i="57"/>
  <c r="BD797" i="57"/>
  <c r="BD726" i="57"/>
  <c r="BD749" i="57"/>
  <c r="BD769" i="57"/>
  <c r="BD790" i="57"/>
  <c r="BD737" i="57"/>
  <c r="BD758" i="57"/>
  <c r="BD781" i="57"/>
  <c r="BD801" i="57"/>
  <c r="BD742" i="57"/>
  <c r="BD765" i="57"/>
  <c r="BD785" i="57"/>
  <c r="BD167" i="57"/>
  <c r="BD171" i="57"/>
  <c r="BD175" i="57"/>
  <c r="BD179" i="57"/>
  <c r="BD183" i="57"/>
  <c r="BD187" i="57"/>
  <c r="BD191" i="57"/>
  <c r="BD195" i="57"/>
  <c r="BD199" i="57"/>
  <c r="BD203" i="57"/>
  <c r="BD207" i="57"/>
  <c r="BD211" i="57"/>
  <c r="BD215" i="57"/>
  <c r="BD219" i="57"/>
  <c r="BD223" i="57"/>
  <c r="BD227" i="57"/>
  <c r="BD231" i="57"/>
  <c r="BD235" i="57"/>
  <c r="BD239" i="57"/>
  <c r="BD243" i="57"/>
  <c r="BD164" i="57"/>
  <c r="BD168" i="57"/>
  <c r="BD172" i="57"/>
  <c r="BD176" i="57"/>
  <c r="BD180" i="57"/>
  <c r="BD184" i="57"/>
  <c r="BD188" i="57"/>
  <c r="BD192" i="57"/>
  <c r="BD196" i="57"/>
  <c r="BD200" i="57"/>
  <c r="BD204" i="57"/>
  <c r="BD208" i="57"/>
  <c r="BD212" i="57"/>
  <c r="BD216" i="57"/>
  <c r="BD220" i="57"/>
  <c r="BD224" i="57"/>
  <c r="BD228" i="57"/>
  <c r="BD232" i="57"/>
  <c r="BD236" i="57"/>
  <c r="BD240" i="57"/>
  <c r="BD170" i="57"/>
  <c r="BD178" i="57"/>
  <c r="BD186" i="57"/>
  <c r="BD194" i="57"/>
  <c r="BD202" i="57"/>
  <c r="BD210" i="57"/>
  <c r="BD218" i="57"/>
  <c r="BD226" i="57"/>
  <c r="BD234" i="57"/>
  <c r="BD242" i="57"/>
  <c r="BD166" i="57"/>
  <c r="BD174" i="57"/>
  <c r="BD182" i="57"/>
  <c r="BD190" i="57"/>
  <c r="BD198" i="57"/>
  <c r="BD206" i="57"/>
  <c r="BD214" i="57"/>
  <c r="BD222" i="57"/>
  <c r="BD230" i="57"/>
  <c r="BD238" i="57"/>
  <c r="BD177" i="57"/>
  <c r="BD193" i="57"/>
  <c r="BD209" i="57"/>
  <c r="BD225" i="57"/>
  <c r="BD241" i="57"/>
  <c r="BD169" i="57"/>
  <c r="BD185" i="57"/>
  <c r="BD201" i="57"/>
  <c r="BD217" i="57"/>
  <c r="BD233" i="57"/>
  <c r="BD173" i="57"/>
  <c r="BD189" i="57"/>
  <c r="BD205" i="57"/>
  <c r="BD221" i="57"/>
  <c r="BD237" i="57"/>
  <c r="BD165" i="57"/>
  <c r="BD229" i="57"/>
  <c r="BD213" i="57"/>
  <c r="BD181" i="57"/>
  <c r="BD197" i="57"/>
  <c r="BJ567" i="57"/>
  <c r="BJ571" i="57"/>
  <c r="BJ575" i="57"/>
  <c r="BJ579" i="57"/>
  <c r="BJ583" i="57"/>
  <c r="BJ587" i="57"/>
  <c r="BJ591" i="57"/>
  <c r="BJ595" i="57"/>
  <c r="BJ599" i="57"/>
  <c r="BJ603" i="57"/>
  <c r="BJ607" i="57"/>
  <c r="BJ611" i="57"/>
  <c r="BJ615" i="57"/>
  <c r="BJ619" i="57"/>
  <c r="BJ623" i="57"/>
  <c r="BJ627" i="57"/>
  <c r="BJ631" i="57"/>
  <c r="BJ635" i="57"/>
  <c r="BJ639" i="57"/>
  <c r="BJ643" i="57"/>
  <c r="BJ564" i="57"/>
  <c r="BJ568" i="57"/>
  <c r="BJ572" i="57"/>
  <c r="BJ576" i="57"/>
  <c r="BJ580" i="57"/>
  <c r="BJ584" i="57"/>
  <c r="BJ588" i="57"/>
  <c r="BJ592" i="57"/>
  <c r="BJ596" i="57"/>
  <c r="BJ600" i="57"/>
  <c r="BJ604" i="57"/>
  <c r="BJ608" i="57"/>
  <c r="BJ612" i="57"/>
  <c r="BJ616" i="57"/>
  <c r="BJ620" i="57"/>
  <c r="BJ624" i="57"/>
  <c r="BJ628" i="57"/>
  <c r="BJ632" i="57"/>
  <c r="BJ636" i="57"/>
  <c r="BJ640" i="57"/>
  <c r="BJ570" i="57"/>
  <c r="BJ578" i="57"/>
  <c r="BJ586" i="57"/>
  <c r="BJ594" i="57"/>
  <c r="BJ602" i="57"/>
  <c r="BJ610" i="57"/>
  <c r="BJ618" i="57"/>
  <c r="BJ626" i="57"/>
  <c r="BJ634" i="57"/>
  <c r="BJ642" i="57"/>
  <c r="BJ565" i="57"/>
  <c r="BJ573" i="57"/>
  <c r="BJ581" i="57"/>
  <c r="BJ589" i="57"/>
  <c r="BJ597" i="57"/>
  <c r="BJ605" i="57"/>
  <c r="BJ613" i="57"/>
  <c r="BJ621" i="57"/>
  <c r="BJ629" i="57"/>
  <c r="BJ637" i="57"/>
  <c r="BJ577" i="57"/>
  <c r="BJ593" i="57"/>
  <c r="BJ609" i="57"/>
  <c r="BJ625" i="57"/>
  <c r="BJ641" i="57"/>
  <c r="BJ582" i="57"/>
  <c r="BJ601" i="57"/>
  <c r="BJ622" i="57"/>
  <c r="BJ566" i="57"/>
  <c r="BJ585" i="57"/>
  <c r="BJ606" i="57"/>
  <c r="BJ630" i="57"/>
  <c r="BJ598" i="57"/>
  <c r="BJ638" i="57"/>
  <c r="BJ569" i="57"/>
  <c r="BJ614" i="57"/>
  <c r="BJ574" i="57"/>
  <c r="BJ617" i="57"/>
  <c r="BJ633" i="57"/>
  <c r="BJ590" i="57"/>
  <c r="BD1207" i="57"/>
  <c r="BD1211" i="57"/>
  <c r="BD1215" i="57"/>
  <c r="BD1219" i="57"/>
  <c r="BD1223" i="57"/>
  <c r="BD1227" i="57"/>
  <c r="BD1231" i="57"/>
  <c r="BD1235" i="57"/>
  <c r="BD1239" i="57"/>
  <c r="BD1243" i="57"/>
  <c r="BD1247" i="57"/>
  <c r="BD1251" i="57"/>
  <c r="BD1255" i="57"/>
  <c r="BD1259" i="57"/>
  <c r="BD1263" i="57"/>
  <c r="BD1267" i="57"/>
  <c r="BD1271" i="57"/>
  <c r="BD1275" i="57"/>
  <c r="BD1279" i="57"/>
  <c r="BD1283" i="57"/>
  <c r="BD1208" i="57"/>
  <c r="BD1216" i="57"/>
  <c r="BD1224" i="57"/>
  <c r="BD1232" i="57"/>
  <c r="BD1240" i="57"/>
  <c r="BD1248" i="57"/>
  <c r="BD1256" i="57"/>
  <c r="BD1264" i="57"/>
  <c r="BD1272" i="57"/>
  <c r="BD1280" i="57"/>
  <c r="BD1204" i="57"/>
  <c r="BD1212" i="57"/>
  <c r="BD1220" i="57"/>
  <c r="BD1228" i="57"/>
  <c r="BD1236" i="57"/>
  <c r="BD1244" i="57"/>
  <c r="BD1252" i="57"/>
  <c r="BD1260" i="57"/>
  <c r="BD1268" i="57"/>
  <c r="BD1276" i="57"/>
  <c r="BD1210" i="57"/>
  <c r="BD1218" i="57"/>
  <c r="BD1226" i="57"/>
  <c r="BD1234" i="57"/>
  <c r="BD1242" i="57"/>
  <c r="BD1250" i="57"/>
  <c r="BD1258" i="57"/>
  <c r="BD1266" i="57"/>
  <c r="BD1274" i="57"/>
  <c r="BD1282" i="57"/>
  <c r="BD1205" i="57"/>
  <c r="BD1214" i="57"/>
  <c r="BD1225" i="57"/>
  <c r="BD1237" i="57"/>
  <c r="BD1246" i="57"/>
  <c r="BD1257" i="57"/>
  <c r="BD1269" i="57"/>
  <c r="BD1278" i="57"/>
  <c r="BD1209" i="57"/>
  <c r="BD1221" i="57"/>
  <c r="BD1230" i="57"/>
  <c r="BD1241" i="57"/>
  <c r="BD1253" i="57"/>
  <c r="BD1262" i="57"/>
  <c r="BD1273" i="57"/>
  <c r="BD1222" i="57"/>
  <c r="BD1245" i="57"/>
  <c r="BD1265" i="57"/>
  <c r="BD1217" i="57"/>
  <c r="BD1238" i="57"/>
  <c r="BD1261" i="57"/>
  <c r="BD1281" i="57"/>
  <c r="BD1206" i="57"/>
  <c r="BD1229" i="57"/>
  <c r="BD1249" i="57"/>
  <c r="BD1270" i="57"/>
  <c r="BD1213" i="57"/>
  <c r="BD1233" i="57"/>
  <c r="BD1254" i="57"/>
  <c r="BD1277" i="57"/>
  <c r="BD647" i="57"/>
  <c r="BD651" i="57"/>
  <c r="BD655" i="57"/>
  <c r="BD659" i="57"/>
  <c r="BD663" i="57"/>
  <c r="BD667" i="57"/>
  <c r="BD671" i="57"/>
  <c r="BD675" i="57"/>
  <c r="BD679" i="57"/>
  <c r="BD683" i="57"/>
  <c r="BD687" i="57"/>
  <c r="BD691" i="57"/>
  <c r="BD695" i="57"/>
  <c r="BD699" i="57"/>
  <c r="BD703" i="57"/>
  <c r="BD707" i="57"/>
  <c r="BD711" i="57"/>
  <c r="BD715" i="57"/>
  <c r="BD719" i="57"/>
  <c r="BD723" i="57"/>
  <c r="BD644" i="57"/>
  <c r="BD648" i="57"/>
  <c r="BD652" i="57"/>
  <c r="BD656" i="57"/>
  <c r="BD660" i="57"/>
  <c r="BD664" i="57"/>
  <c r="BD668" i="57"/>
  <c r="BD672" i="57"/>
  <c r="BD676" i="57"/>
  <c r="BD680" i="57"/>
  <c r="BD684" i="57"/>
  <c r="BD688" i="57"/>
  <c r="BD692" i="57"/>
  <c r="BD696" i="57"/>
  <c r="BD700" i="57"/>
  <c r="BD704" i="57"/>
  <c r="BD708" i="57"/>
  <c r="BD712" i="57"/>
  <c r="BD716" i="57"/>
  <c r="BD720" i="57"/>
  <c r="BD650" i="57"/>
  <c r="BD658" i="57"/>
  <c r="BD666" i="57"/>
  <c r="BD674" i="57"/>
  <c r="BD682" i="57"/>
  <c r="BD690" i="57"/>
  <c r="BD698" i="57"/>
  <c r="BD706" i="57"/>
  <c r="BD714" i="57"/>
  <c r="BD722" i="57"/>
  <c r="BD649" i="57"/>
  <c r="BD661" i="57"/>
  <c r="BD670" i="57"/>
  <c r="BD681" i="57"/>
  <c r="BD693" i="57"/>
  <c r="BD702" i="57"/>
  <c r="BD713" i="57"/>
  <c r="BD645" i="57"/>
  <c r="BD654" i="57"/>
  <c r="BD665" i="57"/>
  <c r="BD677" i="57"/>
  <c r="BD686" i="57"/>
  <c r="BD697" i="57"/>
  <c r="BD709" i="57"/>
  <c r="BD718" i="57"/>
  <c r="BD646" i="57"/>
  <c r="BD669" i="57"/>
  <c r="BD689" i="57"/>
  <c r="BD710" i="57"/>
  <c r="BD662" i="57"/>
  <c r="BD685" i="57"/>
  <c r="BD705" i="57"/>
  <c r="BD653" i="57"/>
  <c r="BD673" i="57"/>
  <c r="BD694" i="57"/>
  <c r="BD717" i="57"/>
  <c r="BD657" i="57"/>
  <c r="BD678" i="57"/>
  <c r="BD701" i="57"/>
  <c r="BD721" i="57"/>
  <c r="BG407" i="57"/>
  <c r="BG411" i="57"/>
  <c r="BG415" i="57"/>
  <c r="BG419" i="57"/>
  <c r="BG423" i="57"/>
  <c r="BG427" i="57"/>
  <c r="BG431" i="57"/>
  <c r="BG435" i="57"/>
  <c r="BG439" i="57"/>
  <c r="BG443" i="57"/>
  <c r="BG447" i="57"/>
  <c r="BG451" i="57"/>
  <c r="BG455" i="57"/>
  <c r="BG459" i="57"/>
  <c r="BG463" i="57"/>
  <c r="BG467" i="57"/>
  <c r="BG471" i="57"/>
  <c r="BG475" i="57"/>
  <c r="BG479" i="57"/>
  <c r="BG483" i="57"/>
  <c r="BG405" i="57"/>
  <c r="BG410" i="57"/>
  <c r="BG416" i="57"/>
  <c r="BG421" i="57"/>
  <c r="BG426" i="57"/>
  <c r="BG432" i="57"/>
  <c r="BG437" i="57"/>
  <c r="BG442" i="57"/>
  <c r="BG448" i="57"/>
  <c r="BG453" i="57"/>
  <c r="BG458" i="57"/>
  <c r="BG464" i="57"/>
  <c r="BG469" i="57"/>
  <c r="BG474" i="57"/>
  <c r="BG480" i="57"/>
  <c r="BG404" i="57"/>
  <c r="BG412" i="57"/>
  <c r="BG418" i="57"/>
  <c r="BG425" i="57"/>
  <c r="BG433" i="57"/>
  <c r="BG440" i="57"/>
  <c r="BG446" i="57"/>
  <c r="BG454" i="57"/>
  <c r="BG461" i="57"/>
  <c r="BG468" i="57"/>
  <c r="BG476" i="57"/>
  <c r="BG482" i="57"/>
  <c r="BG406" i="57"/>
  <c r="BG413" i="57"/>
  <c r="BG420" i="57"/>
  <c r="BG428" i="57"/>
  <c r="BG434" i="57"/>
  <c r="BG441" i="57"/>
  <c r="BG449" i="57"/>
  <c r="BG456" i="57"/>
  <c r="BG462" i="57"/>
  <c r="BG470" i="57"/>
  <c r="BG477" i="57"/>
  <c r="BG408" i="57"/>
  <c r="BG414" i="57"/>
  <c r="BG422" i="57"/>
  <c r="BG429" i="57"/>
  <c r="BG436" i="57"/>
  <c r="BG444" i="57"/>
  <c r="BG450" i="57"/>
  <c r="BG457" i="57"/>
  <c r="BG465" i="57"/>
  <c r="BG472" i="57"/>
  <c r="BG478" i="57"/>
  <c r="BG417" i="57"/>
  <c r="BG445" i="57"/>
  <c r="BG473" i="57"/>
  <c r="BG430" i="57"/>
  <c r="BG460" i="57"/>
  <c r="BG409" i="57"/>
  <c r="BG466" i="57"/>
  <c r="BG424" i="57"/>
  <c r="BG481" i="57"/>
  <c r="BG438" i="57"/>
  <c r="BG452" i="57"/>
  <c r="BD1047" i="57"/>
  <c r="BD1051" i="57"/>
  <c r="BD1055" i="57"/>
  <c r="BD1059" i="57"/>
  <c r="BD1063" i="57"/>
  <c r="BD1067" i="57"/>
  <c r="BD1071" i="57"/>
  <c r="BD1075" i="57"/>
  <c r="BD1079" i="57"/>
  <c r="BD1083" i="57"/>
  <c r="BD1087" i="57"/>
  <c r="BD1091" i="57"/>
  <c r="BD1095" i="57"/>
  <c r="BD1099" i="57"/>
  <c r="BD1103" i="57"/>
  <c r="BD1107" i="57"/>
  <c r="BD1111" i="57"/>
  <c r="BD1115" i="57"/>
  <c r="BD1119" i="57"/>
  <c r="BD1123" i="57"/>
  <c r="BD1048" i="57"/>
  <c r="BD1056" i="57"/>
  <c r="BD1064" i="57"/>
  <c r="BD1076" i="57"/>
  <c r="BD1084" i="57"/>
  <c r="BD1092" i="57"/>
  <c r="BD1100" i="57"/>
  <c r="BD1108" i="57"/>
  <c r="BD1116" i="57"/>
  <c r="BD1044" i="57"/>
  <c r="BD1052" i="57"/>
  <c r="BD1060" i="57"/>
  <c r="BD1068" i="57"/>
  <c r="BD1072" i="57"/>
  <c r="BD1080" i="57"/>
  <c r="BD1088" i="57"/>
  <c r="BD1096" i="57"/>
  <c r="BD1104" i="57"/>
  <c r="BD1112" i="57"/>
  <c r="BD1120" i="57"/>
  <c r="BD1050" i="57"/>
  <c r="BD1058" i="57"/>
  <c r="BD1066" i="57"/>
  <c r="BD1074" i="57"/>
  <c r="BD1082" i="57"/>
  <c r="BD1090" i="57"/>
  <c r="BD1098" i="57"/>
  <c r="BD1106" i="57"/>
  <c r="BD1114" i="57"/>
  <c r="BD1122" i="57"/>
  <c r="BD1045" i="57"/>
  <c r="BD1054" i="57"/>
  <c r="BD1065" i="57"/>
  <c r="BD1077" i="57"/>
  <c r="BD1086" i="57"/>
  <c r="BD1097" i="57"/>
  <c r="BD1109" i="57"/>
  <c r="BD1118" i="57"/>
  <c r="BD1049" i="57"/>
  <c r="BD1061" i="57"/>
  <c r="BD1070" i="57"/>
  <c r="BD1081" i="57"/>
  <c r="BD1093" i="57"/>
  <c r="BD1102" i="57"/>
  <c r="BD1113" i="57"/>
  <c r="BD1053" i="57"/>
  <c r="BD1073" i="57"/>
  <c r="BD1094" i="57"/>
  <c r="BD1117" i="57"/>
  <c r="BD1046" i="57"/>
  <c r="BD1069" i="57"/>
  <c r="BD1089" i="57"/>
  <c r="BD1110" i="57"/>
  <c r="BD1057" i="57"/>
  <c r="BD1078" i="57"/>
  <c r="BD1101" i="57"/>
  <c r="BD1121" i="57"/>
  <c r="BD1062" i="57"/>
  <c r="BD1085" i="57"/>
  <c r="BD1105" i="57"/>
  <c r="BD487" i="57"/>
  <c r="BD491" i="57"/>
  <c r="BD495" i="57"/>
  <c r="BD499" i="57"/>
  <c r="BD503" i="57"/>
  <c r="BD507" i="57"/>
  <c r="BD511" i="57"/>
  <c r="BD515" i="57"/>
  <c r="BD519" i="57"/>
  <c r="BD523" i="57"/>
  <c r="BD527" i="57"/>
  <c r="BD531" i="57"/>
  <c r="BD535" i="57"/>
  <c r="BD539" i="57"/>
  <c r="BD543" i="57"/>
  <c r="BD547" i="57"/>
  <c r="BD551" i="57"/>
  <c r="BD555" i="57"/>
  <c r="BD559" i="57"/>
  <c r="BD563" i="57"/>
  <c r="BD484" i="57"/>
  <c r="BD488" i="57"/>
  <c r="BD492" i="57"/>
  <c r="BD496" i="57"/>
  <c r="BD500" i="57"/>
  <c r="BD504" i="57"/>
  <c r="BD508" i="57"/>
  <c r="BD512" i="57"/>
  <c r="BD516" i="57"/>
  <c r="BD520" i="57"/>
  <c r="BD524" i="57"/>
  <c r="BD528" i="57"/>
  <c r="BD532" i="57"/>
  <c r="BD536" i="57"/>
  <c r="BD540" i="57"/>
  <c r="BD544" i="57"/>
  <c r="BD548" i="57"/>
  <c r="BD552" i="57"/>
  <c r="BD556" i="57"/>
  <c r="BD560" i="57"/>
  <c r="BD490" i="57"/>
  <c r="BD498" i="57"/>
  <c r="BD506" i="57"/>
  <c r="BD514" i="57"/>
  <c r="BD522" i="57"/>
  <c r="BD530" i="57"/>
  <c r="BD538" i="57"/>
  <c r="BD546" i="57"/>
  <c r="BD554" i="57"/>
  <c r="BD562" i="57"/>
  <c r="BD489" i="57"/>
  <c r="BD501" i="57"/>
  <c r="BD510" i="57"/>
  <c r="BD521" i="57"/>
  <c r="BD533" i="57"/>
  <c r="BD542" i="57"/>
  <c r="BD553" i="57"/>
  <c r="BD485" i="57"/>
  <c r="BD494" i="57"/>
  <c r="BD505" i="57"/>
  <c r="BD517" i="57"/>
  <c r="BD526" i="57"/>
  <c r="BD537" i="57"/>
  <c r="BD549" i="57"/>
  <c r="BD558" i="57"/>
  <c r="BD497" i="57"/>
  <c r="BD518" i="57"/>
  <c r="BD541" i="57"/>
  <c r="BD561" i="57"/>
  <c r="BD493" i="57"/>
  <c r="BD513" i="57"/>
  <c r="BD534" i="57"/>
  <c r="BD557" i="57"/>
  <c r="BD502" i="57"/>
  <c r="BD525" i="57"/>
  <c r="BD545" i="57"/>
  <c r="BD486" i="57"/>
  <c r="BD509" i="57"/>
  <c r="BD529" i="57"/>
  <c r="BD550" i="57"/>
  <c r="BJ324" i="57"/>
  <c r="BJ328" i="57"/>
  <c r="BJ332" i="57"/>
  <c r="BJ336" i="57"/>
  <c r="BJ340" i="57"/>
  <c r="BJ344" i="57"/>
  <c r="BJ329" i="57"/>
  <c r="BJ334" i="57"/>
  <c r="BJ339" i="57"/>
  <c r="BJ345" i="57"/>
  <c r="BJ349" i="57"/>
  <c r="BJ353" i="57"/>
  <c r="BJ357" i="57"/>
  <c r="BJ361" i="57"/>
  <c r="BJ365" i="57"/>
  <c r="BJ369" i="57"/>
  <c r="BJ373" i="57"/>
  <c r="BJ377" i="57"/>
  <c r="BJ381" i="57"/>
  <c r="BJ385" i="57"/>
  <c r="BJ389" i="57"/>
  <c r="BJ393" i="57"/>
  <c r="BJ397" i="57"/>
  <c r="BJ401" i="57"/>
  <c r="BJ325" i="57"/>
  <c r="BJ330" i="57"/>
  <c r="BJ335" i="57"/>
  <c r="BJ341" i="57"/>
  <c r="BJ346" i="57"/>
  <c r="BJ350" i="57"/>
  <c r="BJ354" i="57"/>
  <c r="BJ358" i="57"/>
  <c r="BJ362" i="57"/>
  <c r="BJ366" i="57"/>
  <c r="BJ370" i="57"/>
  <c r="BJ374" i="57"/>
  <c r="BJ378" i="57"/>
  <c r="BJ382" i="57"/>
  <c r="BJ386" i="57"/>
  <c r="BJ390" i="57"/>
  <c r="BJ394" i="57"/>
  <c r="BJ398" i="57"/>
  <c r="BJ402" i="57"/>
  <c r="BJ333" i="57"/>
  <c r="BJ343" i="57"/>
  <c r="BJ352" i="57"/>
  <c r="BJ360" i="57"/>
  <c r="BJ368" i="57"/>
  <c r="BJ376" i="57"/>
  <c r="BJ384" i="57"/>
  <c r="BJ392" i="57"/>
  <c r="BJ400" i="57"/>
  <c r="BJ326" i="57"/>
  <c r="BJ337" i="57"/>
  <c r="BJ347" i="57"/>
  <c r="BJ355" i="57"/>
  <c r="BJ363" i="57"/>
  <c r="BJ371" i="57"/>
  <c r="BJ379" i="57"/>
  <c r="BJ387" i="57"/>
  <c r="BJ395" i="57"/>
  <c r="BJ403" i="57"/>
  <c r="BJ342" i="57"/>
  <c r="BJ359" i="57"/>
  <c r="BJ375" i="57"/>
  <c r="BJ391" i="57"/>
  <c r="BJ327" i="57"/>
  <c r="BJ348" i="57"/>
  <c r="BJ364" i="57"/>
  <c r="BJ380" i="57"/>
  <c r="BJ396" i="57"/>
  <c r="BK399" i="57" s="1"/>
  <c r="BJ356" i="57"/>
  <c r="BJ388" i="57"/>
  <c r="BJ338" i="57"/>
  <c r="BJ383" i="57"/>
  <c r="BJ351" i="57"/>
  <c r="BJ399" i="57"/>
  <c r="BJ372" i="57"/>
  <c r="BJ331" i="57"/>
  <c r="BJ367" i="57"/>
  <c r="BJ647" i="57"/>
  <c r="BJ651" i="57"/>
  <c r="BJ655" i="57"/>
  <c r="BJ659" i="57"/>
  <c r="BJ663" i="57"/>
  <c r="BJ667" i="57"/>
  <c r="BJ671" i="57"/>
  <c r="BJ675" i="57"/>
  <c r="BJ679" i="57"/>
  <c r="BJ683" i="57"/>
  <c r="BJ687" i="57"/>
  <c r="BJ691" i="57"/>
  <c r="BJ695" i="57"/>
  <c r="BJ699" i="57"/>
  <c r="BJ703" i="57"/>
  <c r="BJ707" i="57"/>
  <c r="BJ711" i="57"/>
  <c r="BJ715" i="57"/>
  <c r="BJ719" i="57"/>
  <c r="BJ723" i="57"/>
  <c r="BJ644" i="57"/>
  <c r="BJ648" i="57"/>
  <c r="BJ652" i="57"/>
  <c r="BJ656" i="57"/>
  <c r="BJ660" i="57"/>
  <c r="BJ664" i="57"/>
  <c r="BJ668" i="57"/>
  <c r="BJ672" i="57"/>
  <c r="BJ676" i="57"/>
  <c r="BJ680" i="57"/>
  <c r="BJ684" i="57"/>
  <c r="BJ688" i="57"/>
  <c r="BJ692" i="57"/>
  <c r="BJ696" i="57"/>
  <c r="BJ700" i="57"/>
  <c r="BJ704" i="57"/>
  <c r="BJ708" i="57"/>
  <c r="BJ712" i="57"/>
  <c r="BJ716" i="57"/>
  <c r="BJ720" i="57"/>
  <c r="BJ650" i="57"/>
  <c r="BJ658" i="57"/>
  <c r="BJ666" i="57"/>
  <c r="BJ674" i="57"/>
  <c r="BJ682" i="57"/>
  <c r="BJ690" i="57"/>
  <c r="BJ698" i="57"/>
  <c r="BJ706" i="57"/>
  <c r="BJ714" i="57"/>
  <c r="BJ722" i="57"/>
  <c r="BJ645" i="57"/>
  <c r="BJ653" i="57"/>
  <c r="BJ661" i="57"/>
  <c r="BJ669" i="57"/>
  <c r="BJ677" i="57"/>
  <c r="BJ685" i="57"/>
  <c r="BJ693" i="57"/>
  <c r="BJ701" i="57"/>
  <c r="BJ709" i="57"/>
  <c r="BJ717" i="57"/>
  <c r="BJ657" i="57"/>
  <c r="BJ673" i="57"/>
  <c r="BJ689" i="57"/>
  <c r="BJ705" i="57"/>
  <c r="BJ721" i="57"/>
  <c r="BJ646" i="57"/>
  <c r="BJ665" i="57"/>
  <c r="BJ686" i="57"/>
  <c r="BJ710" i="57"/>
  <c r="BJ649" i="57"/>
  <c r="BJ670" i="57"/>
  <c r="BJ694" i="57"/>
  <c r="BJ713" i="57"/>
  <c r="BJ681" i="57"/>
  <c r="BJ654" i="57"/>
  <c r="BJ697" i="57"/>
  <c r="BJ662" i="57"/>
  <c r="BJ702" i="57"/>
  <c r="BJ678" i="57"/>
  <c r="BJ718" i="57"/>
  <c r="BJ887" i="57"/>
  <c r="BJ891" i="57"/>
  <c r="BJ895" i="57"/>
  <c r="BJ899" i="57"/>
  <c r="BJ903" i="57"/>
  <c r="BJ907" i="57"/>
  <c r="BJ911" i="57"/>
  <c r="BJ915" i="57"/>
  <c r="BJ919" i="57"/>
  <c r="BJ923" i="57"/>
  <c r="BJ927" i="57"/>
  <c r="BJ931" i="57"/>
  <c r="BJ935" i="57"/>
  <c r="BJ939" i="57"/>
  <c r="BJ943" i="57"/>
  <c r="BJ947" i="57"/>
  <c r="BJ951" i="57"/>
  <c r="BJ955" i="57"/>
  <c r="BJ959" i="57"/>
  <c r="BJ963" i="57"/>
  <c r="BJ884" i="57"/>
  <c r="BJ888" i="57"/>
  <c r="BJ892" i="57"/>
  <c r="BJ896" i="57"/>
  <c r="BJ900" i="57"/>
  <c r="BJ904" i="57"/>
  <c r="BJ908" i="57"/>
  <c r="BJ912" i="57"/>
  <c r="BJ916" i="57"/>
  <c r="BJ920" i="57"/>
  <c r="BJ924" i="57"/>
  <c r="BJ928" i="57"/>
  <c r="BJ932" i="57"/>
  <c r="BJ936" i="57"/>
  <c r="BJ940" i="57"/>
  <c r="BJ944" i="57"/>
  <c r="BJ948" i="57"/>
  <c r="BJ952" i="57"/>
  <c r="BJ956" i="57"/>
  <c r="BJ960" i="57"/>
  <c r="BJ890" i="57"/>
  <c r="BJ898" i="57"/>
  <c r="BJ906" i="57"/>
  <c r="BJ914" i="57"/>
  <c r="BJ922" i="57"/>
  <c r="BJ930" i="57"/>
  <c r="BJ938" i="57"/>
  <c r="BJ946" i="57"/>
  <c r="BJ954" i="57"/>
  <c r="BJ962" i="57"/>
  <c r="BJ885" i="57"/>
  <c r="BJ893" i="57"/>
  <c r="BJ901" i="57"/>
  <c r="BJ909" i="57"/>
  <c r="BJ917" i="57"/>
  <c r="BJ925" i="57"/>
  <c r="BJ933" i="57"/>
  <c r="BJ941" i="57"/>
  <c r="BJ949" i="57"/>
  <c r="BJ957" i="57"/>
  <c r="BJ897" i="57"/>
  <c r="BJ913" i="57"/>
  <c r="BJ929" i="57"/>
  <c r="BJ945" i="57"/>
  <c r="BJ961" i="57"/>
  <c r="BJ902" i="57"/>
  <c r="BJ921" i="57"/>
  <c r="BJ942" i="57"/>
  <c r="BJ886" i="57"/>
  <c r="BJ905" i="57"/>
  <c r="BJ926" i="57"/>
  <c r="BJ950" i="57"/>
  <c r="BJ894" i="57"/>
  <c r="BJ937" i="57"/>
  <c r="BJ910" i="57"/>
  <c r="BJ953" i="57"/>
  <c r="BJ918" i="57"/>
  <c r="BJ958" i="57"/>
  <c r="BJ889" i="57"/>
  <c r="BJ934" i="57"/>
  <c r="BK938" i="57" s="1"/>
  <c r="BG1205" i="57"/>
  <c r="BG1209" i="57"/>
  <c r="BG1213" i="57"/>
  <c r="BG1217" i="57"/>
  <c r="BG1221" i="57"/>
  <c r="BG1225" i="57"/>
  <c r="BG1229" i="57"/>
  <c r="BG1233" i="57"/>
  <c r="BG1237" i="57"/>
  <c r="BG1241" i="57"/>
  <c r="BG1245" i="57"/>
  <c r="BG1249" i="57"/>
  <c r="BG1253" i="57"/>
  <c r="BG1257" i="57"/>
  <c r="BG1261" i="57"/>
  <c r="BG1265" i="57"/>
  <c r="BG1269" i="57"/>
  <c r="BG1273" i="57"/>
  <c r="BG1277" i="57"/>
  <c r="BG1281" i="57"/>
  <c r="BG1208" i="57"/>
  <c r="BG1214" i="57"/>
  <c r="BG1219" i="57"/>
  <c r="BG1224" i="57"/>
  <c r="BG1230" i="57"/>
  <c r="BG1235" i="57"/>
  <c r="BG1240" i="57"/>
  <c r="BG1246" i="57"/>
  <c r="BG1251" i="57"/>
  <c r="BG1256" i="57"/>
  <c r="BG1262" i="57"/>
  <c r="BG1267" i="57"/>
  <c r="BG1272" i="57"/>
  <c r="BG1278" i="57"/>
  <c r="BG1283" i="57"/>
  <c r="BG1211" i="57"/>
  <c r="BG1222" i="57"/>
  <c r="BG1232" i="57"/>
  <c r="BG1243" i="57"/>
  <c r="BG1254" i="57"/>
  <c r="BG1264" i="57"/>
  <c r="BG1270" i="57"/>
  <c r="BG1280" i="57"/>
  <c r="BG1204" i="57"/>
  <c r="BG1210" i="57"/>
  <c r="BG1215" i="57"/>
  <c r="BG1220" i="57"/>
  <c r="BG1226" i="57"/>
  <c r="BG1231" i="57"/>
  <c r="BG1236" i="57"/>
  <c r="BG1242" i="57"/>
  <c r="BG1247" i="57"/>
  <c r="BG1252" i="57"/>
  <c r="BG1258" i="57"/>
  <c r="BG1263" i="57"/>
  <c r="BG1268" i="57"/>
  <c r="BG1274" i="57"/>
  <c r="BG1279" i="57"/>
  <c r="BG1206" i="57"/>
  <c r="BG1216" i="57"/>
  <c r="BG1227" i="57"/>
  <c r="BG1238" i="57"/>
  <c r="BG1248" i="57"/>
  <c r="BG1259" i="57"/>
  <c r="BG1275" i="57"/>
  <c r="BG1218" i="57"/>
  <c r="BG1239" i="57"/>
  <c r="BG1260" i="57"/>
  <c r="BG1282" i="57"/>
  <c r="BG1207" i="57"/>
  <c r="BG1228" i="57"/>
  <c r="BG1250" i="57"/>
  <c r="BG1271" i="57"/>
  <c r="BG1212" i="57"/>
  <c r="BG1255" i="57"/>
  <c r="BG1223" i="57"/>
  <c r="BG1266" i="57"/>
  <c r="BG1234" i="57"/>
  <c r="BG1276" i="57"/>
  <c r="BG1244" i="57"/>
  <c r="BG1125" i="57"/>
  <c r="BG1129" i="57"/>
  <c r="BG1133" i="57"/>
  <c r="BG1137" i="57"/>
  <c r="BG1141" i="57"/>
  <c r="BG1145" i="57"/>
  <c r="BG1149" i="57"/>
  <c r="BG1153" i="57"/>
  <c r="BG1157" i="57"/>
  <c r="BG1161" i="57"/>
  <c r="BG1165" i="57"/>
  <c r="BG1169" i="57"/>
  <c r="BG1173" i="57"/>
  <c r="BG1177" i="57"/>
  <c r="BG1181" i="57"/>
  <c r="BG1185" i="57"/>
  <c r="BG1189" i="57"/>
  <c r="BG1193" i="57"/>
  <c r="BG1197" i="57"/>
  <c r="BG1201" i="57"/>
  <c r="BG1128" i="57"/>
  <c r="BG1134" i="57"/>
  <c r="BG1139" i="57"/>
  <c r="BG1144" i="57"/>
  <c r="BG1150" i="57"/>
  <c r="BG1155" i="57"/>
  <c r="BG1160" i="57"/>
  <c r="BG1166" i="57"/>
  <c r="BG1171" i="57"/>
  <c r="BG1176" i="57"/>
  <c r="BG1182" i="57"/>
  <c r="BG1187" i="57"/>
  <c r="BG1192" i="57"/>
  <c r="BG1198" i="57"/>
  <c r="BG1203" i="57"/>
  <c r="BG1126" i="57"/>
  <c r="BG1136" i="57"/>
  <c r="BG1147" i="57"/>
  <c r="BG1158" i="57"/>
  <c r="BG1168" i="57"/>
  <c r="BG1179" i="57"/>
  <c r="BG1190" i="57"/>
  <c r="BG1200" i="57"/>
  <c r="BG1124" i="57"/>
  <c r="BH1130" i="57" s="1"/>
  <c r="BG1130" i="57"/>
  <c r="BG1135" i="57"/>
  <c r="BG1140" i="57"/>
  <c r="BG1146" i="57"/>
  <c r="BG1151" i="57"/>
  <c r="BG1156" i="57"/>
  <c r="BG1162" i="57"/>
  <c r="BG1167" i="57"/>
  <c r="BG1172" i="57"/>
  <c r="BG1178" i="57"/>
  <c r="BG1183" i="57"/>
  <c r="BG1188" i="57"/>
  <c r="BG1194" i="57"/>
  <c r="BG1199" i="57"/>
  <c r="BG1131" i="57"/>
  <c r="BG1142" i="57"/>
  <c r="BG1152" i="57"/>
  <c r="BG1163" i="57"/>
  <c r="BG1174" i="57"/>
  <c r="BG1184" i="57"/>
  <c r="BG1195" i="57"/>
  <c r="BG1132" i="57"/>
  <c r="BG1154" i="57"/>
  <c r="BG1175" i="57"/>
  <c r="BG1196" i="57"/>
  <c r="BG1143" i="57"/>
  <c r="BG1164" i="57"/>
  <c r="BG1186" i="57"/>
  <c r="BG1127" i="57"/>
  <c r="BG1170" i="57"/>
  <c r="BG1138" i="57"/>
  <c r="BG1180" i="57"/>
  <c r="BG1148" i="57"/>
  <c r="BG1191" i="57"/>
  <c r="BG1159" i="57"/>
  <c r="BG1202" i="57"/>
  <c r="BJ1207" i="57"/>
  <c r="BJ1211" i="57"/>
  <c r="BJ1215" i="57"/>
  <c r="BJ1219" i="57"/>
  <c r="BJ1223" i="57"/>
  <c r="BJ1227" i="57"/>
  <c r="BJ1231" i="57"/>
  <c r="BJ1235" i="57"/>
  <c r="BJ1239" i="57"/>
  <c r="BJ1243" i="57"/>
  <c r="BJ1247" i="57"/>
  <c r="BJ1251" i="57"/>
  <c r="BJ1255" i="57"/>
  <c r="BJ1259" i="57"/>
  <c r="BJ1263" i="57"/>
  <c r="BJ1267" i="57"/>
  <c r="BJ1271" i="57"/>
  <c r="BJ1275" i="57"/>
  <c r="BJ1279" i="57"/>
  <c r="BJ1283" i="57"/>
  <c r="BJ1204" i="57"/>
  <c r="BJ1208" i="57"/>
  <c r="BJ1212" i="57"/>
  <c r="BJ1216" i="57"/>
  <c r="BJ1220" i="57"/>
  <c r="BJ1224" i="57"/>
  <c r="BJ1228" i="57"/>
  <c r="BJ1232" i="57"/>
  <c r="BJ1236" i="57"/>
  <c r="BJ1240" i="57"/>
  <c r="BJ1244" i="57"/>
  <c r="BJ1248" i="57"/>
  <c r="BJ1252" i="57"/>
  <c r="BJ1256" i="57"/>
  <c r="BJ1260" i="57"/>
  <c r="BJ1264" i="57"/>
  <c r="BJ1268" i="57"/>
  <c r="BJ1272" i="57"/>
  <c r="BJ1276" i="57"/>
  <c r="BJ1280" i="57"/>
  <c r="BJ1206" i="57"/>
  <c r="BJ1214" i="57"/>
  <c r="BJ1222" i="57"/>
  <c r="BJ1230" i="57"/>
  <c r="BJ1238" i="57"/>
  <c r="BJ1246" i="57"/>
  <c r="BJ1254" i="57"/>
  <c r="BJ1262" i="57"/>
  <c r="BJ1270" i="57"/>
  <c r="BJ1278" i="57"/>
  <c r="BJ1210" i="57"/>
  <c r="BJ1221" i="57"/>
  <c r="BJ1233" i="57"/>
  <c r="BJ1242" i="57"/>
  <c r="BJ1253" i="57"/>
  <c r="BJ1265" i="57"/>
  <c r="BJ1274" i="57"/>
  <c r="BJ1213" i="57"/>
  <c r="BJ1225" i="57"/>
  <c r="BJ1234" i="57"/>
  <c r="BJ1245" i="57"/>
  <c r="BJ1257" i="57"/>
  <c r="BJ1266" i="57"/>
  <c r="BJ1277" i="57"/>
  <c r="BJ1218" i="57"/>
  <c r="BJ1241" i="57"/>
  <c r="BJ1261" i="57"/>
  <c r="BJ1282" i="57"/>
  <c r="BJ1205" i="57"/>
  <c r="BJ1226" i="57"/>
  <c r="BJ1249" i="57"/>
  <c r="BJ1269" i="57"/>
  <c r="BJ1209" i="57"/>
  <c r="BJ1229" i="57"/>
  <c r="BJ1250" i="57"/>
  <c r="BJ1273" i="57"/>
  <c r="BJ1237" i="57"/>
  <c r="BJ1258" i="57"/>
  <c r="BJ1281" i="57"/>
  <c r="BJ1217" i="57"/>
  <c r="BG727" i="57"/>
  <c r="BG731" i="57"/>
  <c r="BG735" i="57"/>
  <c r="BG739" i="57"/>
  <c r="BG743" i="57"/>
  <c r="BG747" i="57"/>
  <c r="BG751" i="57"/>
  <c r="BG755" i="57"/>
  <c r="BG759" i="57"/>
  <c r="BG763" i="57"/>
  <c r="BG767" i="57"/>
  <c r="BG771" i="57"/>
  <c r="BG775" i="57"/>
  <c r="BH780" i="57" s="1"/>
  <c r="BG779" i="57"/>
  <c r="BG783" i="57"/>
  <c r="BG787" i="57"/>
  <c r="BG791" i="57"/>
  <c r="BG795" i="57"/>
  <c r="BG799" i="57"/>
  <c r="BG803" i="57"/>
  <c r="BG725" i="57"/>
  <c r="BG730" i="57"/>
  <c r="BG736" i="57"/>
  <c r="BG741" i="57"/>
  <c r="BG746" i="57"/>
  <c r="BG752" i="57"/>
  <c r="BG757" i="57"/>
  <c r="BG762" i="57"/>
  <c r="BG768" i="57"/>
  <c r="BG773" i="57"/>
  <c r="BG778" i="57"/>
  <c r="BG784" i="57"/>
  <c r="BG789" i="57"/>
  <c r="BG794" i="57"/>
  <c r="BH795" i="57" s="1"/>
  <c r="BG800" i="57"/>
  <c r="BG724" i="57"/>
  <c r="BG732" i="57"/>
  <c r="BG738" i="57"/>
  <c r="BG745" i="57"/>
  <c r="BG753" i="57"/>
  <c r="BG760" i="57"/>
  <c r="BG766" i="57"/>
  <c r="BG774" i="57"/>
  <c r="BG781" i="57"/>
  <c r="BG788" i="57"/>
  <c r="BG796" i="57"/>
  <c r="BG802" i="57"/>
  <c r="BG726" i="57"/>
  <c r="BG733" i="57"/>
  <c r="BG740" i="57"/>
  <c r="BG748" i="57"/>
  <c r="BG754" i="57"/>
  <c r="BG761" i="57"/>
  <c r="BG769" i="57"/>
  <c r="BG776" i="57"/>
  <c r="BG782" i="57"/>
  <c r="BG790" i="57"/>
  <c r="BG797" i="57"/>
  <c r="BG728" i="57"/>
  <c r="BG734" i="57"/>
  <c r="BH734" i="57" s="1"/>
  <c r="BG742" i="57"/>
  <c r="BG749" i="57"/>
  <c r="BG756" i="57"/>
  <c r="BG764" i="57"/>
  <c r="BG770" i="57"/>
  <c r="BG777" i="57"/>
  <c r="BG785" i="57"/>
  <c r="BG792" i="57"/>
  <c r="BG798" i="57"/>
  <c r="BG729" i="57"/>
  <c r="BG758" i="57"/>
  <c r="BG786" i="57"/>
  <c r="BG744" i="57"/>
  <c r="BG772" i="57"/>
  <c r="BG801" i="57"/>
  <c r="BG750" i="57"/>
  <c r="BG765" i="57"/>
  <c r="BG780" i="57"/>
  <c r="BG737" i="57"/>
  <c r="BG793" i="57"/>
  <c r="BJ405" i="57"/>
  <c r="BJ409" i="57"/>
  <c r="BJ413" i="57"/>
  <c r="BJ417" i="57"/>
  <c r="BJ421" i="57"/>
  <c r="BJ425" i="57"/>
  <c r="BJ429" i="57"/>
  <c r="BJ433" i="57"/>
  <c r="BJ437" i="57"/>
  <c r="BJ441" i="57"/>
  <c r="BJ445" i="57"/>
  <c r="BJ449" i="57"/>
  <c r="BJ453" i="57"/>
  <c r="BJ457" i="57"/>
  <c r="BJ461" i="57"/>
  <c r="BJ465" i="57"/>
  <c r="BJ469" i="57"/>
  <c r="BJ473" i="57"/>
  <c r="BJ477" i="57"/>
  <c r="BJ406" i="57"/>
  <c r="BK407" i="57" s="1"/>
  <c r="BJ410" i="57"/>
  <c r="BJ414" i="57"/>
  <c r="BK414" i="57" s="1"/>
  <c r="BJ418" i="57"/>
  <c r="BJ422" i="57"/>
  <c r="BJ426" i="57"/>
  <c r="BJ430" i="57"/>
  <c r="BJ434" i="57"/>
  <c r="BJ438" i="57"/>
  <c r="BJ442" i="57"/>
  <c r="BJ446" i="57"/>
  <c r="BJ450" i="57"/>
  <c r="BJ454" i="57"/>
  <c r="BJ458" i="57"/>
  <c r="BJ462" i="57"/>
  <c r="BJ466" i="57"/>
  <c r="BJ470" i="57"/>
  <c r="BJ474" i="57"/>
  <c r="BJ408" i="57"/>
  <c r="BJ416" i="57"/>
  <c r="BJ424" i="57"/>
  <c r="BJ432" i="57"/>
  <c r="BJ440" i="57"/>
  <c r="BJ448" i="57"/>
  <c r="BJ456" i="57"/>
  <c r="BJ464" i="57"/>
  <c r="BJ472" i="57"/>
  <c r="BJ479" i="57"/>
  <c r="BJ483" i="57"/>
  <c r="BJ411" i="57"/>
  <c r="BJ419" i="57"/>
  <c r="BJ427" i="57"/>
  <c r="BJ435" i="57"/>
  <c r="BJ443" i="57"/>
  <c r="BJ451" i="57"/>
  <c r="BJ459" i="57"/>
  <c r="BJ467" i="57"/>
  <c r="BJ475" i="57"/>
  <c r="BJ480" i="57"/>
  <c r="BJ407" i="57"/>
  <c r="BJ423" i="57"/>
  <c r="BJ439" i="57"/>
  <c r="BJ455" i="57"/>
  <c r="BJ471" i="57"/>
  <c r="BJ482" i="57"/>
  <c r="BJ412" i="57"/>
  <c r="BJ428" i="57"/>
  <c r="BJ444" i="57"/>
  <c r="BJ460" i="57"/>
  <c r="BJ476" i="57"/>
  <c r="BJ420" i="57"/>
  <c r="BJ452" i="57"/>
  <c r="BJ481" i="57"/>
  <c r="BJ431" i="57"/>
  <c r="BJ468" i="57"/>
  <c r="BJ436" i="57"/>
  <c r="BJ478" i="57"/>
  <c r="BJ463" i="57"/>
  <c r="BJ404" i="57"/>
  <c r="BJ415" i="57"/>
  <c r="BJ447" i="57"/>
  <c r="BJ727" i="57"/>
  <c r="BJ731" i="57"/>
  <c r="BJ735" i="57"/>
  <c r="BJ739" i="57"/>
  <c r="BJ743" i="57"/>
  <c r="BJ747" i="57"/>
  <c r="BJ751" i="57"/>
  <c r="BJ755" i="57"/>
  <c r="BJ759" i="57"/>
  <c r="BJ763" i="57"/>
  <c r="BJ767" i="57"/>
  <c r="BJ771" i="57"/>
  <c r="BJ775" i="57"/>
  <c r="BJ779" i="57"/>
  <c r="BJ783" i="57"/>
  <c r="BJ787" i="57"/>
  <c r="BJ791" i="57"/>
  <c r="BJ795" i="57"/>
  <c r="BJ799" i="57"/>
  <c r="BJ803" i="57"/>
  <c r="BJ724" i="57"/>
  <c r="BJ728" i="57"/>
  <c r="BJ732" i="57"/>
  <c r="BJ736" i="57"/>
  <c r="BJ740" i="57"/>
  <c r="BJ744" i="57"/>
  <c r="BJ748" i="57"/>
  <c r="BJ752" i="57"/>
  <c r="BJ756" i="57"/>
  <c r="BJ760" i="57"/>
  <c r="BJ764" i="57"/>
  <c r="BJ768" i="57"/>
  <c r="BJ772" i="57"/>
  <c r="BJ776" i="57"/>
  <c r="BJ780" i="57"/>
  <c r="BJ784" i="57"/>
  <c r="BJ788" i="57"/>
  <c r="BJ792" i="57"/>
  <c r="BJ796" i="57"/>
  <c r="BJ800" i="57"/>
  <c r="BJ730" i="57"/>
  <c r="BJ738" i="57"/>
  <c r="BJ746" i="57"/>
  <c r="BK751" i="57" s="1"/>
  <c r="BJ754" i="57"/>
  <c r="BK755" i="57" s="1"/>
  <c r="BJ762" i="57"/>
  <c r="BJ770" i="57"/>
  <c r="BJ778" i="57"/>
  <c r="BJ786" i="57"/>
  <c r="BJ794" i="57"/>
  <c r="BJ802" i="57"/>
  <c r="BJ725" i="57"/>
  <c r="BJ733" i="57"/>
  <c r="BJ741" i="57"/>
  <c r="BJ749" i="57"/>
  <c r="BJ757" i="57"/>
  <c r="BJ765" i="57"/>
  <c r="BJ773" i="57"/>
  <c r="BJ781" i="57"/>
  <c r="BJ789" i="57"/>
  <c r="BJ797" i="57"/>
  <c r="BJ737" i="57"/>
  <c r="BJ753" i="57"/>
  <c r="BJ769" i="57"/>
  <c r="BJ785" i="57"/>
  <c r="BJ801" i="57"/>
  <c r="BJ729" i="57"/>
  <c r="BJ750" i="57"/>
  <c r="BJ774" i="57"/>
  <c r="BJ793" i="57"/>
  <c r="BJ734" i="57"/>
  <c r="BJ758" i="57"/>
  <c r="BJ777" i="57"/>
  <c r="BJ798" i="57"/>
  <c r="BJ726" i="57"/>
  <c r="BJ766" i="57"/>
  <c r="BJ742" i="57"/>
  <c r="BJ782" i="57"/>
  <c r="BJ745" i="57"/>
  <c r="BK747" i="57" s="1"/>
  <c r="BJ790" i="57"/>
  <c r="BJ761" i="57"/>
  <c r="BH824" i="57"/>
  <c r="BH209" i="57"/>
  <c r="BH247" i="57"/>
  <c r="BH589" i="57"/>
  <c r="BK88" i="57"/>
  <c r="BH1020" i="57"/>
  <c r="BK844" i="57"/>
  <c r="BH266" i="57"/>
  <c r="BH535" i="57"/>
  <c r="BK234" i="57"/>
  <c r="BK734" i="57"/>
  <c r="BH294" i="57"/>
  <c r="BH314" i="57"/>
  <c r="BH587" i="57"/>
  <c r="BH634" i="57"/>
  <c r="BK84" i="57"/>
  <c r="BH924" i="57"/>
  <c r="BH941" i="57"/>
  <c r="BH878" i="57"/>
  <c r="BH895" i="57"/>
  <c r="BK855" i="57"/>
  <c r="BH514" i="57"/>
  <c r="BK214" i="57"/>
  <c r="BK154" i="57"/>
  <c r="BH284" i="57"/>
  <c r="BH274" i="57"/>
  <c r="BH204" i="57"/>
  <c r="BH205" i="57"/>
  <c r="BK404" i="57"/>
  <c r="BK405" i="57"/>
  <c r="BK384" i="57"/>
  <c r="BH877" i="57"/>
  <c r="BH554" i="57"/>
  <c r="BK724" i="57"/>
  <c r="BH894" i="57"/>
  <c r="BK395" i="57"/>
  <c r="BH586" i="57"/>
  <c r="BH584" i="57"/>
  <c r="BH576" i="57"/>
  <c r="BK74" i="57"/>
  <c r="BK124" i="57"/>
  <c r="BK85" i="57"/>
  <c r="BK744" i="57"/>
  <c r="BK954" i="57"/>
  <c r="U6" i="54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S15" i="54"/>
  <c r="S16" i="54"/>
  <c r="S17" i="54"/>
  <c r="S18" i="54"/>
  <c r="S19" i="54"/>
  <c r="S20" i="54"/>
  <c r="S21" i="54"/>
  <c r="S22" i="54"/>
  <c r="S23" i="54"/>
  <c r="S24" i="54"/>
  <c r="S25" i="54"/>
  <c r="S26" i="54"/>
  <c r="S27" i="54"/>
  <c r="S5" i="54"/>
  <c r="S6" i="54"/>
  <c r="BK443" i="57" l="1"/>
  <c r="BK932" i="57"/>
  <c r="BK382" i="57"/>
  <c r="BH892" i="57"/>
  <c r="BK192" i="57"/>
  <c r="BK832" i="57"/>
  <c r="BH510" i="57"/>
  <c r="BK854" i="57"/>
  <c r="BH814" i="57"/>
  <c r="BK752" i="57"/>
  <c r="BK877" i="57"/>
  <c r="BK745" i="57"/>
  <c r="BK750" i="57"/>
  <c r="BH816" i="57"/>
  <c r="BH815" i="57"/>
  <c r="BK831" i="57"/>
  <c r="BH223" i="57"/>
  <c r="BK158" i="57"/>
  <c r="BK858" i="57"/>
  <c r="BK77" i="57"/>
  <c r="BH771" i="57"/>
  <c r="BK402" i="57"/>
  <c r="BK184" i="57"/>
  <c r="BH762" i="57"/>
  <c r="BH85" i="57"/>
  <c r="BH238" i="57"/>
  <c r="BH805" i="57"/>
  <c r="BH819" i="57"/>
  <c r="BH528" i="57"/>
  <c r="DM6" i="54"/>
  <c r="DM7" i="54"/>
  <c r="DM11" i="54"/>
  <c r="DM15" i="54"/>
  <c r="DM19" i="54"/>
  <c r="DM23" i="54"/>
  <c r="DM27" i="54"/>
  <c r="DM31" i="54"/>
  <c r="DM35" i="54"/>
  <c r="DM39" i="54"/>
  <c r="DM43" i="54"/>
  <c r="DM47" i="54"/>
  <c r="DM51" i="54"/>
  <c r="DM55" i="54"/>
  <c r="DM59" i="54"/>
  <c r="DM63" i="54"/>
  <c r="DM67" i="54"/>
  <c r="DM71" i="54"/>
  <c r="DM75" i="54"/>
  <c r="DM79" i="54"/>
  <c r="DM83" i="54"/>
  <c r="DM87" i="54"/>
  <c r="DM91" i="54"/>
  <c r="DM95" i="54"/>
  <c r="DM99" i="54"/>
  <c r="DM103" i="54"/>
  <c r="DM107" i="54"/>
  <c r="DM111" i="54"/>
  <c r="DM115" i="54"/>
  <c r="DM119" i="54"/>
  <c r="DM123" i="54"/>
  <c r="DM127" i="54"/>
  <c r="DM131" i="54"/>
  <c r="DM135" i="54"/>
  <c r="DM139" i="54"/>
  <c r="DM143" i="54"/>
  <c r="DM147" i="54"/>
  <c r="DM151" i="54"/>
  <c r="DM155" i="54"/>
  <c r="DM159" i="54"/>
  <c r="DM163" i="54"/>
  <c r="DM8" i="54"/>
  <c r="DM12" i="54"/>
  <c r="DM16" i="54"/>
  <c r="DM20" i="54"/>
  <c r="DM24" i="54"/>
  <c r="DM9" i="54"/>
  <c r="DM13" i="54"/>
  <c r="DM17" i="54"/>
  <c r="DM21" i="54"/>
  <c r="DM25" i="54"/>
  <c r="DM29" i="54"/>
  <c r="DM33" i="54"/>
  <c r="DM37" i="54"/>
  <c r="DM41" i="54"/>
  <c r="DM45" i="54"/>
  <c r="DM49" i="54"/>
  <c r="DM53" i="54"/>
  <c r="DM57" i="54"/>
  <c r="DM61" i="54"/>
  <c r="DM65" i="54"/>
  <c r="DM69" i="54"/>
  <c r="DM73" i="54"/>
  <c r="DM77" i="54"/>
  <c r="DM81" i="54"/>
  <c r="DM85" i="54"/>
  <c r="DM89" i="54"/>
  <c r="DM93" i="54"/>
  <c r="DM97" i="54"/>
  <c r="DM101" i="54"/>
  <c r="DM105" i="54"/>
  <c r="DM109" i="54"/>
  <c r="DM113" i="54"/>
  <c r="DM117" i="54"/>
  <c r="DM121" i="54"/>
  <c r="DM125" i="54"/>
  <c r="DM129" i="54"/>
  <c r="DM133" i="54"/>
  <c r="DM137" i="54"/>
  <c r="DM141" i="54"/>
  <c r="DM145" i="54"/>
  <c r="DM149" i="54"/>
  <c r="DM153" i="54"/>
  <c r="DM157" i="54"/>
  <c r="DM161" i="54"/>
  <c r="DM165" i="54"/>
  <c r="DM169" i="54"/>
  <c r="DM173" i="54"/>
  <c r="DM177" i="54"/>
  <c r="DM181" i="54"/>
  <c r="DM185" i="54"/>
  <c r="DM189" i="54"/>
  <c r="DM193" i="54"/>
  <c r="DM197" i="54"/>
  <c r="DM201" i="54"/>
  <c r="DM205" i="54"/>
  <c r="DM209" i="54"/>
  <c r="DM213" i="54"/>
  <c r="DM217" i="54"/>
  <c r="DM221" i="54"/>
  <c r="DM225" i="54"/>
  <c r="DM229" i="54"/>
  <c r="DM233" i="54"/>
  <c r="DM237" i="54"/>
  <c r="DM241" i="54"/>
  <c r="DM245" i="54"/>
  <c r="DM249" i="54"/>
  <c r="DM253" i="54"/>
  <c r="DM257" i="54"/>
  <c r="DM261" i="54"/>
  <c r="DM265" i="54"/>
  <c r="DM269" i="54"/>
  <c r="DM273" i="54"/>
  <c r="DM277" i="54"/>
  <c r="DM281" i="54"/>
  <c r="DM285" i="54"/>
  <c r="DM289" i="54"/>
  <c r="DM10" i="54"/>
  <c r="DM14" i="54"/>
  <c r="DM18" i="54"/>
  <c r="DM22" i="54"/>
  <c r="DM26" i="54"/>
  <c r="DM30" i="54"/>
  <c r="DM34" i="54"/>
  <c r="DM38" i="54"/>
  <c r="DM42" i="54"/>
  <c r="DM46" i="54"/>
  <c r="DM50" i="54"/>
  <c r="DM54" i="54"/>
  <c r="DM58" i="54"/>
  <c r="DM62" i="54"/>
  <c r="DM66" i="54"/>
  <c r="DM70" i="54"/>
  <c r="DM74" i="54"/>
  <c r="DM78" i="54"/>
  <c r="DM82" i="54"/>
  <c r="DM86" i="54"/>
  <c r="DM90" i="54"/>
  <c r="DM94" i="54"/>
  <c r="DM98" i="54"/>
  <c r="DM102" i="54"/>
  <c r="DM106" i="54"/>
  <c r="DM110" i="54"/>
  <c r="DM114" i="54"/>
  <c r="DM118" i="54"/>
  <c r="DM122" i="54"/>
  <c r="DM126" i="54"/>
  <c r="DM130" i="54"/>
  <c r="DM134" i="54"/>
  <c r="DM138" i="54"/>
  <c r="DM142" i="54"/>
  <c r="DM146" i="54"/>
  <c r="DM150" i="54"/>
  <c r="DM154" i="54"/>
  <c r="DM158" i="54"/>
  <c r="DM162" i="54"/>
  <c r="DM166" i="54"/>
  <c r="DM170" i="54"/>
  <c r="DM174" i="54"/>
  <c r="DM178" i="54"/>
  <c r="DM182" i="54"/>
  <c r="DM186" i="54"/>
  <c r="DM190" i="54"/>
  <c r="DM194" i="54"/>
  <c r="DM198" i="54"/>
  <c r="DM202" i="54"/>
  <c r="DM206" i="54"/>
  <c r="DM210" i="54"/>
  <c r="DM214" i="54"/>
  <c r="DM218" i="54"/>
  <c r="DM222" i="54"/>
  <c r="DM226" i="54"/>
  <c r="DM230" i="54"/>
  <c r="DM234" i="54"/>
  <c r="DM238" i="54"/>
  <c r="DM242" i="54"/>
  <c r="DM246" i="54"/>
  <c r="DM250" i="54"/>
  <c r="DM254" i="54"/>
  <c r="DM258" i="54"/>
  <c r="DM262" i="54"/>
  <c r="DM266" i="54"/>
  <c r="DM270" i="54"/>
  <c r="DM274" i="54"/>
  <c r="DM278" i="54"/>
  <c r="DM282" i="54"/>
  <c r="DM286" i="54"/>
  <c r="DM290" i="54"/>
  <c r="DM40" i="54"/>
  <c r="DM136" i="54"/>
  <c r="DM183" i="54"/>
  <c r="DM215" i="54"/>
  <c r="DM247" i="54"/>
  <c r="DM279" i="54"/>
  <c r="DM108" i="54"/>
  <c r="DM248" i="54"/>
  <c r="DM280" i="54"/>
  <c r="DM28" i="54"/>
  <c r="DM156" i="54"/>
  <c r="DM200" i="54"/>
  <c r="DM240" i="54"/>
  <c r="DM272" i="54"/>
  <c r="DM32" i="54"/>
  <c r="DM48" i="54"/>
  <c r="DM64" i="54"/>
  <c r="DM80" i="54"/>
  <c r="DM96" i="54"/>
  <c r="DM112" i="54"/>
  <c r="DM128" i="54"/>
  <c r="DM144" i="54"/>
  <c r="DM160" i="54"/>
  <c r="DM171" i="54"/>
  <c r="DM179" i="54"/>
  <c r="DM187" i="54"/>
  <c r="DM195" i="54"/>
  <c r="DM203" i="54"/>
  <c r="DM211" i="54"/>
  <c r="DM219" i="54"/>
  <c r="DM227" i="54"/>
  <c r="DM235" i="54"/>
  <c r="DM243" i="54"/>
  <c r="DM251" i="54"/>
  <c r="DM259" i="54"/>
  <c r="DM267" i="54"/>
  <c r="DM275" i="54"/>
  <c r="DM283" i="54"/>
  <c r="DM5" i="54"/>
  <c r="DM72" i="54"/>
  <c r="DM88" i="54"/>
  <c r="DM120" i="54"/>
  <c r="DM167" i="54"/>
  <c r="DM191" i="54"/>
  <c r="DM207" i="54"/>
  <c r="DM231" i="54"/>
  <c r="DM255" i="54"/>
  <c r="DM271" i="54"/>
  <c r="DM60" i="54"/>
  <c r="DM92" i="54"/>
  <c r="DM140" i="54"/>
  <c r="DM176" i="54"/>
  <c r="DM192" i="54"/>
  <c r="DM216" i="54"/>
  <c r="DM232" i="54"/>
  <c r="DM264" i="54"/>
  <c r="DM36" i="54"/>
  <c r="DM52" i="54"/>
  <c r="DM68" i="54"/>
  <c r="DM84" i="54"/>
  <c r="DM100" i="54"/>
  <c r="DM116" i="54"/>
  <c r="DM132" i="54"/>
  <c r="DM148" i="54"/>
  <c r="DM164" i="54"/>
  <c r="DM172" i="54"/>
  <c r="DM180" i="54"/>
  <c r="DM188" i="54"/>
  <c r="DM196" i="54"/>
  <c r="DM204" i="54"/>
  <c r="DM212" i="54"/>
  <c r="DM220" i="54"/>
  <c r="DM228" i="54"/>
  <c r="DM236" i="54"/>
  <c r="DM244" i="54"/>
  <c r="DM252" i="54"/>
  <c r="DM260" i="54"/>
  <c r="DM268" i="54"/>
  <c r="DM276" i="54"/>
  <c r="DM284" i="54"/>
  <c r="DM56" i="54"/>
  <c r="DM104" i="54"/>
  <c r="DM152" i="54"/>
  <c r="DM175" i="54"/>
  <c r="DM199" i="54"/>
  <c r="DM223" i="54"/>
  <c r="DM239" i="54"/>
  <c r="DM263" i="54"/>
  <c r="DM287" i="54"/>
  <c r="DM44" i="54"/>
  <c r="DM76" i="54"/>
  <c r="DM124" i="54"/>
  <c r="DM168" i="54"/>
  <c r="DM184" i="54"/>
  <c r="DM208" i="54"/>
  <c r="DM224" i="54"/>
  <c r="DM256" i="54"/>
  <c r="DM288" i="54"/>
  <c r="BH301" i="57"/>
  <c r="BH275" i="57"/>
  <c r="BW9" i="54"/>
  <c r="BW13" i="54"/>
  <c r="BW17" i="54"/>
  <c r="BW21" i="54"/>
  <c r="BW25" i="54"/>
  <c r="BW29" i="54"/>
  <c r="BW33" i="54"/>
  <c r="BW37" i="54"/>
  <c r="BW41" i="54"/>
  <c r="BW45" i="54"/>
  <c r="BW49" i="54"/>
  <c r="BW53" i="54"/>
  <c r="BW57" i="54"/>
  <c r="BW61" i="54"/>
  <c r="BW65" i="54"/>
  <c r="BW69" i="54"/>
  <c r="BW73" i="54"/>
  <c r="BW77" i="54"/>
  <c r="BW81" i="54"/>
  <c r="BW85" i="54"/>
  <c r="BW89" i="54"/>
  <c r="BW93" i="54"/>
  <c r="BW97" i="54"/>
  <c r="BW101" i="54"/>
  <c r="BW105" i="54"/>
  <c r="BW109" i="54"/>
  <c r="BW113" i="54"/>
  <c r="BW117" i="54"/>
  <c r="BW121" i="54"/>
  <c r="BW125" i="54"/>
  <c r="BW129" i="54"/>
  <c r="BW133" i="54"/>
  <c r="BW137" i="54"/>
  <c r="BW141" i="54"/>
  <c r="BW145" i="54"/>
  <c r="BW149" i="54"/>
  <c r="BW153" i="54"/>
  <c r="BW157" i="54"/>
  <c r="BW6" i="54"/>
  <c r="BW10" i="54"/>
  <c r="BW14" i="54"/>
  <c r="BW18" i="54"/>
  <c r="BW22" i="54"/>
  <c r="BW26" i="54"/>
  <c r="BW30" i="54"/>
  <c r="BW34" i="54"/>
  <c r="BW38" i="54"/>
  <c r="BW42" i="54"/>
  <c r="BW46" i="54"/>
  <c r="BW50" i="54"/>
  <c r="BW54" i="54"/>
  <c r="BW58" i="54"/>
  <c r="BW62" i="54"/>
  <c r="BW66" i="54"/>
  <c r="BW70" i="54"/>
  <c r="BW74" i="54"/>
  <c r="BW78" i="54"/>
  <c r="BW82" i="54"/>
  <c r="BW86" i="54"/>
  <c r="BW90" i="54"/>
  <c r="BW94" i="54"/>
  <c r="BW98" i="54"/>
  <c r="BW102" i="54"/>
  <c r="BW106" i="54"/>
  <c r="BW110" i="54"/>
  <c r="BW114" i="54"/>
  <c r="BW118" i="54"/>
  <c r="BW122" i="54"/>
  <c r="BW126" i="54"/>
  <c r="BW130" i="54"/>
  <c r="BW134" i="54"/>
  <c r="BW138" i="54"/>
  <c r="BW142" i="54"/>
  <c r="BW146" i="54"/>
  <c r="BW11" i="54"/>
  <c r="BW19" i="54"/>
  <c r="BW27" i="54"/>
  <c r="BW35" i="54"/>
  <c r="BW43" i="54"/>
  <c r="BW51" i="54"/>
  <c r="BW59" i="54"/>
  <c r="BW67" i="54"/>
  <c r="BW12" i="54"/>
  <c r="BW20" i="54"/>
  <c r="BW28" i="54"/>
  <c r="BW36" i="54"/>
  <c r="BW44" i="54"/>
  <c r="BW52" i="54"/>
  <c r="BW60" i="54"/>
  <c r="BW68" i="54"/>
  <c r="BW76" i="54"/>
  <c r="BW84" i="54"/>
  <c r="BW92" i="54"/>
  <c r="BW100" i="54"/>
  <c r="BW108" i="54"/>
  <c r="BW116" i="54"/>
  <c r="BW124" i="54"/>
  <c r="BW132" i="54"/>
  <c r="BW140" i="54"/>
  <c r="BW148" i="54"/>
  <c r="BW154" i="54"/>
  <c r="BW159" i="54"/>
  <c r="BW163" i="54"/>
  <c r="BW167" i="54"/>
  <c r="BW171" i="54"/>
  <c r="BW175" i="54"/>
  <c r="BW179" i="54"/>
  <c r="BW183" i="54"/>
  <c r="BW187" i="54"/>
  <c r="BW191" i="54"/>
  <c r="BW195" i="54"/>
  <c r="BW199" i="54"/>
  <c r="BW203" i="54"/>
  <c r="BW207" i="54"/>
  <c r="BW211" i="54"/>
  <c r="BW215" i="54"/>
  <c r="BW219" i="54"/>
  <c r="BW223" i="54"/>
  <c r="BW227" i="54"/>
  <c r="BW231" i="54"/>
  <c r="BW235" i="54"/>
  <c r="BW239" i="54"/>
  <c r="BW243" i="54"/>
  <c r="BW247" i="54"/>
  <c r="BW251" i="54"/>
  <c r="BW255" i="54"/>
  <c r="BW259" i="54"/>
  <c r="BW263" i="54"/>
  <c r="BW267" i="54"/>
  <c r="BW271" i="54"/>
  <c r="BW275" i="54"/>
  <c r="BW279" i="54"/>
  <c r="BW283" i="54"/>
  <c r="BW287" i="54"/>
  <c r="BW291" i="54"/>
  <c r="BW295" i="54"/>
  <c r="BW299" i="54"/>
  <c r="BW303" i="54"/>
  <c r="BW307" i="54"/>
  <c r="BW311" i="54"/>
  <c r="BW315" i="54"/>
  <c r="BW319" i="54"/>
  <c r="BW323" i="54"/>
  <c r="BW327" i="54"/>
  <c r="BW331" i="54"/>
  <c r="BW335" i="54"/>
  <c r="BW339" i="54"/>
  <c r="BW343" i="54"/>
  <c r="BW347" i="54"/>
  <c r="BW351" i="54"/>
  <c r="BW355" i="54"/>
  <c r="BW16" i="54"/>
  <c r="BW32" i="54"/>
  <c r="BW48" i="54"/>
  <c r="BW64" i="54"/>
  <c r="BW80" i="54"/>
  <c r="BW96" i="54"/>
  <c r="BW112" i="54"/>
  <c r="BW128" i="54"/>
  <c r="BW144" i="54"/>
  <c r="BW156" i="54"/>
  <c r="BW165" i="54"/>
  <c r="BW173" i="54"/>
  <c r="BW181" i="54"/>
  <c r="BW189" i="54"/>
  <c r="BW197" i="54"/>
  <c r="BW205" i="54"/>
  <c r="BW213" i="54"/>
  <c r="BW221" i="54"/>
  <c r="BW229" i="54"/>
  <c r="BW237" i="54"/>
  <c r="BW245" i="54"/>
  <c r="BW253" i="54"/>
  <c r="BW261" i="54"/>
  <c r="BW269" i="54"/>
  <c r="BW277" i="54"/>
  <c r="BW285" i="54"/>
  <c r="BW293" i="54"/>
  <c r="BW301" i="54"/>
  <c r="BW309" i="54"/>
  <c r="BW317" i="54"/>
  <c r="BW325" i="54"/>
  <c r="BW333" i="54"/>
  <c r="BW341" i="54"/>
  <c r="BW349" i="54"/>
  <c r="BW5" i="54"/>
  <c r="BW83" i="54"/>
  <c r="BW99" i="54"/>
  <c r="BW115" i="54"/>
  <c r="BW131" i="54"/>
  <c r="BW147" i="54"/>
  <c r="BW152" i="54"/>
  <c r="BW162" i="54"/>
  <c r="BW170" i="54"/>
  <c r="BW178" i="54"/>
  <c r="BW186" i="54"/>
  <c r="BW194" i="54"/>
  <c r="BW202" i="54"/>
  <c r="BW210" i="54"/>
  <c r="BW218" i="54"/>
  <c r="BW226" i="54"/>
  <c r="BW234" i="54"/>
  <c r="BW242" i="54"/>
  <c r="BW250" i="54"/>
  <c r="BW258" i="54"/>
  <c r="BW266" i="54"/>
  <c r="BW274" i="54"/>
  <c r="BW282" i="54"/>
  <c r="BW290" i="54"/>
  <c r="BW298" i="54"/>
  <c r="BW306" i="54"/>
  <c r="BW314" i="54"/>
  <c r="BW322" i="54"/>
  <c r="BW330" i="54"/>
  <c r="BW338" i="54"/>
  <c r="BW346" i="54"/>
  <c r="BW354" i="54"/>
  <c r="BW7" i="54"/>
  <c r="BW15" i="54"/>
  <c r="BW23" i="54"/>
  <c r="BW31" i="54"/>
  <c r="BW39" i="54"/>
  <c r="BW47" i="54"/>
  <c r="BW55" i="54"/>
  <c r="BW63" i="54"/>
  <c r="BW71" i="54"/>
  <c r="BW79" i="54"/>
  <c r="BW87" i="54"/>
  <c r="BW95" i="54"/>
  <c r="BW103" i="54"/>
  <c r="BW111" i="54"/>
  <c r="BW119" i="54"/>
  <c r="BW127" i="54"/>
  <c r="BW135" i="54"/>
  <c r="BW143" i="54"/>
  <c r="BW150" i="54"/>
  <c r="BW155" i="54"/>
  <c r="BW160" i="54"/>
  <c r="BW164" i="54"/>
  <c r="BW168" i="54"/>
  <c r="BW172" i="54"/>
  <c r="BW176" i="54"/>
  <c r="BW180" i="54"/>
  <c r="BW184" i="54"/>
  <c r="BW188" i="54"/>
  <c r="BW192" i="54"/>
  <c r="BW196" i="54"/>
  <c r="BW200" i="54"/>
  <c r="BW204" i="54"/>
  <c r="BW208" i="54"/>
  <c r="BW212" i="54"/>
  <c r="BW216" i="54"/>
  <c r="BW220" i="54"/>
  <c r="BW224" i="54"/>
  <c r="BW228" i="54"/>
  <c r="BW232" i="54"/>
  <c r="BW236" i="54"/>
  <c r="BW240" i="54"/>
  <c r="BW244" i="54"/>
  <c r="BW248" i="54"/>
  <c r="BW252" i="54"/>
  <c r="BW256" i="54"/>
  <c r="BW260" i="54"/>
  <c r="BW264" i="54"/>
  <c r="BW268" i="54"/>
  <c r="BW272" i="54"/>
  <c r="BW276" i="54"/>
  <c r="BW280" i="54"/>
  <c r="BW284" i="54"/>
  <c r="BW288" i="54"/>
  <c r="BW292" i="54"/>
  <c r="BW296" i="54"/>
  <c r="BW300" i="54"/>
  <c r="BW304" i="54"/>
  <c r="BW308" i="54"/>
  <c r="BW312" i="54"/>
  <c r="BW316" i="54"/>
  <c r="BW320" i="54"/>
  <c r="BW324" i="54"/>
  <c r="BW328" i="54"/>
  <c r="BW332" i="54"/>
  <c r="BW336" i="54"/>
  <c r="BW340" i="54"/>
  <c r="BW344" i="54"/>
  <c r="BW348" i="54"/>
  <c r="BW352" i="54"/>
  <c r="BW356" i="54"/>
  <c r="BW8" i="54"/>
  <c r="BW24" i="54"/>
  <c r="BW40" i="54"/>
  <c r="BW56" i="54"/>
  <c r="BW72" i="54"/>
  <c r="BW88" i="54"/>
  <c r="BW104" i="54"/>
  <c r="BW120" i="54"/>
  <c r="BW136" i="54"/>
  <c r="BW151" i="54"/>
  <c r="BW161" i="54"/>
  <c r="BW169" i="54"/>
  <c r="BW177" i="54"/>
  <c r="BW185" i="54"/>
  <c r="BW193" i="54"/>
  <c r="BW201" i="54"/>
  <c r="BW209" i="54"/>
  <c r="BW217" i="54"/>
  <c r="BW225" i="54"/>
  <c r="BW233" i="54"/>
  <c r="BW241" i="54"/>
  <c r="BW249" i="54"/>
  <c r="BW257" i="54"/>
  <c r="BW265" i="54"/>
  <c r="BW273" i="54"/>
  <c r="BW281" i="54"/>
  <c r="BW289" i="54"/>
  <c r="BW297" i="54"/>
  <c r="BW305" i="54"/>
  <c r="BW313" i="54"/>
  <c r="BW321" i="54"/>
  <c r="BW329" i="54"/>
  <c r="BW337" i="54"/>
  <c r="BW345" i="54"/>
  <c r="BW353" i="54"/>
  <c r="BW75" i="54"/>
  <c r="BW91" i="54"/>
  <c r="BW107" i="54"/>
  <c r="BW123" i="54"/>
  <c r="BW139" i="54"/>
  <c r="BW158" i="54"/>
  <c r="BW166" i="54"/>
  <c r="BW174" i="54"/>
  <c r="BW182" i="54"/>
  <c r="BW190" i="54"/>
  <c r="BW198" i="54"/>
  <c r="BW206" i="54"/>
  <c r="BW214" i="54"/>
  <c r="BW222" i="54"/>
  <c r="BW230" i="54"/>
  <c r="BW238" i="54"/>
  <c r="BW246" i="54"/>
  <c r="BW254" i="54"/>
  <c r="BW262" i="54"/>
  <c r="BW270" i="54"/>
  <c r="BW278" i="54"/>
  <c r="BW286" i="54"/>
  <c r="BW294" i="54"/>
  <c r="BW302" i="54"/>
  <c r="BW310" i="54"/>
  <c r="BW318" i="54"/>
  <c r="BW326" i="54"/>
  <c r="BW334" i="54"/>
  <c r="BW342" i="54"/>
  <c r="BW350" i="54"/>
  <c r="BH175" i="57"/>
  <c r="BH809" i="57"/>
  <c r="BH86" i="57"/>
  <c r="BH905" i="57"/>
  <c r="BK743" i="57"/>
  <c r="BK949" i="57"/>
  <c r="BK718" i="57"/>
  <c r="BK730" i="57"/>
  <c r="BK702" i="57"/>
  <c r="BK442" i="57"/>
  <c r="BK710" i="57"/>
  <c r="BH901" i="57"/>
  <c r="BH76" i="57"/>
  <c r="BH30" i="57"/>
  <c r="BK396" i="57"/>
  <c r="BK213" i="57"/>
  <c r="BK178" i="57"/>
  <c r="BK852" i="57"/>
  <c r="BH228" i="57"/>
  <c r="BH625" i="57"/>
  <c r="BH291" i="57"/>
  <c r="BH258" i="57"/>
  <c r="BH311" i="57"/>
  <c r="BK387" i="57"/>
  <c r="BH788" i="57"/>
  <c r="BH224" i="57"/>
  <c r="BH545" i="57"/>
  <c r="BH770" i="57"/>
  <c r="BH546" i="57"/>
  <c r="BH77" i="57"/>
  <c r="BK122" i="57"/>
  <c r="BH760" i="57"/>
  <c r="BH260" i="57"/>
  <c r="BH806" i="57"/>
  <c r="BK701" i="57"/>
  <c r="BH553" i="57"/>
  <c r="BH782" i="57"/>
  <c r="BK148" i="57"/>
  <c r="BK58" i="57"/>
  <c r="BK80" i="57"/>
  <c r="BH511" i="57"/>
  <c r="BK850" i="57"/>
  <c r="BK872" i="57"/>
  <c r="BK247" i="57"/>
  <c r="BH1123" i="57"/>
  <c r="BH130" i="57"/>
  <c r="BH231" i="57"/>
  <c r="BH822" i="57"/>
  <c r="BH580" i="57"/>
  <c r="BH573" i="57"/>
  <c r="BH628" i="57"/>
  <c r="BH598" i="57"/>
  <c r="BH281" i="57"/>
  <c r="BK936" i="57"/>
  <c r="BK391" i="57"/>
  <c r="BH767" i="57"/>
  <c r="BK697" i="57"/>
  <c r="BK401" i="57"/>
  <c r="BH787" i="57"/>
  <c r="BK837" i="57"/>
  <c r="BK864" i="57"/>
  <c r="BH765" i="57"/>
  <c r="BH761" i="57"/>
  <c r="BK386" i="57"/>
  <c r="BK400" i="57"/>
  <c r="BK403" i="57"/>
  <c r="BK878" i="57"/>
  <c r="BH766" i="57"/>
  <c r="BH769" i="57"/>
  <c r="BH790" i="57"/>
  <c r="BH791" i="57"/>
  <c r="BH789" i="57"/>
  <c r="BK845" i="57"/>
  <c r="BK883" i="57"/>
  <c r="BH793" i="57"/>
  <c r="BK836" i="57"/>
  <c r="BH256" i="57"/>
  <c r="BH823" i="57"/>
  <c r="BH521" i="57"/>
  <c r="BK742" i="57"/>
  <c r="BH617" i="57"/>
  <c r="BH287" i="57"/>
  <c r="BK859" i="57"/>
  <c r="BK830" i="57"/>
  <c r="BK860" i="57"/>
  <c r="BH821" i="57"/>
  <c r="BH555" i="57"/>
  <c r="BH620" i="57"/>
  <c r="BH285" i="57"/>
  <c r="BH509" i="57"/>
  <c r="BH841" i="57"/>
  <c r="BH830" i="57"/>
  <c r="BK868" i="57"/>
  <c r="BH259" i="57"/>
  <c r="BH257" i="57"/>
  <c r="BK861" i="57"/>
  <c r="BH820" i="57"/>
  <c r="BH556" i="57"/>
  <c r="BH207" i="57"/>
  <c r="BK869" i="57"/>
  <c r="BH277" i="57"/>
  <c r="BH286" i="57"/>
  <c r="BH526" i="57"/>
  <c r="BH508" i="57"/>
  <c r="BH606" i="57"/>
  <c r="BH852" i="57"/>
  <c r="BK862" i="57"/>
  <c r="BH807" i="57"/>
  <c r="BH817" i="57"/>
  <c r="BH206" i="57"/>
  <c r="BH850" i="57"/>
  <c r="BH513" i="57"/>
  <c r="BH599" i="57"/>
  <c r="BK871" i="57"/>
  <c r="BK853" i="57"/>
  <c r="BH197" i="57"/>
  <c r="BK870" i="57"/>
  <c r="BH602" i="57"/>
  <c r="BH601" i="57"/>
  <c r="BH622" i="57"/>
  <c r="BH261" i="57"/>
  <c r="BH442" i="57"/>
  <c r="BH560" i="57"/>
  <c r="BH520" i="57"/>
  <c r="BH733" i="57"/>
  <c r="BK721" i="57"/>
  <c r="BK846" i="57"/>
  <c r="BH604" i="57"/>
  <c r="BH603" i="57"/>
  <c r="BH616" i="57"/>
  <c r="BH304" i="57"/>
  <c r="BK842" i="57"/>
  <c r="BH600" i="57"/>
  <c r="BH562" i="57"/>
  <c r="BH516" i="57"/>
  <c r="BK851" i="57"/>
  <c r="BH1037" i="57"/>
  <c r="BH608" i="57"/>
  <c r="BH309" i="57"/>
  <c r="BK437" i="57"/>
  <c r="BH436" i="57"/>
  <c r="BH916" i="57"/>
  <c r="BH928" i="57"/>
  <c r="BH887" i="57"/>
  <c r="BH886" i="57"/>
  <c r="BH896" i="57"/>
  <c r="BK186" i="57"/>
  <c r="BH888" i="57"/>
  <c r="BK866" i="57"/>
  <c r="BK175" i="57"/>
  <c r="BK156" i="57"/>
  <c r="BH1018" i="57"/>
  <c r="BK87" i="57"/>
  <c r="BK45" i="57"/>
  <c r="BK101" i="57"/>
  <c r="BK132" i="57"/>
  <c r="BK420" i="57"/>
  <c r="BK217" i="57"/>
  <c r="BE437" i="57"/>
  <c r="BE442" i="57"/>
  <c r="BE441" i="57"/>
  <c r="BE435" i="57"/>
  <c r="BE436" i="57"/>
  <c r="BE434" i="57"/>
  <c r="BE439" i="57"/>
  <c r="BE440" i="57"/>
  <c r="BE438" i="57"/>
  <c r="BE443" i="57"/>
  <c r="BE948" i="57"/>
  <c r="BE951" i="57"/>
  <c r="BE946" i="57"/>
  <c r="BE945" i="57"/>
  <c r="BE950" i="57"/>
  <c r="BE949" i="57"/>
  <c r="BE947" i="57"/>
  <c r="BE953" i="57"/>
  <c r="BE944" i="57"/>
  <c r="BE952" i="57"/>
  <c r="BE916" i="57"/>
  <c r="BE917" i="57"/>
  <c r="BE922" i="57"/>
  <c r="BE915" i="57"/>
  <c r="BE921" i="57"/>
  <c r="BE919" i="57"/>
  <c r="BE914" i="57"/>
  <c r="BE923" i="57"/>
  <c r="BE918" i="57"/>
  <c r="BE920" i="57"/>
  <c r="BE173" i="57"/>
  <c r="BE171" i="57"/>
  <c r="BE166" i="57"/>
  <c r="BE172" i="57"/>
  <c r="BE165" i="57"/>
  <c r="BE170" i="57"/>
  <c r="BE164" i="57"/>
  <c r="BE169" i="57"/>
  <c r="BE167" i="57"/>
  <c r="BE168" i="57"/>
  <c r="BE194" i="57"/>
  <c r="BE199" i="57"/>
  <c r="BE198" i="57"/>
  <c r="BE203" i="57"/>
  <c r="BE197" i="57"/>
  <c r="BE202" i="57"/>
  <c r="BE196" i="57"/>
  <c r="BE201" i="57"/>
  <c r="BE195" i="57"/>
  <c r="BE200" i="57"/>
  <c r="BE333" i="57"/>
  <c r="BE328" i="57"/>
  <c r="BE326" i="57"/>
  <c r="BE331" i="57"/>
  <c r="BE325" i="57"/>
  <c r="BE330" i="57"/>
  <c r="BE324" i="57"/>
  <c r="BE329" i="57"/>
  <c r="BE327" i="57"/>
  <c r="BE332" i="57"/>
  <c r="BE357" i="57"/>
  <c r="BE355" i="57"/>
  <c r="BE358" i="57"/>
  <c r="BE354" i="57"/>
  <c r="BE362" i="57"/>
  <c r="BE359" i="57"/>
  <c r="BE363" i="57"/>
  <c r="BE360" i="57"/>
  <c r="BE361" i="57"/>
  <c r="BE356" i="57"/>
  <c r="BE787" i="57"/>
  <c r="BE792" i="57"/>
  <c r="BE786" i="57"/>
  <c r="BE791" i="57"/>
  <c r="BE785" i="57"/>
  <c r="BE790" i="57"/>
  <c r="BE784" i="57"/>
  <c r="BE789" i="57"/>
  <c r="BE788" i="57"/>
  <c r="BE793" i="57"/>
  <c r="BE767" i="57"/>
  <c r="BE772" i="57"/>
  <c r="BE766" i="57"/>
  <c r="BE771" i="57"/>
  <c r="BE765" i="57"/>
  <c r="BE770" i="57"/>
  <c r="BE764" i="57"/>
  <c r="BE769" i="57"/>
  <c r="BE768" i="57"/>
  <c r="BE773" i="57"/>
  <c r="BE763" i="57"/>
  <c r="BE761" i="57"/>
  <c r="BE756" i="57"/>
  <c r="BE754" i="57"/>
  <c r="BE755" i="57"/>
  <c r="BE760" i="57"/>
  <c r="BE758" i="57"/>
  <c r="BE759" i="57"/>
  <c r="BE757" i="57"/>
  <c r="BE762" i="57"/>
  <c r="BE1266" i="57"/>
  <c r="BE1271" i="57"/>
  <c r="BE1273" i="57"/>
  <c r="BE1269" i="57"/>
  <c r="BE1265" i="57"/>
  <c r="BE1270" i="57"/>
  <c r="BE1272" i="57"/>
  <c r="BE1267" i="57"/>
  <c r="BE1268" i="57"/>
  <c r="BE1264" i="57"/>
  <c r="BE625" i="57"/>
  <c r="BE630" i="57"/>
  <c r="BE624" i="57"/>
  <c r="BE629" i="57"/>
  <c r="BE627" i="57"/>
  <c r="BE628" i="57"/>
  <c r="BE633" i="57"/>
  <c r="BE631" i="57"/>
  <c r="BE632" i="57"/>
  <c r="BE626" i="57"/>
  <c r="BE592" i="57"/>
  <c r="BE586" i="57"/>
  <c r="BE585" i="57"/>
  <c r="BE590" i="57"/>
  <c r="BE584" i="57"/>
  <c r="BE589" i="57"/>
  <c r="BE587" i="57"/>
  <c r="BE588" i="57"/>
  <c r="BE593" i="57"/>
  <c r="BE591" i="57"/>
  <c r="BE637" i="57"/>
  <c r="BE642" i="57"/>
  <c r="BE641" i="57"/>
  <c r="BE643" i="57"/>
  <c r="BE636" i="57"/>
  <c r="BE634" i="57"/>
  <c r="BE635" i="57"/>
  <c r="BE640" i="57"/>
  <c r="BE638" i="57"/>
  <c r="BE639" i="57"/>
  <c r="BE73" i="57"/>
  <c r="BE71" i="57"/>
  <c r="BE66" i="57"/>
  <c r="BE68" i="57"/>
  <c r="BE65" i="57"/>
  <c r="BE70" i="57"/>
  <c r="BE72" i="57"/>
  <c r="BE69" i="57"/>
  <c r="BE67" i="57"/>
  <c r="BE64" i="57"/>
  <c r="BE45" i="57"/>
  <c r="BE50" i="57"/>
  <c r="BE52" i="57"/>
  <c r="BE49" i="57"/>
  <c r="BE47" i="57"/>
  <c r="BE48" i="57"/>
  <c r="BE53" i="57"/>
  <c r="BE51" i="57"/>
  <c r="BE46" i="57"/>
  <c r="BE44" i="57"/>
  <c r="BE34" i="57"/>
  <c r="BE39" i="57"/>
  <c r="BE38" i="57"/>
  <c r="BE43" i="57"/>
  <c r="BE37" i="57"/>
  <c r="BE42" i="57"/>
  <c r="BE36" i="57"/>
  <c r="BE41" i="57"/>
  <c r="BE35" i="57"/>
  <c r="BE40" i="57"/>
  <c r="BE89" i="57"/>
  <c r="BE87" i="57"/>
  <c r="BE92" i="57"/>
  <c r="BE93" i="57"/>
  <c r="BE91" i="57"/>
  <c r="BE86" i="57"/>
  <c r="BE84" i="57"/>
  <c r="BE85" i="57"/>
  <c r="BE90" i="57"/>
  <c r="BE88" i="57"/>
  <c r="BE114" i="57"/>
  <c r="BE119" i="57"/>
  <c r="BE118" i="57"/>
  <c r="BE123" i="57"/>
  <c r="BE117" i="57"/>
  <c r="BE122" i="57"/>
  <c r="BE116" i="57"/>
  <c r="BE121" i="57"/>
  <c r="BE115" i="57"/>
  <c r="BE120" i="57"/>
  <c r="BK1195" i="57"/>
  <c r="BK1196" i="57"/>
  <c r="BK1203" i="57"/>
  <c r="BK1194" i="57"/>
  <c r="BK1200" i="57"/>
  <c r="BK1199" i="57"/>
  <c r="BK1202" i="57"/>
  <c r="BK1198" i="57"/>
  <c r="BK1201" i="57"/>
  <c r="BK1197" i="57"/>
  <c r="BE835" i="57"/>
  <c r="BE841" i="57"/>
  <c r="BE839" i="57"/>
  <c r="BE834" i="57"/>
  <c r="BE843" i="57"/>
  <c r="BE838" i="57"/>
  <c r="BE837" i="57"/>
  <c r="BE842" i="57"/>
  <c r="BE836" i="57"/>
  <c r="BE840" i="57"/>
  <c r="BE1004" i="57"/>
  <c r="BE1012" i="57"/>
  <c r="BE1007" i="57"/>
  <c r="BE1013" i="57"/>
  <c r="BE1011" i="57"/>
  <c r="BE1006" i="57"/>
  <c r="BE1008" i="57"/>
  <c r="BE1005" i="57"/>
  <c r="BE1010" i="57"/>
  <c r="BE1009" i="57"/>
  <c r="BE995" i="57"/>
  <c r="BE1001" i="57"/>
  <c r="BE999" i="57"/>
  <c r="BE994" i="57"/>
  <c r="BE1003" i="57"/>
  <c r="BE998" i="57"/>
  <c r="BE997" i="57"/>
  <c r="BE1002" i="57"/>
  <c r="BE996" i="57"/>
  <c r="BE1000" i="57"/>
  <c r="BE1169" i="57"/>
  <c r="BE1167" i="57"/>
  <c r="BE1173" i="57"/>
  <c r="BE1171" i="57"/>
  <c r="BE1166" i="57"/>
  <c r="BE1165" i="57"/>
  <c r="BE1170" i="57"/>
  <c r="BE1172" i="57"/>
  <c r="BE1168" i="57"/>
  <c r="BE1164" i="57"/>
  <c r="BE305" i="57"/>
  <c r="BE310" i="57"/>
  <c r="BE307" i="57"/>
  <c r="BE309" i="57"/>
  <c r="BE311" i="57"/>
  <c r="BE308" i="57"/>
  <c r="BE313" i="57"/>
  <c r="BE304" i="57"/>
  <c r="BE306" i="57"/>
  <c r="BE312" i="57"/>
  <c r="BE246" i="57"/>
  <c r="BE252" i="57"/>
  <c r="BE245" i="57"/>
  <c r="BE250" i="57"/>
  <c r="BE244" i="57"/>
  <c r="BE249" i="57"/>
  <c r="BE247" i="57"/>
  <c r="BE248" i="57"/>
  <c r="BE253" i="57"/>
  <c r="BE251" i="57"/>
  <c r="BE274" i="57"/>
  <c r="BE279" i="57"/>
  <c r="BE278" i="57"/>
  <c r="BE283" i="57"/>
  <c r="BE277" i="57"/>
  <c r="BE282" i="57"/>
  <c r="BE276" i="57"/>
  <c r="BE281" i="57"/>
  <c r="BE275" i="57"/>
  <c r="BE280" i="57"/>
  <c r="BK1230" i="57"/>
  <c r="BK1228" i="57"/>
  <c r="BK1229" i="57"/>
  <c r="BK1224" i="57"/>
  <c r="BK1231" i="57"/>
  <c r="BK1232" i="57"/>
  <c r="BK1225" i="57"/>
  <c r="BK1226" i="57"/>
  <c r="BK1233" i="57"/>
  <c r="BK1227" i="57"/>
  <c r="BH1192" i="57"/>
  <c r="BH1184" i="57"/>
  <c r="BH1193" i="57"/>
  <c r="BH1186" i="57"/>
  <c r="BH1187" i="57"/>
  <c r="BH1191" i="57"/>
  <c r="BH1189" i="57"/>
  <c r="BH1185" i="57"/>
  <c r="BH1190" i="57"/>
  <c r="BH1188" i="57"/>
  <c r="BH1183" i="57"/>
  <c r="BH1175" i="57"/>
  <c r="BH1174" i="57"/>
  <c r="BH1178" i="57"/>
  <c r="BH1176" i="57"/>
  <c r="BH1180" i="57"/>
  <c r="BH1182" i="57"/>
  <c r="BH1181" i="57"/>
  <c r="BH1179" i="57"/>
  <c r="BH1177" i="57"/>
  <c r="BH1247" i="57"/>
  <c r="BH1245" i="57"/>
  <c r="BH1246" i="57"/>
  <c r="BH1244" i="57"/>
  <c r="BH1251" i="57"/>
  <c r="BH1248" i="57"/>
  <c r="BH1249" i="57"/>
  <c r="BH1252" i="57"/>
  <c r="BH1250" i="57"/>
  <c r="BH1253" i="57"/>
  <c r="BH1237" i="57"/>
  <c r="BH1241" i="57"/>
  <c r="BH1243" i="57"/>
  <c r="BH1239" i="57"/>
  <c r="BH1242" i="57"/>
  <c r="BH1236" i="57"/>
  <c r="BH1240" i="57"/>
  <c r="BH1234" i="57"/>
  <c r="BH1235" i="57"/>
  <c r="BH1238" i="57"/>
  <c r="BE496" i="57"/>
  <c r="BE494" i="57"/>
  <c r="BE503" i="57"/>
  <c r="BE500" i="57"/>
  <c r="BE498" i="57"/>
  <c r="BE495" i="57"/>
  <c r="BE497" i="57"/>
  <c r="BE502" i="57"/>
  <c r="BE501" i="57"/>
  <c r="BE499" i="57"/>
  <c r="BE1108" i="57"/>
  <c r="BE1109" i="57"/>
  <c r="BE1107" i="57"/>
  <c r="BE1113" i="57"/>
  <c r="BE1111" i="57"/>
  <c r="BE1106" i="57"/>
  <c r="BE1105" i="57"/>
  <c r="BE1110" i="57"/>
  <c r="BE1112" i="57"/>
  <c r="BE1104" i="57"/>
  <c r="BE1076" i="57"/>
  <c r="BE1077" i="57"/>
  <c r="BE1082" i="57"/>
  <c r="BE1075" i="57"/>
  <c r="BE1081" i="57"/>
  <c r="BE1079" i="57"/>
  <c r="BE1074" i="57"/>
  <c r="BE1083" i="57"/>
  <c r="BE1078" i="57"/>
  <c r="BE1080" i="57"/>
  <c r="BE709" i="57"/>
  <c r="BE704" i="57"/>
  <c r="BE708" i="57"/>
  <c r="BE713" i="57"/>
  <c r="BE711" i="57"/>
  <c r="BE706" i="57"/>
  <c r="BE707" i="57"/>
  <c r="BE705" i="57"/>
  <c r="BE710" i="57"/>
  <c r="BE712" i="57"/>
  <c r="BE674" i="57"/>
  <c r="BE680" i="57"/>
  <c r="BE678" i="57"/>
  <c r="BE675" i="57"/>
  <c r="BE677" i="57"/>
  <c r="BE682" i="57"/>
  <c r="BE683" i="57"/>
  <c r="BE681" i="57"/>
  <c r="BE679" i="57"/>
  <c r="BE676" i="57"/>
  <c r="BE424" i="57"/>
  <c r="BE429" i="57"/>
  <c r="BE427" i="57"/>
  <c r="BE428" i="57"/>
  <c r="BE433" i="57"/>
  <c r="BE431" i="57"/>
  <c r="BE432" i="57"/>
  <c r="BE426" i="57"/>
  <c r="BE425" i="57"/>
  <c r="BE430" i="57"/>
  <c r="BE416" i="57"/>
  <c r="BE414" i="57"/>
  <c r="BE423" i="57"/>
  <c r="BE420" i="57"/>
  <c r="BE418" i="57"/>
  <c r="BE415" i="57"/>
  <c r="BE417" i="57"/>
  <c r="BE422" i="57"/>
  <c r="BE419" i="57"/>
  <c r="BE421" i="57"/>
  <c r="BE931" i="57"/>
  <c r="BE926" i="57"/>
  <c r="BE925" i="57"/>
  <c r="BE930" i="57"/>
  <c r="BE929" i="57"/>
  <c r="BE927" i="57"/>
  <c r="BE933" i="57"/>
  <c r="BE932" i="57"/>
  <c r="BE924" i="57"/>
  <c r="BE928" i="57"/>
  <c r="BE895" i="57"/>
  <c r="BE901" i="57"/>
  <c r="BE899" i="57"/>
  <c r="BE894" i="57"/>
  <c r="BE903" i="57"/>
  <c r="BE898" i="57"/>
  <c r="BE897" i="57"/>
  <c r="BE902" i="57"/>
  <c r="BE900" i="57"/>
  <c r="BE896" i="57"/>
  <c r="BE186" i="57"/>
  <c r="BE188" i="57"/>
  <c r="BE185" i="57"/>
  <c r="BE190" i="57"/>
  <c r="BE192" i="57"/>
  <c r="BE189" i="57"/>
  <c r="BE187" i="57"/>
  <c r="BE184" i="57"/>
  <c r="BE193" i="57"/>
  <c r="BE191" i="57"/>
  <c r="BE229" i="57"/>
  <c r="BE227" i="57"/>
  <c r="BE232" i="57"/>
  <c r="BE233" i="57"/>
  <c r="BE231" i="57"/>
  <c r="BE226" i="57"/>
  <c r="BE224" i="57"/>
  <c r="BE225" i="57"/>
  <c r="BE230" i="57"/>
  <c r="BE228" i="57"/>
  <c r="BE177" i="57"/>
  <c r="BE182" i="57"/>
  <c r="BE176" i="57"/>
  <c r="BE181" i="57"/>
  <c r="BE175" i="57"/>
  <c r="BE180" i="57"/>
  <c r="BE174" i="57"/>
  <c r="BE179" i="57"/>
  <c r="BE178" i="57"/>
  <c r="BE183" i="57"/>
  <c r="BE392" i="57"/>
  <c r="BE386" i="57"/>
  <c r="BE385" i="57"/>
  <c r="BE390" i="57"/>
  <c r="BE384" i="57"/>
  <c r="BE389" i="57"/>
  <c r="BE387" i="57"/>
  <c r="BE388" i="57"/>
  <c r="BE393" i="57"/>
  <c r="BE391" i="57"/>
  <c r="BE334" i="57"/>
  <c r="BE343" i="57"/>
  <c r="BE338" i="57"/>
  <c r="BE339" i="57"/>
  <c r="BE342" i="57"/>
  <c r="BE340" i="57"/>
  <c r="BE337" i="57"/>
  <c r="BE335" i="57"/>
  <c r="BE341" i="57"/>
  <c r="BE336" i="57"/>
  <c r="BE744" i="57"/>
  <c r="BE749" i="57"/>
  <c r="BE748" i="57"/>
  <c r="BE753" i="57"/>
  <c r="BE747" i="57"/>
  <c r="BE752" i="57"/>
  <c r="BE746" i="57"/>
  <c r="BE751" i="57"/>
  <c r="BE745" i="57"/>
  <c r="BE750" i="57"/>
  <c r="BE735" i="57"/>
  <c r="BE740" i="57"/>
  <c r="BE738" i="57"/>
  <c r="BE739" i="57"/>
  <c r="BE737" i="57"/>
  <c r="BE742" i="57"/>
  <c r="BE743" i="57"/>
  <c r="BE741" i="57"/>
  <c r="BE736" i="57"/>
  <c r="BE734" i="57"/>
  <c r="BE1246" i="57"/>
  <c r="BE1251" i="57"/>
  <c r="BE1245" i="57"/>
  <c r="BE1247" i="57"/>
  <c r="BE1253" i="57"/>
  <c r="BE1249" i="57"/>
  <c r="BE1244" i="57"/>
  <c r="BE1252" i="57"/>
  <c r="BE1248" i="57"/>
  <c r="BE1250" i="57"/>
  <c r="BE1243" i="57"/>
  <c r="BE1235" i="57"/>
  <c r="BE1238" i="57"/>
  <c r="BE1241" i="57"/>
  <c r="BE1240" i="57"/>
  <c r="BE1237" i="57"/>
  <c r="BE1242" i="57"/>
  <c r="BE1239" i="57"/>
  <c r="BE1236" i="57"/>
  <c r="BE1234" i="57"/>
  <c r="BE616" i="57"/>
  <c r="BE614" i="57"/>
  <c r="BE619" i="57"/>
  <c r="BE620" i="57"/>
  <c r="BE618" i="57"/>
  <c r="BE623" i="57"/>
  <c r="BE617" i="57"/>
  <c r="BE622" i="57"/>
  <c r="BE621" i="57"/>
  <c r="BE615" i="57"/>
  <c r="BE33" i="57"/>
  <c r="BE31" i="57"/>
  <c r="BE26" i="57"/>
  <c r="BE28" i="57"/>
  <c r="BE25" i="57"/>
  <c r="BE30" i="57"/>
  <c r="BE32" i="57"/>
  <c r="BE29" i="57"/>
  <c r="BE27" i="57"/>
  <c r="BE24" i="57"/>
  <c r="BE17" i="57"/>
  <c r="BE22" i="57"/>
  <c r="BE16" i="57"/>
  <c r="BE21" i="57"/>
  <c r="BE15" i="57"/>
  <c r="BE20" i="57"/>
  <c r="BE14" i="57"/>
  <c r="BE19" i="57"/>
  <c r="BE18" i="57"/>
  <c r="BE23" i="57"/>
  <c r="BE106" i="57"/>
  <c r="BE104" i="57"/>
  <c r="BE105" i="57"/>
  <c r="BE110" i="57"/>
  <c r="BE108" i="57"/>
  <c r="BE109" i="57"/>
  <c r="BE107" i="57"/>
  <c r="BE112" i="57"/>
  <c r="BE113" i="57"/>
  <c r="BE111" i="57"/>
  <c r="BE97" i="57"/>
  <c r="BE102" i="57"/>
  <c r="BE100" i="57"/>
  <c r="BE101" i="57"/>
  <c r="BE95" i="57"/>
  <c r="BE96" i="57"/>
  <c r="BE94" i="57"/>
  <c r="BE99" i="57"/>
  <c r="BE98" i="57"/>
  <c r="BE103" i="57"/>
  <c r="BK1183" i="57"/>
  <c r="BK1180" i="57"/>
  <c r="BK1175" i="57"/>
  <c r="BK1181" i="57"/>
  <c r="BK1178" i="57"/>
  <c r="BK1177" i="57"/>
  <c r="BK1174" i="57"/>
  <c r="BK1182" i="57"/>
  <c r="BK1179" i="57"/>
  <c r="BK1176" i="57"/>
  <c r="BE829" i="57"/>
  <c r="BE827" i="57"/>
  <c r="BE833" i="57"/>
  <c r="BE831" i="57"/>
  <c r="BE826" i="57"/>
  <c r="BE825" i="57"/>
  <c r="BE830" i="57"/>
  <c r="BE832" i="57"/>
  <c r="BE828" i="57"/>
  <c r="BE824" i="57"/>
  <c r="BE852" i="57"/>
  <c r="BE849" i="57"/>
  <c r="BE847" i="57"/>
  <c r="BE853" i="57"/>
  <c r="BE851" i="57"/>
  <c r="BE846" i="57"/>
  <c r="BE845" i="57"/>
  <c r="BE850" i="57"/>
  <c r="BE848" i="57"/>
  <c r="BE844" i="57"/>
  <c r="BE816" i="57"/>
  <c r="BE814" i="57"/>
  <c r="BE815" i="57"/>
  <c r="BE820" i="57"/>
  <c r="BE818" i="57"/>
  <c r="BE819" i="57"/>
  <c r="BE817" i="57"/>
  <c r="BE822" i="57"/>
  <c r="BE823" i="57"/>
  <c r="BE821" i="57"/>
  <c r="BE987" i="57"/>
  <c r="BE993" i="57"/>
  <c r="BE991" i="57"/>
  <c r="BE986" i="57"/>
  <c r="BE985" i="57"/>
  <c r="BE990" i="57"/>
  <c r="BE989" i="57"/>
  <c r="BE984" i="57"/>
  <c r="BE988" i="57"/>
  <c r="BE992" i="57"/>
  <c r="BE980" i="57"/>
  <c r="BE977" i="57"/>
  <c r="BE982" i="57"/>
  <c r="BE975" i="57"/>
  <c r="BE981" i="57"/>
  <c r="BE979" i="57"/>
  <c r="BE974" i="57"/>
  <c r="BE983" i="57"/>
  <c r="BE978" i="57"/>
  <c r="BE976" i="57"/>
  <c r="BE1148" i="57"/>
  <c r="BE1151" i="57"/>
  <c r="BE1146" i="57"/>
  <c r="BE1145" i="57"/>
  <c r="BE1150" i="57"/>
  <c r="BE1152" i="57"/>
  <c r="BE1149" i="57"/>
  <c r="BE1144" i="57"/>
  <c r="BE1147" i="57"/>
  <c r="BE1153" i="57"/>
  <c r="BE273" i="57"/>
  <c r="BE271" i="57"/>
  <c r="BE266" i="57"/>
  <c r="BE268" i="57"/>
  <c r="BE265" i="57"/>
  <c r="BE270" i="57"/>
  <c r="BE272" i="57"/>
  <c r="BE269" i="57"/>
  <c r="BE267" i="57"/>
  <c r="BE264" i="57"/>
  <c r="BE257" i="57"/>
  <c r="BE262" i="57"/>
  <c r="BE256" i="57"/>
  <c r="BE261" i="57"/>
  <c r="BE255" i="57"/>
  <c r="BE260" i="57"/>
  <c r="BE254" i="57"/>
  <c r="BE259" i="57"/>
  <c r="BE258" i="57"/>
  <c r="BE263" i="57"/>
  <c r="BK1211" i="57"/>
  <c r="BK1213" i="57"/>
  <c r="BK1208" i="57"/>
  <c r="BK1205" i="57"/>
  <c r="BK1204" i="57"/>
  <c r="BK1210" i="57"/>
  <c r="BK1207" i="57"/>
  <c r="BK1206" i="57"/>
  <c r="BK1212" i="57"/>
  <c r="BK1209" i="57"/>
  <c r="BK1247" i="57"/>
  <c r="BK1251" i="57"/>
  <c r="BK1249" i="57"/>
  <c r="BK1252" i="57"/>
  <c r="BK1253" i="57"/>
  <c r="BK1248" i="57"/>
  <c r="BK1246" i="57"/>
  <c r="BK1250" i="57"/>
  <c r="BK1245" i="57"/>
  <c r="BK1244" i="57"/>
  <c r="BK1238" i="57"/>
  <c r="BK1237" i="57"/>
  <c r="BK1236" i="57"/>
  <c r="BK1235" i="57"/>
  <c r="BK1241" i="57"/>
  <c r="BK1243" i="57"/>
  <c r="BK1242" i="57"/>
  <c r="BK1239" i="57"/>
  <c r="BK1240" i="57"/>
  <c r="BK1234" i="57"/>
  <c r="BH1212" i="57"/>
  <c r="BH1211" i="57"/>
  <c r="BH1213" i="57"/>
  <c r="BH1210" i="57"/>
  <c r="BH1206" i="57"/>
  <c r="BH1209" i="57"/>
  <c r="BH1204" i="57"/>
  <c r="BH1207" i="57"/>
  <c r="BH1205" i="57"/>
  <c r="BH1208" i="57"/>
  <c r="BE545" i="57"/>
  <c r="BE550" i="57"/>
  <c r="BE544" i="57"/>
  <c r="BE549" i="57"/>
  <c r="BE547" i="57"/>
  <c r="BE548" i="57"/>
  <c r="BE553" i="57"/>
  <c r="BE551" i="57"/>
  <c r="BE552" i="57"/>
  <c r="BE546" i="57"/>
  <c r="BE484" i="57"/>
  <c r="BE489" i="57"/>
  <c r="BE487" i="57"/>
  <c r="BE488" i="57"/>
  <c r="BE493" i="57"/>
  <c r="BE491" i="57"/>
  <c r="BE492" i="57"/>
  <c r="BE486" i="57"/>
  <c r="BE485" i="57"/>
  <c r="BE490" i="57"/>
  <c r="BE536" i="57"/>
  <c r="BE534" i="57"/>
  <c r="BE539" i="57"/>
  <c r="BE540" i="57"/>
  <c r="BE538" i="57"/>
  <c r="BE543" i="57"/>
  <c r="BE537" i="57"/>
  <c r="BE542" i="57"/>
  <c r="BE541" i="57"/>
  <c r="BE535" i="57"/>
  <c r="BE1084" i="57"/>
  <c r="BE1092" i="57"/>
  <c r="BE1085" i="57"/>
  <c r="BE1090" i="57"/>
  <c r="BE1089" i="57"/>
  <c r="BE1088" i="57"/>
  <c r="BE1087" i="57"/>
  <c r="BE1093" i="57"/>
  <c r="BE1091" i="57"/>
  <c r="BE1086" i="57"/>
  <c r="BE1055" i="57"/>
  <c r="BE1061" i="57"/>
  <c r="BE1059" i="57"/>
  <c r="BE1054" i="57"/>
  <c r="BE1063" i="57"/>
  <c r="BE1058" i="57"/>
  <c r="BE1057" i="57"/>
  <c r="BE1062" i="57"/>
  <c r="BE1060" i="57"/>
  <c r="BE1056" i="57"/>
  <c r="BE656" i="57"/>
  <c r="BE654" i="57"/>
  <c r="BE663" i="57"/>
  <c r="BE660" i="57"/>
  <c r="BE658" i="57"/>
  <c r="BE655" i="57"/>
  <c r="BE657" i="57"/>
  <c r="BE662" i="57"/>
  <c r="BE661" i="57"/>
  <c r="BE659" i="57"/>
  <c r="BE465" i="57"/>
  <c r="BE470" i="57"/>
  <c r="BE464" i="57"/>
  <c r="BE469" i="57"/>
  <c r="BE467" i="57"/>
  <c r="BE468" i="57"/>
  <c r="BE473" i="57"/>
  <c r="BE471" i="57"/>
  <c r="BE472" i="57"/>
  <c r="BE466" i="57"/>
  <c r="BE452" i="57"/>
  <c r="BE446" i="57"/>
  <c r="BE445" i="57"/>
  <c r="BE450" i="57"/>
  <c r="BE444" i="57"/>
  <c r="BE449" i="57"/>
  <c r="BE451" i="57"/>
  <c r="BE448" i="57"/>
  <c r="BE453" i="57"/>
  <c r="BE447" i="57"/>
  <c r="BE477" i="57"/>
  <c r="BE482" i="57"/>
  <c r="BE481" i="57"/>
  <c r="BE483" i="57"/>
  <c r="BE476" i="57"/>
  <c r="BE474" i="57"/>
  <c r="BE475" i="57"/>
  <c r="BE480" i="57"/>
  <c r="BE478" i="57"/>
  <c r="BE479" i="57"/>
  <c r="BE955" i="57"/>
  <c r="BE961" i="57"/>
  <c r="BE959" i="57"/>
  <c r="BE954" i="57"/>
  <c r="BE963" i="57"/>
  <c r="BE958" i="57"/>
  <c r="BE957" i="57"/>
  <c r="BE962" i="57"/>
  <c r="BE960" i="57"/>
  <c r="BE956" i="57"/>
  <c r="BE234" i="57"/>
  <c r="BE239" i="57"/>
  <c r="BE238" i="57"/>
  <c r="BE243" i="57"/>
  <c r="BE237" i="57"/>
  <c r="BE242" i="57"/>
  <c r="BE236" i="57"/>
  <c r="BE241" i="57"/>
  <c r="BE235" i="57"/>
  <c r="BE240" i="57"/>
  <c r="BE345" i="57"/>
  <c r="BE344" i="57"/>
  <c r="BE352" i="57"/>
  <c r="BE349" i="57"/>
  <c r="BE350" i="57"/>
  <c r="BE347" i="57"/>
  <c r="BE353" i="57"/>
  <c r="BE346" i="57"/>
  <c r="BE348" i="57"/>
  <c r="BE351" i="57"/>
  <c r="BE397" i="57"/>
  <c r="BE402" i="57"/>
  <c r="BE401" i="57"/>
  <c r="BE403" i="57"/>
  <c r="BE396" i="57"/>
  <c r="BE394" i="57"/>
  <c r="BE395" i="57"/>
  <c r="BE400" i="57"/>
  <c r="BE398" i="57"/>
  <c r="BE399" i="57"/>
  <c r="BE795" i="57"/>
  <c r="BE800" i="57"/>
  <c r="BE798" i="57"/>
  <c r="BE799" i="57"/>
  <c r="BE797" i="57"/>
  <c r="BE802" i="57"/>
  <c r="BE803" i="57"/>
  <c r="BE801" i="57"/>
  <c r="BE796" i="57"/>
  <c r="BE794" i="57"/>
  <c r="BE1274" i="57"/>
  <c r="BE1275" i="57"/>
  <c r="BE1279" i="57"/>
  <c r="BE1283" i="57"/>
  <c r="BE1277" i="57"/>
  <c r="BE1281" i="57"/>
  <c r="BE1276" i="57"/>
  <c r="BE1282" i="57"/>
  <c r="BE1280" i="57"/>
  <c r="BE1278" i="57"/>
  <c r="BE1222" i="57"/>
  <c r="BE1217" i="57"/>
  <c r="BE1221" i="57"/>
  <c r="BE1214" i="57"/>
  <c r="BE1219" i="57"/>
  <c r="BE1223" i="57"/>
  <c r="BE1220" i="57"/>
  <c r="BE1218" i="57"/>
  <c r="BE1215" i="57"/>
  <c r="BE1216" i="57"/>
  <c r="BE597" i="57"/>
  <c r="BE602" i="57"/>
  <c r="BE601" i="57"/>
  <c r="BE595" i="57"/>
  <c r="BE596" i="57"/>
  <c r="BE594" i="57"/>
  <c r="BE599" i="57"/>
  <c r="BE600" i="57"/>
  <c r="BE598" i="57"/>
  <c r="BE603" i="57"/>
  <c r="BE13" i="57"/>
  <c r="BE11" i="57"/>
  <c r="BE6" i="57"/>
  <c r="BE12" i="57"/>
  <c r="BE5" i="57"/>
  <c r="BE10" i="57"/>
  <c r="BE8" i="57"/>
  <c r="BE9" i="57"/>
  <c r="BE7" i="57"/>
  <c r="BE74" i="57"/>
  <c r="BE79" i="57"/>
  <c r="BE78" i="57"/>
  <c r="BE83" i="57"/>
  <c r="BE77" i="57"/>
  <c r="BE82" i="57"/>
  <c r="BE76" i="57"/>
  <c r="BE81" i="57"/>
  <c r="BE75" i="57"/>
  <c r="BE80" i="57"/>
  <c r="BE154" i="57"/>
  <c r="BE159" i="57"/>
  <c r="BE158" i="57"/>
  <c r="BE163" i="57"/>
  <c r="BE157" i="57"/>
  <c r="BE162" i="57"/>
  <c r="BE156" i="57"/>
  <c r="BE161" i="57"/>
  <c r="BE155" i="57"/>
  <c r="BE160" i="57"/>
  <c r="BE877" i="57"/>
  <c r="BE882" i="57"/>
  <c r="BE875" i="57"/>
  <c r="BE881" i="57"/>
  <c r="BE879" i="57"/>
  <c r="BE874" i="57"/>
  <c r="BE883" i="57"/>
  <c r="BE878" i="57"/>
  <c r="BE880" i="57"/>
  <c r="BE876" i="57"/>
  <c r="BE1037" i="57"/>
  <c r="BE1042" i="57"/>
  <c r="BE1035" i="57"/>
  <c r="BE1041" i="57"/>
  <c r="BE1039" i="57"/>
  <c r="BE1034" i="57"/>
  <c r="BE1043" i="57"/>
  <c r="BE1038" i="57"/>
  <c r="BE1036" i="57"/>
  <c r="BE1040" i="57"/>
  <c r="BE1197" i="57"/>
  <c r="BE1202" i="57"/>
  <c r="BE1195" i="57"/>
  <c r="BE1201" i="57"/>
  <c r="BE1199" i="57"/>
  <c r="BE1194" i="57"/>
  <c r="BE1203" i="57"/>
  <c r="BE1198" i="57"/>
  <c r="BE1196" i="57"/>
  <c r="BE1200" i="57"/>
  <c r="BE1140" i="57"/>
  <c r="BE1137" i="57"/>
  <c r="BE1142" i="57"/>
  <c r="BE1135" i="57"/>
  <c r="BE1141" i="57"/>
  <c r="BE1139" i="57"/>
  <c r="BE1134" i="57"/>
  <c r="BE1143" i="57"/>
  <c r="BE1138" i="57"/>
  <c r="BE1136" i="57"/>
  <c r="BE317" i="57"/>
  <c r="BE322" i="57"/>
  <c r="BE323" i="57"/>
  <c r="BE318" i="57"/>
  <c r="BE316" i="57"/>
  <c r="BE319" i="57"/>
  <c r="BE321" i="57"/>
  <c r="BE320" i="57"/>
  <c r="BE314" i="57"/>
  <c r="BE315" i="57"/>
  <c r="BK1264" i="57"/>
  <c r="BK1265" i="57"/>
  <c r="BK1273" i="57"/>
  <c r="BK1270" i="57"/>
  <c r="BK1272" i="57"/>
  <c r="BK1271" i="57"/>
  <c r="BK1268" i="57"/>
  <c r="BK1269" i="57"/>
  <c r="BK1267" i="57"/>
  <c r="BK1266" i="57"/>
  <c r="BK1254" i="57"/>
  <c r="BK1256" i="57"/>
  <c r="BK1261" i="57"/>
  <c r="BK1258" i="57"/>
  <c r="BK1263" i="57"/>
  <c r="BK1260" i="57"/>
  <c r="BK1257" i="57"/>
  <c r="BK1262" i="57"/>
  <c r="BK1255" i="57"/>
  <c r="BK1259" i="57"/>
  <c r="BK1216" i="57"/>
  <c r="BK1220" i="57"/>
  <c r="BK1221" i="57"/>
  <c r="BK1215" i="57"/>
  <c r="BK1218" i="57"/>
  <c r="BK1223" i="57"/>
  <c r="BK1214" i="57"/>
  <c r="BK1217" i="57"/>
  <c r="BK1219" i="57"/>
  <c r="BK1222" i="57"/>
  <c r="BH1197" i="57"/>
  <c r="BH1198" i="57"/>
  <c r="BH1200" i="57"/>
  <c r="BH1196" i="57"/>
  <c r="BH1199" i="57"/>
  <c r="BH1203" i="57"/>
  <c r="BH1195" i="57"/>
  <c r="BH1202" i="57"/>
  <c r="BH1201" i="57"/>
  <c r="BH1194" i="57"/>
  <c r="BH1230" i="57"/>
  <c r="BH1229" i="57"/>
  <c r="BH1228" i="57"/>
  <c r="BH1226" i="57"/>
  <c r="BH1224" i="57"/>
  <c r="BH1233" i="57"/>
  <c r="BH1231" i="57"/>
  <c r="BH1227" i="57"/>
  <c r="BH1225" i="57"/>
  <c r="BH1232" i="57"/>
  <c r="BH1265" i="57"/>
  <c r="BH1264" i="57"/>
  <c r="BH1273" i="57"/>
  <c r="BH1271" i="57"/>
  <c r="BH1268" i="57"/>
  <c r="BH1269" i="57"/>
  <c r="BH1266" i="57"/>
  <c r="BH1267" i="57"/>
  <c r="BH1272" i="57"/>
  <c r="BH1270" i="57"/>
  <c r="BH1282" i="57"/>
  <c r="BH1277" i="57"/>
  <c r="BH1274" i="57"/>
  <c r="BH1283" i="57"/>
  <c r="BH1278" i="57"/>
  <c r="BH1276" i="57"/>
  <c r="BH1281" i="57"/>
  <c r="BH1275" i="57"/>
  <c r="BH1279" i="57"/>
  <c r="BH1280" i="57"/>
  <c r="BE508" i="57"/>
  <c r="BE513" i="57"/>
  <c r="BE511" i="57"/>
  <c r="BE512" i="57"/>
  <c r="BE506" i="57"/>
  <c r="BE505" i="57"/>
  <c r="BE510" i="57"/>
  <c r="BE504" i="57"/>
  <c r="BE509" i="57"/>
  <c r="BE507" i="57"/>
  <c r="BE532" i="57"/>
  <c r="BE526" i="57"/>
  <c r="BE525" i="57"/>
  <c r="BE530" i="57"/>
  <c r="BE524" i="57"/>
  <c r="BE529" i="57"/>
  <c r="BE531" i="57"/>
  <c r="BE528" i="57"/>
  <c r="BE533" i="57"/>
  <c r="BE527" i="57"/>
  <c r="BE1115" i="57"/>
  <c r="BE1121" i="57"/>
  <c r="BE1119" i="57"/>
  <c r="BE1114" i="57"/>
  <c r="BE1123" i="57"/>
  <c r="BE1118" i="57"/>
  <c r="BE1117" i="57"/>
  <c r="BE1122" i="57"/>
  <c r="BE1120" i="57"/>
  <c r="BE1116" i="57"/>
  <c r="BE685" i="57"/>
  <c r="BE690" i="57"/>
  <c r="BE684" i="57"/>
  <c r="BE689" i="57"/>
  <c r="BE687" i="57"/>
  <c r="BE692" i="57"/>
  <c r="BE693" i="57"/>
  <c r="BE688" i="57"/>
  <c r="BE686" i="57"/>
  <c r="BE691" i="57"/>
  <c r="BE715" i="57"/>
  <c r="BE718" i="57"/>
  <c r="BE720" i="57"/>
  <c r="BE723" i="57"/>
  <c r="BE717" i="57"/>
  <c r="BE716" i="57"/>
  <c r="BE714" i="57"/>
  <c r="BE721" i="57"/>
  <c r="BE722" i="57"/>
  <c r="BE719" i="57"/>
  <c r="BE408" i="57"/>
  <c r="BE413" i="57"/>
  <c r="BE411" i="57"/>
  <c r="BE412" i="57"/>
  <c r="BE406" i="57"/>
  <c r="BE405" i="57"/>
  <c r="BE410" i="57"/>
  <c r="BE404" i="57"/>
  <c r="BE409" i="57"/>
  <c r="BE407" i="57"/>
  <c r="BE456" i="57"/>
  <c r="BE454" i="57"/>
  <c r="BE459" i="57"/>
  <c r="BE460" i="57"/>
  <c r="BE458" i="57"/>
  <c r="BE463" i="57"/>
  <c r="BE457" i="57"/>
  <c r="BE462" i="57"/>
  <c r="BE461" i="57"/>
  <c r="BE455" i="57"/>
  <c r="BE908" i="57"/>
  <c r="BE912" i="57"/>
  <c r="BE905" i="57"/>
  <c r="BE910" i="57"/>
  <c r="BE909" i="57"/>
  <c r="BE904" i="57"/>
  <c r="BE907" i="57"/>
  <c r="BE913" i="57"/>
  <c r="BE911" i="57"/>
  <c r="BE906" i="57"/>
  <c r="BE885" i="57"/>
  <c r="BE890" i="57"/>
  <c r="BE889" i="57"/>
  <c r="BE887" i="57"/>
  <c r="BE893" i="57"/>
  <c r="BE891" i="57"/>
  <c r="BE886" i="57"/>
  <c r="BE884" i="57"/>
  <c r="BE888" i="57"/>
  <c r="BE892" i="57"/>
  <c r="BE935" i="57"/>
  <c r="BE941" i="57"/>
  <c r="BE939" i="57"/>
  <c r="BE934" i="57"/>
  <c r="BE943" i="57"/>
  <c r="BE938" i="57"/>
  <c r="BE937" i="57"/>
  <c r="BE942" i="57"/>
  <c r="BE940" i="57"/>
  <c r="BE936" i="57"/>
  <c r="BE205" i="57"/>
  <c r="BE210" i="57"/>
  <c r="BE208" i="57"/>
  <c r="BE209" i="57"/>
  <c r="BE207" i="57"/>
  <c r="BE212" i="57"/>
  <c r="BE213" i="57"/>
  <c r="BE211" i="57"/>
  <c r="BE206" i="57"/>
  <c r="BE204" i="57"/>
  <c r="BE217" i="57"/>
  <c r="BE222" i="57"/>
  <c r="BE220" i="57"/>
  <c r="BE221" i="57"/>
  <c r="BE215" i="57"/>
  <c r="BE216" i="57"/>
  <c r="BE214" i="57"/>
  <c r="BE219" i="57"/>
  <c r="BE218" i="57"/>
  <c r="BE223" i="57"/>
  <c r="BE365" i="57"/>
  <c r="BE370" i="57"/>
  <c r="BE364" i="57"/>
  <c r="BE369" i="57"/>
  <c r="BE371" i="57"/>
  <c r="BE368" i="57"/>
  <c r="BE373" i="57"/>
  <c r="BE367" i="57"/>
  <c r="BE372" i="57"/>
  <c r="BE366" i="57"/>
  <c r="BE376" i="57"/>
  <c r="BE374" i="57"/>
  <c r="BE380" i="57"/>
  <c r="BE378" i="57"/>
  <c r="BE383" i="57"/>
  <c r="BE377" i="57"/>
  <c r="BE382" i="57"/>
  <c r="BE381" i="57"/>
  <c r="BE375" i="57"/>
  <c r="BE379" i="57"/>
  <c r="BE726" i="57"/>
  <c r="BE728" i="57"/>
  <c r="BE731" i="57"/>
  <c r="BE733" i="57"/>
  <c r="BE725" i="57"/>
  <c r="BE727" i="57"/>
  <c r="BE724" i="57"/>
  <c r="BE729" i="57"/>
  <c r="BE732" i="57"/>
  <c r="BE730" i="57"/>
  <c r="BE779" i="57"/>
  <c r="BE777" i="57"/>
  <c r="BE782" i="57"/>
  <c r="BE783" i="57"/>
  <c r="BE781" i="57"/>
  <c r="BE776" i="57"/>
  <c r="BE774" i="57"/>
  <c r="BE775" i="57"/>
  <c r="BE780" i="57"/>
  <c r="BE778" i="57"/>
  <c r="BE1224" i="57"/>
  <c r="BE1229" i="57"/>
  <c r="BE1233" i="57"/>
  <c r="BE1230" i="57"/>
  <c r="BE1232" i="57"/>
  <c r="BE1225" i="57"/>
  <c r="BE1227" i="57"/>
  <c r="BE1231" i="57"/>
  <c r="BE1228" i="57"/>
  <c r="BE1226" i="57"/>
  <c r="BE1205" i="57"/>
  <c r="BE1210" i="57"/>
  <c r="BE1209" i="57"/>
  <c r="BE1213" i="57"/>
  <c r="BE1206" i="57"/>
  <c r="BE1212" i="57"/>
  <c r="BE1204" i="57"/>
  <c r="BE1211" i="57"/>
  <c r="BE1207" i="57"/>
  <c r="BE1208" i="57"/>
  <c r="BE1254" i="57"/>
  <c r="BE1259" i="57"/>
  <c r="BE1263" i="57"/>
  <c r="BE1255" i="57"/>
  <c r="BE1261" i="57"/>
  <c r="BE1257" i="57"/>
  <c r="BE1260" i="57"/>
  <c r="BE1256" i="57"/>
  <c r="BE1262" i="57"/>
  <c r="BE1258" i="57"/>
  <c r="BE608" i="57"/>
  <c r="BE613" i="57"/>
  <c r="BE607" i="57"/>
  <c r="BE612" i="57"/>
  <c r="BE606" i="57"/>
  <c r="BE605" i="57"/>
  <c r="BE610" i="57"/>
  <c r="BE604" i="57"/>
  <c r="BE609" i="57"/>
  <c r="BE611" i="57"/>
  <c r="BE564" i="57"/>
  <c r="BE569" i="57"/>
  <c r="BE567" i="57"/>
  <c r="BE568" i="57"/>
  <c r="BE573" i="57"/>
  <c r="BE571" i="57"/>
  <c r="BE572" i="57"/>
  <c r="BE566" i="57"/>
  <c r="BE565" i="57"/>
  <c r="BE570" i="57"/>
  <c r="BE576" i="57"/>
  <c r="BE574" i="57"/>
  <c r="BE583" i="57"/>
  <c r="BE580" i="57"/>
  <c r="BE578" i="57"/>
  <c r="BE575" i="57"/>
  <c r="BE577" i="57"/>
  <c r="BE582" i="57"/>
  <c r="BE581" i="57"/>
  <c r="BE579" i="57"/>
  <c r="BE57" i="57"/>
  <c r="BE62" i="57"/>
  <c r="BE56" i="57"/>
  <c r="BE61" i="57"/>
  <c r="BE55" i="57"/>
  <c r="BE60" i="57"/>
  <c r="BE54" i="57"/>
  <c r="BE59" i="57"/>
  <c r="BE58" i="57"/>
  <c r="BE63" i="57"/>
  <c r="BE149" i="57"/>
  <c r="BE147" i="57"/>
  <c r="BE152" i="57"/>
  <c r="BE153" i="57"/>
  <c r="BE151" i="57"/>
  <c r="BE146" i="57"/>
  <c r="BE144" i="57"/>
  <c r="BE145" i="57"/>
  <c r="BE150" i="57"/>
  <c r="BE148" i="57"/>
  <c r="BE125" i="57"/>
  <c r="BE130" i="57"/>
  <c r="BE124" i="57"/>
  <c r="BE129" i="57"/>
  <c r="BE127" i="57"/>
  <c r="BE128" i="57"/>
  <c r="BE133" i="57"/>
  <c r="BE131" i="57"/>
  <c r="BE126" i="57"/>
  <c r="BE132" i="57"/>
  <c r="BE137" i="57"/>
  <c r="BE142" i="57"/>
  <c r="BE140" i="57"/>
  <c r="BE141" i="57"/>
  <c r="BE135" i="57"/>
  <c r="BE136" i="57"/>
  <c r="BE134" i="57"/>
  <c r="BE139" i="57"/>
  <c r="BE138" i="57"/>
  <c r="BE143" i="57"/>
  <c r="BK1184" i="57"/>
  <c r="BK1186" i="57"/>
  <c r="BK1192" i="57"/>
  <c r="BK1187" i="57"/>
  <c r="BK1185" i="57"/>
  <c r="BK1188" i="57"/>
  <c r="BK1191" i="57"/>
  <c r="BK1190" i="57"/>
  <c r="BK1193" i="57"/>
  <c r="BK1189" i="57"/>
  <c r="BK1170" i="57"/>
  <c r="BK1164" i="57"/>
  <c r="BK1172" i="57"/>
  <c r="BK1168" i="57"/>
  <c r="BK1171" i="57"/>
  <c r="BK1166" i="57"/>
  <c r="BK1165" i="57"/>
  <c r="BK1169" i="57"/>
  <c r="BK1173" i="57"/>
  <c r="BK1167" i="57"/>
  <c r="BE868" i="57"/>
  <c r="BE865" i="57"/>
  <c r="BE870" i="57"/>
  <c r="BE869" i="57"/>
  <c r="BE867" i="57"/>
  <c r="BE873" i="57"/>
  <c r="BE871" i="57"/>
  <c r="BE866" i="57"/>
  <c r="BE872" i="57"/>
  <c r="BE864" i="57"/>
  <c r="BE808" i="57"/>
  <c r="BE813" i="57"/>
  <c r="BE807" i="57"/>
  <c r="BE812" i="57"/>
  <c r="BE806" i="57"/>
  <c r="BE811" i="57"/>
  <c r="BE805" i="57"/>
  <c r="BE810" i="57"/>
  <c r="BE804" i="57"/>
  <c r="BE809" i="57"/>
  <c r="BE857" i="57"/>
  <c r="BE862" i="57"/>
  <c r="BE855" i="57"/>
  <c r="BE861" i="57"/>
  <c r="BE859" i="57"/>
  <c r="BE854" i="57"/>
  <c r="BE863" i="57"/>
  <c r="BE858" i="57"/>
  <c r="BE860" i="57"/>
  <c r="BE856" i="57"/>
  <c r="BE1024" i="57"/>
  <c r="BE1028" i="57"/>
  <c r="BE1029" i="57"/>
  <c r="BE1027" i="57"/>
  <c r="BE1033" i="57"/>
  <c r="BE1032" i="57"/>
  <c r="BE1031" i="57"/>
  <c r="BE1026" i="57"/>
  <c r="BE1025" i="57"/>
  <c r="BE1030" i="57"/>
  <c r="BE972" i="57"/>
  <c r="BE964" i="57"/>
  <c r="BE971" i="57"/>
  <c r="BE966" i="57"/>
  <c r="BE965" i="57"/>
  <c r="BE970" i="57"/>
  <c r="BE968" i="57"/>
  <c r="BE969" i="57"/>
  <c r="BE967" i="57"/>
  <c r="BE973" i="57"/>
  <c r="BE1017" i="57"/>
  <c r="BE1022" i="57"/>
  <c r="BE1015" i="57"/>
  <c r="BE1021" i="57"/>
  <c r="BE1019" i="57"/>
  <c r="BE1014" i="57"/>
  <c r="BE1023" i="57"/>
  <c r="BE1018" i="57"/>
  <c r="BE1020" i="57"/>
  <c r="BE1016" i="57"/>
  <c r="BE1188" i="57"/>
  <c r="BE1185" i="57"/>
  <c r="BE1190" i="57"/>
  <c r="BE1189" i="57"/>
  <c r="BE1187" i="57"/>
  <c r="BE1193" i="57"/>
  <c r="BE1191" i="57"/>
  <c r="BE1186" i="57"/>
  <c r="BE1184" i="57"/>
  <c r="BE1192" i="57"/>
  <c r="BE1125" i="57"/>
  <c r="BE1130" i="57"/>
  <c r="BE1129" i="57"/>
  <c r="BE1127" i="57"/>
  <c r="BE1133" i="57"/>
  <c r="BE1131" i="57"/>
  <c r="BE1126" i="57"/>
  <c r="BE1124" i="57"/>
  <c r="BE1132" i="57"/>
  <c r="BE1128" i="57"/>
  <c r="BE1155" i="57"/>
  <c r="BE1161" i="57"/>
  <c r="BE1159" i="57"/>
  <c r="BE1154" i="57"/>
  <c r="BE1163" i="57"/>
  <c r="BE1158" i="57"/>
  <c r="BE1157" i="57"/>
  <c r="BE1162" i="57"/>
  <c r="BE1156" i="57"/>
  <c r="BE1160" i="57"/>
  <c r="BE1177" i="57"/>
  <c r="BE1182" i="57"/>
  <c r="BE1175" i="57"/>
  <c r="BE1181" i="57"/>
  <c r="BE1179" i="57"/>
  <c r="BE1174" i="57"/>
  <c r="BE1183" i="57"/>
  <c r="BE1178" i="57"/>
  <c r="BE1176" i="57"/>
  <c r="BE1180" i="57"/>
  <c r="BE289" i="57"/>
  <c r="BE287" i="57"/>
  <c r="BE292" i="57"/>
  <c r="BE293" i="57"/>
  <c r="BE291" i="57"/>
  <c r="BE286" i="57"/>
  <c r="BE284" i="57"/>
  <c r="BE285" i="57"/>
  <c r="BE290" i="57"/>
  <c r="BE288" i="57"/>
  <c r="BE294" i="57"/>
  <c r="BE302" i="57"/>
  <c r="BE300" i="57"/>
  <c r="BE297" i="57"/>
  <c r="BE295" i="57"/>
  <c r="BE296" i="57"/>
  <c r="BE301" i="57"/>
  <c r="BE299" i="57"/>
  <c r="BE298" i="57"/>
  <c r="BE303" i="57"/>
  <c r="BK1274" i="57"/>
  <c r="BK1283" i="57"/>
  <c r="BK1276" i="57"/>
  <c r="BK1282" i="57"/>
  <c r="BK1275" i="57"/>
  <c r="BK1277" i="57"/>
  <c r="BK1278" i="57"/>
  <c r="BK1280" i="57"/>
  <c r="BK1281" i="57"/>
  <c r="BK1279" i="57"/>
  <c r="BH1168" i="57"/>
  <c r="BH1171" i="57"/>
  <c r="BH1166" i="57"/>
  <c r="BH1170" i="57"/>
  <c r="BH1173" i="57"/>
  <c r="BH1169" i="57"/>
  <c r="BH1164" i="57"/>
  <c r="BH1167" i="57"/>
  <c r="BH1172" i="57"/>
  <c r="BH1165" i="57"/>
  <c r="BH1259" i="57"/>
  <c r="BH1260" i="57"/>
  <c r="BH1256" i="57"/>
  <c r="BH1263" i="57"/>
  <c r="BH1254" i="57"/>
  <c r="BH1258" i="57"/>
  <c r="BH1261" i="57"/>
  <c r="BH1257" i="57"/>
  <c r="BH1262" i="57"/>
  <c r="BH1255" i="57"/>
  <c r="BH1219" i="57"/>
  <c r="BH1220" i="57"/>
  <c r="BH1216" i="57"/>
  <c r="BH1217" i="57"/>
  <c r="BH1214" i="57"/>
  <c r="BH1215" i="57"/>
  <c r="BH1221" i="57"/>
  <c r="BH1218" i="57"/>
  <c r="BH1223" i="57"/>
  <c r="BH1222" i="57"/>
  <c r="BE517" i="57"/>
  <c r="BE522" i="57"/>
  <c r="BE521" i="57"/>
  <c r="BE515" i="57"/>
  <c r="BE516" i="57"/>
  <c r="BE514" i="57"/>
  <c r="BE519" i="57"/>
  <c r="BE520" i="57"/>
  <c r="BE518" i="57"/>
  <c r="BE523" i="57"/>
  <c r="BE557" i="57"/>
  <c r="BE562" i="57"/>
  <c r="BE561" i="57"/>
  <c r="BE563" i="57"/>
  <c r="BE556" i="57"/>
  <c r="BE554" i="57"/>
  <c r="BE555" i="57"/>
  <c r="BE560" i="57"/>
  <c r="BE558" i="57"/>
  <c r="BE559" i="57"/>
  <c r="BE1069" i="57"/>
  <c r="BE1067" i="57"/>
  <c r="BE1073" i="57"/>
  <c r="BE1071" i="57"/>
  <c r="BE1066" i="57"/>
  <c r="BE1065" i="57"/>
  <c r="BE1070" i="57"/>
  <c r="BE1068" i="57"/>
  <c r="BE1072" i="57"/>
  <c r="BE1064" i="57"/>
  <c r="BE1044" i="57"/>
  <c r="BE1047" i="57"/>
  <c r="BE1053" i="57"/>
  <c r="BE1051" i="57"/>
  <c r="BE1046" i="57"/>
  <c r="BE1045" i="57"/>
  <c r="BE1050" i="57"/>
  <c r="BE1049" i="57"/>
  <c r="BE1048" i="57"/>
  <c r="BE1052" i="57"/>
  <c r="BE1097" i="57"/>
  <c r="BE1102" i="57"/>
  <c r="BE1095" i="57"/>
  <c r="BE1101" i="57"/>
  <c r="BE1099" i="57"/>
  <c r="BE1094" i="57"/>
  <c r="BE1103" i="57"/>
  <c r="BE1098" i="57"/>
  <c r="BE1100" i="57"/>
  <c r="BE1096" i="57"/>
  <c r="BE669" i="57"/>
  <c r="BE671" i="57"/>
  <c r="BE673" i="57"/>
  <c r="BE672" i="57"/>
  <c r="BE664" i="57"/>
  <c r="BE666" i="57"/>
  <c r="BE667" i="57"/>
  <c r="BE665" i="57"/>
  <c r="BE670" i="57"/>
  <c r="BE668" i="57"/>
  <c r="BE644" i="57"/>
  <c r="BE649" i="57"/>
  <c r="BE647" i="57"/>
  <c r="BE648" i="57"/>
  <c r="BE653" i="57"/>
  <c r="BE651" i="57"/>
  <c r="BE652" i="57"/>
  <c r="BE646" i="57"/>
  <c r="BE645" i="57"/>
  <c r="BE650" i="57"/>
  <c r="BE697" i="57"/>
  <c r="BE702" i="57"/>
  <c r="BE699" i="57"/>
  <c r="BE701" i="57"/>
  <c r="BE695" i="57"/>
  <c r="BE700" i="57"/>
  <c r="BE694" i="57"/>
  <c r="BE703" i="57"/>
  <c r="BE698" i="57"/>
  <c r="BE696" i="57"/>
  <c r="BK704" i="57"/>
  <c r="BK707" i="57"/>
  <c r="BK409" i="57"/>
  <c r="BH851" i="57"/>
  <c r="BK150" i="57"/>
  <c r="BK59" i="57"/>
  <c r="BK76" i="57"/>
  <c r="BK231" i="57"/>
  <c r="BK40" i="57"/>
  <c r="BK69" i="57"/>
  <c r="BK62" i="57"/>
  <c r="BH943" i="57"/>
  <c r="BK748" i="57"/>
  <c r="BK746" i="57"/>
  <c r="BK86" i="57"/>
  <c r="BH890" i="57"/>
  <c r="BH893" i="57"/>
  <c r="BH891" i="57"/>
  <c r="BH619" i="57"/>
  <c r="BK149" i="57"/>
  <c r="BH853" i="57"/>
  <c r="BK749" i="57"/>
  <c r="BH585" i="57"/>
  <c r="BH889" i="57"/>
  <c r="BH572" i="57"/>
  <c r="BH292" i="57"/>
  <c r="BH252" i="57"/>
  <c r="BK716" i="57"/>
  <c r="BK723" i="57"/>
  <c r="BH512" i="57"/>
  <c r="BH288" i="57"/>
  <c r="BK216" i="57"/>
  <c r="BK176" i="57"/>
  <c r="BK152" i="57"/>
  <c r="BK78" i="57"/>
  <c r="BH278" i="57"/>
  <c r="BH879" i="57"/>
  <c r="BK151" i="57"/>
  <c r="BK153" i="57"/>
  <c r="BK79" i="57"/>
  <c r="BH607" i="57"/>
  <c r="BK215" i="57"/>
  <c r="BK218" i="57"/>
  <c r="BH582" i="57"/>
  <c r="BH276" i="57"/>
  <c r="BH221" i="57"/>
  <c r="BK233" i="57"/>
  <c r="BK931" i="57"/>
  <c r="BH571" i="57"/>
  <c r="BH422" i="57"/>
  <c r="BK232" i="57"/>
  <c r="BH792" i="57"/>
  <c r="BK239" i="57"/>
  <c r="BH230" i="57"/>
  <c r="BH263" i="57"/>
  <c r="BH297" i="57"/>
  <c r="BK92" i="57"/>
  <c r="BK71" i="57"/>
  <c r="BH583" i="57"/>
  <c r="BK440" i="57"/>
  <c r="BK436" i="57"/>
  <c r="BK242" i="57"/>
  <c r="BK229" i="57"/>
  <c r="BK230" i="57"/>
  <c r="BH418" i="57"/>
  <c r="BK706" i="57"/>
  <c r="BK408" i="57"/>
  <c r="BK719" i="57"/>
  <c r="BK418" i="57"/>
  <c r="BH635" i="57"/>
  <c r="BH581" i="57"/>
  <c r="BK439" i="57"/>
  <c r="BK438" i="57"/>
  <c r="BK238" i="57"/>
  <c r="BK236" i="57"/>
  <c r="BK228" i="57"/>
  <c r="BK709" i="57"/>
  <c r="BH202" i="57"/>
  <c r="BK715" i="57"/>
  <c r="BK412" i="57"/>
  <c r="BH293" i="57"/>
  <c r="BK121" i="57"/>
  <c r="BK241" i="57"/>
  <c r="BK240" i="57"/>
  <c r="BH203" i="57"/>
  <c r="BH222" i="57"/>
  <c r="BK717" i="57"/>
  <c r="BK411" i="57"/>
  <c r="BK167" i="57"/>
  <c r="BH220" i="57"/>
  <c r="BK202" i="57"/>
  <c r="BK112" i="57"/>
  <c r="BK32" i="57"/>
  <c r="BH922" i="57"/>
  <c r="BK31" i="57"/>
  <c r="BH312" i="57"/>
  <c r="BH212" i="57"/>
  <c r="BH778" i="57"/>
  <c r="BK211" i="57"/>
  <c r="BK729" i="57"/>
  <c r="BK166" i="57"/>
  <c r="BH227" i="57"/>
  <c r="BK41" i="57"/>
  <c r="BH267" i="57"/>
  <c r="BH290" i="57"/>
  <c r="BK727" i="57"/>
  <c r="BH265" i="57"/>
  <c r="BH229" i="57"/>
  <c r="BK203" i="57"/>
  <c r="BK221" i="57"/>
  <c r="BK251" i="57"/>
  <c r="BK68" i="57"/>
  <c r="BK52" i="57"/>
  <c r="BH536" i="57"/>
  <c r="BK427" i="57"/>
  <c r="BK422" i="57"/>
  <c r="BH1158" i="57"/>
  <c r="BH1163" i="57"/>
  <c r="BH1162" i="57"/>
  <c r="BH1157" i="57"/>
  <c r="BH1159" i="57"/>
  <c r="BH1160" i="57"/>
  <c r="BH1156" i="57"/>
  <c r="BH1161" i="57"/>
  <c r="BK42" i="57"/>
  <c r="BH313" i="57"/>
  <c r="BH269" i="57"/>
  <c r="BH211" i="57"/>
  <c r="BH781" i="57"/>
  <c r="BK212" i="57"/>
  <c r="BK419" i="57"/>
  <c r="BK50" i="57"/>
  <c r="BK1163" i="57"/>
  <c r="BK1156" i="57"/>
  <c r="BK1157" i="57"/>
  <c r="BK1162" i="57"/>
  <c r="BK1158" i="57"/>
  <c r="BK1159" i="57"/>
  <c r="BK1160" i="57"/>
  <c r="BK1161" i="57"/>
  <c r="BK220" i="57"/>
  <c r="BH913" i="57"/>
  <c r="BK43" i="57"/>
  <c r="BH310" i="57"/>
  <c r="BH268" i="57"/>
  <c r="BH779" i="57"/>
  <c r="BK193" i="57"/>
  <c r="BK421" i="57"/>
  <c r="BK410" i="57"/>
  <c r="BH923" i="57"/>
  <c r="BK223" i="57"/>
  <c r="BH283" i="57"/>
  <c r="BK103" i="57"/>
  <c r="BK49" i="57"/>
  <c r="BK126" i="57"/>
  <c r="BH245" i="57"/>
  <c r="BH833" i="57"/>
  <c r="BH631" i="57"/>
  <c r="BK63" i="57"/>
  <c r="BK740" i="57"/>
  <c r="BH564" i="57"/>
  <c r="BH543" i="57"/>
  <c r="BH208" i="57"/>
  <c r="BK939" i="57"/>
  <c r="BK249" i="57"/>
  <c r="BK738" i="57"/>
  <c r="BH519" i="57"/>
  <c r="BH565" i="57"/>
  <c r="BH561" i="57"/>
  <c r="BH629" i="57"/>
  <c r="BK254" i="57"/>
  <c r="BK60" i="57"/>
  <c r="BK65" i="57"/>
  <c r="BH538" i="57"/>
  <c r="BH938" i="57"/>
  <c r="BH774" i="57"/>
  <c r="BH270" i="57"/>
  <c r="BK173" i="57"/>
  <c r="BH876" i="57"/>
  <c r="BK141" i="57"/>
  <c r="BH784" i="57"/>
  <c r="BH847" i="57"/>
  <c r="BH904" i="57"/>
  <c r="BH308" i="57"/>
  <c r="BH273" i="57"/>
  <c r="BH911" i="57"/>
  <c r="BH882" i="57"/>
  <c r="BH547" i="57"/>
  <c r="BH280" i="57"/>
  <c r="BK165" i="57"/>
  <c r="BH440" i="57"/>
  <c r="BK102" i="57"/>
  <c r="BK757" i="57"/>
  <c r="BH854" i="57"/>
  <c r="BH235" i="57"/>
  <c r="BH515" i="57"/>
  <c r="BK425" i="57"/>
  <c r="BH946" i="57"/>
  <c r="BH917" i="57"/>
  <c r="BK880" i="57"/>
  <c r="BK873" i="57"/>
  <c r="BH840" i="57"/>
  <c r="BH799" i="57"/>
  <c r="BH813" i="57"/>
  <c r="BH866" i="57"/>
  <c r="BK174" i="57"/>
  <c r="BK209" i="57"/>
  <c r="BK196" i="57"/>
  <c r="BH903" i="57"/>
  <c r="BH872" i="57"/>
  <c r="BH934" i="57"/>
  <c r="BK120" i="57"/>
  <c r="BK107" i="57"/>
  <c r="BK143" i="57"/>
  <c r="BK129" i="57"/>
  <c r="BH594" i="57"/>
  <c r="BK245" i="57"/>
  <c r="BK237" i="57"/>
  <c r="BK38" i="57"/>
  <c r="BH534" i="57"/>
  <c r="BH246" i="57"/>
  <c r="BH250" i="57"/>
  <c r="BH138" i="57"/>
  <c r="BH775" i="57"/>
  <c r="BK713" i="57"/>
  <c r="BK705" i="57"/>
  <c r="BK431" i="57"/>
  <c r="BK416" i="57"/>
  <c r="BK838" i="57"/>
  <c r="BK169" i="57"/>
  <c r="BK187" i="57"/>
  <c r="BH826" i="57"/>
  <c r="BK98" i="57"/>
  <c r="BH921" i="57"/>
  <c r="BH803" i="57"/>
  <c r="BK136" i="57"/>
  <c r="BH215" i="57"/>
  <c r="BK207" i="57"/>
  <c r="BK197" i="57"/>
  <c r="BH846" i="57"/>
  <c r="BK105" i="57"/>
  <c r="BH591" i="57"/>
  <c r="BH198" i="57"/>
  <c r="BH948" i="57"/>
  <c r="BH944" i="57"/>
  <c r="BH883" i="57"/>
  <c r="BH825" i="57"/>
  <c r="BK97" i="57"/>
  <c r="BH936" i="57"/>
  <c r="BK874" i="57"/>
  <c r="BH801" i="57"/>
  <c r="BK34" i="57"/>
  <c r="BK47" i="57"/>
  <c r="BH317" i="57"/>
  <c r="BK131" i="57"/>
  <c r="BH865" i="57"/>
  <c r="BK118" i="57"/>
  <c r="BH233" i="57"/>
  <c r="BH772" i="57"/>
  <c r="BK195" i="57"/>
  <c r="BH529" i="57"/>
  <c r="BK179" i="57"/>
  <c r="BH595" i="57"/>
  <c r="BK435" i="57"/>
  <c r="BH199" i="57"/>
  <c r="BH437" i="57"/>
  <c r="BK55" i="57"/>
  <c r="BK189" i="57"/>
  <c r="BH869" i="57"/>
  <c r="BH932" i="57"/>
  <c r="BH802" i="57"/>
  <c r="BK139" i="57"/>
  <c r="BH859" i="57"/>
  <c r="BH613" i="57"/>
  <c r="BK206" i="57"/>
  <c r="BK157" i="57"/>
  <c r="BK104" i="57"/>
  <c r="BH596" i="57"/>
  <c r="BH201" i="57"/>
  <c r="BH262" i="57"/>
  <c r="BH834" i="57"/>
  <c r="BK90" i="57"/>
  <c r="BK128" i="57"/>
  <c r="BK73" i="57"/>
  <c r="BK67" i="57"/>
  <c r="BK937" i="57"/>
  <c r="BH575" i="57"/>
  <c r="BK392" i="57"/>
  <c r="BK398" i="57"/>
  <c r="BH254" i="57"/>
  <c r="BH929" i="57"/>
  <c r="BH930" i="57"/>
  <c r="BH898" i="57"/>
  <c r="BH910" i="57"/>
  <c r="BH908" i="57"/>
  <c r="BK867" i="57"/>
  <c r="BH811" i="57"/>
  <c r="BH763" i="57"/>
  <c r="BK243" i="57"/>
  <c r="BK248" i="57"/>
  <c r="BK250" i="57"/>
  <c r="BK227" i="57"/>
  <c r="BK222" i="57"/>
  <c r="BK61" i="57"/>
  <c r="BK741" i="57"/>
  <c r="BK735" i="57"/>
  <c r="BK708" i="57"/>
  <c r="BK714" i="57"/>
  <c r="BK700" i="57"/>
  <c r="BK698" i="57"/>
  <c r="BK725" i="57"/>
  <c r="BK726" i="57"/>
  <c r="BH523" i="57"/>
  <c r="BH518" i="57"/>
  <c r="BH567" i="57"/>
  <c r="BH563" i="57"/>
  <c r="BH558" i="57"/>
  <c r="BH540" i="57"/>
  <c r="BH542" i="57"/>
  <c r="BH539" i="57"/>
  <c r="BH305" i="57"/>
  <c r="BH303" i="57"/>
  <c r="BK170" i="57"/>
  <c r="BK172" i="57"/>
  <c r="BK191" i="57"/>
  <c r="BH885" i="57"/>
  <c r="BH884" i="57"/>
  <c r="BH831" i="57"/>
  <c r="BH829" i="57"/>
  <c r="BH875" i="57"/>
  <c r="BH871" i="57"/>
  <c r="BK94" i="57"/>
  <c r="BK99" i="57"/>
  <c r="BH623" i="57"/>
  <c r="BH624" i="57"/>
  <c r="BH621" i="57"/>
  <c r="BK385" i="57"/>
  <c r="BK383" i="57"/>
  <c r="BK406" i="57"/>
  <c r="BH210" i="57"/>
  <c r="BH244" i="57"/>
  <c r="BH243" i="57"/>
  <c r="BH242" i="57"/>
  <c r="BH226" i="57"/>
  <c r="BH914" i="57"/>
  <c r="BH919" i="57"/>
  <c r="BH935" i="57"/>
  <c r="BH937" i="57"/>
  <c r="BK828" i="57"/>
  <c r="BK824" i="57"/>
  <c r="BK829" i="57"/>
  <c r="BK882" i="57"/>
  <c r="BH800" i="57"/>
  <c r="BH796" i="57"/>
  <c r="BK39" i="57"/>
  <c r="BK36" i="57"/>
  <c r="BK33" i="57"/>
  <c r="BK48" i="57"/>
  <c r="BK758" i="57"/>
  <c r="BK720" i="57"/>
  <c r="BH548" i="57"/>
  <c r="BH552" i="57"/>
  <c r="BH550" i="57"/>
  <c r="BH315" i="57"/>
  <c r="BH272" i="57"/>
  <c r="BH282" i="57"/>
  <c r="BH289" i="57"/>
  <c r="BK130" i="57"/>
  <c r="BK134" i="57"/>
  <c r="BK140" i="57"/>
  <c r="BK146" i="57"/>
  <c r="BH855" i="57"/>
  <c r="BH857" i="57"/>
  <c r="BH860" i="57"/>
  <c r="BH867" i="57"/>
  <c r="BK81" i="57"/>
  <c r="BK82" i="57"/>
  <c r="BK116" i="57"/>
  <c r="BK117" i="57"/>
  <c r="BK114" i="57"/>
  <c r="BH614" i="57"/>
  <c r="BH611" i="57"/>
  <c r="BH232" i="57"/>
  <c r="BH236" i="57"/>
  <c r="BH237" i="57"/>
  <c r="BH213" i="57"/>
  <c r="BH219" i="57"/>
  <c r="BK843" i="57"/>
  <c r="BK848" i="57"/>
  <c r="BK839" i="57"/>
  <c r="BK833" i="57"/>
  <c r="BK835" i="57"/>
  <c r="BH783" i="57"/>
  <c r="BH776" i="57"/>
  <c r="BH777" i="57"/>
  <c r="BK204" i="57"/>
  <c r="BK210" i="57"/>
  <c r="BK200" i="57"/>
  <c r="BK194" i="57"/>
  <c r="BK198" i="57"/>
  <c r="BH532" i="57"/>
  <c r="BH533" i="57"/>
  <c r="BH530" i="57"/>
  <c r="BK162" i="57"/>
  <c r="BK159" i="57"/>
  <c r="BK177" i="57"/>
  <c r="BK181" i="57"/>
  <c r="BH842" i="57"/>
  <c r="BH844" i="57"/>
  <c r="BK108" i="57"/>
  <c r="BK106" i="57"/>
  <c r="BH590" i="57"/>
  <c r="BK415" i="57"/>
  <c r="BK428" i="57"/>
  <c r="BK434" i="57"/>
  <c r="BH194" i="57"/>
  <c r="BH945" i="57"/>
  <c r="BH947" i="57"/>
  <c r="BK857" i="57"/>
  <c r="BH441" i="57"/>
  <c r="BH443" i="57"/>
  <c r="BK1026" i="57"/>
  <c r="BH444" i="57"/>
  <c r="BK1126" i="57"/>
  <c r="BH1036" i="57"/>
  <c r="BH1101" i="57"/>
  <c r="BH300" i="57"/>
  <c r="BH837" i="57"/>
  <c r="BK91" i="57"/>
  <c r="BK933" i="57"/>
  <c r="BH633" i="57"/>
  <c r="BH578" i="57"/>
  <c r="BK393" i="57"/>
  <c r="BH251" i="57"/>
  <c r="BH927" i="57"/>
  <c r="BH264" i="57"/>
  <c r="BH295" i="57"/>
  <c r="BH832" i="57"/>
  <c r="BH839" i="57"/>
  <c r="BK93" i="57"/>
  <c r="BK89" i="57"/>
  <c r="BK125" i="57"/>
  <c r="BK123" i="57"/>
  <c r="BK75" i="57"/>
  <c r="BK70" i="57"/>
  <c r="BK935" i="57"/>
  <c r="BH632" i="57"/>
  <c r="BH630" i="57"/>
  <c r="BH627" i="57"/>
  <c r="BH574" i="57"/>
  <c r="BH579" i="57"/>
  <c r="BH588" i="57"/>
  <c r="BK397" i="57"/>
  <c r="BK394" i="57"/>
  <c r="BK441" i="57"/>
  <c r="BH253" i="57"/>
  <c r="BH255" i="57"/>
  <c r="BH926" i="57"/>
  <c r="BH897" i="57"/>
  <c r="BH902" i="57"/>
  <c r="BH899" i="57"/>
  <c r="BH909" i="57"/>
  <c r="BH906" i="57"/>
  <c r="BK865" i="57"/>
  <c r="BH812" i="57"/>
  <c r="BH810" i="57"/>
  <c r="BK244" i="57"/>
  <c r="BK235" i="57"/>
  <c r="BK253" i="57"/>
  <c r="BK252" i="57"/>
  <c r="BK255" i="57"/>
  <c r="BK226" i="57"/>
  <c r="BK66" i="57"/>
  <c r="BK64" i="57"/>
  <c r="BK733" i="57"/>
  <c r="BK737" i="57"/>
  <c r="BK739" i="57"/>
  <c r="BK711" i="57"/>
  <c r="BK703" i="57"/>
  <c r="BK699" i="57"/>
  <c r="BK732" i="57"/>
  <c r="BK731" i="57"/>
  <c r="BH524" i="57"/>
  <c r="BH525" i="57"/>
  <c r="BH522" i="57"/>
  <c r="BH569" i="57"/>
  <c r="BH566" i="57"/>
  <c r="BH559" i="57"/>
  <c r="BH541" i="57"/>
  <c r="BH537" i="57"/>
  <c r="BH307" i="57"/>
  <c r="BH306" i="57"/>
  <c r="BK168" i="57"/>
  <c r="BK190" i="57"/>
  <c r="BH881" i="57"/>
  <c r="BH828" i="57"/>
  <c r="BH827" i="57"/>
  <c r="BH870" i="57"/>
  <c r="BH868" i="57"/>
  <c r="BK95" i="57"/>
  <c r="BK96" i="57"/>
  <c r="BK389" i="57"/>
  <c r="BK390" i="57"/>
  <c r="BH239" i="57"/>
  <c r="BH241" i="57"/>
  <c r="BH918" i="57"/>
  <c r="BH920" i="57"/>
  <c r="BH939" i="57"/>
  <c r="BH933" i="57"/>
  <c r="BK823" i="57"/>
  <c r="BK826" i="57"/>
  <c r="BK881" i="57"/>
  <c r="BK884" i="57"/>
  <c r="BK885" i="57"/>
  <c r="BK875" i="57"/>
  <c r="BH797" i="57"/>
  <c r="BH798" i="57"/>
  <c r="BK35" i="57"/>
  <c r="BK37" i="57"/>
  <c r="BK44" i="57"/>
  <c r="BK46" i="57"/>
  <c r="BK759" i="57"/>
  <c r="BK754" i="57"/>
  <c r="BH551" i="57"/>
  <c r="BH549" i="57"/>
  <c r="BH316" i="57"/>
  <c r="BH318" i="57"/>
  <c r="BH279" i="57"/>
  <c r="BK137" i="57"/>
  <c r="BK135" i="57"/>
  <c r="BK138" i="57"/>
  <c r="BK145" i="57"/>
  <c r="BK142" i="57"/>
  <c r="BK155" i="57"/>
  <c r="BH856" i="57"/>
  <c r="BH863" i="57"/>
  <c r="BH861" i="57"/>
  <c r="BK83" i="57"/>
  <c r="BK119" i="57"/>
  <c r="BK113" i="57"/>
  <c r="BH612" i="57"/>
  <c r="BH610" i="57"/>
  <c r="BH609" i="57"/>
  <c r="BH234" i="57"/>
  <c r="BH217" i="57"/>
  <c r="BH218" i="57"/>
  <c r="BK847" i="57"/>
  <c r="BK849" i="57"/>
  <c r="BK840" i="57"/>
  <c r="BH785" i="57"/>
  <c r="BH786" i="57"/>
  <c r="BH773" i="57"/>
  <c r="BK205" i="57"/>
  <c r="BK208" i="57"/>
  <c r="BK201" i="57"/>
  <c r="BH527" i="57"/>
  <c r="BK163" i="57"/>
  <c r="BK160" i="57"/>
  <c r="BK180" i="57"/>
  <c r="BK182" i="57"/>
  <c r="BH843" i="57"/>
  <c r="BH849" i="57"/>
  <c r="BK109" i="57"/>
  <c r="BK111" i="57"/>
  <c r="BK110" i="57"/>
  <c r="BH597" i="57"/>
  <c r="BH593" i="57"/>
  <c r="BK424" i="57"/>
  <c r="BK423" i="57"/>
  <c r="BK417" i="57"/>
  <c r="BK413" i="57"/>
  <c r="BK429" i="57"/>
  <c r="BK430" i="57"/>
  <c r="BH200" i="57"/>
  <c r="BH196" i="57"/>
  <c r="BH940" i="57"/>
  <c r="BH794" i="57"/>
  <c r="BH438" i="57"/>
  <c r="BK57" i="57"/>
  <c r="BH299" i="57"/>
  <c r="BH835" i="57"/>
  <c r="BK127" i="57"/>
  <c r="BH626" i="57"/>
  <c r="BH296" i="57"/>
  <c r="BH298" i="57"/>
  <c r="BH838" i="57"/>
  <c r="BK72" i="57"/>
  <c r="BK934" i="57"/>
  <c r="BH577" i="57"/>
  <c r="BK444" i="57"/>
  <c r="BH248" i="57"/>
  <c r="BH249" i="57"/>
  <c r="BH900" i="57"/>
  <c r="BH907" i="57"/>
  <c r="BH912" i="57"/>
  <c r="BK863" i="57"/>
  <c r="BH808" i="57"/>
  <c r="BH764" i="57"/>
  <c r="BH768" i="57"/>
  <c r="BK246" i="57"/>
  <c r="BK225" i="57"/>
  <c r="BK224" i="57"/>
  <c r="BK736" i="57"/>
  <c r="BK712" i="57"/>
  <c r="BK728" i="57"/>
  <c r="BH568" i="57"/>
  <c r="BH570" i="57"/>
  <c r="BH302" i="57"/>
  <c r="BK171" i="57"/>
  <c r="BK188" i="57"/>
  <c r="BH873" i="57"/>
  <c r="BH874" i="57"/>
  <c r="BK100" i="57"/>
  <c r="BK388" i="57"/>
  <c r="BH240" i="57"/>
  <c r="BH915" i="57"/>
  <c r="BH931" i="57"/>
  <c r="BK827" i="57"/>
  <c r="BK879" i="57"/>
  <c r="BH804" i="57"/>
  <c r="BK753" i="57"/>
  <c r="BK756" i="57"/>
  <c r="BK722" i="57"/>
  <c r="BK133" i="57"/>
  <c r="BK147" i="57"/>
  <c r="BK144" i="57"/>
  <c r="BH864" i="57"/>
  <c r="BH862" i="57"/>
  <c r="BK115" i="57"/>
  <c r="BH615" i="57"/>
  <c r="BH216" i="57"/>
  <c r="BK834" i="57"/>
  <c r="BK199" i="57"/>
  <c r="BH531" i="57"/>
  <c r="BK164" i="57"/>
  <c r="BK161" i="57"/>
  <c r="BK183" i="57"/>
  <c r="BH848" i="57"/>
  <c r="BH592" i="57"/>
  <c r="BK426" i="57"/>
  <c r="BK433" i="57"/>
  <c r="BK432" i="57"/>
  <c r="BH195" i="57"/>
  <c r="BH942" i="57"/>
  <c r="BH439" i="57"/>
  <c r="BK13" i="57"/>
  <c r="BK14" i="57"/>
  <c r="BK15" i="57"/>
  <c r="BK16" i="57"/>
  <c r="BK21" i="57"/>
  <c r="BK20" i="57"/>
  <c r="BK19" i="57"/>
  <c r="BK17" i="57"/>
  <c r="BK1076" i="57"/>
  <c r="BK1075" i="57"/>
  <c r="BK1077" i="57"/>
  <c r="BK1079" i="57"/>
  <c r="BK1082" i="57"/>
  <c r="BK1081" i="57"/>
  <c r="BK1080" i="57"/>
  <c r="BK1083" i="57"/>
  <c r="BK1039" i="57"/>
  <c r="BK1042" i="57"/>
  <c r="BK1043" i="57"/>
  <c r="BK1047" i="57"/>
  <c r="BK1041" i="57"/>
  <c r="BK1045" i="57"/>
  <c r="BK1044" i="57"/>
  <c r="BK1046" i="57"/>
  <c r="BK1040" i="57"/>
  <c r="BK1014" i="57"/>
  <c r="BK1015" i="57"/>
  <c r="BK1012" i="57"/>
  <c r="BK1018" i="57"/>
  <c r="BK1013" i="57"/>
  <c r="BK1016" i="57"/>
  <c r="BK1019" i="57"/>
  <c r="BH14" i="57"/>
  <c r="BH15" i="57"/>
  <c r="BH13" i="57"/>
  <c r="BH21" i="57"/>
  <c r="BH20" i="57"/>
  <c r="BH17" i="57"/>
  <c r="BH16" i="57"/>
  <c r="BH19" i="57"/>
  <c r="BK1146" i="57"/>
  <c r="BK1109" i="57"/>
  <c r="BK1107" i="57"/>
  <c r="BK1108" i="57"/>
  <c r="BK1110" i="57"/>
  <c r="BK1103" i="57"/>
  <c r="BK1104" i="57"/>
  <c r="BK1106" i="57"/>
  <c r="BK1102" i="57"/>
  <c r="BK1105" i="57"/>
  <c r="BK1129" i="57"/>
  <c r="BK1130" i="57"/>
  <c r="BK1132" i="57"/>
  <c r="BK1133" i="57"/>
  <c r="BK1135" i="57"/>
  <c r="BK1131" i="57"/>
  <c r="BK1134" i="57"/>
  <c r="BK1136" i="57"/>
  <c r="BK1137" i="57"/>
  <c r="BK1093" i="57"/>
  <c r="BK1095" i="57"/>
  <c r="BK1094" i="57"/>
  <c r="BK1096" i="57"/>
  <c r="BK1099" i="57"/>
  <c r="BK1097" i="57"/>
  <c r="BK1100" i="57"/>
  <c r="BK1098" i="57"/>
  <c r="BK1101" i="57"/>
  <c r="BH1048" i="57"/>
  <c r="BH1054" i="57"/>
  <c r="BH1049" i="57"/>
  <c r="BH1052" i="57"/>
  <c r="BH1056" i="57"/>
  <c r="BH1050" i="57"/>
  <c r="BH1051" i="57"/>
  <c r="BH1055" i="57"/>
  <c r="BH1110" i="57"/>
  <c r="BH1108" i="57"/>
  <c r="BH1103" i="57"/>
  <c r="BH1106" i="57"/>
  <c r="BH1104" i="57"/>
  <c r="BH1102" i="57"/>
  <c r="BH1107" i="57"/>
  <c r="BH1109" i="57"/>
  <c r="BH1105" i="57"/>
  <c r="BH1127" i="57"/>
  <c r="BH1094" i="57"/>
  <c r="BH1093" i="57"/>
  <c r="BH1095" i="57"/>
  <c r="BH1096" i="57"/>
  <c r="BH1098" i="57"/>
  <c r="BH1097" i="57"/>
  <c r="BH1100" i="57"/>
  <c r="BH1084" i="57"/>
  <c r="BH1088" i="57"/>
  <c r="BH1092" i="57"/>
  <c r="BH1086" i="57"/>
  <c r="BH1091" i="57"/>
  <c r="BH1089" i="57"/>
  <c r="BH1085" i="57"/>
  <c r="BH1087" i="57"/>
  <c r="BH1090" i="57"/>
  <c r="BK26" i="57"/>
  <c r="BK12" i="57"/>
  <c r="BK1069" i="57"/>
  <c r="BK1068" i="57"/>
  <c r="BK1067" i="57"/>
  <c r="BK1070" i="57"/>
  <c r="BK1071" i="57"/>
  <c r="BK1066" i="57"/>
  <c r="BK1073" i="57"/>
  <c r="BK1021" i="57"/>
  <c r="BK1022" i="57"/>
  <c r="BK1023" i="57"/>
  <c r="BK1027" i="57"/>
  <c r="BK1024" i="57"/>
  <c r="BK1029" i="57"/>
  <c r="BK1025" i="57"/>
  <c r="BK1028" i="57"/>
  <c r="BH18" i="57"/>
  <c r="BK1124" i="57"/>
  <c r="BH1053" i="57"/>
  <c r="BH1040" i="57"/>
  <c r="BH1039" i="57"/>
  <c r="BH1043" i="57"/>
  <c r="BH1042" i="57"/>
  <c r="BH1047" i="57"/>
  <c r="BH1045" i="57"/>
  <c r="BH1041" i="57"/>
  <c r="BH1044" i="57"/>
  <c r="BH1046" i="57"/>
  <c r="BH1066" i="57"/>
  <c r="BH1067" i="57"/>
  <c r="BH1068" i="57"/>
  <c r="BH1071" i="57"/>
  <c r="BH1070" i="57"/>
  <c r="BH1073" i="57"/>
  <c r="BH1069" i="57"/>
  <c r="BH1074" i="57"/>
  <c r="BH1080" i="57"/>
  <c r="BH1082" i="57"/>
  <c r="BH1078" i="57"/>
  <c r="BH1081" i="57"/>
  <c r="BH1075" i="57"/>
  <c r="BH1077" i="57"/>
  <c r="BH1076" i="57"/>
  <c r="BH1079" i="57"/>
  <c r="BH1083" i="57"/>
  <c r="BH1030" i="57"/>
  <c r="BH1033" i="57"/>
  <c r="BH1032" i="57"/>
  <c r="BH1035" i="57"/>
  <c r="BH1031" i="57"/>
  <c r="BH1034" i="57"/>
  <c r="BH1038" i="57"/>
  <c r="BH1125" i="57"/>
  <c r="BH1124" i="57"/>
  <c r="BH1126" i="57"/>
  <c r="BH1120" i="57"/>
  <c r="BH1122" i="57"/>
  <c r="BH1121" i="57"/>
  <c r="BH1128" i="57"/>
  <c r="BK53" i="57"/>
  <c r="BK51" i="57"/>
  <c r="BK6" i="57"/>
  <c r="BK4" i="57"/>
  <c r="BK7" i="57"/>
  <c r="BK5" i="57"/>
  <c r="BK10" i="57"/>
  <c r="BK8" i="57"/>
  <c r="BK11" i="57"/>
  <c r="BK9" i="57"/>
  <c r="BK23" i="57"/>
  <c r="BK22" i="57"/>
  <c r="BK27" i="57"/>
  <c r="BK29" i="57"/>
  <c r="BK25" i="57"/>
  <c r="BK28" i="57"/>
  <c r="BK24" i="57"/>
  <c r="BK30" i="57"/>
  <c r="BK1078" i="57"/>
  <c r="BK1055" i="57"/>
  <c r="BK1074" i="57"/>
  <c r="BK1031" i="57"/>
  <c r="BK1030" i="57"/>
  <c r="BK1032" i="57"/>
  <c r="BK1033" i="57"/>
  <c r="BK1034" i="57"/>
  <c r="BK1036" i="57"/>
  <c r="BK1038" i="57"/>
  <c r="BK1035" i="57"/>
  <c r="BK1037" i="57"/>
  <c r="BH7" i="57"/>
  <c r="BH5" i="57"/>
  <c r="BH10" i="57"/>
  <c r="BH4" i="57"/>
  <c r="BH12" i="57"/>
  <c r="BH11" i="57"/>
  <c r="BH9" i="57"/>
  <c r="BH6" i="57"/>
  <c r="BH8" i="57"/>
  <c r="BK1155" i="57"/>
  <c r="BK1151" i="57"/>
  <c r="BK1144" i="57"/>
  <c r="BK1140" i="57"/>
  <c r="BK1142" i="57"/>
  <c r="BK1141" i="57"/>
  <c r="BK1138" i="57"/>
  <c r="BK1143" i="57"/>
  <c r="BK1139" i="57"/>
  <c r="BK1145" i="57"/>
  <c r="BK1084" i="57"/>
  <c r="BK1085" i="57"/>
  <c r="BK1087" i="57"/>
  <c r="BK1086" i="57"/>
  <c r="BK1092" i="57"/>
  <c r="BK1088" i="57"/>
  <c r="BK1091" i="57"/>
  <c r="BK1089" i="57"/>
  <c r="BK1090" i="57"/>
  <c r="BH1072" i="57"/>
  <c r="BH1022" i="57"/>
  <c r="BH1021" i="57"/>
  <c r="BH1025" i="57"/>
  <c r="BH1026" i="57"/>
  <c r="BH1027" i="57"/>
  <c r="BH1023" i="57"/>
  <c r="BH1024" i="57"/>
  <c r="BH1029" i="57"/>
  <c r="BH1028" i="57"/>
  <c r="BH1112" i="57"/>
  <c r="BH1114" i="57"/>
  <c r="BH1118" i="57"/>
  <c r="BH1111" i="57"/>
  <c r="BH1115" i="57"/>
  <c r="BH1116" i="57"/>
  <c r="BH1119" i="57"/>
  <c r="BH1117" i="57"/>
  <c r="BH1138" i="57"/>
  <c r="BH1142" i="57"/>
  <c r="BH1143" i="57"/>
  <c r="BH1139" i="57"/>
  <c r="BH1144" i="57"/>
  <c r="BH1146" i="57"/>
  <c r="BH1145" i="57"/>
  <c r="BH1141" i="57"/>
  <c r="BH1140" i="57"/>
  <c r="BK54" i="57"/>
  <c r="BK56" i="57"/>
  <c r="BK18" i="57"/>
  <c r="BK1020" i="57"/>
  <c r="BK1017" i="57"/>
  <c r="BK1072" i="57"/>
  <c r="BK1048" i="57"/>
  <c r="BK1056" i="57"/>
  <c r="BK1049" i="57"/>
  <c r="BK1050" i="57"/>
  <c r="BK1051" i="57"/>
  <c r="BK1052" i="57"/>
  <c r="BK1054" i="57"/>
  <c r="BK1053" i="57"/>
  <c r="BK1057" i="57"/>
  <c r="BK1062" i="57"/>
  <c r="BK1058" i="57"/>
  <c r="BK1061" i="57"/>
  <c r="BK1063" i="57"/>
  <c r="BK1060" i="57"/>
  <c r="BK1065" i="57"/>
  <c r="BK1059" i="57"/>
  <c r="BK1064" i="57"/>
  <c r="BH23" i="57"/>
  <c r="BH29" i="57"/>
  <c r="BH22" i="57"/>
  <c r="BH25" i="57"/>
  <c r="BH27" i="57"/>
  <c r="BH24" i="57"/>
  <c r="BH28" i="57"/>
  <c r="BH26" i="57"/>
  <c r="BK1112" i="57"/>
  <c r="BK1116" i="57"/>
  <c r="BK1113" i="57"/>
  <c r="BK1111" i="57"/>
  <c r="BK1117" i="57"/>
  <c r="BK1114" i="57"/>
  <c r="BK1119" i="57"/>
  <c r="BK1118" i="57"/>
  <c r="BK1115" i="57"/>
  <c r="BK1127" i="57"/>
  <c r="BK1147" i="57"/>
  <c r="BK1149" i="57"/>
  <c r="BK1148" i="57"/>
  <c r="BK1152" i="57"/>
  <c r="BK1150" i="57"/>
  <c r="BK1153" i="57"/>
  <c r="BK1154" i="57"/>
  <c r="BK1125" i="57"/>
  <c r="BK1120" i="57"/>
  <c r="BK1121" i="57"/>
  <c r="BK1123" i="57"/>
  <c r="BK1122" i="57"/>
  <c r="BK1128" i="57"/>
  <c r="BH1061" i="57"/>
  <c r="BH1057" i="57"/>
  <c r="BH1065" i="57"/>
  <c r="BH1059" i="57"/>
  <c r="BH1064" i="57"/>
  <c r="BH1060" i="57"/>
  <c r="BH1058" i="57"/>
  <c r="BH1063" i="57"/>
  <c r="BH1062" i="57"/>
  <c r="BH1012" i="57"/>
  <c r="BH1014" i="57"/>
  <c r="BH1013" i="57"/>
  <c r="BH1019" i="57"/>
  <c r="BH1015" i="57"/>
  <c r="BH1016" i="57"/>
  <c r="BH1017" i="57"/>
  <c r="BH1150" i="57"/>
  <c r="BH1153" i="57"/>
  <c r="BH1149" i="57"/>
  <c r="BH1147" i="57"/>
  <c r="BH1154" i="57"/>
  <c r="BH1155" i="57"/>
  <c r="BH1151" i="57"/>
  <c r="BH1148" i="57"/>
  <c r="BH1152" i="57"/>
  <c r="BH1129" i="57"/>
  <c r="BH1135" i="57"/>
  <c r="BH1137" i="57"/>
  <c r="BH1133" i="57"/>
  <c r="BH1131" i="57"/>
  <c r="BH1134" i="57"/>
  <c r="BH1132" i="57"/>
  <c r="BH1136" i="57"/>
  <c r="BH1099" i="57"/>
  <c r="BK452" i="57"/>
  <c r="BK451" i="57"/>
  <c r="BK450" i="57"/>
  <c r="BK447" i="57"/>
  <c r="BK448" i="57"/>
  <c r="BK449" i="57"/>
  <c r="BK445" i="57"/>
  <c r="BK446" i="57"/>
  <c r="BK453" i="57"/>
  <c r="BK290" i="57"/>
  <c r="BK291" i="57"/>
  <c r="BK286" i="57"/>
  <c r="BK285" i="57"/>
  <c r="BK288" i="57"/>
  <c r="BK284" i="57"/>
  <c r="BK283" i="57"/>
  <c r="BK287" i="57"/>
  <c r="BK289" i="57"/>
  <c r="BK320" i="57"/>
  <c r="BK319" i="57"/>
  <c r="BK324" i="57"/>
  <c r="BK323" i="57"/>
  <c r="BK326" i="57"/>
  <c r="BK322" i="57"/>
  <c r="BK321" i="57"/>
  <c r="BK327" i="57"/>
  <c r="BK325" i="57"/>
  <c r="BK802" i="57"/>
  <c r="BK798" i="57"/>
  <c r="BK797" i="57"/>
  <c r="BK800" i="57"/>
  <c r="BK799" i="57"/>
  <c r="BK803" i="57"/>
  <c r="BK796" i="57"/>
  <c r="BK804" i="57"/>
  <c r="BK801" i="57"/>
  <c r="BH998" i="57"/>
  <c r="BH995" i="57"/>
  <c r="BH997" i="57"/>
  <c r="BH999" i="57"/>
  <c r="BH994" i="57"/>
  <c r="BH1001" i="57"/>
  <c r="BH1000" i="57"/>
  <c r="BH1002" i="57"/>
  <c r="BH996" i="57"/>
  <c r="BK671" i="57"/>
  <c r="BK670" i="57"/>
  <c r="BK675" i="57"/>
  <c r="BK678" i="57"/>
  <c r="BK674" i="57"/>
  <c r="BK677" i="57"/>
  <c r="BK676" i="57"/>
  <c r="BK673" i="57"/>
  <c r="BK672" i="57"/>
  <c r="BH34" i="57"/>
  <c r="BH31" i="57"/>
  <c r="BH38" i="57"/>
  <c r="BH37" i="57"/>
  <c r="BH32" i="57"/>
  <c r="BH36" i="57"/>
  <c r="BH35" i="57"/>
  <c r="BH39" i="57"/>
  <c r="BH33" i="57"/>
  <c r="BH707" i="57"/>
  <c r="BH710" i="57"/>
  <c r="BH714" i="57"/>
  <c r="BH711" i="57"/>
  <c r="BH706" i="57"/>
  <c r="BH712" i="57"/>
  <c r="BH709" i="57"/>
  <c r="BH713" i="57"/>
  <c r="BH708" i="57"/>
  <c r="BK919" i="57"/>
  <c r="BK914" i="57"/>
  <c r="BK921" i="57"/>
  <c r="BK916" i="57"/>
  <c r="BK917" i="57"/>
  <c r="BK920" i="57"/>
  <c r="BK915" i="57"/>
  <c r="BK918" i="57"/>
  <c r="BK913" i="57"/>
  <c r="BH445" i="57"/>
  <c r="BH451" i="57"/>
  <c r="BH450" i="57"/>
  <c r="BH448" i="57"/>
  <c r="BH446" i="57"/>
  <c r="BH453" i="57"/>
  <c r="BH449" i="57"/>
  <c r="BH447" i="57"/>
  <c r="BH452" i="57"/>
  <c r="BH727" i="57"/>
  <c r="BH730" i="57"/>
  <c r="BH729" i="57"/>
  <c r="BH725" i="57"/>
  <c r="BH724" i="57"/>
  <c r="BH731" i="57"/>
  <c r="BH726" i="57"/>
  <c r="BH728" i="57"/>
  <c r="BH732" i="57"/>
  <c r="BH330" i="57"/>
  <c r="BH331" i="57"/>
  <c r="BH332" i="57"/>
  <c r="BH335" i="57"/>
  <c r="BH336" i="57"/>
  <c r="BH329" i="57"/>
  <c r="BH333" i="57"/>
  <c r="BH334" i="57"/>
  <c r="BH328" i="57"/>
  <c r="BH326" i="57"/>
  <c r="BH325" i="57"/>
  <c r="BH323" i="57"/>
  <c r="BH320" i="57"/>
  <c r="BH324" i="57"/>
  <c r="BH322" i="57"/>
  <c r="BH319" i="57"/>
  <c r="BH321" i="57"/>
  <c r="BH327" i="57"/>
  <c r="BK499" i="57"/>
  <c r="BK507" i="57"/>
  <c r="BK500" i="57"/>
  <c r="BK506" i="57"/>
  <c r="BK503" i="57"/>
  <c r="BK501" i="57"/>
  <c r="BK505" i="57"/>
  <c r="BK504" i="57"/>
  <c r="BK502" i="57"/>
  <c r="BK494" i="57"/>
  <c r="BK490" i="57"/>
  <c r="BK498" i="57"/>
  <c r="BK496" i="57"/>
  <c r="BK495" i="57"/>
  <c r="BK497" i="57"/>
  <c r="BK491" i="57"/>
  <c r="BK493" i="57"/>
  <c r="BK492" i="57"/>
  <c r="BK627" i="57"/>
  <c r="BK629" i="57"/>
  <c r="BK625" i="57"/>
  <c r="BK630" i="57"/>
  <c r="BK628" i="57"/>
  <c r="BK631" i="57"/>
  <c r="BK626" i="57"/>
  <c r="BK632" i="57"/>
  <c r="BK633" i="57"/>
  <c r="BK373" i="57"/>
  <c r="BK374" i="57"/>
  <c r="BK379" i="57"/>
  <c r="BK378" i="57"/>
  <c r="BK380" i="57"/>
  <c r="BK376" i="57"/>
  <c r="BK381" i="57"/>
  <c r="BK375" i="57"/>
  <c r="BK377" i="57"/>
  <c r="BK693" i="57"/>
  <c r="BK694" i="57"/>
  <c r="BK690" i="57"/>
  <c r="BK691" i="57"/>
  <c r="BK688" i="57"/>
  <c r="BK692" i="57"/>
  <c r="BK696" i="57"/>
  <c r="BK695" i="57"/>
  <c r="BK689" i="57"/>
  <c r="BH965" i="57"/>
  <c r="BH963" i="57"/>
  <c r="BH958" i="57"/>
  <c r="BH959" i="57"/>
  <c r="BH966" i="57"/>
  <c r="BH962" i="57"/>
  <c r="BH960" i="57"/>
  <c r="BH964" i="57"/>
  <c r="BH961" i="57"/>
  <c r="BH643" i="57"/>
  <c r="BH645" i="57"/>
  <c r="BH649" i="57"/>
  <c r="BH647" i="57"/>
  <c r="BH646" i="57"/>
  <c r="BH648" i="57"/>
  <c r="BH650" i="57"/>
  <c r="BH651" i="57"/>
  <c r="BH644" i="57"/>
  <c r="BK338" i="57"/>
  <c r="BK342" i="57"/>
  <c r="BK340" i="57"/>
  <c r="BK339" i="57"/>
  <c r="BK345" i="57"/>
  <c r="BK344" i="57"/>
  <c r="BK343" i="57"/>
  <c r="BK337" i="57"/>
  <c r="BK341" i="57"/>
  <c r="BH691" i="57"/>
  <c r="BH695" i="57"/>
  <c r="BH688" i="57"/>
  <c r="BH689" i="57"/>
  <c r="BH696" i="57"/>
  <c r="BH690" i="57"/>
  <c r="BH694" i="57"/>
  <c r="BH693" i="57"/>
  <c r="BH692" i="57"/>
  <c r="BH114" i="57"/>
  <c r="BH118" i="57"/>
  <c r="BH112" i="57"/>
  <c r="BH115" i="57"/>
  <c r="BH113" i="57"/>
  <c r="BH117" i="57"/>
  <c r="BH116" i="57"/>
  <c r="BH120" i="57"/>
  <c r="BH119" i="57"/>
  <c r="BK982" i="57"/>
  <c r="BK978" i="57"/>
  <c r="BK981" i="57"/>
  <c r="BK984" i="57"/>
  <c r="BK976" i="57"/>
  <c r="BK979" i="57"/>
  <c r="BK983" i="57"/>
  <c r="BK980" i="57"/>
  <c r="BK977" i="57"/>
  <c r="BH110" i="57"/>
  <c r="BH111" i="57"/>
  <c r="BH106" i="57"/>
  <c r="BH103" i="57"/>
  <c r="BH104" i="57"/>
  <c r="BH107" i="57"/>
  <c r="BH105" i="57"/>
  <c r="BH109" i="57"/>
  <c r="BH108" i="57"/>
  <c r="BH159" i="57"/>
  <c r="BH158" i="57"/>
  <c r="BH162" i="57"/>
  <c r="BH161" i="57"/>
  <c r="BH157" i="57"/>
  <c r="BH160" i="57"/>
  <c r="BH164" i="57"/>
  <c r="BH163" i="57"/>
  <c r="BH165" i="57"/>
  <c r="BK944" i="57"/>
  <c r="BK940" i="57"/>
  <c r="BK947" i="57"/>
  <c r="BK943" i="57"/>
  <c r="BK942" i="57"/>
  <c r="BK948" i="57"/>
  <c r="BK946" i="57"/>
  <c r="BK941" i="57"/>
  <c r="BK945" i="57"/>
  <c r="BK1011" i="57"/>
  <c r="BK1006" i="57"/>
  <c r="BK1003" i="57"/>
  <c r="BK1008" i="57"/>
  <c r="BK1004" i="57"/>
  <c r="BK1005" i="57"/>
  <c r="BK1007" i="57"/>
  <c r="BK1009" i="57"/>
  <c r="BK1010" i="57"/>
  <c r="BK928" i="57"/>
  <c r="BK925" i="57"/>
  <c r="BK927" i="57"/>
  <c r="BK922" i="57"/>
  <c r="BK923" i="57"/>
  <c r="BK930" i="57"/>
  <c r="BK924" i="57"/>
  <c r="BK929" i="57"/>
  <c r="BK926" i="57"/>
  <c r="BK997" i="57"/>
  <c r="BK994" i="57"/>
  <c r="BK999" i="57"/>
  <c r="BK998" i="57"/>
  <c r="BK1001" i="57"/>
  <c r="BK995" i="57"/>
  <c r="BK1000" i="57"/>
  <c r="BK1002" i="57"/>
  <c r="BK996" i="57"/>
  <c r="BH81" i="57"/>
  <c r="BH80" i="57"/>
  <c r="BH423" i="57"/>
  <c r="BH93" i="57"/>
  <c r="BH135" i="57"/>
  <c r="BH180" i="57"/>
  <c r="BH177" i="57"/>
  <c r="BK950" i="57"/>
  <c r="BK956" i="57"/>
  <c r="BH642" i="57"/>
  <c r="BH637" i="57"/>
  <c r="BH741" i="57"/>
  <c r="BH735" i="57"/>
  <c r="BH379" i="57"/>
  <c r="BH373" i="57"/>
  <c r="BH378" i="57"/>
  <c r="BH380" i="57"/>
  <c r="BH381" i="57"/>
  <c r="BH374" i="57"/>
  <c r="BH375" i="57"/>
  <c r="BH377" i="57"/>
  <c r="BH376" i="57"/>
  <c r="BH670" i="57"/>
  <c r="BH674" i="57"/>
  <c r="BH673" i="57"/>
  <c r="BH678" i="57"/>
  <c r="BH677" i="57"/>
  <c r="BH675" i="57"/>
  <c r="BH672" i="57"/>
  <c r="BH671" i="57"/>
  <c r="BH676" i="57"/>
  <c r="BK623" i="57"/>
  <c r="BK624" i="57"/>
  <c r="BK619" i="57"/>
  <c r="BK622" i="57"/>
  <c r="BK616" i="57"/>
  <c r="BK617" i="57"/>
  <c r="BK618" i="57"/>
  <c r="BK620" i="57"/>
  <c r="BK621" i="57"/>
  <c r="BH658" i="57"/>
  <c r="BH654" i="57"/>
  <c r="BH655" i="57"/>
  <c r="BH653" i="57"/>
  <c r="BH656" i="57"/>
  <c r="BH652" i="57"/>
  <c r="BH659" i="57"/>
  <c r="BH660" i="57"/>
  <c r="BH657" i="57"/>
  <c r="BH170" i="57"/>
  <c r="BH166" i="57"/>
  <c r="BH174" i="57"/>
  <c r="BH173" i="57"/>
  <c r="BH169" i="57"/>
  <c r="BH171" i="57"/>
  <c r="BH168" i="57"/>
  <c r="BH167" i="57"/>
  <c r="BH172" i="57"/>
  <c r="BH362" i="57"/>
  <c r="BH358" i="57"/>
  <c r="BH355" i="57"/>
  <c r="BH363" i="57"/>
  <c r="BH361" i="57"/>
  <c r="BH359" i="57"/>
  <c r="BH356" i="57"/>
  <c r="BH357" i="57"/>
  <c r="BH360" i="57"/>
  <c r="BH347" i="57"/>
  <c r="BH350" i="57"/>
  <c r="BH346" i="57"/>
  <c r="BH354" i="57"/>
  <c r="BH348" i="57"/>
  <c r="BH351" i="57"/>
  <c r="BH352" i="57"/>
  <c r="BH353" i="57"/>
  <c r="BH349" i="57"/>
  <c r="BK483" i="57"/>
  <c r="BK486" i="57"/>
  <c r="BK482" i="57"/>
  <c r="BK484" i="57"/>
  <c r="BK488" i="57"/>
  <c r="BK481" i="57"/>
  <c r="BK485" i="57"/>
  <c r="BK487" i="57"/>
  <c r="BK489" i="57"/>
  <c r="BK547" i="57"/>
  <c r="BK546" i="57"/>
  <c r="BK552" i="57"/>
  <c r="BK548" i="57"/>
  <c r="BK545" i="57"/>
  <c r="BK549" i="57"/>
  <c r="BK550" i="57"/>
  <c r="BK544" i="57"/>
  <c r="BK551" i="57"/>
  <c r="BH950" i="57"/>
  <c r="BH949" i="57"/>
  <c r="BH952" i="57"/>
  <c r="BH956" i="57"/>
  <c r="BH951" i="57"/>
  <c r="BH953" i="57"/>
  <c r="BH957" i="57"/>
  <c r="BH954" i="57"/>
  <c r="BH955" i="57"/>
  <c r="BK790" i="57"/>
  <c r="BK794" i="57"/>
  <c r="BK791" i="57"/>
  <c r="BK795" i="57"/>
  <c r="BK789" i="57"/>
  <c r="BK792" i="57"/>
  <c r="BK787" i="57"/>
  <c r="BK788" i="57"/>
  <c r="BK793" i="57"/>
  <c r="BH687" i="57"/>
  <c r="BH686" i="57"/>
  <c r="BH682" i="57"/>
  <c r="BH679" i="57"/>
  <c r="BH681" i="57"/>
  <c r="BH680" i="57"/>
  <c r="BH683" i="57"/>
  <c r="BH684" i="57"/>
  <c r="BH685" i="57"/>
  <c r="BK609" i="57"/>
  <c r="BK611" i="57"/>
  <c r="BK610" i="57"/>
  <c r="BK612" i="57"/>
  <c r="BK613" i="57"/>
  <c r="BK607" i="57"/>
  <c r="BK615" i="57"/>
  <c r="BK614" i="57"/>
  <c r="BK608" i="57"/>
  <c r="BK590" i="57"/>
  <c r="BK594" i="57"/>
  <c r="BK595" i="57"/>
  <c r="BK589" i="57"/>
  <c r="BK593" i="57"/>
  <c r="BK597" i="57"/>
  <c r="BK596" i="57"/>
  <c r="BK591" i="57"/>
  <c r="BK592" i="57"/>
  <c r="BH742" i="57"/>
  <c r="BH746" i="57"/>
  <c r="BH743" i="57"/>
  <c r="BH750" i="57"/>
  <c r="BH747" i="57"/>
  <c r="BH744" i="57"/>
  <c r="BH748" i="57"/>
  <c r="BH745" i="57"/>
  <c r="BH749" i="57"/>
  <c r="BH122" i="57"/>
  <c r="BH126" i="57"/>
  <c r="BH127" i="57"/>
  <c r="BH128" i="57"/>
  <c r="BH129" i="57"/>
  <c r="BH125" i="57"/>
  <c r="BH123" i="57"/>
  <c r="BH124" i="57"/>
  <c r="BH121" i="57"/>
  <c r="BH69" i="57"/>
  <c r="BH70" i="57"/>
  <c r="BH71" i="57"/>
  <c r="BH74" i="57"/>
  <c r="BH68" i="57"/>
  <c r="BH72" i="57"/>
  <c r="BH67" i="57"/>
  <c r="BH73" i="57"/>
  <c r="BH75" i="57"/>
  <c r="BH142" i="57"/>
  <c r="BH146" i="57"/>
  <c r="BH143" i="57"/>
  <c r="BH144" i="57"/>
  <c r="BH145" i="57"/>
  <c r="BH147" i="57"/>
  <c r="BH141" i="57"/>
  <c r="BH140" i="57"/>
  <c r="BH139" i="57"/>
  <c r="BK960" i="57"/>
  <c r="BK959" i="57"/>
  <c r="BK963" i="57"/>
  <c r="BK966" i="57"/>
  <c r="BK964" i="57"/>
  <c r="BK962" i="57"/>
  <c r="BK965" i="57"/>
  <c r="BK961" i="57"/>
  <c r="BK958" i="57"/>
  <c r="BH470" i="57"/>
  <c r="BH467" i="57"/>
  <c r="BH469" i="57"/>
  <c r="BH464" i="57"/>
  <c r="BH466" i="57"/>
  <c r="BH463" i="57"/>
  <c r="BH465" i="57"/>
  <c r="BH471" i="57"/>
  <c r="BH468" i="57"/>
  <c r="BH413" i="57"/>
  <c r="BH411" i="57"/>
  <c r="BH414" i="57"/>
  <c r="BH410" i="57"/>
  <c r="BH416" i="57"/>
  <c r="BH412" i="57"/>
  <c r="BH415" i="57"/>
  <c r="BH417" i="57"/>
  <c r="BH409" i="57"/>
  <c r="BH434" i="57"/>
  <c r="BH435" i="57"/>
  <c r="BH427" i="57"/>
  <c r="BH431" i="57"/>
  <c r="BH428" i="57"/>
  <c r="BH432" i="57"/>
  <c r="BH430" i="57"/>
  <c r="BH433" i="57"/>
  <c r="BH429" i="57"/>
  <c r="BH84" i="57"/>
  <c r="BH82" i="57"/>
  <c r="BH425" i="57"/>
  <c r="BH419" i="57"/>
  <c r="BH89" i="57"/>
  <c r="BH91" i="57"/>
  <c r="BH137" i="57"/>
  <c r="BH133" i="57"/>
  <c r="BH134" i="57"/>
  <c r="BH178" i="57"/>
  <c r="BK951" i="57"/>
  <c r="BK955" i="57"/>
  <c r="BH641" i="57"/>
  <c r="BH638" i="57"/>
  <c r="BH740" i="57"/>
  <c r="BK292" i="57"/>
  <c r="BK294" i="57"/>
  <c r="BK293" i="57"/>
  <c r="BK299" i="57"/>
  <c r="BK300" i="57"/>
  <c r="BK296" i="57"/>
  <c r="BK298" i="57"/>
  <c r="BK297" i="57"/>
  <c r="BK295" i="57"/>
  <c r="BK259" i="57"/>
  <c r="BK258" i="57"/>
  <c r="BK256" i="57"/>
  <c r="BK263" i="57"/>
  <c r="BK257" i="57"/>
  <c r="BK261" i="57"/>
  <c r="BK262" i="57"/>
  <c r="BK260" i="57"/>
  <c r="BK264" i="57"/>
  <c r="BK783" i="57"/>
  <c r="BK786" i="57"/>
  <c r="BK782" i="57"/>
  <c r="BK784" i="57"/>
  <c r="BK780" i="57"/>
  <c r="BK785" i="57"/>
  <c r="BK781" i="57"/>
  <c r="BK778" i="57"/>
  <c r="BK779" i="57"/>
  <c r="BH758" i="57"/>
  <c r="BH755" i="57"/>
  <c r="BH759" i="57"/>
  <c r="BH753" i="57"/>
  <c r="BH751" i="57"/>
  <c r="BH756" i="57"/>
  <c r="BH752" i="57"/>
  <c r="BH757" i="57"/>
  <c r="BH754" i="57"/>
  <c r="BK910" i="57"/>
  <c r="BK908" i="57"/>
  <c r="BK909" i="57"/>
  <c r="BK912" i="57"/>
  <c r="BK905" i="57"/>
  <c r="BK911" i="57"/>
  <c r="BK904" i="57"/>
  <c r="BK907" i="57"/>
  <c r="BK906" i="57"/>
  <c r="BH486" i="57"/>
  <c r="BH481" i="57"/>
  <c r="BH483" i="57"/>
  <c r="BH488" i="57"/>
  <c r="BH485" i="57"/>
  <c r="BH489" i="57"/>
  <c r="BH487" i="57"/>
  <c r="BH482" i="57"/>
  <c r="BH484" i="57"/>
  <c r="BK575" i="57"/>
  <c r="BK571" i="57"/>
  <c r="BK579" i="57"/>
  <c r="BK578" i="57"/>
  <c r="BK576" i="57"/>
  <c r="BK577" i="57"/>
  <c r="BK572" i="57"/>
  <c r="BK574" i="57"/>
  <c r="BK573" i="57"/>
  <c r="BH494" i="57"/>
  <c r="BH498" i="57"/>
  <c r="BH490" i="57"/>
  <c r="BH491" i="57"/>
  <c r="BH495" i="57"/>
  <c r="BH492" i="57"/>
  <c r="BH497" i="57"/>
  <c r="BH496" i="57"/>
  <c r="BH493" i="57"/>
  <c r="BH394" i="57"/>
  <c r="BH398" i="57"/>
  <c r="BH397" i="57"/>
  <c r="BH395" i="57"/>
  <c r="BH396" i="57"/>
  <c r="BH391" i="57"/>
  <c r="BH393" i="57"/>
  <c r="BH399" i="57"/>
  <c r="BH392" i="57"/>
  <c r="BH366" i="57"/>
  <c r="BH370" i="57"/>
  <c r="BH371" i="57"/>
  <c r="BH367" i="57"/>
  <c r="BH372" i="57"/>
  <c r="BH368" i="57"/>
  <c r="BH369" i="57"/>
  <c r="BH365" i="57"/>
  <c r="BH364" i="57"/>
  <c r="BK458" i="57"/>
  <c r="BK462" i="57"/>
  <c r="BK454" i="57"/>
  <c r="BK461" i="57"/>
  <c r="BK457" i="57"/>
  <c r="BK459" i="57"/>
  <c r="BK460" i="57"/>
  <c r="BK456" i="57"/>
  <c r="BK455" i="57"/>
  <c r="BK563" i="57"/>
  <c r="BK566" i="57"/>
  <c r="BK562" i="57"/>
  <c r="BK570" i="57"/>
  <c r="BK569" i="57"/>
  <c r="BK567" i="57"/>
  <c r="BK564" i="57"/>
  <c r="BK568" i="57"/>
  <c r="BK565" i="57"/>
  <c r="BK277" i="57"/>
  <c r="BK274" i="57"/>
  <c r="BK278" i="57"/>
  <c r="BK282" i="57"/>
  <c r="BK280" i="57"/>
  <c r="BK279" i="57"/>
  <c r="BK275" i="57"/>
  <c r="BK276" i="57"/>
  <c r="BK281" i="57"/>
  <c r="BK350" i="57"/>
  <c r="BK349" i="57"/>
  <c r="BK354" i="57"/>
  <c r="BK351" i="57"/>
  <c r="BK347" i="57"/>
  <c r="BK346" i="57"/>
  <c r="BK348" i="57"/>
  <c r="BK353" i="57"/>
  <c r="BK352" i="57"/>
  <c r="BK805" i="57"/>
  <c r="BK809" i="57"/>
  <c r="BK813" i="57"/>
  <c r="BK812" i="57"/>
  <c r="BK806" i="57"/>
  <c r="BK807" i="57"/>
  <c r="BK810" i="57"/>
  <c r="BK811" i="57"/>
  <c r="BK808" i="57"/>
  <c r="BK361" i="57"/>
  <c r="BK362" i="57"/>
  <c r="BK355" i="57"/>
  <c r="BK358" i="57"/>
  <c r="BK356" i="57"/>
  <c r="BK360" i="57"/>
  <c r="BK363" i="57"/>
  <c r="BK357" i="57"/>
  <c r="BK359" i="57"/>
  <c r="BK896" i="57"/>
  <c r="BK899" i="57"/>
  <c r="BK901" i="57"/>
  <c r="BK895" i="57"/>
  <c r="BK898" i="57"/>
  <c r="BK903" i="57"/>
  <c r="BK900" i="57"/>
  <c r="BK897" i="57"/>
  <c r="BK902" i="57"/>
  <c r="BK971" i="57"/>
  <c r="BK974" i="57"/>
  <c r="BK973" i="57"/>
  <c r="BK975" i="57"/>
  <c r="BK970" i="57"/>
  <c r="BK972" i="57"/>
  <c r="BK968" i="57"/>
  <c r="BK967" i="57"/>
  <c r="BK969" i="57"/>
  <c r="BH62" i="57"/>
  <c r="BH66" i="57"/>
  <c r="BH58" i="57"/>
  <c r="BH63" i="57"/>
  <c r="BH64" i="57"/>
  <c r="BH65" i="57"/>
  <c r="BH59" i="57"/>
  <c r="BH61" i="57"/>
  <c r="BH60" i="57"/>
  <c r="BH186" i="57"/>
  <c r="BH190" i="57"/>
  <c r="BH187" i="57"/>
  <c r="BH191" i="57"/>
  <c r="BH185" i="57"/>
  <c r="BH189" i="57"/>
  <c r="BH192" i="57"/>
  <c r="BH188" i="57"/>
  <c r="BH184" i="57"/>
  <c r="BK888" i="57"/>
  <c r="BK887" i="57"/>
  <c r="BK893" i="57"/>
  <c r="BK889" i="57"/>
  <c r="BK891" i="57"/>
  <c r="BK894" i="57"/>
  <c r="BK890" i="57"/>
  <c r="BK892" i="57"/>
  <c r="BK886" i="57"/>
  <c r="BH406" i="57"/>
  <c r="BH401" i="57"/>
  <c r="BH402" i="57"/>
  <c r="BH403" i="57"/>
  <c r="BH405" i="57"/>
  <c r="BH407" i="57"/>
  <c r="BH404" i="57"/>
  <c r="BH400" i="57"/>
  <c r="BH408" i="57"/>
  <c r="BH341" i="57"/>
  <c r="BH342" i="57"/>
  <c r="BH339" i="57"/>
  <c r="BH338" i="57"/>
  <c r="BH337" i="57"/>
  <c r="BH345" i="57"/>
  <c r="BH340" i="57"/>
  <c r="BH343" i="57"/>
  <c r="BH344" i="57"/>
  <c r="BK470" i="57"/>
  <c r="BK463" i="57"/>
  <c r="BK468" i="57"/>
  <c r="BK467" i="57"/>
  <c r="BK469" i="57"/>
  <c r="BK466" i="57"/>
  <c r="BK465" i="57"/>
  <c r="BK464" i="57"/>
  <c r="BK471" i="57"/>
  <c r="BK526" i="57"/>
  <c r="BK531" i="57"/>
  <c r="BK527" i="57"/>
  <c r="BK530" i="57"/>
  <c r="BK528" i="57"/>
  <c r="BK532" i="57"/>
  <c r="BK529" i="57"/>
  <c r="BK534" i="57"/>
  <c r="BK533" i="57"/>
  <c r="BK521" i="57"/>
  <c r="BK518" i="57"/>
  <c r="BK517" i="57"/>
  <c r="BK522" i="57"/>
  <c r="BK519" i="57"/>
  <c r="BK523" i="57"/>
  <c r="BK525" i="57"/>
  <c r="BK524" i="57"/>
  <c r="BK520" i="57"/>
  <c r="BK539" i="57"/>
  <c r="BK541" i="57"/>
  <c r="BK538" i="57"/>
  <c r="BK535" i="57"/>
  <c r="BK537" i="57"/>
  <c r="BK536" i="57"/>
  <c r="BK542" i="57"/>
  <c r="BK543" i="57"/>
  <c r="BK540" i="57"/>
  <c r="BK561" i="57"/>
  <c r="BK559" i="57"/>
  <c r="BK558" i="57"/>
  <c r="BK554" i="57"/>
  <c r="BK560" i="57"/>
  <c r="BK555" i="57"/>
  <c r="BK557" i="57"/>
  <c r="BK556" i="57"/>
  <c r="BK553" i="57"/>
  <c r="BK662" i="57"/>
  <c r="BK667" i="57"/>
  <c r="BK666" i="57"/>
  <c r="BK661" i="57"/>
  <c r="BK663" i="57"/>
  <c r="BK664" i="57"/>
  <c r="BK669" i="57"/>
  <c r="BK665" i="57"/>
  <c r="BK668" i="57"/>
  <c r="BK685" i="57"/>
  <c r="BK682" i="57"/>
  <c r="BK681" i="57"/>
  <c r="BK683" i="57"/>
  <c r="BK686" i="57"/>
  <c r="BK687" i="57"/>
  <c r="BK680" i="57"/>
  <c r="BK684" i="57"/>
  <c r="BK679" i="57"/>
  <c r="BH1003" i="57"/>
  <c r="BH1010" i="57"/>
  <c r="BH1004" i="57"/>
  <c r="BH1007" i="57"/>
  <c r="BH1008" i="57"/>
  <c r="BH1005" i="57"/>
  <c r="BH1009" i="57"/>
  <c r="BH1006" i="57"/>
  <c r="BH1011" i="57"/>
  <c r="BK314" i="57"/>
  <c r="BK310" i="57"/>
  <c r="BK317" i="57"/>
  <c r="BK315" i="57"/>
  <c r="BK316" i="57"/>
  <c r="BK318" i="57"/>
  <c r="BK312" i="57"/>
  <c r="BK313" i="57"/>
  <c r="BK311" i="57"/>
  <c r="BK270" i="57"/>
  <c r="BK273" i="57"/>
  <c r="BK266" i="57"/>
  <c r="BK269" i="57"/>
  <c r="BK271" i="57"/>
  <c r="BK272" i="57"/>
  <c r="BK265" i="57"/>
  <c r="BK267" i="57"/>
  <c r="BK268" i="57"/>
  <c r="BK302" i="57"/>
  <c r="BK306" i="57"/>
  <c r="BK308" i="57"/>
  <c r="BK304" i="57"/>
  <c r="BK301" i="57"/>
  <c r="BK305" i="57"/>
  <c r="BK303" i="57"/>
  <c r="BK307" i="57"/>
  <c r="BK309" i="57"/>
  <c r="BK603" i="57"/>
  <c r="BK606" i="57"/>
  <c r="BK602" i="57"/>
  <c r="BK600" i="57"/>
  <c r="BK601" i="57"/>
  <c r="BK605" i="57"/>
  <c r="BK598" i="57"/>
  <c r="BK604" i="57"/>
  <c r="BK599" i="57"/>
  <c r="BK821" i="57"/>
  <c r="BK820" i="57"/>
  <c r="BK819" i="57"/>
  <c r="BK822" i="57"/>
  <c r="BK814" i="57"/>
  <c r="BK817" i="57"/>
  <c r="BK818" i="57"/>
  <c r="BK816" i="57"/>
  <c r="BK815" i="57"/>
  <c r="BK763" i="57"/>
  <c r="BK768" i="57"/>
  <c r="BK766" i="57"/>
  <c r="BK767" i="57"/>
  <c r="BK762" i="57"/>
  <c r="BK761" i="57"/>
  <c r="BK764" i="57"/>
  <c r="BK760" i="57"/>
  <c r="BK765" i="57"/>
  <c r="BH992" i="57"/>
  <c r="BH987" i="57"/>
  <c r="BH989" i="57"/>
  <c r="BH985" i="57"/>
  <c r="BH990" i="57"/>
  <c r="BH986" i="57"/>
  <c r="BH991" i="57"/>
  <c r="BH988" i="57"/>
  <c r="BH993" i="57"/>
  <c r="BK770" i="57"/>
  <c r="BK776" i="57"/>
  <c r="BK774" i="57"/>
  <c r="BK771" i="57"/>
  <c r="BK775" i="57"/>
  <c r="BK769" i="57"/>
  <c r="BK777" i="57"/>
  <c r="BK773" i="57"/>
  <c r="BK772" i="57"/>
  <c r="BK642" i="57"/>
  <c r="BK637" i="57"/>
  <c r="BK635" i="57"/>
  <c r="BK634" i="57"/>
  <c r="BK640" i="57"/>
  <c r="BK639" i="57"/>
  <c r="BK641" i="57"/>
  <c r="BK636" i="57"/>
  <c r="BK638" i="57"/>
  <c r="BK643" i="57"/>
  <c r="BK646" i="57"/>
  <c r="BK647" i="57"/>
  <c r="BK651" i="57"/>
  <c r="BK644" i="57"/>
  <c r="BK645" i="57"/>
  <c r="BK649" i="57"/>
  <c r="BK650" i="57"/>
  <c r="BK648" i="57"/>
  <c r="BK330" i="57"/>
  <c r="BK334" i="57"/>
  <c r="BK335" i="57"/>
  <c r="BK333" i="57"/>
  <c r="BK329" i="57"/>
  <c r="BK332" i="57"/>
  <c r="BK336" i="57"/>
  <c r="BK331" i="57"/>
  <c r="BK328" i="57"/>
  <c r="BK582" i="57"/>
  <c r="BK580" i="57"/>
  <c r="BK586" i="57"/>
  <c r="BK583" i="57"/>
  <c r="BK587" i="57"/>
  <c r="BK588" i="57"/>
  <c r="BK581" i="57"/>
  <c r="BK584" i="57"/>
  <c r="BK585" i="57"/>
  <c r="BH661" i="57"/>
  <c r="BH666" i="57"/>
  <c r="BH662" i="57"/>
  <c r="BH667" i="57"/>
  <c r="BH669" i="57"/>
  <c r="BH663" i="57"/>
  <c r="BH664" i="57"/>
  <c r="BH665" i="57"/>
  <c r="BH668" i="57"/>
  <c r="BH969" i="57"/>
  <c r="BH972" i="57"/>
  <c r="BH967" i="57"/>
  <c r="BH970" i="57"/>
  <c r="BH973" i="57"/>
  <c r="BH968" i="57"/>
  <c r="BH975" i="57"/>
  <c r="BH971" i="57"/>
  <c r="BH974" i="57"/>
  <c r="BK992" i="57"/>
  <c r="BK988" i="57"/>
  <c r="BK987" i="57"/>
  <c r="BK985" i="57"/>
  <c r="BK990" i="57"/>
  <c r="BK986" i="57"/>
  <c r="BK993" i="57"/>
  <c r="BK989" i="57"/>
  <c r="BK991" i="57"/>
  <c r="BH702" i="57"/>
  <c r="BH699" i="57"/>
  <c r="BH704" i="57"/>
  <c r="BH701" i="57"/>
  <c r="BH697" i="57"/>
  <c r="BH703" i="57"/>
  <c r="BH698" i="57"/>
  <c r="BH700" i="57"/>
  <c r="BH705" i="57"/>
  <c r="BH57" i="57"/>
  <c r="BH50" i="57"/>
  <c r="BH54" i="57"/>
  <c r="BH49" i="57"/>
  <c r="BH51" i="57"/>
  <c r="BH52" i="57"/>
  <c r="BH55" i="57"/>
  <c r="BH53" i="57"/>
  <c r="BH56" i="57"/>
  <c r="BH458" i="57"/>
  <c r="BH454" i="57"/>
  <c r="BH459" i="57"/>
  <c r="BH455" i="57"/>
  <c r="BH457" i="57"/>
  <c r="BH462" i="57"/>
  <c r="BH461" i="57"/>
  <c r="BH460" i="57"/>
  <c r="BH456" i="57"/>
  <c r="BH478" i="57"/>
  <c r="BH477" i="57"/>
  <c r="BH474" i="57"/>
  <c r="BH473" i="57"/>
  <c r="BH475" i="57"/>
  <c r="BH480" i="57"/>
  <c r="BH479" i="57"/>
  <c r="BH472" i="57"/>
  <c r="BH476" i="57"/>
  <c r="BH94" i="57"/>
  <c r="BH95" i="57"/>
  <c r="BH98" i="57"/>
  <c r="BH101" i="57"/>
  <c r="BH102" i="57"/>
  <c r="BH96" i="57"/>
  <c r="BH100" i="57"/>
  <c r="BH97" i="57"/>
  <c r="BH99" i="57"/>
  <c r="BH501" i="57"/>
  <c r="BH506" i="57"/>
  <c r="BH499" i="57"/>
  <c r="BH502" i="57"/>
  <c r="BH507" i="57"/>
  <c r="BH503" i="57"/>
  <c r="BH505" i="57"/>
  <c r="BH500" i="57"/>
  <c r="BH504" i="57"/>
  <c r="BH720" i="57"/>
  <c r="BH722" i="57"/>
  <c r="BH718" i="57"/>
  <c r="BH723" i="57"/>
  <c r="BH717" i="57"/>
  <c r="BH721" i="57"/>
  <c r="BH716" i="57"/>
  <c r="BH719" i="57"/>
  <c r="BH715" i="57"/>
  <c r="BH150" i="57"/>
  <c r="BH154" i="57"/>
  <c r="BH149" i="57"/>
  <c r="BH151" i="57"/>
  <c r="BH155" i="57"/>
  <c r="BH148" i="57"/>
  <c r="BH152" i="57"/>
  <c r="BH153" i="57"/>
  <c r="BH156" i="57"/>
  <c r="BH83" i="57"/>
  <c r="BH78" i="57"/>
  <c r="BH420" i="57"/>
  <c r="BH421" i="57"/>
  <c r="BH87" i="57"/>
  <c r="BH90" i="57"/>
  <c r="BH131" i="57"/>
  <c r="BH132" i="57"/>
  <c r="BH181" i="57"/>
  <c r="BH179" i="57"/>
  <c r="BH182" i="57"/>
  <c r="BK952" i="57"/>
  <c r="BK953" i="57"/>
  <c r="BH639" i="57"/>
  <c r="BH640" i="57"/>
  <c r="BH737" i="57"/>
  <c r="BH739" i="57"/>
  <c r="BH738" i="57"/>
  <c r="BK475" i="57"/>
  <c r="BK474" i="57"/>
  <c r="BK473" i="57"/>
  <c r="BK478" i="57"/>
  <c r="BK479" i="57"/>
  <c r="BK472" i="57"/>
  <c r="BK477" i="57"/>
  <c r="BK476" i="57"/>
  <c r="BK480" i="57"/>
  <c r="BK510" i="57"/>
  <c r="BK511" i="57"/>
  <c r="BK514" i="57"/>
  <c r="BK515" i="57"/>
  <c r="BK512" i="57"/>
  <c r="BK516" i="57"/>
  <c r="BK509" i="57"/>
  <c r="BK508" i="57"/>
  <c r="BK513" i="57"/>
  <c r="BK654" i="57"/>
  <c r="BK655" i="57"/>
  <c r="BK658" i="57"/>
  <c r="BK659" i="57"/>
  <c r="BK653" i="57"/>
  <c r="BK656" i="57"/>
  <c r="BK660" i="57"/>
  <c r="BK657" i="57"/>
  <c r="BK652" i="57"/>
  <c r="BK367" i="57"/>
  <c r="BK370" i="57"/>
  <c r="BK366" i="57"/>
  <c r="BK368" i="57"/>
  <c r="BK371" i="57"/>
  <c r="BK372" i="57"/>
  <c r="BK364" i="57"/>
  <c r="BK369" i="57"/>
  <c r="BK365" i="57"/>
  <c r="BH979" i="57"/>
  <c r="BH976" i="57"/>
  <c r="BH984" i="57"/>
  <c r="BH980" i="57"/>
  <c r="BH983" i="57"/>
  <c r="BH981" i="57"/>
  <c r="BH977" i="57"/>
  <c r="BH978" i="57"/>
  <c r="BH982" i="57"/>
  <c r="BH46" i="57"/>
  <c r="BH42" i="57"/>
  <c r="BH47" i="57"/>
  <c r="BH45" i="57"/>
  <c r="BH48" i="57"/>
  <c r="BH41" i="57"/>
  <c r="BH40" i="57"/>
  <c r="BH43" i="57"/>
  <c r="BH44" i="57"/>
  <c r="BH386" i="57"/>
  <c r="BH382" i="57"/>
  <c r="BH390" i="57"/>
  <c r="BH387" i="57"/>
  <c r="BH383" i="57"/>
  <c r="BH384" i="57"/>
  <c r="BH385" i="57"/>
  <c r="BH388" i="57"/>
  <c r="BH389" i="57"/>
  <c r="BH79" i="57"/>
  <c r="BH424" i="57"/>
  <c r="BH426" i="57"/>
  <c r="BH92" i="57"/>
  <c r="BH88" i="57"/>
  <c r="BH136" i="57"/>
  <c r="BH183" i="57"/>
  <c r="BK957" i="57"/>
  <c r="BH636" i="57"/>
  <c r="BH736" i="57"/>
  <c r="AF328" i="54"/>
  <c r="AF349" i="54"/>
  <c r="AF329" i="54"/>
  <c r="AF325" i="54"/>
  <c r="AF334" i="54"/>
  <c r="AF340" i="54"/>
  <c r="AF356" i="54"/>
  <c r="AF351" i="54"/>
  <c r="AF352" i="54"/>
  <c r="AF345" i="54"/>
  <c r="AF353" i="54"/>
  <c r="AF336" i="54"/>
  <c r="AF346" i="54"/>
  <c r="AF347" i="54"/>
  <c r="AF333" i="54"/>
  <c r="AF350" i="54"/>
  <c r="AF331" i="54"/>
  <c r="AF326" i="54"/>
  <c r="AF335" i="54"/>
  <c r="AF342" i="54"/>
  <c r="AF344" i="54"/>
  <c r="AF354" i="54"/>
  <c r="AF338" i="54"/>
  <c r="AF332" i="54"/>
  <c r="AF330" i="54"/>
  <c r="AF341" i="54"/>
  <c r="AF355" i="54"/>
  <c r="AF339" i="54"/>
  <c r="AF327" i="54"/>
  <c r="AF337" i="54"/>
  <c r="AF348" i="54"/>
  <c r="AF343" i="54"/>
  <c r="DT224" i="54" l="1"/>
  <c r="DO224" i="54" s="1"/>
  <c r="DS224" i="54"/>
  <c r="DU224" i="54" s="1"/>
  <c r="DN224" i="54"/>
  <c r="DP224" i="54"/>
  <c r="DQ224" i="54"/>
  <c r="DR224" i="54"/>
  <c r="DT124" i="54"/>
  <c r="DO124" i="54" s="1"/>
  <c r="DS124" i="54"/>
  <c r="DN124" i="54"/>
  <c r="DQ124" i="54"/>
  <c r="DP124" i="54"/>
  <c r="DR124" i="54"/>
  <c r="DN263" i="54"/>
  <c r="DS263" i="54"/>
  <c r="DT263" i="54"/>
  <c r="DO263" i="54" s="1"/>
  <c r="DP263" i="54"/>
  <c r="DQ263" i="54"/>
  <c r="DR263" i="54"/>
  <c r="DO175" i="54"/>
  <c r="DT175" i="54"/>
  <c r="DS175" i="54"/>
  <c r="DN175" i="54"/>
  <c r="DP175" i="54"/>
  <c r="DR175" i="54"/>
  <c r="DQ175" i="54"/>
  <c r="DS284" i="54"/>
  <c r="DN284" i="54"/>
  <c r="DT284" i="54"/>
  <c r="DO284" i="54" s="1"/>
  <c r="DQ284" i="54"/>
  <c r="DR284" i="54"/>
  <c r="DP284" i="54"/>
  <c r="DT252" i="54"/>
  <c r="DO252" i="54" s="1"/>
  <c r="DS252" i="54"/>
  <c r="DN252" i="54"/>
  <c r="DP252" i="54"/>
  <c r="DR252" i="54"/>
  <c r="DQ252" i="54"/>
  <c r="DO220" i="54"/>
  <c r="DT220" i="54"/>
  <c r="DS220" i="54"/>
  <c r="DN220" i="54"/>
  <c r="DP220" i="54"/>
  <c r="DQ220" i="54"/>
  <c r="DR220" i="54"/>
  <c r="DT188" i="54"/>
  <c r="DO188" i="54" s="1"/>
  <c r="DS188" i="54"/>
  <c r="DN188" i="54"/>
  <c r="DQ188" i="54"/>
  <c r="DP188" i="54"/>
  <c r="DR188" i="54"/>
  <c r="DO148" i="54"/>
  <c r="DT148" i="54"/>
  <c r="DS148" i="54"/>
  <c r="DU148" i="54" s="1"/>
  <c r="DN148" i="54"/>
  <c r="DR148" i="54"/>
  <c r="DP148" i="54"/>
  <c r="DQ148" i="54"/>
  <c r="DO84" i="54"/>
  <c r="DS84" i="54"/>
  <c r="DU84" i="54" s="1"/>
  <c r="DT84" i="54"/>
  <c r="DN84" i="54"/>
  <c r="DQ84" i="54"/>
  <c r="DP84" i="54"/>
  <c r="DR84" i="54"/>
  <c r="DT264" i="54"/>
  <c r="DO264" i="54" s="1"/>
  <c r="DN264" i="54"/>
  <c r="DS264" i="54"/>
  <c r="DQ264" i="54"/>
  <c r="DR264" i="54"/>
  <c r="DP264" i="54"/>
  <c r="DO176" i="54"/>
  <c r="DT176" i="54"/>
  <c r="DS176" i="54"/>
  <c r="DU176" i="54" s="1"/>
  <c r="DN176" i="54"/>
  <c r="DP176" i="54"/>
  <c r="DR176" i="54"/>
  <c r="DQ176" i="54"/>
  <c r="DN271" i="54"/>
  <c r="DS271" i="54"/>
  <c r="DT271" i="54"/>
  <c r="DO271" i="54" s="1"/>
  <c r="DP271" i="54"/>
  <c r="DR271" i="54"/>
  <c r="DQ271" i="54"/>
  <c r="DT191" i="54"/>
  <c r="DO191" i="54" s="1"/>
  <c r="DS191" i="54"/>
  <c r="DN191" i="54"/>
  <c r="DP191" i="54"/>
  <c r="DR191" i="54"/>
  <c r="DQ191" i="54"/>
  <c r="DS72" i="54"/>
  <c r="DT72" i="54"/>
  <c r="DO72" i="54" s="1"/>
  <c r="DN72" i="54"/>
  <c r="DQ72" i="54"/>
  <c r="DP72" i="54"/>
  <c r="DR72" i="54"/>
  <c r="DS267" i="54"/>
  <c r="DT267" i="54"/>
  <c r="DO267" i="54" s="1"/>
  <c r="DN267" i="54"/>
  <c r="DR267" i="54"/>
  <c r="DQ267" i="54"/>
  <c r="DP267" i="54"/>
  <c r="DT235" i="54"/>
  <c r="DO235" i="54" s="1"/>
  <c r="DS235" i="54"/>
  <c r="DN235" i="54"/>
  <c r="DR235" i="54"/>
  <c r="DQ235" i="54"/>
  <c r="DP235" i="54"/>
  <c r="DT203" i="54"/>
  <c r="DO203" i="54" s="1"/>
  <c r="DS203" i="54"/>
  <c r="DN203" i="54"/>
  <c r="DP203" i="54"/>
  <c r="DR203" i="54"/>
  <c r="DQ203" i="54"/>
  <c r="DT171" i="54"/>
  <c r="DO171" i="54" s="1"/>
  <c r="DS171" i="54"/>
  <c r="DN171" i="54"/>
  <c r="DR171" i="54"/>
  <c r="DQ171" i="54"/>
  <c r="DP171" i="54"/>
  <c r="DT112" i="54"/>
  <c r="DO112" i="54" s="1"/>
  <c r="DS112" i="54"/>
  <c r="DN112" i="54"/>
  <c r="DP112" i="54"/>
  <c r="DQ112" i="54"/>
  <c r="DR112" i="54"/>
  <c r="DS48" i="54"/>
  <c r="DT48" i="54"/>
  <c r="DO48" i="54" s="1"/>
  <c r="DN48" i="54"/>
  <c r="DR48" i="54"/>
  <c r="DP48" i="54"/>
  <c r="DQ48" i="54"/>
  <c r="DT200" i="54"/>
  <c r="DO200" i="54" s="1"/>
  <c r="DS200" i="54"/>
  <c r="DN200" i="54"/>
  <c r="DQ200" i="54"/>
  <c r="DP200" i="54"/>
  <c r="DR200" i="54"/>
  <c r="DT248" i="54"/>
  <c r="DO248" i="54" s="1"/>
  <c r="DS248" i="54"/>
  <c r="DN248" i="54"/>
  <c r="DR248" i="54"/>
  <c r="DP248" i="54"/>
  <c r="DQ248" i="54"/>
  <c r="DT215" i="54"/>
  <c r="DO215" i="54" s="1"/>
  <c r="DS215" i="54"/>
  <c r="DN215" i="54"/>
  <c r="DR215" i="54"/>
  <c r="DP215" i="54"/>
  <c r="DQ215" i="54"/>
  <c r="DT290" i="54"/>
  <c r="DO290" i="54" s="1"/>
  <c r="DN290" i="54"/>
  <c r="DS290" i="54"/>
  <c r="DU290" i="54" s="1"/>
  <c r="DP290" i="54"/>
  <c r="DR290" i="54"/>
  <c r="DQ290" i="54"/>
  <c r="DT274" i="54"/>
  <c r="DO274" i="54" s="1"/>
  <c r="DN274" i="54"/>
  <c r="DS274" i="54"/>
  <c r="DP274" i="54"/>
  <c r="DQ274" i="54"/>
  <c r="DR274" i="54"/>
  <c r="DT258" i="54"/>
  <c r="DO258" i="54" s="1"/>
  <c r="DS258" i="54"/>
  <c r="DN258" i="54"/>
  <c r="DR258" i="54"/>
  <c r="DP258" i="54"/>
  <c r="DQ258" i="54"/>
  <c r="DO242" i="54"/>
  <c r="DT242" i="54"/>
  <c r="DS242" i="54"/>
  <c r="DU242" i="54" s="1"/>
  <c r="DN242" i="54"/>
  <c r="DQ242" i="54"/>
  <c r="DP242" i="54"/>
  <c r="DR242" i="54"/>
  <c r="DT226" i="54"/>
  <c r="DO226" i="54" s="1"/>
  <c r="DS226" i="54"/>
  <c r="DN226" i="54"/>
  <c r="DP226" i="54"/>
  <c r="DR226" i="54"/>
  <c r="DQ226" i="54"/>
  <c r="DT210" i="54"/>
  <c r="DO210" i="54" s="1"/>
  <c r="DS210" i="54"/>
  <c r="DU210" i="54" s="1"/>
  <c r="DN210" i="54"/>
  <c r="DP210" i="54"/>
  <c r="DQ210" i="54"/>
  <c r="DR210" i="54"/>
  <c r="DT194" i="54"/>
  <c r="DO194" i="54" s="1"/>
  <c r="DS194" i="54"/>
  <c r="DN194" i="54"/>
  <c r="DR194" i="54"/>
  <c r="DQ194" i="54"/>
  <c r="DP194" i="54"/>
  <c r="DT178" i="54"/>
  <c r="DO178" i="54" s="1"/>
  <c r="DS178" i="54"/>
  <c r="DN178" i="54"/>
  <c r="DQ178" i="54"/>
  <c r="DR178" i="54"/>
  <c r="DP178" i="54"/>
  <c r="DT162" i="54"/>
  <c r="DO162" i="54" s="1"/>
  <c r="DS162" i="54"/>
  <c r="DN162" i="54"/>
  <c r="DR162" i="54"/>
  <c r="DP162" i="54"/>
  <c r="DQ162" i="54"/>
  <c r="DT146" i="54"/>
  <c r="DO146" i="54" s="1"/>
  <c r="DS146" i="54"/>
  <c r="DN146" i="54"/>
  <c r="DR146" i="54"/>
  <c r="DQ146" i="54"/>
  <c r="DP146" i="54"/>
  <c r="DT130" i="54"/>
  <c r="DO130" i="54" s="1"/>
  <c r="DS130" i="54"/>
  <c r="DN130" i="54"/>
  <c r="DQ130" i="54"/>
  <c r="DR130" i="54"/>
  <c r="DP130" i="54"/>
  <c r="DT114" i="54"/>
  <c r="DO114" i="54" s="1"/>
  <c r="DS114" i="54"/>
  <c r="DN114" i="54"/>
  <c r="DP114" i="54"/>
  <c r="DR114" i="54"/>
  <c r="DQ114" i="54"/>
  <c r="DT98" i="54"/>
  <c r="DO98" i="54" s="1"/>
  <c r="DS98" i="54"/>
  <c r="DN98" i="54"/>
  <c r="DR98" i="54"/>
  <c r="DQ98" i="54"/>
  <c r="DP98" i="54"/>
  <c r="DT82" i="54"/>
  <c r="DO82" i="54" s="1"/>
  <c r="DS82" i="54"/>
  <c r="DN82" i="54"/>
  <c r="DQ82" i="54"/>
  <c r="DR82" i="54"/>
  <c r="DP82" i="54"/>
  <c r="DT66" i="54"/>
  <c r="DO66" i="54" s="1"/>
  <c r="DS66" i="54"/>
  <c r="DN66" i="54"/>
  <c r="DP66" i="54"/>
  <c r="DR66" i="54"/>
  <c r="DQ66" i="54"/>
  <c r="DT50" i="54"/>
  <c r="DO50" i="54" s="1"/>
  <c r="DS50" i="54"/>
  <c r="DN50" i="54"/>
  <c r="DQ50" i="54"/>
  <c r="DP50" i="54"/>
  <c r="DR50" i="54"/>
  <c r="DT34" i="54"/>
  <c r="DO34" i="54" s="1"/>
  <c r="DS34" i="54"/>
  <c r="DN34" i="54"/>
  <c r="DQ34" i="54"/>
  <c r="DP34" i="54"/>
  <c r="DR34" i="54"/>
  <c r="DT18" i="54"/>
  <c r="DO18" i="54" s="1"/>
  <c r="DS18" i="54"/>
  <c r="DN18" i="54"/>
  <c r="DP18" i="54"/>
  <c r="DR18" i="54"/>
  <c r="DQ18" i="54"/>
  <c r="DT285" i="54"/>
  <c r="DO285" i="54" s="1"/>
  <c r="DS285" i="54"/>
  <c r="DN285" i="54"/>
  <c r="DP285" i="54"/>
  <c r="DR285" i="54"/>
  <c r="DQ285" i="54"/>
  <c r="DT269" i="54"/>
  <c r="DO269" i="54" s="1"/>
  <c r="DN269" i="54"/>
  <c r="DS269" i="54"/>
  <c r="DR269" i="54"/>
  <c r="DP269" i="54"/>
  <c r="DQ269" i="54"/>
  <c r="DT253" i="54"/>
  <c r="DO253" i="54" s="1"/>
  <c r="DS253" i="54"/>
  <c r="DN253" i="54"/>
  <c r="DR253" i="54"/>
  <c r="DQ253" i="54"/>
  <c r="DP253" i="54"/>
  <c r="DN237" i="54"/>
  <c r="DT237" i="54"/>
  <c r="DO237" i="54" s="1"/>
  <c r="DS237" i="54"/>
  <c r="DQ237" i="54"/>
  <c r="DR237" i="54"/>
  <c r="DP237" i="54"/>
  <c r="DT221" i="54"/>
  <c r="DO221" i="54" s="1"/>
  <c r="DS221" i="54"/>
  <c r="DN221" i="54"/>
  <c r="DQ221" i="54"/>
  <c r="DR221" i="54"/>
  <c r="DP221" i="54"/>
  <c r="DT205" i="54"/>
  <c r="DO205" i="54" s="1"/>
  <c r="DS205" i="54"/>
  <c r="DU205" i="54" s="1"/>
  <c r="DN205" i="54"/>
  <c r="DR205" i="54"/>
  <c r="DP205" i="54"/>
  <c r="DQ205" i="54"/>
  <c r="DN189" i="54"/>
  <c r="DT189" i="54"/>
  <c r="DO189" i="54" s="1"/>
  <c r="DS189" i="54"/>
  <c r="DR189" i="54"/>
  <c r="DP189" i="54"/>
  <c r="DQ189" i="54"/>
  <c r="DN173" i="54"/>
  <c r="DT173" i="54"/>
  <c r="DO173" i="54" s="1"/>
  <c r="DS173" i="54"/>
  <c r="DR173" i="54"/>
  <c r="DQ173" i="54"/>
  <c r="DP173" i="54"/>
  <c r="DT157" i="54"/>
  <c r="DO157" i="54" s="1"/>
  <c r="DS157" i="54"/>
  <c r="DN157" i="54"/>
  <c r="DP157" i="54"/>
  <c r="DR157" i="54"/>
  <c r="DQ157" i="54"/>
  <c r="DT141" i="54"/>
  <c r="DO141" i="54" s="1"/>
  <c r="DS141" i="54"/>
  <c r="DN141" i="54"/>
  <c r="DR141" i="54"/>
  <c r="DQ141" i="54"/>
  <c r="DP141" i="54"/>
  <c r="DN125" i="54"/>
  <c r="DT125" i="54"/>
  <c r="DO125" i="54" s="1"/>
  <c r="DS125" i="54"/>
  <c r="DR125" i="54"/>
  <c r="DQ125" i="54"/>
  <c r="DP125" i="54"/>
  <c r="DN109" i="54"/>
  <c r="DT109" i="54"/>
  <c r="DO109" i="54" s="1"/>
  <c r="DS109" i="54"/>
  <c r="DP109" i="54"/>
  <c r="DR109" i="54"/>
  <c r="DQ109" i="54"/>
  <c r="DN93" i="54"/>
  <c r="DT93" i="54"/>
  <c r="DO93" i="54" s="1"/>
  <c r="DS93" i="54"/>
  <c r="DU93" i="54" s="1"/>
  <c r="DR93" i="54"/>
  <c r="DQ93" i="54"/>
  <c r="DP93" i="54"/>
  <c r="DT77" i="54"/>
  <c r="DO77" i="54" s="1"/>
  <c r="DS77" i="54"/>
  <c r="DN77" i="54"/>
  <c r="DQ77" i="54"/>
  <c r="DP77" i="54"/>
  <c r="DR77" i="54"/>
  <c r="DT61" i="54"/>
  <c r="DO61" i="54" s="1"/>
  <c r="DS61" i="54"/>
  <c r="DU61" i="54" s="1"/>
  <c r="DN61" i="54"/>
  <c r="DP61" i="54"/>
  <c r="DR61" i="54"/>
  <c r="DQ61" i="54"/>
  <c r="DT45" i="54"/>
  <c r="DO45" i="54" s="1"/>
  <c r="DS45" i="54"/>
  <c r="DN45" i="54"/>
  <c r="DR45" i="54"/>
  <c r="DP45" i="54"/>
  <c r="DQ45" i="54"/>
  <c r="DT29" i="54"/>
  <c r="DO29" i="54" s="1"/>
  <c r="DS29" i="54"/>
  <c r="DN29" i="54"/>
  <c r="DQ29" i="54"/>
  <c r="DP29" i="54"/>
  <c r="DR29" i="54"/>
  <c r="DT13" i="54"/>
  <c r="DO13" i="54" s="1"/>
  <c r="DS13" i="54"/>
  <c r="DN13" i="54"/>
  <c r="DR13" i="54"/>
  <c r="DP13" i="54"/>
  <c r="DQ13" i="54"/>
  <c r="DS16" i="54"/>
  <c r="DT16" i="54"/>
  <c r="DO16" i="54" s="1"/>
  <c r="DN16" i="54"/>
  <c r="DQ16" i="54"/>
  <c r="DP16" i="54"/>
  <c r="DR16" i="54"/>
  <c r="DO159" i="54"/>
  <c r="DT159" i="54"/>
  <c r="DS159" i="54"/>
  <c r="DN159" i="54"/>
  <c r="DR159" i="54"/>
  <c r="DQ159" i="54"/>
  <c r="DP159" i="54"/>
  <c r="DT143" i="54"/>
  <c r="DO143" i="54" s="1"/>
  <c r="DS143" i="54"/>
  <c r="DN143" i="54"/>
  <c r="DQ143" i="54"/>
  <c r="DP143" i="54"/>
  <c r="DR143" i="54"/>
  <c r="DT127" i="54"/>
  <c r="DO127" i="54" s="1"/>
  <c r="DS127" i="54"/>
  <c r="DN127" i="54"/>
  <c r="DP127" i="54"/>
  <c r="DR127" i="54"/>
  <c r="DQ127" i="54"/>
  <c r="DT111" i="54"/>
  <c r="DO111" i="54" s="1"/>
  <c r="DS111" i="54"/>
  <c r="DN111" i="54"/>
  <c r="DR111" i="54"/>
  <c r="DQ111" i="54"/>
  <c r="DP111" i="54"/>
  <c r="DT95" i="54"/>
  <c r="DO95" i="54" s="1"/>
  <c r="DS95" i="54"/>
  <c r="DN95" i="54"/>
  <c r="DQ95" i="54"/>
  <c r="DP95" i="54"/>
  <c r="DR95" i="54"/>
  <c r="DT79" i="54"/>
  <c r="DO79" i="54" s="1"/>
  <c r="DS79" i="54"/>
  <c r="DN79" i="54"/>
  <c r="DR79" i="54"/>
  <c r="DP79" i="54"/>
  <c r="DQ79" i="54"/>
  <c r="DO63" i="54"/>
  <c r="DT63" i="54"/>
  <c r="DS63" i="54"/>
  <c r="DU63" i="54" s="1"/>
  <c r="DN63" i="54"/>
  <c r="DR63" i="54"/>
  <c r="DP63" i="54"/>
  <c r="DQ63" i="54"/>
  <c r="DT47" i="54"/>
  <c r="DO47" i="54" s="1"/>
  <c r="DS47" i="54"/>
  <c r="DN47" i="54"/>
  <c r="DR47" i="54"/>
  <c r="DQ47" i="54"/>
  <c r="DP47" i="54"/>
  <c r="DT31" i="54"/>
  <c r="DO31" i="54" s="1"/>
  <c r="DS31" i="54"/>
  <c r="DU31" i="54" s="1"/>
  <c r="DN31" i="54"/>
  <c r="DR31" i="54"/>
  <c r="DQ31" i="54"/>
  <c r="DP31" i="54"/>
  <c r="DT15" i="54"/>
  <c r="DO15" i="54" s="1"/>
  <c r="DS15" i="54"/>
  <c r="DN15" i="54"/>
  <c r="DQ15" i="54"/>
  <c r="DP15" i="54"/>
  <c r="DR15" i="54"/>
  <c r="DT208" i="54"/>
  <c r="DO208" i="54" s="1"/>
  <c r="DS208" i="54"/>
  <c r="DU208" i="54" s="1"/>
  <c r="DN208" i="54"/>
  <c r="DP208" i="54"/>
  <c r="DR208" i="54"/>
  <c r="DQ208" i="54"/>
  <c r="DS76" i="54"/>
  <c r="DT76" i="54"/>
  <c r="DO76" i="54" s="1"/>
  <c r="DN76" i="54"/>
  <c r="DP76" i="54"/>
  <c r="DR76" i="54"/>
  <c r="DQ76" i="54"/>
  <c r="DT239" i="54"/>
  <c r="DO239" i="54" s="1"/>
  <c r="DS239" i="54"/>
  <c r="DU239" i="54" s="1"/>
  <c r="DN239" i="54"/>
  <c r="DR239" i="54"/>
  <c r="DQ239" i="54"/>
  <c r="DP239" i="54"/>
  <c r="DT152" i="54"/>
  <c r="DO152" i="54" s="1"/>
  <c r="DS152" i="54"/>
  <c r="DN152" i="54"/>
  <c r="DR152" i="54"/>
  <c r="DP152" i="54"/>
  <c r="DQ152" i="54"/>
  <c r="DS276" i="54"/>
  <c r="DN276" i="54"/>
  <c r="DT276" i="54"/>
  <c r="DO276" i="54" s="1"/>
  <c r="DR276" i="54"/>
  <c r="DQ276" i="54"/>
  <c r="DP276" i="54"/>
  <c r="DT244" i="54"/>
  <c r="DO244" i="54" s="1"/>
  <c r="DS244" i="54"/>
  <c r="DN244" i="54"/>
  <c r="DR244" i="54"/>
  <c r="DQ244" i="54"/>
  <c r="DP244" i="54"/>
  <c r="DT212" i="54"/>
  <c r="DO212" i="54" s="1"/>
  <c r="DS212" i="54"/>
  <c r="DN212" i="54"/>
  <c r="DQ212" i="54"/>
  <c r="DR212" i="54"/>
  <c r="DP212" i="54"/>
  <c r="DT180" i="54"/>
  <c r="DO180" i="54" s="1"/>
  <c r="DS180" i="54"/>
  <c r="DN180" i="54"/>
  <c r="DR180" i="54"/>
  <c r="DQ180" i="54"/>
  <c r="DP180" i="54"/>
  <c r="DT132" i="54"/>
  <c r="DO132" i="54" s="1"/>
  <c r="DS132" i="54"/>
  <c r="DN132" i="54"/>
  <c r="DQ132" i="54"/>
  <c r="DP132" i="54"/>
  <c r="DR132" i="54"/>
  <c r="DS68" i="54"/>
  <c r="DT68" i="54"/>
  <c r="DO68" i="54" s="1"/>
  <c r="DN68" i="54"/>
  <c r="DP68" i="54"/>
  <c r="DQ68" i="54"/>
  <c r="DR68" i="54"/>
  <c r="DT232" i="54"/>
  <c r="DO232" i="54" s="1"/>
  <c r="DS232" i="54"/>
  <c r="DN232" i="54"/>
  <c r="DR232" i="54"/>
  <c r="DP232" i="54"/>
  <c r="DQ232" i="54"/>
  <c r="DT140" i="54"/>
  <c r="DO140" i="54" s="1"/>
  <c r="DS140" i="54"/>
  <c r="DN140" i="54"/>
  <c r="DR140" i="54"/>
  <c r="DQ140" i="54"/>
  <c r="DP140" i="54"/>
  <c r="DT255" i="54"/>
  <c r="DO255" i="54" s="1"/>
  <c r="DS255" i="54"/>
  <c r="DN255" i="54"/>
  <c r="DR255" i="54"/>
  <c r="DQ255" i="54"/>
  <c r="DP255" i="54"/>
  <c r="DT167" i="54"/>
  <c r="DO167" i="54" s="1"/>
  <c r="DS167" i="54"/>
  <c r="DN167" i="54"/>
  <c r="DP167" i="54"/>
  <c r="DQ167" i="54"/>
  <c r="DR167" i="54"/>
  <c r="DT5" i="54"/>
  <c r="DO5" i="54" s="1"/>
  <c r="DS5" i="54"/>
  <c r="DN5" i="54"/>
  <c r="DQ5" i="54"/>
  <c r="DR5" i="54"/>
  <c r="DP5" i="54"/>
  <c r="DT259" i="54"/>
  <c r="DO259" i="54" s="1"/>
  <c r="DS259" i="54"/>
  <c r="DN259" i="54"/>
  <c r="DQ259" i="54"/>
  <c r="DR259" i="54"/>
  <c r="DP259" i="54"/>
  <c r="DO227" i="54"/>
  <c r="DT227" i="54"/>
  <c r="DS227" i="54"/>
  <c r="DN227" i="54"/>
  <c r="DQ227" i="54"/>
  <c r="DP227" i="54"/>
  <c r="DR227" i="54"/>
  <c r="DT195" i="54"/>
  <c r="DO195" i="54" s="1"/>
  <c r="DS195" i="54"/>
  <c r="DN195" i="54"/>
  <c r="DR195" i="54"/>
  <c r="DQ195" i="54"/>
  <c r="DP195" i="54"/>
  <c r="DT160" i="54"/>
  <c r="DO160" i="54" s="1"/>
  <c r="DN160" i="54"/>
  <c r="DS160" i="54"/>
  <c r="DR160" i="54"/>
  <c r="DQ160" i="54"/>
  <c r="DP160" i="54"/>
  <c r="DT96" i="54"/>
  <c r="DO96" i="54" s="1"/>
  <c r="DS96" i="54"/>
  <c r="DN96" i="54"/>
  <c r="DP96" i="54"/>
  <c r="DR96" i="54"/>
  <c r="DQ96" i="54"/>
  <c r="DS32" i="54"/>
  <c r="DT32" i="54"/>
  <c r="DO32" i="54" s="1"/>
  <c r="DN32" i="54"/>
  <c r="DQ32" i="54"/>
  <c r="DP32" i="54"/>
  <c r="DR32" i="54"/>
  <c r="DT156" i="54"/>
  <c r="DO156" i="54" s="1"/>
  <c r="DS156" i="54"/>
  <c r="DN156" i="54"/>
  <c r="DP156" i="54"/>
  <c r="DQ156" i="54"/>
  <c r="DR156" i="54"/>
  <c r="DT108" i="54"/>
  <c r="DO108" i="54" s="1"/>
  <c r="DS108" i="54"/>
  <c r="DN108" i="54"/>
  <c r="DP108" i="54"/>
  <c r="DQ108" i="54"/>
  <c r="DR108" i="54"/>
  <c r="DT183" i="54"/>
  <c r="DO183" i="54" s="1"/>
  <c r="DS183" i="54"/>
  <c r="DN183" i="54"/>
  <c r="DR183" i="54"/>
  <c r="DP183" i="54"/>
  <c r="DQ183" i="54"/>
  <c r="DN286" i="54"/>
  <c r="DT286" i="54"/>
  <c r="DO286" i="54" s="1"/>
  <c r="DS286" i="54"/>
  <c r="DR286" i="54"/>
  <c r="DQ286" i="54"/>
  <c r="DP286" i="54"/>
  <c r="DN270" i="54"/>
  <c r="DT270" i="54"/>
  <c r="DO270" i="54" s="1"/>
  <c r="DS270" i="54"/>
  <c r="DU270" i="54" s="1"/>
  <c r="DP270" i="54"/>
  <c r="DR270" i="54"/>
  <c r="DQ270" i="54"/>
  <c r="DT254" i="54"/>
  <c r="DO254" i="54" s="1"/>
  <c r="DS254" i="54"/>
  <c r="DN254" i="54"/>
  <c r="DQ254" i="54"/>
  <c r="DP254" i="54"/>
  <c r="DR254" i="54"/>
  <c r="DT238" i="54"/>
  <c r="DO238" i="54" s="1"/>
  <c r="DS238" i="54"/>
  <c r="DN238" i="54"/>
  <c r="DR238" i="54"/>
  <c r="DP238" i="54"/>
  <c r="DQ238" i="54"/>
  <c r="DT222" i="54"/>
  <c r="DO222" i="54" s="1"/>
  <c r="DS222" i="54"/>
  <c r="DN222" i="54"/>
  <c r="DQ222" i="54"/>
  <c r="DP222" i="54"/>
  <c r="DR222" i="54"/>
  <c r="DT206" i="54"/>
  <c r="DO206" i="54" s="1"/>
  <c r="DS206" i="54"/>
  <c r="DN206" i="54"/>
  <c r="DQ206" i="54"/>
  <c r="DR206" i="54"/>
  <c r="DP206" i="54"/>
  <c r="DT190" i="54"/>
  <c r="DO190" i="54" s="1"/>
  <c r="DS190" i="54"/>
  <c r="DN190" i="54"/>
  <c r="DQ190" i="54"/>
  <c r="DP190" i="54"/>
  <c r="DR190" i="54"/>
  <c r="DT174" i="54"/>
  <c r="DO174" i="54" s="1"/>
  <c r="DS174" i="54"/>
  <c r="DN174" i="54"/>
  <c r="DQ174" i="54"/>
  <c r="DR174" i="54"/>
  <c r="DP174" i="54"/>
  <c r="DT158" i="54"/>
  <c r="DO158" i="54" s="1"/>
  <c r="DS158" i="54"/>
  <c r="DN158" i="54"/>
  <c r="DP158" i="54"/>
  <c r="DR158" i="54"/>
  <c r="DQ158" i="54"/>
  <c r="DT142" i="54"/>
  <c r="DO142" i="54" s="1"/>
  <c r="DS142" i="54"/>
  <c r="DN142" i="54"/>
  <c r="DP142" i="54"/>
  <c r="DR142" i="54"/>
  <c r="DQ142" i="54"/>
  <c r="DT126" i="54"/>
  <c r="DO126" i="54" s="1"/>
  <c r="DS126" i="54"/>
  <c r="DN126" i="54"/>
  <c r="DQ126" i="54"/>
  <c r="DR126" i="54"/>
  <c r="DP126" i="54"/>
  <c r="DT110" i="54"/>
  <c r="DO110" i="54" s="1"/>
  <c r="DS110" i="54"/>
  <c r="DN110" i="54"/>
  <c r="DR110" i="54"/>
  <c r="DQ110" i="54"/>
  <c r="DP110" i="54"/>
  <c r="DT94" i="54"/>
  <c r="DO94" i="54" s="1"/>
  <c r="DS94" i="54"/>
  <c r="DN94" i="54"/>
  <c r="DP94" i="54"/>
  <c r="DR94" i="54"/>
  <c r="DQ94" i="54"/>
  <c r="DT78" i="54"/>
  <c r="DO78" i="54" s="1"/>
  <c r="DS78" i="54"/>
  <c r="DN78" i="54"/>
  <c r="DQ78" i="54"/>
  <c r="DP78" i="54"/>
  <c r="DR78" i="54"/>
  <c r="DT62" i="54"/>
  <c r="DO62" i="54" s="1"/>
  <c r="DS62" i="54"/>
  <c r="DN62" i="54"/>
  <c r="DP62" i="54"/>
  <c r="DR62" i="54"/>
  <c r="DQ62" i="54"/>
  <c r="DT46" i="54"/>
  <c r="DO46" i="54" s="1"/>
  <c r="DS46" i="54"/>
  <c r="DN46" i="54"/>
  <c r="DQ46" i="54"/>
  <c r="DR46" i="54"/>
  <c r="DP46" i="54"/>
  <c r="DT30" i="54"/>
  <c r="DO30" i="54" s="1"/>
  <c r="DS30" i="54"/>
  <c r="DN30" i="54"/>
  <c r="DP30" i="54"/>
  <c r="DQ30" i="54"/>
  <c r="DR30" i="54"/>
  <c r="DT14" i="54"/>
  <c r="DO14" i="54" s="1"/>
  <c r="DS14" i="54"/>
  <c r="DN14" i="54"/>
  <c r="DR14" i="54"/>
  <c r="DQ14" i="54"/>
  <c r="DP14" i="54"/>
  <c r="DT281" i="54"/>
  <c r="DO281" i="54" s="1"/>
  <c r="DS281" i="54"/>
  <c r="DN281" i="54"/>
  <c r="DQ281" i="54"/>
  <c r="DP281" i="54"/>
  <c r="DR281" i="54"/>
  <c r="DT265" i="54"/>
  <c r="DO265" i="54" s="1"/>
  <c r="DN265" i="54"/>
  <c r="DS265" i="54"/>
  <c r="DQ265" i="54"/>
  <c r="DR265" i="54"/>
  <c r="DP265" i="54"/>
  <c r="DO249" i="54"/>
  <c r="DT249" i="54"/>
  <c r="DS249" i="54"/>
  <c r="DN249" i="54"/>
  <c r="DQ249" i="54"/>
  <c r="DP249" i="54"/>
  <c r="DR249" i="54"/>
  <c r="DT233" i="54"/>
  <c r="DO233" i="54" s="1"/>
  <c r="DS233" i="54"/>
  <c r="DN233" i="54"/>
  <c r="DR233" i="54"/>
  <c r="DP233" i="54"/>
  <c r="DQ233" i="54"/>
  <c r="DN217" i="54"/>
  <c r="DT217" i="54"/>
  <c r="DO217" i="54" s="1"/>
  <c r="DS217" i="54"/>
  <c r="DQ217" i="54"/>
  <c r="DR217" i="54"/>
  <c r="DP217" i="54"/>
  <c r="DT201" i="54"/>
  <c r="DO201" i="54" s="1"/>
  <c r="DS201" i="54"/>
  <c r="DN201" i="54"/>
  <c r="DR201" i="54"/>
  <c r="DP201" i="54"/>
  <c r="DQ201" i="54"/>
  <c r="DN185" i="54"/>
  <c r="DT185" i="54"/>
  <c r="DO185" i="54" s="1"/>
  <c r="DS185" i="54"/>
  <c r="DR185" i="54"/>
  <c r="DP185" i="54"/>
  <c r="DQ185" i="54"/>
  <c r="DT169" i="54"/>
  <c r="DO169" i="54" s="1"/>
  <c r="DS169" i="54"/>
  <c r="DN169" i="54"/>
  <c r="DR169" i="54"/>
  <c r="DQ169" i="54"/>
  <c r="DP169" i="54"/>
  <c r="DT153" i="54"/>
  <c r="DO153" i="54" s="1"/>
  <c r="DS153" i="54"/>
  <c r="DU153" i="54" s="1"/>
  <c r="DN153" i="54"/>
  <c r="DQ153" i="54"/>
  <c r="DP153" i="54"/>
  <c r="DR153" i="54"/>
  <c r="DT137" i="54"/>
  <c r="DO137" i="54" s="1"/>
  <c r="DS137" i="54"/>
  <c r="DN137" i="54"/>
  <c r="DR137" i="54"/>
  <c r="DQ137" i="54"/>
  <c r="DP137" i="54"/>
  <c r="DN121" i="54"/>
  <c r="DT121" i="54"/>
  <c r="DO121" i="54" s="1"/>
  <c r="DS121" i="54"/>
  <c r="DR121" i="54"/>
  <c r="DQ121" i="54"/>
  <c r="DP121" i="54"/>
  <c r="DN105" i="54"/>
  <c r="DT105" i="54"/>
  <c r="DO105" i="54" s="1"/>
  <c r="DS105" i="54"/>
  <c r="DU105" i="54" s="1"/>
  <c r="DQ105" i="54"/>
  <c r="DP105" i="54"/>
  <c r="DR105" i="54"/>
  <c r="DT89" i="54"/>
  <c r="DO89" i="54" s="1"/>
  <c r="DS89" i="54"/>
  <c r="DN89" i="54"/>
  <c r="DR89" i="54"/>
  <c r="DQ89" i="54"/>
  <c r="DP89" i="54"/>
  <c r="DN73" i="54"/>
  <c r="DT73" i="54"/>
  <c r="DO73" i="54" s="1"/>
  <c r="DS73" i="54"/>
  <c r="DU73" i="54" s="1"/>
  <c r="DQ73" i="54"/>
  <c r="DP73" i="54"/>
  <c r="DR73" i="54"/>
  <c r="DO57" i="54"/>
  <c r="DT57" i="54"/>
  <c r="DS57" i="54"/>
  <c r="DU57" i="54" s="1"/>
  <c r="DN57" i="54"/>
  <c r="DR57" i="54"/>
  <c r="DQ57" i="54"/>
  <c r="DP57" i="54"/>
  <c r="DN41" i="54"/>
  <c r="DO41" i="54"/>
  <c r="DT41" i="54"/>
  <c r="DS41" i="54"/>
  <c r="DQ41" i="54"/>
  <c r="DR41" i="54"/>
  <c r="DP41" i="54"/>
  <c r="DN25" i="54"/>
  <c r="DT25" i="54"/>
  <c r="DO25" i="54" s="1"/>
  <c r="DS25" i="54"/>
  <c r="DR25" i="54"/>
  <c r="DQ25" i="54"/>
  <c r="DP25" i="54"/>
  <c r="DN9" i="54"/>
  <c r="DT9" i="54"/>
  <c r="DO9" i="54" s="1"/>
  <c r="DS9" i="54"/>
  <c r="DR9" i="54"/>
  <c r="DP9" i="54"/>
  <c r="DQ9" i="54"/>
  <c r="DS12" i="54"/>
  <c r="DT12" i="54"/>
  <c r="DO12" i="54" s="1"/>
  <c r="DN12" i="54"/>
  <c r="DP12" i="54"/>
  <c r="DQ12" i="54"/>
  <c r="DR12" i="54"/>
  <c r="DT155" i="54"/>
  <c r="DO155" i="54" s="1"/>
  <c r="DS155" i="54"/>
  <c r="DN155" i="54"/>
  <c r="DR155" i="54"/>
  <c r="DQ155" i="54"/>
  <c r="DP155" i="54"/>
  <c r="DT139" i="54"/>
  <c r="DO139" i="54" s="1"/>
  <c r="DS139" i="54"/>
  <c r="DN139" i="54"/>
  <c r="DP139" i="54"/>
  <c r="DR139" i="54"/>
  <c r="DQ139" i="54"/>
  <c r="DT123" i="54"/>
  <c r="DO123" i="54" s="1"/>
  <c r="DS123" i="54"/>
  <c r="DN123" i="54"/>
  <c r="DP123" i="54"/>
  <c r="DQ123" i="54"/>
  <c r="DR123" i="54"/>
  <c r="DT107" i="54"/>
  <c r="DO107" i="54" s="1"/>
  <c r="DS107" i="54"/>
  <c r="DU107" i="54" s="1"/>
  <c r="DN107" i="54"/>
  <c r="DR107" i="54"/>
  <c r="DP107" i="54"/>
  <c r="DQ107" i="54"/>
  <c r="DT91" i="54"/>
  <c r="DO91" i="54" s="1"/>
  <c r="DS91" i="54"/>
  <c r="DN91" i="54"/>
  <c r="DR91" i="54"/>
  <c r="DQ91" i="54"/>
  <c r="DP91" i="54"/>
  <c r="DT75" i="54"/>
  <c r="DO75" i="54" s="1"/>
  <c r="DS75" i="54"/>
  <c r="DN75" i="54"/>
  <c r="DQ75" i="54"/>
  <c r="DP75" i="54"/>
  <c r="DR75" i="54"/>
  <c r="DT59" i="54"/>
  <c r="DO59" i="54" s="1"/>
  <c r="DS59" i="54"/>
  <c r="DN59" i="54"/>
  <c r="DP59" i="54"/>
  <c r="DQ59" i="54"/>
  <c r="DR59" i="54"/>
  <c r="DT43" i="54"/>
  <c r="DO43" i="54" s="1"/>
  <c r="DS43" i="54"/>
  <c r="DN43" i="54"/>
  <c r="DR43" i="54"/>
  <c r="DQ43" i="54"/>
  <c r="DP43" i="54"/>
  <c r="DT27" i="54"/>
  <c r="DO27" i="54" s="1"/>
  <c r="DS27" i="54"/>
  <c r="DN27" i="54"/>
  <c r="DP27" i="54"/>
  <c r="DQ27" i="54"/>
  <c r="DR27" i="54"/>
  <c r="DT11" i="54"/>
  <c r="DO11" i="54" s="1"/>
  <c r="DS11" i="54"/>
  <c r="DN11" i="54"/>
  <c r="DP11" i="54"/>
  <c r="DR11" i="54"/>
  <c r="DQ11" i="54"/>
  <c r="DN288" i="54"/>
  <c r="DT288" i="54"/>
  <c r="DO288" i="54" s="1"/>
  <c r="DS288" i="54"/>
  <c r="DR288" i="54"/>
  <c r="DQ288" i="54"/>
  <c r="DP288" i="54"/>
  <c r="DT184" i="54"/>
  <c r="DO184" i="54" s="1"/>
  <c r="DS184" i="54"/>
  <c r="DN184" i="54"/>
  <c r="DP184" i="54"/>
  <c r="DR184" i="54"/>
  <c r="DQ184" i="54"/>
  <c r="DS44" i="54"/>
  <c r="DT44" i="54"/>
  <c r="DO44" i="54" s="1"/>
  <c r="DN44" i="54"/>
  <c r="DR44" i="54"/>
  <c r="DP44" i="54"/>
  <c r="DQ44" i="54"/>
  <c r="DT223" i="54"/>
  <c r="DO223" i="54" s="1"/>
  <c r="DS223" i="54"/>
  <c r="DN223" i="54"/>
  <c r="DQ223" i="54"/>
  <c r="DP223" i="54"/>
  <c r="DR223" i="54"/>
  <c r="DT104" i="54"/>
  <c r="DO104" i="54" s="1"/>
  <c r="DS104" i="54"/>
  <c r="DN104" i="54"/>
  <c r="DR104" i="54"/>
  <c r="DP104" i="54"/>
  <c r="DQ104" i="54"/>
  <c r="DN268" i="54"/>
  <c r="DS268" i="54"/>
  <c r="DT268" i="54"/>
  <c r="DO268" i="54" s="1"/>
  <c r="DP268" i="54"/>
  <c r="DR268" i="54"/>
  <c r="DQ268" i="54"/>
  <c r="DT236" i="54"/>
  <c r="DO236" i="54" s="1"/>
  <c r="DS236" i="54"/>
  <c r="DN236" i="54"/>
  <c r="DR236" i="54"/>
  <c r="DQ236" i="54"/>
  <c r="DP236" i="54"/>
  <c r="DT204" i="54"/>
  <c r="DO204" i="54" s="1"/>
  <c r="DS204" i="54"/>
  <c r="DU204" i="54" s="1"/>
  <c r="DN204" i="54"/>
  <c r="DR204" i="54"/>
  <c r="DP204" i="54"/>
  <c r="DQ204" i="54"/>
  <c r="DT172" i="54"/>
  <c r="DO172" i="54" s="1"/>
  <c r="DS172" i="54"/>
  <c r="DN172" i="54"/>
  <c r="DP172" i="54"/>
  <c r="DQ172" i="54"/>
  <c r="DR172" i="54"/>
  <c r="DT116" i="54"/>
  <c r="DO116" i="54" s="1"/>
  <c r="DS116" i="54"/>
  <c r="DN116" i="54"/>
  <c r="DP116" i="54"/>
  <c r="DR116" i="54"/>
  <c r="DQ116" i="54"/>
  <c r="DS52" i="54"/>
  <c r="DT52" i="54"/>
  <c r="DO52" i="54" s="1"/>
  <c r="DN52" i="54"/>
  <c r="DP52" i="54"/>
  <c r="DR52" i="54"/>
  <c r="DQ52" i="54"/>
  <c r="DT216" i="54"/>
  <c r="DO216" i="54" s="1"/>
  <c r="DS216" i="54"/>
  <c r="DN216" i="54"/>
  <c r="DQ216" i="54"/>
  <c r="DR216" i="54"/>
  <c r="DP216" i="54"/>
  <c r="DT92" i="54"/>
  <c r="DO92" i="54" s="1"/>
  <c r="DS92" i="54"/>
  <c r="DN92" i="54"/>
  <c r="DR92" i="54"/>
  <c r="DP92" i="54"/>
  <c r="DQ92" i="54"/>
  <c r="DT231" i="54"/>
  <c r="DO231" i="54" s="1"/>
  <c r="DS231" i="54"/>
  <c r="DN231" i="54"/>
  <c r="DR231" i="54"/>
  <c r="DP231" i="54"/>
  <c r="DQ231" i="54"/>
  <c r="DT120" i="54"/>
  <c r="DO120" i="54" s="1"/>
  <c r="DS120" i="54"/>
  <c r="DN120" i="54"/>
  <c r="DQ120" i="54"/>
  <c r="DR120" i="54"/>
  <c r="DP120" i="54"/>
  <c r="DS283" i="54"/>
  <c r="DT283" i="54"/>
  <c r="DO283" i="54" s="1"/>
  <c r="DN283" i="54"/>
  <c r="DQ283" i="54"/>
  <c r="DR283" i="54"/>
  <c r="DP283" i="54"/>
  <c r="DT251" i="54"/>
  <c r="DO251" i="54" s="1"/>
  <c r="DS251" i="54"/>
  <c r="DN251" i="54"/>
  <c r="DR251" i="54"/>
  <c r="DQ251" i="54"/>
  <c r="DP251" i="54"/>
  <c r="DT219" i="54"/>
  <c r="DO219" i="54" s="1"/>
  <c r="DS219" i="54"/>
  <c r="DN219" i="54"/>
  <c r="DP219" i="54"/>
  <c r="DR219" i="54"/>
  <c r="DQ219" i="54"/>
  <c r="DT187" i="54"/>
  <c r="DO187" i="54" s="1"/>
  <c r="DS187" i="54"/>
  <c r="DN187" i="54"/>
  <c r="DR187" i="54"/>
  <c r="DQ187" i="54"/>
  <c r="DP187" i="54"/>
  <c r="DT144" i="54"/>
  <c r="DO144" i="54" s="1"/>
  <c r="DS144" i="54"/>
  <c r="DN144" i="54"/>
  <c r="DR144" i="54"/>
  <c r="DP144" i="54"/>
  <c r="DQ144" i="54"/>
  <c r="DS80" i="54"/>
  <c r="DT80" i="54"/>
  <c r="DO80" i="54" s="1"/>
  <c r="DN80" i="54"/>
  <c r="DR80" i="54"/>
  <c r="DQ80" i="54"/>
  <c r="DP80" i="54"/>
  <c r="DS272" i="54"/>
  <c r="DN272" i="54"/>
  <c r="DT272" i="54"/>
  <c r="DO272" i="54" s="1"/>
  <c r="DP272" i="54"/>
  <c r="DR272" i="54"/>
  <c r="DQ272" i="54"/>
  <c r="DS28" i="54"/>
  <c r="DT28" i="54"/>
  <c r="DO28" i="54" s="1"/>
  <c r="DN28" i="54"/>
  <c r="DP28" i="54"/>
  <c r="DR28" i="54"/>
  <c r="DQ28" i="54"/>
  <c r="DN279" i="54"/>
  <c r="DT279" i="54"/>
  <c r="DO279" i="54" s="1"/>
  <c r="DS279" i="54"/>
  <c r="DQ279" i="54"/>
  <c r="DR279" i="54"/>
  <c r="DP279" i="54"/>
  <c r="DT136" i="54"/>
  <c r="DO136" i="54" s="1"/>
  <c r="DS136" i="54"/>
  <c r="DN136" i="54"/>
  <c r="DR136" i="54"/>
  <c r="DQ136" i="54"/>
  <c r="DP136" i="54"/>
  <c r="DT282" i="54"/>
  <c r="DO282" i="54" s="1"/>
  <c r="DS282" i="54"/>
  <c r="DN282" i="54"/>
  <c r="DQ282" i="54"/>
  <c r="DP282" i="54"/>
  <c r="DR282" i="54"/>
  <c r="DT266" i="54"/>
  <c r="DO266" i="54" s="1"/>
  <c r="DS266" i="54"/>
  <c r="DN266" i="54"/>
  <c r="DR266" i="54"/>
  <c r="DP266" i="54"/>
  <c r="DQ266" i="54"/>
  <c r="DT250" i="54"/>
  <c r="DO250" i="54" s="1"/>
  <c r="DS250" i="54"/>
  <c r="DN250" i="54"/>
  <c r="DR250" i="54"/>
  <c r="DP250" i="54"/>
  <c r="DQ250" i="54"/>
  <c r="DT234" i="54"/>
  <c r="DO234" i="54" s="1"/>
  <c r="DS234" i="54"/>
  <c r="DN234" i="54"/>
  <c r="DQ234" i="54"/>
  <c r="DP234" i="54"/>
  <c r="DR234" i="54"/>
  <c r="DO218" i="54"/>
  <c r="DT218" i="54"/>
  <c r="DS218" i="54"/>
  <c r="DN218" i="54"/>
  <c r="DR218" i="54"/>
  <c r="DQ218" i="54"/>
  <c r="DP218" i="54"/>
  <c r="DT202" i="54"/>
  <c r="DO202" i="54" s="1"/>
  <c r="DS202" i="54"/>
  <c r="DN202" i="54"/>
  <c r="DR202" i="54"/>
  <c r="DQ202" i="54"/>
  <c r="DP202" i="54"/>
  <c r="DT186" i="54"/>
  <c r="DO186" i="54" s="1"/>
  <c r="DS186" i="54"/>
  <c r="DN186" i="54"/>
  <c r="DQ186" i="54"/>
  <c r="DR186" i="54"/>
  <c r="DP186" i="54"/>
  <c r="DT170" i="54"/>
  <c r="DO170" i="54" s="1"/>
  <c r="DS170" i="54"/>
  <c r="DN170" i="54"/>
  <c r="DQ170" i="54"/>
  <c r="DR170" i="54"/>
  <c r="DP170" i="54"/>
  <c r="DO154" i="54"/>
  <c r="DT154" i="54"/>
  <c r="DS154" i="54"/>
  <c r="DU154" i="54" s="1"/>
  <c r="DN154" i="54"/>
  <c r="DR154" i="54"/>
  <c r="DQ154" i="54"/>
  <c r="DP154" i="54"/>
  <c r="DT138" i="54"/>
  <c r="DO138" i="54" s="1"/>
  <c r="DS138" i="54"/>
  <c r="DN138" i="54"/>
  <c r="DP138" i="54"/>
  <c r="DR138" i="54"/>
  <c r="DQ138" i="54"/>
  <c r="DT122" i="54"/>
  <c r="DO122" i="54" s="1"/>
  <c r="DS122" i="54"/>
  <c r="DU122" i="54" s="1"/>
  <c r="DN122" i="54"/>
  <c r="DQ122" i="54"/>
  <c r="DP122" i="54"/>
  <c r="DR122" i="54"/>
  <c r="DT106" i="54"/>
  <c r="DO106" i="54" s="1"/>
  <c r="DS106" i="54"/>
  <c r="DN106" i="54"/>
  <c r="DP106" i="54"/>
  <c r="DR106" i="54"/>
  <c r="DQ106" i="54"/>
  <c r="DT90" i="54"/>
  <c r="DO90" i="54" s="1"/>
  <c r="DS90" i="54"/>
  <c r="DU90" i="54" s="1"/>
  <c r="DN90" i="54"/>
  <c r="DQ90" i="54"/>
  <c r="DP90" i="54"/>
  <c r="DR90" i="54"/>
  <c r="DT74" i="54"/>
  <c r="DO74" i="54" s="1"/>
  <c r="DS74" i="54"/>
  <c r="DN74" i="54"/>
  <c r="DQ74" i="54"/>
  <c r="DR74" i="54"/>
  <c r="DP74" i="54"/>
  <c r="DT58" i="54"/>
  <c r="DO58" i="54" s="1"/>
  <c r="DS58" i="54"/>
  <c r="DN58" i="54"/>
  <c r="DR58" i="54"/>
  <c r="DQ58" i="54"/>
  <c r="DP58" i="54"/>
  <c r="DT42" i="54"/>
  <c r="DO42" i="54" s="1"/>
  <c r="DS42" i="54"/>
  <c r="DN42" i="54"/>
  <c r="DQ42" i="54"/>
  <c r="DP42" i="54"/>
  <c r="DR42" i="54"/>
  <c r="DT26" i="54"/>
  <c r="DO26" i="54" s="1"/>
  <c r="DS26" i="54"/>
  <c r="DN26" i="54"/>
  <c r="DR26" i="54"/>
  <c r="DQ26" i="54"/>
  <c r="DP26" i="54"/>
  <c r="DT10" i="54"/>
  <c r="DO10" i="54" s="1"/>
  <c r="DS10" i="54"/>
  <c r="DN10" i="54"/>
  <c r="DR10" i="54"/>
  <c r="DQ10" i="54"/>
  <c r="DP10" i="54"/>
  <c r="DT277" i="54"/>
  <c r="DO277" i="54" s="1"/>
  <c r="DN277" i="54"/>
  <c r="DS277" i="54"/>
  <c r="DQ277" i="54"/>
  <c r="DP277" i="54"/>
  <c r="DR277" i="54"/>
  <c r="DN261" i="54"/>
  <c r="DT261" i="54"/>
  <c r="DO261" i="54" s="1"/>
  <c r="DS261" i="54"/>
  <c r="DU261" i="54" s="1"/>
  <c r="DP261" i="54"/>
  <c r="DQ261" i="54"/>
  <c r="DR261" i="54"/>
  <c r="DT245" i="54"/>
  <c r="DU245" i="54" s="1"/>
  <c r="DS245" i="54"/>
  <c r="DN245" i="54"/>
  <c r="DR245" i="54"/>
  <c r="DP245" i="54"/>
  <c r="DQ245" i="54"/>
  <c r="DT229" i="54"/>
  <c r="DS229" i="54"/>
  <c r="DN229" i="54"/>
  <c r="DQ229" i="54"/>
  <c r="DR229" i="54"/>
  <c r="DP229" i="54"/>
  <c r="DO213" i="54"/>
  <c r="DT213" i="54"/>
  <c r="DS213" i="54"/>
  <c r="DU213" i="54" s="1"/>
  <c r="DN213" i="54"/>
  <c r="DQ213" i="54"/>
  <c r="DR213" i="54"/>
  <c r="DP213" i="54"/>
  <c r="DT197" i="54"/>
  <c r="DO197" i="54" s="1"/>
  <c r="DS197" i="54"/>
  <c r="DN197" i="54"/>
  <c r="DR197" i="54"/>
  <c r="DP197" i="54"/>
  <c r="DQ197" i="54"/>
  <c r="DN181" i="54"/>
  <c r="DT181" i="54"/>
  <c r="DO181" i="54" s="1"/>
  <c r="DS181" i="54"/>
  <c r="DP181" i="54"/>
  <c r="DQ181" i="54"/>
  <c r="DR181" i="54"/>
  <c r="DT165" i="54"/>
  <c r="DO165" i="54" s="1"/>
  <c r="DS165" i="54"/>
  <c r="DN165" i="54"/>
  <c r="DQ165" i="54"/>
  <c r="DP165" i="54"/>
  <c r="DR165" i="54"/>
  <c r="DT149" i="54"/>
  <c r="DO149" i="54" s="1"/>
  <c r="DS149" i="54"/>
  <c r="DN149" i="54"/>
  <c r="DP149" i="54"/>
  <c r="DR149" i="54"/>
  <c r="DQ149" i="54"/>
  <c r="DT133" i="54"/>
  <c r="DO133" i="54" s="1"/>
  <c r="DS133" i="54"/>
  <c r="DN133" i="54"/>
  <c r="DR133" i="54"/>
  <c r="DQ133" i="54"/>
  <c r="DP133" i="54"/>
  <c r="DN117" i="54"/>
  <c r="DT117" i="54"/>
  <c r="DO117" i="54" s="1"/>
  <c r="DS117" i="54"/>
  <c r="DQ117" i="54"/>
  <c r="DP117" i="54"/>
  <c r="DR117" i="54"/>
  <c r="DN101" i="54"/>
  <c r="DT101" i="54"/>
  <c r="DO101" i="54" s="1"/>
  <c r="DS101" i="54"/>
  <c r="DR101" i="54"/>
  <c r="DQ101" i="54"/>
  <c r="DP101" i="54"/>
  <c r="DT85" i="54"/>
  <c r="DO85" i="54" s="1"/>
  <c r="DS85" i="54"/>
  <c r="DN85" i="54"/>
  <c r="DQ85" i="54"/>
  <c r="DR85" i="54"/>
  <c r="DP85" i="54"/>
  <c r="DT69" i="54"/>
  <c r="DO69" i="54" s="1"/>
  <c r="DS69" i="54"/>
  <c r="DN69" i="54"/>
  <c r="DR69" i="54"/>
  <c r="DQ69" i="54"/>
  <c r="DP69" i="54"/>
  <c r="DT53" i="54"/>
  <c r="DO53" i="54" s="1"/>
  <c r="DS53" i="54"/>
  <c r="DN53" i="54"/>
  <c r="DR53" i="54"/>
  <c r="DP53" i="54"/>
  <c r="DQ53" i="54"/>
  <c r="DT37" i="54"/>
  <c r="DO37" i="54" s="1"/>
  <c r="DS37" i="54"/>
  <c r="DU37" i="54" s="1"/>
  <c r="DN37" i="54"/>
  <c r="DQ37" i="54"/>
  <c r="DP37" i="54"/>
  <c r="DR37" i="54"/>
  <c r="DT21" i="54"/>
  <c r="DO21" i="54" s="1"/>
  <c r="DS21" i="54"/>
  <c r="DN21" i="54"/>
  <c r="DR21" i="54"/>
  <c r="DQ21" i="54"/>
  <c r="DP21" i="54"/>
  <c r="DS24" i="54"/>
  <c r="DT24" i="54"/>
  <c r="DO24" i="54" s="1"/>
  <c r="DN24" i="54"/>
  <c r="DR24" i="54"/>
  <c r="DP24" i="54"/>
  <c r="DQ24" i="54"/>
  <c r="DS8" i="54"/>
  <c r="DT8" i="54"/>
  <c r="DO8" i="54" s="1"/>
  <c r="DN8" i="54"/>
  <c r="DQ8" i="54"/>
  <c r="DR8" i="54"/>
  <c r="DP8" i="54"/>
  <c r="DT151" i="54"/>
  <c r="DO151" i="54" s="1"/>
  <c r="DS151" i="54"/>
  <c r="DU151" i="54" s="1"/>
  <c r="DN151" i="54"/>
  <c r="DP151" i="54"/>
  <c r="DQ151" i="54"/>
  <c r="DR151" i="54"/>
  <c r="DT135" i="54"/>
  <c r="DO135" i="54" s="1"/>
  <c r="DS135" i="54"/>
  <c r="DN135" i="54"/>
  <c r="DP135" i="54"/>
  <c r="DR135" i="54"/>
  <c r="DQ135" i="54"/>
  <c r="DT119" i="54"/>
  <c r="DO119" i="54" s="1"/>
  <c r="DS119" i="54"/>
  <c r="DU119" i="54" s="1"/>
  <c r="DN119" i="54"/>
  <c r="DP119" i="54"/>
  <c r="DQ119" i="54"/>
  <c r="DR119" i="54"/>
  <c r="DT103" i="54"/>
  <c r="DO103" i="54" s="1"/>
  <c r="DS103" i="54"/>
  <c r="DN103" i="54"/>
  <c r="DP103" i="54"/>
  <c r="DR103" i="54"/>
  <c r="DQ103" i="54"/>
  <c r="DT87" i="54"/>
  <c r="DO87" i="54" s="1"/>
  <c r="DS87" i="54"/>
  <c r="DN87" i="54"/>
  <c r="DQ87" i="54"/>
  <c r="DP87" i="54"/>
  <c r="DR87" i="54"/>
  <c r="DT71" i="54"/>
  <c r="DO71" i="54" s="1"/>
  <c r="DS71" i="54"/>
  <c r="DN71" i="54"/>
  <c r="DP71" i="54"/>
  <c r="DQ71" i="54"/>
  <c r="DR71" i="54"/>
  <c r="DT55" i="54"/>
  <c r="DO55" i="54" s="1"/>
  <c r="DS55" i="54"/>
  <c r="DN55" i="54"/>
  <c r="DR55" i="54"/>
  <c r="DQ55" i="54"/>
  <c r="DP55" i="54"/>
  <c r="DT39" i="54"/>
  <c r="DO39" i="54" s="1"/>
  <c r="DS39" i="54"/>
  <c r="DN39" i="54"/>
  <c r="DQ39" i="54"/>
  <c r="DR39" i="54"/>
  <c r="DP39" i="54"/>
  <c r="DT23" i="54"/>
  <c r="DO23" i="54" s="1"/>
  <c r="DS23" i="54"/>
  <c r="DN23" i="54"/>
  <c r="DP23" i="54"/>
  <c r="DR23" i="54"/>
  <c r="DQ23" i="54"/>
  <c r="DT7" i="54"/>
  <c r="DO7" i="54" s="1"/>
  <c r="DS7" i="54"/>
  <c r="DN7" i="54"/>
  <c r="DP7" i="54"/>
  <c r="DR7" i="54"/>
  <c r="DQ7" i="54"/>
  <c r="DT256" i="54"/>
  <c r="DO256" i="54" s="1"/>
  <c r="DS256" i="54"/>
  <c r="DN256" i="54"/>
  <c r="DR256" i="54"/>
  <c r="DP256" i="54"/>
  <c r="DQ256" i="54"/>
  <c r="DT168" i="54"/>
  <c r="DO168" i="54" s="1"/>
  <c r="DS168" i="54"/>
  <c r="DN168" i="54"/>
  <c r="DQ168" i="54"/>
  <c r="DP168" i="54"/>
  <c r="DR168" i="54"/>
  <c r="DN287" i="54"/>
  <c r="DS287" i="54"/>
  <c r="DT287" i="54"/>
  <c r="DO287" i="54" s="1"/>
  <c r="DQ287" i="54"/>
  <c r="DP287" i="54"/>
  <c r="DR287" i="54"/>
  <c r="DT199" i="54"/>
  <c r="DO199" i="54" s="1"/>
  <c r="DS199" i="54"/>
  <c r="DN199" i="54"/>
  <c r="DP199" i="54"/>
  <c r="DR199" i="54"/>
  <c r="DQ199" i="54"/>
  <c r="DS56" i="54"/>
  <c r="DT56" i="54"/>
  <c r="DO56" i="54" s="1"/>
  <c r="DN56" i="54"/>
  <c r="DR56" i="54"/>
  <c r="DQ56" i="54"/>
  <c r="DP56" i="54"/>
  <c r="DT260" i="54"/>
  <c r="DO260" i="54" s="1"/>
  <c r="DS260" i="54"/>
  <c r="DN260" i="54"/>
  <c r="DQ260" i="54"/>
  <c r="DR260" i="54"/>
  <c r="DP260" i="54"/>
  <c r="DT228" i="54"/>
  <c r="DO228" i="54" s="1"/>
  <c r="DS228" i="54"/>
  <c r="DN228" i="54"/>
  <c r="DR228" i="54"/>
  <c r="DP228" i="54"/>
  <c r="DQ228" i="54"/>
  <c r="DT196" i="54"/>
  <c r="DO196" i="54" s="1"/>
  <c r="DS196" i="54"/>
  <c r="DN196" i="54"/>
  <c r="DQ196" i="54"/>
  <c r="DP196" i="54"/>
  <c r="DR196" i="54"/>
  <c r="DT164" i="54"/>
  <c r="DO164" i="54" s="1"/>
  <c r="DS164" i="54"/>
  <c r="DN164" i="54"/>
  <c r="DP164" i="54"/>
  <c r="DQ164" i="54"/>
  <c r="DR164" i="54"/>
  <c r="DT100" i="54"/>
  <c r="DO100" i="54" s="1"/>
  <c r="DS100" i="54"/>
  <c r="DN100" i="54"/>
  <c r="DR100" i="54"/>
  <c r="DP100" i="54"/>
  <c r="DQ100" i="54"/>
  <c r="DS36" i="54"/>
  <c r="DT36" i="54"/>
  <c r="DO36" i="54" s="1"/>
  <c r="DN36" i="54"/>
  <c r="DR36" i="54"/>
  <c r="DQ36" i="54"/>
  <c r="DP36" i="54"/>
  <c r="DO192" i="54"/>
  <c r="DT192" i="54"/>
  <c r="DS192" i="54"/>
  <c r="DN192" i="54"/>
  <c r="DP192" i="54"/>
  <c r="DR192" i="54"/>
  <c r="DQ192" i="54"/>
  <c r="DS60" i="54"/>
  <c r="DT60" i="54"/>
  <c r="DO60" i="54" s="1"/>
  <c r="DN60" i="54"/>
  <c r="DQ60" i="54"/>
  <c r="DP60" i="54"/>
  <c r="DR60" i="54"/>
  <c r="DT207" i="54"/>
  <c r="DO207" i="54" s="1"/>
  <c r="DS207" i="54"/>
  <c r="DN207" i="54"/>
  <c r="DP207" i="54"/>
  <c r="DR207" i="54"/>
  <c r="DQ207" i="54"/>
  <c r="DT88" i="54"/>
  <c r="DO88" i="54" s="1"/>
  <c r="DS88" i="54"/>
  <c r="DN88" i="54"/>
  <c r="DR88" i="54"/>
  <c r="DQ88" i="54"/>
  <c r="DP88" i="54"/>
  <c r="DS275" i="54"/>
  <c r="DN275" i="54"/>
  <c r="DT275" i="54"/>
  <c r="DO275" i="54" s="1"/>
  <c r="DR275" i="54"/>
  <c r="DP275" i="54"/>
  <c r="DQ275" i="54"/>
  <c r="DT243" i="54"/>
  <c r="DO243" i="54" s="1"/>
  <c r="DS243" i="54"/>
  <c r="DN243" i="54"/>
  <c r="DR243" i="54"/>
  <c r="DQ243" i="54"/>
  <c r="DP243" i="54"/>
  <c r="DT211" i="54"/>
  <c r="DO211" i="54" s="1"/>
  <c r="DS211" i="54"/>
  <c r="DN211" i="54"/>
  <c r="DP211" i="54"/>
  <c r="DQ211" i="54"/>
  <c r="DR211" i="54"/>
  <c r="DT179" i="54"/>
  <c r="DO179" i="54" s="1"/>
  <c r="DS179" i="54"/>
  <c r="DN179" i="54"/>
  <c r="DP179" i="54"/>
  <c r="DR179" i="54"/>
  <c r="DQ179" i="54"/>
  <c r="DT128" i="54"/>
  <c r="DO128" i="54" s="1"/>
  <c r="DS128" i="54"/>
  <c r="DN128" i="54"/>
  <c r="DR128" i="54"/>
  <c r="DP128" i="54"/>
  <c r="DQ128" i="54"/>
  <c r="DS64" i="54"/>
  <c r="DT64" i="54"/>
  <c r="DO64" i="54" s="1"/>
  <c r="DN64" i="54"/>
  <c r="DR64" i="54"/>
  <c r="DQ64" i="54"/>
  <c r="DP64" i="54"/>
  <c r="DT240" i="54"/>
  <c r="DO240" i="54" s="1"/>
  <c r="DS240" i="54"/>
  <c r="DN240" i="54"/>
  <c r="DP240" i="54"/>
  <c r="DR240" i="54"/>
  <c r="DQ240" i="54"/>
  <c r="DN280" i="54"/>
  <c r="DS280" i="54"/>
  <c r="DT280" i="54"/>
  <c r="DO280" i="54" s="1"/>
  <c r="DP280" i="54"/>
  <c r="DQ280" i="54"/>
  <c r="DR280" i="54"/>
  <c r="DO247" i="54"/>
  <c r="DT247" i="54"/>
  <c r="DS247" i="54"/>
  <c r="DU247" i="54" s="1"/>
  <c r="DN247" i="54"/>
  <c r="DR247" i="54"/>
  <c r="DQ247" i="54"/>
  <c r="DP247" i="54"/>
  <c r="DS40" i="54"/>
  <c r="DU40" i="54" s="1"/>
  <c r="DT40" i="54"/>
  <c r="DO40" i="54" s="1"/>
  <c r="DN40" i="54"/>
  <c r="DP40" i="54"/>
  <c r="DQ40" i="54"/>
  <c r="DR40" i="54"/>
  <c r="DT278" i="54"/>
  <c r="DO278" i="54" s="1"/>
  <c r="DN278" i="54"/>
  <c r="DS278" i="54"/>
  <c r="DP278" i="54"/>
  <c r="DR278" i="54"/>
  <c r="DQ278" i="54"/>
  <c r="DT262" i="54"/>
  <c r="DO262" i="54" s="1"/>
  <c r="DS262" i="54"/>
  <c r="DN262" i="54"/>
  <c r="DR262" i="54"/>
  <c r="DQ262" i="54"/>
  <c r="DP262" i="54"/>
  <c r="DT246" i="54"/>
  <c r="DO246" i="54" s="1"/>
  <c r="DS246" i="54"/>
  <c r="DN246" i="54"/>
  <c r="DQ246" i="54"/>
  <c r="DR246" i="54"/>
  <c r="DP246" i="54"/>
  <c r="DT230" i="54"/>
  <c r="DO230" i="54" s="1"/>
  <c r="DS230" i="54"/>
  <c r="DN230" i="54"/>
  <c r="DQ230" i="54"/>
  <c r="DR230" i="54"/>
  <c r="DP230" i="54"/>
  <c r="DO214" i="54"/>
  <c r="DT214" i="54"/>
  <c r="DS214" i="54"/>
  <c r="DU214" i="54" s="1"/>
  <c r="DN214" i="54"/>
  <c r="DQ214" i="54"/>
  <c r="DP214" i="54"/>
  <c r="DR214" i="54"/>
  <c r="DT198" i="54"/>
  <c r="DO198" i="54" s="1"/>
  <c r="DS198" i="54"/>
  <c r="DN198" i="54"/>
  <c r="DR198" i="54"/>
  <c r="DQ198" i="54"/>
  <c r="DP198" i="54"/>
  <c r="DT182" i="54"/>
  <c r="DO182" i="54" s="1"/>
  <c r="DS182" i="54"/>
  <c r="DU182" i="54" s="1"/>
  <c r="DN182" i="54"/>
  <c r="DR182" i="54"/>
  <c r="DP182" i="54"/>
  <c r="DQ182" i="54"/>
  <c r="DT166" i="54"/>
  <c r="DO166" i="54" s="1"/>
  <c r="DS166" i="54"/>
  <c r="DN166" i="54"/>
  <c r="DQ166" i="54"/>
  <c r="DP166" i="54"/>
  <c r="DR166" i="54"/>
  <c r="DT150" i="54"/>
  <c r="DO150" i="54" s="1"/>
  <c r="DS150" i="54"/>
  <c r="DN150" i="54"/>
  <c r="DP150" i="54"/>
  <c r="DR150" i="54"/>
  <c r="DQ150" i="54"/>
  <c r="DT134" i="54"/>
  <c r="DO134" i="54" s="1"/>
  <c r="DS134" i="54"/>
  <c r="DN134" i="54"/>
  <c r="DR134" i="54"/>
  <c r="DP134" i="54"/>
  <c r="DQ134" i="54"/>
  <c r="DT118" i="54"/>
  <c r="DO118" i="54" s="1"/>
  <c r="DS118" i="54"/>
  <c r="DN118" i="54"/>
  <c r="DQ118" i="54"/>
  <c r="DR118" i="54"/>
  <c r="DP118" i="54"/>
  <c r="DT102" i="54"/>
  <c r="DO102" i="54" s="1"/>
  <c r="DS102" i="54"/>
  <c r="DN102" i="54"/>
  <c r="DR102" i="54"/>
  <c r="DQ102" i="54"/>
  <c r="DP102" i="54"/>
  <c r="DT86" i="54"/>
  <c r="DO86" i="54" s="1"/>
  <c r="DS86" i="54"/>
  <c r="DN86" i="54"/>
  <c r="DR86" i="54"/>
  <c r="DP86" i="54"/>
  <c r="DQ86" i="54"/>
  <c r="DT70" i="54"/>
  <c r="DO70" i="54" s="1"/>
  <c r="DS70" i="54"/>
  <c r="DN70" i="54"/>
  <c r="DP70" i="54"/>
  <c r="DR70" i="54"/>
  <c r="DQ70" i="54"/>
  <c r="DO54" i="54"/>
  <c r="DT54" i="54"/>
  <c r="DS54" i="54"/>
  <c r="DU54" i="54" s="1"/>
  <c r="DN54" i="54"/>
  <c r="DP54" i="54"/>
  <c r="DQ54" i="54"/>
  <c r="DR54" i="54"/>
  <c r="DT38" i="54"/>
  <c r="DO38" i="54" s="1"/>
  <c r="DS38" i="54"/>
  <c r="DN38" i="54"/>
  <c r="DR38" i="54"/>
  <c r="DP38" i="54"/>
  <c r="DQ38" i="54"/>
  <c r="DT22" i="54"/>
  <c r="DO22" i="54" s="1"/>
  <c r="DS22" i="54"/>
  <c r="DU22" i="54" s="1"/>
  <c r="DN22" i="54"/>
  <c r="DP22" i="54"/>
  <c r="DR22" i="54"/>
  <c r="DQ22" i="54"/>
  <c r="DT289" i="54"/>
  <c r="DO289" i="54" s="1"/>
  <c r="DS289" i="54"/>
  <c r="DU289" i="54" s="1"/>
  <c r="DN289" i="54"/>
  <c r="DR289" i="54"/>
  <c r="DP289" i="54"/>
  <c r="DQ289" i="54"/>
  <c r="DT273" i="54"/>
  <c r="DO273" i="54" s="1"/>
  <c r="DS273" i="54"/>
  <c r="DN273" i="54"/>
  <c r="DQ273" i="54"/>
  <c r="DP273" i="54"/>
  <c r="DR273" i="54"/>
  <c r="DT257" i="54"/>
  <c r="DO257" i="54" s="1"/>
  <c r="DS257" i="54"/>
  <c r="DN257" i="54"/>
  <c r="DP257" i="54"/>
  <c r="DR257" i="54"/>
  <c r="DQ257" i="54"/>
  <c r="DT241" i="54"/>
  <c r="DO241" i="54" s="1"/>
  <c r="DS241" i="54"/>
  <c r="DU241" i="54" s="1"/>
  <c r="DN241" i="54"/>
  <c r="DQ241" i="54"/>
  <c r="DR241" i="54"/>
  <c r="DP241" i="54"/>
  <c r="DT225" i="54"/>
  <c r="DO225" i="54" s="1"/>
  <c r="DS225" i="54"/>
  <c r="DN225" i="54"/>
  <c r="DQ225" i="54"/>
  <c r="DR225" i="54"/>
  <c r="DP225" i="54"/>
  <c r="DT209" i="54"/>
  <c r="DO209" i="54" s="1"/>
  <c r="DS209" i="54"/>
  <c r="DU209" i="54" s="1"/>
  <c r="DN209" i="54"/>
  <c r="DQ209" i="54"/>
  <c r="DR209" i="54"/>
  <c r="DP209" i="54"/>
  <c r="DN193" i="54"/>
  <c r="DT193" i="54"/>
  <c r="DO193" i="54" s="1"/>
  <c r="DS193" i="54"/>
  <c r="DQ193" i="54"/>
  <c r="DR193" i="54"/>
  <c r="DP193" i="54"/>
  <c r="DN177" i="54"/>
  <c r="DT177" i="54"/>
  <c r="DO177" i="54" s="1"/>
  <c r="DS177" i="54"/>
  <c r="DR177" i="54"/>
  <c r="DQ177" i="54"/>
  <c r="DP177" i="54"/>
  <c r="DT161" i="54"/>
  <c r="DO161" i="54" s="1"/>
  <c r="DS161" i="54"/>
  <c r="DN161" i="54"/>
  <c r="DR161" i="54"/>
  <c r="DQ161" i="54"/>
  <c r="DP161" i="54"/>
  <c r="DN145" i="54"/>
  <c r="DT145" i="54"/>
  <c r="DO145" i="54" s="1"/>
  <c r="DS145" i="54"/>
  <c r="DQ145" i="54"/>
  <c r="DP145" i="54"/>
  <c r="DR145" i="54"/>
  <c r="DT129" i="54"/>
  <c r="DO129" i="54" s="1"/>
  <c r="DS129" i="54"/>
  <c r="DN129" i="54"/>
  <c r="DR129" i="54"/>
  <c r="DQ129" i="54"/>
  <c r="DP129" i="54"/>
  <c r="DN113" i="54"/>
  <c r="DT113" i="54"/>
  <c r="DO113" i="54" s="1"/>
  <c r="DS113" i="54"/>
  <c r="DP113" i="54"/>
  <c r="DR113" i="54"/>
  <c r="DQ113" i="54"/>
  <c r="DT97" i="54"/>
  <c r="DO97" i="54" s="1"/>
  <c r="DS97" i="54"/>
  <c r="DN97" i="54"/>
  <c r="DQ97" i="54"/>
  <c r="DP97" i="54"/>
  <c r="DR97" i="54"/>
  <c r="DN81" i="54"/>
  <c r="DT81" i="54"/>
  <c r="DO81" i="54" s="1"/>
  <c r="DS81" i="54"/>
  <c r="DR81" i="54"/>
  <c r="DQ81" i="54"/>
  <c r="DP81" i="54"/>
  <c r="DN65" i="54"/>
  <c r="DT65" i="54"/>
  <c r="DO65" i="54" s="1"/>
  <c r="DS65" i="54"/>
  <c r="DQ65" i="54"/>
  <c r="DP65" i="54"/>
  <c r="DR65" i="54"/>
  <c r="DT49" i="54"/>
  <c r="DS49" i="54"/>
  <c r="DN49" i="54"/>
  <c r="DP49" i="54"/>
  <c r="DQ49" i="54"/>
  <c r="DR49" i="54"/>
  <c r="DT33" i="54"/>
  <c r="DS33" i="54"/>
  <c r="DN33" i="54"/>
  <c r="DR33" i="54"/>
  <c r="DQ33" i="54"/>
  <c r="DP33" i="54"/>
  <c r="DT17" i="54"/>
  <c r="DS17" i="54"/>
  <c r="DN17" i="54"/>
  <c r="DQ17" i="54"/>
  <c r="DP17" i="54"/>
  <c r="DR17" i="54"/>
  <c r="DS20" i="54"/>
  <c r="DT20" i="54"/>
  <c r="DO20" i="54" s="1"/>
  <c r="DN20" i="54"/>
  <c r="DP20" i="54"/>
  <c r="DR20" i="54"/>
  <c r="DQ20" i="54"/>
  <c r="DT163" i="54"/>
  <c r="DO163" i="54" s="1"/>
  <c r="DS163" i="54"/>
  <c r="DN163" i="54"/>
  <c r="DQ163" i="54"/>
  <c r="DR163" i="54"/>
  <c r="DP163" i="54"/>
  <c r="DT147" i="54"/>
  <c r="DO147" i="54" s="1"/>
  <c r="DS147" i="54"/>
  <c r="DN147" i="54"/>
  <c r="DR147" i="54"/>
  <c r="DQ147" i="54"/>
  <c r="DP147" i="54"/>
  <c r="DT131" i="54"/>
  <c r="DO131" i="54" s="1"/>
  <c r="DS131" i="54"/>
  <c r="DN131" i="54"/>
  <c r="DQ131" i="54"/>
  <c r="DP131" i="54"/>
  <c r="DR131" i="54"/>
  <c r="DT115" i="54"/>
  <c r="DO115" i="54" s="1"/>
  <c r="DS115" i="54"/>
  <c r="DN115" i="54"/>
  <c r="DR115" i="54"/>
  <c r="DQ115" i="54"/>
  <c r="DP115" i="54"/>
  <c r="DT99" i="54"/>
  <c r="DO99" i="54" s="1"/>
  <c r="DS99" i="54"/>
  <c r="DN99" i="54"/>
  <c r="DR99" i="54"/>
  <c r="DQ99" i="54"/>
  <c r="DP99" i="54"/>
  <c r="DT83" i="54"/>
  <c r="DO83" i="54" s="1"/>
  <c r="DS83" i="54"/>
  <c r="DN83" i="54"/>
  <c r="DP83" i="54"/>
  <c r="DR83" i="54"/>
  <c r="DQ83" i="54"/>
  <c r="DT67" i="54"/>
  <c r="DO67" i="54" s="1"/>
  <c r="DS67" i="54"/>
  <c r="DN67" i="54"/>
  <c r="DP67" i="54"/>
  <c r="DR67" i="54"/>
  <c r="DQ67" i="54"/>
  <c r="DO51" i="54"/>
  <c r="DT51" i="54"/>
  <c r="DS51" i="54"/>
  <c r="DN51" i="54"/>
  <c r="DR51" i="54"/>
  <c r="DQ51" i="54"/>
  <c r="DP51" i="54"/>
  <c r="DT35" i="54"/>
  <c r="DO35" i="54" s="1"/>
  <c r="DS35" i="54"/>
  <c r="DN35" i="54"/>
  <c r="DQ35" i="54"/>
  <c r="DR35" i="54"/>
  <c r="DP35" i="54"/>
  <c r="DT19" i="54"/>
  <c r="DO19" i="54" s="1"/>
  <c r="DS19" i="54"/>
  <c r="DN19" i="54"/>
  <c r="DP19" i="54"/>
  <c r="DQ19" i="54"/>
  <c r="DR19" i="54"/>
  <c r="DT6" i="54"/>
  <c r="DO6" i="54" s="1"/>
  <c r="DS6" i="54"/>
  <c r="DN6" i="54"/>
  <c r="DR6" i="54"/>
  <c r="DQ6" i="54"/>
  <c r="DP6" i="54"/>
  <c r="BZ350" i="54"/>
  <c r="CC350" i="54"/>
  <c r="CA350" i="54"/>
  <c r="CB350" i="54"/>
  <c r="CD350" i="54"/>
  <c r="BY350" i="54" s="1"/>
  <c r="BX350" i="54"/>
  <c r="CC318" i="54"/>
  <c r="BZ318" i="54"/>
  <c r="CA318" i="54"/>
  <c r="CB318" i="54"/>
  <c r="CD318" i="54"/>
  <c r="BY318" i="54" s="1"/>
  <c r="BX318" i="54"/>
  <c r="CC286" i="54"/>
  <c r="BZ286" i="54"/>
  <c r="CA286" i="54"/>
  <c r="CB286" i="54"/>
  <c r="CD286" i="54"/>
  <c r="BY286" i="54" s="1"/>
  <c r="BX286" i="54"/>
  <c r="CC254" i="54"/>
  <c r="BZ254" i="54"/>
  <c r="CA254" i="54"/>
  <c r="CB254" i="54"/>
  <c r="CD254" i="54"/>
  <c r="BY254" i="54" s="1"/>
  <c r="BX254" i="54"/>
  <c r="CC222" i="54"/>
  <c r="BZ222" i="54"/>
  <c r="CD222" i="54"/>
  <c r="BY222" i="54" s="1"/>
  <c r="CA222" i="54"/>
  <c r="CB222" i="54"/>
  <c r="BX222" i="54"/>
  <c r="CC190" i="54"/>
  <c r="BZ190" i="54"/>
  <c r="CD190" i="54"/>
  <c r="BY190" i="54" s="1"/>
  <c r="CA190" i="54"/>
  <c r="CB190" i="54"/>
  <c r="BX190" i="54"/>
  <c r="CC158" i="54"/>
  <c r="CB158" i="54"/>
  <c r="CD158" i="54"/>
  <c r="BY158" i="54" s="1"/>
  <c r="BZ158" i="54"/>
  <c r="CA158" i="54"/>
  <c r="BX158" i="54"/>
  <c r="CC91" i="54"/>
  <c r="CA91" i="54"/>
  <c r="CB91" i="54"/>
  <c r="BZ91" i="54"/>
  <c r="CD91" i="54"/>
  <c r="BY91" i="54" s="1"/>
  <c r="BX91" i="54"/>
  <c r="CC337" i="54"/>
  <c r="CA337" i="54"/>
  <c r="CD337" i="54"/>
  <c r="BY337" i="54" s="1"/>
  <c r="BZ337" i="54"/>
  <c r="CB337" i="54"/>
  <c r="BX337" i="54"/>
  <c r="BX305" i="54"/>
  <c r="BZ305" i="54"/>
  <c r="CA305" i="54"/>
  <c r="CD305" i="54"/>
  <c r="BY305" i="54" s="1"/>
  <c r="CB305" i="54"/>
  <c r="CC305" i="54"/>
  <c r="BX273" i="54"/>
  <c r="BZ273" i="54"/>
  <c r="CC273" i="54"/>
  <c r="CA273" i="54"/>
  <c r="CD273" i="54"/>
  <c r="BY273" i="54" s="1"/>
  <c r="CB273" i="54"/>
  <c r="BX241" i="54"/>
  <c r="BZ241" i="54"/>
  <c r="CA241" i="54"/>
  <c r="CC241" i="54"/>
  <c r="CB241" i="54"/>
  <c r="CD241" i="54"/>
  <c r="BY241" i="54" s="1"/>
  <c r="BX209" i="54"/>
  <c r="BZ209" i="54"/>
  <c r="CC209" i="54"/>
  <c r="CA209" i="54"/>
  <c r="CB209" i="54"/>
  <c r="CD209" i="54"/>
  <c r="BY209" i="54" s="1"/>
  <c r="BX177" i="54"/>
  <c r="BZ177" i="54"/>
  <c r="CA177" i="54"/>
  <c r="CB177" i="54"/>
  <c r="CD177" i="54"/>
  <c r="BY177" i="54" s="1"/>
  <c r="CC177" i="54"/>
  <c r="CC136" i="54"/>
  <c r="BZ136" i="54"/>
  <c r="CA136" i="54"/>
  <c r="CB136" i="54"/>
  <c r="CD136" i="54"/>
  <c r="BY136" i="54" s="1"/>
  <c r="BX136" i="54"/>
  <c r="CC72" i="54"/>
  <c r="BZ72" i="54"/>
  <c r="CA72" i="54"/>
  <c r="CD72" i="54"/>
  <c r="BY72" i="54" s="1"/>
  <c r="CB72" i="54"/>
  <c r="BX72" i="54"/>
  <c r="CC8" i="54"/>
  <c r="BZ8" i="54"/>
  <c r="CA8" i="54"/>
  <c r="CD8" i="54"/>
  <c r="BY8" i="54" s="1"/>
  <c r="CB8" i="54"/>
  <c r="BX8" i="54"/>
  <c r="CC344" i="54"/>
  <c r="CB344" i="54"/>
  <c r="CA344" i="54"/>
  <c r="CD344" i="54"/>
  <c r="BY344" i="54" s="1"/>
  <c r="BZ344" i="54"/>
  <c r="BX344" i="54"/>
  <c r="CC328" i="54"/>
  <c r="CB328" i="54"/>
  <c r="BZ328" i="54"/>
  <c r="CA328" i="54"/>
  <c r="CD328" i="54"/>
  <c r="BY328" i="54" s="1"/>
  <c r="BX328" i="54"/>
  <c r="CC312" i="54"/>
  <c r="CB312" i="54"/>
  <c r="BZ312" i="54"/>
  <c r="CA312" i="54"/>
  <c r="CD312" i="54"/>
  <c r="BY312" i="54" s="1"/>
  <c r="BX312" i="54"/>
  <c r="CC296" i="54"/>
  <c r="CB296" i="54"/>
  <c r="BZ296" i="54"/>
  <c r="CA296" i="54"/>
  <c r="CD296" i="54"/>
  <c r="BY296" i="54" s="1"/>
  <c r="BX296" i="54"/>
  <c r="CC280" i="54"/>
  <c r="CB280" i="54"/>
  <c r="BZ280" i="54"/>
  <c r="CA280" i="54"/>
  <c r="CD280" i="54"/>
  <c r="BY280" i="54" s="1"/>
  <c r="BX280" i="54"/>
  <c r="CC264" i="54"/>
  <c r="CB264" i="54"/>
  <c r="BZ264" i="54"/>
  <c r="CA264" i="54"/>
  <c r="CD264" i="54"/>
  <c r="BY264" i="54" s="1"/>
  <c r="BX264" i="54"/>
  <c r="CC248" i="54"/>
  <c r="CB248" i="54"/>
  <c r="BZ248" i="54"/>
  <c r="CA248" i="54"/>
  <c r="CD248" i="54"/>
  <c r="BY248" i="54" s="1"/>
  <c r="BX248" i="54"/>
  <c r="CC232" i="54"/>
  <c r="CB232" i="54"/>
  <c r="BZ232" i="54"/>
  <c r="CA232" i="54"/>
  <c r="CD232" i="54"/>
  <c r="BY232" i="54" s="1"/>
  <c r="BX232" i="54"/>
  <c r="CC216" i="54"/>
  <c r="CB216" i="54"/>
  <c r="BZ216" i="54"/>
  <c r="CA216" i="54"/>
  <c r="CD216" i="54"/>
  <c r="BY216" i="54" s="1"/>
  <c r="BX216" i="54"/>
  <c r="CC200" i="54"/>
  <c r="CB200" i="54"/>
  <c r="BZ200" i="54"/>
  <c r="CA200" i="54"/>
  <c r="CD200" i="54"/>
  <c r="BY200" i="54" s="1"/>
  <c r="BX200" i="54"/>
  <c r="CC184" i="54"/>
  <c r="CB184" i="54"/>
  <c r="BZ184" i="54"/>
  <c r="CA184" i="54"/>
  <c r="CD184" i="54"/>
  <c r="BY184" i="54" s="1"/>
  <c r="BX184" i="54"/>
  <c r="CC168" i="54"/>
  <c r="BZ168" i="54"/>
  <c r="CA168" i="54"/>
  <c r="CD168" i="54"/>
  <c r="BY168" i="54" s="1"/>
  <c r="CB168" i="54"/>
  <c r="BX168" i="54"/>
  <c r="CC150" i="54"/>
  <c r="CE150" i="54" s="1"/>
  <c r="CB150" i="54"/>
  <c r="BZ150" i="54"/>
  <c r="CD150" i="54"/>
  <c r="BY150" i="54" s="1"/>
  <c r="CA150" i="54"/>
  <c r="BX150" i="54"/>
  <c r="CC119" i="54"/>
  <c r="CB119" i="54"/>
  <c r="CA119" i="54"/>
  <c r="CD119" i="54"/>
  <c r="BY119" i="54" s="1"/>
  <c r="BZ119" i="54"/>
  <c r="BX119" i="54"/>
  <c r="CC87" i="54"/>
  <c r="CE87" i="54" s="1"/>
  <c r="CB87" i="54"/>
  <c r="BZ87" i="54"/>
  <c r="CD87" i="54"/>
  <c r="BY87" i="54" s="1"/>
  <c r="CA87" i="54"/>
  <c r="BX87" i="54"/>
  <c r="CC55" i="54"/>
  <c r="CB55" i="54"/>
  <c r="BZ55" i="54"/>
  <c r="CA55" i="54"/>
  <c r="CD55" i="54"/>
  <c r="BY55" i="54" s="1"/>
  <c r="BX55" i="54"/>
  <c r="CC23" i="54"/>
  <c r="CE23" i="54" s="1"/>
  <c r="CB23" i="54"/>
  <c r="BZ23" i="54"/>
  <c r="CD23" i="54"/>
  <c r="BY23" i="54" s="1"/>
  <c r="CA23" i="54"/>
  <c r="BX23" i="54"/>
  <c r="BZ346" i="54"/>
  <c r="CA346" i="54"/>
  <c r="CB346" i="54"/>
  <c r="CD346" i="54"/>
  <c r="BY346" i="54" s="1"/>
  <c r="CC346" i="54"/>
  <c r="BX346" i="54"/>
  <c r="CC314" i="54"/>
  <c r="BZ314" i="54"/>
  <c r="CA314" i="54"/>
  <c r="CB314" i="54"/>
  <c r="CD314" i="54"/>
  <c r="BY314" i="54" s="1"/>
  <c r="BX314" i="54"/>
  <c r="CC282" i="54"/>
  <c r="BZ282" i="54"/>
  <c r="CA282" i="54"/>
  <c r="CB282" i="54"/>
  <c r="CD282" i="54"/>
  <c r="BY282" i="54" s="1"/>
  <c r="BX282" i="54"/>
  <c r="CC250" i="54"/>
  <c r="BZ250" i="54"/>
  <c r="CA250" i="54"/>
  <c r="CB250" i="54"/>
  <c r="CD250" i="54"/>
  <c r="BY250" i="54" s="1"/>
  <c r="BX250" i="54"/>
  <c r="CC218" i="54"/>
  <c r="BZ218" i="54"/>
  <c r="CD218" i="54"/>
  <c r="BY218" i="54" s="1"/>
  <c r="CA218" i="54"/>
  <c r="CB218" i="54"/>
  <c r="BX218" i="54"/>
  <c r="CC186" i="54"/>
  <c r="BZ186" i="54"/>
  <c r="CD186" i="54"/>
  <c r="BY186" i="54" s="1"/>
  <c r="CA186" i="54"/>
  <c r="CB186" i="54"/>
  <c r="BX186" i="54"/>
  <c r="CC152" i="54"/>
  <c r="BZ152" i="54"/>
  <c r="CB152" i="54"/>
  <c r="CD152" i="54"/>
  <c r="BY152" i="54" s="1"/>
  <c r="CA152" i="54"/>
  <c r="BX152" i="54"/>
  <c r="CC99" i="54"/>
  <c r="CE99" i="54" s="1"/>
  <c r="BZ99" i="54"/>
  <c r="CD99" i="54"/>
  <c r="BY99" i="54" s="1"/>
  <c r="CA99" i="54"/>
  <c r="CB99" i="54"/>
  <c r="BX99" i="54"/>
  <c r="BX341" i="54"/>
  <c r="CC341" i="54"/>
  <c r="BZ341" i="54"/>
  <c r="CA341" i="54"/>
  <c r="CD341" i="54"/>
  <c r="BY341" i="54" s="1"/>
  <c r="CB341" i="54"/>
  <c r="CC309" i="54"/>
  <c r="BZ309" i="54"/>
  <c r="CD309" i="54"/>
  <c r="BY309" i="54" s="1"/>
  <c r="CA309" i="54"/>
  <c r="CB309" i="54"/>
  <c r="BX309" i="54"/>
  <c r="CC277" i="54"/>
  <c r="BZ277" i="54"/>
  <c r="CD277" i="54"/>
  <c r="BY277" i="54" s="1"/>
  <c r="CA277" i="54"/>
  <c r="CB277" i="54"/>
  <c r="BX277" i="54"/>
  <c r="CC245" i="54"/>
  <c r="BZ245" i="54"/>
  <c r="CA245" i="54"/>
  <c r="CB245" i="54"/>
  <c r="CD245" i="54"/>
  <c r="BY245" i="54" s="1"/>
  <c r="BX245" i="54"/>
  <c r="CC213" i="54"/>
  <c r="BZ213" i="54"/>
  <c r="CA213" i="54"/>
  <c r="CB213" i="54"/>
  <c r="CD213" i="54"/>
  <c r="BY213" i="54" s="1"/>
  <c r="BX213" i="54"/>
  <c r="CC181" i="54"/>
  <c r="BZ181" i="54"/>
  <c r="CA181" i="54"/>
  <c r="CB181" i="54"/>
  <c r="CD181" i="54"/>
  <c r="BY181" i="54" s="1"/>
  <c r="BX181" i="54"/>
  <c r="CC144" i="54"/>
  <c r="BZ144" i="54"/>
  <c r="CB144" i="54"/>
  <c r="CA144" i="54"/>
  <c r="CD144" i="54"/>
  <c r="BY144" i="54" s="1"/>
  <c r="BX144" i="54"/>
  <c r="CC80" i="54"/>
  <c r="CE80" i="54" s="1"/>
  <c r="BZ80" i="54"/>
  <c r="CB80" i="54"/>
  <c r="CD80" i="54"/>
  <c r="BY80" i="54" s="1"/>
  <c r="CA80" i="54"/>
  <c r="BX80" i="54"/>
  <c r="CC16" i="54"/>
  <c r="BZ16" i="54"/>
  <c r="CB16" i="54"/>
  <c r="CA16" i="54"/>
  <c r="CD16" i="54"/>
  <c r="BY16" i="54" s="1"/>
  <c r="BX16" i="54"/>
  <c r="CC343" i="54"/>
  <c r="CA343" i="54"/>
  <c r="BZ343" i="54"/>
  <c r="CB343" i="54"/>
  <c r="CD343" i="54"/>
  <c r="BY343" i="54" s="1"/>
  <c r="BX343" i="54"/>
  <c r="CC327" i="54"/>
  <c r="CA327" i="54"/>
  <c r="BZ327" i="54"/>
  <c r="CB327" i="54"/>
  <c r="CD327" i="54"/>
  <c r="BY327" i="54" s="1"/>
  <c r="BX327" i="54"/>
  <c r="CC311" i="54"/>
  <c r="CA311" i="54"/>
  <c r="BZ311" i="54"/>
  <c r="CB311" i="54"/>
  <c r="BX311" i="54"/>
  <c r="CD311" i="54"/>
  <c r="BY311" i="54" s="1"/>
  <c r="CC295" i="54"/>
  <c r="CA295" i="54"/>
  <c r="BZ295" i="54"/>
  <c r="CB295" i="54"/>
  <c r="CD295" i="54"/>
  <c r="BY295" i="54" s="1"/>
  <c r="BX295" i="54"/>
  <c r="CC279" i="54"/>
  <c r="CA279" i="54"/>
  <c r="BZ279" i="54"/>
  <c r="CB279" i="54"/>
  <c r="CD279" i="54"/>
  <c r="BY279" i="54" s="1"/>
  <c r="BX279" i="54"/>
  <c r="CC263" i="54"/>
  <c r="CA263" i="54"/>
  <c r="BZ263" i="54"/>
  <c r="CB263" i="54"/>
  <c r="CD263" i="54"/>
  <c r="BY263" i="54" s="1"/>
  <c r="BX263" i="54"/>
  <c r="CC247" i="54"/>
  <c r="CA247" i="54"/>
  <c r="BZ247" i="54"/>
  <c r="CB247" i="54"/>
  <c r="CD247" i="54"/>
  <c r="BY247" i="54" s="1"/>
  <c r="BX247" i="54"/>
  <c r="CC231" i="54"/>
  <c r="CA231" i="54"/>
  <c r="BZ231" i="54"/>
  <c r="CB231" i="54"/>
  <c r="CD231" i="54"/>
  <c r="BY231" i="54" s="1"/>
  <c r="BX231" i="54"/>
  <c r="CC215" i="54"/>
  <c r="CA215" i="54"/>
  <c r="BZ215" i="54"/>
  <c r="CB215" i="54"/>
  <c r="CD215" i="54"/>
  <c r="BY215" i="54" s="1"/>
  <c r="BX215" i="54"/>
  <c r="CC199" i="54"/>
  <c r="CA199" i="54"/>
  <c r="BZ199" i="54"/>
  <c r="CB199" i="54"/>
  <c r="CD199" i="54"/>
  <c r="BY199" i="54" s="1"/>
  <c r="BX199" i="54"/>
  <c r="CC183" i="54"/>
  <c r="CA183" i="54"/>
  <c r="BZ183" i="54"/>
  <c r="CB183" i="54"/>
  <c r="CD183" i="54"/>
  <c r="BY183" i="54" s="1"/>
  <c r="BX183" i="54"/>
  <c r="CC167" i="54"/>
  <c r="CB167" i="54"/>
  <c r="BZ167" i="54"/>
  <c r="CA167" i="54"/>
  <c r="CD167" i="54"/>
  <c r="BY167" i="54" s="1"/>
  <c r="BX167" i="54"/>
  <c r="BZ148" i="54"/>
  <c r="CC148" i="54"/>
  <c r="CA148" i="54"/>
  <c r="CB148" i="54"/>
  <c r="CD148" i="54"/>
  <c r="BY148" i="54" s="1"/>
  <c r="BX148" i="54"/>
  <c r="BZ116" i="54"/>
  <c r="CC116" i="54"/>
  <c r="CA116" i="54"/>
  <c r="CB116" i="54"/>
  <c r="CD116" i="54"/>
  <c r="BY116" i="54" s="1"/>
  <c r="BX116" i="54"/>
  <c r="BZ84" i="54"/>
  <c r="CC84" i="54"/>
  <c r="CA84" i="54"/>
  <c r="CB84" i="54"/>
  <c r="CD84" i="54"/>
  <c r="BY84" i="54" s="1"/>
  <c r="BX84" i="54"/>
  <c r="BZ52" i="54"/>
  <c r="CC52" i="54"/>
  <c r="CA52" i="54"/>
  <c r="CB52" i="54"/>
  <c r="CD52" i="54"/>
  <c r="BY52" i="54" s="1"/>
  <c r="BX52" i="54"/>
  <c r="BZ20" i="54"/>
  <c r="CC20" i="54"/>
  <c r="CA20" i="54"/>
  <c r="CB20" i="54"/>
  <c r="CD20" i="54"/>
  <c r="BY20" i="54" s="1"/>
  <c r="BX20" i="54"/>
  <c r="CC51" i="54"/>
  <c r="BZ51" i="54"/>
  <c r="CD51" i="54"/>
  <c r="BY51" i="54" s="1"/>
  <c r="CA51" i="54"/>
  <c r="CB51" i="54"/>
  <c r="BX51" i="54"/>
  <c r="CC19" i="54"/>
  <c r="CE19" i="54" s="1"/>
  <c r="BZ19" i="54"/>
  <c r="CA19" i="54"/>
  <c r="CD19" i="54"/>
  <c r="BY19" i="54" s="1"/>
  <c r="CB19" i="54"/>
  <c r="BX19" i="54"/>
  <c r="CC138" i="54"/>
  <c r="CB138" i="54"/>
  <c r="CD138" i="54"/>
  <c r="BY138" i="54" s="1"/>
  <c r="CA138" i="54"/>
  <c r="BZ138" i="54"/>
  <c r="BX138" i="54"/>
  <c r="CC122" i="54"/>
  <c r="CB122" i="54"/>
  <c r="CD122" i="54"/>
  <c r="BY122" i="54" s="1"/>
  <c r="BZ122" i="54"/>
  <c r="CA122" i="54"/>
  <c r="BX122" i="54"/>
  <c r="CC106" i="54"/>
  <c r="CB106" i="54"/>
  <c r="CD106" i="54"/>
  <c r="BY106" i="54" s="1"/>
  <c r="BZ106" i="54"/>
  <c r="CA106" i="54"/>
  <c r="BX106" i="54"/>
  <c r="CC90" i="54"/>
  <c r="CE90" i="54" s="1"/>
  <c r="CB90" i="54"/>
  <c r="CD90" i="54"/>
  <c r="BY90" i="54" s="1"/>
  <c r="BZ90" i="54"/>
  <c r="CA90" i="54"/>
  <c r="BX90" i="54"/>
  <c r="CC74" i="54"/>
  <c r="CB74" i="54"/>
  <c r="CD74" i="54"/>
  <c r="BY74" i="54" s="1"/>
  <c r="BZ74" i="54"/>
  <c r="CA74" i="54"/>
  <c r="BX74" i="54"/>
  <c r="CC58" i="54"/>
  <c r="CB58" i="54"/>
  <c r="CD58" i="54"/>
  <c r="BY58" i="54" s="1"/>
  <c r="BZ58" i="54"/>
  <c r="CA58" i="54"/>
  <c r="BX58" i="54"/>
  <c r="CC42" i="54"/>
  <c r="CB42" i="54"/>
  <c r="CD42" i="54"/>
  <c r="BY42" i="54" s="1"/>
  <c r="BZ42" i="54"/>
  <c r="CA42" i="54"/>
  <c r="BX42" i="54"/>
  <c r="CC26" i="54"/>
  <c r="CE26" i="54" s="1"/>
  <c r="CB26" i="54"/>
  <c r="CD26" i="54"/>
  <c r="BY26" i="54" s="1"/>
  <c r="BZ26" i="54"/>
  <c r="CA26" i="54"/>
  <c r="BX26" i="54"/>
  <c r="CC10" i="54"/>
  <c r="CB10" i="54"/>
  <c r="CD10" i="54"/>
  <c r="BY10" i="54" s="1"/>
  <c r="BZ10" i="54"/>
  <c r="CA10" i="54"/>
  <c r="BX10" i="54"/>
  <c r="CA149" i="54"/>
  <c r="CC149" i="54"/>
  <c r="BZ149" i="54"/>
  <c r="CB149" i="54"/>
  <c r="BX149" i="54"/>
  <c r="CD149" i="54"/>
  <c r="BY149" i="54" s="1"/>
  <c r="CA133" i="54"/>
  <c r="CB133" i="54"/>
  <c r="BZ133" i="54"/>
  <c r="CD133" i="54"/>
  <c r="BY133" i="54" s="1"/>
  <c r="CC133" i="54"/>
  <c r="BX133" i="54"/>
  <c r="CA117" i="54"/>
  <c r="CC117" i="54"/>
  <c r="BZ117" i="54"/>
  <c r="CB117" i="54"/>
  <c r="CD117" i="54"/>
  <c r="BY117" i="54" s="1"/>
  <c r="BX117" i="54"/>
  <c r="CA101" i="54"/>
  <c r="CC101" i="54"/>
  <c r="BZ101" i="54"/>
  <c r="CB101" i="54"/>
  <c r="CD101" i="54"/>
  <c r="BY101" i="54" s="1"/>
  <c r="BX101" i="54"/>
  <c r="CA85" i="54"/>
  <c r="CC85" i="54"/>
  <c r="BZ85" i="54"/>
  <c r="CB85" i="54"/>
  <c r="CD85" i="54"/>
  <c r="BY85" i="54" s="1"/>
  <c r="BX85" i="54"/>
  <c r="CA69" i="54"/>
  <c r="BZ69" i="54"/>
  <c r="CC69" i="54"/>
  <c r="CB69" i="54"/>
  <c r="CD69" i="54"/>
  <c r="BY69" i="54" s="1"/>
  <c r="BX69" i="54"/>
  <c r="CA53" i="54"/>
  <c r="CC53" i="54"/>
  <c r="BZ53" i="54"/>
  <c r="CB53" i="54"/>
  <c r="CD53" i="54"/>
  <c r="BY53" i="54" s="1"/>
  <c r="BX53" i="54"/>
  <c r="CA37" i="54"/>
  <c r="CC37" i="54"/>
  <c r="BZ37" i="54"/>
  <c r="CB37" i="54"/>
  <c r="CD37" i="54"/>
  <c r="BY37" i="54" s="1"/>
  <c r="BX37" i="54"/>
  <c r="CA21" i="54"/>
  <c r="CC21" i="54"/>
  <c r="BZ21" i="54"/>
  <c r="CB21" i="54"/>
  <c r="CD21" i="54"/>
  <c r="BY21" i="54" s="1"/>
  <c r="BX21" i="54"/>
  <c r="CC342" i="54"/>
  <c r="BZ342" i="54"/>
  <c r="CB342" i="54"/>
  <c r="CA342" i="54"/>
  <c r="CD342" i="54"/>
  <c r="BY342" i="54" s="1"/>
  <c r="BX342" i="54"/>
  <c r="CC310" i="54"/>
  <c r="BZ310" i="54"/>
  <c r="CA310" i="54"/>
  <c r="CB310" i="54"/>
  <c r="CD310" i="54"/>
  <c r="BY310" i="54" s="1"/>
  <c r="BX310" i="54"/>
  <c r="CC278" i="54"/>
  <c r="BZ278" i="54"/>
  <c r="CA278" i="54"/>
  <c r="CB278" i="54"/>
  <c r="BX278" i="54"/>
  <c r="CD278" i="54"/>
  <c r="BY278" i="54" s="1"/>
  <c r="CC246" i="54"/>
  <c r="BZ246" i="54"/>
  <c r="CD246" i="54"/>
  <c r="BY246" i="54" s="1"/>
  <c r="CA246" i="54"/>
  <c r="CB246" i="54"/>
  <c r="BX246" i="54"/>
  <c r="CC214" i="54"/>
  <c r="BZ214" i="54"/>
  <c r="CD214" i="54"/>
  <c r="BY214" i="54" s="1"/>
  <c r="CA214" i="54"/>
  <c r="CB214" i="54"/>
  <c r="BX214" i="54"/>
  <c r="CC182" i="54"/>
  <c r="CE182" i="54" s="1"/>
  <c r="BZ182" i="54"/>
  <c r="CD182" i="54"/>
  <c r="BY182" i="54" s="1"/>
  <c r="CA182" i="54"/>
  <c r="CB182" i="54"/>
  <c r="BX182" i="54"/>
  <c r="CC139" i="54"/>
  <c r="CA139" i="54"/>
  <c r="BZ139" i="54"/>
  <c r="CB139" i="54"/>
  <c r="BX139" i="54"/>
  <c r="CD139" i="54"/>
  <c r="BY139" i="54" s="1"/>
  <c r="CC75" i="54"/>
  <c r="CA75" i="54"/>
  <c r="CB75" i="54"/>
  <c r="BZ75" i="54"/>
  <c r="CD75" i="54"/>
  <c r="BY75" i="54" s="1"/>
  <c r="BX75" i="54"/>
  <c r="BX329" i="54"/>
  <c r="CC329" i="54"/>
  <c r="BZ329" i="54"/>
  <c r="CA329" i="54"/>
  <c r="CD329" i="54"/>
  <c r="BY329" i="54" s="1"/>
  <c r="CB329" i="54"/>
  <c r="BX297" i="54"/>
  <c r="CC297" i="54"/>
  <c r="CB297" i="54"/>
  <c r="BZ297" i="54"/>
  <c r="CA297" i="54"/>
  <c r="CD297" i="54"/>
  <c r="BY297" i="54" s="1"/>
  <c r="BX265" i="54"/>
  <c r="CC265" i="54"/>
  <c r="CB265" i="54"/>
  <c r="BZ265" i="54"/>
  <c r="CA265" i="54"/>
  <c r="CD265" i="54"/>
  <c r="BY265" i="54" s="1"/>
  <c r="BX233" i="54"/>
  <c r="CC233" i="54"/>
  <c r="CB233" i="54"/>
  <c r="BZ233" i="54"/>
  <c r="CA233" i="54"/>
  <c r="CD233" i="54"/>
  <c r="BY233" i="54" s="1"/>
  <c r="BX201" i="54"/>
  <c r="CC201" i="54"/>
  <c r="CB201" i="54"/>
  <c r="BZ201" i="54"/>
  <c r="CA201" i="54"/>
  <c r="CD201" i="54"/>
  <c r="BY201" i="54" s="1"/>
  <c r="BX169" i="54"/>
  <c r="CA169" i="54"/>
  <c r="CC169" i="54"/>
  <c r="CB169" i="54"/>
  <c r="BZ169" i="54"/>
  <c r="CD169" i="54"/>
  <c r="BY169" i="54" s="1"/>
  <c r="CC120" i="54"/>
  <c r="BZ120" i="54"/>
  <c r="CA120" i="54"/>
  <c r="CB120" i="54"/>
  <c r="CD120" i="54"/>
  <c r="BY120" i="54" s="1"/>
  <c r="BX120" i="54"/>
  <c r="CC56" i="54"/>
  <c r="BZ56" i="54"/>
  <c r="CA56" i="54"/>
  <c r="CB56" i="54"/>
  <c r="CD56" i="54"/>
  <c r="BY56" i="54" s="1"/>
  <c r="BX56" i="54"/>
  <c r="CC356" i="54"/>
  <c r="CB356" i="54"/>
  <c r="CA356" i="54"/>
  <c r="CD356" i="54"/>
  <c r="BY356" i="54" s="1"/>
  <c r="BZ356" i="54"/>
  <c r="BX356" i="54"/>
  <c r="CC340" i="54"/>
  <c r="CB340" i="54"/>
  <c r="CA340" i="54"/>
  <c r="BZ340" i="54"/>
  <c r="CD340" i="54"/>
  <c r="BY340" i="54" s="1"/>
  <c r="BX340" i="54"/>
  <c r="CB324" i="54"/>
  <c r="CA324" i="54"/>
  <c r="CC324" i="54"/>
  <c r="CD324" i="54"/>
  <c r="BY324" i="54" s="1"/>
  <c r="BZ324" i="54"/>
  <c r="BX324" i="54"/>
  <c r="CC308" i="54"/>
  <c r="CB308" i="54"/>
  <c r="CA308" i="54"/>
  <c r="BZ308" i="54"/>
  <c r="CD308" i="54"/>
  <c r="BY308" i="54" s="1"/>
  <c r="BX308" i="54"/>
  <c r="CB292" i="54"/>
  <c r="CC292" i="54"/>
  <c r="CA292" i="54"/>
  <c r="BZ292" i="54"/>
  <c r="CD292" i="54"/>
  <c r="BY292" i="54" s="1"/>
  <c r="BX292" i="54"/>
  <c r="CC276" i="54"/>
  <c r="CE276" i="54" s="1"/>
  <c r="CB276" i="54"/>
  <c r="CA276" i="54"/>
  <c r="CD276" i="54"/>
  <c r="BY276" i="54" s="1"/>
  <c r="BZ276" i="54"/>
  <c r="BX276" i="54"/>
  <c r="CB260" i="54"/>
  <c r="CA260" i="54"/>
  <c r="CD260" i="54"/>
  <c r="BY260" i="54" s="1"/>
  <c r="CC260" i="54"/>
  <c r="BZ260" i="54"/>
  <c r="BX260" i="54"/>
  <c r="CC244" i="54"/>
  <c r="CB244" i="54"/>
  <c r="CA244" i="54"/>
  <c r="BZ244" i="54"/>
  <c r="CD244" i="54"/>
  <c r="BY244" i="54" s="1"/>
  <c r="BX244" i="54"/>
  <c r="CB228" i="54"/>
  <c r="CC228" i="54"/>
  <c r="CA228" i="54"/>
  <c r="CD228" i="54"/>
  <c r="BY228" i="54" s="1"/>
  <c r="BZ228" i="54"/>
  <c r="BX228" i="54"/>
  <c r="CC212" i="54"/>
  <c r="CB212" i="54"/>
  <c r="CA212" i="54"/>
  <c r="BZ212" i="54"/>
  <c r="CD212" i="54"/>
  <c r="BY212" i="54" s="1"/>
  <c r="BX212" i="54"/>
  <c r="CB196" i="54"/>
  <c r="CA196" i="54"/>
  <c r="CC196" i="54"/>
  <c r="CD196" i="54"/>
  <c r="BY196" i="54" s="1"/>
  <c r="BZ196" i="54"/>
  <c r="BX196" i="54"/>
  <c r="CC180" i="54"/>
  <c r="CB180" i="54"/>
  <c r="CA180" i="54"/>
  <c r="BZ180" i="54"/>
  <c r="CD180" i="54"/>
  <c r="BY180" i="54" s="1"/>
  <c r="BX180" i="54"/>
  <c r="BZ164" i="54"/>
  <c r="CA164" i="54"/>
  <c r="CC164" i="54"/>
  <c r="CB164" i="54"/>
  <c r="CD164" i="54"/>
  <c r="BY164" i="54" s="1"/>
  <c r="BX164" i="54"/>
  <c r="CC143" i="54"/>
  <c r="BZ143" i="54"/>
  <c r="CA143" i="54"/>
  <c r="CB143" i="54"/>
  <c r="CD143" i="54"/>
  <c r="BY143" i="54" s="1"/>
  <c r="BX143" i="54"/>
  <c r="CC111" i="54"/>
  <c r="BZ111" i="54"/>
  <c r="CA111" i="54"/>
  <c r="CB111" i="54"/>
  <c r="CD111" i="54"/>
  <c r="BY111" i="54" s="1"/>
  <c r="BX111" i="54"/>
  <c r="CC79" i="54"/>
  <c r="BZ79" i="54"/>
  <c r="CA79" i="54"/>
  <c r="CD79" i="54"/>
  <c r="BY79" i="54" s="1"/>
  <c r="CB79" i="54"/>
  <c r="BX79" i="54"/>
  <c r="CC47" i="54"/>
  <c r="BZ47" i="54"/>
  <c r="CA47" i="54"/>
  <c r="CB47" i="54"/>
  <c r="CD47" i="54"/>
  <c r="BY47" i="54" s="1"/>
  <c r="BX47" i="54"/>
  <c r="CC15" i="54"/>
  <c r="CE15" i="54" s="1"/>
  <c r="BZ15" i="54"/>
  <c r="CA15" i="54"/>
  <c r="CD15" i="54"/>
  <c r="BY15" i="54" s="1"/>
  <c r="CB15" i="54"/>
  <c r="BX15" i="54"/>
  <c r="CC338" i="54"/>
  <c r="BZ338" i="54"/>
  <c r="CA338" i="54"/>
  <c r="CB338" i="54"/>
  <c r="CD338" i="54"/>
  <c r="BY338" i="54" s="1"/>
  <c r="BX338" i="54"/>
  <c r="CC306" i="54"/>
  <c r="BZ306" i="54"/>
  <c r="CB306" i="54"/>
  <c r="CA306" i="54"/>
  <c r="CD306" i="54"/>
  <c r="BY306" i="54" s="1"/>
  <c r="BX306" i="54"/>
  <c r="CC274" i="54"/>
  <c r="BZ274" i="54"/>
  <c r="CB274" i="54"/>
  <c r="CA274" i="54"/>
  <c r="CD274" i="54"/>
  <c r="BY274" i="54" s="1"/>
  <c r="BX274" i="54"/>
  <c r="CC242" i="54"/>
  <c r="CE242" i="54" s="1"/>
  <c r="BZ242" i="54"/>
  <c r="CD242" i="54"/>
  <c r="BY242" i="54" s="1"/>
  <c r="CB242" i="54"/>
  <c r="CA242" i="54"/>
  <c r="BX242" i="54"/>
  <c r="CC210" i="54"/>
  <c r="BZ210" i="54"/>
  <c r="CD210" i="54"/>
  <c r="BY210" i="54" s="1"/>
  <c r="CB210" i="54"/>
  <c r="CA210" i="54"/>
  <c r="BX210" i="54"/>
  <c r="CC178" i="54"/>
  <c r="BZ178" i="54"/>
  <c r="CD178" i="54"/>
  <c r="BY178" i="54" s="1"/>
  <c r="CB178" i="54"/>
  <c r="CA178" i="54"/>
  <c r="BX178" i="54"/>
  <c r="CC147" i="54"/>
  <c r="CB147" i="54"/>
  <c r="CD147" i="54"/>
  <c r="BY147" i="54" s="1"/>
  <c r="BZ147" i="54"/>
  <c r="BX147" i="54"/>
  <c r="CA147" i="54"/>
  <c r="CC83" i="54"/>
  <c r="CE83" i="54" s="1"/>
  <c r="BZ83" i="54"/>
  <c r="CA83" i="54"/>
  <c r="CD83" i="54"/>
  <c r="BY83" i="54" s="1"/>
  <c r="CB83" i="54"/>
  <c r="BX83" i="54"/>
  <c r="BX333" i="54"/>
  <c r="CC333" i="54"/>
  <c r="CB333" i="54"/>
  <c r="CA333" i="54"/>
  <c r="CD333" i="54"/>
  <c r="BY333" i="54" s="1"/>
  <c r="BZ333" i="54"/>
  <c r="BX301" i="54"/>
  <c r="CA301" i="54"/>
  <c r="CB301" i="54"/>
  <c r="BZ301" i="54"/>
  <c r="CD301" i="54"/>
  <c r="BY301" i="54" s="1"/>
  <c r="CC301" i="54"/>
  <c r="BX269" i="54"/>
  <c r="CC269" i="54"/>
  <c r="CA269" i="54"/>
  <c r="CB269" i="54"/>
  <c r="BZ269" i="54"/>
  <c r="CD269" i="54"/>
  <c r="BY269" i="54" s="1"/>
  <c r="BX237" i="54"/>
  <c r="CA237" i="54"/>
  <c r="CB237" i="54"/>
  <c r="CC237" i="54"/>
  <c r="CD237" i="54"/>
  <c r="BY237" i="54" s="1"/>
  <c r="BZ237" i="54"/>
  <c r="BX205" i="54"/>
  <c r="CC205" i="54"/>
  <c r="CA205" i="54"/>
  <c r="CB205" i="54"/>
  <c r="CD205" i="54"/>
  <c r="BY205" i="54" s="1"/>
  <c r="BZ205" i="54"/>
  <c r="BX173" i="54"/>
  <c r="CA173" i="54"/>
  <c r="CB173" i="54"/>
  <c r="CD173" i="54"/>
  <c r="BY173" i="54" s="1"/>
  <c r="BZ173" i="54"/>
  <c r="CC173" i="54"/>
  <c r="CC128" i="54"/>
  <c r="BZ128" i="54"/>
  <c r="CB128" i="54"/>
  <c r="CD128" i="54"/>
  <c r="BY128" i="54" s="1"/>
  <c r="BX128" i="54"/>
  <c r="CA128" i="54"/>
  <c r="CC64" i="54"/>
  <c r="BZ64" i="54"/>
  <c r="CB64" i="54"/>
  <c r="CA64" i="54"/>
  <c r="BX64" i="54"/>
  <c r="CD64" i="54"/>
  <c r="BY64" i="54" s="1"/>
  <c r="BX355" i="54"/>
  <c r="CA355" i="54"/>
  <c r="CC355" i="54"/>
  <c r="BZ355" i="54"/>
  <c r="CB355" i="54"/>
  <c r="CD355" i="54"/>
  <c r="BY355" i="54" s="1"/>
  <c r="CC339" i="54"/>
  <c r="CA339" i="54"/>
  <c r="BZ339" i="54"/>
  <c r="CB339" i="54"/>
  <c r="CD339" i="54"/>
  <c r="BY339" i="54" s="1"/>
  <c r="BX339" i="54"/>
  <c r="BX323" i="54"/>
  <c r="CC323" i="54"/>
  <c r="CA323" i="54"/>
  <c r="BZ323" i="54"/>
  <c r="CB323" i="54"/>
  <c r="CD323" i="54"/>
  <c r="BY323" i="54" s="1"/>
  <c r="BX307" i="54"/>
  <c r="CC307" i="54"/>
  <c r="CA307" i="54"/>
  <c r="BZ307" i="54"/>
  <c r="CB307" i="54"/>
  <c r="CD307" i="54"/>
  <c r="BY307" i="54" s="1"/>
  <c r="CC291" i="54"/>
  <c r="CA291" i="54"/>
  <c r="BZ291" i="54"/>
  <c r="CB291" i="54"/>
  <c r="CD291" i="54"/>
  <c r="BY291" i="54" s="1"/>
  <c r="BX291" i="54"/>
  <c r="CC275" i="54"/>
  <c r="CA275" i="54"/>
  <c r="BZ275" i="54"/>
  <c r="CB275" i="54"/>
  <c r="CD275" i="54"/>
  <c r="BY275" i="54" s="1"/>
  <c r="BX275" i="54"/>
  <c r="CC259" i="54"/>
  <c r="CA259" i="54"/>
  <c r="BZ259" i="54"/>
  <c r="CB259" i="54"/>
  <c r="CD259" i="54"/>
  <c r="BY259" i="54" s="1"/>
  <c r="BX259" i="54"/>
  <c r="CC243" i="54"/>
  <c r="CA243" i="54"/>
  <c r="BZ243" i="54"/>
  <c r="CB243" i="54"/>
  <c r="CD243" i="54"/>
  <c r="BY243" i="54" s="1"/>
  <c r="BX243" i="54"/>
  <c r="CC227" i="54"/>
  <c r="CA227" i="54"/>
  <c r="BZ227" i="54"/>
  <c r="CD227" i="54"/>
  <c r="BY227" i="54" s="1"/>
  <c r="CB227" i="54"/>
  <c r="BX227" i="54"/>
  <c r="CC211" i="54"/>
  <c r="CA211" i="54"/>
  <c r="BZ211" i="54"/>
  <c r="CB211" i="54"/>
  <c r="CD211" i="54"/>
  <c r="BY211" i="54" s="1"/>
  <c r="BX211" i="54"/>
  <c r="CC195" i="54"/>
  <c r="CA195" i="54"/>
  <c r="BZ195" i="54"/>
  <c r="CD195" i="54"/>
  <c r="BY195" i="54" s="1"/>
  <c r="CB195" i="54"/>
  <c r="BX195" i="54"/>
  <c r="CC179" i="54"/>
  <c r="CA179" i="54"/>
  <c r="BZ179" i="54"/>
  <c r="CB179" i="54"/>
  <c r="CD179" i="54"/>
  <c r="BY179" i="54" s="1"/>
  <c r="BX179" i="54"/>
  <c r="CC163" i="54"/>
  <c r="BZ163" i="54"/>
  <c r="CA163" i="54"/>
  <c r="CD163" i="54"/>
  <c r="BY163" i="54" s="1"/>
  <c r="CB163" i="54"/>
  <c r="BX163" i="54"/>
  <c r="BZ140" i="54"/>
  <c r="CC140" i="54"/>
  <c r="CB140" i="54"/>
  <c r="CA140" i="54"/>
  <c r="CD140" i="54"/>
  <c r="BY140" i="54" s="1"/>
  <c r="BX140" i="54"/>
  <c r="BZ108" i="54"/>
  <c r="CC108" i="54"/>
  <c r="CA108" i="54"/>
  <c r="CB108" i="54"/>
  <c r="CD108" i="54"/>
  <c r="BY108" i="54" s="1"/>
  <c r="BX108" i="54"/>
  <c r="BZ76" i="54"/>
  <c r="CC76" i="54"/>
  <c r="CA76" i="54"/>
  <c r="CB76" i="54"/>
  <c r="CD76" i="54"/>
  <c r="BY76" i="54" s="1"/>
  <c r="BX76" i="54"/>
  <c r="BZ44" i="54"/>
  <c r="CC44" i="54"/>
  <c r="CA44" i="54"/>
  <c r="CD44" i="54"/>
  <c r="BY44" i="54" s="1"/>
  <c r="CB44" i="54"/>
  <c r="BX44" i="54"/>
  <c r="BZ12" i="54"/>
  <c r="CC12" i="54"/>
  <c r="CA12" i="54"/>
  <c r="CB12" i="54"/>
  <c r="CD12" i="54"/>
  <c r="BY12" i="54" s="1"/>
  <c r="BX12" i="54"/>
  <c r="CC43" i="54"/>
  <c r="CA43" i="54"/>
  <c r="CB43" i="54"/>
  <c r="BZ43" i="54"/>
  <c r="CD43" i="54"/>
  <c r="BY43" i="54" s="1"/>
  <c r="BX43" i="54"/>
  <c r="CC11" i="54"/>
  <c r="CA11" i="54"/>
  <c r="CB11" i="54"/>
  <c r="BZ11" i="54"/>
  <c r="BX11" i="54"/>
  <c r="CD11" i="54"/>
  <c r="BY11" i="54" s="1"/>
  <c r="CC134" i="54"/>
  <c r="CB134" i="54"/>
  <c r="BZ134" i="54"/>
  <c r="CD134" i="54"/>
  <c r="BY134" i="54" s="1"/>
  <c r="CA134" i="54"/>
  <c r="BX134" i="54"/>
  <c r="CC118" i="54"/>
  <c r="CB118" i="54"/>
  <c r="BZ118" i="54"/>
  <c r="CD118" i="54"/>
  <c r="BY118" i="54" s="1"/>
  <c r="CA118" i="54"/>
  <c r="BX118" i="54"/>
  <c r="CC102" i="54"/>
  <c r="CB102" i="54"/>
  <c r="BZ102" i="54"/>
  <c r="CD102" i="54"/>
  <c r="BY102" i="54" s="1"/>
  <c r="CA102" i="54"/>
  <c r="BX102" i="54"/>
  <c r="CC86" i="54"/>
  <c r="CB86" i="54"/>
  <c r="BZ86" i="54"/>
  <c r="CD86" i="54"/>
  <c r="BY86" i="54" s="1"/>
  <c r="CA86" i="54"/>
  <c r="BX86" i="54"/>
  <c r="CC70" i="54"/>
  <c r="CB70" i="54"/>
  <c r="BZ70" i="54"/>
  <c r="CD70" i="54"/>
  <c r="BY70" i="54" s="1"/>
  <c r="CA70" i="54"/>
  <c r="BX70" i="54"/>
  <c r="CC54" i="54"/>
  <c r="CB54" i="54"/>
  <c r="BZ54" i="54"/>
  <c r="CD54" i="54"/>
  <c r="BY54" i="54" s="1"/>
  <c r="CA54" i="54"/>
  <c r="BX54" i="54"/>
  <c r="CC38" i="54"/>
  <c r="CB38" i="54"/>
  <c r="BZ38" i="54"/>
  <c r="CD38" i="54"/>
  <c r="BY38" i="54" s="1"/>
  <c r="CA38" i="54"/>
  <c r="BX38" i="54"/>
  <c r="CC22" i="54"/>
  <c r="CB22" i="54"/>
  <c r="BZ22" i="54"/>
  <c r="CD22" i="54"/>
  <c r="BY22" i="54" s="1"/>
  <c r="CA22" i="54"/>
  <c r="BX22" i="54"/>
  <c r="CC6" i="54"/>
  <c r="CB6" i="54"/>
  <c r="BZ6" i="54"/>
  <c r="CD6" i="54"/>
  <c r="BY6" i="54" s="1"/>
  <c r="CA6" i="54"/>
  <c r="BX6" i="54"/>
  <c r="BX145" i="54"/>
  <c r="CA145" i="54"/>
  <c r="CB145" i="54"/>
  <c r="CC145" i="54"/>
  <c r="BZ145" i="54"/>
  <c r="CD145" i="54"/>
  <c r="BY145" i="54" s="1"/>
  <c r="BX129" i="54"/>
  <c r="CA129" i="54"/>
  <c r="CC129" i="54"/>
  <c r="BZ129" i="54"/>
  <c r="CB129" i="54"/>
  <c r="CD129" i="54"/>
  <c r="BY129" i="54" s="1"/>
  <c r="BX113" i="54"/>
  <c r="CA113" i="54"/>
  <c r="BZ113" i="54"/>
  <c r="CC113" i="54"/>
  <c r="CB113" i="54"/>
  <c r="CD113" i="54"/>
  <c r="BY113" i="54" s="1"/>
  <c r="BX97" i="54"/>
  <c r="CA97" i="54"/>
  <c r="CC97" i="54"/>
  <c r="BZ97" i="54"/>
  <c r="CB97" i="54"/>
  <c r="CD97" i="54"/>
  <c r="BY97" i="54" s="1"/>
  <c r="BX81" i="54"/>
  <c r="CA81" i="54"/>
  <c r="BZ81" i="54"/>
  <c r="CB81" i="54"/>
  <c r="CC81" i="54"/>
  <c r="CD81" i="54"/>
  <c r="BY81" i="54" s="1"/>
  <c r="BX65" i="54"/>
  <c r="CA65" i="54"/>
  <c r="CC65" i="54"/>
  <c r="BZ65" i="54"/>
  <c r="CB65" i="54"/>
  <c r="CD65" i="54"/>
  <c r="BY65" i="54" s="1"/>
  <c r="BX49" i="54"/>
  <c r="CA49" i="54"/>
  <c r="BZ49" i="54"/>
  <c r="CB49" i="54"/>
  <c r="CC49" i="54"/>
  <c r="CD49" i="54"/>
  <c r="BY49" i="54" s="1"/>
  <c r="BX33" i="54"/>
  <c r="CA33" i="54"/>
  <c r="CC33" i="54"/>
  <c r="BZ33" i="54"/>
  <c r="CB33" i="54"/>
  <c r="CD33" i="54"/>
  <c r="BY33" i="54" s="1"/>
  <c r="BX17" i="54"/>
  <c r="CA17" i="54"/>
  <c r="BZ17" i="54"/>
  <c r="CB17" i="54"/>
  <c r="CC17" i="54"/>
  <c r="CD17" i="54"/>
  <c r="BY17" i="54" s="1"/>
  <c r="CC334" i="54"/>
  <c r="BZ334" i="54"/>
  <c r="CA334" i="54"/>
  <c r="CB334" i="54"/>
  <c r="CD334" i="54"/>
  <c r="BY334" i="54" s="1"/>
  <c r="BX334" i="54"/>
  <c r="CC302" i="54"/>
  <c r="BZ302" i="54"/>
  <c r="CA302" i="54"/>
  <c r="CB302" i="54"/>
  <c r="CD302" i="54"/>
  <c r="BY302" i="54" s="1"/>
  <c r="BX302" i="54"/>
  <c r="CC270" i="54"/>
  <c r="BZ270" i="54"/>
  <c r="CA270" i="54"/>
  <c r="CB270" i="54"/>
  <c r="CD270" i="54"/>
  <c r="BY270" i="54" s="1"/>
  <c r="BX270" i="54"/>
  <c r="CC238" i="54"/>
  <c r="BZ238" i="54"/>
  <c r="CD238" i="54"/>
  <c r="BY238" i="54" s="1"/>
  <c r="CA238" i="54"/>
  <c r="CB238" i="54"/>
  <c r="BX238" i="54"/>
  <c r="CC206" i="54"/>
  <c r="BZ206" i="54"/>
  <c r="CD206" i="54"/>
  <c r="BY206" i="54" s="1"/>
  <c r="CA206" i="54"/>
  <c r="CB206" i="54"/>
  <c r="BX206" i="54"/>
  <c r="CC174" i="54"/>
  <c r="BZ174" i="54"/>
  <c r="CD174" i="54"/>
  <c r="BY174" i="54" s="1"/>
  <c r="CA174" i="54"/>
  <c r="CB174" i="54"/>
  <c r="BX174" i="54"/>
  <c r="CC123" i="54"/>
  <c r="CA123" i="54"/>
  <c r="BZ123" i="54"/>
  <c r="CD123" i="54"/>
  <c r="BY123" i="54" s="1"/>
  <c r="CB123" i="54"/>
  <c r="BX123" i="54"/>
  <c r="BX353" i="54"/>
  <c r="CC353" i="54"/>
  <c r="CA353" i="54"/>
  <c r="CB353" i="54"/>
  <c r="CD353" i="54"/>
  <c r="BY353" i="54" s="1"/>
  <c r="BZ353" i="54"/>
  <c r="BX321" i="54"/>
  <c r="CC321" i="54"/>
  <c r="BZ321" i="54"/>
  <c r="CA321" i="54"/>
  <c r="CB321" i="54"/>
  <c r="CD321" i="54"/>
  <c r="BY321" i="54" s="1"/>
  <c r="BX289" i="54"/>
  <c r="CC289" i="54"/>
  <c r="BZ289" i="54"/>
  <c r="CA289" i="54"/>
  <c r="CB289" i="54"/>
  <c r="CD289" i="54"/>
  <c r="BY289" i="54" s="1"/>
  <c r="BX257" i="54"/>
  <c r="CC257" i="54"/>
  <c r="BZ257" i="54"/>
  <c r="CA257" i="54"/>
  <c r="CB257" i="54"/>
  <c r="CD257" i="54"/>
  <c r="BY257" i="54" s="1"/>
  <c r="BX225" i="54"/>
  <c r="CC225" i="54"/>
  <c r="BZ225" i="54"/>
  <c r="CA225" i="54"/>
  <c r="CB225" i="54"/>
  <c r="CD225" i="54"/>
  <c r="BY225" i="54" s="1"/>
  <c r="BX193" i="54"/>
  <c r="CC193" i="54"/>
  <c r="BZ193" i="54"/>
  <c r="CA193" i="54"/>
  <c r="CB193" i="54"/>
  <c r="CD193" i="54"/>
  <c r="BY193" i="54" s="1"/>
  <c r="BX161" i="54"/>
  <c r="CA161" i="54"/>
  <c r="CC161" i="54"/>
  <c r="BZ161" i="54"/>
  <c r="CD161" i="54"/>
  <c r="BY161" i="54" s="1"/>
  <c r="CB161" i="54"/>
  <c r="CC104" i="54"/>
  <c r="BZ104" i="54"/>
  <c r="CD104" i="54"/>
  <c r="BY104" i="54" s="1"/>
  <c r="CA104" i="54"/>
  <c r="CB104" i="54"/>
  <c r="BX104" i="54"/>
  <c r="CC40" i="54"/>
  <c r="BZ40" i="54"/>
  <c r="CA40" i="54"/>
  <c r="CB40" i="54"/>
  <c r="CD40" i="54"/>
  <c r="BY40" i="54" s="1"/>
  <c r="BX40" i="54"/>
  <c r="CC352" i="54"/>
  <c r="CB352" i="54"/>
  <c r="BZ352" i="54"/>
  <c r="CA352" i="54"/>
  <c r="BX352" i="54"/>
  <c r="CD352" i="54"/>
  <c r="BY352" i="54" s="1"/>
  <c r="CC336" i="54"/>
  <c r="CB336" i="54"/>
  <c r="BZ336" i="54"/>
  <c r="CA336" i="54"/>
  <c r="CD336" i="54"/>
  <c r="BY336" i="54" s="1"/>
  <c r="BX336" i="54"/>
  <c r="CC320" i="54"/>
  <c r="CB320" i="54"/>
  <c r="BZ320" i="54"/>
  <c r="CA320" i="54"/>
  <c r="CD320" i="54"/>
  <c r="BY320" i="54" s="1"/>
  <c r="BX320" i="54"/>
  <c r="CC304" i="54"/>
  <c r="CB304" i="54"/>
  <c r="BZ304" i="54"/>
  <c r="CA304" i="54"/>
  <c r="CD304" i="54"/>
  <c r="BY304" i="54" s="1"/>
  <c r="BX304" i="54"/>
  <c r="CC288" i="54"/>
  <c r="CB288" i="54"/>
  <c r="BZ288" i="54"/>
  <c r="CA288" i="54"/>
  <c r="BX288" i="54"/>
  <c r="CD288" i="54"/>
  <c r="BY288" i="54" s="1"/>
  <c r="CC272" i="54"/>
  <c r="CB272" i="54"/>
  <c r="BZ272" i="54"/>
  <c r="CD272" i="54"/>
  <c r="BY272" i="54" s="1"/>
  <c r="CA272" i="54"/>
  <c r="BX272" i="54"/>
  <c r="CC256" i="54"/>
  <c r="CB256" i="54"/>
  <c r="CD256" i="54"/>
  <c r="BY256" i="54" s="1"/>
  <c r="BZ256" i="54"/>
  <c r="CA256" i="54"/>
  <c r="BX256" i="54"/>
  <c r="CC240" i="54"/>
  <c r="CB240" i="54"/>
  <c r="BZ240" i="54"/>
  <c r="CA240" i="54"/>
  <c r="CD240" i="54"/>
  <c r="BY240" i="54" s="1"/>
  <c r="BX240" i="54"/>
  <c r="CC224" i="54"/>
  <c r="CB224" i="54"/>
  <c r="BZ224" i="54"/>
  <c r="CA224" i="54"/>
  <c r="BX224" i="54"/>
  <c r="CD224" i="54"/>
  <c r="BY224" i="54" s="1"/>
  <c r="CC208" i="54"/>
  <c r="CB208" i="54"/>
  <c r="BZ208" i="54"/>
  <c r="CA208" i="54"/>
  <c r="CD208" i="54"/>
  <c r="BY208" i="54" s="1"/>
  <c r="BX208" i="54"/>
  <c r="CC192" i="54"/>
  <c r="CB192" i="54"/>
  <c r="BZ192" i="54"/>
  <c r="CA192" i="54"/>
  <c r="BX192" i="54"/>
  <c r="CD192" i="54"/>
  <c r="BY192" i="54" s="1"/>
  <c r="CC176" i="54"/>
  <c r="CB176" i="54"/>
  <c r="BZ176" i="54"/>
  <c r="CA176" i="54"/>
  <c r="CD176" i="54"/>
  <c r="BY176" i="54" s="1"/>
  <c r="BX176" i="54"/>
  <c r="CC160" i="54"/>
  <c r="BZ160" i="54"/>
  <c r="CB160" i="54"/>
  <c r="CA160" i="54"/>
  <c r="CD160" i="54"/>
  <c r="BY160" i="54" s="1"/>
  <c r="BX160" i="54"/>
  <c r="CC135" i="54"/>
  <c r="CB135" i="54"/>
  <c r="BZ135" i="54"/>
  <c r="CA135" i="54"/>
  <c r="CD135" i="54"/>
  <c r="BY135" i="54" s="1"/>
  <c r="BX135" i="54"/>
  <c r="CC103" i="54"/>
  <c r="CB103" i="54"/>
  <c r="BZ103" i="54"/>
  <c r="CA103" i="54"/>
  <c r="CD103" i="54"/>
  <c r="BY103" i="54" s="1"/>
  <c r="BX103" i="54"/>
  <c r="CC71" i="54"/>
  <c r="CB71" i="54"/>
  <c r="BZ71" i="54"/>
  <c r="CA71" i="54"/>
  <c r="CD71" i="54"/>
  <c r="BY71" i="54" s="1"/>
  <c r="BX71" i="54"/>
  <c r="CC39" i="54"/>
  <c r="CB39" i="54"/>
  <c r="BZ39" i="54"/>
  <c r="CA39" i="54"/>
  <c r="CD39" i="54"/>
  <c r="BY39" i="54" s="1"/>
  <c r="BX39" i="54"/>
  <c r="CC7" i="54"/>
  <c r="CB7" i="54"/>
  <c r="BZ7" i="54"/>
  <c r="CA7" i="54"/>
  <c r="CD7" i="54"/>
  <c r="BY7" i="54" s="1"/>
  <c r="BX7" i="54"/>
  <c r="CC330" i="54"/>
  <c r="BZ330" i="54"/>
  <c r="CA330" i="54"/>
  <c r="CB330" i="54"/>
  <c r="CD330" i="54"/>
  <c r="BY330" i="54" s="1"/>
  <c r="BX330" i="54"/>
  <c r="CC298" i="54"/>
  <c r="BZ298" i="54"/>
  <c r="CA298" i="54"/>
  <c r="CB298" i="54"/>
  <c r="CD298" i="54"/>
  <c r="BY298" i="54" s="1"/>
  <c r="BX298" i="54"/>
  <c r="CC266" i="54"/>
  <c r="BZ266" i="54"/>
  <c r="CA266" i="54"/>
  <c r="CB266" i="54"/>
  <c r="CD266" i="54"/>
  <c r="BY266" i="54" s="1"/>
  <c r="BX266" i="54"/>
  <c r="CC234" i="54"/>
  <c r="CE234" i="54" s="1"/>
  <c r="BZ234" i="54"/>
  <c r="CD234" i="54"/>
  <c r="BY234" i="54" s="1"/>
  <c r="CA234" i="54"/>
  <c r="CB234" i="54"/>
  <c r="BX234" i="54"/>
  <c r="CC202" i="54"/>
  <c r="BZ202" i="54"/>
  <c r="CD202" i="54"/>
  <c r="BY202" i="54" s="1"/>
  <c r="CA202" i="54"/>
  <c r="CB202" i="54"/>
  <c r="BX202" i="54"/>
  <c r="CC170" i="54"/>
  <c r="CB170" i="54"/>
  <c r="CD170" i="54"/>
  <c r="BY170" i="54" s="1"/>
  <c r="BZ170" i="54"/>
  <c r="CA170" i="54"/>
  <c r="BX170" i="54"/>
  <c r="CC131" i="54"/>
  <c r="CA131" i="54"/>
  <c r="CB131" i="54"/>
  <c r="CD131" i="54"/>
  <c r="BY131" i="54" s="1"/>
  <c r="BZ131" i="54"/>
  <c r="BX131" i="54"/>
  <c r="CA5" i="54"/>
  <c r="CC5" i="54"/>
  <c r="CB5" i="54"/>
  <c r="CD5" i="54"/>
  <c r="BY5" i="54" s="1"/>
  <c r="BZ5" i="54"/>
  <c r="BX5" i="54"/>
  <c r="BZ325" i="54"/>
  <c r="CA325" i="54"/>
  <c r="CC325" i="54"/>
  <c r="CB325" i="54"/>
  <c r="CD325" i="54"/>
  <c r="BY325" i="54" s="1"/>
  <c r="BX325" i="54"/>
  <c r="CC293" i="54"/>
  <c r="BZ293" i="54"/>
  <c r="CA293" i="54"/>
  <c r="CB293" i="54"/>
  <c r="CD293" i="54"/>
  <c r="BY293" i="54" s="1"/>
  <c r="BX293" i="54"/>
  <c r="BZ261" i="54"/>
  <c r="CA261" i="54"/>
  <c r="CB261" i="54"/>
  <c r="CD261" i="54"/>
  <c r="BY261" i="54" s="1"/>
  <c r="CC261" i="54"/>
  <c r="BX261" i="54"/>
  <c r="CC229" i="54"/>
  <c r="BZ229" i="54"/>
  <c r="CA229" i="54"/>
  <c r="CB229" i="54"/>
  <c r="CD229" i="54"/>
  <c r="BY229" i="54" s="1"/>
  <c r="BX229" i="54"/>
  <c r="BZ197" i="54"/>
  <c r="CA197" i="54"/>
  <c r="CC197" i="54"/>
  <c r="CB197" i="54"/>
  <c r="CD197" i="54"/>
  <c r="BY197" i="54" s="1"/>
  <c r="BX197" i="54"/>
  <c r="CA165" i="54"/>
  <c r="CC165" i="54"/>
  <c r="BZ165" i="54"/>
  <c r="CB165" i="54"/>
  <c r="CD165" i="54"/>
  <c r="BY165" i="54" s="1"/>
  <c r="BX165" i="54"/>
  <c r="CC112" i="54"/>
  <c r="BZ112" i="54"/>
  <c r="CB112" i="54"/>
  <c r="CA112" i="54"/>
  <c r="CD112" i="54"/>
  <c r="BY112" i="54" s="1"/>
  <c r="BX112" i="54"/>
  <c r="CC48" i="54"/>
  <c r="BZ48" i="54"/>
  <c r="CB48" i="54"/>
  <c r="CA48" i="54"/>
  <c r="CD48" i="54"/>
  <c r="BY48" i="54" s="1"/>
  <c r="BX48" i="54"/>
  <c r="BX351" i="54"/>
  <c r="CA351" i="54"/>
  <c r="CC351" i="54"/>
  <c r="CB351" i="54"/>
  <c r="BZ351" i="54"/>
  <c r="CD351" i="54"/>
  <c r="BY351" i="54" s="1"/>
  <c r="BX335" i="54"/>
  <c r="CC335" i="54"/>
  <c r="CA335" i="54"/>
  <c r="CB335" i="54"/>
  <c r="CD335" i="54"/>
  <c r="BY335" i="54" s="1"/>
  <c r="BZ335" i="54"/>
  <c r="CC319" i="54"/>
  <c r="CA319" i="54"/>
  <c r="BZ319" i="54"/>
  <c r="CB319" i="54"/>
  <c r="CD319" i="54"/>
  <c r="BY319" i="54" s="1"/>
  <c r="BX319" i="54"/>
  <c r="CC303" i="54"/>
  <c r="CA303" i="54"/>
  <c r="BZ303" i="54"/>
  <c r="CB303" i="54"/>
  <c r="CD303" i="54"/>
  <c r="BY303" i="54" s="1"/>
  <c r="BX303" i="54"/>
  <c r="CC287" i="54"/>
  <c r="CA287" i="54"/>
  <c r="BZ287" i="54"/>
  <c r="CB287" i="54"/>
  <c r="CD287" i="54"/>
  <c r="BY287" i="54" s="1"/>
  <c r="BX287" i="54"/>
  <c r="CC271" i="54"/>
  <c r="CA271" i="54"/>
  <c r="BZ271" i="54"/>
  <c r="CB271" i="54"/>
  <c r="CD271" i="54"/>
  <c r="BY271" i="54" s="1"/>
  <c r="BX271" i="54"/>
  <c r="CC255" i="54"/>
  <c r="CA255" i="54"/>
  <c r="BZ255" i="54"/>
  <c r="CB255" i="54"/>
  <c r="CD255" i="54"/>
  <c r="BY255" i="54" s="1"/>
  <c r="BX255" i="54"/>
  <c r="CC239" i="54"/>
  <c r="CA239" i="54"/>
  <c r="BZ239" i="54"/>
  <c r="CB239" i="54"/>
  <c r="CD239" i="54"/>
  <c r="BY239" i="54" s="1"/>
  <c r="BX239" i="54"/>
  <c r="CC223" i="54"/>
  <c r="CA223" i="54"/>
  <c r="BZ223" i="54"/>
  <c r="CB223" i="54"/>
  <c r="CD223" i="54"/>
  <c r="BY223" i="54" s="1"/>
  <c r="BX223" i="54"/>
  <c r="CC207" i="54"/>
  <c r="CA207" i="54"/>
  <c r="BZ207" i="54"/>
  <c r="CB207" i="54"/>
  <c r="CD207" i="54"/>
  <c r="BY207" i="54" s="1"/>
  <c r="BX207" i="54"/>
  <c r="CC191" i="54"/>
  <c r="CA191" i="54"/>
  <c r="BZ191" i="54"/>
  <c r="CB191" i="54"/>
  <c r="CD191" i="54"/>
  <c r="BY191" i="54" s="1"/>
  <c r="BX191" i="54"/>
  <c r="CC175" i="54"/>
  <c r="CA175" i="54"/>
  <c r="BZ175" i="54"/>
  <c r="CB175" i="54"/>
  <c r="CD175" i="54"/>
  <c r="BY175" i="54" s="1"/>
  <c r="BX175" i="54"/>
  <c r="CC159" i="54"/>
  <c r="BZ159" i="54"/>
  <c r="CB159" i="54"/>
  <c r="CA159" i="54"/>
  <c r="CD159" i="54"/>
  <c r="BY159" i="54" s="1"/>
  <c r="BX159" i="54"/>
  <c r="BZ132" i="54"/>
  <c r="CA132" i="54"/>
  <c r="CD132" i="54"/>
  <c r="BY132" i="54" s="1"/>
  <c r="CC132" i="54"/>
  <c r="CB132" i="54"/>
  <c r="BX132" i="54"/>
  <c r="BZ100" i="54"/>
  <c r="CA100" i="54"/>
  <c r="CC100" i="54"/>
  <c r="CB100" i="54"/>
  <c r="CD100" i="54"/>
  <c r="BY100" i="54" s="1"/>
  <c r="BX100" i="54"/>
  <c r="BZ68" i="54"/>
  <c r="CA68" i="54"/>
  <c r="CB68" i="54"/>
  <c r="CC68" i="54"/>
  <c r="CD68" i="54"/>
  <c r="BY68" i="54" s="1"/>
  <c r="BX68" i="54"/>
  <c r="BZ36" i="54"/>
  <c r="CA36" i="54"/>
  <c r="CB36" i="54"/>
  <c r="CC36" i="54"/>
  <c r="CD36" i="54"/>
  <c r="BY36" i="54" s="1"/>
  <c r="BX36" i="54"/>
  <c r="CC67" i="54"/>
  <c r="BZ67" i="54"/>
  <c r="CA67" i="54"/>
  <c r="CB67" i="54"/>
  <c r="CD67" i="54"/>
  <c r="BY67" i="54" s="1"/>
  <c r="BX67" i="54"/>
  <c r="CC35" i="54"/>
  <c r="BZ35" i="54"/>
  <c r="CA35" i="54"/>
  <c r="CB35" i="54"/>
  <c r="CD35" i="54"/>
  <c r="BY35" i="54" s="1"/>
  <c r="BX35" i="54"/>
  <c r="CC146" i="54"/>
  <c r="CE146" i="54" s="1"/>
  <c r="CB146" i="54"/>
  <c r="CA146" i="54"/>
  <c r="CD146" i="54"/>
  <c r="BY146" i="54" s="1"/>
  <c r="BZ146" i="54"/>
  <c r="BX146" i="54"/>
  <c r="CC130" i="54"/>
  <c r="CB130" i="54"/>
  <c r="CA130" i="54"/>
  <c r="CD130" i="54"/>
  <c r="BY130" i="54" s="1"/>
  <c r="BZ130" i="54"/>
  <c r="BX130" i="54"/>
  <c r="CC114" i="54"/>
  <c r="CB114" i="54"/>
  <c r="CA114" i="54"/>
  <c r="CD114" i="54"/>
  <c r="BY114" i="54" s="1"/>
  <c r="BZ114" i="54"/>
  <c r="BX114" i="54"/>
  <c r="CC98" i="54"/>
  <c r="CB98" i="54"/>
  <c r="CA98" i="54"/>
  <c r="CD98" i="54"/>
  <c r="BY98" i="54" s="1"/>
  <c r="BZ98" i="54"/>
  <c r="BX98" i="54"/>
  <c r="CC82" i="54"/>
  <c r="CB82" i="54"/>
  <c r="CA82" i="54"/>
  <c r="CD82" i="54"/>
  <c r="BY82" i="54" s="1"/>
  <c r="BZ82" i="54"/>
  <c r="BX82" i="54"/>
  <c r="CC66" i="54"/>
  <c r="CB66" i="54"/>
  <c r="CA66" i="54"/>
  <c r="CD66" i="54"/>
  <c r="BY66" i="54" s="1"/>
  <c r="BZ66" i="54"/>
  <c r="BX66" i="54"/>
  <c r="CC50" i="54"/>
  <c r="CB50" i="54"/>
  <c r="CA50" i="54"/>
  <c r="CD50" i="54"/>
  <c r="BY50" i="54" s="1"/>
  <c r="BZ50" i="54"/>
  <c r="BX50" i="54"/>
  <c r="CC34" i="54"/>
  <c r="CB34" i="54"/>
  <c r="CA34" i="54"/>
  <c r="CD34" i="54"/>
  <c r="BY34" i="54" s="1"/>
  <c r="BZ34" i="54"/>
  <c r="BX34" i="54"/>
  <c r="CC18" i="54"/>
  <c r="CB18" i="54"/>
  <c r="CA18" i="54"/>
  <c r="CD18" i="54"/>
  <c r="BY18" i="54" s="1"/>
  <c r="BZ18" i="54"/>
  <c r="BX18" i="54"/>
  <c r="BX157" i="54"/>
  <c r="CA157" i="54"/>
  <c r="CC157" i="54"/>
  <c r="BZ157" i="54"/>
  <c r="CB157" i="54"/>
  <c r="CD157" i="54"/>
  <c r="BY157" i="54" s="1"/>
  <c r="BX141" i="54"/>
  <c r="CA141" i="54"/>
  <c r="BZ141" i="54"/>
  <c r="CC141" i="54"/>
  <c r="CB141" i="54"/>
  <c r="CD141" i="54"/>
  <c r="BY141" i="54" s="1"/>
  <c r="BX125" i="54"/>
  <c r="CA125" i="54"/>
  <c r="CC125" i="54"/>
  <c r="BZ125" i="54"/>
  <c r="CB125" i="54"/>
  <c r="CD125" i="54"/>
  <c r="BY125" i="54" s="1"/>
  <c r="BX109" i="54"/>
  <c r="CA109" i="54"/>
  <c r="BZ109" i="54"/>
  <c r="CC109" i="54"/>
  <c r="CD109" i="54"/>
  <c r="BY109" i="54" s="1"/>
  <c r="CB109" i="54"/>
  <c r="BX93" i="54"/>
  <c r="CA93" i="54"/>
  <c r="CC93" i="54"/>
  <c r="BZ93" i="54"/>
  <c r="CB93" i="54"/>
  <c r="CD93" i="54"/>
  <c r="BY93" i="54" s="1"/>
  <c r="BX77" i="54"/>
  <c r="CA77" i="54"/>
  <c r="BZ77" i="54"/>
  <c r="CB77" i="54"/>
  <c r="CC77" i="54"/>
  <c r="CD77" i="54"/>
  <c r="BY77" i="54" s="1"/>
  <c r="BX61" i="54"/>
  <c r="CA61" i="54"/>
  <c r="CC61" i="54"/>
  <c r="BZ61" i="54"/>
  <c r="CB61" i="54"/>
  <c r="CD61" i="54"/>
  <c r="BY61" i="54" s="1"/>
  <c r="BX45" i="54"/>
  <c r="CA45" i="54"/>
  <c r="BZ45" i="54"/>
  <c r="CB45" i="54"/>
  <c r="CD45" i="54"/>
  <c r="BY45" i="54" s="1"/>
  <c r="CC45" i="54"/>
  <c r="BX29" i="54"/>
  <c r="CA29" i="54"/>
  <c r="CC29" i="54"/>
  <c r="BZ29" i="54"/>
  <c r="CB29" i="54"/>
  <c r="CD29" i="54"/>
  <c r="BY29" i="54" s="1"/>
  <c r="BX13" i="54"/>
  <c r="CA13" i="54"/>
  <c r="BZ13" i="54"/>
  <c r="CB13" i="54"/>
  <c r="CC13" i="54"/>
  <c r="CD13" i="54"/>
  <c r="BY13" i="54" s="1"/>
  <c r="CC326" i="54"/>
  <c r="BZ326" i="54"/>
  <c r="CA326" i="54"/>
  <c r="CB326" i="54"/>
  <c r="CD326" i="54"/>
  <c r="BY326" i="54" s="1"/>
  <c r="BX326" i="54"/>
  <c r="CC294" i="54"/>
  <c r="BZ294" i="54"/>
  <c r="CA294" i="54"/>
  <c r="CB294" i="54"/>
  <c r="CD294" i="54"/>
  <c r="BY294" i="54" s="1"/>
  <c r="BX294" i="54"/>
  <c r="CC262" i="54"/>
  <c r="BZ262" i="54"/>
  <c r="CA262" i="54"/>
  <c r="CB262" i="54"/>
  <c r="CD262" i="54"/>
  <c r="BY262" i="54" s="1"/>
  <c r="BX262" i="54"/>
  <c r="CC230" i="54"/>
  <c r="BZ230" i="54"/>
  <c r="CD230" i="54"/>
  <c r="BY230" i="54" s="1"/>
  <c r="CA230" i="54"/>
  <c r="CB230" i="54"/>
  <c r="BX230" i="54"/>
  <c r="CC198" i="54"/>
  <c r="BZ198" i="54"/>
  <c r="CD198" i="54"/>
  <c r="BY198" i="54" s="1"/>
  <c r="CA198" i="54"/>
  <c r="CB198" i="54"/>
  <c r="BX198" i="54"/>
  <c r="CC166" i="54"/>
  <c r="CB166" i="54"/>
  <c r="BZ166" i="54"/>
  <c r="CD166" i="54"/>
  <c r="BY166" i="54" s="1"/>
  <c r="CA166" i="54"/>
  <c r="BX166" i="54"/>
  <c r="CC107" i="54"/>
  <c r="CA107" i="54"/>
  <c r="CB107" i="54"/>
  <c r="BZ107" i="54"/>
  <c r="CD107" i="54"/>
  <c r="BY107" i="54" s="1"/>
  <c r="BX107" i="54"/>
  <c r="BX345" i="54"/>
  <c r="BZ345" i="54"/>
  <c r="CD345" i="54"/>
  <c r="BY345" i="54" s="1"/>
  <c r="CC345" i="54"/>
  <c r="CB345" i="54"/>
  <c r="CA345" i="54"/>
  <c r="BX313" i="54"/>
  <c r="CC313" i="54"/>
  <c r="CB313" i="54"/>
  <c r="CD313" i="54"/>
  <c r="BY313" i="54" s="1"/>
  <c r="BZ313" i="54"/>
  <c r="CA313" i="54"/>
  <c r="BX281" i="54"/>
  <c r="CB281" i="54"/>
  <c r="CC281" i="54"/>
  <c r="CD281" i="54"/>
  <c r="BY281" i="54" s="1"/>
  <c r="BZ281" i="54"/>
  <c r="CA281" i="54"/>
  <c r="BX249" i="54"/>
  <c r="CC249" i="54"/>
  <c r="CB249" i="54"/>
  <c r="CD249" i="54"/>
  <c r="BY249" i="54" s="1"/>
  <c r="BZ249" i="54"/>
  <c r="CA249" i="54"/>
  <c r="BX217" i="54"/>
  <c r="CB217" i="54"/>
  <c r="CD217" i="54"/>
  <c r="BY217" i="54" s="1"/>
  <c r="CC217" i="54"/>
  <c r="BZ217" i="54"/>
  <c r="CA217" i="54"/>
  <c r="BX185" i="54"/>
  <c r="CC185" i="54"/>
  <c r="CB185" i="54"/>
  <c r="CD185" i="54"/>
  <c r="BY185" i="54" s="1"/>
  <c r="BZ185" i="54"/>
  <c r="CA185" i="54"/>
  <c r="CC151" i="54"/>
  <c r="CB151" i="54"/>
  <c r="BZ151" i="54"/>
  <c r="CA151" i="54"/>
  <c r="CD151" i="54"/>
  <c r="BY151" i="54" s="1"/>
  <c r="BX151" i="54"/>
  <c r="CC88" i="54"/>
  <c r="BZ88" i="54"/>
  <c r="CA88" i="54"/>
  <c r="CB88" i="54"/>
  <c r="CD88" i="54"/>
  <c r="BY88" i="54" s="1"/>
  <c r="BX88" i="54"/>
  <c r="CC24" i="54"/>
  <c r="BZ24" i="54"/>
  <c r="CA24" i="54"/>
  <c r="CB24" i="54"/>
  <c r="CD24" i="54"/>
  <c r="BY24" i="54" s="1"/>
  <c r="BX24" i="54"/>
  <c r="CC348" i="54"/>
  <c r="CB348" i="54"/>
  <c r="BZ348" i="54"/>
  <c r="CA348" i="54"/>
  <c r="CD348" i="54"/>
  <c r="BY348" i="54" s="1"/>
  <c r="BX348" i="54"/>
  <c r="CB332" i="54"/>
  <c r="CC332" i="54"/>
  <c r="BZ332" i="54"/>
  <c r="CA332" i="54"/>
  <c r="BX332" i="54"/>
  <c r="CD332" i="54"/>
  <c r="BY332" i="54" s="1"/>
  <c r="CB316" i="54"/>
  <c r="CC316" i="54"/>
  <c r="BZ316" i="54"/>
  <c r="CA316" i="54"/>
  <c r="CD316" i="54"/>
  <c r="BY316" i="54" s="1"/>
  <c r="BX316" i="54"/>
  <c r="CB300" i="54"/>
  <c r="CC300" i="54"/>
  <c r="BZ300" i="54"/>
  <c r="CA300" i="54"/>
  <c r="CD300" i="54"/>
  <c r="BY300" i="54" s="1"/>
  <c r="BX300" i="54"/>
  <c r="CB284" i="54"/>
  <c r="BZ284" i="54"/>
  <c r="CC284" i="54"/>
  <c r="CA284" i="54"/>
  <c r="CD284" i="54"/>
  <c r="BY284" i="54" s="1"/>
  <c r="BX284" i="54"/>
  <c r="CB268" i="54"/>
  <c r="CC268" i="54"/>
  <c r="BZ268" i="54"/>
  <c r="CA268" i="54"/>
  <c r="CD268" i="54"/>
  <c r="BY268" i="54" s="1"/>
  <c r="BX268" i="54"/>
  <c r="CB252" i="54"/>
  <c r="CC252" i="54"/>
  <c r="BZ252" i="54"/>
  <c r="CD252" i="54"/>
  <c r="BY252" i="54" s="1"/>
  <c r="CA252" i="54"/>
  <c r="BX252" i="54"/>
  <c r="CB236" i="54"/>
  <c r="CC236" i="54"/>
  <c r="BZ236" i="54"/>
  <c r="CA236" i="54"/>
  <c r="CD236" i="54"/>
  <c r="BY236" i="54" s="1"/>
  <c r="BX236" i="54"/>
  <c r="CB220" i="54"/>
  <c r="BZ220" i="54"/>
  <c r="CA220" i="54"/>
  <c r="CC220" i="54"/>
  <c r="CD220" i="54"/>
  <c r="BY220" i="54" s="1"/>
  <c r="BX220" i="54"/>
  <c r="CB204" i="54"/>
  <c r="CC204" i="54"/>
  <c r="BZ204" i="54"/>
  <c r="CA204" i="54"/>
  <c r="CD204" i="54"/>
  <c r="BY204" i="54" s="1"/>
  <c r="BX204" i="54"/>
  <c r="CB188" i="54"/>
  <c r="CC188" i="54"/>
  <c r="BZ188" i="54"/>
  <c r="CA188" i="54"/>
  <c r="CD188" i="54"/>
  <c r="BY188" i="54" s="1"/>
  <c r="BX188" i="54"/>
  <c r="CB172" i="54"/>
  <c r="CC172" i="54"/>
  <c r="BZ172" i="54"/>
  <c r="CA172" i="54"/>
  <c r="CD172" i="54"/>
  <c r="BY172" i="54" s="1"/>
  <c r="BX172" i="54"/>
  <c r="CC155" i="54"/>
  <c r="CA155" i="54"/>
  <c r="BZ155" i="54"/>
  <c r="CB155" i="54"/>
  <c r="CD155" i="54"/>
  <c r="BY155" i="54" s="1"/>
  <c r="BX155" i="54"/>
  <c r="CC127" i="54"/>
  <c r="BZ127" i="54"/>
  <c r="CA127" i="54"/>
  <c r="CD127" i="54"/>
  <c r="BY127" i="54" s="1"/>
  <c r="CB127" i="54"/>
  <c r="BX127" i="54"/>
  <c r="CC95" i="54"/>
  <c r="BZ95" i="54"/>
  <c r="CA95" i="54"/>
  <c r="CB95" i="54"/>
  <c r="CD95" i="54"/>
  <c r="BY95" i="54" s="1"/>
  <c r="BX95" i="54"/>
  <c r="CC63" i="54"/>
  <c r="BZ63" i="54"/>
  <c r="CA63" i="54"/>
  <c r="CB63" i="54"/>
  <c r="CD63" i="54"/>
  <c r="BY63" i="54" s="1"/>
  <c r="BX63" i="54"/>
  <c r="CC31" i="54"/>
  <c r="BZ31" i="54"/>
  <c r="CA31" i="54"/>
  <c r="CB31" i="54"/>
  <c r="CD31" i="54"/>
  <c r="BY31" i="54" s="1"/>
  <c r="BX31" i="54"/>
  <c r="BZ354" i="54"/>
  <c r="CC354" i="54"/>
  <c r="CA354" i="54"/>
  <c r="CB354" i="54"/>
  <c r="BX354" i="54"/>
  <c r="CD354" i="54"/>
  <c r="BY354" i="54" s="1"/>
  <c r="CC322" i="54"/>
  <c r="BZ322" i="54"/>
  <c r="CB322" i="54"/>
  <c r="CA322" i="54"/>
  <c r="CD322" i="54"/>
  <c r="BY322" i="54" s="1"/>
  <c r="BX322" i="54"/>
  <c r="CC290" i="54"/>
  <c r="BZ290" i="54"/>
  <c r="CB290" i="54"/>
  <c r="CA290" i="54"/>
  <c r="CD290" i="54"/>
  <c r="BY290" i="54" s="1"/>
  <c r="BX290" i="54"/>
  <c r="CC258" i="54"/>
  <c r="BZ258" i="54"/>
  <c r="CB258" i="54"/>
  <c r="CA258" i="54"/>
  <c r="CD258" i="54"/>
  <c r="BY258" i="54" s="1"/>
  <c r="BX258" i="54"/>
  <c r="CC226" i="54"/>
  <c r="CE226" i="54" s="1"/>
  <c r="BZ226" i="54"/>
  <c r="CD226" i="54"/>
  <c r="BY226" i="54" s="1"/>
  <c r="CB226" i="54"/>
  <c r="CA226" i="54"/>
  <c r="BX226" i="54"/>
  <c r="CC194" i="54"/>
  <c r="BZ194" i="54"/>
  <c r="CD194" i="54"/>
  <c r="BY194" i="54" s="1"/>
  <c r="CB194" i="54"/>
  <c r="CA194" i="54"/>
  <c r="BX194" i="54"/>
  <c r="CC162" i="54"/>
  <c r="CB162" i="54"/>
  <c r="CA162" i="54"/>
  <c r="CD162" i="54"/>
  <c r="BY162" i="54" s="1"/>
  <c r="BZ162" i="54"/>
  <c r="BX162" i="54"/>
  <c r="CC115" i="54"/>
  <c r="BZ115" i="54"/>
  <c r="CA115" i="54"/>
  <c r="CB115" i="54"/>
  <c r="CD115" i="54"/>
  <c r="BY115" i="54" s="1"/>
  <c r="BX115" i="54"/>
  <c r="CC349" i="54"/>
  <c r="CB349" i="54"/>
  <c r="CD349" i="54"/>
  <c r="BY349" i="54" s="1"/>
  <c r="CA349" i="54"/>
  <c r="BX349" i="54"/>
  <c r="BZ349" i="54"/>
  <c r="BX317" i="54"/>
  <c r="CC317" i="54"/>
  <c r="CA317" i="54"/>
  <c r="CB317" i="54"/>
  <c r="CD317" i="54"/>
  <c r="BY317" i="54" s="1"/>
  <c r="BZ317" i="54"/>
  <c r="BX285" i="54"/>
  <c r="CC285" i="54"/>
  <c r="CA285" i="54"/>
  <c r="CB285" i="54"/>
  <c r="CD285" i="54"/>
  <c r="BY285" i="54" s="1"/>
  <c r="BZ285" i="54"/>
  <c r="BX253" i="54"/>
  <c r="CC253" i="54"/>
  <c r="CA253" i="54"/>
  <c r="CB253" i="54"/>
  <c r="CD253" i="54"/>
  <c r="BY253" i="54" s="1"/>
  <c r="BZ253" i="54"/>
  <c r="BX221" i="54"/>
  <c r="CC221" i="54"/>
  <c r="CA221" i="54"/>
  <c r="CB221" i="54"/>
  <c r="CD221" i="54"/>
  <c r="BY221" i="54" s="1"/>
  <c r="BZ221" i="54"/>
  <c r="BX189" i="54"/>
  <c r="CC189" i="54"/>
  <c r="CA189" i="54"/>
  <c r="CB189" i="54"/>
  <c r="CD189" i="54"/>
  <c r="BY189" i="54" s="1"/>
  <c r="BZ189" i="54"/>
  <c r="BZ156" i="54"/>
  <c r="CC156" i="54"/>
  <c r="CA156" i="54"/>
  <c r="CB156" i="54"/>
  <c r="CD156" i="54"/>
  <c r="BY156" i="54" s="1"/>
  <c r="BX156" i="54"/>
  <c r="CC96" i="54"/>
  <c r="BZ96" i="54"/>
  <c r="CB96" i="54"/>
  <c r="CA96" i="54"/>
  <c r="BX96" i="54"/>
  <c r="CD96" i="54"/>
  <c r="BY96" i="54" s="1"/>
  <c r="CC32" i="54"/>
  <c r="BZ32" i="54"/>
  <c r="CB32" i="54"/>
  <c r="CA32" i="54"/>
  <c r="CD32" i="54"/>
  <c r="BY32" i="54" s="1"/>
  <c r="BX32" i="54"/>
  <c r="BX347" i="54"/>
  <c r="CC347" i="54"/>
  <c r="CA347" i="54"/>
  <c r="BZ347" i="54"/>
  <c r="CB347" i="54"/>
  <c r="CD347" i="54"/>
  <c r="BY347" i="54" s="1"/>
  <c r="CC331" i="54"/>
  <c r="CA331" i="54"/>
  <c r="BZ331" i="54"/>
  <c r="CB331" i="54"/>
  <c r="CD331" i="54"/>
  <c r="BY331" i="54" s="1"/>
  <c r="BX331" i="54"/>
  <c r="CC315" i="54"/>
  <c r="CA315" i="54"/>
  <c r="CB315" i="54"/>
  <c r="BZ315" i="54"/>
  <c r="CD315" i="54"/>
  <c r="BY315" i="54" s="1"/>
  <c r="BX315" i="54"/>
  <c r="CC299" i="54"/>
  <c r="CA299" i="54"/>
  <c r="CB299" i="54"/>
  <c r="BZ299" i="54"/>
  <c r="BX299" i="54"/>
  <c r="CD299" i="54"/>
  <c r="BY299" i="54" s="1"/>
  <c r="CC283" i="54"/>
  <c r="CA283" i="54"/>
  <c r="CB283" i="54"/>
  <c r="BZ283" i="54"/>
  <c r="CD283" i="54"/>
  <c r="BY283" i="54" s="1"/>
  <c r="BX283" i="54"/>
  <c r="CC267" i="54"/>
  <c r="CA267" i="54"/>
  <c r="CB267" i="54"/>
  <c r="CD267" i="54"/>
  <c r="BY267" i="54" s="1"/>
  <c r="BX267" i="54"/>
  <c r="BZ267" i="54"/>
  <c r="CC251" i="54"/>
  <c r="CA251" i="54"/>
  <c r="CB251" i="54"/>
  <c r="BZ251" i="54"/>
  <c r="CD251" i="54"/>
  <c r="BY251" i="54" s="1"/>
  <c r="BX251" i="54"/>
  <c r="CC235" i="54"/>
  <c r="CA235" i="54"/>
  <c r="CB235" i="54"/>
  <c r="BZ235" i="54"/>
  <c r="CD235" i="54"/>
  <c r="BY235" i="54" s="1"/>
  <c r="BX235" i="54"/>
  <c r="CC219" i="54"/>
  <c r="CA219" i="54"/>
  <c r="CB219" i="54"/>
  <c r="BZ219" i="54"/>
  <c r="CD219" i="54"/>
  <c r="BY219" i="54" s="1"/>
  <c r="BX219" i="54"/>
  <c r="CC203" i="54"/>
  <c r="CA203" i="54"/>
  <c r="CB203" i="54"/>
  <c r="BZ203" i="54"/>
  <c r="CD203" i="54"/>
  <c r="BY203" i="54" s="1"/>
  <c r="BX203" i="54"/>
  <c r="CC187" i="54"/>
  <c r="CA187" i="54"/>
  <c r="CB187" i="54"/>
  <c r="BZ187" i="54"/>
  <c r="CD187" i="54"/>
  <c r="BY187" i="54" s="1"/>
  <c r="BX187" i="54"/>
  <c r="CC171" i="54"/>
  <c r="CA171" i="54"/>
  <c r="CB171" i="54"/>
  <c r="BZ171" i="54"/>
  <c r="CD171" i="54"/>
  <c r="BY171" i="54" s="1"/>
  <c r="BX171" i="54"/>
  <c r="CC154" i="54"/>
  <c r="CB154" i="54"/>
  <c r="CD154" i="54"/>
  <c r="BY154" i="54" s="1"/>
  <c r="BZ154" i="54"/>
  <c r="CA154" i="54"/>
  <c r="BX154" i="54"/>
  <c r="BZ124" i="54"/>
  <c r="CA124" i="54"/>
  <c r="CC124" i="54"/>
  <c r="CB124" i="54"/>
  <c r="CD124" i="54"/>
  <c r="BY124" i="54" s="1"/>
  <c r="BX124" i="54"/>
  <c r="BZ92" i="54"/>
  <c r="CA92" i="54"/>
  <c r="CB92" i="54"/>
  <c r="CC92" i="54"/>
  <c r="CD92" i="54"/>
  <c r="BY92" i="54" s="1"/>
  <c r="BX92" i="54"/>
  <c r="BZ60" i="54"/>
  <c r="CA60" i="54"/>
  <c r="CC60" i="54"/>
  <c r="CB60" i="54"/>
  <c r="CD60" i="54"/>
  <c r="BY60" i="54" s="1"/>
  <c r="BX60" i="54"/>
  <c r="BZ28" i="54"/>
  <c r="CA28" i="54"/>
  <c r="CB28" i="54"/>
  <c r="CC28" i="54"/>
  <c r="CD28" i="54"/>
  <c r="BY28" i="54" s="1"/>
  <c r="BX28" i="54"/>
  <c r="CC59" i="54"/>
  <c r="CA59" i="54"/>
  <c r="CB59" i="54"/>
  <c r="CD59" i="54"/>
  <c r="BY59" i="54" s="1"/>
  <c r="BZ59" i="54"/>
  <c r="BX59" i="54"/>
  <c r="CC27" i="54"/>
  <c r="CA27" i="54"/>
  <c r="CB27" i="54"/>
  <c r="BZ27" i="54"/>
  <c r="CD27" i="54"/>
  <c r="BY27" i="54" s="1"/>
  <c r="BX27" i="54"/>
  <c r="CC142" i="54"/>
  <c r="CE142" i="54" s="1"/>
  <c r="CB142" i="54"/>
  <c r="CD142" i="54"/>
  <c r="BY142" i="54" s="1"/>
  <c r="BZ142" i="54"/>
  <c r="CA142" i="54"/>
  <c r="BX142" i="54"/>
  <c r="CC126" i="54"/>
  <c r="CB126" i="54"/>
  <c r="CD126" i="54"/>
  <c r="BY126" i="54" s="1"/>
  <c r="CA126" i="54"/>
  <c r="BZ126" i="54"/>
  <c r="BX126" i="54"/>
  <c r="CC110" i="54"/>
  <c r="CB110" i="54"/>
  <c r="CD110" i="54"/>
  <c r="BY110" i="54" s="1"/>
  <c r="BZ110" i="54"/>
  <c r="CA110" i="54"/>
  <c r="BX110" i="54"/>
  <c r="CC94" i="54"/>
  <c r="CB94" i="54"/>
  <c r="CD94" i="54"/>
  <c r="BY94" i="54" s="1"/>
  <c r="BZ94" i="54"/>
  <c r="CA94" i="54"/>
  <c r="BX94" i="54"/>
  <c r="CC78" i="54"/>
  <c r="CB78" i="54"/>
  <c r="CD78" i="54"/>
  <c r="BY78" i="54" s="1"/>
  <c r="BZ78" i="54"/>
  <c r="CA78" i="54"/>
  <c r="BX78" i="54"/>
  <c r="CC62" i="54"/>
  <c r="CB62" i="54"/>
  <c r="CD62" i="54"/>
  <c r="BY62" i="54" s="1"/>
  <c r="BZ62" i="54"/>
  <c r="CA62" i="54"/>
  <c r="BX62" i="54"/>
  <c r="CC46" i="54"/>
  <c r="CB46" i="54"/>
  <c r="CD46" i="54"/>
  <c r="BY46" i="54" s="1"/>
  <c r="BZ46" i="54"/>
  <c r="CA46" i="54"/>
  <c r="BX46" i="54"/>
  <c r="CC30" i="54"/>
  <c r="CB30" i="54"/>
  <c r="CD30" i="54"/>
  <c r="BY30" i="54" s="1"/>
  <c r="BZ30" i="54"/>
  <c r="BX30" i="54"/>
  <c r="CA30" i="54"/>
  <c r="CC14" i="54"/>
  <c r="CB14" i="54"/>
  <c r="CD14" i="54"/>
  <c r="BY14" i="54" s="1"/>
  <c r="BZ14" i="54"/>
  <c r="CA14" i="54"/>
  <c r="BX14" i="54"/>
  <c r="BX153" i="54"/>
  <c r="CA153" i="54"/>
  <c r="CB153" i="54"/>
  <c r="BZ153" i="54"/>
  <c r="CC153" i="54"/>
  <c r="CD153" i="54"/>
  <c r="BY153" i="54" s="1"/>
  <c r="BX137" i="54"/>
  <c r="CA137" i="54"/>
  <c r="CC137" i="54"/>
  <c r="CB137" i="54"/>
  <c r="CD137" i="54"/>
  <c r="BY137" i="54" s="1"/>
  <c r="BZ137" i="54"/>
  <c r="BX121" i="54"/>
  <c r="CA121" i="54"/>
  <c r="CB121" i="54"/>
  <c r="CC121" i="54"/>
  <c r="BZ121" i="54"/>
  <c r="CD121" i="54"/>
  <c r="BY121" i="54" s="1"/>
  <c r="BX105" i="54"/>
  <c r="CA105" i="54"/>
  <c r="CC105" i="54"/>
  <c r="CB105" i="54"/>
  <c r="BZ105" i="54"/>
  <c r="CD105" i="54"/>
  <c r="BY105" i="54" s="1"/>
  <c r="BX89" i="54"/>
  <c r="CA89" i="54"/>
  <c r="CB89" i="54"/>
  <c r="BZ89" i="54"/>
  <c r="CD89" i="54"/>
  <c r="BY89" i="54" s="1"/>
  <c r="CC89" i="54"/>
  <c r="BX73" i="54"/>
  <c r="CA73" i="54"/>
  <c r="CC73" i="54"/>
  <c r="CB73" i="54"/>
  <c r="CD73" i="54"/>
  <c r="BY73" i="54" s="1"/>
  <c r="BZ73" i="54"/>
  <c r="BX57" i="54"/>
  <c r="CA57" i="54"/>
  <c r="CB57" i="54"/>
  <c r="CC57" i="54"/>
  <c r="BZ57" i="54"/>
  <c r="CD57" i="54"/>
  <c r="BY57" i="54" s="1"/>
  <c r="BX41" i="54"/>
  <c r="CA41" i="54"/>
  <c r="CC41" i="54"/>
  <c r="CB41" i="54"/>
  <c r="BZ41" i="54"/>
  <c r="CD41" i="54"/>
  <c r="BY41" i="54" s="1"/>
  <c r="BX25" i="54"/>
  <c r="CA25" i="54"/>
  <c r="CB25" i="54"/>
  <c r="BZ25" i="54"/>
  <c r="CC25" i="54"/>
  <c r="CD25" i="54"/>
  <c r="BY25" i="54" s="1"/>
  <c r="BX9" i="54"/>
  <c r="CA9" i="54"/>
  <c r="CC9" i="54"/>
  <c r="CB9" i="54"/>
  <c r="CD9" i="54"/>
  <c r="BY9" i="54" s="1"/>
  <c r="BZ9" i="54"/>
  <c r="AG348" i="54"/>
  <c r="AN348" i="54"/>
  <c r="AJ348" i="54"/>
  <c r="AJ355" i="54"/>
  <c r="AN355" i="54"/>
  <c r="AG355" i="54"/>
  <c r="AG332" i="54"/>
  <c r="AJ332" i="54"/>
  <c r="AN332" i="54"/>
  <c r="AN326" i="54"/>
  <c r="AG326" i="54"/>
  <c r="AJ326" i="54"/>
  <c r="AG336" i="54"/>
  <c r="AJ336" i="54"/>
  <c r="AN336" i="54"/>
  <c r="AN351" i="54"/>
  <c r="AJ351" i="54"/>
  <c r="AG351" i="54"/>
  <c r="AJ325" i="54"/>
  <c r="AN325" i="54"/>
  <c r="AG325" i="54"/>
  <c r="AG337" i="54"/>
  <c r="AN337" i="54"/>
  <c r="AJ337" i="54"/>
  <c r="AG341" i="54"/>
  <c r="AN341" i="54"/>
  <c r="AJ341" i="54"/>
  <c r="AJ338" i="54"/>
  <c r="AG338" i="54"/>
  <c r="AN338" i="54"/>
  <c r="AN331" i="54"/>
  <c r="AG331" i="54"/>
  <c r="AJ331" i="54"/>
  <c r="AN353" i="54"/>
  <c r="AG353" i="54"/>
  <c r="AJ353" i="54"/>
  <c r="AJ356" i="54"/>
  <c r="AG356" i="54"/>
  <c r="AN356" i="54"/>
  <c r="AJ329" i="54"/>
  <c r="AG329" i="54"/>
  <c r="AN329" i="54"/>
  <c r="AG327" i="54"/>
  <c r="AJ327" i="54"/>
  <c r="AN327" i="54"/>
  <c r="AG354" i="54"/>
  <c r="AN354" i="54"/>
  <c r="AJ354" i="54"/>
  <c r="AJ342" i="54"/>
  <c r="AG342" i="54"/>
  <c r="AN342" i="54"/>
  <c r="AJ350" i="54"/>
  <c r="AN350" i="54"/>
  <c r="AG350" i="54"/>
  <c r="AN347" i="54"/>
  <c r="AJ347" i="54"/>
  <c r="AG347" i="54"/>
  <c r="AJ345" i="54"/>
  <c r="AN345" i="54"/>
  <c r="AG345" i="54"/>
  <c r="AG340" i="54"/>
  <c r="AN340" i="54"/>
  <c r="AJ340" i="54"/>
  <c r="AG349" i="54"/>
  <c r="AN349" i="54"/>
  <c r="AJ349" i="54"/>
  <c r="AJ343" i="54"/>
  <c r="AN343" i="54"/>
  <c r="AG343" i="54"/>
  <c r="AJ339" i="54"/>
  <c r="AN339" i="54"/>
  <c r="AG339" i="54"/>
  <c r="AN330" i="54"/>
  <c r="AJ330" i="54"/>
  <c r="AG330" i="54"/>
  <c r="AN344" i="54"/>
  <c r="AJ344" i="54"/>
  <c r="AG344" i="54"/>
  <c r="AG335" i="54"/>
  <c r="AJ335" i="54"/>
  <c r="AN335" i="54"/>
  <c r="AJ333" i="54"/>
  <c r="AG333" i="54"/>
  <c r="AN333" i="54"/>
  <c r="AN346" i="54"/>
  <c r="AJ346" i="54"/>
  <c r="AG346" i="54"/>
  <c r="AJ352" i="54"/>
  <c r="AG352" i="54"/>
  <c r="AN352" i="54"/>
  <c r="AG334" i="54"/>
  <c r="AJ334" i="54"/>
  <c r="AN334" i="54"/>
  <c r="AN328" i="54"/>
  <c r="AJ328" i="54"/>
  <c r="AG328" i="54"/>
  <c r="DU19" i="54" l="1"/>
  <c r="DU51" i="54"/>
  <c r="DU207" i="54"/>
  <c r="DU192" i="54"/>
  <c r="DU41" i="54"/>
  <c r="DU30" i="54"/>
  <c r="DU62" i="54"/>
  <c r="DU94" i="54"/>
  <c r="DU126" i="54"/>
  <c r="DU158" i="54"/>
  <c r="DU190" i="54"/>
  <c r="DU222" i="54"/>
  <c r="DU254" i="54"/>
  <c r="DU227" i="54"/>
  <c r="DU285" i="54"/>
  <c r="DU147" i="54"/>
  <c r="DU26" i="54"/>
  <c r="DU127" i="54"/>
  <c r="DU159" i="54"/>
  <c r="DU271" i="54"/>
  <c r="DU218" i="54"/>
  <c r="DU265" i="54"/>
  <c r="DU141" i="54"/>
  <c r="CE14" i="54"/>
  <c r="CE78" i="54"/>
  <c r="CE59" i="54"/>
  <c r="CE267" i="54"/>
  <c r="CE349" i="54"/>
  <c r="CE127" i="54"/>
  <c r="CE166" i="54"/>
  <c r="CE18" i="54"/>
  <c r="CE82" i="54"/>
  <c r="CE272" i="54"/>
  <c r="CE174" i="54"/>
  <c r="CE22" i="54"/>
  <c r="CE54" i="54"/>
  <c r="CE86" i="54"/>
  <c r="DU256" i="54"/>
  <c r="DU23" i="54"/>
  <c r="DU55" i="54"/>
  <c r="DU167" i="54"/>
  <c r="DU140" i="54"/>
  <c r="DU180" i="54"/>
  <c r="DU82" i="54"/>
  <c r="DU114" i="54"/>
  <c r="DU178" i="54"/>
  <c r="DU89" i="54"/>
  <c r="DU76" i="54"/>
  <c r="DU125" i="54"/>
  <c r="DU200" i="54"/>
  <c r="DU203" i="54"/>
  <c r="DU150" i="54"/>
  <c r="DU286" i="54"/>
  <c r="DU160" i="54"/>
  <c r="CE299" i="54"/>
  <c r="CE11" i="54"/>
  <c r="CE64" i="54"/>
  <c r="CE324" i="54"/>
  <c r="CE311" i="54"/>
  <c r="CE344" i="54"/>
  <c r="CE72" i="54"/>
  <c r="DU86" i="54"/>
  <c r="DU60" i="54"/>
  <c r="DU8" i="54"/>
  <c r="DU268" i="54"/>
  <c r="DU77" i="54"/>
  <c r="CE252" i="54"/>
  <c r="CE249" i="54"/>
  <c r="DU229" i="54"/>
  <c r="DU266" i="54"/>
  <c r="DU231" i="54"/>
  <c r="DU5" i="54"/>
  <c r="CE41" i="54"/>
  <c r="CE66" i="54"/>
  <c r="CE130" i="54"/>
  <c r="CE133" i="54"/>
  <c r="CE346" i="54"/>
  <c r="DU83" i="54"/>
  <c r="DU17" i="54"/>
  <c r="DU49" i="54"/>
  <c r="DU65" i="54"/>
  <c r="DU193" i="54"/>
  <c r="DU179" i="54"/>
  <c r="DU243" i="54"/>
  <c r="DU196" i="54"/>
  <c r="DU260" i="54"/>
  <c r="DU199" i="54"/>
  <c r="DU101" i="54"/>
  <c r="DU187" i="54"/>
  <c r="DU104" i="54"/>
  <c r="DU11" i="54"/>
  <c r="DU43" i="54"/>
  <c r="DU45" i="54"/>
  <c r="DU189" i="54"/>
  <c r="DU18" i="54"/>
  <c r="DU50" i="54"/>
  <c r="DU215" i="54"/>
  <c r="CE44" i="54"/>
  <c r="DU100" i="54"/>
  <c r="DU85" i="54"/>
  <c r="DU250" i="54"/>
  <c r="DU251" i="54"/>
  <c r="DU283" i="54"/>
  <c r="DU216" i="54"/>
  <c r="DU52" i="54"/>
  <c r="DU75" i="54"/>
  <c r="DU9" i="54"/>
  <c r="DU108" i="54"/>
  <c r="DU16" i="54"/>
  <c r="DU146" i="54"/>
  <c r="DU87" i="54"/>
  <c r="DU69" i="54"/>
  <c r="DU272" i="54"/>
  <c r="DU33" i="54"/>
  <c r="DU275" i="54"/>
  <c r="DU36" i="54"/>
  <c r="DU56" i="54"/>
  <c r="DU149" i="54"/>
  <c r="DU58" i="54"/>
  <c r="DU186" i="54"/>
  <c r="DU116" i="54"/>
  <c r="DU139" i="54"/>
  <c r="DU249" i="54"/>
  <c r="DU244" i="54"/>
  <c r="DU95" i="54"/>
  <c r="DU13" i="54"/>
  <c r="DU48" i="54"/>
  <c r="DU175" i="54"/>
  <c r="DU115" i="54"/>
  <c r="DU118" i="54"/>
  <c r="DU246" i="54"/>
  <c r="DU262" i="54"/>
  <c r="DU274" i="54"/>
  <c r="DU112" i="54"/>
  <c r="CE229" i="54"/>
  <c r="CE245" i="54"/>
  <c r="ER6" i="54"/>
  <c r="EQ6" i="54"/>
  <c r="ET6" i="54"/>
  <c r="ES6" i="54"/>
  <c r="EP6" i="54"/>
  <c r="EO19" i="54"/>
  <c r="EL19" i="54"/>
  <c r="EK19" i="54"/>
  <c r="EM19" i="54"/>
  <c r="EN19" i="54"/>
  <c r="EO51" i="54"/>
  <c r="EL51" i="54"/>
  <c r="EN51" i="54"/>
  <c r="EK51" i="54"/>
  <c r="EM51" i="54"/>
  <c r="EX67" i="54"/>
  <c r="EV67" i="54"/>
  <c r="EU67" i="54"/>
  <c r="EY67" i="54"/>
  <c r="EW67" i="54"/>
  <c r="EO83" i="54"/>
  <c r="EL83" i="54"/>
  <c r="EK83" i="54"/>
  <c r="EN83" i="54"/>
  <c r="EM83" i="54"/>
  <c r="DY115" i="54"/>
  <c r="DV115" i="54"/>
  <c r="DZ115" i="54"/>
  <c r="DW115" i="54"/>
  <c r="DX115" i="54"/>
  <c r="EO115" i="54"/>
  <c r="EL115" i="54"/>
  <c r="EN115" i="54"/>
  <c r="EK115" i="54"/>
  <c r="EM115" i="54"/>
  <c r="EO131" i="54"/>
  <c r="EK131" i="54"/>
  <c r="EL131" i="54"/>
  <c r="EN131" i="54"/>
  <c r="EM131" i="54"/>
  <c r="EX147" i="54"/>
  <c r="EV147" i="54"/>
  <c r="EU147" i="54"/>
  <c r="EY147" i="54"/>
  <c r="EW147" i="54"/>
  <c r="ER20" i="54"/>
  <c r="EQ20" i="54"/>
  <c r="ES20" i="54"/>
  <c r="ET20" i="54"/>
  <c r="EP20" i="54"/>
  <c r="EO17" i="54"/>
  <c r="EL17" i="54"/>
  <c r="EK17" i="54"/>
  <c r="EM17" i="54"/>
  <c r="EN17" i="54"/>
  <c r="ER33" i="54"/>
  <c r="ES33" i="54"/>
  <c r="EQ33" i="54"/>
  <c r="ET33" i="54"/>
  <c r="EP33" i="54"/>
  <c r="EC49" i="54"/>
  <c r="EA49" i="54"/>
  <c r="ED49" i="54"/>
  <c r="EB49" i="54"/>
  <c r="EE49" i="54"/>
  <c r="ER49" i="54"/>
  <c r="EQ49" i="54"/>
  <c r="ET49" i="54"/>
  <c r="ES49" i="54"/>
  <c r="EP49" i="54"/>
  <c r="EO65" i="54"/>
  <c r="EL65" i="54"/>
  <c r="EK65" i="54"/>
  <c r="EN65" i="54"/>
  <c r="EM65" i="54"/>
  <c r="EX81" i="54"/>
  <c r="EU81" i="54"/>
  <c r="EV81" i="54"/>
  <c r="EW81" i="54"/>
  <c r="EY81" i="54"/>
  <c r="ER113" i="54"/>
  <c r="EQ113" i="54"/>
  <c r="ES113" i="54"/>
  <c r="ET113" i="54"/>
  <c r="EP113" i="54"/>
  <c r="ER129" i="54"/>
  <c r="EQ129" i="54"/>
  <c r="ES129" i="54"/>
  <c r="ET129" i="54"/>
  <c r="EP129" i="54"/>
  <c r="ER145" i="54"/>
  <c r="EQ145" i="54"/>
  <c r="ES145" i="54"/>
  <c r="ET145" i="54"/>
  <c r="EP145" i="54"/>
  <c r="EO177" i="54"/>
  <c r="EL177" i="54"/>
  <c r="EK177" i="54"/>
  <c r="EN177" i="54"/>
  <c r="EM177" i="54"/>
  <c r="EX193" i="54"/>
  <c r="EV193" i="54"/>
  <c r="EU193" i="54"/>
  <c r="EY193" i="54"/>
  <c r="EW193" i="54"/>
  <c r="ER209" i="54"/>
  <c r="ES209" i="54"/>
  <c r="EQ209" i="54"/>
  <c r="ET209" i="54"/>
  <c r="EP209" i="54"/>
  <c r="EO241" i="54"/>
  <c r="EL241" i="54"/>
  <c r="EK241" i="54"/>
  <c r="EN241" i="54"/>
  <c r="EM241" i="54"/>
  <c r="EX257" i="54"/>
  <c r="EV257" i="54"/>
  <c r="EU257" i="54"/>
  <c r="EW257" i="54"/>
  <c r="EY257" i="54"/>
  <c r="ER273" i="54"/>
  <c r="ES273" i="54"/>
  <c r="EQ273" i="54"/>
  <c r="EP273" i="54"/>
  <c r="ET273" i="54"/>
  <c r="ER22" i="54"/>
  <c r="EQ22" i="54"/>
  <c r="ET22" i="54"/>
  <c r="ES22" i="54"/>
  <c r="EP22" i="54"/>
  <c r="DW38" i="54"/>
  <c r="DV38" i="54"/>
  <c r="DX38" i="54"/>
  <c r="DY38" i="54"/>
  <c r="DZ38" i="54"/>
  <c r="EO38" i="54"/>
  <c r="EL38" i="54"/>
  <c r="EK38" i="54"/>
  <c r="EN38" i="54"/>
  <c r="EM38" i="54"/>
  <c r="EO54" i="54"/>
  <c r="EL54" i="54"/>
  <c r="EK54" i="54"/>
  <c r="EM54" i="54"/>
  <c r="EN54" i="54"/>
  <c r="ER86" i="54"/>
  <c r="EQ86" i="54"/>
  <c r="ES86" i="54"/>
  <c r="ET86" i="54"/>
  <c r="EP86" i="54"/>
  <c r="ER102" i="54"/>
  <c r="EQ102" i="54"/>
  <c r="ES102" i="54"/>
  <c r="ET102" i="54"/>
  <c r="EP102" i="54"/>
  <c r="EQ118" i="54"/>
  <c r="ER118" i="54"/>
  <c r="ES118" i="54"/>
  <c r="ET118" i="54"/>
  <c r="EP118" i="54"/>
  <c r="ER150" i="54"/>
  <c r="EQ150" i="54"/>
  <c r="ES150" i="54"/>
  <c r="ET150" i="54"/>
  <c r="EP150" i="54"/>
  <c r="EO166" i="54"/>
  <c r="EL166" i="54"/>
  <c r="EK166" i="54"/>
  <c r="EN166" i="54"/>
  <c r="EM166" i="54"/>
  <c r="EX182" i="54"/>
  <c r="EV182" i="54"/>
  <c r="EU182" i="54"/>
  <c r="EY182" i="54"/>
  <c r="EW182" i="54"/>
  <c r="EF214" i="54"/>
  <c r="EJ214" i="54"/>
  <c r="EI214" i="54"/>
  <c r="EG214" i="54"/>
  <c r="EH214" i="54"/>
  <c r="EX214" i="54"/>
  <c r="EV214" i="54"/>
  <c r="EU214" i="54"/>
  <c r="EY214" i="54"/>
  <c r="EW214" i="54"/>
  <c r="EX230" i="54"/>
  <c r="EV230" i="54"/>
  <c r="EU230" i="54"/>
  <c r="EY230" i="54"/>
  <c r="EW230" i="54"/>
  <c r="ER246" i="54"/>
  <c r="EQ246" i="54"/>
  <c r="ES246" i="54"/>
  <c r="ET246" i="54"/>
  <c r="EP246" i="54"/>
  <c r="ER278" i="54"/>
  <c r="EQ278" i="54"/>
  <c r="ES278" i="54"/>
  <c r="ET278" i="54"/>
  <c r="EP278" i="54"/>
  <c r="ER40" i="54"/>
  <c r="EQ40" i="54"/>
  <c r="ES40" i="54"/>
  <c r="ET40" i="54"/>
  <c r="EP40" i="54"/>
  <c r="EG247" i="54"/>
  <c r="EF247" i="54"/>
  <c r="EH247" i="54"/>
  <c r="EJ247" i="54"/>
  <c r="EI247" i="54"/>
  <c r="EX247" i="54"/>
  <c r="EU247" i="54"/>
  <c r="EV247" i="54"/>
  <c r="EW247" i="54"/>
  <c r="EY247" i="54"/>
  <c r="EJ248" i="54" s="1"/>
  <c r="EX240" i="54"/>
  <c r="EV240" i="54"/>
  <c r="EU240" i="54"/>
  <c r="EW240" i="54"/>
  <c r="EY240" i="54"/>
  <c r="EX64" i="54"/>
  <c r="EU64" i="54"/>
  <c r="EV64" i="54"/>
  <c r="EW64" i="54"/>
  <c r="EY64" i="54"/>
  <c r="ER179" i="54"/>
  <c r="ES179" i="54"/>
  <c r="EQ179" i="54"/>
  <c r="ET179" i="54"/>
  <c r="EP179" i="54"/>
  <c r="ER211" i="54"/>
  <c r="EQ211" i="54"/>
  <c r="ES211" i="54"/>
  <c r="ET211" i="54"/>
  <c r="EP211" i="54"/>
  <c r="EX243" i="54"/>
  <c r="EV243" i="54"/>
  <c r="EU243" i="54"/>
  <c r="EY243" i="54"/>
  <c r="EW243" i="54"/>
  <c r="ER88" i="54"/>
  <c r="EQ88" i="54"/>
  <c r="ES88" i="54"/>
  <c r="ET88" i="54"/>
  <c r="EP88" i="54"/>
  <c r="EO207" i="54"/>
  <c r="EL207" i="54"/>
  <c r="EN207" i="54"/>
  <c r="EK207" i="54"/>
  <c r="EM207" i="54"/>
  <c r="EC192" i="54"/>
  <c r="ED192" i="54"/>
  <c r="EE192" i="54"/>
  <c r="EA192" i="54"/>
  <c r="EB192" i="54"/>
  <c r="ER192" i="54"/>
  <c r="EQ192" i="54"/>
  <c r="ES192" i="54"/>
  <c r="ED193" i="54" s="1"/>
  <c r="ET192" i="54"/>
  <c r="EE193" i="54" s="1"/>
  <c r="EP192" i="54"/>
  <c r="EQ36" i="54"/>
  <c r="ER36" i="54"/>
  <c r="ES36" i="54"/>
  <c r="ET36" i="54"/>
  <c r="EP36" i="54"/>
  <c r="EX100" i="54"/>
  <c r="EU100" i="54"/>
  <c r="EV100" i="54"/>
  <c r="EY100" i="54"/>
  <c r="EW100" i="54"/>
  <c r="EX196" i="54"/>
  <c r="EV196" i="54"/>
  <c r="EU196" i="54"/>
  <c r="EY196" i="54"/>
  <c r="EW196" i="54"/>
  <c r="EO228" i="54"/>
  <c r="EL228" i="54"/>
  <c r="EN228" i="54"/>
  <c r="EK228" i="54"/>
  <c r="EM228" i="54"/>
  <c r="ER260" i="54"/>
  <c r="EQ260" i="54"/>
  <c r="ES260" i="54"/>
  <c r="ET260" i="54"/>
  <c r="EP260" i="54"/>
  <c r="ER199" i="54"/>
  <c r="EQ199" i="54"/>
  <c r="ET199" i="54"/>
  <c r="EP199" i="54"/>
  <c r="ES199" i="54"/>
  <c r="EO287" i="54"/>
  <c r="EL287" i="54"/>
  <c r="EK287" i="54"/>
  <c r="EN287" i="54"/>
  <c r="EM287" i="54"/>
  <c r="ER256" i="54"/>
  <c r="EQ256" i="54"/>
  <c r="ES256" i="54"/>
  <c r="ET256" i="54"/>
  <c r="EP256" i="54"/>
  <c r="EX7" i="54"/>
  <c r="EU7" i="54"/>
  <c r="EV7" i="54"/>
  <c r="EW7" i="54"/>
  <c r="EY7" i="54"/>
  <c r="EO23" i="54"/>
  <c r="EL23" i="54"/>
  <c r="EK23" i="54"/>
  <c r="EM23" i="54"/>
  <c r="EN23" i="54"/>
  <c r="EO55" i="54"/>
  <c r="EL55" i="54"/>
  <c r="EK55" i="54"/>
  <c r="EM55" i="54"/>
  <c r="EN55" i="54"/>
  <c r="EB71" i="54"/>
  <c r="EE71" i="54"/>
  <c r="EC71" i="54"/>
  <c r="EA71" i="54"/>
  <c r="ED71" i="54"/>
  <c r="ER71" i="54"/>
  <c r="EQ71" i="54"/>
  <c r="ES71" i="54"/>
  <c r="ET71" i="54"/>
  <c r="EP71" i="54"/>
  <c r="ER87" i="54"/>
  <c r="ES87" i="54"/>
  <c r="EQ87" i="54"/>
  <c r="ET87" i="54"/>
  <c r="EP87" i="54"/>
  <c r="EX119" i="54"/>
  <c r="EV119" i="54"/>
  <c r="EU119" i="54"/>
  <c r="EW119" i="54"/>
  <c r="EY119" i="54"/>
  <c r="EX135" i="54"/>
  <c r="EV135" i="54"/>
  <c r="EU135" i="54"/>
  <c r="EY135" i="54"/>
  <c r="EW135" i="54"/>
  <c r="EO151" i="54"/>
  <c r="EL151" i="54"/>
  <c r="EN151" i="54"/>
  <c r="EM151" i="54"/>
  <c r="EK151" i="54"/>
  <c r="ER24" i="54"/>
  <c r="EQ24" i="54"/>
  <c r="ES24" i="54"/>
  <c r="ET24" i="54"/>
  <c r="EP24" i="54"/>
  <c r="ER21" i="54"/>
  <c r="ES21" i="54"/>
  <c r="EQ21" i="54"/>
  <c r="ET21" i="54"/>
  <c r="EP21" i="54"/>
  <c r="EQ37" i="54"/>
  <c r="ER37" i="54"/>
  <c r="ES37" i="54"/>
  <c r="ET37" i="54"/>
  <c r="EP37" i="54"/>
  <c r="EO69" i="54"/>
  <c r="EL69" i="54"/>
  <c r="EK69" i="54"/>
  <c r="EN69" i="54"/>
  <c r="EM69" i="54"/>
  <c r="EO85" i="54"/>
  <c r="EL85" i="54"/>
  <c r="EK85" i="54"/>
  <c r="EN85" i="54"/>
  <c r="EM85" i="54"/>
  <c r="ER101" i="54"/>
  <c r="EQ101" i="54"/>
  <c r="ES101" i="54"/>
  <c r="ET101" i="54"/>
  <c r="EP101" i="54"/>
  <c r="ER117" i="54"/>
  <c r="EQ117" i="54"/>
  <c r="ES117" i="54"/>
  <c r="ET117" i="54"/>
  <c r="EP117" i="54"/>
  <c r="ER149" i="54"/>
  <c r="EQ149" i="54"/>
  <c r="ES149" i="54"/>
  <c r="ET149" i="54"/>
  <c r="EP149" i="54"/>
  <c r="EO165" i="54"/>
  <c r="EK165" i="54"/>
  <c r="EN165" i="54"/>
  <c r="EM165" i="54"/>
  <c r="EL165" i="54"/>
  <c r="DZ181" i="54"/>
  <c r="DY181" i="54"/>
  <c r="DV181" i="54"/>
  <c r="DX181" i="54"/>
  <c r="DW181" i="54"/>
  <c r="EO181" i="54"/>
  <c r="EL181" i="54"/>
  <c r="EN181" i="54"/>
  <c r="EM181" i="54"/>
  <c r="EK181" i="54"/>
  <c r="EO213" i="54"/>
  <c r="EL213" i="54"/>
  <c r="EM213" i="54"/>
  <c r="EK213" i="54"/>
  <c r="EN213" i="54"/>
  <c r="EX229" i="54"/>
  <c r="EV229" i="54"/>
  <c r="EU229" i="54"/>
  <c r="EW229" i="54"/>
  <c r="EY229" i="54"/>
  <c r="EO245" i="54"/>
  <c r="EL245" i="54"/>
  <c r="EK245" i="54"/>
  <c r="EN245" i="54"/>
  <c r="EM245" i="54"/>
  <c r="ER261" i="54"/>
  <c r="EQ261" i="54"/>
  <c r="ES261" i="54"/>
  <c r="EP261" i="54"/>
  <c r="ET261" i="54"/>
  <c r="ER277" i="54"/>
  <c r="EQ277" i="54"/>
  <c r="ES277" i="54"/>
  <c r="ET277" i="54"/>
  <c r="EP277" i="54"/>
  <c r="EO26" i="54"/>
  <c r="EK26" i="54"/>
  <c r="EN26" i="54"/>
  <c r="EL26" i="54"/>
  <c r="EM26" i="54"/>
  <c r="EO42" i="54"/>
  <c r="EL42" i="54"/>
  <c r="EK42" i="54"/>
  <c r="EM42" i="54"/>
  <c r="EN42" i="54"/>
  <c r="EX58" i="54"/>
  <c r="EV58" i="54"/>
  <c r="EU58" i="54"/>
  <c r="EY58" i="54"/>
  <c r="EW58" i="54"/>
  <c r="EX90" i="54"/>
  <c r="EV90" i="54"/>
  <c r="EU90" i="54"/>
  <c r="EW90" i="54"/>
  <c r="EY90" i="54"/>
  <c r="EX106" i="54"/>
  <c r="EU106" i="54"/>
  <c r="EV106" i="54"/>
  <c r="EW106" i="54"/>
  <c r="EY106" i="54"/>
  <c r="ER122" i="54"/>
  <c r="EQ122" i="54"/>
  <c r="ET122" i="54"/>
  <c r="ES122" i="54"/>
  <c r="EP122" i="54"/>
  <c r="EO154" i="54"/>
  <c r="EL154" i="54"/>
  <c r="EK154" i="54"/>
  <c r="EN154" i="54"/>
  <c r="EM154" i="54"/>
  <c r="EF170" i="54"/>
  <c r="EG170" i="54"/>
  <c r="EH170" i="54"/>
  <c r="EJ170" i="54"/>
  <c r="EI170" i="54"/>
  <c r="EX170" i="54"/>
  <c r="EV170" i="54"/>
  <c r="EU170" i="54"/>
  <c r="EW170" i="54"/>
  <c r="EY170" i="54"/>
  <c r="ER186" i="54"/>
  <c r="EQ186" i="54"/>
  <c r="ES186" i="54"/>
  <c r="ET186" i="54"/>
  <c r="EP186" i="54"/>
  <c r="EO218" i="54"/>
  <c r="EL218" i="54"/>
  <c r="EN218" i="54"/>
  <c r="EK218" i="54"/>
  <c r="EM218" i="54"/>
  <c r="EO234" i="54"/>
  <c r="EL234" i="54"/>
  <c r="EK234" i="54"/>
  <c r="EN234" i="54"/>
  <c r="EM234" i="54"/>
  <c r="EX250" i="54"/>
  <c r="EV250" i="54"/>
  <c r="EU250" i="54"/>
  <c r="EY250" i="54"/>
  <c r="EW250" i="54"/>
  <c r="EX282" i="54"/>
  <c r="EV282" i="54"/>
  <c r="EU282" i="54"/>
  <c r="EY282" i="54"/>
  <c r="EW282" i="54"/>
  <c r="ER136" i="54"/>
  <c r="EQ136" i="54"/>
  <c r="ES136" i="54"/>
  <c r="ET136" i="54"/>
  <c r="EP136" i="54"/>
  <c r="ER279" i="54"/>
  <c r="EQ279" i="54"/>
  <c r="ES279" i="54"/>
  <c r="ET279" i="54"/>
  <c r="EP279" i="54"/>
  <c r="EQ28" i="54"/>
  <c r="ER28" i="54"/>
  <c r="ES28" i="54"/>
  <c r="ET28" i="54"/>
  <c r="EP28" i="54"/>
  <c r="EX272" i="54"/>
  <c r="EU272" i="54"/>
  <c r="EV272" i="54"/>
  <c r="EW272" i="54"/>
  <c r="EY272" i="54"/>
  <c r="EX80" i="54"/>
  <c r="EV80" i="54"/>
  <c r="EU80" i="54"/>
  <c r="EY80" i="54"/>
  <c r="EW80" i="54"/>
  <c r="EO187" i="54"/>
  <c r="EL187" i="54"/>
  <c r="EN187" i="54"/>
  <c r="EK187" i="54"/>
  <c r="EM187" i="54"/>
  <c r="EX219" i="54"/>
  <c r="EU219" i="54"/>
  <c r="EV219" i="54"/>
  <c r="EY219" i="54"/>
  <c r="EW219" i="54"/>
  <c r="EX251" i="54"/>
  <c r="EV251" i="54"/>
  <c r="EU251" i="54"/>
  <c r="EW251" i="54"/>
  <c r="EY251" i="54"/>
  <c r="EX120" i="54"/>
  <c r="EV120" i="54"/>
  <c r="EU120" i="54"/>
  <c r="EW120" i="54"/>
  <c r="EY120" i="54"/>
  <c r="EX231" i="54"/>
  <c r="EU231" i="54"/>
  <c r="EV231" i="54"/>
  <c r="EW231" i="54"/>
  <c r="EY231" i="54"/>
  <c r="EO216" i="54"/>
  <c r="EL216" i="54"/>
  <c r="EN216" i="54"/>
  <c r="EK216" i="54"/>
  <c r="EM216" i="54"/>
  <c r="EX52" i="54"/>
  <c r="EU52" i="54"/>
  <c r="EV52" i="54"/>
  <c r="EW52" i="54"/>
  <c r="EY52" i="54"/>
  <c r="EO116" i="54"/>
  <c r="EL116" i="54"/>
  <c r="EK116" i="54"/>
  <c r="EM116" i="54"/>
  <c r="EN116" i="54"/>
  <c r="ER204" i="54"/>
  <c r="ES204" i="54"/>
  <c r="EQ204" i="54"/>
  <c r="ET204" i="54"/>
  <c r="EP204" i="54"/>
  <c r="EB236" i="54"/>
  <c r="ED236" i="54"/>
  <c r="EA236" i="54"/>
  <c r="EE236" i="54"/>
  <c r="EC236" i="54"/>
  <c r="ER236" i="54"/>
  <c r="EQ236" i="54"/>
  <c r="ET236" i="54"/>
  <c r="ES236" i="54"/>
  <c r="EP236" i="54"/>
  <c r="EO268" i="54"/>
  <c r="EL268" i="54"/>
  <c r="EN268" i="54"/>
  <c r="EM268" i="54"/>
  <c r="EK268" i="54"/>
  <c r="EB104" i="54"/>
  <c r="EA104" i="54"/>
  <c r="EE104" i="54"/>
  <c r="EC104" i="54"/>
  <c r="ED104" i="54"/>
  <c r="ER104" i="54"/>
  <c r="EQ104" i="54"/>
  <c r="ES104" i="54"/>
  <c r="ET104" i="54"/>
  <c r="EP104" i="54"/>
  <c r="EA105" i="54" s="1"/>
  <c r="EO223" i="54"/>
  <c r="EL223" i="54"/>
  <c r="EK223" i="54"/>
  <c r="EN223" i="54"/>
  <c r="EM223" i="54"/>
  <c r="EX44" i="54"/>
  <c r="EU44" i="54"/>
  <c r="EV44" i="54"/>
  <c r="EY44" i="54"/>
  <c r="EW44" i="54"/>
  <c r="EO288" i="54"/>
  <c r="EL288" i="54"/>
  <c r="EN288" i="54"/>
  <c r="EK288" i="54"/>
  <c r="EM288" i="54"/>
  <c r="EO11" i="54"/>
  <c r="EL11" i="54"/>
  <c r="EK11" i="54"/>
  <c r="EN11" i="54"/>
  <c r="EM11" i="54"/>
  <c r="EO43" i="54"/>
  <c r="EL43" i="54"/>
  <c r="EK43" i="54"/>
  <c r="EM43" i="54"/>
  <c r="EN43" i="54"/>
  <c r="EQ59" i="54"/>
  <c r="ER59" i="54"/>
  <c r="ES59" i="54"/>
  <c r="ET59" i="54"/>
  <c r="EP59" i="54"/>
  <c r="ER75" i="54"/>
  <c r="EQ75" i="54"/>
  <c r="ET75" i="54"/>
  <c r="ES75" i="54"/>
  <c r="EP75" i="54"/>
  <c r="ER107" i="54"/>
  <c r="EQ107" i="54"/>
  <c r="ES107" i="54"/>
  <c r="EP107" i="54"/>
  <c r="ET107" i="54"/>
  <c r="ER123" i="54"/>
  <c r="EQ123" i="54"/>
  <c r="ET123" i="54"/>
  <c r="EP123" i="54"/>
  <c r="ES123" i="54"/>
  <c r="EO139" i="54"/>
  <c r="EL139" i="54"/>
  <c r="EK139" i="54"/>
  <c r="EM139" i="54"/>
  <c r="EN139" i="54"/>
  <c r="EX12" i="54"/>
  <c r="EV12" i="54"/>
  <c r="EU12" i="54"/>
  <c r="EW12" i="54"/>
  <c r="EY12" i="54"/>
  <c r="EO9" i="54"/>
  <c r="EL9" i="54"/>
  <c r="EN9" i="54"/>
  <c r="EK9" i="54"/>
  <c r="EM9" i="54"/>
  <c r="EX25" i="54"/>
  <c r="EV25" i="54"/>
  <c r="EU25" i="54"/>
  <c r="EY25" i="54"/>
  <c r="EW25" i="54"/>
  <c r="EO57" i="54"/>
  <c r="EL57" i="54"/>
  <c r="EM57" i="54"/>
  <c r="EK57" i="54"/>
  <c r="EN57" i="54"/>
  <c r="EO73" i="54"/>
  <c r="EL73" i="54"/>
  <c r="EK73" i="54"/>
  <c r="EM73" i="54"/>
  <c r="EN73" i="54"/>
  <c r="EX89" i="54"/>
  <c r="EV89" i="54"/>
  <c r="EU89" i="54"/>
  <c r="EW89" i="54"/>
  <c r="EY89" i="54"/>
  <c r="EO121" i="54"/>
  <c r="EL121" i="54"/>
  <c r="EK121" i="54"/>
  <c r="EM121" i="54"/>
  <c r="EN121" i="54"/>
  <c r="EB137" i="54"/>
  <c r="ED137" i="54"/>
  <c r="EE137" i="54"/>
  <c r="EC137" i="54"/>
  <c r="EA137" i="54"/>
  <c r="EQ137" i="54"/>
  <c r="ER137" i="54"/>
  <c r="ES137" i="54"/>
  <c r="ET137" i="54"/>
  <c r="EP137" i="54"/>
  <c r="EQ153" i="54"/>
  <c r="ER153" i="54"/>
  <c r="ES153" i="54"/>
  <c r="ET153" i="54"/>
  <c r="EP153" i="54"/>
  <c r="ER185" i="54"/>
  <c r="EQ185" i="54"/>
  <c r="ES185" i="54"/>
  <c r="ET185" i="54"/>
  <c r="EP185" i="54"/>
  <c r="EO201" i="54"/>
  <c r="EL201" i="54"/>
  <c r="EN201" i="54"/>
  <c r="EM201" i="54"/>
  <c r="EK201" i="54"/>
  <c r="ER217" i="54"/>
  <c r="EQ217" i="54"/>
  <c r="ES217" i="54"/>
  <c r="ET217" i="54"/>
  <c r="EP217" i="54"/>
  <c r="EX249" i="54"/>
  <c r="EV249" i="54"/>
  <c r="EU249" i="54"/>
  <c r="EW249" i="54"/>
  <c r="EY249" i="54"/>
  <c r="EX265" i="54"/>
  <c r="EV265" i="54"/>
  <c r="EU265" i="54"/>
  <c r="EW265" i="54"/>
  <c r="EY265" i="54"/>
  <c r="ER281" i="54"/>
  <c r="EQ281" i="54"/>
  <c r="ES281" i="54"/>
  <c r="ET281" i="54"/>
  <c r="EP281" i="54"/>
  <c r="EX30" i="54"/>
  <c r="EU30" i="54"/>
  <c r="EV30" i="54"/>
  <c r="EW30" i="54"/>
  <c r="EY30" i="54"/>
  <c r="EX46" i="54"/>
  <c r="EV46" i="54"/>
  <c r="EU46" i="54"/>
  <c r="EW46" i="54"/>
  <c r="EY46" i="54"/>
  <c r="EO62" i="54"/>
  <c r="EL62" i="54"/>
  <c r="EK62" i="54"/>
  <c r="EM62" i="54"/>
  <c r="EN62" i="54"/>
  <c r="ER94" i="54"/>
  <c r="EQ94" i="54"/>
  <c r="ES94" i="54"/>
  <c r="ET94" i="54"/>
  <c r="EP94" i="54"/>
  <c r="ER110" i="54"/>
  <c r="EQ110" i="54"/>
  <c r="ES110" i="54"/>
  <c r="ET110" i="54"/>
  <c r="EP110" i="54"/>
  <c r="EA126" i="54"/>
  <c r="EC126" i="54"/>
  <c r="ED126" i="54"/>
  <c r="EE126" i="54"/>
  <c r="EB126" i="54"/>
  <c r="EQ126" i="54"/>
  <c r="ER126" i="54"/>
  <c r="ES126" i="54"/>
  <c r="ET126" i="54"/>
  <c r="EP126" i="54"/>
  <c r="EQ158" i="54"/>
  <c r="ES158" i="54"/>
  <c r="ET158" i="54"/>
  <c r="ER158" i="54"/>
  <c r="EP158" i="54"/>
  <c r="EX174" i="54"/>
  <c r="EU174" i="54"/>
  <c r="EV174" i="54"/>
  <c r="EW174" i="54"/>
  <c r="EY174" i="54"/>
  <c r="ER190" i="54"/>
  <c r="EQ190" i="54"/>
  <c r="ES190" i="54"/>
  <c r="ET190" i="54"/>
  <c r="EP190" i="54"/>
  <c r="EX222" i="54"/>
  <c r="EV222" i="54"/>
  <c r="EU222" i="54"/>
  <c r="EW222" i="54"/>
  <c r="EY222" i="54"/>
  <c r="EO238" i="54"/>
  <c r="EL238" i="54"/>
  <c r="EK238" i="54"/>
  <c r="EN238" i="54"/>
  <c r="EM238" i="54"/>
  <c r="ER254" i="54"/>
  <c r="EQ254" i="54"/>
  <c r="ES254" i="54"/>
  <c r="EP254" i="54"/>
  <c r="ET254" i="54"/>
  <c r="ER286" i="54"/>
  <c r="EQ286" i="54"/>
  <c r="ES286" i="54"/>
  <c r="ET286" i="54"/>
  <c r="EP286" i="54"/>
  <c r="EX108" i="54"/>
  <c r="EV108" i="54"/>
  <c r="EU108" i="54"/>
  <c r="EY108" i="54"/>
  <c r="EW108" i="54"/>
  <c r="ER156" i="54"/>
  <c r="EQ156" i="54"/>
  <c r="ES156" i="54"/>
  <c r="ET156" i="54"/>
  <c r="EP156" i="54"/>
  <c r="ER32" i="54"/>
  <c r="EQ32" i="54"/>
  <c r="ES32" i="54"/>
  <c r="ET32" i="54"/>
  <c r="EP32" i="54"/>
  <c r="EO160" i="54"/>
  <c r="EL160" i="54"/>
  <c r="EK160" i="54"/>
  <c r="EN160" i="54"/>
  <c r="EM160" i="54"/>
  <c r="ER195" i="54"/>
  <c r="EQ195" i="54"/>
  <c r="ES195" i="54"/>
  <c r="ET195" i="54"/>
  <c r="EP195" i="54"/>
  <c r="ER227" i="54"/>
  <c r="EQ227" i="54"/>
  <c r="ES227" i="54"/>
  <c r="ET227" i="54"/>
  <c r="EP227" i="54"/>
  <c r="DY5" i="54"/>
  <c r="DZ5" i="54"/>
  <c r="DX5" i="54"/>
  <c r="DW5" i="54"/>
  <c r="DV5" i="54"/>
  <c r="EO5" i="54"/>
  <c r="EL5" i="54"/>
  <c r="EK5" i="54"/>
  <c r="EM5" i="54"/>
  <c r="EN5" i="54"/>
  <c r="EO167" i="54"/>
  <c r="EL167" i="54"/>
  <c r="EK167" i="54"/>
  <c r="EM167" i="54"/>
  <c r="EN167" i="54"/>
  <c r="EO140" i="54"/>
  <c r="EL140" i="54"/>
  <c r="EK140" i="54"/>
  <c r="EM140" i="54"/>
  <c r="EN140" i="54"/>
  <c r="EO232" i="54"/>
  <c r="EL232" i="54"/>
  <c r="EK232" i="54"/>
  <c r="EM232" i="54"/>
  <c r="EN232" i="54"/>
  <c r="EO68" i="54"/>
  <c r="EL68" i="54"/>
  <c r="EK68" i="54"/>
  <c r="EN68" i="54"/>
  <c r="EM68" i="54"/>
  <c r="EO180" i="54"/>
  <c r="EL180" i="54"/>
  <c r="EK180" i="54"/>
  <c r="EM180" i="54"/>
  <c r="EN180" i="54"/>
  <c r="EX212" i="54"/>
  <c r="EV212" i="54"/>
  <c r="EU212" i="54"/>
  <c r="EW212" i="54"/>
  <c r="EY212" i="54"/>
  <c r="EX244" i="54"/>
  <c r="EV244" i="54"/>
  <c r="EU244" i="54"/>
  <c r="EY244" i="54"/>
  <c r="EW244" i="54"/>
  <c r="EO152" i="54"/>
  <c r="EL152" i="54"/>
  <c r="EK152" i="54"/>
  <c r="EM152" i="54"/>
  <c r="EN152" i="54"/>
  <c r="EX239" i="54"/>
  <c r="EV239" i="54"/>
  <c r="EU239" i="54"/>
  <c r="EY239" i="54"/>
  <c r="EW239" i="54"/>
  <c r="ER208" i="54"/>
  <c r="EQ208" i="54"/>
  <c r="ES208" i="54"/>
  <c r="ET208" i="54"/>
  <c r="EP208" i="54"/>
  <c r="EO15" i="54"/>
  <c r="EL15" i="54"/>
  <c r="EK15" i="54"/>
  <c r="EN15" i="54"/>
  <c r="EM15" i="54"/>
  <c r="EX31" i="54"/>
  <c r="EV31" i="54"/>
  <c r="EU31" i="54"/>
  <c r="EW31" i="54"/>
  <c r="EY31" i="54"/>
  <c r="ER63" i="54"/>
  <c r="ES63" i="54"/>
  <c r="EQ63" i="54"/>
  <c r="ET63" i="54"/>
  <c r="EP63" i="54"/>
  <c r="EO79" i="54"/>
  <c r="EL79" i="54"/>
  <c r="EK79" i="54"/>
  <c r="EN79" i="54"/>
  <c r="EM79" i="54"/>
  <c r="ER95" i="54"/>
  <c r="EQ95" i="54"/>
  <c r="ES95" i="54"/>
  <c r="ET95" i="54"/>
  <c r="EP95" i="54"/>
  <c r="ER127" i="54"/>
  <c r="EQ127" i="54"/>
  <c r="ES127" i="54"/>
  <c r="ET127" i="54"/>
  <c r="EP127" i="54"/>
  <c r="EO143" i="54"/>
  <c r="EL143" i="54"/>
  <c r="EK143" i="54"/>
  <c r="EN143" i="54"/>
  <c r="EM143" i="54"/>
  <c r="EI159" i="54"/>
  <c r="EF159" i="54"/>
  <c r="EG159" i="54"/>
  <c r="EH159" i="54"/>
  <c r="EJ159" i="54"/>
  <c r="EX159" i="54"/>
  <c r="EU159" i="54"/>
  <c r="EV159" i="54"/>
  <c r="EW159" i="54"/>
  <c r="EY159" i="54"/>
  <c r="EQ13" i="54"/>
  <c r="ER13" i="54"/>
  <c r="ES13" i="54"/>
  <c r="ET13" i="54"/>
  <c r="EP13" i="54"/>
  <c r="EO29" i="54"/>
  <c r="EL29" i="54"/>
  <c r="EK29" i="54"/>
  <c r="EN29" i="54"/>
  <c r="EM29" i="54"/>
  <c r="EX45" i="54"/>
  <c r="EV45" i="54"/>
  <c r="EU45" i="54"/>
  <c r="EW45" i="54"/>
  <c r="EY45" i="54"/>
  <c r="ER109" i="54"/>
  <c r="ES109" i="54"/>
  <c r="ET109" i="54"/>
  <c r="EQ109" i="54"/>
  <c r="EP109" i="54"/>
  <c r="ER125" i="54"/>
  <c r="EQ125" i="54"/>
  <c r="ES125" i="54"/>
  <c r="ET125" i="54"/>
  <c r="EP125" i="54"/>
  <c r="EX141" i="54"/>
  <c r="EV141" i="54"/>
  <c r="EU141" i="54"/>
  <c r="EW141" i="54"/>
  <c r="EY141" i="54"/>
  <c r="EO173" i="54"/>
  <c r="EL173" i="54"/>
  <c r="EK173" i="54"/>
  <c r="EN173" i="54"/>
  <c r="EM173" i="54"/>
  <c r="EO189" i="54"/>
  <c r="EL189" i="54"/>
  <c r="EK189" i="54"/>
  <c r="EN189" i="54"/>
  <c r="EM189" i="54"/>
  <c r="EX205" i="54"/>
  <c r="EU205" i="54"/>
  <c r="EV205" i="54"/>
  <c r="EW205" i="54"/>
  <c r="EY205" i="54"/>
  <c r="EO237" i="54"/>
  <c r="EL237" i="54"/>
  <c r="EK237" i="54"/>
  <c r="EN237" i="54"/>
  <c r="EM237" i="54"/>
  <c r="ER253" i="54"/>
  <c r="EQ253" i="54"/>
  <c r="ES253" i="54"/>
  <c r="ET253" i="54"/>
  <c r="EP253" i="54"/>
  <c r="EH269" i="54"/>
  <c r="EI269" i="54"/>
  <c r="EF269" i="54"/>
  <c r="EJ269" i="54"/>
  <c r="EG269" i="54"/>
  <c r="EX269" i="54"/>
  <c r="EV269" i="54"/>
  <c r="EU269" i="54"/>
  <c r="EY269" i="54"/>
  <c r="EW269" i="54"/>
  <c r="ER18" i="54"/>
  <c r="EQ18" i="54"/>
  <c r="ES18" i="54"/>
  <c r="ET18" i="54"/>
  <c r="EP18" i="54"/>
  <c r="EO34" i="54"/>
  <c r="EL34" i="54"/>
  <c r="EK34" i="54"/>
  <c r="EM34" i="54"/>
  <c r="EN34" i="54"/>
  <c r="ER50" i="54"/>
  <c r="EQ50" i="54"/>
  <c r="ES50" i="54"/>
  <c r="ET50" i="54"/>
  <c r="EP50" i="54"/>
  <c r="DY82" i="54"/>
  <c r="DW82" i="54"/>
  <c r="DV82" i="54"/>
  <c r="DZ82" i="54"/>
  <c r="DX82" i="54"/>
  <c r="EO82" i="54"/>
  <c r="EL82" i="54"/>
  <c r="EK82" i="54"/>
  <c r="DV83" i="54" s="1"/>
  <c r="EN82" i="54"/>
  <c r="EM82" i="54"/>
  <c r="ER98" i="54"/>
  <c r="EQ98" i="54"/>
  <c r="ES98" i="54"/>
  <c r="ET98" i="54"/>
  <c r="EP98" i="54"/>
  <c r="EO114" i="54"/>
  <c r="EL114" i="54"/>
  <c r="EN114" i="54"/>
  <c r="EM114" i="54"/>
  <c r="EK114" i="54"/>
  <c r="EO146" i="54"/>
  <c r="EL146" i="54"/>
  <c r="EK146" i="54"/>
  <c r="EN146" i="54"/>
  <c r="EM146" i="54"/>
  <c r="EO162" i="54"/>
  <c r="EL162" i="54"/>
  <c r="EK162" i="54"/>
  <c r="EN162" i="54"/>
  <c r="EM162" i="54"/>
  <c r="ER178" i="54"/>
  <c r="EQ178" i="54"/>
  <c r="ET178" i="54"/>
  <c r="ES178" i="54"/>
  <c r="EP178" i="54"/>
  <c r="EX210" i="54"/>
  <c r="EV210" i="54"/>
  <c r="EU210" i="54"/>
  <c r="EW210" i="54"/>
  <c r="EY210" i="54"/>
  <c r="EX226" i="54"/>
  <c r="EV226" i="54"/>
  <c r="EU226" i="54"/>
  <c r="EW226" i="54"/>
  <c r="EY226" i="54"/>
  <c r="ER242" i="54"/>
  <c r="EQ242" i="54"/>
  <c r="ET242" i="54"/>
  <c r="ES242" i="54"/>
  <c r="EP242" i="54"/>
  <c r="EX274" i="54"/>
  <c r="EV274" i="54"/>
  <c r="EU274" i="54"/>
  <c r="EW274" i="54"/>
  <c r="EY274" i="54"/>
  <c r="EX290" i="54"/>
  <c r="EV290" i="54"/>
  <c r="EU290" i="54"/>
  <c r="EW290" i="54"/>
  <c r="EY290" i="54"/>
  <c r="EX215" i="54"/>
  <c r="EV215" i="54"/>
  <c r="EU215" i="54"/>
  <c r="EW215" i="54"/>
  <c r="EY215" i="54"/>
  <c r="EX200" i="54"/>
  <c r="EV200" i="54"/>
  <c r="EU200" i="54"/>
  <c r="EY200" i="54"/>
  <c r="EW200" i="54"/>
  <c r="EO48" i="54"/>
  <c r="EL48" i="54"/>
  <c r="EK48" i="54"/>
  <c r="EN48" i="54"/>
  <c r="EM48" i="54"/>
  <c r="EO112" i="54"/>
  <c r="EL112" i="54"/>
  <c r="EK112" i="54"/>
  <c r="EN112" i="54"/>
  <c r="EM112" i="54"/>
  <c r="EC203" i="54"/>
  <c r="EB203" i="54"/>
  <c r="ED203" i="54"/>
  <c r="EA203" i="54"/>
  <c r="EE203" i="54"/>
  <c r="ER203" i="54"/>
  <c r="EQ203" i="54"/>
  <c r="ES203" i="54"/>
  <c r="ET203" i="54"/>
  <c r="EE204" i="54" s="1"/>
  <c r="EP203" i="54"/>
  <c r="ER235" i="54"/>
  <c r="EQ235" i="54"/>
  <c r="ES235" i="54"/>
  <c r="ET235" i="54"/>
  <c r="EP235" i="54"/>
  <c r="EX267" i="54"/>
  <c r="EV267" i="54"/>
  <c r="EU267" i="54"/>
  <c r="EY267" i="54"/>
  <c r="EW267" i="54"/>
  <c r="EX72" i="54"/>
  <c r="EV72" i="54"/>
  <c r="EU72" i="54"/>
  <c r="EW72" i="54"/>
  <c r="EY72" i="54"/>
  <c r="EX191" i="54"/>
  <c r="EV191" i="54"/>
  <c r="EU191" i="54"/>
  <c r="EW191" i="54"/>
  <c r="EY191" i="54"/>
  <c r="EO271" i="54"/>
  <c r="EL271" i="54"/>
  <c r="EK271" i="54"/>
  <c r="EN271" i="54"/>
  <c r="EM271" i="54"/>
  <c r="EQ176" i="54"/>
  <c r="ES176" i="54"/>
  <c r="ER176" i="54"/>
  <c r="ET176" i="54"/>
  <c r="EP176" i="54"/>
  <c r="EX264" i="54"/>
  <c r="EV264" i="54"/>
  <c r="EU264" i="54"/>
  <c r="EY264" i="54"/>
  <c r="EW264" i="54"/>
  <c r="EC148" i="54"/>
  <c r="ED148" i="54"/>
  <c r="EA148" i="54"/>
  <c r="EB148" i="54"/>
  <c r="EE148" i="54"/>
  <c r="EQ148" i="54"/>
  <c r="ER148" i="54"/>
  <c r="ES148" i="54"/>
  <c r="ET148" i="54"/>
  <c r="EE149" i="54" s="1"/>
  <c r="EP148" i="54"/>
  <c r="EO188" i="54"/>
  <c r="EL188" i="54"/>
  <c r="EN188" i="54"/>
  <c r="EK188" i="54"/>
  <c r="EM188" i="54"/>
  <c r="EO220" i="54"/>
  <c r="EL220" i="54"/>
  <c r="EN220" i="54"/>
  <c r="EK220" i="54"/>
  <c r="EM220" i="54"/>
  <c r="EO284" i="54"/>
  <c r="EL284" i="54"/>
  <c r="EK284" i="54"/>
  <c r="EN284" i="54"/>
  <c r="EM284" i="54"/>
  <c r="EO175" i="54"/>
  <c r="EK175" i="54"/>
  <c r="EL175" i="54"/>
  <c r="EM175" i="54"/>
  <c r="EN175" i="54"/>
  <c r="EO124" i="54"/>
  <c r="EL124" i="54"/>
  <c r="EK124" i="54"/>
  <c r="EN124" i="54"/>
  <c r="EM124" i="54"/>
  <c r="EO224" i="54"/>
  <c r="EL224" i="54"/>
  <c r="EK224" i="54"/>
  <c r="EM224" i="54"/>
  <c r="EN224" i="54"/>
  <c r="CE89" i="54"/>
  <c r="CE189" i="54"/>
  <c r="CE253" i="54"/>
  <c r="CE317" i="54"/>
  <c r="CE188" i="54"/>
  <c r="CE316" i="54"/>
  <c r="CE108" i="54"/>
  <c r="CE205" i="54"/>
  <c r="CE333" i="54"/>
  <c r="CE341" i="54"/>
  <c r="CE350" i="54"/>
  <c r="EX6" i="54"/>
  <c r="EV6" i="54"/>
  <c r="EU6" i="54"/>
  <c r="EY6" i="54"/>
  <c r="EW6" i="54"/>
  <c r="EO35" i="54"/>
  <c r="EL35" i="54"/>
  <c r="EK35" i="54"/>
  <c r="EN35" i="54"/>
  <c r="EM35" i="54"/>
  <c r="DU35" i="54"/>
  <c r="EQ51" i="54"/>
  <c r="ER51" i="54"/>
  <c r="ES51" i="54"/>
  <c r="ET51" i="54"/>
  <c r="EP51" i="54"/>
  <c r="EO67" i="54"/>
  <c r="EL67" i="54"/>
  <c r="EK67" i="54"/>
  <c r="EN67" i="54"/>
  <c r="EM67" i="54"/>
  <c r="EO99" i="54"/>
  <c r="EL99" i="54"/>
  <c r="EK99" i="54"/>
  <c r="EM99" i="54"/>
  <c r="EN99" i="54"/>
  <c r="DU99" i="54"/>
  <c r="EC115" i="54"/>
  <c r="EE115" i="54"/>
  <c r="EB115" i="54"/>
  <c r="ED115" i="54"/>
  <c r="EA115" i="54"/>
  <c r="EQ115" i="54"/>
  <c r="ER115" i="54"/>
  <c r="ES115" i="54"/>
  <c r="ET115" i="54"/>
  <c r="EP115" i="54"/>
  <c r="ER131" i="54"/>
  <c r="EQ131" i="54"/>
  <c r="ES131" i="54"/>
  <c r="ET131" i="54"/>
  <c r="EP131" i="54"/>
  <c r="EO163" i="54"/>
  <c r="EL163" i="54"/>
  <c r="EK163" i="54"/>
  <c r="EM163" i="54"/>
  <c r="EN163" i="54"/>
  <c r="DU163" i="54"/>
  <c r="EX20" i="54"/>
  <c r="EU20" i="54"/>
  <c r="EV20" i="54"/>
  <c r="EY20" i="54"/>
  <c r="EW20" i="54"/>
  <c r="DU20" i="54"/>
  <c r="ER17" i="54"/>
  <c r="EQ17" i="54"/>
  <c r="ES17" i="54"/>
  <c r="ET17" i="54"/>
  <c r="EP17" i="54"/>
  <c r="DO17" i="54"/>
  <c r="EX33" i="54"/>
  <c r="EV33" i="54"/>
  <c r="EU33" i="54"/>
  <c r="EY33" i="54"/>
  <c r="EW33" i="54"/>
  <c r="DO33" i="54"/>
  <c r="DW49" i="54"/>
  <c r="DY49" i="54"/>
  <c r="DV49" i="54"/>
  <c r="DZ49" i="54"/>
  <c r="DX49" i="54"/>
  <c r="EO49" i="54"/>
  <c r="EL49" i="54"/>
  <c r="EN49" i="54"/>
  <c r="EK49" i="54"/>
  <c r="EM49" i="54"/>
  <c r="DO49" i="54"/>
  <c r="ER65" i="54"/>
  <c r="EQ65" i="54"/>
  <c r="ET65" i="54"/>
  <c r="ES65" i="54"/>
  <c r="EP65" i="54"/>
  <c r="DU81" i="54"/>
  <c r="EX97" i="54"/>
  <c r="EU97" i="54"/>
  <c r="EV97" i="54"/>
  <c r="EW97" i="54"/>
  <c r="EY97" i="54"/>
  <c r="DU97" i="54"/>
  <c r="EX113" i="54"/>
  <c r="EU113" i="54"/>
  <c r="EV113" i="54"/>
  <c r="EW113" i="54"/>
  <c r="EY113" i="54"/>
  <c r="EX129" i="54"/>
  <c r="EU129" i="54"/>
  <c r="EV129" i="54"/>
  <c r="EW129" i="54"/>
  <c r="EY129" i="54"/>
  <c r="DU145" i="54"/>
  <c r="EO161" i="54"/>
  <c r="EL161" i="54"/>
  <c r="EN161" i="54"/>
  <c r="EK161" i="54"/>
  <c r="EM161" i="54"/>
  <c r="DU161" i="54"/>
  <c r="ER177" i="54"/>
  <c r="EQ177" i="54"/>
  <c r="ES177" i="54"/>
  <c r="ET177" i="54"/>
  <c r="EP177" i="54"/>
  <c r="ER193" i="54"/>
  <c r="EQ193" i="54"/>
  <c r="ES193" i="54"/>
  <c r="ET193" i="54"/>
  <c r="EP193" i="54"/>
  <c r="DW225" i="54"/>
  <c r="DX225" i="54"/>
  <c r="DZ225" i="54"/>
  <c r="DV225" i="54"/>
  <c r="DY225" i="54"/>
  <c r="EO225" i="54"/>
  <c r="EL225" i="54"/>
  <c r="EN225" i="54"/>
  <c r="EK225" i="54"/>
  <c r="EM225" i="54"/>
  <c r="DU225" i="54"/>
  <c r="EX241" i="54"/>
  <c r="EV241" i="54"/>
  <c r="EU241" i="54"/>
  <c r="EW241" i="54"/>
  <c r="EY241" i="54"/>
  <c r="EO257" i="54"/>
  <c r="EL257" i="54"/>
  <c r="EK257" i="54"/>
  <c r="EM257" i="54"/>
  <c r="EN257" i="54"/>
  <c r="ER289" i="54"/>
  <c r="EQ289" i="54"/>
  <c r="ES289" i="54"/>
  <c r="ET289" i="54"/>
  <c r="EP289" i="54"/>
  <c r="EX22" i="54"/>
  <c r="EV22" i="54"/>
  <c r="EU22" i="54"/>
  <c r="EY22" i="54"/>
  <c r="EW22" i="54"/>
  <c r="EF38" i="54"/>
  <c r="EH38" i="54"/>
  <c r="EI38" i="54"/>
  <c r="EJ38" i="54"/>
  <c r="EG38" i="54"/>
  <c r="EX38" i="54"/>
  <c r="EU38" i="54"/>
  <c r="EV38" i="54"/>
  <c r="EW38" i="54"/>
  <c r="EY38" i="54"/>
  <c r="EQ70" i="54"/>
  <c r="ES70" i="54"/>
  <c r="ER70" i="54"/>
  <c r="ET70" i="54"/>
  <c r="EP70" i="54"/>
  <c r="DU70" i="54"/>
  <c r="EO86" i="54"/>
  <c r="EL86" i="54"/>
  <c r="EK86" i="54"/>
  <c r="EN86" i="54"/>
  <c r="EM86" i="54"/>
  <c r="EX102" i="54"/>
  <c r="EV102" i="54"/>
  <c r="EU102" i="54"/>
  <c r="EW102" i="54"/>
  <c r="EY102" i="54"/>
  <c r="ER134" i="54"/>
  <c r="ES134" i="54"/>
  <c r="EQ134" i="54"/>
  <c r="ET134" i="54"/>
  <c r="EP134" i="54"/>
  <c r="DU134" i="54"/>
  <c r="EX150" i="54"/>
  <c r="EV150" i="54"/>
  <c r="EU150" i="54"/>
  <c r="EY150" i="54"/>
  <c r="EW150" i="54"/>
  <c r="ER166" i="54"/>
  <c r="ES166" i="54"/>
  <c r="EQ166" i="54"/>
  <c r="ET166" i="54"/>
  <c r="EP166" i="54"/>
  <c r="EO198" i="54"/>
  <c r="EL198" i="54"/>
  <c r="EN198" i="54"/>
  <c r="EK198" i="54"/>
  <c r="EM198" i="54"/>
  <c r="DU198" i="54"/>
  <c r="DZ214" i="54"/>
  <c r="DY214" i="54"/>
  <c r="DX214" i="54"/>
  <c r="DV214" i="54"/>
  <c r="DW214" i="54"/>
  <c r="EO214" i="54"/>
  <c r="EL214" i="54"/>
  <c r="EK214" i="54"/>
  <c r="DV215" i="54" s="1"/>
  <c r="EN214" i="54"/>
  <c r="EM214" i="54"/>
  <c r="ER230" i="54"/>
  <c r="EQ230" i="54"/>
  <c r="ES230" i="54"/>
  <c r="ET230" i="54"/>
  <c r="EP230" i="54"/>
  <c r="EO262" i="54"/>
  <c r="EL262" i="54"/>
  <c r="EN262" i="54"/>
  <c r="EM262" i="54"/>
  <c r="EK262" i="54"/>
  <c r="EX278" i="54"/>
  <c r="EU278" i="54"/>
  <c r="EV278" i="54"/>
  <c r="EY278" i="54"/>
  <c r="EW278" i="54"/>
  <c r="EO40" i="54"/>
  <c r="EL40" i="54"/>
  <c r="EK40" i="54"/>
  <c r="EM40" i="54"/>
  <c r="EN40" i="54"/>
  <c r="EF280" i="54"/>
  <c r="EI280" i="54"/>
  <c r="EG280" i="54"/>
  <c r="EH280" i="54"/>
  <c r="EJ280" i="54"/>
  <c r="EX280" i="54"/>
  <c r="EV280" i="54"/>
  <c r="EU280" i="54"/>
  <c r="EW280" i="54"/>
  <c r="EY280" i="54"/>
  <c r="DU280" i="54"/>
  <c r="EO240" i="54"/>
  <c r="EL240" i="54"/>
  <c r="EK240" i="54"/>
  <c r="EN240" i="54"/>
  <c r="EM240" i="54"/>
  <c r="ER128" i="54"/>
  <c r="EQ128" i="54"/>
  <c r="ES128" i="54"/>
  <c r="ET128" i="54"/>
  <c r="EP128" i="54"/>
  <c r="DU128" i="54"/>
  <c r="EX179" i="54"/>
  <c r="EV179" i="54"/>
  <c r="EU179" i="54"/>
  <c r="EW179" i="54"/>
  <c r="EY179" i="54"/>
  <c r="EO211" i="54"/>
  <c r="EL211" i="54"/>
  <c r="EK211" i="54"/>
  <c r="EN211" i="54"/>
  <c r="EM211" i="54"/>
  <c r="ER275" i="54"/>
  <c r="EQ275" i="54"/>
  <c r="ES275" i="54"/>
  <c r="ET275" i="54"/>
  <c r="EP275" i="54"/>
  <c r="EX88" i="54"/>
  <c r="EV88" i="54"/>
  <c r="EU88" i="54"/>
  <c r="EW88" i="54"/>
  <c r="EY88" i="54"/>
  <c r="EF60" i="54"/>
  <c r="EI60" i="54"/>
  <c r="EG60" i="54"/>
  <c r="EJ60" i="54"/>
  <c r="EH60" i="54"/>
  <c r="EX60" i="54"/>
  <c r="EV60" i="54"/>
  <c r="EU60" i="54"/>
  <c r="EY60" i="54"/>
  <c r="EW60" i="54"/>
  <c r="EF192" i="54"/>
  <c r="EG192" i="54"/>
  <c r="EH192" i="54"/>
  <c r="EI192" i="54"/>
  <c r="EJ192" i="54"/>
  <c r="EX192" i="54"/>
  <c r="EV192" i="54"/>
  <c r="EU192" i="54"/>
  <c r="EY192" i="54"/>
  <c r="EW192" i="54"/>
  <c r="EX36" i="54"/>
  <c r="EV36" i="54"/>
  <c r="EU36" i="54"/>
  <c r="EY36" i="54"/>
  <c r="EW36" i="54"/>
  <c r="EX164" i="54"/>
  <c r="EV164" i="54"/>
  <c r="EU164" i="54"/>
  <c r="EW164" i="54"/>
  <c r="EY164" i="54"/>
  <c r="DU164" i="54"/>
  <c r="EO196" i="54"/>
  <c r="EL196" i="54"/>
  <c r="EK196" i="54"/>
  <c r="EN196" i="54"/>
  <c r="EM196" i="54"/>
  <c r="EX228" i="54"/>
  <c r="EV228" i="54"/>
  <c r="EU228" i="54"/>
  <c r="EW228" i="54"/>
  <c r="EY228" i="54"/>
  <c r="EO56" i="54"/>
  <c r="EL56" i="54"/>
  <c r="EK56" i="54"/>
  <c r="EM56" i="54"/>
  <c r="EN56" i="54"/>
  <c r="EX199" i="54"/>
  <c r="EV199" i="54"/>
  <c r="EU199" i="54"/>
  <c r="EY199" i="54"/>
  <c r="EW199" i="54"/>
  <c r="ER287" i="54"/>
  <c r="EQ287" i="54"/>
  <c r="ES287" i="54"/>
  <c r="ET287" i="54"/>
  <c r="EP287" i="54"/>
  <c r="EX168" i="54"/>
  <c r="EV168" i="54"/>
  <c r="EU168" i="54"/>
  <c r="EW168" i="54"/>
  <c r="EY168" i="54"/>
  <c r="DU168" i="54"/>
  <c r="EO256" i="54"/>
  <c r="EL256" i="54"/>
  <c r="EK256" i="54"/>
  <c r="EN256" i="54"/>
  <c r="EM256" i="54"/>
  <c r="EO7" i="54"/>
  <c r="EL7" i="54"/>
  <c r="EK7" i="54"/>
  <c r="EM7" i="54"/>
  <c r="EN7" i="54"/>
  <c r="EO39" i="54"/>
  <c r="EL39" i="54"/>
  <c r="EK39" i="54"/>
  <c r="EN39" i="54"/>
  <c r="EM39" i="54"/>
  <c r="DU39" i="54"/>
  <c r="ER55" i="54"/>
  <c r="EQ55" i="54"/>
  <c r="ES55" i="54"/>
  <c r="EP55" i="54"/>
  <c r="ET55" i="54"/>
  <c r="DZ71" i="54"/>
  <c r="DY71" i="54"/>
  <c r="DX71" i="54"/>
  <c r="DV71" i="54"/>
  <c r="DW71" i="54"/>
  <c r="EO71" i="54"/>
  <c r="EL71" i="54"/>
  <c r="EK71" i="54"/>
  <c r="EN71" i="54"/>
  <c r="EM71" i="54"/>
  <c r="EQ103" i="54"/>
  <c r="ER103" i="54"/>
  <c r="ES103" i="54"/>
  <c r="ET103" i="54"/>
  <c r="EP103" i="54"/>
  <c r="DU103" i="54"/>
  <c r="ER119" i="54"/>
  <c r="EQ119" i="54"/>
  <c r="ET119" i="54"/>
  <c r="ES119" i="54"/>
  <c r="EP119" i="54"/>
  <c r="EO135" i="54"/>
  <c r="EL135" i="54"/>
  <c r="EK135" i="54"/>
  <c r="EN135" i="54"/>
  <c r="EM135" i="54"/>
  <c r="EO8" i="54"/>
  <c r="EL8" i="54"/>
  <c r="EM8" i="54"/>
  <c r="EN8" i="54"/>
  <c r="EK8" i="54"/>
  <c r="EO24" i="54"/>
  <c r="EL24" i="54"/>
  <c r="EK24" i="54"/>
  <c r="EN24" i="54"/>
  <c r="EM24" i="54"/>
  <c r="DU24" i="54"/>
  <c r="EX21" i="54"/>
  <c r="EV21" i="54"/>
  <c r="EU21" i="54"/>
  <c r="EW21" i="54"/>
  <c r="EY21" i="54"/>
  <c r="EQ53" i="54"/>
  <c r="ES53" i="54"/>
  <c r="ER53" i="54"/>
  <c r="ET53" i="54"/>
  <c r="EP53" i="54"/>
  <c r="DU53" i="54"/>
  <c r="EQ69" i="54"/>
  <c r="ER69" i="54"/>
  <c r="ES69" i="54"/>
  <c r="ET69" i="54"/>
  <c r="EP69" i="54"/>
  <c r="EX85" i="54"/>
  <c r="EV85" i="54"/>
  <c r="EU85" i="54"/>
  <c r="EW85" i="54"/>
  <c r="EY85" i="54"/>
  <c r="EX101" i="54"/>
  <c r="EU101" i="54"/>
  <c r="EV101" i="54"/>
  <c r="EW101" i="54"/>
  <c r="EY101" i="54"/>
  <c r="DU117" i="54"/>
  <c r="EO133" i="54"/>
  <c r="EL133" i="54"/>
  <c r="EK133" i="54"/>
  <c r="EN133" i="54"/>
  <c r="EM133" i="54"/>
  <c r="DU133" i="54"/>
  <c r="EX149" i="54"/>
  <c r="EV149" i="54"/>
  <c r="EU149" i="54"/>
  <c r="EW149" i="54"/>
  <c r="EY149" i="54"/>
  <c r="ER165" i="54"/>
  <c r="ES165" i="54"/>
  <c r="EQ165" i="54"/>
  <c r="ET165" i="54"/>
  <c r="EP165" i="54"/>
  <c r="DU181" i="54"/>
  <c r="ER197" i="54"/>
  <c r="EQ197" i="54"/>
  <c r="ES197" i="54"/>
  <c r="ET197" i="54"/>
  <c r="EP197" i="54"/>
  <c r="DU197" i="54"/>
  <c r="EX213" i="54"/>
  <c r="EV213" i="54"/>
  <c r="EU213" i="54"/>
  <c r="EY213" i="54"/>
  <c r="EW213" i="54"/>
  <c r="ER229" i="54"/>
  <c r="EQ229" i="54"/>
  <c r="ES229" i="54"/>
  <c r="ET229" i="54"/>
  <c r="EP229" i="54"/>
  <c r="DO229" i="54"/>
  <c r="EX245" i="54"/>
  <c r="EV245" i="54"/>
  <c r="EU245" i="54"/>
  <c r="EW245" i="54"/>
  <c r="EY245" i="54"/>
  <c r="DO245" i="54"/>
  <c r="EO261" i="54"/>
  <c r="EL261" i="54"/>
  <c r="EK261" i="54"/>
  <c r="EM261" i="54"/>
  <c r="EN261" i="54"/>
  <c r="DU277" i="54"/>
  <c r="EO10" i="54"/>
  <c r="EL10" i="54"/>
  <c r="EK10" i="54"/>
  <c r="EM10" i="54"/>
  <c r="EN10" i="54"/>
  <c r="DU10" i="54"/>
  <c r="ER26" i="54"/>
  <c r="ES26" i="54"/>
  <c r="EQ26" i="54"/>
  <c r="ET26" i="54"/>
  <c r="EP26" i="54"/>
  <c r="ER42" i="54"/>
  <c r="EQ42" i="54"/>
  <c r="ES42" i="54"/>
  <c r="ET42" i="54"/>
  <c r="EP42" i="54"/>
  <c r="EO74" i="54"/>
  <c r="EL74" i="54"/>
  <c r="EN74" i="54"/>
  <c r="EK74" i="54"/>
  <c r="EM74" i="54"/>
  <c r="DU74" i="54"/>
  <c r="EO90" i="54"/>
  <c r="EL90" i="54"/>
  <c r="EK90" i="54"/>
  <c r="EN90" i="54"/>
  <c r="EM90" i="54"/>
  <c r="EO106" i="54"/>
  <c r="EL106" i="54"/>
  <c r="EK106" i="54"/>
  <c r="EN106" i="54"/>
  <c r="EM106" i="54"/>
  <c r="ER138" i="54"/>
  <c r="EQ138" i="54"/>
  <c r="ET138" i="54"/>
  <c r="ES138" i="54"/>
  <c r="EP138" i="54"/>
  <c r="DU138" i="54"/>
  <c r="ER154" i="54"/>
  <c r="EQ154" i="54"/>
  <c r="ES154" i="54"/>
  <c r="ET154" i="54"/>
  <c r="EP154" i="54"/>
  <c r="EC170" i="54"/>
  <c r="EB170" i="54"/>
  <c r="ED170" i="54"/>
  <c r="EA170" i="54"/>
  <c r="EE170" i="54"/>
  <c r="ER170" i="54"/>
  <c r="EQ170" i="54"/>
  <c r="ES170" i="54"/>
  <c r="ET170" i="54"/>
  <c r="EP170" i="54"/>
  <c r="EO202" i="54"/>
  <c r="EL202" i="54"/>
  <c r="EK202" i="54"/>
  <c r="EN202" i="54"/>
  <c r="EM202" i="54"/>
  <c r="DU202" i="54"/>
  <c r="ER218" i="54"/>
  <c r="EQ218" i="54"/>
  <c r="ES218" i="54"/>
  <c r="ET218" i="54"/>
  <c r="EP218" i="54"/>
  <c r="ER234" i="54"/>
  <c r="EQ234" i="54"/>
  <c r="ES234" i="54"/>
  <c r="ET234" i="54"/>
  <c r="EP234" i="54"/>
  <c r="ER266" i="54"/>
  <c r="EQ266" i="54"/>
  <c r="ES266" i="54"/>
  <c r="ET266" i="54"/>
  <c r="EP266" i="54"/>
  <c r="EO282" i="54"/>
  <c r="EL282" i="54"/>
  <c r="EN282" i="54"/>
  <c r="EK282" i="54"/>
  <c r="EM282" i="54"/>
  <c r="DU282" i="54"/>
  <c r="EX136" i="54"/>
  <c r="EU136" i="54"/>
  <c r="EV136" i="54"/>
  <c r="EW136" i="54"/>
  <c r="EY136" i="54"/>
  <c r="DU279" i="54"/>
  <c r="EX28" i="54"/>
  <c r="EU28" i="54"/>
  <c r="EV28" i="54"/>
  <c r="EY28" i="54"/>
  <c r="EW28" i="54"/>
  <c r="DU28" i="54"/>
  <c r="EO272" i="54"/>
  <c r="EL272" i="54"/>
  <c r="EN272" i="54"/>
  <c r="EK272" i="54"/>
  <c r="EM272" i="54"/>
  <c r="ER144" i="54"/>
  <c r="EQ144" i="54"/>
  <c r="ES144" i="54"/>
  <c r="ET144" i="54"/>
  <c r="EP144" i="54"/>
  <c r="DU144" i="54"/>
  <c r="ER187" i="54"/>
  <c r="EQ187" i="54"/>
  <c r="ES187" i="54"/>
  <c r="ET187" i="54"/>
  <c r="EP187" i="54"/>
  <c r="EO219" i="54"/>
  <c r="EL219" i="54"/>
  <c r="EK219" i="54"/>
  <c r="EN219" i="54"/>
  <c r="EM219" i="54"/>
  <c r="EO283" i="54"/>
  <c r="EL283" i="54"/>
  <c r="EN283" i="54"/>
  <c r="EK283" i="54"/>
  <c r="EM283" i="54"/>
  <c r="ER120" i="54"/>
  <c r="EQ120" i="54"/>
  <c r="ES120" i="54"/>
  <c r="ET120" i="54"/>
  <c r="EP120" i="54"/>
  <c r="ER92" i="54"/>
  <c r="EQ92" i="54"/>
  <c r="ES92" i="54"/>
  <c r="ET92" i="54"/>
  <c r="EP92" i="54"/>
  <c r="DU92" i="54"/>
  <c r="EX216" i="54"/>
  <c r="EV216" i="54"/>
  <c r="EU216" i="54"/>
  <c r="EY216" i="54"/>
  <c r="EW216" i="54"/>
  <c r="EO52" i="54"/>
  <c r="EL52" i="54"/>
  <c r="EN52" i="54"/>
  <c r="EM52" i="54"/>
  <c r="EK52" i="54"/>
  <c r="EX172" i="54"/>
  <c r="EU172" i="54"/>
  <c r="EV172" i="54"/>
  <c r="EY172" i="54"/>
  <c r="EW172" i="54"/>
  <c r="DU172" i="54"/>
  <c r="EO204" i="54"/>
  <c r="EL204" i="54"/>
  <c r="EK204" i="54"/>
  <c r="EN204" i="54"/>
  <c r="EM204" i="54"/>
  <c r="EF236" i="54"/>
  <c r="EH236" i="54"/>
  <c r="EG236" i="54"/>
  <c r="EI236" i="54"/>
  <c r="EJ236" i="54"/>
  <c r="EX236" i="54"/>
  <c r="EV236" i="54"/>
  <c r="EU236" i="54"/>
  <c r="EW236" i="54"/>
  <c r="EY236" i="54"/>
  <c r="DV104" i="54"/>
  <c r="DX104" i="54"/>
  <c r="DZ104" i="54"/>
  <c r="DY104" i="54"/>
  <c r="DW104" i="54"/>
  <c r="EO104" i="54"/>
  <c r="EL104" i="54"/>
  <c r="EK104" i="54"/>
  <c r="EM104" i="54"/>
  <c r="EN104" i="54"/>
  <c r="ER223" i="54"/>
  <c r="ES223" i="54"/>
  <c r="EQ223" i="54"/>
  <c r="EP223" i="54"/>
  <c r="ET223" i="54"/>
  <c r="ER184" i="54"/>
  <c r="EQ184" i="54"/>
  <c r="ES184" i="54"/>
  <c r="ET184" i="54"/>
  <c r="EP184" i="54"/>
  <c r="DU184" i="54"/>
  <c r="ER288" i="54"/>
  <c r="EQ288" i="54"/>
  <c r="ES288" i="54"/>
  <c r="ET288" i="54"/>
  <c r="EP288" i="54"/>
  <c r="EG27" i="54"/>
  <c r="EJ27" i="54"/>
  <c r="EI27" i="54"/>
  <c r="EF27" i="54"/>
  <c r="EH27" i="54"/>
  <c r="EX27" i="54"/>
  <c r="EV27" i="54"/>
  <c r="EU27" i="54"/>
  <c r="EW27" i="54"/>
  <c r="EY27" i="54"/>
  <c r="DU27" i="54"/>
  <c r="EQ43" i="54"/>
  <c r="ER43" i="54"/>
  <c r="ES43" i="54"/>
  <c r="ET43" i="54"/>
  <c r="EP43" i="54"/>
  <c r="EO59" i="54"/>
  <c r="EL59" i="54"/>
  <c r="EK59" i="54"/>
  <c r="EN59" i="54"/>
  <c r="EM59" i="54"/>
  <c r="EO91" i="54"/>
  <c r="EL91" i="54"/>
  <c r="EK91" i="54"/>
  <c r="EN91" i="54"/>
  <c r="EM91" i="54"/>
  <c r="DU91" i="54"/>
  <c r="EO107" i="54"/>
  <c r="EL107" i="54"/>
  <c r="EK107" i="54"/>
  <c r="EM107" i="54"/>
  <c r="EN107" i="54"/>
  <c r="EO123" i="54"/>
  <c r="EK123" i="54"/>
  <c r="EN123" i="54"/>
  <c r="EM123" i="54"/>
  <c r="EL123" i="54"/>
  <c r="EO155" i="54"/>
  <c r="EL155" i="54"/>
  <c r="EK155" i="54"/>
  <c r="EN155" i="54"/>
  <c r="EM155" i="54"/>
  <c r="DU155" i="54"/>
  <c r="ER12" i="54"/>
  <c r="EQ12" i="54"/>
  <c r="ES12" i="54"/>
  <c r="ET12" i="54"/>
  <c r="EP12" i="54"/>
  <c r="DU12" i="54"/>
  <c r="EX9" i="54"/>
  <c r="EV9" i="54"/>
  <c r="EU9" i="54"/>
  <c r="EW9" i="54"/>
  <c r="EY9" i="54"/>
  <c r="DU25" i="54"/>
  <c r="EO41" i="54"/>
  <c r="EL41" i="54"/>
  <c r="EK41" i="54"/>
  <c r="EM41" i="54"/>
  <c r="EN41" i="54"/>
  <c r="EQ57" i="54"/>
  <c r="ER57" i="54"/>
  <c r="ES57" i="54"/>
  <c r="ET57" i="54"/>
  <c r="EP57" i="54"/>
  <c r="ER73" i="54"/>
  <c r="EQ73" i="54"/>
  <c r="ES73" i="54"/>
  <c r="ET73" i="54"/>
  <c r="EP73" i="54"/>
  <c r="EX105" i="54"/>
  <c r="EV105" i="54"/>
  <c r="EU105" i="54"/>
  <c r="EW105" i="54"/>
  <c r="EY105" i="54"/>
  <c r="EQ121" i="54"/>
  <c r="ER121" i="54"/>
  <c r="ES121" i="54"/>
  <c r="ET121" i="54"/>
  <c r="EP121" i="54"/>
  <c r="EF137" i="54"/>
  <c r="EG137" i="54"/>
  <c r="EH137" i="54"/>
  <c r="EJ137" i="54"/>
  <c r="EI137" i="54"/>
  <c r="EX137" i="54"/>
  <c r="EV137" i="54"/>
  <c r="EU137" i="54"/>
  <c r="EY137" i="54"/>
  <c r="EW137" i="54"/>
  <c r="EO169" i="54"/>
  <c r="EL169" i="54"/>
  <c r="EK169" i="54"/>
  <c r="EM169" i="54"/>
  <c r="EN169" i="54"/>
  <c r="DU169" i="54"/>
  <c r="EO185" i="54"/>
  <c r="EL185" i="54"/>
  <c r="EK185" i="54"/>
  <c r="EN185" i="54"/>
  <c r="EM185" i="54"/>
  <c r="EX201" i="54"/>
  <c r="EV201" i="54"/>
  <c r="EU201" i="54"/>
  <c r="EW201" i="54"/>
  <c r="EY201" i="54"/>
  <c r="DU217" i="54"/>
  <c r="ER233" i="54"/>
  <c r="EQ233" i="54"/>
  <c r="ES233" i="54"/>
  <c r="ET233" i="54"/>
  <c r="EP233" i="54"/>
  <c r="DU233" i="54"/>
  <c r="EO249" i="54"/>
  <c r="EL249" i="54"/>
  <c r="EN249" i="54"/>
  <c r="EK249" i="54"/>
  <c r="EM249" i="54"/>
  <c r="ER265" i="54"/>
  <c r="EQ265" i="54"/>
  <c r="ET265" i="54"/>
  <c r="ES265" i="54"/>
  <c r="EP265" i="54"/>
  <c r="EO14" i="54"/>
  <c r="EL14" i="54"/>
  <c r="EN14" i="54"/>
  <c r="EM14" i="54"/>
  <c r="EK14" i="54"/>
  <c r="DU14" i="54"/>
  <c r="EQ30" i="54"/>
  <c r="ER30" i="54"/>
  <c r="ES30" i="54"/>
  <c r="ET30" i="54"/>
  <c r="EP30" i="54"/>
  <c r="EQ46" i="54"/>
  <c r="ES46" i="54"/>
  <c r="ER46" i="54"/>
  <c r="ET46" i="54"/>
  <c r="EP46" i="54"/>
  <c r="EX78" i="54"/>
  <c r="EV78" i="54"/>
  <c r="EU78" i="54"/>
  <c r="EY78" i="54"/>
  <c r="EW78" i="54"/>
  <c r="DU78" i="54"/>
  <c r="EX94" i="54"/>
  <c r="EU94" i="54"/>
  <c r="EV94" i="54"/>
  <c r="EW94" i="54"/>
  <c r="EY94" i="54"/>
  <c r="EX110" i="54"/>
  <c r="EV110" i="54"/>
  <c r="EU110" i="54"/>
  <c r="EW110" i="54"/>
  <c r="EY110" i="54"/>
  <c r="ER142" i="54"/>
  <c r="EQ142" i="54"/>
  <c r="ES142" i="54"/>
  <c r="ET142" i="54"/>
  <c r="EP142" i="54"/>
  <c r="DU142" i="54"/>
  <c r="EX158" i="54"/>
  <c r="EU158" i="54"/>
  <c r="EV158" i="54"/>
  <c r="EW158" i="54"/>
  <c r="EY158" i="54"/>
  <c r="EQ174" i="54"/>
  <c r="ER174" i="54"/>
  <c r="ES174" i="54"/>
  <c r="ET174" i="54"/>
  <c r="EP174" i="54"/>
  <c r="EO206" i="54"/>
  <c r="EL206" i="54"/>
  <c r="EK206" i="54"/>
  <c r="EN206" i="54"/>
  <c r="EM206" i="54"/>
  <c r="DU206" i="54"/>
  <c r="EO222" i="54"/>
  <c r="EL222" i="54"/>
  <c r="EK222" i="54"/>
  <c r="EM222" i="54"/>
  <c r="EN222" i="54"/>
  <c r="EX238" i="54"/>
  <c r="EV238" i="54"/>
  <c r="EU238" i="54"/>
  <c r="EW238" i="54"/>
  <c r="EY238" i="54"/>
  <c r="ER270" i="54"/>
  <c r="EQ270" i="54"/>
  <c r="ES270" i="54"/>
  <c r="EP270" i="54"/>
  <c r="ET270" i="54"/>
  <c r="EX286" i="54"/>
  <c r="EV286" i="54"/>
  <c r="EU286" i="54"/>
  <c r="EW286" i="54"/>
  <c r="EY286" i="54"/>
  <c r="ER183" i="54"/>
  <c r="EQ183" i="54"/>
  <c r="ES183" i="54"/>
  <c r="ET183" i="54"/>
  <c r="EP183" i="54"/>
  <c r="DU183" i="54"/>
  <c r="ER108" i="54"/>
  <c r="ES108" i="54"/>
  <c r="ET108" i="54"/>
  <c r="EQ108" i="54"/>
  <c r="EP108" i="54"/>
  <c r="EO156" i="54"/>
  <c r="EL156" i="54"/>
  <c r="EK156" i="54"/>
  <c r="EM156" i="54"/>
  <c r="EN156" i="54"/>
  <c r="ER96" i="54"/>
  <c r="EQ96" i="54"/>
  <c r="ES96" i="54"/>
  <c r="ET96" i="54"/>
  <c r="EP96" i="54"/>
  <c r="DU96" i="54"/>
  <c r="EQ160" i="54"/>
  <c r="ER160" i="54"/>
  <c r="ES160" i="54"/>
  <c r="EP160" i="54"/>
  <c r="ET160" i="54"/>
  <c r="EX195" i="54"/>
  <c r="EV195" i="54"/>
  <c r="EU195" i="54"/>
  <c r="EW195" i="54"/>
  <c r="EY195" i="54"/>
  <c r="EO259" i="54"/>
  <c r="EL259" i="54"/>
  <c r="EK259" i="54"/>
  <c r="EN259" i="54"/>
  <c r="EM259" i="54"/>
  <c r="DU259" i="54"/>
  <c r="EG5" i="54"/>
  <c r="EI5" i="54"/>
  <c r="EH5" i="54"/>
  <c r="EF5" i="54"/>
  <c r="EJ5" i="54"/>
  <c r="EX5" i="54"/>
  <c r="EU5" i="54"/>
  <c r="EV5" i="54"/>
  <c r="EW5" i="54"/>
  <c r="EY5" i="54"/>
  <c r="EO255" i="54"/>
  <c r="EL255" i="54"/>
  <c r="EK255" i="54"/>
  <c r="EN255" i="54"/>
  <c r="EM255" i="54"/>
  <c r="DU255" i="54"/>
  <c r="ER140" i="54"/>
  <c r="EQ140" i="54"/>
  <c r="ES140" i="54"/>
  <c r="ET140" i="54"/>
  <c r="EP140" i="54"/>
  <c r="EX232" i="54"/>
  <c r="EV232" i="54"/>
  <c r="EU232" i="54"/>
  <c r="EW232" i="54"/>
  <c r="EY232" i="54"/>
  <c r="EX132" i="54"/>
  <c r="EV132" i="54"/>
  <c r="EU132" i="54"/>
  <c r="EY132" i="54"/>
  <c r="EW132" i="54"/>
  <c r="DU132" i="54"/>
  <c r="EQ180" i="54"/>
  <c r="ER180" i="54"/>
  <c r="ES180" i="54"/>
  <c r="ET180" i="54"/>
  <c r="EP180" i="54"/>
  <c r="ER212" i="54"/>
  <c r="EQ212" i="54"/>
  <c r="ES212" i="54"/>
  <c r="ET212" i="54"/>
  <c r="EP212" i="54"/>
  <c r="EO276" i="54"/>
  <c r="EL276" i="54"/>
  <c r="EK276" i="54"/>
  <c r="EN276" i="54"/>
  <c r="EM276" i="54"/>
  <c r="EX152" i="54"/>
  <c r="EU152" i="54"/>
  <c r="EV152" i="54"/>
  <c r="EY152" i="54"/>
  <c r="EW152" i="54"/>
  <c r="ER76" i="54"/>
  <c r="EQ76" i="54"/>
  <c r="ES76" i="54"/>
  <c r="ET76" i="54"/>
  <c r="EP76" i="54"/>
  <c r="EX208" i="54"/>
  <c r="EV208" i="54"/>
  <c r="EU208" i="54"/>
  <c r="EY208" i="54"/>
  <c r="EW208" i="54"/>
  <c r="EQ15" i="54"/>
  <c r="ER15" i="54"/>
  <c r="ES15" i="54"/>
  <c r="ET15" i="54"/>
  <c r="EP15" i="54"/>
  <c r="EO47" i="54"/>
  <c r="EL47" i="54"/>
  <c r="EN47" i="54"/>
  <c r="EM47" i="54"/>
  <c r="EK47" i="54"/>
  <c r="DU47" i="54"/>
  <c r="EO63" i="54"/>
  <c r="EL63" i="54"/>
  <c r="EK63" i="54"/>
  <c r="EN63" i="54"/>
  <c r="EM63" i="54"/>
  <c r="EX79" i="54"/>
  <c r="EV79" i="54"/>
  <c r="EU79" i="54"/>
  <c r="EW79" i="54"/>
  <c r="EY79" i="54"/>
  <c r="EO111" i="54"/>
  <c r="EL111" i="54"/>
  <c r="EK111" i="54"/>
  <c r="EN111" i="54"/>
  <c r="EM111" i="54"/>
  <c r="DU111" i="54"/>
  <c r="EX127" i="54"/>
  <c r="EV127" i="54"/>
  <c r="EU127" i="54"/>
  <c r="EY127" i="54"/>
  <c r="EW127" i="54"/>
  <c r="EQ143" i="54"/>
  <c r="ER143" i="54"/>
  <c r="ES143" i="54"/>
  <c r="ET143" i="54"/>
  <c r="EP143" i="54"/>
  <c r="EG16" i="54"/>
  <c r="EF16" i="54"/>
  <c r="EH16" i="54"/>
  <c r="EJ16" i="54"/>
  <c r="EI16" i="54"/>
  <c r="EX16" i="54"/>
  <c r="EU16" i="54"/>
  <c r="EV16" i="54"/>
  <c r="EW16" i="54"/>
  <c r="EY16" i="54"/>
  <c r="EO13" i="54"/>
  <c r="EL13" i="54"/>
  <c r="EN13" i="54"/>
  <c r="EK13" i="54"/>
  <c r="EM13" i="54"/>
  <c r="ER29" i="54"/>
  <c r="EQ29" i="54"/>
  <c r="ES29" i="54"/>
  <c r="ET29" i="54"/>
  <c r="EP29" i="54"/>
  <c r="ER61" i="54"/>
  <c r="EQ61" i="54"/>
  <c r="ET61" i="54"/>
  <c r="ES61" i="54"/>
  <c r="EP61" i="54"/>
  <c r="EX77" i="54"/>
  <c r="EU77" i="54"/>
  <c r="EV77" i="54"/>
  <c r="EW77" i="54"/>
  <c r="EY77" i="54"/>
  <c r="DY93" i="54"/>
  <c r="DZ93" i="54"/>
  <c r="DW93" i="54"/>
  <c r="DV93" i="54"/>
  <c r="DX93" i="54"/>
  <c r="EO93" i="54"/>
  <c r="EL93" i="54"/>
  <c r="EK93" i="54"/>
  <c r="EN93" i="54"/>
  <c r="EM93" i="54"/>
  <c r="EX109" i="54"/>
  <c r="EV109" i="54"/>
  <c r="EU109" i="54"/>
  <c r="EW109" i="54"/>
  <c r="EY109" i="54"/>
  <c r="EX125" i="54"/>
  <c r="EV125" i="54"/>
  <c r="EU125" i="54"/>
  <c r="EW125" i="54"/>
  <c r="EY125" i="54"/>
  <c r="ER157" i="54"/>
  <c r="ES157" i="54"/>
  <c r="EQ157" i="54"/>
  <c r="EP157" i="54"/>
  <c r="ET157" i="54"/>
  <c r="DU157" i="54"/>
  <c r="ER173" i="54"/>
  <c r="EQ173" i="54"/>
  <c r="ES173" i="54"/>
  <c r="ET173" i="54"/>
  <c r="EP173" i="54"/>
  <c r="EX189" i="54"/>
  <c r="EV189" i="54"/>
  <c r="EU189" i="54"/>
  <c r="EY189" i="54"/>
  <c r="EW189" i="54"/>
  <c r="EO221" i="54"/>
  <c r="EL221" i="54"/>
  <c r="EN221" i="54"/>
  <c r="EK221" i="54"/>
  <c r="EM221" i="54"/>
  <c r="DU221" i="54"/>
  <c r="EX237" i="54"/>
  <c r="EV237" i="54"/>
  <c r="EU237" i="54"/>
  <c r="EW237" i="54"/>
  <c r="EY237" i="54"/>
  <c r="EX253" i="54"/>
  <c r="EV253" i="54"/>
  <c r="EU253" i="54"/>
  <c r="EW253" i="54"/>
  <c r="EY253" i="54"/>
  <c r="DU269" i="54"/>
  <c r="ER285" i="54"/>
  <c r="EQ285" i="54"/>
  <c r="ES285" i="54"/>
  <c r="ET285" i="54"/>
  <c r="EP285" i="54"/>
  <c r="EX18" i="54"/>
  <c r="EV18" i="54"/>
  <c r="EU18" i="54"/>
  <c r="EY18" i="54"/>
  <c r="EW18" i="54"/>
  <c r="EQ34" i="54"/>
  <c r="ER34" i="54"/>
  <c r="ES34" i="54"/>
  <c r="ET34" i="54"/>
  <c r="EP34" i="54"/>
  <c r="ER66" i="54"/>
  <c r="EQ66" i="54"/>
  <c r="ES66" i="54"/>
  <c r="ET66" i="54"/>
  <c r="EP66" i="54"/>
  <c r="DU66" i="54"/>
  <c r="EJ82" i="54"/>
  <c r="EI82" i="54"/>
  <c r="EF82" i="54"/>
  <c r="EH82" i="54"/>
  <c r="EG82" i="54"/>
  <c r="EX82" i="54"/>
  <c r="EV82" i="54"/>
  <c r="EU82" i="54"/>
  <c r="EF83" i="54" s="1"/>
  <c r="EW82" i="54"/>
  <c r="EY82" i="54"/>
  <c r="EX98" i="54"/>
  <c r="EV98" i="54"/>
  <c r="EU98" i="54"/>
  <c r="EW98" i="54"/>
  <c r="EY98" i="54"/>
  <c r="EO130" i="54"/>
  <c r="EK130" i="54"/>
  <c r="EL130" i="54"/>
  <c r="EM130" i="54"/>
  <c r="EN130" i="54"/>
  <c r="DU130" i="54"/>
  <c r="ER146" i="54"/>
  <c r="EQ146" i="54"/>
  <c r="ES146" i="54"/>
  <c r="ET146" i="54"/>
  <c r="EP146" i="54"/>
  <c r="EX162" i="54"/>
  <c r="EU162" i="54"/>
  <c r="EV162" i="54"/>
  <c r="EY162" i="54"/>
  <c r="EW162" i="54"/>
  <c r="EO194" i="54"/>
  <c r="EL194" i="54"/>
  <c r="EN194" i="54"/>
  <c r="EM194" i="54"/>
  <c r="EK194" i="54"/>
  <c r="DU194" i="54"/>
  <c r="ER210" i="54"/>
  <c r="EQ210" i="54"/>
  <c r="ES210" i="54"/>
  <c r="ET210" i="54"/>
  <c r="EP210" i="54"/>
  <c r="EO226" i="54"/>
  <c r="EL226" i="54"/>
  <c r="EN226" i="54"/>
  <c r="EK226" i="54"/>
  <c r="EM226" i="54"/>
  <c r="EC258" i="54"/>
  <c r="EB258" i="54"/>
  <c r="EA258" i="54"/>
  <c r="ED258" i="54"/>
  <c r="EE258" i="54"/>
  <c r="ER258" i="54"/>
  <c r="ET258" i="54"/>
  <c r="ES258" i="54"/>
  <c r="EQ258" i="54"/>
  <c r="EP258" i="54"/>
  <c r="DU258" i="54"/>
  <c r="ER274" i="54"/>
  <c r="EQ274" i="54"/>
  <c r="ES274" i="54"/>
  <c r="ET274" i="54"/>
  <c r="EP274" i="54"/>
  <c r="EO290" i="54"/>
  <c r="EK290" i="54"/>
  <c r="EN290" i="54"/>
  <c r="EM290" i="54"/>
  <c r="EL290" i="54"/>
  <c r="ER248" i="54"/>
  <c r="EQ248" i="54"/>
  <c r="ET248" i="54"/>
  <c r="ES248" i="54"/>
  <c r="EP248" i="54"/>
  <c r="DU248" i="54"/>
  <c r="EO200" i="54"/>
  <c r="EL200" i="54"/>
  <c r="EN200" i="54"/>
  <c r="EK200" i="54"/>
  <c r="EM200" i="54"/>
  <c r="EX48" i="54"/>
  <c r="EU48" i="54"/>
  <c r="EV48" i="54"/>
  <c r="EY48" i="54"/>
  <c r="EW48" i="54"/>
  <c r="EO171" i="54"/>
  <c r="EL171" i="54"/>
  <c r="EK171" i="54"/>
  <c r="EM171" i="54"/>
  <c r="EN171" i="54"/>
  <c r="DU171" i="54"/>
  <c r="EJ203" i="54"/>
  <c r="EI203" i="54"/>
  <c r="EF203" i="54"/>
  <c r="EG203" i="54"/>
  <c r="EH203" i="54"/>
  <c r="EX203" i="54"/>
  <c r="EV203" i="54"/>
  <c r="EG204" i="54" s="1"/>
  <c r="EU203" i="54"/>
  <c r="EW203" i="54"/>
  <c r="EY203" i="54"/>
  <c r="EX235" i="54"/>
  <c r="EV235" i="54"/>
  <c r="EU235" i="54"/>
  <c r="EY235" i="54"/>
  <c r="EW235" i="54"/>
  <c r="EO72" i="54"/>
  <c r="EL72" i="54"/>
  <c r="EK72" i="54"/>
  <c r="EM72" i="54"/>
  <c r="EN72" i="54"/>
  <c r="DU72" i="54"/>
  <c r="EO191" i="54"/>
  <c r="EL191" i="54"/>
  <c r="EN191" i="54"/>
  <c r="EK191" i="54"/>
  <c r="EM191" i="54"/>
  <c r="EX176" i="54"/>
  <c r="EV176" i="54"/>
  <c r="EU176" i="54"/>
  <c r="EW176" i="54"/>
  <c r="EY176" i="54"/>
  <c r="ER264" i="54"/>
  <c r="EQ264" i="54"/>
  <c r="ES264" i="54"/>
  <c r="ET264" i="54"/>
  <c r="EP264" i="54"/>
  <c r="EX84" i="54"/>
  <c r="EV84" i="54"/>
  <c r="EU84" i="54"/>
  <c r="EY84" i="54"/>
  <c r="EW84" i="54"/>
  <c r="DV148" i="54"/>
  <c r="DX148" i="54"/>
  <c r="DW148" i="54"/>
  <c r="DY148" i="54"/>
  <c r="DZ148" i="54"/>
  <c r="EO148" i="54"/>
  <c r="EL148" i="54"/>
  <c r="DW149" i="54" s="1"/>
  <c r="EK148" i="54"/>
  <c r="EN148" i="54"/>
  <c r="DY149" i="54" s="1"/>
  <c r="EM148" i="54"/>
  <c r="ER188" i="54"/>
  <c r="ES188" i="54"/>
  <c r="EP188" i="54"/>
  <c r="ET188" i="54"/>
  <c r="EQ188" i="54"/>
  <c r="ER252" i="54"/>
  <c r="EQ252" i="54"/>
  <c r="ES252" i="54"/>
  <c r="ET252" i="54"/>
  <c r="EP252" i="54"/>
  <c r="DU252" i="54"/>
  <c r="EX284" i="54"/>
  <c r="EV284" i="54"/>
  <c r="EU284" i="54"/>
  <c r="EW284" i="54"/>
  <c r="EY284" i="54"/>
  <c r="DU284" i="54"/>
  <c r="EX263" i="54"/>
  <c r="EV263" i="54"/>
  <c r="EU263" i="54"/>
  <c r="EW263" i="54"/>
  <c r="EY263" i="54"/>
  <c r="DU263" i="54"/>
  <c r="ER124" i="54"/>
  <c r="EQ124" i="54"/>
  <c r="ES124" i="54"/>
  <c r="ET124" i="54"/>
  <c r="EP124" i="54"/>
  <c r="CE9" i="54"/>
  <c r="CE73" i="54"/>
  <c r="CE137" i="54"/>
  <c r="CE30" i="54"/>
  <c r="CE94" i="54"/>
  <c r="CE124" i="54"/>
  <c r="CE256" i="54"/>
  <c r="CE206" i="54"/>
  <c r="CE277" i="54"/>
  <c r="CE222" i="54"/>
  <c r="EX19" i="54"/>
  <c r="EV19" i="54"/>
  <c r="EU19" i="54"/>
  <c r="EW19" i="54"/>
  <c r="EY19" i="54"/>
  <c r="EX35" i="54"/>
  <c r="EU35" i="54"/>
  <c r="EV35" i="54"/>
  <c r="EW35" i="54"/>
  <c r="EY35" i="54"/>
  <c r="EX51" i="54"/>
  <c r="EV51" i="54"/>
  <c r="EU51" i="54"/>
  <c r="EW51" i="54"/>
  <c r="EY51" i="54"/>
  <c r="EQ83" i="54"/>
  <c r="ER83" i="54"/>
  <c r="ES83" i="54"/>
  <c r="ET83" i="54"/>
  <c r="EP83" i="54"/>
  <c r="ER99" i="54"/>
  <c r="EQ99" i="54"/>
  <c r="ES99" i="54"/>
  <c r="ET99" i="54"/>
  <c r="EP99" i="54"/>
  <c r="EH115" i="54"/>
  <c r="EJ115" i="54"/>
  <c r="EI115" i="54"/>
  <c r="EF115" i="54"/>
  <c r="EG115" i="54"/>
  <c r="EX115" i="54"/>
  <c r="EU115" i="54"/>
  <c r="EV115" i="54"/>
  <c r="EW115" i="54"/>
  <c r="EY115" i="54"/>
  <c r="EO147" i="54"/>
  <c r="EL147" i="54"/>
  <c r="EK147" i="54"/>
  <c r="EN147" i="54"/>
  <c r="EM147" i="54"/>
  <c r="EX163" i="54"/>
  <c r="EU163" i="54"/>
  <c r="EV163" i="54"/>
  <c r="EW163" i="54"/>
  <c r="EY163" i="54"/>
  <c r="EO20" i="54"/>
  <c r="EK20" i="54"/>
  <c r="EN20" i="54"/>
  <c r="EM20" i="54"/>
  <c r="EL20" i="54"/>
  <c r="EO81" i="54"/>
  <c r="EL81" i="54"/>
  <c r="EK81" i="54"/>
  <c r="EN81" i="54"/>
  <c r="EM81" i="54"/>
  <c r="EO97" i="54"/>
  <c r="EL97" i="54"/>
  <c r="EK97" i="54"/>
  <c r="EM97" i="54"/>
  <c r="EN97" i="54"/>
  <c r="EO113" i="54"/>
  <c r="EL113" i="54"/>
  <c r="EK113" i="54"/>
  <c r="EN113" i="54"/>
  <c r="EM113" i="54"/>
  <c r="EX145" i="54"/>
  <c r="EV145" i="54"/>
  <c r="EU145" i="54"/>
  <c r="EW145" i="54"/>
  <c r="EY145" i="54"/>
  <c r="ER161" i="54"/>
  <c r="EQ161" i="54"/>
  <c r="ES161" i="54"/>
  <c r="ET161" i="54"/>
  <c r="EP161" i="54"/>
  <c r="EX177" i="54"/>
  <c r="EV177" i="54"/>
  <c r="EU177" i="54"/>
  <c r="EW177" i="54"/>
  <c r="EY177" i="54"/>
  <c r="EO209" i="54"/>
  <c r="EL209" i="54"/>
  <c r="EK209" i="54"/>
  <c r="EM209" i="54"/>
  <c r="EN209" i="54"/>
  <c r="EH225" i="54"/>
  <c r="EJ225" i="54"/>
  <c r="EF225" i="54"/>
  <c r="EG225" i="54"/>
  <c r="EI225" i="54"/>
  <c r="EX225" i="54"/>
  <c r="EV225" i="54"/>
  <c r="EU225" i="54"/>
  <c r="EY225" i="54"/>
  <c r="EW225" i="54"/>
  <c r="ER241" i="54"/>
  <c r="EQ241" i="54"/>
  <c r="ES241" i="54"/>
  <c r="ET241" i="54"/>
  <c r="EP241" i="54"/>
  <c r="EX273" i="54"/>
  <c r="EU273" i="54"/>
  <c r="EV273" i="54"/>
  <c r="EW273" i="54"/>
  <c r="EY273" i="54"/>
  <c r="EO289" i="54"/>
  <c r="EL289" i="54"/>
  <c r="EN289" i="54"/>
  <c r="EK289" i="54"/>
  <c r="EM289" i="54"/>
  <c r="EO22" i="54"/>
  <c r="EL22" i="54"/>
  <c r="EN22" i="54"/>
  <c r="EK22" i="54"/>
  <c r="EM22" i="54"/>
  <c r="EX54" i="54"/>
  <c r="EU54" i="54"/>
  <c r="EV54" i="54"/>
  <c r="EY54" i="54"/>
  <c r="EW54" i="54"/>
  <c r="EX70" i="54"/>
  <c r="EV70" i="54"/>
  <c r="EU70" i="54"/>
  <c r="EW70" i="54"/>
  <c r="EY70" i="54"/>
  <c r="EX86" i="54"/>
  <c r="EV86" i="54"/>
  <c r="EU86" i="54"/>
  <c r="EW86" i="54"/>
  <c r="EY86" i="54"/>
  <c r="EO118" i="54"/>
  <c r="EL118" i="54"/>
  <c r="EN118" i="54"/>
  <c r="EK118" i="54"/>
  <c r="EM118" i="54"/>
  <c r="EO134" i="54"/>
  <c r="EL134" i="54"/>
  <c r="EK134" i="54"/>
  <c r="EM134" i="54"/>
  <c r="EN134" i="54"/>
  <c r="EO150" i="54"/>
  <c r="EL150" i="54"/>
  <c r="EK150" i="54"/>
  <c r="EN150" i="54"/>
  <c r="EM150" i="54"/>
  <c r="ER182" i="54"/>
  <c r="EQ182" i="54"/>
  <c r="ET182" i="54"/>
  <c r="ES182" i="54"/>
  <c r="EP182" i="54"/>
  <c r="ER198" i="54"/>
  <c r="EQ198" i="54"/>
  <c r="EP198" i="54"/>
  <c r="ES198" i="54"/>
  <c r="ET198" i="54"/>
  <c r="EB214" i="54"/>
  <c r="ED214" i="54"/>
  <c r="EA214" i="54"/>
  <c r="EE214" i="54"/>
  <c r="EC214" i="54"/>
  <c r="ER214" i="54"/>
  <c r="EQ214" i="54"/>
  <c r="ES214" i="54"/>
  <c r="ET214" i="54"/>
  <c r="EP214" i="54"/>
  <c r="EO246" i="54"/>
  <c r="EL246" i="54"/>
  <c r="EN246" i="54"/>
  <c r="EK246" i="54"/>
  <c r="EM246" i="54"/>
  <c r="ER262" i="54"/>
  <c r="EQ262" i="54"/>
  <c r="ES262" i="54"/>
  <c r="ET262" i="54"/>
  <c r="EP262" i="54"/>
  <c r="EO278" i="54"/>
  <c r="EL278" i="54"/>
  <c r="EK278" i="54"/>
  <c r="EN278" i="54"/>
  <c r="EM278" i="54"/>
  <c r="DY247" i="54"/>
  <c r="DV247" i="54"/>
  <c r="DX247" i="54"/>
  <c r="DW247" i="54"/>
  <c r="DZ247" i="54"/>
  <c r="EO247" i="54"/>
  <c r="EL247" i="54"/>
  <c r="EK247" i="54"/>
  <c r="EN247" i="54"/>
  <c r="EM247" i="54"/>
  <c r="EC280" i="54"/>
  <c r="EB280" i="54"/>
  <c r="EA280" i="54"/>
  <c r="ED280" i="54"/>
  <c r="EE280" i="54"/>
  <c r="ER280" i="54"/>
  <c r="EQ280" i="54"/>
  <c r="ES280" i="54"/>
  <c r="ET280" i="54"/>
  <c r="EP280" i="54"/>
  <c r="EO64" i="54"/>
  <c r="EL64" i="54"/>
  <c r="EK64" i="54"/>
  <c r="EN64" i="54"/>
  <c r="EM64" i="54"/>
  <c r="EO128" i="54"/>
  <c r="EL128" i="54"/>
  <c r="EK128" i="54"/>
  <c r="EN128" i="54"/>
  <c r="EM128" i="54"/>
  <c r="EO179" i="54"/>
  <c r="EL179" i="54"/>
  <c r="EK179" i="54"/>
  <c r="EN179" i="54"/>
  <c r="EM179" i="54"/>
  <c r="EO243" i="54"/>
  <c r="EL243" i="54"/>
  <c r="EK243" i="54"/>
  <c r="EN243" i="54"/>
  <c r="EM243" i="54"/>
  <c r="EO275" i="54"/>
  <c r="EL275" i="54"/>
  <c r="EK275" i="54"/>
  <c r="EN275" i="54"/>
  <c r="EM275" i="54"/>
  <c r="ER207" i="54"/>
  <c r="EQ207" i="54"/>
  <c r="ES207" i="54"/>
  <c r="ET207" i="54"/>
  <c r="EP207" i="54"/>
  <c r="DX60" i="54"/>
  <c r="DZ60" i="54"/>
  <c r="DY60" i="54"/>
  <c r="DW60" i="54"/>
  <c r="DV60" i="54"/>
  <c r="EO60" i="54"/>
  <c r="EL60" i="54"/>
  <c r="EM60" i="54"/>
  <c r="EK60" i="54"/>
  <c r="EN60" i="54"/>
  <c r="DY192" i="54"/>
  <c r="DV192" i="54"/>
  <c r="DX192" i="54"/>
  <c r="DW192" i="54"/>
  <c r="DZ192" i="54"/>
  <c r="EO192" i="54"/>
  <c r="EL192" i="54"/>
  <c r="EN192" i="54"/>
  <c r="EK192" i="54"/>
  <c r="EM192" i="54"/>
  <c r="ER100" i="54"/>
  <c r="EQ100" i="54"/>
  <c r="ES100" i="54"/>
  <c r="ET100" i="54"/>
  <c r="EP100" i="54"/>
  <c r="EQ164" i="54"/>
  <c r="ES164" i="54"/>
  <c r="ET164" i="54"/>
  <c r="ER164" i="54"/>
  <c r="EP164" i="54"/>
  <c r="ER196" i="54"/>
  <c r="EQ196" i="54"/>
  <c r="ES196" i="54"/>
  <c r="EP196" i="54"/>
  <c r="ET196" i="54"/>
  <c r="EO260" i="54"/>
  <c r="EL260" i="54"/>
  <c r="EK260" i="54"/>
  <c r="EM260" i="54"/>
  <c r="EN260" i="54"/>
  <c r="ER56" i="54"/>
  <c r="ES56" i="54"/>
  <c r="EQ56" i="54"/>
  <c r="ET56" i="54"/>
  <c r="EP56" i="54"/>
  <c r="EO199" i="54"/>
  <c r="EL199" i="54"/>
  <c r="EN199" i="54"/>
  <c r="EK199" i="54"/>
  <c r="EM199" i="54"/>
  <c r="EO168" i="54"/>
  <c r="EL168" i="54"/>
  <c r="EK168" i="54"/>
  <c r="EN168" i="54"/>
  <c r="EM168" i="54"/>
  <c r="EX256" i="54"/>
  <c r="EV256" i="54"/>
  <c r="EU256" i="54"/>
  <c r="EW256" i="54"/>
  <c r="EY256" i="54"/>
  <c r="EQ23" i="54"/>
  <c r="ES23" i="54"/>
  <c r="ER23" i="54"/>
  <c r="ET23" i="54"/>
  <c r="EP23" i="54"/>
  <c r="EX39" i="54"/>
  <c r="EV39" i="54"/>
  <c r="EU39" i="54"/>
  <c r="EW39" i="54"/>
  <c r="EY39" i="54"/>
  <c r="EX55" i="54"/>
  <c r="EU55" i="54"/>
  <c r="EV55" i="54"/>
  <c r="EW55" i="54"/>
  <c r="EY55" i="54"/>
  <c r="EX87" i="54"/>
  <c r="EV87" i="54"/>
  <c r="EU87" i="54"/>
  <c r="EY87" i="54"/>
  <c r="EW87" i="54"/>
  <c r="EX103" i="54"/>
  <c r="EV103" i="54"/>
  <c r="EU103" i="54"/>
  <c r="EY103" i="54"/>
  <c r="EW103" i="54"/>
  <c r="EO119" i="54"/>
  <c r="EL119" i="54"/>
  <c r="EM119" i="54"/>
  <c r="EK119" i="54"/>
  <c r="EN119" i="54"/>
  <c r="EX151" i="54"/>
  <c r="EV151" i="54"/>
  <c r="EU151" i="54"/>
  <c r="EW151" i="54"/>
  <c r="EY151" i="54"/>
  <c r="EX8" i="54"/>
  <c r="EU8" i="54"/>
  <c r="EV8" i="54"/>
  <c r="EW8" i="54"/>
  <c r="EY8" i="54"/>
  <c r="EX24" i="54"/>
  <c r="EU24" i="54"/>
  <c r="EV24" i="54"/>
  <c r="EY24" i="54"/>
  <c r="EW24" i="54"/>
  <c r="EX37" i="54"/>
  <c r="EV37" i="54"/>
  <c r="EU37" i="54"/>
  <c r="EW37" i="54"/>
  <c r="EY37" i="54"/>
  <c r="EO53" i="54"/>
  <c r="EL53" i="54"/>
  <c r="EK53" i="54"/>
  <c r="EN53" i="54"/>
  <c r="EM53" i="54"/>
  <c r="EX69" i="54"/>
  <c r="EV69" i="54"/>
  <c r="EU69" i="54"/>
  <c r="EW69" i="54"/>
  <c r="EY69" i="54"/>
  <c r="EQ85" i="54"/>
  <c r="ER85" i="54"/>
  <c r="ES85" i="54"/>
  <c r="ET85" i="54"/>
  <c r="EP85" i="54"/>
  <c r="EX117" i="54"/>
  <c r="EV117" i="54"/>
  <c r="EU117" i="54"/>
  <c r="EY117" i="54"/>
  <c r="EW117" i="54"/>
  <c r="ER133" i="54"/>
  <c r="EQ133" i="54"/>
  <c r="ES133" i="54"/>
  <c r="ET133" i="54"/>
  <c r="EP133" i="54"/>
  <c r="EO149" i="54"/>
  <c r="EL149" i="54"/>
  <c r="EK149" i="54"/>
  <c r="EM149" i="54"/>
  <c r="EN149" i="54"/>
  <c r="EF181" i="54"/>
  <c r="EH181" i="54"/>
  <c r="EJ181" i="54"/>
  <c r="EI181" i="54"/>
  <c r="EG181" i="54"/>
  <c r="EX181" i="54"/>
  <c r="EV181" i="54"/>
  <c r="EU181" i="54"/>
  <c r="EW181" i="54"/>
  <c r="EY181" i="54"/>
  <c r="EO197" i="54"/>
  <c r="EL197" i="54"/>
  <c r="EK197" i="54"/>
  <c r="EN197" i="54"/>
  <c r="EM197" i="54"/>
  <c r="ER213" i="54"/>
  <c r="EQ213" i="54"/>
  <c r="ES213" i="54"/>
  <c r="ET213" i="54"/>
  <c r="EP213" i="54"/>
  <c r="EX277" i="54"/>
  <c r="EV277" i="54"/>
  <c r="EU277" i="54"/>
  <c r="EW277" i="54"/>
  <c r="EY277" i="54"/>
  <c r="EQ10" i="54"/>
  <c r="ES10" i="54"/>
  <c r="ET10" i="54"/>
  <c r="ER10" i="54"/>
  <c r="EP10" i="54"/>
  <c r="EX26" i="54"/>
  <c r="EV26" i="54"/>
  <c r="EU26" i="54"/>
  <c r="EW26" i="54"/>
  <c r="EY26" i="54"/>
  <c r="EO58" i="54"/>
  <c r="EK58" i="54"/>
  <c r="EL58" i="54"/>
  <c r="EM58" i="54"/>
  <c r="EN58" i="54"/>
  <c r="EX74" i="54"/>
  <c r="EU74" i="54"/>
  <c r="EV74" i="54"/>
  <c r="EW74" i="54"/>
  <c r="EY74" i="54"/>
  <c r="EQ90" i="54"/>
  <c r="ES90" i="54"/>
  <c r="ER90" i="54"/>
  <c r="ET90" i="54"/>
  <c r="EP90" i="54"/>
  <c r="EX122" i="54"/>
  <c r="EV122" i="54"/>
  <c r="EU122" i="54"/>
  <c r="EW122" i="54"/>
  <c r="EY122" i="54"/>
  <c r="EX138" i="54"/>
  <c r="EV138" i="54"/>
  <c r="EU138" i="54"/>
  <c r="EW138" i="54"/>
  <c r="EY138" i="54"/>
  <c r="EX154" i="54"/>
  <c r="EV154" i="54"/>
  <c r="EU154" i="54"/>
  <c r="EW154" i="54"/>
  <c r="EY154" i="54"/>
  <c r="EO186" i="54"/>
  <c r="EL186" i="54"/>
  <c r="EK186" i="54"/>
  <c r="EN186" i="54"/>
  <c r="EM186" i="54"/>
  <c r="ER202" i="54"/>
  <c r="EQ202" i="54"/>
  <c r="ES202" i="54"/>
  <c r="EP202" i="54"/>
  <c r="ET202" i="54"/>
  <c r="EX218" i="54"/>
  <c r="EV218" i="54"/>
  <c r="EU218" i="54"/>
  <c r="EY218" i="54"/>
  <c r="EW218" i="54"/>
  <c r="ER250" i="54"/>
  <c r="ES250" i="54"/>
  <c r="EQ250" i="54"/>
  <c r="ET250" i="54"/>
  <c r="EP250" i="54"/>
  <c r="EO266" i="54"/>
  <c r="EL266" i="54"/>
  <c r="EK266" i="54"/>
  <c r="EN266" i="54"/>
  <c r="EM266" i="54"/>
  <c r="ER282" i="54"/>
  <c r="EQ282" i="54"/>
  <c r="ET282" i="54"/>
  <c r="ES282" i="54"/>
  <c r="EP282" i="54"/>
  <c r="EO279" i="54"/>
  <c r="EL279" i="54"/>
  <c r="EN279" i="54"/>
  <c r="EK279" i="54"/>
  <c r="EM279" i="54"/>
  <c r="EO28" i="54"/>
  <c r="EL28" i="54"/>
  <c r="EK28" i="54"/>
  <c r="EN28" i="54"/>
  <c r="EM28" i="54"/>
  <c r="EO80" i="54"/>
  <c r="EL80" i="54"/>
  <c r="EK80" i="54"/>
  <c r="EN80" i="54"/>
  <c r="EM80" i="54"/>
  <c r="EO144" i="54"/>
  <c r="EL144" i="54"/>
  <c r="EK144" i="54"/>
  <c r="EN144" i="54"/>
  <c r="EM144" i="54"/>
  <c r="EX187" i="54"/>
  <c r="EU187" i="54"/>
  <c r="EV187" i="54"/>
  <c r="EY187" i="54"/>
  <c r="EW187" i="54"/>
  <c r="EO251" i="54"/>
  <c r="EL251" i="54"/>
  <c r="EN251" i="54"/>
  <c r="EK251" i="54"/>
  <c r="EM251" i="54"/>
  <c r="EX283" i="54"/>
  <c r="EV283" i="54"/>
  <c r="EU283" i="54"/>
  <c r="EY283" i="54"/>
  <c r="EW283" i="54"/>
  <c r="ER231" i="54"/>
  <c r="EQ231" i="54"/>
  <c r="ES231" i="54"/>
  <c r="ET231" i="54"/>
  <c r="EP231" i="54"/>
  <c r="EO92" i="54"/>
  <c r="EL92" i="54"/>
  <c r="EK92" i="54"/>
  <c r="EN92" i="54"/>
  <c r="EM92" i="54"/>
  <c r="ER216" i="54"/>
  <c r="EQ216" i="54"/>
  <c r="ES216" i="54"/>
  <c r="ET216" i="54"/>
  <c r="EP216" i="54"/>
  <c r="ER116" i="54"/>
  <c r="EQ116" i="54"/>
  <c r="ES116" i="54"/>
  <c r="ET116" i="54"/>
  <c r="EP116" i="54"/>
  <c r="EQ172" i="54"/>
  <c r="ER172" i="54"/>
  <c r="ES172" i="54"/>
  <c r="ET172" i="54"/>
  <c r="EP172" i="54"/>
  <c r="EX204" i="54"/>
  <c r="EU204" i="54"/>
  <c r="EV204" i="54"/>
  <c r="EW204" i="54"/>
  <c r="EY204" i="54"/>
  <c r="ER268" i="54"/>
  <c r="EQ268" i="54"/>
  <c r="ES268" i="54"/>
  <c r="ET268" i="54"/>
  <c r="EP268" i="54"/>
  <c r="EF104" i="54"/>
  <c r="EJ104" i="54"/>
  <c r="EG104" i="54"/>
  <c r="EH104" i="54"/>
  <c r="EI104" i="54"/>
  <c r="EX104" i="54"/>
  <c r="EV104" i="54"/>
  <c r="EU104" i="54"/>
  <c r="EY104" i="54"/>
  <c r="EW104" i="54"/>
  <c r="EQ44" i="54"/>
  <c r="ER44" i="54"/>
  <c r="ES44" i="54"/>
  <c r="ET44" i="54"/>
  <c r="EP44" i="54"/>
  <c r="EX184" i="54"/>
  <c r="EU184" i="54"/>
  <c r="EV184" i="54"/>
  <c r="EY184" i="54"/>
  <c r="EW184" i="54"/>
  <c r="EX288" i="54"/>
  <c r="EV288" i="54"/>
  <c r="EU288" i="54"/>
  <c r="EW288" i="54"/>
  <c r="EY288" i="54"/>
  <c r="EQ11" i="54"/>
  <c r="ER11" i="54"/>
  <c r="ES11" i="54"/>
  <c r="ET11" i="54"/>
  <c r="EP11" i="54"/>
  <c r="ED27" i="54"/>
  <c r="EE27" i="54"/>
  <c r="EC27" i="54"/>
  <c r="EA27" i="54"/>
  <c r="EB27" i="54"/>
  <c r="ER27" i="54"/>
  <c r="EQ27" i="54"/>
  <c r="ES27" i="54"/>
  <c r="ET27" i="54"/>
  <c r="EP27" i="54"/>
  <c r="EX43" i="54"/>
  <c r="EV43" i="54"/>
  <c r="EU43" i="54"/>
  <c r="EY43" i="54"/>
  <c r="EW43" i="54"/>
  <c r="EX75" i="54"/>
  <c r="EV75" i="54"/>
  <c r="EU75" i="54"/>
  <c r="EW75" i="54"/>
  <c r="EY75" i="54"/>
  <c r="ER91" i="54"/>
  <c r="EQ91" i="54"/>
  <c r="ES91" i="54"/>
  <c r="ET91" i="54"/>
  <c r="EP91" i="54"/>
  <c r="EX107" i="54"/>
  <c r="EU107" i="54"/>
  <c r="EV107" i="54"/>
  <c r="EW107" i="54"/>
  <c r="EY107" i="54"/>
  <c r="EQ139" i="54"/>
  <c r="ER139" i="54"/>
  <c r="ES139" i="54"/>
  <c r="ET139" i="54"/>
  <c r="EP139" i="54"/>
  <c r="ER155" i="54"/>
  <c r="EQ155" i="54"/>
  <c r="ES155" i="54"/>
  <c r="ET155" i="54"/>
  <c r="EP155" i="54"/>
  <c r="EO12" i="54"/>
  <c r="EL12" i="54"/>
  <c r="EK12" i="54"/>
  <c r="EM12" i="54"/>
  <c r="EN12" i="54"/>
  <c r="EO25" i="54"/>
  <c r="EL25" i="54"/>
  <c r="EK25" i="54"/>
  <c r="EN25" i="54"/>
  <c r="EM25" i="54"/>
  <c r="EX41" i="54"/>
  <c r="EV41" i="54"/>
  <c r="EU41" i="54"/>
  <c r="EW41" i="54"/>
  <c r="EY41" i="54"/>
  <c r="EX57" i="54"/>
  <c r="EU57" i="54"/>
  <c r="EV57" i="54"/>
  <c r="EW57" i="54"/>
  <c r="EY57" i="54"/>
  <c r="EO89" i="54"/>
  <c r="EL89" i="54"/>
  <c r="EK89" i="54"/>
  <c r="EM89" i="54"/>
  <c r="EN89" i="54"/>
  <c r="EO105" i="54"/>
  <c r="EL105" i="54"/>
  <c r="EK105" i="54"/>
  <c r="EM105" i="54"/>
  <c r="EN105" i="54"/>
  <c r="EX121" i="54"/>
  <c r="EV121" i="54"/>
  <c r="EU121" i="54"/>
  <c r="EY121" i="54"/>
  <c r="EW121" i="54"/>
  <c r="EX153" i="54"/>
  <c r="EU153" i="54"/>
  <c r="EV153" i="54"/>
  <c r="EW153" i="54"/>
  <c r="EY153" i="54"/>
  <c r="ER169" i="54"/>
  <c r="EQ169" i="54"/>
  <c r="ET169" i="54"/>
  <c r="ES169" i="54"/>
  <c r="EP169" i="54"/>
  <c r="EX185" i="54"/>
  <c r="EV185" i="54"/>
  <c r="EU185" i="54"/>
  <c r="EY185" i="54"/>
  <c r="EW185" i="54"/>
  <c r="EO217" i="54"/>
  <c r="EL217" i="54"/>
  <c r="EN217" i="54"/>
  <c r="EM217" i="54"/>
  <c r="EK217" i="54"/>
  <c r="EO233" i="54"/>
  <c r="EL233" i="54"/>
  <c r="EN233" i="54"/>
  <c r="EK233" i="54"/>
  <c r="EM233" i="54"/>
  <c r="ER249" i="54"/>
  <c r="EQ249" i="54"/>
  <c r="ES249" i="54"/>
  <c r="ET249" i="54"/>
  <c r="EP249" i="54"/>
  <c r="EX281" i="54"/>
  <c r="EV281" i="54"/>
  <c r="EU281" i="54"/>
  <c r="EY281" i="54"/>
  <c r="EW281" i="54"/>
  <c r="ER14" i="54"/>
  <c r="EQ14" i="54"/>
  <c r="ES14" i="54"/>
  <c r="ET14" i="54"/>
  <c r="EP14" i="54"/>
  <c r="EO30" i="54"/>
  <c r="EL30" i="54"/>
  <c r="EK30" i="54"/>
  <c r="EM30" i="54"/>
  <c r="EN30" i="54"/>
  <c r="EQ62" i="54"/>
  <c r="ER62" i="54"/>
  <c r="ET62" i="54"/>
  <c r="ES62" i="54"/>
  <c r="EP62" i="54"/>
  <c r="EO78" i="54"/>
  <c r="EL78" i="54"/>
  <c r="EK78" i="54"/>
  <c r="EM78" i="54"/>
  <c r="EN78" i="54"/>
  <c r="EO94" i="54"/>
  <c r="EL94" i="54"/>
  <c r="EK94" i="54"/>
  <c r="EN94" i="54"/>
  <c r="EM94" i="54"/>
  <c r="DY126" i="54"/>
  <c r="DV126" i="54"/>
  <c r="DX126" i="54"/>
  <c r="DW126" i="54"/>
  <c r="DZ126" i="54"/>
  <c r="EO126" i="54"/>
  <c r="EL126" i="54"/>
  <c r="EN126" i="54"/>
  <c r="EK126" i="54"/>
  <c r="EM126" i="54"/>
  <c r="EX142" i="54"/>
  <c r="EV142" i="54"/>
  <c r="EU142" i="54"/>
  <c r="EY142" i="54"/>
  <c r="EW142" i="54"/>
  <c r="EO158" i="54"/>
  <c r="EL158" i="54"/>
  <c r="EK158" i="54"/>
  <c r="EM158" i="54"/>
  <c r="EN158" i="54"/>
  <c r="EX190" i="54"/>
  <c r="EV190" i="54"/>
  <c r="EU190" i="54"/>
  <c r="EY190" i="54"/>
  <c r="EW190" i="54"/>
  <c r="EX206" i="54"/>
  <c r="EV206" i="54"/>
  <c r="EU206" i="54"/>
  <c r="EW206" i="54"/>
  <c r="EY206" i="54"/>
  <c r="ER222" i="54"/>
  <c r="EQ222" i="54"/>
  <c r="ES222" i="54"/>
  <c r="ET222" i="54"/>
  <c r="EP222" i="54"/>
  <c r="EX254" i="54"/>
  <c r="EV254" i="54"/>
  <c r="EU254" i="54"/>
  <c r="EY254" i="54"/>
  <c r="EW254" i="54"/>
  <c r="EX270" i="54"/>
  <c r="EV270" i="54"/>
  <c r="EU270" i="54"/>
  <c r="EW270" i="54"/>
  <c r="EY270" i="54"/>
  <c r="EO183" i="54"/>
  <c r="EL183" i="54"/>
  <c r="EN183" i="54"/>
  <c r="EK183" i="54"/>
  <c r="EM183" i="54"/>
  <c r="EO108" i="54"/>
  <c r="EL108" i="54"/>
  <c r="EK108" i="54"/>
  <c r="EN108" i="54"/>
  <c r="EM108" i="54"/>
  <c r="EX32" i="54"/>
  <c r="EU32" i="54"/>
  <c r="EV32" i="54"/>
  <c r="EY32" i="54"/>
  <c r="EW32" i="54"/>
  <c r="EX96" i="54"/>
  <c r="EU96" i="54"/>
  <c r="EV96" i="54"/>
  <c r="EW96" i="54"/>
  <c r="EY96" i="54"/>
  <c r="EX160" i="54"/>
  <c r="EV160" i="54"/>
  <c r="EU160" i="54"/>
  <c r="EY160" i="54"/>
  <c r="EW160" i="54"/>
  <c r="EX227" i="54"/>
  <c r="EV227" i="54"/>
  <c r="EU227" i="54"/>
  <c r="EW227" i="54"/>
  <c r="EY227" i="54"/>
  <c r="EX259" i="54"/>
  <c r="EV259" i="54"/>
  <c r="EU259" i="54"/>
  <c r="EW259" i="54"/>
  <c r="EY259" i="54"/>
  <c r="EC5" i="54"/>
  <c r="ED5" i="54"/>
  <c r="EA5" i="54"/>
  <c r="EB5" i="54"/>
  <c r="EE5" i="54"/>
  <c r="EQ5" i="54"/>
  <c r="ER5" i="54"/>
  <c r="ES5" i="54"/>
  <c r="ET5" i="54"/>
  <c r="EP5" i="54"/>
  <c r="EX167" i="54"/>
  <c r="EU167" i="54"/>
  <c r="EV167" i="54"/>
  <c r="EW167" i="54"/>
  <c r="EY167" i="54"/>
  <c r="ER255" i="54"/>
  <c r="EQ255" i="54"/>
  <c r="ES255" i="54"/>
  <c r="ET255" i="54"/>
  <c r="EP255" i="54"/>
  <c r="EX140" i="54"/>
  <c r="EU140" i="54"/>
  <c r="EV140" i="54"/>
  <c r="EW140" i="54"/>
  <c r="EY140" i="54"/>
  <c r="EX68" i="54"/>
  <c r="EV68" i="54"/>
  <c r="EU68" i="54"/>
  <c r="EW68" i="54"/>
  <c r="EY68" i="54"/>
  <c r="EO132" i="54"/>
  <c r="EL132" i="54"/>
  <c r="EK132" i="54"/>
  <c r="EM132" i="54"/>
  <c r="EN132" i="54"/>
  <c r="EX180" i="54"/>
  <c r="EV180" i="54"/>
  <c r="EU180" i="54"/>
  <c r="EW180" i="54"/>
  <c r="EY180" i="54"/>
  <c r="EO244" i="54"/>
  <c r="EL244" i="54"/>
  <c r="EN244" i="54"/>
  <c r="EK244" i="54"/>
  <c r="EM244" i="54"/>
  <c r="ER276" i="54"/>
  <c r="EQ276" i="54"/>
  <c r="ES276" i="54"/>
  <c r="ET276" i="54"/>
  <c r="EP276" i="54"/>
  <c r="DU276" i="54"/>
  <c r="EO239" i="54"/>
  <c r="EN239" i="54"/>
  <c r="EL239" i="54"/>
  <c r="EK239" i="54"/>
  <c r="EM239" i="54"/>
  <c r="EX76" i="54"/>
  <c r="EV76" i="54"/>
  <c r="EU76" i="54"/>
  <c r="EY76" i="54"/>
  <c r="EW76" i="54"/>
  <c r="EO208" i="54"/>
  <c r="EL208" i="54"/>
  <c r="EK208" i="54"/>
  <c r="EN208" i="54"/>
  <c r="EM208" i="54"/>
  <c r="EO31" i="54"/>
  <c r="EL31" i="54"/>
  <c r="EK31" i="54"/>
  <c r="EM31" i="54"/>
  <c r="EN31" i="54"/>
  <c r="ER47" i="54"/>
  <c r="EQ47" i="54"/>
  <c r="ES47" i="54"/>
  <c r="ET47" i="54"/>
  <c r="EP47" i="54"/>
  <c r="EX63" i="54"/>
  <c r="EU63" i="54"/>
  <c r="EV63" i="54"/>
  <c r="EW63" i="54"/>
  <c r="EY63" i="54"/>
  <c r="EX95" i="54"/>
  <c r="EV95" i="54"/>
  <c r="EU95" i="54"/>
  <c r="EW95" i="54"/>
  <c r="EY95" i="54"/>
  <c r="ER111" i="54"/>
  <c r="EQ111" i="54"/>
  <c r="ES111" i="54"/>
  <c r="ET111" i="54"/>
  <c r="EP111" i="54"/>
  <c r="EO127" i="54"/>
  <c r="EL127" i="54"/>
  <c r="EK127" i="54"/>
  <c r="EN127" i="54"/>
  <c r="EM127" i="54"/>
  <c r="DW159" i="54"/>
  <c r="DV159" i="54"/>
  <c r="DY159" i="54"/>
  <c r="DZ159" i="54"/>
  <c r="DX159" i="54"/>
  <c r="EO159" i="54"/>
  <c r="EL159" i="54"/>
  <c r="EK159" i="54"/>
  <c r="EN159" i="54"/>
  <c r="EM159" i="54"/>
  <c r="DY16" i="54"/>
  <c r="DV16" i="54"/>
  <c r="DZ16" i="54"/>
  <c r="DX16" i="54"/>
  <c r="DW16" i="54"/>
  <c r="EO16" i="54"/>
  <c r="EL16" i="54"/>
  <c r="EK16" i="54"/>
  <c r="EN16" i="54"/>
  <c r="EM16" i="54"/>
  <c r="EX13" i="54"/>
  <c r="EU13" i="54"/>
  <c r="EV13" i="54"/>
  <c r="EY13" i="54"/>
  <c r="EW13" i="54"/>
  <c r="EQ45" i="54"/>
  <c r="ES45" i="54"/>
  <c r="ET45" i="54"/>
  <c r="ER45" i="54"/>
  <c r="EP45" i="54"/>
  <c r="EX61" i="54"/>
  <c r="EU61" i="54"/>
  <c r="EV61" i="54"/>
  <c r="EW61" i="54"/>
  <c r="EY61" i="54"/>
  <c r="EO77" i="54"/>
  <c r="EL77" i="54"/>
  <c r="EK77" i="54"/>
  <c r="EN77" i="54"/>
  <c r="EM77" i="54"/>
  <c r="EA93" i="54"/>
  <c r="EC93" i="54"/>
  <c r="EB93" i="54"/>
  <c r="ED93" i="54"/>
  <c r="EE93" i="54"/>
  <c r="EQ93" i="54"/>
  <c r="ER93" i="54"/>
  <c r="ES93" i="54"/>
  <c r="ED94" i="54" s="1"/>
  <c r="ET93" i="54"/>
  <c r="EE94" i="54" s="1"/>
  <c r="EP93" i="54"/>
  <c r="EO109" i="54"/>
  <c r="EL109" i="54"/>
  <c r="EK109" i="54"/>
  <c r="EN109" i="54"/>
  <c r="EM109" i="54"/>
  <c r="EO141" i="54"/>
  <c r="EL141" i="54"/>
  <c r="EK141" i="54"/>
  <c r="EM141" i="54"/>
  <c r="EN141" i="54"/>
  <c r="EX157" i="54"/>
  <c r="EV157" i="54"/>
  <c r="EU157" i="54"/>
  <c r="EW157" i="54"/>
  <c r="EY157" i="54"/>
  <c r="EX173" i="54"/>
  <c r="EV173" i="54"/>
  <c r="EU173" i="54"/>
  <c r="EW173" i="54"/>
  <c r="EY173" i="54"/>
  <c r="ER205" i="54"/>
  <c r="ES205" i="54"/>
  <c r="EQ205" i="54"/>
  <c r="ET205" i="54"/>
  <c r="EP205" i="54"/>
  <c r="EX221" i="54"/>
  <c r="EV221" i="54"/>
  <c r="EU221" i="54"/>
  <c r="EY221" i="54"/>
  <c r="EW221" i="54"/>
  <c r="ER237" i="54"/>
  <c r="EQ237" i="54"/>
  <c r="ES237" i="54"/>
  <c r="EP237" i="54"/>
  <c r="ET237" i="54"/>
  <c r="EC269" i="54"/>
  <c r="EA269" i="54"/>
  <c r="EE269" i="54"/>
  <c r="ED269" i="54"/>
  <c r="EB269" i="54"/>
  <c r="ER269" i="54"/>
  <c r="EQ269" i="54"/>
  <c r="ES269" i="54"/>
  <c r="ET269" i="54"/>
  <c r="EP269" i="54"/>
  <c r="EX285" i="54"/>
  <c r="EV285" i="54"/>
  <c r="EU285" i="54"/>
  <c r="EW285" i="54"/>
  <c r="EY285" i="54"/>
  <c r="EO18" i="54"/>
  <c r="EL18" i="54"/>
  <c r="EK18" i="54"/>
  <c r="EM18" i="54"/>
  <c r="EN18" i="54"/>
  <c r="EX50" i="54"/>
  <c r="EV50" i="54"/>
  <c r="EU50" i="54"/>
  <c r="EY50" i="54"/>
  <c r="EW50" i="54"/>
  <c r="EX66" i="54"/>
  <c r="EV66" i="54"/>
  <c r="EU66" i="54"/>
  <c r="EW66" i="54"/>
  <c r="EY66" i="54"/>
  <c r="EC82" i="54"/>
  <c r="ED82" i="54"/>
  <c r="EA82" i="54"/>
  <c r="EB82" i="54"/>
  <c r="EE82" i="54"/>
  <c r="ER82" i="54"/>
  <c r="EQ82" i="54"/>
  <c r="ES82" i="54"/>
  <c r="ET82" i="54"/>
  <c r="EP82" i="54"/>
  <c r="ER114" i="54"/>
  <c r="EQ114" i="54"/>
  <c r="ET114" i="54"/>
  <c r="ES114" i="54"/>
  <c r="EP114" i="54"/>
  <c r="EX130" i="54"/>
  <c r="EV130" i="54"/>
  <c r="EU130" i="54"/>
  <c r="EW130" i="54"/>
  <c r="EY130" i="54"/>
  <c r="EX146" i="54"/>
  <c r="EV146" i="54"/>
  <c r="EU146" i="54"/>
  <c r="EY146" i="54"/>
  <c r="EW146" i="54"/>
  <c r="EO178" i="54"/>
  <c r="EL178" i="54"/>
  <c r="EN178" i="54"/>
  <c r="EK178" i="54"/>
  <c r="EM178" i="54"/>
  <c r="ER194" i="54"/>
  <c r="ES194" i="54"/>
  <c r="EQ194" i="54"/>
  <c r="ET194" i="54"/>
  <c r="EP194" i="54"/>
  <c r="EO210" i="54"/>
  <c r="EL210" i="54"/>
  <c r="EK210" i="54"/>
  <c r="EN210" i="54"/>
  <c r="EM210" i="54"/>
  <c r="EX242" i="54"/>
  <c r="EV242" i="54"/>
  <c r="EU242" i="54"/>
  <c r="EW242" i="54"/>
  <c r="EY242" i="54"/>
  <c r="DY258" i="54"/>
  <c r="DZ258" i="54"/>
  <c r="DV258" i="54"/>
  <c r="DX258" i="54"/>
  <c r="DW258" i="54"/>
  <c r="EO258" i="54"/>
  <c r="EL258" i="54"/>
  <c r="EN258" i="54"/>
  <c r="EM258" i="54"/>
  <c r="EK258" i="54"/>
  <c r="EO274" i="54"/>
  <c r="EL274" i="54"/>
  <c r="EK274" i="54"/>
  <c r="EN274" i="54"/>
  <c r="EM274" i="54"/>
  <c r="ER215" i="54"/>
  <c r="EQ215" i="54"/>
  <c r="ES215" i="54"/>
  <c r="ET215" i="54"/>
  <c r="EP215" i="54"/>
  <c r="EO248" i="54"/>
  <c r="EL248" i="54"/>
  <c r="EN248" i="54"/>
  <c r="EK248" i="54"/>
  <c r="EM248" i="54"/>
  <c r="ER200" i="54"/>
  <c r="EQ200" i="54"/>
  <c r="ES200" i="54"/>
  <c r="ET200" i="54"/>
  <c r="EP200" i="54"/>
  <c r="EX112" i="54"/>
  <c r="EU112" i="54"/>
  <c r="EV112" i="54"/>
  <c r="EY112" i="54"/>
  <c r="EW112" i="54"/>
  <c r="ER171" i="54"/>
  <c r="EQ171" i="54"/>
  <c r="ET171" i="54"/>
  <c r="ES171" i="54"/>
  <c r="EP171" i="54"/>
  <c r="DY203" i="54"/>
  <c r="DV203" i="54"/>
  <c r="DW203" i="54"/>
  <c r="DZ203" i="54"/>
  <c r="DX203" i="54"/>
  <c r="EO203" i="54"/>
  <c r="EL203" i="54"/>
  <c r="DW204" i="54" s="1"/>
  <c r="EK203" i="54"/>
  <c r="EN203" i="54"/>
  <c r="EM203" i="54"/>
  <c r="EO267" i="54"/>
  <c r="EL267" i="54"/>
  <c r="EN267" i="54"/>
  <c r="EK267" i="54"/>
  <c r="EM267" i="54"/>
  <c r="EQ72" i="54"/>
  <c r="ER72" i="54"/>
  <c r="ES72" i="54"/>
  <c r="ET72" i="54"/>
  <c r="EP72" i="54"/>
  <c r="ER271" i="54"/>
  <c r="EQ271" i="54"/>
  <c r="ES271" i="54"/>
  <c r="ET271" i="54"/>
  <c r="EP271" i="54"/>
  <c r="EO176" i="54"/>
  <c r="EL176" i="54"/>
  <c r="EK176" i="54"/>
  <c r="EN176" i="54"/>
  <c r="EM176" i="54"/>
  <c r="DU264" i="54"/>
  <c r="EO84" i="54"/>
  <c r="EL84" i="54"/>
  <c r="EM84" i="54"/>
  <c r="EK84" i="54"/>
  <c r="EN84" i="54"/>
  <c r="EF148" i="54"/>
  <c r="EI148" i="54"/>
  <c r="EH148" i="54"/>
  <c r="EJ148" i="54"/>
  <c r="EG148" i="54"/>
  <c r="EX148" i="54"/>
  <c r="EU148" i="54"/>
  <c r="EV148" i="54"/>
  <c r="EY148" i="54"/>
  <c r="EW148" i="54"/>
  <c r="EX220" i="54"/>
  <c r="EV220" i="54"/>
  <c r="EU220" i="54"/>
  <c r="EY220" i="54"/>
  <c r="EW220" i="54"/>
  <c r="DU220" i="54"/>
  <c r="EX252" i="54"/>
  <c r="EV252" i="54"/>
  <c r="EU252" i="54"/>
  <c r="EW252" i="54"/>
  <c r="EY252" i="54"/>
  <c r="ER284" i="54"/>
  <c r="EQ284" i="54"/>
  <c r="ES284" i="54"/>
  <c r="ET284" i="54"/>
  <c r="EP284" i="54"/>
  <c r="EQ175" i="54"/>
  <c r="ER175" i="54"/>
  <c r="ES175" i="54"/>
  <c r="ET175" i="54"/>
  <c r="EP175" i="54"/>
  <c r="ER263" i="54"/>
  <c r="EQ263" i="54"/>
  <c r="ES263" i="54"/>
  <c r="ET263" i="54"/>
  <c r="EP263" i="54"/>
  <c r="EX224" i="54"/>
  <c r="EV224" i="54"/>
  <c r="EU224" i="54"/>
  <c r="EY224" i="54"/>
  <c r="EW224" i="54"/>
  <c r="AK327" i="54"/>
  <c r="CE57" i="54"/>
  <c r="CE121" i="54"/>
  <c r="CE28" i="54"/>
  <c r="CE92" i="54"/>
  <c r="CE220" i="54"/>
  <c r="CE173" i="54"/>
  <c r="CE301" i="54"/>
  <c r="CE148" i="54"/>
  <c r="CE177" i="54"/>
  <c r="EO6" i="54"/>
  <c r="EL6" i="54"/>
  <c r="EK6" i="54"/>
  <c r="EM6" i="54"/>
  <c r="EN6" i="54"/>
  <c r="DU6" i="54"/>
  <c r="EQ19" i="54"/>
  <c r="ES19" i="54"/>
  <c r="ET19" i="54"/>
  <c r="ER19" i="54"/>
  <c r="EP19" i="54"/>
  <c r="EQ35" i="54"/>
  <c r="ES35" i="54"/>
  <c r="ER35" i="54"/>
  <c r="ET35" i="54"/>
  <c r="EP35" i="54"/>
  <c r="ER67" i="54"/>
  <c r="EQ67" i="54"/>
  <c r="ES67" i="54"/>
  <c r="ET67" i="54"/>
  <c r="EP67" i="54"/>
  <c r="DU67" i="54"/>
  <c r="EX83" i="54"/>
  <c r="EU83" i="54"/>
  <c r="EV83" i="54"/>
  <c r="EY83" i="54"/>
  <c r="EW83" i="54"/>
  <c r="EX99" i="54"/>
  <c r="EV99" i="54"/>
  <c r="EU99" i="54"/>
  <c r="EY99" i="54"/>
  <c r="EW99" i="54"/>
  <c r="EX131" i="54"/>
  <c r="EV131" i="54"/>
  <c r="EU131" i="54"/>
  <c r="EW131" i="54"/>
  <c r="EY131" i="54"/>
  <c r="DU131" i="54"/>
  <c r="EQ147" i="54"/>
  <c r="ER147" i="54"/>
  <c r="ES147" i="54"/>
  <c r="ET147" i="54"/>
  <c r="EP147" i="54"/>
  <c r="EQ163" i="54"/>
  <c r="ES163" i="54"/>
  <c r="ER163" i="54"/>
  <c r="ET163" i="54"/>
  <c r="EP163" i="54"/>
  <c r="EX17" i="54"/>
  <c r="EV17" i="54"/>
  <c r="EU17" i="54"/>
  <c r="EW17" i="54"/>
  <c r="EY17" i="54"/>
  <c r="EO33" i="54"/>
  <c r="EL33" i="54"/>
  <c r="EN33" i="54"/>
  <c r="EK33" i="54"/>
  <c r="EM33" i="54"/>
  <c r="EF49" i="54"/>
  <c r="EG49" i="54"/>
  <c r="EH49" i="54"/>
  <c r="EJ49" i="54"/>
  <c r="EI49" i="54"/>
  <c r="EX49" i="54"/>
  <c r="EV49" i="54"/>
  <c r="EU49" i="54"/>
  <c r="EY49" i="54"/>
  <c r="EW49" i="54"/>
  <c r="EX65" i="54"/>
  <c r="EV65" i="54"/>
  <c r="EU65" i="54"/>
  <c r="EW65" i="54"/>
  <c r="EY65" i="54"/>
  <c r="ER81" i="54"/>
  <c r="EQ81" i="54"/>
  <c r="ES81" i="54"/>
  <c r="ET81" i="54"/>
  <c r="EP81" i="54"/>
  <c r="EQ97" i="54"/>
  <c r="ER97" i="54"/>
  <c r="ET97" i="54"/>
  <c r="ES97" i="54"/>
  <c r="EP97" i="54"/>
  <c r="DU113" i="54"/>
  <c r="EO129" i="54"/>
  <c r="EL129" i="54"/>
  <c r="EK129" i="54"/>
  <c r="EN129" i="54"/>
  <c r="EM129" i="54"/>
  <c r="DU129" i="54"/>
  <c r="EO145" i="54"/>
  <c r="EL145" i="54"/>
  <c r="EK145" i="54"/>
  <c r="EM145" i="54"/>
  <c r="EN145" i="54"/>
  <c r="EX161" i="54"/>
  <c r="EV161" i="54"/>
  <c r="EU161" i="54"/>
  <c r="EY161" i="54"/>
  <c r="EW161" i="54"/>
  <c r="DU177" i="54"/>
  <c r="EO193" i="54"/>
  <c r="EL193" i="54"/>
  <c r="EN193" i="54"/>
  <c r="EK193" i="54"/>
  <c r="EM193" i="54"/>
  <c r="EX209" i="54"/>
  <c r="EV209" i="54"/>
  <c r="EU209" i="54"/>
  <c r="EY209" i="54"/>
  <c r="EW209" i="54"/>
  <c r="EC225" i="54"/>
  <c r="ED225" i="54"/>
  <c r="EE225" i="54"/>
  <c r="EB225" i="54"/>
  <c r="EA225" i="54"/>
  <c r="ER225" i="54"/>
  <c r="EQ225" i="54"/>
  <c r="ES225" i="54"/>
  <c r="EP225" i="54"/>
  <c r="ET225" i="54"/>
  <c r="ER257" i="54"/>
  <c r="EQ257" i="54"/>
  <c r="ES257" i="54"/>
  <c r="ET257" i="54"/>
  <c r="EP257" i="54"/>
  <c r="DU257" i="54"/>
  <c r="EO273" i="54"/>
  <c r="EL273" i="54"/>
  <c r="EK273" i="54"/>
  <c r="EN273" i="54"/>
  <c r="EM273" i="54"/>
  <c r="DU273" i="54"/>
  <c r="EX289" i="54"/>
  <c r="EV289" i="54"/>
  <c r="EU289" i="54"/>
  <c r="EY289" i="54"/>
  <c r="EW289" i="54"/>
  <c r="EA38" i="54"/>
  <c r="EB38" i="54"/>
  <c r="EC38" i="54"/>
  <c r="ED38" i="54"/>
  <c r="EE38" i="54"/>
  <c r="ER38" i="54"/>
  <c r="EQ38" i="54"/>
  <c r="ES38" i="54"/>
  <c r="ET38" i="54"/>
  <c r="EP38" i="54"/>
  <c r="DU38" i="54"/>
  <c r="EQ54" i="54"/>
  <c r="ER54" i="54"/>
  <c r="ES54" i="54"/>
  <c r="ET54" i="54"/>
  <c r="EP54" i="54"/>
  <c r="EO70" i="54"/>
  <c r="EL70" i="54"/>
  <c r="EK70" i="54"/>
  <c r="EN70" i="54"/>
  <c r="EM70" i="54"/>
  <c r="EO102" i="54"/>
  <c r="EL102" i="54"/>
  <c r="EK102" i="54"/>
  <c r="EM102" i="54"/>
  <c r="EN102" i="54"/>
  <c r="DU102" i="54"/>
  <c r="EX118" i="54"/>
  <c r="EV118" i="54"/>
  <c r="EU118" i="54"/>
  <c r="EW118" i="54"/>
  <c r="EY118" i="54"/>
  <c r="EX134" i="54"/>
  <c r="EV134" i="54"/>
  <c r="EU134" i="54"/>
  <c r="EY134" i="54"/>
  <c r="EW134" i="54"/>
  <c r="EX166" i="54"/>
  <c r="EV166" i="54"/>
  <c r="EU166" i="54"/>
  <c r="EW166" i="54"/>
  <c r="EY166" i="54"/>
  <c r="DU166" i="54"/>
  <c r="EO182" i="54"/>
  <c r="EL182" i="54"/>
  <c r="EK182" i="54"/>
  <c r="EN182" i="54"/>
  <c r="EM182" i="54"/>
  <c r="EX198" i="54"/>
  <c r="EV198" i="54"/>
  <c r="EU198" i="54"/>
  <c r="EW198" i="54"/>
  <c r="EY198" i="54"/>
  <c r="EO230" i="54"/>
  <c r="EL230" i="54"/>
  <c r="EK230" i="54"/>
  <c r="EN230" i="54"/>
  <c r="EM230" i="54"/>
  <c r="DU230" i="54"/>
  <c r="EX246" i="54"/>
  <c r="EV246" i="54"/>
  <c r="EU246" i="54"/>
  <c r="EW246" i="54"/>
  <c r="EY246" i="54"/>
  <c r="EX262" i="54"/>
  <c r="EV262" i="54"/>
  <c r="EU262" i="54"/>
  <c r="EW262" i="54"/>
  <c r="EY262" i="54"/>
  <c r="DU278" i="54"/>
  <c r="EX40" i="54"/>
  <c r="EV40" i="54"/>
  <c r="EU40" i="54"/>
  <c r="EY40" i="54"/>
  <c r="EW40" i="54"/>
  <c r="ED247" i="54"/>
  <c r="EE247" i="54"/>
  <c r="EC247" i="54"/>
  <c r="EB247" i="54"/>
  <c r="EA247" i="54"/>
  <c r="ER247" i="54"/>
  <c r="EQ247" i="54"/>
  <c r="ES247" i="54"/>
  <c r="ET247" i="54"/>
  <c r="EP247" i="54"/>
  <c r="DZ280" i="54"/>
  <c r="DY280" i="54"/>
  <c r="DV280" i="54"/>
  <c r="DX280" i="54"/>
  <c r="DW280" i="54"/>
  <c r="EO280" i="54"/>
  <c r="EL280" i="54"/>
  <c r="DW281" i="54" s="1"/>
  <c r="EN280" i="54"/>
  <c r="DY281" i="54" s="1"/>
  <c r="EM280" i="54"/>
  <c r="EK280" i="54"/>
  <c r="ER240" i="54"/>
  <c r="EQ240" i="54"/>
  <c r="ES240" i="54"/>
  <c r="EP240" i="54"/>
  <c r="ET240" i="54"/>
  <c r="DU240" i="54"/>
  <c r="ER64" i="54"/>
  <c r="ES64" i="54"/>
  <c r="ET64" i="54"/>
  <c r="EQ64" i="54"/>
  <c r="EP64" i="54"/>
  <c r="DU64" i="54"/>
  <c r="EX128" i="54"/>
  <c r="EV128" i="54"/>
  <c r="EU128" i="54"/>
  <c r="EW128" i="54"/>
  <c r="EY128" i="54"/>
  <c r="EX211" i="54"/>
  <c r="EV211" i="54"/>
  <c r="EU211" i="54"/>
  <c r="EY211" i="54"/>
  <c r="EW211" i="54"/>
  <c r="DU211" i="54"/>
  <c r="ER243" i="54"/>
  <c r="EQ243" i="54"/>
  <c r="ES243" i="54"/>
  <c r="ET243" i="54"/>
  <c r="EP243" i="54"/>
  <c r="EX275" i="54"/>
  <c r="EV275" i="54"/>
  <c r="EU275" i="54"/>
  <c r="EY275" i="54"/>
  <c r="EW275" i="54"/>
  <c r="EO88" i="54"/>
  <c r="EL88" i="54"/>
  <c r="EK88" i="54"/>
  <c r="EN88" i="54"/>
  <c r="EM88" i="54"/>
  <c r="DU88" i="54"/>
  <c r="EX207" i="54"/>
  <c r="EV207" i="54"/>
  <c r="EU207" i="54"/>
  <c r="EW207" i="54"/>
  <c r="EY207" i="54"/>
  <c r="ED60" i="54"/>
  <c r="EA60" i="54"/>
  <c r="EE60" i="54"/>
  <c r="EC60" i="54"/>
  <c r="EB60" i="54"/>
  <c r="EQ60" i="54"/>
  <c r="ER60" i="54"/>
  <c r="ES60" i="54"/>
  <c r="ET60" i="54"/>
  <c r="EE61" i="54" s="1"/>
  <c r="EP60" i="54"/>
  <c r="EO36" i="54"/>
  <c r="EL36" i="54"/>
  <c r="EK36" i="54"/>
  <c r="EN36" i="54"/>
  <c r="EM36" i="54"/>
  <c r="EO100" i="54"/>
  <c r="EL100" i="54"/>
  <c r="EK100" i="54"/>
  <c r="EN100" i="54"/>
  <c r="EM100" i="54"/>
  <c r="EO164" i="54"/>
  <c r="EL164" i="54"/>
  <c r="EN164" i="54"/>
  <c r="EM164" i="54"/>
  <c r="EK164" i="54"/>
  <c r="ER228" i="54"/>
  <c r="EQ228" i="54"/>
  <c r="ET228" i="54"/>
  <c r="ES228" i="54"/>
  <c r="EP228" i="54"/>
  <c r="DU228" i="54"/>
  <c r="EX260" i="54"/>
  <c r="EV260" i="54"/>
  <c r="EU260" i="54"/>
  <c r="EW260" i="54"/>
  <c r="EY260" i="54"/>
  <c r="EX56" i="54"/>
  <c r="EU56" i="54"/>
  <c r="EV56" i="54"/>
  <c r="EY56" i="54"/>
  <c r="EW56" i="54"/>
  <c r="EX287" i="54"/>
  <c r="EU287" i="54"/>
  <c r="EV287" i="54"/>
  <c r="EY287" i="54"/>
  <c r="EW287" i="54"/>
  <c r="DU287" i="54"/>
  <c r="ER168" i="54"/>
  <c r="EQ168" i="54"/>
  <c r="ET168" i="54"/>
  <c r="ES168" i="54"/>
  <c r="EP168" i="54"/>
  <c r="EQ7" i="54"/>
  <c r="ER7" i="54"/>
  <c r="ET7" i="54"/>
  <c r="ES7" i="54"/>
  <c r="EP7" i="54"/>
  <c r="DU7" i="54"/>
  <c r="EX23" i="54"/>
  <c r="EU23" i="54"/>
  <c r="EV23" i="54"/>
  <c r="EW23" i="54"/>
  <c r="EY23" i="54"/>
  <c r="EQ39" i="54"/>
  <c r="ER39" i="54"/>
  <c r="ES39" i="54"/>
  <c r="ET39" i="54"/>
  <c r="EP39" i="54"/>
  <c r="EF71" i="54"/>
  <c r="EG71" i="54"/>
  <c r="EH71" i="54"/>
  <c r="EJ71" i="54"/>
  <c r="EI71" i="54"/>
  <c r="EX71" i="54"/>
  <c r="EU71" i="54"/>
  <c r="EV71" i="54"/>
  <c r="EY71" i="54"/>
  <c r="EW71" i="54"/>
  <c r="DU71" i="54"/>
  <c r="EO87" i="54"/>
  <c r="EL87" i="54"/>
  <c r="EK87" i="54"/>
  <c r="EM87" i="54"/>
  <c r="EN87" i="54"/>
  <c r="EO103" i="54"/>
  <c r="EL103" i="54"/>
  <c r="EK103" i="54"/>
  <c r="EN103" i="54"/>
  <c r="EM103" i="54"/>
  <c r="EQ135" i="54"/>
  <c r="ER135" i="54"/>
  <c r="ES135" i="54"/>
  <c r="EP135" i="54"/>
  <c r="ET135" i="54"/>
  <c r="DU135" i="54"/>
  <c r="ER151" i="54"/>
  <c r="ES151" i="54"/>
  <c r="ET151" i="54"/>
  <c r="EQ151" i="54"/>
  <c r="EP151" i="54"/>
  <c r="EQ8" i="54"/>
  <c r="ER8" i="54"/>
  <c r="ES8" i="54"/>
  <c r="ET8" i="54"/>
  <c r="EP8" i="54"/>
  <c r="EO21" i="54"/>
  <c r="EL21" i="54"/>
  <c r="EK21" i="54"/>
  <c r="EN21" i="54"/>
  <c r="EM21" i="54"/>
  <c r="DU21" i="54"/>
  <c r="EO37" i="54"/>
  <c r="EL37" i="54"/>
  <c r="EK37" i="54"/>
  <c r="EN37" i="54"/>
  <c r="EM37" i="54"/>
  <c r="EX53" i="54"/>
  <c r="EU53" i="54"/>
  <c r="EV53" i="54"/>
  <c r="EW53" i="54"/>
  <c r="EY53" i="54"/>
  <c r="EO101" i="54"/>
  <c r="EL101" i="54"/>
  <c r="EK101" i="54"/>
  <c r="EM101" i="54"/>
  <c r="EN101" i="54"/>
  <c r="EO117" i="54"/>
  <c r="EL117" i="54"/>
  <c r="EK117" i="54"/>
  <c r="EN117" i="54"/>
  <c r="EM117" i="54"/>
  <c r="EX133" i="54"/>
  <c r="EV133" i="54"/>
  <c r="EU133" i="54"/>
  <c r="EY133" i="54"/>
  <c r="EW133" i="54"/>
  <c r="EX165" i="54"/>
  <c r="EU165" i="54"/>
  <c r="EV165" i="54"/>
  <c r="EY165" i="54"/>
  <c r="EW165" i="54"/>
  <c r="DU165" i="54"/>
  <c r="EC181" i="54"/>
  <c r="EA181" i="54"/>
  <c r="EB181" i="54"/>
  <c r="ED181" i="54"/>
  <c r="EE181" i="54"/>
  <c r="ER181" i="54"/>
  <c r="EQ181" i="54"/>
  <c r="ES181" i="54"/>
  <c r="ET181" i="54"/>
  <c r="EE182" i="54" s="1"/>
  <c r="EP181" i="54"/>
  <c r="EX197" i="54"/>
  <c r="EV197" i="54"/>
  <c r="EU197" i="54"/>
  <c r="EW197" i="54"/>
  <c r="EY197" i="54"/>
  <c r="EO229" i="54"/>
  <c r="EL229" i="54"/>
  <c r="EK229" i="54"/>
  <c r="EM229" i="54"/>
  <c r="EN229" i="54"/>
  <c r="ER245" i="54"/>
  <c r="EQ245" i="54"/>
  <c r="ES245" i="54"/>
  <c r="ET245" i="54"/>
  <c r="EP245" i="54"/>
  <c r="EX261" i="54"/>
  <c r="EV261" i="54"/>
  <c r="EU261" i="54"/>
  <c r="EY261" i="54"/>
  <c r="EW261" i="54"/>
  <c r="EO277" i="54"/>
  <c r="EL277" i="54"/>
  <c r="EK277" i="54"/>
  <c r="EN277" i="54"/>
  <c r="EM277" i="54"/>
  <c r="EX10" i="54"/>
  <c r="EV10" i="54"/>
  <c r="EU10" i="54"/>
  <c r="EW10" i="54"/>
  <c r="EY10" i="54"/>
  <c r="EX42" i="54"/>
  <c r="EU42" i="54"/>
  <c r="EV42" i="54"/>
  <c r="EW42" i="54"/>
  <c r="EY42" i="54"/>
  <c r="DU42" i="54"/>
  <c r="EQ58" i="54"/>
  <c r="ER58" i="54"/>
  <c r="ES58" i="54"/>
  <c r="ET58" i="54"/>
  <c r="EP58" i="54"/>
  <c r="ER74" i="54"/>
  <c r="EQ74" i="54"/>
  <c r="ES74" i="54"/>
  <c r="ET74" i="54"/>
  <c r="EP74" i="54"/>
  <c r="ER106" i="54"/>
  <c r="EQ106" i="54"/>
  <c r="ES106" i="54"/>
  <c r="ET106" i="54"/>
  <c r="EP106" i="54"/>
  <c r="DU106" i="54"/>
  <c r="EO122" i="54"/>
  <c r="EL122" i="54"/>
  <c r="EK122" i="54"/>
  <c r="EM122" i="54"/>
  <c r="EN122" i="54"/>
  <c r="EO138" i="54"/>
  <c r="EK138" i="54"/>
  <c r="EN138" i="54"/>
  <c r="EL138" i="54"/>
  <c r="EM138" i="54"/>
  <c r="DZ170" i="54"/>
  <c r="DX170" i="54"/>
  <c r="DW170" i="54"/>
  <c r="DV170" i="54"/>
  <c r="DY170" i="54"/>
  <c r="EO170" i="54"/>
  <c r="EK170" i="54"/>
  <c r="EL170" i="54"/>
  <c r="EN170" i="54"/>
  <c r="EM170" i="54"/>
  <c r="DU170" i="54"/>
  <c r="EX186" i="54"/>
  <c r="EV186" i="54"/>
  <c r="EU186" i="54"/>
  <c r="EW186" i="54"/>
  <c r="EY186" i="54"/>
  <c r="EX202" i="54"/>
  <c r="EV202" i="54"/>
  <c r="EU202" i="54"/>
  <c r="EW202" i="54"/>
  <c r="EY202" i="54"/>
  <c r="EX234" i="54"/>
  <c r="EU234" i="54"/>
  <c r="EV234" i="54"/>
  <c r="EW234" i="54"/>
  <c r="EY234" i="54"/>
  <c r="DU234" i="54"/>
  <c r="EO250" i="54"/>
  <c r="EL250" i="54"/>
  <c r="EK250" i="54"/>
  <c r="EN250" i="54"/>
  <c r="EM250" i="54"/>
  <c r="EX266" i="54"/>
  <c r="EV266" i="54"/>
  <c r="EU266" i="54"/>
  <c r="EW266" i="54"/>
  <c r="EY266" i="54"/>
  <c r="EO136" i="54"/>
  <c r="EL136" i="54"/>
  <c r="EK136" i="54"/>
  <c r="EM136" i="54"/>
  <c r="EN136" i="54"/>
  <c r="DU136" i="54"/>
  <c r="EX279" i="54"/>
  <c r="EV279" i="54"/>
  <c r="EU279" i="54"/>
  <c r="EY279" i="54"/>
  <c r="EW279" i="54"/>
  <c r="ER272" i="54"/>
  <c r="EQ272" i="54"/>
  <c r="ES272" i="54"/>
  <c r="ET272" i="54"/>
  <c r="EP272" i="54"/>
  <c r="ER80" i="54"/>
  <c r="ES80" i="54"/>
  <c r="EQ80" i="54"/>
  <c r="ET80" i="54"/>
  <c r="EP80" i="54"/>
  <c r="DU80" i="54"/>
  <c r="EX144" i="54"/>
  <c r="EV144" i="54"/>
  <c r="EU144" i="54"/>
  <c r="EW144" i="54"/>
  <c r="EY144" i="54"/>
  <c r="ER219" i="54"/>
  <c r="EQ219" i="54"/>
  <c r="ES219" i="54"/>
  <c r="ET219" i="54"/>
  <c r="EP219" i="54"/>
  <c r="DU219" i="54"/>
  <c r="ER251" i="54"/>
  <c r="EQ251" i="54"/>
  <c r="ES251" i="54"/>
  <c r="ET251" i="54"/>
  <c r="EP251" i="54"/>
  <c r="ER283" i="54"/>
  <c r="EQ283" i="54"/>
  <c r="ES283" i="54"/>
  <c r="ET283" i="54"/>
  <c r="EP283" i="54"/>
  <c r="EO120" i="54"/>
  <c r="EL120" i="54"/>
  <c r="EK120" i="54"/>
  <c r="EN120" i="54"/>
  <c r="EM120" i="54"/>
  <c r="DU120" i="54"/>
  <c r="EO231" i="54"/>
  <c r="EL231" i="54"/>
  <c r="EK231" i="54"/>
  <c r="EN231" i="54"/>
  <c r="EM231" i="54"/>
  <c r="EX92" i="54"/>
  <c r="EV92" i="54"/>
  <c r="EU92" i="54"/>
  <c r="EW92" i="54"/>
  <c r="EY92" i="54"/>
  <c r="ER52" i="54"/>
  <c r="EQ52" i="54"/>
  <c r="ES52" i="54"/>
  <c r="ET52" i="54"/>
  <c r="EP52" i="54"/>
  <c r="EX116" i="54"/>
  <c r="EV116" i="54"/>
  <c r="EU116" i="54"/>
  <c r="EY116" i="54"/>
  <c r="EW116" i="54"/>
  <c r="EO172" i="54"/>
  <c r="EL172" i="54"/>
  <c r="EK172" i="54"/>
  <c r="EM172" i="54"/>
  <c r="EN172" i="54"/>
  <c r="DY236" i="54"/>
  <c r="DV236" i="54"/>
  <c r="DX236" i="54"/>
  <c r="DW236" i="54"/>
  <c r="DZ236" i="54"/>
  <c r="EO236" i="54"/>
  <c r="EL236" i="54"/>
  <c r="EK236" i="54"/>
  <c r="EN236" i="54"/>
  <c r="EM236" i="54"/>
  <c r="DU236" i="54"/>
  <c r="EX268" i="54"/>
  <c r="EV268" i="54"/>
  <c r="EU268" i="54"/>
  <c r="EW268" i="54"/>
  <c r="EY268" i="54"/>
  <c r="EX223" i="54"/>
  <c r="EV223" i="54"/>
  <c r="EU223" i="54"/>
  <c r="EW223" i="54"/>
  <c r="EY223" i="54"/>
  <c r="DU223" i="54"/>
  <c r="EO44" i="54"/>
  <c r="EL44" i="54"/>
  <c r="EK44" i="54"/>
  <c r="EN44" i="54"/>
  <c r="EM44" i="54"/>
  <c r="DU44" i="54"/>
  <c r="EO184" i="54"/>
  <c r="EL184" i="54"/>
  <c r="EK184" i="54"/>
  <c r="EN184" i="54"/>
  <c r="EM184" i="54"/>
  <c r="DU288" i="54"/>
  <c r="EX11" i="54"/>
  <c r="EU11" i="54"/>
  <c r="EV11" i="54"/>
  <c r="EY11" i="54"/>
  <c r="EW11" i="54"/>
  <c r="DY27" i="54"/>
  <c r="DV27" i="54"/>
  <c r="DX27" i="54"/>
  <c r="DW27" i="54"/>
  <c r="DZ27" i="54"/>
  <c r="EO27" i="54"/>
  <c r="EL27" i="54"/>
  <c r="EK27" i="54"/>
  <c r="EN27" i="54"/>
  <c r="EM27" i="54"/>
  <c r="DX28" i="54" s="1"/>
  <c r="EX59" i="54"/>
  <c r="EV59" i="54"/>
  <c r="EU59" i="54"/>
  <c r="EW59" i="54"/>
  <c r="EY59" i="54"/>
  <c r="DU59" i="54"/>
  <c r="EO75" i="54"/>
  <c r="EL75" i="54"/>
  <c r="EK75" i="54"/>
  <c r="EM75" i="54"/>
  <c r="EN75" i="54"/>
  <c r="EX91" i="54"/>
  <c r="EV91" i="54"/>
  <c r="EU91" i="54"/>
  <c r="EW91" i="54"/>
  <c r="EY91" i="54"/>
  <c r="EX123" i="54"/>
  <c r="EV123" i="54"/>
  <c r="EU123" i="54"/>
  <c r="EW123" i="54"/>
  <c r="EY123" i="54"/>
  <c r="DU123" i="54"/>
  <c r="EX139" i="54"/>
  <c r="EV139" i="54"/>
  <c r="EU139" i="54"/>
  <c r="EW139" i="54"/>
  <c r="EY139" i="54"/>
  <c r="EX155" i="54"/>
  <c r="EV155" i="54"/>
  <c r="EU155" i="54"/>
  <c r="EY155" i="54"/>
  <c r="EW155" i="54"/>
  <c r="ER9" i="54"/>
  <c r="EQ9" i="54"/>
  <c r="ES9" i="54"/>
  <c r="ET9" i="54"/>
  <c r="EP9" i="54"/>
  <c r="EQ25" i="54"/>
  <c r="ES25" i="54"/>
  <c r="ER25" i="54"/>
  <c r="ET25" i="54"/>
  <c r="EP25" i="54"/>
  <c r="ER41" i="54"/>
  <c r="EQ41" i="54"/>
  <c r="ES41" i="54"/>
  <c r="ET41" i="54"/>
  <c r="EP41" i="54"/>
  <c r="EX73" i="54"/>
  <c r="EV73" i="54"/>
  <c r="EU73" i="54"/>
  <c r="EW73" i="54"/>
  <c r="EY73" i="54"/>
  <c r="ER89" i="54"/>
  <c r="EQ89" i="54"/>
  <c r="ES89" i="54"/>
  <c r="ET89" i="54"/>
  <c r="EP89" i="54"/>
  <c r="ER105" i="54"/>
  <c r="EQ105" i="54"/>
  <c r="ES105" i="54"/>
  <c r="ET105" i="54"/>
  <c r="EP105" i="54"/>
  <c r="DU121" i="54"/>
  <c r="DY137" i="54"/>
  <c r="DZ137" i="54"/>
  <c r="DX137" i="54"/>
  <c r="DV137" i="54"/>
  <c r="DW137" i="54"/>
  <c r="EO137" i="54"/>
  <c r="EL137" i="54"/>
  <c r="EK137" i="54"/>
  <c r="EN137" i="54"/>
  <c r="EM137" i="54"/>
  <c r="DU137" i="54"/>
  <c r="EO153" i="54"/>
  <c r="EL153" i="54"/>
  <c r="EK153" i="54"/>
  <c r="EN153" i="54"/>
  <c r="EM153" i="54"/>
  <c r="EX169" i="54"/>
  <c r="EV169" i="54"/>
  <c r="EU169" i="54"/>
  <c r="EW169" i="54"/>
  <c r="EY169" i="54"/>
  <c r="DU185" i="54"/>
  <c r="ER201" i="54"/>
  <c r="EQ201" i="54"/>
  <c r="ES201" i="54"/>
  <c r="ET201" i="54"/>
  <c r="EP201" i="54"/>
  <c r="DU201" i="54"/>
  <c r="EX217" i="54"/>
  <c r="EV217" i="54"/>
  <c r="EU217" i="54"/>
  <c r="EW217" i="54"/>
  <c r="EY217" i="54"/>
  <c r="EX233" i="54"/>
  <c r="EV233" i="54"/>
  <c r="EU233" i="54"/>
  <c r="EW233" i="54"/>
  <c r="EY233" i="54"/>
  <c r="EO265" i="54"/>
  <c r="EL265" i="54"/>
  <c r="EK265" i="54"/>
  <c r="EN265" i="54"/>
  <c r="EM265" i="54"/>
  <c r="EO281" i="54"/>
  <c r="EL281" i="54"/>
  <c r="EK281" i="54"/>
  <c r="EN281" i="54"/>
  <c r="EM281" i="54"/>
  <c r="DU281" i="54"/>
  <c r="EX14" i="54"/>
  <c r="EV14" i="54"/>
  <c r="EU14" i="54"/>
  <c r="EW14" i="54"/>
  <c r="EY14" i="54"/>
  <c r="EO46" i="54"/>
  <c r="EL46" i="54"/>
  <c r="EK46" i="54"/>
  <c r="EN46" i="54"/>
  <c r="EM46" i="54"/>
  <c r="DU46" i="54"/>
  <c r="EX62" i="54"/>
  <c r="EV62" i="54"/>
  <c r="EU62" i="54"/>
  <c r="EW62" i="54"/>
  <c r="EY62" i="54"/>
  <c r="EQ78" i="54"/>
  <c r="ER78" i="54"/>
  <c r="ET78" i="54"/>
  <c r="ES78" i="54"/>
  <c r="EP78" i="54"/>
  <c r="EO110" i="54"/>
  <c r="EK110" i="54"/>
  <c r="EL110" i="54"/>
  <c r="EN110" i="54"/>
  <c r="EM110" i="54"/>
  <c r="DU110" i="54"/>
  <c r="EF126" i="54"/>
  <c r="EG126" i="54"/>
  <c r="EH126" i="54"/>
  <c r="EJ126" i="54"/>
  <c r="EI126" i="54"/>
  <c r="EX126" i="54"/>
  <c r="EV126" i="54"/>
  <c r="EU126" i="54"/>
  <c r="EW126" i="54"/>
  <c r="EY126" i="54"/>
  <c r="EO142" i="54"/>
  <c r="EL142" i="54"/>
  <c r="EN142" i="54"/>
  <c r="EK142" i="54"/>
  <c r="EM142" i="54"/>
  <c r="EO174" i="54"/>
  <c r="EL174" i="54"/>
  <c r="EK174" i="54"/>
  <c r="EN174" i="54"/>
  <c r="EM174" i="54"/>
  <c r="DU174" i="54"/>
  <c r="EO190" i="54"/>
  <c r="EL190" i="54"/>
  <c r="EK190" i="54"/>
  <c r="EN190" i="54"/>
  <c r="EM190" i="54"/>
  <c r="ER206" i="54"/>
  <c r="EQ206" i="54"/>
  <c r="ES206" i="54"/>
  <c r="ET206" i="54"/>
  <c r="EP206" i="54"/>
  <c r="ER238" i="54"/>
  <c r="EQ238" i="54"/>
  <c r="ES238" i="54"/>
  <c r="ET238" i="54"/>
  <c r="EP238" i="54"/>
  <c r="DU238" i="54"/>
  <c r="EO254" i="54"/>
  <c r="EL254" i="54"/>
  <c r="EK254" i="54"/>
  <c r="EN254" i="54"/>
  <c r="EM254" i="54"/>
  <c r="EO270" i="54"/>
  <c r="EL270" i="54"/>
  <c r="EK270" i="54"/>
  <c r="EN270" i="54"/>
  <c r="EM270" i="54"/>
  <c r="EO286" i="54"/>
  <c r="EL286" i="54"/>
  <c r="EK286" i="54"/>
  <c r="EN286" i="54"/>
  <c r="EM286" i="54"/>
  <c r="EX183" i="54"/>
  <c r="EV183" i="54"/>
  <c r="EU183" i="54"/>
  <c r="EW183" i="54"/>
  <c r="EY183" i="54"/>
  <c r="EX156" i="54"/>
  <c r="EU156" i="54"/>
  <c r="EV156" i="54"/>
  <c r="EW156" i="54"/>
  <c r="EY156" i="54"/>
  <c r="DU156" i="54"/>
  <c r="EO32" i="54"/>
  <c r="EL32" i="54"/>
  <c r="EK32" i="54"/>
  <c r="EN32" i="54"/>
  <c r="EM32" i="54"/>
  <c r="DU32" i="54"/>
  <c r="EO96" i="54"/>
  <c r="EL96" i="54"/>
  <c r="EK96" i="54"/>
  <c r="EN96" i="54"/>
  <c r="EM96" i="54"/>
  <c r="EO195" i="54"/>
  <c r="EL195" i="54"/>
  <c r="EN195" i="54"/>
  <c r="EK195" i="54"/>
  <c r="EM195" i="54"/>
  <c r="DU195" i="54"/>
  <c r="EO227" i="54"/>
  <c r="EL227" i="54"/>
  <c r="EK227" i="54"/>
  <c r="EN227" i="54"/>
  <c r="EM227" i="54"/>
  <c r="ER259" i="54"/>
  <c r="EQ259" i="54"/>
  <c r="ES259" i="54"/>
  <c r="EP259" i="54"/>
  <c r="ET259" i="54"/>
  <c r="EQ167" i="54"/>
  <c r="ER167" i="54"/>
  <c r="ET167" i="54"/>
  <c r="ES167" i="54"/>
  <c r="EP167" i="54"/>
  <c r="EX255" i="54"/>
  <c r="EU255" i="54"/>
  <c r="EV255" i="54"/>
  <c r="EY255" i="54"/>
  <c r="EW255" i="54"/>
  <c r="ER232" i="54"/>
  <c r="EQ232" i="54"/>
  <c r="ES232" i="54"/>
  <c r="ET232" i="54"/>
  <c r="EP232" i="54"/>
  <c r="DU232" i="54"/>
  <c r="ER68" i="54"/>
  <c r="EQ68" i="54"/>
  <c r="ES68" i="54"/>
  <c r="ET68" i="54"/>
  <c r="EP68" i="54"/>
  <c r="DU68" i="54"/>
  <c r="ER132" i="54"/>
  <c r="EQ132" i="54"/>
  <c r="ES132" i="54"/>
  <c r="ET132" i="54"/>
  <c r="EP132" i="54"/>
  <c r="EO212" i="54"/>
  <c r="EL212" i="54"/>
  <c r="EK212" i="54"/>
  <c r="EN212" i="54"/>
  <c r="EM212" i="54"/>
  <c r="DU212" i="54"/>
  <c r="ER244" i="54"/>
  <c r="EQ244" i="54"/>
  <c r="ES244" i="54"/>
  <c r="ET244" i="54"/>
  <c r="EP244" i="54"/>
  <c r="EX276" i="54"/>
  <c r="EV276" i="54"/>
  <c r="EU276" i="54"/>
  <c r="EY276" i="54"/>
  <c r="EW276" i="54"/>
  <c r="ER152" i="54"/>
  <c r="EQ152" i="54"/>
  <c r="ET152" i="54"/>
  <c r="ES152" i="54"/>
  <c r="EP152" i="54"/>
  <c r="DU152" i="54"/>
  <c r="ER239" i="54"/>
  <c r="EQ239" i="54"/>
  <c r="ES239" i="54"/>
  <c r="ET239" i="54"/>
  <c r="EP239" i="54"/>
  <c r="EO76" i="54"/>
  <c r="EL76" i="54"/>
  <c r="EK76" i="54"/>
  <c r="EN76" i="54"/>
  <c r="EM76" i="54"/>
  <c r="EX15" i="54"/>
  <c r="EV15" i="54"/>
  <c r="EU15" i="54"/>
  <c r="EY15" i="54"/>
  <c r="EW15" i="54"/>
  <c r="DU15" i="54"/>
  <c r="ER31" i="54"/>
  <c r="ES31" i="54"/>
  <c r="ET31" i="54"/>
  <c r="EQ31" i="54"/>
  <c r="EP31" i="54"/>
  <c r="EX47" i="54"/>
  <c r="EV47" i="54"/>
  <c r="EU47" i="54"/>
  <c r="EY47" i="54"/>
  <c r="EW47" i="54"/>
  <c r="EQ79" i="54"/>
  <c r="ER79" i="54"/>
  <c r="ES79" i="54"/>
  <c r="ET79" i="54"/>
  <c r="EP79" i="54"/>
  <c r="DU79" i="54"/>
  <c r="EO95" i="54"/>
  <c r="EL95" i="54"/>
  <c r="EN95" i="54"/>
  <c r="EK95" i="54"/>
  <c r="EM95" i="54"/>
  <c r="EX111" i="54"/>
  <c r="EU111" i="54"/>
  <c r="EV111" i="54"/>
  <c r="EW111" i="54"/>
  <c r="EY111" i="54"/>
  <c r="EX143" i="54"/>
  <c r="EV143" i="54"/>
  <c r="EU143" i="54"/>
  <c r="EW143" i="54"/>
  <c r="EY143" i="54"/>
  <c r="DU143" i="54"/>
  <c r="EC159" i="54"/>
  <c r="ED159" i="54"/>
  <c r="EA159" i="54"/>
  <c r="EE159" i="54"/>
  <c r="EB159" i="54"/>
  <c r="ER159" i="54"/>
  <c r="EQ159" i="54"/>
  <c r="ES159" i="54"/>
  <c r="ET159" i="54"/>
  <c r="EP159" i="54"/>
  <c r="EC16" i="54"/>
  <c r="EB16" i="54"/>
  <c r="EE16" i="54"/>
  <c r="EA16" i="54"/>
  <c r="ED16" i="54"/>
  <c r="EQ16" i="54"/>
  <c r="ER16" i="54"/>
  <c r="ES16" i="54"/>
  <c r="ET16" i="54"/>
  <c r="EP16" i="54"/>
  <c r="EX29" i="54"/>
  <c r="EV29" i="54"/>
  <c r="EU29" i="54"/>
  <c r="EW29" i="54"/>
  <c r="EY29" i="54"/>
  <c r="DU29" i="54"/>
  <c r="EO45" i="54"/>
  <c r="EL45" i="54"/>
  <c r="EK45" i="54"/>
  <c r="EN45" i="54"/>
  <c r="EM45" i="54"/>
  <c r="EO61" i="54"/>
  <c r="EL61" i="54"/>
  <c r="EM61" i="54"/>
  <c r="EK61" i="54"/>
  <c r="EN61" i="54"/>
  <c r="EQ77" i="54"/>
  <c r="ES77" i="54"/>
  <c r="ER77" i="54"/>
  <c r="ET77" i="54"/>
  <c r="EP77" i="54"/>
  <c r="EJ93" i="54"/>
  <c r="EF93" i="54"/>
  <c r="EG93" i="54"/>
  <c r="EH93" i="54"/>
  <c r="EI93" i="54"/>
  <c r="EX93" i="54"/>
  <c r="EV93" i="54"/>
  <c r="EU93" i="54"/>
  <c r="EW93" i="54"/>
  <c r="EY93" i="54"/>
  <c r="DU109" i="54"/>
  <c r="EO125" i="54"/>
  <c r="EL125" i="54"/>
  <c r="EK125" i="54"/>
  <c r="EM125" i="54"/>
  <c r="EN125" i="54"/>
  <c r="EQ141" i="54"/>
  <c r="ER141" i="54"/>
  <c r="ES141" i="54"/>
  <c r="ET141" i="54"/>
  <c r="EP141" i="54"/>
  <c r="EO157" i="54"/>
  <c r="EL157" i="54"/>
  <c r="EK157" i="54"/>
  <c r="EN157" i="54"/>
  <c r="EM157" i="54"/>
  <c r="DU173" i="54"/>
  <c r="ER189" i="54"/>
  <c r="EQ189" i="54"/>
  <c r="ES189" i="54"/>
  <c r="ET189" i="54"/>
  <c r="EP189" i="54"/>
  <c r="EO205" i="54"/>
  <c r="EL205" i="54"/>
  <c r="EN205" i="54"/>
  <c r="EK205" i="54"/>
  <c r="EM205" i="54"/>
  <c r="ER221" i="54"/>
  <c r="EQ221" i="54"/>
  <c r="ES221" i="54"/>
  <c r="ET221" i="54"/>
  <c r="EP221" i="54"/>
  <c r="DU237" i="54"/>
  <c r="EO253" i="54"/>
  <c r="EL253" i="54"/>
  <c r="EN253" i="54"/>
  <c r="EK253" i="54"/>
  <c r="EM253" i="54"/>
  <c r="DU253" i="54"/>
  <c r="DZ269" i="54"/>
  <c r="DV269" i="54"/>
  <c r="DW269" i="54"/>
  <c r="DX269" i="54"/>
  <c r="DY269" i="54"/>
  <c r="EO269" i="54"/>
  <c r="EL269" i="54"/>
  <c r="EK269" i="54"/>
  <c r="EN269" i="54"/>
  <c r="EM269" i="54"/>
  <c r="EO285" i="54"/>
  <c r="EL285" i="54"/>
  <c r="EN285" i="54"/>
  <c r="EK285" i="54"/>
  <c r="EM285" i="54"/>
  <c r="EX34" i="54"/>
  <c r="EU34" i="54"/>
  <c r="EV34" i="54"/>
  <c r="EY34" i="54"/>
  <c r="EW34" i="54"/>
  <c r="DU34" i="54"/>
  <c r="EO50" i="54"/>
  <c r="EL50" i="54"/>
  <c r="EN50" i="54"/>
  <c r="EM50" i="54"/>
  <c r="EK50" i="54"/>
  <c r="EO66" i="54"/>
  <c r="EL66" i="54"/>
  <c r="EK66" i="54"/>
  <c r="EN66" i="54"/>
  <c r="EM66" i="54"/>
  <c r="EO98" i="54"/>
  <c r="EL98" i="54"/>
  <c r="EK98" i="54"/>
  <c r="EN98" i="54"/>
  <c r="EM98" i="54"/>
  <c r="DU98" i="54"/>
  <c r="EX114" i="54"/>
  <c r="EV114" i="54"/>
  <c r="EU114" i="54"/>
  <c r="EW114" i="54"/>
  <c r="EY114" i="54"/>
  <c r="ER130" i="54"/>
  <c r="EQ130" i="54"/>
  <c r="ES130" i="54"/>
  <c r="ET130" i="54"/>
  <c r="EP130" i="54"/>
  <c r="ER162" i="54"/>
  <c r="EQ162" i="54"/>
  <c r="ES162" i="54"/>
  <c r="ET162" i="54"/>
  <c r="EP162" i="54"/>
  <c r="DU162" i="54"/>
  <c r="EX178" i="54"/>
  <c r="EV178" i="54"/>
  <c r="EU178" i="54"/>
  <c r="EW178" i="54"/>
  <c r="EY178" i="54"/>
  <c r="EX194" i="54"/>
  <c r="EV194" i="54"/>
  <c r="EU194" i="54"/>
  <c r="EW194" i="54"/>
  <c r="EY194" i="54"/>
  <c r="ER226" i="54"/>
  <c r="EQ226" i="54"/>
  <c r="ES226" i="54"/>
  <c r="ET226" i="54"/>
  <c r="EP226" i="54"/>
  <c r="DU226" i="54"/>
  <c r="EO242" i="54"/>
  <c r="EK242" i="54"/>
  <c r="EL242" i="54"/>
  <c r="EM242" i="54"/>
  <c r="EN242" i="54"/>
  <c r="EG258" i="54"/>
  <c r="EF258" i="54"/>
  <c r="EJ258" i="54"/>
  <c r="EH258" i="54"/>
  <c r="EI258" i="54"/>
  <c r="EX258" i="54"/>
  <c r="EV258" i="54"/>
  <c r="EU258" i="54"/>
  <c r="EW258" i="54"/>
  <c r="EY258" i="54"/>
  <c r="ER290" i="54"/>
  <c r="EQ290" i="54"/>
  <c r="ES290" i="54"/>
  <c r="ET290" i="54"/>
  <c r="EP290" i="54"/>
  <c r="EO215" i="54"/>
  <c r="EL215" i="54"/>
  <c r="EN215" i="54"/>
  <c r="EK215" i="54"/>
  <c r="EM215" i="54"/>
  <c r="EX248" i="54"/>
  <c r="EV248" i="54"/>
  <c r="EU248" i="54"/>
  <c r="EW248" i="54"/>
  <c r="EY248" i="54"/>
  <c r="EQ48" i="54"/>
  <c r="ER48" i="54"/>
  <c r="ES48" i="54"/>
  <c r="ET48" i="54"/>
  <c r="EP48" i="54"/>
  <c r="ER112" i="54"/>
  <c r="EQ112" i="54"/>
  <c r="ES112" i="54"/>
  <c r="ET112" i="54"/>
  <c r="EP112" i="54"/>
  <c r="EX171" i="54"/>
  <c r="EU171" i="54"/>
  <c r="EV171" i="54"/>
  <c r="EW171" i="54"/>
  <c r="EY171" i="54"/>
  <c r="EO235" i="54"/>
  <c r="EL235" i="54"/>
  <c r="EK235" i="54"/>
  <c r="EN235" i="54"/>
  <c r="EM235" i="54"/>
  <c r="DU235" i="54"/>
  <c r="ER267" i="54"/>
  <c r="EQ267" i="54"/>
  <c r="ES267" i="54"/>
  <c r="ET267" i="54"/>
  <c r="EP267" i="54"/>
  <c r="DU267" i="54"/>
  <c r="ER191" i="54"/>
  <c r="ES191" i="54"/>
  <c r="ET191" i="54"/>
  <c r="EQ191" i="54"/>
  <c r="EP191" i="54"/>
  <c r="DU191" i="54"/>
  <c r="EX271" i="54"/>
  <c r="EV271" i="54"/>
  <c r="EU271" i="54"/>
  <c r="EY271" i="54"/>
  <c r="EW271" i="54"/>
  <c r="EO264" i="54"/>
  <c r="EL264" i="54"/>
  <c r="EN264" i="54"/>
  <c r="EK264" i="54"/>
  <c r="EM264" i="54"/>
  <c r="ER84" i="54"/>
  <c r="EQ84" i="54"/>
  <c r="ES84" i="54"/>
  <c r="ET84" i="54"/>
  <c r="EP84" i="54"/>
  <c r="EX188" i="54"/>
  <c r="EV188" i="54"/>
  <c r="EU188" i="54"/>
  <c r="EW188" i="54"/>
  <c r="EY188" i="54"/>
  <c r="DU188" i="54"/>
  <c r="ER220" i="54"/>
  <c r="EQ220" i="54"/>
  <c r="ET220" i="54"/>
  <c r="ES220" i="54"/>
  <c r="EP220" i="54"/>
  <c r="EO252" i="54"/>
  <c r="EL252" i="54"/>
  <c r="EN252" i="54"/>
  <c r="EM252" i="54"/>
  <c r="EK252" i="54"/>
  <c r="EX175" i="54"/>
  <c r="EV175" i="54"/>
  <c r="EU175" i="54"/>
  <c r="EW175" i="54"/>
  <c r="EY175" i="54"/>
  <c r="EO263" i="54"/>
  <c r="EK263" i="54"/>
  <c r="EN263" i="54"/>
  <c r="EL263" i="54"/>
  <c r="EM263" i="54"/>
  <c r="EX124" i="54"/>
  <c r="EV124" i="54"/>
  <c r="EU124" i="54"/>
  <c r="EY124" i="54"/>
  <c r="EW124" i="54"/>
  <c r="DU124" i="54"/>
  <c r="ER224" i="54"/>
  <c r="EQ224" i="54"/>
  <c r="ET224" i="54"/>
  <c r="ES224" i="54"/>
  <c r="EP224" i="54"/>
  <c r="DI41" i="54"/>
  <c r="DE41" i="54"/>
  <c r="DA41" i="54"/>
  <c r="CW41" i="54"/>
  <c r="DH41" i="54"/>
  <c r="DD41" i="54"/>
  <c r="CZ41" i="54"/>
  <c r="CV41" i="54"/>
  <c r="DG41" i="54"/>
  <c r="DC41" i="54"/>
  <c r="CY41" i="54"/>
  <c r="CU41" i="54"/>
  <c r="DF41" i="54"/>
  <c r="DB41" i="54"/>
  <c r="CX41" i="54"/>
  <c r="DF73" i="54"/>
  <c r="DB73" i="54"/>
  <c r="CX73" i="54"/>
  <c r="DE73" i="54"/>
  <c r="CZ73" i="54"/>
  <c r="CU73" i="54"/>
  <c r="DI73" i="54"/>
  <c r="DD73" i="54"/>
  <c r="CY73" i="54"/>
  <c r="DH73" i="54"/>
  <c r="DC73" i="54"/>
  <c r="CW73" i="54"/>
  <c r="DG73" i="54"/>
  <c r="DA73" i="54"/>
  <c r="CV73" i="54"/>
  <c r="DG105" i="54"/>
  <c r="DC105" i="54"/>
  <c r="CY105" i="54"/>
  <c r="CU105" i="54"/>
  <c r="DF105" i="54"/>
  <c r="DB105" i="54"/>
  <c r="CX105" i="54"/>
  <c r="DI105" i="54"/>
  <c r="DE105" i="54"/>
  <c r="DA105" i="54"/>
  <c r="CW105" i="54"/>
  <c r="DH105" i="54"/>
  <c r="DD105" i="54"/>
  <c r="CZ105" i="54"/>
  <c r="CV105" i="54"/>
  <c r="DH137" i="54"/>
  <c r="DD137" i="54"/>
  <c r="CZ137" i="54"/>
  <c r="CV137" i="54"/>
  <c r="CJ137" i="54"/>
  <c r="CF137" i="54"/>
  <c r="DG137" i="54"/>
  <c r="DC137" i="54"/>
  <c r="CY137" i="54"/>
  <c r="CU137" i="54"/>
  <c r="CF138" i="54" s="1"/>
  <c r="CI137" i="54"/>
  <c r="DF137" i="54"/>
  <c r="DB137" i="54"/>
  <c r="CX137" i="54"/>
  <c r="CH137" i="54"/>
  <c r="DI137" i="54"/>
  <c r="DE137" i="54"/>
  <c r="DA137" i="54"/>
  <c r="CW137" i="54"/>
  <c r="CG137" i="54"/>
  <c r="CG138" i="54" s="1"/>
  <c r="DG30" i="54"/>
  <c r="DC30" i="54"/>
  <c r="CY30" i="54"/>
  <c r="CU30" i="54"/>
  <c r="DF30" i="54"/>
  <c r="DB30" i="54"/>
  <c r="CX30" i="54"/>
  <c r="DI30" i="54"/>
  <c r="DE30" i="54"/>
  <c r="DA30" i="54"/>
  <c r="CW30" i="54"/>
  <c r="DH30" i="54"/>
  <c r="DD30" i="54"/>
  <c r="CZ30" i="54"/>
  <c r="CV30" i="54"/>
  <c r="DH94" i="54"/>
  <c r="DD94" i="54"/>
  <c r="CZ94" i="54"/>
  <c r="CV94" i="54"/>
  <c r="DG94" i="54"/>
  <c r="DC94" i="54"/>
  <c r="CY94" i="54"/>
  <c r="CU94" i="54"/>
  <c r="DF94" i="54"/>
  <c r="DB94" i="54"/>
  <c r="CX94" i="54"/>
  <c r="DI94" i="54"/>
  <c r="DE94" i="54"/>
  <c r="DA94" i="54"/>
  <c r="CW94" i="54"/>
  <c r="CR126" i="54"/>
  <c r="CQ126" i="54"/>
  <c r="CT126" i="54"/>
  <c r="CP126" i="54"/>
  <c r="CS126" i="54"/>
  <c r="DG27" i="54"/>
  <c r="DC27" i="54"/>
  <c r="CY27" i="54"/>
  <c r="CU27" i="54"/>
  <c r="CI27" i="54"/>
  <c r="DF27" i="54"/>
  <c r="DB27" i="54"/>
  <c r="CX27" i="54"/>
  <c r="CH27" i="54"/>
  <c r="DI27" i="54"/>
  <c r="DE27" i="54"/>
  <c r="DA27" i="54"/>
  <c r="CW27" i="54"/>
  <c r="CG27" i="54"/>
  <c r="DH27" i="54"/>
  <c r="DD27" i="54"/>
  <c r="CZ27" i="54"/>
  <c r="CV27" i="54"/>
  <c r="CJ27" i="54"/>
  <c r="CF27" i="54"/>
  <c r="DH60" i="54"/>
  <c r="DD60" i="54"/>
  <c r="CZ60" i="54"/>
  <c r="CV60" i="54"/>
  <c r="CJ60" i="54"/>
  <c r="CF60" i="54"/>
  <c r="DG60" i="54"/>
  <c r="DC60" i="54"/>
  <c r="CY60" i="54"/>
  <c r="CU60" i="54"/>
  <c r="CI60" i="54"/>
  <c r="DF60" i="54"/>
  <c r="DB60" i="54"/>
  <c r="CX60" i="54"/>
  <c r="CH60" i="54"/>
  <c r="DI60" i="54"/>
  <c r="DE60" i="54"/>
  <c r="DA60" i="54"/>
  <c r="CW60" i="54"/>
  <c r="CG60" i="54"/>
  <c r="DF187" i="54"/>
  <c r="DB187" i="54"/>
  <c r="CX187" i="54"/>
  <c r="DI187" i="54"/>
  <c r="DE187" i="54"/>
  <c r="DA187" i="54"/>
  <c r="CW187" i="54"/>
  <c r="DH187" i="54"/>
  <c r="DD187" i="54"/>
  <c r="CZ187" i="54"/>
  <c r="CV187" i="54"/>
  <c r="DG187" i="54"/>
  <c r="CY187" i="54"/>
  <c r="CU187" i="54"/>
  <c r="DC187" i="54"/>
  <c r="CQ203" i="54"/>
  <c r="CT203" i="54"/>
  <c r="CP203" i="54"/>
  <c r="CS203" i="54"/>
  <c r="CR203" i="54"/>
  <c r="CE235" i="54"/>
  <c r="DG251" i="54"/>
  <c r="DC251" i="54"/>
  <c r="CY251" i="54"/>
  <c r="CU251" i="54"/>
  <c r="DH251" i="54"/>
  <c r="DB251" i="54"/>
  <c r="CW251" i="54"/>
  <c r="DF251" i="54"/>
  <c r="DA251" i="54"/>
  <c r="CV251" i="54"/>
  <c r="DD251" i="54"/>
  <c r="CZ251" i="54"/>
  <c r="DI251" i="54"/>
  <c r="CX251" i="54"/>
  <c r="DE251" i="54"/>
  <c r="DH267" i="54"/>
  <c r="DG267" i="54"/>
  <c r="DF267" i="54"/>
  <c r="DB267" i="54"/>
  <c r="CX267" i="54"/>
  <c r="DE267" i="54"/>
  <c r="CZ267" i="54"/>
  <c r="CU267" i="54"/>
  <c r="DD267" i="54"/>
  <c r="CY267" i="54"/>
  <c r="DA267" i="54"/>
  <c r="CW267" i="54"/>
  <c r="DI267" i="54"/>
  <c r="CV267" i="54"/>
  <c r="DC267" i="54"/>
  <c r="DF315" i="54"/>
  <c r="DB315" i="54"/>
  <c r="CX315" i="54"/>
  <c r="DE315" i="54"/>
  <c r="CZ315" i="54"/>
  <c r="CU315" i="54"/>
  <c r="DH315" i="54"/>
  <c r="DA315" i="54"/>
  <c r="DG315" i="54"/>
  <c r="CY315" i="54"/>
  <c r="DD315" i="54"/>
  <c r="CW315" i="54"/>
  <c r="CV315" i="54"/>
  <c r="DI315" i="54"/>
  <c r="DC315" i="54"/>
  <c r="DF331" i="54"/>
  <c r="DB331" i="54"/>
  <c r="CX331" i="54"/>
  <c r="DI331" i="54"/>
  <c r="DD331" i="54"/>
  <c r="CY331" i="54"/>
  <c r="DH331" i="54"/>
  <c r="DC331" i="54"/>
  <c r="CW331" i="54"/>
  <c r="DG331" i="54"/>
  <c r="DA331" i="54"/>
  <c r="CV331" i="54"/>
  <c r="CU331" i="54"/>
  <c r="DE331" i="54"/>
  <c r="CZ331" i="54"/>
  <c r="DH285" i="54"/>
  <c r="DD285" i="54"/>
  <c r="CZ285" i="54"/>
  <c r="CV285" i="54"/>
  <c r="DG285" i="54"/>
  <c r="DB285" i="54"/>
  <c r="CW285" i="54"/>
  <c r="DF285" i="54"/>
  <c r="DA285" i="54"/>
  <c r="CU285" i="54"/>
  <c r="DE285" i="54"/>
  <c r="CY285" i="54"/>
  <c r="DC285" i="54"/>
  <c r="CX285" i="54"/>
  <c r="DI285" i="54"/>
  <c r="CS115" i="54"/>
  <c r="CR115" i="54"/>
  <c r="CQ115" i="54"/>
  <c r="CT115" i="54"/>
  <c r="CP115" i="54"/>
  <c r="DG194" i="54"/>
  <c r="DC194" i="54"/>
  <c r="CY194" i="54"/>
  <c r="CU194" i="54"/>
  <c r="DF194" i="54"/>
  <c r="DB194" i="54"/>
  <c r="CX194" i="54"/>
  <c r="DI194" i="54"/>
  <c r="DE194" i="54"/>
  <c r="DA194" i="54"/>
  <c r="CW194" i="54"/>
  <c r="DH194" i="54"/>
  <c r="CZ194" i="54"/>
  <c r="CV194" i="54"/>
  <c r="DD194" i="54"/>
  <c r="CO258" i="54"/>
  <c r="CK258" i="54"/>
  <c r="CM258" i="54"/>
  <c r="CL258" i="54"/>
  <c r="CN258" i="54"/>
  <c r="DF322" i="54"/>
  <c r="DB322" i="54"/>
  <c r="CX322" i="54"/>
  <c r="DE322" i="54"/>
  <c r="CZ322" i="54"/>
  <c r="CU322" i="54"/>
  <c r="DI322" i="54"/>
  <c r="DD322" i="54"/>
  <c r="CY322" i="54"/>
  <c r="DH322" i="54"/>
  <c r="DC322" i="54"/>
  <c r="CW322" i="54"/>
  <c r="DA322" i="54"/>
  <c r="DG322" i="54"/>
  <c r="CV322" i="54"/>
  <c r="DG354" i="54"/>
  <c r="DC354" i="54"/>
  <c r="CY354" i="54"/>
  <c r="CU354" i="54"/>
  <c r="DF354" i="54"/>
  <c r="DB354" i="54"/>
  <c r="CX354" i="54"/>
  <c r="DI354" i="54"/>
  <c r="DE354" i="54"/>
  <c r="DA354" i="54"/>
  <c r="CW354" i="54"/>
  <c r="DD354" i="54"/>
  <c r="CV354" i="54"/>
  <c r="CZ354" i="54"/>
  <c r="DH354" i="54"/>
  <c r="DG95" i="54"/>
  <c r="DC95" i="54"/>
  <c r="CY95" i="54"/>
  <c r="CU95" i="54"/>
  <c r="DF95" i="54"/>
  <c r="DB95" i="54"/>
  <c r="CX95" i="54"/>
  <c r="DI95" i="54"/>
  <c r="DE95" i="54"/>
  <c r="DA95" i="54"/>
  <c r="CW95" i="54"/>
  <c r="DH95" i="54"/>
  <c r="DD95" i="54"/>
  <c r="CZ95" i="54"/>
  <c r="CV95" i="54"/>
  <c r="DF172" i="54"/>
  <c r="DB172" i="54"/>
  <c r="CX172" i="54"/>
  <c r="DI172" i="54"/>
  <c r="DE172" i="54"/>
  <c r="DA172" i="54"/>
  <c r="CW172" i="54"/>
  <c r="DH172" i="54"/>
  <c r="DD172" i="54"/>
  <c r="CZ172" i="54"/>
  <c r="CV172" i="54"/>
  <c r="CY172" i="54"/>
  <c r="DG172" i="54"/>
  <c r="DC172" i="54"/>
  <c r="CU172" i="54"/>
  <c r="DG236" i="54"/>
  <c r="DC236" i="54"/>
  <c r="CY236" i="54"/>
  <c r="CU236" i="54"/>
  <c r="CI236" i="54"/>
  <c r="DF236" i="54"/>
  <c r="DB236" i="54"/>
  <c r="CX236" i="54"/>
  <c r="CH236" i="54"/>
  <c r="DH236" i="54"/>
  <c r="CZ236" i="54"/>
  <c r="CJ236" i="54"/>
  <c r="DE236" i="54"/>
  <c r="CW236" i="54"/>
  <c r="CG236" i="54"/>
  <c r="DD236" i="54"/>
  <c r="CV236" i="54"/>
  <c r="CF236" i="54"/>
  <c r="DI236" i="54"/>
  <c r="DA236" i="54"/>
  <c r="DG300" i="54"/>
  <c r="DC300" i="54"/>
  <c r="CY300" i="54"/>
  <c r="CU300" i="54"/>
  <c r="DI300" i="54"/>
  <c r="DD300" i="54"/>
  <c r="CX300" i="54"/>
  <c r="DH300" i="54"/>
  <c r="DB300" i="54"/>
  <c r="CW300" i="54"/>
  <c r="DF300" i="54"/>
  <c r="DA300" i="54"/>
  <c r="CV300" i="54"/>
  <c r="DE300" i="54"/>
  <c r="CZ300" i="54"/>
  <c r="DI88" i="54"/>
  <c r="DE88" i="54"/>
  <c r="DA88" i="54"/>
  <c r="CW88" i="54"/>
  <c r="DH88" i="54"/>
  <c r="DD88" i="54"/>
  <c r="CZ88" i="54"/>
  <c r="CV88" i="54"/>
  <c r="DG88" i="54"/>
  <c r="DC88" i="54"/>
  <c r="CY88" i="54"/>
  <c r="CU88" i="54"/>
  <c r="DF88" i="54"/>
  <c r="DB88" i="54"/>
  <c r="CX88" i="54"/>
  <c r="DG249" i="54"/>
  <c r="DC249" i="54"/>
  <c r="CY249" i="54"/>
  <c r="CU249" i="54"/>
  <c r="DF249" i="54"/>
  <c r="DB249" i="54"/>
  <c r="CX249" i="54"/>
  <c r="DH249" i="54"/>
  <c r="CZ249" i="54"/>
  <c r="DE249" i="54"/>
  <c r="CW249" i="54"/>
  <c r="DD249" i="54"/>
  <c r="CV249" i="54"/>
  <c r="DI249" i="54"/>
  <c r="DA249" i="54"/>
  <c r="DG262" i="54"/>
  <c r="DC262" i="54"/>
  <c r="CY262" i="54"/>
  <c r="CU262" i="54"/>
  <c r="DH262" i="54"/>
  <c r="DB262" i="54"/>
  <c r="CW262" i="54"/>
  <c r="DF262" i="54"/>
  <c r="DA262" i="54"/>
  <c r="CV262" i="54"/>
  <c r="DD262" i="54"/>
  <c r="CZ262" i="54"/>
  <c r="DI262" i="54"/>
  <c r="CX262" i="54"/>
  <c r="DE262" i="54"/>
  <c r="DF61" i="54"/>
  <c r="DB61" i="54"/>
  <c r="CX61" i="54"/>
  <c r="DI61" i="54"/>
  <c r="DE61" i="54"/>
  <c r="DA61" i="54"/>
  <c r="CW61" i="54"/>
  <c r="DH61" i="54"/>
  <c r="DD61" i="54"/>
  <c r="CZ61" i="54"/>
  <c r="CV61" i="54"/>
  <c r="DG61" i="54"/>
  <c r="DC61" i="54"/>
  <c r="CY61" i="54"/>
  <c r="CU61" i="54"/>
  <c r="DG77" i="54"/>
  <c r="DC77" i="54"/>
  <c r="CY77" i="54"/>
  <c r="CU77" i="54"/>
  <c r="DF77" i="54"/>
  <c r="DA77" i="54"/>
  <c r="CV77" i="54"/>
  <c r="DE77" i="54"/>
  <c r="CZ77" i="54"/>
  <c r="DI77" i="54"/>
  <c r="DD77" i="54"/>
  <c r="CX77" i="54"/>
  <c r="DH77" i="54"/>
  <c r="DB77" i="54"/>
  <c r="CW77" i="54"/>
  <c r="CM93" i="54"/>
  <c r="CL93" i="54"/>
  <c r="CO93" i="54"/>
  <c r="CK93" i="54"/>
  <c r="CN93" i="54"/>
  <c r="DF125" i="54"/>
  <c r="DB125" i="54"/>
  <c r="CX125" i="54"/>
  <c r="DI125" i="54"/>
  <c r="DE125" i="54"/>
  <c r="DA125" i="54"/>
  <c r="CW125" i="54"/>
  <c r="DH125" i="54"/>
  <c r="DD125" i="54"/>
  <c r="CZ125" i="54"/>
  <c r="CV125" i="54"/>
  <c r="DG125" i="54"/>
  <c r="DC125" i="54"/>
  <c r="CY125" i="54"/>
  <c r="CU125" i="54"/>
  <c r="DG141" i="54"/>
  <c r="DC141" i="54"/>
  <c r="CY141" i="54"/>
  <c r="CU141" i="54"/>
  <c r="DH141" i="54"/>
  <c r="DB141" i="54"/>
  <c r="CW141" i="54"/>
  <c r="DF141" i="54"/>
  <c r="DA141" i="54"/>
  <c r="CV141" i="54"/>
  <c r="DE141" i="54"/>
  <c r="CZ141" i="54"/>
  <c r="DI141" i="54"/>
  <c r="DD141" i="54"/>
  <c r="CX141" i="54"/>
  <c r="DI18" i="54"/>
  <c r="DE18" i="54"/>
  <c r="DA18" i="54"/>
  <c r="CW18" i="54"/>
  <c r="DH18" i="54"/>
  <c r="DD18" i="54"/>
  <c r="CZ18" i="54"/>
  <c r="CV18" i="54"/>
  <c r="DG18" i="54"/>
  <c r="DC18" i="54"/>
  <c r="CY18" i="54"/>
  <c r="CU18" i="54"/>
  <c r="DF18" i="54"/>
  <c r="DB18" i="54"/>
  <c r="CX18" i="54"/>
  <c r="DH82" i="54"/>
  <c r="DD82" i="54"/>
  <c r="CZ82" i="54"/>
  <c r="CV82" i="54"/>
  <c r="CJ82" i="54"/>
  <c r="CF82" i="54"/>
  <c r="DG82" i="54"/>
  <c r="DC82" i="54"/>
  <c r="CY82" i="54"/>
  <c r="CU82" i="54"/>
  <c r="CI82" i="54"/>
  <c r="DF82" i="54"/>
  <c r="DB82" i="54"/>
  <c r="CX82" i="54"/>
  <c r="CH82" i="54"/>
  <c r="DI82" i="54"/>
  <c r="DE82" i="54"/>
  <c r="DA82" i="54"/>
  <c r="CW82" i="54"/>
  <c r="CG82" i="54"/>
  <c r="DH146" i="54"/>
  <c r="DD146" i="54"/>
  <c r="CZ146" i="54"/>
  <c r="CV146" i="54"/>
  <c r="DI146" i="54"/>
  <c r="DC146" i="54"/>
  <c r="CX146" i="54"/>
  <c r="DG146" i="54"/>
  <c r="DB146" i="54"/>
  <c r="CW146" i="54"/>
  <c r="DF146" i="54"/>
  <c r="DA146" i="54"/>
  <c r="CU146" i="54"/>
  <c r="DE146" i="54"/>
  <c r="CY146" i="54"/>
  <c r="DF68" i="54"/>
  <c r="DB68" i="54"/>
  <c r="CX68" i="54"/>
  <c r="DI68" i="54"/>
  <c r="DE68" i="54"/>
  <c r="DA68" i="54"/>
  <c r="CW68" i="54"/>
  <c r="DH68" i="54"/>
  <c r="DD68" i="54"/>
  <c r="CZ68" i="54"/>
  <c r="CV68" i="54"/>
  <c r="DG68" i="54"/>
  <c r="DC68" i="54"/>
  <c r="CY68" i="54"/>
  <c r="CU68" i="54"/>
  <c r="DG159" i="54"/>
  <c r="DC159" i="54"/>
  <c r="CY159" i="54"/>
  <c r="CU159" i="54"/>
  <c r="CI159" i="54"/>
  <c r="DF159" i="54"/>
  <c r="DB159" i="54"/>
  <c r="CX159" i="54"/>
  <c r="CH159" i="54"/>
  <c r="DH159" i="54"/>
  <c r="DD159" i="54"/>
  <c r="CZ159" i="54"/>
  <c r="CV159" i="54"/>
  <c r="CJ159" i="54"/>
  <c r="CF159" i="54"/>
  <c r="DA159" i="54"/>
  <c r="CW159" i="54"/>
  <c r="CG159" i="54"/>
  <c r="DI159" i="54"/>
  <c r="DE159" i="54"/>
  <c r="DF207" i="54"/>
  <c r="DB207" i="54"/>
  <c r="CX207" i="54"/>
  <c r="DI207" i="54"/>
  <c r="DE207" i="54"/>
  <c r="DA207" i="54"/>
  <c r="CW207" i="54"/>
  <c r="DH207" i="54"/>
  <c r="DD207" i="54"/>
  <c r="CZ207" i="54"/>
  <c r="CV207" i="54"/>
  <c r="CY207" i="54"/>
  <c r="CU207" i="54"/>
  <c r="DG207" i="54"/>
  <c r="DC207" i="54"/>
  <c r="DG271" i="54"/>
  <c r="DC271" i="54"/>
  <c r="CY271" i="54"/>
  <c r="CU271" i="54"/>
  <c r="DF271" i="54"/>
  <c r="DB271" i="54"/>
  <c r="CX271" i="54"/>
  <c r="DI271" i="54"/>
  <c r="DE271" i="54"/>
  <c r="DA271" i="54"/>
  <c r="CW271" i="54"/>
  <c r="CZ271" i="54"/>
  <c r="CV271" i="54"/>
  <c r="DD271" i="54"/>
  <c r="DH271" i="54"/>
  <c r="DG335" i="54"/>
  <c r="DC335" i="54"/>
  <c r="CY335" i="54"/>
  <c r="CU335" i="54"/>
  <c r="CI335" i="54"/>
  <c r="DI335" i="54"/>
  <c r="DD335" i="54"/>
  <c r="CX335" i="54"/>
  <c r="CH335" i="54"/>
  <c r="DH335" i="54"/>
  <c r="DB335" i="54"/>
  <c r="CW335" i="54"/>
  <c r="CG335" i="54"/>
  <c r="DF335" i="54"/>
  <c r="DA335" i="54"/>
  <c r="CV335" i="54"/>
  <c r="CF335" i="54"/>
  <c r="DE335" i="54"/>
  <c r="CJ335" i="54"/>
  <c r="CZ335" i="54"/>
  <c r="CM335" i="54"/>
  <c r="CN335" i="54"/>
  <c r="CL335" i="54"/>
  <c r="CK335" i="54"/>
  <c r="CO335" i="54"/>
  <c r="DH165" i="54"/>
  <c r="DD165" i="54"/>
  <c r="CZ165" i="54"/>
  <c r="CV165" i="54"/>
  <c r="DF165" i="54"/>
  <c r="DA165" i="54"/>
  <c r="CU165" i="54"/>
  <c r="DE165" i="54"/>
  <c r="CY165" i="54"/>
  <c r="DI165" i="54"/>
  <c r="DC165" i="54"/>
  <c r="CX165" i="54"/>
  <c r="DG165" i="54"/>
  <c r="DB165" i="54"/>
  <c r="CW165" i="54"/>
  <c r="DI202" i="54"/>
  <c r="DE202" i="54"/>
  <c r="DA202" i="54"/>
  <c r="CW202" i="54"/>
  <c r="DH202" i="54"/>
  <c r="DD202" i="54"/>
  <c r="CZ202" i="54"/>
  <c r="CV202" i="54"/>
  <c r="DG202" i="54"/>
  <c r="DC202" i="54"/>
  <c r="CY202" i="54"/>
  <c r="CU202" i="54"/>
  <c r="CX202" i="54"/>
  <c r="DF202" i="54"/>
  <c r="DB202" i="54"/>
  <c r="DI330" i="54"/>
  <c r="DE330" i="54"/>
  <c r="DA330" i="54"/>
  <c r="CW330" i="54"/>
  <c r="DH330" i="54"/>
  <c r="DC330" i="54"/>
  <c r="CX330" i="54"/>
  <c r="DG330" i="54"/>
  <c r="DB330" i="54"/>
  <c r="CV330" i="54"/>
  <c r="DF330" i="54"/>
  <c r="CZ330" i="54"/>
  <c r="CU330" i="54"/>
  <c r="CY330" i="54"/>
  <c r="DD330" i="54"/>
  <c r="DF71" i="54"/>
  <c r="DB71" i="54"/>
  <c r="CX71" i="54"/>
  <c r="CH71" i="54"/>
  <c r="DI71" i="54"/>
  <c r="DE71" i="54"/>
  <c r="DA71" i="54"/>
  <c r="CW71" i="54"/>
  <c r="CG71" i="54"/>
  <c r="DH71" i="54"/>
  <c r="DD71" i="54"/>
  <c r="CZ71" i="54"/>
  <c r="CV71" i="54"/>
  <c r="CJ71" i="54"/>
  <c r="CF71" i="54"/>
  <c r="DG71" i="54"/>
  <c r="DC71" i="54"/>
  <c r="CY71" i="54"/>
  <c r="CU71" i="54"/>
  <c r="CI71" i="54"/>
  <c r="DF176" i="54"/>
  <c r="DB176" i="54"/>
  <c r="CX176" i="54"/>
  <c r="DI176" i="54"/>
  <c r="DE176" i="54"/>
  <c r="DA176" i="54"/>
  <c r="CW176" i="54"/>
  <c r="DH176" i="54"/>
  <c r="DD176" i="54"/>
  <c r="CZ176" i="54"/>
  <c r="CV176" i="54"/>
  <c r="DC176" i="54"/>
  <c r="CU176" i="54"/>
  <c r="DG176" i="54"/>
  <c r="CY176" i="54"/>
  <c r="CT192" i="54"/>
  <c r="CP192" i="54"/>
  <c r="CS192" i="54"/>
  <c r="CR192" i="54"/>
  <c r="CQ192" i="54"/>
  <c r="DF240" i="54"/>
  <c r="DB240" i="54"/>
  <c r="CX240" i="54"/>
  <c r="DI240" i="54"/>
  <c r="DE240" i="54"/>
  <c r="DA240" i="54"/>
  <c r="CW240" i="54"/>
  <c r="DC240" i="54"/>
  <c r="CU240" i="54"/>
  <c r="DH240" i="54"/>
  <c r="CZ240" i="54"/>
  <c r="DG240" i="54"/>
  <c r="CY240" i="54"/>
  <c r="DD240" i="54"/>
  <c r="CV240" i="54"/>
  <c r="DH304" i="54"/>
  <c r="DD304" i="54"/>
  <c r="CZ304" i="54"/>
  <c r="CV304" i="54"/>
  <c r="DI304" i="54"/>
  <c r="DC304" i="54"/>
  <c r="CX304" i="54"/>
  <c r="DF304" i="54"/>
  <c r="CY304" i="54"/>
  <c r="DE304" i="54"/>
  <c r="CW304" i="54"/>
  <c r="DB304" i="54"/>
  <c r="CU304" i="54"/>
  <c r="DG304" i="54"/>
  <c r="DA304" i="54"/>
  <c r="CR104" i="54"/>
  <c r="CQ104" i="54"/>
  <c r="CT104" i="54"/>
  <c r="CP104" i="54"/>
  <c r="CS104" i="54"/>
  <c r="DH104" i="54"/>
  <c r="DD104" i="54"/>
  <c r="CZ104" i="54"/>
  <c r="CV104" i="54"/>
  <c r="CJ104" i="54"/>
  <c r="CF104" i="54"/>
  <c r="DG104" i="54"/>
  <c r="DC104" i="54"/>
  <c r="CY104" i="54"/>
  <c r="CU104" i="54"/>
  <c r="CI104" i="54"/>
  <c r="DF104" i="54"/>
  <c r="DB104" i="54"/>
  <c r="CX104" i="54"/>
  <c r="CH104" i="54"/>
  <c r="DI104" i="54"/>
  <c r="DE104" i="54"/>
  <c r="DA104" i="54"/>
  <c r="CW104" i="54"/>
  <c r="CG104" i="54"/>
  <c r="DI161" i="54"/>
  <c r="DE161" i="54"/>
  <c r="DA161" i="54"/>
  <c r="CW161" i="54"/>
  <c r="DH161" i="54"/>
  <c r="DD161" i="54"/>
  <c r="CZ161" i="54"/>
  <c r="CV161" i="54"/>
  <c r="DF161" i="54"/>
  <c r="DB161" i="54"/>
  <c r="CX161" i="54"/>
  <c r="CU161" i="54"/>
  <c r="DG161" i="54"/>
  <c r="DC161" i="54"/>
  <c r="CY161" i="54"/>
  <c r="DI225" i="54"/>
  <c r="DE225" i="54"/>
  <c r="DA225" i="54"/>
  <c r="CW225" i="54"/>
  <c r="CG225" i="54"/>
  <c r="DD225" i="54"/>
  <c r="CY225" i="54"/>
  <c r="CI225" i="54"/>
  <c r="DH225" i="54"/>
  <c r="DC225" i="54"/>
  <c r="CX225" i="54"/>
  <c r="CH225" i="54"/>
  <c r="DG225" i="54"/>
  <c r="DB225" i="54"/>
  <c r="CV225" i="54"/>
  <c r="CF225" i="54"/>
  <c r="DF225" i="54"/>
  <c r="CZ225" i="54"/>
  <c r="CU225" i="54"/>
  <c r="CJ225" i="54"/>
  <c r="DF270" i="54"/>
  <c r="DB270" i="54"/>
  <c r="CX270" i="54"/>
  <c r="DI270" i="54"/>
  <c r="DE270" i="54"/>
  <c r="DA270" i="54"/>
  <c r="CW270" i="54"/>
  <c r="DH270" i="54"/>
  <c r="DD270" i="54"/>
  <c r="CZ270" i="54"/>
  <c r="CV270" i="54"/>
  <c r="DC270" i="54"/>
  <c r="CY270" i="54"/>
  <c r="DG270" i="54"/>
  <c r="CU270" i="54"/>
  <c r="DH17" i="54"/>
  <c r="DD17" i="54"/>
  <c r="CZ17" i="54"/>
  <c r="CV17" i="54"/>
  <c r="DG17" i="54"/>
  <c r="DC17" i="54"/>
  <c r="CY17" i="54"/>
  <c r="CU17" i="54"/>
  <c r="DF17" i="54"/>
  <c r="DB17" i="54"/>
  <c r="CX17" i="54"/>
  <c r="DI17" i="54"/>
  <c r="DE17" i="54"/>
  <c r="DA17" i="54"/>
  <c r="CW17" i="54"/>
  <c r="DG65" i="54"/>
  <c r="DC65" i="54"/>
  <c r="CY65" i="54"/>
  <c r="CU65" i="54"/>
  <c r="DF65" i="54"/>
  <c r="DB65" i="54"/>
  <c r="CX65" i="54"/>
  <c r="DI65" i="54"/>
  <c r="DE65" i="54"/>
  <c r="DA65" i="54"/>
  <c r="CW65" i="54"/>
  <c r="DH65" i="54"/>
  <c r="DD65" i="54"/>
  <c r="CZ65" i="54"/>
  <c r="CV65" i="54"/>
  <c r="DF81" i="54"/>
  <c r="DB81" i="54"/>
  <c r="CX81" i="54"/>
  <c r="DI81" i="54"/>
  <c r="DE81" i="54"/>
  <c r="DA81" i="54"/>
  <c r="CW81" i="54"/>
  <c r="DH81" i="54"/>
  <c r="DD81" i="54"/>
  <c r="CZ81" i="54"/>
  <c r="CV81" i="54"/>
  <c r="DG81" i="54"/>
  <c r="DC81" i="54"/>
  <c r="CY81" i="54"/>
  <c r="CU81" i="54"/>
  <c r="DI129" i="54"/>
  <c r="DE129" i="54"/>
  <c r="DA129" i="54"/>
  <c r="CW129" i="54"/>
  <c r="DH129" i="54"/>
  <c r="DD129" i="54"/>
  <c r="CZ129" i="54"/>
  <c r="CV129" i="54"/>
  <c r="DG129" i="54"/>
  <c r="DC129" i="54"/>
  <c r="CY129" i="54"/>
  <c r="CU129" i="54"/>
  <c r="DF129" i="54"/>
  <c r="DB129" i="54"/>
  <c r="CX129" i="54"/>
  <c r="DI54" i="54"/>
  <c r="DE54" i="54"/>
  <c r="DA54" i="54"/>
  <c r="CW54" i="54"/>
  <c r="DH54" i="54"/>
  <c r="DD54" i="54"/>
  <c r="CZ54" i="54"/>
  <c r="CV54" i="54"/>
  <c r="DG54" i="54"/>
  <c r="DC54" i="54"/>
  <c r="CY54" i="54"/>
  <c r="CU54" i="54"/>
  <c r="DF54" i="54"/>
  <c r="DB54" i="54"/>
  <c r="CX54" i="54"/>
  <c r="DF118" i="54"/>
  <c r="DB118" i="54"/>
  <c r="CX118" i="54"/>
  <c r="DI118" i="54"/>
  <c r="DE118" i="54"/>
  <c r="DA118" i="54"/>
  <c r="CW118" i="54"/>
  <c r="DH118" i="54"/>
  <c r="DD118" i="54"/>
  <c r="CZ118" i="54"/>
  <c r="CV118" i="54"/>
  <c r="DG118" i="54"/>
  <c r="DC118" i="54"/>
  <c r="CY118" i="54"/>
  <c r="CU118" i="54"/>
  <c r="DF43" i="54"/>
  <c r="DB43" i="54"/>
  <c r="CX43" i="54"/>
  <c r="DI43" i="54"/>
  <c r="DE43" i="54"/>
  <c r="DA43" i="54"/>
  <c r="CW43" i="54"/>
  <c r="DH43" i="54"/>
  <c r="DD43" i="54"/>
  <c r="CZ43" i="54"/>
  <c r="CV43" i="54"/>
  <c r="DG43" i="54"/>
  <c r="DC43" i="54"/>
  <c r="CY43" i="54"/>
  <c r="CU43" i="54"/>
  <c r="DF76" i="54"/>
  <c r="DB76" i="54"/>
  <c r="CX76" i="54"/>
  <c r="DE76" i="54"/>
  <c r="CZ76" i="54"/>
  <c r="CU76" i="54"/>
  <c r="DI76" i="54"/>
  <c r="DD76" i="54"/>
  <c r="CY76" i="54"/>
  <c r="DH76" i="54"/>
  <c r="DC76" i="54"/>
  <c r="CW76" i="54"/>
  <c r="DG76" i="54"/>
  <c r="DA76" i="54"/>
  <c r="CV76" i="54"/>
  <c r="DF163" i="54"/>
  <c r="DI163" i="54"/>
  <c r="DD163" i="54"/>
  <c r="CZ163" i="54"/>
  <c r="CV163" i="54"/>
  <c r="DH163" i="54"/>
  <c r="DC163" i="54"/>
  <c r="CY163" i="54"/>
  <c r="CU163" i="54"/>
  <c r="DG163" i="54"/>
  <c r="DB163" i="54"/>
  <c r="CX163" i="54"/>
  <c r="DE163" i="54"/>
  <c r="DA163" i="54"/>
  <c r="CW163" i="54"/>
  <c r="DF211" i="54"/>
  <c r="DB211" i="54"/>
  <c r="CX211" i="54"/>
  <c r="DE211" i="54"/>
  <c r="CZ211" i="54"/>
  <c r="CU211" i="54"/>
  <c r="DI211" i="54"/>
  <c r="DD211" i="54"/>
  <c r="CY211" i="54"/>
  <c r="DH211" i="54"/>
  <c r="DC211" i="54"/>
  <c r="CW211" i="54"/>
  <c r="DG211" i="54"/>
  <c r="DA211" i="54"/>
  <c r="CV211" i="54"/>
  <c r="DG275" i="54"/>
  <c r="DC275" i="54"/>
  <c r="CY275" i="54"/>
  <c r="CU275" i="54"/>
  <c r="DF275" i="54"/>
  <c r="DB275" i="54"/>
  <c r="CX275" i="54"/>
  <c r="DI275" i="54"/>
  <c r="DE275" i="54"/>
  <c r="DA275" i="54"/>
  <c r="CW275" i="54"/>
  <c r="CZ275" i="54"/>
  <c r="CV275" i="54"/>
  <c r="DD275" i="54"/>
  <c r="DH275" i="54"/>
  <c r="CL291" i="54"/>
  <c r="CN291" i="54"/>
  <c r="CM291" i="54"/>
  <c r="CK291" i="54"/>
  <c r="CO291" i="54"/>
  <c r="DG323" i="54"/>
  <c r="DC323" i="54"/>
  <c r="CY323" i="54"/>
  <c r="CU323" i="54"/>
  <c r="DF323" i="54"/>
  <c r="DA323" i="54"/>
  <c r="CV323" i="54"/>
  <c r="DE323" i="54"/>
  <c r="CZ323" i="54"/>
  <c r="DI323" i="54"/>
  <c r="DD323" i="54"/>
  <c r="CX323" i="54"/>
  <c r="DH323" i="54"/>
  <c r="CW323" i="54"/>
  <c r="DB323" i="54"/>
  <c r="DH339" i="54"/>
  <c r="DD339" i="54"/>
  <c r="CZ339" i="54"/>
  <c r="CV339" i="54"/>
  <c r="DG339" i="54"/>
  <c r="DC339" i="54"/>
  <c r="CY339" i="54"/>
  <c r="CU339" i="54"/>
  <c r="DF339" i="54"/>
  <c r="DB339" i="54"/>
  <c r="CX339" i="54"/>
  <c r="DI339" i="54"/>
  <c r="DE339" i="54"/>
  <c r="DA339" i="54"/>
  <c r="CW339" i="54"/>
  <c r="DF205" i="54"/>
  <c r="DB205" i="54"/>
  <c r="CX205" i="54"/>
  <c r="DI205" i="54"/>
  <c r="DE205" i="54"/>
  <c r="DA205" i="54"/>
  <c r="CW205" i="54"/>
  <c r="DH205" i="54"/>
  <c r="DD205" i="54"/>
  <c r="CZ205" i="54"/>
  <c r="CV205" i="54"/>
  <c r="CY205" i="54"/>
  <c r="DG205" i="54"/>
  <c r="DC205" i="54"/>
  <c r="CU205" i="54"/>
  <c r="CQ269" i="54"/>
  <c r="CT269" i="54"/>
  <c r="CP269" i="54"/>
  <c r="CS269" i="54"/>
  <c r="CR269" i="54"/>
  <c r="DI147" i="54"/>
  <c r="DE147" i="54"/>
  <c r="DA147" i="54"/>
  <c r="CW147" i="54"/>
  <c r="DD147" i="54"/>
  <c r="CY147" i="54"/>
  <c r="DH147" i="54"/>
  <c r="DC147" i="54"/>
  <c r="CX147" i="54"/>
  <c r="DG147" i="54"/>
  <c r="DB147" i="54"/>
  <c r="CV147" i="54"/>
  <c r="DF147" i="54"/>
  <c r="CZ147" i="54"/>
  <c r="CU147" i="54"/>
  <c r="DI210" i="54"/>
  <c r="DE210" i="54"/>
  <c r="DA210" i="54"/>
  <c r="CW210" i="54"/>
  <c r="DD210" i="54"/>
  <c r="CY210" i="54"/>
  <c r="DH210" i="54"/>
  <c r="DC210" i="54"/>
  <c r="CX210" i="54"/>
  <c r="DG210" i="54"/>
  <c r="DB210" i="54"/>
  <c r="CV210" i="54"/>
  <c r="DF210" i="54"/>
  <c r="CU210" i="54"/>
  <c r="CZ210" i="54"/>
  <c r="DH338" i="54"/>
  <c r="DD338" i="54"/>
  <c r="CZ338" i="54"/>
  <c r="CV338" i="54"/>
  <c r="DG338" i="54"/>
  <c r="DC338" i="54"/>
  <c r="CY338" i="54"/>
  <c r="CU338" i="54"/>
  <c r="DF338" i="54"/>
  <c r="DB338" i="54"/>
  <c r="CX338" i="54"/>
  <c r="DI338" i="54"/>
  <c r="DE338" i="54"/>
  <c r="DA338" i="54"/>
  <c r="CW338" i="54"/>
  <c r="DI111" i="54"/>
  <c r="DE111" i="54"/>
  <c r="DA111" i="54"/>
  <c r="CW111" i="54"/>
  <c r="DH111" i="54"/>
  <c r="DD111" i="54"/>
  <c r="CZ111" i="54"/>
  <c r="CV111" i="54"/>
  <c r="DG111" i="54"/>
  <c r="DC111" i="54"/>
  <c r="CY111" i="54"/>
  <c r="CU111" i="54"/>
  <c r="DF111" i="54"/>
  <c r="DB111" i="54"/>
  <c r="CX111" i="54"/>
  <c r="DH196" i="54"/>
  <c r="DD196" i="54"/>
  <c r="CZ196" i="54"/>
  <c r="CV196" i="54"/>
  <c r="DG196" i="54"/>
  <c r="DC196" i="54"/>
  <c r="CY196" i="54"/>
  <c r="CU196" i="54"/>
  <c r="DF196" i="54"/>
  <c r="DB196" i="54"/>
  <c r="CX196" i="54"/>
  <c r="DI196" i="54"/>
  <c r="DE196" i="54"/>
  <c r="DA196" i="54"/>
  <c r="CW196" i="54"/>
  <c r="DG276" i="54"/>
  <c r="DC276" i="54"/>
  <c r="CY276" i="54"/>
  <c r="CU276" i="54"/>
  <c r="DF276" i="54"/>
  <c r="DB276" i="54"/>
  <c r="CX276" i="54"/>
  <c r="DI276" i="54"/>
  <c r="DE276" i="54"/>
  <c r="DA276" i="54"/>
  <c r="CW276" i="54"/>
  <c r="CZ276" i="54"/>
  <c r="CV276" i="54"/>
  <c r="DH276" i="54"/>
  <c r="DD276" i="54"/>
  <c r="DG292" i="54"/>
  <c r="DC292" i="54"/>
  <c r="CY292" i="54"/>
  <c r="CU292" i="54"/>
  <c r="DF292" i="54"/>
  <c r="DA292" i="54"/>
  <c r="CV292" i="54"/>
  <c r="DE292" i="54"/>
  <c r="CZ292" i="54"/>
  <c r="DI292" i="54"/>
  <c r="DD292" i="54"/>
  <c r="CX292" i="54"/>
  <c r="DB292" i="54"/>
  <c r="CW292" i="54"/>
  <c r="DH292" i="54"/>
  <c r="DI324" i="54"/>
  <c r="DE324" i="54"/>
  <c r="DA324" i="54"/>
  <c r="CW324" i="54"/>
  <c r="CG324" i="54"/>
  <c r="DH324" i="54"/>
  <c r="DC324" i="54"/>
  <c r="CX324" i="54"/>
  <c r="CH324" i="54"/>
  <c r="DG324" i="54"/>
  <c r="DB324" i="54"/>
  <c r="CV324" i="54"/>
  <c r="CF324" i="54"/>
  <c r="DF324" i="54"/>
  <c r="CZ324" i="54"/>
  <c r="CU324" i="54"/>
  <c r="CJ324" i="54"/>
  <c r="CY324" i="54"/>
  <c r="DD324" i="54"/>
  <c r="CI324" i="54"/>
  <c r="CO324" i="54"/>
  <c r="CK324" i="54"/>
  <c r="CM324" i="54"/>
  <c r="CL324" i="54"/>
  <c r="CN324" i="54"/>
  <c r="DF120" i="54"/>
  <c r="DB120" i="54"/>
  <c r="CX120" i="54"/>
  <c r="DI120" i="54"/>
  <c r="DE120" i="54"/>
  <c r="DA120" i="54"/>
  <c r="CW120" i="54"/>
  <c r="DH120" i="54"/>
  <c r="DD120" i="54"/>
  <c r="CZ120" i="54"/>
  <c r="CV120" i="54"/>
  <c r="DG120" i="54"/>
  <c r="DC120" i="54"/>
  <c r="CY120" i="54"/>
  <c r="CU120" i="54"/>
  <c r="DI169" i="54"/>
  <c r="DE169" i="54"/>
  <c r="DA169" i="54"/>
  <c r="CW169" i="54"/>
  <c r="DH169" i="54"/>
  <c r="DD169" i="54"/>
  <c r="CZ169" i="54"/>
  <c r="CV169" i="54"/>
  <c r="DG169" i="54"/>
  <c r="DC169" i="54"/>
  <c r="CY169" i="54"/>
  <c r="CU169" i="54"/>
  <c r="CX169" i="54"/>
  <c r="DF169" i="54"/>
  <c r="DB169" i="54"/>
  <c r="DI201" i="54"/>
  <c r="DE201" i="54"/>
  <c r="DA201" i="54"/>
  <c r="CW201" i="54"/>
  <c r="DH201" i="54"/>
  <c r="DD201" i="54"/>
  <c r="CZ201" i="54"/>
  <c r="CV201" i="54"/>
  <c r="DG201" i="54"/>
  <c r="DC201" i="54"/>
  <c r="CY201" i="54"/>
  <c r="CU201" i="54"/>
  <c r="CX201" i="54"/>
  <c r="DB201" i="54"/>
  <c r="DF201" i="54"/>
  <c r="CO214" i="54"/>
  <c r="CK214" i="54"/>
  <c r="CM214" i="54"/>
  <c r="CL214" i="54"/>
  <c r="CN214" i="54"/>
  <c r="DI278" i="54"/>
  <c r="DE278" i="54"/>
  <c r="DA278" i="54"/>
  <c r="DD278" i="54"/>
  <c r="CY278" i="54"/>
  <c r="CU278" i="54"/>
  <c r="DH278" i="54"/>
  <c r="DC278" i="54"/>
  <c r="CX278" i="54"/>
  <c r="DG278" i="54"/>
  <c r="DB278" i="54"/>
  <c r="CW278" i="54"/>
  <c r="CZ278" i="54"/>
  <c r="CV278" i="54"/>
  <c r="DF278" i="54"/>
  <c r="DH21" i="54"/>
  <c r="DD21" i="54"/>
  <c r="CZ21" i="54"/>
  <c r="CV21" i="54"/>
  <c r="DG21" i="54"/>
  <c r="DC21" i="54"/>
  <c r="CY21" i="54"/>
  <c r="CU21" i="54"/>
  <c r="DF21" i="54"/>
  <c r="DB21" i="54"/>
  <c r="CX21" i="54"/>
  <c r="DI21" i="54"/>
  <c r="DE21" i="54"/>
  <c r="DA21" i="54"/>
  <c r="CW21" i="54"/>
  <c r="DG85" i="54"/>
  <c r="DC85" i="54"/>
  <c r="CY85" i="54"/>
  <c r="CU85" i="54"/>
  <c r="DF85" i="54"/>
  <c r="DB85" i="54"/>
  <c r="CX85" i="54"/>
  <c r="DI85" i="54"/>
  <c r="DE85" i="54"/>
  <c r="DA85" i="54"/>
  <c r="CW85" i="54"/>
  <c r="DH85" i="54"/>
  <c r="DD85" i="54"/>
  <c r="CZ85" i="54"/>
  <c r="CV85" i="54"/>
  <c r="DH133" i="54"/>
  <c r="DD133" i="54"/>
  <c r="CZ133" i="54"/>
  <c r="CV133" i="54"/>
  <c r="DG133" i="54"/>
  <c r="DC133" i="54"/>
  <c r="CY133" i="54"/>
  <c r="CU133" i="54"/>
  <c r="DF133" i="54"/>
  <c r="DB133" i="54"/>
  <c r="CX133" i="54"/>
  <c r="DI133" i="54"/>
  <c r="DE133" i="54"/>
  <c r="DA133" i="54"/>
  <c r="CW133" i="54"/>
  <c r="DI149" i="54"/>
  <c r="DE149" i="54"/>
  <c r="DA149" i="54"/>
  <c r="CW149" i="54"/>
  <c r="DF149" i="54"/>
  <c r="CZ149" i="54"/>
  <c r="CU149" i="54"/>
  <c r="DD149" i="54"/>
  <c r="CY149" i="54"/>
  <c r="DH149" i="54"/>
  <c r="DC149" i="54"/>
  <c r="CX149" i="54"/>
  <c r="DG149" i="54"/>
  <c r="DB149" i="54"/>
  <c r="CV149" i="54"/>
  <c r="DF42" i="54"/>
  <c r="DB42" i="54"/>
  <c r="CX42" i="54"/>
  <c r="DI42" i="54"/>
  <c r="DE42" i="54"/>
  <c r="DA42" i="54"/>
  <c r="CW42" i="54"/>
  <c r="DH42" i="54"/>
  <c r="DD42" i="54"/>
  <c r="CZ42" i="54"/>
  <c r="CV42" i="54"/>
  <c r="DG42" i="54"/>
  <c r="DC42" i="54"/>
  <c r="CY42" i="54"/>
  <c r="CU42" i="54"/>
  <c r="DH106" i="54"/>
  <c r="DD106" i="54"/>
  <c r="CZ106" i="54"/>
  <c r="CV106" i="54"/>
  <c r="DG106" i="54"/>
  <c r="DC106" i="54"/>
  <c r="CY106" i="54"/>
  <c r="CU106" i="54"/>
  <c r="DF106" i="54"/>
  <c r="DB106" i="54"/>
  <c r="CX106" i="54"/>
  <c r="DI106" i="54"/>
  <c r="DE106" i="54"/>
  <c r="DA106" i="54"/>
  <c r="CW106" i="54"/>
  <c r="CE52" i="54"/>
  <c r="DH84" i="54"/>
  <c r="DD84" i="54"/>
  <c r="CZ84" i="54"/>
  <c r="CV84" i="54"/>
  <c r="DG84" i="54"/>
  <c r="DC84" i="54"/>
  <c r="CY84" i="54"/>
  <c r="CU84" i="54"/>
  <c r="DF84" i="54"/>
  <c r="DB84" i="54"/>
  <c r="CX84" i="54"/>
  <c r="DI84" i="54"/>
  <c r="DE84" i="54"/>
  <c r="DA84" i="54"/>
  <c r="CW84" i="54"/>
  <c r="CM148" i="54"/>
  <c r="CK148" i="54"/>
  <c r="CO148" i="54"/>
  <c r="CN148" i="54"/>
  <c r="CL148" i="54"/>
  <c r="DI215" i="54"/>
  <c r="DE215" i="54"/>
  <c r="DA215" i="54"/>
  <c r="CW215" i="54"/>
  <c r="DD215" i="54"/>
  <c r="CY215" i="54"/>
  <c r="DH215" i="54"/>
  <c r="DC215" i="54"/>
  <c r="CX215" i="54"/>
  <c r="DG215" i="54"/>
  <c r="DB215" i="54"/>
  <c r="CV215" i="54"/>
  <c r="CU215" i="54"/>
  <c r="DF215" i="54"/>
  <c r="CZ215" i="54"/>
  <c r="DF279" i="54"/>
  <c r="DB279" i="54"/>
  <c r="CX279" i="54"/>
  <c r="DE279" i="54"/>
  <c r="CZ279" i="54"/>
  <c r="CU279" i="54"/>
  <c r="DI279" i="54"/>
  <c r="DD279" i="54"/>
  <c r="CY279" i="54"/>
  <c r="DH279" i="54"/>
  <c r="DC279" i="54"/>
  <c r="CW279" i="54"/>
  <c r="DG279" i="54"/>
  <c r="DA279" i="54"/>
  <c r="CV279" i="54"/>
  <c r="DG343" i="54"/>
  <c r="DC343" i="54"/>
  <c r="CY343" i="54"/>
  <c r="CU343" i="54"/>
  <c r="DF343" i="54"/>
  <c r="DB343" i="54"/>
  <c r="CX343" i="54"/>
  <c r="DI343" i="54"/>
  <c r="DE343" i="54"/>
  <c r="DA343" i="54"/>
  <c r="CW343" i="54"/>
  <c r="CV343" i="54"/>
  <c r="DH343" i="54"/>
  <c r="DD343" i="54"/>
  <c r="CZ343" i="54"/>
  <c r="DG16" i="54"/>
  <c r="DC16" i="54"/>
  <c r="CY16" i="54"/>
  <c r="CU16" i="54"/>
  <c r="CI16" i="54"/>
  <c r="DF16" i="54"/>
  <c r="DB16" i="54"/>
  <c r="CX16" i="54"/>
  <c r="CH16" i="54"/>
  <c r="DI16" i="54"/>
  <c r="DE16" i="54"/>
  <c r="DA16" i="54"/>
  <c r="CW16" i="54"/>
  <c r="CG16" i="54"/>
  <c r="DH16" i="54"/>
  <c r="DD16" i="54"/>
  <c r="CZ16" i="54"/>
  <c r="CV16" i="54"/>
  <c r="CJ16" i="54"/>
  <c r="CF16" i="54"/>
  <c r="DG213" i="54"/>
  <c r="DC213" i="54"/>
  <c r="CY213" i="54"/>
  <c r="CU213" i="54"/>
  <c r="DF213" i="54"/>
  <c r="DA213" i="54"/>
  <c r="CV213" i="54"/>
  <c r="DE213" i="54"/>
  <c r="CZ213" i="54"/>
  <c r="DI213" i="54"/>
  <c r="DD213" i="54"/>
  <c r="CX213" i="54"/>
  <c r="DB213" i="54"/>
  <c r="DH213" i="54"/>
  <c r="CW213" i="54"/>
  <c r="DF218" i="54"/>
  <c r="DB218" i="54"/>
  <c r="CX218" i="54"/>
  <c r="DG218" i="54"/>
  <c r="DA218" i="54"/>
  <c r="CV218" i="54"/>
  <c r="DE218" i="54"/>
  <c r="CZ218" i="54"/>
  <c r="CU218" i="54"/>
  <c r="DI218" i="54"/>
  <c r="DD218" i="54"/>
  <c r="CY218" i="54"/>
  <c r="DH218" i="54"/>
  <c r="DC218" i="54"/>
  <c r="CW218" i="54"/>
  <c r="CM346" i="54"/>
  <c r="CL346" i="54"/>
  <c r="CO346" i="54"/>
  <c r="CK346" i="54"/>
  <c r="CN346" i="54"/>
  <c r="DH87" i="54"/>
  <c r="DD87" i="54"/>
  <c r="CZ87" i="54"/>
  <c r="CV87" i="54"/>
  <c r="DG87" i="54"/>
  <c r="DC87" i="54"/>
  <c r="CY87" i="54"/>
  <c r="CU87" i="54"/>
  <c r="DF87" i="54"/>
  <c r="DB87" i="54"/>
  <c r="CX87" i="54"/>
  <c r="DI87" i="54"/>
  <c r="DE87" i="54"/>
  <c r="DA87" i="54"/>
  <c r="CW87" i="54"/>
  <c r="DI184" i="54"/>
  <c r="DE184" i="54"/>
  <c r="DA184" i="54"/>
  <c r="CW184" i="54"/>
  <c r="DH184" i="54"/>
  <c r="DD184" i="54"/>
  <c r="CZ184" i="54"/>
  <c r="CV184" i="54"/>
  <c r="DG184" i="54"/>
  <c r="DC184" i="54"/>
  <c r="CY184" i="54"/>
  <c r="CU184" i="54"/>
  <c r="DF184" i="54"/>
  <c r="DB184" i="54"/>
  <c r="CX184" i="54"/>
  <c r="DH248" i="54"/>
  <c r="DD248" i="54"/>
  <c r="CZ248" i="54"/>
  <c r="CV248" i="54"/>
  <c r="DG248" i="54"/>
  <c r="DC248" i="54"/>
  <c r="CY248" i="54"/>
  <c r="CU248" i="54"/>
  <c r="DI248" i="54"/>
  <c r="DA248" i="54"/>
  <c r="DF248" i="54"/>
  <c r="CX248" i="54"/>
  <c r="DE248" i="54"/>
  <c r="CW248" i="54"/>
  <c r="DB248" i="54"/>
  <c r="DG312" i="54"/>
  <c r="DC312" i="54"/>
  <c r="CY312" i="54"/>
  <c r="CU312" i="54"/>
  <c r="DE312" i="54"/>
  <c r="CZ312" i="54"/>
  <c r="DF312" i="54"/>
  <c r="CX312" i="54"/>
  <c r="DD312" i="54"/>
  <c r="CW312" i="54"/>
  <c r="DI312" i="54"/>
  <c r="DB312" i="54"/>
  <c r="CV312" i="54"/>
  <c r="DH312" i="54"/>
  <c r="DA312" i="54"/>
  <c r="DF136" i="54"/>
  <c r="DB136" i="54"/>
  <c r="CX136" i="54"/>
  <c r="DI136" i="54"/>
  <c r="DE136" i="54"/>
  <c r="DA136" i="54"/>
  <c r="CW136" i="54"/>
  <c r="DH136" i="54"/>
  <c r="DD136" i="54"/>
  <c r="CZ136" i="54"/>
  <c r="CV136" i="54"/>
  <c r="DG136" i="54"/>
  <c r="DC136" i="54"/>
  <c r="CY136" i="54"/>
  <c r="CU136" i="54"/>
  <c r="DI273" i="54"/>
  <c r="DE273" i="54"/>
  <c r="DA273" i="54"/>
  <c r="CW273" i="54"/>
  <c r="DH273" i="54"/>
  <c r="DD273" i="54"/>
  <c r="CZ273" i="54"/>
  <c r="CV273" i="54"/>
  <c r="DG273" i="54"/>
  <c r="DC273" i="54"/>
  <c r="CY273" i="54"/>
  <c r="CU273" i="54"/>
  <c r="CX273" i="54"/>
  <c r="DB273" i="54"/>
  <c r="DF273" i="54"/>
  <c r="CE190" i="54"/>
  <c r="DG286" i="54"/>
  <c r="DC286" i="54"/>
  <c r="CY286" i="54"/>
  <c r="CU286" i="54"/>
  <c r="DF286" i="54"/>
  <c r="DA286" i="54"/>
  <c r="CV286" i="54"/>
  <c r="DE286" i="54"/>
  <c r="CZ286" i="54"/>
  <c r="DI286" i="54"/>
  <c r="DD286" i="54"/>
  <c r="CX286" i="54"/>
  <c r="DH286" i="54"/>
  <c r="DB286" i="54"/>
  <c r="CW286" i="54"/>
  <c r="CN137" i="54"/>
  <c r="CM137" i="54"/>
  <c r="CM138" i="54" s="1"/>
  <c r="CL137" i="54"/>
  <c r="CL138" i="54" s="1"/>
  <c r="CO137" i="54"/>
  <c r="CO138" i="54" s="1"/>
  <c r="CK137" i="54"/>
  <c r="DH78" i="54"/>
  <c r="DD78" i="54"/>
  <c r="CZ78" i="54"/>
  <c r="CV78" i="54"/>
  <c r="DG78" i="54"/>
  <c r="DB78" i="54"/>
  <c r="CW78" i="54"/>
  <c r="DF78" i="54"/>
  <c r="DA78" i="54"/>
  <c r="CU78" i="54"/>
  <c r="DE78" i="54"/>
  <c r="CY78" i="54"/>
  <c r="DI78" i="54"/>
  <c r="DC78" i="54"/>
  <c r="CX78" i="54"/>
  <c r="DH126" i="54"/>
  <c r="DD126" i="54"/>
  <c r="CZ126" i="54"/>
  <c r="CV126" i="54"/>
  <c r="CJ126" i="54"/>
  <c r="CF126" i="54"/>
  <c r="DG126" i="54"/>
  <c r="DC126" i="54"/>
  <c r="CY126" i="54"/>
  <c r="CU126" i="54"/>
  <c r="CI126" i="54"/>
  <c r="DF126" i="54"/>
  <c r="DB126" i="54"/>
  <c r="CX126" i="54"/>
  <c r="CH126" i="54"/>
  <c r="DI126" i="54"/>
  <c r="DE126" i="54"/>
  <c r="DA126" i="54"/>
  <c r="CW126" i="54"/>
  <c r="CG126" i="54"/>
  <c r="DH142" i="54"/>
  <c r="DD142" i="54"/>
  <c r="CZ142" i="54"/>
  <c r="CV142" i="54"/>
  <c r="DI142" i="54"/>
  <c r="DC142" i="54"/>
  <c r="CX142" i="54"/>
  <c r="DG142" i="54"/>
  <c r="DB142" i="54"/>
  <c r="CW142" i="54"/>
  <c r="DF142" i="54"/>
  <c r="DA142" i="54"/>
  <c r="CU142" i="54"/>
  <c r="DE142" i="54"/>
  <c r="CY142" i="54"/>
  <c r="CQ27" i="54"/>
  <c r="CT27" i="54"/>
  <c r="CP27" i="54"/>
  <c r="CS27" i="54"/>
  <c r="CR27" i="54"/>
  <c r="DF59" i="54"/>
  <c r="DB59" i="54"/>
  <c r="CX59" i="54"/>
  <c r="DI59" i="54"/>
  <c r="DE59" i="54"/>
  <c r="DA59" i="54"/>
  <c r="CW59" i="54"/>
  <c r="DH59" i="54"/>
  <c r="DD59" i="54"/>
  <c r="CZ59" i="54"/>
  <c r="CV59" i="54"/>
  <c r="DG59" i="54"/>
  <c r="DC59" i="54"/>
  <c r="CY59" i="54"/>
  <c r="CU59" i="54"/>
  <c r="DI28" i="54"/>
  <c r="DE28" i="54"/>
  <c r="DA28" i="54"/>
  <c r="CW28" i="54"/>
  <c r="DH28" i="54"/>
  <c r="DD28" i="54"/>
  <c r="CZ28" i="54"/>
  <c r="CV28" i="54"/>
  <c r="DG28" i="54"/>
  <c r="DC28" i="54"/>
  <c r="CY28" i="54"/>
  <c r="CU28" i="54"/>
  <c r="DF28" i="54"/>
  <c r="DB28" i="54"/>
  <c r="CX28" i="54"/>
  <c r="CR60" i="54"/>
  <c r="CQ60" i="54"/>
  <c r="CT60" i="54"/>
  <c r="CP60" i="54"/>
  <c r="CS60" i="54"/>
  <c r="DF171" i="54"/>
  <c r="DB171" i="54"/>
  <c r="CX171" i="54"/>
  <c r="DI171" i="54"/>
  <c r="DE171" i="54"/>
  <c r="DA171" i="54"/>
  <c r="CW171" i="54"/>
  <c r="DH171" i="54"/>
  <c r="DD171" i="54"/>
  <c r="CZ171" i="54"/>
  <c r="CV171" i="54"/>
  <c r="CY171" i="54"/>
  <c r="DG171" i="54"/>
  <c r="DC171" i="54"/>
  <c r="CU171" i="54"/>
  <c r="CM203" i="54"/>
  <c r="CL203" i="54"/>
  <c r="CO203" i="54"/>
  <c r="CK203" i="54"/>
  <c r="CN203" i="54"/>
  <c r="DI235" i="54"/>
  <c r="DE235" i="54"/>
  <c r="DA235" i="54"/>
  <c r="CW235" i="54"/>
  <c r="DH235" i="54"/>
  <c r="DD235" i="54"/>
  <c r="CZ235" i="54"/>
  <c r="CV235" i="54"/>
  <c r="DF235" i="54"/>
  <c r="CX235" i="54"/>
  <c r="DC235" i="54"/>
  <c r="CU235" i="54"/>
  <c r="DB235" i="54"/>
  <c r="CY235" i="54"/>
  <c r="DG235" i="54"/>
  <c r="DF299" i="54"/>
  <c r="DB299" i="54"/>
  <c r="CX299" i="54"/>
  <c r="DH299" i="54"/>
  <c r="DC299" i="54"/>
  <c r="CW299" i="54"/>
  <c r="DG299" i="54"/>
  <c r="DA299" i="54"/>
  <c r="CV299" i="54"/>
  <c r="DE299" i="54"/>
  <c r="CZ299" i="54"/>
  <c r="CU299" i="54"/>
  <c r="DD299" i="54"/>
  <c r="CY299" i="54"/>
  <c r="DI299" i="54"/>
  <c r="DG253" i="54"/>
  <c r="DC253" i="54"/>
  <c r="CY253" i="54"/>
  <c r="CU253" i="54"/>
  <c r="DH253" i="54"/>
  <c r="DB253" i="54"/>
  <c r="CW253" i="54"/>
  <c r="DF253" i="54"/>
  <c r="DA253" i="54"/>
  <c r="CV253" i="54"/>
  <c r="DD253" i="54"/>
  <c r="CZ253" i="54"/>
  <c r="DI253" i="54"/>
  <c r="CX253" i="54"/>
  <c r="DE253" i="54"/>
  <c r="CO115" i="54"/>
  <c r="CK115" i="54"/>
  <c r="CN115" i="54"/>
  <c r="CM115" i="54"/>
  <c r="CL115" i="54"/>
  <c r="CS258" i="54"/>
  <c r="CR258" i="54"/>
  <c r="CQ258" i="54"/>
  <c r="CT258" i="54"/>
  <c r="CP258" i="54"/>
  <c r="DH290" i="54"/>
  <c r="DD290" i="54"/>
  <c r="CZ290" i="54"/>
  <c r="CV290" i="54"/>
  <c r="DG290" i="54"/>
  <c r="DB290" i="54"/>
  <c r="CW290" i="54"/>
  <c r="DF290" i="54"/>
  <c r="DA290" i="54"/>
  <c r="CU290" i="54"/>
  <c r="DE290" i="54"/>
  <c r="CY290" i="54"/>
  <c r="DI290" i="54"/>
  <c r="DC290" i="54"/>
  <c r="CX290" i="54"/>
  <c r="DI63" i="54"/>
  <c r="DE63" i="54"/>
  <c r="DA63" i="54"/>
  <c r="CW63" i="54"/>
  <c r="DH63" i="54"/>
  <c r="DD63" i="54"/>
  <c r="CZ63" i="54"/>
  <c r="CV63" i="54"/>
  <c r="DG63" i="54"/>
  <c r="DC63" i="54"/>
  <c r="CY63" i="54"/>
  <c r="CU63" i="54"/>
  <c r="DF63" i="54"/>
  <c r="DB63" i="54"/>
  <c r="CX63" i="54"/>
  <c r="DF155" i="54"/>
  <c r="DB155" i="54"/>
  <c r="CX155" i="54"/>
  <c r="DI155" i="54"/>
  <c r="DE155" i="54"/>
  <c r="DA155" i="54"/>
  <c r="CW155" i="54"/>
  <c r="DG155" i="54"/>
  <c r="DC155" i="54"/>
  <c r="CY155" i="54"/>
  <c r="CU155" i="54"/>
  <c r="CV155" i="54"/>
  <c r="DH155" i="54"/>
  <c r="DD155" i="54"/>
  <c r="CZ155" i="54"/>
  <c r="DG348" i="54"/>
  <c r="DC348" i="54"/>
  <c r="CY348" i="54"/>
  <c r="CU348" i="54"/>
  <c r="DF348" i="54"/>
  <c r="DB348" i="54"/>
  <c r="CX348" i="54"/>
  <c r="DI348" i="54"/>
  <c r="DE348" i="54"/>
  <c r="DA348" i="54"/>
  <c r="CW348" i="54"/>
  <c r="CV348" i="54"/>
  <c r="DD348" i="54"/>
  <c r="CZ348" i="54"/>
  <c r="DH348" i="54"/>
  <c r="DG24" i="54"/>
  <c r="DC24" i="54"/>
  <c r="CY24" i="54"/>
  <c r="CU24" i="54"/>
  <c r="DF24" i="54"/>
  <c r="DB24" i="54"/>
  <c r="CX24" i="54"/>
  <c r="DI24" i="54"/>
  <c r="DE24" i="54"/>
  <c r="DA24" i="54"/>
  <c r="CW24" i="54"/>
  <c r="DH24" i="54"/>
  <c r="DD24" i="54"/>
  <c r="CZ24" i="54"/>
  <c r="CV24" i="54"/>
  <c r="DG217" i="54"/>
  <c r="DC217" i="54"/>
  <c r="CY217" i="54"/>
  <c r="CU217" i="54"/>
  <c r="DH217" i="54"/>
  <c r="DB217" i="54"/>
  <c r="CW217" i="54"/>
  <c r="DF217" i="54"/>
  <c r="DA217" i="54"/>
  <c r="CV217" i="54"/>
  <c r="DE217" i="54"/>
  <c r="CZ217" i="54"/>
  <c r="DD217" i="54"/>
  <c r="DI217" i="54"/>
  <c r="CX217" i="54"/>
  <c r="CO313" i="54"/>
  <c r="CK313" i="54"/>
  <c r="CL313" i="54"/>
  <c r="CN313" i="54"/>
  <c r="CM313" i="54"/>
  <c r="CS313" i="54"/>
  <c r="CQ313" i="54"/>
  <c r="CP313" i="54"/>
  <c r="CT313" i="54"/>
  <c r="CR313" i="54"/>
  <c r="DI345" i="54"/>
  <c r="DE345" i="54"/>
  <c r="DA345" i="54"/>
  <c r="CW345" i="54"/>
  <c r="DH345" i="54"/>
  <c r="DD345" i="54"/>
  <c r="CZ345" i="54"/>
  <c r="CV345" i="54"/>
  <c r="DG345" i="54"/>
  <c r="DC345" i="54"/>
  <c r="CY345" i="54"/>
  <c r="CU345" i="54"/>
  <c r="CX345" i="54"/>
  <c r="DF345" i="54"/>
  <c r="DB345" i="54"/>
  <c r="DG230" i="54"/>
  <c r="DC230" i="54"/>
  <c r="CY230" i="54"/>
  <c r="CU230" i="54"/>
  <c r="DH230" i="54"/>
  <c r="DB230" i="54"/>
  <c r="CW230" i="54"/>
  <c r="DF230" i="54"/>
  <c r="DA230" i="54"/>
  <c r="CV230" i="54"/>
  <c r="DE230" i="54"/>
  <c r="CZ230" i="54"/>
  <c r="DI230" i="54"/>
  <c r="DD230" i="54"/>
  <c r="CX230" i="54"/>
  <c r="CQ93" i="54"/>
  <c r="CT93" i="54"/>
  <c r="CP93" i="54"/>
  <c r="CS93" i="54"/>
  <c r="CR93" i="54"/>
  <c r="DH66" i="54"/>
  <c r="DD66" i="54"/>
  <c r="CZ66" i="54"/>
  <c r="CV66" i="54"/>
  <c r="DG66" i="54"/>
  <c r="DC66" i="54"/>
  <c r="CY66" i="54"/>
  <c r="CU66" i="54"/>
  <c r="DF66" i="54"/>
  <c r="DB66" i="54"/>
  <c r="CX66" i="54"/>
  <c r="DI66" i="54"/>
  <c r="DE66" i="54"/>
  <c r="DA66" i="54"/>
  <c r="CW66" i="54"/>
  <c r="DF130" i="54"/>
  <c r="DB130" i="54"/>
  <c r="CX130" i="54"/>
  <c r="DI130" i="54"/>
  <c r="DE130" i="54"/>
  <c r="DA130" i="54"/>
  <c r="CW130" i="54"/>
  <c r="DH130" i="54"/>
  <c r="DD130" i="54"/>
  <c r="CZ130" i="54"/>
  <c r="CV130" i="54"/>
  <c r="DG130" i="54"/>
  <c r="DC130" i="54"/>
  <c r="CY130" i="54"/>
  <c r="CU130" i="54"/>
  <c r="DI67" i="54"/>
  <c r="DE67" i="54"/>
  <c r="DA67" i="54"/>
  <c r="CW67" i="54"/>
  <c r="DH67" i="54"/>
  <c r="DD67" i="54"/>
  <c r="CZ67" i="54"/>
  <c r="CV67" i="54"/>
  <c r="DG67" i="54"/>
  <c r="DC67" i="54"/>
  <c r="CY67" i="54"/>
  <c r="CU67" i="54"/>
  <c r="DF67" i="54"/>
  <c r="DB67" i="54"/>
  <c r="CX67" i="54"/>
  <c r="DI36" i="54"/>
  <c r="DE36" i="54"/>
  <c r="DA36" i="54"/>
  <c r="CW36" i="54"/>
  <c r="DH36" i="54"/>
  <c r="DD36" i="54"/>
  <c r="CZ36" i="54"/>
  <c r="CV36" i="54"/>
  <c r="DG36" i="54"/>
  <c r="DC36" i="54"/>
  <c r="CY36" i="54"/>
  <c r="CU36" i="54"/>
  <c r="DF36" i="54"/>
  <c r="DB36" i="54"/>
  <c r="CX36" i="54"/>
  <c r="DH191" i="54"/>
  <c r="DD191" i="54"/>
  <c r="CZ191" i="54"/>
  <c r="CV191" i="54"/>
  <c r="DG191" i="54"/>
  <c r="DC191" i="54"/>
  <c r="CY191" i="54"/>
  <c r="CU191" i="54"/>
  <c r="DF191" i="54"/>
  <c r="DB191" i="54"/>
  <c r="CX191" i="54"/>
  <c r="DI191" i="54"/>
  <c r="DA191" i="54"/>
  <c r="CW191" i="54"/>
  <c r="DE191" i="54"/>
  <c r="DI255" i="54"/>
  <c r="DE255" i="54"/>
  <c r="DA255" i="54"/>
  <c r="CW255" i="54"/>
  <c r="DD255" i="54"/>
  <c r="CY255" i="54"/>
  <c r="DH255" i="54"/>
  <c r="DC255" i="54"/>
  <c r="CX255" i="54"/>
  <c r="DF255" i="54"/>
  <c r="CU255" i="54"/>
  <c r="DB255" i="54"/>
  <c r="CZ255" i="54"/>
  <c r="DG255" i="54"/>
  <c r="CV255" i="54"/>
  <c r="DH319" i="54"/>
  <c r="DD319" i="54"/>
  <c r="CZ319" i="54"/>
  <c r="CV319" i="54"/>
  <c r="DG319" i="54"/>
  <c r="DC319" i="54"/>
  <c r="CY319" i="54"/>
  <c r="CU319" i="54"/>
  <c r="DF319" i="54"/>
  <c r="DB319" i="54"/>
  <c r="CX319" i="54"/>
  <c r="CW319" i="54"/>
  <c r="DE319" i="54"/>
  <c r="DI319" i="54"/>
  <c r="DA319" i="54"/>
  <c r="DF351" i="54"/>
  <c r="DB351" i="54"/>
  <c r="CX351" i="54"/>
  <c r="DI351" i="54"/>
  <c r="DE351" i="54"/>
  <c r="DA351" i="54"/>
  <c r="CW351" i="54"/>
  <c r="DH351" i="54"/>
  <c r="DD351" i="54"/>
  <c r="CZ351" i="54"/>
  <c r="CV351" i="54"/>
  <c r="DC351" i="54"/>
  <c r="CU351" i="54"/>
  <c r="DG351" i="54"/>
  <c r="CY351" i="54"/>
  <c r="DI197" i="54"/>
  <c r="DE197" i="54"/>
  <c r="DA197" i="54"/>
  <c r="CW197" i="54"/>
  <c r="DH197" i="54"/>
  <c r="DD197" i="54"/>
  <c r="CZ197" i="54"/>
  <c r="CV197" i="54"/>
  <c r="DG197" i="54"/>
  <c r="DC197" i="54"/>
  <c r="CY197" i="54"/>
  <c r="CU197" i="54"/>
  <c r="CX197" i="54"/>
  <c r="DF197" i="54"/>
  <c r="DB197" i="54"/>
  <c r="DH293" i="54"/>
  <c r="DD293" i="54"/>
  <c r="CZ293" i="54"/>
  <c r="CV293" i="54"/>
  <c r="DG293" i="54"/>
  <c r="DB293" i="54"/>
  <c r="CW293" i="54"/>
  <c r="DF293" i="54"/>
  <c r="DA293" i="54"/>
  <c r="CU293" i="54"/>
  <c r="DE293" i="54"/>
  <c r="CY293" i="54"/>
  <c r="DI293" i="54"/>
  <c r="DC293" i="54"/>
  <c r="CX293" i="54"/>
  <c r="DI325" i="54"/>
  <c r="DE325" i="54"/>
  <c r="DA325" i="54"/>
  <c r="CW325" i="54"/>
  <c r="DD325" i="54"/>
  <c r="CY325" i="54"/>
  <c r="DH325" i="54"/>
  <c r="DC325" i="54"/>
  <c r="CX325" i="54"/>
  <c r="DG325" i="54"/>
  <c r="DB325" i="54"/>
  <c r="CV325" i="54"/>
  <c r="CZ325" i="54"/>
  <c r="CU325" i="54"/>
  <c r="DF325" i="54"/>
  <c r="CQ170" i="54"/>
  <c r="CT170" i="54"/>
  <c r="CP170" i="54"/>
  <c r="CS170" i="54"/>
  <c r="CR170" i="54"/>
  <c r="DI298" i="54"/>
  <c r="DE298" i="54"/>
  <c r="DA298" i="54"/>
  <c r="CW298" i="54"/>
  <c r="DG298" i="54"/>
  <c r="DB298" i="54"/>
  <c r="CV298" i="54"/>
  <c r="DF298" i="54"/>
  <c r="CZ298" i="54"/>
  <c r="CU298" i="54"/>
  <c r="DD298" i="54"/>
  <c r="CY298" i="54"/>
  <c r="CX298" i="54"/>
  <c r="DH298" i="54"/>
  <c r="DC298" i="54"/>
  <c r="DF39" i="54"/>
  <c r="DB39" i="54"/>
  <c r="CX39" i="54"/>
  <c r="DI39" i="54"/>
  <c r="DE39" i="54"/>
  <c r="DA39" i="54"/>
  <c r="CW39" i="54"/>
  <c r="DH39" i="54"/>
  <c r="DD39" i="54"/>
  <c r="CZ39" i="54"/>
  <c r="CV39" i="54"/>
  <c r="DG39" i="54"/>
  <c r="DC39" i="54"/>
  <c r="CY39" i="54"/>
  <c r="CU39" i="54"/>
  <c r="CT71" i="54"/>
  <c r="CP71" i="54"/>
  <c r="CS71" i="54"/>
  <c r="CR71" i="54"/>
  <c r="CQ71" i="54"/>
  <c r="DG224" i="54"/>
  <c r="DC224" i="54"/>
  <c r="CY224" i="54"/>
  <c r="CU224" i="54"/>
  <c r="DH224" i="54"/>
  <c r="DB224" i="54"/>
  <c r="CW224" i="54"/>
  <c r="DF224" i="54"/>
  <c r="DA224" i="54"/>
  <c r="CV224" i="54"/>
  <c r="DE224" i="54"/>
  <c r="CZ224" i="54"/>
  <c r="CX224" i="54"/>
  <c r="DI224" i="54"/>
  <c r="DD224" i="54"/>
  <c r="DG288" i="54"/>
  <c r="DC288" i="54"/>
  <c r="CY288" i="54"/>
  <c r="CU288" i="54"/>
  <c r="DF288" i="54"/>
  <c r="DA288" i="54"/>
  <c r="CV288" i="54"/>
  <c r="DE288" i="54"/>
  <c r="CZ288" i="54"/>
  <c r="DI288" i="54"/>
  <c r="DD288" i="54"/>
  <c r="CX288" i="54"/>
  <c r="CW288" i="54"/>
  <c r="DH288" i="54"/>
  <c r="DB288" i="54"/>
  <c r="DF352" i="54"/>
  <c r="DB352" i="54"/>
  <c r="CX352" i="54"/>
  <c r="DI352" i="54"/>
  <c r="DE352" i="54"/>
  <c r="DA352" i="54"/>
  <c r="CW352" i="54"/>
  <c r="DH352" i="54"/>
  <c r="DD352" i="54"/>
  <c r="CZ352" i="54"/>
  <c r="CV352" i="54"/>
  <c r="DC352" i="54"/>
  <c r="CU352" i="54"/>
  <c r="CY352" i="54"/>
  <c r="DG352" i="54"/>
  <c r="DF40" i="54"/>
  <c r="DB40" i="54"/>
  <c r="CX40" i="54"/>
  <c r="DI40" i="54"/>
  <c r="DE40" i="54"/>
  <c r="DA40" i="54"/>
  <c r="CW40" i="54"/>
  <c r="DH40" i="54"/>
  <c r="DD40" i="54"/>
  <c r="CZ40" i="54"/>
  <c r="CV40" i="54"/>
  <c r="DG40" i="54"/>
  <c r="DC40" i="54"/>
  <c r="CY40" i="54"/>
  <c r="CU40" i="54"/>
  <c r="CE104" i="54"/>
  <c r="DI193" i="54"/>
  <c r="DE193" i="54"/>
  <c r="DA193" i="54"/>
  <c r="CW193" i="54"/>
  <c r="DH193" i="54"/>
  <c r="DD193" i="54"/>
  <c r="CZ193" i="54"/>
  <c r="CV193" i="54"/>
  <c r="DG193" i="54"/>
  <c r="DC193" i="54"/>
  <c r="CY193" i="54"/>
  <c r="CU193" i="54"/>
  <c r="CX193" i="54"/>
  <c r="DF193" i="54"/>
  <c r="DB193" i="54"/>
  <c r="DF321" i="54"/>
  <c r="DB321" i="54"/>
  <c r="CX321" i="54"/>
  <c r="DI321" i="54"/>
  <c r="DE321" i="54"/>
  <c r="DA321" i="54"/>
  <c r="CW321" i="54"/>
  <c r="DH321" i="54"/>
  <c r="DD321" i="54"/>
  <c r="CZ321" i="54"/>
  <c r="CV321" i="54"/>
  <c r="CY321" i="54"/>
  <c r="DG321" i="54"/>
  <c r="CU321" i="54"/>
  <c r="DC321" i="54"/>
  <c r="DF353" i="54"/>
  <c r="DB353" i="54"/>
  <c r="CX353" i="54"/>
  <c r="DI353" i="54"/>
  <c r="DE353" i="54"/>
  <c r="DA353" i="54"/>
  <c r="CW353" i="54"/>
  <c r="DH353" i="54"/>
  <c r="DD353" i="54"/>
  <c r="CZ353" i="54"/>
  <c r="CV353" i="54"/>
  <c r="DC353" i="54"/>
  <c r="CU353" i="54"/>
  <c r="DG353" i="54"/>
  <c r="CY353" i="54"/>
  <c r="DG238" i="54"/>
  <c r="DC238" i="54"/>
  <c r="CY238" i="54"/>
  <c r="CU238" i="54"/>
  <c r="DF238" i="54"/>
  <c r="DB238" i="54"/>
  <c r="CX238" i="54"/>
  <c r="DD238" i="54"/>
  <c r="CV238" i="54"/>
  <c r="DI238" i="54"/>
  <c r="DA238" i="54"/>
  <c r="DH238" i="54"/>
  <c r="CZ238" i="54"/>
  <c r="DE238" i="54"/>
  <c r="CW238" i="54"/>
  <c r="CR302" i="54"/>
  <c r="CQ302" i="54"/>
  <c r="CS302" i="54"/>
  <c r="CP302" i="54"/>
  <c r="CT302" i="54"/>
  <c r="CS49" i="54"/>
  <c r="CR49" i="54"/>
  <c r="CQ49" i="54"/>
  <c r="CT49" i="54"/>
  <c r="CP49" i="54"/>
  <c r="DH38" i="54"/>
  <c r="DD38" i="54"/>
  <c r="CZ38" i="54"/>
  <c r="CV38" i="54"/>
  <c r="CJ38" i="54"/>
  <c r="CF38" i="54"/>
  <c r="DG38" i="54"/>
  <c r="DC38" i="54"/>
  <c r="CY38" i="54"/>
  <c r="CU38" i="54"/>
  <c r="CI38" i="54"/>
  <c r="DF38" i="54"/>
  <c r="DB38" i="54"/>
  <c r="CX38" i="54"/>
  <c r="CH38" i="54"/>
  <c r="DI38" i="54"/>
  <c r="DE38" i="54"/>
  <c r="DA38" i="54"/>
  <c r="CW38" i="54"/>
  <c r="CG38" i="54"/>
  <c r="DI102" i="54"/>
  <c r="DE102" i="54"/>
  <c r="DA102" i="54"/>
  <c r="CW102" i="54"/>
  <c r="DH102" i="54"/>
  <c r="DD102" i="54"/>
  <c r="CZ102" i="54"/>
  <c r="CV102" i="54"/>
  <c r="DG102" i="54"/>
  <c r="DC102" i="54"/>
  <c r="CY102" i="54"/>
  <c r="CU102" i="54"/>
  <c r="DF102" i="54"/>
  <c r="DB102" i="54"/>
  <c r="CX102" i="54"/>
  <c r="DG44" i="54"/>
  <c r="DC44" i="54"/>
  <c r="CY44" i="54"/>
  <c r="CU44" i="54"/>
  <c r="DF44" i="54"/>
  <c r="DB44" i="54"/>
  <c r="CX44" i="54"/>
  <c r="DI44" i="54"/>
  <c r="DE44" i="54"/>
  <c r="DA44" i="54"/>
  <c r="CW44" i="54"/>
  <c r="DH44" i="54"/>
  <c r="DD44" i="54"/>
  <c r="CZ44" i="54"/>
  <c r="CV44" i="54"/>
  <c r="DG195" i="54"/>
  <c r="DC195" i="54"/>
  <c r="CY195" i="54"/>
  <c r="CU195" i="54"/>
  <c r="DF195" i="54"/>
  <c r="DB195" i="54"/>
  <c r="CX195" i="54"/>
  <c r="DI195" i="54"/>
  <c r="DE195" i="54"/>
  <c r="DA195" i="54"/>
  <c r="CW195" i="54"/>
  <c r="DH195" i="54"/>
  <c r="DD195" i="54"/>
  <c r="CZ195" i="54"/>
  <c r="CV195" i="54"/>
  <c r="DH259" i="54"/>
  <c r="DD259" i="54"/>
  <c r="CZ259" i="54"/>
  <c r="CV259" i="54"/>
  <c r="DI259" i="54"/>
  <c r="DC259" i="54"/>
  <c r="CX259" i="54"/>
  <c r="DG259" i="54"/>
  <c r="DB259" i="54"/>
  <c r="CW259" i="54"/>
  <c r="CY259" i="54"/>
  <c r="DF259" i="54"/>
  <c r="CU259" i="54"/>
  <c r="DE259" i="54"/>
  <c r="DA259" i="54"/>
  <c r="DF307" i="54"/>
  <c r="DB307" i="54"/>
  <c r="CX307" i="54"/>
  <c r="DE307" i="54"/>
  <c r="CZ307" i="54"/>
  <c r="CU307" i="54"/>
  <c r="DI307" i="54"/>
  <c r="DC307" i="54"/>
  <c r="CV307" i="54"/>
  <c r="DH307" i="54"/>
  <c r="DA307" i="54"/>
  <c r="DG307" i="54"/>
  <c r="CY307" i="54"/>
  <c r="DD307" i="54"/>
  <c r="CW307" i="54"/>
  <c r="CM269" i="54"/>
  <c r="CL269" i="54"/>
  <c r="CO269" i="54"/>
  <c r="CK269" i="54"/>
  <c r="CN269" i="54"/>
  <c r="DH178" i="54"/>
  <c r="DD178" i="54"/>
  <c r="CZ178" i="54"/>
  <c r="CV178" i="54"/>
  <c r="DG178" i="54"/>
  <c r="DC178" i="54"/>
  <c r="CY178" i="54"/>
  <c r="CU178" i="54"/>
  <c r="DF178" i="54"/>
  <c r="DB178" i="54"/>
  <c r="CX178" i="54"/>
  <c r="DE178" i="54"/>
  <c r="DI178" i="54"/>
  <c r="DA178" i="54"/>
  <c r="CW178" i="54"/>
  <c r="DF306" i="54"/>
  <c r="DB306" i="54"/>
  <c r="CX306" i="54"/>
  <c r="DE306" i="54"/>
  <c r="CZ306" i="54"/>
  <c r="CU306" i="54"/>
  <c r="DD306" i="54"/>
  <c r="CW306" i="54"/>
  <c r="DI306" i="54"/>
  <c r="DC306" i="54"/>
  <c r="CV306" i="54"/>
  <c r="DH306" i="54"/>
  <c r="DA306" i="54"/>
  <c r="DG306" i="54"/>
  <c r="CY306" i="54"/>
  <c r="DH79" i="54"/>
  <c r="DI79" i="54"/>
  <c r="DE79" i="54"/>
  <c r="DA79" i="54"/>
  <c r="CW79" i="54"/>
  <c r="DC79" i="54"/>
  <c r="CX79" i="54"/>
  <c r="DG79" i="54"/>
  <c r="DB79" i="54"/>
  <c r="CV79" i="54"/>
  <c r="DF79" i="54"/>
  <c r="CZ79" i="54"/>
  <c r="CU79" i="54"/>
  <c r="DD79" i="54"/>
  <c r="CY79" i="54"/>
  <c r="DF212" i="54"/>
  <c r="DB212" i="54"/>
  <c r="CX212" i="54"/>
  <c r="DE212" i="54"/>
  <c r="CZ212" i="54"/>
  <c r="CU212" i="54"/>
  <c r="DI212" i="54"/>
  <c r="DD212" i="54"/>
  <c r="CY212" i="54"/>
  <c r="DH212" i="54"/>
  <c r="DC212" i="54"/>
  <c r="CW212" i="54"/>
  <c r="CV212" i="54"/>
  <c r="DG212" i="54"/>
  <c r="DA212" i="54"/>
  <c r="DG260" i="54"/>
  <c r="DC260" i="54"/>
  <c r="CY260" i="54"/>
  <c r="CU260" i="54"/>
  <c r="DH260" i="54"/>
  <c r="DB260" i="54"/>
  <c r="CW260" i="54"/>
  <c r="DF260" i="54"/>
  <c r="DA260" i="54"/>
  <c r="CV260" i="54"/>
  <c r="DD260" i="54"/>
  <c r="CZ260" i="54"/>
  <c r="DI260" i="54"/>
  <c r="CX260" i="54"/>
  <c r="DE260" i="54"/>
  <c r="CS324" i="54"/>
  <c r="CR324" i="54"/>
  <c r="CQ324" i="54"/>
  <c r="CP324" i="54"/>
  <c r="CT324" i="54"/>
  <c r="DH340" i="54"/>
  <c r="DD340" i="54"/>
  <c r="CZ340" i="54"/>
  <c r="CV340" i="54"/>
  <c r="DG340" i="54"/>
  <c r="DC340" i="54"/>
  <c r="CY340" i="54"/>
  <c r="CU340" i="54"/>
  <c r="DF340" i="54"/>
  <c r="DB340" i="54"/>
  <c r="CX340" i="54"/>
  <c r="DI340" i="54"/>
  <c r="CW340" i="54"/>
  <c r="DE340" i="54"/>
  <c r="DA340" i="54"/>
  <c r="DG56" i="54"/>
  <c r="DC56" i="54"/>
  <c r="CY56" i="54"/>
  <c r="CU56" i="54"/>
  <c r="DF56" i="54"/>
  <c r="DB56" i="54"/>
  <c r="CX56" i="54"/>
  <c r="DI56" i="54"/>
  <c r="DE56" i="54"/>
  <c r="DA56" i="54"/>
  <c r="CW56" i="54"/>
  <c r="DH56" i="54"/>
  <c r="DD56" i="54"/>
  <c r="CZ56" i="54"/>
  <c r="CV56" i="54"/>
  <c r="DH297" i="54"/>
  <c r="DD297" i="54"/>
  <c r="CZ297" i="54"/>
  <c r="CV297" i="54"/>
  <c r="DF297" i="54"/>
  <c r="DA297" i="54"/>
  <c r="CU297" i="54"/>
  <c r="DE297" i="54"/>
  <c r="CY297" i="54"/>
  <c r="DI297" i="54"/>
  <c r="DC297" i="54"/>
  <c r="CX297" i="54"/>
  <c r="DG297" i="54"/>
  <c r="CW297" i="54"/>
  <c r="DB297" i="54"/>
  <c r="DH329" i="54"/>
  <c r="DD329" i="54"/>
  <c r="CZ329" i="54"/>
  <c r="CV329" i="54"/>
  <c r="DG329" i="54"/>
  <c r="DB329" i="54"/>
  <c r="CW329" i="54"/>
  <c r="DF329" i="54"/>
  <c r="DA329" i="54"/>
  <c r="CU329" i="54"/>
  <c r="DE329" i="54"/>
  <c r="CY329" i="54"/>
  <c r="DC329" i="54"/>
  <c r="DI329" i="54"/>
  <c r="CX329" i="54"/>
  <c r="DF246" i="54"/>
  <c r="DB246" i="54"/>
  <c r="CX246" i="54"/>
  <c r="DI246" i="54"/>
  <c r="DE246" i="54"/>
  <c r="DA246" i="54"/>
  <c r="CW246" i="54"/>
  <c r="DG246" i="54"/>
  <c r="CY246" i="54"/>
  <c r="DD246" i="54"/>
  <c r="CV246" i="54"/>
  <c r="DC246" i="54"/>
  <c r="CU246" i="54"/>
  <c r="DH246" i="54"/>
  <c r="CZ246" i="54"/>
  <c r="DI26" i="54"/>
  <c r="DE26" i="54"/>
  <c r="DA26" i="54"/>
  <c r="CW26" i="54"/>
  <c r="DH26" i="54"/>
  <c r="DD26" i="54"/>
  <c r="CZ26" i="54"/>
  <c r="CV26" i="54"/>
  <c r="DG26" i="54"/>
  <c r="DC26" i="54"/>
  <c r="CY26" i="54"/>
  <c r="CU26" i="54"/>
  <c r="DF26" i="54"/>
  <c r="DB26" i="54"/>
  <c r="CX26" i="54"/>
  <c r="DG90" i="54"/>
  <c r="DC90" i="54"/>
  <c r="CY90" i="54"/>
  <c r="CU90" i="54"/>
  <c r="DF90" i="54"/>
  <c r="DB90" i="54"/>
  <c r="CX90" i="54"/>
  <c r="DI90" i="54"/>
  <c r="DE90" i="54"/>
  <c r="DA90" i="54"/>
  <c r="CW90" i="54"/>
  <c r="DH90" i="54"/>
  <c r="DD90" i="54"/>
  <c r="CZ90" i="54"/>
  <c r="CV90" i="54"/>
  <c r="DI138" i="54"/>
  <c r="DE138" i="54"/>
  <c r="DA138" i="54"/>
  <c r="CW138" i="54"/>
  <c r="DH138" i="54"/>
  <c r="DD138" i="54"/>
  <c r="CZ138" i="54"/>
  <c r="CV138" i="54"/>
  <c r="DG138" i="54"/>
  <c r="DC138" i="54"/>
  <c r="CY138" i="54"/>
  <c r="CU138" i="54"/>
  <c r="DF138" i="54"/>
  <c r="DB138" i="54"/>
  <c r="CX138" i="54"/>
  <c r="DG52" i="54"/>
  <c r="DC52" i="54"/>
  <c r="CY52" i="54"/>
  <c r="CU52" i="54"/>
  <c r="DF52" i="54"/>
  <c r="DB52" i="54"/>
  <c r="CX52" i="54"/>
  <c r="DI52" i="54"/>
  <c r="DE52" i="54"/>
  <c r="DA52" i="54"/>
  <c r="CW52" i="54"/>
  <c r="DH52" i="54"/>
  <c r="DD52" i="54"/>
  <c r="CZ52" i="54"/>
  <c r="CV52" i="54"/>
  <c r="DG199" i="54"/>
  <c r="DC199" i="54"/>
  <c r="CY199" i="54"/>
  <c r="CU199" i="54"/>
  <c r="DF199" i="54"/>
  <c r="DB199" i="54"/>
  <c r="CX199" i="54"/>
  <c r="DI199" i="54"/>
  <c r="DE199" i="54"/>
  <c r="DA199" i="54"/>
  <c r="CW199" i="54"/>
  <c r="CV199" i="54"/>
  <c r="DH199" i="54"/>
  <c r="DD199" i="54"/>
  <c r="CZ199" i="54"/>
  <c r="CR247" i="54"/>
  <c r="CQ247" i="54"/>
  <c r="CS247" i="54"/>
  <c r="CP247" i="54"/>
  <c r="CT247" i="54"/>
  <c r="DF263" i="54"/>
  <c r="DB263" i="54"/>
  <c r="CX263" i="54"/>
  <c r="DG263" i="54"/>
  <c r="DA263" i="54"/>
  <c r="CV263" i="54"/>
  <c r="DE263" i="54"/>
  <c r="CZ263" i="54"/>
  <c r="CU263" i="54"/>
  <c r="DH263" i="54"/>
  <c r="CW263" i="54"/>
  <c r="DD263" i="54"/>
  <c r="DC263" i="54"/>
  <c r="DI263" i="54"/>
  <c r="CY263" i="54"/>
  <c r="DG327" i="54"/>
  <c r="DC327" i="54"/>
  <c r="CY327" i="54"/>
  <c r="CU327" i="54"/>
  <c r="DF327" i="54"/>
  <c r="DA327" i="54"/>
  <c r="CV327" i="54"/>
  <c r="DE327" i="54"/>
  <c r="CZ327" i="54"/>
  <c r="DI327" i="54"/>
  <c r="DD327" i="54"/>
  <c r="CX327" i="54"/>
  <c r="DB327" i="54"/>
  <c r="DH327" i="54"/>
  <c r="CW327" i="54"/>
  <c r="DG181" i="54"/>
  <c r="DC181" i="54"/>
  <c r="CY181" i="54"/>
  <c r="CU181" i="54"/>
  <c r="CI181" i="54"/>
  <c r="DF181" i="54"/>
  <c r="DB181" i="54"/>
  <c r="CX181" i="54"/>
  <c r="CH181" i="54"/>
  <c r="DI181" i="54"/>
  <c r="DE181" i="54"/>
  <c r="DA181" i="54"/>
  <c r="CW181" i="54"/>
  <c r="CG181" i="54"/>
  <c r="DH181" i="54"/>
  <c r="DD181" i="54"/>
  <c r="CJ181" i="54"/>
  <c r="CZ181" i="54"/>
  <c r="CF181" i="54"/>
  <c r="CV181" i="54"/>
  <c r="DH309" i="54"/>
  <c r="DD309" i="54"/>
  <c r="CZ309" i="54"/>
  <c r="CV309" i="54"/>
  <c r="DG309" i="54"/>
  <c r="DB309" i="54"/>
  <c r="CW309" i="54"/>
  <c r="DI309" i="54"/>
  <c r="DA309" i="54"/>
  <c r="DF309" i="54"/>
  <c r="CY309" i="54"/>
  <c r="DE309" i="54"/>
  <c r="CX309" i="54"/>
  <c r="CU309" i="54"/>
  <c r="DC309" i="54"/>
  <c r="DF186" i="54"/>
  <c r="DB186" i="54"/>
  <c r="CX186" i="54"/>
  <c r="DI186" i="54"/>
  <c r="DE186" i="54"/>
  <c r="DA186" i="54"/>
  <c r="CW186" i="54"/>
  <c r="DH186" i="54"/>
  <c r="DD186" i="54"/>
  <c r="CZ186" i="54"/>
  <c r="CV186" i="54"/>
  <c r="DG186" i="54"/>
  <c r="CU186" i="54"/>
  <c r="DC186" i="54"/>
  <c r="CY186" i="54"/>
  <c r="DG314" i="54"/>
  <c r="DC314" i="54"/>
  <c r="CY314" i="54"/>
  <c r="CU314" i="54"/>
  <c r="DF314" i="54"/>
  <c r="DA314" i="54"/>
  <c r="CV314" i="54"/>
  <c r="DD314" i="54"/>
  <c r="CW314" i="54"/>
  <c r="DI314" i="54"/>
  <c r="DB314" i="54"/>
  <c r="DH314" i="54"/>
  <c r="CZ314" i="54"/>
  <c r="DE314" i="54"/>
  <c r="CX314" i="54"/>
  <c r="DG346" i="54"/>
  <c r="DC346" i="54"/>
  <c r="CY346" i="54"/>
  <c r="CU346" i="54"/>
  <c r="CI346" i="54"/>
  <c r="DF346" i="54"/>
  <c r="DB346" i="54"/>
  <c r="CX346" i="54"/>
  <c r="CH346" i="54"/>
  <c r="DI346" i="54"/>
  <c r="DE346" i="54"/>
  <c r="DA346" i="54"/>
  <c r="CW346" i="54"/>
  <c r="CG346" i="54"/>
  <c r="CZ346" i="54"/>
  <c r="CJ346" i="54"/>
  <c r="CV346" i="54"/>
  <c r="DH346" i="54"/>
  <c r="CF346" i="54"/>
  <c r="DD346" i="54"/>
  <c r="DF55" i="54"/>
  <c r="DB55" i="54"/>
  <c r="CX55" i="54"/>
  <c r="DI55" i="54"/>
  <c r="DE55" i="54"/>
  <c r="DA55" i="54"/>
  <c r="CW55" i="54"/>
  <c r="DH55" i="54"/>
  <c r="DD55" i="54"/>
  <c r="CZ55" i="54"/>
  <c r="CV55" i="54"/>
  <c r="DG55" i="54"/>
  <c r="DC55" i="54"/>
  <c r="CY55" i="54"/>
  <c r="CU55" i="54"/>
  <c r="DG119" i="54"/>
  <c r="DC119" i="54"/>
  <c r="CY119" i="54"/>
  <c r="CU119" i="54"/>
  <c r="DF119" i="54"/>
  <c r="DB119" i="54"/>
  <c r="CX119" i="54"/>
  <c r="DI119" i="54"/>
  <c r="DE119" i="54"/>
  <c r="DA119" i="54"/>
  <c r="CW119" i="54"/>
  <c r="DH119" i="54"/>
  <c r="DD119" i="54"/>
  <c r="CZ119" i="54"/>
  <c r="CV119" i="54"/>
  <c r="DI232" i="54"/>
  <c r="DE232" i="54"/>
  <c r="DA232" i="54"/>
  <c r="CW232" i="54"/>
  <c r="DD232" i="54"/>
  <c r="CY232" i="54"/>
  <c r="DH232" i="54"/>
  <c r="DC232" i="54"/>
  <c r="CX232" i="54"/>
  <c r="DG232" i="54"/>
  <c r="DB232" i="54"/>
  <c r="CV232" i="54"/>
  <c r="DF232" i="54"/>
  <c r="CZ232" i="54"/>
  <c r="CU232" i="54"/>
  <c r="CN280" i="54"/>
  <c r="CL280" i="54"/>
  <c r="CK280" i="54"/>
  <c r="CO280" i="54"/>
  <c r="CM280" i="54"/>
  <c r="DG296" i="54"/>
  <c r="DC296" i="54"/>
  <c r="CY296" i="54"/>
  <c r="CU296" i="54"/>
  <c r="DE296" i="54"/>
  <c r="CZ296" i="54"/>
  <c r="DI296" i="54"/>
  <c r="DD296" i="54"/>
  <c r="CX296" i="54"/>
  <c r="DH296" i="54"/>
  <c r="DB296" i="54"/>
  <c r="CW296" i="54"/>
  <c r="DF296" i="54"/>
  <c r="DA296" i="54"/>
  <c r="CV296" i="54"/>
  <c r="DG72" i="54"/>
  <c r="DC72" i="54"/>
  <c r="CY72" i="54"/>
  <c r="CU72" i="54"/>
  <c r="DF72" i="54"/>
  <c r="DB72" i="54"/>
  <c r="CX72" i="54"/>
  <c r="DI72" i="54"/>
  <c r="DE72" i="54"/>
  <c r="DA72" i="54"/>
  <c r="CW72" i="54"/>
  <c r="DH72" i="54"/>
  <c r="DD72" i="54"/>
  <c r="CZ72" i="54"/>
  <c r="CV72" i="54"/>
  <c r="DF241" i="54"/>
  <c r="DB241" i="54"/>
  <c r="CX241" i="54"/>
  <c r="DI241" i="54"/>
  <c r="DE241" i="54"/>
  <c r="DA241" i="54"/>
  <c r="CW241" i="54"/>
  <c r="DC241" i="54"/>
  <c r="CU241" i="54"/>
  <c r="DH241" i="54"/>
  <c r="CZ241" i="54"/>
  <c r="DG241" i="54"/>
  <c r="CY241" i="54"/>
  <c r="CV241" i="54"/>
  <c r="DD241" i="54"/>
  <c r="DH254" i="54"/>
  <c r="DD254" i="54"/>
  <c r="CZ254" i="54"/>
  <c r="CV254" i="54"/>
  <c r="DI254" i="54"/>
  <c r="DC254" i="54"/>
  <c r="CX254" i="54"/>
  <c r="DG254" i="54"/>
  <c r="DB254" i="54"/>
  <c r="CW254" i="54"/>
  <c r="CY254" i="54"/>
  <c r="DF254" i="54"/>
  <c r="CU254" i="54"/>
  <c r="DE254" i="54"/>
  <c r="DA254" i="54"/>
  <c r="DH25" i="54"/>
  <c r="DD25" i="54"/>
  <c r="CZ25" i="54"/>
  <c r="CV25" i="54"/>
  <c r="DG25" i="54"/>
  <c r="DC25" i="54"/>
  <c r="CY25" i="54"/>
  <c r="CU25" i="54"/>
  <c r="DF25" i="54"/>
  <c r="DB25" i="54"/>
  <c r="CX25" i="54"/>
  <c r="DI25" i="54"/>
  <c r="DE25" i="54"/>
  <c r="DA25" i="54"/>
  <c r="CW25" i="54"/>
  <c r="DF89" i="54"/>
  <c r="DB89" i="54"/>
  <c r="CX89" i="54"/>
  <c r="DI89" i="54"/>
  <c r="DE89" i="54"/>
  <c r="DA89" i="54"/>
  <c r="CW89" i="54"/>
  <c r="DH89" i="54"/>
  <c r="DD89" i="54"/>
  <c r="CZ89" i="54"/>
  <c r="CV89" i="54"/>
  <c r="DG89" i="54"/>
  <c r="DC89" i="54"/>
  <c r="CY89" i="54"/>
  <c r="CU89" i="54"/>
  <c r="DH153" i="54"/>
  <c r="DD153" i="54"/>
  <c r="CZ153" i="54"/>
  <c r="CV153" i="54"/>
  <c r="DG153" i="54"/>
  <c r="DC153" i="54"/>
  <c r="CY153" i="54"/>
  <c r="CU153" i="54"/>
  <c r="DI153" i="54"/>
  <c r="DE153" i="54"/>
  <c r="DA153" i="54"/>
  <c r="CW153" i="54"/>
  <c r="DF153" i="54"/>
  <c r="DB153" i="54"/>
  <c r="CX153" i="54"/>
  <c r="DI62" i="54"/>
  <c r="DE62" i="54"/>
  <c r="DA62" i="54"/>
  <c r="CW62" i="54"/>
  <c r="DH62" i="54"/>
  <c r="DD62" i="54"/>
  <c r="CZ62" i="54"/>
  <c r="CV62" i="54"/>
  <c r="DG62" i="54"/>
  <c r="DC62" i="54"/>
  <c r="CY62" i="54"/>
  <c r="CU62" i="54"/>
  <c r="DF62" i="54"/>
  <c r="DB62" i="54"/>
  <c r="CX62" i="54"/>
  <c r="CN126" i="54"/>
  <c r="CM126" i="54"/>
  <c r="CL126" i="54"/>
  <c r="CO126" i="54"/>
  <c r="CK126" i="54"/>
  <c r="CM27" i="54"/>
  <c r="CL27" i="54"/>
  <c r="CO27" i="54"/>
  <c r="CK27" i="54"/>
  <c r="CN27" i="54"/>
  <c r="DI124" i="54"/>
  <c r="DE124" i="54"/>
  <c r="DA124" i="54"/>
  <c r="CW124" i="54"/>
  <c r="DH124" i="54"/>
  <c r="DD124" i="54"/>
  <c r="CZ124" i="54"/>
  <c r="CV124" i="54"/>
  <c r="DG124" i="54"/>
  <c r="DC124" i="54"/>
  <c r="CY124" i="54"/>
  <c r="CU124" i="54"/>
  <c r="DF124" i="54"/>
  <c r="DB124" i="54"/>
  <c r="CX124" i="54"/>
  <c r="DI154" i="54"/>
  <c r="DE154" i="54"/>
  <c r="DA154" i="54"/>
  <c r="CW154" i="54"/>
  <c r="DH154" i="54"/>
  <c r="DD154" i="54"/>
  <c r="CZ154" i="54"/>
  <c r="CV154" i="54"/>
  <c r="DF154" i="54"/>
  <c r="DB154" i="54"/>
  <c r="CX154" i="54"/>
  <c r="CU154" i="54"/>
  <c r="DG154" i="54"/>
  <c r="DC154" i="54"/>
  <c r="CY154" i="54"/>
  <c r="DF219" i="54"/>
  <c r="DB219" i="54"/>
  <c r="CX219" i="54"/>
  <c r="DG219" i="54"/>
  <c r="DA219" i="54"/>
  <c r="CV219" i="54"/>
  <c r="DE219" i="54"/>
  <c r="CZ219" i="54"/>
  <c r="CU219" i="54"/>
  <c r="DI219" i="54"/>
  <c r="DD219" i="54"/>
  <c r="CY219" i="54"/>
  <c r="DC219" i="54"/>
  <c r="CW219" i="54"/>
  <c r="DH219" i="54"/>
  <c r="DF283" i="54"/>
  <c r="DB283" i="54"/>
  <c r="CX283" i="54"/>
  <c r="DE283" i="54"/>
  <c r="CZ283" i="54"/>
  <c r="CU283" i="54"/>
  <c r="DI283" i="54"/>
  <c r="DD283" i="54"/>
  <c r="CY283" i="54"/>
  <c r="DH283" i="54"/>
  <c r="DC283" i="54"/>
  <c r="CW283" i="54"/>
  <c r="DG283" i="54"/>
  <c r="DA283" i="54"/>
  <c r="CV283" i="54"/>
  <c r="DH347" i="54"/>
  <c r="DD347" i="54"/>
  <c r="CZ347" i="54"/>
  <c r="CV347" i="54"/>
  <c r="DG347" i="54"/>
  <c r="DC347" i="54"/>
  <c r="CY347" i="54"/>
  <c r="CU347" i="54"/>
  <c r="DF347" i="54"/>
  <c r="DB347" i="54"/>
  <c r="CX347" i="54"/>
  <c r="CW347" i="54"/>
  <c r="DA347" i="54"/>
  <c r="DI347" i="54"/>
  <c r="DE347" i="54"/>
  <c r="DG96" i="54"/>
  <c r="DC96" i="54"/>
  <c r="CY96" i="54"/>
  <c r="CU96" i="54"/>
  <c r="DF96" i="54"/>
  <c r="DB96" i="54"/>
  <c r="CX96" i="54"/>
  <c r="DI96" i="54"/>
  <c r="DE96" i="54"/>
  <c r="DA96" i="54"/>
  <c r="CW96" i="54"/>
  <c r="DH96" i="54"/>
  <c r="DD96" i="54"/>
  <c r="CZ96" i="54"/>
  <c r="CV96" i="54"/>
  <c r="DG156" i="54"/>
  <c r="DC156" i="54"/>
  <c r="CY156" i="54"/>
  <c r="CU156" i="54"/>
  <c r="DF156" i="54"/>
  <c r="DB156" i="54"/>
  <c r="CX156" i="54"/>
  <c r="DH156" i="54"/>
  <c r="DD156" i="54"/>
  <c r="CZ156" i="54"/>
  <c r="CV156" i="54"/>
  <c r="CW156" i="54"/>
  <c r="DI156" i="54"/>
  <c r="DE156" i="54"/>
  <c r="DA156" i="54"/>
  <c r="DF221" i="54"/>
  <c r="DB221" i="54"/>
  <c r="CX221" i="54"/>
  <c r="DG221" i="54"/>
  <c r="DA221" i="54"/>
  <c r="CV221" i="54"/>
  <c r="DE221" i="54"/>
  <c r="CZ221" i="54"/>
  <c r="CU221" i="54"/>
  <c r="DI221" i="54"/>
  <c r="DD221" i="54"/>
  <c r="CY221" i="54"/>
  <c r="DC221" i="54"/>
  <c r="CW221" i="54"/>
  <c r="DH221" i="54"/>
  <c r="DF349" i="54"/>
  <c r="DB349" i="54"/>
  <c r="CX349" i="54"/>
  <c r="DI349" i="54"/>
  <c r="DE349" i="54"/>
  <c r="DA349" i="54"/>
  <c r="CW349" i="54"/>
  <c r="DH349" i="54"/>
  <c r="DD349" i="54"/>
  <c r="CZ349" i="54"/>
  <c r="CV349" i="54"/>
  <c r="DC349" i="54"/>
  <c r="CU349" i="54"/>
  <c r="DG349" i="54"/>
  <c r="CY349" i="54"/>
  <c r="DI115" i="54"/>
  <c r="DE115" i="54"/>
  <c r="DA115" i="54"/>
  <c r="CW115" i="54"/>
  <c r="CG115" i="54"/>
  <c r="DH115" i="54"/>
  <c r="DD115" i="54"/>
  <c r="CZ115" i="54"/>
  <c r="CV115" i="54"/>
  <c r="CJ115" i="54"/>
  <c r="CF115" i="54"/>
  <c r="DG115" i="54"/>
  <c r="DC115" i="54"/>
  <c r="CY115" i="54"/>
  <c r="CU115" i="54"/>
  <c r="CI115" i="54"/>
  <c r="DF115" i="54"/>
  <c r="DB115" i="54"/>
  <c r="CX115" i="54"/>
  <c r="CH115" i="54"/>
  <c r="DG162" i="54"/>
  <c r="DC162" i="54"/>
  <c r="CY162" i="54"/>
  <c r="CU162" i="54"/>
  <c r="DF162" i="54"/>
  <c r="DB162" i="54"/>
  <c r="CX162" i="54"/>
  <c r="DH162" i="54"/>
  <c r="DD162" i="54"/>
  <c r="CZ162" i="54"/>
  <c r="CV162" i="54"/>
  <c r="DI162" i="54"/>
  <c r="DE162" i="54"/>
  <c r="DA162" i="54"/>
  <c r="CW162" i="54"/>
  <c r="DI258" i="54"/>
  <c r="DE258" i="54"/>
  <c r="DA258" i="54"/>
  <c r="CW258" i="54"/>
  <c r="CG258" i="54"/>
  <c r="DH258" i="54"/>
  <c r="DC258" i="54"/>
  <c r="CX258" i="54"/>
  <c r="CH258" i="54"/>
  <c r="DG258" i="54"/>
  <c r="DB258" i="54"/>
  <c r="CV258" i="54"/>
  <c r="CF258" i="54"/>
  <c r="CY258" i="54"/>
  <c r="DF258" i="54"/>
  <c r="CU258" i="54"/>
  <c r="CJ258" i="54"/>
  <c r="DD258" i="54"/>
  <c r="CI258" i="54"/>
  <c r="CZ258" i="54"/>
  <c r="DH31" i="54"/>
  <c r="DD31" i="54"/>
  <c r="CZ31" i="54"/>
  <c r="CV31" i="54"/>
  <c r="DG31" i="54"/>
  <c r="DC31" i="54"/>
  <c r="CY31" i="54"/>
  <c r="CU31" i="54"/>
  <c r="DF31" i="54"/>
  <c r="DB31" i="54"/>
  <c r="CX31" i="54"/>
  <c r="DI31" i="54"/>
  <c r="DE31" i="54"/>
  <c r="DA31" i="54"/>
  <c r="CW31" i="54"/>
  <c r="DF204" i="54"/>
  <c r="DB204" i="54"/>
  <c r="CX204" i="54"/>
  <c r="DI204" i="54"/>
  <c r="DE204" i="54"/>
  <c r="DA204" i="54"/>
  <c r="CW204" i="54"/>
  <c r="DH204" i="54"/>
  <c r="DD204" i="54"/>
  <c r="CZ204" i="54"/>
  <c r="CV204" i="54"/>
  <c r="CY204" i="54"/>
  <c r="DC204" i="54"/>
  <c r="CU204" i="54"/>
  <c r="DG204" i="54"/>
  <c r="DF220" i="54"/>
  <c r="DB220" i="54"/>
  <c r="CX220" i="54"/>
  <c r="DG220" i="54"/>
  <c r="DA220" i="54"/>
  <c r="CV220" i="54"/>
  <c r="DE220" i="54"/>
  <c r="CZ220" i="54"/>
  <c r="CU220" i="54"/>
  <c r="DI220" i="54"/>
  <c r="DD220" i="54"/>
  <c r="CY220" i="54"/>
  <c r="CW220" i="54"/>
  <c r="DH220" i="54"/>
  <c r="DC220" i="54"/>
  <c r="CQ236" i="54"/>
  <c r="CT236" i="54"/>
  <c r="CP236" i="54"/>
  <c r="CR236" i="54"/>
  <c r="CS236" i="54"/>
  <c r="DI268" i="54"/>
  <c r="DE268" i="54"/>
  <c r="DA268" i="54"/>
  <c r="CW268" i="54"/>
  <c r="DH268" i="54"/>
  <c r="DD268" i="54"/>
  <c r="CZ268" i="54"/>
  <c r="CV268" i="54"/>
  <c r="DG268" i="54"/>
  <c r="DC268" i="54"/>
  <c r="CY268" i="54"/>
  <c r="CU268" i="54"/>
  <c r="DF268" i="54"/>
  <c r="DB268" i="54"/>
  <c r="CX268" i="54"/>
  <c r="DG284" i="54"/>
  <c r="DC284" i="54"/>
  <c r="CY284" i="54"/>
  <c r="CU284" i="54"/>
  <c r="DF284" i="54"/>
  <c r="DA284" i="54"/>
  <c r="CV284" i="54"/>
  <c r="DE284" i="54"/>
  <c r="CZ284" i="54"/>
  <c r="DI284" i="54"/>
  <c r="DD284" i="54"/>
  <c r="CX284" i="54"/>
  <c r="CW284" i="54"/>
  <c r="DB284" i="54"/>
  <c r="DH284" i="54"/>
  <c r="DG332" i="54"/>
  <c r="DC332" i="54"/>
  <c r="CY332" i="54"/>
  <c r="CU332" i="54"/>
  <c r="DE332" i="54"/>
  <c r="CZ332" i="54"/>
  <c r="DI332" i="54"/>
  <c r="DD332" i="54"/>
  <c r="CX332" i="54"/>
  <c r="DH332" i="54"/>
  <c r="DB332" i="54"/>
  <c r="CW332" i="54"/>
  <c r="DA332" i="54"/>
  <c r="DF332" i="54"/>
  <c r="CV332" i="54"/>
  <c r="DG151" i="54"/>
  <c r="DC151" i="54"/>
  <c r="CY151" i="54"/>
  <c r="CU151" i="54"/>
  <c r="DI151" i="54"/>
  <c r="DD151" i="54"/>
  <c r="CX151" i="54"/>
  <c r="DH151" i="54"/>
  <c r="DB151" i="54"/>
  <c r="CW151" i="54"/>
  <c r="DF151" i="54"/>
  <c r="DA151" i="54"/>
  <c r="CV151" i="54"/>
  <c r="DE151" i="54"/>
  <c r="CZ151" i="54"/>
  <c r="DF185" i="54"/>
  <c r="DB185" i="54"/>
  <c r="CX185" i="54"/>
  <c r="DI185" i="54"/>
  <c r="DE185" i="54"/>
  <c r="DA185" i="54"/>
  <c r="CW185" i="54"/>
  <c r="DH185" i="54"/>
  <c r="DD185" i="54"/>
  <c r="CZ185" i="54"/>
  <c r="CV185" i="54"/>
  <c r="DG185" i="54"/>
  <c r="DC185" i="54"/>
  <c r="CY185" i="54"/>
  <c r="CU185" i="54"/>
  <c r="DI313" i="54"/>
  <c r="DE313" i="54"/>
  <c r="DA313" i="54"/>
  <c r="CW313" i="54"/>
  <c r="CG313" i="54"/>
  <c r="DG313" i="54"/>
  <c r="DB313" i="54"/>
  <c r="CV313" i="54"/>
  <c r="CF313" i="54"/>
  <c r="DD313" i="54"/>
  <c r="CX313" i="54"/>
  <c r="CI313" i="54"/>
  <c r="DC313" i="54"/>
  <c r="CU313" i="54"/>
  <c r="CH313" i="54"/>
  <c r="DH313" i="54"/>
  <c r="CZ313" i="54"/>
  <c r="DF313" i="54"/>
  <c r="CY313" i="54"/>
  <c r="CJ313" i="54"/>
  <c r="DI107" i="54"/>
  <c r="DE107" i="54"/>
  <c r="DA107" i="54"/>
  <c r="CW107" i="54"/>
  <c r="DH107" i="54"/>
  <c r="DD107" i="54"/>
  <c r="CZ107" i="54"/>
  <c r="CV107" i="54"/>
  <c r="DG107" i="54"/>
  <c r="DC107" i="54"/>
  <c r="CY107" i="54"/>
  <c r="CU107" i="54"/>
  <c r="DF107" i="54"/>
  <c r="DB107" i="54"/>
  <c r="CX107" i="54"/>
  <c r="DI166" i="54"/>
  <c r="DE166" i="54"/>
  <c r="DA166" i="54"/>
  <c r="CW166" i="54"/>
  <c r="DG166" i="54"/>
  <c r="DB166" i="54"/>
  <c r="CV166" i="54"/>
  <c r="DF166" i="54"/>
  <c r="CZ166" i="54"/>
  <c r="CU166" i="54"/>
  <c r="DD166" i="54"/>
  <c r="CY166" i="54"/>
  <c r="DH166" i="54"/>
  <c r="DC166" i="54"/>
  <c r="CX166" i="54"/>
  <c r="DF198" i="54"/>
  <c r="DB198" i="54"/>
  <c r="CX198" i="54"/>
  <c r="DI198" i="54"/>
  <c r="DE198" i="54"/>
  <c r="DA198" i="54"/>
  <c r="CW198" i="54"/>
  <c r="DH198" i="54"/>
  <c r="DD198" i="54"/>
  <c r="CZ198" i="54"/>
  <c r="CV198" i="54"/>
  <c r="CU198" i="54"/>
  <c r="DC198" i="54"/>
  <c r="CY198" i="54"/>
  <c r="DG198" i="54"/>
  <c r="DF326" i="54"/>
  <c r="DB326" i="54"/>
  <c r="CX326" i="54"/>
  <c r="DE326" i="54"/>
  <c r="CZ326" i="54"/>
  <c r="CU326" i="54"/>
  <c r="DI326" i="54"/>
  <c r="DD326" i="54"/>
  <c r="CY326" i="54"/>
  <c r="DH326" i="54"/>
  <c r="DC326" i="54"/>
  <c r="CW326" i="54"/>
  <c r="DG326" i="54"/>
  <c r="CV326" i="54"/>
  <c r="DA326" i="54"/>
  <c r="DF29" i="54"/>
  <c r="DB29" i="54"/>
  <c r="CX29" i="54"/>
  <c r="DI29" i="54"/>
  <c r="DE29" i="54"/>
  <c r="DA29" i="54"/>
  <c r="CW29" i="54"/>
  <c r="DH29" i="54"/>
  <c r="DD29" i="54"/>
  <c r="CZ29" i="54"/>
  <c r="CV29" i="54"/>
  <c r="DG29" i="54"/>
  <c r="DC29" i="54"/>
  <c r="CY29" i="54"/>
  <c r="CU29" i="54"/>
  <c r="DH45" i="54"/>
  <c r="DD45" i="54"/>
  <c r="CZ45" i="54"/>
  <c r="CV45" i="54"/>
  <c r="DG45" i="54"/>
  <c r="DC45" i="54"/>
  <c r="CY45" i="54"/>
  <c r="CU45" i="54"/>
  <c r="DF45" i="54"/>
  <c r="DB45" i="54"/>
  <c r="CX45" i="54"/>
  <c r="DI45" i="54"/>
  <c r="DE45" i="54"/>
  <c r="DA45" i="54"/>
  <c r="CW45" i="54"/>
  <c r="DG93" i="54"/>
  <c r="DC93" i="54"/>
  <c r="CY93" i="54"/>
  <c r="CU93" i="54"/>
  <c r="CI93" i="54"/>
  <c r="DF93" i="54"/>
  <c r="DB93" i="54"/>
  <c r="CX93" i="54"/>
  <c r="CH93" i="54"/>
  <c r="DI93" i="54"/>
  <c r="DE93" i="54"/>
  <c r="DA93" i="54"/>
  <c r="CW93" i="54"/>
  <c r="CG93" i="54"/>
  <c r="DH93" i="54"/>
  <c r="DD93" i="54"/>
  <c r="CZ93" i="54"/>
  <c r="CV93" i="54"/>
  <c r="CJ93" i="54"/>
  <c r="CF93" i="54"/>
  <c r="DG109" i="54"/>
  <c r="DC109" i="54"/>
  <c r="CY109" i="54"/>
  <c r="CU109" i="54"/>
  <c r="DF109" i="54"/>
  <c r="DB109" i="54"/>
  <c r="CX109" i="54"/>
  <c r="DI109" i="54"/>
  <c r="DE109" i="54"/>
  <c r="DA109" i="54"/>
  <c r="CW109" i="54"/>
  <c r="DH109" i="54"/>
  <c r="DD109" i="54"/>
  <c r="CZ109" i="54"/>
  <c r="CV109" i="54"/>
  <c r="DH157" i="54"/>
  <c r="DD157" i="54"/>
  <c r="CZ157" i="54"/>
  <c r="CV157" i="54"/>
  <c r="DG157" i="54"/>
  <c r="DC157" i="54"/>
  <c r="CY157" i="54"/>
  <c r="CU157" i="54"/>
  <c r="DI157" i="54"/>
  <c r="DE157" i="54"/>
  <c r="DA157" i="54"/>
  <c r="CW157" i="54"/>
  <c r="CX157" i="54"/>
  <c r="DF157" i="54"/>
  <c r="DB157" i="54"/>
  <c r="DF50" i="54"/>
  <c r="DB50" i="54"/>
  <c r="CX50" i="54"/>
  <c r="DI50" i="54"/>
  <c r="DE50" i="54"/>
  <c r="DA50" i="54"/>
  <c r="CW50" i="54"/>
  <c r="DH50" i="54"/>
  <c r="DD50" i="54"/>
  <c r="CZ50" i="54"/>
  <c r="CV50" i="54"/>
  <c r="DG50" i="54"/>
  <c r="DC50" i="54"/>
  <c r="CY50" i="54"/>
  <c r="CU50" i="54"/>
  <c r="CN82" i="54"/>
  <c r="CN83" i="54" s="1"/>
  <c r="CM82" i="54"/>
  <c r="CL82" i="54"/>
  <c r="CL83" i="54" s="1"/>
  <c r="CO82" i="54"/>
  <c r="CK82" i="54"/>
  <c r="DG114" i="54"/>
  <c r="DC114" i="54"/>
  <c r="CY114" i="54"/>
  <c r="CU114" i="54"/>
  <c r="DF114" i="54"/>
  <c r="DB114" i="54"/>
  <c r="CX114" i="54"/>
  <c r="DI114" i="54"/>
  <c r="DE114" i="54"/>
  <c r="DA114" i="54"/>
  <c r="CW114" i="54"/>
  <c r="DH114" i="54"/>
  <c r="DD114" i="54"/>
  <c r="CZ114" i="54"/>
  <c r="CV114" i="54"/>
  <c r="DH35" i="54"/>
  <c r="DD35" i="54"/>
  <c r="CZ35" i="54"/>
  <c r="CV35" i="54"/>
  <c r="DG35" i="54"/>
  <c r="DC35" i="54"/>
  <c r="CY35" i="54"/>
  <c r="CU35" i="54"/>
  <c r="DF35" i="54"/>
  <c r="DB35" i="54"/>
  <c r="CX35" i="54"/>
  <c r="DI35" i="54"/>
  <c r="DE35" i="54"/>
  <c r="DA35" i="54"/>
  <c r="CW35" i="54"/>
  <c r="DH132" i="54"/>
  <c r="DD132" i="54"/>
  <c r="CZ132" i="54"/>
  <c r="CV132" i="54"/>
  <c r="DG132" i="54"/>
  <c r="DC132" i="54"/>
  <c r="CY132" i="54"/>
  <c r="CU132" i="54"/>
  <c r="DF132" i="54"/>
  <c r="DB132" i="54"/>
  <c r="CX132" i="54"/>
  <c r="DI132" i="54"/>
  <c r="DE132" i="54"/>
  <c r="DA132" i="54"/>
  <c r="CW132" i="54"/>
  <c r="CM159" i="54"/>
  <c r="CL159" i="54"/>
  <c r="CN159" i="54"/>
  <c r="CK159" i="54"/>
  <c r="CO159" i="54"/>
  <c r="DI175" i="54"/>
  <c r="DE175" i="54"/>
  <c r="DA175" i="54"/>
  <c r="CW175" i="54"/>
  <c r="DH175" i="54"/>
  <c r="DD175" i="54"/>
  <c r="CZ175" i="54"/>
  <c r="CV175" i="54"/>
  <c r="DG175" i="54"/>
  <c r="DC175" i="54"/>
  <c r="CY175" i="54"/>
  <c r="CU175" i="54"/>
  <c r="DB175" i="54"/>
  <c r="DF175" i="54"/>
  <c r="CX175" i="54"/>
  <c r="DI239" i="54"/>
  <c r="DE239" i="54"/>
  <c r="DA239" i="54"/>
  <c r="CW239" i="54"/>
  <c r="DH239" i="54"/>
  <c r="DD239" i="54"/>
  <c r="CZ239" i="54"/>
  <c r="CV239" i="54"/>
  <c r="DB239" i="54"/>
  <c r="DG239" i="54"/>
  <c r="CY239" i="54"/>
  <c r="DF239" i="54"/>
  <c r="CX239" i="54"/>
  <c r="CU239" i="54"/>
  <c r="DC239" i="54"/>
  <c r="DG303" i="54"/>
  <c r="DC303" i="54"/>
  <c r="CY303" i="54"/>
  <c r="CU303" i="54"/>
  <c r="DH303" i="54"/>
  <c r="DB303" i="54"/>
  <c r="CW303" i="54"/>
  <c r="DF303" i="54"/>
  <c r="CZ303" i="54"/>
  <c r="DE303" i="54"/>
  <c r="CX303" i="54"/>
  <c r="DD303" i="54"/>
  <c r="CV303" i="54"/>
  <c r="DI303" i="54"/>
  <c r="DA303" i="54"/>
  <c r="DF112" i="54"/>
  <c r="DB112" i="54"/>
  <c r="CX112" i="54"/>
  <c r="DI112" i="54"/>
  <c r="DE112" i="54"/>
  <c r="DA112" i="54"/>
  <c r="CW112" i="54"/>
  <c r="DH112" i="54"/>
  <c r="DD112" i="54"/>
  <c r="CZ112" i="54"/>
  <c r="CV112" i="54"/>
  <c r="DG112" i="54"/>
  <c r="DC112" i="54"/>
  <c r="CY112" i="54"/>
  <c r="CU112" i="54"/>
  <c r="CM170" i="54"/>
  <c r="CL170" i="54"/>
  <c r="CO170" i="54"/>
  <c r="CK170" i="54"/>
  <c r="CN170" i="54"/>
  <c r="DI266" i="54"/>
  <c r="DE266" i="54"/>
  <c r="DA266" i="54"/>
  <c r="CW266" i="54"/>
  <c r="DD266" i="54"/>
  <c r="CY266" i="54"/>
  <c r="DH266" i="54"/>
  <c r="DC266" i="54"/>
  <c r="CX266" i="54"/>
  <c r="DF266" i="54"/>
  <c r="CU266" i="54"/>
  <c r="DB266" i="54"/>
  <c r="CZ266" i="54"/>
  <c r="DG266" i="54"/>
  <c r="CV266" i="54"/>
  <c r="DI135" i="54"/>
  <c r="DE135" i="54"/>
  <c r="DA135" i="54"/>
  <c r="CW135" i="54"/>
  <c r="DH135" i="54"/>
  <c r="DD135" i="54"/>
  <c r="CZ135" i="54"/>
  <c r="CV135" i="54"/>
  <c r="DG135" i="54"/>
  <c r="DC135" i="54"/>
  <c r="CY135" i="54"/>
  <c r="CU135" i="54"/>
  <c r="DF135" i="54"/>
  <c r="DB135" i="54"/>
  <c r="CX135" i="54"/>
  <c r="DH160" i="54"/>
  <c r="DD160" i="54"/>
  <c r="CZ160" i="54"/>
  <c r="CV160" i="54"/>
  <c r="DG160" i="54"/>
  <c r="DC160" i="54"/>
  <c r="CY160" i="54"/>
  <c r="CU160" i="54"/>
  <c r="DI160" i="54"/>
  <c r="DE160" i="54"/>
  <c r="DA160" i="54"/>
  <c r="CW160" i="54"/>
  <c r="DF160" i="54"/>
  <c r="DB160" i="54"/>
  <c r="CX160" i="54"/>
  <c r="CL192" i="54"/>
  <c r="CO192" i="54"/>
  <c r="CK192" i="54"/>
  <c r="CN192" i="54"/>
  <c r="CM192" i="54"/>
  <c r="DF208" i="54"/>
  <c r="DB208" i="54"/>
  <c r="CX208" i="54"/>
  <c r="DI208" i="54"/>
  <c r="DE208" i="54"/>
  <c r="DA208" i="54"/>
  <c r="CW208" i="54"/>
  <c r="DH208" i="54"/>
  <c r="DD208" i="54"/>
  <c r="CZ208" i="54"/>
  <c r="CV208" i="54"/>
  <c r="CY208" i="54"/>
  <c r="DC208" i="54"/>
  <c r="CU208" i="54"/>
  <c r="DG208" i="54"/>
  <c r="DF256" i="54"/>
  <c r="DB256" i="54"/>
  <c r="CX256" i="54"/>
  <c r="DE256" i="54"/>
  <c r="CZ256" i="54"/>
  <c r="CU256" i="54"/>
  <c r="DI256" i="54"/>
  <c r="DD256" i="54"/>
  <c r="CY256" i="54"/>
  <c r="DA256" i="54"/>
  <c r="DH256" i="54"/>
  <c r="CW256" i="54"/>
  <c r="DG256" i="54"/>
  <c r="CV256" i="54"/>
  <c r="DC256" i="54"/>
  <c r="DF272" i="54"/>
  <c r="DB272" i="54"/>
  <c r="CX272" i="54"/>
  <c r="DI272" i="54"/>
  <c r="DE272" i="54"/>
  <c r="DA272" i="54"/>
  <c r="CW272" i="54"/>
  <c r="DH272" i="54"/>
  <c r="DD272" i="54"/>
  <c r="CZ272" i="54"/>
  <c r="CV272" i="54"/>
  <c r="CY272" i="54"/>
  <c r="CU272" i="54"/>
  <c r="DG272" i="54"/>
  <c r="DC272" i="54"/>
  <c r="DI336" i="54"/>
  <c r="DE336" i="54"/>
  <c r="DH336" i="54"/>
  <c r="DD336" i="54"/>
  <c r="DG336" i="54"/>
  <c r="DC336" i="54"/>
  <c r="CZ336" i="54"/>
  <c r="CV336" i="54"/>
  <c r="DA336" i="54"/>
  <c r="CU336" i="54"/>
  <c r="CY336" i="54"/>
  <c r="DF336" i="54"/>
  <c r="CX336" i="54"/>
  <c r="CW336" i="54"/>
  <c r="DB336" i="54"/>
  <c r="CN104" i="54"/>
  <c r="CM104" i="54"/>
  <c r="CL104" i="54"/>
  <c r="CO104" i="54"/>
  <c r="CK104" i="54"/>
  <c r="CE161" i="54"/>
  <c r="CS225" i="54"/>
  <c r="CT225" i="54"/>
  <c r="CR225" i="54"/>
  <c r="CQ225" i="54"/>
  <c r="CP225" i="54"/>
  <c r="DG289" i="54"/>
  <c r="DC289" i="54"/>
  <c r="CY289" i="54"/>
  <c r="CU289" i="54"/>
  <c r="DF289" i="54"/>
  <c r="DA289" i="54"/>
  <c r="CV289" i="54"/>
  <c r="DE289" i="54"/>
  <c r="CZ289" i="54"/>
  <c r="DI289" i="54"/>
  <c r="DD289" i="54"/>
  <c r="CX289" i="54"/>
  <c r="DB289" i="54"/>
  <c r="CW289" i="54"/>
  <c r="DH289" i="54"/>
  <c r="DF206" i="54"/>
  <c r="DB206" i="54"/>
  <c r="CX206" i="54"/>
  <c r="DI206" i="54"/>
  <c r="DE206" i="54"/>
  <c r="DA206" i="54"/>
  <c r="CW206" i="54"/>
  <c r="DH206" i="54"/>
  <c r="DD206" i="54"/>
  <c r="CZ206" i="54"/>
  <c r="CV206" i="54"/>
  <c r="CY206" i="54"/>
  <c r="DG206" i="54"/>
  <c r="DC206" i="54"/>
  <c r="CU206" i="54"/>
  <c r="CN302" i="54"/>
  <c r="CL302" i="54"/>
  <c r="CK302" i="54"/>
  <c r="CO302" i="54"/>
  <c r="CM302" i="54"/>
  <c r="DI334" i="54"/>
  <c r="DE334" i="54"/>
  <c r="DA334" i="54"/>
  <c r="CW334" i="54"/>
  <c r="DG334" i="54"/>
  <c r="DB334" i="54"/>
  <c r="CV334" i="54"/>
  <c r="DF334" i="54"/>
  <c r="CZ334" i="54"/>
  <c r="CU334" i="54"/>
  <c r="DD334" i="54"/>
  <c r="CY334" i="54"/>
  <c r="DC334" i="54"/>
  <c r="DH334" i="54"/>
  <c r="CX334" i="54"/>
  <c r="DF33" i="54"/>
  <c r="DB33" i="54"/>
  <c r="CX33" i="54"/>
  <c r="DI33" i="54"/>
  <c r="DE33" i="54"/>
  <c r="DA33" i="54"/>
  <c r="CW33" i="54"/>
  <c r="DH33" i="54"/>
  <c r="DD33" i="54"/>
  <c r="CZ33" i="54"/>
  <c r="CV33" i="54"/>
  <c r="DG33" i="54"/>
  <c r="DC33" i="54"/>
  <c r="CY33" i="54"/>
  <c r="CU33" i="54"/>
  <c r="DI49" i="54"/>
  <c r="DE49" i="54"/>
  <c r="DA49" i="54"/>
  <c r="CW49" i="54"/>
  <c r="CG49" i="54"/>
  <c r="DH49" i="54"/>
  <c r="DD49" i="54"/>
  <c r="CZ49" i="54"/>
  <c r="CV49" i="54"/>
  <c r="CJ49" i="54"/>
  <c r="CF49" i="54"/>
  <c r="DG49" i="54"/>
  <c r="DC49" i="54"/>
  <c r="CY49" i="54"/>
  <c r="CU49" i="54"/>
  <c r="CI49" i="54"/>
  <c r="DF49" i="54"/>
  <c r="DB49" i="54"/>
  <c r="CX49" i="54"/>
  <c r="CH49" i="54"/>
  <c r="DH97" i="54"/>
  <c r="DD97" i="54"/>
  <c r="CZ97" i="54"/>
  <c r="CV97" i="54"/>
  <c r="DG97" i="54"/>
  <c r="DC97" i="54"/>
  <c r="CY97" i="54"/>
  <c r="CU97" i="54"/>
  <c r="DF97" i="54"/>
  <c r="DB97" i="54"/>
  <c r="CX97" i="54"/>
  <c r="DI97" i="54"/>
  <c r="DE97" i="54"/>
  <c r="DA97" i="54"/>
  <c r="CW97" i="54"/>
  <c r="DG113" i="54"/>
  <c r="DC113" i="54"/>
  <c r="CY113" i="54"/>
  <c r="CU113" i="54"/>
  <c r="DF113" i="54"/>
  <c r="DB113" i="54"/>
  <c r="CX113" i="54"/>
  <c r="DI113" i="54"/>
  <c r="DE113" i="54"/>
  <c r="DA113" i="54"/>
  <c r="CW113" i="54"/>
  <c r="DH113" i="54"/>
  <c r="DD113" i="54"/>
  <c r="CZ113" i="54"/>
  <c r="CV113" i="54"/>
  <c r="DH145" i="54"/>
  <c r="DD145" i="54"/>
  <c r="CZ145" i="54"/>
  <c r="CV145" i="54"/>
  <c r="DI145" i="54"/>
  <c r="DC145" i="54"/>
  <c r="CX145" i="54"/>
  <c r="DG145" i="54"/>
  <c r="DB145" i="54"/>
  <c r="CW145" i="54"/>
  <c r="DF145" i="54"/>
  <c r="DA145" i="54"/>
  <c r="CU145" i="54"/>
  <c r="DE145" i="54"/>
  <c r="CY145" i="54"/>
  <c r="DI22" i="54"/>
  <c r="DE22" i="54"/>
  <c r="DA22" i="54"/>
  <c r="CW22" i="54"/>
  <c r="DH22" i="54"/>
  <c r="DD22" i="54"/>
  <c r="CZ22" i="54"/>
  <c r="CV22" i="54"/>
  <c r="DG22" i="54"/>
  <c r="DC22" i="54"/>
  <c r="CY22" i="54"/>
  <c r="CU22" i="54"/>
  <c r="DF22" i="54"/>
  <c r="DB22" i="54"/>
  <c r="CX22" i="54"/>
  <c r="CR38" i="54"/>
  <c r="CQ38" i="54"/>
  <c r="CT38" i="54"/>
  <c r="CP38" i="54"/>
  <c r="CS38" i="54"/>
  <c r="DG86" i="54"/>
  <c r="DC86" i="54"/>
  <c r="CY86" i="54"/>
  <c r="CU86" i="54"/>
  <c r="DF86" i="54"/>
  <c r="DB86" i="54"/>
  <c r="CX86" i="54"/>
  <c r="DI86" i="54"/>
  <c r="DE86" i="54"/>
  <c r="DA86" i="54"/>
  <c r="CW86" i="54"/>
  <c r="DH86" i="54"/>
  <c r="DD86" i="54"/>
  <c r="CZ86" i="54"/>
  <c r="CV86" i="54"/>
  <c r="DG140" i="54"/>
  <c r="DC140" i="54"/>
  <c r="CY140" i="54"/>
  <c r="CU140" i="54"/>
  <c r="DH140" i="54"/>
  <c r="DB140" i="54"/>
  <c r="CW140" i="54"/>
  <c r="DF140" i="54"/>
  <c r="DA140" i="54"/>
  <c r="CV140" i="54"/>
  <c r="DE140" i="54"/>
  <c r="CZ140" i="54"/>
  <c r="DI140" i="54"/>
  <c r="DD140" i="54"/>
  <c r="CX140" i="54"/>
  <c r="DH179" i="54"/>
  <c r="DD179" i="54"/>
  <c r="CZ179" i="54"/>
  <c r="CV179" i="54"/>
  <c r="DG179" i="54"/>
  <c r="DC179" i="54"/>
  <c r="CY179" i="54"/>
  <c r="CU179" i="54"/>
  <c r="DF179" i="54"/>
  <c r="DB179" i="54"/>
  <c r="CX179" i="54"/>
  <c r="DE179" i="54"/>
  <c r="DI179" i="54"/>
  <c r="DA179" i="54"/>
  <c r="CW179" i="54"/>
  <c r="DH243" i="54"/>
  <c r="DD243" i="54"/>
  <c r="CZ243" i="54"/>
  <c r="CV243" i="54"/>
  <c r="DG243" i="54"/>
  <c r="DC243" i="54"/>
  <c r="CY243" i="54"/>
  <c r="CU243" i="54"/>
  <c r="DE243" i="54"/>
  <c r="CW243" i="54"/>
  <c r="DB243" i="54"/>
  <c r="DI243" i="54"/>
  <c r="DA243" i="54"/>
  <c r="CX243" i="54"/>
  <c r="DF243" i="54"/>
  <c r="CT291" i="54"/>
  <c r="CP291" i="54"/>
  <c r="CS291" i="54"/>
  <c r="CR291" i="54"/>
  <c r="CQ291" i="54"/>
  <c r="DH355" i="54"/>
  <c r="DD355" i="54"/>
  <c r="CZ355" i="54"/>
  <c r="CV355" i="54"/>
  <c r="DG355" i="54"/>
  <c r="DC355" i="54"/>
  <c r="CY355" i="54"/>
  <c r="CU355" i="54"/>
  <c r="DF355" i="54"/>
  <c r="DB355" i="54"/>
  <c r="CX355" i="54"/>
  <c r="DE355" i="54"/>
  <c r="CW355" i="54"/>
  <c r="DI355" i="54"/>
  <c r="DA355" i="54"/>
  <c r="DI128" i="54"/>
  <c r="DE128" i="54"/>
  <c r="DA128" i="54"/>
  <c r="CW128" i="54"/>
  <c r="DH128" i="54"/>
  <c r="DD128" i="54"/>
  <c r="CZ128" i="54"/>
  <c r="CV128" i="54"/>
  <c r="DG128" i="54"/>
  <c r="DC128" i="54"/>
  <c r="CY128" i="54"/>
  <c r="CU128" i="54"/>
  <c r="DF128" i="54"/>
  <c r="DB128" i="54"/>
  <c r="CX128" i="54"/>
  <c r="DG173" i="54"/>
  <c r="DC173" i="54"/>
  <c r="CY173" i="54"/>
  <c r="CU173" i="54"/>
  <c r="DF173" i="54"/>
  <c r="DB173" i="54"/>
  <c r="CX173" i="54"/>
  <c r="DI173" i="54"/>
  <c r="DE173" i="54"/>
  <c r="DA173" i="54"/>
  <c r="CW173" i="54"/>
  <c r="CZ173" i="54"/>
  <c r="CV173" i="54"/>
  <c r="DH173" i="54"/>
  <c r="DD173" i="54"/>
  <c r="DF274" i="54"/>
  <c r="DB274" i="54"/>
  <c r="CX274" i="54"/>
  <c r="DI274" i="54"/>
  <c r="DE274" i="54"/>
  <c r="DA274" i="54"/>
  <c r="CW274" i="54"/>
  <c r="DH274" i="54"/>
  <c r="DD274" i="54"/>
  <c r="CZ274" i="54"/>
  <c r="CV274" i="54"/>
  <c r="CY274" i="54"/>
  <c r="CU274" i="54"/>
  <c r="DG274" i="54"/>
  <c r="DC274" i="54"/>
  <c r="DF47" i="54"/>
  <c r="DB47" i="54"/>
  <c r="CX47" i="54"/>
  <c r="DI47" i="54"/>
  <c r="DE47" i="54"/>
  <c r="DA47" i="54"/>
  <c r="CW47" i="54"/>
  <c r="DH47" i="54"/>
  <c r="DD47" i="54"/>
  <c r="CZ47" i="54"/>
  <c r="CV47" i="54"/>
  <c r="DG47" i="54"/>
  <c r="DC47" i="54"/>
  <c r="CY47" i="54"/>
  <c r="CU47" i="54"/>
  <c r="DI356" i="54"/>
  <c r="DE356" i="54"/>
  <c r="DA356" i="54"/>
  <c r="CW356" i="54"/>
  <c r="DH356" i="54"/>
  <c r="DD356" i="54"/>
  <c r="CZ356" i="54"/>
  <c r="CV356" i="54"/>
  <c r="DG356" i="54"/>
  <c r="DC356" i="54"/>
  <c r="CY356" i="54"/>
  <c r="CU356" i="54"/>
  <c r="DF356" i="54"/>
  <c r="CX356" i="54"/>
  <c r="DB356" i="54"/>
  <c r="DH265" i="54"/>
  <c r="DD265" i="54"/>
  <c r="CZ265" i="54"/>
  <c r="CV265" i="54"/>
  <c r="DI265" i="54"/>
  <c r="DC265" i="54"/>
  <c r="CX265" i="54"/>
  <c r="DG265" i="54"/>
  <c r="DB265" i="54"/>
  <c r="CW265" i="54"/>
  <c r="CY265" i="54"/>
  <c r="DF265" i="54"/>
  <c r="CU265" i="54"/>
  <c r="DE265" i="54"/>
  <c r="DA265" i="54"/>
  <c r="DI214" i="54"/>
  <c r="DE214" i="54"/>
  <c r="DA214" i="54"/>
  <c r="CW214" i="54"/>
  <c r="CG214" i="54"/>
  <c r="DH214" i="54"/>
  <c r="DC214" i="54"/>
  <c r="CX214" i="54"/>
  <c r="CH214" i="54"/>
  <c r="DG214" i="54"/>
  <c r="DB214" i="54"/>
  <c r="CV214" i="54"/>
  <c r="CF214" i="54"/>
  <c r="DF214" i="54"/>
  <c r="CZ214" i="54"/>
  <c r="CU214" i="54"/>
  <c r="CJ214" i="54"/>
  <c r="DD214" i="54"/>
  <c r="CY214" i="54"/>
  <c r="CI214" i="54"/>
  <c r="DF342" i="54"/>
  <c r="DB342" i="54"/>
  <c r="CX342" i="54"/>
  <c r="DI342" i="54"/>
  <c r="DE342" i="54"/>
  <c r="DA342" i="54"/>
  <c r="CW342" i="54"/>
  <c r="DH342" i="54"/>
  <c r="DD342" i="54"/>
  <c r="CZ342" i="54"/>
  <c r="CV342" i="54"/>
  <c r="CU342" i="54"/>
  <c r="DG342" i="54"/>
  <c r="DC342" i="54"/>
  <c r="CY342" i="54"/>
  <c r="DF37" i="54"/>
  <c r="DB37" i="54"/>
  <c r="CX37" i="54"/>
  <c r="DI37" i="54"/>
  <c r="DE37" i="54"/>
  <c r="DA37" i="54"/>
  <c r="CW37" i="54"/>
  <c r="DH37" i="54"/>
  <c r="DD37" i="54"/>
  <c r="CZ37" i="54"/>
  <c r="CV37" i="54"/>
  <c r="DG37" i="54"/>
  <c r="DC37" i="54"/>
  <c r="CY37" i="54"/>
  <c r="CU37" i="54"/>
  <c r="DH53" i="54"/>
  <c r="DD53" i="54"/>
  <c r="CZ53" i="54"/>
  <c r="CV53" i="54"/>
  <c r="DG53" i="54"/>
  <c r="DC53" i="54"/>
  <c r="CY53" i="54"/>
  <c r="CU53" i="54"/>
  <c r="DF53" i="54"/>
  <c r="DB53" i="54"/>
  <c r="CX53" i="54"/>
  <c r="DI53" i="54"/>
  <c r="DE53" i="54"/>
  <c r="DA53" i="54"/>
  <c r="CW53" i="54"/>
  <c r="DG69" i="54"/>
  <c r="DC69" i="54"/>
  <c r="CY69" i="54"/>
  <c r="CU69" i="54"/>
  <c r="DF69" i="54"/>
  <c r="DB69" i="54"/>
  <c r="CX69" i="54"/>
  <c r="DI69" i="54"/>
  <c r="DE69" i="54"/>
  <c r="DA69" i="54"/>
  <c r="CW69" i="54"/>
  <c r="DH69" i="54"/>
  <c r="DD69" i="54"/>
  <c r="CZ69" i="54"/>
  <c r="CV69" i="54"/>
  <c r="DI117" i="54"/>
  <c r="DE117" i="54"/>
  <c r="DA117" i="54"/>
  <c r="CW117" i="54"/>
  <c r="DH117" i="54"/>
  <c r="DD117" i="54"/>
  <c r="CZ117" i="54"/>
  <c r="CV117" i="54"/>
  <c r="DG117" i="54"/>
  <c r="DC117" i="54"/>
  <c r="CY117" i="54"/>
  <c r="CU117" i="54"/>
  <c r="DF117" i="54"/>
  <c r="DB117" i="54"/>
  <c r="CX117" i="54"/>
  <c r="DI74" i="54"/>
  <c r="DE74" i="54"/>
  <c r="DA74" i="54"/>
  <c r="CW74" i="54"/>
  <c r="DD74" i="54"/>
  <c r="CY74" i="54"/>
  <c r="DH74" i="54"/>
  <c r="DC74" i="54"/>
  <c r="CX74" i="54"/>
  <c r="DG74" i="54"/>
  <c r="DB74" i="54"/>
  <c r="CV74" i="54"/>
  <c r="DF74" i="54"/>
  <c r="CZ74" i="54"/>
  <c r="CU74" i="54"/>
  <c r="DG51" i="54"/>
  <c r="DC51" i="54"/>
  <c r="CY51" i="54"/>
  <c r="CU51" i="54"/>
  <c r="DF51" i="54"/>
  <c r="DB51" i="54"/>
  <c r="CX51" i="54"/>
  <c r="DI51" i="54"/>
  <c r="DE51" i="54"/>
  <c r="DA51" i="54"/>
  <c r="CW51" i="54"/>
  <c r="DH51" i="54"/>
  <c r="DD51" i="54"/>
  <c r="CZ51" i="54"/>
  <c r="CV51" i="54"/>
  <c r="DG20" i="54"/>
  <c r="DC20" i="54"/>
  <c r="CY20" i="54"/>
  <c r="CU20" i="54"/>
  <c r="DF20" i="54"/>
  <c r="DB20" i="54"/>
  <c r="CX20" i="54"/>
  <c r="DI20" i="54"/>
  <c r="DE20" i="54"/>
  <c r="DA20" i="54"/>
  <c r="CW20" i="54"/>
  <c r="DH20" i="54"/>
  <c r="DD20" i="54"/>
  <c r="CZ20" i="54"/>
  <c r="CV20" i="54"/>
  <c r="DG148" i="54"/>
  <c r="DC148" i="54"/>
  <c r="CY148" i="54"/>
  <c r="CU148" i="54"/>
  <c r="CI148" i="54"/>
  <c r="DF148" i="54"/>
  <c r="DA148" i="54"/>
  <c r="CV148" i="54"/>
  <c r="CF148" i="54"/>
  <c r="DE148" i="54"/>
  <c r="CZ148" i="54"/>
  <c r="CJ148" i="54"/>
  <c r="DI148" i="54"/>
  <c r="DD148" i="54"/>
  <c r="CX148" i="54"/>
  <c r="CH148" i="54"/>
  <c r="DH148" i="54"/>
  <c r="DB148" i="54"/>
  <c r="CW148" i="54"/>
  <c r="CG148" i="54"/>
  <c r="DI183" i="54"/>
  <c r="DE183" i="54"/>
  <c r="DA183" i="54"/>
  <c r="CW183" i="54"/>
  <c r="DH183" i="54"/>
  <c r="DD183" i="54"/>
  <c r="CZ183" i="54"/>
  <c r="CV183" i="54"/>
  <c r="DG183" i="54"/>
  <c r="DC183" i="54"/>
  <c r="CY183" i="54"/>
  <c r="CU183" i="54"/>
  <c r="DF183" i="54"/>
  <c r="CX183" i="54"/>
  <c r="DB183" i="54"/>
  <c r="DH247" i="54"/>
  <c r="DD247" i="54"/>
  <c r="CZ247" i="54"/>
  <c r="CV247" i="54"/>
  <c r="CJ247" i="54"/>
  <c r="CF247" i="54"/>
  <c r="DG247" i="54"/>
  <c r="DC247" i="54"/>
  <c r="CY247" i="54"/>
  <c r="CU247" i="54"/>
  <c r="CI247" i="54"/>
  <c r="DI247" i="54"/>
  <c r="DA247" i="54"/>
  <c r="DF247" i="54"/>
  <c r="CX247" i="54"/>
  <c r="CH247" i="54"/>
  <c r="DE247" i="54"/>
  <c r="CW247" i="54"/>
  <c r="CG247" i="54"/>
  <c r="DB247" i="54"/>
  <c r="DF311" i="54"/>
  <c r="DB311" i="54"/>
  <c r="CX311" i="54"/>
  <c r="DI311" i="54"/>
  <c r="DD311" i="54"/>
  <c r="CY311" i="54"/>
  <c r="DG311" i="54"/>
  <c r="CZ311" i="54"/>
  <c r="DE311" i="54"/>
  <c r="CW311" i="54"/>
  <c r="DC311" i="54"/>
  <c r="CV311" i="54"/>
  <c r="DH311" i="54"/>
  <c r="DA311" i="54"/>
  <c r="CU311" i="54"/>
  <c r="CM16" i="54"/>
  <c r="CL16" i="54"/>
  <c r="CO16" i="54"/>
  <c r="CK16" i="54"/>
  <c r="CN16" i="54"/>
  <c r="DH144" i="54"/>
  <c r="DD144" i="54"/>
  <c r="CZ144" i="54"/>
  <c r="CV144" i="54"/>
  <c r="DI144" i="54"/>
  <c r="DC144" i="54"/>
  <c r="CX144" i="54"/>
  <c r="DG144" i="54"/>
  <c r="DB144" i="54"/>
  <c r="CW144" i="54"/>
  <c r="DF144" i="54"/>
  <c r="DA144" i="54"/>
  <c r="CU144" i="54"/>
  <c r="DE144" i="54"/>
  <c r="CY144" i="54"/>
  <c r="CQ181" i="54"/>
  <c r="CT181" i="54"/>
  <c r="CP181" i="54"/>
  <c r="CS181" i="54"/>
  <c r="CR181" i="54"/>
  <c r="DF277" i="54"/>
  <c r="DB277" i="54"/>
  <c r="CX277" i="54"/>
  <c r="DI277" i="54"/>
  <c r="DE277" i="54"/>
  <c r="DA277" i="54"/>
  <c r="CW277" i="54"/>
  <c r="DH277" i="54"/>
  <c r="DD277" i="54"/>
  <c r="CZ277" i="54"/>
  <c r="CV277" i="54"/>
  <c r="CY277" i="54"/>
  <c r="CU277" i="54"/>
  <c r="DC277" i="54"/>
  <c r="DG277" i="54"/>
  <c r="DG152" i="54"/>
  <c r="DC152" i="54"/>
  <c r="DF152" i="54"/>
  <c r="DH152" i="54"/>
  <c r="DD152" i="54"/>
  <c r="CZ152" i="54"/>
  <c r="CV152" i="54"/>
  <c r="DI152" i="54"/>
  <c r="CY152" i="54"/>
  <c r="DE152" i="54"/>
  <c r="CX152" i="54"/>
  <c r="DB152" i="54"/>
  <c r="CW152" i="54"/>
  <c r="DA152" i="54"/>
  <c r="CU152" i="54"/>
  <c r="DI282" i="54"/>
  <c r="DE282" i="54"/>
  <c r="DA282" i="54"/>
  <c r="CW282" i="54"/>
  <c r="DD282" i="54"/>
  <c r="CY282" i="54"/>
  <c r="DH282" i="54"/>
  <c r="DC282" i="54"/>
  <c r="CX282" i="54"/>
  <c r="DG282" i="54"/>
  <c r="DB282" i="54"/>
  <c r="CV282" i="54"/>
  <c r="DF282" i="54"/>
  <c r="CZ282" i="54"/>
  <c r="CU282" i="54"/>
  <c r="DF23" i="54"/>
  <c r="DB23" i="54"/>
  <c r="CX23" i="54"/>
  <c r="DI23" i="54"/>
  <c r="DE23" i="54"/>
  <c r="DA23" i="54"/>
  <c r="CW23" i="54"/>
  <c r="DH23" i="54"/>
  <c r="DD23" i="54"/>
  <c r="CZ23" i="54"/>
  <c r="CV23" i="54"/>
  <c r="DG23" i="54"/>
  <c r="DC23" i="54"/>
  <c r="CY23" i="54"/>
  <c r="CU23" i="54"/>
  <c r="DH150" i="54"/>
  <c r="DD150" i="54"/>
  <c r="CZ150" i="54"/>
  <c r="CV150" i="54"/>
  <c r="DE150" i="54"/>
  <c r="CY150" i="54"/>
  <c r="DI150" i="54"/>
  <c r="DC150" i="54"/>
  <c r="CX150" i="54"/>
  <c r="DG150" i="54"/>
  <c r="DB150" i="54"/>
  <c r="CW150" i="54"/>
  <c r="DF150" i="54"/>
  <c r="DA150" i="54"/>
  <c r="CU150" i="54"/>
  <c r="DH168" i="54"/>
  <c r="DD168" i="54"/>
  <c r="CZ168" i="54"/>
  <c r="CV168" i="54"/>
  <c r="DG168" i="54"/>
  <c r="DC168" i="54"/>
  <c r="CY168" i="54"/>
  <c r="CU168" i="54"/>
  <c r="DF168" i="54"/>
  <c r="DB168" i="54"/>
  <c r="CX168" i="54"/>
  <c r="CW168" i="54"/>
  <c r="DE168" i="54"/>
  <c r="DA168" i="54"/>
  <c r="DI168" i="54"/>
  <c r="DH216" i="54"/>
  <c r="DD216" i="54"/>
  <c r="CZ216" i="54"/>
  <c r="CV216" i="54"/>
  <c r="DI216" i="54"/>
  <c r="DC216" i="54"/>
  <c r="CX216" i="54"/>
  <c r="DG216" i="54"/>
  <c r="DB216" i="54"/>
  <c r="CW216" i="54"/>
  <c r="DF216" i="54"/>
  <c r="DA216" i="54"/>
  <c r="CU216" i="54"/>
  <c r="CY216" i="54"/>
  <c r="DE216" i="54"/>
  <c r="DH280" i="54"/>
  <c r="DD280" i="54"/>
  <c r="CZ280" i="54"/>
  <c r="CV280" i="54"/>
  <c r="CJ280" i="54"/>
  <c r="CF280" i="54"/>
  <c r="DG280" i="54"/>
  <c r="DB280" i="54"/>
  <c r="CW280" i="54"/>
  <c r="CG280" i="54"/>
  <c r="DF280" i="54"/>
  <c r="DA280" i="54"/>
  <c r="CU280" i="54"/>
  <c r="DE280" i="54"/>
  <c r="CY280" i="54"/>
  <c r="CI280" i="54"/>
  <c r="CX280" i="54"/>
  <c r="CH280" i="54"/>
  <c r="DI280" i="54"/>
  <c r="DC280" i="54"/>
  <c r="DH209" i="54"/>
  <c r="DD209" i="54"/>
  <c r="DI209" i="54"/>
  <c r="DC209" i="54"/>
  <c r="CY209" i="54"/>
  <c r="CU209" i="54"/>
  <c r="DG209" i="54"/>
  <c r="DB209" i="54"/>
  <c r="CX209" i="54"/>
  <c r="DF209" i="54"/>
  <c r="DA209" i="54"/>
  <c r="CW209" i="54"/>
  <c r="CZ209" i="54"/>
  <c r="DE209" i="54"/>
  <c r="CV209" i="54"/>
  <c r="DI158" i="54"/>
  <c r="DE158" i="54"/>
  <c r="DA158" i="54"/>
  <c r="CW158" i="54"/>
  <c r="DH158" i="54"/>
  <c r="DD158" i="54"/>
  <c r="CZ158" i="54"/>
  <c r="CV158" i="54"/>
  <c r="DF158" i="54"/>
  <c r="DB158" i="54"/>
  <c r="CX158" i="54"/>
  <c r="CY158" i="54"/>
  <c r="CU158" i="54"/>
  <c r="DG158" i="54"/>
  <c r="DC158" i="54"/>
  <c r="DF222" i="54"/>
  <c r="DB222" i="54"/>
  <c r="CX222" i="54"/>
  <c r="DG222" i="54"/>
  <c r="DA222" i="54"/>
  <c r="CV222" i="54"/>
  <c r="DE222" i="54"/>
  <c r="CZ222" i="54"/>
  <c r="CU222" i="54"/>
  <c r="DI222" i="54"/>
  <c r="DD222" i="54"/>
  <c r="CY222" i="54"/>
  <c r="DH222" i="54"/>
  <c r="DC222" i="54"/>
  <c r="CW222" i="54"/>
  <c r="DH57" i="54"/>
  <c r="DD57" i="54"/>
  <c r="CZ57" i="54"/>
  <c r="CV57" i="54"/>
  <c r="DG57" i="54"/>
  <c r="DC57" i="54"/>
  <c r="CY57" i="54"/>
  <c r="CU57" i="54"/>
  <c r="DF57" i="54"/>
  <c r="DB57" i="54"/>
  <c r="CX57" i="54"/>
  <c r="DI57" i="54"/>
  <c r="DE57" i="54"/>
  <c r="DA57" i="54"/>
  <c r="CW57" i="54"/>
  <c r="DG121" i="54"/>
  <c r="DC121" i="54"/>
  <c r="CY121" i="54"/>
  <c r="CU121" i="54"/>
  <c r="DF121" i="54"/>
  <c r="DB121" i="54"/>
  <c r="CX121" i="54"/>
  <c r="DI121" i="54"/>
  <c r="DE121" i="54"/>
  <c r="DA121" i="54"/>
  <c r="CW121" i="54"/>
  <c r="DH121" i="54"/>
  <c r="DD121" i="54"/>
  <c r="CZ121" i="54"/>
  <c r="CV121" i="54"/>
  <c r="CR137" i="54"/>
  <c r="CQ137" i="54"/>
  <c r="CT137" i="54"/>
  <c r="CP137" i="54"/>
  <c r="CS137" i="54"/>
  <c r="DI46" i="54"/>
  <c r="DE46" i="54"/>
  <c r="DA46" i="54"/>
  <c r="CW46" i="54"/>
  <c r="DH46" i="54"/>
  <c r="DD46" i="54"/>
  <c r="CZ46" i="54"/>
  <c r="CV46" i="54"/>
  <c r="DG46" i="54"/>
  <c r="DC46" i="54"/>
  <c r="CY46" i="54"/>
  <c r="CU46" i="54"/>
  <c r="DF46" i="54"/>
  <c r="DB46" i="54"/>
  <c r="CX46" i="54"/>
  <c r="DH110" i="54"/>
  <c r="DD110" i="54"/>
  <c r="CZ110" i="54"/>
  <c r="CV110" i="54"/>
  <c r="DG110" i="54"/>
  <c r="DC110" i="54"/>
  <c r="CY110" i="54"/>
  <c r="CU110" i="54"/>
  <c r="DF110" i="54"/>
  <c r="DB110" i="54"/>
  <c r="CX110" i="54"/>
  <c r="DI110" i="54"/>
  <c r="DE110" i="54"/>
  <c r="DA110" i="54"/>
  <c r="CW110" i="54"/>
  <c r="CN60" i="54"/>
  <c r="CM60" i="54"/>
  <c r="CL60" i="54"/>
  <c r="CO60" i="54"/>
  <c r="CK60" i="54"/>
  <c r="DI92" i="54"/>
  <c r="DE92" i="54"/>
  <c r="DA92" i="54"/>
  <c r="CW92" i="54"/>
  <c r="DH92" i="54"/>
  <c r="DD92" i="54"/>
  <c r="CZ92" i="54"/>
  <c r="CV92" i="54"/>
  <c r="DG92" i="54"/>
  <c r="DC92" i="54"/>
  <c r="CY92" i="54"/>
  <c r="CU92" i="54"/>
  <c r="DF92" i="54"/>
  <c r="DB92" i="54"/>
  <c r="CX92" i="54"/>
  <c r="DG203" i="54"/>
  <c r="DC203" i="54"/>
  <c r="CY203" i="54"/>
  <c r="CU203" i="54"/>
  <c r="CI203" i="54"/>
  <c r="DF203" i="54"/>
  <c r="DB203" i="54"/>
  <c r="CX203" i="54"/>
  <c r="CH203" i="54"/>
  <c r="DI203" i="54"/>
  <c r="DE203" i="54"/>
  <c r="DA203" i="54"/>
  <c r="CW203" i="54"/>
  <c r="CG203" i="54"/>
  <c r="CZ203" i="54"/>
  <c r="CJ203" i="54"/>
  <c r="CV203" i="54"/>
  <c r="DH203" i="54"/>
  <c r="DD203" i="54"/>
  <c r="CF203" i="54"/>
  <c r="DI32" i="54"/>
  <c r="DE32" i="54"/>
  <c r="DA32" i="54"/>
  <c r="CW32" i="54"/>
  <c r="DH32" i="54"/>
  <c r="DD32" i="54"/>
  <c r="CZ32" i="54"/>
  <c r="CV32" i="54"/>
  <c r="DG32" i="54"/>
  <c r="DC32" i="54"/>
  <c r="CY32" i="54"/>
  <c r="CU32" i="54"/>
  <c r="DF32" i="54"/>
  <c r="DB32" i="54"/>
  <c r="CX32" i="54"/>
  <c r="DF189" i="54"/>
  <c r="DB189" i="54"/>
  <c r="CX189" i="54"/>
  <c r="DI189" i="54"/>
  <c r="DE189" i="54"/>
  <c r="DA189" i="54"/>
  <c r="CW189" i="54"/>
  <c r="DH189" i="54"/>
  <c r="DD189" i="54"/>
  <c r="CZ189" i="54"/>
  <c r="CV189" i="54"/>
  <c r="DG189" i="54"/>
  <c r="DC189" i="54"/>
  <c r="CY189" i="54"/>
  <c r="CU189" i="54"/>
  <c r="DG317" i="54"/>
  <c r="DC317" i="54"/>
  <c r="CY317" i="54"/>
  <c r="CU317" i="54"/>
  <c r="DF317" i="54"/>
  <c r="DB317" i="54"/>
  <c r="CX317" i="54"/>
  <c r="DI317" i="54"/>
  <c r="DE317" i="54"/>
  <c r="DA317" i="54"/>
  <c r="CW317" i="54"/>
  <c r="CV317" i="54"/>
  <c r="DD317" i="54"/>
  <c r="DH317" i="54"/>
  <c r="CZ317" i="54"/>
  <c r="DI226" i="54"/>
  <c r="DE226" i="54"/>
  <c r="DA226" i="54"/>
  <c r="CW226" i="54"/>
  <c r="DF226" i="54"/>
  <c r="CZ226" i="54"/>
  <c r="CU226" i="54"/>
  <c r="DD226" i="54"/>
  <c r="CY226" i="54"/>
  <c r="DH226" i="54"/>
  <c r="DC226" i="54"/>
  <c r="CX226" i="54"/>
  <c r="DG226" i="54"/>
  <c r="DB226" i="54"/>
  <c r="CV226" i="54"/>
  <c r="DH127" i="54"/>
  <c r="DD127" i="54"/>
  <c r="CZ127" i="54"/>
  <c r="CV127" i="54"/>
  <c r="DG127" i="54"/>
  <c r="DC127" i="54"/>
  <c r="CY127" i="54"/>
  <c r="CU127" i="54"/>
  <c r="DF127" i="54"/>
  <c r="DB127" i="54"/>
  <c r="CX127" i="54"/>
  <c r="DI127" i="54"/>
  <c r="DE127" i="54"/>
  <c r="DA127" i="54"/>
  <c r="CW127" i="54"/>
  <c r="DF188" i="54"/>
  <c r="DB188" i="54"/>
  <c r="CX188" i="54"/>
  <c r="DI188" i="54"/>
  <c r="DE188" i="54"/>
  <c r="DA188" i="54"/>
  <c r="CW188" i="54"/>
  <c r="DH188" i="54"/>
  <c r="DD188" i="54"/>
  <c r="CZ188" i="54"/>
  <c r="CV188" i="54"/>
  <c r="DG188" i="54"/>
  <c r="DC188" i="54"/>
  <c r="CY188" i="54"/>
  <c r="CU188" i="54"/>
  <c r="CM236" i="54"/>
  <c r="CL236" i="54"/>
  <c r="CO236" i="54"/>
  <c r="CN236" i="54"/>
  <c r="CK236" i="54"/>
  <c r="DG252" i="54"/>
  <c r="DC252" i="54"/>
  <c r="CY252" i="54"/>
  <c r="CU252" i="54"/>
  <c r="DH252" i="54"/>
  <c r="DB252" i="54"/>
  <c r="CW252" i="54"/>
  <c r="DF252" i="54"/>
  <c r="DA252" i="54"/>
  <c r="CV252" i="54"/>
  <c r="DI252" i="54"/>
  <c r="CX252" i="54"/>
  <c r="DE252" i="54"/>
  <c r="DD252" i="54"/>
  <c r="CZ252" i="54"/>
  <c r="DH316" i="54"/>
  <c r="DD316" i="54"/>
  <c r="CZ316" i="54"/>
  <c r="DG316" i="54"/>
  <c r="DC316" i="54"/>
  <c r="CY316" i="54"/>
  <c r="DF316" i="54"/>
  <c r="DB316" i="54"/>
  <c r="CX316" i="54"/>
  <c r="CW316" i="54"/>
  <c r="DE316" i="54"/>
  <c r="CU316" i="54"/>
  <c r="DI316" i="54"/>
  <c r="DA316" i="54"/>
  <c r="CV316" i="54"/>
  <c r="DI281" i="54"/>
  <c r="DE281" i="54"/>
  <c r="DA281" i="54"/>
  <c r="CW281" i="54"/>
  <c r="DD281" i="54"/>
  <c r="CY281" i="54"/>
  <c r="DH281" i="54"/>
  <c r="DC281" i="54"/>
  <c r="CX281" i="54"/>
  <c r="DG281" i="54"/>
  <c r="DB281" i="54"/>
  <c r="CV281" i="54"/>
  <c r="CZ281" i="54"/>
  <c r="CU281" i="54"/>
  <c r="DF281" i="54"/>
  <c r="DI294" i="54"/>
  <c r="DE294" i="54"/>
  <c r="DA294" i="54"/>
  <c r="CW294" i="54"/>
  <c r="DH294" i="54"/>
  <c r="DC294" i="54"/>
  <c r="CX294" i="54"/>
  <c r="DG294" i="54"/>
  <c r="DB294" i="54"/>
  <c r="CV294" i="54"/>
  <c r="DF294" i="54"/>
  <c r="CZ294" i="54"/>
  <c r="CU294" i="54"/>
  <c r="CY294" i="54"/>
  <c r="DD294" i="54"/>
  <c r="DG34" i="54"/>
  <c r="DC34" i="54"/>
  <c r="CY34" i="54"/>
  <c r="CU34" i="54"/>
  <c r="DF34" i="54"/>
  <c r="DB34" i="54"/>
  <c r="CX34" i="54"/>
  <c r="DI34" i="54"/>
  <c r="DE34" i="54"/>
  <c r="DA34" i="54"/>
  <c r="CW34" i="54"/>
  <c r="DH34" i="54"/>
  <c r="DD34" i="54"/>
  <c r="CZ34" i="54"/>
  <c r="CV34" i="54"/>
  <c r="CR82" i="54"/>
  <c r="CQ82" i="54"/>
  <c r="CQ83" i="54" s="1"/>
  <c r="CT82" i="54"/>
  <c r="CP82" i="54"/>
  <c r="CP83" i="54" s="1"/>
  <c r="CS82" i="54"/>
  <c r="DI98" i="54"/>
  <c r="DE98" i="54"/>
  <c r="DA98" i="54"/>
  <c r="CW98" i="54"/>
  <c r="DH98" i="54"/>
  <c r="DD98" i="54"/>
  <c r="CZ98" i="54"/>
  <c r="CV98" i="54"/>
  <c r="DG98" i="54"/>
  <c r="DC98" i="54"/>
  <c r="CY98" i="54"/>
  <c r="CU98" i="54"/>
  <c r="DF98" i="54"/>
  <c r="DB98" i="54"/>
  <c r="CX98" i="54"/>
  <c r="DG100" i="54"/>
  <c r="DC100" i="54"/>
  <c r="CY100" i="54"/>
  <c r="CU100" i="54"/>
  <c r="DF100" i="54"/>
  <c r="DB100" i="54"/>
  <c r="CX100" i="54"/>
  <c r="DI100" i="54"/>
  <c r="DE100" i="54"/>
  <c r="DA100" i="54"/>
  <c r="CW100" i="54"/>
  <c r="DH100" i="54"/>
  <c r="DD100" i="54"/>
  <c r="CZ100" i="54"/>
  <c r="CV100" i="54"/>
  <c r="CQ159" i="54"/>
  <c r="CT159" i="54"/>
  <c r="CP159" i="54"/>
  <c r="CR159" i="54"/>
  <c r="CS159" i="54"/>
  <c r="DF223" i="54"/>
  <c r="DB223" i="54"/>
  <c r="CX223" i="54"/>
  <c r="DG223" i="54"/>
  <c r="DA223" i="54"/>
  <c r="CV223" i="54"/>
  <c r="DE223" i="54"/>
  <c r="CZ223" i="54"/>
  <c r="CU223" i="54"/>
  <c r="DI223" i="54"/>
  <c r="DD223" i="54"/>
  <c r="CY223" i="54"/>
  <c r="CW223" i="54"/>
  <c r="DH223" i="54"/>
  <c r="DC223" i="54"/>
  <c r="DG287" i="54"/>
  <c r="DC287" i="54"/>
  <c r="CY287" i="54"/>
  <c r="CU287" i="54"/>
  <c r="DF287" i="54"/>
  <c r="DA287" i="54"/>
  <c r="CV287" i="54"/>
  <c r="DE287" i="54"/>
  <c r="CZ287" i="54"/>
  <c r="DI287" i="54"/>
  <c r="DD287" i="54"/>
  <c r="CX287" i="54"/>
  <c r="DH287" i="54"/>
  <c r="CW287" i="54"/>
  <c r="DB287" i="54"/>
  <c r="CQ335" i="54"/>
  <c r="CS335" i="54"/>
  <c r="CR335" i="54"/>
  <c r="CP335" i="54"/>
  <c r="CT335" i="54"/>
  <c r="DG48" i="54"/>
  <c r="DC48" i="54"/>
  <c r="CY48" i="54"/>
  <c r="CU48" i="54"/>
  <c r="DF48" i="54"/>
  <c r="DB48" i="54"/>
  <c r="CX48" i="54"/>
  <c r="DI48" i="54"/>
  <c r="DE48" i="54"/>
  <c r="DA48" i="54"/>
  <c r="CW48" i="54"/>
  <c r="DH48" i="54"/>
  <c r="DD48" i="54"/>
  <c r="CZ48" i="54"/>
  <c r="CV48" i="54"/>
  <c r="DF229" i="54"/>
  <c r="DB229" i="54"/>
  <c r="CX229" i="54"/>
  <c r="DG229" i="54"/>
  <c r="DA229" i="54"/>
  <c r="CV229" i="54"/>
  <c r="DE229" i="54"/>
  <c r="CZ229" i="54"/>
  <c r="CU229" i="54"/>
  <c r="DI229" i="54"/>
  <c r="DD229" i="54"/>
  <c r="CY229" i="54"/>
  <c r="DH229" i="54"/>
  <c r="CW229" i="54"/>
  <c r="DC229" i="54"/>
  <c r="DF261" i="54"/>
  <c r="DB261" i="54"/>
  <c r="CX261" i="54"/>
  <c r="DG261" i="54"/>
  <c r="DA261" i="54"/>
  <c r="CV261" i="54"/>
  <c r="DE261" i="54"/>
  <c r="CZ261" i="54"/>
  <c r="CU261" i="54"/>
  <c r="DH261" i="54"/>
  <c r="CW261" i="54"/>
  <c r="DD261" i="54"/>
  <c r="DC261" i="54"/>
  <c r="DI261" i="54"/>
  <c r="CY261" i="54"/>
  <c r="DG131" i="54"/>
  <c r="DC131" i="54"/>
  <c r="CY131" i="54"/>
  <c r="CU131" i="54"/>
  <c r="DF131" i="54"/>
  <c r="DB131" i="54"/>
  <c r="CX131" i="54"/>
  <c r="DI131" i="54"/>
  <c r="DE131" i="54"/>
  <c r="DA131" i="54"/>
  <c r="CW131" i="54"/>
  <c r="DH131" i="54"/>
  <c r="DD131" i="54"/>
  <c r="CZ131" i="54"/>
  <c r="CV131" i="54"/>
  <c r="DG170" i="54"/>
  <c r="DC170" i="54"/>
  <c r="CY170" i="54"/>
  <c r="CU170" i="54"/>
  <c r="CI170" i="54"/>
  <c r="DF170" i="54"/>
  <c r="DB170" i="54"/>
  <c r="CX170" i="54"/>
  <c r="CH170" i="54"/>
  <c r="DI170" i="54"/>
  <c r="DE170" i="54"/>
  <c r="DA170" i="54"/>
  <c r="CW170" i="54"/>
  <c r="CG170" i="54"/>
  <c r="CZ170" i="54"/>
  <c r="CJ170" i="54"/>
  <c r="DD170" i="54"/>
  <c r="CF170" i="54"/>
  <c r="CV170" i="54"/>
  <c r="DH170" i="54"/>
  <c r="DH234" i="54"/>
  <c r="DD234" i="54"/>
  <c r="CZ234" i="54"/>
  <c r="CV234" i="54"/>
  <c r="DG234" i="54"/>
  <c r="DC234" i="54"/>
  <c r="CY234" i="54"/>
  <c r="CU234" i="54"/>
  <c r="DE234" i="54"/>
  <c r="CW234" i="54"/>
  <c r="DB234" i="54"/>
  <c r="DI234" i="54"/>
  <c r="DA234" i="54"/>
  <c r="CX234" i="54"/>
  <c r="DF234" i="54"/>
  <c r="CL71" i="54"/>
  <c r="CO71" i="54"/>
  <c r="CK71" i="54"/>
  <c r="CN71" i="54"/>
  <c r="CM71" i="54"/>
  <c r="DF103" i="54"/>
  <c r="DB103" i="54"/>
  <c r="CX103" i="54"/>
  <c r="DI103" i="54"/>
  <c r="DE103" i="54"/>
  <c r="DA103" i="54"/>
  <c r="CW103" i="54"/>
  <c r="DH103" i="54"/>
  <c r="DD103" i="54"/>
  <c r="CZ103" i="54"/>
  <c r="CV103" i="54"/>
  <c r="DG103" i="54"/>
  <c r="DC103" i="54"/>
  <c r="CY103" i="54"/>
  <c r="CU103" i="54"/>
  <c r="DF192" i="54"/>
  <c r="DB192" i="54"/>
  <c r="CX192" i="54"/>
  <c r="CH192" i="54"/>
  <c r="DI192" i="54"/>
  <c r="DE192" i="54"/>
  <c r="DA192" i="54"/>
  <c r="CW192" i="54"/>
  <c r="CG192" i="54"/>
  <c r="DH192" i="54"/>
  <c r="DD192" i="54"/>
  <c r="CZ192" i="54"/>
  <c r="CV192" i="54"/>
  <c r="CJ192" i="54"/>
  <c r="CF192" i="54"/>
  <c r="CU192" i="54"/>
  <c r="DG192" i="54"/>
  <c r="DC192" i="54"/>
  <c r="CI192" i="54"/>
  <c r="CY192" i="54"/>
  <c r="DI320" i="54"/>
  <c r="DE320" i="54"/>
  <c r="DA320" i="54"/>
  <c r="CW320" i="54"/>
  <c r="DH320" i="54"/>
  <c r="DD320" i="54"/>
  <c r="CZ320" i="54"/>
  <c r="CV320" i="54"/>
  <c r="DG320" i="54"/>
  <c r="DC320" i="54"/>
  <c r="CY320" i="54"/>
  <c r="CU320" i="54"/>
  <c r="CX320" i="54"/>
  <c r="DF320" i="54"/>
  <c r="DB320" i="54"/>
  <c r="CO225" i="54"/>
  <c r="CK225" i="54"/>
  <c r="CN225" i="54"/>
  <c r="CM225" i="54"/>
  <c r="CL225" i="54"/>
  <c r="DG257" i="54"/>
  <c r="DC257" i="54"/>
  <c r="CY257" i="54"/>
  <c r="CU257" i="54"/>
  <c r="DF257" i="54"/>
  <c r="DA257" i="54"/>
  <c r="CV257" i="54"/>
  <c r="DE257" i="54"/>
  <c r="CZ257" i="54"/>
  <c r="DH257" i="54"/>
  <c r="CW257" i="54"/>
  <c r="DD257" i="54"/>
  <c r="DB257" i="54"/>
  <c r="DI257" i="54"/>
  <c r="CX257" i="54"/>
  <c r="DH123" i="54"/>
  <c r="DD123" i="54"/>
  <c r="CZ123" i="54"/>
  <c r="CV123" i="54"/>
  <c r="DG123" i="54"/>
  <c r="DC123" i="54"/>
  <c r="CY123" i="54"/>
  <c r="CU123" i="54"/>
  <c r="DF123" i="54"/>
  <c r="DB123" i="54"/>
  <c r="CX123" i="54"/>
  <c r="DI123" i="54"/>
  <c r="DE123" i="54"/>
  <c r="DA123" i="54"/>
  <c r="CW123" i="54"/>
  <c r="DH174" i="54"/>
  <c r="DD174" i="54"/>
  <c r="CZ174" i="54"/>
  <c r="CV174" i="54"/>
  <c r="DG174" i="54"/>
  <c r="DC174" i="54"/>
  <c r="CY174" i="54"/>
  <c r="CU174" i="54"/>
  <c r="DF174" i="54"/>
  <c r="DB174" i="54"/>
  <c r="CX174" i="54"/>
  <c r="DA174" i="54"/>
  <c r="DE174" i="54"/>
  <c r="CW174" i="54"/>
  <c r="DI174" i="54"/>
  <c r="DH302" i="54"/>
  <c r="DD302" i="54"/>
  <c r="CZ302" i="54"/>
  <c r="CV302" i="54"/>
  <c r="DG302" i="54"/>
  <c r="DB302" i="54"/>
  <c r="CW302" i="54"/>
  <c r="CH302" i="54"/>
  <c r="DF302" i="54"/>
  <c r="CY302" i="54"/>
  <c r="CF302" i="54"/>
  <c r="DE302" i="54"/>
  <c r="CX302" i="54"/>
  <c r="CJ302" i="54"/>
  <c r="DC302" i="54"/>
  <c r="CU302" i="54"/>
  <c r="CI302" i="54"/>
  <c r="DI302" i="54"/>
  <c r="CG302" i="54"/>
  <c r="DA302" i="54"/>
  <c r="CO49" i="54"/>
  <c r="CK49" i="54"/>
  <c r="CN49" i="54"/>
  <c r="CM49" i="54"/>
  <c r="CL49" i="54"/>
  <c r="CN38" i="54"/>
  <c r="CM38" i="54"/>
  <c r="CL38" i="54"/>
  <c r="CO38" i="54"/>
  <c r="CK38" i="54"/>
  <c r="DH70" i="54"/>
  <c r="DD70" i="54"/>
  <c r="CZ70" i="54"/>
  <c r="CV70" i="54"/>
  <c r="DG70" i="54"/>
  <c r="DC70" i="54"/>
  <c r="CY70" i="54"/>
  <c r="CU70" i="54"/>
  <c r="DF70" i="54"/>
  <c r="DB70" i="54"/>
  <c r="CX70" i="54"/>
  <c r="DI70" i="54"/>
  <c r="DE70" i="54"/>
  <c r="DA70" i="54"/>
  <c r="CW70" i="54"/>
  <c r="DH134" i="54"/>
  <c r="DD134" i="54"/>
  <c r="CZ134" i="54"/>
  <c r="CV134" i="54"/>
  <c r="DG134" i="54"/>
  <c r="DC134" i="54"/>
  <c r="CY134" i="54"/>
  <c r="CU134" i="54"/>
  <c r="DF134" i="54"/>
  <c r="DB134" i="54"/>
  <c r="CX134" i="54"/>
  <c r="DI134" i="54"/>
  <c r="DE134" i="54"/>
  <c r="DA134" i="54"/>
  <c r="CW134" i="54"/>
  <c r="DF108" i="54"/>
  <c r="DB108" i="54"/>
  <c r="CX108" i="54"/>
  <c r="DI108" i="54"/>
  <c r="DE108" i="54"/>
  <c r="DA108" i="54"/>
  <c r="CW108" i="54"/>
  <c r="DH108" i="54"/>
  <c r="DD108" i="54"/>
  <c r="CZ108" i="54"/>
  <c r="CV108" i="54"/>
  <c r="DG108" i="54"/>
  <c r="DC108" i="54"/>
  <c r="CY108" i="54"/>
  <c r="CU108" i="54"/>
  <c r="DF227" i="54"/>
  <c r="DB227" i="54"/>
  <c r="CX227" i="54"/>
  <c r="DG227" i="54"/>
  <c r="DA227" i="54"/>
  <c r="CV227" i="54"/>
  <c r="DE227" i="54"/>
  <c r="CZ227" i="54"/>
  <c r="CU227" i="54"/>
  <c r="DI227" i="54"/>
  <c r="DD227" i="54"/>
  <c r="CY227" i="54"/>
  <c r="CW227" i="54"/>
  <c r="DC227" i="54"/>
  <c r="DH227" i="54"/>
  <c r="DF291" i="54"/>
  <c r="DB291" i="54"/>
  <c r="CX291" i="54"/>
  <c r="CH291" i="54"/>
  <c r="DI291" i="54"/>
  <c r="DD291" i="54"/>
  <c r="CY291" i="54"/>
  <c r="CI291" i="54"/>
  <c r="DH291" i="54"/>
  <c r="DC291" i="54"/>
  <c r="CW291" i="54"/>
  <c r="CG291" i="54"/>
  <c r="DG291" i="54"/>
  <c r="DA291" i="54"/>
  <c r="CV291" i="54"/>
  <c r="CF291" i="54"/>
  <c r="CZ291" i="54"/>
  <c r="CU291" i="54"/>
  <c r="DE291" i="54"/>
  <c r="CJ291" i="54"/>
  <c r="DF64" i="54"/>
  <c r="DB64" i="54"/>
  <c r="CX64" i="54"/>
  <c r="DI64" i="54"/>
  <c r="DE64" i="54"/>
  <c r="DA64" i="54"/>
  <c r="CW64" i="54"/>
  <c r="DH64" i="54"/>
  <c r="DD64" i="54"/>
  <c r="CZ64" i="54"/>
  <c r="CV64" i="54"/>
  <c r="DG64" i="54"/>
  <c r="DC64" i="54"/>
  <c r="CY64" i="54"/>
  <c r="CU64" i="54"/>
  <c r="DG237" i="54"/>
  <c r="DC237" i="54"/>
  <c r="CY237" i="54"/>
  <c r="CU237" i="54"/>
  <c r="DF237" i="54"/>
  <c r="DB237" i="54"/>
  <c r="CX237" i="54"/>
  <c r="DD237" i="54"/>
  <c r="CV237" i="54"/>
  <c r="DI237" i="54"/>
  <c r="DA237" i="54"/>
  <c r="DH237" i="54"/>
  <c r="CZ237" i="54"/>
  <c r="CW237" i="54"/>
  <c r="DE237" i="54"/>
  <c r="DG269" i="54"/>
  <c r="DC269" i="54"/>
  <c r="CY269" i="54"/>
  <c r="CU269" i="54"/>
  <c r="CI269" i="54"/>
  <c r="DF269" i="54"/>
  <c r="DB269" i="54"/>
  <c r="CX269" i="54"/>
  <c r="CH269" i="54"/>
  <c r="DI269" i="54"/>
  <c r="DE269" i="54"/>
  <c r="DA269" i="54"/>
  <c r="CW269" i="54"/>
  <c r="CG269" i="54"/>
  <c r="DH269" i="54"/>
  <c r="DD269" i="54"/>
  <c r="CF269" i="54"/>
  <c r="CZ269" i="54"/>
  <c r="CV269" i="54"/>
  <c r="CJ269" i="54"/>
  <c r="DH301" i="54"/>
  <c r="DD301" i="54"/>
  <c r="CZ301" i="54"/>
  <c r="CV301" i="54"/>
  <c r="DE301" i="54"/>
  <c r="CY301" i="54"/>
  <c r="DI301" i="54"/>
  <c r="DC301" i="54"/>
  <c r="CX301" i="54"/>
  <c r="DG301" i="54"/>
  <c r="DB301" i="54"/>
  <c r="CW301" i="54"/>
  <c r="CU301" i="54"/>
  <c r="DF301" i="54"/>
  <c r="DA301" i="54"/>
  <c r="DH333" i="54"/>
  <c r="DD333" i="54"/>
  <c r="CZ333" i="54"/>
  <c r="CV333" i="54"/>
  <c r="DF333" i="54"/>
  <c r="DA333" i="54"/>
  <c r="CU333" i="54"/>
  <c r="DE333" i="54"/>
  <c r="CY333" i="54"/>
  <c r="DI333" i="54"/>
  <c r="DC333" i="54"/>
  <c r="CX333" i="54"/>
  <c r="DG333" i="54"/>
  <c r="CW333" i="54"/>
  <c r="DB333" i="54"/>
  <c r="DF83" i="54"/>
  <c r="DB83" i="54"/>
  <c r="CX83" i="54"/>
  <c r="DI83" i="54"/>
  <c r="DE83" i="54"/>
  <c r="DA83" i="54"/>
  <c r="CW83" i="54"/>
  <c r="DH83" i="54"/>
  <c r="DD83" i="54"/>
  <c r="CZ83" i="54"/>
  <c r="CV83" i="54"/>
  <c r="DG83" i="54"/>
  <c r="DC83" i="54"/>
  <c r="CY83" i="54"/>
  <c r="CU83" i="54"/>
  <c r="DG242" i="54"/>
  <c r="DC242" i="54"/>
  <c r="CY242" i="54"/>
  <c r="CU242" i="54"/>
  <c r="DF242" i="54"/>
  <c r="DB242" i="54"/>
  <c r="CX242" i="54"/>
  <c r="DD242" i="54"/>
  <c r="CV242" i="54"/>
  <c r="DI242" i="54"/>
  <c r="DA242" i="54"/>
  <c r="DH242" i="54"/>
  <c r="CZ242" i="54"/>
  <c r="CW242" i="54"/>
  <c r="DE242" i="54"/>
  <c r="DH143" i="54"/>
  <c r="DD143" i="54"/>
  <c r="CZ143" i="54"/>
  <c r="CV143" i="54"/>
  <c r="DI143" i="54"/>
  <c r="DC143" i="54"/>
  <c r="CX143" i="54"/>
  <c r="DG143" i="54"/>
  <c r="DB143" i="54"/>
  <c r="CW143" i="54"/>
  <c r="DF143" i="54"/>
  <c r="DA143" i="54"/>
  <c r="CU143" i="54"/>
  <c r="DE143" i="54"/>
  <c r="CY143" i="54"/>
  <c r="DG164" i="54"/>
  <c r="DC164" i="54"/>
  <c r="CY164" i="54"/>
  <c r="CU164" i="54"/>
  <c r="DE164" i="54"/>
  <c r="CZ164" i="54"/>
  <c r="DI164" i="54"/>
  <c r="DD164" i="54"/>
  <c r="CX164" i="54"/>
  <c r="DH164" i="54"/>
  <c r="DB164" i="54"/>
  <c r="CW164" i="54"/>
  <c r="DF164" i="54"/>
  <c r="DA164" i="54"/>
  <c r="CV164" i="54"/>
  <c r="DI180" i="54"/>
  <c r="DE180" i="54"/>
  <c r="DA180" i="54"/>
  <c r="CW180" i="54"/>
  <c r="DH180" i="54"/>
  <c r="DD180" i="54"/>
  <c r="CZ180" i="54"/>
  <c r="CV180" i="54"/>
  <c r="DG180" i="54"/>
  <c r="DC180" i="54"/>
  <c r="CY180" i="54"/>
  <c r="CU180" i="54"/>
  <c r="DF180" i="54"/>
  <c r="CX180" i="54"/>
  <c r="DB180" i="54"/>
  <c r="DI228" i="54"/>
  <c r="DE228" i="54"/>
  <c r="DA228" i="54"/>
  <c r="CW228" i="54"/>
  <c r="DF228" i="54"/>
  <c r="CZ228" i="54"/>
  <c r="CU228" i="54"/>
  <c r="DD228" i="54"/>
  <c r="CY228" i="54"/>
  <c r="DH228" i="54"/>
  <c r="DC228" i="54"/>
  <c r="CX228" i="54"/>
  <c r="DB228" i="54"/>
  <c r="DG228" i="54"/>
  <c r="CV228" i="54"/>
  <c r="DI244" i="54"/>
  <c r="DE244" i="54"/>
  <c r="DA244" i="54"/>
  <c r="CW244" i="54"/>
  <c r="DH244" i="54"/>
  <c r="DD244" i="54"/>
  <c r="CZ244" i="54"/>
  <c r="CV244" i="54"/>
  <c r="DF244" i="54"/>
  <c r="CX244" i="54"/>
  <c r="DC244" i="54"/>
  <c r="CU244" i="54"/>
  <c r="DB244" i="54"/>
  <c r="DG244" i="54"/>
  <c r="CY244" i="54"/>
  <c r="DG308" i="54"/>
  <c r="DC308" i="54"/>
  <c r="CY308" i="54"/>
  <c r="CU308" i="54"/>
  <c r="DF308" i="54"/>
  <c r="DA308" i="54"/>
  <c r="CV308" i="54"/>
  <c r="DI308" i="54"/>
  <c r="DB308" i="54"/>
  <c r="DH308" i="54"/>
  <c r="CZ308" i="54"/>
  <c r="DE308" i="54"/>
  <c r="CX308" i="54"/>
  <c r="DD308" i="54"/>
  <c r="CW308" i="54"/>
  <c r="DF233" i="54"/>
  <c r="DB233" i="54"/>
  <c r="CX233" i="54"/>
  <c r="DE233" i="54"/>
  <c r="CZ233" i="54"/>
  <c r="CU233" i="54"/>
  <c r="DI233" i="54"/>
  <c r="DD233" i="54"/>
  <c r="CY233" i="54"/>
  <c r="DH233" i="54"/>
  <c r="DC233" i="54"/>
  <c r="CW233" i="54"/>
  <c r="CV233" i="54"/>
  <c r="DG233" i="54"/>
  <c r="DA233" i="54"/>
  <c r="DF75" i="54"/>
  <c r="DB75" i="54"/>
  <c r="CX75" i="54"/>
  <c r="DE75" i="54"/>
  <c r="CZ75" i="54"/>
  <c r="CU75" i="54"/>
  <c r="DI75" i="54"/>
  <c r="DD75" i="54"/>
  <c r="CY75" i="54"/>
  <c r="DH75" i="54"/>
  <c r="DC75" i="54"/>
  <c r="CW75" i="54"/>
  <c r="DG75" i="54"/>
  <c r="DA75" i="54"/>
  <c r="CV75" i="54"/>
  <c r="DF139" i="54"/>
  <c r="DB139" i="54"/>
  <c r="CX139" i="54"/>
  <c r="DG139" i="54"/>
  <c r="DA139" i="54"/>
  <c r="CV139" i="54"/>
  <c r="DE139" i="54"/>
  <c r="CZ139" i="54"/>
  <c r="CU139" i="54"/>
  <c r="DI139" i="54"/>
  <c r="DD139" i="54"/>
  <c r="CY139" i="54"/>
  <c r="DH139" i="54"/>
  <c r="DC139" i="54"/>
  <c r="CW139" i="54"/>
  <c r="DI182" i="54"/>
  <c r="DE182" i="54"/>
  <c r="DA182" i="54"/>
  <c r="CW182" i="54"/>
  <c r="DH182" i="54"/>
  <c r="DD182" i="54"/>
  <c r="CZ182" i="54"/>
  <c r="CV182" i="54"/>
  <c r="DG182" i="54"/>
  <c r="DC182" i="54"/>
  <c r="CY182" i="54"/>
  <c r="CU182" i="54"/>
  <c r="DF182" i="54"/>
  <c r="DB182" i="54"/>
  <c r="CX182" i="54"/>
  <c r="CS214" i="54"/>
  <c r="CR214" i="54"/>
  <c r="CQ214" i="54"/>
  <c r="CP214" i="54"/>
  <c r="CT214" i="54"/>
  <c r="DI310" i="54"/>
  <c r="DE310" i="54"/>
  <c r="DA310" i="54"/>
  <c r="CW310" i="54"/>
  <c r="DH310" i="54"/>
  <c r="DC310" i="54"/>
  <c r="CX310" i="54"/>
  <c r="DG310" i="54"/>
  <c r="CZ310" i="54"/>
  <c r="DF310" i="54"/>
  <c r="CY310" i="54"/>
  <c r="DD310" i="54"/>
  <c r="CV310" i="54"/>
  <c r="DB310" i="54"/>
  <c r="CU310" i="54"/>
  <c r="DH101" i="54"/>
  <c r="DD101" i="54"/>
  <c r="CZ101" i="54"/>
  <c r="CV101" i="54"/>
  <c r="DG101" i="54"/>
  <c r="DC101" i="54"/>
  <c r="CY101" i="54"/>
  <c r="CU101" i="54"/>
  <c r="DF101" i="54"/>
  <c r="DB101" i="54"/>
  <c r="CX101" i="54"/>
  <c r="DI101" i="54"/>
  <c r="DE101" i="54"/>
  <c r="DA101" i="54"/>
  <c r="CW101" i="54"/>
  <c r="DI58" i="54"/>
  <c r="DE58" i="54"/>
  <c r="DA58" i="54"/>
  <c r="CW58" i="54"/>
  <c r="DH58" i="54"/>
  <c r="DD58" i="54"/>
  <c r="CZ58" i="54"/>
  <c r="CV58" i="54"/>
  <c r="DG58" i="54"/>
  <c r="DC58" i="54"/>
  <c r="CY58" i="54"/>
  <c r="CU58" i="54"/>
  <c r="DF58" i="54"/>
  <c r="DB58" i="54"/>
  <c r="CX58" i="54"/>
  <c r="DG122" i="54"/>
  <c r="DC122" i="54"/>
  <c r="CY122" i="54"/>
  <c r="CU122" i="54"/>
  <c r="DF122" i="54"/>
  <c r="DB122" i="54"/>
  <c r="CX122" i="54"/>
  <c r="DI122" i="54"/>
  <c r="DE122" i="54"/>
  <c r="DA122" i="54"/>
  <c r="CW122" i="54"/>
  <c r="DH122" i="54"/>
  <c r="DD122" i="54"/>
  <c r="CZ122" i="54"/>
  <c r="CV122" i="54"/>
  <c r="DF19" i="54"/>
  <c r="DB19" i="54"/>
  <c r="CX19" i="54"/>
  <c r="DI19" i="54"/>
  <c r="DE19" i="54"/>
  <c r="DA19" i="54"/>
  <c r="CW19" i="54"/>
  <c r="DH19" i="54"/>
  <c r="DD19" i="54"/>
  <c r="CZ19" i="54"/>
  <c r="CV19" i="54"/>
  <c r="DG19" i="54"/>
  <c r="DC19" i="54"/>
  <c r="CY19" i="54"/>
  <c r="CU19" i="54"/>
  <c r="DF116" i="54"/>
  <c r="DB116" i="54"/>
  <c r="CX116" i="54"/>
  <c r="DI116" i="54"/>
  <c r="DE116" i="54"/>
  <c r="DA116" i="54"/>
  <c r="CW116" i="54"/>
  <c r="DH116" i="54"/>
  <c r="DD116" i="54"/>
  <c r="CZ116" i="54"/>
  <c r="CV116" i="54"/>
  <c r="DG116" i="54"/>
  <c r="DC116" i="54"/>
  <c r="CY116" i="54"/>
  <c r="CU116" i="54"/>
  <c r="CQ148" i="54"/>
  <c r="CP148" i="54"/>
  <c r="CT148" i="54"/>
  <c r="CS148" i="54"/>
  <c r="CR148" i="54"/>
  <c r="DG167" i="54"/>
  <c r="DF167" i="54"/>
  <c r="DI167" i="54"/>
  <c r="DE167" i="54"/>
  <c r="DB167" i="54"/>
  <c r="CX167" i="54"/>
  <c r="DC167" i="54"/>
  <c r="CW167" i="54"/>
  <c r="DA167" i="54"/>
  <c r="CV167" i="54"/>
  <c r="DH167" i="54"/>
  <c r="CZ167" i="54"/>
  <c r="CU167" i="54"/>
  <c r="DD167" i="54"/>
  <c r="CY167" i="54"/>
  <c r="DH231" i="54"/>
  <c r="DD231" i="54"/>
  <c r="CZ231" i="54"/>
  <c r="CV231" i="54"/>
  <c r="DI231" i="54"/>
  <c r="DC231" i="54"/>
  <c r="CX231" i="54"/>
  <c r="DG231" i="54"/>
  <c r="DB231" i="54"/>
  <c r="CW231" i="54"/>
  <c r="DF231" i="54"/>
  <c r="DA231" i="54"/>
  <c r="CU231" i="54"/>
  <c r="CY231" i="54"/>
  <c r="DE231" i="54"/>
  <c r="CN247" i="54"/>
  <c r="CM247" i="54"/>
  <c r="CK247" i="54"/>
  <c r="CO247" i="54"/>
  <c r="CL247" i="54"/>
  <c r="DF295" i="54"/>
  <c r="DB295" i="54"/>
  <c r="CX295" i="54"/>
  <c r="DI295" i="54"/>
  <c r="DD295" i="54"/>
  <c r="CY295" i="54"/>
  <c r="DH295" i="54"/>
  <c r="DC295" i="54"/>
  <c r="CW295" i="54"/>
  <c r="DG295" i="54"/>
  <c r="DA295" i="54"/>
  <c r="CV295" i="54"/>
  <c r="CZ295" i="54"/>
  <c r="CU295" i="54"/>
  <c r="DE295" i="54"/>
  <c r="CQ16" i="54"/>
  <c r="CT16" i="54"/>
  <c r="CP16" i="54"/>
  <c r="CS16" i="54"/>
  <c r="CR16" i="54"/>
  <c r="DI80" i="54"/>
  <c r="DE80" i="54"/>
  <c r="DA80" i="54"/>
  <c r="CW80" i="54"/>
  <c r="DG80" i="54"/>
  <c r="DC80" i="54"/>
  <c r="CY80" i="54"/>
  <c r="DF80" i="54"/>
  <c r="DB80" i="54"/>
  <c r="CX80" i="54"/>
  <c r="DH80" i="54"/>
  <c r="CU80" i="54"/>
  <c r="DD80" i="54"/>
  <c r="CZ80" i="54"/>
  <c r="CV80" i="54"/>
  <c r="CM181" i="54"/>
  <c r="CL181" i="54"/>
  <c r="CO181" i="54"/>
  <c r="CK181" i="54"/>
  <c r="CN181" i="54"/>
  <c r="DI245" i="54"/>
  <c r="DE245" i="54"/>
  <c r="DA245" i="54"/>
  <c r="CW245" i="54"/>
  <c r="DH245" i="54"/>
  <c r="DD245" i="54"/>
  <c r="CZ245" i="54"/>
  <c r="CV245" i="54"/>
  <c r="DF245" i="54"/>
  <c r="CX245" i="54"/>
  <c r="DC245" i="54"/>
  <c r="CU245" i="54"/>
  <c r="DB245" i="54"/>
  <c r="DG245" i="54"/>
  <c r="CY245" i="54"/>
  <c r="DI341" i="54"/>
  <c r="DE341" i="54"/>
  <c r="DA341" i="54"/>
  <c r="CW341" i="54"/>
  <c r="DH341" i="54"/>
  <c r="DD341" i="54"/>
  <c r="CZ341" i="54"/>
  <c r="CV341" i="54"/>
  <c r="DG341" i="54"/>
  <c r="DC341" i="54"/>
  <c r="CY341" i="54"/>
  <c r="CU341" i="54"/>
  <c r="DB341" i="54"/>
  <c r="CX341" i="54"/>
  <c r="DF341" i="54"/>
  <c r="DF99" i="54"/>
  <c r="DB99" i="54"/>
  <c r="CX99" i="54"/>
  <c r="DI99" i="54"/>
  <c r="DE99" i="54"/>
  <c r="DA99" i="54"/>
  <c r="CW99" i="54"/>
  <c r="DH99" i="54"/>
  <c r="DD99" i="54"/>
  <c r="CZ99" i="54"/>
  <c r="CV99" i="54"/>
  <c r="DG99" i="54"/>
  <c r="DC99" i="54"/>
  <c r="CY99" i="54"/>
  <c r="CU99" i="54"/>
  <c r="DH250" i="54"/>
  <c r="DD250" i="54"/>
  <c r="CZ250" i="54"/>
  <c r="CV250" i="54"/>
  <c r="DG250" i="54"/>
  <c r="DC250" i="54"/>
  <c r="CY250" i="54"/>
  <c r="CU250" i="54"/>
  <c r="DI250" i="54"/>
  <c r="DA250" i="54"/>
  <c r="DF250" i="54"/>
  <c r="CX250" i="54"/>
  <c r="DE250" i="54"/>
  <c r="CW250" i="54"/>
  <c r="DB250" i="54"/>
  <c r="CQ346" i="54"/>
  <c r="CT346" i="54"/>
  <c r="CP346" i="54"/>
  <c r="CS346" i="54"/>
  <c r="CR346" i="54"/>
  <c r="DH200" i="54"/>
  <c r="DD200" i="54"/>
  <c r="CZ200" i="54"/>
  <c r="CV200" i="54"/>
  <c r="DG200" i="54"/>
  <c r="DC200" i="54"/>
  <c r="CY200" i="54"/>
  <c r="CU200" i="54"/>
  <c r="DF200" i="54"/>
  <c r="DB200" i="54"/>
  <c r="CX200" i="54"/>
  <c r="CW200" i="54"/>
  <c r="DI200" i="54"/>
  <c r="DE200" i="54"/>
  <c r="DA200" i="54"/>
  <c r="DG264" i="54"/>
  <c r="DC264" i="54"/>
  <c r="CY264" i="54"/>
  <c r="CU264" i="54"/>
  <c r="DH264" i="54"/>
  <c r="DB264" i="54"/>
  <c r="CW264" i="54"/>
  <c r="DF264" i="54"/>
  <c r="DA264" i="54"/>
  <c r="CV264" i="54"/>
  <c r="DD264" i="54"/>
  <c r="CZ264" i="54"/>
  <c r="DI264" i="54"/>
  <c r="CX264" i="54"/>
  <c r="DE264" i="54"/>
  <c r="CR280" i="54"/>
  <c r="CQ280" i="54"/>
  <c r="CP280" i="54"/>
  <c r="CT280" i="54"/>
  <c r="CS280" i="54"/>
  <c r="DH328" i="54"/>
  <c r="DD328" i="54"/>
  <c r="CZ328" i="54"/>
  <c r="CV328" i="54"/>
  <c r="DG328" i="54"/>
  <c r="DB328" i="54"/>
  <c r="CW328" i="54"/>
  <c r="DF328" i="54"/>
  <c r="DA328" i="54"/>
  <c r="CU328" i="54"/>
  <c r="DE328" i="54"/>
  <c r="CY328" i="54"/>
  <c r="CX328" i="54"/>
  <c r="DI328" i="54"/>
  <c r="DC328" i="54"/>
  <c r="DH344" i="54"/>
  <c r="DD344" i="54"/>
  <c r="CZ344" i="54"/>
  <c r="CV344" i="54"/>
  <c r="DG344" i="54"/>
  <c r="DC344" i="54"/>
  <c r="CY344" i="54"/>
  <c r="CU344" i="54"/>
  <c r="DF344" i="54"/>
  <c r="DB344" i="54"/>
  <c r="CX344" i="54"/>
  <c r="CW344" i="54"/>
  <c r="DA344" i="54"/>
  <c r="DI344" i="54"/>
  <c r="DE344" i="54"/>
  <c r="DG177" i="54"/>
  <c r="DC177" i="54"/>
  <c r="CY177" i="54"/>
  <c r="CU177" i="54"/>
  <c r="DF177" i="54"/>
  <c r="DB177" i="54"/>
  <c r="CX177" i="54"/>
  <c r="DI177" i="54"/>
  <c r="DE177" i="54"/>
  <c r="DA177" i="54"/>
  <c r="CW177" i="54"/>
  <c r="DD177" i="54"/>
  <c r="CZ177" i="54"/>
  <c r="CV177" i="54"/>
  <c r="DH177" i="54"/>
  <c r="DI305" i="54"/>
  <c r="DE305" i="54"/>
  <c r="DA305" i="54"/>
  <c r="CW305" i="54"/>
  <c r="DD305" i="54"/>
  <c r="CY305" i="54"/>
  <c r="DF305" i="54"/>
  <c r="CX305" i="54"/>
  <c r="DC305" i="54"/>
  <c r="CV305" i="54"/>
  <c r="DH305" i="54"/>
  <c r="DB305" i="54"/>
  <c r="CU305" i="54"/>
  <c r="CZ305" i="54"/>
  <c r="DG305" i="54"/>
  <c r="DI337" i="54"/>
  <c r="DE337" i="54"/>
  <c r="DA337" i="54"/>
  <c r="CW337" i="54"/>
  <c r="DH337" i="54"/>
  <c r="DD337" i="54"/>
  <c r="CZ337" i="54"/>
  <c r="CV337" i="54"/>
  <c r="DG337" i="54"/>
  <c r="DC337" i="54"/>
  <c r="CY337" i="54"/>
  <c r="CU337" i="54"/>
  <c r="DB337" i="54"/>
  <c r="CX337" i="54"/>
  <c r="DF337" i="54"/>
  <c r="DH91" i="54"/>
  <c r="DD91" i="54"/>
  <c r="CZ91" i="54"/>
  <c r="CV91" i="54"/>
  <c r="DG91" i="54"/>
  <c r="DC91" i="54"/>
  <c r="CY91" i="54"/>
  <c r="CU91" i="54"/>
  <c r="DF91" i="54"/>
  <c r="DB91" i="54"/>
  <c r="CX91" i="54"/>
  <c r="DI91" i="54"/>
  <c r="DE91" i="54"/>
  <c r="DA91" i="54"/>
  <c r="CW91" i="54"/>
  <c r="DG190" i="54"/>
  <c r="DC190" i="54"/>
  <c r="CY190" i="54"/>
  <c r="CU190" i="54"/>
  <c r="DF190" i="54"/>
  <c r="DB190" i="54"/>
  <c r="CX190" i="54"/>
  <c r="DI190" i="54"/>
  <c r="DE190" i="54"/>
  <c r="DA190" i="54"/>
  <c r="CW190" i="54"/>
  <c r="DH190" i="54"/>
  <c r="CV190" i="54"/>
  <c r="DD190" i="54"/>
  <c r="CZ190" i="54"/>
  <c r="DG318" i="54"/>
  <c r="DC318" i="54"/>
  <c r="CY318" i="54"/>
  <c r="CU318" i="54"/>
  <c r="DF318" i="54"/>
  <c r="DB318" i="54"/>
  <c r="CX318" i="54"/>
  <c r="DI318" i="54"/>
  <c r="DE318" i="54"/>
  <c r="DA318" i="54"/>
  <c r="CW318" i="54"/>
  <c r="CV318" i="54"/>
  <c r="DD318" i="54"/>
  <c r="DH318" i="54"/>
  <c r="CZ318" i="54"/>
  <c r="DF350" i="54"/>
  <c r="DB350" i="54"/>
  <c r="CX350" i="54"/>
  <c r="DI350" i="54"/>
  <c r="DE350" i="54"/>
  <c r="DA350" i="54"/>
  <c r="CW350" i="54"/>
  <c r="DH350" i="54"/>
  <c r="DD350" i="54"/>
  <c r="CZ350" i="54"/>
  <c r="CV350" i="54"/>
  <c r="DC350" i="54"/>
  <c r="CU350" i="54"/>
  <c r="CY350" i="54"/>
  <c r="DG350" i="54"/>
  <c r="CE105" i="54"/>
  <c r="CE281" i="54"/>
  <c r="CE13" i="54"/>
  <c r="CE275" i="54"/>
  <c r="CE79" i="54"/>
  <c r="CE260" i="54"/>
  <c r="CE198" i="54"/>
  <c r="CE141" i="54"/>
  <c r="CE325" i="54"/>
  <c r="CE49" i="54"/>
  <c r="CE347" i="54"/>
  <c r="CE32" i="54"/>
  <c r="CE151" i="54"/>
  <c r="CE294" i="54"/>
  <c r="DF13" i="54"/>
  <c r="DG13" i="54"/>
  <c r="DH13" i="54"/>
  <c r="DE13" i="54"/>
  <c r="DI13" i="54"/>
  <c r="CZ13" i="54"/>
  <c r="DD13" i="54"/>
  <c r="DA13" i="54"/>
  <c r="DB13" i="54"/>
  <c r="DC13" i="54"/>
  <c r="CV13" i="54"/>
  <c r="CX13" i="54"/>
  <c r="CU13" i="54"/>
  <c r="CW13" i="54"/>
  <c r="CY13" i="54"/>
  <c r="CE175" i="54"/>
  <c r="CE239" i="54"/>
  <c r="CE303" i="54"/>
  <c r="CE48" i="54"/>
  <c r="CE7" i="54"/>
  <c r="CE135" i="54"/>
  <c r="CE208" i="54"/>
  <c r="CE336" i="54"/>
  <c r="CE257" i="54"/>
  <c r="CE302" i="54"/>
  <c r="CE179" i="54"/>
  <c r="CE243" i="54"/>
  <c r="CE143" i="54"/>
  <c r="CE212" i="54"/>
  <c r="CE340" i="54"/>
  <c r="CE265" i="54"/>
  <c r="CE310" i="54"/>
  <c r="CE37" i="54"/>
  <c r="CE101" i="54"/>
  <c r="CE183" i="54"/>
  <c r="CE247" i="54"/>
  <c r="CE250" i="54"/>
  <c r="CE216" i="54"/>
  <c r="CE280" i="54"/>
  <c r="CE318" i="54"/>
  <c r="CE171" i="54"/>
  <c r="CE25" i="54"/>
  <c r="CE153" i="54"/>
  <c r="DE14" i="54"/>
  <c r="DI14" i="54"/>
  <c r="DF14" i="54"/>
  <c r="DG14" i="54"/>
  <c r="DH14" i="54"/>
  <c r="DC14" i="54"/>
  <c r="CZ14" i="54"/>
  <c r="DD14" i="54"/>
  <c r="DA14" i="54"/>
  <c r="DB14" i="54"/>
  <c r="CU14" i="54"/>
  <c r="CY14" i="54"/>
  <c r="CW14" i="54"/>
  <c r="CV14" i="54"/>
  <c r="CX14" i="54"/>
  <c r="CE62" i="54"/>
  <c r="CE126" i="54"/>
  <c r="CE154" i="54"/>
  <c r="CE219" i="54"/>
  <c r="CE283" i="54"/>
  <c r="CE156" i="54"/>
  <c r="CE285" i="54"/>
  <c r="CE194" i="54"/>
  <c r="CE322" i="54"/>
  <c r="CE95" i="54"/>
  <c r="CE172" i="54"/>
  <c r="CE236" i="54"/>
  <c r="CE284" i="54"/>
  <c r="CE300" i="54"/>
  <c r="CE88" i="54"/>
  <c r="CE107" i="54"/>
  <c r="CE262" i="54"/>
  <c r="CE61" i="54"/>
  <c r="CE109" i="54"/>
  <c r="CE125" i="54"/>
  <c r="CE68" i="54"/>
  <c r="CE100" i="54"/>
  <c r="CE159" i="54"/>
  <c r="CE223" i="54"/>
  <c r="CE287" i="54"/>
  <c r="CE335" i="54"/>
  <c r="CE165" i="54"/>
  <c r="CE202" i="54"/>
  <c r="CE330" i="54"/>
  <c r="CE103" i="54"/>
  <c r="CE192" i="54"/>
  <c r="CE320" i="54"/>
  <c r="CE225" i="54"/>
  <c r="CE353" i="54"/>
  <c r="CE123" i="54"/>
  <c r="CE270" i="54"/>
  <c r="CE65" i="54"/>
  <c r="CE113" i="54"/>
  <c r="CE129" i="54"/>
  <c r="CE6" i="54"/>
  <c r="CE70" i="54"/>
  <c r="CE134" i="54"/>
  <c r="DH11" i="54"/>
  <c r="DE11" i="54"/>
  <c r="DI11" i="54"/>
  <c r="DF11" i="54"/>
  <c r="DG11" i="54"/>
  <c r="DB11" i="54"/>
  <c r="DC11" i="54"/>
  <c r="CZ11" i="54"/>
  <c r="DD11" i="54"/>
  <c r="DA11" i="54"/>
  <c r="CX11" i="54"/>
  <c r="CV11" i="54"/>
  <c r="CU11" i="54"/>
  <c r="CW11" i="54"/>
  <c r="CY11" i="54"/>
  <c r="CE12" i="54"/>
  <c r="CE140" i="54"/>
  <c r="CE163" i="54"/>
  <c r="CE227" i="54"/>
  <c r="CE291" i="54"/>
  <c r="CE237" i="54"/>
  <c r="CE210" i="54"/>
  <c r="CE338" i="54"/>
  <c r="CE111" i="54"/>
  <c r="CE164" i="54"/>
  <c r="CE120" i="54"/>
  <c r="CE233" i="54"/>
  <c r="CE139" i="54"/>
  <c r="CE278" i="54"/>
  <c r="CE21" i="54"/>
  <c r="CE69" i="54"/>
  <c r="CE85" i="54"/>
  <c r="CE149" i="54"/>
  <c r="CE10" i="54"/>
  <c r="CE74" i="54"/>
  <c r="CE138" i="54"/>
  <c r="CE20" i="54"/>
  <c r="CE167" i="54"/>
  <c r="CE231" i="54"/>
  <c r="CE295" i="54"/>
  <c r="CE16" i="54"/>
  <c r="CE213" i="54"/>
  <c r="CE218" i="54"/>
  <c r="CE119" i="54"/>
  <c r="CE200" i="54"/>
  <c r="CE264" i="54"/>
  <c r="CE328" i="54"/>
  <c r="CE136" i="54"/>
  <c r="CE209" i="54"/>
  <c r="CE158" i="54"/>
  <c r="CE286" i="54"/>
  <c r="CE46" i="54"/>
  <c r="CE110" i="54"/>
  <c r="CE60" i="54"/>
  <c r="CE203" i="54"/>
  <c r="CE331" i="54"/>
  <c r="CE162" i="54"/>
  <c r="CE290" i="54"/>
  <c r="CE63" i="54"/>
  <c r="CE24" i="54"/>
  <c r="CE185" i="54"/>
  <c r="CE217" i="54"/>
  <c r="CE313" i="54"/>
  <c r="CE230" i="54"/>
  <c r="CE45" i="54"/>
  <c r="CE77" i="54"/>
  <c r="CE50" i="54"/>
  <c r="CE114" i="54"/>
  <c r="CE67" i="54"/>
  <c r="CE36" i="54"/>
  <c r="CE207" i="54"/>
  <c r="CE271" i="54"/>
  <c r="CE261" i="54"/>
  <c r="CE293" i="54"/>
  <c r="CE5" i="54"/>
  <c r="CE170" i="54"/>
  <c r="CE298" i="54"/>
  <c r="DH7" i="54"/>
  <c r="DE7" i="54"/>
  <c r="DI7" i="54"/>
  <c r="DF7" i="54"/>
  <c r="DG7" i="54"/>
  <c r="DB7" i="54"/>
  <c r="DC7" i="54"/>
  <c r="CZ7" i="54"/>
  <c r="DD7" i="54"/>
  <c r="DA7" i="54"/>
  <c r="CX7" i="54"/>
  <c r="CV7" i="54"/>
  <c r="CY7" i="54"/>
  <c r="CU7" i="54"/>
  <c r="CW7" i="54"/>
  <c r="CE71" i="54"/>
  <c r="CE176" i="54"/>
  <c r="CE240" i="54"/>
  <c r="CE304" i="54"/>
  <c r="CE40" i="54"/>
  <c r="CE193" i="54"/>
  <c r="CE321" i="54"/>
  <c r="CE238" i="54"/>
  <c r="CE17" i="54"/>
  <c r="CE81" i="54"/>
  <c r="CE118" i="54"/>
  <c r="DG12" i="54"/>
  <c r="DH12" i="54"/>
  <c r="DE12" i="54"/>
  <c r="DI12" i="54"/>
  <c r="DF12" i="54"/>
  <c r="DA12" i="54"/>
  <c r="DB12" i="54"/>
  <c r="DC12" i="54"/>
  <c r="CZ12" i="54"/>
  <c r="CW12" i="54"/>
  <c r="CU12" i="54"/>
  <c r="CY12" i="54"/>
  <c r="CX12" i="54"/>
  <c r="DD12" i="54"/>
  <c r="CV12" i="54"/>
  <c r="CE211" i="54"/>
  <c r="CE323" i="54"/>
  <c r="CE339" i="54"/>
  <c r="CE269" i="54"/>
  <c r="CE178" i="54"/>
  <c r="CE306" i="54"/>
  <c r="CE180" i="54"/>
  <c r="CE228" i="54"/>
  <c r="CE244" i="54"/>
  <c r="CE292" i="54"/>
  <c r="CE308" i="54"/>
  <c r="CE56" i="54"/>
  <c r="CE169" i="54"/>
  <c r="CE201" i="54"/>
  <c r="CE329" i="54"/>
  <c r="CE75" i="54"/>
  <c r="CE246" i="54"/>
  <c r="DE10" i="54"/>
  <c r="DI10" i="54"/>
  <c r="DF10" i="54"/>
  <c r="DG10" i="54"/>
  <c r="DH10" i="54"/>
  <c r="DC10" i="54"/>
  <c r="CZ10" i="54"/>
  <c r="DD10" i="54"/>
  <c r="DA10" i="54"/>
  <c r="DB10" i="54"/>
  <c r="CU10" i="54"/>
  <c r="CY10" i="54"/>
  <c r="CW10" i="54"/>
  <c r="CV10" i="54"/>
  <c r="CX10" i="54"/>
  <c r="CE58" i="54"/>
  <c r="CE122" i="54"/>
  <c r="CE116" i="54"/>
  <c r="CE215" i="54"/>
  <c r="CE279" i="54"/>
  <c r="CE343" i="54"/>
  <c r="CE181" i="54"/>
  <c r="CE309" i="54"/>
  <c r="CE186" i="54"/>
  <c r="CE314" i="54"/>
  <c r="CE184" i="54"/>
  <c r="CE248" i="54"/>
  <c r="CE312" i="54"/>
  <c r="DG8" i="54"/>
  <c r="DH8" i="54"/>
  <c r="DE8" i="54"/>
  <c r="DI8" i="54"/>
  <c r="DF8" i="54"/>
  <c r="DA8" i="54"/>
  <c r="DB8" i="54"/>
  <c r="DC8" i="54"/>
  <c r="CZ8" i="54"/>
  <c r="DD8" i="54"/>
  <c r="CW8" i="54"/>
  <c r="CU8" i="54"/>
  <c r="CY8" i="54"/>
  <c r="CV8" i="54"/>
  <c r="CX8" i="54"/>
  <c r="CE305" i="54"/>
  <c r="CE91" i="54"/>
  <c r="CE254" i="54"/>
  <c r="DF9" i="54"/>
  <c r="DG9" i="54"/>
  <c r="DH9" i="54"/>
  <c r="DI9" i="54"/>
  <c r="DE9" i="54"/>
  <c r="CZ9" i="54"/>
  <c r="DD9" i="54"/>
  <c r="DA9" i="54"/>
  <c r="DB9" i="54"/>
  <c r="CV9" i="54"/>
  <c r="DC9" i="54"/>
  <c r="CX9" i="54"/>
  <c r="CW9" i="54"/>
  <c r="CY9" i="54"/>
  <c r="CU9" i="54"/>
  <c r="CE27" i="54"/>
  <c r="CE187" i="54"/>
  <c r="CE251" i="54"/>
  <c r="CE315" i="54"/>
  <c r="CE96" i="54"/>
  <c r="CE221" i="54"/>
  <c r="CE115" i="54"/>
  <c r="CE258" i="54"/>
  <c r="CE354" i="54"/>
  <c r="CE31" i="54"/>
  <c r="CE155" i="54"/>
  <c r="CE204" i="54"/>
  <c r="CE268" i="54"/>
  <c r="CE332" i="54"/>
  <c r="CE348" i="54"/>
  <c r="CE345" i="54"/>
  <c r="CE326" i="54"/>
  <c r="CE29" i="54"/>
  <c r="CE93" i="54"/>
  <c r="CE157" i="54"/>
  <c r="CE34" i="54"/>
  <c r="CE98" i="54"/>
  <c r="CE35" i="54"/>
  <c r="CE132" i="54"/>
  <c r="CE191" i="54"/>
  <c r="CE255" i="54"/>
  <c r="CE319" i="54"/>
  <c r="CE351" i="54"/>
  <c r="CE112" i="54"/>
  <c r="CE197" i="54"/>
  <c r="DF5" i="54"/>
  <c r="DE5" i="54"/>
  <c r="DG5" i="54"/>
  <c r="DH5" i="54"/>
  <c r="DI5" i="54"/>
  <c r="DB5" i="54"/>
  <c r="DD5" i="54"/>
  <c r="DA5" i="54"/>
  <c r="DC5" i="54"/>
  <c r="CZ5" i="54"/>
  <c r="CV5" i="54"/>
  <c r="CU5" i="54"/>
  <c r="CY5" i="54"/>
  <c r="CW5" i="54"/>
  <c r="CX5" i="54"/>
  <c r="CE131" i="54"/>
  <c r="CE266" i="54"/>
  <c r="CE39" i="54"/>
  <c r="CE160" i="54"/>
  <c r="CE224" i="54"/>
  <c r="CE288" i="54"/>
  <c r="CE352" i="54"/>
  <c r="CE289" i="54"/>
  <c r="CE334" i="54"/>
  <c r="CE33" i="54"/>
  <c r="CE97" i="54"/>
  <c r="CE145" i="54"/>
  <c r="DE6" i="54"/>
  <c r="DI6" i="54"/>
  <c r="DF6" i="54"/>
  <c r="DG6" i="54"/>
  <c r="DH6" i="54"/>
  <c r="DC6" i="54"/>
  <c r="CZ6" i="54"/>
  <c r="DD6" i="54"/>
  <c r="DA6" i="54"/>
  <c r="CU6" i="54"/>
  <c r="CY6" i="54"/>
  <c r="DB6" i="54"/>
  <c r="CW6" i="54"/>
  <c r="CV6" i="54"/>
  <c r="CX6" i="54"/>
  <c r="CE38" i="54"/>
  <c r="CE102" i="54"/>
  <c r="CE43" i="54"/>
  <c r="CE76" i="54"/>
  <c r="CE195" i="54"/>
  <c r="CE259" i="54"/>
  <c r="CE307" i="54"/>
  <c r="CE355" i="54"/>
  <c r="CE128" i="54"/>
  <c r="CE147" i="54"/>
  <c r="CE274" i="54"/>
  <c r="DH15" i="54"/>
  <c r="DE15" i="54"/>
  <c r="DI15" i="54"/>
  <c r="DF15" i="54"/>
  <c r="DG15" i="54"/>
  <c r="DB15" i="54"/>
  <c r="DC15" i="54"/>
  <c r="CZ15" i="54"/>
  <c r="DD15" i="54"/>
  <c r="DA15" i="54"/>
  <c r="CX15" i="54"/>
  <c r="CV15" i="54"/>
  <c r="CY15" i="54"/>
  <c r="CU15" i="54"/>
  <c r="CW15" i="54"/>
  <c r="CE47" i="54"/>
  <c r="CE196" i="54"/>
  <c r="CE356" i="54"/>
  <c r="CE297" i="54"/>
  <c r="CE214" i="54"/>
  <c r="CE342" i="54"/>
  <c r="CE53" i="54"/>
  <c r="CE117" i="54"/>
  <c r="CE42" i="54"/>
  <c r="CE106" i="54"/>
  <c r="CE51" i="54"/>
  <c r="CE84" i="54"/>
  <c r="CE199" i="54"/>
  <c r="CE263" i="54"/>
  <c r="CE327" i="54"/>
  <c r="CE144" i="54"/>
  <c r="CE152" i="54"/>
  <c r="CE282" i="54"/>
  <c r="CE55" i="54"/>
  <c r="CE168" i="54"/>
  <c r="CE232" i="54"/>
  <c r="CE296" i="54"/>
  <c r="CE8" i="54"/>
  <c r="CE241" i="54"/>
  <c r="CE273" i="54"/>
  <c r="CE337" i="54"/>
  <c r="AK343" i="54"/>
  <c r="AK356" i="54"/>
  <c r="AK334" i="54"/>
  <c r="AK335" i="54"/>
  <c r="AK325" i="54"/>
  <c r="AK340" i="54"/>
  <c r="AK345" i="54"/>
  <c r="AK331" i="54"/>
  <c r="AK338" i="54"/>
  <c r="AK328" i="54"/>
  <c r="AK339" i="54"/>
  <c r="AK341" i="54"/>
  <c r="AK351" i="54"/>
  <c r="AK348" i="54"/>
  <c r="AK344" i="54"/>
  <c r="AK352" i="54"/>
  <c r="AK346" i="54"/>
  <c r="AK333" i="54"/>
  <c r="AK330" i="54"/>
  <c r="AK349" i="54"/>
  <c r="AK329" i="54"/>
  <c r="AK353" i="54"/>
  <c r="AK336" i="54"/>
  <c r="AK332" i="54"/>
  <c r="AK355" i="54"/>
  <c r="AK342" i="54"/>
  <c r="AY325" i="54"/>
  <c r="AT325" i="54"/>
  <c r="AO325" i="54"/>
  <c r="AK326" i="54"/>
  <c r="AY345" i="54"/>
  <c r="AO345" i="54"/>
  <c r="AT345" i="54"/>
  <c r="AK347" i="54"/>
  <c r="AK350" i="54"/>
  <c r="AK354" i="54"/>
  <c r="AK337" i="54"/>
  <c r="CQ5" i="54"/>
  <c r="CS5" i="54"/>
  <c r="CT5" i="54"/>
  <c r="CR5" i="54"/>
  <c r="CP5" i="54"/>
  <c r="CK5" i="54"/>
  <c r="CL5" i="54"/>
  <c r="CN5" i="54"/>
  <c r="CM5" i="54"/>
  <c r="CO5" i="54"/>
  <c r="CG5" i="54"/>
  <c r="CJ5" i="54"/>
  <c r="CF5" i="54"/>
  <c r="CH5" i="54"/>
  <c r="CI5" i="54"/>
  <c r="EE205" i="54" l="1"/>
  <c r="EE62" i="54"/>
  <c r="DY270" i="54"/>
  <c r="DY271" i="54" s="1"/>
  <c r="DY272" i="54" s="1"/>
  <c r="DY273" i="54" s="1"/>
  <c r="DY274" i="54" s="1"/>
  <c r="DY275" i="54" s="1"/>
  <c r="DY276" i="54" s="1"/>
  <c r="DY277" i="54" s="1"/>
  <c r="DY278" i="54" s="1"/>
  <c r="DY279" i="54" s="1"/>
  <c r="EE183" i="54"/>
  <c r="DW205" i="54"/>
  <c r="DW206" i="54" s="1"/>
  <c r="DW207" i="54" s="1"/>
  <c r="DW208" i="54" s="1"/>
  <c r="DW209" i="54" s="1"/>
  <c r="DW210" i="54" s="1"/>
  <c r="DW211" i="54" s="1"/>
  <c r="DW212" i="54" s="1"/>
  <c r="DW213" i="54" s="1"/>
  <c r="CT83" i="54"/>
  <c r="CP325" i="54"/>
  <c r="CP326" i="54" s="1"/>
  <c r="CP327" i="54" s="1"/>
  <c r="CP328" i="54" s="1"/>
  <c r="CP329" i="54" s="1"/>
  <c r="CP330" i="54" s="1"/>
  <c r="CP331" i="54" s="1"/>
  <c r="CP332" i="54" s="1"/>
  <c r="CP333" i="54" s="1"/>
  <c r="CP334" i="54" s="1"/>
  <c r="EH116" i="54"/>
  <c r="EH117" i="54" s="1"/>
  <c r="EH118" i="54" s="1"/>
  <c r="EH119" i="54" s="1"/>
  <c r="EH120" i="54" s="1"/>
  <c r="EH121" i="54" s="1"/>
  <c r="EH122" i="54" s="1"/>
  <c r="EH123" i="54" s="1"/>
  <c r="EH124" i="54" s="1"/>
  <c r="EH125" i="54" s="1"/>
  <c r="DW50" i="54"/>
  <c r="DW51" i="54" s="1"/>
  <c r="DW52" i="54" s="1"/>
  <c r="DW53" i="54" s="1"/>
  <c r="DW54" i="54" s="1"/>
  <c r="DW55" i="54" s="1"/>
  <c r="DW56" i="54" s="1"/>
  <c r="DW57" i="54" s="1"/>
  <c r="DW58" i="54" s="1"/>
  <c r="DW59" i="54" s="1"/>
  <c r="ED116" i="54"/>
  <c r="ED117" i="54" s="1"/>
  <c r="ED118" i="54" s="1"/>
  <c r="ED119" i="54" s="1"/>
  <c r="ED120" i="54" s="1"/>
  <c r="ED121" i="54" s="1"/>
  <c r="ED122" i="54" s="1"/>
  <c r="ED123" i="54" s="1"/>
  <c r="ED124" i="54" s="1"/>
  <c r="ED125" i="54" s="1"/>
  <c r="EG127" i="54"/>
  <c r="EG128" i="54" s="1"/>
  <c r="EG129" i="54" s="1"/>
  <c r="EG130" i="54" s="1"/>
  <c r="EG131" i="54" s="1"/>
  <c r="EG132" i="54" s="1"/>
  <c r="EG133" i="54" s="1"/>
  <c r="EG134" i="54" s="1"/>
  <c r="EG135" i="54" s="1"/>
  <c r="EG136" i="54" s="1"/>
  <c r="EE127" i="54"/>
  <c r="EE128" i="54" s="1"/>
  <c r="EE129" i="54" s="1"/>
  <c r="EE130" i="54" s="1"/>
  <c r="EE131" i="54" s="1"/>
  <c r="EE132" i="54" s="1"/>
  <c r="EE133" i="54" s="1"/>
  <c r="EE134" i="54" s="1"/>
  <c r="EE135" i="54" s="1"/>
  <c r="EE136" i="54" s="1"/>
  <c r="EA50" i="54"/>
  <c r="ED127" i="54"/>
  <c r="EB270" i="54"/>
  <c r="EB271" i="54" s="1"/>
  <c r="EB28" i="54"/>
  <c r="EB29" i="54" s="1"/>
  <c r="EB30" i="54" s="1"/>
  <c r="EB31" i="54" s="1"/>
  <c r="EB32" i="54" s="1"/>
  <c r="EB33" i="54" s="1"/>
  <c r="EB34" i="54" s="1"/>
  <c r="EB35" i="54" s="1"/>
  <c r="EB36" i="54" s="1"/>
  <c r="EB37" i="54" s="1"/>
  <c r="CT138" i="54"/>
  <c r="DX6" i="54"/>
  <c r="DX7" i="54" s="1"/>
  <c r="DX8" i="54" s="1"/>
  <c r="DX9" i="54" s="1"/>
  <c r="DX10" i="54" s="1"/>
  <c r="DX11" i="54" s="1"/>
  <c r="DX12" i="54" s="1"/>
  <c r="DX13" i="54" s="1"/>
  <c r="DX14" i="54" s="1"/>
  <c r="DX15" i="54" s="1"/>
  <c r="CS347" i="54"/>
  <c r="CS348" i="54" s="1"/>
  <c r="CS349" i="54" s="1"/>
  <c r="CS350" i="54" s="1"/>
  <c r="CS351" i="54" s="1"/>
  <c r="CS352" i="54" s="1"/>
  <c r="CS353" i="54" s="1"/>
  <c r="CS354" i="54" s="1"/>
  <c r="CS355" i="54" s="1"/>
  <c r="CS356" i="54" s="1"/>
  <c r="CQ347" i="54"/>
  <c r="CQ348" i="54" s="1"/>
  <c r="CQ349" i="54" s="1"/>
  <c r="CQ350" i="54" s="1"/>
  <c r="CQ351" i="54" s="1"/>
  <c r="CQ352" i="54" s="1"/>
  <c r="CQ353" i="54" s="1"/>
  <c r="CQ354" i="54" s="1"/>
  <c r="CQ355" i="54" s="1"/>
  <c r="CQ356" i="54" s="1"/>
  <c r="CR149" i="54"/>
  <c r="CR150" i="54" s="1"/>
  <c r="CR151" i="54" s="1"/>
  <c r="CR152" i="54" s="1"/>
  <c r="CR153" i="54" s="1"/>
  <c r="CR154" i="54" s="1"/>
  <c r="CR155" i="54" s="1"/>
  <c r="CR156" i="54" s="1"/>
  <c r="CR157" i="54" s="1"/>
  <c r="CR158" i="54" s="1"/>
  <c r="DY160" i="54"/>
  <c r="DY161" i="54" s="1"/>
  <c r="DY162" i="54" s="1"/>
  <c r="DY163" i="54" s="1"/>
  <c r="DY164" i="54" s="1"/>
  <c r="DY165" i="54" s="1"/>
  <c r="DY166" i="54" s="1"/>
  <c r="DY167" i="54" s="1"/>
  <c r="DY168" i="54" s="1"/>
  <c r="DY169" i="54" s="1"/>
  <c r="CS138" i="54"/>
  <c r="CS139" i="54" s="1"/>
  <c r="CS140" i="54" s="1"/>
  <c r="CS141" i="54" s="1"/>
  <c r="CS142" i="54" s="1"/>
  <c r="CS143" i="54" s="1"/>
  <c r="CS144" i="54" s="1"/>
  <c r="CS145" i="54" s="1"/>
  <c r="CS146" i="54" s="1"/>
  <c r="CS147" i="54" s="1"/>
  <c r="CP149" i="54"/>
  <c r="CP150" i="54" s="1"/>
  <c r="CP151" i="54" s="1"/>
  <c r="CP152" i="54" s="1"/>
  <c r="CP153" i="54" s="1"/>
  <c r="CP154" i="54" s="1"/>
  <c r="CP155" i="54" s="1"/>
  <c r="CP156" i="54" s="1"/>
  <c r="CP157" i="54" s="1"/>
  <c r="CP158" i="54" s="1"/>
  <c r="CM325" i="54"/>
  <c r="EH72" i="54"/>
  <c r="EH73" i="54" s="1"/>
  <c r="EH74" i="54" s="1"/>
  <c r="EH75" i="54" s="1"/>
  <c r="EH76" i="54" s="1"/>
  <c r="EH77" i="54" s="1"/>
  <c r="EH78" i="54" s="1"/>
  <c r="EH79" i="54" s="1"/>
  <c r="EH80" i="54" s="1"/>
  <c r="EH81" i="54" s="1"/>
  <c r="EI226" i="54"/>
  <c r="EI227" i="54" s="1"/>
  <c r="EI228" i="54" s="1"/>
  <c r="EI229" i="54" s="1"/>
  <c r="EI230" i="54" s="1"/>
  <c r="EI231" i="54" s="1"/>
  <c r="EI232" i="54" s="1"/>
  <c r="EI233" i="54" s="1"/>
  <c r="EI234" i="54" s="1"/>
  <c r="EI235" i="54" s="1"/>
  <c r="CH325" i="54"/>
  <c r="CH326" i="54" s="1"/>
  <c r="CH327" i="54" s="1"/>
  <c r="CH328" i="54" s="1"/>
  <c r="CH329" i="54" s="1"/>
  <c r="CH330" i="54" s="1"/>
  <c r="CH331" i="54" s="1"/>
  <c r="CH332" i="54" s="1"/>
  <c r="CH333" i="54" s="1"/>
  <c r="CH334" i="54" s="1"/>
  <c r="DX270" i="54"/>
  <c r="DX271" i="54" s="1"/>
  <c r="DX272" i="54" s="1"/>
  <c r="DX273" i="54" s="1"/>
  <c r="DX274" i="54" s="1"/>
  <c r="DX275" i="54" s="1"/>
  <c r="DX276" i="54" s="1"/>
  <c r="DX277" i="54" s="1"/>
  <c r="DX278" i="54" s="1"/>
  <c r="DX279" i="54" s="1"/>
  <c r="EI94" i="54"/>
  <c r="EI95" i="54" s="1"/>
  <c r="EI96" i="54" s="1"/>
  <c r="EI97" i="54" s="1"/>
  <c r="EI98" i="54" s="1"/>
  <c r="EI99" i="54" s="1"/>
  <c r="EI100" i="54" s="1"/>
  <c r="EI101" i="54" s="1"/>
  <c r="EI102" i="54" s="1"/>
  <c r="EI103" i="54" s="1"/>
  <c r="EA160" i="54"/>
  <c r="EA161" i="54" s="1"/>
  <c r="EA162" i="54" s="1"/>
  <c r="EA163" i="54" s="1"/>
  <c r="EA164" i="54" s="1"/>
  <c r="EA165" i="54" s="1"/>
  <c r="EA166" i="54" s="1"/>
  <c r="EA167" i="54" s="1"/>
  <c r="EA168" i="54" s="1"/>
  <c r="EA169" i="54" s="1"/>
  <c r="EI127" i="54"/>
  <c r="EI128" i="54" s="1"/>
  <c r="EI129" i="54" s="1"/>
  <c r="EI130" i="54" s="1"/>
  <c r="EI131" i="54" s="1"/>
  <c r="EI132" i="54" s="1"/>
  <c r="EI133" i="54" s="1"/>
  <c r="EI134" i="54" s="1"/>
  <c r="EI135" i="54" s="1"/>
  <c r="EI136" i="54" s="1"/>
  <c r="DX29" i="54"/>
  <c r="DX30" i="54" s="1"/>
  <c r="DX31" i="54" s="1"/>
  <c r="DX32" i="54" s="1"/>
  <c r="DX33" i="54" s="1"/>
  <c r="DX34" i="54" s="1"/>
  <c r="DX35" i="54" s="1"/>
  <c r="DX36" i="54" s="1"/>
  <c r="DX37" i="54" s="1"/>
  <c r="EI50" i="54"/>
  <c r="EI51" i="54" s="1"/>
  <c r="EI52" i="54" s="1"/>
  <c r="EI53" i="54" s="1"/>
  <c r="EI54" i="54" s="1"/>
  <c r="EI55" i="54" s="1"/>
  <c r="EI56" i="54" s="1"/>
  <c r="EI57" i="54" s="1"/>
  <c r="EI58" i="54" s="1"/>
  <c r="EI59" i="54" s="1"/>
  <c r="EE160" i="54"/>
  <c r="EE161" i="54" s="1"/>
  <c r="EE162" i="54" s="1"/>
  <c r="EE163" i="54" s="1"/>
  <c r="EE164" i="54" s="1"/>
  <c r="EE165" i="54" s="1"/>
  <c r="EE166" i="54" s="1"/>
  <c r="EE167" i="54" s="1"/>
  <c r="EE168" i="54" s="1"/>
  <c r="EE169" i="54" s="1"/>
  <c r="EH259" i="54"/>
  <c r="EH260" i="54" s="1"/>
  <c r="EH261" i="54" s="1"/>
  <c r="EH262" i="54" s="1"/>
  <c r="EH263" i="54" s="1"/>
  <c r="EH264" i="54" s="1"/>
  <c r="EH265" i="54" s="1"/>
  <c r="EH266" i="54" s="1"/>
  <c r="EH267" i="54" s="1"/>
  <c r="EH268" i="54" s="1"/>
  <c r="EB160" i="54"/>
  <c r="EB161" i="54" s="1"/>
  <c r="EB162" i="54" s="1"/>
  <c r="EF72" i="54"/>
  <c r="EF73" i="54" s="1"/>
  <c r="EF74" i="54" s="1"/>
  <c r="EF75" i="54" s="1"/>
  <c r="EF76" i="54" s="1"/>
  <c r="EF77" i="54" s="1"/>
  <c r="EF78" i="54" s="1"/>
  <c r="EF79" i="54" s="1"/>
  <c r="EF80" i="54" s="1"/>
  <c r="EF81" i="54" s="1"/>
  <c r="EE63" i="54"/>
  <c r="EE64" i="54" s="1"/>
  <c r="EE65" i="54" s="1"/>
  <c r="EE66" i="54" s="1"/>
  <c r="EE67" i="54" s="1"/>
  <c r="EE68" i="54" s="1"/>
  <c r="EE69" i="54" s="1"/>
  <c r="EE70" i="54" s="1"/>
  <c r="ED248" i="54"/>
  <c r="ED249" i="54" s="1"/>
  <c r="ED250" i="54" s="1"/>
  <c r="ED251" i="54" s="1"/>
  <c r="ED252" i="54" s="1"/>
  <c r="ED253" i="54" s="1"/>
  <c r="ED254" i="54" s="1"/>
  <c r="ED255" i="54" s="1"/>
  <c r="ED256" i="54" s="1"/>
  <c r="ED257" i="54" s="1"/>
  <c r="EF149" i="54"/>
  <c r="EF150" i="54" s="1"/>
  <c r="EF151" i="54" s="1"/>
  <c r="EF152" i="54" s="1"/>
  <c r="EF153" i="54" s="1"/>
  <c r="EF154" i="54" s="1"/>
  <c r="EF155" i="54" s="1"/>
  <c r="EF156" i="54" s="1"/>
  <c r="EF157" i="54" s="1"/>
  <c r="EF158" i="54" s="1"/>
  <c r="DW259" i="54"/>
  <c r="DW260" i="54" s="1"/>
  <c r="DW261" i="54" s="1"/>
  <c r="DW262" i="54" s="1"/>
  <c r="DW263" i="54" s="1"/>
  <c r="DW264" i="54" s="1"/>
  <c r="DW265" i="54" s="1"/>
  <c r="DW266" i="54" s="1"/>
  <c r="DW267" i="54" s="1"/>
  <c r="DW268" i="54" s="1"/>
  <c r="ED83" i="54"/>
  <c r="ED84" i="54" s="1"/>
  <c r="ED85" i="54" s="1"/>
  <c r="ED86" i="54" s="1"/>
  <c r="ED87" i="54" s="1"/>
  <c r="ED88" i="54" s="1"/>
  <c r="ED89" i="54" s="1"/>
  <c r="ED90" i="54" s="1"/>
  <c r="ED91" i="54" s="1"/>
  <c r="ED92" i="54" s="1"/>
  <c r="EC94" i="54"/>
  <c r="EC95" i="54" s="1"/>
  <c r="EC96" i="54" s="1"/>
  <c r="EC97" i="54" s="1"/>
  <c r="EC98" i="54" s="1"/>
  <c r="EC99" i="54" s="1"/>
  <c r="EC100" i="54" s="1"/>
  <c r="EC101" i="54" s="1"/>
  <c r="EC102" i="54" s="1"/>
  <c r="EC103" i="54" s="1"/>
  <c r="CQ138" i="54"/>
  <c r="CQ139" i="54" s="1"/>
  <c r="CQ140" i="54" s="1"/>
  <c r="CQ141" i="54" s="1"/>
  <c r="CQ142" i="54" s="1"/>
  <c r="CQ143" i="54" s="1"/>
  <c r="CQ144" i="54" s="1"/>
  <c r="CQ145" i="54" s="1"/>
  <c r="CQ146" i="54" s="1"/>
  <c r="CQ147" i="54" s="1"/>
  <c r="CT347" i="54"/>
  <c r="CT348" i="54" s="1"/>
  <c r="CT349" i="54" s="1"/>
  <c r="CT350" i="54" s="1"/>
  <c r="CT351" i="54" s="1"/>
  <c r="CT352" i="54" s="1"/>
  <c r="CT353" i="54" s="1"/>
  <c r="CT354" i="54" s="1"/>
  <c r="CT355" i="54" s="1"/>
  <c r="CT356" i="54" s="1"/>
  <c r="EF259" i="54"/>
  <c r="EF260" i="54" s="1"/>
  <c r="EF261" i="54" s="1"/>
  <c r="EF262" i="54" s="1"/>
  <c r="EF263" i="54" s="1"/>
  <c r="EF264" i="54" s="1"/>
  <c r="EF265" i="54" s="1"/>
  <c r="EF266" i="54" s="1"/>
  <c r="EF267" i="54" s="1"/>
  <c r="EF268" i="54" s="1"/>
  <c r="EE39" i="54"/>
  <c r="EE40" i="54" s="1"/>
  <c r="EE41" i="54" s="1"/>
  <c r="EE42" i="54" s="1"/>
  <c r="EE43" i="54" s="1"/>
  <c r="EE44" i="54" s="1"/>
  <c r="EE45" i="54" s="1"/>
  <c r="EE46" i="54" s="1"/>
  <c r="EE47" i="54" s="1"/>
  <c r="EE48" i="54" s="1"/>
  <c r="EI193" i="54"/>
  <c r="EI194" i="54" s="1"/>
  <c r="EI195" i="54" s="1"/>
  <c r="EI196" i="54" s="1"/>
  <c r="EI197" i="54" s="1"/>
  <c r="EI198" i="54" s="1"/>
  <c r="EI199" i="54" s="1"/>
  <c r="EI200" i="54" s="1"/>
  <c r="EI201" i="54" s="1"/>
  <c r="EI202" i="54" s="1"/>
  <c r="EG259" i="54"/>
  <c r="EG260" i="54" s="1"/>
  <c r="EG261" i="54" s="1"/>
  <c r="EG262" i="54" s="1"/>
  <c r="EG263" i="54" s="1"/>
  <c r="EG264" i="54" s="1"/>
  <c r="EG265" i="54" s="1"/>
  <c r="EG266" i="54" s="1"/>
  <c r="EG267" i="54" s="1"/>
  <c r="EG268" i="54" s="1"/>
  <c r="DV138" i="54"/>
  <c r="DV139" i="54" s="1"/>
  <c r="DV140" i="54" s="1"/>
  <c r="DV141" i="54" s="1"/>
  <c r="DV142" i="54" s="1"/>
  <c r="DV143" i="54" s="1"/>
  <c r="DV144" i="54" s="1"/>
  <c r="DV145" i="54" s="1"/>
  <c r="DV146" i="54" s="1"/>
  <c r="DV147" i="54" s="1"/>
  <c r="ED61" i="54"/>
  <c r="ED62" i="54" s="1"/>
  <c r="ED63" i="54" s="1"/>
  <c r="ED64" i="54" s="1"/>
  <c r="ED65" i="54" s="1"/>
  <c r="ED66" i="54" s="1"/>
  <c r="ED67" i="54" s="1"/>
  <c r="ED68" i="54" s="1"/>
  <c r="ED69" i="54" s="1"/>
  <c r="ED70" i="54" s="1"/>
  <c r="EG149" i="54"/>
  <c r="EG150" i="54" s="1"/>
  <c r="EG151" i="54" s="1"/>
  <c r="EG152" i="54" s="1"/>
  <c r="EG153" i="54" s="1"/>
  <c r="EG154" i="54" s="1"/>
  <c r="EG155" i="54" s="1"/>
  <c r="EG156" i="54" s="1"/>
  <c r="EG157" i="54" s="1"/>
  <c r="EG158" i="54" s="1"/>
  <c r="DX259" i="54"/>
  <c r="DX260" i="54" s="1"/>
  <c r="DX261" i="54" s="1"/>
  <c r="DX262" i="54" s="1"/>
  <c r="DX263" i="54" s="1"/>
  <c r="DX264" i="54" s="1"/>
  <c r="DX265" i="54" s="1"/>
  <c r="DX266" i="54" s="1"/>
  <c r="DX267" i="54" s="1"/>
  <c r="DX268" i="54" s="1"/>
  <c r="EE95" i="54"/>
  <c r="EE96" i="54" s="1"/>
  <c r="EE97" i="54" s="1"/>
  <c r="EE98" i="54" s="1"/>
  <c r="EE99" i="54" s="1"/>
  <c r="EE100" i="54" s="1"/>
  <c r="EE101" i="54" s="1"/>
  <c r="EE102" i="54" s="1"/>
  <c r="EE103" i="54" s="1"/>
  <c r="DZ17" i="54"/>
  <c r="DZ18" i="54" s="1"/>
  <c r="DZ19" i="54" s="1"/>
  <c r="DZ20" i="54" s="1"/>
  <c r="DZ21" i="54" s="1"/>
  <c r="DZ22" i="54" s="1"/>
  <c r="DZ23" i="54" s="1"/>
  <c r="DZ24" i="54" s="1"/>
  <c r="DZ25" i="54" s="1"/>
  <c r="DZ26" i="54" s="1"/>
  <c r="DW160" i="54"/>
  <c r="DW161" i="54" s="1"/>
  <c r="DW162" i="54" s="1"/>
  <c r="DW163" i="54" s="1"/>
  <c r="DW164" i="54" s="1"/>
  <c r="DW165" i="54" s="1"/>
  <c r="DW166" i="54" s="1"/>
  <c r="DW167" i="54" s="1"/>
  <c r="DW168" i="54" s="1"/>
  <c r="DW169" i="54" s="1"/>
  <c r="EC6" i="54"/>
  <c r="EC7" i="54" s="1"/>
  <c r="EC8" i="54" s="1"/>
  <c r="EC9" i="54" s="1"/>
  <c r="EC10" i="54" s="1"/>
  <c r="EC11" i="54" s="1"/>
  <c r="EC12" i="54" s="1"/>
  <c r="EC13" i="54" s="1"/>
  <c r="EC14" i="54" s="1"/>
  <c r="EC15" i="54" s="1"/>
  <c r="DY193" i="54"/>
  <c r="DY194" i="54" s="1"/>
  <c r="DY195" i="54" s="1"/>
  <c r="DY196" i="54" s="1"/>
  <c r="DY197" i="54" s="1"/>
  <c r="DY198" i="54" s="1"/>
  <c r="DY199" i="54" s="1"/>
  <c r="DY200" i="54" s="1"/>
  <c r="DY201" i="54" s="1"/>
  <c r="DY202" i="54" s="1"/>
  <c r="CG83" i="54"/>
  <c r="CG84" i="54" s="1"/>
  <c r="CG85" i="54" s="1"/>
  <c r="CG86" i="54" s="1"/>
  <c r="CG87" i="54" s="1"/>
  <c r="CG88" i="54" s="1"/>
  <c r="CG89" i="54" s="1"/>
  <c r="CG90" i="54" s="1"/>
  <c r="CG91" i="54" s="1"/>
  <c r="CG92" i="54" s="1"/>
  <c r="DV61" i="54"/>
  <c r="DV62" i="54" s="1"/>
  <c r="DV63" i="54" s="1"/>
  <c r="DV64" i="54" s="1"/>
  <c r="DV65" i="54" s="1"/>
  <c r="DV66" i="54" s="1"/>
  <c r="DV67" i="54" s="1"/>
  <c r="DV68" i="54" s="1"/>
  <c r="DV69" i="54" s="1"/>
  <c r="DV70" i="54" s="1"/>
  <c r="EJ116" i="54"/>
  <c r="EJ117" i="54" s="1"/>
  <c r="EJ118" i="54" s="1"/>
  <c r="EJ119" i="54" s="1"/>
  <c r="EJ120" i="54" s="1"/>
  <c r="EJ121" i="54" s="1"/>
  <c r="EJ122" i="54" s="1"/>
  <c r="EJ123" i="54" s="1"/>
  <c r="EJ124" i="54" s="1"/>
  <c r="EJ125" i="54" s="1"/>
  <c r="EJ259" i="54"/>
  <c r="EJ260" i="54" s="1"/>
  <c r="EJ261" i="54" s="1"/>
  <c r="EJ262" i="54" s="1"/>
  <c r="EJ263" i="54" s="1"/>
  <c r="EJ264" i="54" s="1"/>
  <c r="EJ265" i="54" s="1"/>
  <c r="EJ266" i="54" s="1"/>
  <c r="EJ267" i="54" s="1"/>
  <c r="EJ268" i="54" s="1"/>
  <c r="DW138" i="54"/>
  <c r="DW139" i="54" s="1"/>
  <c r="DW140" i="54" s="1"/>
  <c r="DW141" i="54" s="1"/>
  <c r="DW142" i="54" s="1"/>
  <c r="DW143" i="54" s="1"/>
  <c r="DW144" i="54" s="1"/>
  <c r="DW145" i="54" s="1"/>
  <c r="DW146" i="54" s="1"/>
  <c r="DW147" i="54" s="1"/>
  <c r="DY237" i="54"/>
  <c r="DY238" i="54" s="1"/>
  <c r="DY239" i="54" s="1"/>
  <c r="DY240" i="54" s="1"/>
  <c r="DY241" i="54" s="1"/>
  <c r="DY242" i="54" s="1"/>
  <c r="DY243" i="54" s="1"/>
  <c r="DY244" i="54" s="1"/>
  <c r="DY245" i="54" s="1"/>
  <c r="DY246" i="54" s="1"/>
  <c r="EA61" i="54"/>
  <c r="EA62" i="54" s="1"/>
  <c r="EA63" i="54" s="1"/>
  <c r="EA64" i="54" s="1"/>
  <c r="EA65" i="54" s="1"/>
  <c r="EA66" i="54" s="1"/>
  <c r="EA67" i="54" s="1"/>
  <c r="EA68" i="54" s="1"/>
  <c r="EA69" i="54" s="1"/>
  <c r="EA70" i="54" s="1"/>
  <c r="EE270" i="54"/>
  <c r="EE271" i="54" s="1"/>
  <c r="EE272" i="54" s="1"/>
  <c r="EE273" i="54" s="1"/>
  <c r="EE274" i="54" s="1"/>
  <c r="EE275" i="54" s="1"/>
  <c r="EE276" i="54" s="1"/>
  <c r="EE277" i="54" s="1"/>
  <c r="EE278" i="54" s="1"/>
  <c r="EE279" i="54" s="1"/>
  <c r="EA6" i="54"/>
  <c r="EA7" i="54" s="1"/>
  <c r="EA8" i="54" s="1"/>
  <c r="EA9" i="54" s="1"/>
  <c r="EA10" i="54" s="1"/>
  <c r="EA11" i="54" s="1"/>
  <c r="EA12" i="54" s="1"/>
  <c r="EA13" i="54" s="1"/>
  <c r="EA14" i="54" s="1"/>
  <c r="EA15" i="54" s="1"/>
  <c r="DX61" i="54"/>
  <c r="DX62" i="54" s="1"/>
  <c r="DX63" i="54" s="1"/>
  <c r="DX64" i="54" s="1"/>
  <c r="DX65" i="54" s="1"/>
  <c r="DX66" i="54" s="1"/>
  <c r="DX67" i="54" s="1"/>
  <c r="DX68" i="54" s="1"/>
  <c r="DX69" i="54" s="1"/>
  <c r="DX70" i="54" s="1"/>
  <c r="DX248" i="54"/>
  <c r="DX249" i="54" s="1"/>
  <c r="DX250" i="54" s="1"/>
  <c r="DX251" i="54" s="1"/>
  <c r="DX252" i="54" s="1"/>
  <c r="DX253" i="54" s="1"/>
  <c r="DX254" i="54" s="1"/>
  <c r="DX255" i="54" s="1"/>
  <c r="DX256" i="54" s="1"/>
  <c r="DX257" i="54" s="1"/>
  <c r="EJ226" i="54"/>
  <c r="EJ227" i="54" s="1"/>
  <c r="EJ228" i="54" s="1"/>
  <c r="EJ229" i="54" s="1"/>
  <c r="EJ230" i="54" s="1"/>
  <c r="EJ231" i="54" s="1"/>
  <c r="EJ232" i="54" s="1"/>
  <c r="EJ233" i="54" s="1"/>
  <c r="EJ234" i="54" s="1"/>
  <c r="EJ235" i="54" s="1"/>
  <c r="DX149" i="54"/>
  <c r="DX150" i="54" s="1"/>
  <c r="DX151" i="54" s="1"/>
  <c r="DX152" i="54" s="1"/>
  <c r="DX153" i="54" s="1"/>
  <c r="DX154" i="54" s="1"/>
  <c r="DX155" i="54" s="1"/>
  <c r="DX156" i="54" s="1"/>
  <c r="DX157" i="54" s="1"/>
  <c r="DX158" i="54" s="1"/>
  <c r="EA259" i="54"/>
  <c r="EA260" i="54" s="1"/>
  <c r="EA261" i="54" s="1"/>
  <c r="EA262" i="54" s="1"/>
  <c r="EA263" i="54" s="1"/>
  <c r="EA264" i="54" s="1"/>
  <c r="EA265" i="54" s="1"/>
  <c r="EA266" i="54" s="1"/>
  <c r="EA267" i="54" s="1"/>
  <c r="EA268" i="54" s="1"/>
  <c r="DW105" i="54"/>
  <c r="DW106" i="54" s="1"/>
  <c r="DW107" i="54" s="1"/>
  <c r="DW108" i="54" s="1"/>
  <c r="DW109" i="54" s="1"/>
  <c r="DW110" i="54" s="1"/>
  <c r="DW111" i="54" s="1"/>
  <c r="DW112" i="54" s="1"/>
  <c r="DW113" i="54" s="1"/>
  <c r="DW114" i="54" s="1"/>
  <c r="DX215" i="54"/>
  <c r="DX216" i="54" s="1"/>
  <c r="DX217" i="54" s="1"/>
  <c r="DX218" i="54" s="1"/>
  <c r="DX219" i="54" s="1"/>
  <c r="DX220" i="54" s="1"/>
  <c r="DX221" i="54" s="1"/>
  <c r="DX222" i="54" s="1"/>
  <c r="DX223" i="54" s="1"/>
  <c r="DX224" i="54" s="1"/>
  <c r="EB149" i="54"/>
  <c r="EB150" i="54" s="1"/>
  <c r="EB151" i="54" s="1"/>
  <c r="EB152" i="54" s="1"/>
  <c r="EB153" i="54" s="1"/>
  <c r="EB154" i="54" s="1"/>
  <c r="EB155" i="54" s="1"/>
  <c r="EB156" i="54" s="1"/>
  <c r="EB157" i="54" s="1"/>
  <c r="EB158" i="54" s="1"/>
  <c r="EG160" i="54"/>
  <c r="EG161" i="54" s="1"/>
  <c r="EG162" i="54" s="1"/>
  <c r="EG163" i="54" s="1"/>
  <c r="EG164" i="54" s="1"/>
  <c r="EG165" i="54" s="1"/>
  <c r="EG166" i="54" s="1"/>
  <c r="EG167" i="54" s="1"/>
  <c r="EG168" i="54" s="1"/>
  <c r="EG169" i="54" s="1"/>
  <c r="EB127" i="54"/>
  <c r="EB128" i="54" s="1"/>
  <c r="EB129" i="54" s="1"/>
  <c r="EB130" i="54" s="1"/>
  <c r="EB131" i="54" s="1"/>
  <c r="EB132" i="54" s="1"/>
  <c r="EB133" i="54" s="1"/>
  <c r="EB134" i="54" s="1"/>
  <c r="EB135" i="54" s="1"/>
  <c r="EB136" i="54" s="1"/>
  <c r="EI248" i="54"/>
  <c r="EI249" i="54" s="1"/>
  <c r="EI250" i="54" s="1"/>
  <c r="EI251" i="54" s="1"/>
  <c r="EI252" i="54" s="1"/>
  <c r="EI253" i="54" s="1"/>
  <c r="EI254" i="54" s="1"/>
  <c r="EI255" i="54" s="1"/>
  <c r="EI256" i="54" s="1"/>
  <c r="EI257" i="54" s="1"/>
  <c r="EB163" i="54"/>
  <c r="EB164" i="54" s="1"/>
  <c r="EB165" i="54" s="1"/>
  <c r="EB166" i="54" s="1"/>
  <c r="EB167" i="54" s="1"/>
  <c r="EB168" i="54" s="1"/>
  <c r="EB169" i="54" s="1"/>
  <c r="DV237" i="54"/>
  <c r="DV238" i="54" s="1"/>
  <c r="DV239" i="54" s="1"/>
  <c r="DV240" i="54" s="1"/>
  <c r="DV241" i="54" s="1"/>
  <c r="DV242" i="54" s="1"/>
  <c r="DV243" i="54" s="1"/>
  <c r="DV244" i="54" s="1"/>
  <c r="DV245" i="54" s="1"/>
  <c r="DV246" i="54" s="1"/>
  <c r="EE50" i="54"/>
  <c r="EE51" i="54" s="1"/>
  <c r="EE52" i="54" s="1"/>
  <c r="EE53" i="54" s="1"/>
  <c r="EE54" i="54" s="1"/>
  <c r="EE55" i="54" s="1"/>
  <c r="EE56" i="54" s="1"/>
  <c r="EE57" i="54" s="1"/>
  <c r="EE58" i="54" s="1"/>
  <c r="EE59" i="54" s="1"/>
  <c r="CJ138" i="54"/>
  <c r="CJ139" i="54" s="1"/>
  <c r="CJ140" i="54" s="1"/>
  <c r="CJ141" i="54" s="1"/>
  <c r="CJ142" i="54" s="1"/>
  <c r="CJ143" i="54" s="1"/>
  <c r="CJ144" i="54" s="1"/>
  <c r="CJ145" i="54" s="1"/>
  <c r="CJ146" i="54" s="1"/>
  <c r="CJ147" i="54" s="1"/>
  <c r="EA182" i="54"/>
  <c r="EA183" i="54" s="1"/>
  <c r="EA184" i="54" s="1"/>
  <c r="EA185" i="54" s="1"/>
  <c r="EA186" i="54" s="1"/>
  <c r="EA187" i="54" s="1"/>
  <c r="EA188" i="54" s="1"/>
  <c r="EA189" i="54" s="1"/>
  <c r="EA190" i="54" s="1"/>
  <c r="EA191" i="54" s="1"/>
  <c r="EJ193" i="54"/>
  <c r="EJ194" i="54" s="1"/>
  <c r="EJ195" i="54" s="1"/>
  <c r="EJ196" i="54" s="1"/>
  <c r="EJ197" i="54" s="1"/>
  <c r="EJ198" i="54" s="1"/>
  <c r="EJ199" i="54" s="1"/>
  <c r="EJ200" i="54" s="1"/>
  <c r="EJ201" i="54" s="1"/>
  <c r="EJ202" i="54" s="1"/>
  <c r="EG61" i="54"/>
  <c r="EG62" i="54" s="1"/>
  <c r="EG63" i="54" s="1"/>
  <c r="EG64" i="54" s="1"/>
  <c r="EG65" i="54" s="1"/>
  <c r="EG66" i="54" s="1"/>
  <c r="EG67" i="54" s="1"/>
  <c r="EG68" i="54" s="1"/>
  <c r="EG69" i="54" s="1"/>
  <c r="EG70" i="54" s="1"/>
  <c r="EH127" i="54"/>
  <c r="EH128" i="54" s="1"/>
  <c r="EH129" i="54" s="1"/>
  <c r="EH130" i="54" s="1"/>
  <c r="EH131" i="54" s="1"/>
  <c r="EH132" i="54" s="1"/>
  <c r="EH133" i="54" s="1"/>
  <c r="EH134" i="54" s="1"/>
  <c r="EH135" i="54" s="1"/>
  <c r="EH136" i="54" s="1"/>
  <c r="DV28" i="54"/>
  <c r="DV29" i="54" s="1"/>
  <c r="DV30" i="54" s="1"/>
  <c r="DV31" i="54" s="1"/>
  <c r="DV32" i="54" s="1"/>
  <c r="DV33" i="54" s="1"/>
  <c r="DV34" i="54" s="1"/>
  <c r="DV35" i="54" s="1"/>
  <c r="DV36" i="54" s="1"/>
  <c r="DV37" i="54" s="1"/>
  <c r="DZ237" i="54"/>
  <c r="DZ238" i="54" s="1"/>
  <c r="DZ239" i="54" s="1"/>
  <c r="DZ240" i="54" s="1"/>
  <c r="DZ241" i="54" s="1"/>
  <c r="DZ242" i="54" s="1"/>
  <c r="DZ243" i="54" s="1"/>
  <c r="DZ244" i="54" s="1"/>
  <c r="DZ245" i="54" s="1"/>
  <c r="DZ246" i="54" s="1"/>
  <c r="DV17" i="54"/>
  <c r="DV18" i="54" s="1"/>
  <c r="DV19" i="54" s="1"/>
  <c r="DV20" i="54" s="1"/>
  <c r="DV21" i="54" s="1"/>
  <c r="DV22" i="54" s="1"/>
  <c r="DV23" i="54" s="1"/>
  <c r="DV24" i="54" s="1"/>
  <c r="DV25" i="54" s="1"/>
  <c r="DV26" i="54" s="1"/>
  <c r="EG83" i="54"/>
  <c r="EG84" i="54" s="1"/>
  <c r="EG85" i="54" s="1"/>
  <c r="EG86" i="54" s="1"/>
  <c r="EG87" i="54" s="1"/>
  <c r="EG88" i="54" s="1"/>
  <c r="EG89" i="54" s="1"/>
  <c r="EG90" i="54" s="1"/>
  <c r="EG91" i="54" s="1"/>
  <c r="EG92" i="54" s="1"/>
  <c r="DW226" i="54"/>
  <c r="DW227" i="54" s="1"/>
  <c r="DW228" i="54" s="1"/>
  <c r="DW229" i="54" s="1"/>
  <c r="DW230" i="54" s="1"/>
  <c r="DW231" i="54" s="1"/>
  <c r="DW232" i="54" s="1"/>
  <c r="DW233" i="54" s="1"/>
  <c r="DW234" i="54" s="1"/>
  <c r="DW235" i="54" s="1"/>
  <c r="EF94" i="54"/>
  <c r="EF95" i="54" s="1"/>
  <c r="EF96" i="54" s="1"/>
  <c r="EF97" i="54" s="1"/>
  <c r="EF98" i="54" s="1"/>
  <c r="EF99" i="54" s="1"/>
  <c r="EF100" i="54" s="1"/>
  <c r="EF101" i="54" s="1"/>
  <c r="EF102" i="54" s="1"/>
  <c r="EF103" i="54" s="1"/>
  <c r="EE17" i="54"/>
  <c r="EE18" i="54" s="1"/>
  <c r="EE19" i="54" s="1"/>
  <c r="EE20" i="54" s="1"/>
  <c r="EE21" i="54" s="1"/>
  <c r="EE22" i="54" s="1"/>
  <c r="EE23" i="54" s="1"/>
  <c r="EE24" i="54" s="1"/>
  <c r="EE25" i="54" s="1"/>
  <c r="EE26" i="54" s="1"/>
  <c r="EJ72" i="54"/>
  <c r="EJ73" i="54" s="1"/>
  <c r="EJ74" i="54" s="1"/>
  <c r="EJ75" i="54" s="1"/>
  <c r="EJ76" i="54" s="1"/>
  <c r="EJ77" i="54" s="1"/>
  <c r="EJ78" i="54" s="1"/>
  <c r="EJ79" i="54" s="1"/>
  <c r="EJ80" i="54" s="1"/>
  <c r="EJ81" i="54" s="1"/>
  <c r="EE226" i="54"/>
  <c r="EE227" i="54" s="1"/>
  <c r="EE228" i="54" s="1"/>
  <c r="EE229" i="54" s="1"/>
  <c r="EE230" i="54" s="1"/>
  <c r="EE231" i="54" s="1"/>
  <c r="EE232" i="54" s="1"/>
  <c r="EE233" i="54" s="1"/>
  <c r="EE234" i="54" s="1"/>
  <c r="EE235" i="54" s="1"/>
  <c r="EJ149" i="54"/>
  <c r="EJ150" i="54" s="1"/>
  <c r="EJ151" i="54" s="1"/>
  <c r="EJ152" i="54" s="1"/>
  <c r="EJ153" i="54" s="1"/>
  <c r="EJ154" i="54" s="1"/>
  <c r="EJ155" i="54" s="1"/>
  <c r="EJ156" i="54" s="1"/>
  <c r="EJ157" i="54" s="1"/>
  <c r="EJ158" i="54" s="1"/>
  <c r="DY259" i="54"/>
  <c r="DY260" i="54" s="1"/>
  <c r="DY261" i="54" s="1"/>
  <c r="DY262" i="54" s="1"/>
  <c r="DY263" i="54" s="1"/>
  <c r="DY264" i="54" s="1"/>
  <c r="DY265" i="54" s="1"/>
  <c r="DY266" i="54" s="1"/>
  <c r="DY267" i="54" s="1"/>
  <c r="DY268" i="54" s="1"/>
  <c r="DY127" i="54"/>
  <c r="DY128" i="54" s="1"/>
  <c r="DY129" i="54" s="1"/>
  <c r="DY130" i="54" s="1"/>
  <c r="DY131" i="54" s="1"/>
  <c r="DY132" i="54" s="1"/>
  <c r="DY133" i="54" s="1"/>
  <c r="DY134" i="54" s="1"/>
  <c r="DY135" i="54" s="1"/>
  <c r="DY136" i="54" s="1"/>
  <c r="EG182" i="54"/>
  <c r="EG183" i="54" s="1"/>
  <c r="EG184" i="54" s="1"/>
  <c r="EG185" i="54" s="1"/>
  <c r="EG186" i="54" s="1"/>
  <c r="EG187" i="54" s="1"/>
  <c r="EG188" i="54" s="1"/>
  <c r="EG189" i="54" s="1"/>
  <c r="EG190" i="54" s="1"/>
  <c r="EG191" i="54" s="1"/>
  <c r="EB281" i="54"/>
  <c r="EB282" i="54" s="1"/>
  <c r="EB283" i="54" s="1"/>
  <c r="EB284" i="54" s="1"/>
  <c r="EB285" i="54" s="1"/>
  <c r="EB286" i="54" s="1"/>
  <c r="EB287" i="54" s="1"/>
  <c r="EB288" i="54" s="1"/>
  <c r="EB289" i="54" s="1"/>
  <c r="EB290" i="54" s="1"/>
  <c r="EG226" i="54"/>
  <c r="EG227" i="54" s="1"/>
  <c r="EG228" i="54" s="1"/>
  <c r="EG229" i="54" s="1"/>
  <c r="EG230" i="54" s="1"/>
  <c r="EG231" i="54" s="1"/>
  <c r="EG232" i="54" s="1"/>
  <c r="EG233" i="54" s="1"/>
  <c r="EG234" i="54" s="1"/>
  <c r="EG235" i="54" s="1"/>
  <c r="EF116" i="54"/>
  <c r="EF117" i="54" s="1"/>
  <c r="EF118" i="54" s="1"/>
  <c r="EF119" i="54" s="1"/>
  <c r="EF120" i="54" s="1"/>
  <c r="EF121" i="54" s="1"/>
  <c r="EF122" i="54" s="1"/>
  <c r="EF123" i="54" s="1"/>
  <c r="EF124" i="54" s="1"/>
  <c r="EF125" i="54" s="1"/>
  <c r="EJ204" i="54"/>
  <c r="EJ205" i="54" s="1"/>
  <c r="EJ206" i="54" s="1"/>
  <c r="EJ207" i="54" s="1"/>
  <c r="EJ208" i="54" s="1"/>
  <c r="EJ209" i="54" s="1"/>
  <c r="EJ210" i="54" s="1"/>
  <c r="EJ211" i="54" s="1"/>
  <c r="EJ212" i="54" s="1"/>
  <c r="EJ213" i="54" s="1"/>
  <c r="EJ160" i="54"/>
  <c r="EJ161" i="54" s="1"/>
  <c r="EJ162" i="54" s="1"/>
  <c r="EJ163" i="54" s="1"/>
  <c r="EJ164" i="54" s="1"/>
  <c r="EJ165" i="54" s="1"/>
  <c r="EJ166" i="54" s="1"/>
  <c r="EJ167" i="54" s="1"/>
  <c r="EJ168" i="54" s="1"/>
  <c r="EJ169" i="54" s="1"/>
  <c r="EE83" i="54"/>
  <c r="EE84" i="54" s="1"/>
  <c r="EE85" i="54" s="1"/>
  <c r="EE86" i="54" s="1"/>
  <c r="EE87" i="54" s="1"/>
  <c r="EE88" i="54" s="1"/>
  <c r="EE89" i="54" s="1"/>
  <c r="EE90" i="54" s="1"/>
  <c r="EE91" i="54" s="1"/>
  <c r="EE92" i="54" s="1"/>
  <c r="EH204" i="54"/>
  <c r="EH205" i="54" s="1"/>
  <c r="EH206" i="54" s="1"/>
  <c r="EH207" i="54" s="1"/>
  <c r="EH208" i="54" s="1"/>
  <c r="EH209" i="54" s="1"/>
  <c r="EH210" i="54" s="1"/>
  <c r="EH211" i="54" s="1"/>
  <c r="EH212" i="54" s="1"/>
  <c r="EH213" i="54" s="1"/>
  <c r="DY138" i="54"/>
  <c r="DY139" i="54" s="1"/>
  <c r="DY140" i="54" s="1"/>
  <c r="DY141" i="54" s="1"/>
  <c r="DY142" i="54" s="1"/>
  <c r="DY143" i="54" s="1"/>
  <c r="DY144" i="54" s="1"/>
  <c r="DY145" i="54" s="1"/>
  <c r="DY146" i="54" s="1"/>
  <c r="DY147" i="54" s="1"/>
  <c r="DV259" i="54"/>
  <c r="DV260" i="54" s="1"/>
  <c r="DV261" i="54" s="1"/>
  <c r="DV262" i="54" s="1"/>
  <c r="DV263" i="54" s="1"/>
  <c r="EC270" i="54"/>
  <c r="EC271" i="54" s="1"/>
  <c r="EC272" i="54" s="1"/>
  <c r="EC273" i="54" s="1"/>
  <c r="EC274" i="54" s="1"/>
  <c r="EC275" i="54" s="1"/>
  <c r="EC276" i="54" s="1"/>
  <c r="EC277" i="54" s="1"/>
  <c r="EC278" i="54" s="1"/>
  <c r="EC279" i="54" s="1"/>
  <c r="DX17" i="54"/>
  <c r="DX18" i="54" s="1"/>
  <c r="DX19" i="54" s="1"/>
  <c r="DX20" i="54" s="1"/>
  <c r="DX21" i="54" s="1"/>
  <c r="DX22" i="54" s="1"/>
  <c r="DX23" i="54" s="1"/>
  <c r="DX24" i="54" s="1"/>
  <c r="DX25" i="54" s="1"/>
  <c r="DX26" i="54" s="1"/>
  <c r="ED6" i="54"/>
  <c r="ED7" i="54" s="1"/>
  <c r="ED8" i="54" s="1"/>
  <c r="ED9" i="54" s="1"/>
  <c r="ED10" i="54" s="1"/>
  <c r="ED11" i="54" s="1"/>
  <c r="ED12" i="54" s="1"/>
  <c r="ED13" i="54" s="1"/>
  <c r="ED14" i="54" s="1"/>
  <c r="ED15" i="54" s="1"/>
  <c r="DX127" i="54"/>
  <c r="DX128" i="54" s="1"/>
  <c r="DX129" i="54" s="1"/>
  <c r="DX130" i="54" s="1"/>
  <c r="DX131" i="54" s="1"/>
  <c r="DX132" i="54" s="1"/>
  <c r="DX133" i="54" s="1"/>
  <c r="DX134" i="54" s="1"/>
  <c r="DX135" i="54" s="1"/>
  <c r="DX136" i="54" s="1"/>
  <c r="EI182" i="54"/>
  <c r="EI183" i="54" s="1"/>
  <c r="EI184" i="54" s="1"/>
  <c r="EI185" i="54" s="1"/>
  <c r="EI186" i="54" s="1"/>
  <c r="EI187" i="54" s="1"/>
  <c r="EI188" i="54" s="1"/>
  <c r="EI189" i="54" s="1"/>
  <c r="EI190" i="54" s="1"/>
  <c r="EI191" i="54" s="1"/>
  <c r="DV248" i="54"/>
  <c r="DV249" i="54" s="1"/>
  <c r="DV250" i="54" s="1"/>
  <c r="DV251" i="54" s="1"/>
  <c r="DV252" i="54" s="1"/>
  <c r="DV253" i="54" s="1"/>
  <c r="DV254" i="54" s="1"/>
  <c r="DV255" i="54" s="1"/>
  <c r="DV256" i="54" s="1"/>
  <c r="DV257" i="54" s="1"/>
  <c r="EH17" i="54"/>
  <c r="EH18" i="54" s="1"/>
  <c r="EH19" i="54" s="1"/>
  <c r="EH20" i="54" s="1"/>
  <c r="EH21" i="54" s="1"/>
  <c r="EH22" i="54" s="1"/>
  <c r="EH23" i="54" s="1"/>
  <c r="EH24" i="54" s="1"/>
  <c r="EH25" i="54" s="1"/>
  <c r="EH26" i="54" s="1"/>
  <c r="DX105" i="54"/>
  <c r="DX106" i="54" s="1"/>
  <c r="DX107" i="54" s="1"/>
  <c r="DX108" i="54" s="1"/>
  <c r="DX109" i="54" s="1"/>
  <c r="DX110" i="54" s="1"/>
  <c r="DX111" i="54" s="1"/>
  <c r="DX112" i="54" s="1"/>
  <c r="DX113" i="54" s="1"/>
  <c r="DX114" i="54" s="1"/>
  <c r="EH248" i="54"/>
  <c r="EH249" i="54" s="1"/>
  <c r="EH250" i="54" s="1"/>
  <c r="EH251" i="54" s="1"/>
  <c r="EH252" i="54" s="1"/>
  <c r="EH253" i="54" s="1"/>
  <c r="EH254" i="54" s="1"/>
  <c r="EH255" i="54" s="1"/>
  <c r="EH256" i="54" s="1"/>
  <c r="EH257" i="54" s="1"/>
  <c r="DV149" i="54"/>
  <c r="DV150" i="54" s="1"/>
  <c r="DV151" i="54" s="1"/>
  <c r="DV152" i="54" s="1"/>
  <c r="DV153" i="54" s="1"/>
  <c r="DV154" i="54" s="1"/>
  <c r="DV155" i="54" s="1"/>
  <c r="DV156" i="54" s="1"/>
  <c r="DV157" i="54" s="1"/>
  <c r="DV158" i="54" s="1"/>
  <c r="EH193" i="54"/>
  <c r="EH194" i="54" s="1"/>
  <c r="EH195" i="54" s="1"/>
  <c r="EH196" i="54" s="1"/>
  <c r="EH197" i="54" s="1"/>
  <c r="EH198" i="54" s="1"/>
  <c r="EH199" i="54" s="1"/>
  <c r="EH200" i="54" s="1"/>
  <c r="EH201" i="54" s="1"/>
  <c r="EH202" i="54" s="1"/>
  <c r="EF61" i="54"/>
  <c r="EF62" i="54" s="1"/>
  <c r="EF63" i="54" s="1"/>
  <c r="EF64" i="54" s="1"/>
  <c r="EF65" i="54" s="1"/>
  <c r="EF66" i="54" s="1"/>
  <c r="EF67" i="54" s="1"/>
  <c r="EF68" i="54" s="1"/>
  <c r="EF69" i="54" s="1"/>
  <c r="EF70" i="54" s="1"/>
  <c r="EI259" i="54"/>
  <c r="EI260" i="54" s="1"/>
  <c r="EI261" i="54" s="1"/>
  <c r="EI262" i="54" s="1"/>
  <c r="EI263" i="54" s="1"/>
  <c r="EI264" i="54" s="1"/>
  <c r="EI265" i="54" s="1"/>
  <c r="EI266" i="54" s="1"/>
  <c r="EI267" i="54" s="1"/>
  <c r="EI268" i="54" s="1"/>
  <c r="EC160" i="54"/>
  <c r="EC161" i="54" s="1"/>
  <c r="EC162" i="54" s="1"/>
  <c r="EC163" i="54" s="1"/>
  <c r="EC164" i="54" s="1"/>
  <c r="EC165" i="54" s="1"/>
  <c r="EC166" i="54" s="1"/>
  <c r="EC167" i="54" s="1"/>
  <c r="EC168" i="54" s="1"/>
  <c r="EC169" i="54" s="1"/>
  <c r="DZ28" i="54"/>
  <c r="DZ29" i="54" s="1"/>
  <c r="DZ30" i="54" s="1"/>
  <c r="DZ31" i="54" s="1"/>
  <c r="DZ32" i="54" s="1"/>
  <c r="DZ33" i="54" s="1"/>
  <c r="DZ34" i="54" s="1"/>
  <c r="DZ35" i="54" s="1"/>
  <c r="DZ36" i="54" s="1"/>
  <c r="DZ37" i="54" s="1"/>
  <c r="EI72" i="54"/>
  <c r="EI73" i="54" s="1"/>
  <c r="EB61" i="54"/>
  <c r="EB62" i="54" s="1"/>
  <c r="EB63" i="54" s="1"/>
  <c r="EB64" i="54" s="1"/>
  <c r="EB65" i="54" s="1"/>
  <c r="EB66" i="54" s="1"/>
  <c r="EB67" i="54" s="1"/>
  <c r="EB68" i="54" s="1"/>
  <c r="EB69" i="54" s="1"/>
  <c r="EB70" i="54" s="1"/>
  <c r="EA83" i="54"/>
  <c r="EA84" i="54" s="1"/>
  <c r="EA85" i="54" s="1"/>
  <c r="EA86" i="54" s="1"/>
  <c r="EA87" i="54" s="1"/>
  <c r="EA88" i="54" s="1"/>
  <c r="EA89" i="54" s="1"/>
  <c r="EA90" i="54" s="1"/>
  <c r="EA91" i="54" s="1"/>
  <c r="EA92" i="54" s="1"/>
  <c r="EA94" i="54"/>
  <c r="EA95" i="54" s="1"/>
  <c r="EA96" i="54" s="1"/>
  <c r="EA97" i="54" s="1"/>
  <c r="EA98" i="54" s="1"/>
  <c r="EA99" i="54" s="1"/>
  <c r="EA100" i="54" s="1"/>
  <c r="EA101" i="54" s="1"/>
  <c r="EA102" i="54" s="1"/>
  <c r="EA103" i="54" s="1"/>
  <c r="DV127" i="54"/>
  <c r="DV128" i="54" s="1"/>
  <c r="DV129" i="54" s="1"/>
  <c r="DV130" i="54" s="1"/>
  <c r="DV131" i="54" s="1"/>
  <c r="DV132" i="54" s="1"/>
  <c r="DV133" i="54" s="1"/>
  <c r="DV134" i="54" s="1"/>
  <c r="DV135" i="54" s="1"/>
  <c r="DV136" i="54" s="1"/>
  <c r="DZ127" i="54"/>
  <c r="DZ128" i="54" s="1"/>
  <c r="DZ129" i="54" s="1"/>
  <c r="DZ130" i="54" s="1"/>
  <c r="DZ131" i="54" s="1"/>
  <c r="DZ132" i="54" s="1"/>
  <c r="DZ133" i="54" s="1"/>
  <c r="DZ134" i="54" s="1"/>
  <c r="DZ135" i="54" s="1"/>
  <c r="DZ136" i="54" s="1"/>
  <c r="EH105" i="54"/>
  <c r="EH106" i="54" s="1"/>
  <c r="EH107" i="54" s="1"/>
  <c r="EH108" i="54" s="1"/>
  <c r="EH109" i="54" s="1"/>
  <c r="EH110" i="54" s="1"/>
  <c r="EH111" i="54" s="1"/>
  <c r="EH112" i="54" s="1"/>
  <c r="EH113" i="54" s="1"/>
  <c r="EH114" i="54" s="1"/>
  <c r="EJ105" i="54"/>
  <c r="EJ106" i="54" s="1"/>
  <c r="EJ107" i="54" s="1"/>
  <c r="EJ108" i="54" s="1"/>
  <c r="EJ109" i="54" s="1"/>
  <c r="EJ110" i="54" s="1"/>
  <c r="EJ111" i="54" s="1"/>
  <c r="EJ112" i="54" s="1"/>
  <c r="EJ113" i="54" s="1"/>
  <c r="EJ114" i="54" s="1"/>
  <c r="DZ193" i="54"/>
  <c r="DZ194" i="54" s="1"/>
  <c r="DZ195" i="54" s="1"/>
  <c r="DZ196" i="54" s="1"/>
  <c r="DZ197" i="54" s="1"/>
  <c r="DZ198" i="54" s="1"/>
  <c r="DZ199" i="54" s="1"/>
  <c r="DZ200" i="54" s="1"/>
  <c r="DZ201" i="54" s="1"/>
  <c r="DZ202" i="54" s="1"/>
  <c r="DZ248" i="54"/>
  <c r="EA215" i="54"/>
  <c r="EA216" i="54" s="1"/>
  <c r="EA217" i="54" s="1"/>
  <c r="EA218" i="54" s="1"/>
  <c r="EA219" i="54" s="1"/>
  <c r="EA220" i="54" s="1"/>
  <c r="EA221" i="54" s="1"/>
  <c r="EA222" i="54" s="1"/>
  <c r="EA223" i="54" s="1"/>
  <c r="EA224" i="54" s="1"/>
  <c r="DZ149" i="54"/>
  <c r="DZ150" i="54" s="1"/>
  <c r="DZ151" i="54" s="1"/>
  <c r="DZ152" i="54" s="1"/>
  <c r="DZ153" i="54" s="1"/>
  <c r="DZ154" i="54" s="1"/>
  <c r="DZ155" i="54" s="1"/>
  <c r="DZ156" i="54" s="1"/>
  <c r="DZ157" i="54" s="1"/>
  <c r="DZ158" i="54" s="1"/>
  <c r="EJ28" i="54"/>
  <c r="EJ29" i="54" s="1"/>
  <c r="EJ30" i="54" s="1"/>
  <c r="EJ31" i="54" s="1"/>
  <c r="EJ32" i="54" s="1"/>
  <c r="EJ33" i="54" s="1"/>
  <c r="EJ34" i="54" s="1"/>
  <c r="EJ35" i="54" s="1"/>
  <c r="EJ36" i="54" s="1"/>
  <c r="EJ37" i="54" s="1"/>
  <c r="DY215" i="54"/>
  <c r="DY216" i="54" s="1"/>
  <c r="DY217" i="54" s="1"/>
  <c r="DY218" i="54" s="1"/>
  <c r="DY219" i="54" s="1"/>
  <c r="DY220" i="54" s="1"/>
  <c r="DY221" i="54" s="1"/>
  <c r="DY222" i="54" s="1"/>
  <c r="DY223" i="54" s="1"/>
  <c r="DY224" i="54" s="1"/>
  <c r="DW215" i="54"/>
  <c r="DW216" i="54" s="1"/>
  <c r="DW217" i="54" s="1"/>
  <c r="DW218" i="54" s="1"/>
  <c r="DW219" i="54" s="1"/>
  <c r="DW220" i="54" s="1"/>
  <c r="DW221" i="54" s="1"/>
  <c r="DW222" i="54" s="1"/>
  <c r="DW223" i="54" s="1"/>
  <c r="DW224" i="54" s="1"/>
  <c r="DV84" i="54"/>
  <c r="DV85" i="54" s="1"/>
  <c r="DV86" i="54" s="1"/>
  <c r="DV87" i="54" s="1"/>
  <c r="DV88" i="54" s="1"/>
  <c r="DV89" i="54" s="1"/>
  <c r="DV90" i="54" s="1"/>
  <c r="DV91" i="54" s="1"/>
  <c r="DV92" i="54" s="1"/>
  <c r="DZ83" i="54"/>
  <c r="DZ84" i="54" s="1"/>
  <c r="DZ85" i="54" s="1"/>
  <c r="DZ86" i="54" s="1"/>
  <c r="DZ87" i="54" s="1"/>
  <c r="DZ88" i="54" s="1"/>
  <c r="DZ89" i="54" s="1"/>
  <c r="DZ90" i="54" s="1"/>
  <c r="DZ91" i="54" s="1"/>
  <c r="DZ92" i="54" s="1"/>
  <c r="ED105" i="54"/>
  <c r="ED106" i="54" s="1"/>
  <c r="ED107" i="54" s="1"/>
  <c r="ED108" i="54" s="1"/>
  <c r="ED109" i="54" s="1"/>
  <c r="ED110" i="54" s="1"/>
  <c r="ED111" i="54" s="1"/>
  <c r="ED112" i="54" s="1"/>
  <c r="ED113" i="54" s="1"/>
  <c r="ED114" i="54" s="1"/>
  <c r="DY116" i="54"/>
  <c r="DY117" i="54" s="1"/>
  <c r="DY118" i="54" s="1"/>
  <c r="DY119" i="54" s="1"/>
  <c r="DY120" i="54" s="1"/>
  <c r="DY121" i="54" s="1"/>
  <c r="DY122" i="54" s="1"/>
  <c r="DY123" i="54" s="1"/>
  <c r="DY124" i="54" s="1"/>
  <c r="DY125" i="54" s="1"/>
  <c r="CS6" i="54"/>
  <c r="CS7" i="54" s="1"/>
  <c r="CS8" i="54" s="1"/>
  <c r="CS9" i="54" s="1"/>
  <c r="CS10" i="54" s="1"/>
  <c r="CS11" i="54" s="1"/>
  <c r="CS12" i="54" s="1"/>
  <c r="CS13" i="54" s="1"/>
  <c r="CS14" i="54" s="1"/>
  <c r="CS15" i="54" s="1"/>
  <c r="CG149" i="54"/>
  <c r="CG150" i="54" s="1"/>
  <c r="CG151" i="54" s="1"/>
  <c r="CG152" i="54" s="1"/>
  <c r="CG153" i="54" s="1"/>
  <c r="CG154" i="54" s="1"/>
  <c r="CG155" i="54" s="1"/>
  <c r="CG156" i="54" s="1"/>
  <c r="CG157" i="54" s="1"/>
  <c r="CG158" i="54" s="1"/>
  <c r="CJ149" i="54"/>
  <c r="CJ150" i="54" s="1"/>
  <c r="CJ151" i="54" s="1"/>
  <c r="CJ152" i="54" s="1"/>
  <c r="CJ153" i="54" s="1"/>
  <c r="CJ154" i="54" s="1"/>
  <c r="CJ155" i="54" s="1"/>
  <c r="CJ156" i="54" s="1"/>
  <c r="CJ157" i="54" s="1"/>
  <c r="CJ158" i="54" s="1"/>
  <c r="EC61" i="54"/>
  <c r="EC62" i="54" s="1"/>
  <c r="EC63" i="54" s="1"/>
  <c r="EC64" i="54" s="1"/>
  <c r="EC65" i="54" s="1"/>
  <c r="EC66" i="54" s="1"/>
  <c r="EC67" i="54" s="1"/>
  <c r="EC68" i="54" s="1"/>
  <c r="EC69" i="54" s="1"/>
  <c r="EC70" i="54" s="1"/>
  <c r="ED95" i="54"/>
  <c r="ED96" i="54" s="1"/>
  <c r="ED97" i="54" s="1"/>
  <c r="ED98" i="54" s="1"/>
  <c r="ED99" i="54" s="1"/>
  <c r="ED100" i="54" s="1"/>
  <c r="ED101" i="54" s="1"/>
  <c r="ED102" i="54" s="1"/>
  <c r="ED103" i="54" s="1"/>
  <c r="DW127" i="54"/>
  <c r="DW128" i="54" s="1"/>
  <c r="DW129" i="54" s="1"/>
  <c r="DW130" i="54" s="1"/>
  <c r="DW131" i="54" s="1"/>
  <c r="DW132" i="54" s="1"/>
  <c r="DW133" i="54" s="1"/>
  <c r="DW134" i="54" s="1"/>
  <c r="DW135" i="54" s="1"/>
  <c r="DW136" i="54" s="1"/>
  <c r="EC28" i="54"/>
  <c r="EC29" i="54" s="1"/>
  <c r="EC30" i="54" s="1"/>
  <c r="EC31" i="54" s="1"/>
  <c r="EC32" i="54" s="1"/>
  <c r="EC33" i="54" s="1"/>
  <c r="EC34" i="54" s="1"/>
  <c r="EC35" i="54" s="1"/>
  <c r="EC36" i="54" s="1"/>
  <c r="EC37" i="54" s="1"/>
  <c r="EE215" i="54"/>
  <c r="EE216" i="54" s="1"/>
  <c r="EE217" i="54" s="1"/>
  <c r="EE218" i="54" s="1"/>
  <c r="EE219" i="54" s="1"/>
  <c r="EE220" i="54" s="1"/>
  <c r="EE221" i="54" s="1"/>
  <c r="EE222" i="54" s="1"/>
  <c r="EE223" i="54" s="1"/>
  <c r="EE224" i="54" s="1"/>
  <c r="EH160" i="54"/>
  <c r="EH161" i="54" s="1"/>
  <c r="EH162" i="54" s="1"/>
  <c r="EH163" i="54" s="1"/>
  <c r="EH164" i="54" s="1"/>
  <c r="EH165" i="54" s="1"/>
  <c r="EH166" i="54" s="1"/>
  <c r="EH167" i="54" s="1"/>
  <c r="EH168" i="54" s="1"/>
  <c r="EH169" i="54" s="1"/>
  <c r="EA193" i="54"/>
  <c r="EA194" i="54" s="1"/>
  <c r="EA195" i="54" s="1"/>
  <c r="EA196" i="54" s="1"/>
  <c r="EA197" i="54" s="1"/>
  <c r="EA198" i="54" s="1"/>
  <c r="EA199" i="54" s="1"/>
  <c r="EA200" i="54" s="1"/>
  <c r="EA201" i="54" s="1"/>
  <c r="EA202" i="54" s="1"/>
  <c r="EJ215" i="54"/>
  <c r="EJ216" i="54" s="1"/>
  <c r="EJ217" i="54" s="1"/>
  <c r="EJ218" i="54" s="1"/>
  <c r="EJ219" i="54" s="1"/>
  <c r="EJ220" i="54" s="1"/>
  <c r="EJ221" i="54" s="1"/>
  <c r="EJ222" i="54" s="1"/>
  <c r="EJ223" i="54" s="1"/>
  <c r="EJ224" i="54" s="1"/>
  <c r="DW116" i="54"/>
  <c r="DW117" i="54" s="1"/>
  <c r="DW118" i="54" s="1"/>
  <c r="DW119" i="54" s="1"/>
  <c r="DW120" i="54" s="1"/>
  <c r="DW121" i="54" s="1"/>
  <c r="DW122" i="54" s="1"/>
  <c r="DW123" i="54" s="1"/>
  <c r="DW124" i="54" s="1"/>
  <c r="DW125" i="54" s="1"/>
  <c r="CO83" i="54"/>
  <c r="CO84" i="54" s="1"/>
  <c r="CO85" i="54" s="1"/>
  <c r="CO86" i="54" s="1"/>
  <c r="CO87" i="54" s="1"/>
  <c r="CO88" i="54" s="1"/>
  <c r="CO89" i="54" s="1"/>
  <c r="CO90" i="54" s="1"/>
  <c r="CO91" i="54" s="1"/>
  <c r="CO92" i="54" s="1"/>
  <c r="EE184" i="54"/>
  <c r="EE185" i="54" s="1"/>
  <c r="EE186" i="54" s="1"/>
  <c r="EE187" i="54" s="1"/>
  <c r="EE188" i="54" s="1"/>
  <c r="EE189" i="54" s="1"/>
  <c r="EE190" i="54" s="1"/>
  <c r="EE191" i="54" s="1"/>
  <c r="EE150" i="54"/>
  <c r="EE151" i="54" s="1"/>
  <c r="EA127" i="54"/>
  <c r="EA128" i="54" s="1"/>
  <c r="EA129" i="54" s="1"/>
  <c r="EA130" i="54" s="1"/>
  <c r="EA131" i="54" s="1"/>
  <c r="EA132" i="54" s="1"/>
  <c r="EA133" i="54" s="1"/>
  <c r="EA134" i="54" s="1"/>
  <c r="EA135" i="54" s="1"/>
  <c r="EA136" i="54" s="1"/>
  <c r="DX116" i="54"/>
  <c r="DX117" i="54" s="1"/>
  <c r="DX118" i="54" s="1"/>
  <c r="DX119" i="54" s="1"/>
  <c r="DX120" i="54" s="1"/>
  <c r="DX121" i="54" s="1"/>
  <c r="DX122" i="54" s="1"/>
  <c r="DX123" i="54" s="1"/>
  <c r="DX124" i="54" s="1"/>
  <c r="DX125" i="54" s="1"/>
  <c r="EC259" i="54"/>
  <c r="EC260" i="54" s="1"/>
  <c r="EC261" i="54" s="1"/>
  <c r="EC262" i="54" s="1"/>
  <c r="EC263" i="54" s="1"/>
  <c r="EC264" i="54" s="1"/>
  <c r="EC265" i="54" s="1"/>
  <c r="EC266" i="54" s="1"/>
  <c r="EC267" i="54" s="1"/>
  <c r="EC268" i="54" s="1"/>
  <c r="DZ215" i="54"/>
  <c r="DZ216" i="54" s="1"/>
  <c r="DZ217" i="54" s="1"/>
  <c r="DZ218" i="54" s="1"/>
  <c r="DZ219" i="54" s="1"/>
  <c r="DZ220" i="54" s="1"/>
  <c r="DZ221" i="54" s="1"/>
  <c r="DZ222" i="54" s="1"/>
  <c r="DZ223" i="54" s="1"/>
  <c r="DZ224" i="54" s="1"/>
  <c r="DY226" i="54"/>
  <c r="DY227" i="54" s="1"/>
  <c r="DY228" i="54" s="1"/>
  <c r="DY229" i="54" s="1"/>
  <c r="DY230" i="54" s="1"/>
  <c r="DY231" i="54" s="1"/>
  <c r="DY232" i="54" s="1"/>
  <c r="DY233" i="54" s="1"/>
  <c r="DY234" i="54" s="1"/>
  <c r="DY235" i="54" s="1"/>
  <c r="DV226" i="54"/>
  <c r="DV227" i="54" s="1"/>
  <c r="DV228" i="54" s="1"/>
  <c r="DV229" i="54" s="1"/>
  <c r="DV230" i="54" s="1"/>
  <c r="DV231" i="54" s="1"/>
  <c r="DV232" i="54" s="1"/>
  <c r="DV233" i="54" s="1"/>
  <c r="DV234" i="54" s="1"/>
  <c r="DV235" i="54" s="1"/>
  <c r="EC116" i="54"/>
  <c r="EC117" i="54" s="1"/>
  <c r="EC118" i="54" s="1"/>
  <c r="EC119" i="54" s="1"/>
  <c r="EC120" i="54" s="1"/>
  <c r="EC121" i="54" s="1"/>
  <c r="EC122" i="54" s="1"/>
  <c r="EC123" i="54" s="1"/>
  <c r="EC124" i="54" s="1"/>
  <c r="EC125" i="54" s="1"/>
  <c r="DV6" i="54"/>
  <c r="DV7" i="54" s="1"/>
  <c r="DV8" i="54" s="1"/>
  <c r="DV9" i="54" s="1"/>
  <c r="DV10" i="54" s="1"/>
  <c r="DV11" i="54" s="1"/>
  <c r="DV12" i="54" s="1"/>
  <c r="DV13" i="54" s="1"/>
  <c r="DV14" i="54" s="1"/>
  <c r="DV15" i="54" s="1"/>
  <c r="EB105" i="54"/>
  <c r="EB106" i="54" s="1"/>
  <c r="EB107" i="54" s="1"/>
  <c r="EB108" i="54" s="1"/>
  <c r="EB109" i="54" s="1"/>
  <c r="EB110" i="54" s="1"/>
  <c r="EB111" i="54" s="1"/>
  <c r="EB112" i="54" s="1"/>
  <c r="EB113" i="54" s="1"/>
  <c r="EB114" i="54" s="1"/>
  <c r="EC50" i="54"/>
  <c r="EC51" i="54" s="1"/>
  <c r="EC52" i="54" s="1"/>
  <c r="EC53" i="54" s="1"/>
  <c r="EC54" i="54" s="1"/>
  <c r="EC55" i="54" s="1"/>
  <c r="EC56" i="54" s="1"/>
  <c r="EC57" i="54" s="1"/>
  <c r="EC58" i="54" s="1"/>
  <c r="EC59" i="54" s="1"/>
  <c r="EB248" i="54"/>
  <c r="EB249" i="54" s="1"/>
  <c r="EB250" i="54" s="1"/>
  <c r="EB251" i="54" s="1"/>
  <c r="EB252" i="54" s="1"/>
  <c r="EB253" i="54" s="1"/>
  <c r="EB254" i="54" s="1"/>
  <c r="EB255" i="54" s="1"/>
  <c r="EB256" i="54" s="1"/>
  <c r="EB257" i="54" s="1"/>
  <c r="EF105" i="54"/>
  <c r="EF106" i="54" s="1"/>
  <c r="EF107" i="54" s="1"/>
  <c r="EF108" i="54" s="1"/>
  <c r="EF109" i="54" s="1"/>
  <c r="EF110" i="54" s="1"/>
  <c r="EF111" i="54" s="1"/>
  <c r="EF112" i="54" s="1"/>
  <c r="EF113" i="54" s="1"/>
  <c r="EF114" i="54" s="1"/>
  <c r="DW193" i="54"/>
  <c r="DW194" i="54" s="1"/>
  <c r="DW195" i="54" s="1"/>
  <c r="DW196" i="54" s="1"/>
  <c r="DW197" i="54" s="1"/>
  <c r="DW198" i="54" s="1"/>
  <c r="DW199" i="54" s="1"/>
  <c r="DW200" i="54" s="1"/>
  <c r="DW201" i="54" s="1"/>
  <c r="DW202" i="54" s="1"/>
  <c r="DW248" i="54"/>
  <c r="DW249" i="54" s="1"/>
  <c r="DW250" i="54" s="1"/>
  <c r="DW251" i="54" s="1"/>
  <c r="DW252" i="54" s="1"/>
  <c r="DW253" i="54" s="1"/>
  <c r="DW254" i="54" s="1"/>
  <c r="DW255" i="54" s="1"/>
  <c r="DW256" i="54" s="1"/>
  <c r="DW257" i="54" s="1"/>
  <c r="EB193" i="54"/>
  <c r="EB194" i="54" s="1"/>
  <c r="EB195" i="54" s="1"/>
  <c r="EB196" i="54" s="1"/>
  <c r="EB197" i="54" s="1"/>
  <c r="EB198" i="54" s="1"/>
  <c r="EB199" i="54" s="1"/>
  <c r="EB200" i="54" s="1"/>
  <c r="EB201" i="54" s="1"/>
  <c r="EB202" i="54" s="1"/>
  <c r="EI17" i="54"/>
  <c r="EI18" i="54" s="1"/>
  <c r="EI19" i="54" s="1"/>
  <c r="EI20" i="54" s="1"/>
  <c r="EI21" i="54" s="1"/>
  <c r="EI22" i="54" s="1"/>
  <c r="EI23" i="54" s="1"/>
  <c r="EI24" i="54" s="1"/>
  <c r="EI25" i="54" s="1"/>
  <c r="EI26" i="54" s="1"/>
  <c r="EC204" i="54"/>
  <c r="EC205" i="54" s="1"/>
  <c r="EC206" i="54" s="1"/>
  <c r="EC207" i="54" s="1"/>
  <c r="EC208" i="54" s="1"/>
  <c r="EC209" i="54" s="1"/>
  <c r="EC210" i="54" s="1"/>
  <c r="EC211" i="54" s="1"/>
  <c r="EC212" i="54" s="1"/>
  <c r="EC213" i="54" s="1"/>
  <c r="CK105" i="54"/>
  <c r="CK106" i="54" s="1"/>
  <c r="CK107" i="54" s="1"/>
  <c r="CK108" i="54" s="1"/>
  <c r="CK109" i="54" s="1"/>
  <c r="CK110" i="54" s="1"/>
  <c r="CK111" i="54" s="1"/>
  <c r="CK112" i="54" s="1"/>
  <c r="CK113" i="54" s="1"/>
  <c r="CK114" i="54" s="1"/>
  <c r="EH94" i="54"/>
  <c r="EH95" i="54" s="1"/>
  <c r="EH96" i="54" s="1"/>
  <c r="EH97" i="54" s="1"/>
  <c r="EH98" i="54" s="1"/>
  <c r="EH99" i="54" s="1"/>
  <c r="EH100" i="54" s="1"/>
  <c r="EH101" i="54" s="1"/>
  <c r="EH102" i="54" s="1"/>
  <c r="EH103" i="54" s="1"/>
  <c r="EF127" i="54"/>
  <c r="EF128" i="54" s="1"/>
  <c r="EF129" i="54" s="1"/>
  <c r="EF130" i="54" s="1"/>
  <c r="EF131" i="54" s="1"/>
  <c r="EF132" i="54" s="1"/>
  <c r="EF133" i="54" s="1"/>
  <c r="EF134" i="54" s="1"/>
  <c r="EF135" i="54" s="1"/>
  <c r="EF136" i="54" s="1"/>
  <c r="DV171" i="54"/>
  <c r="DV172" i="54" s="1"/>
  <c r="DV173" i="54" s="1"/>
  <c r="DV174" i="54" s="1"/>
  <c r="DV175" i="54" s="1"/>
  <c r="DV176" i="54" s="1"/>
  <c r="DV177" i="54" s="1"/>
  <c r="DV178" i="54" s="1"/>
  <c r="DV179" i="54" s="1"/>
  <c r="DV180" i="54" s="1"/>
  <c r="ED182" i="54"/>
  <c r="ED183" i="54" s="1"/>
  <c r="ED184" i="54" s="1"/>
  <c r="ED185" i="54" s="1"/>
  <c r="ED186" i="54" s="1"/>
  <c r="ED187" i="54" s="1"/>
  <c r="ED188" i="54" s="1"/>
  <c r="ED189" i="54" s="1"/>
  <c r="ED190" i="54" s="1"/>
  <c r="ED191" i="54" s="1"/>
  <c r="DY282" i="54"/>
  <c r="DY283" i="54" s="1"/>
  <c r="DY284" i="54" s="1"/>
  <c r="DY285" i="54" s="1"/>
  <c r="DY286" i="54" s="1"/>
  <c r="DY287" i="54" s="1"/>
  <c r="DY288" i="54" s="1"/>
  <c r="DY289" i="54" s="1"/>
  <c r="DY290" i="54" s="1"/>
  <c r="EA248" i="54"/>
  <c r="EA249" i="54" s="1"/>
  <c r="EA250" i="54" s="1"/>
  <c r="EA251" i="54" s="1"/>
  <c r="EA252" i="54" s="1"/>
  <c r="EA253" i="54" s="1"/>
  <c r="EA254" i="54" s="1"/>
  <c r="EA255" i="54" s="1"/>
  <c r="EA256" i="54" s="1"/>
  <c r="EA257" i="54" s="1"/>
  <c r="EE248" i="54"/>
  <c r="EE249" i="54" s="1"/>
  <c r="EE250" i="54" s="1"/>
  <c r="EE251" i="54" s="1"/>
  <c r="EE252" i="54" s="1"/>
  <c r="EE253" i="54" s="1"/>
  <c r="EE254" i="54" s="1"/>
  <c r="EE255" i="54" s="1"/>
  <c r="EE256" i="54" s="1"/>
  <c r="EE257" i="54" s="1"/>
  <c r="EB226" i="54"/>
  <c r="EB227" i="54" s="1"/>
  <c r="EB228" i="54" s="1"/>
  <c r="EB229" i="54" s="1"/>
  <c r="EB230" i="54" s="1"/>
  <c r="EB231" i="54" s="1"/>
  <c r="EB232" i="54" s="1"/>
  <c r="EB233" i="54" s="1"/>
  <c r="EB234" i="54" s="1"/>
  <c r="EB235" i="54" s="1"/>
  <c r="EJ50" i="54"/>
  <c r="EJ51" i="54" s="1"/>
  <c r="EJ52" i="54" s="1"/>
  <c r="EJ53" i="54" s="1"/>
  <c r="EJ54" i="54" s="1"/>
  <c r="EJ55" i="54" s="1"/>
  <c r="EJ56" i="54" s="1"/>
  <c r="EJ57" i="54" s="1"/>
  <c r="EJ58" i="54" s="1"/>
  <c r="EJ59" i="54" s="1"/>
  <c r="EF50" i="54"/>
  <c r="EF51" i="54" s="1"/>
  <c r="EF52" i="54" s="1"/>
  <c r="EF53" i="54" s="1"/>
  <c r="EF54" i="54" s="1"/>
  <c r="EF55" i="54" s="1"/>
  <c r="EF56" i="54" s="1"/>
  <c r="EF57" i="54" s="1"/>
  <c r="EF58" i="54" s="1"/>
  <c r="EF59" i="54" s="1"/>
  <c r="EI149" i="54"/>
  <c r="EI150" i="54" s="1"/>
  <c r="EI151" i="54" s="1"/>
  <c r="EI152" i="54" s="1"/>
  <c r="EI153" i="54" s="1"/>
  <c r="EI154" i="54" s="1"/>
  <c r="EI155" i="54" s="1"/>
  <c r="EI156" i="54" s="1"/>
  <c r="EI157" i="54" s="1"/>
  <c r="EI158" i="54" s="1"/>
  <c r="DX204" i="54"/>
  <c r="DX205" i="54" s="1"/>
  <c r="DX206" i="54" s="1"/>
  <c r="DX207" i="54" s="1"/>
  <c r="DX208" i="54" s="1"/>
  <c r="DX209" i="54" s="1"/>
  <c r="DX210" i="54" s="1"/>
  <c r="DX211" i="54" s="1"/>
  <c r="DX212" i="54" s="1"/>
  <c r="DX213" i="54" s="1"/>
  <c r="DV264" i="54"/>
  <c r="DV265" i="54" s="1"/>
  <c r="DV266" i="54" s="1"/>
  <c r="DV267" i="54" s="1"/>
  <c r="DV268" i="54" s="1"/>
  <c r="DZ259" i="54"/>
  <c r="DZ260" i="54" s="1"/>
  <c r="DZ261" i="54" s="1"/>
  <c r="DZ262" i="54" s="1"/>
  <c r="DZ263" i="54" s="1"/>
  <c r="DZ264" i="54" s="1"/>
  <c r="DZ265" i="54" s="1"/>
  <c r="DZ266" i="54" s="1"/>
  <c r="DZ267" i="54" s="1"/>
  <c r="DZ268" i="54" s="1"/>
  <c r="EB272" i="54"/>
  <c r="EB273" i="54" s="1"/>
  <c r="EB274" i="54" s="1"/>
  <c r="EB275" i="54" s="1"/>
  <c r="EB276" i="54" s="1"/>
  <c r="EB277" i="54" s="1"/>
  <c r="EB278" i="54" s="1"/>
  <c r="EB279" i="54" s="1"/>
  <c r="DX160" i="54"/>
  <c r="DX161" i="54" s="1"/>
  <c r="DX162" i="54" s="1"/>
  <c r="DX163" i="54" s="1"/>
  <c r="DX164" i="54" s="1"/>
  <c r="DX165" i="54" s="1"/>
  <c r="DX166" i="54" s="1"/>
  <c r="DX167" i="54" s="1"/>
  <c r="DX168" i="54" s="1"/>
  <c r="DX169" i="54" s="1"/>
  <c r="ED28" i="54"/>
  <c r="ED29" i="54" s="1"/>
  <c r="ED30" i="54" s="1"/>
  <c r="ED31" i="54" s="1"/>
  <c r="ED32" i="54" s="1"/>
  <c r="ED33" i="54" s="1"/>
  <c r="ED34" i="54" s="1"/>
  <c r="ED35" i="54" s="1"/>
  <c r="ED36" i="54" s="1"/>
  <c r="ED37" i="54" s="1"/>
  <c r="EG105" i="54"/>
  <c r="EG106" i="54" s="1"/>
  <c r="EG107" i="54" s="1"/>
  <c r="EG108" i="54" s="1"/>
  <c r="EG109" i="54" s="1"/>
  <c r="EG110" i="54" s="1"/>
  <c r="EG111" i="54" s="1"/>
  <c r="EG112" i="54" s="1"/>
  <c r="EG113" i="54" s="1"/>
  <c r="EG114" i="54" s="1"/>
  <c r="DV193" i="54"/>
  <c r="DV194" i="54" s="1"/>
  <c r="DV195" i="54" s="1"/>
  <c r="DV196" i="54" s="1"/>
  <c r="DV197" i="54" s="1"/>
  <c r="DV198" i="54" s="1"/>
  <c r="DV199" i="54" s="1"/>
  <c r="DV200" i="54" s="1"/>
  <c r="DV201" i="54" s="1"/>
  <c r="DV202" i="54" s="1"/>
  <c r="DW61" i="54"/>
  <c r="DW62" i="54" s="1"/>
  <c r="DW63" i="54" s="1"/>
  <c r="DW64" i="54" s="1"/>
  <c r="DW65" i="54" s="1"/>
  <c r="DW66" i="54" s="1"/>
  <c r="DW67" i="54" s="1"/>
  <c r="DW68" i="54" s="1"/>
  <c r="DW69" i="54" s="1"/>
  <c r="DW70" i="54" s="1"/>
  <c r="ED281" i="54"/>
  <c r="ED282" i="54" s="1"/>
  <c r="ED283" i="54" s="1"/>
  <c r="ED284" i="54" s="1"/>
  <c r="ED285" i="54" s="1"/>
  <c r="ED286" i="54" s="1"/>
  <c r="ED287" i="54" s="1"/>
  <c r="ED288" i="54" s="1"/>
  <c r="ED289" i="54" s="1"/>
  <c r="ED290" i="54" s="1"/>
  <c r="EG116" i="54"/>
  <c r="EG117" i="54" s="1"/>
  <c r="EG118" i="54" s="1"/>
  <c r="EG119" i="54" s="1"/>
  <c r="EG120" i="54" s="1"/>
  <c r="EG121" i="54" s="1"/>
  <c r="EG122" i="54" s="1"/>
  <c r="EG123" i="54" s="1"/>
  <c r="EG124" i="54" s="1"/>
  <c r="EG125" i="54" s="1"/>
  <c r="EG205" i="54"/>
  <c r="EG206" i="54" s="1"/>
  <c r="EG207" i="54" s="1"/>
  <c r="EG208" i="54" s="1"/>
  <c r="EG209" i="54" s="1"/>
  <c r="EG210" i="54" s="1"/>
  <c r="EG211" i="54" s="1"/>
  <c r="EG212" i="54" s="1"/>
  <c r="EG213" i="54" s="1"/>
  <c r="EB259" i="54"/>
  <c r="EB260" i="54" s="1"/>
  <c r="EB261" i="54" s="1"/>
  <c r="EB262" i="54" s="1"/>
  <c r="EB263" i="54" s="1"/>
  <c r="EB264" i="54" s="1"/>
  <c r="EB265" i="54" s="1"/>
  <c r="EB266" i="54" s="1"/>
  <c r="EB267" i="54" s="1"/>
  <c r="EB268" i="54" s="1"/>
  <c r="EH83" i="54"/>
  <c r="EH84" i="54" s="1"/>
  <c r="EH85" i="54" s="1"/>
  <c r="EH86" i="54" s="1"/>
  <c r="EH87" i="54" s="1"/>
  <c r="EH88" i="54" s="1"/>
  <c r="EH89" i="54" s="1"/>
  <c r="EH90" i="54" s="1"/>
  <c r="EH91" i="54" s="1"/>
  <c r="EH92" i="54" s="1"/>
  <c r="DW94" i="54"/>
  <c r="DW95" i="54" s="1"/>
  <c r="DW96" i="54" s="1"/>
  <c r="DW97" i="54" s="1"/>
  <c r="DW98" i="54" s="1"/>
  <c r="DW99" i="54" s="1"/>
  <c r="DW100" i="54" s="1"/>
  <c r="DW101" i="54" s="1"/>
  <c r="DW102" i="54" s="1"/>
  <c r="DW103" i="54" s="1"/>
  <c r="EG17" i="54"/>
  <c r="EG18" i="54" s="1"/>
  <c r="EG19" i="54" s="1"/>
  <c r="EG20" i="54" s="1"/>
  <c r="EG21" i="54" s="1"/>
  <c r="EG22" i="54" s="1"/>
  <c r="EG23" i="54" s="1"/>
  <c r="EG24" i="54" s="1"/>
  <c r="EG25" i="54" s="1"/>
  <c r="EG26" i="54" s="1"/>
  <c r="EF6" i="54"/>
  <c r="EF7" i="54" s="1"/>
  <c r="EF8" i="54" s="1"/>
  <c r="EF9" i="54" s="1"/>
  <c r="EF10" i="54" s="1"/>
  <c r="EF11" i="54" s="1"/>
  <c r="EF12" i="54" s="1"/>
  <c r="EF13" i="54" s="1"/>
  <c r="EF14" i="54" s="1"/>
  <c r="EF15" i="54" s="1"/>
  <c r="EG138" i="54"/>
  <c r="EG139" i="54" s="1"/>
  <c r="EG140" i="54" s="1"/>
  <c r="EG141" i="54" s="1"/>
  <c r="EG142" i="54" s="1"/>
  <c r="EG143" i="54" s="1"/>
  <c r="EG144" i="54" s="1"/>
  <c r="EG145" i="54" s="1"/>
  <c r="EG146" i="54" s="1"/>
  <c r="EG147" i="54" s="1"/>
  <c r="EI28" i="54"/>
  <c r="EI29" i="54" s="1"/>
  <c r="EI30" i="54" s="1"/>
  <c r="EI31" i="54" s="1"/>
  <c r="EI32" i="54" s="1"/>
  <c r="EI33" i="54" s="1"/>
  <c r="EI34" i="54" s="1"/>
  <c r="EI35" i="54" s="1"/>
  <c r="EI36" i="54" s="1"/>
  <c r="EI37" i="54" s="1"/>
  <c r="DV105" i="54"/>
  <c r="DV106" i="54" s="1"/>
  <c r="DV107" i="54" s="1"/>
  <c r="DV108" i="54" s="1"/>
  <c r="DV109" i="54" s="1"/>
  <c r="DV110" i="54" s="1"/>
  <c r="DV111" i="54" s="1"/>
  <c r="DV112" i="54" s="1"/>
  <c r="DV113" i="54" s="1"/>
  <c r="DV114" i="54" s="1"/>
  <c r="EG237" i="54"/>
  <c r="EG238" i="54" s="1"/>
  <c r="EG239" i="54" s="1"/>
  <c r="EG240" i="54" s="1"/>
  <c r="EG241" i="54" s="1"/>
  <c r="EG242" i="54" s="1"/>
  <c r="EG243" i="54" s="1"/>
  <c r="EG244" i="54" s="1"/>
  <c r="EG245" i="54" s="1"/>
  <c r="EG246" i="54" s="1"/>
  <c r="EB171" i="54"/>
  <c r="EB172" i="54" s="1"/>
  <c r="EB173" i="54" s="1"/>
  <c r="EB174" i="54" s="1"/>
  <c r="EB175" i="54" s="1"/>
  <c r="EB176" i="54" s="1"/>
  <c r="EB177" i="54" s="1"/>
  <c r="EB178" i="54" s="1"/>
  <c r="EB179" i="54" s="1"/>
  <c r="EB180" i="54" s="1"/>
  <c r="EH61" i="54"/>
  <c r="EH62" i="54" s="1"/>
  <c r="EH63" i="54" s="1"/>
  <c r="EH64" i="54" s="1"/>
  <c r="EH65" i="54" s="1"/>
  <c r="EH66" i="54" s="1"/>
  <c r="EH67" i="54" s="1"/>
  <c r="EH68" i="54" s="1"/>
  <c r="EH69" i="54" s="1"/>
  <c r="EH70" i="54" s="1"/>
  <c r="EI61" i="54"/>
  <c r="EI62" i="54" s="1"/>
  <c r="EI63" i="54" s="1"/>
  <c r="EI64" i="54" s="1"/>
  <c r="EI65" i="54" s="1"/>
  <c r="EI66" i="54" s="1"/>
  <c r="EI67" i="54" s="1"/>
  <c r="EI68" i="54" s="1"/>
  <c r="EI69" i="54" s="1"/>
  <c r="EI70" i="54" s="1"/>
  <c r="EH281" i="54"/>
  <c r="EH282" i="54" s="1"/>
  <c r="EH283" i="54" s="1"/>
  <c r="EH284" i="54" s="1"/>
  <c r="EH285" i="54" s="1"/>
  <c r="EH286" i="54" s="1"/>
  <c r="EH287" i="54" s="1"/>
  <c r="EH288" i="54" s="1"/>
  <c r="EH289" i="54" s="1"/>
  <c r="EH290" i="54" s="1"/>
  <c r="EJ39" i="54"/>
  <c r="EJ40" i="54" s="1"/>
  <c r="EJ41" i="54" s="1"/>
  <c r="EJ42" i="54" s="1"/>
  <c r="EJ43" i="54" s="1"/>
  <c r="EJ44" i="54" s="1"/>
  <c r="EJ45" i="54" s="1"/>
  <c r="EJ46" i="54" s="1"/>
  <c r="EJ47" i="54" s="1"/>
  <c r="EJ48" i="54" s="1"/>
  <c r="EA116" i="54"/>
  <c r="EA117" i="54" s="1"/>
  <c r="EA118" i="54" s="1"/>
  <c r="EA119" i="54" s="1"/>
  <c r="EA120" i="54" s="1"/>
  <c r="EA121" i="54" s="1"/>
  <c r="EA122" i="54" s="1"/>
  <c r="EA123" i="54" s="1"/>
  <c r="EA124" i="54" s="1"/>
  <c r="EA125" i="54" s="1"/>
  <c r="EE116" i="54"/>
  <c r="EE117" i="54" s="1"/>
  <c r="EE118" i="54" s="1"/>
  <c r="EE119" i="54" s="1"/>
  <c r="EE120" i="54" s="1"/>
  <c r="EE121" i="54" s="1"/>
  <c r="EE122" i="54" s="1"/>
  <c r="EE123" i="54" s="1"/>
  <c r="EE124" i="54" s="1"/>
  <c r="EE125" i="54" s="1"/>
  <c r="EE206" i="54"/>
  <c r="EE207" i="54" s="1"/>
  <c r="EE208" i="54" s="1"/>
  <c r="EE209" i="54" s="1"/>
  <c r="EE210" i="54" s="1"/>
  <c r="EE211" i="54" s="1"/>
  <c r="EE212" i="54" s="1"/>
  <c r="EE213" i="54" s="1"/>
  <c r="DY83" i="54"/>
  <c r="DY84" i="54" s="1"/>
  <c r="DY85" i="54" s="1"/>
  <c r="DY86" i="54" s="1"/>
  <c r="DY87" i="54" s="1"/>
  <c r="DY88" i="54" s="1"/>
  <c r="DY89" i="54" s="1"/>
  <c r="DY90" i="54" s="1"/>
  <c r="DY91" i="54" s="1"/>
  <c r="DY92" i="54" s="1"/>
  <c r="EH270" i="54"/>
  <c r="EH271" i="54" s="1"/>
  <c r="EH272" i="54" s="1"/>
  <c r="EH273" i="54" s="1"/>
  <c r="EH274" i="54" s="1"/>
  <c r="EH275" i="54" s="1"/>
  <c r="EH276" i="54" s="1"/>
  <c r="EH277" i="54" s="1"/>
  <c r="EH278" i="54" s="1"/>
  <c r="EH279" i="54" s="1"/>
  <c r="EI270" i="54"/>
  <c r="EI271" i="54" s="1"/>
  <c r="EI272" i="54" s="1"/>
  <c r="EI273" i="54" s="1"/>
  <c r="EI274" i="54" s="1"/>
  <c r="EI275" i="54" s="1"/>
  <c r="EI276" i="54" s="1"/>
  <c r="EI277" i="54" s="1"/>
  <c r="EI278" i="54" s="1"/>
  <c r="EI279" i="54" s="1"/>
  <c r="EF160" i="54"/>
  <c r="EF161" i="54" s="1"/>
  <c r="EF162" i="54" s="1"/>
  <c r="EF163" i="54" s="1"/>
  <c r="EF164" i="54" s="1"/>
  <c r="EF165" i="54" s="1"/>
  <c r="EF166" i="54" s="1"/>
  <c r="EF167" i="54" s="1"/>
  <c r="EF168" i="54" s="1"/>
  <c r="EF169" i="54" s="1"/>
  <c r="DZ6" i="54"/>
  <c r="DZ7" i="54" s="1"/>
  <c r="DZ8" i="54" s="1"/>
  <c r="DZ9" i="54" s="1"/>
  <c r="DZ10" i="54" s="1"/>
  <c r="DZ11" i="54" s="1"/>
  <c r="DZ12" i="54" s="1"/>
  <c r="DZ13" i="54" s="1"/>
  <c r="DZ14" i="54" s="1"/>
  <c r="DZ15" i="54" s="1"/>
  <c r="EE138" i="54"/>
  <c r="EE139" i="54" s="1"/>
  <c r="EE140" i="54" s="1"/>
  <c r="EE141" i="54" s="1"/>
  <c r="EE142" i="54" s="1"/>
  <c r="EE143" i="54" s="1"/>
  <c r="EE144" i="54" s="1"/>
  <c r="EE145" i="54" s="1"/>
  <c r="EE146" i="54" s="1"/>
  <c r="EE147" i="54" s="1"/>
  <c r="EA106" i="54"/>
  <c r="EA107" i="54" s="1"/>
  <c r="EA108" i="54" s="1"/>
  <c r="EA109" i="54" s="1"/>
  <c r="EA110" i="54" s="1"/>
  <c r="EA111" i="54" s="1"/>
  <c r="EA112" i="54" s="1"/>
  <c r="EA113" i="54" s="1"/>
  <c r="EA114" i="54" s="1"/>
  <c r="EC237" i="54"/>
  <c r="EC238" i="54" s="1"/>
  <c r="EC239" i="54" s="1"/>
  <c r="EC240" i="54" s="1"/>
  <c r="EC241" i="54" s="1"/>
  <c r="EC242" i="54" s="1"/>
  <c r="EC243" i="54" s="1"/>
  <c r="EC244" i="54" s="1"/>
  <c r="EC245" i="54" s="1"/>
  <c r="EC246" i="54" s="1"/>
  <c r="EB237" i="54"/>
  <c r="EB238" i="54" s="1"/>
  <c r="EB239" i="54" s="1"/>
  <c r="EB240" i="54" s="1"/>
  <c r="EB241" i="54" s="1"/>
  <c r="EB242" i="54" s="1"/>
  <c r="EB243" i="54" s="1"/>
  <c r="EB244" i="54" s="1"/>
  <c r="EB245" i="54" s="1"/>
  <c r="EB246" i="54" s="1"/>
  <c r="EJ171" i="54"/>
  <c r="EJ172" i="54" s="1"/>
  <c r="EJ173" i="54" s="1"/>
  <c r="EJ174" i="54" s="1"/>
  <c r="EJ175" i="54" s="1"/>
  <c r="EJ176" i="54" s="1"/>
  <c r="EJ177" i="54" s="1"/>
  <c r="EJ178" i="54" s="1"/>
  <c r="EJ179" i="54" s="1"/>
  <c r="EJ180" i="54" s="1"/>
  <c r="EG171" i="54"/>
  <c r="EG172" i="54" s="1"/>
  <c r="EG173" i="54" s="1"/>
  <c r="EG174" i="54" s="1"/>
  <c r="EG175" i="54" s="1"/>
  <c r="EG176" i="54" s="1"/>
  <c r="EG177" i="54" s="1"/>
  <c r="EG178" i="54" s="1"/>
  <c r="EG179" i="54" s="1"/>
  <c r="EG180" i="54" s="1"/>
  <c r="DY182" i="54"/>
  <c r="DY183" i="54" s="1"/>
  <c r="DY184" i="54" s="1"/>
  <c r="DY185" i="54" s="1"/>
  <c r="DY186" i="54" s="1"/>
  <c r="DY187" i="54" s="1"/>
  <c r="DY188" i="54" s="1"/>
  <c r="DY189" i="54" s="1"/>
  <c r="DY190" i="54" s="1"/>
  <c r="DY191" i="54" s="1"/>
  <c r="EC72" i="54"/>
  <c r="EC73" i="54" s="1"/>
  <c r="EC74" i="54" s="1"/>
  <c r="EC75" i="54" s="1"/>
  <c r="EC76" i="54" s="1"/>
  <c r="EC77" i="54" s="1"/>
  <c r="EC78" i="54" s="1"/>
  <c r="EC79" i="54" s="1"/>
  <c r="EC80" i="54" s="1"/>
  <c r="EC81" i="54" s="1"/>
  <c r="ED194" i="54"/>
  <c r="ED195" i="54" s="1"/>
  <c r="ED196" i="54" s="1"/>
  <c r="ED197" i="54" s="1"/>
  <c r="ED198" i="54" s="1"/>
  <c r="ED199" i="54" s="1"/>
  <c r="ED200" i="54" s="1"/>
  <c r="ED201" i="54" s="1"/>
  <c r="ED202" i="54" s="1"/>
  <c r="EG248" i="54"/>
  <c r="EG249" i="54" s="1"/>
  <c r="EG250" i="54" s="1"/>
  <c r="EG251" i="54" s="1"/>
  <c r="EG252" i="54" s="1"/>
  <c r="EG253" i="54" s="1"/>
  <c r="EG254" i="54" s="1"/>
  <c r="EG255" i="54" s="1"/>
  <c r="EG256" i="54" s="1"/>
  <c r="EG257" i="54" s="1"/>
  <c r="EI215" i="54"/>
  <c r="EI216" i="54" s="1"/>
  <c r="EI217" i="54" s="1"/>
  <c r="EI218" i="54" s="1"/>
  <c r="EI219" i="54" s="1"/>
  <c r="EI220" i="54" s="1"/>
  <c r="EI221" i="54" s="1"/>
  <c r="EI222" i="54" s="1"/>
  <c r="EI223" i="54" s="1"/>
  <c r="EI224" i="54" s="1"/>
  <c r="DV39" i="54"/>
  <c r="DV40" i="54" s="1"/>
  <c r="DV41" i="54" s="1"/>
  <c r="DV42" i="54" s="1"/>
  <c r="DV43" i="54" s="1"/>
  <c r="DV44" i="54" s="1"/>
  <c r="DV45" i="54" s="1"/>
  <c r="DV46" i="54" s="1"/>
  <c r="DV47" i="54" s="1"/>
  <c r="DV48" i="54" s="1"/>
  <c r="EA51" i="54"/>
  <c r="EA52" i="54" s="1"/>
  <c r="EA53" i="54" s="1"/>
  <c r="EA54" i="54" s="1"/>
  <c r="EA55" i="54" s="1"/>
  <c r="EA56" i="54" s="1"/>
  <c r="EA57" i="54" s="1"/>
  <c r="EA58" i="54" s="1"/>
  <c r="EA59" i="54" s="1"/>
  <c r="DW270" i="54"/>
  <c r="DW271" i="54" s="1"/>
  <c r="DW272" i="54" s="1"/>
  <c r="DW273" i="54" s="1"/>
  <c r="DW274" i="54" s="1"/>
  <c r="DW275" i="54" s="1"/>
  <c r="DW276" i="54" s="1"/>
  <c r="DW277" i="54" s="1"/>
  <c r="DW278" i="54" s="1"/>
  <c r="DW279" i="54" s="1"/>
  <c r="DY28" i="54"/>
  <c r="DY29" i="54" s="1"/>
  <c r="DY30" i="54" s="1"/>
  <c r="DY31" i="54" s="1"/>
  <c r="DY32" i="54" s="1"/>
  <c r="DY33" i="54" s="1"/>
  <c r="DY34" i="54" s="1"/>
  <c r="DY35" i="54" s="1"/>
  <c r="DY36" i="54" s="1"/>
  <c r="DY37" i="54" s="1"/>
  <c r="DW171" i="54"/>
  <c r="DW172" i="54" s="1"/>
  <c r="DW173" i="54" s="1"/>
  <c r="DW174" i="54" s="1"/>
  <c r="DW175" i="54" s="1"/>
  <c r="DW176" i="54" s="1"/>
  <c r="DW177" i="54" s="1"/>
  <c r="DW178" i="54" s="1"/>
  <c r="DW179" i="54" s="1"/>
  <c r="DW180" i="54" s="1"/>
  <c r="EB182" i="54"/>
  <c r="EB183" i="54" s="1"/>
  <c r="EB184" i="54" s="1"/>
  <c r="EB185" i="54" s="1"/>
  <c r="EB186" i="54" s="1"/>
  <c r="EB187" i="54" s="1"/>
  <c r="EB188" i="54" s="1"/>
  <c r="EB189" i="54" s="1"/>
  <c r="EB190" i="54" s="1"/>
  <c r="EB191" i="54" s="1"/>
  <c r="EI74" i="54"/>
  <c r="EI75" i="54" s="1"/>
  <c r="EI76" i="54" s="1"/>
  <c r="EI77" i="54" s="1"/>
  <c r="EI78" i="54" s="1"/>
  <c r="EI79" i="54" s="1"/>
  <c r="EI80" i="54" s="1"/>
  <c r="EI81" i="54" s="1"/>
  <c r="DW282" i="54"/>
  <c r="DW283" i="54" s="1"/>
  <c r="DW284" i="54" s="1"/>
  <c r="DW285" i="54" s="1"/>
  <c r="DW286" i="54" s="1"/>
  <c r="DW287" i="54" s="1"/>
  <c r="DW288" i="54" s="1"/>
  <c r="DW289" i="54" s="1"/>
  <c r="DW290" i="54" s="1"/>
  <c r="ED39" i="54"/>
  <c r="ED40" i="54" s="1"/>
  <c r="ED41" i="54" s="1"/>
  <c r="ED42" i="54" s="1"/>
  <c r="ED43" i="54" s="1"/>
  <c r="ED44" i="54" s="1"/>
  <c r="ED45" i="54" s="1"/>
  <c r="ED46" i="54" s="1"/>
  <c r="ED47" i="54" s="1"/>
  <c r="ED48" i="54" s="1"/>
  <c r="DY204" i="54"/>
  <c r="DY205" i="54" s="1"/>
  <c r="DY206" i="54" s="1"/>
  <c r="DY207" i="54" s="1"/>
  <c r="DY208" i="54" s="1"/>
  <c r="DY209" i="54" s="1"/>
  <c r="DY210" i="54" s="1"/>
  <c r="DY211" i="54" s="1"/>
  <c r="DY212" i="54" s="1"/>
  <c r="DY213" i="54" s="1"/>
  <c r="ED270" i="54"/>
  <c r="ED271" i="54" s="1"/>
  <c r="ED272" i="54" s="1"/>
  <c r="ED273" i="54" s="1"/>
  <c r="ED274" i="54" s="1"/>
  <c r="ED275" i="54" s="1"/>
  <c r="ED276" i="54" s="1"/>
  <c r="ED277" i="54" s="1"/>
  <c r="ED278" i="54" s="1"/>
  <c r="ED279" i="54" s="1"/>
  <c r="EE6" i="54"/>
  <c r="EE7" i="54" s="1"/>
  <c r="EE8" i="54" s="1"/>
  <c r="EE9" i="54" s="1"/>
  <c r="EE10" i="54" s="1"/>
  <c r="EE11" i="54" s="1"/>
  <c r="EE12" i="54" s="1"/>
  <c r="EE13" i="54" s="1"/>
  <c r="EE14" i="54" s="1"/>
  <c r="EE15" i="54" s="1"/>
  <c r="DZ249" i="54"/>
  <c r="DZ250" i="54" s="1"/>
  <c r="DZ251" i="54" s="1"/>
  <c r="DZ252" i="54" s="1"/>
  <c r="DZ253" i="54" s="1"/>
  <c r="DZ254" i="54" s="1"/>
  <c r="DZ255" i="54" s="1"/>
  <c r="DZ256" i="54" s="1"/>
  <c r="DZ257" i="54" s="1"/>
  <c r="DY248" i="54"/>
  <c r="DY249" i="54" s="1"/>
  <c r="DY250" i="54" s="1"/>
  <c r="DY251" i="54" s="1"/>
  <c r="DY252" i="54" s="1"/>
  <c r="DY253" i="54" s="1"/>
  <c r="DY254" i="54" s="1"/>
  <c r="DY255" i="54" s="1"/>
  <c r="DY256" i="54" s="1"/>
  <c r="DY257" i="54" s="1"/>
  <c r="DY150" i="54"/>
  <c r="DY151" i="54" s="1"/>
  <c r="DY152" i="54" s="1"/>
  <c r="DY153" i="54" s="1"/>
  <c r="DY154" i="54" s="1"/>
  <c r="DY155" i="54" s="1"/>
  <c r="DY156" i="54" s="1"/>
  <c r="DY157" i="54" s="1"/>
  <c r="DY158" i="54" s="1"/>
  <c r="EI204" i="54"/>
  <c r="EI205" i="54" s="1"/>
  <c r="EI206" i="54" s="1"/>
  <c r="EI207" i="54" s="1"/>
  <c r="EI208" i="54" s="1"/>
  <c r="EI209" i="54" s="1"/>
  <c r="EI210" i="54" s="1"/>
  <c r="EI211" i="54" s="1"/>
  <c r="EI212" i="54" s="1"/>
  <c r="EI213" i="54" s="1"/>
  <c r="EF84" i="54"/>
  <c r="EF85" i="54" s="1"/>
  <c r="EF86" i="54" s="1"/>
  <c r="EF87" i="54" s="1"/>
  <c r="EF88" i="54" s="1"/>
  <c r="EF89" i="54" s="1"/>
  <c r="EF90" i="54" s="1"/>
  <c r="EF91" i="54" s="1"/>
  <c r="EF92" i="54" s="1"/>
  <c r="DZ94" i="54"/>
  <c r="DZ95" i="54" s="1"/>
  <c r="DZ96" i="54" s="1"/>
  <c r="DZ97" i="54" s="1"/>
  <c r="DZ98" i="54" s="1"/>
  <c r="DZ99" i="54" s="1"/>
  <c r="DZ100" i="54" s="1"/>
  <c r="DZ101" i="54" s="1"/>
  <c r="DZ102" i="54" s="1"/>
  <c r="DZ103" i="54" s="1"/>
  <c r="EH138" i="54"/>
  <c r="EH139" i="54" s="1"/>
  <c r="EH140" i="54" s="1"/>
  <c r="EH141" i="54" s="1"/>
  <c r="EH142" i="54" s="1"/>
  <c r="EH143" i="54" s="1"/>
  <c r="EH144" i="54" s="1"/>
  <c r="EH145" i="54" s="1"/>
  <c r="EH146" i="54" s="1"/>
  <c r="EH147" i="54" s="1"/>
  <c r="EE171" i="54"/>
  <c r="EE172" i="54" s="1"/>
  <c r="EE173" i="54" s="1"/>
  <c r="EE174" i="54" s="1"/>
  <c r="EE175" i="54" s="1"/>
  <c r="EE176" i="54" s="1"/>
  <c r="EE177" i="54" s="1"/>
  <c r="EE178" i="54" s="1"/>
  <c r="EE179" i="54" s="1"/>
  <c r="EE180" i="54" s="1"/>
  <c r="EC171" i="54"/>
  <c r="EC172" i="54" s="1"/>
  <c r="EC173" i="54" s="1"/>
  <c r="EC174" i="54" s="1"/>
  <c r="EC175" i="54" s="1"/>
  <c r="EC176" i="54" s="1"/>
  <c r="EC177" i="54" s="1"/>
  <c r="EC178" i="54" s="1"/>
  <c r="EC179" i="54" s="1"/>
  <c r="EC180" i="54" s="1"/>
  <c r="DX72" i="54"/>
  <c r="DX73" i="54" s="1"/>
  <c r="DX74" i="54" s="1"/>
  <c r="DX75" i="54" s="1"/>
  <c r="DX76" i="54" s="1"/>
  <c r="DX77" i="54" s="1"/>
  <c r="DX78" i="54" s="1"/>
  <c r="DX79" i="54" s="1"/>
  <c r="DX80" i="54" s="1"/>
  <c r="DX81" i="54" s="1"/>
  <c r="EG281" i="54"/>
  <c r="EG282" i="54" s="1"/>
  <c r="EG283" i="54" s="1"/>
  <c r="EG284" i="54" s="1"/>
  <c r="EG285" i="54" s="1"/>
  <c r="EG286" i="54" s="1"/>
  <c r="EG287" i="54" s="1"/>
  <c r="EG288" i="54" s="1"/>
  <c r="EG289" i="54" s="1"/>
  <c r="EG290" i="54" s="1"/>
  <c r="EH39" i="54"/>
  <c r="EH40" i="54" s="1"/>
  <c r="EH41" i="54" s="1"/>
  <c r="EH42" i="54" s="1"/>
  <c r="EH43" i="54" s="1"/>
  <c r="EH44" i="54" s="1"/>
  <c r="EH45" i="54" s="1"/>
  <c r="EH46" i="54" s="1"/>
  <c r="EH47" i="54" s="1"/>
  <c r="EH48" i="54" s="1"/>
  <c r="EG39" i="54"/>
  <c r="EG40" i="54" s="1"/>
  <c r="EG41" i="54" s="1"/>
  <c r="EG42" i="54" s="1"/>
  <c r="EG43" i="54" s="1"/>
  <c r="EG44" i="54" s="1"/>
  <c r="EG45" i="54" s="1"/>
  <c r="EG46" i="54" s="1"/>
  <c r="EG47" i="54" s="1"/>
  <c r="EG48" i="54" s="1"/>
  <c r="EF39" i="54"/>
  <c r="EF40" i="54" s="1"/>
  <c r="EF41" i="54" s="1"/>
  <c r="EF42" i="54" s="1"/>
  <c r="EF43" i="54" s="1"/>
  <c r="EF44" i="54" s="1"/>
  <c r="EF45" i="54" s="1"/>
  <c r="EF46" i="54" s="1"/>
  <c r="EF47" i="54" s="1"/>
  <c r="EF48" i="54" s="1"/>
  <c r="EJ270" i="54"/>
  <c r="EJ271" i="54" s="1"/>
  <c r="EJ272" i="54" s="1"/>
  <c r="EJ273" i="54" s="1"/>
  <c r="EJ274" i="54" s="1"/>
  <c r="EJ275" i="54" s="1"/>
  <c r="EJ276" i="54" s="1"/>
  <c r="EJ277" i="54" s="1"/>
  <c r="EJ278" i="54" s="1"/>
  <c r="EJ279" i="54" s="1"/>
  <c r="EG270" i="54"/>
  <c r="EG271" i="54" s="1"/>
  <c r="EG272" i="54" s="1"/>
  <c r="EG273" i="54" s="1"/>
  <c r="EG274" i="54" s="1"/>
  <c r="EG275" i="54" s="1"/>
  <c r="EG276" i="54" s="1"/>
  <c r="EG277" i="54" s="1"/>
  <c r="EG278" i="54" s="1"/>
  <c r="EG279" i="54" s="1"/>
  <c r="DY6" i="54"/>
  <c r="DY7" i="54" s="1"/>
  <c r="DY8" i="54" s="1"/>
  <c r="DY9" i="54" s="1"/>
  <c r="DY10" i="54" s="1"/>
  <c r="DY11" i="54" s="1"/>
  <c r="DY12" i="54" s="1"/>
  <c r="DY13" i="54" s="1"/>
  <c r="DY14" i="54" s="1"/>
  <c r="DY15" i="54" s="1"/>
  <c r="ED128" i="54"/>
  <c r="ED129" i="54" s="1"/>
  <c r="ED130" i="54" s="1"/>
  <c r="ED131" i="54" s="1"/>
  <c r="ED132" i="54" s="1"/>
  <c r="ED133" i="54" s="1"/>
  <c r="ED134" i="54" s="1"/>
  <c r="ED135" i="54" s="1"/>
  <c r="ED136" i="54" s="1"/>
  <c r="EA138" i="54"/>
  <c r="EA139" i="54" s="1"/>
  <c r="EA140" i="54" s="1"/>
  <c r="EA141" i="54" s="1"/>
  <c r="EA142" i="54" s="1"/>
  <c r="EA143" i="54" s="1"/>
  <c r="EA144" i="54" s="1"/>
  <c r="EA145" i="54" s="1"/>
  <c r="EA146" i="54" s="1"/>
  <c r="EA147" i="54" s="1"/>
  <c r="ED138" i="54"/>
  <c r="ED139" i="54" s="1"/>
  <c r="ED140" i="54" s="1"/>
  <c r="ED141" i="54" s="1"/>
  <c r="ED142" i="54" s="1"/>
  <c r="ED143" i="54" s="1"/>
  <c r="ED144" i="54" s="1"/>
  <c r="ED145" i="54" s="1"/>
  <c r="ED146" i="54" s="1"/>
  <c r="ED147" i="54" s="1"/>
  <c r="EE237" i="54"/>
  <c r="EE238" i="54" s="1"/>
  <c r="EE239" i="54" s="1"/>
  <c r="EE240" i="54" s="1"/>
  <c r="EE241" i="54" s="1"/>
  <c r="EE242" i="54" s="1"/>
  <c r="EE243" i="54" s="1"/>
  <c r="EE244" i="54" s="1"/>
  <c r="EE245" i="54" s="1"/>
  <c r="EE246" i="54" s="1"/>
  <c r="EH171" i="54"/>
  <c r="EH172" i="54" s="1"/>
  <c r="EH173" i="54" s="1"/>
  <c r="EH174" i="54" s="1"/>
  <c r="EH175" i="54" s="1"/>
  <c r="EH176" i="54" s="1"/>
  <c r="EH177" i="54" s="1"/>
  <c r="EH178" i="54" s="1"/>
  <c r="EH179" i="54" s="1"/>
  <c r="EH180" i="54" s="1"/>
  <c r="EI171" i="54"/>
  <c r="EI172" i="54" s="1"/>
  <c r="EI173" i="54" s="1"/>
  <c r="EI174" i="54" s="1"/>
  <c r="EI175" i="54" s="1"/>
  <c r="EI176" i="54" s="1"/>
  <c r="EI177" i="54" s="1"/>
  <c r="EI178" i="54" s="1"/>
  <c r="EI179" i="54" s="1"/>
  <c r="EI180" i="54" s="1"/>
  <c r="EF171" i="54"/>
  <c r="EF172" i="54" s="1"/>
  <c r="EF173" i="54" s="1"/>
  <c r="EF174" i="54" s="1"/>
  <c r="EF175" i="54" s="1"/>
  <c r="EF176" i="54" s="1"/>
  <c r="EF177" i="54" s="1"/>
  <c r="EF178" i="54" s="1"/>
  <c r="EF179" i="54" s="1"/>
  <c r="EF180" i="54" s="1"/>
  <c r="EA72" i="54"/>
  <c r="EA73" i="54" s="1"/>
  <c r="EA74" i="54" s="1"/>
  <c r="EA75" i="54" s="1"/>
  <c r="EA76" i="54" s="1"/>
  <c r="EA77" i="54" s="1"/>
  <c r="EA78" i="54" s="1"/>
  <c r="EA79" i="54" s="1"/>
  <c r="EA80" i="54" s="1"/>
  <c r="EA81" i="54" s="1"/>
  <c r="EE72" i="54"/>
  <c r="EE73" i="54" s="1"/>
  <c r="EE74" i="54" s="1"/>
  <c r="EE75" i="54" s="1"/>
  <c r="EE76" i="54" s="1"/>
  <c r="EE77" i="54" s="1"/>
  <c r="EE78" i="54" s="1"/>
  <c r="EE79" i="54" s="1"/>
  <c r="EE80" i="54" s="1"/>
  <c r="EE81" i="54" s="1"/>
  <c r="DV270" i="54"/>
  <c r="DV271" i="54" s="1"/>
  <c r="DV272" i="54" s="1"/>
  <c r="DV273" i="54" s="1"/>
  <c r="DV274" i="54" s="1"/>
  <c r="DV275" i="54" s="1"/>
  <c r="DV276" i="54" s="1"/>
  <c r="DV277" i="54" s="1"/>
  <c r="DV278" i="54" s="1"/>
  <c r="DV279" i="54" s="1"/>
  <c r="EG94" i="54"/>
  <c r="EG95" i="54" s="1"/>
  <c r="EG96" i="54" s="1"/>
  <c r="EG97" i="54" s="1"/>
  <c r="EG98" i="54" s="1"/>
  <c r="EG99" i="54" s="1"/>
  <c r="EG100" i="54" s="1"/>
  <c r="EG101" i="54" s="1"/>
  <c r="EG102" i="54" s="1"/>
  <c r="EG103" i="54" s="1"/>
  <c r="EA17" i="54"/>
  <c r="EA18" i="54" s="1"/>
  <c r="EA19" i="54" s="1"/>
  <c r="EA20" i="54" s="1"/>
  <c r="EA21" i="54" s="1"/>
  <c r="EA22" i="54" s="1"/>
  <c r="EA23" i="54" s="1"/>
  <c r="EA24" i="54" s="1"/>
  <c r="EA25" i="54" s="1"/>
  <c r="EA26" i="54" s="1"/>
  <c r="EB17" i="54"/>
  <c r="EB18" i="54" s="1"/>
  <c r="EB19" i="54" s="1"/>
  <c r="EB20" i="54" s="1"/>
  <c r="EB21" i="54" s="1"/>
  <c r="EB22" i="54" s="1"/>
  <c r="EB23" i="54" s="1"/>
  <c r="EB24" i="54" s="1"/>
  <c r="EB25" i="54" s="1"/>
  <c r="EB26" i="54" s="1"/>
  <c r="ED160" i="54"/>
  <c r="ED161" i="54" s="1"/>
  <c r="ED162" i="54" s="1"/>
  <c r="ED163" i="54" s="1"/>
  <c r="ED164" i="54" s="1"/>
  <c r="ED165" i="54" s="1"/>
  <c r="ED166" i="54" s="1"/>
  <c r="ED167" i="54" s="1"/>
  <c r="ED168" i="54" s="1"/>
  <c r="ED169" i="54" s="1"/>
  <c r="DW237" i="54"/>
  <c r="DW238" i="54" s="1"/>
  <c r="DW239" i="54" s="1"/>
  <c r="DW240" i="54" s="1"/>
  <c r="DW241" i="54" s="1"/>
  <c r="DW242" i="54" s="1"/>
  <c r="DW243" i="54" s="1"/>
  <c r="DW244" i="54" s="1"/>
  <c r="DW245" i="54" s="1"/>
  <c r="DW246" i="54" s="1"/>
  <c r="DX171" i="54"/>
  <c r="DX172" i="54" s="1"/>
  <c r="DX173" i="54" s="1"/>
  <c r="DX174" i="54" s="1"/>
  <c r="DX175" i="54" s="1"/>
  <c r="DX176" i="54" s="1"/>
  <c r="DX177" i="54" s="1"/>
  <c r="DX178" i="54" s="1"/>
  <c r="DX179" i="54" s="1"/>
  <c r="DX180" i="54" s="1"/>
  <c r="EG72" i="54"/>
  <c r="EG73" i="54" s="1"/>
  <c r="EG74" i="54" s="1"/>
  <c r="EG75" i="54" s="1"/>
  <c r="EG76" i="54" s="1"/>
  <c r="EG77" i="54" s="1"/>
  <c r="EG78" i="54" s="1"/>
  <c r="EG79" i="54" s="1"/>
  <c r="EG80" i="54" s="1"/>
  <c r="EG81" i="54" s="1"/>
  <c r="DV281" i="54"/>
  <c r="DV282" i="54" s="1"/>
  <c r="DV283" i="54" s="1"/>
  <c r="DV284" i="54" s="1"/>
  <c r="DV285" i="54" s="1"/>
  <c r="DV286" i="54" s="1"/>
  <c r="DV287" i="54" s="1"/>
  <c r="DV288" i="54" s="1"/>
  <c r="DV289" i="54" s="1"/>
  <c r="DV290" i="54" s="1"/>
  <c r="EC39" i="54"/>
  <c r="EC40" i="54" s="1"/>
  <c r="EC41" i="54" s="1"/>
  <c r="EC42" i="54" s="1"/>
  <c r="EC43" i="54" s="1"/>
  <c r="EC44" i="54" s="1"/>
  <c r="EC45" i="54" s="1"/>
  <c r="EC46" i="54" s="1"/>
  <c r="EC47" i="54" s="1"/>
  <c r="EC48" i="54" s="1"/>
  <c r="ED226" i="54"/>
  <c r="ED227" i="54" s="1"/>
  <c r="ED228" i="54" s="1"/>
  <c r="ED229" i="54" s="1"/>
  <c r="ED230" i="54" s="1"/>
  <c r="ED231" i="54" s="1"/>
  <c r="ED232" i="54" s="1"/>
  <c r="ED233" i="54" s="1"/>
  <c r="ED234" i="54" s="1"/>
  <c r="ED235" i="54" s="1"/>
  <c r="DV204" i="54"/>
  <c r="DV205" i="54" s="1"/>
  <c r="DV206" i="54" s="1"/>
  <c r="DV207" i="54" s="1"/>
  <c r="DV208" i="54" s="1"/>
  <c r="DV209" i="54" s="1"/>
  <c r="DV210" i="54" s="1"/>
  <c r="DV211" i="54" s="1"/>
  <c r="DV212" i="54" s="1"/>
  <c r="DV213" i="54" s="1"/>
  <c r="DZ204" i="54"/>
  <c r="DZ205" i="54" s="1"/>
  <c r="DZ206" i="54" s="1"/>
  <c r="DZ207" i="54" s="1"/>
  <c r="DZ208" i="54" s="1"/>
  <c r="DZ209" i="54" s="1"/>
  <c r="DZ210" i="54" s="1"/>
  <c r="DZ211" i="54" s="1"/>
  <c r="DZ212" i="54" s="1"/>
  <c r="DZ213" i="54" s="1"/>
  <c r="EC83" i="54"/>
  <c r="EC84" i="54" s="1"/>
  <c r="EC85" i="54" s="1"/>
  <c r="EC86" i="54" s="1"/>
  <c r="EC87" i="54" s="1"/>
  <c r="EC88" i="54" s="1"/>
  <c r="EC89" i="54" s="1"/>
  <c r="EC90" i="54" s="1"/>
  <c r="EC91" i="54" s="1"/>
  <c r="EC92" i="54" s="1"/>
  <c r="DV160" i="54"/>
  <c r="DV161" i="54" s="1"/>
  <c r="DV162" i="54" s="1"/>
  <c r="DV163" i="54" s="1"/>
  <c r="DV164" i="54" s="1"/>
  <c r="DV165" i="54" s="1"/>
  <c r="DV166" i="54" s="1"/>
  <c r="DV167" i="54" s="1"/>
  <c r="DV168" i="54" s="1"/>
  <c r="DV169" i="54" s="1"/>
  <c r="DZ160" i="54"/>
  <c r="DZ161" i="54" s="1"/>
  <c r="DZ162" i="54" s="1"/>
  <c r="DZ163" i="54" s="1"/>
  <c r="DZ164" i="54" s="1"/>
  <c r="DZ165" i="54" s="1"/>
  <c r="DZ166" i="54" s="1"/>
  <c r="DZ167" i="54" s="1"/>
  <c r="DZ168" i="54" s="1"/>
  <c r="DZ169" i="54" s="1"/>
  <c r="EB6" i="54"/>
  <c r="EB7" i="54" s="1"/>
  <c r="EB8" i="54" s="1"/>
  <c r="EB9" i="54" s="1"/>
  <c r="EB10" i="54" s="1"/>
  <c r="EB11" i="54" s="1"/>
  <c r="EB12" i="54" s="1"/>
  <c r="EB13" i="54" s="1"/>
  <c r="EB14" i="54" s="1"/>
  <c r="EB15" i="54" s="1"/>
  <c r="EI105" i="54"/>
  <c r="EI106" i="54" s="1"/>
  <c r="EI107" i="54" s="1"/>
  <c r="EI108" i="54" s="1"/>
  <c r="EI109" i="54" s="1"/>
  <c r="EI110" i="54" s="1"/>
  <c r="EI111" i="54" s="1"/>
  <c r="EI112" i="54" s="1"/>
  <c r="EI113" i="54" s="1"/>
  <c r="EI114" i="54" s="1"/>
  <c r="EJ182" i="54"/>
  <c r="EJ183" i="54" s="1"/>
  <c r="EJ184" i="54" s="1"/>
  <c r="EJ185" i="54" s="1"/>
  <c r="EJ186" i="54" s="1"/>
  <c r="EJ187" i="54" s="1"/>
  <c r="EJ188" i="54" s="1"/>
  <c r="EJ189" i="54" s="1"/>
  <c r="EJ190" i="54" s="1"/>
  <c r="EJ191" i="54" s="1"/>
  <c r="DY61" i="54"/>
  <c r="DY62" i="54" s="1"/>
  <c r="DY63" i="54" s="1"/>
  <c r="DY64" i="54" s="1"/>
  <c r="DY65" i="54" s="1"/>
  <c r="DY66" i="54" s="1"/>
  <c r="DY67" i="54" s="1"/>
  <c r="DY68" i="54" s="1"/>
  <c r="DY69" i="54" s="1"/>
  <c r="DY70" i="54" s="1"/>
  <c r="DZ61" i="54"/>
  <c r="DZ62" i="54" s="1"/>
  <c r="DZ63" i="54" s="1"/>
  <c r="DZ64" i="54" s="1"/>
  <c r="DZ65" i="54" s="1"/>
  <c r="DZ66" i="54" s="1"/>
  <c r="DZ67" i="54" s="1"/>
  <c r="DZ68" i="54" s="1"/>
  <c r="DZ69" i="54" s="1"/>
  <c r="DZ70" i="54" s="1"/>
  <c r="EA281" i="54"/>
  <c r="EA282" i="54" s="1"/>
  <c r="EA283" i="54" s="1"/>
  <c r="EA284" i="54" s="1"/>
  <c r="EA285" i="54" s="1"/>
  <c r="EA286" i="54" s="1"/>
  <c r="EA287" i="54" s="1"/>
  <c r="EA288" i="54" s="1"/>
  <c r="EA289" i="54" s="1"/>
  <c r="EA290" i="54" s="1"/>
  <c r="EC215" i="54"/>
  <c r="EC216" i="54" s="1"/>
  <c r="EC217" i="54" s="1"/>
  <c r="EC218" i="54" s="1"/>
  <c r="EC219" i="54" s="1"/>
  <c r="EC220" i="54" s="1"/>
  <c r="EC221" i="54" s="1"/>
  <c r="EC222" i="54" s="1"/>
  <c r="EC223" i="54" s="1"/>
  <c r="EC224" i="54" s="1"/>
  <c r="EB215" i="54"/>
  <c r="EB216" i="54" s="1"/>
  <c r="EB217" i="54" s="1"/>
  <c r="EB218" i="54" s="1"/>
  <c r="EB219" i="54" s="1"/>
  <c r="EB220" i="54" s="1"/>
  <c r="EB221" i="54" s="1"/>
  <c r="EB222" i="54" s="1"/>
  <c r="EB223" i="54" s="1"/>
  <c r="EB224" i="54" s="1"/>
  <c r="EF226" i="54"/>
  <c r="EF227" i="54" s="1"/>
  <c r="EF228" i="54" s="1"/>
  <c r="EF229" i="54" s="1"/>
  <c r="EF230" i="54" s="1"/>
  <c r="EF231" i="54" s="1"/>
  <c r="EF232" i="54" s="1"/>
  <c r="EF233" i="54" s="1"/>
  <c r="EF234" i="54" s="1"/>
  <c r="EF235" i="54" s="1"/>
  <c r="EI116" i="54"/>
  <c r="EI117" i="54" s="1"/>
  <c r="EI118" i="54" s="1"/>
  <c r="EI119" i="54" s="1"/>
  <c r="EI120" i="54" s="1"/>
  <c r="EI121" i="54" s="1"/>
  <c r="EI122" i="54" s="1"/>
  <c r="EI123" i="54" s="1"/>
  <c r="EI124" i="54" s="1"/>
  <c r="EI125" i="54" s="1"/>
  <c r="ED259" i="54"/>
  <c r="ED260" i="54" s="1"/>
  <c r="ED261" i="54" s="1"/>
  <c r="ED262" i="54" s="1"/>
  <c r="ED263" i="54" s="1"/>
  <c r="ED264" i="54" s="1"/>
  <c r="ED265" i="54" s="1"/>
  <c r="ED266" i="54" s="1"/>
  <c r="ED267" i="54" s="1"/>
  <c r="ED268" i="54" s="1"/>
  <c r="DX94" i="54"/>
  <c r="DX95" i="54" s="1"/>
  <c r="DX96" i="54" s="1"/>
  <c r="DX97" i="54" s="1"/>
  <c r="DX98" i="54" s="1"/>
  <c r="DX99" i="54" s="1"/>
  <c r="DX100" i="54" s="1"/>
  <c r="DX101" i="54" s="1"/>
  <c r="DX102" i="54" s="1"/>
  <c r="DX103" i="54" s="1"/>
  <c r="DY94" i="54"/>
  <c r="DY95" i="54" s="1"/>
  <c r="DY96" i="54" s="1"/>
  <c r="DY97" i="54" s="1"/>
  <c r="DY98" i="54" s="1"/>
  <c r="DY99" i="54" s="1"/>
  <c r="DY100" i="54" s="1"/>
  <c r="DY101" i="54" s="1"/>
  <c r="DY102" i="54" s="1"/>
  <c r="DY103" i="54" s="1"/>
  <c r="EJ6" i="54"/>
  <c r="EJ7" i="54" s="1"/>
  <c r="EJ8" i="54" s="1"/>
  <c r="EJ9" i="54" s="1"/>
  <c r="EJ10" i="54" s="1"/>
  <c r="EJ11" i="54" s="1"/>
  <c r="EJ12" i="54" s="1"/>
  <c r="EJ13" i="54" s="1"/>
  <c r="EJ14" i="54" s="1"/>
  <c r="EJ15" i="54" s="1"/>
  <c r="EI6" i="54"/>
  <c r="EI7" i="54" s="1"/>
  <c r="EI8" i="54" s="1"/>
  <c r="EI9" i="54" s="1"/>
  <c r="EI10" i="54" s="1"/>
  <c r="EI11" i="54" s="1"/>
  <c r="EI12" i="54" s="1"/>
  <c r="EI13" i="54" s="1"/>
  <c r="EI14" i="54" s="1"/>
  <c r="EI15" i="54" s="1"/>
  <c r="EJ138" i="54"/>
  <c r="EJ139" i="54" s="1"/>
  <c r="EJ140" i="54" s="1"/>
  <c r="EJ141" i="54" s="1"/>
  <c r="EJ142" i="54" s="1"/>
  <c r="EJ143" i="54" s="1"/>
  <c r="EJ144" i="54" s="1"/>
  <c r="EJ145" i="54" s="1"/>
  <c r="EJ146" i="54" s="1"/>
  <c r="EJ147" i="54" s="1"/>
  <c r="EI138" i="54"/>
  <c r="EI139" i="54" s="1"/>
  <c r="EI140" i="54" s="1"/>
  <c r="EI141" i="54" s="1"/>
  <c r="EI142" i="54" s="1"/>
  <c r="EI143" i="54" s="1"/>
  <c r="EI144" i="54" s="1"/>
  <c r="EI145" i="54" s="1"/>
  <c r="EI146" i="54" s="1"/>
  <c r="EI147" i="54" s="1"/>
  <c r="EH28" i="54"/>
  <c r="EH29" i="54" s="1"/>
  <c r="EH30" i="54" s="1"/>
  <c r="EH31" i="54" s="1"/>
  <c r="EH32" i="54" s="1"/>
  <c r="EH33" i="54" s="1"/>
  <c r="EH34" i="54" s="1"/>
  <c r="EH35" i="54" s="1"/>
  <c r="EH36" i="54" s="1"/>
  <c r="EH37" i="54" s="1"/>
  <c r="EG28" i="54"/>
  <c r="EG29" i="54" s="1"/>
  <c r="EG30" i="54" s="1"/>
  <c r="EG31" i="54" s="1"/>
  <c r="EG32" i="54" s="1"/>
  <c r="EG33" i="54" s="1"/>
  <c r="EG34" i="54" s="1"/>
  <c r="EG35" i="54" s="1"/>
  <c r="EG36" i="54" s="1"/>
  <c r="EG37" i="54" s="1"/>
  <c r="DZ105" i="54"/>
  <c r="DZ106" i="54" s="1"/>
  <c r="DZ107" i="54" s="1"/>
  <c r="DZ108" i="54" s="1"/>
  <c r="DZ109" i="54" s="1"/>
  <c r="DZ110" i="54" s="1"/>
  <c r="DZ111" i="54" s="1"/>
  <c r="DZ112" i="54" s="1"/>
  <c r="DZ113" i="54" s="1"/>
  <c r="DZ114" i="54" s="1"/>
  <c r="EH237" i="54"/>
  <c r="EH238" i="54" s="1"/>
  <c r="EH239" i="54" s="1"/>
  <c r="EH240" i="54" s="1"/>
  <c r="EH241" i="54" s="1"/>
  <c r="EH242" i="54" s="1"/>
  <c r="EH243" i="54" s="1"/>
  <c r="EH244" i="54" s="1"/>
  <c r="EH245" i="54" s="1"/>
  <c r="EH246" i="54" s="1"/>
  <c r="EJ237" i="54"/>
  <c r="EJ238" i="54" s="1"/>
  <c r="EJ239" i="54" s="1"/>
  <c r="EJ240" i="54" s="1"/>
  <c r="EJ241" i="54" s="1"/>
  <c r="EJ242" i="54" s="1"/>
  <c r="EJ243" i="54" s="1"/>
  <c r="EJ244" i="54" s="1"/>
  <c r="EJ245" i="54" s="1"/>
  <c r="EJ246" i="54" s="1"/>
  <c r="EF237" i="54"/>
  <c r="EF238" i="54" s="1"/>
  <c r="EF239" i="54" s="1"/>
  <c r="EF240" i="54" s="1"/>
  <c r="EF241" i="54" s="1"/>
  <c r="EF242" i="54" s="1"/>
  <c r="EF243" i="54" s="1"/>
  <c r="EF244" i="54" s="1"/>
  <c r="EF245" i="54" s="1"/>
  <c r="EF246" i="54" s="1"/>
  <c r="EA171" i="54"/>
  <c r="EA172" i="54" s="1"/>
  <c r="EA173" i="54" s="1"/>
  <c r="EA174" i="54" s="1"/>
  <c r="EA175" i="54" s="1"/>
  <c r="EA176" i="54" s="1"/>
  <c r="EA177" i="54" s="1"/>
  <c r="EA178" i="54" s="1"/>
  <c r="EA179" i="54" s="1"/>
  <c r="EA180" i="54" s="1"/>
  <c r="DY72" i="54"/>
  <c r="DY73" i="54" s="1"/>
  <c r="DY74" i="54" s="1"/>
  <c r="DY75" i="54" s="1"/>
  <c r="DY76" i="54" s="1"/>
  <c r="DY77" i="54" s="1"/>
  <c r="DY78" i="54" s="1"/>
  <c r="DY79" i="54" s="1"/>
  <c r="DY80" i="54" s="1"/>
  <c r="DY81" i="54" s="1"/>
  <c r="DW72" i="54"/>
  <c r="DW73" i="54" s="1"/>
  <c r="DW74" i="54" s="1"/>
  <c r="DW75" i="54" s="1"/>
  <c r="DW76" i="54" s="1"/>
  <c r="DW77" i="54" s="1"/>
  <c r="DW78" i="54" s="1"/>
  <c r="DW79" i="54" s="1"/>
  <c r="DW80" i="54" s="1"/>
  <c r="DW81" i="54" s="1"/>
  <c r="DZ72" i="54"/>
  <c r="DZ73" i="54" s="1"/>
  <c r="DZ74" i="54" s="1"/>
  <c r="DZ75" i="54" s="1"/>
  <c r="DZ76" i="54" s="1"/>
  <c r="DZ77" i="54" s="1"/>
  <c r="DZ78" i="54" s="1"/>
  <c r="DZ79" i="54" s="1"/>
  <c r="DZ80" i="54" s="1"/>
  <c r="DZ81" i="54" s="1"/>
  <c r="EG193" i="54"/>
  <c r="EG194" i="54" s="1"/>
  <c r="EG195" i="54" s="1"/>
  <c r="EG196" i="54" s="1"/>
  <c r="EG197" i="54" s="1"/>
  <c r="EG198" i="54" s="1"/>
  <c r="EG199" i="54" s="1"/>
  <c r="EG200" i="54" s="1"/>
  <c r="EG201" i="54" s="1"/>
  <c r="EG202" i="54" s="1"/>
  <c r="EJ61" i="54"/>
  <c r="EJ62" i="54" s="1"/>
  <c r="EJ63" i="54" s="1"/>
  <c r="EJ64" i="54" s="1"/>
  <c r="EJ65" i="54" s="1"/>
  <c r="EJ66" i="54" s="1"/>
  <c r="EJ67" i="54" s="1"/>
  <c r="EJ68" i="54" s="1"/>
  <c r="EJ69" i="54" s="1"/>
  <c r="EJ70" i="54" s="1"/>
  <c r="EJ281" i="54"/>
  <c r="EJ282" i="54" s="1"/>
  <c r="EJ283" i="54" s="1"/>
  <c r="EJ284" i="54" s="1"/>
  <c r="EJ285" i="54" s="1"/>
  <c r="EJ286" i="54" s="1"/>
  <c r="EJ287" i="54" s="1"/>
  <c r="EJ288" i="54" s="1"/>
  <c r="EJ289" i="54" s="1"/>
  <c r="EJ290" i="54" s="1"/>
  <c r="EI281" i="54"/>
  <c r="EI282" i="54" s="1"/>
  <c r="EI283" i="54" s="1"/>
  <c r="EI284" i="54" s="1"/>
  <c r="EI285" i="54" s="1"/>
  <c r="EI286" i="54" s="1"/>
  <c r="EI287" i="54" s="1"/>
  <c r="EI288" i="54" s="1"/>
  <c r="EI289" i="54" s="1"/>
  <c r="EI290" i="54" s="1"/>
  <c r="DV216" i="54"/>
  <c r="DV217" i="54" s="1"/>
  <c r="DV218" i="54" s="1"/>
  <c r="DV219" i="54" s="1"/>
  <c r="DV220" i="54" s="1"/>
  <c r="DV221" i="54" s="1"/>
  <c r="DV222" i="54" s="1"/>
  <c r="DV223" i="54" s="1"/>
  <c r="DV224" i="54" s="1"/>
  <c r="DZ226" i="54"/>
  <c r="DZ227" i="54" s="1"/>
  <c r="DZ228" i="54" s="1"/>
  <c r="DZ229" i="54" s="1"/>
  <c r="DZ230" i="54" s="1"/>
  <c r="DZ231" i="54" s="1"/>
  <c r="DZ232" i="54" s="1"/>
  <c r="DZ233" i="54" s="1"/>
  <c r="DZ234" i="54" s="1"/>
  <c r="DZ235" i="54" s="1"/>
  <c r="DV50" i="54"/>
  <c r="DV51" i="54" s="1"/>
  <c r="DV52" i="54" s="1"/>
  <c r="DV53" i="54" s="1"/>
  <c r="DV54" i="54" s="1"/>
  <c r="DV55" i="54" s="1"/>
  <c r="DV56" i="54" s="1"/>
  <c r="DV57" i="54" s="1"/>
  <c r="DV58" i="54" s="1"/>
  <c r="DV59" i="54" s="1"/>
  <c r="DX50" i="54"/>
  <c r="DX51" i="54" s="1"/>
  <c r="DX52" i="54" s="1"/>
  <c r="DX53" i="54" s="1"/>
  <c r="DX54" i="54" s="1"/>
  <c r="DX55" i="54" s="1"/>
  <c r="DX56" i="54" s="1"/>
  <c r="DX57" i="54" s="1"/>
  <c r="DX58" i="54" s="1"/>
  <c r="DX59" i="54" s="1"/>
  <c r="EA149" i="54"/>
  <c r="EA150" i="54" s="1"/>
  <c r="EA151" i="54" s="1"/>
  <c r="EA152" i="54" s="1"/>
  <c r="EA153" i="54" s="1"/>
  <c r="EA154" i="54" s="1"/>
  <c r="EA155" i="54" s="1"/>
  <c r="EA156" i="54" s="1"/>
  <c r="EA157" i="54" s="1"/>
  <c r="EA158" i="54" s="1"/>
  <c r="ED149" i="54"/>
  <c r="ED150" i="54" s="1"/>
  <c r="ED151" i="54" s="1"/>
  <c r="ED152" i="54" s="1"/>
  <c r="ED153" i="54" s="1"/>
  <c r="ED154" i="54" s="1"/>
  <c r="ED155" i="54" s="1"/>
  <c r="ED156" i="54" s="1"/>
  <c r="ED157" i="54" s="1"/>
  <c r="ED158" i="54" s="1"/>
  <c r="ED204" i="54"/>
  <c r="ED205" i="54" s="1"/>
  <c r="ED206" i="54" s="1"/>
  <c r="ED207" i="54" s="1"/>
  <c r="ED208" i="54" s="1"/>
  <c r="ED209" i="54" s="1"/>
  <c r="ED210" i="54" s="1"/>
  <c r="ED211" i="54" s="1"/>
  <c r="ED212" i="54" s="1"/>
  <c r="ED213" i="54" s="1"/>
  <c r="EF270" i="54"/>
  <c r="EF271" i="54" s="1"/>
  <c r="EF272" i="54" s="1"/>
  <c r="EF273" i="54" s="1"/>
  <c r="EF274" i="54" s="1"/>
  <c r="EF275" i="54" s="1"/>
  <c r="EF276" i="54" s="1"/>
  <c r="EF277" i="54" s="1"/>
  <c r="EF278" i="54" s="1"/>
  <c r="EF279" i="54" s="1"/>
  <c r="EI160" i="54"/>
  <c r="EI161" i="54" s="1"/>
  <c r="EI162" i="54" s="1"/>
  <c r="EI163" i="54" s="1"/>
  <c r="EI164" i="54" s="1"/>
  <c r="EI165" i="54" s="1"/>
  <c r="EI166" i="54" s="1"/>
  <c r="EI167" i="54" s="1"/>
  <c r="EI168" i="54" s="1"/>
  <c r="EI169" i="54" s="1"/>
  <c r="DW6" i="54"/>
  <c r="DW7" i="54" s="1"/>
  <c r="DW8" i="54" s="1"/>
  <c r="DW9" i="54" s="1"/>
  <c r="DW10" i="54" s="1"/>
  <c r="DW11" i="54" s="1"/>
  <c r="DW12" i="54" s="1"/>
  <c r="DW13" i="54" s="1"/>
  <c r="DW14" i="54" s="1"/>
  <c r="DW15" i="54" s="1"/>
  <c r="EB138" i="54"/>
  <c r="EB139" i="54" s="1"/>
  <c r="EB140" i="54" s="1"/>
  <c r="EB141" i="54" s="1"/>
  <c r="EB142" i="54" s="1"/>
  <c r="EB143" i="54" s="1"/>
  <c r="EB144" i="54" s="1"/>
  <c r="EB145" i="54" s="1"/>
  <c r="EB146" i="54" s="1"/>
  <c r="EB147" i="54" s="1"/>
  <c r="EC105" i="54"/>
  <c r="EC106" i="54" s="1"/>
  <c r="EC107" i="54" s="1"/>
  <c r="EC108" i="54" s="1"/>
  <c r="EC109" i="54" s="1"/>
  <c r="EC110" i="54" s="1"/>
  <c r="EC111" i="54" s="1"/>
  <c r="EC112" i="54" s="1"/>
  <c r="EC113" i="54" s="1"/>
  <c r="EC114" i="54" s="1"/>
  <c r="DV182" i="54"/>
  <c r="DV183" i="54" s="1"/>
  <c r="DV184" i="54" s="1"/>
  <c r="DV185" i="54" s="1"/>
  <c r="DV186" i="54" s="1"/>
  <c r="DV187" i="54" s="1"/>
  <c r="DV188" i="54" s="1"/>
  <c r="DV189" i="54" s="1"/>
  <c r="DV190" i="54" s="1"/>
  <c r="DV191" i="54" s="1"/>
  <c r="ED72" i="54"/>
  <c r="ED73" i="54" s="1"/>
  <c r="ED74" i="54" s="1"/>
  <c r="ED75" i="54" s="1"/>
  <c r="ED76" i="54" s="1"/>
  <c r="ED77" i="54" s="1"/>
  <c r="ED78" i="54" s="1"/>
  <c r="ED79" i="54" s="1"/>
  <c r="ED80" i="54" s="1"/>
  <c r="ED81" i="54" s="1"/>
  <c r="EB72" i="54"/>
  <c r="EB73" i="54" s="1"/>
  <c r="EB74" i="54" s="1"/>
  <c r="EB75" i="54" s="1"/>
  <c r="EB76" i="54" s="1"/>
  <c r="EB77" i="54" s="1"/>
  <c r="EB78" i="54" s="1"/>
  <c r="EB79" i="54" s="1"/>
  <c r="EB80" i="54" s="1"/>
  <c r="EB81" i="54" s="1"/>
  <c r="EH215" i="54"/>
  <c r="EH216" i="54" s="1"/>
  <c r="EH217" i="54" s="1"/>
  <c r="EH218" i="54" s="1"/>
  <c r="EH219" i="54" s="1"/>
  <c r="EH220" i="54" s="1"/>
  <c r="EH221" i="54" s="1"/>
  <c r="EH222" i="54" s="1"/>
  <c r="EH223" i="54" s="1"/>
  <c r="EH224" i="54" s="1"/>
  <c r="EF215" i="54"/>
  <c r="EF216" i="54" s="1"/>
  <c r="EF217" i="54" s="1"/>
  <c r="EF218" i="54" s="1"/>
  <c r="EF219" i="54" s="1"/>
  <c r="EF220" i="54" s="1"/>
  <c r="EF221" i="54" s="1"/>
  <c r="EF222" i="54" s="1"/>
  <c r="EF223" i="54" s="1"/>
  <c r="EF224" i="54" s="1"/>
  <c r="DX39" i="54"/>
  <c r="DX40" i="54" s="1"/>
  <c r="DX41" i="54" s="1"/>
  <c r="DX42" i="54" s="1"/>
  <c r="DX43" i="54" s="1"/>
  <c r="DX44" i="54" s="1"/>
  <c r="DX45" i="54" s="1"/>
  <c r="DX46" i="54" s="1"/>
  <c r="DX47" i="54" s="1"/>
  <c r="DX48" i="54" s="1"/>
  <c r="EB50" i="54"/>
  <c r="EB51" i="54" s="1"/>
  <c r="EB52" i="54" s="1"/>
  <c r="EB53" i="54" s="1"/>
  <c r="EB54" i="54" s="1"/>
  <c r="EB55" i="54" s="1"/>
  <c r="EB56" i="54" s="1"/>
  <c r="EB57" i="54" s="1"/>
  <c r="EB58" i="54" s="1"/>
  <c r="EB59" i="54" s="1"/>
  <c r="DZ116" i="54"/>
  <c r="DZ117" i="54" s="1"/>
  <c r="DZ118" i="54" s="1"/>
  <c r="DZ119" i="54" s="1"/>
  <c r="DZ120" i="54" s="1"/>
  <c r="DZ121" i="54" s="1"/>
  <c r="DZ122" i="54" s="1"/>
  <c r="DZ123" i="54" s="1"/>
  <c r="DZ124" i="54" s="1"/>
  <c r="DZ125" i="54" s="1"/>
  <c r="CM105" i="54"/>
  <c r="CM106" i="54" s="1"/>
  <c r="CM107" i="54" s="1"/>
  <c r="CM108" i="54" s="1"/>
  <c r="CM109" i="54" s="1"/>
  <c r="CM110" i="54" s="1"/>
  <c r="CM111" i="54" s="1"/>
  <c r="CM112" i="54" s="1"/>
  <c r="CM113" i="54" s="1"/>
  <c r="CM114" i="54" s="1"/>
  <c r="DZ270" i="54"/>
  <c r="DZ271" i="54" s="1"/>
  <c r="DZ272" i="54" s="1"/>
  <c r="DZ273" i="54" s="1"/>
  <c r="DZ274" i="54" s="1"/>
  <c r="DZ275" i="54" s="1"/>
  <c r="DZ276" i="54" s="1"/>
  <c r="DZ277" i="54" s="1"/>
  <c r="DZ278" i="54" s="1"/>
  <c r="DZ279" i="54" s="1"/>
  <c r="EJ94" i="54"/>
  <c r="EJ95" i="54" s="1"/>
  <c r="EJ96" i="54" s="1"/>
  <c r="EJ97" i="54" s="1"/>
  <c r="EJ98" i="54" s="1"/>
  <c r="EJ99" i="54" s="1"/>
  <c r="EJ100" i="54" s="1"/>
  <c r="EJ101" i="54" s="1"/>
  <c r="EJ102" i="54" s="1"/>
  <c r="EJ103" i="54" s="1"/>
  <c r="ED17" i="54"/>
  <c r="ED18" i="54" s="1"/>
  <c r="ED19" i="54" s="1"/>
  <c r="ED20" i="54" s="1"/>
  <c r="ED21" i="54" s="1"/>
  <c r="ED22" i="54" s="1"/>
  <c r="ED23" i="54" s="1"/>
  <c r="ED24" i="54" s="1"/>
  <c r="ED25" i="54" s="1"/>
  <c r="ED26" i="54" s="1"/>
  <c r="EC17" i="54"/>
  <c r="EC18" i="54" s="1"/>
  <c r="EC19" i="54" s="1"/>
  <c r="EC20" i="54" s="1"/>
  <c r="EC21" i="54" s="1"/>
  <c r="EC22" i="54" s="1"/>
  <c r="EC23" i="54" s="1"/>
  <c r="EC24" i="54" s="1"/>
  <c r="EC25" i="54" s="1"/>
  <c r="EC26" i="54" s="1"/>
  <c r="EJ127" i="54"/>
  <c r="EJ128" i="54" s="1"/>
  <c r="EJ129" i="54" s="1"/>
  <c r="EJ130" i="54" s="1"/>
  <c r="EJ131" i="54" s="1"/>
  <c r="EJ132" i="54" s="1"/>
  <c r="EJ133" i="54" s="1"/>
  <c r="EJ134" i="54" s="1"/>
  <c r="EJ135" i="54" s="1"/>
  <c r="EJ136" i="54" s="1"/>
  <c r="DX138" i="54"/>
  <c r="DX139" i="54" s="1"/>
  <c r="DX140" i="54" s="1"/>
  <c r="DX141" i="54" s="1"/>
  <c r="DX142" i="54" s="1"/>
  <c r="DX143" i="54" s="1"/>
  <c r="DX144" i="54" s="1"/>
  <c r="DX145" i="54" s="1"/>
  <c r="DX146" i="54" s="1"/>
  <c r="DX147" i="54" s="1"/>
  <c r="DZ138" i="54"/>
  <c r="DZ139" i="54" s="1"/>
  <c r="DZ140" i="54" s="1"/>
  <c r="DZ141" i="54" s="1"/>
  <c r="DZ142" i="54" s="1"/>
  <c r="DZ143" i="54" s="1"/>
  <c r="DZ144" i="54" s="1"/>
  <c r="DZ145" i="54" s="1"/>
  <c r="DZ146" i="54" s="1"/>
  <c r="DZ147" i="54" s="1"/>
  <c r="DW28" i="54"/>
  <c r="DW29" i="54" s="1"/>
  <c r="DW30" i="54" s="1"/>
  <c r="DW31" i="54" s="1"/>
  <c r="DW32" i="54" s="1"/>
  <c r="DW33" i="54" s="1"/>
  <c r="DW34" i="54" s="1"/>
  <c r="DW35" i="54" s="1"/>
  <c r="DW36" i="54" s="1"/>
  <c r="DW37" i="54" s="1"/>
  <c r="DX237" i="54"/>
  <c r="DX238" i="54" s="1"/>
  <c r="DX239" i="54" s="1"/>
  <c r="DX240" i="54" s="1"/>
  <c r="DX241" i="54" s="1"/>
  <c r="DX242" i="54" s="1"/>
  <c r="DX243" i="54" s="1"/>
  <c r="DX244" i="54" s="1"/>
  <c r="DX245" i="54" s="1"/>
  <c r="DX246" i="54" s="1"/>
  <c r="DY171" i="54"/>
  <c r="DY172" i="54" s="1"/>
  <c r="DY173" i="54" s="1"/>
  <c r="DY174" i="54" s="1"/>
  <c r="DY175" i="54" s="1"/>
  <c r="DY176" i="54" s="1"/>
  <c r="DY177" i="54" s="1"/>
  <c r="DY178" i="54" s="1"/>
  <c r="DY179" i="54" s="1"/>
  <c r="DY180" i="54" s="1"/>
  <c r="DZ171" i="54"/>
  <c r="DZ172" i="54" s="1"/>
  <c r="DZ173" i="54" s="1"/>
  <c r="DZ174" i="54" s="1"/>
  <c r="DZ175" i="54" s="1"/>
  <c r="DZ176" i="54" s="1"/>
  <c r="DZ177" i="54" s="1"/>
  <c r="DZ178" i="54" s="1"/>
  <c r="DZ179" i="54" s="1"/>
  <c r="DZ180" i="54" s="1"/>
  <c r="EC182" i="54"/>
  <c r="EC183" i="54" s="1"/>
  <c r="EC184" i="54" s="1"/>
  <c r="EC185" i="54" s="1"/>
  <c r="EC186" i="54" s="1"/>
  <c r="EC187" i="54" s="1"/>
  <c r="EC188" i="54" s="1"/>
  <c r="EC189" i="54" s="1"/>
  <c r="EC190" i="54" s="1"/>
  <c r="EC191" i="54" s="1"/>
  <c r="DX281" i="54"/>
  <c r="DX282" i="54" s="1"/>
  <c r="DX283" i="54" s="1"/>
  <c r="DX284" i="54" s="1"/>
  <c r="DX285" i="54" s="1"/>
  <c r="DX286" i="54" s="1"/>
  <c r="DX287" i="54" s="1"/>
  <c r="DX288" i="54" s="1"/>
  <c r="DX289" i="54" s="1"/>
  <c r="DX290" i="54" s="1"/>
  <c r="DZ281" i="54"/>
  <c r="DZ282" i="54" s="1"/>
  <c r="DZ283" i="54" s="1"/>
  <c r="DZ284" i="54" s="1"/>
  <c r="DZ285" i="54" s="1"/>
  <c r="DZ286" i="54" s="1"/>
  <c r="DZ287" i="54" s="1"/>
  <c r="DZ288" i="54" s="1"/>
  <c r="DZ289" i="54" s="1"/>
  <c r="DZ290" i="54" s="1"/>
  <c r="EC248" i="54"/>
  <c r="EC249" i="54" s="1"/>
  <c r="EC250" i="54" s="1"/>
  <c r="EC251" i="54" s="1"/>
  <c r="EC252" i="54" s="1"/>
  <c r="EC253" i="54" s="1"/>
  <c r="EC254" i="54" s="1"/>
  <c r="EC255" i="54" s="1"/>
  <c r="EC256" i="54" s="1"/>
  <c r="EC257" i="54" s="1"/>
  <c r="EA39" i="54"/>
  <c r="EA40" i="54" s="1"/>
  <c r="EA41" i="54" s="1"/>
  <c r="EA42" i="54" s="1"/>
  <c r="EA43" i="54" s="1"/>
  <c r="EA44" i="54" s="1"/>
  <c r="EA45" i="54" s="1"/>
  <c r="EA46" i="54" s="1"/>
  <c r="EA47" i="54" s="1"/>
  <c r="EA48" i="54" s="1"/>
  <c r="EB39" i="54"/>
  <c r="EB40" i="54" s="1"/>
  <c r="EB41" i="54" s="1"/>
  <c r="EB42" i="54" s="1"/>
  <c r="EB43" i="54" s="1"/>
  <c r="EB44" i="54" s="1"/>
  <c r="EB45" i="54" s="1"/>
  <c r="EB46" i="54" s="1"/>
  <c r="EB47" i="54" s="1"/>
  <c r="EB48" i="54" s="1"/>
  <c r="EA226" i="54"/>
  <c r="EA227" i="54" s="1"/>
  <c r="EA228" i="54" s="1"/>
  <c r="EA229" i="54" s="1"/>
  <c r="EA230" i="54" s="1"/>
  <c r="EA231" i="54" s="1"/>
  <c r="EA232" i="54" s="1"/>
  <c r="EA233" i="54" s="1"/>
  <c r="EA234" i="54" s="1"/>
  <c r="EA235" i="54" s="1"/>
  <c r="EC226" i="54"/>
  <c r="EC227" i="54" s="1"/>
  <c r="EC228" i="54" s="1"/>
  <c r="EC229" i="54" s="1"/>
  <c r="EC230" i="54" s="1"/>
  <c r="EC231" i="54" s="1"/>
  <c r="EC232" i="54" s="1"/>
  <c r="EC233" i="54" s="1"/>
  <c r="EC234" i="54" s="1"/>
  <c r="EC235" i="54" s="1"/>
  <c r="EH50" i="54"/>
  <c r="EH51" i="54" s="1"/>
  <c r="EH52" i="54" s="1"/>
  <c r="EH53" i="54" s="1"/>
  <c r="EH54" i="54" s="1"/>
  <c r="EH55" i="54" s="1"/>
  <c r="EH56" i="54" s="1"/>
  <c r="EH57" i="54" s="1"/>
  <c r="EH58" i="54" s="1"/>
  <c r="EH59" i="54" s="1"/>
  <c r="EG50" i="54"/>
  <c r="EG51" i="54" s="1"/>
  <c r="EG52" i="54" s="1"/>
  <c r="EG53" i="54" s="1"/>
  <c r="EG54" i="54" s="1"/>
  <c r="EG55" i="54" s="1"/>
  <c r="EG56" i="54" s="1"/>
  <c r="EG57" i="54" s="1"/>
  <c r="EG58" i="54" s="1"/>
  <c r="EG59" i="54" s="1"/>
  <c r="EH149" i="54"/>
  <c r="EH150" i="54" s="1"/>
  <c r="EH151" i="54" s="1"/>
  <c r="EH152" i="54" s="1"/>
  <c r="EH153" i="54" s="1"/>
  <c r="EH154" i="54" s="1"/>
  <c r="EH155" i="54" s="1"/>
  <c r="EH156" i="54" s="1"/>
  <c r="EH157" i="54" s="1"/>
  <c r="EH158" i="54" s="1"/>
  <c r="EB83" i="54"/>
  <c r="EB84" i="54" s="1"/>
  <c r="EB85" i="54" s="1"/>
  <c r="EB86" i="54" s="1"/>
  <c r="EB87" i="54" s="1"/>
  <c r="EB88" i="54" s="1"/>
  <c r="EB89" i="54" s="1"/>
  <c r="EB90" i="54" s="1"/>
  <c r="EB91" i="54" s="1"/>
  <c r="EB92" i="54" s="1"/>
  <c r="EA270" i="54"/>
  <c r="EA271" i="54" s="1"/>
  <c r="EA272" i="54" s="1"/>
  <c r="EA273" i="54" s="1"/>
  <c r="EA274" i="54" s="1"/>
  <c r="EA275" i="54" s="1"/>
  <c r="EA276" i="54" s="1"/>
  <c r="EA277" i="54" s="1"/>
  <c r="EA278" i="54" s="1"/>
  <c r="EA279" i="54" s="1"/>
  <c r="EB94" i="54"/>
  <c r="EB95" i="54" s="1"/>
  <c r="EB96" i="54" s="1"/>
  <c r="EB97" i="54" s="1"/>
  <c r="EB98" i="54" s="1"/>
  <c r="EB99" i="54" s="1"/>
  <c r="EB100" i="54" s="1"/>
  <c r="EB101" i="54" s="1"/>
  <c r="EB102" i="54" s="1"/>
  <c r="EB103" i="54" s="1"/>
  <c r="DW17" i="54"/>
  <c r="DW18" i="54" s="1"/>
  <c r="DW19" i="54" s="1"/>
  <c r="DW20" i="54" s="1"/>
  <c r="DW21" i="54" s="1"/>
  <c r="DW22" i="54" s="1"/>
  <c r="DW23" i="54" s="1"/>
  <c r="DW24" i="54" s="1"/>
  <c r="DW25" i="54" s="1"/>
  <c r="DW26" i="54" s="1"/>
  <c r="DY17" i="54"/>
  <c r="DY18" i="54" s="1"/>
  <c r="DY19" i="54" s="1"/>
  <c r="DY20" i="54" s="1"/>
  <c r="DY21" i="54" s="1"/>
  <c r="DY22" i="54" s="1"/>
  <c r="DY23" i="54" s="1"/>
  <c r="DY24" i="54" s="1"/>
  <c r="DY25" i="54" s="1"/>
  <c r="DY26" i="54" s="1"/>
  <c r="EA28" i="54"/>
  <c r="EA29" i="54" s="1"/>
  <c r="EA30" i="54" s="1"/>
  <c r="EA31" i="54" s="1"/>
  <c r="EA32" i="54" s="1"/>
  <c r="EA33" i="54" s="1"/>
  <c r="EA34" i="54" s="1"/>
  <c r="EA35" i="54" s="1"/>
  <c r="EA36" i="54" s="1"/>
  <c r="EA37" i="54" s="1"/>
  <c r="EE28" i="54"/>
  <c r="EE29" i="54" s="1"/>
  <c r="EE30" i="54" s="1"/>
  <c r="EE31" i="54" s="1"/>
  <c r="EE32" i="54" s="1"/>
  <c r="EE33" i="54" s="1"/>
  <c r="EE34" i="54" s="1"/>
  <c r="EE35" i="54" s="1"/>
  <c r="EE36" i="54" s="1"/>
  <c r="EE37" i="54" s="1"/>
  <c r="EH182" i="54"/>
  <c r="EH183" i="54" s="1"/>
  <c r="EH184" i="54" s="1"/>
  <c r="EH185" i="54" s="1"/>
  <c r="EH186" i="54" s="1"/>
  <c r="EH187" i="54" s="1"/>
  <c r="EH188" i="54" s="1"/>
  <c r="EH189" i="54" s="1"/>
  <c r="EH190" i="54" s="1"/>
  <c r="EH191" i="54" s="1"/>
  <c r="EF182" i="54"/>
  <c r="EF183" i="54" s="1"/>
  <c r="EF184" i="54" s="1"/>
  <c r="EF185" i="54" s="1"/>
  <c r="EF186" i="54" s="1"/>
  <c r="EF187" i="54" s="1"/>
  <c r="EF188" i="54" s="1"/>
  <c r="EF189" i="54" s="1"/>
  <c r="EF190" i="54" s="1"/>
  <c r="EF191" i="54" s="1"/>
  <c r="DX193" i="54"/>
  <c r="DX194" i="54" s="1"/>
  <c r="DX195" i="54" s="1"/>
  <c r="DX196" i="54" s="1"/>
  <c r="DX197" i="54" s="1"/>
  <c r="DX198" i="54" s="1"/>
  <c r="DX199" i="54" s="1"/>
  <c r="DX200" i="54" s="1"/>
  <c r="DX201" i="54" s="1"/>
  <c r="DX202" i="54" s="1"/>
  <c r="EE281" i="54"/>
  <c r="EE282" i="54" s="1"/>
  <c r="EE283" i="54" s="1"/>
  <c r="EE284" i="54" s="1"/>
  <c r="EE285" i="54" s="1"/>
  <c r="EE286" i="54" s="1"/>
  <c r="EE287" i="54" s="1"/>
  <c r="EE288" i="54" s="1"/>
  <c r="EE289" i="54" s="1"/>
  <c r="EE290" i="54" s="1"/>
  <c r="EC281" i="54"/>
  <c r="EC282" i="54" s="1"/>
  <c r="EC283" i="54" s="1"/>
  <c r="EC284" i="54" s="1"/>
  <c r="EC285" i="54" s="1"/>
  <c r="EC286" i="54" s="1"/>
  <c r="EC287" i="54" s="1"/>
  <c r="EC288" i="54" s="1"/>
  <c r="EC289" i="54" s="1"/>
  <c r="EC290" i="54" s="1"/>
  <c r="ED215" i="54"/>
  <c r="ED216" i="54" s="1"/>
  <c r="ED217" i="54" s="1"/>
  <c r="ED218" i="54" s="1"/>
  <c r="ED219" i="54" s="1"/>
  <c r="ED220" i="54" s="1"/>
  <c r="ED221" i="54" s="1"/>
  <c r="ED222" i="54" s="1"/>
  <c r="ED223" i="54" s="1"/>
  <c r="ED224" i="54" s="1"/>
  <c r="EH226" i="54"/>
  <c r="EH227" i="54" s="1"/>
  <c r="EH228" i="54" s="1"/>
  <c r="EH229" i="54" s="1"/>
  <c r="EH230" i="54" s="1"/>
  <c r="EH231" i="54" s="1"/>
  <c r="EH232" i="54" s="1"/>
  <c r="EH233" i="54" s="1"/>
  <c r="EH234" i="54" s="1"/>
  <c r="EH235" i="54" s="1"/>
  <c r="DW150" i="54"/>
  <c r="DW151" i="54" s="1"/>
  <c r="DW152" i="54" s="1"/>
  <c r="DW153" i="54" s="1"/>
  <c r="DW154" i="54" s="1"/>
  <c r="DW155" i="54" s="1"/>
  <c r="DW156" i="54" s="1"/>
  <c r="DW157" i="54" s="1"/>
  <c r="DW158" i="54" s="1"/>
  <c r="EF204" i="54"/>
  <c r="EF205" i="54" s="1"/>
  <c r="EF206" i="54" s="1"/>
  <c r="EF207" i="54" s="1"/>
  <c r="EF208" i="54" s="1"/>
  <c r="EF209" i="54" s="1"/>
  <c r="EF210" i="54" s="1"/>
  <c r="EF211" i="54" s="1"/>
  <c r="EF212" i="54" s="1"/>
  <c r="EF213" i="54" s="1"/>
  <c r="EE259" i="54"/>
  <c r="EE260" i="54" s="1"/>
  <c r="EE261" i="54" s="1"/>
  <c r="EE262" i="54" s="1"/>
  <c r="EE263" i="54" s="1"/>
  <c r="EE264" i="54" s="1"/>
  <c r="EE265" i="54" s="1"/>
  <c r="EE266" i="54" s="1"/>
  <c r="EE267" i="54" s="1"/>
  <c r="EE268" i="54" s="1"/>
  <c r="EJ83" i="54"/>
  <c r="EJ84" i="54" s="1"/>
  <c r="EJ85" i="54" s="1"/>
  <c r="EJ86" i="54" s="1"/>
  <c r="EJ87" i="54" s="1"/>
  <c r="EJ88" i="54" s="1"/>
  <c r="EJ89" i="54" s="1"/>
  <c r="EJ90" i="54" s="1"/>
  <c r="EJ91" i="54" s="1"/>
  <c r="EJ92" i="54" s="1"/>
  <c r="EI83" i="54"/>
  <c r="EI84" i="54" s="1"/>
  <c r="EI85" i="54" s="1"/>
  <c r="EI86" i="54" s="1"/>
  <c r="EI87" i="54" s="1"/>
  <c r="EI88" i="54" s="1"/>
  <c r="EI89" i="54" s="1"/>
  <c r="EI90" i="54" s="1"/>
  <c r="EI91" i="54" s="1"/>
  <c r="EI92" i="54" s="1"/>
  <c r="DV94" i="54"/>
  <c r="DV95" i="54" s="1"/>
  <c r="DV96" i="54" s="1"/>
  <c r="DV97" i="54" s="1"/>
  <c r="DV98" i="54" s="1"/>
  <c r="DV99" i="54" s="1"/>
  <c r="DV100" i="54" s="1"/>
  <c r="DV101" i="54" s="1"/>
  <c r="DV102" i="54" s="1"/>
  <c r="DV103" i="54" s="1"/>
  <c r="EJ17" i="54"/>
  <c r="EJ18" i="54" s="1"/>
  <c r="EJ19" i="54" s="1"/>
  <c r="EJ20" i="54" s="1"/>
  <c r="EJ21" i="54" s="1"/>
  <c r="EJ22" i="54" s="1"/>
  <c r="EJ23" i="54" s="1"/>
  <c r="EJ24" i="54" s="1"/>
  <c r="EJ25" i="54" s="1"/>
  <c r="EJ26" i="54" s="1"/>
  <c r="EF17" i="54"/>
  <c r="EF18" i="54" s="1"/>
  <c r="EF19" i="54" s="1"/>
  <c r="EF20" i="54" s="1"/>
  <c r="EF21" i="54" s="1"/>
  <c r="EF22" i="54" s="1"/>
  <c r="EF23" i="54" s="1"/>
  <c r="EF24" i="54" s="1"/>
  <c r="EF25" i="54" s="1"/>
  <c r="EF26" i="54" s="1"/>
  <c r="EH6" i="54"/>
  <c r="EH7" i="54" s="1"/>
  <c r="EH8" i="54" s="1"/>
  <c r="EH9" i="54" s="1"/>
  <c r="EH10" i="54" s="1"/>
  <c r="EH11" i="54" s="1"/>
  <c r="EH12" i="54" s="1"/>
  <c r="EH13" i="54" s="1"/>
  <c r="EH14" i="54" s="1"/>
  <c r="EH15" i="54" s="1"/>
  <c r="EG6" i="54"/>
  <c r="EG7" i="54" s="1"/>
  <c r="EG8" i="54" s="1"/>
  <c r="EG9" i="54" s="1"/>
  <c r="EG10" i="54" s="1"/>
  <c r="EG11" i="54" s="1"/>
  <c r="EG12" i="54" s="1"/>
  <c r="EG13" i="54" s="1"/>
  <c r="EG14" i="54" s="1"/>
  <c r="EG15" i="54" s="1"/>
  <c r="EF138" i="54"/>
  <c r="EF139" i="54" s="1"/>
  <c r="EF140" i="54" s="1"/>
  <c r="EF141" i="54" s="1"/>
  <c r="EF142" i="54" s="1"/>
  <c r="EF143" i="54" s="1"/>
  <c r="EF144" i="54" s="1"/>
  <c r="EF145" i="54" s="1"/>
  <c r="EF146" i="54" s="1"/>
  <c r="EF147" i="54" s="1"/>
  <c r="EF28" i="54"/>
  <c r="EF29" i="54" s="1"/>
  <c r="EF30" i="54" s="1"/>
  <c r="EF31" i="54" s="1"/>
  <c r="EF32" i="54" s="1"/>
  <c r="EF33" i="54" s="1"/>
  <c r="EF34" i="54" s="1"/>
  <c r="EF35" i="54" s="1"/>
  <c r="EF36" i="54" s="1"/>
  <c r="EF37" i="54" s="1"/>
  <c r="DY105" i="54"/>
  <c r="DY106" i="54" s="1"/>
  <c r="DY107" i="54" s="1"/>
  <c r="DY108" i="54" s="1"/>
  <c r="DY109" i="54" s="1"/>
  <c r="DY110" i="54" s="1"/>
  <c r="DY111" i="54" s="1"/>
  <c r="DY112" i="54" s="1"/>
  <c r="DY113" i="54" s="1"/>
  <c r="DY114" i="54" s="1"/>
  <c r="EI237" i="54"/>
  <c r="EI238" i="54" s="1"/>
  <c r="EI239" i="54" s="1"/>
  <c r="EI240" i="54" s="1"/>
  <c r="EI241" i="54" s="1"/>
  <c r="EI242" i="54" s="1"/>
  <c r="EI243" i="54" s="1"/>
  <c r="EI244" i="54" s="1"/>
  <c r="EI245" i="54" s="1"/>
  <c r="EI246" i="54" s="1"/>
  <c r="ED171" i="54"/>
  <c r="ED172" i="54" s="1"/>
  <c r="ED173" i="54" s="1"/>
  <c r="ED174" i="54" s="1"/>
  <c r="ED175" i="54" s="1"/>
  <c r="ED176" i="54" s="1"/>
  <c r="ED177" i="54" s="1"/>
  <c r="ED178" i="54" s="1"/>
  <c r="ED179" i="54" s="1"/>
  <c r="ED180" i="54" s="1"/>
  <c r="DV72" i="54"/>
  <c r="DV73" i="54" s="1"/>
  <c r="DV74" i="54" s="1"/>
  <c r="DV75" i="54" s="1"/>
  <c r="DV76" i="54" s="1"/>
  <c r="DV77" i="54" s="1"/>
  <c r="DV78" i="54" s="1"/>
  <c r="DV79" i="54" s="1"/>
  <c r="DV80" i="54" s="1"/>
  <c r="DV81" i="54" s="1"/>
  <c r="EF193" i="54"/>
  <c r="EF194" i="54" s="1"/>
  <c r="EF195" i="54" s="1"/>
  <c r="EF196" i="54" s="1"/>
  <c r="EF197" i="54" s="1"/>
  <c r="EF198" i="54" s="1"/>
  <c r="EF199" i="54" s="1"/>
  <c r="EF200" i="54" s="1"/>
  <c r="EF201" i="54" s="1"/>
  <c r="EF202" i="54" s="1"/>
  <c r="EF281" i="54"/>
  <c r="EF282" i="54" s="1"/>
  <c r="EF283" i="54" s="1"/>
  <c r="EF284" i="54" s="1"/>
  <c r="EF285" i="54" s="1"/>
  <c r="EF286" i="54" s="1"/>
  <c r="EF287" i="54" s="1"/>
  <c r="EF288" i="54" s="1"/>
  <c r="EF289" i="54" s="1"/>
  <c r="EF290" i="54" s="1"/>
  <c r="EI39" i="54"/>
  <c r="EI40" i="54" s="1"/>
  <c r="EI41" i="54" s="1"/>
  <c r="EI42" i="54" s="1"/>
  <c r="EI43" i="54" s="1"/>
  <c r="EI44" i="54" s="1"/>
  <c r="EI45" i="54" s="1"/>
  <c r="EI46" i="54" s="1"/>
  <c r="EI47" i="54" s="1"/>
  <c r="EI48" i="54" s="1"/>
  <c r="DX226" i="54"/>
  <c r="DX227" i="54" s="1"/>
  <c r="DX228" i="54" s="1"/>
  <c r="DX229" i="54" s="1"/>
  <c r="DX230" i="54" s="1"/>
  <c r="DX231" i="54" s="1"/>
  <c r="DX232" i="54" s="1"/>
  <c r="DX233" i="54" s="1"/>
  <c r="DX234" i="54" s="1"/>
  <c r="DX235" i="54" s="1"/>
  <c r="DY50" i="54"/>
  <c r="DY51" i="54" s="1"/>
  <c r="DY52" i="54" s="1"/>
  <c r="DY53" i="54" s="1"/>
  <c r="DY54" i="54" s="1"/>
  <c r="DY55" i="54" s="1"/>
  <c r="DY56" i="54" s="1"/>
  <c r="DY57" i="54" s="1"/>
  <c r="DY58" i="54" s="1"/>
  <c r="DY59" i="54" s="1"/>
  <c r="DZ50" i="54"/>
  <c r="DZ51" i="54" s="1"/>
  <c r="DZ52" i="54" s="1"/>
  <c r="DZ53" i="54" s="1"/>
  <c r="DZ54" i="54" s="1"/>
  <c r="DZ55" i="54" s="1"/>
  <c r="DZ56" i="54" s="1"/>
  <c r="DZ57" i="54" s="1"/>
  <c r="DZ58" i="54" s="1"/>
  <c r="DZ59" i="54" s="1"/>
  <c r="EB116" i="54"/>
  <c r="EB117" i="54" s="1"/>
  <c r="EB118" i="54" s="1"/>
  <c r="EB119" i="54" s="1"/>
  <c r="EB120" i="54" s="1"/>
  <c r="EB121" i="54" s="1"/>
  <c r="EB122" i="54" s="1"/>
  <c r="EB123" i="54" s="1"/>
  <c r="EB124" i="54" s="1"/>
  <c r="EB125" i="54" s="1"/>
  <c r="EE152" i="54"/>
  <c r="EE153" i="54" s="1"/>
  <c r="EE154" i="54" s="1"/>
  <c r="EE155" i="54" s="1"/>
  <c r="EE156" i="54" s="1"/>
  <c r="EE157" i="54" s="1"/>
  <c r="EE158" i="54" s="1"/>
  <c r="EC149" i="54"/>
  <c r="EC150" i="54" s="1"/>
  <c r="EC151" i="54" s="1"/>
  <c r="EC152" i="54" s="1"/>
  <c r="EC153" i="54" s="1"/>
  <c r="EC154" i="54" s="1"/>
  <c r="EC155" i="54" s="1"/>
  <c r="EC156" i="54" s="1"/>
  <c r="EC157" i="54" s="1"/>
  <c r="EC158" i="54" s="1"/>
  <c r="EA204" i="54"/>
  <c r="EA205" i="54" s="1"/>
  <c r="EA206" i="54" s="1"/>
  <c r="EA207" i="54" s="1"/>
  <c r="EA208" i="54" s="1"/>
  <c r="EA209" i="54" s="1"/>
  <c r="EA210" i="54" s="1"/>
  <c r="EA211" i="54" s="1"/>
  <c r="EA212" i="54" s="1"/>
  <c r="EA213" i="54" s="1"/>
  <c r="EB204" i="54"/>
  <c r="EB205" i="54" s="1"/>
  <c r="EB206" i="54" s="1"/>
  <c r="EB207" i="54" s="1"/>
  <c r="EB208" i="54" s="1"/>
  <c r="EB209" i="54" s="1"/>
  <c r="EB210" i="54" s="1"/>
  <c r="EB211" i="54" s="1"/>
  <c r="EB212" i="54" s="1"/>
  <c r="EB213" i="54" s="1"/>
  <c r="DX83" i="54"/>
  <c r="DX84" i="54" s="1"/>
  <c r="DX85" i="54" s="1"/>
  <c r="DX86" i="54" s="1"/>
  <c r="DX87" i="54" s="1"/>
  <c r="DX88" i="54" s="1"/>
  <c r="DX89" i="54" s="1"/>
  <c r="DX90" i="54" s="1"/>
  <c r="DX91" i="54" s="1"/>
  <c r="DX92" i="54" s="1"/>
  <c r="DW83" i="54"/>
  <c r="DW84" i="54" s="1"/>
  <c r="DW85" i="54" s="1"/>
  <c r="DW86" i="54" s="1"/>
  <c r="DW87" i="54" s="1"/>
  <c r="DW88" i="54" s="1"/>
  <c r="DW89" i="54" s="1"/>
  <c r="DW90" i="54" s="1"/>
  <c r="DW91" i="54" s="1"/>
  <c r="DW92" i="54" s="1"/>
  <c r="EC127" i="54"/>
  <c r="EC128" i="54" s="1"/>
  <c r="EC129" i="54" s="1"/>
  <c r="EC130" i="54" s="1"/>
  <c r="EC131" i="54" s="1"/>
  <c r="EC132" i="54" s="1"/>
  <c r="EC133" i="54" s="1"/>
  <c r="EC134" i="54" s="1"/>
  <c r="EC135" i="54" s="1"/>
  <c r="EC136" i="54" s="1"/>
  <c r="EC138" i="54"/>
  <c r="EC139" i="54" s="1"/>
  <c r="EC140" i="54" s="1"/>
  <c r="EC141" i="54" s="1"/>
  <c r="EC142" i="54" s="1"/>
  <c r="EC143" i="54" s="1"/>
  <c r="EC144" i="54" s="1"/>
  <c r="EC145" i="54" s="1"/>
  <c r="EC146" i="54" s="1"/>
  <c r="EC147" i="54" s="1"/>
  <c r="EE105" i="54"/>
  <c r="EE106" i="54" s="1"/>
  <c r="EE107" i="54" s="1"/>
  <c r="EE108" i="54" s="1"/>
  <c r="EE109" i="54" s="1"/>
  <c r="EE110" i="54" s="1"/>
  <c r="EE111" i="54" s="1"/>
  <c r="EE112" i="54" s="1"/>
  <c r="EE113" i="54" s="1"/>
  <c r="EE114" i="54" s="1"/>
  <c r="EA237" i="54"/>
  <c r="EA238" i="54" s="1"/>
  <c r="EA239" i="54" s="1"/>
  <c r="EA240" i="54" s="1"/>
  <c r="EA241" i="54" s="1"/>
  <c r="EA242" i="54" s="1"/>
  <c r="EA243" i="54" s="1"/>
  <c r="EA244" i="54" s="1"/>
  <c r="EA245" i="54" s="1"/>
  <c r="EA246" i="54" s="1"/>
  <c r="ED237" i="54"/>
  <c r="ED238" i="54" s="1"/>
  <c r="ED239" i="54" s="1"/>
  <c r="ED240" i="54" s="1"/>
  <c r="ED241" i="54" s="1"/>
  <c r="ED242" i="54" s="1"/>
  <c r="ED243" i="54" s="1"/>
  <c r="ED244" i="54" s="1"/>
  <c r="ED245" i="54" s="1"/>
  <c r="ED246" i="54" s="1"/>
  <c r="DX182" i="54"/>
  <c r="DX183" i="54" s="1"/>
  <c r="DX184" i="54" s="1"/>
  <c r="DX185" i="54" s="1"/>
  <c r="DX186" i="54" s="1"/>
  <c r="DX187" i="54" s="1"/>
  <c r="DX188" i="54" s="1"/>
  <c r="DX189" i="54" s="1"/>
  <c r="DX190" i="54" s="1"/>
  <c r="DX191" i="54" s="1"/>
  <c r="DW182" i="54"/>
  <c r="DW183" i="54" s="1"/>
  <c r="DW184" i="54" s="1"/>
  <c r="DW185" i="54" s="1"/>
  <c r="DW186" i="54" s="1"/>
  <c r="DW187" i="54" s="1"/>
  <c r="DW188" i="54" s="1"/>
  <c r="DW189" i="54" s="1"/>
  <c r="DW190" i="54" s="1"/>
  <c r="DW191" i="54" s="1"/>
  <c r="DZ182" i="54"/>
  <c r="DZ183" i="54" s="1"/>
  <c r="DZ184" i="54" s="1"/>
  <c r="DZ185" i="54" s="1"/>
  <c r="DZ186" i="54" s="1"/>
  <c r="DZ187" i="54" s="1"/>
  <c r="DZ188" i="54" s="1"/>
  <c r="DZ189" i="54" s="1"/>
  <c r="DZ190" i="54" s="1"/>
  <c r="DZ191" i="54" s="1"/>
  <c r="EE194" i="54"/>
  <c r="EE195" i="54" s="1"/>
  <c r="EE196" i="54" s="1"/>
  <c r="EE197" i="54" s="1"/>
  <c r="EE198" i="54" s="1"/>
  <c r="EE199" i="54" s="1"/>
  <c r="EE200" i="54" s="1"/>
  <c r="EE201" i="54" s="1"/>
  <c r="EE202" i="54" s="1"/>
  <c r="EC193" i="54"/>
  <c r="EC194" i="54" s="1"/>
  <c r="EC195" i="54" s="1"/>
  <c r="EC196" i="54" s="1"/>
  <c r="EC197" i="54" s="1"/>
  <c r="EC198" i="54" s="1"/>
  <c r="EC199" i="54" s="1"/>
  <c r="EC200" i="54" s="1"/>
  <c r="EC201" i="54" s="1"/>
  <c r="EC202" i="54" s="1"/>
  <c r="EJ249" i="54"/>
  <c r="EJ250" i="54" s="1"/>
  <c r="EJ251" i="54" s="1"/>
  <c r="EJ252" i="54" s="1"/>
  <c r="EJ253" i="54" s="1"/>
  <c r="EJ254" i="54" s="1"/>
  <c r="EJ255" i="54" s="1"/>
  <c r="EJ256" i="54" s="1"/>
  <c r="EJ257" i="54" s="1"/>
  <c r="EF248" i="54"/>
  <c r="EF249" i="54" s="1"/>
  <c r="EF250" i="54" s="1"/>
  <c r="EF251" i="54" s="1"/>
  <c r="EF252" i="54" s="1"/>
  <c r="EF253" i="54" s="1"/>
  <c r="EF254" i="54" s="1"/>
  <c r="EF255" i="54" s="1"/>
  <c r="EF256" i="54" s="1"/>
  <c r="EF257" i="54" s="1"/>
  <c r="EG215" i="54"/>
  <c r="EG216" i="54" s="1"/>
  <c r="EG217" i="54" s="1"/>
  <c r="EG218" i="54" s="1"/>
  <c r="EG219" i="54" s="1"/>
  <c r="EG220" i="54" s="1"/>
  <c r="EG221" i="54" s="1"/>
  <c r="EG222" i="54" s="1"/>
  <c r="EG223" i="54" s="1"/>
  <c r="EG224" i="54" s="1"/>
  <c r="DY39" i="54"/>
  <c r="DY40" i="54" s="1"/>
  <c r="DY41" i="54" s="1"/>
  <c r="DY42" i="54" s="1"/>
  <c r="DY43" i="54" s="1"/>
  <c r="DY44" i="54" s="1"/>
  <c r="DY45" i="54" s="1"/>
  <c r="DY46" i="54" s="1"/>
  <c r="DY47" i="54" s="1"/>
  <c r="DY48" i="54" s="1"/>
  <c r="DZ39" i="54"/>
  <c r="DZ40" i="54" s="1"/>
  <c r="DZ41" i="54" s="1"/>
  <c r="DZ42" i="54" s="1"/>
  <c r="DZ43" i="54" s="1"/>
  <c r="DZ44" i="54" s="1"/>
  <c r="DZ45" i="54" s="1"/>
  <c r="DZ46" i="54" s="1"/>
  <c r="DZ47" i="54" s="1"/>
  <c r="DZ48" i="54" s="1"/>
  <c r="DW39" i="54"/>
  <c r="DW40" i="54" s="1"/>
  <c r="DW41" i="54" s="1"/>
  <c r="DW42" i="54" s="1"/>
  <c r="DW43" i="54" s="1"/>
  <c r="DW44" i="54" s="1"/>
  <c r="DW45" i="54" s="1"/>
  <c r="DW46" i="54" s="1"/>
  <c r="DW47" i="54" s="1"/>
  <c r="DW48" i="54" s="1"/>
  <c r="ED50" i="54"/>
  <c r="ED51" i="54" s="1"/>
  <c r="ED52" i="54" s="1"/>
  <c r="ED53" i="54" s="1"/>
  <c r="ED54" i="54" s="1"/>
  <c r="ED55" i="54" s="1"/>
  <c r="ED56" i="54" s="1"/>
  <c r="ED57" i="54" s="1"/>
  <c r="ED58" i="54" s="1"/>
  <c r="ED59" i="54" s="1"/>
  <c r="DV116" i="54"/>
  <c r="DV117" i="54" s="1"/>
  <c r="DV118" i="54" s="1"/>
  <c r="DV119" i="54" s="1"/>
  <c r="DV120" i="54" s="1"/>
  <c r="DV121" i="54" s="1"/>
  <c r="DV122" i="54" s="1"/>
  <c r="DV123" i="54" s="1"/>
  <c r="DV124" i="54" s="1"/>
  <c r="DV125" i="54" s="1"/>
  <c r="CF347" i="54"/>
  <c r="CF348" i="54" s="1"/>
  <c r="CF349" i="54" s="1"/>
  <c r="CF350" i="54" s="1"/>
  <c r="CF351" i="54" s="1"/>
  <c r="CF352" i="54" s="1"/>
  <c r="CF353" i="54" s="1"/>
  <c r="CF354" i="54" s="1"/>
  <c r="CF355" i="54" s="1"/>
  <c r="CF356" i="54" s="1"/>
  <c r="CR325" i="54"/>
  <c r="CR326" i="54" s="1"/>
  <c r="CR327" i="54" s="1"/>
  <c r="CR328" i="54" s="1"/>
  <c r="CR329" i="54" s="1"/>
  <c r="CR330" i="54" s="1"/>
  <c r="CR331" i="54" s="1"/>
  <c r="CR332" i="54" s="1"/>
  <c r="CR333" i="54" s="1"/>
  <c r="CR334" i="54" s="1"/>
  <c r="CS325" i="54"/>
  <c r="CS326" i="54" s="1"/>
  <c r="CS327" i="54" s="1"/>
  <c r="CS328" i="54" s="1"/>
  <c r="CS329" i="54" s="1"/>
  <c r="CS330" i="54" s="1"/>
  <c r="CS331" i="54" s="1"/>
  <c r="CS332" i="54" s="1"/>
  <c r="CS333" i="54" s="1"/>
  <c r="CS334" i="54" s="1"/>
  <c r="CR83" i="54"/>
  <c r="CR84" i="54" s="1"/>
  <c r="CR85" i="54" s="1"/>
  <c r="CR86" i="54" s="1"/>
  <c r="CR87" i="54" s="1"/>
  <c r="CR88" i="54" s="1"/>
  <c r="CR89" i="54" s="1"/>
  <c r="CR90" i="54" s="1"/>
  <c r="CR91" i="54" s="1"/>
  <c r="CR92" i="54" s="1"/>
  <c r="CK83" i="54"/>
  <c r="CK84" i="54" s="1"/>
  <c r="CK85" i="54" s="1"/>
  <c r="CK86" i="54" s="1"/>
  <c r="CK87" i="54" s="1"/>
  <c r="CK88" i="54" s="1"/>
  <c r="CK89" i="54" s="1"/>
  <c r="CK90" i="54" s="1"/>
  <c r="CK91" i="54" s="1"/>
  <c r="CK92" i="54" s="1"/>
  <c r="CJ325" i="54"/>
  <c r="CJ326" i="54" s="1"/>
  <c r="CJ327" i="54" s="1"/>
  <c r="CJ328" i="54" s="1"/>
  <c r="CJ329" i="54" s="1"/>
  <c r="CJ330" i="54" s="1"/>
  <c r="CJ331" i="54" s="1"/>
  <c r="CJ332" i="54" s="1"/>
  <c r="CJ333" i="54" s="1"/>
  <c r="CJ334" i="54" s="1"/>
  <c r="CH6" i="54"/>
  <c r="CH7" i="54" s="1"/>
  <c r="CH8" i="54" s="1"/>
  <c r="CH9" i="54" s="1"/>
  <c r="CH10" i="54" s="1"/>
  <c r="CH11" i="54" s="1"/>
  <c r="CH12" i="54" s="1"/>
  <c r="CH13" i="54" s="1"/>
  <c r="CH14" i="54" s="1"/>
  <c r="CH15" i="54" s="1"/>
  <c r="CK6" i="54"/>
  <c r="CK7" i="54" s="1"/>
  <c r="CK8" i="54" s="1"/>
  <c r="CK9" i="54" s="1"/>
  <c r="CK10" i="54" s="1"/>
  <c r="CK11" i="54" s="1"/>
  <c r="CK12" i="54" s="1"/>
  <c r="CK13" i="54" s="1"/>
  <c r="CK14" i="54" s="1"/>
  <c r="CK15" i="54" s="1"/>
  <c r="CS149" i="54"/>
  <c r="CS150" i="54" s="1"/>
  <c r="CS151" i="54" s="1"/>
  <c r="CS152" i="54" s="1"/>
  <c r="CS153" i="54" s="1"/>
  <c r="CS154" i="54" s="1"/>
  <c r="CS155" i="54" s="1"/>
  <c r="CS156" i="54" s="1"/>
  <c r="CS157" i="54" s="1"/>
  <c r="CS158" i="54" s="1"/>
  <c r="CF325" i="54"/>
  <c r="CF326" i="54" s="1"/>
  <c r="CF327" i="54" s="1"/>
  <c r="CF328" i="54" s="1"/>
  <c r="CF329" i="54" s="1"/>
  <c r="CF330" i="54" s="1"/>
  <c r="CF331" i="54" s="1"/>
  <c r="CF332" i="54" s="1"/>
  <c r="CF333" i="54" s="1"/>
  <c r="CF334" i="54" s="1"/>
  <c r="CT149" i="54"/>
  <c r="CT150" i="54" s="1"/>
  <c r="CT151" i="54" s="1"/>
  <c r="CT152" i="54" s="1"/>
  <c r="CT153" i="54" s="1"/>
  <c r="CT154" i="54" s="1"/>
  <c r="CT155" i="54" s="1"/>
  <c r="CT156" i="54" s="1"/>
  <c r="CT157" i="54" s="1"/>
  <c r="CT158" i="54" s="1"/>
  <c r="CH149" i="54"/>
  <c r="CH150" i="54" s="1"/>
  <c r="CH151" i="54" s="1"/>
  <c r="CH152" i="54" s="1"/>
  <c r="CH153" i="54" s="1"/>
  <c r="CH154" i="54" s="1"/>
  <c r="CH155" i="54" s="1"/>
  <c r="CH156" i="54" s="1"/>
  <c r="CH157" i="54" s="1"/>
  <c r="CH158" i="54" s="1"/>
  <c r="CJ6" i="54"/>
  <c r="CJ7" i="54" s="1"/>
  <c r="CJ8" i="54" s="1"/>
  <c r="CJ9" i="54" s="1"/>
  <c r="CJ10" i="54" s="1"/>
  <c r="CJ11" i="54" s="1"/>
  <c r="CJ12" i="54" s="1"/>
  <c r="CJ13" i="54" s="1"/>
  <c r="CJ14" i="54" s="1"/>
  <c r="CJ15" i="54" s="1"/>
  <c r="CN6" i="54"/>
  <c r="CN7" i="54" s="1"/>
  <c r="CN8" i="54" s="1"/>
  <c r="CN9" i="54" s="1"/>
  <c r="CN10" i="54" s="1"/>
  <c r="CN11" i="54" s="1"/>
  <c r="CN12" i="54" s="1"/>
  <c r="CN13" i="54" s="1"/>
  <c r="CN14" i="54" s="1"/>
  <c r="CN15" i="54" s="1"/>
  <c r="CR6" i="54"/>
  <c r="CR7" i="54" s="1"/>
  <c r="CR8" i="54" s="1"/>
  <c r="CR9" i="54" s="1"/>
  <c r="CR10" i="54" s="1"/>
  <c r="CR11" i="54" s="1"/>
  <c r="CR12" i="54" s="1"/>
  <c r="CR13" i="54" s="1"/>
  <c r="CR14" i="54" s="1"/>
  <c r="CR15" i="54" s="1"/>
  <c r="CN105" i="54"/>
  <c r="CN106" i="54" s="1"/>
  <c r="CN107" i="54" s="1"/>
  <c r="CN108" i="54" s="1"/>
  <c r="CN109" i="54" s="1"/>
  <c r="CN110" i="54" s="1"/>
  <c r="CN111" i="54" s="1"/>
  <c r="CN112" i="54" s="1"/>
  <c r="CN113" i="54" s="1"/>
  <c r="CN114" i="54" s="1"/>
  <c r="CS83" i="54"/>
  <c r="CS84" i="54" s="1"/>
  <c r="CS85" i="54" s="1"/>
  <c r="CS86" i="54" s="1"/>
  <c r="CS87" i="54" s="1"/>
  <c r="CS88" i="54" s="1"/>
  <c r="CS89" i="54" s="1"/>
  <c r="CS90" i="54" s="1"/>
  <c r="CS91" i="54" s="1"/>
  <c r="CS92" i="54" s="1"/>
  <c r="CM83" i="54"/>
  <c r="CM84" i="54" s="1"/>
  <c r="CM85" i="54" s="1"/>
  <c r="CM86" i="54" s="1"/>
  <c r="CM87" i="54" s="1"/>
  <c r="CM88" i="54" s="1"/>
  <c r="CM89" i="54" s="1"/>
  <c r="CM90" i="54" s="1"/>
  <c r="CM91" i="54" s="1"/>
  <c r="CM92" i="54" s="1"/>
  <c r="CP347" i="54"/>
  <c r="CP348" i="54" s="1"/>
  <c r="CP349" i="54" s="1"/>
  <c r="CP350" i="54" s="1"/>
  <c r="CP351" i="54" s="1"/>
  <c r="CP352" i="54" s="1"/>
  <c r="CP353" i="54" s="1"/>
  <c r="CP354" i="54" s="1"/>
  <c r="CP355" i="54" s="1"/>
  <c r="CP356" i="54" s="1"/>
  <c r="CP138" i="54"/>
  <c r="CP139" i="54" s="1"/>
  <c r="CP140" i="54" s="1"/>
  <c r="CP141" i="54" s="1"/>
  <c r="CP142" i="54" s="1"/>
  <c r="CP143" i="54" s="1"/>
  <c r="CP144" i="54" s="1"/>
  <c r="CP145" i="54" s="1"/>
  <c r="CP146" i="54" s="1"/>
  <c r="CP147" i="54" s="1"/>
  <c r="CL6" i="54"/>
  <c r="CL7" i="54" s="1"/>
  <c r="CL8" i="54" s="1"/>
  <c r="CL9" i="54" s="1"/>
  <c r="CL10" i="54" s="1"/>
  <c r="CL11" i="54" s="1"/>
  <c r="CL12" i="54" s="1"/>
  <c r="CL13" i="54" s="1"/>
  <c r="CL14" i="54" s="1"/>
  <c r="CL15" i="54" s="1"/>
  <c r="CT6" i="54"/>
  <c r="CT7" i="54" s="1"/>
  <c r="CT8" i="54" s="1"/>
  <c r="CT9" i="54" s="1"/>
  <c r="CT10" i="54" s="1"/>
  <c r="CT11" i="54" s="1"/>
  <c r="CT12" i="54" s="1"/>
  <c r="CT13" i="54" s="1"/>
  <c r="CT14" i="54" s="1"/>
  <c r="CT15" i="54" s="1"/>
  <c r="CR347" i="54"/>
  <c r="CR348" i="54" s="1"/>
  <c r="CR349" i="54" s="1"/>
  <c r="CR350" i="54" s="1"/>
  <c r="CR351" i="54" s="1"/>
  <c r="CR352" i="54" s="1"/>
  <c r="CR353" i="54" s="1"/>
  <c r="CR354" i="54" s="1"/>
  <c r="CR355" i="54" s="1"/>
  <c r="CR356" i="54" s="1"/>
  <c r="CQ149" i="54"/>
  <c r="CQ150" i="54" s="1"/>
  <c r="CQ151" i="54" s="1"/>
  <c r="CQ152" i="54" s="1"/>
  <c r="CQ153" i="54" s="1"/>
  <c r="CQ154" i="54" s="1"/>
  <c r="CQ155" i="54" s="1"/>
  <c r="CQ156" i="54" s="1"/>
  <c r="CQ157" i="54" s="1"/>
  <c r="CQ158" i="54" s="1"/>
  <c r="CF6" i="54"/>
  <c r="CF7" i="54" s="1"/>
  <c r="CF8" i="54" s="1"/>
  <c r="CF9" i="54" s="1"/>
  <c r="CF10" i="54" s="1"/>
  <c r="CF11" i="54" s="1"/>
  <c r="CF12" i="54" s="1"/>
  <c r="CF13" i="54" s="1"/>
  <c r="CF14" i="54" s="1"/>
  <c r="CF15" i="54" s="1"/>
  <c r="CM6" i="54"/>
  <c r="CM7" i="54" s="1"/>
  <c r="CM8" i="54" s="1"/>
  <c r="CM9" i="54" s="1"/>
  <c r="CM10" i="54" s="1"/>
  <c r="CM11" i="54" s="1"/>
  <c r="CM12" i="54" s="1"/>
  <c r="CM13" i="54" s="1"/>
  <c r="CM14" i="54" s="1"/>
  <c r="CM15" i="54" s="1"/>
  <c r="CP6" i="54"/>
  <c r="CP7" i="54" s="1"/>
  <c r="CP8" i="54" s="1"/>
  <c r="CP9" i="54" s="1"/>
  <c r="CP10" i="54" s="1"/>
  <c r="CP11" i="54" s="1"/>
  <c r="CP12" i="54" s="1"/>
  <c r="CP13" i="54" s="1"/>
  <c r="CP14" i="54" s="1"/>
  <c r="CP15" i="54" s="1"/>
  <c r="CQ6" i="54"/>
  <c r="CQ7" i="54" s="1"/>
  <c r="CQ8" i="54" s="1"/>
  <c r="CQ9" i="54" s="1"/>
  <c r="CQ10" i="54" s="1"/>
  <c r="CQ11" i="54" s="1"/>
  <c r="CQ12" i="54" s="1"/>
  <c r="CQ13" i="54" s="1"/>
  <c r="CQ14" i="54" s="1"/>
  <c r="CQ15" i="54" s="1"/>
  <c r="CT325" i="54"/>
  <c r="CT326" i="54" s="1"/>
  <c r="CT327" i="54" s="1"/>
  <c r="CT328" i="54" s="1"/>
  <c r="CT329" i="54" s="1"/>
  <c r="CT330" i="54" s="1"/>
  <c r="CT331" i="54" s="1"/>
  <c r="CT332" i="54" s="1"/>
  <c r="CT333" i="54" s="1"/>
  <c r="CT334" i="54" s="1"/>
  <c r="CK138" i="54"/>
  <c r="CK139" i="54" s="1"/>
  <c r="CK140" i="54" s="1"/>
  <c r="CK141" i="54" s="1"/>
  <c r="CK142" i="54" s="1"/>
  <c r="CK143" i="54" s="1"/>
  <c r="CK144" i="54" s="1"/>
  <c r="CK145" i="54" s="1"/>
  <c r="CK146" i="54" s="1"/>
  <c r="CK147" i="54" s="1"/>
  <c r="CI138" i="54"/>
  <c r="CI139" i="54" s="1"/>
  <c r="CI140" i="54" s="1"/>
  <c r="CI141" i="54" s="1"/>
  <c r="CI142" i="54" s="1"/>
  <c r="CI143" i="54" s="1"/>
  <c r="CI144" i="54" s="1"/>
  <c r="CI145" i="54" s="1"/>
  <c r="CI146" i="54" s="1"/>
  <c r="CI147" i="54" s="1"/>
  <c r="CI6" i="54"/>
  <c r="CI7" i="54" s="1"/>
  <c r="CI8" i="54" s="1"/>
  <c r="CI9" i="54" s="1"/>
  <c r="CI10" i="54" s="1"/>
  <c r="CI11" i="54" s="1"/>
  <c r="CI12" i="54" s="1"/>
  <c r="CI13" i="54" s="1"/>
  <c r="CI14" i="54" s="1"/>
  <c r="CI15" i="54" s="1"/>
  <c r="CG6" i="54"/>
  <c r="CG7" i="54" s="1"/>
  <c r="CG8" i="54" s="1"/>
  <c r="CG9" i="54" s="1"/>
  <c r="CG10" i="54" s="1"/>
  <c r="CG11" i="54" s="1"/>
  <c r="CG12" i="54" s="1"/>
  <c r="CG13" i="54" s="1"/>
  <c r="CG14" i="54" s="1"/>
  <c r="CG15" i="54" s="1"/>
  <c r="CF149" i="54"/>
  <c r="CF150" i="54" s="1"/>
  <c r="CF151" i="54" s="1"/>
  <c r="CF152" i="54" s="1"/>
  <c r="CF153" i="54" s="1"/>
  <c r="CF154" i="54" s="1"/>
  <c r="CF155" i="54" s="1"/>
  <c r="CF156" i="54" s="1"/>
  <c r="CF157" i="54" s="1"/>
  <c r="CF158" i="54" s="1"/>
  <c r="CJ347" i="54"/>
  <c r="CJ348" i="54" s="1"/>
  <c r="CJ349" i="54" s="1"/>
  <c r="CJ350" i="54" s="1"/>
  <c r="CJ351" i="54" s="1"/>
  <c r="CJ352" i="54" s="1"/>
  <c r="CJ353" i="54" s="1"/>
  <c r="CJ354" i="54" s="1"/>
  <c r="CJ355" i="54" s="1"/>
  <c r="CJ356" i="54" s="1"/>
  <c r="CK325" i="54"/>
  <c r="CK326" i="54" s="1"/>
  <c r="CK327" i="54" s="1"/>
  <c r="CK328" i="54" s="1"/>
  <c r="CK329" i="54" s="1"/>
  <c r="CK330" i="54" s="1"/>
  <c r="CK331" i="54" s="1"/>
  <c r="CK332" i="54" s="1"/>
  <c r="CK333" i="54" s="1"/>
  <c r="CK334" i="54" s="1"/>
  <c r="CO6" i="54"/>
  <c r="CO7" i="54" s="1"/>
  <c r="CO8" i="54" s="1"/>
  <c r="CO9" i="54" s="1"/>
  <c r="CO10" i="54" s="1"/>
  <c r="CO11" i="54" s="1"/>
  <c r="CO12" i="54" s="1"/>
  <c r="CO13" i="54" s="1"/>
  <c r="CO14" i="54" s="1"/>
  <c r="CO15" i="54" s="1"/>
  <c r="CN325" i="54"/>
  <c r="CN326" i="54" s="1"/>
  <c r="CN327" i="54" s="1"/>
  <c r="CN328" i="54" s="1"/>
  <c r="CN329" i="54" s="1"/>
  <c r="CN330" i="54" s="1"/>
  <c r="CN331" i="54" s="1"/>
  <c r="CN332" i="54" s="1"/>
  <c r="CN333" i="54" s="1"/>
  <c r="CN334" i="54" s="1"/>
  <c r="CO325" i="54"/>
  <c r="CO326" i="54" s="1"/>
  <c r="CO327" i="54" s="1"/>
  <c r="CO328" i="54" s="1"/>
  <c r="CO329" i="54" s="1"/>
  <c r="CO330" i="54" s="1"/>
  <c r="CO331" i="54" s="1"/>
  <c r="CO332" i="54" s="1"/>
  <c r="CO333" i="54" s="1"/>
  <c r="CO334" i="54" s="1"/>
  <c r="CG347" i="54"/>
  <c r="CG348" i="54" s="1"/>
  <c r="CG349" i="54" s="1"/>
  <c r="CG350" i="54" s="1"/>
  <c r="CG351" i="54" s="1"/>
  <c r="CG352" i="54" s="1"/>
  <c r="CG353" i="54" s="1"/>
  <c r="CG354" i="54" s="1"/>
  <c r="CG355" i="54" s="1"/>
  <c r="CG356" i="54" s="1"/>
  <c r="CL325" i="54"/>
  <c r="CL326" i="54" s="1"/>
  <c r="CL327" i="54" s="1"/>
  <c r="CL328" i="54" s="1"/>
  <c r="CL329" i="54" s="1"/>
  <c r="CL330" i="54" s="1"/>
  <c r="CL331" i="54" s="1"/>
  <c r="CL332" i="54" s="1"/>
  <c r="CL333" i="54" s="1"/>
  <c r="CL334" i="54" s="1"/>
  <c r="CP281" i="54"/>
  <c r="CP282" i="54" s="1"/>
  <c r="CP283" i="54" s="1"/>
  <c r="CP284" i="54" s="1"/>
  <c r="CP285" i="54" s="1"/>
  <c r="CP286" i="54" s="1"/>
  <c r="CP287" i="54" s="1"/>
  <c r="CP288" i="54" s="1"/>
  <c r="CP289" i="54" s="1"/>
  <c r="CP290" i="54" s="1"/>
  <c r="CO182" i="54"/>
  <c r="CO183" i="54" s="1"/>
  <c r="CO184" i="54" s="1"/>
  <c r="CO185" i="54" s="1"/>
  <c r="CO186" i="54" s="1"/>
  <c r="CO187" i="54" s="1"/>
  <c r="CO188" i="54" s="1"/>
  <c r="CO189" i="54" s="1"/>
  <c r="CO190" i="54" s="1"/>
  <c r="CO191" i="54" s="1"/>
  <c r="CP17" i="54"/>
  <c r="CP18" i="54" s="1"/>
  <c r="CP19" i="54" s="1"/>
  <c r="CP20" i="54" s="1"/>
  <c r="CP21" i="54" s="1"/>
  <c r="CP22" i="54" s="1"/>
  <c r="CP23" i="54" s="1"/>
  <c r="CP24" i="54" s="1"/>
  <c r="CP25" i="54" s="1"/>
  <c r="CP26" i="54" s="1"/>
  <c r="CT215" i="54"/>
  <c r="CT216" i="54" s="1"/>
  <c r="CT217" i="54" s="1"/>
  <c r="CT218" i="54" s="1"/>
  <c r="CT219" i="54" s="1"/>
  <c r="CT220" i="54" s="1"/>
  <c r="CT221" i="54" s="1"/>
  <c r="CT222" i="54" s="1"/>
  <c r="CT223" i="54" s="1"/>
  <c r="CT224" i="54" s="1"/>
  <c r="CS215" i="54"/>
  <c r="CS216" i="54" s="1"/>
  <c r="CS217" i="54" s="1"/>
  <c r="CS218" i="54" s="1"/>
  <c r="CS219" i="54" s="1"/>
  <c r="CS220" i="54" s="1"/>
  <c r="CS221" i="54" s="1"/>
  <c r="CS222" i="54" s="1"/>
  <c r="CS223" i="54" s="1"/>
  <c r="CS224" i="54" s="1"/>
  <c r="CM270" i="54"/>
  <c r="CM271" i="54" s="1"/>
  <c r="CM272" i="54" s="1"/>
  <c r="CM273" i="54" s="1"/>
  <c r="CM274" i="54" s="1"/>
  <c r="CM275" i="54" s="1"/>
  <c r="CM276" i="54" s="1"/>
  <c r="CM277" i="54" s="1"/>
  <c r="CM278" i="54" s="1"/>
  <c r="CM279" i="54" s="1"/>
  <c r="CQ292" i="54"/>
  <c r="CQ293" i="54" s="1"/>
  <c r="CQ294" i="54" s="1"/>
  <c r="CQ295" i="54" s="1"/>
  <c r="CQ296" i="54" s="1"/>
  <c r="CQ297" i="54" s="1"/>
  <c r="CQ298" i="54" s="1"/>
  <c r="CQ299" i="54" s="1"/>
  <c r="CQ300" i="54" s="1"/>
  <c r="CQ301" i="54" s="1"/>
  <c r="CM39" i="54"/>
  <c r="CM40" i="54" s="1"/>
  <c r="CM41" i="54" s="1"/>
  <c r="CM42" i="54" s="1"/>
  <c r="CM43" i="54" s="1"/>
  <c r="CM44" i="54" s="1"/>
  <c r="CM45" i="54" s="1"/>
  <c r="CM46" i="54" s="1"/>
  <c r="CM47" i="54" s="1"/>
  <c r="CM48" i="54" s="1"/>
  <c r="CN50" i="54"/>
  <c r="CN51" i="54" s="1"/>
  <c r="CN52" i="54" s="1"/>
  <c r="CN53" i="54" s="1"/>
  <c r="CN54" i="54" s="1"/>
  <c r="CN55" i="54" s="1"/>
  <c r="CN56" i="54" s="1"/>
  <c r="CN57" i="54" s="1"/>
  <c r="CN58" i="54" s="1"/>
  <c r="CN59" i="54" s="1"/>
  <c r="CG303" i="54"/>
  <c r="CG304" i="54" s="1"/>
  <c r="CG305" i="54" s="1"/>
  <c r="CG306" i="54" s="1"/>
  <c r="CG307" i="54" s="1"/>
  <c r="CG308" i="54" s="1"/>
  <c r="CG309" i="54" s="1"/>
  <c r="CG310" i="54" s="1"/>
  <c r="CG311" i="54" s="1"/>
  <c r="CG312" i="54" s="1"/>
  <c r="CF303" i="54"/>
  <c r="CF304" i="54" s="1"/>
  <c r="CF305" i="54" s="1"/>
  <c r="CF306" i="54" s="1"/>
  <c r="CF307" i="54" s="1"/>
  <c r="CF308" i="54" s="1"/>
  <c r="CF309" i="54" s="1"/>
  <c r="CF310" i="54" s="1"/>
  <c r="CF311" i="54" s="1"/>
  <c r="CF312" i="54" s="1"/>
  <c r="CK303" i="54"/>
  <c r="CK304" i="54" s="1"/>
  <c r="CK305" i="54" s="1"/>
  <c r="CK306" i="54" s="1"/>
  <c r="CK307" i="54" s="1"/>
  <c r="CK308" i="54" s="1"/>
  <c r="CK309" i="54" s="1"/>
  <c r="CK310" i="54" s="1"/>
  <c r="CK311" i="54" s="1"/>
  <c r="CK312" i="54" s="1"/>
  <c r="CL226" i="54"/>
  <c r="CL227" i="54" s="1"/>
  <c r="CL228" i="54" s="1"/>
  <c r="CL229" i="54" s="1"/>
  <c r="CL230" i="54" s="1"/>
  <c r="CL231" i="54" s="1"/>
  <c r="CL232" i="54" s="1"/>
  <c r="CL233" i="54" s="1"/>
  <c r="CL234" i="54" s="1"/>
  <c r="CL235" i="54" s="1"/>
  <c r="CJ193" i="54"/>
  <c r="CJ194" i="54" s="1"/>
  <c r="CJ195" i="54" s="1"/>
  <c r="CJ196" i="54" s="1"/>
  <c r="CJ197" i="54" s="1"/>
  <c r="CJ198" i="54" s="1"/>
  <c r="CJ199" i="54" s="1"/>
  <c r="CJ200" i="54" s="1"/>
  <c r="CJ201" i="54" s="1"/>
  <c r="CJ202" i="54" s="1"/>
  <c r="CF193" i="54"/>
  <c r="CF194" i="54" s="1"/>
  <c r="CF195" i="54" s="1"/>
  <c r="CF196" i="54" s="1"/>
  <c r="CF197" i="54" s="1"/>
  <c r="CF198" i="54" s="1"/>
  <c r="CF199" i="54" s="1"/>
  <c r="CF200" i="54" s="1"/>
  <c r="CF201" i="54" s="1"/>
  <c r="CF202" i="54" s="1"/>
  <c r="CH193" i="54"/>
  <c r="CH194" i="54" s="1"/>
  <c r="CH195" i="54" s="1"/>
  <c r="CH196" i="54" s="1"/>
  <c r="CH197" i="54" s="1"/>
  <c r="CH198" i="54" s="1"/>
  <c r="CH199" i="54" s="1"/>
  <c r="CH200" i="54" s="1"/>
  <c r="CH201" i="54" s="1"/>
  <c r="CH202" i="54" s="1"/>
  <c r="CN72" i="54"/>
  <c r="CN73" i="54" s="1"/>
  <c r="CN74" i="54" s="1"/>
  <c r="CN75" i="54" s="1"/>
  <c r="CN76" i="54" s="1"/>
  <c r="CN77" i="54" s="1"/>
  <c r="CN78" i="54" s="1"/>
  <c r="CN79" i="54" s="1"/>
  <c r="CN80" i="54" s="1"/>
  <c r="CN81" i="54" s="1"/>
  <c r="CP171" i="54"/>
  <c r="CP172" i="54" s="1"/>
  <c r="CP173" i="54" s="1"/>
  <c r="CP174" i="54" s="1"/>
  <c r="CP175" i="54" s="1"/>
  <c r="CP176" i="54" s="1"/>
  <c r="CP177" i="54" s="1"/>
  <c r="CP178" i="54" s="1"/>
  <c r="CP179" i="54" s="1"/>
  <c r="CP180" i="54" s="1"/>
  <c r="CP336" i="54"/>
  <c r="CP337" i="54" s="1"/>
  <c r="CP338" i="54" s="1"/>
  <c r="CP339" i="54" s="1"/>
  <c r="CP340" i="54" s="1"/>
  <c r="CP341" i="54" s="1"/>
  <c r="CP342" i="54" s="1"/>
  <c r="CP343" i="54" s="1"/>
  <c r="CP344" i="54" s="1"/>
  <c r="CP345" i="54" s="1"/>
  <c r="CP160" i="54"/>
  <c r="CP161" i="54" s="1"/>
  <c r="CP162" i="54" s="1"/>
  <c r="CP163" i="54" s="1"/>
  <c r="CP164" i="54" s="1"/>
  <c r="CP165" i="54" s="1"/>
  <c r="CP166" i="54" s="1"/>
  <c r="CP167" i="54" s="1"/>
  <c r="CP168" i="54" s="1"/>
  <c r="CP169" i="54" s="1"/>
  <c r="CQ84" i="54"/>
  <c r="CQ85" i="54" s="1"/>
  <c r="CQ86" i="54" s="1"/>
  <c r="CQ87" i="54" s="1"/>
  <c r="CQ88" i="54" s="1"/>
  <c r="CQ89" i="54" s="1"/>
  <c r="CQ90" i="54" s="1"/>
  <c r="CQ91" i="54" s="1"/>
  <c r="CQ92" i="54" s="1"/>
  <c r="CL237" i="54"/>
  <c r="CL238" i="54" s="1"/>
  <c r="CL239" i="54" s="1"/>
  <c r="CL240" i="54" s="1"/>
  <c r="CL241" i="54" s="1"/>
  <c r="CL242" i="54" s="1"/>
  <c r="CL243" i="54" s="1"/>
  <c r="CL244" i="54" s="1"/>
  <c r="CL245" i="54" s="1"/>
  <c r="CL246" i="54" s="1"/>
  <c r="CF204" i="54"/>
  <c r="CF205" i="54" s="1"/>
  <c r="CF206" i="54" s="1"/>
  <c r="CF207" i="54" s="1"/>
  <c r="CF208" i="54" s="1"/>
  <c r="CF209" i="54" s="1"/>
  <c r="CF210" i="54" s="1"/>
  <c r="CF211" i="54" s="1"/>
  <c r="CF212" i="54" s="1"/>
  <c r="CF213" i="54" s="1"/>
  <c r="CJ204" i="54"/>
  <c r="CJ205" i="54" s="1"/>
  <c r="CJ206" i="54" s="1"/>
  <c r="CJ207" i="54" s="1"/>
  <c r="CJ208" i="54" s="1"/>
  <c r="CJ209" i="54" s="1"/>
  <c r="CJ210" i="54" s="1"/>
  <c r="CJ211" i="54" s="1"/>
  <c r="CJ212" i="54" s="1"/>
  <c r="CJ213" i="54" s="1"/>
  <c r="CO61" i="54"/>
  <c r="CO62" i="54" s="1"/>
  <c r="CO63" i="54" s="1"/>
  <c r="CO64" i="54" s="1"/>
  <c r="CO65" i="54" s="1"/>
  <c r="CO66" i="54" s="1"/>
  <c r="CO67" i="54" s="1"/>
  <c r="CO68" i="54" s="1"/>
  <c r="CO69" i="54" s="1"/>
  <c r="CO70" i="54" s="1"/>
  <c r="CT139" i="54"/>
  <c r="CT140" i="54" s="1"/>
  <c r="CT141" i="54" s="1"/>
  <c r="CT142" i="54" s="1"/>
  <c r="CT143" i="54" s="1"/>
  <c r="CT144" i="54" s="1"/>
  <c r="CT145" i="54" s="1"/>
  <c r="CT146" i="54" s="1"/>
  <c r="CT147" i="54" s="1"/>
  <c r="CH281" i="54"/>
  <c r="CH282" i="54" s="1"/>
  <c r="CH283" i="54" s="1"/>
  <c r="CH284" i="54" s="1"/>
  <c r="CH285" i="54" s="1"/>
  <c r="CH286" i="54" s="1"/>
  <c r="CH287" i="54" s="1"/>
  <c r="CH288" i="54" s="1"/>
  <c r="CH289" i="54" s="1"/>
  <c r="CH290" i="54" s="1"/>
  <c r="CF281" i="54"/>
  <c r="CF282" i="54" s="1"/>
  <c r="CF283" i="54" s="1"/>
  <c r="CF284" i="54" s="1"/>
  <c r="CF285" i="54" s="1"/>
  <c r="CF286" i="54" s="1"/>
  <c r="CF287" i="54" s="1"/>
  <c r="CF288" i="54" s="1"/>
  <c r="CF289" i="54" s="1"/>
  <c r="CF290" i="54" s="1"/>
  <c r="CO281" i="54"/>
  <c r="CO282" i="54" s="1"/>
  <c r="CO283" i="54" s="1"/>
  <c r="CO284" i="54" s="1"/>
  <c r="CO285" i="54" s="1"/>
  <c r="CO286" i="54" s="1"/>
  <c r="CO287" i="54" s="1"/>
  <c r="CO288" i="54" s="1"/>
  <c r="CO289" i="54" s="1"/>
  <c r="CO290" i="54" s="1"/>
  <c r="CS182" i="54"/>
  <c r="CS183" i="54" s="1"/>
  <c r="CS184" i="54" s="1"/>
  <c r="CS185" i="54" s="1"/>
  <c r="CS186" i="54" s="1"/>
  <c r="CS187" i="54" s="1"/>
  <c r="CS188" i="54" s="1"/>
  <c r="CS189" i="54" s="1"/>
  <c r="CS190" i="54" s="1"/>
  <c r="CS191" i="54" s="1"/>
  <c r="CK17" i="54"/>
  <c r="CK18" i="54" s="1"/>
  <c r="CK19" i="54" s="1"/>
  <c r="CK20" i="54" s="1"/>
  <c r="CK21" i="54" s="1"/>
  <c r="CK22" i="54" s="1"/>
  <c r="CK23" i="54" s="1"/>
  <c r="CK24" i="54" s="1"/>
  <c r="CK25" i="54" s="1"/>
  <c r="CK26" i="54" s="1"/>
  <c r="CG248" i="54"/>
  <c r="CG249" i="54" s="1"/>
  <c r="CG250" i="54" s="1"/>
  <c r="CG251" i="54" s="1"/>
  <c r="CG252" i="54" s="1"/>
  <c r="CG253" i="54" s="1"/>
  <c r="CG254" i="54" s="1"/>
  <c r="CG255" i="54" s="1"/>
  <c r="CG256" i="54" s="1"/>
  <c r="CG257" i="54" s="1"/>
  <c r="CI248" i="54"/>
  <c r="CI249" i="54" s="1"/>
  <c r="CI250" i="54" s="1"/>
  <c r="CI251" i="54" s="1"/>
  <c r="CI252" i="54" s="1"/>
  <c r="CI253" i="54" s="1"/>
  <c r="CI254" i="54" s="1"/>
  <c r="CI255" i="54" s="1"/>
  <c r="CI256" i="54" s="1"/>
  <c r="CI257" i="54" s="1"/>
  <c r="CK248" i="54"/>
  <c r="CK249" i="54" s="1"/>
  <c r="CK250" i="54" s="1"/>
  <c r="CK251" i="54" s="1"/>
  <c r="CK252" i="54" s="1"/>
  <c r="CK253" i="54" s="1"/>
  <c r="CK254" i="54" s="1"/>
  <c r="CK255" i="54" s="1"/>
  <c r="CK256" i="54" s="1"/>
  <c r="CK257" i="54" s="1"/>
  <c r="CQ215" i="54"/>
  <c r="CQ216" i="54" s="1"/>
  <c r="CQ217" i="54" s="1"/>
  <c r="CQ218" i="54" s="1"/>
  <c r="CQ219" i="54" s="1"/>
  <c r="CQ220" i="54" s="1"/>
  <c r="CQ221" i="54" s="1"/>
  <c r="CQ222" i="54" s="1"/>
  <c r="CQ223" i="54" s="1"/>
  <c r="CQ224" i="54" s="1"/>
  <c r="CR292" i="54"/>
  <c r="CR293" i="54" s="1"/>
  <c r="CR294" i="54" s="1"/>
  <c r="CR295" i="54" s="1"/>
  <c r="CR296" i="54" s="1"/>
  <c r="CR297" i="54" s="1"/>
  <c r="CR298" i="54" s="1"/>
  <c r="CR299" i="54" s="1"/>
  <c r="CR300" i="54" s="1"/>
  <c r="CR301" i="54" s="1"/>
  <c r="CS39" i="54"/>
  <c r="CS40" i="54" s="1"/>
  <c r="CS41" i="54" s="1"/>
  <c r="CS42" i="54" s="1"/>
  <c r="CS43" i="54" s="1"/>
  <c r="CS44" i="54" s="1"/>
  <c r="CS45" i="54" s="1"/>
  <c r="CS46" i="54" s="1"/>
  <c r="CS47" i="54" s="1"/>
  <c r="CS48" i="54" s="1"/>
  <c r="CR39" i="54"/>
  <c r="CR40" i="54" s="1"/>
  <c r="CR41" i="54" s="1"/>
  <c r="CR42" i="54" s="1"/>
  <c r="CR43" i="54" s="1"/>
  <c r="CR44" i="54" s="1"/>
  <c r="CR45" i="54" s="1"/>
  <c r="CR46" i="54" s="1"/>
  <c r="CR47" i="54" s="1"/>
  <c r="CR48" i="54" s="1"/>
  <c r="CG50" i="54"/>
  <c r="CG51" i="54" s="1"/>
  <c r="CG52" i="54" s="1"/>
  <c r="CG53" i="54" s="1"/>
  <c r="CG54" i="54" s="1"/>
  <c r="CG55" i="54" s="1"/>
  <c r="CG56" i="54" s="1"/>
  <c r="CG57" i="54" s="1"/>
  <c r="CG58" i="54" s="1"/>
  <c r="CG59" i="54" s="1"/>
  <c r="CO303" i="54"/>
  <c r="CO304" i="54" s="1"/>
  <c r="CO305" i="54" s="1"/>
  <c r="CO306" i="54" s="1"/>
  <c r="CO307" i="54" s="1"/>
  <c r="CO308" i="54" s="1"/>
  <c r="CO309" i="54" s="1"/>
  <c r="CO310" i="54" s="1"/>
  <c r="CO311" i="54" s="1"/>
  <c r="CO312" i="54" s="1"/>
  <c r="CR226" i="54"/>
  <c r="CR227" i="54" s="1"/>
  <c r="CR228" i="54" s="1"/>
  <c r="CR229" i="54" s="1"/>
  <c r="CR230" i="54" s="1"/>
  <c r="CR231" i="54" s="1"/>
  <c r="CR232" i="54" s="1"/>
  <c r="CR233" i="54" s="1"/>
  <c r="CR234" i="54" s="1"/>
  <c r="CR235" i="54" s="1"/>
  <c r="CO193" i="54"/>
  <c r="CO194" i="54" s="1"/>
  <c r="CO195" i="54" s="1"/>
  <c r="CO196" i="54" s="1"/>
  <c r="CO197" i="54" s="1"/>
  <c r="CO198" i="54" s="1"/>
  <c r="CO199" i="54" s="1"/>
  <c r="CO200" i="54" s="1"/>
  <c r="CO201" i="54" s="1"/>
  <c r="CO202" i="54" s="1"/>
  <c r="CK171" i="54"/>
  <c r="CK172" i="54" s="1"/>
  <c r="CK173" i="54" s="1"/>
  <c r="CK174" i="54" s="1"/>
  <c r="CK175" i="54" s="1"/>
  <c r="CK176" i="54" s="1"/>
  <c r="CK177" i="54" s="1"/>
  <c r="CK178" i="54" s="1"/>
  <c r="CK179" i="54" s="1"/>
  <c r="CK180" i="54" s="1"/>
  <c r="CO160" i="54"/>
  <c r="CO161" i="54" s="1"/>
  <c r="CO162" i="54" s="1"/>
  <c r="CO163" i="54" s="1"/>
  <c r="CO164" i="54" s="1"/>
  <c r="CO165" i="54" s="1"/>
  <c r="CO166" i="54" s="1"/>
  <c r="CO167" i="54" s="1"/>
  <c r="CO168" i="54" s="1"/>
  <c r="CO169" i="54" s="1"/>
  <c r="CM160" i="54"/>
  <c r="CM161" i="54" s="1"/>
  <c r="CM162" i="54" s="1"/>
  <c r="CM163" i="54" s="1"/>
  <c r="CM164" i="54" s="1"/>
  <c r="CM165" i="54" s="1"/>
  <c r="CM166" i="54" s="1"/>
  <c r="CM167" i="54" s="1"/>
  <c r="CM168" i="54" s="1"/>
  <c r="CM169" i="54" s="1"/>
  <c r="CL84" i="54"/>
  <c r="CL85" i="54" s="1"/>
  <c r="CL86" i="54" s="1"/>
  <c r="CL87" i="54" s="1"/>
  <c r="CL88" i="54" s="1"/>
  <c r="CL89" i="54" s="1"/>
  <c r="CL90" i="54" s="1"/>
  <c r="CL91" i="54" s="1"/>
  <c r="CL92" i="54" s="1"/>
  <c r="CF94" i="54"/>
  <c r="CF95" i="54" s="1"/>
  <c r="CF96" i="54" s="1"/>
  <c r="CF97" i="54" s="1"/>
  <c r="CF98" i="54" s="1"/>
  <c r="CF99" i="54" s="1"/>
  <c r="CF100" i="54" s="1"/>
  <c r="CF101" i="54" s="1"/>
  <c r="CF102" i="54" s="1"/>
  <c r="CF103" i="54" s="1"/>
  <c r="CT237" i="54"/>
  <c r="CT238" i="54" s="1"/>
  <c r="CT239" i="54" s="1"/>
  <c r="CT240" i="54" s="1"/>
  <c r="CT241" i="54" s="1"/>
  <c r="CT242" i="54" s="1"/>
  <c r="CT243" i="54" s="1"/>
  <c r="CT244" i="54" s="1"/>
  <c r="CT245" i="54" s="1"/>
  <c r="CT246" i="54" s="1"/>
  <c r="CI259" i="54"/>
  <c r="CI260" i="54" s="1"/>
  <c r="CI261" i="54" s="1"/>
  <c r="CI262" i="54" s="1"/>
  <c r="CI263" i="54" s="1"/>
  <c r="CI264" i="54" s="1"/>
  <c r="CI265" i="54" s="1"/>
  <c r="CI266" i="54" s="1"/>
  <c r="CI267" i="54" s="1"/>
  <c r="CI268" i="54" s="1"/>
  <c r="CJ116" i="54"/>
  <c r="CJ117" i="54" s="1"/>
  <c r="CJ118" i="54" s="1"/>
  <c r="CJ119" i="54" s="1"/>
  <c r="CJ120" i="54" s="1"/>
  <c r="CJ121" i="54" s="1"/>
  <c r="CJ122" i="54" s="1"/>
  <c r="CJ123" i="54" s="1"/>
  <c r="CJ124" i="54" s="1"/>
  <c r="CJ125" i="54" s="1"/>
  <c r="CH347" i="54"/>
  <c r="CH348" i="54" s="1"/>
  <c r="CH349" i="54" s="1"/>
  <c r="CH350" i="54" s="1"/>
  <c r="CH351" i="54" s="1"/>
  <c r="CH352" i="54" s="1"/>
  <c r="CH353" i="54" s="1"/>
  <c r="CH354" i="54" s="1"/>
  <c r="CH355" i="54" s="1"/>
  <c r="CH356" i="54" s="1"/>
  <c r="CI347" i="54"/>
  <c r="CI348" i="54" s="1"/>
  <c r="CI349" i="54" s="1"/>
  <c r="CI350" i="54" s="1"/>
  <c r="CI351" i="54" s="1"/>
  <c r="CI352" i="54" s="1"/>
  <c r="CI353" i="54" s="1"/>
  <c r="CI354" i="54" s="1"/>
  <c r="CI355" i="54" s="1"/>
  <c r="CI356" i="54" s="1"/>
  <c r="CG182" i="54"/>
  <c r="CG183" i="54" s="1"/>
  <c r="CG184" i="54" s="1"/>
  <c r="CG185" i="54" s="1"/>
  <c r="CG186" i="54" s="1"/>
  <c r="CG187" i="54" s="1"/>
  <c r="CG188" i="54" s="1"/>
  <c r="CG189" i="54" s="1"/>
  <c r="CG190" i="54" s="1"/>
  <c r="CG191" i="54" s="1"/>
  <c r="CT182" i="54"/>
  <c r="CT183" i="54" s="1"/>
  <c r="CT184" i="54" s="1"/>
  <c r="CT185" i="54" s="1"/>
  <c r="CT186" i="54" s="1"/>
  <c r="CT187" i="54" s="1"/>
  <c r="CT188" i="54" s="1"/>
  <c r="CT189" i="54" s="1"/>
  <c r="CT190" i="54" s="1"/>
  <c r="CT191" i="54" s="1"/>
  <c r="CT248" i="54"/>
  <c r="CT249" i="54" s="1"/>
  <c r="CT250" i="54" s="1"/>
  <c r="CT251" i="54" s="1"/>
  <c r="CT252" i="54" s="1"/>
  <c r="CT253" i="54" s="1"/>
  <c r="CT254" i="54" s="1"/>
  <c r="CT255" i="54" s="1"/>
  <c r="CT256" i="54" s="1"/>
  <c r="CT257" i="54" s="1"/>
  <c r="CR248" i="54"/>
  <c r="CR249" i="54" s="1"/>
  <c r="CR250" i="54" s="1"/>
  <c r="CR251" i="54" s="1"/>
  <c r="CR252" i="54" s="1"/>
  <c r="CR253" i="54" s="1"/>
  <c r="CR254" i="54" s="1"/>
  <c r="CR255" i="54" s="1"/>
  <c r="CR256" i="54" s="1"/>
  <c r="CR257" i="54" s="1"/>
  <c r="CK270" i="54"/>
  <c r="CK271" i="54" s="1"/>
  <c r="CK272" i="54" s="1"/>
  <c r="CK273" i="54" s="1"/>
  <c r="CK274" i="54" s="1"/>
  <c r="CK275" i="54" s="1"/>
  <c r="CK276" i="54" s="1"/>
  <c r="CK277" i="54" s="1"/>
  <c r="CK278" i="54" s="1"/>
  <c r="CK279" i="54" s="1"/>
  <c r="CH39" i="54"/>
  <c r="CH40" i="54" s="1"/>
  <c r="CH41" i="54" s="1"/>
  <c r="CH42" i="54" s="1"/>
  <c r="CH43" i="54" s="1"/>
  <c r="CH44" i="54" s="1"/>
  <c r="CH45" i="54" s="1"/>
  <c r="CH46" i="54" s="1"/>
  <c r="CH47" i="54" s="1"/>
  <c r="CH48" i="54" s="1"/>
  <c r="CI39" i="54"/>
  <c r="CI40" i="54" s="1"/>
  <c r="CI41" i="54" s="1"/>
  <c r="CI42" i="54" s="1"/>
  <c r="CI43" i="54" s="1"/>
  <c r="CI44" i="54" s="1"/>
  <c r="CI45" i="54" s="1"/>
  <c r="CI46" i="54" s="1"/>
  <c r="CI47" i="54" s="1"/>
  <c r="CI48" i="54" s="1"/>
  <c r="CT50" i="54"/>
  <c r="CT51" i="54" s="1"/>
  <c r="CT52" i="54" s="1"/>
  <c r="CT53" i="54" s="1"/>
  <c r="CT54" i="54" s="1"/>
  <c r="CT55" i="54" s="1"/>
  <c r="CT56" i="54" s="1"/>
  <c r="CT57" i="54" s="1"/>
  <c r="CT58" i="54" s="1"/>
  <c r="CT59" i="54" s="1"/>
  <c r="CT303" i="54"/>
  <c r="CT304" i="54" s="1"/>
  <c r="CT305" i="54" s="1"/>
  <c r="CT306" i="54" s="1"/>
  <c r="CT307" i="54" s="1"/>
  <c r="CT308" i="54" s="1"/>
  <c r="CT309" i="54" s="1"/>
  <c r="CT310" i="54" s="1"/>
  <c r="CT311" i="54" s="1"/>
  <c r="CT312" i="54" s="1"/>
  <c r="CR303" i="54"/>
  <c r="CR304" i="54" s="1"/>
  <c r="CR305" i="54" s="1"/>
  <c r="CR306" i="54" s="1"/>
  <c r="CR307" i="54" s="1"/>
  <c r="CR308" i="54" s="1"/>
  <c r="CR309" i="54" s="1"/>
  <c r="CR310" i="54" s="1"/>
  <c r="CR311" i="54" s="1"/>
  <c r="CR312" i="54" s="1"/>
  <c r="CS72" i="54"/>
  <c r="CS73" i="54" s="1"/>
  <c r="CS74" i="54" s="1"/>
  <c r="CS75" i="54" s="1"/>
  <c r="CS76" i="54" s="1"/>
  <c r="CS77" i="54" s="1"/>
  <c r="CS78" i="54" s="1"/>
  <c r="CS79" i="54" s="1"/>
  <c r="CS80" i="54" s="1"/>
  <c r="CS81" i="54" s="1"/>
  <c r="CT171" i="54"/>
  <c r="CT172" i="54" s="1"/>
  <c r="CT173" i="54" s="1"/>
  <c r="CT174" i="54" s="1"/>
  <c r="CT175" i="54" s="1"/>
  <c r="CT176" i="54" s="1"/>
  <c r="CT177" i="54" s="1"/>
  <c r="CT178" i="54" s="1"/>
  <c r="CT179" i="54" s="1"/>
  <c r="CT180" i="54" s="1"/>
  <c r="CS94" i="54"/>
  <c r="CS95" i="54" s="1"/>
  <c r="CS96" i="54" s="1"/>
  <c r="CS97" i="54" s="1"/>
  <c r="CS98" i="54" s="1"/>
  <c r="CS99" i="54" s="1"/>
  <c r="CS100" i="54" s="1"/>
  <c r="CS101" i="54" s="1"/>
  <c r="CS102" i="54" s="1"/>
  <c r="CS103" i="54" s="1"/>
  <c r="CP314" i="54"/>
  <c r="CP315" i="54" s="1"/>
  <c r="CP316" i="54" s="1"/>
  <c r="CP317" i="54" s="1"/>
  <c r="CP318" i="54" s="1"/>
  <c r="CP319" i="54" s="1"/>
  <c r="CP320" i="54" s="1"/>
  <c r="CP321" i="54" s="1"/>
  <c r="CP322" i="54" s="1"/>
  <c r="CP323" i="54" s="1"/>
  <c r="CN314" i="54"/>
  <c r="CN315" i="54" s="1"/>
  <c r="CN316" i="54" s="1"/>
  <c r="CN317" i="54" s="1"/>
  <c r="CN318" i="54" s="1"/>
  <c r="CN319" i="54" s="1"/>
  <c r="CN320" i="54" s="1"/>
  <c r="CN321" i="54" s="1"/>
  <c r="CN322" i="54" s="1"/>
  <c r="CN323" i="54" s="1"/>
  <c r="CQ259" i="54"/>
  <c r="CQ260" i="54" s="1"/>
  <c r="CQ261" i="54" s="1"/>
  <c r="CQ262" i="54" s="1"/>
  <c r="CQ263" i="54" s="1"/>
  <c r="CQ264" i="54" s="1"/>
  <c r="CQ265" i="54" s="1"/>
  <c r="CQ266" i="54" s="1"/>
  <c r="CQ267" i="54" s="1"/>
  <c r="CQ268" i="54" s="1"/>
  <c r="CM116" i="54"/>
  <c r="CM117" i="54" s="1"/>
  <c r="CM118" i="54" s="1"/>
  <c r="CM119" i="54" s="1"/>
  <c r="CM120" i="54" s="1"/>
  <c r="CM121" i="54" s="1"/>
  <c r="CM122" i="54" s="1"/>
  <c r="CM123" i="54" s="1"/>
  <c r="CM124" i="54" s="1"/>
  <c r="CM125" i="54" s="1"/>
  <c r="CL204" i="54"/>
  <c r="CL205" i="54" s="1"/>
  <c r="CL206" i="54" s="1"/>
  <c r="CL207" i="54" s="1"/>
  <c r="CL208" i="54" s="1"/>
  <c r="CL209" i="54" s="1"/>
  <c r="CL210" i="54" s="1"/>
  <c r="CL211" i="54" s="1"/>
  <c r="CL212" i="54" s="1"/>
  <c r="CL213" i="54" s="1"/>
  <c r="CQ61" i="54"/>
  <c r="CQ62" i="54" s="1"/>
  <c r="CQ63" i="54" s="1"/>
  <c r="CQ64" i="54" s="1"/>
  <c r="CQ65" i="54" s="1"/>
  <c r="CQ66" i="54" s="1"/>
  <c r="CQ67" i="54" s="1"/>
  <c r="CQ68" i="54" s="1"/>
  <c r="CQ69" i="54" s="1"/>
  <c r="CQ70" i="54" s="1"/>
  <c r="CR28" i="54"/>
  <c r="CR29" i="54" s="1"/>
  <c r="CR30" i="54" s="1"/>
  <c r="CR31" i="54" s="1"/>
  <c r="CR32" i="54" s="1"/>
  <c r="CR33" i="54" s="1"/>
  <c r="CR34" i="54" s="1"/>
  <c r="CR35" i="54" s="1"/>
  <c r="CR36" i="54" s="1"/>
  <c r="CR37" i="54" s="1"/>
  <c r="CQ28" i="54"/>
  <c r="CQ29" i="54" s="1"/>
  <c r="CQ30" i="54" s="1"/>
  <c r="CQ31" i="54" s="1"/>
  <c r="CQ32" i="54" s="1"/>
  <c r="CQ33" i="54" s="1"/>
  <c r="CQ34" i="54" s="1"/>
  <c r="CQ35" i="54" s="1"/>
  <c r="CQ36" i="54" s="1"/>
  <c r="CQ37" i="54" s="1"/>
  <c r="CG127" i="54"/>
  <c r="CG128" i="54" s="1"/>
  <c r="CG129" i="54" s="1"/>
  <c r="CG130" i="54" s="1"/>
  <c r="CG131" i="54" s="1"/>
  <c r="CG132" i="54" s="1"/>
  <c r="CG133" i="54" s="1"/>
  <c r="CG134" i="54" s="1"/>
  <c r="CG135" i="54" s="1"/>
  <c r="CG136" i="54" s="1"/>
  <c r="CT127" i="54"/>
  <c r="CT128" i="54" s="1"/>
  <c r="CT129" i="54" s="1"/>
  <c r="CT130" i="54" s="1"/>
  <c r="CT131" i="54" s="1"/>
  <c r="CT132" i="54" s="1"/>
  <c r="CT133" i="54" s="1"/>
  <c r="CT134" i="54" s="1"/>
  <c r="CT135" i="54" s="1"/>
  <c r="CT136" i="54" s="1"/>
  <c r="CO139" i="54"/>
  <c r="CO140" i="54" s="1"/>
  <c r="CO141" i="54" s="1"/>
  <c r="CO142" i="54" s="1"/>
  <c r="CO143" i="54" s="1"/>
  <c r="CO144" i="54" s="1"/>
  <c r="CO145" i="54" s="1"/>
  <c r="CO146" i="54" s="1"/>
  <c r="CO147" i="54" s="1"/>
  <c r="CO347" i="54"/>
  <c r="CO348" i="54" s="1"/>
  <c r="CO349" i="54" s="1"/>
  <c r="CO350" i="54" s="1"/>
  <c r="CO351" i="54" s="1"/>
  <c r="CO352" i="54" s="1"/>
  <c r="CO353" i="54" s="1"/>
  <c r="CO354" i="54" s="1"/>
  <c r="CO355" i="54" s="1"/>
  <c r="CO356" i="54" s="1"/>
  <c r="CH17" i="54"/>
  <c r="CH18" i="54" s="1"/>
  <c r="CH19" i="54" s="1"/>
  <c r="CH20" i="54" s="1"/>
  <c r="CH21" i="54" s="1"/>
  <c r="CH22" i="54" s="1"/>
  <c r="CH23" i="54" s="1"/>
  <c r="CH24" i="54" s="1"/>
  <c r="CH25" i="54" s="1"/>
  <c r="CH26" i="54" s="1"/>
  <c r="CI17" i="54"/>
  <c r="CI18" i="54" s="1"/>
  <c r="CI19" i="54" s="1"/>
  <c r="CI20" i="54" s="1"/>
  <c r="CI21" i="54" s="1"/>
  <c r="CI22" i="54" s="1"/>
  <c r="CI23" i="54" s="1"/>
  <c r="CI24" i="54" s="1"/>
  <c r="CI25" i="54" s="1"/>
  <c r="CI26" i="54" s="1"/>
  <c r="CR17" i="54"/>
  <c r="CR18" i="54" s="1"/>
  <c r="CR19" i="54" s="1"/>
  <c r="CR20" i="54" s="1"/>
  <c r="CR21" i="54" s="1"/>
  <c r="CR22" i="54" s="1"/>
  <c r="CR23" i="54" s="1"/>
  <c r="CR24" i="54" s="1"/>
  <c r="CR25" i="54" s="1"/>
  <c r="CR26" i="54" s="1"/>
  <c r="CO149" i="54"/>
  <c r="CO150" i="54" s="1"/>
  <c r="CO151" i="54" s="1"/>
  <c r="CO152" i="54" s="1"/>
  <c r="CO153" i="54" s="1"/>
  <c r="CO154" i="54" s="1"/>
  <c r="CO155" i="54" s="1"/>
  <c r="CO156" i="54" s="1"/>
  <c r="CO157" i="54" s="1"/>
  <c r="CO158" i="54" s="1"/>
  <c r="CN215" i="54"/>
  <c r="CN216" i="54" s="1"/>
  <c r="CN217" i="54" s="1"/>
  <c r="CN218" i="54" s="1"/>
  <c r="CN219" i="54" s="1"/>
  <c r="CN220" i="54" s="1"/>
  <c r="CN221" i="54" s="1"/>
  <c r="CN222" i="54" s="1"/>
  <c r="CN223" i="54" s="1"/>
  <c r="CN224" i="54" s="1"/>
  <c r="CO215" i="54"/>
  <c r="CO216" i="54" s="1"/>
  <c r="CO217" i="54" s="1"/>
  <c r="CO218" i="54" s="1"/>
  <c r="CO219" i="54" s="1"/>
  <c r="CO220" i="54" s="1"/>
  <c r="CO221" i="54" s="1"/>
  <c r="CO222" i="54" s="1"/>
  <c r="CO223" i="54" s="1"/>
  <c r="CO224" i="54" s="1"/>
  <c r="CM326" i="54"/>
  <c r="CM327" i="54" s="1"/>
  <c r="CM328" i="54" s="1"/>
  <c r="CM329" i="54" s="1"/>
  <c r="CM330" i="54" s="1"/>
  <c r="CM331" i="54" s="1"/>
  <c r="CM332" i="54" s="1"/>
  <c r="CM333" i="54" s="1"/>
  <c r="CM334" i="54" s="1"/>
  <c r="CR270" i="54"/>
  <c r="CR271" i="54" s="1"/>
  <c r="CR272" i="54" s="1"/>
  <c r="CR273" i="54" s="1"/>
  <c r="CR274" i="54" s="1"/>
  <c r="CR275" i="54" s="1"/>
  <c r="CR276" i="54" s="1"/>
  <c r="CR277" i="54" s="1"/>
  <c r="CR278" i="54" s="1"/>
  <c r="CR279" i="54" s="1"/>
  <c r="CQ270" i="54"/>
  <c r="CQ271" i="54" s="1"/>
  <c r="CQ272" i="54" s="1"/>
  <c r="CQ273" i="54" s="1"/>
  <c r="CQ274" i="54" s="1"/>
  <c r="CQ275" i="54" s="1"/>
  <c r="CQ276" i="54" s="1"/>
  <c r="CQ277" i="54" s="1"/>
  <c r="CQ278" i="54" s="1"/>
  <c r="CQ279" i="54" s="1"/>
  <c r="CG226" i="54"/>
  <c r="CG227" i="54" s="1"/>
  <c r="CG228" i="54" s="1"/>
  <c r="CG229" i="54" s="1"/>
  <c r="CG230" i="54" s="1"/>
  <c r="CG231" i="54" s="1"/>
  <c r="CG232" i="54" s="1"/>
  <c r="CG233" i="54" s="1"/>
  <c r="CG234" i="54" s="1"/>
  <c r="CG235" i="54" s="1"/>
  <c r="CL105" i="54"/>
  <c r="CL106" i="54" s="1"/>
  <c r="CL107" i="54" s="1"/>
  <c r="CL108" i="54" s="1"/>
  <c r="CL109" i="54" s="1"/>
  <c r="CL110" i="54" s="1"/>
  <c r="CL111" i="54" s="1"/>
  <c r="CL112" i="54" s="1"/>
  <c r="CL113" i="54" s="1"/>
  <c r="CL114" i="54" s="1"/>
  <c r="CF105" i="54"/>
  <c r="CF106" i="54" s="1"/>
  <c r="CF107" i="54" s="1"/>
  <c r="CF108" i="54" s="1"/>
  <c r="CF109" i="54" s="1"/>
  <c r="CF110" i="54" s="1"/>
  <c r="CF111" i="54" s="1"/>
  <c r="CF112" i="54" s="1"/>
  <c r="CF113" i="54" s="1"/>
  <c r="CF114" i="54" s="1"/>
  <c r="CO105" i="54"/>
  <c r="CO106" i="54" s="1"/>
  <c r="CO107" i="54" s="1"/>
  <c r="CO108" i="54" s="1"/>
  <c r="CO109" i="54" s="1"/>
  <c r="CO110" i="54" s="1"/>
  <c r="CO111" i="54" s="1"/>
  <c r="CO112" i="54" s="1"/>
  <c r="CO113" i="54" s="1"/>
  <c r="CO114" i="54" s="1"/>
  <c r="CT105" i="54"/>
  <c r="CT106" i="54" s="1"/>
  <c r="CT107" i="54" s="1"/>
  <c r="CT108" i="54" s="1"/>
  <c r="CT109" i="54" s="1"/>
  <c r="CT110" i="54" s="1"/>
  <c r="CT111" i="54" s="1"/>
  <c r="CT112" i="54" s="1"/>
  <c r="CT113" i="54" s="1"/>
  <c r="CT114" i="54" s="1"/>
  <c r="CP193" i="54"/>
  <c r="CP194" i="54" s="1"/>
  <c r="CP195" i="54" s="1"/>
  <c r="CP196" i="54" s="1"/>
  <c r="CP197" i="54" s="1"/>
  <c r="CP198" i="54" s="1"/>
  <c r="CP199" i="54" s="1"/>
  <c r="CP200" i="54" s="1"/>
  <c r="CP201" i="54" s="1"/>
  <c r="CP202" i="54" s="1"/>
  <c r="CG72" i="54"/>
  <c r="CG73" i="54" s="1"/>
  <c r="CG74" i="54" s="1"/>
  <c r="CG75" i="54" s="1"/>
  <c r="CG76" i="54" s="1"/>
  <c r="CG77" i="54" s="1"/>
  <c r="CG78" i="54" s="1"/>
  <c r="CG79" i="54" s="1"/>
  <c r="CG80" i="54" s="1"/>
  <c r="CG81" i="54" s="1"/>
  <c r="CL336" i="54"/>
  <c r="CL337" i="54" s="1"/>
  <c r="CL338" i="54" s="1"/>
  <c r="CL339" i="54" s="1"/>
  <c r="CL340" i="54" s="1"/>
  <c r="CL341" i="54" s="1"/>
  <c r="CL342" i="54" s="1"/>
  <c r="CL343" i="54" s="1"/>
  <c r="CL344" i="54" s="1"/>
  <c r="CL345" i="54" s="1"/>
  <c r="CJ336" i="54"/>
  <c r="CJ337" i="54" s="1"/>
  <c r="CJ338" i="54" s="1"/>
  <c r="CJ339" i="54" s="1"/>
  <c r="CJ340" i="54" s="1"/>
  <c r="CJ341" i="54" s="1"/>
  <c r="CJ342" i="54" s="1"/>
  <c r="CJ343" i="54" s="1"/>
  <c r="CJ344" i="54" s="1"/>
  <c r="CJ345" i="54" s="1"/>
  <c r="CH160" i="54"/>
  <c r="CH161" i="54" s="1"/>
  <c r="CH162" i="54" s="1"/>
  <c r="CH163" i="54" s="1"/>
  <c r="CH164" i="54" s="1"/>
  <c r="CH165" i="54" s="1"/>
  <c r="CH166" i="54" s="1"/>
  <c r="CH167" i="54" s="1"/>
  <c r="CH168" i="54" s="1"/>
  <c r="CH169" i="54" s="1"/>
  <c r="CI160" i="54"/>
  <c r="CI161" i="54" s="1"/>
  <c r="CI162" i="54" s="1"/>
  <c r="CI163" i="54" s="1"/>
  <c r="CI164" i="54" s="1"/>
  <c r="CI165" i="54" s="1"/>
  <c r="CI166" i="54" s="1"/>
  <c r="CI167" i="54" s="1"/>
  <c r="CI168" i="54" s="1"/>
  <c r="CI169" i="54" s="1"/>
  <c r="CH83" i="54"/>
  <c r="CH84" i="54" s="1"/>
  <c r="CH85" i="54" s="1"/>
  <c r="CH86" i="54" s="1"/>
  <c r="CH87" i="54" s="1"/>
  <c r="CH88" i="54" s="1"/>
  <c r="CH89" i="54" s="1"/>
  <c r="CH90" i="54" s="1"/>
  <c r="CH91" i="54" s="1"/>
  <c r="CH92" i="54" s="1"/>
  <c r="CI83" i="54"/>
  <c r="CI84" i="54" s="1"/>
  <c r="CI85" i="54" s="1"/>
  <c r="CI86" i="54" s="1"/>
  <c r="CI87" i="54" s="1"/>
  <c r="CI88" i="54" s="1"/>
  <c r="CI89" i="54" s="1"/>
  <c r="CI90" i="54" s="1"/>
  <c r="CI91" i="54" s="1"/>
  <c r="CI92" i="54" s="1"/>
  <c r="CN94" i="54"/>
  <c r="CN95" i="54" s="1"/>
  <c r="CN96" i="54" s="1"/>
  <c r="CN97" i="54" s="1"/>
  <c r="CN98" i="54" s="1"/>
  <c r="CN99" i="54" s="1"/>
  <c r="CN100" i="54" s="1"/>
  <c r="CN101" i="54" s="1"/>
  <c r="CN102" i="54" s="1"/>
  <c r="CN103" i="54" s="1"/>
  <c r="CM94" i="54"/>
  <c r="CM95" i="54" s="1"/>
  <c r="CM96" i="54" s="1"/>
  <c r="CM97" i="54" s="1"/>
  <c r="CM98" i="54" s="1"/>
  <c r="CM99" i="54" s="1"/>
  <c r="CM100" i="54" s="1"/>
  <c r="CM101" i="54" s="1"/>
  <c r="CM102" i="54" s="1"/>
  <c r="CM103" i="54" s="1"/>
  <c r="CG237" i="54"/>
  <c r="CG238" i="54" s="1"/>
  <c r="CG239" i="54" s="1"/>
  <c r="CG240" i="54" s="1"/>
  <c r="CG241" i="54" s="1"/>
  <c r="CG242" i="54" s="1"/>
  <c r="CG243" i="54" s="1"/>
  <c r="CG244" i="54" s="1"/>
  <c r="CG245" i="54" s="1"/>
  <c r="CG246" i="54" s="1"/>
  <c r="CL259" i="54"/>
  <c r="CL260" i="54" s="1"/>
  <c r="CL261" i="54" s="1"/>
  <c r="CL262" i="54" s="1"/>
  <c r="CL263" i="54" s="1"/>
  <c r="CL264" i="54" s="1"/>
  <c r="CL265" i="54" s="1"/>
  <c r="CL266" i="54" s="1"/>
  <c r="CL267" i="54" s="1"/>
  <c r="CL268" i="54" s="1"/>
  <c r="CT116" i="54"/>
  <c r="CT117" i="54" s="1"/>
  <c r="CT118" i="54" s="1"/>
  <c r="CT119" i="54" s="1"/>
  <c r="CT120" i="54" s="1"/>
  <c r="CT121" i="54" s="1"/>
  <c r="CT122" i="54" s="1"/>
  <c r="CT123" i="54" s="1"/>
  <c r="CT124" i="54" s="1"/>
  <c r="CT125" i="54" s="1"/>
  <c r="CR204" i="54"/>
  <c r="CR205" i="54" s="1"/>
  <c r="CR206" i="54" s="1"/>
  <c r="CR207" i="54" s="1"/>
  <c r="CR208" i="54" s="1"/>
  <c r="CR209" i="54" s="1"/>
  <c r="CR210" i="54" s="1"/>
  <c r="CR211" i="54" s="1"/>
  <c r="CR212" i="54" s="1"/>
  <c r="CR213" i="54" s="1"/>
  <c r="CQ204" i="54"/>
  <c r="CQ205" i="54" s="1"/>
  <c r="CQ206" i="54" s="1"/>
  <c r="CQ207" i="54" s="1"/>
  <c r="CQ208" i="54" s="1"/>
  <c r="CQ209" i="54" s="1"/>
  <c r="CQ210" i="54" s="1"/>
  <c r="CQ211" i="54" s="1"/>
  <c r="CQ212" i="54" s="1"/>
  <c r="CQ213" i="54" s="1"/>
  <c r="CG61" i="54"/>
  <c r="CG62" i="54" s="1"/>
  <c r="CG63" i="54" s="1"/>
  <c r="CG64" i="54" s="1"/>
  <c r="CG65" i="54" s="1"/>
  <c r="CG66" i="54" s="1"/>
  <c r="CG67" i="54" s="1"/>
  <c r="CG68" i="54" s="1"/>
  <c r="CG69" i="54" s="1"/>
  <c r="CG70" i="54" s="1"/>
  <c r="CF28" i="54"/>
  <c r="CF29" i="54" s="1"/>
  <c r="CF30" i="54" s="1"/>
  <c r="CF31" i="54" s="1"/>
  <c r="CF32" i="54" s="1"/>
  <c r="CF33" i="54" s="1"/>
  <c r="CF34" i="54" s="1"/>
  <c r="CF35" i="54" s="1"/>
  <c r="CF36" i="54" s="1"/>
  <c r="CF37" i="54" s="1"/>
  <c r="CL28" i="54"/>
  <c r="CL29" i="54" s="1"/>
  <c r="CL30" i="54" s="1"/>
  <c r="CL31" i="54" s="1"/>
  <c r="CL32" i="54" s="1"/>
  <c r="CL33" i="54" s="1"/>
  <c r="CL34" i="54" s="1"/>
  <c r="CL35" i="54" s="1"/>
  <c r="CL36" i="54" s="1"/>
  <c r="CL37" i="54" s="1"/>
  <c r="CS127" i="54"/>
  <c r="CS128" i="54" s="1"/>
  <c r="CS129" i="54" s="1"/>
  <c r="CS130" i="54" s="1"/>
  <c r="CS131" i="54" s="1"/>
  <c r="CS132" i="54" s="1"/>
  <c r="CS133" i="54" s="1"/>
  <c r="CS134" i="54" s="1"/>
  <c r="CS135" i="54" s="1"/>
  <c r="CS136" i="54" s="1"/>
  <c r="CR127" i="54"/>
  <c r="CR128" i="54" s="1"/>
  <c r="CR129" i="54" s="1"/>
  <c r="CR130" i="54" s="1"/>
  <c r="CR131" i="54" s="1"/>
  <c r="CR132" i="54" s="1"/>
  <c r="CR133" i="54" s="1"/>
  <c r="CR134" i="54" s="1"/>
  <c r="CR135" i="54" s="1"/>
  <c r="CR136" i="54" s="1"/>
  <c r="CH138" i="54"/>
  <c r="CH139" i="54" s="1"/>
  <c r="CH140" i="54" s="1"/>
  <c r="CH141" i="54" s="1"/>
  <c r="CH142" i="54" s="1"/>
  <c r="CH143" i="54" s="1"/>
  <c r="CH144" i="54" s="1"/>
  <c r="CH145" i="54" s="1"/>
  <c r="CH146" i="54" s="1"/>
  <c r="CH147" i="54" s="1"/>
  <c r="CR138" i="54"/>
  <c r="CR139" i="54" s="1"/>
  <c r="CR140" i="54" s="1"/>
  <c r="CR141" i="54" s="1"/>
  <c r="CR142" i="54" s="1"/>
  <c r="CR143" i="54" s="1"/>
  <c r="CR144" i="54" s="1"/>
  <c r="CR145" i="54" s="1"/>
  <c r="CR146" i="54" s="1"/>
  <c r="CR147" i="54" s="1"/>
  <c r="CQ281" i="54"/>
  <c r="CQ282" i="54" s="1"/>
  <c r="CQ283" i="54" s="1"/>
  <c r="CQ284" i="54" s="1"/>
  <c r="CQ285" i="54" s="1"/>
  <c r="CQ286" i="54" s="1"/>
  <c r="CQ287" i="54" s="1"/>
  <c r="CQ288" i="54" s="1"/>
  <c r="CQ289" i="54" s="1"/>
  <c r="CQ290" i="54" s="1"/>
  <c r="CT17" i="54"/>
  <c r="CT18" i="54" s="1"/>
  <c r="CT19" i="54" s="1"/>
  <c r="CT20" i="54" s="1"/>
  <c r="CT21" i="54" s="1"/>
  <c r="CT22" i="54" s="1"/>
  <c r="CT23" i="54" s="1"/>
  <c r="CT24" i="54" s="1"/>
  <c r="CT25" i="54" s="1"/>
  <c r="CT26" i="54" s="1"/>
  <c r="CM248" i="54"/>
  <c r="CM249" i="54" s="1"/>
  <c r="CM250" i="54" s="1"/>
  <c r="CM251" i="54" s="1"/>
  <c r="CM252" i="54" s="1"/>
  <c r="CM253" i="54" s="1"/>
  <c r="CM254" i="54" s="1"/>
  <c r="CM255" i="54" s="1"/>
  <c r="CM256" i="54" s="1"/>
  <c r="CM257" i="54" s="1"/>
  <c r="CP215" i="54"/>
  <c r="CP216" i="54" s="1"/>
  <c r="CP217" i="54" s="1"/>
  <c r="CP218" i="54" s="1"/>
  <c r="CP219" i="54" s="1"/>
  <c r="CP220" i="54" s="1"/>
  <c r="CP221" i="54" s="1"/>
  <c r="CP222" i="54" s="1"/>
  <c r="CP223" i="54" s="1"/>
  <c r="CP224" i="54" s="1"/>
  <c r="CG270" i="54"/>
  <c r="CG271" i="54" s="1"/>
  <c r="CG272" i="54" s="1"/>
  <c r="CG273" i="54" s="1"/>
  <c r="CG274" i="54" s="1"/>
  <c r="CG275" i="54" s="1"/>
  <c r="CG276" i="54" s="1"/>
  <c r="CG277" i="54" s="1"/>
  <c r="CG278" i="54" s="1"/>
  <c r="CG279" i="54" s="1"/>
  <c r="CJ292" i="54"/>
  <c r="CJ293" i="54" s="1"/>
  <c r="CJ294" i="54" s="1"/>
  <c r="CJ295" i="54" s="1"/>
  <c r="CJ296" i="54" s="1"/>
  <c r="CJ297" i="54" s="1"/>
  <c r="CJ298" i="54" s="1"/>
  <c r="CJ299" i="54" s="1"/>
  <c r="CJ300" i="54" s="1"/>
  <c r="CJ301" i="54" s="1"/>
  <c r="CF292" i="54"/>
  <c r="CF293" i="54" s="1"/>
  <c r="CF294" i="54" s="1"/>
  <c r="CF295" i="54" s="1"/>
  <c r="CF296" i="54" s="1"/>
  <c r="CF297" i="54" s="1"/>
  <c r="CF298" i="54" s="1"/>
  <c r="CF299" i="54" s="1"/>
  <c r="CF300" i="54" s="1"/>
  <c r="CF301" i="54" s="1"/>
  <c r="CG292" i="54"/>
  <c r="CG293" i="54" s="1"/>
  <c r="CG294" i="54" s="1"/>
  <c r="CG295" i="54" s="1"/>
  <c r="CG296" i="54" s="1"/>
  <c r="CG297" i="54" s="1"/>
  <c r="CG298" i="54" s="1"/>
  <c r="CG299" i="54" s="1"/>
  <c r="CG300" i="54" s="1"/>
  <c r="CG301" i="54" s="1"/>
  <c r="CH292" i="54"/>
  <c r="CH293" i="54" s="1"/>
  <c r="CH294" i="54" s="1"/>
  <c r="CH295" i="54" s="1"/>
  <c r="CH296" i="54" s="1"/>
  <c r="CH297" i="54" s="1"/>
  <c r="CH298" i="54" s="1"/>
  <c r="CH299" i="54" s="1"/>
  <c r="CH300" i="54" s="1"/>
  <c r="CH301" i="54" s="1"/>
  <c r="CK39" i="54"/>
  <c r="CK40" i="54" s="1"/>
  <c r="CK41" i="54" s="1"/>
  <c r="CK42" i="54" s="1"/>
  <c r="CK43" i="54" s="1"/>
  <c r="CK44" i="54" s="1"/>
  <c r="CK45" i="54" s="1"/>
  <c r="CK46" i="54" s="1"/>
  <c r="CK47" i="54" s="1"/>
  <c r="CK48" i="54" s="1"/>
  <c r="CN39" i="54"/>
  <c r="CN40" i="54" s="1"/>
  <c r="CN41" i="54" s="1"/>
  <c r="CN42" i="54" s="1"/>
  <c r="CN43" i="54" s="1"/>
  <c r="CN44" i="54" s="1"/>
  <c r="CN45" i="54" s="1"/>
  <c r="CN46" i="54" s="1"/>
  <c r="CN47" i="54" s="1"/>
  <c r="CN48" i="54" s="1"/>
  <c r="CK50" i="54"/>
  <c r="CK51" i="54" s="1"/>
  <c r="CK52" i="54" s="1"/>
  <c r="CK53" i="54" s="1"/>
  <c r="CK54" i="54" s="1"/>
  <c r="CK55" i="54" s="1"/>
  <c r="CK56" i="54" s="1"/>
  <c r="CK57" i="54" s="1"/>
  <c r="CK58" i="54" s="1"/>
  <c r="CK59" i="54" s="1"/>
  <c r="CJ303" i="54"/>
  <c r="CJ304" i="54" s="1"/>
  <c r="CJ305" i="54" s="1"/>
  <c r="CJ306" i="54" s="1"/>
  <c r="CJ307" i="54" s="1"/>
  <c r="CJ308" i="54" s="1"/>
  <c r="CJ309" i="54" s="1"/>
  <c r="CJ310" i="54" s="1"/>
  <c r="CJ311" i="54" s="1"/>
  <c r="CJ312" i="54" s="1"/>
  <c r="CM226" i="54"/>
  <c r="CM227" i="54" s="1"/>
  <c r="CM228" i="54" s="1"/>
  <c r="CM229" i="54" s="1"/>
  <c r="CM230" i="54" s="1"/>
  <c r="CM231" i="54" s="1"/>
  <c r="CM232" i="54" s="1"/>
  <c r="CM233" i="54" s="1"/>
  <c r="CM234" i="54" s="1"/>
  <c r="CM235" i="54" s="1"/>
  <c r="CI193" i="54"/>
  <c r="CI194" i="54" s="1"/>
  <c r="CI195" i="54" s="1"/>
  <c r="CI196" i="54" s="1"/>
  <c r="CI197" i="54" s="1"/>
  <c r="CI198" i="54" s="1"/>
  <c r="CI199" i="54" s="1"/>
  <c r="CI200" i="54" s="1"/>
  <c r="CI201" i="54" s="1"/>
  <c r="CI202" i="54" s="1"/>
  <c r="CK72" i="54"/>
  <c r="CK73" i="54" s="1"/>
  <c r="CK74" i="54" s="1"/>
  <c r="CK75" i="54" s="1"/>
  <c r="CK76" i="54" s="1"/>
  <c r="CK77" i="54" s="1"/>
  <c r="CK78" i="54" s="1"/>
  <c r="CK79" i="54" s="1"/>
  <c r="CK80" i="54" s="1"/>
  <c r="CK81" i="54" s="1"/>
  <c r="CF171" i="54"/>
  <c r="CF172" i="54" s="1"/>
  <c r="CF173" i="54" s="1"/>
  <c r="CF174" i="54" s="1"/>
  <c r="CF175" i="54" s="1"/>
  <c r="CF176" i="54" s="1"/>
  <c r="CF177" i="54" s="1"/>
  <c r="CF178" i="54" s="1"/>
  <c r="CF179" i="54" s="1"/>
  <c r="CF180" i="54" s="1"/>
  <c r="CG171" i="54"/>
  <c r="CG172" i="54" s="1"/>
  <c r="CG173" i="54" s="1"/>
  <c r="CG174" i="54" s="1"/>
  <c r="CG175" i="54" s="1"/>
  <c r="CG176" i="54" s="1"/>
  <c r="CG177" i="54" s="1"/>
  <c r="CG178" i="54" s="1"/>
  <c r="CG179" i="54" s="1"/>
  <c r="CG180" i="54" s="1"/>
  <c r="CR336" i="54"/>
  <c r="CR337" i="54" s="1"/>
  <c r="CR338" i="54" s="1"/>
  <c r="CR339" i="54" s="1"/>
  <c r="CR340" i="54" s="1"/>
  <c r="CR341" i="54" s="1"/>
  <c r="CR342" i="54" s="1"/>
  <c r="CR343" i="54" s="1"/>
  <c r="CR344" i="54" s="1"/>
  <c r="CR345" i="54" s="1"/>
  <c r="CT160" i="54"/>
  <c r="CT161" i="54" s="1"/>
  <c r="CT162" i="54" s="1"/>
  <c r="CT163" i="54" s="1"/>
  <c r="CT164" i="54" s="1"/>
  <c r="CT165" i="54" s="1"/>
  <c r="CT166" i="54" s="1"/>
  <c r="CT167" i="54" s="1"/>
  <c r="CT168" i="54" s="1"/>
  <c r="CT169" i="54" s="1"/>
  <c r="CK237" i="54"/>
  <c r="CK238" i="54" s="1"/>
  <c r="CK239" i="54" s="1"/>
  <c r="CK240" i="54" s="1"/>
  <c r="CK241" i="54" s="1"/>
  <c r="CK242" i="54" s="1"/>
  <c r="CK243" i="54" s="1"/>
  <c r="CK244" i="54" s="1"/>
  <c r="CK245" i="54" s="1"/>
  <c r="CK246" i="54" s="1"/>
  <c r="CM237" i="54"/>
  <c r="CM238" i="54" s="1"/>
  <c r="CM239" i="54" s="1"/>
  <c r="CM240" i="54" s="1"/>
  <c r="CM241" i="54" s="1"/>
  <c r="CM242" i="54" s="1"/>
  <c r="CM243" i="54" s="1"/>
  <c r="CM244" i="54" s="1"/>
  <c r="CM245" i="54" s="1"/>
  <c r="CM246" i="54" s="1"/>
  <c r="CP204" i="54"/>
  <c r="CP205" i="54" s="1"/>
  <c r="CP206" i="54" s="1"/>
  <c r="CP207" i="54" s="1"/>
  <c r="CP208" i="54" s="1"/>
  <c r="CP209" i="54" s="1"/>
  <c r="CP210" i="54" s="1"/>
  <c r="CP211" i="54" s="1"/>
  <c r="CP212" i="54" s="1"/>
  <c r="CP213" i="54" s="1"/>
  <c r="CL61" i="54"/>
  <c r="CL62" i="54" s="1"/>
  <c r="CL63" i="54" s="1"/>
  <c r="CL64" i="54" s="1"/>
  <c r="CL65" i="54" s="1"/>
  <c r="CL66" i="54" s="1"/>
  <c r="CL67" i="54" s="1"/>
  <c r="CL68" i="54" s="1"/>
  <c r="CL69" i="54" s="1"/>
  <c r="CL70" i="54" s="1"/>
  <c r="CJ281" i="54"/>
  <c r="CJ282" i="54" s="1"/>
  <c r="CJ283" i="54" s="1"/>
  <c r="CJ284" i="54" s="1"/>
  <c r="CJ285" i="54" s="1"/>
  <c r="CJ286" i="54" s="1"/>
  <c r="CJ287" i="54" s="1"/>
  <c r="CJ288" i="54" s="1"/>
  <c r="CJ289" i="54" s="1"/>
  <c r="CJ290" i="54" s="1"/>
  <c r="CS281" i="54"/>
  <c r="CS282" i="54" s="1"/>
  <c r="CS283" i="54" s="1"/>
  <c r="CS284" i="54" s="1"/>
  <c r="CS285" i="54" s="1"/>
  <c r="CS286" i="54" s="1"/>
  <c r="CS287" i="54" s="1"/>
  <c r="CS288" i="54" s="1"/>
  <c r="CS289" i="54" s="1"/>
  <c r="CS290" i="54" s="1"/>
  <c r="CO17" i="54"/>
  <c r="CO18" i="54" s="1"/>
  <c r="CO19" i="54" s="1"/>
  <c r="CO20" i="54" s="1"/>
  <c r="CO21" i="54" s="1"/>
  <c r="CO22" i="54" s="1"/>
  <c r="CO23" i="54" s="1"/>
  <c r="CO24" i="54" s="1"/>
  <c r="CO25" i="54" s="1"/>
  <c r="CO26" i="54" s="1"/>
  <c r="CF248" i="54"/>
  <c r="CF249" i="54" s="1"/>
  <c r="CF250" i="54" s="1"/>
  <c r="CF251" i="54" s="1"/>
  <c r="CF252" i="54" s="1"/>
  <c r="CF253" i="54" s="1"/>
  <c r="CF254" i="54" s="1"/>
  <c r="CF255" i="54" s="1"/>
  <c r="CF256" i="54" s="1"/>
  <c r="CF257" i="54" s="1"/>
  <c r="CI149" i="54"/>
  <c r="CI150" i="54" s="1"/>
  <c r="CI151" i="54" s="1"/>
  <c r="CI152" i="54" s="1"/>
  <c r="CI153" i="54" s="1"/>
  <c r="CI154" i="54" s="1"/>
  <c r="CI155" i="54" s="1"/>
  <c r="CI156" i="54" s="1"/>
  <c r="CI157" i="54" s="1"/>
  <c r="CI158" i="54" s="1"/>
  <c r="CJ215" i="54"/>
  <c r="CJ216" i="54" s="1"/>
  <c r="CJ217" i="54" s="1"/>
  <c r="CJ218" i="54" s="1"/>
  <c r="CJ219" i="54" s="1"/>
  <c r="CJ220" i="54" s="1"/>
  <c r="CJ221" i="54" s="1"/>
  <c r="CJ222" i="54" s="1"/>
  <c r="CJ223" i="54" s="1"/>
  <c r="CJ224" i="54" s="1"/>
  <c r="CF215" i="54"/>
  <c r="CF216" i="54" s="1"/>
  <c r="CF217" i="54" s="1"/>
  <c r="CF218" i="54" s="1"/>
  <c r="CF219" i="54" s="1"/>
  <c r="CF220" i="54" s="1"/>
  <c r="CF221" i="54" s="1"/>
  <c r="CF222" i="54" s="1"/>
  <c r="CF223" i="54" s="1"/>
  <c r="CF224" i="54" s="1"/>
  <c r="CH215" i="54"/>
  <c r="CH216" i="54" s="1"/>
  <c r="CH217" i="54" s="1"/>
  <c r="CH218" i="54" s="1"/>
  <c r="CH219" i="54" s="1"/>
  <c r="CH220" i="54" s="1"/>
  <c r="CH221" i="54" s="1"/>
  <c r="CH222" i="54" s="1"/>
  <c r="CH223" i="54" s="1"/>
  <c r="CH224" i="54" s="1"/>
  <c r="CG215" i="54"/>
  <c r="CG216" i="54" s="1"/>
  <c r="CG217" i="54" s="1"/>
  <c r="CG218" i="54" s="1"/>
  <c r="CG219" i="54" s="1"/>
  <c r="CG220" i="54" s="1"/>
  <c r="CG221" i="54" s="1"/>
  <c r="CG222" i="54" s="1"/>
  <c r="CG223" i="54" s="1"/>
  <c r="CG224" i="54" s="1"/>
  <c r="CS292" i="54"/>
  <c r="CS293" i="54" s="1"/>
  <c r="CS294" i="54" s="1"/>
  <c r="CS295" i="54" s="1"/>
  <c r="CS296" i="54" s="1"/>
  <c r="CS297" i="54" s="1"/>
  <c r="CS298" i="54" s="1"/>
  <c r="CS299" i="54" s="1"/>
  <c r="CS300" i="54" s="1"/>
  <c r="CS301" i="54" s="1"/>
  <c r="CP39" i="54"/>
  <c r="CP40" i="54" s="1"/>
  <c r="CP41" i="54" s="1"/>
  <c r="CP42" i="54" s="1"/>
  <c r="CP43" i="54" s="1"/>
  <c r="CP44" i="54" s="1"/>
  <c r="CP45" i="54" s="1"/>
  <c r="CP46" i="54" s="1"/>
  <c r="CP47" i="54" s="1"/>
  <c r="CP48" i="54" s="1"/>
  <c r="CH50" i="54"/>
  <c r="CH51" i="54" s="1"/>
  <c r="CH52" i="54" s="1"/>
  <c r="CH53" i="54" s="1"/>
  <c r="CH54" i="54" s="1"/>
  <c r="CH55" i="54" s="1"/>
  <c r="CH56" i="54" s="1"/>
  <c r="CH57" i="54" s="1"/>
  <c r="CH58" i="54" s="1"/>
  <c r="CH59" i="54" s="1"/>
  <c r="CI50" i="54"/>
  <c r="CI51" i="54" s="1"/>
  <c r="CI52" i="54" s="1"/>
  <c r="CI53" i="54" s="1"/>
  <c r="CI54" i="54" s="1"/>
  <c r="CI55" i="54" s="1"/>
  <c r="CI56" i="54" s="1"/>
  <c r="CI57" i="54" s="1"/>
  <c r="CI58" i="54" s="1"/>
  <c r="CI59" i="54" s="1"/>
  <c r="CT226" i="54"/>
  <c r="CT227" i="54" s="1"/>
  <c r="CT228" i="54" s="1"/>
  <c r="CT229" i="54" s="1"/>
  <c r="CT230" i="54" s="1"/>
  <c r="CT231" i="54" s="1"/>
  <c r="CT232" i="54" s="1"/>
  <c r="CT233" i="54" s="1"/>
  <c r="CT234" i="54" s="1"/>
  <c r="CT235" i="54" s="1"/>
  <c r="CM193" i="54"/>
  <c r="CM194" i="54" s="1"/>
  <c r="CM195" i="54" s="1"/>
  <c r="CM196" i="54" s="1"/>
  <c r="CM197" i="54" s="1"/>
  <c r="CM198" i="54" s="1"/>
  <c r="CM199" i="54" s="1"/>
  <c r="CM200" i="54" s="1"/>
  <c r="CM201" i="54" s="1"/>
  <c r="CM202" i="54" s="1"/>
  <c r="CL193" i="54"/>
  <c r="CL194" i="54" s="1"/>
  <c r="CL195" i="54" s="1"/>
  <c r="CL196" i="54" s="1"/>
  <c r="CL197" i="54" s="1"/>
  <c r="CL198" i="54" s="1"/>
  <c r="CL199" i="54" s="1"/>
  <c r="CL200" i="54" s="1"/>
  <c r="CL201" i="54" s="1"/>
  <c r="CL202" i="54" s="1"/>
  <c r="CK160" i="54"/>
  <c r="CK161" i="54" s="1"/>
  <c r="CK162" i="54" s="1"/>
  <c r="CK163" i="54" s="1"/>
  <c r="CK164" i="54" s="1"/>
  <c r="CK165" i="54" s="1"/>
  <c r="CK166" i="54" s="1"/>
  <c r="CK167" i="54" s="1"/>
  <c r="CK168" i="54" s="1"/>
  <c r="CK169" i="54" s="1"/>
  <c r="CJ94" i="54"/>
  <c r="CJ95" i="54" s="1"/>
  <c r="CJ96" i="54" s="1"/>
  <c r="CJ97" i="54" s="1"/>
  <c r="CJ98" i="54" s="1"/>
  <c r="CJ99" i="54" s="1"/>
  <c r="CJ100" i="54" s="1"/>
  <c r="CJ101" i="54" s="1"/>
  <c r="CJ102" i="54" s="1"/>
  <c r="CJ103" i="54" s="1"/>
  <c r="CF314" i="54"/>
  <c r="CF315" i="54" s="1"/>
  <c r="CF316" i="54" s="1"/>
  <c r="CF317" i="54" s="1"/>
  <c r="CF318" i="54" s="1"/>
  <c r="CF319" i="54" s="1"/>
  <c r="CF320" i="54" s="1"/>
  <c r="CF321" i="54" s="1"/>
  <c r="CF322" i="54" s="1"/>
  <c r="CF323" i="54" s="1"/>
  <c r="CG314" i="54"/>
  <c r="CG315" i="54" s="1"/>
  <c r="CG316" i="54" s="1"/>
  <c r="CG317" i="54" s="1"/>
  <c r="CG318" i="54" s="1"/>
  <c r="CG319" i="54" s="1"/>
  <c r="CG320" i="54" s="1"/>
  <c r="CG321" i="54" s="1"/>
  <c r="CG322" i="54" s="1"/>
  <c r="CG323" i="54" s="1"/>
  <c r="CS237" i="54"/>
  <c r="CS238" i="54" s="1"/>
  <c r="CS239" i="54" s="1"/>
  <c r="CS240" i="54" s="1"/>
  <c r="CS241" i="54" s="1"/>
  <c r="CS242" i="54" s="1"/>
  <c r="CS243" i="54" s="1"/>
  <c r="CS244" i="54" s="1"/>
  <c r="CS245" i="54" s="1"/>
  <c r="CS246" i="54" s="1"/>
  <c r="CS259" i="54"/>
  <c r="CS260" i="54" s="1"/>
  <c r="CS261" i="54" s="1"/>
  <c r="CS262" i="54" s="1"/>
  <c r="CS263" i="54" s="1"/>
  <c r="CS264" i="54" s="1"/>
  <c r="CS265" i="54" s="1"/>
  <c r="CS266" i="54" s="1"/>
  <c r="CS267" i="54" s="1"/>
  <c r="CS268" i="54" s="1"/>
  <c r="CG116" i="54"/>
  <c r="CG117" i="54" s="1"/>
  <c r="CG118" i="54" s="1"/>
  <c r="CG119" i="54" s="1"/>
  <c r="CG120" i="54" s="1"/>
  <c r="CG121" i="54" s="1"/>
  <c r="CG122" i="54" s="1"/>
  <c r="CG123" i="54" s="1"/>
  <c r="CG124" i="54" s="1"/>
  <c r="CG125" i="54" s="1"/>
  <c r="CN28" i="54"/>
  <c r="CN29" i="54" s="1"/>
  <c r="CN30" i="54" s="1"/>
  <c r="CN31" i="54" s="1"/>
  <c r="CN32" i="54" s="1"/>
  <c r="CN33" i="54" s="1"/>
  <c r="CN34" i="54" s="1"/>
  <c r="CN35" i="54" s="1"/>
  <c r="CN36" i="54" s="1"/>
  <c r="CN37" i="54" s="1"/>
  <c r="CM28" i="54"/>
  <c r="CM29" i="54" s="1"/>
  <c r="CM30" i="54" s="1"/>
  <c r="CM31" i="54" s="1"/>
  <c r="CM32" i="54" s="1"/>
  <c r="CM33" i="54" s="1"/>
  <c r="CM34" i="54" s="1"/>
  <c r="CM35" i="54" s="1"/>
  <c r="CM36" i="54" s="1"/>
  <c r="CM37" i="54" s="1"/>
  <c r="CM127" i="54"/>
  <c r="CM128" i="54" s="1"/>
  <c r="CM129" i="54" s="1"/>
  <c r="CM130" i="54" s="1"/>
  <c r="CM131" i="54" s="1"/>
  <c r="CM132" i="54" s="1"/>
  <c r="CM133" i="54" s="1"/>
  <c r="CM134" i="54" s="1"/>
  <c r="CM135" i="54" s="1"/>
  <c r="CM136" i="54" s="1"/>
  <c r="CJ182" i="54"/>
  <c r="CJ183" i="54" s="1"/>
  <c r="CJ184" i="54" s="1"/>
  <c r="CJ185" i="54" s="1"/>
  <c r="CJ186" i="54" s="1"/>
  <c r="CJ187" i="54" s="1"/>
  <c r="CJ188" i="54" s="1"/>
  <c r="CJ189" i="54" s="1"/>
  <c r="CJ190" i="54" s="1"/>
  <c r="CJ191" i="54" s="1"/>
  <c r="CH182" i="54"/>
  <c r="CH183" i="54" s="1"/>
  <c r="CH184" i="54" s="1"/>
  <c r="CH185" i="54" s="1"/>
  <c r="CH186" i="54" s="1"/>
  <c r="CH187" i="54" s="1"/>
  <c r="CH188" i="54" s="1"/>
  <c r="CH189" i="54" s="1"/>
  <c r="CH190" i="54" s="1"/>
  <c r="CH191" i="54" s="1"/>
  <c r="CI182" i="54"/>
  <c r="CI183" i="54" s="1"/>
  <c r="CI184" i="54" s="1"/>
  <c r="CI185" i="54" s="1"/>
  <c r="CI186" i="54" s="1"/>
  <c r="CI187" i="54" s="1"/>
  <c r="CI188" i="54" s="1"/>
  <c r="CI189" i="54" s="1"/>
  <c r="CI190" i="54" s="1"/>
  <c r="CI191" i="54" s="1"/>
  <c r="CP248" i="54"/>
  <c r="CP249" i="54" s="1"/>
  <c r="CP250" i="54" s="1"/>
  <c r="CP251" i="54" s="1"/>
  <c r="CP252" i="54" s="1"/>
  <c r="CP253" i="54" s="1"/>
  <c r="CP254" i="54" s="1"/>
  <c r="CP255" i="54" s="1"/>
  <c r="CP256" i="54" s="1"/>
  <c r="CP257" i="54" s="1"/>
  <c r="CO270" i="54"/>
  <c r="CO271" i="54" s="1"/>
  <c r="CO272" i="54" s="1"/>
  <c r="CO273" i="54" s="1"/>
  <c r="CO274" i="54" s="1"/>
  <c r="CO275" i="54" s="1"/>
  <c r="CO276" i="54" s="1"/>
  <c r="CO277" i="54" s="1"/>
  <c r="CO278" i="54" s="1"/>
  <c r="CO279" i="54" s="1"/>
  <c r="CF39" i="54"/>
  <c r="CF40" i="54" s="1"/>
  <c r="CF41" i="54" s="1"/>
  <c r="CF42" i="54" s="1"/>
  <c r="CF43" i="54" s="1"/>
  <c r="CF44" i="54" s="1"/>
  <c r="CF45" i="54" s="1"/>
  <c r="CF46" i="54" s="1"/>
  <c r="CF47" i="54" s="1"/>
  <c r="CF48" i="54" s="1"/>
  <c r="CQ50" i="54"/>
  <c r="CQ51" i="54" s="1"/>
  <c r="CQ52" i="54" s="1"/>
  <c r="CQ53" i="54" s="1"/>
  <c r="CQ54" i="54" s="1"/>
  <c r="CQ55" i="54" s="1"/>
  <c r="CQ56" i="54" s="1"/>
  <c r="CQ57" i="54" s="1"/>
  <c r="CQ58" i="54" s="1"/>
  <c r="CQ59" i="54" s="1"/>
  <c r="CP303" i="54"/>
  <c r="CP304" i="54" s="1"/>
  <c r="CP305" i="54" s="1"/>
  <c r="CP306" i="54" s="1"/>
  <c r="CP307" i="54" s="1"/>
  <c r="CP308" i="54" s="1"/>
  <c r="CP309" i="54" s="1"/>
  <c r="CP310" i="54" s="1"/>
  <c r="CP311" i="54" s="1"/>
  <c r="CP312" i="54" s="1"/>
  <c r="CP72" i="54"/>
  <c r="CP73" i="54" s="1"/>
  <c r="CP74" i="54" s="1"/>
  <c r="CP75" i="54" s="1"/>
  <c r="CP76" i="54" s="1"/>
  <c r="CP77" i="54" s="1"/>
  <c r="CP78" i="54" s="1"/>
  <c r="CP79" i="54" s="1"/>
  <c r="CP80" i="54" s="1"/>
  <c r="CP81" i="54" s="1"/>
  <c r="CR171" i="54"/>
  <c r="CR172" i="54" s="1"/>
  <c r="CR173" i="54" s="1"/>
  <c r="CR174" i="54" s="1"/>
  <c r="CR175" i="54" s="1"/>
  <c r="CR176" i="54" s="1"/>
  <c r="CR177" i="54" s="1"/>
  <c r="CR178" i="54" s="1"/>
  <c r="CR179" i="54" s="1"/>
  <c r="CR180" i="54" s="1"/>
  <c r="CQ171" i="54"/>
  <c r="CQ172" i="54" s="1"/>
  <c r="CQ173" i="54" s="1"/>
  <c r="CQ174" i="54" s="1"/>
  <c r="CQ175" i="54" s="1"/>
  <c r="CQ176" i="54" s="1"/>
  <c r="CQ177" i="54" s="1"/>
  <c r="CQ178" i="54" s="1"/>
  <c r="CQ179" i="54" s="1"/>
  <c r="CQ180" i="54" s="1"/>
  <c r="CP94" i="54"/>
  <c r="CP95" i="54" s="1"/>
  <c r="CP96" i="54" s="1"/>
  <c r="CP97" i="54" s="1"/>
  <c r="CP98" i="54" s="1"/>
  <c r="CP99" i="54" s="1"/>
  <c r="CP100" i="54" s="1"/>
  <c r="CP101" i="54" s="1"/>
  <c r="CP102" i="54" s="1"/>
  <c r="CP103" i="54" s="1"/>
  <c r="CQ314" i="54"/>
  <c r="CQ315" i="54" s="1"/>
  <c r="CQ316" i="54" s="1"/>
  <c r="CQ317" i="54" s="1"/>
  <c r="CQ318" i="54" s="1"/>
  <c r="CQ319" i="54" s="1"/>
  <c r="CQ320" i="54" s="1"/>
  <c r="CQ321" i="54" s="1"/>
  <c r="CQ322" i="54" s="1"/>
  <c r="CQ323" i="54" s="1"/>
  <c r="CL314" i="54"/>
  <c r="CL315" i="54" s="1"/>
  <c r="CL316" i="54" s="1"/>
  <c r="CL317" i="54" s="1"/>
  <c r="CL318" i="54" s="1"/>
  <c r="CL319" i="54" s="1"/>
  <c r="CL320" i="54" s="1"/>
  <c r="CL321" i="54" s="1"/>
  <c r="CL322" i="54" s="1"/>
  <c r="CL323" i="54" s="1"/>
  <c r="CR259" i="54"/>
  <c r="CR260" i="54" s="1"/>
  <c r="CR261" i="54" s="1"/>
  <c r="CR262" i="54" s="1"/>
  <c r="CR263" i="54" s="1"/>
  <c r="CR264" i="54" s="1"/>
  <c r="CR265" i="54" s="1"/>
  <c r="CR266" i="54" s="1"/>
  <c r="CR267" i="54" s="1"/>
  <c r="CR268" i="54" s="1"/>
  <c r="CN116" i="54"/>
  <c r="CN117" i="54" s="1"/>
  <c r="CN118" i="54" s="1"/>
  <c r="CN119" i="54" s="1"/>
  <c r="CN120" i="54" s="1"/>
  <c r="CN121" i="54" s="1"/>
  <c r="CN122" i="54" s="1"/>
  <c r="CN123" i="54" s="1"/>
  <c r="CN124" i="54" s="1"/>
  <c r="CN125" i="54" s="1"/>
  <c r="CN204" i="54"/>
  <c r="CN205" i="54" s="1"/>
  <c r="CN206" i="54" s="1"/>
  <c r="CN207" i="54" s="1"/>
  <c r="CN208" i="54" s="1"/>
  <c r="CN209" i="54" s="1"/>
  <c r="CN210" i="54" s="1"/>
  <c r="CN211" i="54" s="1"/>
  <c r="CN212" i="54" s="1"/>
  <c r="CN213" i="54" s="1"/>
  <c r="CM204" i="54"/>
  <c r="CM205" i="54" s="1"/>
  <c r="CM206" i="54" s="1"/>
  <c r="CM207" i="54" s="1"/>
  <c r="CM208" i="54" s="1"/>
  <c r="CM209" i="54" s="1"/>
  <c r="CM210" i="54" s="1"/>
  <c r="CM211" i="54" s="1"/>
  <c r="CM212" i="54" s="1"/>
  <c r="CM213" i="54" s="1"/>
  <c r="CS61" i="54"/>
  <c r="CS62" i="54" s="1"/>
  <c r="CS63" i="54" s="1"/>
  <c r="CS64" i="54" s="1"/>
  <c r="CS65" i="54" s="1"/>
  <c r="CS66" i="54" s="1"/>
  <c r="CS67" i="54" s="1"/>
  <c r="CS68" i="54" s="1"/>
  <c r="CS69" i="54" s="1"/>
  <c r="CS70" i="54" s="1"/>
  <c r="CR61" i="54"/>
  <c r="CR62" i="54" s="1"/>
  <c r="CR63" i="54" s="1"/>
  <c r="CR64" i="54" s="1"/>
  <c r="CR65" i="54" s="1"/>
  <c r="CR66" i="54" s="1"/>
  <c r="CR67" i="54" s="1"/>
  <c r="CR68" i="54" s="1"/>
  <c r="CR69" i="54" s="1"/>
  <c r="CR70" i="54" s="1"/>
  <c r="CS28" i="54"/>
  <c r="CS29" i="54" s="1"/>
  <c r="CS30" i="54" s="1"/>
  <c r="CS31" i="54" s="1"/>
  <c r="CS32" i="54" s="1"/>
  <c r="CS33" i="54" s="1"/>
  <c r="CS34" i="54" s="1"/>
  <c r="CS35" i="54" s="1"/>
  <c r="CS36" i="54" s="1"/>
  <c r="CS37" i="54" s="1"/>
  <c r="CH127" i="54"/>
  <c r="CH128" i="54" s="1"/>
  <c r="CH129" i="54" s="1"/>
  <c r="CH130" i="54" s="1"/>
  <c r="CH131" i="54" s="1"/>
  <c r="CH132" i="54" s="1"/>
  <c r="CH133" i="54" s="1"/>
  <c r="CH134" i="54" s="1"/>
  <c r="CH135" i="54" s="1"/>
  <c r="CH136" i="54" s="1"/>
  <c r="CI127" i="54"/>
  <c r="CI128" i="54" s="1"/>
  <c r="CI129" i="54" s="1"/>
  <c r="CI130" i="54" s="1"/>
  <c r="CI131" i="54" s="1"/>
  <c r="CI132" i="54" s="1"/>
  <c r="CI133" i="54" s="1"/>
  <c r="CI134" i="54" s="1"/>
  <c r="CI135" i="54" s="1"/>
  <c r="CI136" i="54" s="1"/>
  <c r="CL139" i="54"/>
  <c r="CL140" i="54" s="1"/>
  <c r="CL141" i="54" s="1"/>
  <c r="CL142" i="54" s="1"/>
  <c r="CL143" i="54" s="1"/>
  <c r="CL144" i="54" s="1"/>
  <c r="CL145" i="54" s="1"/>
  <c r="CL146" i="54" s="1"/>
  <c r="CL147" i="54" s="1"/>
  <c r="CL347" i="54"/>
  <c r="CL348" i="54" s="1"/>
  <c r="CL349" i="54" s="1"/>
  <c r="CL350" i="54" s="1"/>
  <c r="CL351" i="54" s="1"/>
  <c r="CL352" i="54" s="1"/>
  <c r="CL353" i="54" s="1"/>
  <c r="CL354" i="54" s="1"/>
  <c r="CL355" i="54" s="1"/>
  <c r="CL356" i="54" s="1"/>
  <c r="CF17" i="54"/>
  <c r="CF18" i="54" s="1"/>
  <c r="CF19" i="54" s="1"/>
  <c r="CF20" i="54" s="1"/>
  <c r="CF21" i="54" s="1"/>
  <c r="CF22" i="54" s="1"/>
  <c r="CF23" i="54" s="1"/>
  <c r="CF24" i="54" s="1"/>
  <c r="CF25" i="54" s="1"/>
  <c r="CF26" i="54" s="1"/>
  <c r="CK149" i="54"/>
  <c r="CK150" i="54" s="1"/>
  <c r="CK151" i="54" s="1"/>
  <c r="CK152" i="54" s="1"/>
  <c r="CK153" i="54" s="1"/>
  <c r="CK154" i="54" s="1"/>
  <c r="CK155" i="54" s="1"/>
  <c r="CK156" i="54" s="1"/>
  <c r="CK157" i="54" s="1"/>
  <c r="CK158" i="54" s="1"/>
  <c r="CL215" i="54"/>
  <c r="CL216" i="54" s="1"/>
  <c r="CL217" i="54" s="1"/>
  <c r="CL218" i="54" s="1"/>
  <c r="CL219" i="54" s="1"/>
  <c r="CL220" i="54" s="1"/>
  <c r="CL221" i="54" s="1"/>
  <c r="CL222" i="54" s="1"/>
  <c r="CL223" i="54" s="1"/>
  <c r="CL224" i="54" s="1"/>
  <c r="CQ325" i="54"/>
  <c r="CQ326" i="54" s="1"/>
  <c r="CQ327" i="54" s="1"/>
  <c r="CQ328" i="54" s="1"/>
  <c r="CQ329" i="54" s="1"/>
  <c r="CQ330" i="54" s="1"/>
  <c r="CQ331" i="54" s="1"/>
  <c r="CQ332" i="54" s="1"/>
  <c r="CQ333" i="54" s="1"/>
  <c r="CQ334" i="54" s="1"/>
  <c r="CS270" i="54"/>
  <c r="CS271" i="54" s="1"/>
  <c r="CS272" i="54" s="1"/>
  <c r="CS273" i="54" s="1"/>
  <c r="CS274" i="54" s="1"/>
  <c r="CS275" i="54" s="1"/>
  <c r="CS276" i="54" s="1"/>
  <c r="CS277" i="54" s="1"/>
  <c r="CS278" i="54" s="1"/>
  <c r="CS279" i="54" s="1"/>
  <c r="CN292" i="54"/>
  <c r="CN293" i="54" s="1"/>
  <c r="CN294" i="54" s="1"/>
  <c r="CN295" i="54" s="1"/>
  <c r="CN296" i="54" s="1"/>
  <c r="CN297" i="54" s="1"/>
  <c r="CN298" i="54" s="1"/>
  <c r="CN299" i="54" s="1"/>
  <c r="CN300" i="54" s="1"/>
  <c r="CN301" i="54" s="1"/>
  <c r="CO226" i="54"/>
  <c r="CO227" i="54" s="1"/>
  <c r="CO228" i="54" s="1"/>
  <c r="CO229" i="54" s="1"/>
  <c r="CO230" i="54" s="1"/>
  <c r="CO231" i="54" s="1"/>
  <c r="CO232" i="54" s="1"/>
  <c r="CO233" i="54" s="1"/>
  <c r="CO234" i="54" s="1"/>
  <c r="CO235" i="54" s="1"/>
  <c r="CP105" i="54"/>
  <c r="CP106" i="54" s="1"/>
  <c r="CP107" i="54" s="1"/>
  <c r="CP108" i="54" s="1"/>
  <c r="CP109" i="54" s="1"/>
  <c r="CP110" i="54" s="1"/>
  <c r="CP111" i="54" s="1"/>
  <c r="CP112" i="54" s="1"/>
  <c r="CP113" i="54" s="1"/>
  <c r="CP114" i="54" s="1"/>
  <c r="CJ105" i="54"/>
  <c r="CJ106" i="54" s="1"/>
  <c r="CJ107" i="54" s="1"/>
  <c r="CJ108" i="54" s="1"/>
  <c r="CJ109" i="54" s="1"/>
  <c r="CJ110" i="54" s="1"/>
  <c r="CJ111" i="54" s="1"/>
  <c r="CJ112" i="54" s="1"/>
  <c r="CJ113" i="54" s="1"/>
  <c r="CJ114" i="54" s="1"/>
  <c r="CQ105" i="54"/>
  <c r="CQ106" i="54" s="1"/>
  <c r="CQ107" i="54" s="1"/>
  <c r="CQ108" i="54" s="1"/>
  <c r="CQ109" i="54" s="1"/>
  <c r="CQ110" i="54" s="1"/>
  <c r="CQ111" i="54" s="1"/>
  <c r="CQ112" i="54" s="1"/>
  <c r="CQ113" i="54" s="1"/>
  <c r="CQ114" i="54" s="1"/>
  <c r="CQ193" i="54"/>
  <c r="CQ194" i="54" s="1"/>
  <c r="CQ195" i="54" s="1"/>
  <c r="CQ196" i="54" s="1"/>
  <c r="CQ197" i="54" s="1"/>
  <c r="CQ198" i="54" s="1"/>
  <c r="CQ199" i="54" s="1"/>
  <c r="CQ200" i="54" s="1"/>
  <c r="CQ201" i="54" s="1"/>
  <c r="CQ202" i="54" s="1"/>
  <c r="CT193" i="54"/>
  <c r="CT194" i="54" s="1"/>
  <c r="CT195" i="54" s="1"/>
  <c r="CT196" i="54" s="1"/>
  <c r="CT197" i="54" s="1"/>
  <c r="CT198" i="54" s="1"/>
  <c r="CT199" i="54" s="1"/>
  <c r="CT200" i="54" s="1"/>
  <c r="CT201" i="54" s="1"/>
  <c r="CT202" i="54" s="1"/>
  <c r="CI72" i="54"/>
  <c r="CI73" i="54" s="1"/>
  <c r="CI74" i="54" s="1"/>
  <c r="CI75" i="54" s="1"/>
  <c r="CI76" i="54" s="1"/>
  <c r="CI77" i="54" s="1"/>
  <c r="CI78" i="54" s="1"/>
  <c r="CI79" i="54" s="1"/>
  <c r="CI80" i="54" s="1"/>
  <c r="CI81" i="54" s="1"/>
  <c r="CH72" i="54"/>
  <c r="CH73" i="54" s="1"/>
  <c r="CH74" i="54" s="1"/>
  <c r="CH75" i="54" s="1"/>
  <c r="CH76" i="54" s="1"/>
  <c r="CH77" i="54" s="1"/>
  <c r="CH78" i="54" s="1"/>
  <c r="CH79" i="54" s="1"/>
  <c r="CH80" i="54" s="1"/>
  <c r="CH81" i="54" s="1"/>
  <c r="CN336" i="54"/>
  <c r="CN337" i="54" s="1"/>
  <c r="CN338" i="54" s="1"/>
  <c r="CN339" i="54" s="1"/>
  <c r="CN340" i="54" s="1"/>
  <c r="CN341" i="54" s="1"/>
  <c r="CN342" i="54" s="1"/>
  <c r="CN343" i="54" s="1"/>
  <c r="CN344" i="54" s="1"/>
  <c r="CN345" i="54" s="1"/>
  <c r="CF83" i="54"/>
  <c r="CF84" i="54" s="1"/>
  <c r="CF85" i="54" s="1"/>
  <c r="CF86" i="54" s="1"/>
  <c r="CF87" i="54" s="1"/>
  <c r="CF88" i="54" s="1"/>
  <c r="CF89" i="54" s="1"/>
  <c r="CF90" i="54" s="1"/>
  <c r="CF91" i="54" s="1"/>
  <c r="CF92" i="54" s="1"/>
  <c r="CK94" i="54"/>
  <c r="CK95" i="54" s="1"/>
  <c r="CK96" i="54" s="1"/>
  <c r="CK97" i="54" s="1"/>
  <c r="CK98" i="54" s="1"/>
  <c r="CK99" i="54" s="1"/>
  <c r="CK100" i="54" s="1"/>
  <c r="CK101" i="54" s="1"/>
  <c r="CK102" i="54" s="1"/>
  <c r="CK103" i="54" s="1"/>
  <c r="CF237" i="54"/>
  <c r="CF238" i="54" s="1"/>
  <c r="CF239" i="54" s="1"/>
  <c r="CF240" i="54" s="1"/>
  <c r="CF241" i="54" s="1"/>
  <c r="CF242" i="54" s="1"/>
  <c r="CF243" i="54" s="1"/>
  <c r="CF244" i="54" s="1"/>
  <c r="CF245" i="54" s="1"/>
  <c r="CF246" i="54" s="1"/>
  <c r="CQ237" i="54"/>
  <c r="CQ238" i="54" s="1"/>
  <c r="CQ239" i="54" s="1"/>
  <c r="CQ240" i="54" s="1"/>
  <c r="CQ241" i="54" s="1"/>
  <c r="CQ242" i="54" s="1"/>
  <c r="CQ243" i="54" s="1"/>
  <c r="CQ244" i="54" s="1"/>
  <c r="CQ245" i="54" s="1"/>
  <c r="CQ246" i="54" s="1"/>
  <c r="CM259" i="54"/>
  <c r="CM260" i="54" s="1"/>
  <c r="CM261" i="54" s="1"/>
  <c r="CM262" i="54" s="1"/>
  <c r="CM263" i="54" s="1"/>
  <c r="CM264" i="54" s="1"/>
  <c r="CM265" i="54" s="1"/>
  <c r="CM266" i="54" s="1"/>
  <c r="CM267" i="54" s="1"/>
  <c r="CM268" i="54" s="1"/>
  <c r="CQ116" i="54"/>
  <c r="CQ117" i="54" s="1"/>
  <c r="CQ118" i="54" s="1"/>
  <c r="CQ119" i="54" s="1"/>
  <c r="CQ120" i="54" s="1"/>
  <c r="CQ121" i="54" s="1"/>
  <c r="CQ122" i="54" s="1"/>
  <c r="CQ123" i="54" s="1"/>
  <c r="CQ124" i="54" s="1"/>
  <c r="CQ125" i="54" s="1"/>
  <c r="CS204" i="54"/>
  <c r="CS205" i="54" s="1"/>
  <c r="CS206" i="54" s="1"/>
  <c r="CS207" i="54" s="1"/>
  <c r="CS208" i="54" s="1"/>
  <c r="CS209" i="54" s="1"/>
  <c r="CS210" i="54" s="1"/>
  <c r="CS211" i="54" s="1"/>
  <c r="CS212" i="54" s="1"/>
  <c r="CS213" i="54" s="1"/>
  <c r="CH61" i="54"/>
  <c r="CH62" i="54" s="1"/>
  <c r="CH63" i="54" s="1"/>
  <c r="CH64" i="54" s="1"/>
  <c r="CH65" i="54" s="1"/>
  <c r="CH66" i="54" s="1"/>
  <c r="CH67" i="54" s="1"/>
  <c r="CH68" i="54" s="1"/>
  <c r="CH69" i="54" s="1"/>
  <c r="CH70" i="54" s="1"/>
  <c r="CI61" i="54"/>
  <c r="CI62" i="54" s="1"/>
  <c r="CI63" i="54" s="1"/>
  <c r="CI64" i="54" s="1"/>
  <c r="CI65" i="54" s="1"/>
  <c r="CI66" i="54" s="1"/>
  <c r="CI67" i="54" s="1"/>
  <c r="CI68" i="54" s="1"/>
  <c r="CI69" i="54" s="1"/>
  <c r="CI70" i="54" s="1"/>
  <c r="CJ28" i="54"/>
  <c r="CJ29" i="54" s="1"/>
  <c r="CJ30" i="54" s="1"/>
  <c r="CJ31" i="54" s="1"/>
  <c r="CJ32" i="54" s="1"/>
  <c r="CJ33" i="54" s="1"/>
  <c r="CJ34" i="54" s="1"/>
  <c r="CJ35" i="54" s="1"/>
  <c r="CJ36" i="54" s="1"/>
  <c r="CJ37" i="54" s="1"/>
  <c r="CP28" i="54"/>
  <c r="CP29" i="54" s="1"/>
  <c r="CP30" i="54" s="1"/>
  <c r="CP31" i="54" s="1"/>
  <c r="CP32" i="54" s="1"/>
  <c r="CP33" i="54" s="1"/>
  <c r="CP34" i="54" s="1"/>
  <c r="CP35" i="54" s="1"/>
  <c r="CP36" i="54" s="1"/>
  <c r="CP37" i="54" s="1"/>
  <c r="CP127" i="54"/>
  <c r="CP128" i="54" s="1"/>
  <c r="CP129" i="54" s="1"/>
  <c r="CP130" i="54" s="1"/>
  <c r="CP131" i="54" s="1"/>
  <c r="CP132" i="54" s="1"/>
  <c r="CP133" i="54" s="1"/>
  <c r="CP134" i="54" s="1"/>
  <c r="CP135" i="54" s="1"/>
  <c r="CP136" i="54" s="1"/>
  <c r="CF139" i="54"/>
  <c r="CF140" i="54" s="1"/>
  <c r="CF141" i="54" s="1"/>
  <c r="CF142" i="54" s="1"/>
  <c r="CF143" i="54" s="1"/>
  <c r="CF144" i="54" s="1"/>
  <c r="CF145" i="54" s="1"/>
  <c r="CF146" i="54" s="1"/>
  <c r="CF147" i="54" s="1"/>
  <c r="CR281" i="54"/>
  <c r="CR282" i="54" s="1"/>
  <c r="CR283" i="54" s="1"/>
  <c r="CR284" i="54" s="1"/>
  <c r="CR285" i="54" s="1"/>
  <c r="CR286" i="54" s="1"/>
  <c r="CR287" i="54" s="1"/>
  <c r="CR288" i="54" s="1"/>
  <c r="CR289" i="54" s="1"/>
  <c r="CR290" i="54" s="1"/>
  <c r="CN182" i="54"/>
  <c r="CN183" i="54" s="1"/>
  <c r="CN184" i="54" s="1"/>
  <c r="CN185" i="54" s="1"/>
  <c r="CN186" i="54" s="1"/>
  <c r="CN187" i="54" s="1"/>
  <c r="CN188" i="54" s="1"/>
  <c r="CN189" i="54" s="1"/>
  <c r="CN190" i="54" s="1"/>
  <c r="CN191" i="54" s="1"/>
  <c r="CM182" i="54"/>
  <c r="CM183" i="54" s="1"/>
  <c r="CM184" i="54" s="1"/>
  <c r="CM185" i="54" s="1"/>
  <c r="CM186" i="54" s="1"/>
  <c r="CM187" i="54" s="1"/>
  <c r="CM188" i="54" s="1"/>
  <c r="CM189" i="54" s="1"/>
  <c r="CM190" i="54" s="1"/>
  <c r="CM191" i="54" s="1"/>
  <c r="CQ17" i="54"/>
  <c r="CQ18" i="54" s="1"/>
  <c r="CQ19" i="54" s="1"/>
  <c r="CQ20" i="54" s="1"/>
  <c r="CQ21" i="54" s="1"/>
  <c r="CQ22" i="54" s="1"/>
  <c r="CQ23" i="54" s="1"/>
  <c r="CQ24" i="54" s="1"/>
  <c r="CQ25" i="54" s="1"/>
  <c r="CQ26" i="54" s="1"/>
  <c r="CL248" i="54"/>
  <c r="CL249" i="54" s="1"/>
  <c r="CL250" i="54" s="1"/>
  <c r="CL251" i="54" s="1"/>
  <c r="CL252" i="54" s="1"/>
  <c r="CL253" i="54" s="1"/>
  <c r="CL254" i="54" s="1"/>
  <c r="CL255" i="54" s="1"/>
  <c r="CL256" i="54" s="1"/>
  <c r="CL257" i="54" s="1"/>
  <c r="CN248" i="54"/>
  <c r="CN249" i="54" s="1"/>
  <c r="CN250" i="54" s="1"/>
  <c r="CN251" i="54" s="1"/>
  <c r="CN252" i="54" s="1"/>
  <c r="CN253" i="54" s="1"/>
  <c r="CN254" i="54" s="1"/>
  <c r="CN255" i="54" s="1"/>
  <c r="CN256" i="54" s="1"/>
  <c r="CN257" i="54" s="1"/>
  <c r="CF270" i="54"/>
  <c r="CF271" i="54" s="1"/>
  <c r="CF272" i="54" s="1"/>
  <c r="CF273" i="54" s="1"/>
  <c r="CF274" i="54" s="1"/>
  <c r="CF275" i="54" s="1"/>
  <c r="CF276" i="54" s="1"/>
  <c r="CF277" i="54" s="1"/>
  <c r="CF278" i="54" s="1"/>
  <c r="CF279" i="54" s="1"/>
  <c r="CH270" i="54"/>
  <c r="CH271" i="54" s="1"/>
  <c r="CH272" i="54" s="1"/>
  <c r="CH273" i="54" s="1"/>
  <c r="CH274" i="54" s="1"/>
  <c r="CH275" i="54" s="1"/>
  <c r="CH276" i="54" s="1"/>
  <c r="CH277" i="54" s="1"/>
  <c r="CH278" i="54" s="1"/>
  <c r="CH279" i="54" s="1"/>
  <c r="CI270" i="54"/>
  <c r="CI271" i="54" s="1"/>
  <c r="CI272" i="54" s="1"/>
  <c r="CI273" i="54" s="1"/>
  <c r="CI274" i="54" s="1"/>
  <c r="CI275" i="54" s="1"/>
  <c r="CI276" i="54" s="1"/>
  <c r="CI277" i="54" s="1"/>
  <c r="CI278" i="54" s="1"/>
  <c r="CI279" i="54" s="1"/>
  <c r="CI292" i="54"/>
  <c r="CI293" i="54" s="1"/>
  <c r="CI294" i="54" s="1"/>
  <c r="CI295" i="54" s="1"/>
  <c r="CI296" i="54" s="1"/>
  <c r="CI297" i="54" s="1"/>
  <c r="CI298" i="54" s="1"/>
  <c r="CI299" i="54" s="1"/>
  <c r="CI300" i="54" s="1"/>
  <c r="CI301" i="54" s="1"/>
  <c r="CO39" i="54"/>
  <c r="CO40" i="54" s="1"/>
  <c r="CO41" i="54" s="1"/>
  <c r="CO42" i="54" s="1"/>
  <c r="CO43" i="54" s="1"/>
  <c r="CO44" i="54" s="1"/>
  <c r="CO45" i="54" s="1"/>
  <c r="CO46" i="54" s="1"/>
  <c r="CO47" i="54" s="1"/>
  <c r="CO48" i="54" s="1"/>
  <c r="CL50" i="54"/>
  <c r="CL51" i="54" s="1"/>
  <c r="CL52" i="54" s="1"/>
  <c r="CL53" i="54" s="1"/>
  <c r="CL54" i="54" s="1"/>
  <c r="CL55" i="54" s="1"/>
  <c r="CL56" i="54" s="1"/>
  <c r="CL57" i="54" s="1"/>
  <c r="CL58" i="54" s="1"/>
  <c r="CL59" i="54" s="1"/>
  <c r="CO50" i="54"/>
  <c r="CO51" i="54" s="1"/>
  <c r="CO52" i="54" s="1"/>
  <c r="CO53" i="54" s="1"/>
  <c r="CO54" i="54" s="1"/>
  <c r="CO55" i="54" s="1"/>
  <c r="CO56" i="54" s="1"/>
  <c r="CO57" i="54" s="1"/>
  <c r="CO58" i="54" s="1"/>
  <c r="CO59" i="54" s="1"/>
  <c r="CI303" i="54"/>
  <c r="CI304" i="54" s="1"/>
  <c r="CI305" i="54" s="1"/>
  <c r="CI306" i="54" s="1"/>
  <c r="CI307" i="54" s="1"/>
  <c r="CI308" i="54" s="1"/>
  <c r="CI309" i="54" s="1"/>
  <c r="CI310" i="54" s="1"/>
  <c r="CI311" i="54" s="1"/>
  <c r="CI312" i="54" s="1"/>
  <c r="CS303" i="54"/>
  <c r="CS304" i="54" s="1"/>
  <c r="CS305" i="54" s="1"/>
  <c r="CS306" i="54" s="1"/>
  <c r="CS307" i="54" s="1"/>
  <c r="CS308" i="54" s="1"/>
  <c r="CS309" i="54" s="1"/>
  <c r="CS310" i="54" s="1"/>
  <c r="CS311" i="54" s="1"/>
  <c r="CS312" i="54" s="1"/>
  <c r="CN226" i="54"/>
  <c r="CN227" i="54" s="1"/>
  <c r="CN228" i="54" s="1"/>
  <c r="CN229" i="54" s="1"/>
  <c r="CN230" i="54" s="1"/>
  <c r="CN231" i="54" s="1"/>
  <c r="CN232" i="54" s="1"/>
  <c r="CN233" i="54" s="1"/>
  <c r="CN234" i="54" s="1"/>
  <c r="CN235" i="54" s="1"/>
  <c r="CN193" i="54"/>
  <c r="CN194" i="54" s="1"/>
  <c r="CN195" i="54" s="1"/>
  <c r="CN196" i="54" s="1"/>
  <c r="CN197" i="54" s="1"/>
  <c r="CN198" i="54" s="1"/>
  <c r="CN199" i="54" s="1"/>
  <c r="CN200" i="54" s="1"/>
  <c r="CN201" i="54" s="1"/>
  <c r="CN202" i="54" s="1"/>
  <c r="CO72" i="54"/>
  <c r="CO73" i="54" s="1"/>
  <c r="CO74" i="54" s="1"/>
  <c r="CO75" i="54" s="1"/>
  <c r="CO76" i="54" s="1"/>
  <c r="CO77" i="54" s="1"/>
  <c r="CO78" i="54" s="1"/>
  <c r="CO79" i="54" s="1"/>
  <c r="CO80" i="54" s="1"/>
  <c r="CO81" i="54" s="1"/>
  <c r="CO171" i="54"/>
  <c r="CO172" i="54" s="1"/>
  <c r="CO173" i="54" s="1"/>
  <c r="CO174" i="54" s="1"/>
  <c r="CO175" i="54" s="1"/>
  <c r="CO176" i="54" s="1"/>
  <c r="CO177" i="54" s="1"/>
  <c r="CO178" i="54" s="1"/>
  <c r="CO179" i="54" s="1"/>
  <c r="CO180" i="54" s="1"/>
  <c r="CH171" i="54"/>
  <c r="CH172" i="54" s="1"/>
  <c r="CH173" i="54" s="1"/>
  <c r="CH174" i="54" s="1"/>
  <c r="CH175" i="54" s="1"/>
  <c r="CH176" i="54" s="1"/>
  <c r="CH177" i="54" s="1"/>
  <c r="CH178" i="54" s="1"/>
  <c r="CH179" i="54" s="1"/>
  <c r="CH180" i="54" s="1"/>
  <c r="CI171" i="54"/>
  <c r="CI172" i="54" s="1"/>
  <c r="CI173" i="54" s="1"/>
  <c r="CI174" i="54" s="1"/>
  <c r="CI175" i="54" s="1"/>
  <c r="CI176" i="54" s="1"/>
  <c r="CI177" i="54" s="1"/>
  <c r="CI178" i="54" s="1"/>
  <c r="CI179" i="54" s="1"/>
  <c r="CI180" i="54" s="1"/>
  <c r="CS336" i="54"/>
  <c r="CS337" i="54" s="1"/>
  <c r="CS338" i="54" s="1"/>
  <c r="CS339" i="54" s="1"/>
  <c r="CS340" i="54" s="1"/>
  <c r="CS341" i="54" s="1"/>
  <c r="CS342" i="54" s="1"/>
  <c r="CS343" i="54" s="1"/>
  <c r="CS344" i="54" s="1"/>
  <c r="CS345" i="54" s="1"/>
  <c r="CS160" i="54"/>
  <c r="CS161" i="54" s="1"/>
  <c r="CS162" i="54" s="1"/>
  <c r="CS163" i="54" s="1"/>
  <c r="CS164" i="54" s="1"/>
  <c r="CS165" i="54" s="1"/>
  <c r="CS166" i="54" s="1"/>
  <c r="CS167" i="54" s="1"/>
  <c r="CS168" i="54" s="1"/>
  <c r="CS169" i="54" s="1"/>
  <c r="CQ160" i="54"/>
  <c r="CQ161" i="54" s="1"/>
  <c r="CQ162" i="54" s="1"/>
  <c r="CQ163" i="54" s="1"/>
  <c r="CQ164" i="54" s="1"/>
  <c r="CQ165" i="54" s="1"/>
  <c r="CQ166" i="54" s="1"/>
  <c r="CQ167" i="54" s="1"/>
  <c r="CQ168" i="54" s="1"/>
  <c r="CQ169" i="54" s="1"/>
  <c r="CP84" i="54"/>
  <c r="CP85" i="54" s="1"/>
  <c r="CP86" i="54" s="1"/>
  <c r="CP87" i="54" s="1"/>
  <c r="CP88" i="54" s="1"/>
  <c r="CP89" i="54" s="1"/>
  <c r="CP90" i="54" s="1"/>
  <c r="CP91" i="54" s="1"/>
  <c r="CP92" i="54" s="1"/>
  <c r="CN237" i="54"/>
  <c r="CN238" i="54" s="1"/>
  <c r="CN239" i="54" s="1"/>
  <c r="CN240" i="54" s="1"/>
  <c r="CN241" i="54" s="1"/>
  <c r="CN242" i="54" s="1"/>
  <c r="CN243" i="54" s="1"/>
  <c r="CN244" i="54" s="1"/>
  <c r="CN245" i="54" s="1"/>
  <c r="CN246" i="54" s="1"/>
  <c r="CG204" i="54"/>
  <c r="CG205" i="54" s="1"/>
  <c r="CG206" i="54" s="1"/>
  <c r="CG207" i="54" s="1"/>
  <c r="CG208" i="54" s="1"/>
  <c r="CG209" i="54" s="1"/>
  <c r="CG210" i="54" s="1"/>
  <c r="CG211" i="54" s="1"/>
  <c r="CG212" i="54" s="1"/>
  <c r="CG213" i="54" s="1"/>
  <c r="CT204" i="54"/>
  <c r="CT205" i="54" s="1"/>
  <c r="CT206" i="54" s="1"/>
  <c r="CT207" i="54" s="1"/>
  <c r="CT208" i="54" s="1"/>
  <c r="CT209" i="54" s="1"/>
  <c r="CT210" i="54" s="1"/>
  <c r="CT211" i="54" s="1"/>
  <c r="CT212" i="54" s="1"/>
  <c r="CT213" i="54" s="1"/>
  <c r="CM61" i="54"/>
  <c r="CM62" i="54" s="1"/>
  <c r="CM63" i="54" s="1"/>
  <c r="CM64" i="54" s="1"/>
  <c r="CM65" i="54" s="1"/>
  <c r="CM66" i="54" s="1"/>
  <c r="CM67" i="54" s="1"/>
  <c r="CM68" i="54" s="1"/>
  <c r="CM69" i="54" s="1"/>
  <c r="CM70" i="54" s="1"/>
  <c r="CI281" i="54"/>
  <c r="CI282" i="54" s="1"/>
  <c r="CI283" i="54" s="1"/>
  <c r="CI284" i="54" s="1"/>
  <c r="CI285" i="54" s="1"/>
  <c r="CI286" i="54" s="1"/>
  <c r="CI287" i="54" s="1"/>
  <c r="CI288" i="54" s="1"/>
  <c r="CI289" i="54" s="1"/>
  <c r="CI290" i="54" s="1"/>
  <c r="CG281" i="54"/>
  <c r="CG282" i="54" s="1"/>
  <c r="CG283" i="54" s="1"/>
  <c r="CG284" i="54" s="1"/>
  <c r="CG285" i="54" s="1"/>
  <c r="CG286" i="54" s="1"/>
  <c r="CG287" i="54" s="1"/>
  <c r="CG288" i="54" s="1"/>
  <c r="CG289" i="54" s="1"/>
  <c r="CG290" i="54" s="1"/>
  <c r="CL17" i="54"/>
  <c r="CL18" i="54" s="1"/>
  <c r="CL19" i="54" s="1"/>
  <c r="CL20" i="54" s="1"/>
  <c r="CL21" i="54" s="1"/>
  <c r="CL22" i="54" s="1"/>
  <c r="CL23" i="54" s="1"/>
  <c r="CL24" i="54" s="1"/>
  <c r="CL25" i="54" s="1"/>
  <c r="CL26" i="54" s="1"/>
  <c r="CJ248" i="54"/>
  <c r="CJ249" i="54" s="1"/>
  <c r="CJ250" i="54" s="1"/>
  <c r="CJ251" i="54" s="1"/>
  <c r="CJ252" i="54" s="1"/>
  <c r="CJ253" i="54" s="1"/>
  <c r="CJ254" i="54" s="1"/>
  <c r="CJ255" i="54" s="1"/>
  <c r="CJ256" i="54" s="1"/>
  <c r="CJ257" i="54" s="1"/>
  <c r="CI215" i="54"/>
  <c r="CI216" i="54" s="1"/>
  <c r="CI217" i="54" s="1"/>
  <c r="CI218" i="54" s="1"/>
  <c r="CI219" i="54" s="1"/>
  <c r="CI220" i="54" s="1"/>
  <c r="CI221" i="54" s="1"/>
  <c r="CI222" i="54" s="1"/>
  <c r="CI223" i="54" s="1"/>
  <c r="CI224" i="54" s="1"/>
  <c r="CP292" i="54"/>
  <c r="CP293" i="54" s="1"/>
  <c r="CP294" i="54" s="1"/>
  <c r="CP295" i="54" s="1"/>
  <c r="CP296" i="54" s="1"/>
  <c r="CP297" i="54" s="1"/>
  <c r="CP298" i="54" s="1"/>
  <c r="CP299" i="54" s="1"/>
  <c r="CP300" i="54" s="1"/>
  <c r="CP301" i="54" s="1"/>
  <c r="CT39" i="54"/>
  <c r="CT40" i="54" s="1"/>
  <c r="CT41" i="54" s="1"/>
  <c r="CT42" i="54" s="1"/>
  <c r="CT43" i="54" s="1"/>
  <c r="CT44" i="54" s="1"/>
  <c r="CT45" i="54" s="1"/>
  <c r="CT46" i="54" s="1"/>
  <c r="CT47" i="54" s="1"/>
  <c r="CT48" i="54" s="1"/>
  <c r="CF50" i="54"/>
  <c r="CF51" i="54" s="1"/>
  <c r="CF52" i="54" s="1"/>
  <c r="CF53" i="54" s="1"/>
  <c r="CF54" i="54" s="1"/>
  <c r="CF55" i="54" s="1"/>
  <c r="CF56" i="54" s="1"/>
  <c r="CF57" i="54" s="1"/>
  <c r="CF58" i="54" s="1"/>
  <c r="CF59" i="54" s="1"/>
  <c r="CL303" i="54"/>
  <c r="CL304" i="54" s="1"/>
  <c r="CL305" i="54" s="1"/>
  <c r="CL306" i="54" s="1"/>
  <c r="CL307" i="54" s="1"/>
  <c r="CL308" i="54" s="1"/>
  <c r="CL309" i="54" s="1"/>
  <c r="CL310" i="54" s="1"/>
  <c r="CL311" i="54" s="1"/>
  <c r="CL312" i="54" s="1"/>
  <c r="CP226" i="54"/>
  <c r="CP227" i="54" s="1"/>
  <c r="CP228" i="54" s="1"/>
  <c r="CP229" i="54" s="1"/>
  <c r="CP230" i="54" s="1"/>
  <c r="CP231" i="54" s="1"/>
  <c r="CP232" i="54" s="1"/>
  <c r="CP233" i="54" s="1"/>
  <c r="CP234" i="54" s="1"/>
  <c r="CP235" i="54" s="1"/>
  <c r="CN160" i="54"/>
  <c r="CN161" i="54" s="1"/>
  <c r="CN162" i="54" s="1"/>
  <c r="CN163" i="54" s="1"/>
  <c r="CN164" i="54" s="1"/>
  <c r="CN165" i="54" s="1"/>
  <c r="CN166" i="54" s="1"/>
  <c r="CN167" i="54" s="1"/>
  <c r="CN168" i="54" s="1"/>
  <c r="CN169" i="54" s="1"/>
  <c r="CN84" i="54"/>
  <c r="CN85" i="54" s="1"/>
  <c r="CN86" i="54" s="1"/>
  <c r="CN87" i="54" s="1"/>
  <c r="CN88" i="54" s="1"/>
  <c r="CN89" i="54" s="1"/>
  <c r="CN90" i="54" s="1"/>
  <c r="CN91" i="54" s="1"/>
  <c r="CN92" i="54" s="1"/>
  <c r="CG94" i="54"/>
  <c r="CG95" i="54" s="1"/>
  <c r="CG96" i="54" s="1"/>
  <c r="CG97" i="54" s="1"/>
  <c r="CG98" i="54" s="1"/>
  <c r="CG99" i="54" s="1"/>
  <c r="CG100" i="54" s="1"/>
  <c r="CG101" i="54" s="1"/>
  <c r="CG102" i="54" s="1"/>
  <c r="CG103" i="54" s="1"/>
  <c r="CJ314" i="54"/>
  <c r="CJ315" i="54" s="1"/>
  <c r="CJ316" i="54" s="1"/>
  <c r="CJ317" i="54" s="1"/>
  <c r="CJ318" i="54" s="1"/>
  <c r="CJ319" i="54" s="1"/>
  <c r="CJ320" i="54" s="1"/>
  <c r="CJ321" i="54" s="1"/>
  <c r="CJ322" i="54" s="1"/>
  <c r="CJ323" i="54" s="1"/>
  <c r="CI314" i="54"/>
  <c r="CI315" i="54" s="1"/>
  <c r="CI316" i="54" s="1"/>
  <c r="CI317" i="54" s="1"/>
  <c r="CI318" i="54" s="1"/>
  <c r="CI319" i="54" s="1"/>
  <c r="CI320" i="54" s="1"/>
  <c r="CI321" i="54" s="1"/>
  <c r="CI322" i="54" s="1"/>
  <c r="CI323" i="54" s="1"/>
  <c r="CR237" i="54"/>
  <c r="CR238" i="54" s="1"/>
  <c r="CR239" i="54" s="1"/>
  <c r="CR240" i="54" s="1"/>
  <c r="CR241" i="54" s="1"/>
  <c r="CR242" i="54" s="1"/>
  <c r="CR243" i="54" s="1"/>
  <c r="CR244" i="54" s="1"/>
  <c r="CR245" i="54" s="1"/>
  <c r="CR246" i="54" s="1"/>
  <c r="CJ259" i="54"/>
  <c r="CJ260" i="54" s="1"/>
  <c r="CJ261" i="54" s="1"/>
  <c r="CJ262" i="54" s="1"/>
  <c r="CJ263" i="54" s="1"/>
  <c r="CJ264" i="54" s="1"/>
  <c r="CJ265" i="54" s="1"/>
  <c r="CJ266" i="54" s="1"/>
  <c r="CJ267" i="54" s="1"/>
  <c r="CJ268" i="54" s="1"/>
  <c r="CF259" i="54"/>
  <c r="CF260" i="54" s="1"/>
  <c r="CF261" i="54" s="1"/>
  <c r="CF262" i="54" s="1"/>
  <c r="CF263" i="54" s="1"/>
  <c r="CF264" i="54" s="1"/>
  <c r="CF265" i="54" s="1"/>
  <c r="CF266" i="54" s="1"/>
  <c r="CF267" i="54" s="1"/>
  <c r="CF268" i="54" s="1"/>
  <c r="CH259" i="54"/>
  <c r="CH260" i="54" s="1"/>
  <c r="CH261" i="54" s="1"/>
  <c r="CH262" i="54" s="1"/>
  <c r="CH263" i="54" s="1"/>
  <c r="CH264" i="54" s="1"/>
  <c r="CH265" i="54" s="1"/>
  <c r="CH266" i="54" s="1"/>
  <c r="CH267" i="54" s="1"/>
  <c r="CH268" i="54" s="1"/>
  <c r="CG259" i="54"/>
  <c r="CG260" i="54" s="1"/>
  <c r="CG261" i="54" s="1"/>
  <c r="CG262" i="54" s="1"/>
  <c r="CG263" i="54" s="1"/>
  <c r="CG264" i="54" s="1"/>
  <c r="CG265" i="54" s="1"/>
  <c r="CG266" i="54" s="1"/>
  <c r="CG267" i="54" s="1"/>
  <c r="CG268" i="54" s="1"/>
  <c r="CH116" i="54"/>
  <c r="CH117" i="54" s="1"/>
  <c r="CH118" i="54" s="1"/>
  <c r="CH119" i="54" s="1"/>
  <c r="CH120" i="54" s="1"/>
  <c r="CH121" i="54" s="1"/>
  <c r="CH122" i="54" s="1"/>
  <c r="CH123" i="54" s="1"/>
  <c r="CH124" i="54" s="1"/>
  <c r="CH125" i="54" s="1"/>
  <c r="CI116" i="54"/>
  <c r="CI117" i="54" s="1"/>
  <c r="CI118" i="54" s="1"/>
  <c r="CI119" i="54" s="1"/>
  <c r="CI120" i="54" s="1"/>
  <c r="CI121" i="54" s="1"/>
  <c r="CI122" i="54" s="1"/>
  <c r="CI123" i="54" s="1"/>
  <c r="CI124" i="54" s="1"/>
  <c r="CI125" i="54" s="1"/>
  <c r="CK28" i="54"/>
  <c r="CK29" i="54" s="1"/>
  <c r="CK30" i="54" s="1"/>
  <c r="CK31" i="54" s="1"/>
  <c r="CK32" i="54" s="1"/>
  <c r="CK33" i="54" s="1"/>
  <c r="CK34" i="54" s="1"/>
  <c r="CK35" i="54" s="1"/>
  <c r="CK36" i="54" s="1"/>
  <c r="CK37" i="54" s="1"/>
  <c r="CK127" i="54"/>
  <c r="CK128" i="54" s="1"/>
  <c r="CK129" i="54" s="1"/>
  <c r="CK130" i="54" s="1"/>
  <c r="CK131" i="54" s="1"/>
  <c r="CK132" i="54" s="1"/>
  <c r="CK133" i="54" s="1"/>
  <c r="CK134" i="54" s="1"/>
  <c r="CK135" i="54" s="1"/>
  <c r="CK136" i="54" s="1"/>
  <c r="CN127" i="54"/>
  <c r="CN128" i="54" s="1"/>
  <c r="CN129" i="54" s="1"/>
  <c r="CN130" i="54" s="1"/>
  <c r="CN131" i="54" s="1"/>
  <c r="CN132" i="54" s="1"/>
  <c r="CN133" i="54" s="1"/>
  <c r="CN134" i="54" s="1"/>
  <c r="CN135" i="54" s="1"/>
  <c r="CN136" i="54" s="1"/>
  <c r="CL281" i="54"/>
  <c r="CL282" i="54" s="1"/>
  <c r="CL283" i="54" s="1"/>
  <c r="CL284" i="54" s="1"/>
  <c r="CL285" i="54" s="1"/>
  <c r="CL286" i="54" s="1"/>
  <c r="CL287" i="54" s="1"/>
  <c r="CL288" i="54" s="1"/>
  <c r="CL289" i="54" s="1"/>
  <c r="CL290" i="54" s="1"/>
  <c r="CL182" i="54"/>
  <c r="CL183" i="54" s="1"/>
  <c r="CL184" i="54" s="1"/>
  <c r="CL185" i="54" s="1"/>
  <c r="CL186" i="54" s="1"/>
  <c r="CL187" i="54" s="1"/>
  <c r="CL188" i="54" s="1"/>
  <c r="CL189" i="54" s="1"/>
  <c r="CL190" i="54" s="1"/>
  <c r="CL191" i="54" s="1"/>
  <c r="CS248" i="54"/>
  <c r="CS249" i="54" s="1"/>
  <c r="CS250" i="54" s="1"/>
  <c r="CS251" i="54" s="1"/>
  <c r="CS252" i="54" s="1"/>
  <c r="CS253" i="54" s="1"/>
  <c r="CS254" i="54" s="1"/>
  <c r="CS255" i="54" s="1"/>
  <c r="CS256" i="54" s="1"/>
  <c r="CS257" i="54" s="1"/>
  <c r="CL270" i="54"/>
  <c r="CL271" i="54" s="1"/>
  <c r="CL272" i="54" s="1"/>
  <c r="CL273" i="54" s="1"/>
  <c r="CL274" i="54" s="1"/>
  <c r="CL275" i="54" s="1"/>
  <c r="CL276" i="54" s="1"/>
  <c r="CL277" i="54" s="1"/>
  <c r="CL278" i="54" s="1"/>
  <c r="CL279" i="54" s="1"/>
  <c r="CJ39" i="54"/>
  <c r="CJ40" i="54" s="1"/>
  <c r="CJ41" i="54" s="1"/>
  <c r="CJ42" i="54" s="1"/>
  <c r="CJ43" i="54" s="1"/>
  <c r="CJ44" i="54" s="1"/>
  <c r="CJ45" i="54" s="1"/>
  <c r="CJ46" i="54" s="1"/>
  <c r="CJ47" i="54" s="1"/>
  <c r="CJ48" i="54" s="1"/>
  <c r="CR50" i="54"/>
  <c r="CR51" i="54" s="1"/>
  <c r="CR52" i="54" s="1"/>
  <c r="CR53" i="54" s="1"/>
  <c r="CR54" i="54" s="1"/>
  <c r="CR55" i="54" s="1"/>
  <c r="CR56" i="54" s="1"/>
  <c r="CR57" i="54" s="1"/>
  <c r="CR58" i="54" s="1"/>
  <c r="CR59" i="54" s="1"/>
  <c r="CQ72" i="54"/>
  <c r="CQ73" i="54" s="1"/>
  <c r="CQ74" i="54" s="1"/>
  <c r="CQ75" i="54" s="1"/>
  <c r="CQ76" i="54" s="1"/>
  <c r="CQ77" i="54" s="1"/>
  <c r="CQ78" i="54" s="1"/>
  <c r="CQ79" i="54" s="1"/>
  <c r="CQ80" i="54" s="1"/>
  <c r="CQ81" i="54" s="1"/>
  <c r="CT72" i="54"/>
  <c r="CT73" i="54" s="1"/>
  <c r="CT74" i="54" s="1"/>
  <c r="CT75" i="54" s="1"/>
  <c r="CT76" i="54" s="1"/>
  <c r="CT77" i="54" s="1"/>
  <c r="CT78" i="54" s="1"/>
  <c r="CT79" i="54" s="1"/>
  <c r="CT80" i="54" s="1"/>
  <c r="CT81" i="54" s="1"/>
  <c r="CS171" i="54"/>
  <c r="CS172" i="54" s="1"/>
  <c r="CS173" i="54" s="1"/>
  <c r="CS174" i="54" s="1"/>
  <c r="CS175" i="54" s="1"/>
  <c r="CS176" i="54" s="1"/>
  <c r="CS177" i="54" s="1"/>
  <c r="CS178" i="54" s="1"/>
  <c r="CS179" i="54" s="1"/>
  <c r="CS180" i="54" s="1"/>
  <c r="CT94" i="54"/>
  <c r="CT95" i="54" s="1"/>
  <c r="CT96" i="54" s="1"/>
  <c r="CT97" i="54" s="1"/>
  <c r="CT98" i="54" s="1"/>
  <c r="CT99" i="54" s="1"/>
  <c r="CT100" i="54" s="1"/>
  <c r="CT101" i="54" s="1"/>
  <c r="CT102" i="54" s="1"/>
  <c r="CT103" i="54" s="1"/>
  <c r="CR314" i="54"/>
  <c r="CR315" i="54" s="1"/>
  <c r="CR316" i="54" s="1"/>
  <c r="CR317" i="54" s="1"/>
  <c r="CR318" i="54" s="1"/>
  <c r="CR319" i="54" s="1"/>
  <c r="CR320" i="54" s="1"/>
  <c r="CR321" i="54" s="1"/>
  <c r="CR322" i="54" s="1"/>
  <c r="CR323" i="54" s="1"/>
  <c r="CS314" i="54"/>
  <c r="CS315" i="54" s="1"/>
  <c r="CS316" i="54" s="1"/>
  <c r="CS317" i="54" s="1"/>
  <c r="CS318" i="54" s="1"/>
  <c r="CS319" i="54" s="1"/>
  <c r="CS320" i="54" s="1"/>
  <c r="CS321" i="54" s="1"/>
  <c r="CS322" i="54" s="1"/>
  <c r="CS323" i="54" s="1"/>
  <c r="CK314" i="54"/>
  <c r="CK315" i="54" s="1"/>
  <c r="CK316" i="54" s="1"/>
  <c r="CK317" i="54" s="1"/>
  <c r="CK318" i="54" s="1"/>
  <c r="CK319" i="54" s="1"/>
  <c r="CK320" i="54" s="1"/>
  <c r="CK321" i="54" s="1"/>
  <c r="CK322" i="54" s="1"/>
  <c r="CK323" i="54" s="1"/>
  <c r="CP259" i="54"/>
  <c r="CP260" i="54" s="1"/>
  <c r="CP261" i="54" s="1"/>
  <c r="CP262" i="54" s="1"/>
  <c r="CP263" i="54" s="1"/>
  <c r="CP264" i="54" s="1"/>
  <c r="CP265" i="54" s="1"/>
  <c r="CP266" i="54" s="1"/>
  <c r="CP267" i="54" s="1"/>
  <c r="CP268" i="54" s="1"/>
  <c r="CK116" i="54"/>
  <c r="CK117" i="54" s="1"/>
  <c r="CK118" i="54" s="1"/>
  <c r="CK119" i="54" s="1"/>
  <c r="CK120" i="54" s="1"/>
  <c r="CK121" i="54" s="1"/>
  <c r="CK122" i="54" s="1"/>
  <c r="CK123" i="54" s="1"/>
  <c r="CK124" i="54" s="1"/>
  <c r="CK125" i="54" s="1"/>
  <c r="CK204" i="54"/>
  <c r="CK205" i="54" s="1"/>
  <c r="CK206" i="54" s="1"/>
  <c r="CK207" i="54" s="1"/>
  <c r="CK208" i="54" s="1"/>
  <c r="CK209" i="54" s="1"/>
  <c r="CK210" i="54" s="1"/>
  <c r="CK211" i="54" s="1"/>
  <c r="CK212" i="54" s="1"/>
  <c r="CK213" i="54" s="1"/>
  <c r="CP61" i="54"/>
  <c r="CP62" i="54" s="1"/>
  <c r="CP63" i="54" s="1"/>
  <c r="CP64" i="54" s="1"/>
  <c r="CP65" i="54" s="1"/>
  <c r="CP66" i="54" s="1"/>
  <c r="CP67" i="54" s="1"/>
  <c r="CP68" i="54" s="1"/>
  <c r="CP69" i="54" s="1"/>
  <c r="CP70" i="54" s="1"/>
  <c r="CL127" i="54"/>
  <c r="CL128" i="54" s="1"/>
  <c r="CL129" i="54" s="1"/>
  <c r="CL130" i="54" s="1"/>
  <c r="CL131" i="54" s="1"/>
  <c r="CL132" i="54" s="1"/>
  <c r="CL133" i="54" s="1"/>
  <c r="CL134" i="54" s="1"/>
  <c r="CL135" i="54" s="1"/>
  <c r="CL136" i="54" s="1"/>
  <c r="CF127" i="54"/>
  <c r="CF128" i="54" s="1"/>
  <c r="CF129" i="54" s="1"/>
  <c r="CF130" i="54" s="1"/>
  <c r="CF131" i="54" s="1"/>
  <c r="CF132" i="54" s="1"/>
  <c r="CF133" i="54" s="1"/>
  <c r="CF134" i="54" s="1"/>
  <c r="CF135" i="54" s="1"/>
  <c r="CF136" i="54" s="1"/>
  <c r="CM139" i="54"/>
  <c r="CM140" i="54" s="1"/>
  <c r="CM141" i="54" s="1"/>
  <c r="CM142" i="54" s="1"/>
  <c r="CM143" i="54" s="1"/>
  <c r="CM144" i="54" s="1"/>
  <c r="CM145" i="54" s="1"/>
  <c r="CM146" i="54" s="1"/>
  <c r="CM147" i="54" s="1"/>
  <c r="CN347" i="54"/>
  <c r="CN348" i="54" s="1"/>
  <c r="CN349" i="54" s="1"/>
  <c r="CN350" i="54" s="1"/>
  <c r="CN351" i="54" s="1"/>
  <c r="CN352" i="54" s="1"/>
  <c r="CN353" i="54" s="1"/>
  <c r="CN354" i="54" s="1"/>
  <c r="CN355" i="54" s="1"/>
  <c r="CN356" i="54" s="1"/>
  <c r="CM347" i="54"/>
  <c r="CM348" i="54" s="1"/>
  <c r="CM349" i="54" s="1"/>
  <c r="CM350" i="54" s="1"/>
  <c r="CM351" i="54" s="1"/>
  <c r="CM352" i="54" s="1"/>
  <c r="CM353" i="54" s="1"/>
  <c r="CM354" i="54" s="1"/>
  <c r="CM355" i="54" s="1"/>
  <c r="CM356" i="54" s="1"/>
  <c r="CJ17" i="54"/>
  <c r="CJ18" i="54" s="1"/>
  <c r="CJ19" i="54" s="1"/>
  <c r="CJ20" i="54" s="1"/>
  <c r="CJ21" i="54" s="1"/>
  <c r="CJ22" i="54" s="1"/>
  <c r="CJ23" i="54" s="1"/>
  <c r="CJ24" i="54" s="1"/>
  <c r="CJ25" i="54" s="1"/>
  <c r="CJ26" i="54" s="1"/>
  <c r="CL149" i="54"/>
  <c r="CL150" i="54" s="1"/>
  <c r="CL151" i="54" s="1"/>
  <c r="CL152" i="54" s="1"/>
  <c r="CL153" i="54" s="1"/>
  <c r="CL154" i="54" s="1"/>
  <c r="CL155" i="54" s="1"/>
  <c r="CL156" i="54" s="1"/>
  <c r="CL157" i="54" s="1"/>
  <c r="CL158" i="54" s="1"/>
  <c r="CM149" i="54"/>
  <c r="CM150" i="54" s="1"/>
  <c r="CM151" i="54" s="1"/>
  <c r="CM152" i="54" s="1"/>
  <c r="CM153" i="54" s="1"/>
  <c r="CM154" i="54" s="1"/>
  <c r="CM155" i="54" s="1"/>
  <c r="CM156" i="54" s="1"/>
  <c r="CM157" i="54" s="1"/>
  <c r="CM158" i="54" s="1"/>
  <c r="CG325" i="54"/>
  <c r="CG326" i="54" s="1"/>
  <c r="CG327" i="54" s="1"/>
  <c r="CG328" i="54" s="1"/>
  <c r="CG329" i="54" s="1"/>
  <c r="CG330" i="54" s="1"/>
  <c r="CG331" i="54" s="1"/>
  <c r="CG332" i="54" s="1"/>
  <c r="CG333" i="54" s="1"/>
  <c r="CG334" i="54" s="1"/>
  <c r="CP270" i="54"/>
  <c r="CP271" i="54" s="1"/>
  <c r="CP272" i="54" s="1"/>
  <c r="CP273" i="54" s="1"/>
  <c r="CP274" i="54" s="1"/>
  <c r="CP275" i="54" s="1"/>
  <c r="CP276" i="54" s="1"/>
  <c r="CP277" i="54" s="1"/>
  <c r="CP278" i="54" s="1"/>
  <c r="CP279" i="54" s="1"/>
  <c r="CO292" i="54"/>
  <c r="CO293" i="54" s="1"/>
  <c r="CO294" i="54" s="1"/>
  <c r="CO295" i="54" s="1"/>
  <c r="CO296" i="54" s="1"/>
  <c r="CO297" i="54" s="1"/>
  <c r="CO298" i="54" s="1"/>
  <c r="CO299" i="54" s="1"/>
  <c r="CO300" i="54" s="1"/>
  <c r="CO301" i="54" s="1"/>
  <c r="CL292" i="54"/>
  <c r="CL293" i="54" s="1"/>
  <c r="CL294" i="54" s="1"/>
  <c r="CL295" i="54" s="1"/>
  <c r="CL296" i="54" s="1"/>
  <c r="CL297" i="54" s="1"/>
  <c r="CL298" i="54" s="1"/>
  <c r="CL299" i="54" s="1"/>
  <c r="CL300" i="54" s="1"/>
  <c r="CL301" i="54" s="1"/>
  <c r="CS226" i="54"/>
  <c r="CS227" i="54" s="1"/>
  <c r="CS228" i="54" s="1"/>
  <c r="CS229" i="54" s="1"/>
  <c r="CS230" i="54" s="1"/>
  <c r="CS231" i="54" s="1"/>
  <c r="CS232" i="54" s="1"/>
  <c r="CS233" i="54" s="1"/>
  <c r="CS234" i="54" s="1"/>
  <c r="CS235" i="54" s="1"/>
  <c r="CG105" i="54"/>
  <c r="CG106" i="54" s="1"/>
  <c r="CG107" i="54" s="1"/>
  <c r="CG108" i="54" s="1"/>
  <c r="CG109" i="54" s="1"/>
  <c r="CG110" i="54" s="1"/>
  <c r="CG111" i="54" s="1"/>
  <c r="CG112" i="54" s="1"/>
  <c r="CG113" i="54" s="1"/>
  <c r="CG114" i="54" s="1"/>
  <c r="CS105" i="54"/>
  <c r="CS106" i="54" s="1"/>
  <c r="CS107" i="54" s="1"/>
  <c r="CS108" i="54" s="1"/>
  <c r="CS109" i="54" s="1"/>
  <c r="CS110" i="54" s="1"/>
  <c r="CS111" i="54" s="1"/>
  <c r="CS112" i="54" s="1"/>
  <c r="CS113" i="54" s="1"/>
  <c r="CS114" i="54" s="1"/>
  <c r="CR105" i="54"/>
  <c r="CR106" i="54" s="1"/>
  <c r="CR107" i="54" s="1"/>
  <c r="CR108" i="54" s="1"/>
  <c r="CR109" i="54" s="1"/>
  <c r="CR110" i="54" s="1"/>
  <c r="CR111" i="54" s="1"/>
  <c r="CR112" i="54" s="1"/>
  <c r="CR113" i="54" s="1"/>
  <c r="CR114" i="54" s="1"/>
  <c r="CF72" i="54"/>
  <c r="CF73" i="54" s="1"/>
  <c r="CF74" i="54" s="1"/>
  <c r="CF75" i="54" s="1"/>
  <c r="CF76" i="54" s="1"/>
  <c r="CF77" i="54" s="1"/>
  <c r="CF78" i="54" s="1"/>
  <c r="CF79" i="54" s="1"/>
  <c r="CF80" i="54" s="1"/>
  <c r="CF81" i="54" s="1"/>
  <c r="CO336" i="54"/>
  <c r="CO337" i="54" s="1"/>
  <c r="CO338" i="54" s="1"/>
  <c r="CO339" i="54" s="1"/>
  <c r="CO340" i="54" s="1"/>
  <c r="CO341" i="54" s="1"/>
  <c r="CO342" i="54" s="1"/>
  <c r="CO343" i="54" s="1"/>
  <c r="CO344" i="54" s="1"/>
  <c r="CO345" i="54" s="1"/>
  <c r="CM336" i="54"/>
  <c r="CM337" i="54" s="1"/>
  <c r="CM338" i="54" s="1"/>
  <c r="CM339" i="54" s="1"/>
  <c r="CM340" i="54" s="1"/>
  <c r="CM341" i="54" s="1"/>
  <c r="CM342" i="54" s="1"/>
  <c r="CM343" i="54" s="1"/>
  <c r="CM344" i="54" s="1"/>
  <c r="CM345" i="54" s="1"/>
  <c r="CF336" i="54"/>
  <c r="CF337" i="54" s="1"/>
  <c r="CF338" i="54" s="1"/>
  <c r="CF339" i="54" s="1"/>
  <c r="CF340" i="54" s="1"/>
  <c r="CF341" i="54" s="1"/>
  <c r="CF342" i="54" s="1"/>
  <c r="CF343" i="54" s="1"/>
  <c r="CF344" i="54" s="1"/>
  <c r="CF345" i="54" s="1"/>
  <c r="CG336" i="54"/>
  <c r="CG337" i="54" s="1"/>
  <c r="CG338" i="54" s="1"/>
  <c r="CG339" i="54" s="1"/>
  <c r="CG340" i="54" s="1"/>
  <c r="CG341" i="54" s="1"/>
  <c r="CG342" i="54" s="1"/>
  <c r="CG343" i="54" s="1"/>
  <c r="CG344" i="54" s="1"/>
  <c r="CG345" i="54" s="1"/>
  <c r="CH336" i="54"/>
  <c r="CH337" i="54" s="1"/>
  <c r="CH338" i="54" s="1"/>
  <c r="CH339" i="54" s="1"/>
  <c r="CH340" i="54" s="1"/>
  <c r="CH341" i="54" s="1"/>
  <c r="CH342" i="54" s="1"/>
  <c r="CH343" i="54" s="1"/>
  <c r="CH344" i="54" s="1"/>
  <c r="CH345" i="54" s="1"/>
  <c r="CI336" i="54"/>
  <c r="CI337" i="54" s="1"/>
  <c r="CI338" i="54" s="1"/>
  <c r="CI339" i="54" s="1"/>
  <c r="CI340" i="54" s="1"/>
  <c r="CI341" i="54" s="1"/>
  <c r="CI342" i="54" s="1"/>
  <c r="CI343" i="54" s="1"/>
  <c r="CI344" i="54" s="1"/>
  <c r="CI345" i="54" s="1"/>
  <c r="CF160" i="54"/>
  <c r="CF161" i="54" s="1"/>
  <c r="CF162" i="54" s="1"/>
  <c r="CF163" i="54" s="1"/>
  <c r="CF164" i="54" s="1"/>
  <c r="CF165" i="54" s="1"/>
  <c r="CF166" i="54" s="1"/>
  <c r="CF167" i="54" s="1"/>
  <c r="CF168" i="54" s="1"/>
  <c r="CF169" i="54" s="1"/>
  <c r="CJ83" i="54"/>
  <c r="CJ84" i="54" s="1"/>
  <c r="CJ85" i="54" s="1"/>
  <c r="CJ86" i="54" s="1"/>
  <c r="CJ87" i="54" s="1"/>
  <c r="CJ88" i="54" s="1"/>
  <c r="CJ89" i="54" s="1"/>
  <c r="CJ90" i="54" s="1"/>
  <c r="CJ91" i="54" s="1"/>
  <c r="CJ92" i="54" s="1"/>
  <c r="CO94" i="54"/>
  <c r="CO95" i="54" s="1"/>
  <c r="CO96" i="54" s="1"/>
  <c r="CO97" i="54" s="1"/>
  <c r="CO98" i="54" s="1"/>
  <c r="CO99" i="54" s="1"/>
  <c r="CO100" i="54" s="1"/>
  <c r="CO101" i="54" s="1"/>
  <c r="CO102" i="54" s="1"/>
  <c r="CO103" i="54" s="1"/>
  <c r="CH237" i="54"/>
  <c r="CH238" i="54" s="1"/>
  <c r="CH239" i="54" s="1"/>
  <c r="CH240" i="54" s="1"/>
  <c r="CH241" i="54" s="1"/>
  <c r="CH242" i="54" s="1"/>
  <c r="CH243" i="54" s="1"/>
  <c r="CH244" i="54" s="1"/>
  <c r="CH245" i="54" s="1"/>
  <c r="CH246" i="54" s="1"/>
  <c r="CR116" i="54"/>
  <c r="CR117" i="54" s="1"/>
  <c r="CR118" i="54" s="1"/>
  <c r="CR119" i="54" s="1"/>
  <c r="CR120" i="54" s="1"/>
  <c r="CR121" i="54" s="1"/>
  <c r="CR122" i="54" s="1"/>
  <c r="CR123" i="54" s="1"/>
  <c r="CR124" i="54" s="1"/>
  <c r="CR125" i="54" s="1"/>
  <c r="CF61" i="54"/>
  <c r="CF62" i="54" s="1"/>
  <c r="CF63" i="54" s="1"/>
  <c r="CF64" i="54" s="1"/>
  <c r="CF65" i="54" s="1"/>
  <c r="CF66" i="54" s="1"/>
  <c r="CF67" i="54" s="1"/>
  <c r="CF68" i="54" s="1"/>
  <c r="CF69" i="54" s="1"/>
  <c r="CF70" i="54" s="1"/>
  <c r="CG28" i="54"/>
  <c r="CG29" i="54" s="1"/>
  <c r="CG30" i="54" s="1"/>
  <c r="CG31" i="54" s="1"/>
  <c r="CG32" i="54" s="1"/>
  <c r="CG33" i="54" s="1"/>
  <c r="CG34" i="54" s="1"/>
  <c r="CG35" i="54" s="1"/>
  <c r="CG36" i="54" s="1"/>
  <c r="CG37" i="54" s="1"/>
  <c r="CT28" i="54"/>
  <c r="CT29" i="54" s="1"/>
  <c r="CT30" i="54" s="1"/>
  <c r="CT31" i="54" s="1"/>
  <c r="CT32" i="54" s="1"/>
  <c r="CT33" i="54" s="1"/>
  <c r="CT34" i="54" s="1"/>
  <c r="CT35" i="54" s="1"/>
  <c r="CT36" i="54" s="1"/>
  <c r="CT37" i="54" s="1"/>
  <c r="CT281" i="54"/>
  <c r="CT282" i="54" s="1"/>
  <c r="CT283" i="54" s="1"/>
  <c r="CT284" i="54" s="1"/>
  <c r="CT285" i="54" s="1"/>
  <c r="CT286" i="54" s="1"/>
  <c r="CT287" i="54" s="1"/>
  <c r="CT288" i="54" s="1"/>
  <c r="CT289" i="54" s="1"/>
  <c r="CT290" i="54" s="1"/>
  <c r="CK182" i="54"/>
  <c r="CK183" i="54" s="1"/>
  <c r="CK184" i="54" s="1"/>
  <c r="CK185" i="54" s="1"/>
  <c r="CK186" i="54" s="1"/>
  <c r="CK187" i="54" s="1"/>
  <c r="CK188" i="54" s="1"/>
  <c r="CK189" i="54" s="1"/>
  <c r="CK190" i="54" s="1"/>
  <c r="CK191" i="54" s="1"/>
  <c r="CS17" i="54"/>
  <c r="CS18" i="54" s="1"/>
  <c r="CS19" i="54" s="1"/>
  <c r="CS20" i="54" s="1"/>
  <c r="CS21" i="54" s="1"/>
  <c r="CS22" i="54" s="1"/>
  <c r="CS23" i="54" s="1"/>
  <c r="CS24" i="54" s="1"/>
  <c r="CS25" i="54" s="1"/>
  <c r="CS26" i="54" s="1"/>
  <c r="CO248" i="54"/>
  <c r="CO249" i="54" s="1"/>
  <c r="CO250" i="54" s="1"/>
  <c r="CO251" i="54" s="1"/>
  <c r="CO252" i="54" s="1"/>
  <c r="CO253" i="54" s="1"/>
  <c r="CO254" i="54" s="1"/>
  <c r="CO255" i="54" s="1"/>
  <c r="CO256" i="54" s="1"/>
  <c r="CO257" i="54" s="1"/>
  <c r="CR215" i="54"/>
  <c r="CR216" i="54" s="1"/>
  <c r="CR217" i="54" s="1"/>
  <c r="CR218" i="54" s="1"/>
  <c r="CR219" i="54" s="1"/>
  <c r="CR220" i="54" s="1"/>
  <c r="CR221" i="54" s="1"/>
  <c r="CR222" i="54" s="1"/>
  <c r="CR223" i="54" s="1"/>
  <c r="CR224" i="54" s="1"/>
  <c r="CJ270" i="54"/>
  <c r="CJ271" i="54" s="1"/>
  <c r="CJ272" i="54" s="1"/>
  <c r="CJ273" i="54" s="1"/>
  <c r="CJ274" i="54" s="1"/>
  <c r="CJ275" i="54" s="1"/>
  <c r="CJ276" i="54" s="1"/>
  <c r="CJ277" i="54" s="1"/>
  <c r="CJ278" i="54" s="1"/>
  <c r="CJ279" i="54" s="1"/>
  <c r="CM292" i="54"/>
  <c r="CM293" i="54" s="1"/>
  <c r="CM294" i="54" s="1"/>
  <c r="CM295" i="54" s="1"/>
  <c r="CM296" i="54" s="1"/>
  <c r="CM297" i="54" s="1"/>
  <c r="CM298" i="54" s="1"/>
  <c r="CM299" i="54" s="1"/>
  <c r="CM300" i="54" s="1"/>
  <c r="CM301" i="54" s="1"/>
  <c r="CL39" i="54"/>
  <c r="CL40" i="54" s="1"/>
  <c r="CL41" i="54" s="1"/>
  <c r="CL42" i="54" s="1"/>
  <c r="CL43" i="54" s="1"/>
  <c r="CL44" i="54" s="1"/>
  <c r="CL45" i="54" s="1"/>
  <c r="CL46" i="54" s="1"/>
  <c r="CL47" i="54" s="1"/>
  <c r="CL48" i="54" s="1"/>
  <c r="CM50" i="54"/>
  <c r="CM51" i="54" s="1"/>
  <c r="CM52" i="54" s="1"/>
  <c r="CM53" i="54" s="1"/>
  <c r="CM54" i="54" s="1"/>
  <c r="CM55" i="54" s="1"/>
  <c r="CM56" i="54" s="1"/>
  <c r="CM57" i="54" s="1"/>
  <c r="CM58" i="54" s="1"/>
  <c r="CM59" i="54" s="1"/>
  <c r="CH303" i="54"/>
  <c r="CH304" i="54" s="1"/>
  <c r="CH305" i="54" s="1"/>
  <c r="CH306" i="54" s="1"/>
  <c r="CH307" i="54" s="1"/>
  <c r="CH308" i="54" s="1"/>
  <c r="CH309" i="54" s="1"/>
  <c r="CH310" i="54" s="1"/>
  <c r="CH311" i="54" s="1"/>
  <c r="CH312" i="54" s="1"/>
  <c r="CK226" i="54"/>
  <c r="CK227" i="54" s="1"/>
  <c r="CK228" i="54" s="1"/>
  <c r="CK229" i="54" s="1"/>
  <c r="CK230" i="54" s="1"/>
  <c r="CK231" i="54" s="1"/>
  <c r="CK232" i="54" s="1"/>
  <c r="CK233" i="54" s="1"/>
  <c r="CK234" i="54" s="1"/>
  <c r="CK235" i="54" s="1"/>
  <c r="CR193" i="54"/>
  <c r="CR194" i="54" s="1"/>
  <c r="CR195" i="54" s="1"/>
  <c r="CR196" i="54" s="1"/>
  <c r="CR197" i="54" s="1"/>
  <c r="CR198" i="54" s="1"/>
  <c r="CR199" i="54" s="1"/>
  <c r="CR200" i="54" s="1"/>
  <c r="CR201" i="54" s="1"/>
  <c r="CR202" i="54" s="1"/>
  <c r="CG193" i="54"/>
  <c r="CG194" i="54" s="1"/>
  <c r="CG195" i="54" s="1"/>
  <c r="CG196" i="54" s="1"/>
  <c r="CG197" i="54" s="1"/>
  <c r="CG198" i="54" s="1"/>
  <c r="CG199" i="54" s="1"/>
  <c r="CG200" i="54" s="1"/>
  <c r="CG201" i="54" s="1"/>
  <c r="CG202" i="54" s="1"/>
  <c r="CM72" i="54"/>
  <c r="CM73" i="54" s="1"/>
  <c r="CM74" i="54" s="1"/>
  <c r="CM75" i="54" s="1"/>
  <c r="CM76" i="54" s="1"/>
  <c r="CM77" i="54" s="1"/>
  <c r="CM78" i="54" s="1"/>
  <c r="CM79" i="54" s="1"/>
  <c r="CM80" i="54" s="1"/>
  <c r="CM81" i="54" s="1"/>
  <c r="CL72" i="54"/>
  <c r="CL73" i="54" s="1"/>
  <c r="CL74" i="54" s="1"/>
  <c r="CL75" i="54" s="1"/>
  <c r="CL76" i="54" s="1"/>
  <c r="CL77" i="54" s="1"/>
  <c r="CL78" i="54" s="1"/>
  <c r="CL79" i="54" s="1"/>
  <c r="CL80" i="54" s="1"/>
  <c r="CL81" i="54" s="1"/>
  <c r="CJ171" i="54"/>
  <c r="CJ172" i="54" s="1"/>
  <c r="CJ173" i="54" s="1"/>
  <c r="CJ174" i="54" s="1"/>
  <c r="CJ175" i="54" s="1"/>
  <c r="CJ176" i="54" s="1"/>
  <c r="CJ177" i="54" s="1"/>
  <c r="CJ178" i="54" s="1"/>
  <c r="CJ179" i="54" s="1"/>
  <c r="CJ180" i="54" s="1"/>
  <c r="CL171" i="54"/>
  <c r="CL172" i="54" s="1"/>
  <c r="CL173" i="54" s="1"/>
  <c r="CL174" i="54" s="1"/>
  <c r="CL175" i="54" s="1"/>
  <c r="CL176" i="54" s="1"/>
  <c r="CL177" i="54" s="1"/>
  <c r="CL178" i="54" s="1"/>
  <c r="CL179" i="54" s="1"/>
  <c r="CL180" i="54" s="1"/>
  <c r="CT336" i="54"/>
  <c r="CT337" i="54" s="1"/>
  <c r="CT338" i="54" s="1"/>
  <c r="CT339" i="54" s="1"/>
  <c r="CT340" i="54" s="1"/>
  <c r="CT341" i="54" s="1"/>
  <c r="CT342" i="54" s="1"/>
  <c r="CT343" i="54" s="1"/>
  <c r="CT344" i="54" s="1"/>
  <c r="CT345" i="54" s="1"/>
  <c r="CQ336" i="54"/>
  <c r="CQ337" i="54" s="1"/>
  <c r="CQ338" i="54" s="1"/>
  <c r="CQ339" i="54" s="1"/>
  <c r="CQ340" i="54" s="1"/>
  <c r="CQ341" i="54" s="1"/>
  <c r="CQ342" i="54" s="1"/>
  <c r="CQ343" i="54" s="1"/>
  <c r="CQ344" i="54" s="1"/>
  <c r="CQ345" i="54" s="1"/>
  <c r="CR160" i="54"/>
  <c r="CR161" i="54" s="1"/>
  <c r="CR162" i="54" s="1"/>
  <c r="CR163" i="54" s="1"/>
  <c r="CR164" i="54" s="1"/>
  <c r="CR165" i="54" s="1"/>
  <c r="CR166" i="54" s="1"/>
  <c r="CR167" i="54" s="1"/>
  <c r="CR168" i="54" s="1"/>
  <c r="CR169" i="54" s="1"/>
  <c r="CT84" i="54"/>
  <c r="CT85" i="54" s="1"/>
  <c r="CT86" i="54" s="1"/>
  <c r="CT87" i="54" s="1"/>
  <c r="CT88" i="54" s="1"/>
  <c r="CT89" i="54" s="1"/>
  <c r="CT90" i="54" s="1"/>
  <c r="CT91" i="54" s="1"/>
  <c r="CT92" i="54" s="1"/>
  <c r="CO237" i="54"/>
  <c r="CO238" i="54" s="1"/>
  <c r="CO239" i="54" s="1"/>
  <c r="CO240" i="54" s="1"/>
  <c r="CO241" i="54" s="1"/>
  <c r="CO242" i="54" s="1"/>
  <c r="CO243" i="54" s="1"/>
  <c r="CO244" i="54" s="1"/>
  <c r="CO245" i="54" s="1"/>
  <c r="CO246" i="54" s="1"/>
  <c r="CH204" i="54"/>
  <c r="CH205" i="54" s="1"/>
  <c r="CH206" i="54" s="1"/>
  <c r="CH207" i="54" s="1"/>
  <c r="CH208" i="54" s="1"/>
  <c r="CH209" i="54" s="1"/>
  <c r="CH210" i="54" s="1"/>
  <c r="CH211" i="54" s="1"/>
  <c r="CH212" i="54" s="1"/>
  <c r="CH213" i="54" s="1"/>
  <c r="CI204" i="54"/>
  <c r="CI205" i="54" s="1"/>
  <c r="CI206" i="54" s="1"/>
  <c r="CI207" i="54" s="1"/>
  <c r="CI208" i="54" s="1"/>
  <c r="CI209" i="54" s="1"/>
  <c r="CI210" i="54" s="1"/>
  <c r="CI211" i="54" s="1"/>
  <c r="CI212" i="54" s="1"/>
  <c r="CI213" i="54" s="1"/>
  <c r="CK61" i="54"/>
  <c r="CK62" i="54" s="1"/>
  <c r="CK63" i="54" s="1"/>
  <c r="CK64" i="54" s="1"/>
  <c r="CK65" i="54" s="1"/>
  <c r="CK66" i="54" s="1"/>
  <c r="CK67" i="54" s="1"/>
  <c r="CK68" i="54" s="1"/>
  <c r="CK69" i="54" s="1"/>
  <c r="CK70" i="54" s="1"/>
  <c r="CN61" i="54"/>
  <c r="CN62" i="54" s="1"/>
  <c r="CN63" i="54" s="1"/>
  <c r="CN64" i="54" s="1"/>
  <c r="CN65" i="54" s="1"/>
  <c r="CN66" i="54" s="1"/>
  <c r="CN67" i="54" s="1"/>
  <c r="CN68" i="54" s="1"/>
  <c r="CN69" i="54" s="1"/>
  <c r="CN70" i="54" s="1"/>
  <c r="CK281" i="54"/>
  <c r="CK282" i="54" s="1"/>
  <c r="CK283" i="54" s="1"/>
  <c r="CK284" i="54" s="1"/>
  <c r="CK285" i="54" s="1"/>
  <c r="CK286" i="54" s="1"/>
  <c r="CK287" i="54" s="1"/>
  <c r="CK288" i="54" s="1"/>
  <c r="CK289" i="54" s="1"/>
  <c r="CK290" i="54" s="1"/>
  <c r="CR182" i="54"/>
  <c r="CR183" i="54" s="1"/>
  <c r="CR184" i="54" s="1"/>
  <c r="CR185" i="54" s="1"/>
  <c r="CR186" i="54" s="1"/>
  <c r="CR187" i="54" s="1"/>
  <c r="CR188" i="54" s="1"/>
  <c r="CR189" i="54" s="1"/>
  <c r="CR190" i="54" s="1"/>
  <c r="CR191" i="54" s="1"/>
  <c r="CQ182" i="54"/>
  <c r="CQ183" i="54" s="1"/>
  <c r="CQ184" i="54" s="1"/>
  <c r="CQ185" i="54" s="1"/>
  <c r="CQ186" i="54" s="1"/>
  <c r="CQ187" i="54" s="1"/>
  <c r="CQ188" i="54" s="1"/>
  <c r="CQ189" i="54" s="1"/>
  <c r="CQ190" i="54" s="1"/>
  <c r="CQ191" i="54" s="1"/>
  <c r="CM17" i="54"/>
  <c r="CM18" i="54" s="1"/>
  <c r="CM19" i="54" s="1"/>
  <c r="CM20" i="54" s="1"/>
  <c r="CM21" i="54" s="1"/>
  <c r="CM22" i="54" s="1"/>
  <c r="CM23" i="54" s="1"/>
  <c r="CM24" i="54" s="1"/>
  <c r="CM25" i="54" s="1"/>
  <c r="CM26" i="54" s="1"/>
  <c r="CH248" i="54"/>
  <c r="CH249" i="54" s="1"/>
  <c r="CH250" i="54" s="1"/>
  <c r="CH251" i="54" s="1"/>
  <c r="CH252" i="54" s="1"/>
  <c r="CH253" i="54" s="1"/>
  <c r="CH254" i="54" s="1"/>
  <c r="CH255" i="54" s="1"/>
  <c r="CH256" i="54" s="1"/>
  <c r="CH257" i="54" s="1"/>
  <c r="CM215" i="54"/>
  <c r="CM216" i="54" s="1"/>
  <c r="CM217" i="54" s="1"/>
  <c r="CM218" i="54" s="1"/>
  <c r="CM219" i="54" s="1"/>
  <c r="CM220" i="54" s="1"/>
  <c r="CM221" i="54" s="1"/>
  <c r="CM222" i="54" s="1"/>
  <c r="CM223" i="54" s="1"/>
  <c r="CM224" i="54" s="1"/>
  <c r="CT292" i="54"/>
  <c r="CT293" i="54" s="1"/>
  <c r="CT294" i="54" s="1"/>
  <c r="CT295" i="54" s="1"/>
  <c r="CT296" i="54" s="1"/>
  <c r="CT297" i="54" s="1"/>
  <c r="CT298" i="54" s="1"/>
  <c r="CT299" i="54" s="1"/>
  <c r="CT300" i="54" s="1"/>
  <c r="CT301" i="54" s="1"/>
  <c r="CQ39" i="54"/>
  <c r="CQ40" i="54" s="1"/>
  <c r="CQ41" i="54" s="1"/>
  <c r="CQ42" i="54" s="1"/>
  <c r="CQ43" i="54" s="1"/>
  <c r="CQ44" i="54" s="1"/>
  <c r="CQ45" i="54" s="1"/>
  <c r="CQ46" i="54" s="1"/>
  <c r="CQ47" i="54" s="1"/>
  <c r="CQ48" i="54" s="1"/>
  <c r="CJ50" i="54"/>
  <c r="CJ51" i="54" s="1"/>
  <c r="CJ52" i="54" s="1"/>
  <c r="CJ53" i="54" s="1"/>
  <c r="CJ54" i="54" s="1"/>
  <c r="CJ55" i="54" s="1"/>
  <c r="CJ56" i="54" s="1"/>
  <c r="CJ57" i="54" s="1"/>
  <c r="CJ58" i="54" s="1"/>
  <c r="CJ59" i="54" s="1"/>
  <c r="CM303" i="54"/>
  <c r="CM304" i="54" s="1"/>
  <c r="CM305" i="54" s="1"/>
  <c r="CM306" i="54" s="1"/>
  <c r="CM307" i="54" s="1"/>
  <c r="CM308" i="54" s="1"/>
  <c r="CM309" i="54" s="1"/>
  <c r="CM310" i="54" s="1"/>
  <c r="CM311" i="54" s="1"/>
  <c r="CM312" i="54" s="1"/>
  <c r="CN303" i="54"/>
  <c r="CN304" i="54" s="1"/>
  <c r="CN305" i="54" s="1"/>
  <c r="CN306" i="54" s="1"/>
  <c r="CN307" i="54" s="1"/>
  <c r="CN308" i="54" s="1"/>
  <c r="CN309" i="54" s="1"/>
  <c r="CN310" i="54" s="1"/>
  <c r="CN311" i="54" s="1"/>
  <c r="CN312" i="54" s="1"/>
  <c r="CQ226" i="54"/>
  <c r="CQ227" i="54" s="1"/>
  <c r="CQ228" i="54" s="1"/>
  <c r="CQ229" i="54" s="1"/>
  <c r="CQ230" i="54" s="1"/>
  <c r="CQ231" i="54" s="1"/>
  <c r="CQ232" i="54" s="1"/>
  <c r="CQ233" i="54" s="1"/>
  <c r="CQ234" i="54" s="1"/>
  <c r="CQ235" i="54" s="1"/>
  <c r="CK193" i="54"/>
  <c r="CK194" i="54" s="1"/>
  <c r="CK195" i="54" s="1"/>
  <c r="CK196" i="54" s="1"/>
  <c r="CK197" i="54" s="1"/>
  <c r="CK198" i="54" s="1"/>
  <c r="CK199" i="54" s="1"/>
  <c r="CK200" i="54" s="1"/>
  <c r="CK201" i="54" s="1"/>
  <c r="CK202" i="54" s="1"/>
  <c r="CN171" i="54"/>
  <c r="CN172" i="54" s="1"/>
  <c r="CN173" i="54" s="1"/>
  <c r="CN174" i="54" s="1"/>
  <c r="CN175" i="54" s="1"/>
  <c r="CN176" i="54" s="1"/>
  <c r="CN177" i="54" s="1"/>
  <c r="CN178" i="54" s="1"/>
  <c r="CN179" i="54" s="1"/>
  <c r="CN180" i="54" s="1"/>
  <c r="CM171" i="54"/>
  <c r="CM172" i="54" s="1"/>
  <c r="CM173" i="54" s="1"/>
  <c r="CM174" i="54" s="1"/>
  <c r="CM175" i="54" s="1"/>
  <c r="CM176" i="54" s="1"/>
  <c r="CM177" i="54" s="1"/>
  <c r="CM178" i="54" s="1"/>
  <c r="CM179" i="54" s="1"/>
  <c r="CM180" i="54" s="1"/>
  <c r="CL160" i="54"/>
  <c r="CL161" i="54" s="1"/>
  <c r="CL162" i="54" s="1"/>
  <c r="CL163" i="54" s="1"/>
  <c r="CL164" i="54" s="1"/>
  <c r="CL165" i="54" s="1"/>
  <c r="CL166" i="54" s="1"/>
  <c r="CL167" i="54" s="1"/>
  <c r="CL168" i="54" s="1"/>
  <c r="CL169" i="54" s="1"/>
  <c r="CH94" i="54"/>
  <c r="CH95" i="54" s="1"/>
  <c r="CH96" i="54" s="1"/>
  <c r="CH97" i="54" s="1"/>
  <c r="CH98" i="54" s="1"/>
  <c r="CH99" i="54" s="1"/>
  <c r="CH100" i="54" s="1"/>
  <c r="CH101" i="54" s="1"/>
  <c r="CH102" i="54" s="1"/>
  <c r="CH103" i="54" s="1"/>
  <c r="CI94" i="54"/>
  <c r="CI95" i="54" s="1"/>
  <c r="CI96" i="54" s="1"/>
  <c r="CI97" i="54" s="1"/>
  <c r="CI98" i="54" s="1"/>
  <c r="CI99" i="54" s="1"/>
  <c r="CI100" i="54" s="1"/>
  <c r="CI101" i="54" s="1"/>
  <c r="CI102" i="54" s="1"/>
  <c r="CI103" i="54" s="1"/>
  <c r="CH314" i="54"/>
  <c r="CH315" i="54" s="1"/>
  <c r="CH316" i="54" s="1"/>
  <c r="CH317" i="54" s="1"/>
  <c r="CH318" i="54" s="1"/>
  <c r="CH319" i="54" s="1"/>
  <c r="CH320" i="54" s="1"/>
  <c r="CH321" i="54" s="1"/>
  <c r="CH322" i="54" s="1"/>
  <c r="CH323" i="54" s="1"/>
  <c r="CP237" i="54"/>
  <c r="CP238" i="54" s="1"/>
  <c r="CP239" i="54" s="1"/>
  <c r="CP240" i="54" s="1"/>
  <c r="CP241" i="54" s="1"/>
  <c r="CP242" i="54" s="1"/>
  <c r="CP243" i="54" s="1"/>
  <c r="CP244" i="54" s="1"/>
  <c r="CP245" i="54" s="1"/>
  <c r="CP246" i="54" s="1"/>
  <c r="CK259" i="54"/>
  <c r="CK260" i="54" s="1"/>
  <c r="CK261" i="54" s="1"/>
  <c r="CK262" i="54" s="1"/>
  <c r="CK263" i="54" s="1"/>
  <c r="CK264" i="54" s="1"/>
  <c r="CK265" i="54" s="1"/>
  <c r="CK266" i="54" s="1"/>
  <c r="CK267" i="54" s="1"/>
  <c r="CK268" i="54" s="1"/>
  <c r="CF116" i="54"/>
  <c r="CF117" i="54" s="1"/>
  <c r="CF118" i="54" s="1"/>
  <c r="CF119" i="54" s="1"/>
  <c r="CF120" i="54" s="1"/>
  <c r="CF121" i="54" s="1"/>
  <c r="CF122" i="54" s="1"/>
  <c r="CF123" i="54" s="1"/>
  <c r="CF124" i="54" s="1"/>
  <c r="CF125" i="54" s="1"/>
  <c r="CO28" i="54"/>
  <c r="CO29" i="54" s="1"/>
  <c r="CO30" i="54" s="1"/>
  <c r="CO31" i="54" s="1"/>
  <c r="CO32" i="54" s="1"/>
  <c r="CO33" i="54" s="1"/>
  <c r="CO34" i="54" s="1"/>
  <c r="CO35" i="54" s="1"/>
  <c r="CO36" i="54" s="1"/>
  <c r="CO37" i="54" s="1"/>
  <c r="CO127" i="54"/>
  <c r="CO128" i="54" s="1"/>
  <c r="CO129" i="54" s="1"/>
  <c r="CO130" i="54" s="1"/>
  <c r="CO131" i="54" s="1"/>
  <c r="CO132" i="54" s="1"/>
  <c r="CO133" i="54" s="1"/>
  <c r="CO134" i="54" s="1"/>
  <c r="CO135" i="54" s="1"/>
  <c r="CO136" i="54" s="1"/>
  <c r="CM281" i="54"/>
  <c r="CM282" i="54" s="1"/>
  <c r="CM283" i="54" s="1"/>
  <c r="CM284" i="54" s="1"/>
  <c r="CM285" i="54" s="1"/>
  <c r="CM286" i="54" s="1"/>
  <c r="CM287" i="54" s="1"/>
  <c r="CM288" i="54" s="1"/>
  <c r="CM289" i="54" s="1"/>
  <c r="CM290" i="54" s="1"/>
  <c r="CN281" i="54"/>
  <c r="CN282" i="54" s="1"/>
  <c r="CN283" i="54" s="1"/>
  <c r="CN284" i="54" s="1"/>
  <c r="CN285" i="54" s="1"/>
  <c r="CN286" i="54" s="1"/>
  <c r="CN287" i="54" s="1"/>
  <c r="CN288" i="54" s="1"/>
  <c r="CN289" i="54" s="1"/>
  <c r="CN290" i="54" s="1"/>
  <c r="CF182" i="54"/>
  <c r="CF183" i="54" s="1"/>
  <c r="CF184" i="54" s="1"/>
  <c r="CF185" i="54" s="1"/>
  <c r="CF186" i="54" s="1"/>
  <c r="CF187" i="54" s="1"/>
  <c r="CF188" i="54" s="1"/>
  <c r="CF189" i="54" s="1"/>
  <c r="CF190" i="54" s="1"/>
  <c r="CF191" i="54" s="1"/>
  <c r="CP182" i="54"/>
  <c r="CP183" i="54" s="1"/>
  <c r="CP184" i="54" s="1"/>
  <c r="CP185" i="54" s="1"/>
  <c r="CP186" i="54" s="1"/>
  <c r="CP187" i="54" s="1"/>
  <c r="CP188" i="54" s="1"/>
  <c r="CP189" i="54" s="1"/>
  <c r="CP190" i="54" s="1"/>
  <c r="CP191" i="54" s="1"/>
  <c r="CQ248" i="54"/>
  <c r="CQ249" i="54" s="1"/>
  <c r="CQ250" i="54" s="1"/>
  <c r="CQ251" i="54" s="1"/>
  <c r="CQ252" i="54" s="1"/>
  <c r="CQ253" i="54" s="1"/>
  <c r="CQ254" i="54" s="1"/>
  <c r="CQ255" i="54" s="1"/>
  <c r="CQ256" i="54" s="1"/>
  <c r="CQ257" i="54" s="1"/>
  <c r="CN270" i="54"/>
  <c r="CN271" i="54" s="1"/>
  <c r="CN272" i="54" s="1"/>
  <c r="CN273" i="54" s="1"/>
  <c r="CN274" i="54" s="1"/>
  <c r="CN275" i="54" s="1"/>
  <c r="CN276" i="54" s="1"/>
  <c r="CN277" i="54" s="1"/>
  <c r="CN278" i="54" s="1"/>
  <c r="CN279" i="54" s="1"/>
  <c r="CG39" i="54"/>
  <c r="CG40" i="54" s="1"/>
  <c r="CG41" i="54" s="1"/>
  <c r="CG42" i="54" s="1"/>
  <c r="CG43" i="54" s="1"/>
  <c r="CG44" i="54" s="1"/>
  <c r="CG45" i="54" s="1"/>
  <c r="CG46" i="54" s="1"/>
  <c r="CG47" i="54" s="1"/>
  <c r="CG48" i="54" s="1"/>
  <c r="CP50" i="54"/>
  <c r="CP51" i="54" s="1"/>
  <c r="CP52" i="54" s="1"/>
  <c r="CP53" i="54" s="1"/>
  <c r="CP54" i="54" s="1"/>
  <c r="CP55" i="54" s="1"/>
  <c r="CP56" i="54" s="1"/>
  <c r="CP57" i="54" s="1"/>
  <c r="CP58" i="54" s="1"/>
  <c r="CP59" i="54" s="1"/>
  <c r="CS50" i="54"/>
  <c r="CS51" i="54" s="1"/>
  <c r="CS52" i="54" s="1"/>
  <c r="CS53" i="54" s="1"/>
  <c r="CS54" i="54" s="1"/>
  <c r="CS55" i="54" s="1"/>
  <c r="CS56" i="54" s="1"/>
  <c r="CS57" i="54" s="1"/>
  <c r="CS58" i="54" s="1"/>
  <c r="CS59" i="54" s="1"/>
  <c r="CQ303" i="54"/>
  <c r="CQ304" i="54" s="1"/>
  <c r="CQ305" i="54" s="1"/>
  <c r="CQ306" i="54" s="1"/>
  <c r="CQ307" i="54" s="1"/>
  <c r="CQ308" i="54" s="1"/>
  <c r="CQ309" i="54" s="1"/>
  <c r="CQ310" i="54" s="1"/>
  <c r="CQ311" i="54" s="1"/>
  <c r="CQ312" i="54" s="1"/>
  <c r="CR72" i="54"/>
  <c r="CR73" i="54" s="1"/>
  <c r="CR74" i="54" s="1"/>
  <c r="CR75" i="54" s="1"/>
  <c r="CR76" i="54" s="1"/>
  <c r="CR77" i="54" s="1"/>
  <c r="CR78" i="54" s="1"/>
  <c r="CR79" i="54" s="1"/>
  <c r="CR80" i="54" s="1"/>
  <c r="CR81" i="54" s="1"/>
  <c r="CR94" i="54"/>
  <c r="CR95" i="54" s="1"/>
  <c r="CR96" i="54" s="1"/>
  <c r="CR97" i="54" s="1"/>
  <c r="CR98" i="54" s="1"/>
  <c r="CR99" i="54" s="1"/>
  <c r="CR100" i="54" s="1"/>
  <c r="CR101" i="54" s="1"/>
  <c r="CR102" i="54" s="1"/>
  <c r="CR103" i="54" s="1"/>
  <c r="CQ94" i="54"/>
  <c r="CQ95" i="54" s="1"/>
  <c r="CQ96" i="54" s="1"/>
  <c r="CQ97" i="54" s="1"/>
  <c r="CQ98" i="54" s="1"/>
  <c r="CQ99" i="54" s="1"/>
  <c r="CQ100" i="54" s="1"/>
  <c r="CQ101" i="54" s="1"/>
  <c r="CQ102" i="54" s="1"/>
  <c r="CQ103" i="54" s="1"/>
  <c r="CT314" i="54"/>
  <c r="CT315" i="54" s="1"/>
  <c r="CT316" i="54" s="1"/>
  <c r="CT317" i="54" s="1"/>
  <c r="CT318" i="54" s="1"/>
  <c r="CT319" i="54" s="1"/>
  <c r="CT320" i="54" s="1"/>
  <c r="CT321" i="54" s="1"/>
  <c r="CT322" i="54" s="1"/>
  <c r="CT323" i="54" s="1"/>
  <c r="CM314" i="54"/>
  <c r="CM315" i="54" s="1"/>
  <c r="CM316" i="54" s="1"/>
  <c r="CM317" i="54" s="1"/>
  <c r="CM318" i="54" s="1"/>
  <c r="CM319" i="54" s="1"/>
  <c r="CM320" i="54" s="1"/>
  <c r="CM321" i="54" s="1"/>
  <c r="CM322" i="54" s="1"/>
  <c r="CM323" i="54" s="1"/>
  <c r="CO314" i="54"/>
  <c r="CO315" i="54" s="1"/>
  <c r="CO316" i="54" s="1"/>
  <c r="CO317" i="54" s="1"/>
  <c r="CO318" i="54" s="1"/>
  <c r="CO319" i="54" s="1"/>
  <c r="CO320" i="54" s="1"/>
  <c r="CO321" i="54" s="1"/>
  <c r="CO322" i="54" s="1"/>
  <c r="CO323" i="54" s="1"/>
  <c r="CT259" i="54"/>
  <c r="CT260" i="54" s="1"/>
  <c r="CT261" i="54" s="1"/>
  <c r="CT262" i="54" s="1"/>
  <c r="CT263" i="54" s="1"/>
  <c r="CT264" i="54" s="1"/>
  <c r="CT265" i="54" s="1"/>
  <c r="CT266" i="54" s="1"/>
  <c r="CT267" i="54" s="1"/>
  <c r="CT268" i="54" s="1"/>
  <c r="CL116" i="54"/>
  <c r="CL117" i="54" s="1"/>
  <c r="CL118" i="54" s="1"/>
  <c r="CL119" i="54" s="1"/>
  <c r="CL120" i="54" s="1"/>
  <c r="CL121" i="54" s="1"/>
  <c r="CL122" i="54" s="1"/>
  <c r="CL123" i="54" s="1"/>
  <c r="CL124" i="54" s="1"/>
  <c r="CL125" i="54" s="1"/>
  <c r="CO116" i="54"/>
  <c r="CO117" i="54" s="1"/>
  <c r="CO118" i="54" s="1"/>
  <c r="CO119" i="54" s="1"/>
  <c r="CO120" i="54" s="1"/>
  <c r="CO121" i="54" s="1"/>
  <c r="CO122" i="54" s="1"/>
  <c r="CO123" i="54" s="1"/>
  <c r="CO124" i="54" s="1"/>
  <c r="CO125" i="54" s="1"/>
  <c r="CO204" i="54"/>
  <c r="CO205" i="54" s="1"/>
  <c r="CO206" i="54" s="1"/>
  <c r="CO207" i="54" s="1"/>
  <c r="CO208" i="54" s="1"/>
  <c r="CO209" i="54" s="1"/>
  <c r="CO210" i="54" s="1"/>
  <c r="CO211" i="54" s="1"/>
  <c r="CO212" i="54" s="1"/>
  <c r="CO213" i="54" s="1"/>
  <c r="CT61" i="54"/>
  <c r="CT62" i="54" s="1"/>
  <c r="CT63" i="54" s="1"/>
  <c r="CT64" i="54" s="1"/>
  <c r="CT65" i="54" s="1"/>
  <c r="CT66" i="54" s="1"/>
  <c r="CT67" i="54" s="1"/>
  <c r="CT68" i="54" s="1"/>
  <c r="CT69" i="54" s="1"/>
  <c r="CT70" i="54" s="1"/>
  <c r="CJ127" i="54"/>
  <c r="CJ128" i="54" s="1"/>
  <c r="CJ129" i="54" s="1"/>
  <c r="CJ130" i="54" s="1"/>
  <c r="CJ131" i="54" s="1"/>
  <c r="CJ132" i="54" s="1"/>
  <c r="CJ133" i="54" s="1"/>
  <c r="CJ134" i="54" s="1"/>
  <c r="CJ135" i="54" s="1"/>
  <c r="CJ136" i="54" s="1"/>
  <c r="CK347" i="54"/>
  <c r="CK348" i="54" s="1"/>
  <c r="CK349" i="54" s="1"/>
  <c r="CK350" i="54" s="1"/>
  <c r="CK351" i="54" s="1"/>
  <c r="CK352" i="54" s="1"/>
  <c r="CK353" i="54" s="1"/>
  <c r="CK354" i="54" s="1"/>
  <c r="CK355" i="54" s="1"/>
  <c r="CK356" i="54" s="1"/>
  <c r="CG17" i="54"/>
  <c r="CG18" i="54" s="1"/>
  <c r="CG19" i="54" s="1"/>
  <c r="CG20" i="54" s="1"/>
  <c r="CG21" i="54" s="1"/>
  <c r="CG22" i="54" s="1"/>
  <c r="CG23" i="54" s="1"/>
  <c r="CG24" i="54" s="1"/>
  <c r="CG25" i="54" s="1"/>
  <c r="CG26" i="54" s="1"/>
  <c r="CN17" i="54"/>
  <c r="CN18" i="54" s="1"/>
  <c r="CN19" i="54" s="1"/>
  <c r="CN20" i="54" s="1"/>
  <c r="CN21" i="54" s="1"/>
  <c r="CN22" i="54" s="1"/>
  <c r="CN23" i="54" s="1"/>
  <c r="CN24" i="54" s="1"/>
  <c r="CN25" i="54" s="1"/>
  <c r="CN26" i="54" s="1"/>
  <c r="CN149" i="54"/>
  <c r="CN150" i="54" s="1"/>
  <c r="CN151" i="54" s="1"/>
  <c r="CN152" i="54" s="1"/>
  <c r="CN153" i="54" s="1"/>
  <c r="CN154" i="54" s="1"/>
  <c r="CN155" i="54" s="1"/>
  <c r="CN156" i="54" s="1"/>
  <c r="CN157" i="54" s="1"/>
  <c r="CN158" i="54" s="1"/>
  <c r="CK215" i="54"/>
  <c r="CK216" i="54" s="1"/>
  <c r="CK217" i="54" s="1"/>
  <c r="CK218" i="54" s="1"/>
  <c r="CK219" i="54" s="1"/>
  <c r="CK220" i="54" s="1"/>
  <c r="CK221" i="54" s="1"/>
  <c r="CK222" i="54" s="1"/>
  <c r="CK223" i="54" s="1"/>
  <c r="CK224" i="54" s="1"/>
  <c r="CI325" i="54"/>
  <c r="CI326" i="54" s="1"/>
  <c r="CI327" i="54" s="1"/>
  <c r="CI328" i="54" s="1"/>
  <c r="CI329" i="54" s="1"/>
  <c r="CI330" i="54" s="1"/>
  <c r="CI331" i="54" s="1"/>
  <c r="CI332" i="54" s="1"/>
  <c r="CI333" i="54" s="1"/>
  <c r="CI334" i="54" s="1"/>
  <c r="CT270" i="54"/>
  <c r="CT271" i="54" s="1"/>
  <c r="CT272" i="54" s="1"/>
  <c r="CT273" i="54" s="1"/>
  <c r="CT274" i="54" s="1"/>
  <c r="CT275" i="54" s="1"/>
  <c r="CT276" i="54" s="1"/>
  <c r="CT277" i="54" s="1"/>
  <c r="CT278" i="54" s="1"/>
  <c r="CT279" i="54" s="1"/>
  <c r="CK292" i="54"/>
  <c r="CK293" i="54" s="1"/>
  <c r="CK294" i="54" s="1"/>
  <c r="CK295" i="54" s="1"/>
  <c r="CK296" i="54" s="1"/>
  <c r="CK297" i="54" s="1"/>
  <c r="CK298" i="54" s="1"/>
  <c r="CK299" i="54" s="1"/>
  <c r="CK300" i="54" s="1"/>
  <c r="CK301" i="54" s="1"/>
  <c r="CJ226" i="54"/>
  <c r="CJ227" i="54" s="1"/>
  <c r="CJ228" i="54" s="1"/>
  <c r="CJ229" i="54" s="1"/>
  <c r="CJ230" i="54" s="1"/>
  <c r="CJ231" i="54" s="1"/>
  <c r="CJ232" i="54" s="1"/>
  <c r="CJ233" i="54" s="1"/>
  <c r="CJ234" i="54" s="1"/>
  <c r="CJ235" i="54" s="1"/>
  <c r="CF226" i="54"/>
  <c r="CF227" i="54" s="1"/>
  <c r="CF228" i="54" s="1"/>
  <c r="CF229" i="54" s="1"/>
  <c r="CF230" i="54" s="1"/>
  <c r="CF231" i="54" s="1"/>
  <c r="CF232" i="54" s="1"/>
  <c r="CF233" i="54" s="1"/>
  <c r="CF234" i="54" s="1"/>
  <c r="CF235" i="54" s="1"/>
  <c r="CH226" i="54"/>
  <c r="CH227" i="54" s="1"/>
  <c r="CH228" i="54" s="1"/>
  <c r="CH229" i="54" s="1"/>
  <c r="CH230" i="54" s="1"/>
  <c r="CH231" i="54" s="1"/>
  <c r="CH232" i="54" s="1"/>
  <c r="CH233" i="54" s="1"/>
  <c r="CH234" i="54" s="1"/>
  <c r="CH235" i="54" s="1"/>
  <c r="CI226" i="54"/>
  <c r="CI227" i="54" s="1"/>
  <c r="CI228" i="54" s="1"/>
  <c r="CI229" i="54" s="1"/>
  <c r="CI230" i="54" s="1"/>
  <c r="CI231" i="54" s="1"/>
  <c r="CI232" i="54" s="1"/>
  <c r="CI233" i="54" s="1"/>
  <c r="CI234" i="54" s="1"/>
  <c r="CI235" i="54" s="1"/>
  <c r="CH105" i="54"/>
  <c r="CH106" i="54" s="1"/>
  <c r="CH107" i="54" s="1"/>
  <c r="CH108" i="54" s="1"/>
  <c r="CH109" i="54" s="1"/>
  <c r="CH110" i="54" s="1"/>
  <c r="CH111" i="54" s="1"/>
  <c r="CH112" i="54" s="1"/>
  <c r="CH113" i="54" s="1"/>
  <c r="CH114" i="54" s="1"/>
  <c r="CI105" i="54"/>
  <c r="CI106" i="54" s="1"/>
  <c r="CI107" i="54" s="1"/>
  <c r="CI108" i="54" s="1"/>
  <c r="CI109" i="54" s="1"/>
  <c r="CI110" i="54" s="1"/>
  <c r="CI111" i="54" s="1"/>
  <c r="CI112" i="54" s="1"/>
  <c r="CI113" i="54" s="1"/>
  <c r="CI114" i="54" s="1"/>
  <c r="CS193" i="54"/>
  <c r="CS194" i="54" s="1"/>
  <c r="CS195" i="54" s="1"/>
  <c r="CS196" i="54" s="1"/>
  <c r="CS197" i="54" s="1"/>
  <c r="CS198" i="54" s="1"/>
  <c r="CS199" i="54" s="1"/>
  <c r="CS200" i="54" s="1"/>
  <c r="CS201" i="54" s="1"/>
  <c r="CS202" i="54" s="1"/>
  <c r="CJ72" i="54"/>
  <c r="CJ73" i="54" s="1"/>
  <c r="CJ74" i="54" s="1"/>
  <c r="CJ75" i="54" s="1"/>
  <c r="CJ76" i="54" s="1"/>
  <c r="CJ77" i="54" s="1"/>
  <c r="CJ78" i="54" s="1"/>
  <c r="CJ79" i="54" s="1"/>
  <c r="CJ80" i="54" s="1"/>
  <c r="CJ81" i="54" s="1"/>
  <c r="CK336" i="54"/>
  <c r="CK337" i="54" s="1"/>
  <c r="CK338" i="54" s="1"/>
  <c r="CK339" i="54" s="1"/>
  <c r="CK340" i="54" s="1"/>
  <c r="CK341" i="54" s="1"/>
  <c r="CK342" i="54" s="1"/>
  <c r="CK343" i="54" s="1"/>
  <c r="CK344" i="54" s="1"/>
  <c r="CK345" i="54" s="1"/>
  <c r="CG160" i="54"/>
  <c r="CG161" i="54" s="1"/>
  <c r="CG162" i="54" s="1"/>
  <c r="CG163" i="54" s="1"/>
  <c r="CG164" i="54" s="1"/>
  <c r="CG165" i="54" s="1"/>
  <c r="CG166" i="54" s="1"/>
  <c r="CG167" i="54" s="1"/>
  <c r="CG168" i="54" s="1"/>
  <c r="CG169" i="54" s="1"/>
  <c r="CJ160" i="54"/>
  <c r="CJ161" i="54" s="1"/>
  <c r="CJ162" i="54" s="1"/>
  <c r="CJ163" i="54" s="1"/>
  <c r="CJ164" i="54" s="1"/>
  <c r="CJ165" i="54" s="1"/>
  <c r="CJ166" i="54" s="1"/>
  <c r="CJ167" i="54" s="1"/>
  <c r="CJ168" i="54" s="1"/>
  <c r="CJ169" i="54" s="1"/>
  <c r="CL94" i="54"/>
  <c r="CL95" i="54" s="1"/>
  <c r="CL96" i="54" s="1"/>
  <c r="CL97" i="54" s="1"/>
  <c r="CL98" i="54" s="1"/>
  <c r="CL99" i="54" s="1"/>
  <c r="CL100" i="54" s="1"/>
  <c r="CL101" i="54" s="1"/>
  <c r="CL102" i="54" s="1"/>
  <c r="CL103" i="54" s="1"/>
  <c r="CJ237" i="54"/>
  <c r="CJ238" i="54" s="1"/>
  <c r="CJ239" i="54" s="1"/>
  <c r="CJ240" i="54" s="1"/>
  <c r="CJ241" i="54" s="1"/>
  <c r="CJ242" i="54" s="1"/>
  <c r="CJ243" i="54" s="1"/>
  <c r="CJ244" i="54" s="1"/>
  <c r="CJ245" i="54" s="1"/>
  <c r="CJ246" i="54" s="1"/>
  <c r="CI237" i="54"/>
  <c r="CI238" i="54" s="1"/>
  <c r="CI239" i="54" s="1"/>
  <c r="CI240" i="54" s="1"/>
  <c r="CI241" i="54" s="1"/>
  <c r="CI242" i="54" s="1"/>
  <c r="CI243" i="54" s="1"/>
  <c r="CI244" i="54" s="1"/>
  <c r="CI245" i="54" s="1"/>
  <c r="CI246" i="54" s="1"/>
  <c r="CN259" i="54"/>
  <c r="CN260" i="54" s="1"/>
  <c r="CN261" i="54" s="1"/>
  <c r="CN262" i="54" s="1"/>
  <c r="CN263" i="54" s="1"/>
  <c r="CN264" i="54" s="1"/>
  <c r="CN265" i="54" s="1"/>
  <c r="CN266" i="54" s="1"/>
  <c r="CN267" i="54" s="1"/>
  <c r="CN268" i="54" s="1"/>
  <c r="CO259" i="54"/>
  <c r="CO260" i="54" s="1"/>
  <c r="CO261" i="54" s="1"/>
  <c r="CO262" i="54" s="1"/>
  <c r="CO263" i="54" s="1"/>
  <c r="CO264" i="54" s="1"/>
  <c r="CO265" i="54" s="1"/>
  <c r="CO266" i="54" s="1"/>
  <c r="CO267" i="54" s="1"/>
  <c r="CO268" i="54" s="1"/>
  <c r="CP116" i="54"/>
  <c r="CP117" i="54" s="1"/>
  <c r="CP118" i="54" s="1"/>
  <c r="CP119" i="54" s="1"/>
  <c r="CP120" i="54" s="1"/>
  <c r="CP121" i="54" s="1"/>
  <c r="CP122" i="54" s="1"/>
  <c r="CP123" i="54" s="1"/>
  <c r="CP124" i="54" s="1"/>
  <c r="CP125" i="54" s="1"/>
  <c r="CS116" i="54"/>
  <c r="CS117" i="54" s="1"/>
  <c r="CS118" i="54" s="1"/>
  <c r="CS119" i="54" s="1"/>
  <c r="CS120" i="54" s="1"/>
  <c r="CS121" i="54" s="1"/>
  <c r="CS122" i="54" s="1"/>
  <c r="CS123" i="54" s="1"/>
  <c r="CS124" i="54" s="1"/>
  <c r="CS125" i="54" s="1"/>
  <c r="CJ61" i="54"/>
  <c r="CJ62" i="54" s="1"/>
  <c r="CJ63" i="54" s="1"/>
  <c r="CJ64" i="54" s="1"/>
  <c r="CJ65" i="54" s="1"/>
  <c r="CJ66" i="54" s="1"/>
  <c r="CJ67" i="54" s="1"/>
  <c r="CJ68" i="54" s="1"/>
  <c r="CJ69" i="54" s="1"/>
  <c r="CJ70" i="54" s="1"/>
  <c r="CH28" i="54"/>
  <c r="CH29" i="54" s="1"/>
  <c r="CH30" i="54" s="1"/>
  <c r="CH31" i="54" s="1"/>
  <c r="CH32" i="54" s="1"/>
  <c r="CH33" i="54" s="1"/>
  <c r="CH34" i="54" s="1"/>
  <c r="CH35" i="54" s="1"/>
  <c r="CH36" i="54" s="1"/>
  <c r="CH37" i="54" s="1"/>
  <c r="CI28" i="54"/>
  <c r="CI29" i="54" s="1"/>
  <c r="CI30" i="54" s="1"/>
  <c r="CI31" i="54" s="1"/>
  <c r="CI32" i="54" s="1"/>
  <c r="CI33" i="54" s="1"/>
  <c r="CI34" i="54" s="1"/>
  <c r="CI35" i="54" s="1"/>
  <c r="CI36" i="54" s="1"/>
  <c r="CI37" i="54" s="1"/>
  <c r="CQ127" i="54"/>
  <c r="CQ128" i="54" s="1"/>
  <c r="CQ129" i="54" s="1"/>
  <c r="CQ130" i="54" s="1"/>
  <c r="CQ131" i="54" s="1"/>
  <c r="CQ132" i="54" s="1"/>
  <c r="CQ133" i="54" s="1"/>
  <c r="CQ134" i="54" s="1"/>
  <c r="CQ135" i="54" s="1"/>
  <c r="CQ136" i="54" s="1"/>
  <c r="CG139" i="54"/>
  <c r="CG140" i="54" s="1"/>
  <c r="CG141" i="54" s="1"/>
  <c r="CG142" i="54" s="1"/>
  <c r="CG143" i="54" s="1"/>
  <c r="CG144" i="54" s="1"/>
  <c r="CG145" i="54" s="1"/>
  <c r="CG146" i="54" s="1"/>
  <c r="CG147" i="54" s="1"/>
  <c r="CN138" i="54"/>
  <c r="CN139" i="54" s="1"/>
  <c r="CN140" i="54" s="1"/>
  <c r="CN141" i="54" s="1"/>
  <c r="CN142" i="54" s="1"/>
  <c r="CN143" i="54" s="1"/>
  <c r="CN144" i="54" s="1"/>
  <c r="CN145" i="54" s="1"/>
  <c r="CN146" i="54" s="1"/>
  <c r="CN147" i="54" s="1"/>
  <c r="AQ325" i="54"/>
  <c r="AS325" i="54"/>
  <c r="AR325" i="54"/>
  <c r="AP325" i="54"/>
  <c r="AX345" i="54"/>
  <c r="AU345" i="54"/>
  <c r="AW345" i="54"/>
  <c r="AV345" i="54"/>
  <c r="AU325" i="54"/>
  <c r="AV325" i="54"/>
  <c r="AX325" i="54"/>
  <c r="AW325" i="54"/>
  <c r="AR345" i="54"/>
  <c r="AP345" i="54"/>
  <c r="AS345" i="54"/>
  <c r="AQ345" i="54"/>
  <c r="BA325" i="54"/>
  <c r="BC325" i="54"/>
  <c r="BB325" i="54"/>
  <c r="AZ325" i="54"/>
  <c r="AZ345" i="54"/>
  <c r="BA345" i="54"/>
  <c r="BC345" i="54"/>
  <c r="BB345" i="54"/>
  <c r="N4" i="67" l="1"/>
  <c r="R4" i="67" s="1"/>
  <c r="V4" i="67"/>
  <c r="P4" i="67" l="1"/>
  <c r="T4" i="67" s="1"/>
  <c r="O4" i="67"/>
  <c r="S4" i="67" s="1"/>
  <c r="W4" i="67"/>
  <c r="X4" i="67"/>
  <c r="F7" i="67"/>
  <c r="G7" i="67"/>
  <c r="H7" i="67"/>
  <c r="F11" i="67"/>
  <c r="H11" i="67"/>
  <c r="G11" i="67"/>
  <c r="F15" i="67"/>
  <c r="G15" i="67"/>
  <c r="H15" i="67"/>
  <c r="F19" i="67"/>
  <c r="G19" i="67"/>
  <c r="H19" i="67"/>
  <c r="F23" i="67"/>
  <c r="G23" i="67"/>
  <c r="H23" i="67"/>
  <c r="H21" i="67"/>
  <c r="F21" i="67"/>
  <c r="G21" i="67"/>
  <c r="G4" i="67"/>
  <c r="H4" i="67"/>
  <c r="F4" i="67"/>
  <c r="G8" i="67"/>
  <c r="H8" i="67"/>
  <c r="F8" i="67"/>
  <c r="G12" i="67"/>
  <c r="H12" i="67"/>
  <c r="F12" i="67"/>
  <c r="G16" i="67"/>
  <c r="H16" i="67"/>
  <c r="F16" i="67"/>
  <c r="G20" i="67"/>
  <c r="H20" i="67"/>
  <c r="F20" i="67"/>
  <c r="H5" i="67"/>
  <c r="F5" i="67"/>
  <c r="G5" i="67"/>
  <c r="H9" i="67"/>
  <c r="G9" i="67"/>
  <c r="F9" i="67"/>
  <c r="H13" i="67"/>
  <c r="F13" i="67"/>
  <c r="G13" i="67"/>
  <c r="H17" i="67"/>
  <c r="F17" i="67"/>
  <c r="G17" i="67"/>
  <c r="G6" i="67"/>
  <c r="H6" i="67"/>
  <c r="F6" i="67"/>
  <c r="F10" i="67"/>
  <c r="G10" i="67"/>
  <c r="H10" i="67"/>
  <c r="F14" i="67"/>
  <c r="G14" i="67"/>
  <c r="H14" i="67"/>
  <c r="F18" i="67"/>
  <c r="G18" i="67"/>
  <c r="H18" i="67"/>
  <c r="G22" i="67"/>
  <c r="H22" i="67"/>
  <c r="F22" i="67"/>
  <c r="Q4" i="67" l="1"/>
  <c r="Y4" i="67"/>
  <c r="U4" i="67"/>
  <c r="AN4" i="67"/>
  <c r="K8" i="67"/>
  <c r="K12" i="67"/>
  <c r="K16" i="67"/>
  <c r="K20" i="67"/>
  <c r="K6" i="67"/>
  <c r="K14" i="67"/>
  <c r="K18" i="67"/>
  <c r="K5" i="67"/>
  <c r="K17" i="67"/>
  <c r="K7" i="67"/>
  <c r="K11" i="67"/>
  <c r="K15" i="67"/>
  <c r="K19" i="67"/>
  <c r="K23" i="67"/>
  <c r="K10" i="67"/>
  <c r="K22" i="67"/>
  <c r="K9" i="67"/>
  <c r="K13" i="67"/>
  <c r="K21" i="67"/>
  <c r="K4" i="67"/>
  <c r="J7" i="67"/>
  <c r="J11" i="67"/>
  <c r="J15" i="67"/>
  <c r="J19" i="67"/>
  <c r="J23" i="67"/>
  <c r="J5" i="67"/>
  <c r="J9" i="67"/>
  <c r="J17" i="67"/>
  <c r="J21" i="67"/>
  <c r="J8" i="67"/>
  <c r="J12" i="67"/>
  <c r="J20" i="67"/>
  <c r="J6" i="67"/>
  <c r="J10" i="67"/>
  <c r="J14" i="67"/>
  <c r="J18" i="67"/>
  <c r="J22" i="67"/>
  <c r="J4" i="67"/>
  <c r="J13" i="67"/>
  <c r="J16" i="67"/>
  <c r="AO4" i="67"/>
  <c r="L5" i="67"/>
  <c r="L9" i="67"/>
  <c r="L13" i="67"/>
  <c r="L17" i="67"/>
  <c r="L21" i="67"/>
  <c r="L4" i="67"/>
  <c r="L7" i="67"/>
  <c r="L11" i="67"/>
  <c r="L23" i="67"/>
  <c r="L6" i="67"/>
  <c r="L10" i="67"/>
  <c r="L14" i="67"/>
  <c r="L22" i="67"/>
  <c r="L8" i="67"/>
  <c r="L12" i="67"/>
  <c r="L16" i="67"/>
  <c r="L20" i="67"/>
  <c r="L15" i="67"/>
  <c r="L19" i="67"/>
  <c r="L18" i="67"/>
  <c r="I17" i="67"/>
  <c r="I18" i="67"/>
  <c r="I9" i="67"/>
  <c r="I5" i="67"/>
  <c r="I12" i="67"/>
  <c r="I15" i="67"/>
  <c r="I6" i="67"/>
  <c r="I16" i="67"/>
  <c r="I19" i="67"/>
  <c r="I22" i="67"/>
  <c r="I10" i="67"/>
  <c r="I13" i="67"/>
  <c r="I20" i="67"/>
  <c r="I4" i="67"/>
  <c r="AM4" i="67"/>
  <c r="I21" i="67"/>
  <c r="I23" i="67"/>
  <c r="I7" i="67"/>
  <c r="I14" i="67"/>
  <c r="I8" i="67"/>
  <c r="I11" i="67"/>
  <c r="M13" i="67" l="1"/>
  <c r="M14" i="67"/>
  <c r="M12" i="67"/>
  <c r="AP4" i="67"/>
  <c r="AT4" i="67" s="1"/>
  <c r="AU4" i="67" s="1"/>
  <c r="M9" i="67"/>
  <c r="M8" i="67"/>
  <c r="M11" i="67"/>
  <c r="M22" i="67"/>
  <c r="M6" i="67"/>
  <c r="M21" i="67"/>
  <c r="M23" i="67"/>
  <c r="M7" i="67"/>
  <c r="M15" i="67"/>
  <c r="M4" i="67"/>
  <c r="M10" i="67"/>
  <c r="M5" i="67"/>
  <c r="M16" i="67"/>
  <c r="M18" i="67"/>
  <c r="M20" i="67"/>
  <c r="M17" i="67"/>
  <c r="M19" i="67"/>
  <c r="N5" i="67" l="1"/>
  <c r="R5" i="67" s="1"/>
  <c r="AY4" i="67"/>
  <c r="V5" i="67"/>
  <c r="CH4" i="67"/>
  <c r="AX4" i="67"/>
  <c r="AV4" i="67"/>
  <c r="AW4" i="67"/>
  <c r="F6" i="66"/>
  <c r="F18" i="66"/>
  <c r="F28" i="66" l="1"/>
  <c r="F29" i="66"/>
  <c r="F19" i="66"/>
  <c r="F17" i="66"/>
  <c r="F15" i="66"/>
  <c r="F16" i="66"/>
  <c r="F24" i="66"/>
  <c r="F20" i="66"/>
  <c r="F21" i="66"/>
  <c r="F25" i="66"/>
  <c r="F22" i="66"/>
  <c r="F26" i="66"/>
  <c r="F23" i="66"/>
  <c r="F27" i="66"/>
  <c r="F10" i="66"/>
  <c r="F12" i="66"/>
  <c r="F9" i="66"/>
  <c r="F13" i="66"/>
  <c r="F8" i="66"/>
  <c r="F14" i="66"/>
  <c r="F11" i="66"/>
  <c r="F7" i="66"/>
  <c r="AM5" i="67"/>
  <c r="O5" i="67"/>
  <c r="S5" i="67" s="1"/>
  <c r="P5" i="67"/>
  <c r="T5" i="67" s="1"/>
  <c r="BI325" i="54"/>
  <c r="BI345" i="54"/>
  <c r="CL4" i="67"/>
  <c r="CM4" i="67" s="1"/>
  <c r="W5" i="67"/>
  <c r="X5" i="67"/>
  <c r="H6" i="65" l="1"/>
  <c r="Q5" i="67"/>
  <c r="AN5" i="67"/>
  <c r="X6" i="67"/>
  <c r="N6" i="67"/>
  <c r="R6" i="67" s="1"/>
  <c r="BD345" i="54"/>
  <c r="BD325" i="54"/>
  <c r="BN345" i="54"/>
  <c r="BL345" i="54"/>
  <c r="BM345" i="54"/>
  <c r="BJ345" i="54"/>
  <c r="BK345" i="54"/>
  <c r="BK325" i="54"/>
  <c r="BL325" i="54"/>
  <c r="BJ325" i="54"/>
  <c r="BM325" i="54"/>
  <c r="CO4" i="67"/>
  <c r="CP4" i="67"/>
  <c r="CN4" i="67"/>
  <c r="V6" i="67"/>
  <c r="Y5" i="67"/>
  <c r="AO5" i="67"/>
  <c r="U5" i="67"/>
  <c r="CN21" i="65" l="1"/>
  <c r="CR21" i="65" s="1"/>
  <c r="CN7" i="65"/>
  <c r="CR7" i="65" s="1"/>
  <c r="O6" i="67"/>
  <c r="S6" i="67" s="1"/>
  <c r="W6" i="67"/>
  <c r="Y6" i="67" s="1"/>
  <c r="AP5" i="67"/>
  <c r="AT5" i="67" s="1"/>
  <c r="AU5" i="67" s="1"/>
  <c r="AT326" i="54"/>
  <c r="AU326" i="54" s="1"/>
  <c r="P6" i="67"/>
  <c r="T6" i="67" s="1"/>
  <c r="AM6" i="67"/>
  <c r="AT346" i="54"/>
  <c r="AW346" i="54" s="1"/>
  <c r="BF325" i="54"/>
  <c r="BG325" i="54"/>
  <c r="BH325" i="54"/>
  <c r="BE325" i="54"/>
  <c r="BR345" i="54"/>
  <c r="BQ345" i="54"/>
  <c r="BO345" i="54"/>
  <c r="BP345" i="54"/>
  <c r="BG345" i="54"/>
  <c r="BE345" i="54"/>
  <c r="BH345" i="54"/>
  <c r="BF345" i="54"/>
  <c r="BN325" i="54"/>
  <c r="DC203" i="67"/>
  <c r="AO326" i="54" l="1"/>
  <c r="AR326" i="54" s="1"/>
  <c r="CP21" i="65"/>
  <c r="BV7" i="67" s="1"/>
  <c r="CP7" i="65"/>
  <c r="CO7" i="65"/>
  <c r="CS7" i="65" s="1"/>
  <c r="HW7" i="65" s="1"/>
  <c r="CO21" i="65"/>
  <c r="CS21" i="65" s="1"/>
  <c r="AN6" i="67"/>
  <c r="AW326" i="54"/>
  <c r="U6" i="67"/>
  <c r="Q6" i="67"/>
  <c r="AV326" i="54"/>
  <c r="AX326" i="54"/>
  <c r="AO6" i="67"/>
  <c r="HW52" i="65"/>
  <c r="CT21" i="65"/>
  <c r="HW6" i="65"/>
  <c r="CT7" i="65"/>
  <c r="HW8" i="65" s="1"/>
  <c r="F17" i="65"/>
  <c r="J17" i="65" s="1"/>
  <c r="M17" i="65" s="1"/>
  <c r="F6" i="65"/>
  <c r="J6" i="65" s="1"/>
  <c r="M6" i="65" s="1"/>
  <c r="AY346" i="54"/>
  <c r="BC346" i="54" s="1"/>
  <c r="AU346" i="54"/>
  <c r="AV346" i="54"/>
  <c r="AX346" i="54"/>
  <c r="AY326" i="54"/>
  <c r="BO325" i="54"/>
  <c r="BP325" i="54"/>
  <c r="BQ325" i="54"/>
  <c r="BR325" i="54"/>
  <c r="AO346" i="54"/>
  <c r="AX5" i="67"/>
  <c r="AV5" i="67"/>
  <c r="CH5" i="67"/>
  <c r="AW5" i="67"/>
  <c r="AY5" i="67"/>
  <c r="V7" i="67"/>
  <c r="N7" i="67"/>
  <c r="BT6" i="67"/>
  <c r="BT7" i="67"/>
  <c r="BT8" i="67"/>
  <c r="AP326" i="54" l="1"/>
  <c r="AQ326" i="54"/>
  <c r="AS326" i="54"/>
  <c r="HW54" i="65"/>
  <c r="HW53" i="65"/>
  <c r="GF8" i="65"/>
  <c r="GF12" i="65"/>
  <c r="GF16" i="65"/>
  <c r="GF20" i="65"/>
  <c r="GF24" i="65"/>
  <c r="GF28" i="65"/>
  <c r="GF32" i="65"/>
  <c r="GF36" i="65"/>
  <c r="GF40" i="65"/>
  <c r="GF44" i="65"/>
  <c r="GF6" i="65"/>
  <c r="GF9" i="65"/>
  <c r="GF13" i="65"/>
  <c r="GF17" i="65"/>
  <c r="GF21" i="65"/>
  <c r="GF25" i="65"/>
  <c r="GF29" i="65"/>
  <c r="GF33" i="65"/>
  <c r="GF37" i="65"/>
  <c r="GF41" i="65"/>
  <c r="GF45" i="65"/>
  <c r="GF10" i="65"/>
  <c r="GF14" i="65"/>
  <c r="GF18" i="65"/>
  <c r="GF22" i="65"/>
  <c r="GF26" i="65"/>
  <c r="GF30" i="65"/>
  <c r="GF34" i="65"/>
  <c r="GF38" i="65"/>
  <c r="GF42" i="65"/>
  <c r="GF7" i="65"/>
  <c r="GF11" i="65"/>
  <c r="GF15" i="65"/>
  <c r="GF19" i="65"/>
  <c r="GF23" i="65"/>
  <c r="GF27" i="65"/>
  <c r="GF31" i="65"/>
  <c r="GF35" i="65"/>
  <c r="GF39" i="65"/>
  <c r="GF43" i="65"/>
  <c r="GF444" i="65"/>
  <c r="GF448" i="65"/>
  <c r="GW448" i="65" s="1"/>
  <c r="GF452" i="65"/>
  <c r="GF456" i="65"/>
  <c r="GW456" i="65" s="1"/>
  <c r="GF460" i="65"/>
  <c r="GF464" i="65"/>
  <c r="GW464" i="65" s="1"/>
  <c r="GF468" i="65"/>
  <c r="GF472" i="65"/>
  <c r="GW472" i="65" s="1"/>
  <c r="GF476" i="65"/>
  <c r="GF480" i="65"/>
  <c r="GW480" i="65" s="1"/>
  <c r="GF441" i="65"/>
  <c r="GW441" i="65" s="1"/>
  <c r="GF445" i="65"/>
  <c r="GF449" i="65"/>
  <c r="GW449" i="65" s="1"/>
  <c r="GF453" i="65"/>
  <c r="GF457" i="65"/>
  <c r="GW457" i="65" s="1"/>
  <c r="GF461" i="65"/>
  <c r="GF465" i="65"/>
  <c r="GW465" i="65" s="1"/>
  <c r="GF469" i="65"/>
  <c r="GF473" i="65"/>
  <c r="GW473" i="65" s="1"/>
  <c r="GF477" i="65"/>
  <c r="GF442" i="65"/>
  <c r="GF446" i="65"/>
  <c r="GF450" i="65"/>
  <c r="GF454" i="65"/>
  <c r="GF458" i="65"/>
  <c r="GF462" i="65"/>
  <c r="GF466" i="65"/>
  <c r="GF470" i="65"/>
  <c r="GF474" i="65"/>
  <c r="GF478" i="65"/>
  <c r="GF443" i="65"/>
  <c r="GF447" i="65"/>
  <c r="GW447" i="65" s="1"/>
  <c r="GF451" i="65"/>
  <c r="GF455" i="65"/>
  <c r="GW455" i="65" s="1"/>
  <c r="GF459" i="65"/>
  <c r="GF463" i="65"/>
  <c r="GW463" i="65" s="1"/>
  <c r="GF467" i="65"/>
  <c r="GF471" i="65"/>
  <c r="GW471" i="65" s="1"/>
  <c r="GF475" i="65"/>
  <c r="GF479" i="65"/>
  <c r="GW479" i="65" s="1"/>
  <c r="AP6" i="67"/>
  <c r="AT6" i="67" s="1"/>
  <c r="CH6" i="67" s="1"/>
  <c r="BV6" i="67"/>
  <c r="BW6" i="67" s="1"/>
  <c r="BV8" i="67"/>
  <c r="BW8" i="67" s="1"/>
  <c r="CZ7" i="65"/>
  <c r="CZ21" i="65"/>
  <c r="P6" i="65"/>
  <c r="S6" i="65" s="1"/>
  <c r="H17" i="65"/>
  <c r="L17" i="65" s="1"/>
  <c r="O17" i="65" s="1"/>
  <c r="G17" i="65"/>
  <c r="K17" i="65" s="1"/>
  <c r="N17" i="65" s="1"/>
  <c r="G6" i="65"/>
  <c r="K6" i="65" s="1"/>
  <c r="N6" i="65" s="1"/>
  <c r="AZ346" i="54"/>
  <c r="BA346" i="54"/>
  <c r="BB346" i="54"/>
  <c r="BI327" i="54"/>
  <c r="AP346" i="54"/>
  <c r="AQ346" i="54"/>
  <c r="AR346" i="54"/>
  <c r="AS346" i="54"/>
  <c r="BI326" i="54"/>
  <c r="BC326" i="54"/>
  <c r="AZ326" i="54"/>
  <c r="BB326" i="54"/>
  <c r="BA326" i="54"/>
  <c r="BD346" i="54"/>
  <c r="CL5" i="67"/>
  <c r="CM5" i="67" s="1"/>
  <c r="BW7" i="67"/>
  <c r="X7" i="67"/>
  <c r="W7" i="67"/>
  <c r="O7" i="67"/>
  <c r="R7" i="67"/>
  <c r="AM7" i="67"/>
  <c r="P7" i="67"/>
  <c r="P17" i="65"/>
  <c r="S17" i="65" s="1"/>
  <c r="BC6" i="67"/>
  <c r="BC7" i="67"/>
  <c r="BC8" i="67"/>
  <c r="L6" i="65"/>
  <c r="O6" i="65" s="1"/>
  <c r="H7" i="65" l="1"/>
  <c r="GG10" i="65"/>
  <c r="GG14" i="65"/>
  <c r="GG18" i="65"/>
  <c r="GG22" i="65"/>
  <c r="GG26" i="65"/>
  <c r="GG30" i="65"/>
  <c r="GG34" i="65"/>
  <c r="GG38" i="65"/>
  <c r="GG42" i="65"/>
  <c r="GG7" i="65"/>
  <c r="GG11" i="65"/>
  <c r="GG15" i="65"/>
  <c r="GG19" i="65"/>
  <c r="GG23" i="65"/>
  <c r="GG27" i="65"/>
  <c r="GG31" i="65"/>
  <c r="GG35" i="65"/>
  <c r="GG39" i="65"/>
  <c r="GG43" i="65"/>
  <c r="GG8" i="65"/>
  <c r="GG12" i="65"/>
  <c r="GG16" i="65"/>
  <c r="GG20" i="65"/>
  <c r="GG24" i="65"/>
  <c r="GG28" i="65"/>
  <c r="GG32" i="65"/>
  <c r="GG36" i="65"/>
  <c r="GG40" i="65"/>
  <c r="GG44" i="65"/>
  <c r="GG9" i="65"/>
  <c r="GG13" i="65"/>
  <c r="GG17" i="65"/>
  <c r="GG21" i="65"/>
  <c r="GG25" i="65"/>
  <c r="GG29" i="65"/>
  <c r="GG33" i="65"/>
  <c r="GG37" i="65"/>
  <c r="GG41" i="65"/>
  <c r="GG45" i="65"/>
  <c r="GG6" i="65"/>
  <c r="GG442" i="65"/>
  <c r="GW442" i="65" s="1"/>
  <c r="GG446" i="65"/>
  <c r="GG450" i="65"/>
  <c r="GW450" i="65" s="1"/>
  <c r="GG454" i="65"/>
  <c r="GG458" i="65"/>
  <c r="GW458" i="65" s="1"/>
  <c r="GG462" i="65"/>
  <c r="GG441" i="65"/>
  <c r="GG445" i="65"/>
  <c r="GG449" i="65"/>
  <c r="GG453" i="65"/>
  <c r="GG457" i="65"/>
  <c r="GG461" i="65"/>
  <c r="GG465" i="65"/>
  <c r="GG469" i="65"/>
  <c r="GG473" i="65"/>
  <c r="GG477" i="65"/>
  <c r="GG444" i="65"/>
  <c r="GW444" i="65" s="1"/>
  <c r="GG452" i="65"/>
  <c r="GW452" i="65" s="1"/>
  <c r="GG460" i="65"/>
  <c r="GW460" i="65" s="1"/>
  <c r="GG467" i="65"/>
  <c r="GW467" i="65" s="1"/>
  <c r="GG472" i="65"/>
  <c r="GG478" i="65"/>
  <c r="GG447" i="65"/>
  <c r="GZ447" i="65" s="1"/>
  <c r="GG455" i="65"/>
  <c r="GZ455" i="65" s="1"/>
  <c r="GG463" i="65"/>
  <c r="GZ463" i="65" s="1"/>
  <c r="GG468" i="65"/>
  <c r="GW468" i="65" s="1"/>
  <c r="GG474" i="65"/>
  <c r="GW474" i="65" s="1"/>
  <c r="GG479" i="65"/>
  <c r="GZ479" i="65" s="1"/>
  <c r="GG448" i="65"/>
  <c r="GG456" i="65"/>
  <c r="GG464" i="65"/>
  <c r="GG470" i="65"/>
  <c r="GG475" i="65"/>
  <c r="GW475" i="65" s="1"/>
  <c r="GG480" i="65"/>
  <c r="GG443" i="65"/>
  <c r="GW443" i="65" s="1"/>
  <c r="GG451" i="65"/>
  <c r="GW451" i="65" s="1"/>
  <c r="GG459" i="65"/>
  <c r="GW459" i="65" s="1"/>
  <c r="GG466" i="65"/>
  <c r="GW466" i="65" s="1"/>
  <c r="GG471" i="65"/>
  <c r="GZ471" i="65" s="1"/>
  <c r="GG476" i="65"/>
  <c r="GW476" i="65" s="1"/>
  <c r="GH442" i="65"/>
  <c r="GH446" i="65"/>
  <c r="GW446" i="65" s="1"/>
  <c r="GH450" i="65"/>
  <c r="GH454" i="65"/>
  <c r="GW454" i="65" s="1"/>
  <c r="GH458" i="65"/>
  <c r="GH462" i="65"/>
  <c r="GW462" i="65" s="1"/>
  <c r="GH466" i="65"/>
  <c r="GH470" i="65"/>
  <c r="GW470" i="65" s="1"/>
  <c r="GH474" i="65"/>
  <c r="GH478" i="65"/>
  <c r="GW478" i="65" s="1"/>
  <c r="GH444" i="65"/>
  <c r="GH448" i="65"/>
  <c r="GZ448" i="65" s="1"/>
  <c r="GH452" i="65"/>
  <c r="GH456" i="65"/>
  <c r="GZ456" i="65" s="1"/>
  <c r="GH460" i="65"/>
  <c r="GH464" i="65"/>
  <c r="GZ464" i="65" s="1"/>
  <c r="GH468" i="65"/>
  <c r="GH472" i="65"/>
  <c r="GZ472" i="65" s="1"/>
  <c r="GH476" i="65"/>
  <c r="GH480" i="65"/>
  <c r="GZ480" i="65" s="1"/>
  <c r="GH441" i="65"/>
  <c r="GH445" i="65"/>
  <c r="GW445" i="65" s="1"/>
  <c r="GH449" i="65"/>
  <c r="GH453" i="65"/>
  <c r="GW453" i="65" s="1"/>
  <c r="GH457" i="65"/>
  <c r="GH461" i="65"/>
  <c r="GW461" i="65" s="1"/>
  <c r="GH465" i="65"/>
  <c r="GH469" i="65"/>
  <c r="GW469" i="65" s="1"/>
  <c r="GH473" i="65"/>
  <c r="GH477" i="65"/>
  <c r="GW477" i="65" s="1"/>
  <c r="GH451" i="65"/>
  <c r="GZ451" i="65" s="1"/>
  <c r="GH467" i="65"/>
  <c r="GZ467" i="65" s="1"/>
  <c r="GH455" i="65"/>
  <c r="GH471" i="65"/>
  <c r="GH443" i="65"/>
  <c r="GZ443" i="65" s="1"/>
  <c r="GH459" i="65"/>
  <c r="GZ459" i="65" s="1"/>
  <c r="GH475" i="65"/>
  <c r="GZ475" i="65" s="1"/>
  <c r="GH447" i="65"/>
  <c r="GH463" i="65"/>
  <c r="GH479" i="65"/>
  <c r="GI444" i="65"/>
  <c r="GI448" i="65"/>
  <c r="GX448" i="65" s="1"/>
  <c r="GI452" i="65"/>
  <c r="GI456" i="65"/>
  <c r="GX456" i="65" s="1"/>
  <c r="GI460" i="65"/>
  <c r="GI464" i="65"/>
  <c r="GX464" i="65" s="1"/>
  <c r="GI468" i="65"/>
  <c r="GI472" i="65"/>
  <c r="GX472" i="65" s="1"/>
  <c r="GI476" i="65"/>
  <c r="GI480" i="65"/>
  <c r="GX480" i="65" s="1"/>
  <c r="GI441" i="65"/>
  <c r="GX441" i="65" s="1"/>
  <c r="GI445" i="65"/>
  <c r="GI449" i="65"/>
  <c r="GX449" i="65" s="1"/>
  <c r="GI453" i="65"/>
  <c r="GI457" i="65"/>
  <c r="GX457" i="65" s="1"/>
  <c r="GI461" i="65"/>
  <c r="GI465" i="65"/>
  <c r="GX465" i="65" s="1"/>
  <c r="GI469" i="65"/>
  <c r="GI473" i="65"/>
  <c r="GX473" i="65" s="1"/>
  <c r="GI477" i="65"/>
  <c r="GI442" i="65"/>
  <c r="GI446" i="65"/>
  <c r="GI450" i="65"/>
  <c r="GI454" i="65"/>
  <c r="GI458" i="65"/>
  <c r="GI462" i="65"/>
  <c r="GI466" i="65"/>
  <c r="GI470" i="65"/>
  <c r="GI474" i="65"/>
  <c r="GI478" i="65"/>
  <c r="GI443" i="65"/>
  <c r="GI447" i="65"/>
  <c r="GX447" i="65" s="1"/>
  <c r="GI451" i="65"/>
  <c r="GI455" i="65"/>
  <c r="GX455" i="65" s="1"/>
  <c r="GI459" i="65"/>
  <c r="GI463" i="65"/>
  <c r="GX463" i="65" s="1"/>
  <c r="GI467" i="65"/>
  <c r="GI471" i="65"/>
  <c r="GX471" i="65" s="1"/>
  <c r="GI475" i="65"/>
  <c r="GI479" i="65"/>
  <c r="GX479" i="65" s="1"/>
  <c r="GH10" i="65"/>
  <c r="GH14" i="65"/>
  <c r="GH18" i="65"/>
  <c r="GH22" i="65"/>
  <c r="GH26" i="65"/>
  <c r="GH30" i="65"/>
  <c r="GH34" i="65"/>
  <c r="GH38" i="65"/>
  <c r="GH42" i="65"/>
  <c r="GH7" i="65"/>
  <c r="GH11" i="65"/>
  <c r="GH15" i="65"/>
  <c r="GH19" i="65"/>
  <c r="GH23" i="65"/>
  <c r="GH27" i="65"/>
  <c r="GH31" i="65"/>
  <c r="GH35" i="65"/>
  <c r="GH39" i="65"/>
  <c r="GH43" i="65"/>
  <c r="GH8" i="65"/>
  <c r="GH12" i="65"/>
  <c r="GH16" i="65"/>
  <c r="GH20" i="65"/>
  <c r="GH24" i="65"/>
  <c r="GH28" i="65"/>
  <c r="GH32" i="65"/>
  <c r="GH36" i="65"/>
  <c r="GH40" i="65"/>
  <c r="GH44" i="65"/>
  <c r="GH9" i="65"/>
  <c r="GH13" i="65"/>
  <c r="GH17" i="65"/>
  <c r="GH21" i="65"/>
  <c r="GH25" i="65"/>
  <c r="GH29" i="65"/>
  <c r="GH33" i="65"/>
  <c r="GH37" i="65"/>
  <c r="GH41" i="65"/>
  <c r="GH45" i="65"/>
  <c r="GH6" i="65"/>
  <c r="GI7" i="65"/>
  <c r="GI11" i="65"/>
  <c r="GI15" i="65"/>
  <c r="GI19" i="65"/>
  <c r="GI23" i="65"/>
  <c r="GI27" i="65"/>
  <c r="GI31" i="65"/>
  <c r="GI35" i="65"/>
  <c r="GI39" i="65"/>
  <c r="GI43" i="65"/>
  <c r="GI9" i="65"/>
  <c r="GI13" i="65"/>
  <c r="GI17" i="65"/>
  <c r="GI21" i="65"/>
  <c r="GI25" i="65"/>
  <c r="GI29" i="65"/>
  <c r="GI33" i="65"/>
  <c r="GI37" i="65"/>
  <c r="GI41" i="65"/>
  <c r="GI45" i="65"/>
  <c r="GI10" i="65"/>
  <c r="GI14" i="65"/>
  <c r="GI18" i="65"/>
  <c r="GI22" i="65"/>
  <c r="GI26" i="65"/>
  <c r="GI30" i="65"/>
  <c r="GI34" i="65"/>
  <c r="GI38" i="65"/>
  <c r="GI42" i="65"/>
  <c r="GI12" i="65"/>
  <c r="GI28" i="65"/>
  <c r="GI44" i="65"/>
  <c r="GI16" i="65"/>
  <c r="GI32" i="65"/>
  <c r="GI20" i="65"/>
  <c r="GI36" i="65"/>
  <c r="GI8" i="65"/>
  <c r="GI24" i="65"/>
  <c r="GI40" i="65"/>
  <c r="GI6" i="65"/>
  <c r="AX6" i="67"/>
  <c r="AV6" i="67"/>
  <c r="AY6" i="67"/>
  <c r="AW6" i="67"/>
  <c r="AU6" i="67"/>
  <c r="EO6" i="65"/>
  <c r="IL16" i="65" s="1"/>
  <c r="IK16" i="65" s="1"/>
  <c r="EO17" i="65"/>
  <c r="R6" i="65"/>
  <c r="U6" i="65" s="1"/>
  <c r="Q6" i="65"/>
  <c r="T6" i="65" s="1"/>
  <c r="BD347" i="54"/>
  <c r="BG347" i="54" s="1"/>
  <c r="BD326" i="54"/>
  <c r="BD327" i="54"/>
  <c r="BL326" i="54"/>
  <c r="BM326" i="54"/>
  <c r="BK326" i="54"/>
  <c r="BJ326" i="54"/>
  <c r="BJ327" i="54"/>
  <c r="BK327" i="54"/>
  <c r="BL327" i="54"/>
  <c r="BM327" i="54"/>
  <c r="BI347" i="54"/>
  <c r="BN346" i="54"/>
  <c r="BH346" i="54"/>
  <c r="BF346" i="54"/>
  <c r="BG346" i="54"/>
  <c r="BE346" i="54"/>
  <c r="CN5" i="67"/>
  <c r="CO5" i="67"/>
  <c r="CP5" i="67"/>
  <c r="AN7" i="67"/>
  <c r="Y7" i="67"/>
  <c r="T7" i="67"/>
  <c r="AO7" i="67"/>
  <c r="N8" i="67"/>
  <c r="Q7" i="67"/>
  <c r="V8" i="67"/>
  <c r="S7" i="67"/>
  <c r="R17" i="65"/>
  <c r="U17" i="65" s="1"/>
  <c r="BE8" i="67"/>
  <c r="BE7" i="67"/>
  <c r="BE6" i="67"/>
  <c r="Q17" i="65"/>
  <c r="T17" i="65" s="1"/>
  <c r="BD8" i="67"/>
  <c r="BD7" i="67"/>
  <c r="BD6" i="67"/>
  <c r="BG8" i="67"/>
  <c r="BG7" i="67"/>
  <c r="BG6" i="67"/>
  <c r="IL226" i="65" l="1"/>
  <c r="IK226" i="65" s="1"/>
  <c r="IL236" i="65"/>
  <c r="IK236" i="65" s="1"/>
  <c r="CN8" i="65"/>
  <c r="CR8" i="65" s="1"/>
  <c r="CN22" i="65"/>
  <c r="CR22" i="65" s="1"/>
  <c r="GK7" i="65"/>
  <c r="GK11" i="65"/>
  <c r="GK15" i="65"/>
  <c r="GK19" i="65"/>
  <c r="GK23" i="65"/>
  <c r="GK27" i="65"/>
  <c r="GK31" i="65"/>
  <c r="GK35" i="65"/>
  <c r="GK39" i="65"/>
  <c r="GK43" i="65"/>
  <c r="GK8" i="65"/>
  <c r="GK12" i="65"/>
  <c r="GK16" i="65"/>
  <c r="GK20" i="65"/>
  <c r="GK24" i="65"/>
  <c r="GK28" i="65"/>
  <c r="GK32" i="65"/>
  <c r="GK36" i="65"/>
  <c r="GK40" i="65"/>
  <c r="GK44" i="65"/>
  <c r="GK9" i="65"/>
  <c r="GK13" i="65"/>
  <c r="GK17" i="65"/>
  <c r="GK21" i="65"/>
  <c r="GK25" i="65"/>
  <c r="GK29" i="65"/>
  <c r="GK33" i="65"/>
  <c r="GK37" i="65"/>
  <c r="GK41" i="65"/>
  <c r="GK45" i="65"/>
  <c r="GK10" i="65"/>
  <c r="GK14" i="65"/>
  <c r="GK18" i="65"/>
  <c r="GK22" i="65"/>
  <c r="GK26" i="65"/>
  <c r="GK30" i="65"/>
  <c r="GK34" i="65"/>
  <c r="GK38" i="65"/>
  <c r="GK42" i="65"/>
  <c r="GK6" i="65"/>
  <c r="GJ7" i="65"/>
  <c r="GJ11" i="65"/>
  <c r="GJ15" i="65"/>
  <c r="GJ19" i="65"/>
  <c r="GJ23" i="65"/>
  <c r="GJ27" i="65"/>
  <c r="GJ31" i="65"/>
  <c r="GJ35" i="65"/>
  <c r="GJ39" i="65"/>
  <c r="GJ43" i="65"/>
  <c r="GJ8" i="65"/>
  <c r="GJ12" i="65"/>
  <c r="GJ16" i="65"/>
  <c r="GJ20" i="65"/>
  <c r="GJ24" i="65"/>
  <c r="GJ28" i="65"/>
  <c r="GJ32" i="65"/>
  <c r="GJ36" i="65"/>
  <c r="GJ40" i="65"/>
  <c r="GJ44" i="65"/>
  <c r="GJ10" i="65"/>
  <c r="GJ18" i="65"/>
  <c r="GJ26" i="65"/>
  <c r="GJ34" i="65"/>
  <c r="GJ42" i="65"/>
  <c r="GJ13" i="65"/>
  <c r="GJ21" i="65"/>
  <c r="GJ29" i="65"/>
  <c r="GJ37" i="65"/>
  <c r="GJ45" i="65"/>
  <c r="GJ14" i="65"/>
  <c r="GJ22" i="65"/>
  <c r="GJ30" i="65"/>
  <c r="GJ38" i="65"/>
  <c r="GJ9" i="65"/>
  <c r="GJ17" i="65"/>
  <c r="GJ25" i="65"/>
  <c r="GJ33" i="65"/>
  <c r="GJ41" i="65"/>
  <c r="GJ6" i="65"/>
  <c r="GJ443" i="65"/>
  <c r="GX443" i="65" s="1"/>
  <c r="GJ447" i="65"/>
  <c r="HA447" i="65" s="1"/>
  <c r="GJ451" i="65"/>
  <c r="GX451" i="65" s="1"/>
  <c r="GJ455" i="65"/>
  <c r="HA455" i="65" s="1"/>
  <c r="GJ459" i="65"/>
  <c r="GX459" i="65" s="1"/>
  <c r="GJ463" i="65"/>
  <c r="HA463" i="65" s="1"/>
  <c r="GJ467" i="65"/>
  <c r="GX467" i="65" s="1"/>
  <c r="GJ471" i="65"/>
  <c r="HA471" i="65" s="1"/>
  <c r="GJ475" i="65"/>
  <c r="GX475" i="65" s="1"/>
  <c r="GJ479" i="65"/>
  <c r="HA479" i="65" s="1"/>
  <c r="GJ444" i="65"/>
  <c r="GX444" i="65" s="1"/>
  <c r="GJ448" i="65"/>
  <c r="GJ452" i="65"/>
  <c r="GX452" i="65" s="1"/>
  <c r="GJ456" i="65"/>
  <c r="GJ460" i="65"/>
  <c r="GX460" i="65" s="1"/>
  <c r="GJ464" i="65"/>
  <c r="GJ468" i="65"/>
  <c r="GX468" i="65" s="1"/>
  <c r="GJ472" i="65"/>
  <c r="GJ476" i="65"/>
  <c r="GX476" i="65" s="1"/>
  <c r="GJ480" i="65"/>
  <c r="GJ445" i="65"/>
  <c r="GJ453" i="65"/>
  <c r="GJ461" i="65"/>
  <c r="GJ469" i="65"/>
  <c r="GJ477" i="65"/>
  <c r="GJ446" i="65"/>
  <c r="GJ454" i="65"/>
  <c r="GJ462" i="65"/>
  <c r="GJ470" i="65"/>
  <c r="GJ478" i="65"/>
  <c r="GJ441" i="65"/>
  <c r="GJ449" i="65"/>
  <c r="GJ457" i="65"/>
  <c r="GJ465" i="65"/>
  <c r="GJ473" i="65"/>
  <c r="GJ442" i="65"/>
  <c r="GX442" i="65" s="1"/>
  <c r="GJ450" i="65"/>
  <c r="GX450" i="65" s="1"/>
  <c r="GJ458" i="65"/>
  <c r="GX458" i="65" s="1"/>
  <c r="GJ466" i="65"/>
  <c r="GX466" i="65" s="1"/>
  <c r="GJ474" i="65"/>
  <c r="GX474" i="65" s="1"/>
  <c r="GK444" i="65"/>
  <c r="GK448" i="65"/>
  <c r="GK452" i="65"/>
  <c r="GK456" i="65"/>
  <c r="HA456" i="65" s="1"/>
  <c r="GK460" i="65"/>
  <c r="GK464" i="65"/>
  <c r="HA464" i="65" s="1"/>
  <c r="GK468" i="65"/>
  <c r="GK472" i="65"/>
  <c r="HA472" i="65" s="1"/>
  <c r="GK476" i="65"/>
  <c r="GK480" i="65"/>
  <c r="HA480" i="65" s="1"/>
  <c r="GK441" i="65"/>
  <c r="GK445" i="65"/>
  <c r="GX445" i="65" s="1"/>
  <c r="GK449" i="65"/>
  <c r="GK453" i="65"/>
  <c r="GX453" i="65" s="1"/>
  <c r="GK457" i="65"/>
  <c r="GK461" i="65"/>
  <c r="GX461" i="65" s="1"/>
  <c r="GK465" i="65"/>
  <c r="GK469" i="65"/>
  <c r="GX469" i="65" s="1"/>
  <c r="GK473" i="65"/>
  <c r="GK477" i="65"/>
  <c r="GK442" i="65"/>
  <c r="GK446" i="65"/>
  <c r="GX446" i="65" s="1"/>
  <c r="GK450" i="65"/>
  <c r="GK454" i="65"/>
  <c r="GX454" i="65" s="1"/>
  <c r="GK458" i="65"/>
  <c r="GK462" i="65"/>
  <c r="GX462" i="65" s="1"/>
  <c r="GK466" i="65"/>
  <c r="GK470" i="65"/>
  <c r="GK474" i="65"/>
  <c r="GK478" i="65"/>
  <c r="GX478" i="65" s="1"/>
  <c r="GK443" i="65"/>
  <c r="HA443" i="65" s="1"/>
  <c r="GK447" i="65"/>
  <c r="GK451" i="65"/>
  <c r="HA451" i="65" s="1"/>
  <c r="GK455" i="65"/>
  <c r="GK459" i="65"/>
  <c r="HA459" i="65" s="1"/>
  <c r="GK463" i="65"/>
  <c r="GK467" i="65"/>
  <c r="HA467" i="65" s="1"/>
  <c r="GK471" i="65"/>
  <c r="GK475" i="65"/>
  <c r="HA475" i="65" s="1"/>
  <c r="GK479" i="65"/>
  <c r="BF7" i="67"/>
  <c r="AT327" i="54"/>
  <c r="AW327" i="54" s="1"/>
  <c r="D4" i="57"/>
  <c r="EP6" i="65"/>
  <c r="EQ6" i="65"/>
  <c r="EP17" i="65"/>
  <c r="EQ17" i="65"/>
  <c r="BF8" i="67"/>
  <c r="BI346" i="54"/>
  <c r="BL346" i="54" s="1"/>
  <c r="BF347" i="54"/>
  <c r="BH347" i="54"/>
  <c r="BE347" i="54"/>
  <c r="BN347" i="54"/>
  <c r="BQ347" i="54" s="1"/>
  <c r="AO347" i="54"/>
  <c r="AS347" i="54" s="1"/>
  <c r="BN327" i="54"/>
  <c r="BK347" i="54"/>
  <c r="BJ347" i="54"/>
  <c r="BL347" i="54"/>
  <c r="BM347" i="54"/>
  <c r="BE327" i="54"/>
  <c r="BH327" i="54"/>
  <c r="BF327" i="54"/>
  <c r="BG327" i="54"/>
  <c r="BQ346" i="54"/>
  <c r="BO346" i="54"/>
  <c r="BR346" i="54"/>
  <c r="BP346" i="54"/>
  <c r="BH326" i="54"/>
  <c r="BE326" i="54"/>
  <c r="BG326" i="54"/>
  <c r="BF326" i="54"/>
  <c r="BN326" i="54"/>
  <c r="BF6" i="67"/>
  <c r="U7" i="67"/>
  <c r="AP7" i="67"/>
  <c r="AT7" i="67" s="1"/>
  <c r="P8" i="67"/>
  <c r="X8" i="67"/>
  <c r="W8" i="67"/>
  <c r="AM8" i="67"/>
  <c r="R8" i="67"/>
  <c r="O8" i="67"/>
  <c r="BK7" i="67"/>
  <c r="BK8" i="67"/>
  <c r="BK6" i="67"/>
  <c r="BP6" i="67"/>
  <c r="BP8" i="67"/>
  <c r="BP7" i="67"/>
  <c r="BH6" i="67"/>
  <c r="BH7" i="67"/>
  <c r="BH8" i="67"/>
  <c r="BI6" i="67"/>
  <c r="BI8" i="67"/>
  <c r="BI7" i="67"/>
  <c r="F18" i="65"/>
  <c r="IL18" i="65" l="1"/>
  <c r="IK18" i="65" s="1"/>
  <c r="IL8" i="65"/>
  <c r="IK8" i="65" s="1"/>
  <c r="IL7" i="65"/>
  <c r="IK7" i="65" s="1"/>
  <c r="IL17" i="65"/>
  <c r="IK17" i="65" s="1"/>
  <c r="IL238" i="65"/>
  <c r="IK238" i="65" s="1"/>
  <c r="IL228" i="65"/>
  <c r="IK228" i="65" s="1"/>
  <c r="IL237" i="65"/>
  <c r="IK237" i="65" s="1"/>
  <c r="IL227" i="65"/>
  <c r="IK227" i="65" s="1"/>
  <c r="CO8" i="65"/>
  <c r="CS8" i="65" s="1"/>
  <c r="CO22" i="65"/>
  <c r="CP22" i="65"/>
  <c r="CP8" i="65"/>
  <c r="F4" i="57"/>
  <c r="GE443" i="65"/>
  <c r="GU443" i="65" s="1"/>
  <c r="GE451" i="65"/>
  <c r="GU451" i="65" s="1"/>
  <c r="AU327" i="54"/>
  <c r="AX327" i="54"/>
  <c r="AV327" i="54"/>
  <c r="AT328" i="54"/>
  <c r="AU328" i="54" s="1"/>
  <c r="AO327" i="54"/>
  <c r="AS327" i="54" s="1"/>
  <c r="AO348" i="54"/>
  <c r="AQ348" i="54" s="1"/>
  <c r="BJ346" i="54"/>
  <c r="GE458" i="65"/>
  <c r="GU458" i="65" s="1"/>
  <c r="GE463" i="65"/>
  <c r="GU463" i="65" s="1"/>
  <c r="GE442" i="65"/>
  <c r="GU442" i="65" s="1"/>
  <c r="GE468" i="65"/>
  <c r="GU468" i="65" s="1"/>
  <c r="E4" i="57"/>
  <c r="GE477" i="65"/>
  <c r="GU477" i="65" s="1"/>
  <c r="GX477" i="65"/>
  <c r="GE470" i="65"/>
  <c r="GU470" i="65" s="1"/>
  <c r="GX470" i="65"/>
  <c r="GE448" i="65"/>
  <c r="GU448" i="65" s="1"/>
  <c r="HA448" i="65"/>
  <c r="CT22" i="65"/>
  <c r="HW56" i="65"/>
  <c r="CT8" i="65"/>
  <c r="HW11" i="65" s="1"/>
  <c r="HW10" i="65"/>
  <c r="GE445" i="65"/>
  <c r="GU445" i="65" s="1"/>
  <c r="GE450" i="65"/>
  <c r="GU450" i="65" s="1"/>
  <c r="GE446" i="65"/>
  <c r="GU446" i="65" s="1"/>
  <c r="GE472" i="65"/>
  <c r="GU472" i="65" s="1"/>
  <c r="GE480" i="65"/>
  <c r="GU480" i="65" s="1"/>
  <c r="GE473" i="65"/>
  <c r="GU473" i="65" s="1"/>
  <c r="GE454" i="65"/>
  <c r="GU454" i="65" s="1"/>
  <c r="GE462" i="65"/>
  <c r="GU462" i="65" s="1"/>
  <c r="GE455" i="65"/>
  <c r="GU455" i="65" s="1"/>
  <c r="GE478" i="65"/>
  <c r="GU478" i="65" s="1"/>
  <c r="GE457" i="65"/>
  <c r="GU457" i="65" s="1"/>
  <c r="GE475" i="65"/>
  <c r="GU475" i="65" s="1"/>
  <c r="GE449" i="65"/>
  <c r="GU449" i="65" s="1"/>
  <c r="GE469" i="65"/>
  <c r="GU469" i="65" s="1"/>
  <c r="GE447" i="65"/>
  <c r="GU447" i="65" s="1"/>
  <c r="GE474" i="65"/>
  <c r="GU474" i="65" s="1"/>
  <c r="GE479" i="65"/>
  <c r="GU479" i="65" s="1"/>
  <c r="GE441" i="65"/>
  <c r="GU441" i="65" s="1"/>
  <c r="GE460" i="65"/>
  <c r="GU460" i="65" s="1"/>
  <c r="GE476" i="65"/>
  <c r="GU476" i="65" s="1"/>
  <c r="GE464" i="65"/>
  <c r="GU464" i="65" s="1"/>
  <c r="GE452" i="65"/>
  <c r="GU452" i="65" s="1"/>
  <c r="GE459" i="65"/>
  <c r="GU459" i="65" s="1"/>
  <c r="GE456" i="65"/>
  <c r="GU456" i="65" s="1"/>
  <c r="GE461" i="65"/>
  <c r="GU461" i="65" s="1"/>
  <c r="GE471" i="65"/>
  <c r="GU471" i="65" s="1"/>
  <c r="GE467" i="65"/>
  <c r="GU467" i="65" s="1"/>
  <c r="GE453" i="65"/>
  <c r="GU453" i="65" s="1"/>
  <c r="GE465" i="65"/>
  <c r="GU465" i="65" s="1"/>
  <c r="GE444" i="65"/>
  <c r="GU444" i="65" s="1"/>
  <c r="GE466" i="65"/>
  <c r="GU466" i="65" s="1"/>
  <c r="BM346" i="54"/>
  <c r="BK346" i="54"/>
  <c r="BR347" i="54"/>
  <c r="BO347" i="54"/>
  <c r="BP347" i="54"/>
  <c r="F7" i="65"/>
  <c r="J7" i="65" s="1"/>
  <c r="M7" i="65" s="1"/>
  <c r="AY347" i="54"/>
  <c r="BB347" i="54" s="1"/>
  <c r="AQ347" i="54"/>
  <c r="AP347" i="54"/>
  <c r="AR347" i="54"/>
  <c r="BQ326" i="54"/>
  <c r="BO326" i="54"/>
  <c r="BR326" i="54"/>
  <c r="BP326" i="54"/>
  <c r="BQ327" i="54"/>
  <c r="BO327" i="54"/>
  <c r="BP327" i="54"/>
  <c r="BR327" i="54"/>
  <c r="AO8" i="67"/>
  <c r="AY7" i="67"/>
  <c r="CH7" i="67"/>
  <c r="AX7" i="67"/>
  <c r="AW7" i="67"/>
  <c r="AV7" i="67"/>
  <c r="AU7" i="67"/>
  <c r="V9" i="67"/>
  <c r="S8" i="67"/>
  <c r="Q8" i="67"/>
  <c r="AN8" i="67"/>
  <c r="Y8" i="67"/>
  <c r="T8" i="67"/>
  <c r="N9" i="67"/>
  <c r="BT10" i="67"/>
  <c r="BT12" i="67"/>
  <c r="BT9" i="67"/>
  <c r="BT11" i="67"/>
  <c r="BJ8" i="67"/>
  <c r="BJ7" i="67"/>
  <c r="BJ6" i="67"/>
  <c r="BM7" i="67"/>
  <c r="BM6" i="67"/>
  <c r="BM8" i="67"/>
  <c r="BR8" i="67"/>
  <c r="BR7" i="67"/>
  <c r="BR6" i="67"/>
  <c r="BL6" i="67"/>
  <c r="BL8" i="67"/>
  <c r="BL7" i="67"/>
  <c r="BQ7" i="67"/>
  <c r="BQ6" i="67"/>
  <c r="BQ8" i="67"/>
  <c r="J18" i="65"/>
  <c r="M18" i="65" s="1"/>
  <c r="G7" i="65"/>
  <c r="G18" i="65"/>
  <c r="H18" i="65" l="1"/>
  <c r="L18" i="65" s="1"/>
  <c r="O18" i="65" s="1"/>
  <c r="HW57" i="65"/>
  <c r="GF484" i="65"/>
  <c r="GF488" i="65"/>
  <c r="GW488" i="65" s="1"/>
  <c r="GF492" i="65"/>
  <c r="GF496" i="65"/>
  <c r="GW496" i="65" s="1"/>
  <c r="GF500" i="65"/>
  <c r="GF504" i="65"/>
  <c r="GW504" i="65" s="1"/>
  <c r="GF508" i="65"/>
  <c r="GF512" i="65"/>
  <c r="GW512" i="65" s="1"/>
  <c r="GF516" i="65"/>
  <c r="GF481" i="65"/>
  <c r="GW481" i="65" s="1"/>
  <c r="GF485" i="65"/>
  <c r="GF489" i="65"/>
  <c r="GW489" i="65" s="1"/>
  <c r="GF493" i="65"/>
  <c r="GF497" i="65"/>
  <c r="GW497" i="65" s="1"/>
  <c r="GF501" i="65"/>
  <c r="GF505" i="65"/>
  <c r="GW505" i="65" s="1"/>
  <c r="GF509" i="65"/>
  <c r="GF513" i="65"/>
  <c r="GW513" i="65" s="1"/>
  <c r="GF517" i="65"/>
  <c r="GW517" i="65" s="1"/>
  <c r="GF482" i="65"/>
  <c r="GF486" i="65"/>
  <c r="GF490" i="65"/>
  <c r="GF494" i="65"/>
  <c r="GF498" i="65"/>
  <c r="GF502" i="65"/>
  <c r="GF506" i="65"/>
  <c r="GF510" i="65"/>
  <c r="GF514" i="65"/>
  <c r="GF518" i="65"/>
  <c r="GW518" i="65" s="1"/>
  <c r="GF483" i="65"/>
  <c r="GF487" i="65"/>
  <c r="GW487" i="65" s="1"/>
  <c r="GF491" i="65"/>
  <c r="GF495" i="65"/>
  <c r="GW495" i="65" s="1"/>
  <c r="GF499" i="65"/>
  <c r="GF503" i="65"/>
  <c r="GW503" i="65" s="1"/>
  <c r="GF507" i="65"/>
  <c r="GF511" i="65"/>
  <c r="GW511" i="65" s="1"/>
  <c r="GF515" i="65"/>
  <c r="GF48" i="65"/>
  <c r="GF52" i="65"/>
  <c r="GF56" i="65"/>
  <c r="GF60" i="65"/>
  <c r="GF64" i="65"/>
  <c r="GF68" i="65"/>
  <c r="GF72" i="65"/>
  <c r="GF76" i="65"/>
  <c r="GF80" i="65"/>
  <c r="GF49" i="65"/>
  <c r="GF53" i="65"/>
  <c r="GF57" i="65"/>
  <c r="GF61" i="65"/>
  <c r="GF65" i="65"/>
  <c r="GF69" i="65"/>
  <c r="GF73" i="65"/>
  <c r="GF77" i="65"/>
  <c r="GF81" i="65"/>
  <c r="GF46" i="65"/>
  <c r="GF50" i="65"/>
  <c r="GF54" i="65"/>
  <c r="GF58" i="65"/>
  <c r="GF62" i="65"/>
  <c r="GF66" i="65"/>
  <c r="GF70" i="65"/>
  <c r="GF74" i="65"/>
  <c r="GF78" i="65"/>
  <c r="GF82" i="65"/>
  <c r="GF47" i="65"/>
  <c r="GF51" i="65"/>
  <c r="GF55" i="65"/>
  <c r="GF59" i="65"/>
  <c r="GF63" i="65"/>
  <c r="GF67" i="65"/>
  <c r="GF71" i="65"/>
  <c r="GF75" i="65"/>
  <c r="GF79" i="65"/>
  <c r="GF83" i="65"/>
  <c r="AW328" i="54"/>
  <c r="AT347" i="54"/>
  <c r="AV347" i="54" s="1"/>
  <c r="AP327" i="54"/>
  <c r="AX328" i="54"/>
  <c r="AV328" i="54"/>
  <c r="AR327" i="54"/>
  <c r="AQ327" i="54"/>
  <c r="AP348" i="54"/>
  <c r="AY327" i="54"/>
  <c r="AZ327" i="54" s="1"/>
  <c r="AO328" i="54"/>
  <c r="AQ328" i="54" s="1"/>
  <c r="AS348" i="54"/>
  <c r="AR348" i="54"/>
  <c r="CZ8" i="65"/>
  <c r="P7" i="65"/>
  <c r="S7" i="65" s="1"/>
  <c r="L7" i="65"/>
  <c r="O7" i="65" s="1"/>
  <c r="BS8" i="67"/>
  <c r="BX8" i="67" s="1"/>
  <c r="CI8" i="67" s="1"/>
  <c r="BC347" i="54"/>
  <c r="AY348" i="54"/>
  <c r="AZ348" i="54" s="1"/>
  <c r="BA347" i="54"/>
  <c r="AZ347" i="54"/>
  <c r="AP8" i="67"/>
  <c r="AT8" i="67" s="1"/>
  <c r="U8" i="67"/>
  <c r="R9" i="67"/>
  <c r="W9" i="67"/>
  <c r="BV10" i="67"/>
  <c r="BW10" i="67" s="1"/>
  <c r="BV12" i="67"/>
  <c r="BW12" i="67" s="1"/>
  <c r="BV11" i="67"/>
  <c r="BW11" i="67" s="1"/>
  <c r="BV9" i="67"/>
  <c r="BW9" i="67" s="1"/>
  <c r="X9" i="67"/>
  <c r="O9" i="67"/>
  <c r="P9" i="67"/>
  <c r="AM9" i="67"/>
  <c r="BS6" i="67"/>
  <c r="BX6" i="67" s="1"/>
  <c r="CI6" i="67" s="1"/>
  <c r="BS7" i="67"/>
  <c r="BX7" i="67" s="1"/>
  <c r="CI7" i="67" s="1"/>
  <c r="P18" i="65"/>
  <c r="S18" i="65" s="1"/>
  <c r="BC11" i="67"/>
  <c r="BC9" i="67"/>
  <c r="BC10" i="67"/>
  <c r="BC12" i="67"/>
  <c r="K18" i="65"/>
  <c r="N18" i="65" s="1"/>
  <c r="K7" i="65"/>
  <c r="N7" i="65" s="1"/>
  <c r="GG481" i="65" l="1"/>
  <c r="GG485" i="65"/>
  <c r="GG489" i="65"/>
  <c r="GG493" i="65"/>
  <c r="GG497" i="65"/>
  <c r="GG501" i="65"/>
  <c r="GG505" i="65"/>
  <c r="GG509" i="65"/>
  <c r="GG513" i="65"/>
  <c r="GG517" i="65"/>
  <c r="GZ517" i="65" s="1"/>
  <c r="GG483" i="65"/>
  <c r="GW483" i="65" s="1"/>
  <c r="GG488" i="65"/>
  <c r="GG494" i="65"/>
  <c r="GG499" i="65"/>
  <c r="GW499" i="65" s="1"/>
  <c r="GG504" i="65"/>
  <c r="GG510" i="65"/>
  <c r="GG515" i="65"/>
  <c r="GW515" i="65" s="1"/>
  <c r="GG484" i="65"/>
  <c r="GW484" i="65" s="1"/>
  <c r="GG490" i="65"/>
  <c r="GW490" i="65" s="1"/>
  <c r="GG495" i="65"/>
  <c r="GZ495" i="65" s="1"/>
  <c r="GG500" i="65"/>
  <c r="GW500" i="65" s="1"/>
  <c r="GG506" i="65"/>
  <c r="GW506" i="65" s="1"/>
  <c r="GG511" i="65"/>
  <c r="GZ511" i="65" s="1"/>
  <c r="GG516" i="65"/>
  <c r="GG486" i="65"/>
  <c r="GG491" i="65"/>
  <c r="GW491" i="65" s="1"/>
  <c r="GG496" i="65"/>
  <c r="GG502" i="65"/>
  <c r="GG507" i="65"/>
  <c r="GW507" i="65" s="1"/>
  <c r="GG512" i="65"/>
  <c r="GG518" i="65"/>
  <c r="GG482" i="65"/>
  <c r="GW482" i="65" s="1"/>
  <c r="GG487" i="65"/>
  <c r="GZ487" i="65" s="1"/>
  <c r="GG492" i="65"/>
  <c r="GW492" i="65" s="1"/>
  <c r="GG498" i="65"/>
  <c r="GW498" i="65" s="1"/>
  <c r="GG503" i="65"/>
  <c r="GZ503" i="65" s="1"/>
  <c r="GG508" i="65"/>
  <c r="GW508" i="65" s="1"/>
  <c r="GG514" i="65"/>
  <c r="GW514" i="65" s="1"/>
  <c r="GI47" i="65"/>
  <c r="GI51" i="65"/>
  <c r="GI55" i="65"/>
  <c r="GI59" i="65"/>
  <c r="GI63" i="65"/>
  <c r="GI67" i="65"/>
  <c r="GI71" i="65"/>
  <c r="GI75" i="65"/>
  <c r="GI79" i="65"/>
  <c r="GI83" i="65"/>
  <c r="GI49" i="65"/>
  <c r="GI53" i="65"/>
  <c r="GI57" i="65"/>
  <c r="GI61" i="65"/>
  <c r="GI65" i="65"/>
  <c r="GI69" i="65"/>
  <c r="GI73" i="65"/>
  <c r="GI77" i="65"/>
  <c r="GI81" i="65"/>
  <c r="GI46" i="65"/>
  <c r="GI50" i="65"/>
  <c r="GI54" i="65"/>
  <c r="GI58" i="65"/>
  <c r="GI62" i="65"/>
  <c r="GI66" i="65"/>
  <c r="GI70" i="65"/>
  <c r="GI74" i="65"/>
  <c r="GI78" i="65"/>
  <c r="GI82" i="65"/>
  <c r="GI60" i="65"/>
  <c r="GI76" i="65"/>
  <c r="GI48" i="65"/>
  <c r="GI64" i="65"/>
  <c r="GI80" i="65"/>
  <c r="GI52" i="65"/>
  <c r="GI68" i="65"/>
  <c r="GI56" i="65"/>
  <c r="GI72" i="65"/>
  <c r="GH482" i="65"/>
  <c r="GH486" i="65"/>
  <c r="GW486" i="65" s="1"/>
  <c r="GH490" i="65"/>
  <c r="GH494" i="65"/>
  <c r="GW494" i="65" s="1"/>
  <c r="GH498" i="65"/>
  <c r="GH502" i="65"/>
  <c r="GW502" i="65" s="1"/>
  <c r="GH506" i="65"/>
  <c r="GH510" i="65"/>
  <c r="GW510" i="65" s="1"/>
  <c r="GH514" i="65"/>
  <c r="GH484" i="65"/>
  <c r="GH488" i="65"/>
  <c r="GZ488" i="65" s="1"/>
  <c r="GH492" i="65"/>
  <c r="GH496" i="65"/>
  <c r="GZ496" i="65" s="1"/>
  <c r="GH500" i="65"/>
  <c r="GH504" i="65"/>
  <c r="GZ504" i="65" s="1"/>
  <c r="GH508" i="65"/>
  <c r="GH512" i="65"/>
  <c r="GZ512" i="65" s="1"/>
  <c r="GH516" i="65"/>
  <c r="GW516" i="65" s="1"/>
  <c r="GH481" i="65"/>
  <c r="GH485" i="65"/>
  <c r="GW485" i="65" s="1"/>
  <c r="GH489" i="65"/>
  <c r="GH493" i="65"/>
  <c r="GW493" i="65" s="1"/>
  <c r="GH497" i="65"/>
  <c r="GH501" i="65"/>
  <c r="GW501" i="65" s="1"/>
  <c r="GH505" i="65"/>
  <c r="GH509" i="65"/>
  <c r="GW509" i="65" s="1"/>
  <c r="GH513" i="65"/>
  <c r="GH517" i="65"/>
  <c r="GH483" i="65"/>
  <c r="GZ483" i="65" s="1"/>
  <c r="GH499" i="65"/>
  <c r="GZ499" i="65" s="1"/>
  <c r="GH515" i="65"/>
  <c r="GZ515" i="65" s="1"/>
  <c r="GH487" i="65"/>
  <c r="GH503" i="65"/>
  <c r="GH518" i="65"/>
  <c r="GZ518" i="65" s="1"/>
  <c r="GH491" i="65"/>
  <c r="GZ491" i="65" s="1"/>
  <c r="GH507" i="65"/>
  <c r="GZ507" i="65" s="1"/>
  <c r="GH495" i="65"/>
  <c r="GH511" i="65"/>
  <c r="GH46" i="65"/>
  <c r="GH50" i="65"/>
  <c r="GH54" i="65"/>
  <c r="GH58" i="65"/>
  <c r="GH62" i="65"/>
  <c r="GH66" i="65"/>
  <c r="GH70" i="65"/>
  <c r="GH74" i="65"/>
  <c r="GH78" i="65"/>
  <c r="GH82" i="65"/>
  <c r="GH47" i="65"/>
  <c r="GH51" i="65"/>
  <c r="GH55" i="65"/>
  <c r="GH59" i="65"/>
  <c r="GH63" i="65"/>
  <c r="GH67" i="65"/>
  <c r="GH71" i="65"/>
  <c r="GH75" i="65"/>
  <c r="GH79" i="65"/>
  <c r="GH83" i="65"/>
  <c r="GH48" i="65"/>
  <c r="GH52" i="65"/>
  <c r="GH56" i="65"/>
  <c r="GH60" i="65"/>
  <c r="GH64" i="65"/>
  <c r="GH68" i="65"/>
  <c r="GH72" i="65"/>
  <c r="GH76" i="65"/>
  <c r="GH80" i="65"/>
  <c r="GH49" i="65"/>
  <c r="GH53" i="65"/>
  <c r="GH57" i="65"/>
  <c r="GH61" i="65"/>
  <c r="GH65" i="65"/>
  <c r="GH69" i="65"/>
  <c r="GH73" i="65"/>
  <c r="GH77" i="65"/>
  <c r="GH81" i="65"/>
  <c r="GG46" i="65"/>
  <c r="GG50" i="65"/>
  <c r="GG54" i="65"/>
  <c r="GG58" i="65"/>
  <c r="GG62" i="65"/>
  <c r="GG66" i="65"/>
  <c r="GG70" i="65"/>
  <c r="GG74" i="65"/>
  <c r="GG78" i="65"/>
  <c r="GG82" i="65"/>
  <c r="GG47" i="65"/>
  <c r="GG51" i="65"/>
  <c r="GG55" i="65"/>
  <c r="GG59" i="65"/>
  <c r="GG63" i="65"/>
  <c r="GG67" i="65"/>
  <c r="GG71" i="65"/>
  <c r="GG75" i="65"/>
  <c r="GG79" i="65"/>
  <c r="GG83" i="65"/>
  <c r="GG48" i="65"/>
  <c r="GG52" i="65"/>
  <c r="GG56" i="65"/>
  <c r="GG60" i="65"/>
  <c r="GG64" i="65"/>
  <c r="GG68" i="65"/>
  <c r="GG72" i="65"/>
  <c r="GG76" i="65"/>
  <c r="GG80" i="65"/>
  <c r="GG49" i="65"/>
  <c r="GG53" i="65"/>
  <c r="GG57" i="65"/>
  <c r="GG61" i="65"/>
  <c r="GG65" i="65"/>
  <c r="GG69" i="65"/>
  <c r="GG73" i="65"/>
  <c r="GG77" i="65"/>
  <c r="GG81" i="65"/>
  <c r="GI484" i="65"/>
  <c r="GI488" i="65"/>
  <c r="GX488" i="65" s="1"/>
  <c r="GI492" i="65"/>
  <c r="GI496" i="65"/>
  <c r="GX496" i="65" s="1"/>
  <c r="GI500" i="65"/>
  <c r="GI504" i="65"/>
  <c r="GX504" i="65" s="1"/>
  <c r="GI508" i="65"/>
  <c r="GI512" i="65"/>
  <c r="GX512" i="65" s="1"/>
  <c r="GI516" i="65"/>
  <c r="GI481" i="65"/>
  <c r="GX481" i="65" s="1"/>
  <c r="GI485" i="65"/>
  <c r="GI489" i="65"/>
  <c r="GX489" i="65" s="1"/>
  <c r="GI493" i="65"/>
  <c r="GI497" i="65"/>
  <c r="GX497" i="65" s="1"/>
  <c r="GI501" i="65"/>
  <c r="GI505" i="65"/>
  <c r="GX505" i="65" s="1"/>
  <c r="GI509" i="65"/>
  <c r="GI513" i="65"/>
  <c r="GX513" i="65" s="1"/>
  <c r="GI517" i="65"/>
  <c r="GX517" i="65" s="1"/>
  <c r="GI482" i="65"/>
  <c r="GI486" i="65"/>
  <c r="GI490" i="65"/>
  <c r="GI494" i="65"/>
  <c r="GI498" i="65"/>
  <c r="GI502" i="65"/>
  <c r="GI506" i="65"/>
  <c r="GI510" i="65"/>
  <c r="GI514" i="65"/>
  <c r="GI518" i="65"/>
  <c r="GX518" i="65" s="1"/>
  <c r="GI483" i="65"/>
  <c r="GI487" i="65"/>
  <c r="GX487" i="65" s="1"/>
  <c r="GI491" i="65"/>
  <c r="GI495" i="65"/>
  <c r="GX495" i="65" s="1"/>
  <c r="GI499" i="65"/>
  <c r="GI503" i="65"/>
  <c r="GX503" i="65" s="1"/>
  <c r="GI507" i="65"/>
  <c r="GI511" i="65"/>
  <c r="GX511" i="65" s="1"/>
  <c r="GI515" i="65"/>
  <c r="AT348" i="54"/>
  <c r="AX348" i="54" s="1"/>
  <c r="AW347" i="54"/>
  <c r="AU347" i="54"/>
  <c r="AX347" i="54"/>
  <c r="BA327" i="54"/>
  <c r="AR328" i="54"/>
  <c r="AP328" i="54"/>
  <c r="BB327" i="54"/>
  <c r="AS328" i="54"/>
  <c r="BC327" i="54"/>
  <c r="AY328" i="54"/>
  <c r="BB328" i="54" s="1"/>
  <c r="N10" i="67"/>
  <c r="R10" i="67" s="1"/>
  <c r="EO18" i="65"/>
  <c r="EO7" i="65"/>
  <c r="Q7" i="65"/>
  <c r="T7" i="65" s="1"/>
  <c r="R7" i="65"/>
  <c r="U7" i="65" s="1"/>
  <c r="BB348" i="54"/>
  <c r="BC348" i="54"/>
  <c r="BA348" i="54"/>
  <c r="CL6" i="67"/>
  <c r="V10" i="67"/>
  <c r="AV8" i="67"/>
  <c r="AW8" i="67"/>
  <c r="Y9" i="67"/>
  <c r="AO9" i="67"/>
  <c r="O10" i="67"/>
  <c r="S10" i="67" s="1"/>
  <c r="T9" i="67"/>
  <c r="AX8" i="67"/>
  <c r="AU8" i="67"/>
  <c r="CH8" i="67"/>
  <c r="CK8" i="67" s="1"/>
  <c r="AN9" i="67"/>
  <c r="S9" i="67"/>
  <c r="Q9" i="67"/>
  <c r="AY8" i="67"/>
  <c r="CB8" i="67"/>
  <c r="CA8" i="67"/>
  <c r="BZ8" i="67"/>
  <c r="BY8" i="67"/>
  <c r="Q18" i="65"/>
  <c r="T18" i="65" s="1"/>
  <c r="BD10" i="67"/>
  <c r="BD11" i="67"/>
  <c r="BD9" i="67"/>
  <c r="BD12" i="67"/>
  <c r="BG12" i="67"/>
  <c r="BG11" i="67"/>
  <c r="BG10" i="67"/>
  <c r="BG9" i="67"/>
  <c r="CB7" i="67"/>
  <c r="BY7" i="67"/>
  <c r="BZ7" i="67"/>
  <c r="CA7" i="67"/>
  <c r="CB6" i="67"/>
  <c r="BY6" i="67"/>
  <c r="BZ6" i="67"/>
  <c r="R18" i="65"/>
  <c r="U18" i="65" s="1"/>
  <c r="BE11" i="67"/>
  <c r="BE10" i="67"/>
  <c r="BE9" i="67"/>
  <c r="BE12" i="67"/>
  <c r="CA6" i="67"/>
  <c r="IL246" i="65" l="1"/>
  <c r="IK246" i="65" s="1"/>
  <c r="IL256" i="65"/>
  <c r="IK256" i="65" s="1"/>
  <c r="IL36" i="65"/>
  <c r="IK36" i="65" s="1"/>
  <c r="IL26" i="65"/>
  <c r="IK26" i="65" s="1"/>
  <c r="AV348" i="54"/>
  <c r="AU348" i="54"/>
  <c r="AW348" i="54"/>
  <c r="GK47" i="65"/>
  <c r="GK51" i="65"/>
  <c r="GK55" i="65"/>
  <c r="GK59" i="65"/>
  <c r="GK63" i="65"/>
  <c r="GK67" i="65"/>
  <c r="GK71" i="65"/>
  <c r="GK75" i="65"/>
  <c r="GK79" i="65"/>
  <c r="GK83" i="65"/>
  <c r="GK48" i="65"/>
  <c r="GK52" i="65"/>
  <c r="GK56" i="65"/>
  <c r="GK60" i="65"/>
  <c r="GK64" i="65"/>
  <c r="GK68" i="65"/>
  <c r="GK72" i="65"/>
  <c r="GK76" i="65"/>
  <c r="GK80" i="65"/>
  <c r="GK49" i="65"/>
  <c r="GK53" i="65"/>
  <c r="GK57" i="65"/>
  <c r="GK61" i="65"/>
  <c r="GK65" i="65"/>
  <c r="GK69" i="65"/>
  <c r="GK73" i="65"/>
  <c r="GK77" i="65"/>
  <c r="GK81" i="65"/>
  <c r="GK46" i="65"/>
  <c r="GK50" i="65"/>
  <c r="GK54" i="65"/>
  <c r="GK58" i="65"/>
  <c r="GK62" i="65"/>
  <c r="GK66" i="65"/>
  <c r="GK70" i="65"/>
  <c r="GK74" i="65"/>
  <c r="GK78" i="65"/>
  <c r="GK82" i="65"/>
  <c r="GK484" i="65"/>
  <c r="GK488" i="65"/>
  <c r="HA488" i="65" s="1"/>
  <c r="GK492" i="65"/>
  <c r="GK496" i="65"/>
  <c r="HA496" i="65" s="1"/>
  <c r="GK500" i="65"/>
  <c r="GK504" i="65"/>
  <c r="HA504" i="65" s="1"/>
  <c r="GK508" i="65"/>
  <c r="GK512" i="65"/>
  <c r="HA512" i="65" s="1"/>
  <c r="GK516" i="65"/>
  <c r="GX516" i="65" s="1"/>
  <c r="GK481" i="65"/>
  <c r="GK485" i="65"/>
  <c r="GX485" i="65" s="1"/>
  <c r="GK489" i="65"/>
  <c r="GK493" i="65"/>
  <c r="GX493" i="65" s="1"/>
  <c r="GK497" i="65"/>
  <c r="GK501" i="65"/>
  <c r="GX501" i="65" s="1"/>
  <c r="GK505" i="65"/>
  <c r="GK509" i="65"/>
  <c r="GX509" i="65" s="1"/>
  <c r="GK513" i="65"/>
  <c r="GK517" i="65"/>
  <c r="GK482" i="65"/>
  <c r="GK486" i="65"/>
  <c r="GX486" i="65" s="1"/>
  <c r="GK490" i="65"/>
  <c r="GK494" i="65"/>
  <c r="GX494" i="65" s="1"/>
  <c r="GK498" i="65"/>
  <c r="GK502" i="65"/>
  <c r="GX502" i="65" s="1"/>
  <c r="GK506" i="65"/>
  <c r="GK510" i="65"/>
  <c r="GX510" i="65" s="1"/>
  <c r="GK514" i="65"/>
  <c r="GK518" i="65"/>
  <c r="HA518" i="65" s="1"/>
  <c r="GK483" i="65"/>
  <c r="HA483" i="65" s="1"/>
  <c r="GK487" i="65"/>
  <c r="GK491" i="65"/>
  <c r="HA491" i="65" s="1"/>
  <c r="GK495" i="65"/>
  <c r="GK499" i="65"/>
  <c r="HA499" i="65" s="1"/>
  <c r="GK503" i="65"/>
  <c r="GK507" i="65"/>
  <c r="HA507" i="65" s="1"/>
  <c r="GK511" i="65"/>
  <c r="GK515" i="65"/>
  <c r="HA515" i="65" s="1"/>
  <c r="GJ483" i="65"/>
  <c r="GJ487" i="65"/>
  <c r="HA487" i="65" s="1"/>
  <c r="GJ491" i="65"/>
  <c r="GX491" i="65" s="1"/>
  <c r="GJ495" i="65"/>
  <c r="GJ499" i="65"/>
  <c r="GX499" i="65" s="1"/>
  <c r="GJ503" i="65"/>
  <c r="HA503" i="65" s="1"/>
  <c r="GJ507" i="65"/>
  <c r="GX507" i="65" s="1"/>
  <c r="GJ511" i="65"/>
  <c r="HA511" i="65" s="1"/>
  <c r="GJ515" i="65"/>
  <c r="GX515" i="65" s="1"/>
  <c r="GJ484" i="65"/>
  <c r="GX484" i="65" s="1"/>
  <c r="GJ488" i="65"/>
  <c r="GJ492" i="65"/>
  <c r="GX492" i="65" s="1"/>
  <c r="GJ496" i="65"/>
  <c r="GJ500" i="65"/>
  <c r="GX500" i="65" s="1"/>
  <c r="GJ504" i="65"/>
  <c r="GJ508" i="65"/>
  <c r="GJ512" i="65"/>
  <c r="GJ516" i="65"/>
  <c r="GJ485" i="65"/>
  <c r="GJ493" i="65"/>
  <c r="GJ501" i="65"/>
  <c r="GJ509" i="65"/>
  <c r="GJ517" i="65"/>
  <c r="HA517" i="65" s="1"/>
  <c r="GJ486" i="65"/>
  <c r="GJ494" i="65"/>
  <c r="GJ502" i="65"/>
  <c r="GJ510" i="65"/>
  <c r="GJ518" i="65"/>
  <c r="GJ481" i="65"/>
  <c r="GJ489" i="65"/>
  <c r="GJ497" i="65"/>
  <c r="GJ505" i="65"/>
  <c r="GJ513" i="65"/>
  <c r="GJ482" i="65"/>
  <c r="GJ490" i="65"/>
  <c r="GX490" i="65" s="1"/>
  <c r="GJ498" i="65"/>
  <c r="GJ506" i="65"/>
  <c r="GJ514" i="65"/>
  <c r="GX514" i="65" s="1"/>
  <c r="GJ47" i="65"/>
  <c r="GJ51" i="65"/>
  <c r="GJ55" i="65"/>
  <c r="GJ59" i="65"/>
  <c r="GJ63" i="65"/>
  <c r="GJ67" i="65"/>
  <c r="GJ71" i="65"/>
  <c r="GJ75" i="65"/>
  <c r="GJ79" i="65"/>
  <c r="GJ83" i="65"/>
  <c r="GJ48" i="65"/>
  <c r="GJ52" i="65"/>
  <c r="GJ56" i="65"/>
  <c r="GJ60" i="65"/>
  <c r="GJ64" i="65"/>
  <c r="GJ68" i="65"/>
  <c r="GJ72" i="65"/>
  <c r="GJ76" i="65"/>
  <c r="GJ80" i="65"/>
  <c r="GJ50" i="65"/>
  <c r="GJ58" i="65"/>
  <c r="GJ66" i="65"/>
  <c r="GJ74" i="65"/>
  <c r="GJ82" i="65"/>
  <c r="GJ53" i="65"/>
  <c r="GJ61" i="65"/>
  <c r="GJ69" i="65"/>
  <c r="GJ77" i="65"/>
  <c r="GJ46" i="65"/>
  <c r="GJ54" i="65"/>
  <c r="GJ62" i="65"/>
  <c r="GJ70" i="65"/>
  <c r="GJ78" i="65"/>
  <c r="GJ49" i="65"/>
  <c r="GJ57" i="65"/>
  <c r="GJ65" i="65"/>
  <c r="GJ73" i="65"/>
  <c r="GJ81" i="65"/>
  <c r="BA328" i="54"/>
  <c r="BC328" i="54"/>
  <c r="AZ328" i="54"/>
  <c r="AM10" i="67"/>
  <c r="EP7" i="65"/>
  <c r="EQ7" i="65"/>
  <c r="EQ18" i="65"/>
  <c r="EP18" i="65"/>
  <c r="BD328" i="54"/>
  <c r="BD329" i="54"/>
  <c r="BD330" i="54"/>
  <c r="CO6" i="67"/>
  <c r="CP6" i="67"/>
  <c r="CM6" i="67"/>
  <c r="CN6" i="67"/>
  <c r="W10" i="67"/>
  <c r="AN10" i="67" s="1"/>
  <c r="X10" i="67"/>
  <c r="P10" i="67"/>
  <c r="T10" i="67" s="1"/>
  <c r="U10" i="67" s="1"/>
  <c r="AP9" i="67"/>
  <c r="AT9" i="67" s="1"/>
  <c r="AV9" i="67" s="1"/>
  <c r="U9" i="67"/>
  <c r="BF10" i="67"/>
  <c r="BF9" i="67"/>
  <c r="BF12" i="67"/>
  <c r="BF11" i="67"/>
  <c r="BK9" i="67"/>
  <c r="BK11" i="67"/>
  <c r="BK10" i="67"/>
  <c r="BK12" i="67"/>
  <c r="BP9" i="67"/>
  <c r="BP10" i="67"/>
  <c r="BP11" i="67"/>
  <c r="BP12" i="67"/>
  <c r="BI10" i="67"/>
  <c r="BI12" i="67"/>
  <c r="BI9" i="67"/>
  <c r="BI11" i="67"/>
  <c r="BH10" i="67"/>
  <c r="BH11" i="67"/>
  <c r="BH12" i="67"/>
  <c r="BH9" i="67"/>
  <c r="IL247" i="65" l="1"/>
  <c r="IK247" i="65" s="1"/>
  <c r="IL257" i="65"/>
  <c r="IK257" i="65" s="1"/>
  <c r="IL37" i="65"/>
  <c r="IK37" i="65" s="1"/>
  <c r="IL27" i="65"/>
  <c r="IK27" i="65" s="1"/>
  <c r="IL258" i="65"/>
  <c r="IK258" i="65" s="1"/>
  <c r="IL248" i="65"/>
  <c r="IK248" i="65" s="1"/>
  <c r="IL28" i="65"/>
  <c r="IK28" i="65" s="1"/>
  <c r="IL38" i="65"/>
  <c r="IK38" i="65" s="1"/>
  <c r="GE513" i="65"/>
  <c r="GU513" i="65" s="1"/>
  <c r="GE505" i="65"/>
  <c r="GU505" i="65" s="1"/>
  <c r="GE486" i="65"/>
  <c r="GU486" i="65" s="1"/>
  <c r="GE497" i="65"/>
  <c r="GU497" i="65" s="1"/>
  <c r="GE496" i="65"/>
  <c r="GU496" i="65" s="1"/>
  <c r="GE518" i="65"/>
  <c r="GU518" i="65" s="1"/>
  <c r="BD348" i="54"/>
  <c r="BH348" i="54" s="1"/>
  <c r="BD349" i="54"/>
  <c r="BF349" i="54" s="1"/>
  <c r="GE483" i="65"/>
  <c r="GU483" i="65" s="1"/>
  <c r="GX483" i="65"/>
  <c r="GE506" i="65"/>
  <c r="GU506" i="65" s="1"/>
  <c r="GX506" i="65"/>
  <c r="GE495" i="65"/>
  <c r="GU495" i="65" s="1"/>
  <c r="HA495" i="65"/>
  <c r="GE498" i="65"/>
  <c r="GU498" i="65" s="1"/>
  <c r="GX498" i="65"/>
  <c r="GE482" i="65"/>
  <c r="GU482" i="65" s="1"/>
  <c r="GX482" i="65"/>
  <c r="GE508" i="65"/>
  <c r="GU508" i="65" s="1"/>
  <c r="GX508" i="65"/>
  <c r="GE501" i="65"/>
  <c r="GU501" i="65" s="1"/>
  <c r="GE489" i="65"/>
  <c r="GU489" i="65" s="1"/>
  <c r="GE504" i="65"/>
  <c r="GU504" i="65" s="1"/>
  <c r="GE481" i="65"/>
  <c r="GU481" i="65" s="1"/>
  <c r="GE507" i="65"/>
  <c r="GU507" i="65" s="1"/>
  <c r="GE514" i="65"/>
  <c r="GU514" i="65" s="1"/>
  <c r="GE492" i="65"/>
  <c r="GU492" i="65" s="1"/>
  <c r="GE484" i="65"/>
  <c r="GU484" i="65" s="1"/>
  <c r="GE491" i="65"/>
  <c r="GU491" i="65" s="1"/>
  <c r="GE493" i="65"/>
  <c r="GU493" i="65" s="1"/>
  <c r="GE490" i="65"/>
  <c r="GU490" i="65" s="1"/>
  <c r="GE511" i="65"/>
  <c r="GU511" i="65" s="1"/>
  <c r="GE488" i="65"/>
  <c r="GU488" i="65" s="1"/>
  <c r="GE500" i="65"/>
  <c r="GU500" i="65" s="1"/>
  <c r="GE517" i="65"/>
  <c r="GU517" i="65" s="1"/>
  <c r="GE502" i="65"/>
  <c r="GU502" i="65" s="1"/>
  <c r="GE485" i="65"/>
  <c r="GU485" i="65" s="1"/>
  <c r="GE509" i="65"/>
  <c r="GU509" i="65" s="1"/>
  <c r="GE487" i="65"/>
  <c r="GU487" i="65" s="1"/>
  <c r="GE515" i="65"/>
  <c r="GU515" i="65" s="1"/>
  <c r="GE510" i="65"/>
  <c r="GU510" i="65" s="1"/>
  <c r="GE499" i="65"/>
  <c r="GU499" i="65" s="1"/>
  <c r="GE516" i="65"/>
  <c r="GU516" i="65" s="1"/>
  <c r="GE494" i="65"/>
  <c r="GU494" i="65" s="1"/>
  <c r="GE503" i="65"/>
  <c r="GU503" i="65" s="1"/>
  <c r="GE512" i="65"/>
  <c r="GU512" i="65" s="1"/>
  <c r="N11" i="67"/>
  <c r="R11" i="67" s="1"/>
  <c r="BD350" i="54"/>
  <c r="BE350" i="54" s="1"/>
  <c r="V11" i="67"/>
  <c r="BF330" i="54"/>
  <c r="BG330" i="54"/>
  <c r="BE330" i="54"/>
  <c r="BH330" i="54"/>
  <c r="BN348" i="54"/>
  <c r="BI348" i="54"/>
  <c r="BE328" i="54"/>
  <c r="BG328" i="54"/>
  <c r="BH328" i="54"/>
  <c r="BF328" i="54"/>
  <c r="BI328" i="54"/>
  <c r="BN329" i="54"/>
  <c r="BN349" i="54"/>
  <c r="BN328" i="54"/>
  <c r="BN330" i="54"/>
  <c r="BE329" i="54"/>
  <c r="BH329" i="54"/>
  <c r="BF329" i="54"/>
  <c r="BG329" i="54"/>
  <c r="Y10" i="67"/>
  <c r="Q10" i="67"/>
  <c r="AO10" i="67"/>
  <c r="AP10" i="67" s="1"/>
  <c r="AU9" i="67"/>
  <c r="CH9" i="67"/>
  <c r="CK9" i="67" s="1"/>
  <c r="AX9" i="67"/>
  <c r="AW9" i="67"/>
  <c r="AY9" i="67"/>
  <c r="BJ9" i="67"/>
  <c r="BJ10" i="67"/>
  <c r="BJ11" i="67"/>
  <c r="BJ12" i="67"/>
  <c r="BM11" i="67"/>
  <c r="BM12" i="67"/>
  <c r="BM10" i="67"/>
  <c r="BM9" i="67"/>
  <c r="BR12" i="67"/>
  <c r="BR9" i="67"/>
  <c r="BR11" i="67"/>
  <c r="BR10" i="67"/>
  <c r="BL10" i="67"/>
  <c r="BL9" i="67"/>
  <c r="BL12" i="67"/>
  <c r="BL11" i="67"/>
  <c r="BQ11" i="67"/>
  <c r="BQ10" i="67"/>
  <c r="BQ12" i="67"/>
  <c r="BQ9" i="67"/>
  <c r="BN350" i="54" l="1"/>
  <c r="BR350" i="54" s="1"/>
  <c r="BI329" i="54"/>
  <c r="BM329" i="54" s="1"/>
  <c r="BI330" i="54"/>
  <c r="BK330" i="54" s="1"/>
  <c r="BG349" i="54"/>
  <c r="BH349" i="54"/>
  <c r="BE349" i="54"/>
  <c r="BG348" i="54"/>
  <c r="BF348" i="54"/>
  <c r="BE348" i="54"/>
  <c r="AO329" i="54"/>
  <c r="AS329" i="54" s="1"/>
  <c r="D5" i="57"/>
  <c r="P11" i="67"/>
  <c r="T11" i="67" s="1"/>
  <c r="AM11" i="67"/>
  <c r="O11" i="67"/>
  <c r="S11" i="67" s="1"/>
  <c r="BH350" i="54"/>
  <c r="BG350" i="54"/>
  <c r="BF350" i="54"/>
  <c r="X11" i="67"/>
  <c r="W11" i="67"/>
  <c r="BI349" i="54"/>
  <c r="BQ328" i="54"/>
  <c r="BO328" i="54"/>
  <c r="BP328" i="54"/>
  <c r="BR328" i="54"/>
  <c r="BQ329" i="54"/>
  <c r="BP329" i="54"/>
  <c r="BO329" i="54"/>
  <c r="BR329" i="54"/>
  <c r="BQ349" i="54"/>
  <c r="BP349" i="54"/>
  <c r="BO349" i="54"/>
  <c r="BR349" i="54"/>
  <c r="BJ348" i="54"/>
  <c r="BL348" i="54"/>
  <c r="BM348" i="54"/>
  <c r="BK348" i="54"/>
  <c r="BO348" i="54"/>
  <c r="BQ348" i="54"/>
  <c r="BR348" i="54"/>
  <c r="BP348" i="54"/>
  <c r="BI350" i="54"/>
  <c r="BQ330" i="54"/>
  <c r="BO330" i="54"/>
  <c r="BP330" i="54"/>
  <c r="BR330" i="54"/>
  <c r="BM328" i="54"/>
  <c r="BJ328" i="54"/>
  <c r="BK328" i="54"/>
  <c r="BL328" i="54"/>
  <c r="AT10" i="67"/>
  <c r="AW10" i="67" s="1"/>
  <c r="BS12" i="67"/>
  <c r="BX12" i="67" s="1"/>
  <c r="CB12" i="67" s="1"/>
  <c r="BS11" i="67"/>
  <c r="BX11" i="67" s="1"/>
  <c r="CI11" i="67" s="1"/>
  <c r="BS10" i="67"/>
  <c r="BX10" i="67" s="1"/>
  <c r="CI10" i="67" s="1"/>
  <c r="BS9" i="67"/>
  <c r="BX9" i="67" s="1"/>
  <c r="CI9" i="67" s="1"/>
  <c r="BP350" i="54" l="1"/>
  <c r="BO350" i="54"/>
  <c r="BQ350" i="54"/>
  <c r="BK329" i="54"/>
  <c r="BL329" i="54"/>
  <c r="BJ329" i="54"/>
  <c r="AY329" i="54"/>
  <c r="AZ329" i="54" s="1"/>
  <c r="BM330" i="54"/>
  <c r="BL330" i="54"/>
  <c r="BJ330" i="54"/>
  <c r="AP329" i="54"/>
  <c r="AQ329" i="54"/>
  <c r="AR329" i="54"/>
  <c r="AT349" i="54"/>
  <c r="AV349" i="54" s="1"/>
  <c r="AO330" i="54"/>
  <c r="AQ330" i="54" s="1"/>
  <c r="AO11" i="67"/>
  <c r="E5" i="57"/>
  <c r="X12" i="67"/>
  <c r="V12" i="67"/>
  <c r="Q11" i="67"/>
  <c r="AN11" i="67"/>
  <c r="AO349" i="54"/>
  <c r="AR349" i="54" s="1"/>
  <c r="AY349" i="54"/>
  <c r="BB349" i="54" s="1"/>
  <c r="AX10" i="67"/>
  <c r="N12" i="67"/>
  <c r="R12" i="67" s="1"/>
  <c r="Y11" i="67"/>
  <c r="AT329" i="54"/>
  <c r="AX329" i="54" s="1"/>
  <c r="BK350" i="54"/>
  <c r="BM350" i="54"/>
  <c r="BJ350" i="54"/>
  <c r="BL350" i="54"/>
  <c r="BK349" i="54"/>
  <c r="BL349" i="54"/>
  <c r="BM349" i="54"/>
  <c r="BJ349" i="54"/>
  <c r="CH10" i="67"/>
  <c r="CK10" i="67" s="1"/>
  <c r="AY10" i="67"/>
  <c r="AU10" i="67"/>
  <c r="AV10" i="67"/>
  <c r="U11" i="67"/>
  <c r="BY12" i="67"/>
  <c r="CI12" i="67"/>
  <c r="BZ12" i="67"/>
  <c r="CA12" i="67"/>
  <c r="CB9" i="67"/>
  <c r="BY9" i="67"/>
  <c r="BZ9" i="67"/>
  <c r="CA9" i="67"/>
  <c r="CB11" i="67"/>
  <c r="BY11" i="67"/>
  <c r="BZ11" i="67"/>
  <c r="CB10" i="67"/>
  <c r="BY10" i="67"/>
  <c r="BZ10" i="67"/>
  <c r="CA11" i="67"/>
  <c r="CA10" i="67"/>
  <c r="IF6" i="65"/>
  <c r="BB329" i="54" l="1"/>
  <c r="BA329" i="54"/>
  <c r="AY330" i="54"/>
  <c r="BC330" i="54" s="1"/>
  <c r="BC329" i="54"/>
  <c r="AU349" i="54"/>
  <c r="AW349" i="54"/>
  <c r="AP11" i="67"/>
  <c r="AT11" i="67" s="1"/>
  <c r="AV11" i="67" s="1"/>
  <c r="AR330" i="54"/>
  <c r="AX349" i="54"/>
  <c r="AT330" i="54"/>
  <c r="AU330" i="54" s="1"/>
  <c r="AY350" i="54"/>
  <c r="BB350" i="54" s="1"/>
  <c r="AS330" i="54"/>
  <c r="AP330" i="54"/>
  <c r="AO331" i="54"/>
  <c r="AQ331" i="54" s="1"/>
  <c r="W12" i="67"/>
  <c r="Y12" i="67" s="1"/>
  <c r="IJ6" i="65"/>
  <c r="IL6" i="65"/>
  <c r="O12" i="67"/>
  <c r="S12" i="67" s="1"/>
  <c r="P12" i="67"/>
  <c r="T12" i="67" s="1"/>
  <c r="AQ349" i="54"/>
  <c r="BC349" i="54"/>
  <c r="AP349" i="54"/>
  <c r="BA349" i="54"/>
  <c r="AZ349" i="54"/>
  <c r="AS349" i="54"/>
  <c r="AO350" i="54"/>
  <c r="AS350" i="54" s="1"/>
  <c r="AM12" i="67"/>
  <c r="AO351" i="54"/>
  <c r="AP351" i="54" s="1"/>
  <c r="AW329" i="54"/>
  <c r="AV329" i="54"/>
  <c r="AT350" i="54"/>
  <c r="AW350" i="54" s="1"/>
  <c r="AU329" i="54"/>
  <c r="AY331" i="54"/>
  <c r="II6" i="65"/>
  <c r="BB330" i="54" l="1"/>
  <c r="BA330" i="54"/>
  <c r="AZ330" i="54"/>
  <c r="BA350" i="54"/>
  <c r="AZ350" i="54"/>
  <c r="BC350" i="54"/>
  <c r="AS331" i="54"/>
  <c r="AV330" i="54"/>
  <c r="AX330" i="54"/>
  <c r="AR331" i="54"/>
  <c r="AW330" i="54"/>
  <c r="AP331" i="54"/>
  <c r="AY351" i="54"/>
  <c r="BB351" i="54" s="1"/>
  <c r="AN12" i="67"/>
  <c r="U12" i="67"/>
  <c r="AO12" i="67"/>
  <c r="Q12" i="67"/>
  <c r="N13" i="67"/>
  <c r="R13" i="67" s="1"/>
  <c r="AP350" i="54"/>
  <c r="AQ350" i="54"/>
  <c r="AQ351" i="54"/>
  <c r="AR350" i="54"/>
  <c r="AX11" i="67"/>
  <c r="CH11" i="67"/>
  <c r="CK11" i="67" s="1"/>
  <c r="AW11" i="67"/>
  <c r="AU11" i="67"/>
  <c r="AY11" i="67"/>
  <c r="V13" i="67"/>
  <c r="AR351" i="54"/>
  <c r="AS351" i="54"/>
  <c r="AT331" i="54"/>
  <c r="AV331" i="54" s="1"/>
  <c r="AV350" i="54"/>
  <c r="AU350" i="54"/>
  <c r="AX350" i="54"/>
  <c r="AT351" i="54"/>
  <c r="AX351" i="54" s="1"/>
  <c r="BA331" i="54"/>
  <c r="BB331" i="54"/>
  <c r="BC331" i="54"/>
  <c r="AZ331" i="54"/>
  <c r="AZ351" i="54" l="1"/>
  <c r="BD331" i="54"/>
  <c r="BH331" i="54" s="1"/>
  <c r="BD332" i="54"/>
  <c r="BG332" i="54" s="1"/>
  <c r="BD333" i="54"/>
  <c r="BG333" i="54" s="1"/>
  <c r="BC351" i="54"/>
  <c r="BA351" i="54"/>
  <c r="AP12" i="67"/>
  <c r="AT12" i="67" s="1"/>
  <c r="CH12" i="67" s="1"/>
  <c r="CK12" i="67" s="1"/>
  <c r="P13" i="67"/>
  <c r="T13" i="67" s="1"/>
  <c r="AM13" i="67"/>
  <c r="AU331" i="54"/>
  <c r="W13" i="67"/>
  <c r="X13" i="67"/>
  <c r="O13" i="67"/>
  <c r="AX331" i="54"/>
  <c r="AW331" i="54"/>
  <c r="AU351" i="54"/>
  <c r="AW351" i="54"/>
  <c r="AV351" i="54"/>
  <c r="BD353" i="54"/>
  <c r="BD351" i="54"/>
  <c r="BD352" i="54"/>
  <c r="BN331" i="54" l="1"/>
  <c r="BR331" i="54" s="1"/>
  <c r="BG331" i="54"/>
  <c r="BN332" i="54"/>
  <c r="BP332" i="54" s="1"/>
  <c r="BF332" i="54"/>
  <c r="BN333" i="54"/>
  <c r="BP333" i="54" s="1"/>
  <c r="BE331" i="54"/>
  <c r="BF331" i="54"/>
  <c r="V14" i="67"/>
  <c r="BH332" i="54"/>
  <c r="BE332" i="54"/>
  <c r="BH333" i="54"/>
  <c r="BE333" i="54"/>
  <c r="BF333" i="54"/>
  <c r="AO13" i="67"/>
  <c r="N14" i="67"/>
  <c r="R14" i="67" s="1"/>
  <c r="AU12" i="67"/>
  <c r="AX12" i="67"/>
  <c r="AW12" i="67"/>
  <c r="AY12" i="67"/>
  <c r="AV12" i="67"/>
  <c r="Y13" i="67"/>
  <c r="S13" i="67"/>
  <c r="U13" i="67" s="1"/>
  <c r="Q13" i="67"/>
  <c r="AN13" i="67"/>
  <c r="BI353" i="54"/>
  <c r="BF353" i="54"/>
  <c r="BE353" i="54"/>
  <c r="BH353" i="54"/>
  <c r="BG353" i="54"/>
  <c r="BF351" i="54"/>
  <c r="BG351" i="54"/>
  <c r="BH351" i="54"/>
  <c r="BE351" i="54"/>
  <c r="BF352" i="54"/>
  <c r="BH352" i="54"/>
  <c r="BE352" i="54"/>
  <c r="BG352" i="54"/>
  <c r="W14" i="67"/>
  <c r="BO331" i="54" l="1"/>
  <c r="BR333" i="54"/>
  <c r="BP331" i="54"/>
  <c r="BQ331" i="54"/>
  <c r="D6" i="57"/>
  <c r="BI331" i="54"/>
  <c r="BM331" i="54" s="1"/>
  <c r="BI333" i="54"/>
  <c r="BJ333" i="54" s="1"/>
  <c r="BI332" i="54"/>
  <c r="BK332" i="54" s="1"/>
  <c r="BR332" i="54"/>
  <c r="BQ332" i="54"/>
  <c r="BO332" i="54"/>
  <c r="BQ333" i="54"/>
  <c r="BO333" i="54"/>
  <c r="AO332" i="54"/>
  <c r="AR332" i="54" s="1"/>
  <c r="O14" i="67"/>
  <c r="S14" i="67" s="1"/>
  <c r="AP13" i="67"/>
  <c r="AT13" i="67" s="1"/>
  <c r="AU13" i="67" s="1"/>
  <c r="P14" i="67"/>
  <c r="X14" i="67"/>
  <c r="Y14" i="67" s="1"/>
  <c r="AM14" i="67"/>
  <c r="N15" i="67"/>
  <c r="R15" i="67" s="1"/>
  <c r="BI352" i="54"/>
  <c r="BK352" i="54" s="1"/>
  <c r="BI351" i="54"/>
  <c r="BJ351" i="54" s="1"/>
  <c r="AO352" i="54"/>
  <c r="AS352" i="54" s="1"/>
  <c r="BL353" i="54"/>
  <c r="BK353" i="54"/>
  <c r="BJ353" i="54"/>
  <c r="BM353" i="54"/>
  <c r="E6" i="57" l="1"/>
  <c r="BK333" i="54"/>
  <c r="BM333" i="54"/>
  <c r="BL331" i="54"/>
  <c r="BK331" i="54"/>
  <c r="BJ331" i="54"/>
  <c r="BL333" i="54"/>
  <c r="BJ332" i="54"/>
  <c r="BL332" i="54"/>
  <c r="BM332" i="54"/>
  <c r="BN353" i="54"/>
  <c r="BN351" i="54"/>
  <c r="BN352" i="54"/>
  <c r="AP332" i="54"/>
  <c r="AQ332" i="54"/>
  <c r="AO333" i="54"/>
  <c r="AS333" i="54" s="1"/>
  <c r="AS332" i="54"/>
  <c r="Q14" i="67"/>
  <c r="AN14" i="67"/>
  <c r="AY332" i="54"/>
  <c r="BC332" i="54" s="1"/>
  <c r="V15" i="67"/>
  <c r="AM15" i="67" s="1"/>
  <c r="T14" i="67"/>
  <c r="U14" i="67" s="1"/>
  <c r="AT332" i="54"/>
  <c r="AW332" i="54" s="1"/>
  <c r="AO334" i="54"/>
  <c r="AP334" i="54" s="1"/>
  <c r="AO14" i="67"/>
  <c r="AX13" i="67"/>
  <c r="CH13" i="67"/>
  <c r="CK13" i="67" s="1"/>
  <c r="AY13" i="67"/>
  <c r="AV13" i="67"/>
  <c r="AW13" i="67"/>
  <c r="BM352" i="54"/>
  <c r="BL352" i="54"/>
  <c r="BJ352" i="54"/>
  <c r="BM351" i="54"/>
  <c r="AR352" i="54"/>
  <c r="BK351" i="54"/>
  <c r="BL351" i="54"/>
  <c r="AO353" i="54"/>
  <c r="AQ353" i="54" s="1"/>
  <c r="AP352" i="54"/>
  <c r="AQ352" i="54"/>
  <c r="O15" i="67" l="1"/>
  <c r="S15" i="67" s="1"/>
  <c r="AQ333" i="54"/>
  <c r="BP351" i="54"/>
  <c r="BR351" i="54"/>
  <c r="BQ351" i="54"/>
  <c r="BO351" i="54"/>
  <c r="BO352" i="54"/>
  <c r="BQ352" i="54"/>
  <c r="BP352" i="54"/>
  <c r="BR352" i="54"/>
  <c r="BP353" i="54"/>
  <c r="BQ353" i="54"/>
  <c r="BO353" i="54"/>
  <c r="BR353" i="54"/>
  <c r="AR333" i="54"/>
  <c r="AP333" i="54"/>
  <c r="AP14" i="67"/>
  <c r="AT14" i="67" s="1"/>
  <c r="AY14" i="67" s="1"/>
  <c r="AZ332" i="54"/>
  <c r="BA332" i="54"/>
  <c r="BB332" i="54"/>
  <c r="X15" i="67"/>
  <c r="W15" i="67"/>
  <c r="AY333" i="54"/>
  <c r="BA333" i="54" s="1"/>
  <c r="AT352" i="54"/>
  <c r="AV352" i="54" s="1"/>
  <c r="D7" i="57"/>
  <c r="AU332" i="54"/>
  <c r="P15" i="67"/>
  <c r="AQ334" i="54"/>
  <c r="AX332" i="54"/>
  <c r="AV332" i="54"/>
  <c r="AS334" i="54"/>
  <c r="AR334" i="54"/>
  <c r="AP353" i="54"/>
  <c r="N16" i="67"/>
  <c r="AR353" i="54"/>
  <c r="AS353" i="54"/>
  <c r="AO354" i="54"/>
  <c r="AP354" i="54" s="1"/>
  <c r="AT333" i="54"/>
  <c r="AW333" i="54" s="1"/>
  <c r="BD335" i="54"/>
  <c r="AY352" i="54" l="1"/>
  <c r="BC333" i="54"/>
  <c r="BB333" i="54"/>
  <c r="AX352" i="54"/>
  <c r="AZ333" i="54"/>
  <c r="CH14" i="67"/>
  <c r="CK14" i="67" s="1"/>
  <c r="AY334" i="54"/>
  <c r="BA334" i="54" s="1"/>
  <c r="AW14" i="67"/>
  <c r="AU14" i="67"/>
  <c r="AX14" i="67"/>
  <c r="AV14" i="67"/>
  <c r="AO15" i="67"/>
  <c r="Y15" i="67"/>
  <c r="AN15" i="67"/>
  <c r="AT353" i="54"/>
  <c r="AU353" i="54" s="1"/>
  <c r="V16" i="67"/>
  <c r="AM16" i="67" s="1"/>
  <c r="AU352" i="54"/>
  <c r="AW352" i="54"/>
  <c r="T15" i="67"/>
  <c r="U15" i="67" s="1"/>
  <c r="Q15" i="67"/>
  <c r="BD334" i="54"/>
  <c r="BF334" i="54" s="1"/>
  <c r="BD336" i="54"/>
  <c r="BG336" i="54" s="1"/>
  <c r="AT334" i="54"/>
  <c r="AV334" i="54" s="1"/>
  <c r="X16" i="67"/>
  <c r="P16" i="67"/>
  <c r="R16" i="67"/>
  <c r="O16" i="67"/>
  <c r="S16" i="67" s="1"/>
  <c r="AQ354" i="54"/>
  <c r="AR354" i="54"/>
  <c r="AS354" i="54"/>
  <c r="AU333" i="54"/>
  <c r="AX333" i="54"/>
  <c r="AV333" i="54"/>
  <c r="BG335" i="54"/>
  <c r="BF335" i="54"/>
  <c r="BE335" i="54"/>
  <c r="BH335" i="54"/>
  <c r="AP15" i="67" l="1"/>
  <c r="AT15" i="67" s="1"/>
  <c r="CH15" i="67" s="1"/>
  <c r="CK15" i="67" s="1"/>
  <c r="W16" i="67"/>
  <c r="E7" i="57"/>
  <c r="BB352" i="54"/>
  <c r="BA352" i="54"/>
  <c r="AZ352" i="54"/>
  <c r="BC352" i="54"/>
  <c r="AY353" i="54"/>
  <c r="AX353" i="54"/>
  <c r="AT354" i="54"/>
  <c r="AW354" i="54" s="1"/>
  <c r="BB334" i="54"/>
  <c r="AZ334" i="54"/>
  <c r="BC334" i="54"/>
  <c r="Y16" i="67"/>
  <c r="AU334" i="54"/>
  <c r="AV353" i="54"/>
  <c r="AW353" i="54"/>
  <c r="BN335" i="54"/>
  <c r="BP335" i="54" s="1"/>
  <c r="BF336" i="54"/>
  <c r="BH334" i="54"/>
  <c r="BN334" i="54"/>
  <c r="BO334" i="54" s="1"/>
  <c r="BN336" i="54"/>
  <c r="BR336" i="54" s="1"/>
  <c r="BG334" i="54"/>
  <c r="BE334" i="54"/>
  <c r="AW334" i="54"/>
  <c r="BE336" i="54"/>
  <c r="BH336" i="54"/>
  <c r="AO16" i="67"/>
  <c r="AX334" i="54"/>
  <c r="AO335" i="54"/>
  <c r="AS335" i="54" s="1"/>
  <c r="T16" i="67"/>
  <c r="U16" i="67" s="1"/>
  <c r="Q16" i="67"/>
  <c r="AN16" i="67"/>
  <c r="BD356" i="54"/>
  <c r="AV354" i="54" l="1"/>
  <c r="AY354" i="54"/>
  <c r="AZ353" i="54"/>
  <c r="BA353" i="54"/>
  <c r="BC353" i="54"/>
  <c r="BB353" i="54"/>
  <c r="AX354" i="54"/>
  <c r="AU354" i="54"/>
  <c r="BO335" i="54"/>
  <c r="BQ334" i="54"/>
  <c r="BR335" i="54"/>
  <c r="BR334" i="54"/>
  <c r="BQ335" i="54"/>
  <c r="BP334" i="54"/>
  <c r="BQ336" i="54"/>
  <c r="BP336" i="54"/>
  <c r="AY15" i="67"/>
  <c r="AW15" i="67"/>
  <c r="AV15" i="67"/>
  <c r="AX15" i="67"/>
  <c r="AU15" i="67"/>
  <c r="BO336" i="54"/>
  <c r="AP16" i="67"/>
  <c r="AT16" i="67" s="1"/>
  <c r="AY16" i="67" s="1"/>
  <c r="AP335" i="54"/>
  <c r="AQ335" i="54"/>
  <c r="AR335" i="54"/>
  <c r="BD355" i="54"/>
  <c r="BE355" i="54" s="1"/>
  <c r="BD354" i="54"/>
  <c r="BE354" i="54" s="1"/>
  <c r="AO336" i="54"/>
  <c r="AP336" i="54" s="1"/>
  <c r="BN354" i="54"/>
  <c r="BI354" i="54"/>
  <c r="BG356" i="54"/>
  <c r="BE356" i="54"/>
  <c r="BH356" i="54"/>
  <c r="BF356" i="54"/>
  <c r="N17" i="67" l="1"/>
  <c r="V17" i="67"/>
  <c r="BC354" i="54"/>
  <c r="BB354" i="54"/>
  <c r="BA354" i="54"/>
  <c r="AZ354" i="54"/>
  <c r="AY335" i="54"/>
  <c r="BB335" i="54" s="1"/>
  <c r="BF355" i="54"/>
  <c r="BH355" i="54"/>
  <c r="BG355" i="54"/>
  <c r="BN356" i="54"/>
  <c r="BO356" i="54" s="1"/>
  <c r="AO337" i="54"/>
  <c r="AS337" i="54" s="1"/>
  <c r="CH16" i="67"/>
  <c r="CK16" i="67" s="1"/>
  <c r="AU16" i="67"/>
  <c r="AW16" i="67"/>
  <c r="AX16" i="67"/>
  <c r="AV16" i="67"/>
  <c r="BF354" i="54"/>
  <c r="BG354" i="54"/>
  <c r="BH354" i="54"/>
  <c r="BN355" i="54"/>
  <c r="BP355" i="54" s="1"/>
  <c r="AQ336" i="54"/>
  <c r="AR336" i="54"/>
  <c r="AS336" i="54"/>
  <c r="BK354" i="54"/>
  <c r="BL354" i="54"/>
  <c r="BM354" i="54"/>
  <c r="BJ354" i="54"/>
  <c r="BI355" i="54"/>
  <c r="BI356" i="54"/>
  <c r="BO354" i="54"/>
  <c r="BP354" i="54"/>
  <c r="BQ354" i="54"/>
  <c r="BR354" i="54"/>
  <c r="O17" i="67" l="1"/>
  <c r="X17" i="67"/>
  <c r="R17" i="67"/>
  <c r="AM17" i="67"/>
  <c r="W17" i="67"/>
  <c r="Y17" i="67" s="1"/>
  <c r="P17" i="67"/>
  <c r="T17" i="67" s="1"/>
  <c r="AZ335" i="54"/>
  <c r="AY336" i="54"/>
  <c r="BA336" i="54" s="1"/>
  <c r="BC335" i="54"/>
  <c r="BA335" i="54"/>
  <c r="BI334" i="54"/>
  <c r="BJ334" i="54" s="1"/>
  <c r="BI336" i="54"/>
  <c r="BM336" i="54" s="1"/>
  <c r="BI335" i="54"/>
  <c r="BK335" i="54" s="1"/>
  <c r="BR356" i="54"/>
  <c r="BQ356" i="54"/>
  <c r="BP356" i="54"/>
  <c r="AP337" i="54"/>
  <c r="AR337" i="54"/>
  <c r="AQ337" i="54"/>
  <c r="BO355" i="54"/>
  <c r="AO355" i="54"/>
  <c r="AR355" i="54" s="1"/>
  <c r="BR355" i="54"/>
  <c r="BQ355" i="54"/>
  <c r="AY355" i="54"/>
  <c r="BC355" i="54" s="1"/>
  <c r="AT355" i="54"/>
  <c r="AX355" i="54" s="1"/>
  <c r="BL356" i="54"/>
  <c r="BM356" i="54"/>
  <c r="BK356" i="54"/>
  <c r="BJ356" i="54"/>
  <c r="BL355" i="54"/>
  <c r="BJ355" i="54"/>
  <c r="BK355" i="54"/>
  <c r="BM355" i="54"/>
  <c r="BB336" i="54" l="1"/>
  <c r="Q17" i="67"/>
  <c r="AO17" i="67"/>
  <c r="S17" i="67"/>
  <c r="U17" i="67" s="1"/>
  <c r="AN17" i="67"/>
  <c r="AP17" i="67" s="1"/>
  <c r="AY337" i="54"/>
  <c r="BB337" i="54" s="1"/>
  <c r="BL334" i="54"/>
  <c r="BM335" i="54"/>
  <c r="BC336" i="54"/>
  <c r="AZ336" i="54"/>
  <c r="BJ336" i="54"/>
  <c r="BK336" i="54"/>
  <c r="BK334" i="54"/>
  <c r="BL336" i="54"/>
  <c r="BM334" i="54"/>
  <c r="BJ335" i="54"/>
  <c r="BL335" i="54"/>
  <c r="BA355" i="54"/>
  <c r="AP355" i="54"/>
  <c r="AS355" i="54"/>
  <c r="AQ355" i="54"/>
  <c r="AO356" i="54"/>
  <c r="AR356" i="54" s="1"/>
  <c r="AY356" i="54"/>
  <c r="AZ356" i="54" s="1"/>
  <c r="AZ355" i="54"/>
  <c r="BB355" i="54"/>
  <c r="AT356" i="54"/>
  <c r="AW356" i="54" s="1"/>
  <c r="AU355" i="54"/>
  <c r="AV355" i="54"/>
  <c r="AW355" i="54"/>
  <c r="AT17" i="67" l="1"/>
  <c r="AY17" i="67" s="1"/>
  <c r="V18" i="67"/>
  <c r="N18" i="67"/>
  <c r="BA337" i="54"/>
  <c r="AZ337" i="54"/>
  <c r="BC337" i="54"/>
  <c r="AT335" i="54"/>
  <c r="AV335" i="54" s="1"/>
  <c r="AS356" i="54"/>
  <c r="AP356" i="54"/>
  <c r="AQ356" i="54"/>
  <c r="BB356" i="54"/>
  <c r="AV356" i="54"/>
  <c r="BC356" i="54"/>
  <c r="BA356" i="54"/>
  <c r="AU356" i="54"/>
  <c r="AX356" i="54"/>
  <c r="AV17" i="67" l="1"/>
  <c r="AM18" i="67"/>
  <c r="R18" i="67"/>
  <c r="O18" i="67"/>
  <c r="W18" i="67"/>
  <c r="X18" i="67"/>
  <c r="P18" i="67"/>
  <c r="AW17" i="67"/>
  <c r="AX17" i="67"/>
  <c r="AU17" i="67"/>
  <c r="CH17" i="67"/>
  <c r="CK17" i="67" s="1"/>
  <c r="AW335" i="54"/>
  <c r="AX335" i="54"/>
  <c r="AT336" i="54"/>
  <c r="AV336" i="54" s="1"/>
  <c r="AU335" i="54"/>
  <c r="Y18" i="67" l="1"/>
  <c r="N19" i="67"/>
  <c r="V19" i="67"/>
  <c r="S18" i="67"/>
  <c r="AN18" i="67"/>
  <c r="Q18" i="67"/>
  <c r="T18" i="67"/>
  <c r="AO18" i="67"/>
  <c r="AT337" i="54"/>
  <c r="AX337" i="54" s="1"/>
  <c r="AU336" i="54"/>
  <c r="AX336" i="54"/>
  <c r="AW336" i="54"/>
  <c r="U18" i="67" l="1"/>
  <c r="AP18" i="67"/>
  <c r="AT18" i="67" s="1"/>
  <c r="AY18" i="67" s="1"/>
  <c r="W19" i="67"/>
  <c r="AM19" i="67"/>
  <c r="R19" i="67"/>
  <c r="O19" i="67"/>
  <c r="P19" i="67"/>
  <c r="X19" i="67"/>
  <c r="Y19" i="67" s="1"/>
  <c r="AW337" i="54"/>
  <c r="AV337" i="54"/>
  <c r="AU337" i="54"/>
  <c r="AV18" i="67" l="1"/>
  <c r="BD339" i="54"/>
  <c r="N20" i="67"/>
  <c r="V20" i="67"/>
  <c r="S19" i="67"/>
  <c r="AN19" i="67"/>
  <c r="BD337" i="54"/>
  <c r="BD338" i="54"/>
  <c r="Q19" i="67"/>
  <c r="AO19" i="67"/>
  <c r="T19" i="67"/>
  <c r="AP19" i="67"/>
  <c r="AU18" i="67"/>
  <c r="CH18" i="67"/>
  <c r="CK18" i="67" s="1"/>
  <c r="AX18" i="67"/>
  <c r="AW18" i="67"/>
  <c r="BI339" i="54"/>
  <c r="BI338" i="54"/>
  <c r="BI337" i="54"/>
  <c r="U19" i="67" l="1"/>
  <c r="BN337" i="54"/>
  <c r="X20" i="67"/>
  <c r="BN338" i="54"/>
  <c r="P20" i="67"/>
  <c r="BH338" i="54"/>
  <c r="BG338" i="54"/>
  <c r="BE338" i="54"/>
  <c r="BF338" i="54"/>
  <c r="O20" i="67"/>
  <c r="AT19" i="67"/>
  <c r="AY19" i="67" s="1"/>
  <c r="BE337" i="54"/>
  <c r="BG337" i="54"/>
  <c r="BF337" i="54"/>
  <c r="BH337" i="54"/>
  <c r="BN339" i="54"/>
  <c r="W20" i="67"/>
  <c r="Y20" i="67" s="1"/>
  <c r="AM20" i="67"/>
  <c r="Q20" i="67"/>
  <c r="R20" i="67"/>
  <c r="BH339" i="54"/>
  <c r="BE339" i="54"/>
  <c r="BG339" i="54"/>
  <c r="BF339" i="54"/>
  <c r="BK337" i="54"/>
  <c r="BM337" i="54"/>
  <c r="BJ337" i="54"/>
  <c r="BL337" i="54"/>
  <c r="AT338" i="54"/>
  <c r="BJ338" i="54"/>
  <c r="BL338" i="54"/>
  <c r="BK338" i="54"/>
  <c r="BM338" i="54"/>
  <c r="BK339" i="54"/>
  <c r="BL339" i="54"/>
  <c r="BJ339" i="54"/>
  <c r="BM339" i="54"/>
  <c r="AO338" i="54" l="1"/>
  <c r="S20" i="67"/>
  <c r="AN20" i="67"/>
  <c r="N21" i="67"/>
  <c r="T20" i="67"/>
  <c r="AO20" i="67"/>
  <c r="AP20" i="67" s="1"/>
  <c r="BP338" i="54"/>
  <c r="BR338" i="54"/>
  <c r="BQ338" i="54"/>
  <c r="BO338" i="54"/>
  <c r="V21" i="67"/>
  <c r="BR339" i="54"/>
  <c r="BO339" i="54"/>
  <c r="BQ339" i="54"/>
  <c r="BP339" i="54"/>
  <c r="AU19" i="67"/>
  <c r="CH19" i="67"/>
  <c r="CK19" i="67" s="1"/>
  <c r="AX19" i="67"/>
  <c r="AW19" i="67"/>
  <c r="AV19" i="67"/>
  <c r="AY338" i="54"/>
  <c r="BP337" i="54"/>
  <c r="BQ337" i="54"/>
  <c r="BO337" i="54"/>
  <c r="BR337" i="54"/>
  <c r="AX338" i="54"/>
  <c r="AV338" i="54"/>
  <c r="AW338" i="54"/>
  <c r="AU338" i="54"/>
  <c r="AT339" i="54"/>
  <c r="U20" i="67" l="1"/>
  <c r="AO339" i="54"/>
  <c r="AY339" i="54"/>
  <c r="W21" i="67"/>
  <c r="X21" i="67"/>
  <c r="D9" i="57"/>
  <c r="O21" i="67"/>
  <c r="P21" i="67"/>
  <c r="AM21" i="67"/>
  <c r="R21" i="67"/>
  <c r="BB338" i="54"/>
  <c r="AZ338" i="54"/>
  <c r="BA338" i="54"/>
  <c r="BC338" i="54"/>
  <c r="AT20" i="67"/>
  <c r="AY20" i="67" s="1"/>
  <c r="AS338" i="54"/>
  <c r="AR338" i="54"/>
  <c r="AP338" i="54"/>
  <c r="AQ338" i="54"/>
  <c r="F13" i="65"/>
  <c r="F24" i="65"/>
  <c r="F25" i="65"/>
  <c r="F14" i="65"/>
  <c r="D8" i="57"/>
  <c r="F19" i="65"/>
  <c r="F8" i="65"/>
  <c r="J8" i="65" s="1"/>
  <c r="M8" i="65" s="1"/>
  <c r="AT340" i="54"/>
  <c r="AW339" i="54"/>
  <c r="AU339" i="54"/>
  <c r="AX339" i="54"/>
  <c r="AV339" i="54"/>
  <c r="F12" i="65"/>
  <c r="F20" i="65"/>
  <c r="F23" i="65"/>
  <c r="F22" i="65"/>
  <c r="F9" i="65"/>
  <c r="F11" i="65"/>
  <c r="F10" i="65"/>
  <c r="F21" i="65"/>
  <c r="Q21" i="67" l="1"/>
  <c r="Y21" i="67"/>
  <c r="AP339" i="54"/>
  <c r="AQ339" i="54"/>
  <c r="AR339" i="54"/>
  <c r="AS339" i="54"/>
  <c r="BB339" i="54"/>
  <c r="BA339" i="54"/>
  <c r="BC339" i="54"/>
  <c r="AZ339" i="54"/>
  <c r="AO21" i="67"/>
  <c r="T21" i="67"/>
  <c r="S21" i="67"/>
  <c r="AN21" i="67"/>
  <c r="AP21" i="67" s="1"/>
  <c r="AX20" i="67"/>
  <c r="CH20" i="67"/>
  <c r="CK20" i="67" s="1"/>
  <c r="AU20" i="67"/>
  <c r="AW20" i="67"/>
  <c r="AV20" i="67"/>
  <c r="V22" i="67"/>
  <c r="N22" i="67"/>
  <c r="AY340" i="54"/>
  <c r="AO340" i="54"/>
  <c r="F8" i="57"/>
  <c r="F9" i="57"/>
  <c r="F7" i="57"/>
  <c r="F5" i="57"/>
  <c r="F6" i="57"/>
  <c r="GF84" i="65"/>
  <c r="GF88" i="65"/>
  <c r="GF92" i="65"/>
  <c r="GF96" i="65"/>
  <c r="GF100" i="65"/>
  <c r="GF104" i="65"/>
  <c r="GF108" i="65"/>
  <c r="GF112" i="65"/>
  <c r="GF116" i="65"/>
  <c r="GF120" i="65"/>
  <c r="GF85" i="65"/>
  <c r="GF89" i="65"/>
  <c r="GF93" i="65"/>
  <c r="GF97" i="65"/>
  <c r="GF101" i="65"/>
  <c r="GF105" i="65"/>
  <c r="GF109" i="65"/>
  <c r="GF113" i="65"/>
  <c r="GF117" i="65"/>
  <c r="GF121" i="65"/>
  <c r="GF86" i="65"/>
  <c r="GF90" i="65"/>
  <c r="GF94" i="65"/>
  <c r="GF98" i="65"/>
  <c r="GF102" i="65"/>
  <c r="GF106" i="65"/>
  <c r="GF110" i="65"/>
  <c r="GF114" i="65"/>
  <c r="GF118" i="65"/>
  <c r="GF87" i="65"/>
  <c r="GF91" i="65"/>
  <c r="GF95" i="65"/>
  <c r="GF99" i="65"/>
  <c r="GF103" i="65"/>
  <c r="GF107" i="65"/>
  <c r="GF111" i="65"/>
  <c r="GF115" i="65"/>
  <c r="GF119" i="65"/>
  <c r="J14" i="65"/>
  <c r="M14" i="65" s="1"/>
  <c r="J24" i="65"/>
  <c r="M24" i="65" s="1"/>
  <c r="CS22" i="65"/>
  <c r="G13" i="65"/>
  <c r="G24" i="65"/>
  <c r="E8" i="57"/>
  <c r="J13" i="65"/>
  <c r="M13" i="65" s="1"/>
  <c r="H24" i="65"/>
  <c r="H25" i="65"/>
  <c r="J25" i="65"/>
  <c r="M25" i="65" s="1"/>
  <c r="P8" i="65"/>
  <c r="S8" i="65" s="1"/>
  <c r="G8" i="65"/>
  <c r="K8" i="65" s="1"/>
  <c r="N8" i="65" s="1"/>
  <c r="G19" i="65"/>
  <c r="K19" i="65" s="1"/>
  <c r="N19" i="65" s="1"/>
  <c r="J19" i="65"/>
  <c r="M19" i="65" s="1"/>
  <c r="H19" i="65"/>
  <c r="L19" i="65" s="1"/>
  <c r="O19" i="65" s="1"/>
  <c r="AU340" i="54"/>
  <c r="AV340" i="54"/>
  <c r="AX340" i="54"/>
  <c r="AW340" i="54"/>
  <c r="J21" i="65"/>
  <c r="M21" i="65" s="1"/>
  <c r="J10" i="65"/>
  <c r="M10" i="65" s="1"/>
  <c r="H23" i="65"/>
  <c r="H20" i="65"/>
  <c r="H21" i="65"/>
  <c r="H22" i="65"/>
  <c r="G21" i="65"/>
  <c r="G11" i="65"/>
  <c r="G9" i="65"/>
  <c r="G22" i="65"/>
  <c r="G10" i="65"/>
  <c r="G20" i="65"/>
  <c r="J11" i="65"/>
  <c r="M11" i="65" s="1"/>
  <c r="J12" i="65"/>
  <c r="M12" i="65" s="1"/>
  <c r="J9" i="65"/>
  <c r="M9" i="65" s="1"/>
  <c r="J22" i="65"/>
  <c r="M22" i="65" s="1"/>
  <c r="J23" i="65"/>
  <c r="M23" i="65" s="1"/>
  <c r="J20" i="65"/>
  <c r="M20" i="65" s="1"/>
  <c r="AT21" i="67" l="1"/>
  <c r="AV21" i="67" s="1"/>
  <c r="U21" i="67"/>
  <c r="AR340" i="54"/>
  <c r="AS340" i="54"/>
  <c r="AP340" i="54"/>
  <c r="AQ340" i="54"/>
  <c r="D10" i="57"/>
  <c r="F15" i="65"/>
  <c r="J15" i="65" s="1"/>
  <c r="M15" i="65" s="1"/>
  <c r="GF368" i="65" s="1"/>
  <c r="F26" i="65"/>
  <c r="J26" i="65" s="1"/>
  <c r="M26" i="65" s="1"/>
  <c r="GF804" i="65" s="1"/>
  <c r="W22" i="67"/>
  <c r="CZ22" i="65"/>
  <c r="BA340" i="54"/>
  <c r="BC340" i="54"/>
  <c r="BB340" i="54"/>
  <c r="AZ340" i="54"/>
  <c r="AM22" i="67"/>
  <c r="R22" i="67"/>
  <c r="O22" i="67"/>
  <c r="P22" i="67"/>
  <c r="X22" i="67"/>
  <c r="Y22" i="67" s="1"/>
  <c r="GF204" i="65"/>
  <c r="GF208" i="65"/>
  <c r="GF212" i="65"/>
  <c r="GF216" i="65"/>
  <c r="GF220" i="65"/>
  <c r="GF224" i="65"/>
  <c r="GF228" i="65"/>
  <c r="GF232" i="65"/>
  <c r="GF236" i="65"/>
  <c r="GF240" i="65"/>
  <c r="GF205" i="65"/>
  <c r="GF209" i="65"/>
  <c r="GF213" i="65"/>
  <c r="GF217" i="65"/>
  <c r="GF221" i="65"/>
  <c r="GF225" i="65"/>
  <c r="GF229" i="65"/>
  <c r="GF233" i="65"/>
  <c r="GF237" i="65"/>
  <c r="GF206" i="65"/>
  <c r="GF210" i="65"/>
  <c r="GF214" i="65"/>
  <c r="GF218" i="65"/>
  <c r="GF222" i="65"/>
  <c r="GF226" i="65"/>
  <c r="GF230" i="65"/>
  <c r="GF234" i="65"/>
  <c r="GF238" i="65"/>
  <c r="GF203" i="65"/>
  <c r="GF207" i="65"/>
  <c r="GF211" i="65"/>
  <c r="GF215" i="65"/>
  <c r="GF219" i="65"/>
  <c r="GF223" i="65"/>
  <c r="GF227" i="65"/>
  <c r="GF231" i="65"/>
  <c r="GF235" i="65"/>
  <c r="GF239" i="65"/>
  <c r="GF596" i="65"/>
  <c r="GF600" i="65"/>
  <c r="GF604" i="65"/>
  <c r="GF608" i="65"/>
  <c r="GF612" i="65"/>
  <c r="GF616" i="65"/>
  <c r="GF620" i="65"/>
  <c r="GF624" i="65"/>
  <c r="GF628" i="65"/>
  <c r="GF632" i="65"/>
  <c r="GF636" i="65"/>
  <c r="GF597" i="65"/>
  <c r="GF601" i="65"/>
  <c r="GW601" i="65" s="1"/>
  <c r="GF605" i="65"/>
  <c r="GF609" i="65"/>
  <c r="GF613" i="65"/>
  <c r="GF617" i="65"/>
  <c r="GF621" i="65"/>
  <c r="GF625" i="65"/>
  <c r="GW625" i="65" s="1"/>
  <c r="GF629" i="65"/>
  <c r="GF633" i="65"/>
  <c r="GW633" i="65" s="1"/>
  <c r="GF637" i="65"/>
  <c r="GF598" i="65"/>
  <c r="GF602" i="65"/>
  <c r="GW602" i="65" s="1"/>
  <c r="GF606" i="65"/>
  <c r="GF610" i="65"/>
  <c r="GW610" i="65" s="1"/>
  <c r="GF614" i="65"/>
  <c r="GF618" i="65"/>
  <c r="GF622" i="65"/>
  <c r="GF626" i="65"/>
  <c r="GW626" i="65" s="1"/>
  <c r="GF630" i="65"/>
  <c r="GF634" i="65"/>
  <c r="GF595" i="65"/>
  <c r="GW595" i="65" s="1"/>
  <c r="GF599" i="65"/>
  <c r="GF603" i="65"/>
  <c r="GW603" i="65" s="1"/>
  <c r="GF607" i="65"/>
  <c r="GF611" i="65"/>
  <c r="GW611" i="65" s="1"/>
  <c r="GF615" i="65"/>
  <c r="GF619" i="65"/>
  <c r="GF623" i="65"/>
  <c r="GF627" i="65"/>
  <c r="GW627" i="65" s="1"/>
  <c r="GF631" i="65"/>
  <c r="GF635" i="65"/>
  <c r="GF520" i="65"/>
  <c r="GF524" i="65"/>
  <c r="GF528" i="65"/>
  <c r="GF532" i="65"/>
  <c r="GF536" i="65"/>
  <c r="GF540" i="65"/>
  <c r="GF544" i="65"/>
  <c r="GF548" i="65"/>
  <c r="GF552" i="65"/>
  <c r="GF556" i="65"/>
  <c r="GF521" i="65"/>
  <c r="GF525" i="65"/>
  <c r="GW525" i="65" s="1"/>
  <c r="GF529" i="65"/>
  <c r="GF533" i="65"/>
  <c r="GW533" i="65" s="1"/>
  <c r="GF537" i="65"/>
  <c r="GF541" i="65"/>
  <c r="GW541" i="65" s="1"/>
  <c r="GF545" i="65"/>
  <c r="GF549" i="65"/>
  <c r="GW549" i="65" s="1"/>
  <c r="GF553" i="65"/>
  <c r="GF522" i="65"/>
  <c r="GF526" i="65"/>
  <c r="GF530" i="65"/>
  <c r="GF534" i="65"/>
  <c r="GF538" i="65"/>
  <c r="GF542" i="65"/>
  <c r="GF546" i="65"/>
  <c r="GF550" i="65"/>
  <c r="GW550" i="65" s="1"/>
  <c r="GF554" i="65"/>
  <c r="GF519" i="65"/>
  <c r="GW519" i="65" s="1"/>
  <c r="GF523" i="65"/>
  <c r="GF527" i="65"/>
  <c r="GW527" i="65" s="1"/>
  <c r="GF531" i="65"/>
  <c r="GF535" i="65"/>
  <c r="GF539" i="65"/>
  <c r="GF543" i="65"/>
  <c r="GW543" i="65" s="1"/>
  <c r="GF547" i="65"/>
  <c r="GF551" i="65"/>
  <c r="GF555" i="65"/>
  <c r="GI87" i="65"/>
  <c r="GI91" i="65"/>
  <c r="GI95" i="65"/>
  <c r="GI99" i="65"/>
  <c r="GI103" i="65"/>
  <c r="GI107" i="65"/>
  <c r="GI111" i="65"/>
  <c r="GI115" i="65"/>
  <c r="GI85" i="65"/>
  <c r="GI89" i="65"/>
  <c r="GI93" i="65"/>
  <c r="GI97" i="65"/>
  <c r="GI101" i="65"/>
  <c r="GI105" i="65"/>
  <c r="GI109" i="65"/>
  <c r="GI113" i="65"/>
  <c r="GI117" i="65"/>
  <c r="GI121" i="65"/>
  <c r="GI86" i="65"/>
  <c r="GI90" i="65"/>
  <c r="GI94" i="65"/>
  <c r="GI98" i="65"/>
  <c r="GI102" i="65"/>
  <c r="GI106" i="65"/>
  <c r="GI110" i="65"/>
  <c r="GI114" i="65"/>
  <c r="GI118" i="65"/>
  <c r="GI92" i="65"/>
  <c r="GI108" i="65"/>
  <c r="GI120" i="65"/>
  <c r="GI96" i="65"/>
  <c r="GI112" i="65"/>
  <c r="GI84" i="65"/>
  <c r="GI100" i="65"/>
  <c r="GI116" i="65"/>
  <c r="GI88" i="65"/>
  <c r="GI104" i="65"/>
  <c r="GI119" i="65"/>
  <c r="GF124" i="65"/>
  <c r="GF128" i="65"/>
  <c r="GF132" i="65"/>
  <c r="GF136" i="65"/>
  <c r="GF140" i="65"/>
  <c r="GF144" i="65"/>
  <c r="GF148" i="65"/>
  <c r="GF152" i="65"/>
  <c r="GF156" i="65"/>
  <c r="GF125" i="65"/>
  <c r="GF129" i="65"/>
  <c r="GF133" i="65"/>
  <c r="GF137" i="65"/>
  <c r="GF141" i="65"/>
  <c r="GF145" i="65"/>
  <c r="GF149" i="65"/>
  <c r="GF153" i="65"/>
  <c r="GF157" i="65"/>
  <c r="GF122" i="65"/>
  <c r="GF126" i="65"/>
  <c r="GF130" i="65"/>
  <c r="GF134" i="65"/>
  <c r="GF138" i="65"/>
  <c r="GF142" i="65"/>
  <c r="GF146" i="65"/>
  <c r="GF150" i="65"/>
  <c r="GF154" i="65"/>
  <c r="GF158" i="65"/>
  <c r="GF123" i="65"/>
  <c r="GF127" i="65"/>
  <c r="GF131" i="65"/>
  <c r="GF135" i="65"/>
  <c r="GF139" i="65"/>
  <c r="GF143" i="65"/>
  <c r="GF147" i="65"/>
  <c r="GF151" i="65"/>
  <c r="GF155" i="65"/>
  <c r="GF159" i="65"/>
  <c r="GF160" i="65"/>
  <c r="GF164" i="65"/>
  <c r="GF168" i="65"/>
  <c r="GF172" i="65"/>
  <c r="GF176" i="65"/>
  <c r="GF180" i="65"/>
  <c r="GF184" i="65"/>
  <c r="GF188" i="65"/>
  <c r="GF192" i="65"/>
  <c r="GF196" i="65"/>
  <c r="GF200" i="65"/>
  <c r="GF161" i="65"/>
  <c r="GF165" i="65"/>
  <c r="GF169" i="65"/>
  <c r="GF173" i="65"/>
  <c r="GF177" i="65"/>
  <c r="GF181" i="65"/>
  <c r="GF185" i="65"/>
  <c r="GF189" i="65"/>
  <c r="GF193" i="65"/>
  <c r="GF197" i="65"/>
  <c r="GF201" i="65"/>
  <c r="GF162" i="65"/>
  <c r="GF166" i="65"/>
  <c r="GF170" i="65"/>
  <c r="GF174" i="65"/>
  <c r="GF178" i="65"/>
  <c r="GF182" i="65"/>
  <c r="GF186" i="65"/>
  <c r="GF190" i="65"/>
  <c r="GF194" i="65"/>
  <c r="GF198" i="65"/>
  <c r="GF202" i="65"/>
  <c r="GF163" i="65"/>
  <c r="GF167" i="65"/>
  <c r="GF171" i="65"/>
  <c r="GF175" i="65"/>
  <c r="GF179" i="65"/>
  <c r="GF183" i="65"/>
  <c r="GF187" i="65"/>
  <c r="GF191" i="65"/>
  <c r="GF195" i="65"/>
  <c r="GF199" i="65"/>
  <c r="GG521" i="65"/>
  <c r="GW521" i="65" s="1"/>
  <c r="GG525" i="65"/>
  <c r="GZ525" i="65" s="1"/>
  <c r="GG529" i="65"/>
  <c r="GW529" i="65" s="1"/>
  <c r="GG533" i="65"/>
  <c r="GZ533" i="65" s="1"/>
  <c r="GG537" i="65"/>
  <c r="GW537" i="65" s="1"/>
  <c r="GG541" i="65"/>
  <c r="GZ541" i="65" s="1"/>
  <c r="GG520" i="65"/>
  <c r="GW520" i="65" s="1"/>
  <c r="GG526" i="65"/>
  <c r="GG531" i="65"/>
  <c r="GG536" i="65"/>
  <c r="GW536" i="65" s="1"/>
  <c r="GG542" i="65"/>
  <c r="GG546" i="65"/>
  <c r="GW546" i="65" s="1"/>
  <c r="GG550" i="65"/>
  <c r="GG554" i="65"/>
  <c r="GW554" i="65" s="1"/>
  <c r="GG522" i="65"/>
  <c r="GW522" i="65" s="1"/>
  <c r="GG527" i="65"/>
  <c r="GG532" i="65"/>
  <c r="GG538" i="65"/>
  <c r="GW538" i="65" s="1"/>
  <c r="GG543" i="65"/>
  <c r="GG547" i="65"/>
  <c r="GG551" i="65"/>
  <c r="GG555" i="65"/>
  <c r="GG523" i="65"/>
  <c r="GG528" i="65"/>
  <c r="GW528" i="65" s="1"/>
  <c r="GG534" i="65"/>
  <c r="GG539" i="65"/>
  <c r="GG544" i="65"/>
  <c r="GW544" i="65" s="1"/>
  <c r="GG548" i="65"/>
  <c r="GG552" i="65"/>
  <c r="GW552" i="65" s="1"/>
  <c r="GG556" i="65"/>
  <c r="GG519" i="65"/>
  <c r="GG524" i="65"/>
  <c r="GG530" i="65"/>
  <c r="GG535" i="65"/>
  <c r="GG540" i="65"/>
  <c r="GG545" i="65"/>
  <c r="GW545" i="65" s="1"/>
  <c r="GG549" i="65"/>
  <c r="GZ549" i="65" s="1"/>
  <c r="GG553" i="65"/>
  <c r="GW553" i="65" s="1"/>
  <c r="P25" i="65"/>
  <c r="S25" i="65" s="1"/>
  <c r="EO25" i="65" s="1"/>
  <c r="GF760" i="65"/>
  <c r="GF764" i="65"/>
  <c r="GW764" i="65" s="1"/>
  <c r="GF768" i="65"/>
  <c r="GF772" i="65"/>
  <c r="GW772" i="65" s="1"/>
  <c r="GF776" i="65"/>
  <c r="GF780" i="65"/>
  <c r="GW780" i="65" s="1"/>
  <c r="GF784" i="65"/>
  <c r="GF788" i="65"/>
  <c r="GW788" i="65" s="1"/>
  <c r="GF792" i="65"/>
  <c r="GF757" i="65"/>
  <c r="GW757" i="65" s="1"/>
  <c r="GF761" i="65"/>
  <c r="GF765" i="65"/>
  <c r="GW765" i="65" s="1"/>
  <c r="GF769" i="65"/>
  <c r="GF773" i="65"/>
  <c r="GW773" i="65" s="1"/>
  <c r="GF777" i="65"/>
  <c r="GF781" i="65"/>
  <c r="GW781" i="65" s="1"/>
  <c r="GF785" i="65"/>
  <c r="GF789" i="65"/>
  <c r="GW789" i="65" s="1"/>
  <c r="GF793" i="65"/>
  <c r="GF758" i="65"/>
  <c r="GF762" i="65"/>
  <c r="GF766" i="65"/>
  <c r="GF770" i="65"/>
  <c r="GF774" i="65"/>
  <c r="GF778" i="65"/>
  <c r="GF782" i="65"/>
  <c r="GF786" i="65"/>
  <c r="GF790" i="65"/>
  <c r="GF794" i="65"/>
  <c r="GF759" i="65"/>
  <c r="GF763" i="65"/>
  <c r="GW763" i="65" s="1"/>
  <c r="GF767" i="65"/>
  <c r="GF771" i="65"/>
  <c r="GW771" i="65" s="1"/>
  <c r="GF775" i="65"/>
  <c r="GF779" i="65"/>
  <c r="GW779" i="65" s="1"/>
  <c r="GF783" i="65"/>
  <c r="GF787" i="65"/>
  <c r="GW787" i="65" s="1"/>
  <c r="GF791" i="65"/>
  <c r="P13" i="65"/>
  <c r="S13" i="65" s="1"/>
  <c r="EO13" i="65" s="1"/>
  <c r="GF280" i="65"/>
  <c r="GF284" i="65"/>
  <c r="GF288" i="65"/>
  <c r="GF292" i="65"/>
  <c r="GF296" i="65"/>
  <c r="GF300" i="65"/>
  <c r="GF304" i="65"/>
  <c r="GF308" i="65"/>
  <c r="GF312" i="65"/>
  <c r="GF316" i="65"/>
  <c r="GF320" i="65"/>
  <c r="GF281" i="65"/>
  <c r="GF285" i="65"/>
  <c r="GF289" i="65"/>
  <c r="GF293" i="65"/>
  <c r="GF297" i="65"/>
  <c r="GF301" i="65"/>
  <c r="GF305" i="65"/>
  <c r="GF309" i="65"/>
  <c r="GF313" i="65"/>
  <c r="GF317" i="65"/>
  <c r="GF321" i="65"/>
  <c r="GF282" i="65"/>
  <c r="GF286" i="65"/>
  <c r="GF290" i="65"/>
  <c r="GF294" i="65"/>
  <c r="GF298" i="65"/>
  <c r="GF302" i="65"/>
  <c r="GF306" i="65"/>
  <c r="GF310" i="65"/>
  <c r="GF314" i="65"/>
  <c r="GF318" i="65"/>
  <c r="GF279" i="65"/>
  <c r="GF283" i="65"/>
  <c r="GF287" i="65"/>
  <c r="GF291" i="65"/>
  <c r="GF295" i="65"/>
  <c r="GF299" i="65"/>
  <c r="GF303" i="65"/>
  <c r="GF307" i="65"/>
  <c r="GF311" i="65"/>
  <c r="GF315" i="65"/>
  <c r="GF319" i="65"/>
  <c r="P24" i="65"/>
  <c r="S24" i="65" s="1"/>
  <c r="EO24" i="65" s="1"/>
  <c r="GF716" i="65"/>
  <c r="GF720" i="65"/>
  <c r="GW720" i="65" s="1"/>
  <c r="GF724" i="65"/>
  <c r="GF728" i="65"/>
  <c r="GW728" i="65" s="1"/>
  <c r="GF732" i="65"/>
  <c r="GF736" i="65"/>
  <c r="GW736" i="65" s="1"/>
  <c r="GF740" i="65"/>
  <c r="GF744" i="65"/>
  <c r="GW744" i="65" s="1"/>
  <c r="GF748" i="65"/>
  <c r="GF752" i="65"/>
  <c r="GW752" i="65" s="1"/>
  <c r="GF756" i="65"/>
  <c r="GW756" i="65" s="1"/>
  <c r="GF717" i="65"/>
  <c r="GF721" i="65"/>
  <c r="GW721" i="65" s="1"/>
  <c r="GF725" i="65"/>
  <c r="GF729" i="65"/>
  <c r="GW729" i="65" s="1"/>
  <c r="GF733" i="65"/>
  <c r="GF737" i="65"/>
  <c r="GW737" i="65" s="1"/>
  <c r="GF741" i="65"/>
  <c r="GF745" i="65"/>
  <c r="GW745" i="65" s="1"/>
  <c r="GF749" i="65"/>
  <c r="GF753" i="65"/>
  <c r="GF714" i="65"/>
  <c r="GW714" i="65" s="1"/>
  <c r="GF718" i="65"/>
  <c r="GF722" i="65"/>
  <c r="GW722" i="65" s="1"/>
  <c r="GF726" i="65"/>
  <c r="GF730" i="65"/>
  <c r="GW730" i="65" s="1"/>
  <c r="GF734" i="65"/>
  <c r="GF738" i="65"/>
  <c r="GW738" i="65" s="1"/>
  <c r="GF742" i="65"/>
  <c r="GF746" i="65"/>
  <c r="GW746" i="65" s="1"/>
  <c r="GF750" i="65"/>
  <c r="GW750" i="65" s="1"/>
  <c r="GF754" i="65"/>
  <c r="GF715" i="65"/>
  <c r="GF719" i="65"/>
  <c r="GF723" i="65"/>
  <c r="GF727" i="65"/>
  <c r="GF731" i="65"/>
  <c r="GF735" i="65"/>
  <c r="GF739" i="65"/>
  <c r="GF743" i="65"/>
  <c r="GF747" i="65"/>
  <c r="GF751" i="65"/>
  <c r="GW751" i="65" s="1"/>
  <c r="GF755" i="65"/>
  <c r="GW755" i="65" s="1"/>
  <c r="GF560" i="65"/>
  <c r="GF564" i="65"/>
  <c r="GW564" i="65" s="1"/>
  <c r="GF568" i="65"/>
  <c r="GF572" i="65"/>
  <c r="GW572" i="65" s="1"/>
  <c r="GF576" i="65"/>
  <c r="GF580" i="65"/>
  <c r="GW580" i="65" s="1"/>
  <c r="GF584" i="65"/>
  <c r="GF588" i="65"/>
  <c r="GW588" i="65" s="1"/>
  <c r="GF592" i="65"/>
  <c r="GF557" i="65"/>
  <c r="GW557" i="65" s="1"/>
  <c r="GF561" i="65"/>
  <c r="GF565" i="65"/>
  <c r="GW565" i="65" s="1"/>
  <c r="GF569" i="65"/>
  <c r="GF573" i="65"/>
  <c r="GW573" i="65" s="1"/>
  <c r="GF577" i="65"/>
  <c r="GF581" i="65"/>
  <c r="GW581" i="65" s="1"/>
  <c r="GF585" i="65"/>
  <c r="GF589" i="65"/>
  <c r="GW589" i="65" s="1"/>
  <c r="GF593" i="65"/>
  <c r="GW593" i="65" s="1"/>
  <c r="GF558" i="65"/>
  <c r="GF562" i="65"/>
  <c r="GF566" i="65"/>
  <c r="GF570" i="65"/>
  <c r="GF574" i="65"/>
  <c r="GF578" i="65"/>
  <c r="GF582" i="65"/>
  <c r="GF586" i="65"/>
  <c r="GF590" i="65"/>
  <c r="GF594" i="65"/>
  <c r="GW594" i="65" s="1"/>
  <c r="GF559" i="65"/>
  <c r="GF563" i="65"/>
  <c r="GW563" i="65" s="1"/>
  <c r="GF567" i="65"/>
  <c r="GF571" i="65"/>
  <c r="GW571" i="65" s="1"/>
  <c r="GF575" i="65"/>
  <c r="GF579" i="65"/>
  <c r="GW579" i="65" s="1"/>
  <c r="GF583" i="65"/>
  <c r="GF587" i="65"/>
  <c r="GW587" i="65" s="1"/>
  <c r="GF591" i="65"/>
  <c r="GH520" i="65"/>
  <c r="GH524" i="65"/>
  <c r="GW524" i="65" s="1"/>
  <c r="GH528" i="65"/>
  <c r="GH532" i="65"/>
  <c r="GW532" i="65" s="1"/>
  <c r="GH536" i="65"/>
  <c r="GH540" i="65"/>
  <c r="GW540" i="65" s="1"/>
  <c r="GH544" i="65"/>
  <c r="GH548" i="65"/>
  <c r="GW548" i="65" s="1"/>
  <c r="GH552" i="65"/>
  <c r="GH556" i="65"/>
  <c r="GW556" i="65" s="1"/>
  <c r="GH521" i="65"/>
  <c r="GZ521" i="65" s="1"/>
  <c r="GH525" i="65"/>
  <c r="GH529" i="65"/>
  <c r="GZ529" i="65" s="1"/>
  <c r="GH533" i="65"/>
  <c r="GH537" i="65"/>
  <c r="GZ537" i="65" s="1"/>
  <c r="GH541" i="65"/>
  <c r="GH545" i="65"/>
  <c r="GZ545" i="65" s="1"/>
  <c r="GH549" i="65"/>
  <c r="GH553" i="65"/>
  <c r="GZ553" i="65" s="1"/>
  <c r="GH523" i="65"/>
  <c r="GW523" i="65" s="1"/>
  <c r="GH531" i="65"/>
  <c r="GW531" i="65" s="1"/>
  <c r="GH539" i="65"/>
  <c r="GW539" i="65" s="1"/>
  <c r="GH547" i="65"/>
  <c r="GW547" i="65" s="1"/>
  <c r="GH555" i="65"/>
  <c r="GW555" i="65" s="1"/>
  <c r="GH526" i="65"/>
  <c r="GZ526" i="65" s="1"/>
  <c r="GH534" i="65"/>
  <c r="GZ534" i="65" s="1"/>
  <c r="GH542" i="65"/>
  <c r="GZ542" i="65" s="1"/>
  <c r="GH550" i="65"/>
  <c r="GZ550" i="65" s="1"/>
  <c r="GH519" i="65"/>
  <c r="GH527" i="65"/>
  <c r="GH535" i="65"/>
  <c r="GH543" i="65"/>
  <c r="GH551" i="65"/>
  <c r="GH522" i="65"/>
  <c r="GH530" i="65"/>
  <c r="GH538" i="65"/>
  <c r="GH546" i="65"/>
  <c r="GH554" i="65"/>
  <c r="GG86" i="65"/>
  <c r="GG90" i="65"/>
  <c r="GG94" i="65"/>
  <c r="GG98" i="65"/>
  <c r="GG102" i="65"/>
  <c r="GG106" i="65"/>
  <c r="GG110" i="65"/>
  <c r="GG114" i="65"/>
  <c r="GG118" i="65"/>
  <c r="GG87" i="65"/>
  <c r="GG91" i="65"/>
  <c r="GG95" i="65"/>
  <c r="GG99" i="65"/>
  <c r="GG103" i="65"/>
  <c r="GG107" i="65"/>
  <c r="GG111" i="65"/>
  <c r="GG115" i="65"/>
  <c r="GG119" i="65"/>
  <c r="GG84" i="65"/>
  <c r="GG88" i="65"/>
  <c r="GG92" i="65"/>
  <c r="GG96" i="65"/>
  <c r="GG100" i="65"/>
  <c r="GG104" i="65"/>
  <c r="GG108" i="65"/>
  <c r="GG112" i="65"/>
  <c r="GG116" i="65"/>
  <c r="GG120" i="65"/>
  <c r="GG85" i="65"/>
  <c r="GG89" i="65"/>
  <c r="GG93" i="65"/>
  <c r="GG97" i="65"/>
  <c r="GG101" i="65"/>
  <c r="GG105" i="65"/>
  <c r="GG109" i="65"/>
  <c r="GG113" i="65"/>
  <c r="GG117" i="65"/>
  <c r="GG121" i="65"/>
  <c r="GF380" i="65"/>
  <c r="GF396" i="65"/>
  <c r="GF373" i="65"/>
  <c r="P14" i="65"/>
  <c r="S14" i="65" s="1"/>
  <c r="EO14" i="65" s="1"/>
  <c r="GF324" i="65"/>
  <c r="GF328" i="65"/>
  <c r="GF332" i="65"/>
  <c r="GF336" i="65"/>
  <c r="GF340" i="65"/>
  <c r="GF344" i="65"/>
  <c r="GF348" i="65"/>
  <c r="GF352" i="65"/>
  <c r="GF356" i="65"/>
  <c r="GF325" i="65"/>
  <c r="GF329" i="65"/>
  <c r="GF333" i="65"/>
  <c r="GF337" i="65"/>
  <c r="GF341" i="65"/>
  <c r="GF345" i="65"/>
  <c r="GF349" i="65"/>
  <c r="GF353" i="65"/>
  <c r="GF357" i="65"/>
  <c r="GF322" i="65"/>
  <c r="GF326" i="65"/>
  <c r="GF330" i="65"/>
  <c r="GF334" i="65"/>
  <c r="GF338" i="65"/>
  <c r="GF342" i="65"/>
  <c r="GF346" i="65"/>
  <c r="GF350" i="65"/>
  <c r="GF354" i="65"/>
  <c r="GF358" i="65"/>
  <c r="GF323" i="65"/>
  <c r="GF327" i="65"/>
  <c r="GF331" i="65"/>
  <c r="GF335" i="65"/>
  <c r="GF339" i="65"/>
  <c r="GF343" i="65"/>
  <c r="GF347" i="65"/>
  <c r="GF351" i="65"/>
  <c r="GF355" i="65"/>
  <c r="GF359" i="65"/>
  <c r="GF676" i="65"/>
  <c r="GW676" i="65" s="1"/>
  <c r="GF680" i="65"/>
  <c r="GF684" i="65"/>
  <c r="GW684" i="65" s="1"/>
  <c r="GF688" i="65"/>
  <c r="GF692" i="65"/>
  <c r="GW692" i="65" s="1"/>
  <c r="GF696" i="65"/>
  <c r="GF700" i="65"/>
  <c r="GW700" i="65" s="1"/>
  <c r="GF704" i="65"/>
  <c r="GF708" i="65"/>
  <c r="GW708" i="65" s="1"/>
  <c r="GF712" i="65"/>
  <c r="GF677" i="65"/>
  <c r="GF681" i="65"/>
  <c r="GF685" i="65"/>
  <c r="GF689" i="65"/>
  <c r="GF693" i="65"/>
  <c r="GF697" i="65"/>
  <c r="GF701" i="65"/>
  <c r="GF705" i="65"/>
  <c r="GF709" i="65"/>
  <c r="GF713" i="65"/>
  <c r="GF678" i="65"/>
  <c r="GF682" i="65"/>
  <c r="GW682" i="65" s="1"/>
  <c r="GF686" i="65"/>
  <c r="GF690" i="65"/>
  <c r="GW690" i="65" s="1"/>
  <c r="GF694" i="65"/>
  <c r="GF698" i="65"/>
  <c r="GW698" i="65" s="1"/>
  <c r="GF702" i="65"/>
  <c r="GF706" i="65"/>
  <c r="GW706" i="65" s="1"/>
  <c r="GF710" i="65"/>
  <c r="GF679" i="65"/>
  <c r="GF683" i="65"/>
  <c r="GW683" i="65" s="1"/>
  <c r="GF687" i="65"/>
  <c r="GF691" i="65"/>
  <c r="GW691" i="65" s="1"/>
  <c r="GF695" i="65"/>
  <c r="GF699" i="65"/>
  <c r="GW699" i="65" s="1"/>
  <c r="GF703" i="65"/>
  <c r="GF707" i="65"/>
  <c r="GW707" i="65" s="1"/>
  <c r="GF711" i="65"/>
  <c r="GF640" i="65"/>
  <c r="GF644" i="65"/>
  <c r="GW644" i="65" s="1"/>
  <c r="GF648" i="65"/>
  <c r="GF652" i="65"/>
  <c r="GW652" i="65" s="1"/>
  <c r="GF656" i="65"/>
  <c r="GF660" i="65"/>
  <c r="GW660" i="65" s="1"/>
  <c r="GF664" i="65"/>
  <c r="GF668" i="65"/>
  <c r="GW668" i="65" s="1"/>
  <c r="GF672" i="65"/>
  <c r="GF641" i="65"/>
  <c r="GF645" i="65"/>
  <c r="GW645" i="65" s="1"/>
  <c r="GF649" i="65"/>
  <c r="GF653" i="65"/>
  <c r="GW653" i="65" s="1"/>
  <c r="GF657" i="65"/>
  <c r="GF661" i="65"/>
  <c r="GW661" i="65" s="1"/>
  <c r="GF665" i="65"/>
  <c r="GF669" i="65"/>
  <c r="GW669" i="65" s="1"/>
  <c r="GF673" i="65"/>
  <c r="GF638" i="65"/>
  <c r="GW638" i="65" s="1"/>
  <c r="GF642" i="65"/>
  <c r="GF646" i="65"/>
  <c r="GW646" i="65" s="1"/>
  <c r="GF650" i="65"/>
  <c r="GF654" i="65"/>
  <c r="GW654" i="65" s="1"/>
  <c r="GF658" i="65"/>
  <c r="GF662" i="65"/>
  <c r="GW662" i="65" s="1"/>
  <c r="GF666" i="65"/>
  <c r="GF670" i="65"/>
  <c r="GW670" i="65" s="1"/>
  <c r="GF674" i="65"/>
  <c r="GW674" i="65" s="1"/>
  <c r="GF639" i="65"/>
  <c r="GF643" i="65"/>
  <c r="GF647" i="65"/>
  <c r="GF651" i="65"/>
  <c r="GF655" i="65"/>
  <c r="GF659" i="65"/>
  <c r="GF663" i="65"/>
  <c r="GF667" i="65"/>
  <c r="GF671" i="65"/>
  <c r="GF675" i="65"/>
  <c r="GW675" i="65" s="1"/>
  <c r="GF244" i="65"/>
  <c r="GF248" i="65"/>
  <c r="GF252" i="65"/>
  <c r="GF256" i="65"/>
  <c r="GF260" i="65"/>
  <c r="GF264" i="65"/>
  <c r="GF268" i="65"/>
  <c r="GF272" i="65"/>
  <c r="GF276" i="65"/>
  <c r="GF241" i="65"/>
  <c r="GF245" i="65"/>
  <c r="GF249" i="65"/>
  <c r="GF253" i="65"/>
  <c r="GF257" i="65"/>
  <c r="GF261" i="65"/>
  <c r="GF265" i="65"/>
  <c r="GF269" i="65"/>
  <c r="GF273" i="65"/>
  <c r="GF277" i="65"/>
  <c r="GF242" i="65"/>
  <c r="GF246" i="65"/>
  <c r="GF250" i="65"/>
  <c r="GF254" i="65"/>
  <c r="GF258" i="65"/>
  <c r="GF262" i="65"/>
  <c r="GF266" i="65"/>
  <c r="GF270" i="65"/>
  <c r="GF274" i="65"/>
  <c r="GF278" i="65"/>
  <c r="GF243" i="65"/>
  <c r="GF247" i="65"/>
  <c r="GF251" i="65"/>
  <c r="GF255" i="65"/>
  <c r="GF259" i="65"/>
  <c r="GF263" i="65"/>
  <c r="GF267" i="65"/>
  <c r="GF271" i="65"/>
  <c r="GF275" i="65"/>
  <c r="G12" i="65"/>
  <c r="K12" i="65" s="1"/>
  <c r="N12" i="65" s="1"/>
  <c r="E9" i="57"/>
  <c r="G25" i="65"/>
  <c r="L25" i="65"/>
  <c r="O25" i="65" s="1"/>
  <c r="K24" i="65"/>
  <c r="N24" i="65" s="1"/>
  <c r="L24" i="65"/>
  <c r="O24" i="65" s="1"/>
  <c r="G14" i="65"/>
  <c r="K13" i="65"/>
  <c r="N13" i="65" s="1"/>
  <c r="GW530" i="65"/>
  <c r="Q8" i="65"/>
  <c r="T8" i="65" s="1"/>
  <c r="P9" i="65"/>
  <c r="S9" i="65" s="1"/>
  <c r="P10" i="65"/>
  <c r="S10" i="65" s="1"/>
  <c r="P12" i="65"/>
  <c r="S12" i="65" s="1"/>
  <c r="P11" i="65"/>
  <c r="S11" i="65" s="1"/>
  <c r="GW619" i="65"/>
  <c r="GW618" i="65"/>
  <c r="GW617" i="65"/>
  <c r="GW609" i="65"/>
  <c r="GW534" i="65"/>
  <c r="GW542" i="65"/>
  <c r="GW526" i="65"/>
  <c r="GW551" i="65"/>
  <c r="GW535" i="65"/>
  <c r="EO8" i="65"/>
  <c r="P19" i="65"/>
  <c r="S19" i="65" s="1"/>
  <c r="R19" i="65"/>
  <c r="U19" i="65" s="1"/>
  <c r="Q19" i="65"/>
  <c r="T19" i="65" s="1"/>
  <c r="G23" i="65"/>
  <c r="K23" i="65" s="1"/>
  <c r="N23" i="65" s="1"/>
  <c r="P22" i="65"/>
  <c r="S22" i="65" s="1"/>
  <c r="BC20" i="67"/>
  <c r="BC19" i="67"/>
  <c r="BC21" i="67"/>
  <c r="P20" i="65"/>
  <c r="S20" i="65" s="1"/>
  <c r="BC15" i="67"/>
  <c r="BC14" i="67"/>
  <c r="BC13" i="67"/>
  <c r="P21" i="65"/>
  <c r="S21" i="65" s="1"/>
  <c r="BC16" i="67"/>
  <c r="BC18" i="67"/>
  <c r="BC17" i="67"/>
  <c r="P23" i="65"/>
  <c r="S23" i="65" s="1"/>
  <c r="BC23" i="67"/>
  <c r="BC22" i="67"/>
  <c r="K10" i="65"/>
  <c r="N10" i="65" s="1"/>
  <c r="K22" i="65"/>
  <c r="N22" i="65" s="1"/>
  <c r="K9" i="65"/>
  <c r="N9" i="65" s="1"/>
  <c r="K11" i="65"/>
  <c r="N11" i="65" s="1"/>
  <c r="L20" i="65"/>
  <c r="O20" i="65" s="1"/>
  <c r="K21" i="65"/>
  <c r="N21" i="65" s="1"/>
  <c r="L23" i="65"/>
  <c r="O23" i="65" s="1"/>
  <c r="L22" i="65"/>
  <c r="O22" i="65" s="1"/>
  <c r="K20" i="65"/>
  <c r="N20" i="65" s="1"/>
  <c r="L21" i="65"/>
  <c r="O21" i="65" s="1"/>
  <c r="GF364" i="65" l="1"/>
  <c r="GF395" i="65"/>
  <c r="GF379" i="65"/>
  <c r="GF363" i="65"/>
  <c r="GF382" i="65"/>
  <c r="GF366" i="65"/>
  <c r="GF389" i="65"/>
  <c r="GF819" i="65"/>
  <c r="GW819" i="65" s="1"/>
  <c r="GF810" i="65"/>
  <c r="GW810" i="65" s="1"/>
  <c r="GF797" i="65"/>
  <c r="GF831" i="65"/>
  <c r="GW831" i="65" s="1"/>
  <c r="GF822" i="65"/>
  <c r="GF809" i="65"/>
  <c r="GW809" i="65" s="1"/>
  <c r="GF800" i="65"/>
  <c r="GF827" i="65"/>
  <c r="GW827" i="65" s="1"/>
  <c r="GF818" i="65"/>
  <c r="GW818" i="65" s="1"/>
  <c r="GF805" i="65"/>
  <c r="GF796" i="65"/>
  <c r="GF823" i="65"/>
  <c r="GF814" i="65"/>
  <c r="GF801" i="65"/>
  <c r="GW801" i="65" s="1"/>
  <c r="P26" i="65"/>
  <c r="S26" i="65" s="1"/>
  <c r="EO26" i="65" s="1"/>
  <c r="IL406" i="65" s="1"/>
  <c r="IK406" i="65" s="1"/>
  <c r="GF815" i="65"/>
  <c r="GF806" i="65"/>
  <c r="GF832" i="65"/>
  <c r="GW832" i="65" s="1"/>
  <c r="GF811" i="65"/>
  <c r="GW811" i="65" s="1"/>
  <c r="GF802" i="65"/>
  <c r="GW802" i="65" s="1"/>
  <c r="GF828" i="65"/>
  <c r="GF807" i="65"/>
  <c r="GF798" i="65"/>
  <c r="GF824" i="65"/>
  <c r="GF803" i="65"/>
  <c r="GW803" i="65" s="1"/>
  <c r="GF829" i="65"/>
  <c r="GF820" i="65"/>
  <c r="GF799" i="65"/>
  <c r="GF825" i="65"/>
  <c r="GW825" i="65" s="1"/>
  <c r="GF816" i="65"/>
  <c r="GF795" i="65"/>
  <c r="GW795" i="65" s="1"/>
  <c r="GF821" i="65"/>
  <c r="GF812" i="65"/>
  <c r="GF830" i="65"/>
  <c r="GF817" i="65"/>
  <c r="GW817" i="65" s="1"/>
  <c r="GF808" i="65"/>
  <c r="GF826" i="65"/>
  <c r="GW826" i="65" s="1"/>
  <c r="GF813" i="65"/>
  <c r="GF391" i="65"/>
  <c r="GF375" i="65"/>
  <c r="GF394" i="65"/>
  <c r="GF378" i="65"/>
  <c r="GF362" i="65"/>
  <c r="GF385" i="65"/>
  <c r="GF369" i="65"/>
  <c r="GF392" i="65"/>
  <c r="GF376" i="65"/>
  <c r="GF360" i="65"/>
  <c r="GF387" i="65"/>
  <c r="GF371" i="65"/>
  <c r="GF390" i="65"/>
  <c r="GF374" i="65"/>
  <c r="GF397" i="65"/>
  <c r="GF381" i="65"/>
  <c r="GF365" i="65"/>
  <c r="GF388" i="65"/>
  <c r="GF372" i="65"/>
  <c r="P15" i="65"/>
  <c r="S15" i="65" s="1"/>
  <c r="EO15" i="65" s="1"/>
  <c r="IL186" i="65" s="1"/>
  <c r="IK186" i="65" s="1"/>
  <c r="GF383" i="65"/>
  <c r="GF367" i="65"/>
  <c r="GF386" i="65"/>
  <c r="GF370" i="65"/>
  <c r="GF393" i="65"/>
  <c r="GF377" i="65"/>
  <c r="GF361" i="65"/>
  <c r="GF384" i="65"/>
  <c r="AX21" i="67"/>
  <c r="AU21" i="67"/>
  <c r="AW21" i="67"/>
  <c r="CH21" i="67"/>
  <c r="CK21" i="67" s="1"/>
  <c r="AY21" i="67"/>
  <c r="IL46" i="65"/>
  <c r="IK46" i="65" s="1"/>
  <c r="IL56" i="65"/>
  <c r="IK56" i="65" s="1"/>
  <c r="IL156" i="65"/>
  <c r="IK156" i="65" s="1"/>
  <c r="IL146" i="65"/>
  <c r="IK146" i="65" s="1"/>
  <c r="IL176" i="65"/>
  <c r="IK176" i="65" s="1"/>
  <c r="IL166" i="65"/>
  <c r="IK166" i="65" s="1"/>
  <c r="IL386" i="65"/>
  <c r="IK386" i="65" s="1"/>
  <c r="IL396" i="65"/>
  <c r="IK396" i="65" s="1"/>
  <c r="IL366" i="65"/>
  <c r="IK366" i="65" s="1"/>
  <c r="IL376" i="65"/>
  <c r="IK376" i="65" s="1"/>
  <c r="BD340" i="54"/>
  <c r="S22" i="67"/>
  <c r="AN22" i="67"/>
  <c r="Q22" i="67"/>
  <c r="N23" i="67"/>
  <c r="BD342" i="54"/>
  <c r="BD341" i="54"/>
  <c r="F10" i="57"/>
  <c r="H26" i="65"/>
  <c r="L26" i="65" s="1"/>
  <c r="O26" i="65" s="1"/>
  <c r="GH796" i="65" s="1"/>
  <c r="V23" i="67"/>
  <c r="T22" i="67"/>
  <c r="U22" i="67" s="1"/>
  <c r="AO22" i="67"/>
  <c r="AP22" i="67" s="1"/>
  <c r="GG678" i="65"/>
  <c r="GW678" i="65" s="1"/>
  <c r="GG682" i="65"/>
  <c r="GZ682" i="65" s="1"/>
  <c r="GG686" i="65"/>
  <c r="GW686" i="65" s="1"/>
  <c r="GG690" i="65"/>
  <c r="GZ690" i="65" s="1"/>
  <c r="GG694" i="65"/>
  <c r="GW694" i="65" s="1"/>
  <c r="GG698" i="65"/>
  <c r="GZ698" i="65" s="1"/>
  <c r="GG702" i="65"/>
  <c r="GW702" i="65" s="1"/>
  <c r="GG706" i="65"/>
  <c r="GZ706" i="65" s="1"/>
  <c r="GG710" i="65"/>
  <c r="GW710" i="65" s="1"/>
  <c r="GG679" i="65"/>
  <c r="GW679" i="65" s="1"/>
  <c r="GG683" i="65"/>
  <c r="GG687" i="65"/>
  <c r="GW687" i="65" s="1"/>
  <c r="GG691" i="65"/>
  <c r="GG695" i="65"/>
  <c r="GW695" i="65" s="1"/>
  <c r="GG699" i="65"/>
  <c r="GG703" i="65"/>
  <c r="GW703" i="65" s="1"/>
  <c r="GG707" i="65"/>
  <c r="GG711" i="65"/>
  <c r="GW711" i="65" s="1"/>
  <c r="GG676" i="65"/>
  <c r="GG680" i="65"/>
  <c r="GG684" i="65"/>
  <c r="GG688" i="65"/>
  <c r="GG692" i="65"/>
  <c r="GG696" i="65"/>
  <c r="GG700" i="65"/>
  <c r="GG704" i="65"/>
  <c r="GG708" i="65"/>
  <c r="GG712" i="65"/>
  <c r="GG677" i="65"/>
  <c r="GW677" i="65" s="1"/>
  <c r="GG681" i="65"/>
  <c r="GG685" i="65"/>
  <c r="GW685" i="65" s="1"/>
  <c r="GG689" i="65"/>
  <c r="GG693" i="65"/>
  <c r="GW693" i="65" s="1"/>
  <c r="GG697" i="65"/>
  <c r="GG701" i="65"/>
  <c r="GW701" i="65" s="1"/>
  <c r="GG705" i="65"/>
  <c r="GG709" i="65"/>
  <c r="GW709" i="65" s="1"/>
  <c r="GG713" i="65"/>
  <c r="GK520" i="65"/>
  <c r="GK524" i="65"/>
  <c r="GX524" i="65" s="1"/>
  <c r="GK528" i="65"/>
  <c r="GK532" i="65"/>
  <c r="GX532" i="65" s="1"/>
  <c r="GK536" i="65"/>
  <c r="GK540" i="65"/>
  <c r="GX540" i="65" s="1"/>
  <c r="GK544" i="65"/>
  <c r="GK548" i="65"/>
  <c r="GX548" i="65" s="1"/>
  <c r="GK552" i="65"/>
  <c r="GK556" i="65"/>
  <c r="GX556" i="65" s="1"/>
  <c r="GK521" i="65"/>
  <c r="HA521" i="65" s="1"/>
  <c r="GK525" i="65"/>
  <c r="GK529" i="65"/>
  <c r="HA529" i="65" s="1"/>
  <c r="GK522" i="65"/>
  <c r="GK526" i="65"/>
  <c r="HA526" i="65" s="1"/>
  <c r="GK530" i="65"/>
  <c r="GK534" i="65"/>
  <c r="HA534" i="65" s="1"/>
  <c r="GK538" i="65"/>
  <c r="GK542" i="65"/>
  <c r="HA542" i="65" s="1"/>
  <c r="GK546" i="65"/>
  <c r="GK550" i="65"/>
  <c r="HA550" i="65" s="1"/>
  <c r="GK554" i="65"/>
  <c r="GK519" i="65"/>
  <c r="GK523" i="65"/>
  <c r="GX523" i="65" s="1"/>
  <c r="GK527" i="65"/>
  <c r="GK531" i="65"/>
  <c r="GX531" i="65" s="1"/>
  <c r="GK535" i="65"/>
  <c r="GK539" i="65"/>
  <c r="GX539" i="65" s="1"/>
  <c r="GK543" i="65"/>
  <c r="GK547" i="65"/>
  <c r="GX547" i="65" s="1"/>
  <c r="GK551" i="65"/>
  <c r="GK555" i="65"/>
  <c r="GX555" i="65" s="1"/>
  <c r="GK533" i="65"/>
  <c r="GK549" i="65"/>
  <c r="GK537" i="65"/>
  <c r="HA537" i="65" s="1"/>
  <c r="GK553" i="65"/>
  <c r="HA553" i="65" s="1"/>
  <c r="GK541" i="65"/>
  <c r="GK545" i="65"/>
  <c r="HA545" i="65" s="1"/>
  <c r="GI125" i="65"/>
  <c r="GI129" i="65"/>
  <c r="GI133" i="65"/>
  <c r="GI137" i="65"/>
  <c r="GI141" i="65"/>
  <c r="GI145" i="65"/>
  <c r="GI149" i="65"/>
  <c r="GI153" i="65"/>
  <c r="GI157" i="65"/>
  <c r="GI122" i="65"/>
  <c r="GI126" i="65"/>
  <c r="GI130" i="65"/>
  <c r="GI134" i="65"/>
  <c r="GI138" i="65"/>
  <c r="GI142" i="65"/>
  <c r="GI146" i="65"/>
  <c r="GI150" i="65"/>
  <c r="GI154" i="65"/>
  <c r="GI158" i="65"/>
  <c r="GI128" i="65"/>
  <c r="GI136" i="65"/>
  <c r="GI144" i="65"/>
  <c r="GI152" i="65"/>
  <c r="GI123" i="65"/>
  <c r="GI131" i="65"/>
  <c r="GI139" i="65"/>
  <c r="GI147" i="65"/>
  <c r="GI155" i="65"/>
  <c r="GI124" i="65"/>
  <c r="GI132" i="65"/>
  <c r="GI140" i="65"/>
  <c r="GI148" i="65"/>
  <c r="GI156" i="65"/>
  <c r="GI127" i="65"/>
  <c r="GI135" i="65"/>
  <c r="GI143" i="65"/>
  <c r="GI151" i="65"/>
  <c r="GI159" i="65"/>
  <c r="Q13" i="65"/>
  <c r="T13" i="65" s="1"/>
  <c r="EP13" i="65" s="1"/>
  <c r="GG282" i="65"/>
  <c r="GG286" i="65"/>
  <c r="GG290" i="65"/>
  <c r="GG294" i="65"/>
  <c r="GG298" i="65"/>
  <c r="GG302" i="65"/>
  <c r="GG306" i="65"/>
  <c r="GG310" i="65"/>
  <c r="GG314" i="65"/>
  <c r="GG318" i="65"/>
  <c r="GG279" i="65"/>
  <c r="GG283" i="65"/>
  <c r="GG287" i="65"/>
  <c r="GG291" i="65"/>
  <c r="GG295" i="65"/>
  <c r="GG299" i="65"/>
  <c r="GG303" i="65"/>
  <c r="GG307" i="65"/>
  <c r="GG280" i="65"/>
  <c r="GG284" i="65"/>
  <c r="GG288" i="65"/>
  <c r="GG292" i="65"/>
  <c r="GG296" i="65"/>
  <c r="GG300" i="65"/>
  <c r="GG304" i="65"/>
  <c r="GG308" i="65"/>
  <c r="GG312" i="65"/>
  <c r="GG316" i="65"/>
  <c r="GG320" i="65"/>
  <c r="GG281" i="65"/>
  <c r="GG285" i="65"/>
  <c r="GG289" i="65"/>
  <c r="GG293" i="65"/>
  <c r="GG297" i="65"/>
  <c r="GG301" i="65"/>
  <c r="GG305" i="65"/>
  <c r="GG309" i="65"/>
  <c r="GG313" i="65"/>
  <c r="GG317" i="65"/>
  <c r="GG321" i="65"/>
  <c r="GG311" i="65"/>
  <c r="GG315" i="65"/>
  <c r="GG319" i="65"/>
  <c r="R24" i="65"/>
  <c r="U24" i="65" s="1"/>
  <c r="EQ24" i="65" s="1"/>
  <c r="GH716" i="65"/>
  <c r="GZ716" i="65" s="1"/>
  <c r="GH720" i="65"/>
  <c r="GH724" i="65"/>
  <c r="GZ724" i="65" s="1"/>
  <c r="GH728" i="65"/>
  <c r="GH732" i="65"/>
  <c r="GZ732" i="65" s="1"/>
  <c r="GH736" i="65"/>
  <c r="GH740" i="65"/>
  <c r="GZ740" i="65" s="1"/>
  <c r="GH744" i="65"/>
  <c r="GH748" i="65"/>
  <c r="GZ748" i="65" s="1"/>
  <c r="GH752" i="65"/>
  <c r="GH756" i="65"/>
  <c r="GZ756" i="65" s="1"/>
  <c r="GH717" i="65"/>
  <c r="GH721" i="65"/>
  <c r="GZ721" i="65" s="1"/>
  <c r="GH725" i="65"/>
  <c r="GH729" i="65"/>
  <c r="GZ729" i="65" s="1"/>
  <c r="GH733" i="65"/>
  <c r="GH737" i="65"/>
  <c r="GZ737" i="65" s="1"/>
  <c r="GH741" i="65"/>
  <c r="GH745" i="65"/>
  <c r="GZ745" i="65" s="1"/>
  <c r="GH749" i="65"/>
  <c r="GW749" i="65" s="1"/>
  <c r="GH753" i="65"/>
  <c r="GH714" i="65"/>
  <c r="GH718" i="65"/>
  <c r="GW718" i="65" s="1"/>
  <c r="GH722" i="65"/>
  <c r="GH726" i="65"/>
  <c r="GW726" i="65" s="1"/>
  <c r="GH730" i="65"/>
  <c r="GH734" i="65"/>
  <c r="GW734" i="65" s="1"/>
  <c r="GH738" i="65"/>
  <c r="GH742" i="65"/>
  <c r="GW742" i="65" s="1"/>
  <c r="GH746" i="65"/>
  <c r="GH750" i="65"/>
  <c r="GH754" i="65"/>
  <c r="GZ754" i="65" s="1"/>
  <c r="GH715" i="65"/>
  <c r="GH719" i="65"/>
  <c r="GW719" i="65" s="1"/>
  <c r="GH723" i="65"/>
  <c r="GH727" i="65"/>
  <c r="GW727" i="65" s="1"/>
  <c r="GH731" i="65"/>
  <c r="GH735" i="65"/>
  <c r="GW735" i="65" s="1"/>
  <c r="GH739" i="65"/>
  <c r="GH743" i="65"/>
  <c r="GW743" i="65" s="1"/>
  <c r="GH747" i="65"/>
  <c r="GH751" i="65"/>
  <c r="GZ751" i="65" s="1"/>
  <c r="GH755" i="65"/>
  <c r="GI324" i="65"/>
  <c r="GI328" i="65"/>
  <c r="GI332" i="65"/>
  <c r="GI336" i="65"/>
  <c r="GI340" i="65"/>
  <c r="GI344" i="65"/>
  <c r="GI348" i="65"/>
  <c r="GI352" i="65"/>
  <c r="GI356" i="65"/>
  <c r="GI325" i="65"/>
  <c r="GI329" i="65"/>
  <c r="GI333" i="65"/>
  <c r="GI337" i="65"/>
  <c r="GI341" i="65"/>
  <c r="GI345" i="65"/>
  <c r="GI349" i="65"/>
  <c r="GI353" i="65"/>
  <c r="GI357" i="65"/>
  <c r="GI322" i="65"/>
  <c r="GI326" i="65"/>
  <c r="GI330" i="65"/>
  <c r="GI334" i="65"/>
  <c r="GI338" i="65"/>
  <c r="GI342" i="65"/>
  <c r="GI346" i="65"/>
  <c r="GI350" i="65"/>
  <c r="GI354" i="65"/>
  <c r="GI358" i="65"/>
  <c r="GI323" i="65"/>
  <c r="GI327" i="65"/>
  <c r="GI331" i="65"/>
  <c r="GI335" i="65"/>
  <c r="GI339" i="65"/>
  <c r="GI343" i="65"/>
  <c r="GI347" i="65"/>
  <c r="GI351" i="65"/>
  <c r="GI355" i="65"/>
  <c r="GI359" i="65"/>
  <c r="GI758" i="65"/>
  <c r="GI762" i="65"/>
  <c r="GI766" i="65"/>
  <c r="GI770" i="65"/>
  <c r="GI774" i="65"/>
  <c r="GI778" i="65"/>
  <c r="GI782" i="65"/>
  <c r="GI786" i="65"/>
  <c r="GI790" i="65"/>
  <c r="GI794" i="65"/>
  <c r="GI759" i="65"/>
  <c r="GI763" i="65"/>
  <c r="GX763" i="65" s="1"/>
  <c r="GI767" i="65"/>
  <c r="GI771" i="65"/>
  <c r="GX771" i="65" s="1"/>
  <c r="GI775" i="65"/>
  <c r="GI779" i="65"/>
  <c r="GX779" i="65" s="1"/>
  <c r="GI783" i="65"/>
  <c r="GI787" i="65"/>
  <c r="GX787" i="65" s="1"/>
  <c r="GI791" i="65"/>
  <c r="GI761" i="65"/>
  <c r="GI769" i="65"/>
  <c r="GI777" i="65"/>
  <c r="GI785" i="65"/>
  <c r="GI793" i="65"/>
  <c r="GI764" i="65"/>
  <c r="GX764" i="65" s="1"/>
  <c r="GI772" i="65"/>
  <c r="GX772" i="65" s="1"/>
  <c r="GI780" i="65"/>
  <c r="GX780" i="65" s="1"/>
  <c r="GI788" i="65"/>
  <c r="GX788" i="65" s="1"/>
  <c r="GI757" i="65"/>
  <c r="GX757" i="65" s="1"/>
  <c r="GI765" i="65"/>
  <c r="GX765" i="65" s="1"/>
  <c r="GI773" i="65"/>
  <c r="GX773" i="65" s="1"/>
  <c r="GI781" i="65"/>
  <c r="GX781" i="65" s="1"/>
  <c r="GI789" i="65"/>
  <c r="GX789" i="65" s="1"/>
  <c r="GI760" i="65"/>
  <c r="GI768" i="65"/>
  <c r="GI776" i="65"/>
  <c r="GI784" i="65"/>
  <c r="GI792" i="65"/>
  <c r="GG558" i="65"/>
  <c r="GW558" i="65" s="1"/>
  <c r="GG562" i="65"/>
  <c r="GG566" i="65"/>
  <c r="GW566" i="65" s="1"/>
  <c r="GG570" i="65"/>
  <c r="GG574" i="65"/>
  <c r="GW574" i="65" s="1"/>
  <c r="GG578" i="65"/>
  <c r="GG582" i="65"/>
  <c r="GW582" i="65" s="1"/>
  <c r="GG586" i="65"/>
  <c r="GG590" i="65"/>
  <c r="GW590" i="65" s="1"/>
  <c r="GG594" i="65"/>
  <c r="GG559" i="65"/>
  <c r="GW559" i="65" s="1"/>
  <c r="GG563" i="65"/>
  <c r="GZ563" i="65" s="1"/>
  <c r="GG567" i="65"/>
  <c r="GW567" i="65" s="1"/>
  <c r="GG571" i="65"/>
  <c r="GZ571" i="65" s="1"/>
  <c r="GG575" i="65"/>
  <c r="GW575" i="65" s="1"/>
  <c r="GG579" i="65"/>
  <c r="GZ579" i="65" s="1"/>
  <c r="GG583" i="65"/>
  <c r="GW583" i="65" s="1"/>
  <c r="GG587" i="65"/>
  <c r="GZ587" i="65" s="1"/>
  <c r="GG591" i="65"/>
  <c r="GW591" i="65" s="1"/>
  <c r="GG560" i="65"/>
  <c r="GW560" i="65" s="1"/>
  <c r="GG564" i="65"/>
  <c r="GG568" i="65"/>
  <c r="GW568" i="65" s="1"/>
  <c r="GG572" i="65"/>
  <c r="GG576" i="65"/>
  <c r="GW576" i="65" s="1"/>
  <c r="GG580" i="65"/>
  <c r="GG584" i="65"/>
  <c r="GW584" i="65" s="1"/>
  <c r="GG588" i="65"/>
  <c r="GG592" i="65"/>
  <c r="GG557" i="65"/>
  <c r="GG561" i="65"/>
  <c r="GG565" i="65"/>
  <c r="GG569" i="65"/>
  <c r="GG573" i="65"/>
  <c r="GG577" i="65"/>
  <c r="GG581" i="65"/>
  <c r="GG585" i="65"/>
  <c r="GG589" i="65"/>
  <c r="GG593" i="65"/>
  <c r="GZ593" i="65" s="1"/>
  <c r="GI596" i="65"/>
  <c r="GI600" i="65"/>
  <c r="GI604" i="65"/>
  <c r="GI608" i="65"/>
  <c r="GI612" i="65"/>
  <c r="GI616" i="65"/>
  <c r="GI620" i="65"/>
  <c r="GI624" i="65"/>
  <c r="GI628" i="65"/>
  <c r="GI632" i="65"/>
  <c r="GI598" i="65"/>
  <c r="GI602" i="65"/>
  <c r="GX602" i="65" s="1"/>
  <c r="GI606" i="65"/>
  <c r="GI610" i="65"/>
  <c r="GX610" i="65" s="1"/>
  <c r="GI614" i="65"/>
  <c r="GI618" i="65"/>
  <c r="GX618" i="65" s="1"/>
  <c r="GI622" i="65"/>
  <c r="GI626" i="65"/>
  <c r="GX626" i="65" s="1"/>
  <c r="GI630" i="65"/>
  <c r="GI634" i="65"/>
  <c r="GI595" i="65"/>
  <c r="GX595" i="65" s="1"/>
  <c r="GI599" i="65"/>
  <c r="GI603" i="65"/>
  <c r="GX603" i="65" s="1"/>
  <c r="GI607" i="65"/>
  <c r="GI611" i="65"/>
  <c r="GX611" i="65" s="1"/>
  <c r="GI615" i="65"/>
  <c r="GI619" i="65"/>
  <c r="GX619" i="65" s="1"/>
  <c r="GI623" i="65"/>
  <c r="GI627" i="65"/>
  <c r="GX627" i="65" s="1"/>
  <c r="GI631" i="65"/>
  <c r="GI635" i="65"/>
  <c r="GI601" i="65"/>
  <c r="GX601" i="65" s="1"/>
  <c r="GI617" i="65"/>
  <c r="GX617" i="65" s="1"/>
  <c r="GI633" i="65"/>
  <c r="GX633" i="65" s="1"/>
  <c r="GI605" i="65"/>
  <c r="GI621" i="65"/>
  <c r="GI636" i="65"/>
  <c r="GI609" i="65"/>
  <c r="GX609" i="65" s="1"/>
  <c r="GI625" i="65"/>
  <c r="GX625" i="65" s="1"/>
  <c r="GI637" i="65"/>
  <c r="GI597" i="65"/>
  <c r="GI613" i="65"/>
  <c r="GI629" i="65"/>
  <c r="GG598" i="65"/>
  <c r="GW598" i="65" s="1"/>
  <c r="GG602" i="65"/>
  <c r="GG606" i="65"/>
  <c r="GW606" i="65" s="1"/>
  <c r="GG610" i="65"/>
  <c r="GG614" i="65"/>
  <c r="GW614" i="65" s="1"/>
  <c r="GG618" i="65"/>
  <c r="GG622" i="65"/>
  <c r="GW622" i="65" s="1"/>
  <c r="GG626" i="65"/>
  <c r="GG630" i="65"/>
  <c r="GW630" i="65" s="1"/>
  <c r="GG634" i="65"/>
  <c r="GW634" i="65" s="1"/>
  <c r="GG595" i="65"/>
  <c r="GG599" i="65"/>
  <c r="GG603" i="65"/>
  <c r="GG607" i="65"/>
  <c r="GG611" i="65"/>
  <c r="GG615" i="65"/>
  <c r="GG619" i="65"/>
  <c r="GG623" i="65"/>
  <c r="GG627" i="65"/>
  <c r="GG631" i="65"/>
  <c r="GG635" i="65"/>
  <c r="GW635" i="65" s="1"/>
  <c r="GG596" i="65"/>
  <c r="GW596" i="65" s="1"/>
  <c r="GG600" i="65"/>
  <c r="GG604" i="65"/>
  <c r="GW604" i="65" s="1"/>
  <c r="GG608" i="65"/>
  <c r="GG612" i="65"/>
  <c r="GW612" i="65" s="1"/>
  <c r="GG616" i="65"/>
  <c r="GG620" i="65"/>
  <c r="GW620" i="65" s="1"/>
  <c r="GG624" i="65"/>
  <c r="GG628" i="65"/>
  <c r="GW628" i="65" s="1"/>
  <c r="GG632" i="65"/>
  <c r="GG636" i="65"/>
  <c r="GW636" i="65" s="1"/>
  <c r="GG597" i="65"/>
  <c r="GW597" i="65" s="1"/>
  <c r="GG601" i="65"/>
  <c r="GZ601" i="65" s="1"/>
  <c r="GG605" i="65"/>
  <c r="GW605" i="65" s="1"/>
  <c r="GG609" i="65"/>
  <c r="GZ609" i="65" s="1"/>
  <c r="GG613" i="65"/>
  <c r="GW613" i="65" s="1"/>
  <c r="GG617" i="65"/>
  <c r="GZ617" i="65" s="1"/>
  <c r="GG621" i="65"/>
  <c r="GW621" i="65" s="1"/>
  <c r="GG625" i="65"/>
  <c r="GZ625" i="65" s="1"/>
  <c r="GG629" i="65"/>
  <c r="GW629" i="65" s="1"/>
  <c r="GG633" i="65"/>
  <c r="GG637" i="65"/>
  <c r="GG122" i="65"/>
  <c r="GG126" i="65"/>
  <c r="GG130" i="65"/>
  <c r="GG134" i="65"/>
  <c r="GG138" i="65"/>
  <c r="GG142" i="65"/>
  <c r="GG146" i="65"/>
  <c r="GG150" i="65"/>
  <c r="GG154" i="65"/>
  <c r="GG158" i="65"/>
  <c r="GG123" i="65"/>
  <c r="GG127" i="65"/>
  <c r="GG131" i="65"/>
  <c r="GG135" i="65"/>
  <c r="GG139" i="65"/>
  <c r="GG143" i="65"/>
  <c r="GG147" i="65"/>
  <c r="GG151" i="65"/>
  <c r="GG155" i="65"/>
  <c r="GG159" i="65"/>
  <c r="GG124" i="65"/>
  <c r="GG128" i="65"/>
  <c r="GG132" i="65"/>
  <c r="GG136" i="65"/>
  <c r="GG140" i="65"/>
  <c r="GG144" i="65"/>
  <c r="GG148" i="65"/>
  <c r="GG152" i="65"/>
  <c r="GG156" i="65"/>
  <c r="GG125" i="65"/>
  <c r="GG129" i="65"/>
  <c r="GG133" i="65"/>
  <c r="GG137" i="65"/>
  <c r="GG141" i="65"/>
  <c r="GG145" i="65"/>
  <c r="GG149" i="65"/>
  <c r="GG153" i="65"/>
  <c r="GG157" i="65"/>
  <c r="GG162" i="65"/>
  <c r="GG166" i="65"/>
  <c r="GG170" i="65"/>
  <c r="GG174" i="65"/>
  <c r="GG178" i="65"/>
  <c r="GG182" i="65"/>
  <c r="GG186" i="65"/>
  <c r="GG190" i="65"/>
  <c r="GG194" i="65"/>
  <c r="GG198" i="65"/>
  <c r="GG202" i="65"/>
  <c r="GG163" i="65"/>
  <c r="GG167" i="65"/>
  <c r="GG171" i="65"/>
  <c r="GG175" i="65"/>
  <c r="GG179" i="65"/>
  <c r="GG183" i="65"/>
  <c r="GG187" i="65"/>
  <c r="GG191" i="65"/>
  <c r="GG195" i="65"/>
  <c r="GG199" i="65"/>
  <c r="GG160" i="65"/>
  <c r="GG164" i="65"/>
  <c r="GG168" i="65"/>
  <c r="GG172" i="65"/>
  <c r="GG176" i="65"/>
  <c r="GG180" i="65"/>
  <c r="GG184" i="65"/>
  <c r="GG188" i="65"/>
  <c r="GG192" i="65"/>
  <c r="GG196" i="65"/>
  <c r="GG200" i="65"/>
  <c r="GG161" i="65"/>
  <c r="GG165" i="65"/>
  <c r="GG169" i="65"/>
  <c r="GG173" i="65"/>
  <c r="GG177" i="65"/>
  <c r="GG181" i="65"/>
  <c r="GG185" i="65"/>
  <c r="GG189" i="65"/>
  <c r="GG193" i="65"/>
  <c r="GG197" i="65"/>
  <c r="GG201" i="65"/>
  <c r="GI520" i="65"/>
  <c r="GI524" i="65"/>
  <c r="GI528" i="65"/>
  <c r="GI532" i="65"/>
  <c r="GI536" i="65"/>
  <c r="GI540" i="65"/>
  <c r="GI544" i="65"/>
  <c r="GI548" i="65"/>
  <c r="GI552" i="65"/>
  <c r="GI556" i="65"/>
  <c r="GI521" i="65"/>
  <c r="GI525" i="65"/>
  <c r="GX525" i="65" s="1"/>
  <c r="GI529" i="65"/>
  <c r="GI533" i="65"/>
  <c r="GX533" i="65" s="1"/>
  <c r="GI537" i="65"/>
  <c r="GI541" i="65"/>
  <c r="GI545" i="65"/>
  <c r="GI549" i="65"/>
  <c r="GI522" i="65"/>
  <c r="GI526" i="65"/>
  <c r="GI530" i="65"/>
  <c r="GI534" i="65"/>
  <c r="GX534" i="65" s="1"/>
  <c r="GI538" i="65"/>
  <c r="GI542" i="65"/>
  <c r="GI546" i="65"/>
  <c r="GI550" i="65"/>
  <c r="GX550" i="65" s="1"/>
  <c r="GI554" i="65"/>
  <c r="GI519" i="65"/>
  <c r="GX519" i="65" s="1"/>
  <c r="GI523" i="65"/>
  <c r="GI527" i="65"/>
  <c r="GX527" i="65" s="1"/>
  <c r="GI531" i="65"/>
  <c r="GI535" i="65"/>
  <c r="GX535" i="65" s="1"/>
  <c r="GI539" i="65"/>
  <c r="GI543" i="65"/>
  <c r="GI547" i="65"/>
  <c r="GI551" i="65"/>
  <c r="GX551" i="65" s="1"/>
  <c r="GI555" i="65"/>
  <c r="GI553" i="65"/>
  <c r="GI714" i="65"/>
  <c r="GX714" i="65" s="1"/>
  <c r="GI718" i="65"/>
  <c r="GI722" i="65"/>
  <c r="GX722" i="65" s="1"/>
  <c r="GI726" i="65"/>
  <c r="GI730" i="65"/>
  <c r="GX730" i="65" s="1"/>
  <c r="GI734" i="65"/>
  <c r="GI738" i="65"/>
  <c r="GX738" i="65" s="1"/>
  <c r="GI742" i="65"/>
  <c r="GI746" i="65"/>
  <c r="GX746" i="65" s="1"/>
  <c r="GI750" i="65"/>
  <c r="GX750" i="65" s="1"/>
  <c r="GI754" i="65"/>
  <c r="GI715" i="65"/>
  <c r="GI719" i="65"/>
  <c r="GI723" i="65"/>
  <c r="GI727" i="65"/>
  <c r="GI731" i="65"/>
  <c r="GI735" i="65"/>
  <c r="GI739" i="65"/>
  <c r="GI743" i="65"/>
  <c r="GI747" i="65"/>
  <c r="GI751" i="65"/>
  <c r="GX751" i="65" s="1"/>
  <c r="GI755" i="65"/>
  <c r="GX755" i="65" s="1"/>
  <c r="GI721" i="65"/>
  <c r="GX721" i="65" s="1"/>
  <c r="GI729" i="65"/>
  <c r="GX729" i="65" s="1"/>
  <c r="GI737" i="65"/>
  <c r="GI745" i="65"/>
  <c r="GX745" i="65" s="1"/>
  <c r="GI753" i="65"/>
  <c r="GI716" i="65"/>
  <c r="GI724" i="65"/>
  <c r="GI732" i="65"/>
  <c r="GI740" i="65"/>
  <c r="GI748" i="65"/>
  <c r="GI756" i="65"/>
  <c r="GX756" i="65" s="1"/>
  <c r="GI717" i="65"/>
  <c r="GI725" i="65"/>
  <c r="GI733" i="65"/>
  <c r="GI741" i="65"/>
  <c r="GI749" i="65"/>
  <c r="GI720" i="65"/>
  <c r="GX720" i="65" s="1"/>
  <c r="GI728" i="65"/>
  <c r="GX728" i="65" s="1"/>
  <c r="GI736" i="65"/>
  <c r="GX736" i="65" s="1"/>
  <c r="GI744" i="65"/>
  <c r="GX744" i="65" s="1"/>
  <c r="GI752" i="65"/>
  <c r="GX752" i="65" s="1"/>
  <c r="GI280" i="65"/>
  <c r="GI284" i="65"/>
  <c r="GI288" i="65"/>
  <c r="GI292" i="65"/>
  <c r="GI296" i="65"/>
  <c r="GI300" i="65"/>
  <c r="GI304" i="65"/>
  <c r="GI308" i="65"/>
  <c r="GI312" i="65"/>
  <c r="GI316" i="65"/>
  <c r="GI320" i="65"/>
  <c r="GI281" i="65"/>
  <c r="GI285" i="65"/>
  <c r="GI289" i="65"/>
  <c r="GI293" i="65"/>
  <c r="GI297" i="65"/>
  <c r="GI301" i="65"/>
  <c r="GI305" i="65"/>
  <c r="GI309" i="65"/>
  <c r="GI313" i="65"/>
  <c r="GI317" i="65"/>
  <c r="GI321" i="65"/>
  <c r="GI282" i="65"/>
  <c r="GI286" i="65"/>
  <c r="GI290" i="65"/>
  <c r="GI294" i="65"/>
  <c r="GI298" i="65"/>
  <c r="GI302" i="65"/>
  <c r="GI306" i="65"/>
  <c r="GI310" i="65"/>
  <c r="GI314" i="65"/>
  <c r="GI318" i="65"/>
  <c r="GI279" i="65"/>
  <c r="GI283" i="65"/>
  <c r="GI287" i="65"/>
  <c r="GI291" i="65"/>
  <c r="GI295" i="65"/>
  <c r="GI299" i="65"/>
  <c r="GI303" i="65"/>
  <c r="GI307" i="65"/>
  <c r="GI311" i="65"/>
  <c r="GI315" i="65"/>
  <c r="GI319" i="65"/>
  <c r="GH640" i="65"/>
  <c r="GZ640" i="65" s="1"/>
  <c r="GH644" i="65"/>
  <c r="GH648" i="65"/>
  <c r="GZ648" i="65" s="1"/>
  <c r="GH652" i="65"/>
  <c r="GH656" i="65"/>
  <c r="GZ656" i="65" s="1"/>
  <c r="GH660" i="65"/>
  <c r="GH664" i="65"/>
  <c r="GZ664" i="65" s="1"/>
  <c r="GH668" i="65"/>
  <c r="GH672" i="65"/>
  <c r="GZ672" i="65" s="1"/>
  <c r="GH641" i="65"/>
  <c r="GH645" i="65"/>
  <c r="GZ645" i="65" s="1"/>
  <c r="GH649" i="65"/>
  <c r="GH653" i="65"/>
  <c r="GZ653" i="65" s="1"/>
  <c r="GH657" i="65"/>
  <c r="GH661" i="65"/>
  <c r="GZ661" i="65" s="1"/>
  <c r="GH665" i="65"/>
  <c r="GH669" i="65"/>
  <c r="GZ669" i="65" s="1"/>
  <c r="GH673" i="65"/>
  <c r="GW673" i="65" s="1"/>
  <c r="GH638" i="65"/>
  <c r="GH642" i="65"/>
  <c r="GW642" i="65" s="1"/>
  <c r="GH646" i="65"/>
  <c r="GH650" i="65"/>
  <c r="GW650" i="65" s="1"/>
  <c r="GH654" i="65"/>
  <c r="GH658" i="65"/>
  <c r="GW658" i="65" s="1"/>
  <c r="GH662" i="65"/>
  <c r="GH666" i="65"/>
  <c r="GW666" i="65" s="1"/>
  <c r="GH670" i="65"/>
  <c r="GH674" i="65"/>
  <c r="GH639" i="65"/>
  <c r="GH643" i="65"/>
  <c r="GW643" i="65" s="1"/>
  <c r="GH647" i="65"/>
  <c r="GH651" i="65"/>
  <c r="GW651" i="65" s="1"/>
  <c r="GH655" i="65"/>
  <c r="GH659" i="65"/>
  <c r="GW659" i="65" s="1"/>
  <c r="GH663" i="65"/>
  <c r="GH667" i="65"/>
  <c r="GW667" i="65" s="1"/>
  <c r="GH671" i="65"/>
  <c r="GH675" i="65"/>
  <c r="GZ675" i="65" s="1"/>
  <c r="GH560" i="65"/>
  <c r="GH564" i="65"/>
  <c r="GZ564" i="65" s="1"/>
  <c r="GH568" i="65"/>
  <c r="GH572" i="65"/>
  <c r="GZ572" i="65" s="1"/>
  <c r="GH576" i="65"/>
  <c r="GH580" i="65"/>
  <c r="GZ580" i="65" s="1"/>
  <c r="GH584" i="65"/>
  <c r="GH557" i="65"/>
  <c r="GH561" i="65"/>
  <c r="GW561" i="65" s="1"/>
  <c r="GH565" i="65"/>
  <c r="GH569" i="65"/>
  <c r="GW569" i="65" s="1"/>
  <c r="GH573" i="65"/>
  <c r="GH577" i="65"/>
  <c r="GW577" i="65" s="1"/>
  <c r="GH581" i="65"/>
  <c r="GH585" i="65"/>
  <c r="GW585" i="65" s="1"/>
  <c r="GH589" i="65"/>
  <c r="GH593" i="65"/>
  <c r="GH563" i="65"/>
  <c r="GH571" i="65"/>
  <c r="GH579" i="65"/>
  <c r="GH587" i="65"/>
  <c r="GH592" i="65"/>
  <c r="GW592" i="65" s="1"/>
  <c r="GH558" i="65"/>
  <c r="GH566" i="65"/>
  <c r="GH574" i="65"/>
  <c r="GH582" i="65"/>
  <c r="GH588" i="65"/>
  <c r="GZ588" i="65" s="1"/>
  <c r="GH594" i="65"/>
  <c r="GZ594" i="65" s="1"/>
  <c r="GH559" i="65"/>
  <c r="GZ559" i="65" s="1"/>
  <c r="GH567" i="65"/>
  <c r="GZ567" i="65" s="1"/>
  <c r="GH575" i="65"/>
  <c r="GZ575" i="65" s="1"/>
  <c r="GH583" i="65"/>
  <c r="GZ583" i="65" s="1"/>
  <c r="GH590" i="65"/>
  <c r="GH562" i="65"/>
  <c r="GW562" i="65" s="1"/>
  <c r="GH570" i="65"/>
  <c r="GW570" i="65" s="1"/>
  <c r="GH578" i="65"/>
  <c r="GW578" i="65" s="1"/>
  <c r="GH586" i="65"/>
  <c r="GW586" i="65" s="1"/>
  <c r="GH591" i="65"/>
  <c r="GZ591" i="65" s="1"/>
  <c r="GI205" i="65"/>
  <c r="GI209" i="65"/>
  <c r="GI213" i="65"/>
  <c r="GI217" i="65"/>
  <c r="GI221" i="65"/>
  <c r="GI225" i="65"/>
  <c r="GI229" i="65"/>
  <c r="GI233" i="65"/>
  <c r="GI206" i="65"/>
  <c r="GI210" i="65"/>
  <c r="GI214" i="65"/>
  <c r="GI218" i="65"/>
  <c r="GI222" i="65"/>
  <c r="GI226" i="65"/>
  <c r="GI230" i="65"/>
  <c r="GI234" i="65"/>
  <c r="GI238" i="65"/>
  <c r="GI208" i="65"/>
  <c r="GI216" i="65"/>
  <c r="GI224" i="65"/>
  <c r="GI232" i="65"/>
  <c r="GI239" i="65"/>
  <c r="GI203" i="65"/>
  <c r="GI211" i="65"/>
  <c r="GI219" i="65"/>
  <c r="GI227" i="65"/>
  <c r="GI235" i="65"/>
  <c r="GI240" i="65"/>
  <c r="GI204" i="65"/>
  <c r="GI212" i="65"/>
  <c r="GI220" i="65"/>
  <c r="GI228" i="65"/>
  <c r="GI236" i="65"/>
  <c r="GI207" i="65"/>
  <c r="GI215" i="65"/>
  <c r="GI223" i="65"/>
  <c r="GI231" i="65"/>
  <c r="GI237" i="65"/>
  <c r="GI242" i="65"/>
  <c r="GI246" i="65"/>
  <c r="GI250" i="65"/>
  <c r="GI254" i="65"/>
  <c r="GI258" i="65"/>
  <c r="GI244" i="65"/>
  <c r="GI249" i="65"/>
  <c r="GI255" i="65"/>
  <c r="GI260" i="65"/>
  <c r="GI264" i="65"/>
  <c r="GI268" i="65"/>
  <c r="GI272" i="65"/>
  <c r="GI276" i="65"/>
  <c r="GI245" i="65"/>
  <c r="GI251" i="65"/>
  <c r="GI256" i="65"/>
  <c r="GI261" i="65"/>
  <c r="GI265" i="65"/>
  <c r="GI269" i="65"/>
  <c r="GI273" i="65"/>
  <c r="GI277" i="65"/>
  <c r="GI241" i="65"/>
  <c r="GI247" i="65"/>
  <c r="GI252" i="65"/>
  <c r="GI257" i="65"/>
  <c r="GI262" i="65"/>
  <c r="GI266" i="65"/>
  <c r="GI270" i="65"/>
  <c r="GI274" i="65"/>
  <c r="GI278" i="65"/>
  <c r="GI243" i="65"/>
  <c r="GI248" i="65"/>
  <c r="GI253" i="65"/>
  <c r="GI259" i="65"/>
  <c r="GI263" i="65"/>
  <c r="GI267" i="65"/>
  <c r="GI271" i="65"/>
  <c r="GI275" i="65"/>
  <c r="GJ87" i="65"/>
  <c r="GJ84" i="65"/>
  <c r="GJ89" i="65"/>
  <c r="GJ93" i="65"/>
  <c r="GJ97" i="65"/>
  <c r="GJ101" i="65"/>
  <c r="GJ105" i="65"/>
  <c r="GJ109" i="65"/>
  <c r="GJ113" i="65"/>
  <c r="GJ117" i="65"/>
  <c r="GJ121" i="65"/>
  <c r="GJ85" i="65"/>
  <c r="GJ90" i="65"/>
  <c r="GJ94" i="65"/>
  <c r="GJ98" i="65"/>
  <c r="GJ102" i="65"/>
  <c r="GJ106" i="65"/>
  <c r="GJ110" i="65"/>
  <c r="GJ114" i="65"/>
  <c r="GJ118" i="65"/>
  <c r="GJ86" i="65"/>
  <c r="GJ91" i="65"/>
  <c r="GJ95" i="65"/>
  <c r="GJ99" i="65"/>
  <c r="GJ103" i="65"/>
  <c r="GJ107" i="65"/>
  <c r="GJ111" i="65"/>
  <c r="GJ115" i="65"/>
  <c r="GJ119" i="65"/>
  <c r="GJ88" i="65"/>
  <c r="GJ92" i="65"/>
  <c r="GJ96" i="65"/>
  <c r="GJ100" i="65"/>
  <c r="GJ104" i="65"/>
  <c r="GJ108" i="65"/>
  <c r="GJ112" i="65"/>
  <c r="GJ116" i="65"/>
  <c r="GJ120" i="65"/>
  <c r="Q24" i="65"/>
  <c r="T24" i="65" s="1"/>
  <c r="EP24" i="65" s="1"/>
  <c r="GG714" i="65"/>
  <c r="GG718" i="65"/>
  <c r="GG722" i="65"/>
  <c r="GG726" i="65"/>
  <c r="GG730" i="65"/>
  <c r="GG734" i="65"/>
  <c r="GG738" i="65"/>
  <c r="GG742" i="65"/>
  <c r="GG746" i="65"/>
  <c r="GG750" i="65"/>
  <c r="GZ750" i="65" s="1"/>
  <c r="GG754" i="65"/>
  <c r="GW754" i="65" s="1"/>
  <c r="GG715" i="65"/>
  <c r="GW715" i="65" s="1"/>
  <c r="GG719" i="65"/>
  <c r="GG723" i="65"/>
  <c r="GW723" i="65" s="1"/>
  <c r="GG727" i="65"/>
  <c r="GG731" i="65"/>
  <c r="GW731" i="65" s="1"/>
  <c r="GG735" i="65"/>
  <c r="GG739" i="65"/>
  <c r="GW739" i="65" s="1"/>
  <c r="GG743" i="65"/>
  <c r="GG747" i="65"/>
  <c r="GW747" i="65" s="1"/>
  <c r="GG751" i="65"/>
  <c r="GG755" i="65"/>
  <c r="GZ755" i="65" s="1"/>
  <c r="GG716" i="65"/>
  <c r="GW716" i="65" s="1"/>
  <c r="GG720" i="65"/>
  <c r="GZ720" i="65" s="1"/>
  <c r="GG724" i="65"/>
  <c r="GW724" i="65" s="1"/>
  <c r="GG728" i="65"/>
  <c r="GZ728" i="65" s="1"/>
  <c r="GG732" i="65"/>
  <c r="GW732" i="65" s="1"/>
  <c r="GG736" i="65"/>
  <c r="GZ736" i="65" s="1"/>
  <c r="GG740" i="65"/>
  <c r="GW740" i="65" s="1"/>
  <c r="GG744" i="65"/>
  <c r="GZ744" i="65" s="1"/>
  <c r="GG748" i="65"/>
  <c r="GW748" i="65" s="1"/>
  <c r="GG752" i="65"/>
  <c r="GG756" i="65"/>
  <c r="GG717" i="65"/>
  <c r="GW717" i="65" s="1"/>
  <c r="GG721" i="65"/>
  <c r="GG725" i="65"/>
  <c r="GW725" i="65" s="1"/>
  <c r="GG729" i="65"/>
  <c r="GG733" i="65"/>
  <c r="GW733" i="65" s="1"/>
  <c r="GG737" i="65"/>
  <c r="GG741" i="65"/>
  <c r="GW741" i="65" s="1"/>
  <c r="GG745" i="65"/>
  <c r="GG749" i="65"/>
  <c r="GG753" i="65"/>
  <c r="GW753" i="65" s="1"/>
  <c r="R25" i="65"/>
  <c r="U25" i="65" s="1"/>
  <c r="EQ25" i="65" s="1"/>
  <c r="GH760" i="65"/>
  <c r="GH764" i="65"/>
  <c r="GZ764" i="65" s="1"/>
  <c r="GH768" i="65"/>
  <c r="GH772" i="65"/>
  <c r="GZ772" i="65" s="1"/>
  <c r="GH776" i="65"/>
  <c r="GH780" i="65"/>
  <c r="GZ780" i="65" s="1"/>
  <c r="GH784" i="65"/>
  <c r="GH788" i="65"/>
  <c r="GZ788" i="65" s="1"/>
  <c r="GH792" i="65"/>
  <c r="GH757" i="65"/>
  <c r="GH761" i="65"/>
  <c r="GW761" i="65" s="1"/>
  <c r="GH765" i="65"/>
  <c r="GH769" i="65"/>
  <c r="GW769" i="65" s="1"/>
  <c r="GH773" i="65"/>
  <c r="GH777" i="65"/>
  <c r="GW777" i="65" s="1"/>
  <c r="GH781" i="65"/>
  <c r="GH785" i="65"/>
  <c r="GW785" i="65" s="1"/>
  <c r="GH789" i="65"/>
  <c r="GH793" i="65"/>
  <c r="GW793" i="65" s="1"/>
  <c r="GH758" i="65"/>
  <c r="GH762" i="65"/>
  <c r="GW762" i="65" s="1"/>
  <c r="GH766" i="65"/>
  <c r="GH770" i="65"/>
  <c r="GW770" i="65" s="1"/>
  <c r="GH774" i="65"/>
  <c r="GH778" i="65"/>
  <c r="GW778" i="65" s="1"/>
  <c r="GH782" i="65"/>
  <c r="GH786" i="65"/>
  <c r="GW786" i="65" s="1"/>
  <c r="GH790" i="65"/>
  <c r="GH794" i="65"/>
  <c r="GW794" i="65" s="1"/>
  <c r="GH759" i="65"/>
  <c r="GZ759" i="65" s="1"/>
  <c r="GH763" i="65"/>
  <c r="GH767" i="65"/>
  <c r="GZ767" i="65" s="1"/>
  <c r="GH771" i="65"/>
  <c r="GH775" i="65"/>
  <c r="GZ775" i="65" s="1"/>
  <c r="GH779" i="65"/>
  <c r="GH783" i="65"/>
  <c r="GZ783" i="65" s="1"/>
  <c r="GH787" i="65"/>
  <c r="GH791" i="65"/>
  <c r="GZ791" i="65" s="1"/>
  <c r="GH816" i="65"/>
  <c r="GW816" i="65" s="1"/>
  <c r="GH832" i="65"/>
  <c r="GZ832" i="65" s="1"/>
  <c r="GH797" i="65"/>
  <c r="GZ797" i="65" s="1"/>
  <c r="GH801" i="65"/>
  <c r="GH806" i="65"/>
  <c r="GH822" i="65"/>
  <c r="GH826" i="65"/>
  <c r="GZ826" i="65" s="1"/>
  <c r="GH830" i="65"/>
  <c r="GW830" i="65" s="1"/>
  <c r="GH831" i="65"/>
  <c r="GH676" i="65"/>
  <c r="GH680" i="65"/>
  <c r="GW680" i="65" s="1"/>
  <c r="GH684" i="65"/>
  <c r="GH688" i="65"/>
  <c r="GW688" i="65" s="1"/>
  <c r="GH692" i="65"/>
  <c r="GH696" i="65"/>
  <c r="GW696" i="65" s="1"/>
  <c r="GH700" i="65"/>
  <c r="GH704" i="65"/>
  <c r="GW704" i="65" s="1"/>
  <c r="GH708" i="65"/>
  <c r="GH712" i="65"/>
  <c r="GW712" i="65" s="1"/>
  <c r="GH677" i="65"/>
  <c r="GH681" i="65"/>
  <c r="GW681" i="65" s="1"/>
  <c r="GH685" i="65"/>
  <c r="GH689" i="65"/>
  <c r="GW689" i="65" s="1"/>
  <c r="GH693" i="65"/>
  <c r="GH697" i="65"/>
  <c r="GW697" i="65" s="1"/>
  <c r="GH701" i="65"/>
  <c r="GH705" i="65"/>
  <c r="GW705" i="65" s="1"/>
  <c r="GH709" i="65"/>
  <c r="GH713" i="65"/>
  <c r="GW713" i="65" s="1"/>
  <c r="GH678" i="65"/>
  <c r="GZ678" i="65" s="1"/>
  <c r="GH682" i="65"/>
  <c r="GH686" i="65"/>
  <c r="GZ686" i="65" s="1"/>
  <c r="GH690" i="65"/>
  <c r="GH694" i="65"/>
  <c r="GZ694" i="65" s="1"/>
  <c r="GH698" i="65"/>
  <c r="GH702" i="65"/>
  <c r="GZ702" i="65" s="1"/>
  <c r="GH706" i="65"/>
  <c r="GH710" i="65"/>
  <c r="GZ710" i="65" s="1"/>
  <c r="GH679" i="65"/>
  <c r="GH683" i="65"/>
  <c r="GZ683" i="65" s="1"/>
  <c r="GH687" i="65"/>
  <c r="GH691" i="65"/>
  <c r="GZ691" i="65" s="1"/>
  <c r="GH695" i="65"/>
  <c r="GH699" i="65"/>
  <c r="GZ699" i="65" s="1"/>
  <c r="GH703" i="65"/>
  <c r="GH707" i="65"/>
  <c r="GZ707" i="65" s="1"/>
  <c r="GH711" i="65"/>
  <c r="GI678" i="65"/>
  <c r="GI682" i="65"/>
  <c r="GX682" i="65" s="1"/>
  <c r="GI686" i="65"/>
  <c r="GI690" i="65"/>
  <c r="GX690" i="65" s="1"/>
  <c r="GI694" i="65"/>
  <c r="GI698" i="65"/>
  <c r="GX698" i="65" s="1"/>
  <c r="GI702" i="65"/>
  <c r="GI706" i="65"/>
  <c r="GX706" i="65" s="1"/>
  <c r="GI710" i="65"/>
  <c r="GI679" i="65"/>
  <c r="GI683" i="65"/>
  <c r="GX683" i="65" s="1"/>
  <c r="GI687" i="65"/>
  <c r="GI691" i="65"/>
  <c r="GX691" i="65" s="1"/>
  <c r="GI695" i="65"/>
  <c r="GI699" i="65"/>
  <c r="GX699" i="65" s="1"/>
  <c r="GI703" i="65"/>
  <c r="GI707" i="65"/>
  <c r="GX707" i="65" s="1"/>
  <c r="GI711" i="65"/>
  <c r="GI681" i="65"/>
  <c r="GI689" i="65"/>
  <c r="GI697" i="65"/>
  <c r="GI705" i="65"/>
  <c r="GI713" i="65"/>
  <c r="GI676" i="65"/>
  <c r="GX676" i="65" s="1"/>
  <c r="GI684" i="65"/>
  <c r="GX684" i="65" s="1"/>
  <c r="GI692" i="65"/>
  <c r="GX692" i="65" s="1"/>
  <c r="GI700" i="65"/>
  <c r="GX700" i="65" s="1"/>
  <c r="GI708" i="65"/>
  <c r="GX708" i="65" s="1"/>
  <c r="GI677" i="65"/>
  <c r="GI685" i="65"/>
  <c r="GI693" i="65"/>
  <c r="GI701" i="65"/>
  <c r="GI709" i="65"/>
  <c r="GI680" i="65"/>
  <c r="GI688" i="65"/>
  <c r="GI696" i="65"/>
  <c r="GI704" i="65"/>
  <c r="GI712" i="65"/>
  <c r="GI560" i="65"/>
  <c r="GI564" i="65"/>
  <c r="GX564" i="65" s="1"/>
  <c r="GI568" i="65"/>
  <c r="GI572" i="65"/>
  <c r="GX572" i="65" s="1"/>
  <c r="GI576" i="65"/>
  <c r="GI580" i="65"/>
  <c r="GX580" i="65" s="1"/>
  <c r="GI584" i="65"/>
  <c r="GI588" i="65"/>
  <c r="GX588" i="65" s="1"/>
  <c r="GI592" i="65"/>
  <c r="GI558" i="65"/>
  <c r="GI562" i="65"/>
  <c r="GI566" i="65"/>
  <c r="GI570" i="65"/>
  <c r="GI574" i="65"/>
  <c r="GI578" i="65"/>
  <c r="GI582" i="65"/>
  <c r="GI586" i="65"/>
  <c r="GI590" i="65"/>
  <c r="GI594" i="65"/>
  <c r="GX594" i="65" s="1"/>
  <c r="GI559" i="65"/>
  <c r="GI563" i="65"/>
  <c r="GX563" i="65" s="1"/>
  <c r="GI567" i="65"/>
  <c r="GI571" i="65"/>
  <c r="GX571" i="65" s="1"/>
  <c r="GI575" i="65"/>
  <c r="GI579" i="65"/>
  <c r="GX579" i="65" s="1"/>
  <c r="GI583" i="65"/>
  <c r="GI587" i="65"/>
  <c r="GX587" i="65" s="1"/>
  <c r="GI591" i="65"/>
  <c r="GI569" i="65"/>
  <c r="GI585" i="65"/>
  <c r="GI557" i="65"/>
  <c r="GX557" i="65" s="1"/>
  <c r="GI573" i="65"/>
  <c r="GX573" i="65" s="1"/>
  <c r="GI589" i="65"/>
  <c r="GX589" i="65" s="1"/>
  <c r="GI561" i="65"/>
  <c r="GI577" i="65"/>
  <c r="GI593" i="65"/>
  <c r="GX593" i="65" s="1"/>
  <c r="GI565" i="65"/>
  <c r="GX565" i="65" s="1"/>
  <c r="GI581" i="65"/>
  <c r="GX581" i="65" s="1"/>
  <c r="GH597" i="65"/>
  <c r="GZ597" i="65" s="1"/>
  <c r="GH601" i="65"/>
  <c r="GH605" i="65"/>
  <c r="GZ605" i="65" s="1"/>
  <c r="GH598" i="65"/>
  <c r="GH603" i="65"/>
  <c r="GH608" i="65"/>
  <c r="GW608" i="65" s="1"/>
  <c r="GH612" i="65"/>
  <c r="GH616" i="65"/>
  <c r="GW616" i="65" s="1"/>
  <c r="GH620" i="65"/>
  <c r="GH624" i="65"/>
  <c r="GW624" i="65" s="1"/>
  <c r="GH628" i="65"/>
  <c r="GH632" i="65"/>
  <c r="GW632" i="65" s="1"/>
  <c r="GH636" i="65"/>
  <c r="GH599" i="65"/>
  <c r="GW599" i="65" s="1"/>
  <c r="GH604" i="65"/>
  <c r="GH609" i="65"/>
  <c r="GH613" i="65"/>
  <c r="GZ613" i="65" s="1"/>
  <c r="GH617" i="65"/>
  <c r="GH621" i="65"/>
  <c r="GZ621" i="65" s="1"/>
  <c r="GH625" i="65"/>
  <c r="GH629" i="65"/>
  <c r="GZ629" i="65" s="1"/>
  <c r="GH633" i="65"/>
  <c r="GH637" i="65"/>
  <c r="GW637" i="65" s="1"/>
  <c r="GH595" i="65"/>
  <c r="GH600" i="65"/>
  <c r="GW600" i="65" s="1"/>
  <c r="GH606" i="65"/>
  <c r="GH610" i="65"/>
  <c r="GZ610" i="65" s="1"/>
  <c r="GH614" i="65"/>
  <c r="GH618" i="65"/>
  <c r="GZ618" i="65" s="1"/>
  <c r="GH622" i="65"/>
  <c r="GH626" i="65"/>
  <c r="GZ626" i="65" s="1"/>
  <c r="GH630" i="65"/>
  <c r="GH634" i="65"/>
  <c r="GH596" i="65"/>
  <c r="GH602" i="65"/>
  <c r="GZ602" i="65" s="1"/>
  <c r="GH607" i="65"/>
  <c r="GW607" i="65" s="1"/>
  <c r="GH611" i="65"/>
  <c r="GH615" i="65"/>
  <c r="GW615" i="65" s="1"/>
  <c r="GH619" i="65"/>
  <c r="GH623" i="65"/>
  <c r="GW623" i="65" s="1"/>
  <c r="GH627" i="65"/>
  <c r="GH631" i="65"/>
  <c r="GW631" i="65" s="1"/>
  <c r="GH635" i="65"/>
  <c r="GZ635" i="65" s="1"/>
  <c r="GG206" i="65"/>
  <c r="GG210" i="65"/>
  <c r="GG214" i="65"/>
  <c r="GG218" i="65"/>
  <c r="GG222" i="65"/>
  <c r="GG226" i="65"/>
  <c r="GG230" i="65"/>
  <c r="GG234" i="65"/>
  <c r="GG238" i="65"/>
  <c r="GG203" i="65"/>
  <c r="GG207" i="65"/>
  <c r="GG211" i="65"/>
  <c r="GG215" i="65"/>
  <c r="GG219" i="65"/>
  <c r="GG223" i="65"/>
  <c r="GG227" i="65"/>
  <c r="GG231" i="65"/>
  <c r="GG235" i="65"/>
  <c r="GG239" i="65"/>
  <c r="GG204" i="65"/>
  <c r="GG208" i="65"/>
  <c r="GG212" i="65"/>
  <c r="GG216" i="65"/>
  <c r="GG220" i="65"/>
  <c r="GG224" i="65"/>
  <c r="GG228" i="65"/>
  <c r="GG232" i="65"/>
  <c r="GG236" i="65"/>
  <c r="GG240" i="65"/>
  <c r="GG205" i="65"/>
  <c r="GG209" i="65"/>
  <c r="GG213" i="65"/>
  <c r="GG217" i="65"/>
  <c r="GG221" i="65"/>
  <c r="GG225" i="65"/>
  <c r="GG229" i="65"/>
  <c r="GG233" i="65"/>
  <c r="GG237" i="65"/>
  <c r="GG638" i="65"/>
  <c r="GG642" i="65"/>
  <c r="GG646" i="65"/>
  <c r="GG650" i="65"/>
  <c r="GG654" i="65"/>
  <c r="GG658" i="65"/>
  <c r="GG662" i="65"/>
  <c r="GG666" i="65"/>
  <c r="GG670" i="65"/>
  <c r="GG674" i="65"/>
  <c r="GZ674" i="65" s="1"/>
  <c r="GG639" i="65"/>
  <c r="GW639" i="65" s="1"/>
  <c r="GG643" i="65"/>
  <c r="GG647" i="65"/>
  <c r="GW647" i="65" s="1"/>
  <c r="GG651" i="65"/>
  <c r="GG655" i="65"/>
  <c r="GW655" i="65" s="1"/>
  <c r="GG659" i="65"/>
  <c r="GG663" i="65"/>
  <c r="GW663" i="65" s="1"/>
  <c r="GG667" i="65"/>
  <c r="GG671" i="65"/>
  <c r="GW671" i="65" s="1"/>
  <c r="GG675" i="65"/>
  <c r="GG640" i="65"/>
  <c r="GW640" i="65" s="1"/>
  <c r="GG644" i="65"/>
  <c r="GZ644" i="65" s="1"/>
  <c r="GG648" i="65"/>
  <c r="GW648" i="65" s="1"/>
  <c r="GG652" i="65"/>
  <c r="GZ652" i="65" s="1"/>
  <c r="GG656" i="65"/>
  <c r="GW656" i="65" s="1"/>
  <c r="GG660" i="65"/>
  <c r="GZ660" i="65" s="1"/>
  <c r="GG664" i="65"/>
  <c r="GW664" i="65" s="1"/>
  <c r="GG668" i="65"/>
  <c r="GZ668" i="65" s="1"/>
  <c r="GG672" i="65"/>
  <c r="GW672" i="65" s="1"/>
  <c r="GG641" i="65"/>
  <c r="GW641" i="65" s="1"/>
  <c r="GG645" i="65"/>
  <c r="GG649" i="65"/>
  <c r="GW649" i="65" s="1"/>
  <c r="GG653" i="65"/>
  <c r="GG657" i="65"/>
  <c r="GW657" i="65" s="1"/>
  <c r="GG661" i="65"/>
  <c r="GG665" i="65"/>
  <c r="GW665" i="65" s="1"/>
  <c r="GG669" i="65"/>
  <c r="GG673" i="65"/>
  <c r="GI638" i="65"/>
  <c r="GX638" i="65" s="1"/>
  <c r="GI642" i="65"/>
  <c r="GI646" i="65"/>
  <c r="GX646" i="65" s="1"/>
  <c r="GI650" i="65"/>
  <c r="GI654" i="65"/>
  <c r="GX654" i="65" s="1"/>
  <c r="GI658" i="65"/>
  <c r="GI662" i="65"/>
  <c r="GX662" i="65" s="1"/>
  <c r="GI666" i="65"/>
  <c r="GI670" i="65"/>
  <c r="GX670" i="65" s="1"/>
  <c r="GI674" i="65"/>
  <c r="GX674" i="65" s="1"/>
  <c r="GI639" i="65"/>
  <c r="GI643" i="65"/>
  <c r="GI647" i="65"/>
  <c r="GI651" i="65"/>
  <c r="GI655" i="65"/>
  <c r="GI659" i="65"/>
  <c r="GI663" i="65"/>
  <c r="GI667" i="65"/>
  <c r="GI671" i="65"/>
  <c r="GI675" i="65"/>
  <c r="GX675" i="65" s="1"/>
  <c r="GI641" i="65"/>
  <c r="GI649" i="65"/>
  <c r="GI657" i="65"/>
  <c r="GI665" i="65"/>
  <c r="GI673" i="65"/>
  <c r="GI644" i="65"/>
  <c r="GX644" i="65" s="1"/>
  <c r="GI652" i="65"/>
  <c r="GX652" i="65" s="1"/>
  <c r="GI660" i="65"/>
  <c r="GX660" i="65" s="1"/>
  <c r="GI668" i="65"/>
  <c r="GX668" i="65" s="1"/>
  <c r="GI645" i="65"/>
  <c r="GX645" i="65" s="1"/>
  <c r="GI653" i="65"/>
  <c r="GX653" i="65" s="1"/>
  <c r="GI661" i="65"/>
  <c r="GX661" i="65" s="1"/>
  <c r="GI669" i="65"/>
  <c r="GX669" i="65" s="1"/>
  <c r="GI640" i="65"/>
  <c r="GI648" i="65"/>
  <c r="GI656" i="65"/>
  <c r="GI664" i="65"/>
  <c r="GI672" i="65"/>
  <c r="GJ519" i="65"/>
  <c r="GJ523" i="65"/>
  <c r="GJ527" i="65"/>
  <c r="GJ531" i="65"/>
  <c r="GJ535" i="65"/>
  <c r="GJ539" i="65"/>
  <c r="GJ520" i="65"/>
  <c r="GX520" i="65" s="1"/>
  <c r="GJ524" i="65"/>
  <c r="GJ528" i="65"/>
  <c r="GX528" i="65" s="1"/>
  <c r="GJ532" i="65"/>
  <c r="GJ536" i="65"/>
  <c r="GX536" i="65" s="1"/>
  <c r="GJ540" i="65"/>
  <c r="GJ525" i="65"/>
  <c r="HA525" i="65" s="1"/>
  <c r="GJ533" i="65"/>
  <c r="HA533" i="65" s="1"/>
  <c r="GJ541" i="65"/>
  <c r="HA541" i="65" s="1"/>
  <c r="GJ545" i="65"/>
  <c r="GX545" i="65" s="1"/>
  <c r="GJ549" i="65"/>
  <c r="HA549" i="65" s="1"/>
  <c r="GJ553" i="65"/>
  <c r="GX553" i="65" s="1"/>
  <c r="GJ526" i="65"/>
  <c r="GJ534" i="65"/>
  <c r="GJ542" i="65"/>
  <c r="GJ546" i="65"/>
  <c r="GX546" i="65" s="1"/>
  <c r="GJ550" i="65"/>
  <c r="GJ554" i="65"/>
  <c r="GX554" i="65" s="1"/>
  <c r="GJ521" i="65"/>
  <c r="GX521" i="65" s="1"/>
  <c r="GJ529" i="65"/>
  <c r="GX529" i="65" s="1"/>
  <c r="GJ537" i="65"/>
  <c r="GX537" i="65" s="1"/>
  <c r="GJ543" i="65"/>
  <c r="GJ547" i="65"/>
  <c r="GJ551" i="65"/>
  <c r="GJ555" i="65"/>
  <c r="GJ522" i="65"/>
  <c r="GX522" i="65" s="1"/>
  <c r="GJ530" i="65"/>
  <c r="GX530" i="65" s="1"/>
  <c r="GJ538" i="65"/>
  <c r="GX538" i="65" s="1"/>
  <c r="GJ544" i="65"/>
  <c r="GX544" i="65" s="1"/>
  <c r="GJ548" i="65"/>
  <c r="GJ552" i="65"/>
  <c r="GX552" i="65" s="1"/>
  <c r="GJ556" i="65"/>
  <c r="GI161" i="65"/>
  <c r="GI165" i="65"/>
  <c r="GI169" i="65"/>
  <c r="GI173" i="65"/>
  <c r="GI177" i="65"/>
  <c r="GI181" i="65"/>
  <c r="GI185" i="65"/>
  <c r="GI189" i="65"/>
  <c r="GI193" i="65"/>
  <c r="GI197" i="65"/>
  <c r="GI201" i="65"/>
  <c r="GI162" i="65"/>
  <c r="GI166" i="65"/>
  <c r="GI170" i="65"/>
  <c r="GI174" i="65"/>
  <c r="GI178" i="65"/>
  <c r="GI182" i="65"/>
  <c r="GI186" i="65"/>
  <c r="GI190" i="65"/>
  <c r="GI194" i="65"/>
  <c r="GI198" i="65"/>
  <c r="GI202" i="65"/>
  <c r="GI160" i="65"/>
  <c r="GI168" i="65"/>
  <c r="GI176" i="65"/>
  <c r="GI184" i="65"/>
  <c r="GI192" i="65"/>
  <c r="GI200" i="65"/>
  <c r="GI163" i="65"/>
  <c r="GI171" i="65"/>
  <c r="GI179" i="65"/>
  <c r="GI187" i="65"/>
  <c r="GI195" i="65"/>
  <c r="GI164" i="65"/>
  <c r="GI172" i="65"/>
  <c r="GI180" i="65"/>
  <c r="GI188" i="65"/>
  <c r="GI196" i="65"/>
  <c r="GI167" i="65"/>
  <c r="GI175" i="65"/>
  <c r="GI183" i="65"/>
  <c r="GI191" i="65"/>
  <c r="GI199" i="65"/>
  <c r="GG242" i="65"/>
  <c r="GG246" i="65"/>
  <c r="GG250" i="65"/>
  <c r="GG254" i="65"/>
  <c r="GG258" i="65"/>
  <c r="GG262" i="65"/>
  <c r="GG266" i="65"/>
  <c r="GG270" i="65"/>
  <c r="GG274" i="65"/>
  <c r="GG278" i="65"/>
  <c r="GG243" i="65"/>
  <c r="GG247" i="65"/>
  <c r="GG251" i="65"/>
  <c r="GG255" i="65"/>
  <c r="GG259" i="65"/>
  <c r="GG263" i="65"/>
  <c r="GG267" i="65"/>
  <c r="GG271" i="65"/>
  <c r="GG275" i="65"/>
  <c r="GG244" i="65"/>
  <c r="GG248" i="65"/>
  <c r="GG252" i="65"/>
  <c r="GG256" i="65"/>
  <c r="GG260" i="65"/>
  <c r="GG264" i="65"/>
  <c r="GG268" i="65"/>
  <c r="GG272" i="65"/>
  <c r="GG276" i="65"/>
  <c r="GG241" i="65"/>
  <c r="GG245" i="65"/>
  <c r="GG249" i="65"/>
  <c r="GG253" i="65"/>
  <c r="GG257" i="65"/>
  <c r="GG261" i="65"/>
  <c r="GG265" i="65"/>
  <c r="GG269" i="65"/>
  <c r="GG273" i="65"/>
  <c r="GG277" i="65"/>
  <c r="GI376" i="65"/>
  <c r="GI380" i="65"/>
  <c r="GI392" i="65"/>
  <c r="GI396" i="65"/>
  <c r="GI361" i="65"/>
  <c r="GI385" i="65"/>
  <c r="GI389" i="65"/>
  <c r="GI362" i="65"/>
  <c r="GI366" i="65"/>
  <c r="GI370" i="65"/>
  <c r="GI394" i="65"/>
  <c r="GI363" i="65"/>
  <c r="GI375" i="65"/>
  <c r="GI379" i="65"/>
  <c r="GI383" i="65"/>
  <c r="K14" i="65"/>
  <c r="N14" i="65" s="1"/>
  <c r="GX737" i="65"/>
  <c r="K25" i="65"/>
  <c r="N25" i="65" s="1"/>
  <c r="EO9" i="65"/>
  <c r="Q11" i="65"/>
  <c r="T11" i="65" s="1"/>
  <c r="EO22" i="65"/>
  <c r="Q12" i="65"/>
  <c r="T12" i="65" s="1"/>
  <c r="EO23" i="65"/>
  <c r="EO21" i="65"/>
  <c r="EO20" i="65"/>
  <c r="EP19" i="65"/>
  <c r="EO12" i="65"/>
  <c r="EO10" i="65"/>
  <c r="EP8" i="65"/>
  <c r="EO11" i="65"/>
  <c r="Q9" i="65"/>
  <c r="T9" i="65" s="1"/>
  <c r="Q10" i="65"/>
  <c r="T10" i="65" s="1"/>
  <c r="EQ19" i="65"/>
  <c r="EO19" i="65"/>
  <c r="R21" i="65"/>
  <c r="U21" i="65" s="1"/>
  <c r="BE17" i="67"/>
  <c r="BE16" i="67"/>
  <c r="BE18" i="67"/>
  <c r="R22" i="65"/>
  <c r="U22" i="65" s="1"/>
  <c r="BE21" i="67"/>
  <c r="BE19" i="67"/>
  <c r="BE20" i="67"/>
  <c r="Q23" i="65"/>
  <c r="T23" i="65" s="1"/>
  <c r="BD23" i="67"/>
  <c r="BD22" i="67"/>
  <c r="BG16" i="67"/>
  <c r="BG18" i="67"/>
  <c r="BG17" i="67"/>
  <c r="BG15" i="67"/>
  <c r="BG13" i="67"/>
  <c r="BG14" i="67"/>
  <c r="Q20" i="65"/>
  <c r="T20" i="65" s="1"/>
  <c r="BD15" i="67"/>
  <c r="BD13" i="67"/>
  <c r="BD14" i="67"/>
  <c r="R23" i="65"/>
  <c r="U23" i="65" s="1"/>
  <c r="BE23" i="67"/>
  <c r="BE22" i="67"/>
  <c r="R20" i="65"/>
  <c r="U20" i="65" s="1"/>
  <c r="BE13" i="67"/>
  <c r="BE14" i="67"/>
  <c r="BE15" i="67"/>
  <c r="BG23" i="67"/>
  <c r="BG22" i="67"/>
  <c r="Q21" i="65"/>
  <c r="T21" i="65" s="1"/>
  <c r="BD16" i="67"/>
  <c r="BD18" i="67"/>
  <c r="BD17" i="67"/>
  <c r="Q22" i="65"/>
  <c r="T22" i="65" s="1"/>
  <c r="BD21" i="67"/>
  <c r="BD20" i="67"/>
  <c r="BD19" i="67"/>
  <c r="BG21" i="67"/>
  <c r="BG19" i="67"/>
  <c r="BG20" i="67"/>
  <c r="IL196" i="65" l="1"/>
  <c r="IK196" i="65" s="1"/>
  <c r="GI371" i="65"/>
  <c r="GI397" i="65"/>
  <c r="GI388" i="65"/>
  <c r="GH814" i="65"/>
  <c r="GH824" i="65"/>
  <c r="GW824" i="65" s="1"/>
  <c r="GI367" i="65"/>
  <c r="GI393" i="65"/>
  <c r="GI384" i="65"/>
  <c r="GH810" i="65"/>
  <c r="GZ810" i="65" s="1"/>
  <c r="GH820" i="65"/>
  <c r="GH823" i="65"/>
  <c r="GW823" i="65" s="1"/>
  <c r="GH798" i="65"/>
  <c r="GH808" i="65"/>
  <c r="GW808" i="65" s="1"/>
  <c r="GH819" i="65"/>
  <c r="GH829" i="65"/>
  <c r="GZ829" i="65" s="1"/>
  <c r="GH804" i="65"/>
  <c r="GI386" i="65"/>
  <c r="GI377" i="65"/>
  <c r="GI368" i="65"/>
  <c r="GH815" i="65"/>
  <c r="GW815" i="65" s="1"/>
  <c r="GH825" i="65"/>
  <c r="GH800" i="65"/>
  <c r="GW800" i="65" s="1"/>
  <c r="GI381" i="65"/>
  <c r="GI372" i="65"/>
  <c r="GI395" i="65"/>
  <c r="GI382" i="65"/>
  <c r="GI373" i="65"/>
  <c r="GI364" i="65"/>
  <c r="GH807" i="65"/>
  <c r="GW807" i="65" s="1"/>
  <c r="GH817" i="65"/>
  <c r="R26" i="65"/>
  <c r="U26" i="65" s="1"/>
  <c r="EQ26" i="65" s="1"/>
  <c r="IL408" i="65" s="1"/>
  <c r="IK408" i="65" s="1"/>
  <c r="GI390" i="65"/>
  <c r="GI378" i="65"/>
  <c r="GI360" i="65"/>
  <c r="GH803" i="65"/>
  <c r="GH813" i="65"/>
  <c r="GZ813" i="65" s="1"/>
  <c r="GI391" i="65"/>
  <c r="GI369" i="65"/>
  <c r="GI387" i="65"/>
  <c r="GI374" i="65"/>
  <c r="GI365" i="65"/>
  <c r="GH799" i="65"/>
  <c r="GW799" i="65" s="1"/>
  <c r="GH809" i="65"/>
  <c r="GI813" i="65"/>
  <c r="GI817" i="65"/>
  <c r="GX817" i="65" s="1"/>
  <c r="GI814" i="65"/>
  <c r="GI805" i="65"/>
  <c r="GI809" i="65"/>
  <c r="GX809" i="65" s="1"/>
  <c r="GI810" i="65"/>
  <c r="GX810" i="65" s="1"/>
  <c r="GI797" i="65"/>
  <c r="GI801" i="65"/>
  <c r="GX801" i="65" s="1"/>
  <c r="GI806" i="65"/>
  <c r="GI831" i="65"/>
  <c r="GX831" i="65" s="1"/>
  <c r="GI829" i="65"/>
  <c r="GI827" i="65"/>
  <c r="GX827" i="65" s="1"/>
  <c r="GI802" i="65"/>
  <c r="GX802" i="65" s="1"/>
  <c r="GI826" i="65"/>
  <c r="GX826" i="65" s="1"/>
  <c r="GI824" i="65"/>
  <c r="GI823" i="65"/>
  <c r="GI798" i="65"/>
  <c r="IL416" i="65"/>
  <c r="IK416" i="65" s="1"/>
  <c r="GI821" i="65"/>
  <c r="GI818" i="65"/>
  <c r="GX818" i="65" s="1"/>
  <c r="GI819" i="65"/>
  <c r="GX819" i="65" s="1"/>
  <c r="GI816" i="65"/>
  <c r="GI812" i="65"/>
  <c r="GI815" i="65"/>
  <c r="GI808" i="65"/>
  <c r="GI804" i="65"/>
  <c r="GI811" i="65"/>
  <c r="GX811" i="65" s="1"/>
  <c r="GI800" i="65"/>
  <c r="GI796" i="65"/>
  <c r="GI807" i="65"/>
  <c r="GI830" i="65"/>
  <c r="GI832" i="65"/>
  <c r="GX832" i="65" s="1"/>
  <c r="GI803" i="65"/>
  <c r="GX803" i="65" s="1"/>
  <c r="GI825" i="65"/>
  <c r="GX825" i="65" s="1"/>
  <c r="GI828" i="65"/>
  <c r="GI799" i="65"/>
  <c r="GI820" i="65"/>
  <c r="GI822" i="65"/>
  <c r="GI795" i="65"/>
  <c r="GX795" i="65" s="1"/>
  <c r="IL86" i="65"/>
  <c r="IK86" i="65" s="1"/>
  <c r="IL96" i="65"/>
  <c r="IK96" i="65" s="1"/>
  <c r="IL296" i="65"/>
  <c r="IK296" i="65" s="1"/>
  <c r="IL286" i="65"/>
  <c r="IK286" i="65" s="1"/>
  <c r="IL66" i="65"/>
  <c r="IK66" i="65" s="1"/>
  <c r="IL76" i="65"/>
  <c r="IK76" i="65" s="1"/>
  <c r="IL136" i="65"/>
  <c r="IK136" i="65" s="1"/>
  <c r="IL126" i="65"/>
  <c r="IK126" i="65" s="1"/>
  <c r="IL316" i="65"/>
  <c r="IK316" i="65" s="1"/>
  <c r="IL306" i="65"/>
  <c r="IK306" i="65" s="1"/>
  <c r="IL378" i="65"/>
  <c r="IK378" i="65" s="1"/>
  <c r="IL368" i="65"/>
  <c r="IK368" i="65" s="1"/>
  <c r="IL147" i="65"/>
  <c r="IK147" i="65" s="1"/>
  <c r="IL157" i="65"/>
  <c r="IK157" i="65" s="1"/>
  <c r="IL278" i="65"/>
  <c r="IK278" i="65" s="1"/>
  <c r="IL268" i="65"/>
  <c r="IK268" i="65" s="1"/>
  <c r="IL116" i="65"/>
  <c r="IK116" i="65" s="1"/>
  <c r="IL106" i="65"/>
  <c r="IK106" i="65" s="1"/>
  <c r="IL346" i="65"/>
  <c r="IK346" i="65" s="1"/>
  <c r="IL356" i="65"/>
  <c r="IK356" i="65" s="1"/>
  <c r="IL336" i="65"/>
  <c r="IK336" i="65" s="1"/>
  <c r="IL326" i="65"/>
  <c r="IK326" i="65" s="1"/>
  <c r="IL398" i="65"/>
  <c r="IK398" i="65" s="1"/>
  <c r="IL388" i="65"/>
  <c r="IK388" i="65" s="1"/>
  <c r="IL377" i="65"/>
  <c r="IK377" i="65" s="1"/>
  <c r="IL367" i="65"/>
  <c r="IK367" i="65" s="1"/>
  <c r="IL266" i="65"/>
  <c r="IK266" i="65" s="1"/>
  <c r="IL276" i="65"/>
  <c r="IK276" i="65" s="1"/>
  <c r="IL57" i="65"/>
  <c r="IK57" i="65" s="1"/>
  <c r="IL47" i="65"/>
  <c r="IK47" i="65" s="1"/>
  <c r="IL267" i="65"/>
  <c r="IK267" i="65" s="1"/>
  <c r="IL277" i="65"/>
  <c r="IK277" i="65" s="1"/>
  <c r="IL418" i="65"/>
  <c r="IK418" i="65" s="1"/>
  <c r="GH827" i="65"/>
  <c r="GH811" i="65"/>
  <c r="GH795" i="65"/>
  <c r="GH818" i="65"/>
  <c r="GZ818" i="65" s="1"/>
  <c r="GH802" i="65"/>
  <c r="GZ802" i="65" s="1"/>
  <c r="GH821" i="65"/>
  <c r="GZ821" i="65" s="1"/>
  <c r="GH805" i="65"/>
  <c r="GZ805" i="65" s="1"/>
  <c r="GH828" i="65"/>
  <c r="GH812" i="65"/>
  <c r="GE523" i="65"/>
  <c r="GU523" i="65" s="1"/>
  <c r="GE540" i="65"/>
  <c r="GU540" i="65" s="1"/>
  <c r="AT22" i="67"/>
  <c r="BN340" i="54"/>
  <c r="W23" i="67"/>
  <c r="X23" i="67"/>
  <c r="BE342" i="54"/>
  <c r="BF342" i="54"/>
  <c r="BG342" i="54"/>
  <c r="BH342" i="54"/>
  <c r="AM23" i="67"/>
  <c r="R23" i="67"/>
  <c r="BN341" i="54"/>
  <c r="BE341" i="54"/>
  <c r="BF341" i="54"/>
  <c r="BH341" i="54"/>
  <c r="BG341" i="54"/>
  <c r="P23" i="67"/>
  <c r="BH340" i="54"/>
  <c r="BE340" i="54"/>
  <c r="BG340" i="54"/>
  <c r="BF340" i="54"/>
  <c r="Y23" i="67"/>
  <c r="O23" i="67"/>
  <c r="D11" i="57"/>
  <c r="F16" i="65"/>
  <c r="F27" i="65"/>
  <c r="BN342" i="54"/>
  <c r="GJ205" i="65"/>
  <c r="GJ209" i="65"/>
  <c r="GJ213" i="65"/>
  <c r="GJ217" i="65"/>
  <c r="GJ221" i="65"/>
  <c r="GJ225" i="65"/>
  <c r="GJ229" i="65"/>
  <c r="GJ233" i="65"/>
  <c r="GJ237" i="65"/>
  <c r="GJ206" i="65"/>
  <c r="GJ210" i="65"/>
  <c r="GJ214" i="65"/>
  <c r="GJ218" i="65"/>
  <c r="GJ222" i="65"/>
  <c r="GJ226" i="65"/>
  <c r="GJ230" i="65"/>
  <c r="GJ234" i="65"/>
  <c r="GJ238" i="65"/>
  <c r="GJ203" i="65"/>
  <c r="GJ207" i="65"/>
  <c r="GJ211" i="65"/>
  <c r="GJ215" i="65"/>
  <c r="GJ219" i="65"/>
  <c r="GJ223" i="65"/>
  <c r="GJ227" i="65"/>
  <c r="GJ231" i="65"/>
  <c r="GJ235" i="65"/>
  <c r="GJ239" i="65"/>
  <c r="GJ204" i="65"/>
  <c r="GJ208" i="65"/>
  <c r="GJ212" i="65"/>
  <c r="GJ216" i="65"/>
  <c r="GJ220" i="65"/>
  <c r="GJ224" i="65"/>
  <c r="GJ228" i="65"/>
  <c r="GJ232" i="65"/>
  <c r="GJ236" i="65"/>
  <c r="GJ240" i="65"/>
  <c r="Q25" i="65"/>
  <c r="T25" i="65" s="1"/>
  <c r="EP25" i="65" s="1"/>
  <c r="GG758" i="65"/>
  <c r="GG762" i="65"/>
  <c r="GG766" i="65"/>
  <c r="GW766" i="65" s="1"/>
  <c r="GG770" i="65"/>
  <c r="GG774" i="65"/>
  <c r="GG778" i="65"/>
  <c r="GG782" i="65"/>
  <c r="GW782" i="65" s="1"/>
  <c r="GG786" i="65"/>
  <c r="GG790" i="65"/>
  <c r="GW790" i="65" s="1"/>
  <c r="GG794" i="65"/>
  <c r="GG759" i="65"/>
  <c r="GW759" i="65" s="1"/>
  <c r="GG763" i="65"/>
  <c r="GZ763" i="65" s="1"/>
  <c r="GG767" i="65"/>
  <c r="GG771" i="65"/>
  <c r="GG775" i="65"/>
  <c r="GW775" i="65" s="1"/>
  <c r="GG779" i="65"/>
  <c r="GZ779" i="65" s="1"/>
  <c r="GG783" i="65"/>
  <c r="GG787" i="65"/>
  <c r="GZ787" i="65" s="1"/>
  <c r="GG791" i="65"/>
  <c r="GW791" i="65" s="1"/>
  <c r="GG760" i="65"/>
  <c r="GW760" i="65" s="1"/>
  <c r="GG764" i="65"/>
  <c r="GG768" i="65"/>
  <c r="GW768" i="65" s="1"/>
  <c r="GG772" i="65"/>
  <c r="GG776" i="65"/>
  <c r="GW776" i="65" s="1"/>
  <c r="GG780" i="65"/>
  <c r="GG784" i="65"/>
  <c r="GW784" i="65" s="1"/>
  <c r="GG788" i="65"/>
  <c r="GG792" i="65"/>
  <c r="GW792" i="65" s="1"/>
  <c r="GG757" i="65"/>
  <c r="GG761" i="65"/>
  <c r="GG765" i="65"/>
  <c r="GG769" i="65"/>
  <c r="GG773" i="65"/>
  <c r="GG777" i="65"/>
  <c r="GG781" i="65"/>
  <c r="GG785" i="65"/>
  <c r="GG789" i="65"/>
  <c r="GG793" i="65"/>
  <c r="GG322" i="65"/>
  <c r="GG326" i="65"/>
  <c r="GG330" i="65"/>
  <c r="GG334" i="65"/>
  <c r="GG338" i="65"/>
  <c r="GG342" i="65"/>
  <c r="GG346" i="65"/>
  <c r="GG350" i="65"/>
  <c r="GG354" i="65"/>
  <c r="GG358" i="65"/>
  <c r="GG325" i="65"/>
  <c r="GG329" i="65"/>
  <c r="GG333" i="65"/>
  <c r="GG337" i="65"/>
  <c r="GG341" i="65"/>
  <c r="GG345" i="65"/>
  <c r="GG349" i="65"/>
  <c r="GG353" i="65"/>
  <c r="GG357" i="65"/>
  <c r="GG324" i="65"/>
  <c r="GG332" i="65"/>
  <c r="GG340" i="65"/>
  <c r="GG348" i="65"/>
  <c r="GG356" i="65"/>
  <c r="GG327" i="65"/>
  <c r="GG335" i="65"/>
  <c r="GG343" i="65"/>
  <c r="GG351" i="65"/>
  <c r="GG359" i="65"/>
  <c r="GG328" i="65"/>
  <c r="GG336" i="65"/>
  <c r="GG344" i="65"/>
  <c r="GG352" i="65"/>
  <c r="GG323" i="65"/>
  <c r="GG331" i="65"/>
  <c r="GG339" i="65"/>
  <c r="GG347" i="65"/>
  <c r="GG355" i="65"/>
  <c r="GJ641" i="65"/>
  <c r="GJ645" i="65"/>
  <c r="GJ649" i="65"/>
  <c r="GX649" i="65" s="1"/>
  <c r="GJ653" i="65"/>
  <c r="GJ657" i="65"/>
  <c r="GX657" i="65" s="1"/>
  <c r="GJ661" i="65"/>
  <c r="GJ665" i="65"/>
  <c r="GX665" i="65" s="1"/>
  <c r="GJ669" i="65"/>
  <c r="GJ673" i="65"/>
  <c r="GJ638" i="65"/>
  <c r="GJ642" i="65"/>
  <c r="GJ646" i="65"/>
  <c r="GJ650" i="65"/>
  <c r="GJ654" i="65"/>
  <c r="GJ658" i="65"/>
  <c r="GJ662" i="65"/>
  <c r="GJ666" i="65"/>
  <c r="GJ670" i="65"/>
  <c r="GJ674" i="65"/>
  <c r="GJ639" i="65"/>
  <c r="GX639" i="65" s="1"/>
  <c r="GJ643" i="65"/>
  <c r="GJ647" i="65"/>
  <c r="GX647" i="65" s="1"/>
  <c r="GJ651" i="65"/>
  <c r="GJ655" i="65"/>
  <c r="GJ659" i="65"/>
  <c r="GJ663" i="65"/>
  <c r="GX663" i="65" s="1"/>
  <c r="GJ667" i="65"/>
  <c r="GJ671" i="65"/>
  <c r="GX671" i="65" s="1"/>
  <c r="GJ675" i="65"/>
  <c r="GJ640" i="65"/>
  <c r="GJ644" i="65"/>
  <c r="HA644" i="65" s="1"/>
  <c r="GJ648" i="65"/>
  <c r="GJ652" i="65"/>
  <c r="GJ656" i="65"/>
  <c r="GX656" i="65" s="1"/>
  <c r="GJ660" i="65"/>
  <c r="HA660" i="65" s="1"/>
  <c r="GJ664" i="65"/>
  <c r="GX664" i="65" s="1"/>
  <c r="GJ668" i="65"/>
  <c r="HA668" i="65" s="1"/>
  <c r="GJ672" i="65"/>
  <c r="GJ597" i="65"/>
  <c r="GX597" i="65" s="1"/>
  <c r="GJ601" i="65"/>
  <c r="HA601" i="65" s="1"/>
  <c r="GJ605" i="65"/>
  <c r="GJ609" i="65"/>
  <c r="HA609" i="65" s="1"/>
  <c r="GJ613" i="65"/>
  <c r="GX613" i="65" s="1"/>
  <c r="GJ617" i="65"/>
  <c r="GJ621" i="65"/>
  <c r="GX621" i="65" s="1"/>
  <c r="GJ625" i="65"/>
  <c r="GJ629" i="65"/>
  <c r="GX629" i="65" s="1"/>
  <c r="GJ633" i="65"/>
  <c r="GJ637" i="65"/>
  <c r="GJ598" i="65"/>
  <c r="GJ602" i="65"/>
  <c r="GJ606" i="65"/>
  <c r="GX606" i="65" s="1"/>
  <c r="GJ610" i="65"/>
  <c r="GJ614" i="65"/>
  <c r="GX614" i="65" s="1"/>
  <c r="GJ618" i="65"/>
  <c r="GJ622" i="65"/>
  <c r="GX622" i="65" s="1"/>
  <c r="GJ626" i="65"/>
  <c r="GJ630" i="65"/>
  <c r="GX630" i="65" s="1"/>
  <c r="GJ634" i="65"/>
  <c r="GJ595" i="65"/>
  <c r="GJ599" i="65"/>
  <c r="GJ603" i="65"/>
  <c r="GJ607" i="65"/>
  <c r="GJ611" i="65"/>
  <c r="GJ615" i="65"/>
  <c r="GJ619" i="65"/>
  <c r="GJ623" i="65"/>
  <c r="GJ627" i="65"/>
  <c r="GJ631" i="65"/>
  <c r="GJ635" i="65"/>
  <c r="GX635" i="65" s="1"/>
  <c r="GJ596" i="65"/>
  <c r="GJ600" i="65"/>
  <c r="GJ604" i="65"/>
  <c r="GJ608" i="65"/>
  <c r="GJ612" i="65"/>
  <c r="GJ616" i="65"/>
  <c r="GJ620" i="65"/>
  <c r="GX620" i="65" s="1"/>
  <c r="GJ624" i="65"/>
  <c r="GJ628" i="65"/>
  <c r="GJ632" i="65"/>
  <c r="GJ636" i="65"/>
  <c r="GJ161" i="65"/>
  <c r="GJ165" i="65"/>
  <c r="GJ169" i="65"/>
  <c r="GJ173" i="65"/>
  <c r="GJ177" i="65"/>
  <c r="GJ181" i="65"/>
  <c r="GJ185" i="65"/>
  <c r="GJ189" i="65"/>
  <c r="GJ193" i="65"/>
  <c r="GJ197" i="65"/>
  <c r="GJ201" i="65"/>
  <c r="GJ162" i="65"/>
  <c r="GJ166" i="65"/>
  <c r="GJ170" i="65"/>
  <c r="GJ174" i="65"/>
  <c r="GJ178" i="65"/>
  <c r="GJ182" i="65"/>
  <c r="GJ186" i="65"/>
  <c r="GJ190" i="65"/>
  <c r="GJ194" i="65"/>
  <c r="GJ198" i="65"/>
  <c r="GJ202" i="65"/>
  <c r="GJ163" i="65"/>
  <c r="GJ167" i="65"/>
  <c r="GJ171" i="65"/>
  <c r="GJ175" i="65"/>
  <c r="GJ179" i="65"/>
  <c r="GJ183" i="65"/>
  <c r="GJ187" i="65"/>
  <c r="GJ191" i="65"/>
  <c r="GJ195" i="65"/>
  <c r="GJ199" i="65"/>
  <c r="GJ160" i="65"/>
  <c r="GJ164" i="65"/>
  <c r="GJ168" i="65"/>
  <c r="GJ172" i="65"/>
  <c r="GJ176" i="65"/>
  <c r="GJ180" i="65"/>
  <c r="GJ184" i="65"/>
  <c r="GJ188" i="65"/>
  <c r="GJ192" i="65"/>
  <c r="GJ196" i="65"/>
  <c r="GJ200" i="65"/>
  <c r="GK715" i="65"/>
  <c r="GK719" i="65"/>
  <c r="GX719" i="65" s="1"/>
  <c r="GK723" i="65"/>
  <c r="GK727" i="65"/>
  <c r="GX727" i="65" s="1"/>
  <c r="GK731" i="65"/>
  <c r="GK735" i="65"/>
  <c r="GX735" i="65" s="1"/>
  <c r="GK739" i="65"/>
  <c r="GK743" i="65"/>
  <c r="GX743" i="65" s="1"/>
  <c r="GK747" i="65"/>
  <c r="GK751" i="65"/>
  <c r="HA751" i="65" s="1"/>
  <c r="GK755" i="65"/>
  <c r="GK716" i="65"/>
  <c r="HA716" i="65" s="1"/>
  <c r="GK717" i="65"/>
  <c r="GK721" i="65"/>
  <c r="HA721" i="65" s="1"/>
  <c r="GK725" i="65"/>
  <c r="GK729" i="65"/>
  <c r="HA729" i="65" s="1"/>
  <c r="GK733" i="65"/>
  <c r="GK737" i="65"/>
  <c r="HA737" i="65" s="1"/>
  <c r="GK741" i="65"/>
  <c r="GK745" i="65"/>
  <c r="HA745" i="65" s="1"/>
  <c r="GK749" i="65"/>
  <c r="GX749" i="65" s="1"/>
  <c r="GK753" i="65"/>
  <c r="GK714" i="65"/>
  <c r="GK718" i="65"/>
  <c r="GX718" i="65" s="1"/>
  <c r="GK722" i="65"/>
  <c r="GK726" i="65"/>
  <c r="GX726" i="65" s="1"/>
  <c r="GK730" i="65"/>
  <c r="GK734" i="65"/>
  <c r="GX734" i="65" s="1"/>
  <c r="GK738" i="65"/>
  <c r="GK742" i="65"/>
  <c r="GX742" i="65" s="1"/>
  <c r="GK746" i="65"/>
  <c r="GK750" i="65"/>
  <c r="GK754" i="65"/>
  <c r="HA754" i="65" s="1"/>
  <c r="GK720" i="65"/>
  <c r="GK736" i="65"/>
  <c r="GK752" i="65"/>
  <c r="GK724" i="65"/>
  <c r="HA724" i="65" s="1"/>
  <c r="GK740" i="65"/>
  <c r="HA740" i="65" s="1"/>
  <c r="GK756" i="65"/>
  <c r="HA756" i="65" s="1"/>
  <c r="GK728" i="65"/>
  <c r="GK744" i="65"/>
  <c r="GK732" i="65"/>
  <c r="HA732" i="65" s="1"/>
  <c r="GK748" i="65"/>
  <c r="HA748" i="65" s="1"/>
  <c r="GJ281" i="65"/>
  <c r="GJ285" i="65"/>
  <c r="GJ289" i="65"/>
  <c r="GJ293" i="65"/>
  <c r="GJ297" i="65"/>
  <c r="GJ301" i="65"/>
  <c r="GJ305" i="65"/>
  <c r="GJ309" i="65"/>
  <c r="GJ313" i="65"/>
  <c r="GJ317" i="65"/>
  <c r="GJ321" i="65"/>
  <c r="GJ282" i="65"/>
  <c r="GJ286" i="65"/>
  <c r="GJ290" i="65"/>
  <c r="GJ294" i="65"/>
  <c r="GJ298" i="65"/>
  <c r="GJ302" i="65"/>
  <c r="GJ306" i="65"/>
  <c r="GJ310" i="65"/>
  <c r="GJ314" i="65"/>
  <c r="GJ318" i="65"/>
  <c r="GJ279" i="65"/>
  <c r="GJ283" i="65"/>
  <c r="GJ287" i="65"/>
  <c r="GJ291" i="65"/>
  <c r="GJ295" i="65"/>
  <c r="GJ299" i="65"/>
  <c r="GJ303" i="65"/>
  <c r="GJ307" i="65"/>
  <c r="GJ311" i="65"/>
  <c r="GJ315" i="65"/>
  <c r="GJ319" i="65"/>
  <c r="GJ280" i="65"/>
  <c r="GJ284" i="65"/>
  <c r="GJ288" i="65"/>
  <c r="GJ292" i="65"/>
  <c r="GJ296" i="65"/>
  <c r="GJ300" i="65"/>
  <c r="GJ304" i="65"/>
  <c r="GJ308" i="65"/>
  <c r="GJ312" i="65"/>
  <c r="GJ316" i="65"/>
  <c r="GJ320" i="65"/>
  <c r="GK679" i="65"/>
  <c r="GK683" i="65"/>
  <c r="HA683" i="65" s="1"/>
  <c r="GK687" i="65"/>
  <c r="GK691" i="65"/>
  <c r="HA691" i="65" s="1"/>
  <c r="GK695" i="65"/>
  <c r="GK699" i="65"/>
  <c r="HA699" i="65" s="1"/>
  <c r="GK703" i="65"/>
  <c r="GK707" i="65"/>
  <c r="HA707" i="65" s="1"/>
  <c r="GK711" i="65"/>
  <c r="GK676" i="65"/>
  <c r="GK680" i="65"/>
  <c r="GX680" i="65" s="1"/>
  <c r="GK684" i="65"/>
  <c r="GK688" i="65"/>
  <c r="GX688" i="65" s="1"/>
  <c r="GK692" i="65"/>
  <c r="GK696" i="65"/>
  <c r="GX696" i="65" s="1"/>
  <c r="GK700" i="65"/>
  <c r="GK704" i="65"/>
  <c r="GX704" i="65" s="1"/>
  <c r="GK708" i="65"/>
  <c r="GK712" i="65"/>
  <c r="GX712" i="65" s="1"/>
  <c r="GK677" i="65"/>
  <c r="GK681" i="65"/>
  <c r="GX681" i="65" s="1"/>
  <c r="GK685" i="65"/>
  <c r="GK689" i="65"/>
  <c r="GX689" i="65" s="1"/>
  <c r="GK693" i="65"/>
  <c r="GK697" i="65"/>
  <c r="GX697" i="65" s="1"/>
  <c r="GK701" i="65"/>
  <c r="GK705" i="65"/>
  <c r="GX705" i="65" s="1"/>
  <c r="GK709" i="65"/>
  <c r="GK713" i="65"/>
  <c r="GX713" i="65" s="1"/>
  <c r="GK678" i="65"/>
  <c r="HA678" i="65" s="1"/>
  <c r="GK682" i="65"/>
  <c r="GK686" i="65"/>
  <c r="HA686" i="65" s="1"/>
  <c r="GK690" i="65"/>
  <c r="GK694" i="65"/>
  <c r="HA694" i="65" s="1"/>
  <c r="GK698" i="65"/>
  <c r="GK702" i="65"/>
  <c r="HA702" i="65" s="1"/>
  <c r="GK706" i="65"/>
  <c r="GK710" i="65"/>
  <c r="HA710" i="65" s="1"/>
  <c r="GJ557" i="65"/>
  <c r="GJ561" i="65"/>
  <c r="GJ565" i="65"/>
  <c r="GJ569" i="65"/>
  <c r="GJ573" i="65"/>
  <c r="GJ577" i="65"/>
  <c r="GJ581" i="65"/>
  <c r="GJ585" i="65"/>
  <c r="GJ589" i="65"/>
  <c r="GJ593" i="65"/>
  <c r="HA593" i="65" s="1"/>
  <c r="GJ558" i="65"/>
  <c r="GJ562" i="65"/>
  <c r="GJ566" i="65"/>
  <c r="GX566" i="65" s="1"/>
  <c r="GJ570" i="65"/>
  <c r="GJ574" i="65"/>
  <c r="GX574" i="65" s="1"/>
  <c r="GJ578" i="65"/>
  <c r="GJ582" i="65"/>
  <c r="GX582" i="65" s="1"/>
  <c r="GJ586" i="65"/>
  <c r="GJ590" i="65"/>
  <c r="GX590" i="65" s="1"/>
  <c r="GJ594" i="65"/>
  <c r="GJ559" i="65"/>
  <c r="GJ563" i="65"/>
  <c r="HA563" i="65" s="1"/>
  <c r="GJ567" i="65"/>
  <c r="GX567" i="65" s="1"/>
  <c r="GJ571" i="65"/>
  <c r="HA571" i="65" s="1"/>
  <c r="GJ575" i="65"/>
  <c r="GX575" i="65" s="1"/>
  <c r="GJ579" i="65"/>
  <c r="GJ583" i="65"/>
  <c r="GX583" i="65" s="1"/>
  <c r="GJ587" i="65"/>
  <c r="HA587" i="65" s="1"/>
  <c r="GJ591" i="65"/>
  <c r="GX591" i="65" s="1"/>
  <c r="GJ560" i="65"/>
  <c r="GJ564" i="65"/>
  <c r="GJ568" i="65"/>
  <c r="GX568" i="65" s="1"/>
  <c r="GJ572" i="65"/>
  <c r="GJ576" i="65"/>
  <c r="GX576" i="65" s="1"/>
  <c r="GJ580" i="65"/>
  <c r="GJ584" i="65"/>
  <c r="GJ588" i="65"/>
  <c r="GJ592" i="65"/>
  <c r="GJ125" i="65"/>
  <c r="GJ129" i="65"/>
  <c r="GJ133" i="65"/>
  <c r="GJ137" i="65"/>
  <c r="GJ141" i="65"/>
  <c r="GJ145" i="65"/>
  <c r="GJ149" i="65"/>
  <c r="GJ153" i="65"/>
  <c r="GJ157" i="65"/>
  <c r="GJ122" i="65"/>
  <c r="GJ126" i="65"/>
  <c r="GJ130" i="65"/>
  <c r="GJ134" i="65"/>
  <c r="GJ138" i="65"/>
  <c r="GJ142" i="65"/>
  <c r="GJ146" i="65"/>
  <c r="GJ150" i="65"/>
  <c r="GJ154" i="65"/>
  <c r="GJ158" i="65"/>
  <c r="GJ123" i="65"/>
  <c r="GJ127" i="65"/>
  <c r="GJ131" i="65"/>
  <c r="GJ135" i="65"/>
  <c r="GJ139" i="65"/>
  <c r="GJ143" i="65"/>
  <c r="GJ147" i="65"/>
  <c r="GJ151" i="65"/>
  <c r="GJ155" i="65"/>
  <c r="GJ159" i="65"/>
  <c r="GJ124" i="65"/>
  <c r="GJ128" i="65"/>
  <c r="GJ132" i="65"/>
  <c r="GJ136" i="65"/>
  <c r="GJ140" i="65"/>
  <c r="GJ144" i="65"/>
  <c r="GJ148" i="65"/>
  <c r="GJ152" i="65"/>
  <c r="GJ156" i="65"/>
  <c r="GK759" i="65"/>
  <c r="HA759" i="65" s="1"/>
  <c r="GK763" i="65"/>
  <c r="GK767" i="65"/>
  <c r="HA767" i="65" s="1"/>
  <c r="GK771" i="65"/>
  <c r="GK775" i="65"/>
  <c r="HA775" i="65" s="1"/>
  <c r="GK779" i="65"/>
  <c r="GK783" i="65"/>
  <c r="HA783" i="65" s="1"/>
  <c r="GK757" i="65"/>
  <c r="GK761" i="65"/>
  <c r="GX761" i="65" s="1"/>
  <c r="GK765" i="65"/>
  <c r="GK769" i="65"/>
  <c r="GX769" i="65" s="1"/>
  <c r="GK773" i="65"/>
  <c r="GK777" i="65"/>
  <c r="GX777" i="65" s="1"/>
  <c r="GK781" i="65"/>
  <c r="GK785" i="65"/>
  <c r="GX785" i="65" s="1"/>
  <c r="GK789" i="65"/>
  <c r="GK793" i="65"/>
  <c r="GX793" i="65" s="1"/>
  <c r="GK758" i="65"/>
  <c r="GK762" i="65"/>
  <c r="GX762" i="65" s="1"/>
  <c r="GK766" i="65"/>
  <c r="GK770" i="65"/>
  <c r="GX770" i="65" s="1"/>
  <c r="GK774" i="65"/>
  <c r="GK778" i="65"/>
  <c r="GX778" i="65" s="1"/>
  <c r="GK782" i="65"/>
  <c r="GK786" i="65"/>
  <c r="GX786" i="65" s="1"/>
  <c r="GK790" i="65"/>
  <c r="GK794" i="65"/>
  <c r="GX794" i="65" s="1"/>
  <c r="GK768" i="65"/>
  <c r="GK784" i="65"/>
  <c r="GK792" i="65"/>
  <c r="GK772" i="65"/>
  <c r="HA772" i="65" s="1"/>
  <c r="GK787" i="65"/>
  <c r="GK760" i="65"/>
  <c r="GK776" i="65"/>
  <c r="GK788" i="65"/>
  <c r="HA788" i="65" s="1"/>
  <c r="GK764" i="65"/>
  <c r="HA764" i="65" s="1"/>
  <c r="GK780" i="65"/>
  <c r="HA780" i="65" s="1"/>
  <c r="GK791" i="65"/>
  <c r="HA791" i="65" s="1"/>
  <c r="GJ717" i="65"/>
  <c r="GX717" i="65" s="1"/>
  <c r="GJ721" i="65"/>
  <c r="GJ725" i="65"/>
  <c r="GX725" i="65" s="1"/>
  <c r="GJ729" i="65"/>
  <c r="GJ733" i="65"/>
  <c r="GX733" i="65" s="1"/>
  <c r="GJ737" i="65"/>
  <c r="GJ741" i="65"/>
  <c r="GX741" i="65" s="1"/>
  <c r="GJ745" i="65"/>
  <c r="GJ749" i="65"/>
  <c r="GJ753" i="65"/>
  <c r="GX753" i="65" s="1"/>
  <c r="GJ714" i="65"/>
  <c r="GJ718" i="65"/>
  <c r="GJ722" i="65"/>
  <c r="GJ726" i="65"/>
  <c r="GJ730" i="65"/>
  <c r="GJ734" i="65"/>
  <c r="GJ738" i="65"/>
  <c r="GJ742" i="65"/>
  <c r="GJ746" i="65"/>
  <c r="GJ750" i="65"/>
  <c r="HA750" i="65" s="1"/>
  <c r="GJ754" i="65"/>
  <c r="GX754" i="65" s="1"/>
  <c r="GJ715" i="65"/>
  <c r="GX715" i="65" s="1"/>
  <c r="GJ719" i="65"/>
  <c r="GJ723" i="65"/>
  <c r="GX723" i="65" s="1"/>
  <c r="GJ727" i="65"/>
  <c r="GJ731" i="65"/>
  <c r="GX731" i="65" s="1"/>
  <c r="GJ735" i="65"/>
  <c r="GJ739" i="65"/>
  <c r="GX739" i="65" s="1"/>
  <c r="GJ743" i="65"/>
  <c r="GJ747" i="65"/>
  <c r="GX747" i="65" s="1"/>
  <c r="GJ751" i="65"/>
  <c r="GJ755" i="65"/>
  <c r="HA755" i="65" s="1"/>
  <c r="GJ716" i="65"/>
  <c r="GX716" i="65" s="1"/>
  <c r="GJ720" i="65"/>
  <c r="HA720" i="65" s="1"/>
  <c r="GJ724" i="65"/>
  <c r="GX724" i="65" s="1"/>
  <c r="GJ728" i="65"/>
  <c r="HA728" i="65" s="1"/>
  <c r="GJ732" i="65"/>
  <c r="GX732" i="65" s="1"/>
  <c r="GJ736" i="65"/>
  <c r="HA736" i="65" s="1"/>
  <c r="GJ740" i="65"/>
  <c r="GX740" i="65" s="1"/>
  <c r="GJ744" i="65"/>
  <c r="HA744" i="65" s="1"/>
  <c r="GJ748" i="65"/>
  <c r="GX748" i="65" s="1"/>
  <c r="GJ752" i="65"/>
  <c r="GJ756" i="65"/>
  <c r="GK560" i="65"/>
  <c r="GK564" i="65"/>
  <c r="HA564" i="65" s="1"/>
  <c r="GK568" i="65"/>
  <c r="GK572" i="65"/>
  <c r="HA572" i="65" s="1"/>
  <c r="GK558" i="65"/>
  <c r="GK562" i="65"/>
  <c r="GX562" i="65" s="1"/>
  <c r="GK566" i="65"/>
  <c r="GK570" i="65"/>
  <c r="GX570" i="65" s="1"/>
  <c r="GK574" i="65"/>
  <c r="GK578" i="65"/>
  <c r="GX578" i="65" s="1"/>
  <c r="GK582" i="65"/>
  <c r="GK586" i="65"/>
  <c r="GX586" i="65" s="1"/>
  <c r="GK590" i="65"/>
  <c r="GK594" i="65"/>
  <c r="HA594" i="65" s="1"/>
  <c r="GK559" i="65"/>
  <c r="HA559" i="65" s="1"/>
  <c r="GK563" i="65"/>
  <c r="GK567" i="65"/>
  <c r="HA567" i="65" s="1"/>
  <c r="GK571" i="65"/>
  <c r="GK575" i="65"/>
  <c r="HA575" i="65" s="1"/>
  <c r="GK579" i="65"/>
  <c r="GK583" i="65"/>
  <c r="HA583" i="65" s="1"/>
  <c r="GK587" i="65"/>
  <c r="GK591" i="65"/>
  <c r="HA591" i="65" s="1"/>
  <c r="GK565" i="65"/>
  <c r="GK577" i="65"/>
  <c r="GX577" i="65" s="1"/>
  <c r="GK585" i="65"/>
  <c r="GX585" i="65" s="1"/>
  <c r="GK593" i="65"/>
  <c r="GK569" i="65"/>
  <c r="GX569" i="65" s="1"/>
  <c r="GK580" i="65"/>
  <c r="HA580" i="65" s="1"/>
  <c r="GK588" i="65"/>
  <c r="HA588" i="65" s="1"/>
  <c r="GK557" i="65"/>
  <c r="GK573" i="65"/>
  <c r="GK581" i="65"/>
  <c r="GK589" i="65"/>
  <c r="GK561" i="65"/>
  <c r="GX561" i="65" s="1"/>
  <c r="GK576" i="65"/>
  <c r="GK584" i="65"/>
  <c r="GK592" i="65"/>
  <c r="GX592" i="65" s="1"/>
  <c r="GJ677" i="65"/>
  <c r="GX677" i="65" s="1"/>
  <c r="GJ681" i="65"/>
  <c r="GJ685" i="65"/>
  <c r="GX685" i="65" s="1"/>
  <c r="GJ689" i="65"/>
  <c r="GJ693" i="65"/>
  <c r="GX693" i="65" s="1"/>
  <c r="GJ697" i="65"/>
  <c r="GJ701" i="65"/>
  <c r="GX701" i="65" s="1"/>
  <c r="GJ705" i="65"/>
  <c r="GJ709" i="65"/>
  <c r="GX709" i="65" s="1"/>
  <c r="GJ713" i="65"/>
  <c r="GJ678" i="65"/>
  <c r="GX678" i="65" s="1"/>
  <c r="GJ682" i="65"/>
  <c r="HA682" i="65" s="1"/>
  <c r="GJ686" i="65"/>
  <c r="GX686" i="65" s="1"/>
  <c r="GJ690" i="65"/>
  <c r="HA690" i="65" s="1"/>
  <c r="GJ694" i="65"/>
  <c r="GX694" i="65" s="1"/>
  <c r="GJ698" i="65"/>
  <c r="HA698" i="65" s="1"/>
  <c r="GJ702" i="65"/>
  <c r="GX702" i="65" s="1"/>
  <c r="GJ706" i="65"/>
  <c r="HA706" i="65" s="1"/>
  <c r="GJ710" i="65"/>
  <c r="GX710" i="65" s="1"/>
  <c r="GJ679" i="65"/>
  <c r="GX679" i="65" s="1"/>
  <c r="GJ683" i="65"/>
  <c r="GJ687" i="65"/>
  <c r="GX687" i="65" s="1"/>
  <c r="GJ691" i="65"/>
  <c r="GJ695" i="65"/>
  <c r="GX695" i="65" s="1"/>
  <c r="GJ699" i="65"/>
  <c r="GJ703" i="65"/>
  <c r="GX703" i="65" s="1"/>
  <c r="GJ707" i="65"/>
  <c r="GJ711" i="65"/>
  <c r="GX711" i="65" s="1"/>
  <c r="GJ676" i="65"/>
  <c r="GJ680" i="65"/>
  <c r="GJ684" i="65"/>
  <c r="GJ688" i="65"/>
  <c r="GJ692" i="65"/>
  <c r="GJ696" i="65"/>
  <c r="GJ700" i="65"/>
  <c r="GJ704" i="65"/>
  <c r="GJ708" i="65"/>
  <c r="GJ712" i="65"/>
  <c r="GK638" i="65"/>
  <c r="GK642" i="65"/>
  <c r="GX642" i="65" s="1"/>
  <c r="GK646" i="65"/>
  <c r="GK650" i="65"/>
  <c r="GE650" i="65" s="1"/>
  <c r="GU650" i="65" s="1"/>
  <c r="GK654" i="65"/>
  <c r="GK658" i="65"/>
  <c r="GX658" i="65" s="1"/>
  <c r="GK662" i="65"/>
  <c r="GK666" i="65"/>
  <c r="GX666" i="65" s="1"/>
  <c r="GK670" i="65"/>
  <c r="GK674" i="65"/>
  <c r="GK639" i="65"/>
  <c r="GK643" i="65"/>
  <c r="GX643" i="65" s="1"/>
  <c r="GK647" i="65"/>
  <c r="GK651" i="65"/>
  <c r="GX651" i="65" s="1"/>
  <c r="GK655" i="65"/>
  <c r="GK659" i="65"/>
  <c r="GE659" i="65" s="1"/>
  <c r="GU659" i="65" s="1"/>
  <c r="GK663" i="65"/>
  <c r="GK667" i="65"/>
  <c r="GX667" i="65" s="1"/>
  <c r="GK671" i="65"/>
  <c r="GK675" i="65"/>
  <c r="HA675" i="65" s="1"/>
  <c r="GK641" i="65"/>
  <c r="GK649" i="65"/>
  <c r="GK657" i="65"/>
  <c r="GK665" i="65"/>
  <c r="GK673" i="65"/>
  <c r="GX673" i="65" s="1"/>
  <c r="GK644" i="65"/>
  <c r="GK652" i="65"/>
  <c r="GK660" i="65"/>
  <c r="GK668" i="65"/>
  <c r="GK645" i="65"/>
  <c r="HA645" i="65" s="1"/>
  <c r="GK653" i="65"/>
  <c r="HA653" i="65" s="1"/>
  <c r="GK661" i="65"/>
  <c r="HA661" i="65" s="1"/>
  <c r="GK669" i="65"/>
  <c r="HA669" i="65" s="1"/>
  <c r="GK640" i="65"/>
  <c r="HA640" i="65" s="1"/>
  <c r="GK648" i="65"/>
  <c r="HA648" i="65" s="1"/>
  <c r="GK656" i="65"/>
  <c r="HA656" i="65" s="1"/>
  <c r="GK664" i="65"/>
  <c r="HA664" i="65" s="1"/>
  <c r="GK672" i="65"/>
  <c r="HA672" i="65" s="1"/>
  <c r="GK598" i="65"/>
  <c r="GK602" i="65"/>
  <c r="HA602" i="65" s="1"/>
  <c r="GK606" i="65"/>
  <c r="GK610" i="65"/>
  <c r="HA610" i="65" s="1"/>
  <c r="GK614" i="65"/>
  <c r="GK618" i="65"/>
  <c r="HA618" i="65" s="1"/>
  <c r="GK622" i="65"/>
  <c r="GK626" i="65"/>
  <c r="HA626" i="65" s="1"/>
  <c r="GK630" i="65"/>
  <c r="GK634" i="65"/>
  <c r="GK595" i="65"/>
  <c r="GK599" i="65"/>
  <c r="GX599" i="65" s="1"/>
  <c r="GK603" i="65"/>
  <c r="GK607" i="65"/>
  <c r="GX607" i="65" s="1"/>
  <c r="GK611" i="65"/>
  <c r="GK615" i="65"/>
  <c r="GX615" i="65" s="1"/>
  <c r="GK619" i="65"/>
  <c r="GK623" i="65"/>
  <c r="GX623" i="65" s="1"/>
  <c r="GK627" i="65"/>
  <c r="GK631" i="65"/>
  <c r="GX631" i="65" s="1"/>
  <c r="GK635" i="65"/>
  <c r="HA635" i="65" s="1"/>
  <c r="GK601" i="65"/>
  <c r="GK609" i="65"/>
  <c r="GK617" i="65"/>
  <c r="GK625" i="65"/>
  <c r="GK633" i="65"/>
  <c r="GK596" i="65"/>
  <c r="GK604" i="65"/>
  <c r="GK612" i="65"/>
  <c r="GK620" i="65"/>
  <c r="GK628" i="65"/>
  <c r="GK636" i="65"/>
  <c r="GK597" i="65"/>
  <c r="HA597" i="65" s="1"/>
  <c r="GK605" i="65"/>
  <c r="HA605" i="65" s="1"/>
  <c r="GK613" i="65"/>
  <c r="HA613" i="65" s="1"/>
  <c r="GK621" i="65"/>
  <c r="HA621" i="65" s="1"/>
  <c r="GK629" i="65"/>
  <c r="HA629" i="65" s="1"/>
  <c r="GK637" i="65"/>
  <c r="GX637" i="65" s="1"/>
  <c r="GK600" i="65"/>
  <c r="GX600" i="65" s="1"/>
  <c r="GK608" i="65"/>
  <c r="GE608" i="65" s="1"/>
  <c r="GU608" i="65" s="1"/>
  <c r="GK616" i="65"/>
  <c r="GX616" i="65" s="1"/>
  <c r="GK624" i="65"/>
  <c r="GX624" i="65" s="1"/>
  <c r="GK632" i="65"/>
  <c r="GX632" i="65" s="1"/>
  <c r="GJ241" i="65"/>
  <c r="GJ245" i="65"/>
  <c r="GJ249" i="65"/>
  <c r="GJ253" i="65"/>
  <c r="GJ257" i="65"/>
  <c r="GJ261" i="65"/>
  <c r="GJ265" i="65"/>
  <c r="GJ269" i="65"/>
  <c r="GJ273" i="65"/>
  <c r="GJ277" i="65"/>
  <c r="GJ242" i="65"/>
  <c r="GJ246" i="65"/>
  <c r="GJ250" i="65"/>
  <c r="GJ254" i="65"/>
  <c r="GJ258" i="65"/>
  <c r="GJ262" i="65"/>
  <c r="GJ266" i="65"/>
  <c r="GJ270" i="65"/>
  <c r="GJ274" i="65"/>
  <c r="GJ278" i="65"/>
  <c r="GJ243" i="65"/>
  <c r="GJ247" i="65"/>
  <c r="GJ251" i="65"/>
  <c r="GJ255" i="65"/>
  <c r="GJ259" i="65"/>
  <c r="GJ263" i="65"/>
  <c r="GJ267" i="65"/>
  <c r="GJ271" i="65"/>
  <c r="GJ275" i="65"/>
  <c r="GJ244" i="65"/>
  <c r="GJ248" i="65"/>
  <c r="GJ252" i="65"/>
  <c r="GJ256" i="65"/>
  <c r="GJ260" i="65"/>
  <c r="GJ264" i="65"/>
  <c r="GJ268" i="65"/>
  <c r="GJ272" i="65"/>
  <c r="GJ276" i="65"/>
  <c r="GK797" i="65"/>
  <c r="HA797" i="65" s="1"/>
  <c r="GK801" i="65"/>
  <c r="GK805" i="65"/>
  <c r="HA805" i="65" s="1"/>
  <c r="GK809" i="65"/>
  <c r="GK813" i="65"/>
  <c r="HA813" i="65" s="1"/>
  <c r="GK817" i="65"/>
  <c r="GK821" i="65"/>
  <c r="HA821" i="65" s="1"/>
  <c r="GK825" i="65"/>
  <c r="GK829" i="65"/>
  <c r="HA829" i="65" s="1"/>
  <c r="GK798" i="65"/>
  <c r="GK802" i="65"/>
  <c r="HA802" i="65" s="1"/>
  <c r="GK806" i="65"/>
  <c r="GK810" i="65"/>
  <c r="HA810" i="65" s="1"/>
  <c r="GK814" i="65"/>
  <c r="GK818" i="65"/>
  <c r="HA818" i="65" s="1"/>
  <c r="GK822" i="65"/>
  <c r="GK826" i="65"/>
  <c r="HA826" i="65" s="1"/>
  <c r="GK830" i="65"/>
  <c r="GX830" i="65" s="1"/>
  <c r="GK800" i="65"/>
  <c r="GX800" i="65" s="1"/>
  <c r="GK808" i="65"/>
  <c r="GX808" i="65" s="1"/>
  <c r="GK816" i="65"/>
  <c r="GX816" i="65" s="1"/>
  <c r="GK824" i="65"/>
  <c r="GX824" i="65" s="1"/>
  <c r="GK832" i="65"/>
  <c r="HA832" i="65" s="1"/>
  <c r="GK795" i="65"/>
  <c r="GK803" i="65"/>
  <c r="GK811" i="65"/>
  <c r="GK819" i="65"/>
  <c r="GK827" i="65"/>
  <c r="GK796" i="65"/>
  <c r="GK804" i="65"/>
  <c r="GK812" i="65"/>
  <c r="GK820" i="65"/>
  <c r="GK828" i="65"/>
  <c r="GK799" i="65"/>
  <c r="GX799" i="65" s="1"/>
  <c r="GK807" i="65"/>
  <c r="GX807" i="65" s="1"/>
  <c r="GK815" i="65"/>
  <c r="GX815" i="65" s="1"/>
  <c r="GK823" i="65"/>
  <c r="GX823" i="65" s="1"/>
  <c r="GK831" i="65"/>
  <c r="GE555" i="65"/>
  <c r="GU555" i="65" s="1"/>
  <c r="Q14" i="65"/>
  <c r="T14" i="65" s="1"/>
  <c r="GW767" i="65"/>
  <c r="GW783" i="65"/>
  <c r="GZ771" i="65"/>
  <c r="GW774" i="65"/>
  <c r="GW758" i="65"/>
  <c r="GE541" i="65"/>
  <c r="GU541" i="65" s="1"/>
  <c r="GX541" i="65"/>
  <c r="GE543" i="65"/>
  <c r="GU543" i="65" s="1"/>
  <c r="GX543" i="65"/>
  <c r="GE549" i="65"/>
  <c r="GU549" i="65" s="1"/>
  <c r="GX549" i="65"/>
  <c r="GE526" i="65"/>
  <c r="GU526" i="65" s="1"/>
  <c r="GX526" i="65"/>
  <c r="GE542" i="65"/>
  <c r="GU542" i="65" s="1"/>
  <c r="GX542" i="65"/>
  <c r="GE537" i="65"/>
  <c r="GU537" i="65" s="1"/>
  <c r="GE546" i="65"/>
  <c r="GU546" i="65" s="1"/>
  <c r="GE533" i="65"/>
  <c r="GU533" i="65" s="1"/>
  <c r="GE554" i="65"/>
  <c r="GU554" i="65" s="1"/>
  <c r="GE556" i="65"/>
  <c r="GU556" i="65" s="1"/>
  <c r="GE527" i="65"/>
  <c r="GU527" i="65" s="1"/>
  <c r="GE547" i="65"/>
  <c r="GU547" i="65" s="1"/>
  <c r="GE545" i="65"/>
  <c r="GU545" i="65" s="1"/>
  <c r="GE521" i="65"/>
  <c r="GU521" i="65" s="1"/>
  <c r="GE532" i="65"/>
  <c r="GU532" i="65" s="1"/>
  <c r="GE520" i="65"/>
  <c r="GU520" i="65" s="1"/>
  <c r="GE553" i="65"/>
  <c r="GU553" i="65" s="1"/>
  <c r="GE525" i="65"/>
  <c r="GU525" i="65" s="1"/>
  <c r="GE548" i="65"/>
  <c r="GU548" i="65" s="1"/>
  <c r="GE539" i="65"/>
  <c r="GU539" i="65" s="1"/>
  <c r="GE531" i="65"/>
  <c r="GU531" i="65" s="1"/>
  <c r="GE524" i="65"/>
  <c r="GU524" i="65" s="1"/>
  <c r="GE530" i="65"/>
  <c r="GU530" i="65" s="1"/>
  <c r="GE552" i="65"/>
  <c r="GU552" i="65" s="1"/>
  <c r="GE519" i="65"/>
  <c r="GU519" i="65" s="1"/>
  <c r="GE529" i="65"/>
  <c r="GU529" i="65" s="1"/>
  <c r="GE536" i="65"/>
  <c r="GU536" i="65" s="1"/>
  <c r="GE538" i="65"/>
  <c r="GU538" i="65" s="1"/>
  <c r="GE522" i="65"/>
  <c r="GU522" i="65" s="1"/>
  <c r="GE550" i="65"/>
  <c r="GU550" i="65" s="1"/>
  <c r="GE544" i="65"/>
  <c r="GU544" i="65" s="1"/>
  <c r="GE535" i="65"/>
  <c r="GU535" i="65" s="1"/>
  <c r="GE551" i="65"/>
  <c r="GU551" i="65" s="1"/>
  <c r="GE534" i="65"/>
  <c r="GU534" i="65" s="1"/>
  <c r="GE528" i="65"/>
  <c r="GU528" i="65" s="1"/>
  <c r="EQ21" i="65"/>
  <c r="EP9" i="65"/>
  <c r="EP12" i="65"/>
  <c r="EQ22" i="65"/>
  <c r="EP22" i="65"/>
  <c r="HA652" i="65"/>
  <c r="GX648" i="65"/>
  <c r="GX641" i="65"/>
  <c r="EP21" i="65"/>
  <c r="GX604" i="65"/>
  <c r="GX636" i="65"/>
  <c r="EP10" i="65"/>
  <c r="EQ20" i="65"/>
  <c r="EP23" i="65"/>
  <c r="EQ23" i="65"/>
  <c r="EP20" i="65"/>
  <c r="EP11" i="65"/>
  <c r="BF16" i="67"/>
  <c r="BF20" i="67"/>
  <c r="BI340" i="54"/>
  <c r="BF15" i="67"/>
  <c r="BF14" i="67"/>
  <c r="BF21" i="67"/>
  <c r="BF17" i="67"/>
  <c r="BF19" i="67"/>
  <c r="BF13" i="67"/>
  <c r="BF18" i="67"/>
  <c r="BF22" i="67"/>
  <c r="BF23" i="67"/>
  <c r="BI13" i="67"/>
  <c r="BI14" i="67"/>
  <c r="BI15" i="67"/>
  <c r="BK13" i="67"/>
  <c r="BK15" i="67"/>
  <c r="BK14" i="67"/>
  <c r="BP13" i="67"/>
  <c r="BP14" i="67"/>
  <c r="BP15" i="67"/>
  <c r="BK17" i="67"/>
  <c r="BK18" i="67"/>
  <c r="BK16" i="67"/>
  <c r="BP17" i="67"/>
  <c r="BP18" i="67"/>
  <c r="BP16" i="67"/>
  <c r="BH21" i="67"/>
  <c r="BH19" i="67"/>
  <c r="BH20" i="67"/>
  <c r="BH17" i="67"/>
  <c r="BH18" i="67"/>
  <c r="BH16" i="67"/>
  <c r="BK21" i="67"/>
  <c r="BK20" i="67"/>
  <c r="BK19" i="67"/>
  <c r="BP20" i="67"/>
  <c r="BP21" i="67"/>
  <c r="BP19" i="67"/>
  <c r="BH23" i="67"/>
  <c r="BH22" i="67"/>
  <c r="BI20" i="67"/>
  <c r="BI21" i="67"/>
  <c r="BI19" i="67"/>
  <c r="BI16" i="67"/>
  <c r="BI17" i="67"/>
  <c r="BI18" i="67"/>
  <c r="BK23" i="67"/>
  <c r="BK22" i="67"/>
  <c r="BP23" i="67"/>
  <c r="BP22" i="67"/>
  <c r="BI22" i="67"/>
  <c r="BI23" i="67"/>
  <c r="BH13" i="67"/>
  <c r="BH15" i="67"/>
  <c r="BH14" i="67"/>
  <c r="IL297" i="65" l="1"/>
  <c r="IK297" i="65" s="1"/>
  <c r="IL287" i="65"/>
  <c r="IK287" i="65" s="1"/>
  <c r="IL327" i="65"/>
  <c r="IK327" i="65" s="1"/>
  <c r="IL337" i="65"/>
  <c r="IK337" i="65" s="1"/>
  <c r="IL397" i="65"/>
  <c r="IK397" i="65" s="1"/>
  <c r="IL387" i="65"/>
  <c r="IK387" i="65" s="1"/>
  <c r="IL288" i="65"/>
  <c r="IK288" i="65" s="1"/>
  <c r="IL298" i="65"/>
  <c r="IK298" i="65" s="1"/>
  <c r="IL328" i="65"/>
  <c r="IK328" i="65" s="1"/>
  <c r="IL338" i="65"/>
  <c r="IK338" i="65" s="1"/>
  <c r="IL308" i="65"/>
  <c r="IK308" i="65" s="1"/>
  <c r="IL318" i="65"/>
  <c r="IK318" i="65" s="1"/>
  <c r="IL107" i="65"/>
  <c r="IK107" i="65" s="1"/>
  <c r="IL117" i="65"/>
  <c r="IK117" i="65" s="1"/>
  <c r="IL358" i="65"/>
  <c r="IK358" i="65" s="1"/>
  <c r="IL348" i="65"/>
  <c r="IK348" i="65" s="1"/>
  <c r="IL97" i="65"/>
  <c r="IK97" i="65" s="1"/>
  <c r="IL87" i="65"/>
  <c r="IK87" i="65" s="1"/>
  <c r="IL127" i="65"/>
  <c r="IK127" i="65" s="1"/>
  <c r="IL137" i="65"/>
  <c r="IK137" i="65" s="1"/>
  <c r="IL357" i="65"/>
  <c r="IK357" i="65" s="1"/>
  <c r="IL347" i="65"/>
  <c r="IK347" i="65" s="1"/>
  <c r="IL317" i="65"/>
  <c r="IK317" i="65" s="1"/>
  <c r="IL307" i="65"/>
  <c r="IK307" i="65" s="1"/>
  <c r="IL77" i="65"/>
  <c r="IK77" i="65" s="1"/>
  <c r="IL67" i="65"/>
  <c r="IK67" i="65" s="1"/>
  <c r="GE722" i="65"/>
  <c r="GU722" i="65" s="1"/>
  <c r="GE741" i="65"/>
  <c r="GU741" i="65" s="1"/>
  <c r="GE581" i="65"/>
  <c r="GU581" i="65" s="1"/>
  <c r="GX608" i="65"/>
  <c r="GE739" i="65"/>
  <c r="GU739" i="65" s="1"/>
  <c r="GE717" i="65"/>
  <c r="GU717" i="65" s="1"/>
  <c r="GE565" i="65"/>
  <c r="GU565" i="65" s="1"/>
  <c r="GE754" i="65"/>
  <c r="GU754" i="65" s="1"/>
  <c r="GE751" i="65"/>
  <c r="GU751" i="65" s="1"/>
  <c r="GE735" i="65"/>
  <c r="GU735" i="65" s="1"/>
  <c r="GE719" i="65"/>
  <c r="GU719" i="65" s="1"/>
  <c r="GE744" i="65"/>
  <c r="GU744" i="65" s="1"/>
  <c r="GE748" i="65"/>
  <c r="GU748" i="65" s="1"/>
  <c r="GE723" i="65"/>
  <c r="GU723" i="65" s="1"/>
  <c r="GE732" i="65"/>
  <c r="GU732" i="65" s="1"/>
  <c r="GE755" i="65"/>
  <c r="GU755" i="65" s="1"/>
  <c r="GE742" i="65"/>
  <c r="GU742" i="65" s="1"/>
  <c r="GE726" i="65"/>
  <c r="GU726" i="65" s="1"/>
  <c r="GE737" i="65"/>
  <c r="GU737" i="65" s="1"/>
  <c r="GE738" i="65"/>
  <c r="GU738" i="65" s="1"/>
  <c r="GE733" i="65"/>
  <c r="GU733" i="65" s="1"/>
  <c r="GE594" i="65"/>
  <c r="GU594" i="65" s="1"/>
  <c r="GE627" i="65"/>
  <c r="GU627" i="65" s="1"/>
  <c r="GE736" i="65"/>
  <c r="GU736" i="65" s="1"/>
  <c r="GE715" i="65"/>
  <c r="GU715" i="65" s="1"/>
  <c r="GE720" i="65"/>
  <c r="GU720" i="65" s="1"/>
  <c r="GE747" i="65"/>
  <c r="GU747" i="65" s="1"/>
  <c r="GE731" i="65"/>
  <c r="GU731" i="65" s="1"/>
  <c r="GE753" i="65"/>
  <c r="GU753" i="65" s="1"/>
  <c r="J27" i="65"/>
  <c r="M27" i="65" s="1"/>
  <c r="P27" i="65" s="1"/>
  <c r="S27" i="65" s="1"/>
  <c r="S23" i="67"/>
  <c r="AN23" i="67"/>
  <c r="AO341" i="54"/>
  <c r="AV22" i="67"/>
  <c r="AX22" i="67"/>
  <c r="AU22" i="67"/>
  <c r="CH22" i="67"/>
  <c r="CK22" i="67" s="1"/>
  <c r="AW22" i="67"/>
  <c r="T23" i="67"/>
  <c r="U23" i="67" s="1"/>
  <c r="AO23" i="67"/>
  <c r="AP23" i="67" s="1"/>
  <c r="BO341" i="54"/>
  <c r="BP341" i="54"/>
  <c r="BR341" i="54"/>
  <c r="BQ341" i="54"/>
  <c r="AY341" i="54"/>
  <c r="Q23" i="67"/>
  <c r="BO340" i="54"/>
  <c r="BP340" i="54"/>
  <c r="BQ340" i="54"/>
  <c r="BR340" i="54"/>
  <c r="BR342" i="54"/>
  <c r="BO342" i="54"/>
  <c r="BP342" i="54"/>
  <c r="BQ342" i="54"/>
  <c r="J16" i="65"/>
  <c r="M16" i="65" s="1"/>
  <c r="P16" i="65" s="1"/>
  <c r="S16" i="65" s="1"/>
  <c r="H27" i="65"/>
  <c r="F11" i="57"/>
  <c r="AY22" i="67"/>
  <c r="GE728" i="65"/>
  <c r="GU728" i="65" s="1"/>
  <c r="GE750" i="65"/>
  <c r="GU750" i="65" s="1"/>
  <c r="GE749" i="65"/>
  <c r="GU749" i="65" s="1"/>
  <c r="GE756" i="65"/>
  <c r="GU756" i="65" s="1"/>
  <c r="GE746" i="65"/>
  <c r="GU746" i="65" s="1"/>
  <c r="GE730" i="65"/>
  <c r="GU730" i="65" s="1"/>
  <c r="GE714" i="65"/>
  <c r="GU714" i="65" s="1"/>
  <c r="GE619" i="65"/>
  <c r="GU619" i="65" s="1"/>
  <c r="GX659" i="65"/>
  <c r="GX650" i="65"/>
  <c r="GE740" i="65"/>
  <c r="GU740" i="65" s="1"/>
  <c r="GE743" i="65"/>
  <c r="GU743" i="65" s="1"/>
  <c r="GE745" i="65"/>
  <c r="GU745" i="65" s="1"/>
  <c r="GE716" i="65"/>
  <c r="GU716" i="65" s="1"/>
  <c r="GE718" i="65"/>
  <c r="GU718" i="65" s="1"/>
  <c r="GE727" i="65"/>
  <c r="GU727" i="65" s="1"/>
  <c r="GE724" i="65"/>
  <c r="GU724" i="65" s="1"/>
  <c r="GE725" i="65"/>
  <c r="GU725" i="65" s="1"/>
  <c r="GE734" i="65"/>
  <c r="GU734" i="65" s="1"/>
  <c r="GE729" i="65"/>
  <c r="GU729" i="65" s="1"/>
  <c r="GE752" i="65"/>
  <c r="GU752" i="65" s="1"/>
  <c r="GE721" i="65"/>
  <c r="GU721" i="65" s="1"/>
  <c r="GJ325" i="65"/>
  <c r="GJ329" i="65"/>
  <c r="GJ333" i="65"/>
  <c r="GJ337" i="65"/>
  <c r="GJ341" i="65"/>
  <c r="GJ345" i="65"/>
  <c r="GJ349" i="65"/>
  <c r="GJ353" i="65"/>
  <c r="GJ357" i="65"/>
  <c r="GJ322" i="65"/>
  <c r="GJ323" i="65"/>
  <c r="GJ327" i="65"/>
  <c r="GJ331" i="65"/>
  <c r="GJ335" i="65"/>
  <c r="GJ339" i="65"/>
  <c r="GJ343" i="65"/>
  <c r="GJ347" i="65"/>
  <c r="GJ351" i="65"/>
  <c r="GJ355" i="65"/>
  <c r="GJ359" i="65"/>
  <c r="GJ324" i="65"/>
  <c r="GJ328" i="65"/>
  <c r="GJ332" i="65"/>
  <c r="GJ336" i="65"/>
  <c r="GJ340" i="65"/>
  <c r="GJ344" i="65"/>
  <c r="GJ348" i="65"/>
  <c r="GJ352" i="65"/>
  <c r="GJ356" i="65"/>
  <c r="GJ326" i="65"/>
  <c r="GJ342" i="65"/>
  <c r="GJ358" i="65"/>
  <c r="GJ330" i="65"/>
  <c r="GJ346" i="65"/>
  <c r="GJ334" i="65"/>
  <c r="GJ350" i="65"/>
  <c r="GJ338" i="65"/>
  <c r="GJ354" i="65"/>
  <c r="GJ757" i="65"/>
  <c r="GE757" i="65" s="1"/>
  <c r="GU757" i="65" s="1"/>
  <c r="GJ761" i="65"/>
  <c r="GE761" i="65" s="1"/>
  <c r="GU761" i="65" s="1"/>
  <c r="GJ765" i="65"/>
  <c r="GE765" i="65" s="1"/>
  <c r="GU765" i="65" s="1"/>
  <c r="GJ769" i="65"/>
  <c r="GE769" i="65" s="1"/>
  <c r="GU769" i="65" s="1"/>
  <c r="GJ773" i="65"/>
  <c r="GE773" i="65" s="1"/>
  <c r="GU773" i="65" s="1"/>
  <c r="GJ777" i="65"/>
  <c r="GE777" i="65" s="1"/>
  <c r="GU777" i="65" s="1"/>
  <c r="GJ781" i="65"/>
  <c r="GE781" i="65" s="1"/>
  <c r="GU781" i="65" s="1"/>
  <c r="GJ785" i="65"/>
  <c r="GE785" i="65" s="1"/>
  <c r="GU785" i="65" s="1"/>
  <c r="GJ789" i="65"/>
  <c r="GE789" i="65" s="1"/>
  <c r="GU789" i="65" s="1"/>
  <c r="GJ793" i="65"/>
  <c r="GE793" i="65" s="1"/>
  <c r="GU793" i="65" s="1"/>
  <c r="GJ758" i="65"/>
  <c r="GX758" i="65" s="1"/>
  <c r="GJ762" i="65"/>
  <c r="GE762" i="65" s="1"/>
  <c r="GU762" i="65" s="1"/>
  <c r="GJ766" i="65"/>
  <c r="GX766" i="65" s="1"/>
  <c r="GJ770" i="65"/>
  <c r="GE770" i="65" s="1"/>
  <c r="GU770" i="65" s="1"/>
  <c r="GJ774" i="65"/>
  <c r="GE774" i="65" s="1"/>
  <c r="GU774" i="65" s="1"/>
  <c r="GJ778" i="65"/>
  <c r="GE778" i="65" s="1"/>
  <c r="GU778" i="65" s="1"/>
  <c r="GJ782" i="65"/>
  <c r="GX782" i="65" s="1"/>
  <c r="GJ786" i="65"/>
  <c r="GE786" i="65" s="1"/>
  <c r="GU786" i="65" s="1"/>
  <c r="GJ790" i="65"/>
  <c r="GE790" i="65" s="1"/>
  <c r="GU790" i="65" s="1"/>
  <c r="GJ794" i="65"/>
  <c r="GE794" i="65" s="1"/>
  <c r="GU794" i="65" s="1"/>
  <c r="GJ759" i="65"/>
  <c r="GE759" i="65" s="1"/>
  <c r="GU759" i="65" s="1"/>
  <c r="GJ763" i="65"/>
  <c r="HA763" i="65" s="1"/>
  <c r="GJ767" i="65"/>
  <c r="GE767" i="65" s="1"/>
  <c r="GU767" i="65" s="1"/>
  <c r="GJ771" i="65"/>
  <c r="HA771" i="65" s="1"/>
  <c r="GJ775" i="65"/>
  <c r="GE775" i="65" s="1"/>
  <c r="GU775" i="65" s="1"/>
  <c r="GJ779" i="65"/>
  <c r="GE779" i="65" s="1"/>
  <c r="GU779" i="65" s="1"/>
  <c r="GJ783" i="65"/>
  <c r="GE783" i="65" s="1"/>
  <c r="GU783" i="65" s="1"/>
  <c r="GJ787" i="65"/>
  <c r="GE787" i="65" s="1"/>
  <c r="GU787" i="65" s="1"/>
  <c r="GJ791" i="65"/>
  <c r="GX791" i="65" s="1"/>
  <c r="GJ760" i="65"/>
  <c r="GE760" i="65" s="1"/>
  <c r="GU760" i="65" s="1"/>
  <c r="GJ764" i="65"/>
  <c r="GE764" i="65" s="1"/>
  <c r="GU764" i="65" s="1"/>
  <c r="GJ768" i="65"/>
  <c r="GX768" i="65" s="1"/>
  <c r="GJ772" i="65"/>
  <c r="GE772" i="65" s="1"/>
  <c r="GU772" i="65" s="1"/>
  <c r="GJ776" i="65"/>
  <c r="GX776" i="65" s="1"/>
  <c r="GJ780" i="65"/>
  <c r="GE780" i="65" s="1"/>
  <c r="GU780" i="65" s="1"/>
  <c r="GJ784" i="65"/>
  <c r="GX784" i="65" s="1"/>
  <c r="GJ788" i="65"/>
  <c r="GE788" i="65" s="1"/>
  <c r="GU788" i="65" s="1"/>
  <c r="GJ792" i="65"/>
  <c r="GX792" i="65" s="1"/>
  <c r="GE673" i="65"/>
  <c r="GU673" i="65" s="1"/>
  <c r="BI342" i="54"/>
  <c r="BK342" i="54" s="1"/>
  <c r="BI341" i="54"/>
  <c r="BJ341" i="54" s="1"/>
  <c r="GE632" i="65"/>
  <c r="GU632" i="65" s="1"/>
  <c r="GE637" i="65"/>
  <c r="GU637" i="65" s="1"/>
  <c r="GE602" i="65"/>
  <c r="GU602" i="65" s="1"/>
  <c r="EP14" i="65"/>
  <c r="E10" i="57"/>
  <c r="G26" i="65"/>
  <c r="G15" i="65"/>
  <c r="GE784" i="65"/>
  <c r="GU784" i="65" s="1"/>
  <c r="GE579" i="65"/>
  <c r="GU579" i="65" s="1"/>
  <c r="HA579" i="65"/>
  <c r="GE584" i="65"/>
  <c r="GU584" i="65" s="1"/>
  <c r="GX584" i="65"/>
  <c r="GE559" i="65"/>
  <c r="GU559" i="65" s="1"/>
  <c r="GX559" i="65"/>
  <c r="GE558" i="65"/>
  <c r="GU558" i="65" s="1"/>
  <c r="GX558" i="65"/>
  <c r="GE560" i="65"/>
  <c r="GU560" i="65" s="1"/>
  <c r="GX560" i="65"/>
  <c r="GE596" i="65"/>
  <c r="GU596" i="65" s="1"/>
  <c r="GX596" i="65"/>
  <c r="GE605" i="65"/>
  <c r="GU605" i="65" s="1"/>
  <c r="GX605" i="65"/>
  <c r="GE598" i="65"/>
  <c r="GU598" i="65" s="1"/>
  <c r="GX598" i="65"/>
  <c r="GE628" i="65"/>
  <c r="GU628" i="65" s="1"/>
  <c r="GX628" i="65"/>
  <c r="GE625" i="65"/>
  <c r="GU625" i="65" s="1"/>
  <c r="HA625" i="65"/>
  <c r="GE617" i="65"/>
  <c r="GU617" i="65" s="1"/>
  <c r="HA617" i="65"/>
  <c r="GE612" i="65"/>
  <c r="GU612" i="65" s="1"/>
  <c r="GX612" i="65"/>
  <c r="GE634" i="65"/>
  <c r="GU634" i="65" s="1"/>
  <c r="GX634" i="65"/>
  <c r="GE655" i="65"/>
  <c r="GU655" i="65" s="1"/>
  <c r="GX655" i="65"/>
  <c r="GE672" i="65"/>
  <c r="GU672" i="65" s="1"/>
  <c r="GX672" i="65"/>
  <c r="GE640" i="65"/>
  <c r="GU640" i="65" s="1"/>
  <c r="GX640" i="65"/>
  <c r="GE674" i="65"/>
  <c r="GU674" i="65" s="1"/>
  <c r="HA674" i="65"/>
  <c r="GE656" i="65"/>
  <c r="GU656" i="65" s="1"/>
  <c r="GE658" i="65"/>
  <c r="GU658" i="65" s="1"/>
  <c r="GE662" i="65"/>
  <c r="GU662" i="65" s="1"/>
  <c r="GE597" i="65"/>
  <c r="GU597" i="65" s="1"/>
  <c r="GE603" i="65"/>
  <c r="GU603" i="65" s="1"/>
  <c r="GE610" i="65"/>
  <c r="GU610" i="65" s="1"/>
  <c r="GE635" i="65"/>
  <c r="GU635" i="65" s="1"/>
  <c r="GE669" i="65"/>
  <c r="GU669" i="65" s="1"/>
  <c r="GE574" i="65"/>
  <c r="GU574" i="65" s="1"/>
  <c r="GE620" i="65"/>
  <c r="GU620" i="65" s="1"/>
  <c r="GE618" i="65"/>
  <c r="GU618" i="65" s="1"/>
  <c r="GE623" i="65"/>
  <c r="GU623" i="65" s="1"/>
  <c r="GE571" i="65"/>
  <c r="GU571" i="65" s="1"/>
  <c r="GE580" i="65"/>
  <c r="GU580" i="65" s="1"/>
  <c r="GE578" i="65"/>
  <c r="GU578" i="65" s="1"/>
  <c r="GE568" i="65"/>
  <c r="GU568" i="65" s="1"/>
  <c r="GE583" i="65"/>
  <c r="GU583" i="65" s="1"/>
  <c r="GE702" i="65"/>
  <c r="GU702" i="65" s="1"/>
  <c r="GE677" i="65"/>
  <c r="GU677" i="65" s="1"/>
  <c r="GE693" i="65"/>
  <c r="GU693" i="65" s="1"/>
  <c r="GE668" i="65"/>
  <c r="GU668" i="65" s="1"/>
  <c r="GE593" i="65"/>
  <c r="GU593" i="65" s="1"/>
  <c r="GE707" i="65"/>
  <c r="GU707" i="65" s="1"/>
  <c r="GE582" i="65"/>
  <c r="GU582" i="65" s="1"/>
  <c r="GE599" i="65"/>
  <c r="GU599" i="65" s="1"/>
  <c r="GE613" i="65"/>
  <c r="GU613" i="65" s="1"/>
  <c r="GE614" i="65"/>
  <c r="GU614" i="65" s="1"/>
  <c r="GE670" i="65"/>
  <c r="GU670" i="65" s="1"/>
  <c r="GE654" i="65"/>
  <c r="GU654" i="65" s="1"/>
  <c r="GE683" i="65"/>
  <c r="GU683" i="65" s="1"/>
  <c r="GE690" i="65"/>
  <c r="GU690" i="65" s="1"/>
  <c r="GE621" i="65"/>
  <c r="GU621" i="65" s="1"/>
  <c r="GE633" i="65"/>
  <c r="GU633" i="65" s="1"/>
  <c r="GE585" i="65"/>
  <c r="GU585" i="65" s="1"/>
  <c r="GE562" i="65"/>
  <c r="GU562" i="65" s="1"/>
  <c r="GE573" i="65"/>
  <c r="GU573" i="65" s="1"/>
  <c r="GE587" i="65"/>
  <c r="GU587" i="65" s="1"/>
  <c r="GE639" i="65"/>
  <c r="GU639" i="65" s="1"/>
  <c r="GE576" i="65"/>
  <c r="GU576" i="65" s="1"/>
  <c r="GE680" i="65"/>
  <c r="GU680" i="65" s="1"/>
  <c r="GE649" i="65"/>
  <c r="GU649" i="65" s="1"/>
  <c r="GE661" i="65"/>
  <c r="GU661" i="65" s="1"/>
  <c r="GE641" i="65"/>
  <c r="GU641" i="65" s="1"/>
  <c r="GE644" i="65"/>
  <c r="GU644" i="65" s="1"/>
  <c r="GE671" i="65"/>
  <c r="GU671" i="65" s="1"/>
  <c r="GE592" i="65"/>
  <c r="GU592" i="65" s="1"/>
  <c r="GE557" i="65"/>
  <c r="GU557" i="65" s="1"/>
  <c r="GE564" i="65"/>
  <c r="GU564" i="65" s="1"/>
  <c r="GE569" i="65"/>
  <c r="GU569" i="65" s="1"/>
  <c r="GE681" i="65"/>
  <c r="GU681" i="65" s="1"/>
  <c r="GE653" i="65"/>
  <c r="GU653" i="65" s="1"/>
  <c r="GE667" i="65"/>
  <c r="GU667" i="65" s="1"/>
  <c r="GE666" i="65"/>
  <c r="GU666" i="65" s="1"/>
  <c r="GE607" i="65"/>
  <c r="GU607" i="65" s="1"/>
  <c r="GE601" i="65"/>
  <c r="GU601" i="65" s="1"/>
  <c r="GE626" i="65"/>
  <c r="GU626" i="65" s="1"/>
  <c r="GE572" i="65"/>
  <c r="GU572" i="65" s="1"/>
  <c r="GE660" i="65"/>
  <c r="GU660" i="65" s="1"/>
  <c r="GE611" i="65"/>
  <c r="GU611" i="65" s="1"/>
  <c r="GE600" i="65"/>
  <c r="GU600" i="65" s="1"/>
  <c r="GE664" i="65"/>
  <c r="GU664" i="65" s="1"/>
  <c r="GE609" i="65"/>
  <c r="GU609" i="65" s="1"/>
  <c r="GE629" i="65"/>
  <c r="GU629" i="65" s="1"/>
  <c r="GE604" i="65"/>
  <c r="GU604" i="65" s="1"/>
  <c r="GE657" i="65"/>
  <c r="GU657" i="65" s="1"/>
  <c r="GE638" i="65"/>
  <c r="GU638" i="65" s="1"/>
  <c r="GE652" i="65"/>
  <c r="GU652" i="65" s="1"/>
  <c r="GE699" i="65"/>
  <c r="GU699" i="65" s="1"/>
  <c r="GE697" i="65"/>
  <c r="GU697" i="65" s="1"/>
  <c r="GE567" i="65"/>
  <c r="GU567" i="65" s="1"/>
  <c r="GE563" i="65"/>
  <c r="GU563" i="65" s="1"/>
  <c r="GE712" i="65"/>
  <c r="GU712" i="65" s="1"/>
  <c r="GE688" i="65"/>
  <c r="GU688" i="65" s="1"/>
  <c r="GE575" i="65"/>
  <c r="GU575" i="65" s="1"/>
  <c r="GE566" i="65"/>
  <c r="GU566" i="65" s="1"/>
  <c r="GE577" i="65"/>
  <c r="GU577" i="65" s="1"/>
  <c r="GE704" i="65"/>
  <c r="GU704" i="65" s="1"/>
  <c r="GE709" i="65"/>
  <c r="GU709" i="65" s="1"/>
  <c r="GE663" i="65"/>
  <c r="GU663" i="65" s="1"/>
  <c r="GE647" i="65"/>
  <c r="GU647" i="65" s="1"/>
  <c r="GE643" i="65"/>
  <c r="GU643" i="65" s="1"/>
  <c r="GE631" i="65"/>
  <c r="GU631" i="65" s="1"/>
  <c r="GE703" i="65"/>
  <c r="GU703" i="65" s="1"/>
  <c r="GE698" i="65"/>
  <c r="GU698" i="65" s="1"/>
  <c r="GE696" i="65"/>
  <c r="GU696" i="65" s="1"/>
  <c r="GE570" i="65"/>
  <c r="GU570" i="65" s="1"/>
  <c r="GE589" i="65"/>
  <c r="GU589" i="65" s="1"/>
  <c r="GE595" i="65"/>
  <c r="GU595" i="65" s="1"/>
  <c r="GE606" i="65"/>
  <c r="GU606" i="65" s="1"/>
  <c r="GE622" i="65"/>
  <c r="GU622" i="65" s="1"/>
  <c r="GE682" i="65"/>
  <c r="GU682" i="65" s="1"/>
  <c r="GE691" i="65"/>
  <c r="GU691" i="65" s="1"/>
  <c r="GE636" i="65"/>
  <c r="GU636" i="65" s="1"/>
  <c r="GE616" i="65"/>
  <c r="GU616" i="65" s="1"/>
  <c r="GE645" i="65"/>
  <c r="GU645" i="65" s="1"/>
  <c r="GE679" i="65"/>
  <c r="GU679" i="65" s="1"/>
  <c r="GE708" i="65"/>
  <c r="GU708" i="65" s="1"/>
  <c r="GE706" i="65"/>
  <c r="GU706" i="65" s="1"/>
  <c r="GE678" i="65"/>
  <c r="GU678" i="65" s="1"/>
  <c r="GE711" i="65"/>
  <c r="GU711" i="65" s="1"/>
  <c r="GE689" i="65"/>
  <c r="GU689" i="65" s="1"/>
  <c r="GE705" i="65"/>
  <c r="GU705" i="65" s="1"/>
  <c r="GE590" i="65"/>
  <c r="GU590" i="65" s="1"/>
  <c r="GE624" i="65"/>
  <c r="GU624" i="65" s="1"/>
  <c r="GE615" i="65"/>
  <c r="GU615" i="65" s="1"/>
  <c r="GE630" i="65"/>
  <c r="GU630" i="65" s="1"/>
  <c r="GE700" i="65"/>
  <c r="GU700" i="65" s="1"/>
  <c r="GE687" i="65"/>
  <c r="GU687" i="65" s="1"/>
  <c r="GE685" i="65"/>
  <c r="GU685" i="65" s="1"/>
  <c r="GE665" i="65"/>
  <c r="GU665" i="65" s="1"/>
  <c r="GE651" i="65"/>
  <c r="GU651" i="65" s="1"/>
  <c r="GE675" i="65"/>
  <c r="GU675" i="65" s="1"/>
  <c r="GE648" i="65"/>
  <c r="GU648" i="65" s="1"/>
  <c r="GE684" i="65"/>
  <c r="GU684" i="65" s="1"/>
  <c r="GE692" i="65"/>
  <c r="GU692" i="65" s="1"/>
  <c r="GE710" i="65"/>
  <c r="GU710" i="65" s="1"/>
  <c r="GE694" i="65"/>
  <c r="GU694" i="65" s="1"/>
  <c r="GE686" i="65"/>
  <c r="GU686" i="65" s="1"/>
  <c r="GE695" i="65"/>
  <c r="GU695" i="65" s="1"/>
  <c r="GE676" i="65"/>
  <c r="GU676" i="65" s="1"/>
  <c r="GE701" i="65"/>
  <c r="GU701" i="65" s="1"/>
  <c r="GE713" i="65"/>
  <c r="GU713" i="65" s="1"/>
  <c r="GE588" i="65"/>
  <c r="GU588" i="65" s="1"/>
  <c r="GE586" i="65"/>
  <c r="GU586" i="65" s="1"/>
  <c r="GE591" i="65"/>
  <c r="GU591" i="65" s="1"/>
  <c r="GE561" i="65"/>
  <c r="GU561" i="65" s="1"/>
  <c r="GE646" i="65"/>
  <c r="GU646" i="65" s="1"/>
  <c r="GE642" i="65"/>
  <c r="GU642" i="65" s="1"/>
  <c r="BJ13" i="67"/>
  <c r="BJ340" i="54"/>
  <c r="BL340" i="54"/>
  <c r="BM340" i="54"/>
  <c r="BK340" i="54"/>
  <c r="BJ14" i="67"/>
  <c r="BJ15" i="67"/>
  <c r="BJ16" i="67"/>
  <c r="BJ20" i="67"/>
  <c r="BJ21" i="67"/>
  <c r="BJ22" i="67"/>
  <c r="BJ17" i="67"/>
  <c r="BJ23" i="67"/>
  <c r="BJ18" i="67"/>
  <c r="BJ19" i="67"/>
  <c r="BL14" i="67"/>
  <c r="BL15" i="67"/>
  <c r="BL13" i="67"/>
  <c r="BQ13" i="67"/>
  <c r="BQ15" i="67"/>
  <c r="BQ14" i="67"/>
  <c r="BM15" i="67"/>
  <c r="BM13" i="67"/>
  <c r="BM14" i="67"/>
  <c r="BR15" i="67"/>
  <c r="BR14" i="67"/>
  <c r="BR13" i="67"/>
  <c r="BL22" i="67"/>
  <c r="BL23" i="67"/>
  <c r="BQ22" i="67"/>
  <c r="BQ23" i="67"/>
  <c r="BM17" i="67"/>
  <c r="BM18" i="67"/>
  <c r="BM16" i="67"/>
  <c r="BR16" i="67"/>
  <c r="BR17" i="67"/>
  <c r="BR18" i="67"/>
  <c r="BM19" i="67"/>
  <c r="BM20" i="67"/>
  <c r="BM21" i="67"/>
  <c r="BR19" i="67"/>
  <c r="BR21" i="67"/>
  <c r="BR20" i="67"/>
  <c r="BM23" i="67"/>
  <c r="BM22" i="67"/>
  <c r="BR23" i="67"/>
  <c r="BR22" i="67"/>
  <c r="BL18" i="67"/>
  <c r="BL16" i="67"/>
  <c r="BL17" i="67"/>
  <c r="BQ16" i="67"/>
  <c r="BQ18" i="67"/>
  <c r="BQ17" i="67"/>
  <c r="BL20" i="67"/>
  <c r="BL21" i="67"/>
  <c r="BL19" i="67"/>
  <c r="BQ21" i="67"/>
  <c r="BQ20" i="67"/>
  <c r="BQ19" i="67"/>
  <c r="HA787" i="65" l="1"/>
  <c r="GX759" i="65"/>
  <c r="GX775" i="65"/>
  <c r="IL167" i="65"/>
  <c r="IK167" i="65" s="1"/>
  <c r="IL177" i="65"/>
  <c r="IK177" i="65" s="1"/>
  <c r="AT23" i="67"/>
  <c r="AW23" i="67" s="1"/>
  <c r="GE766" i="65"/>
  <c r="GU766" i="65" s="1"/>
  <c r="GE791" i="65"/>
  <c r="GU791" i="65" s="1"/>
  <c r="GE782" i="65"/>
  <c r="GU782" i="65" s="1"/>
  <c r="GX767" i="65"/>
  <c r="GE776" i="65"/>
  <c r="GU776" i="65" s="1"/>
  <c r="GE758" i="65"/>
  <c r="GU758" i="65" s="1"/>
  <c r="GX774" i="65"/>
  <c r="GX783" i="65"/>
  <c r="EO27" i="65"/>
  <c r="GI840" i="65"/>
  <c r="GX840" i="65" s="1"/>
  <c r="GI856" i="65"/>
  <c r="GX856" i="65" s="1"/>
  <c r="GI872" i="65"/>
  <c r="GI845" i="65"/>
  <c r="GI861" i="65"/>
  <c r="GI834" i="65"/>
  <c r="GI850" i="65"/>
  <c r="GI866" i="65"/>
  <c r="GI839" i="65"/>
  <c r="GX839" i="65" s="1"/>
  <c r="GI855" i="65"/>
  <c r="GX855" i="65" s="1"/>
  <c r="GI871" i="65"/>
  <c r="GX871" i="65" s="1"/>
  <c r="GI844" i="65"/>
  <c r="GI860" i="65"/>
  <c r="GI833" i="65"/>
  <c r="GX833" i="65" s="1"/>
  <c r="GI849" i="65"/>
  <c r="GX849" i="65" s="1"/>
  <c r="GI865" i="65"/>
  <c r="GX865" i="65" s="1"/>
  <c r="GI838" i="65"/>
  <c r="GI854" i="65"/>
  <c r="GI870" i="65"/>
  <c r="GI843" i="65"/>
  <c r="GI859" i="65"/>
  <c r="GI875" i="65"/>
  <c r="GI848" i="65"/>
  <c r="GX848" i="65" s="1"/>
  <c r="GI864" i="65"/>
  <c r="GX864" i="65" s="1"/>
  <c r="GI837" i="65"/>
  <c r="GI853" i="65"/>
  <c r="GI869" i="65"/>
  <c r="GI842" i="65"/>
  <c r="GI858" i="65"/>
  <c r="GI874" i="65"/>
  <c r="GI847" i="65"/>
  <c r="GX847" i="65" s="1"/>
  <c r="GI863" i="65"/>
  <c r="GX863" i="65" s="1"/>
  <c r="GI836" i="65"/>
  <c r="GI852" i="65"/>
  <c r="GI868" i="65"/>
  <c r="GI841" i="65"/>
  <c r="GX841" i="65" s="1"/>
  <c r="GI857" i="65"/>
  <c r="GX857" i="65" s="1"/>
  <c r="GI873" i="65"/>
  <c r="GI846" i="65"/>
  <c r="GI862" i="65"/>
  <c r="GI835" i="65"/>
  <c r="GI851" i="65"/>
  <c r="GI867" i="65"/>
  <c r="EO16" i="65"/>
  <c r="GI400" i="65"/>
  <c r="GI416" i="65"/>
  <c r="GI432" i="65"/>
  <c r="GI405" i="65"/>
  <c r="GI421" i="65"/>
  <c r="GI437" i="65"/>
  <c r="GI410" i="65"/>
  <c r="GI426" i="65"/>
  <c r="GI399" i="65"/>
  <c r="GI415" i="65"/>
  <c r="GI431" i="65"/>
  <c r="GI404" i="65"/>
  <c r="GI420" i="65"/>
  <c r="GI436" i="65"/>
  <c r="GI409" i="65"/>
  <c r="GI425" i="65"/>
  <c r="GI398" i="65"/>
  <c r="GI414" i="65"/>
  <c r="GI430" i="65"/>
  <c r="GI403" i="65"/>
  <c r="GI419" i="65"/>
  <c r="GI435" i="65"/>
  <c r="GI408" i="65"/>
  <c r="GI424" i="65"/>
  <c r="GI440" i="65"/>
  <c r="GI413" i="65"/>
  <c r="GI429" i="65"/>
  <c r="GI402" i="65"/>
  <c r="GI418" i="65"/>
  <c r="GI434" i="65"/>
  <c r="GI407" i="65"/>
  <c r="GI423" i="65"/>
  <c r="GI439" i="65"/>
  <c r="GI412" i="65"/>
  <c r="GI428" i="65"/>
  <c r="GI401" i="65"/>
  <c r="GI417" i="65"/>
  <c r="GI433" i="65"/>
  <c r="GI406" i="65"/>
  <c r="GI422" i="65"/>
  <c r="GI438" i="65"/>
  <c r="GI411" i="65"/>
  <c r="GI427" i="65"/>
  <c r="GE763" i="65"/>
  <c r="GU763" i="65" s="1"/>
  <c r="GX790" i="65"/>
  <c r="BC341" i="54"/>
  <c r="BA341" i="54"/>
  <c r="BB341" i="54"/>
  <c r="AZ341" i="54"/>
  <c r="GF400" i="65"/>
  <c r="GF416" i="65"/>
  <c r="GF432" i="65"/>
  <c r="GF405" i="65"/>
  <c r="GF421" i="65"/>
  <c r="GF437" i="65"/>
  <c r="GF410" i="65"/>
  <c r="GF426" i="65"/>
  <c r="GF399" i="65"/>
  <c r="GF415" i="65"/>
  <c r="GF431" i="65"/>
  <c r="GF404" i="65"/>
  <c r="GF420" i="65"/>
  <c r="GF436" i="65"/>
  <c r="GF409" i="65"/>
  <c r="GF425" i="65"/>
  <c r="GF398" i="65"/>
  <c r="GF414" i="65"/>
  <c r="GF430" i="65"/>
  <c r="GF403" i="65"/>
  <c r="GF419" i="65"/>
  <c r="GF435" i="65"/>
  <c r="GF408" i="65"/>
  <c r="GF424" i="65"/>
  <c r="GF440" i="65"/>
  <c r="GF413" i="65"/>
  <c r="GF429" i="65"/>
  <c r="GF402" i="65"/>
  <c r="GF418" i="65"/>
  <c r="GF434" i="65"/>
  <c r="GF407" i="65"/>
  <c r="GF423" i="65"/>
  <c r="GF439" i="65"/>
  <c r="GF412" i="65"/>
  <c r="GF428" i="65"/>
  <c r="GF401" i="65"/>
  <c r="GF417" i="65"/>
  <c r="GF433" i="65"/>
  <c r="GF406" i="65"/>
  <c r="GF422" i="65"/>
  <c r="GF438" i="65"/>
  <c r="GF411" i="65"/>
  <c r="GF427" i="65"/>
  <c r="AO342" i="54"/>
  <c r="L27" i="65"/>
  <c r="O27" i="65" s="1"/>
  <c r="R27" i="65" s="1"/>
  <c r="U27" i="65" s="1"/>
  <c r="AY342" i="54"/>
  <c r="AQ341" i="54"/>
  <c r="AS341" i="54"/>
  <c r="AR341" i="54"/>
  <c r="AP341" i="54"/>
  <c r="GF836" i="65"/>
  <c r="GF852" i="65"/>
  <c r="GF868" i="65"/>
  <c r="GF841" i="65"/>
  <c r="GW841" i="65" s="1"/>
  <c r="GF857" i="65"/>
  <c r="GW857" i="65" s="1"/>
  <c r="GF873" i="65"/>
  <c r="GF846" i="65"/>
  <c r="GF862" i="65"/>
  <c r="GF835" i="65"/>
  <c r="GF851" i="65"/>
  <c r="GF867" i="65"/>
  <c r="GF840" i="65"/>
  <c r="GW840" i="65" s="1"/>
  <c r="GF856" i="65"/>
  <c r="GW856" i="65" s="1"/>
  <c r="GF872" i="65"/>
  <c r="GF845" i="65"/>
  <c r="GF861" i="65"/>
  <c r="GF834" i="65"/>
  <c r="GF850" i="65"/>
  <c r="GF866" i="65"/>
  <c r="GF839" i="65"/>
  <c r="GW839" i="65" s="1"/>
  <c r="GF855" i="65"/>
  <c r="GW855" i="65" s="1"/>
  <c r="GF871" i="65"/>
  <c r="GW871" i="65" s="1"/>
  <c r="GF844" i="65"/>
  <c r="GF860" i="65"/>
  <c r="GF833" i="65"/>
  <c r="GW833" i="65" s="1"/>
  <c r="GF849" i="65"/>
  <c r="GW849" i="65" s="1"/>
  <c r="GF865" i="65"/>
  <c r="GW865" i="65" s="1"/>
  <c r="GF838" i="65"/>
  <c r="GF854" i="65"/>
  <c r="GF870" i="65"/>
  <c r="GF843" i="65"/>
  <c r="GF859" i="65"/>
  <c r="GF875" i="65"/>
  <c r="GF848" i="65"/>
  <c r="GW848" i="65" s="1"/>
  <c r="GF864" i="65"/>
  <c r="GW864" i="65" s="1"/>
  <c r="GF837" i="65"/>
  <c r="GF853" i="65"/>
  <c r="GF869" i="65"/>
  <c r="GF842" i="65"/>
  <c r="GF858" i="65"/>
  <c r="GF874" i="65"/>
  <c r="GF847" i="65"/>
  <c r="GW847" i="65" s="1"/>
  <c r="GF863" i="65"/>
  <c r="GW863" i="65" s="1"/>
  <c r="GX760" i="65"/>
  <c r="HA779" i="65"/>
  <c r="GE792" i="65"/>
  <c r="GU792" i="65" s="1"/>
  <c r="GE768" i="65"/>
  <c r="GU768" i="65" s="1"/>
  <c r="GE771" i="65"/>
  <c r="GU771" i="65" s="1"/>
  <c r="BL342" i="54"/>
  <c r="BM342" i="54"/>
  <c r="BJ342" i="54"/>
  <c r="BM341" i="54"/>
  <c r="BK341" i="54"/>
  <c r="BL341" i="54"/>
  <c r="K26" i="65"/>
  <c r="N26" i="65" s="1"/>
  <c r="K15" i="65"/>
  <c r="N15" i="65" s="1"/>
  <c r="AT341" i="54"/>
  <c r="AV341" i="54" s="1"/>
  <c r="BS13" i="67"/>
  <c r="BS16" i="67"/>
  <c r="BS17" i="67"/>
  <c r="BS18" i="67"/>
  <c r="BS21" i="67"/>
  <c r="BS19" i="67"/>
  <c r="BS20" i="67"/>
  <c r="BS22" i="67"/>
  <c r="BS14" i="67"/>
  <c r="BS15" i="67"/>
  <c r="BS23" i="67"/>
  <c r="AY23" i="67" l="1"/>
  <c r="AV23" i="67"/>
  <c r="CH23" i="67"/>
  <c r="CK23" i="67" s="1"/>
  <c r="AU23" i="67"/>
  <c r="AX23" i="67"/>
  <c r="IL206" i="65"/>
  <c r="IK206" i="65" s="1"/>
  <c r="IL216" i="65"/>
  <c r="IK216" i="65" s="1"/>
  <c r="IL426" i="65"/>
  <c r="IK426" i="65" s="1"/>
  <c r="IL436" i="65"/>
  <c r="IK436" i="65" s="1"/>
  <c r="BB342" i="54"/>
  <c r="AZ342" i="54"/>
  <c r="BA342" i="54"/>
  <c r="BC342" i="54"/>
  <c r="EQ27" i="65"/>
  <c r="GK845" i="65"/>
  <c r="GX845" i="65" s="1"/>
  <c r="GK861" i="65"/>
  <c r="GX861" i="65" s="1"/>
  <c r="GK834" i="65"/>
  <c r="GK850" i="65"/>
  <c r="GK866" i="65"/>
  <c r="GK848" i="65"/>
  <c r="HA848" i="65" s="1"/>
  <c r="GK835" i="65"/>
  <c r="HA835" i="65" s="1"/>
  <c r="GK867" i="65"/>
  <c r="HA867" i="65" s="1"/>
  <c r="GK852" i="65"/>
  <c r="GK847" i="65"/>
  <c r="GK833" i="65"/>
  <c r="GK849" i="65"/>
  <c r="GK865" i="65"/>
  <c r="GK838" i="65"/>
  <c r="GX838" i="65" s="1"/>
  <c r="GK854" i="65"/>
  <c r="GX854" i="65" s="1"/>
  <c r="GK870" i="65"/>
  <c r="GX870" i="65" s="1"/>
  <c r="GK856" i="65"/>
  <c r="HA856" i="65" s="1"/>
  <c r="GK843" i="65"/>
  <c r="HA843" i="65" s="1"/>
  <c r="GK875" i="65"/>
  <c r="GX875" i="65" s="1"/>
  <c r="GK860" i="65"/>
  <c r="GK855" i="65"/>
  <c r="GK837" i="65"/>
  <c r="GX837" i="65" s="1"/>
  <c r="GK853" i="65"/>
  <c r="GX853" i="65" s="1"/>
  <c r="GK869" i="65"/>
  <c r="GX869" i="65" s="1"/>
  <c r="GK842" i="65"/>
  <c r="GK858" i="65"/>
  <c r="GK874" i="65"/>
  <c r="GK864" i="65"/>
  <c r="HA864" i="65" s="1"/>
  <c r="GK851" i="65"/>
  <c r="HA851" i="65" s="1"/>
  <c r="GK836" i="65"/>
  <c r="GK868" i="65"/>
  <c r="GK863" i="65"/>
  <c r="GK841" i="65"/>
  <c r="GK857" i="65"/>
  <c r="GK873" i="65"/>
  <c r="HA873" i="65" s="1"/>
  <c r="GK846" i="65"/>
  <c r="GX846" i="65" s="1"/>
  <c r="GK862" i="65"/>
  <c r="GX862" i="65" s="1"/>
  <c r="GK840" i="65"/>
  <c r="HA840" i="65" s="1"/>
  <c r="GK872" i="65"/>
  <c r="GK859" i="65"/>
  <c r="HA859" i="65" s="1"/>
  <c r="GK844" i="65"/>
  <c r="GK839" i="65"/>
  <c r="GK871" i="65"/>
  <c r="AO343" i="54"/>
  <c r="GH848" i="65"/>
  <c r="GZ848" i="65" s="1"/>
  <c r="GH864" i="65"/>
  <c r="GZ864" i="65" s="1"/>
  <c r="GH837" i="65"/>
  <c r="GW837" i="65" s="1"/>
  <c r="GH853" i="65"/>
  <c r="GW853" i="65" s="1"/>
  <c r="GH869" i="65"/>
  <c r="GW869" i="65" s="1"/>
  <c r="GH842" i="65"/>
  <c r="GH858" i="65"/>
  <c r="GH874" i="65"/>
  <c r="GH847" i="65"/>
  <c r="GH863" i="65"/>
  <c r="GH836" i="65"/>
  <c r="GH852" i="65"/>
  <c r="GH868" i="65"/>
  <c r="GH841" i="65"/>
  <c r="GH857" i="65"/>
  <c r="GH873" i="65"/>
  <c r="GZ873" i="65" s="1"/>
  <c r="GH846" i="65"/>
  <c r="GW846" i="65" s="1"/>
  <c r="GH862" i="65"/>
  <c r="GW862" i="65" s="1"/>
  <c r="GH835" i="65"/>
  <c r="GZ835" i="65" s="1"/>
  <c r="GH851" i="65"/>
  <c r="GZ851" i="65" s="1"/>
  <c r="GH867" i="65"/>
  <c r="GZ867" i="65" s="1"/>
  <c r="GH840" i="65"/>
  <c r="GZ840" i="65" s="1"/>
  <c r="GH856" i="65"/>
  <c r="GZ856" i="65" s="1"/>
  <c r="GH872" i="65"/>
  <c r="GH845" i="65"/>
  <c r="GW845" i="65" s="1"/>
  <c r="GH861" i="65"/>
  <c r="GW861" i="65" s="1"/>
  <c r="GH834" i="65"/>
  <c r="GH850" i="65"/>
  <c r="GH866" i="65"/>
  <c r="GH839" i="65"/>
  <c r="GH855" i="65"/>
  <c r="GH871" i="65"/>
  <c r="GH844" i="65"/>
  <c r="GH860" i="65"/>
  <c r="GH833" i="65"/>
  <c r="GH849" i="65"/>
  <c r="GH865" i="65"/>
  <c r="GH838" i="65"/>
  <c r="GW838" i="65" s="1"/>
  <c r="GH854" i="65"/>
  <c r="GW854" i="65" s="1"/>
  <c r="GH870" i="65"/>
  <c r="GW870" i="65" s="1"/>
  <c r="GH843" i="65"/>
  <c r="GZ843" i="65" s="1"/>
  <c r="GH859" i="65"/>
  <c r="GZ859" i="65" s="1"/>
  <c r="GH875" i="65"/>
  <c r="GW875" i="65" s="1"/>
  <c r="AQ342" i="54"/>
  <c r="AR342" i="54"/>
  <c r="AS342" i="54"/>
  <c r="AP342" i="54"/>
  <c r="BD343" i="54"/>
  <c r="BD344" i="54"/>
  <c r="AY343" i="54"/>
  <c r="Q26" i="65"/>
  <c r="T26" i="65" s="1"/>
  <c r="EP26" i="65" s="1"/>
  <c r="GG798" i="65"/>
  <c r="GW798" i="65" s="1"/>
  <c r="GG802" i="65"/>
  <c r="GG806" i="65"/>
  <c r="GW806" i="65" s="1"/>
  <c r="GG810" i="65"/>
  <c r="GG814" i="65"/>
  <c r="GW814" i="65" s="1"/>
  <c r="GG818" i="65"/>
  <c r="GG822" i="65"/>
  <c r="GW822" i="65" s="1"/>
  <c r="GG826" i="65"/>
  <c r="GG830" i="65"/>
  <c r="GG795" i="65"/>
  <c r="GG799" i="65"/>
  <c r="GG803" i="65"/>
  <c r="GG807" i="65"/>
  <c r="GG811" i="65"/>
  <c r="GG815" i="65"/>
  <c r="GG819" i="65"/>
  <c r="GG823" i="65"/>
  <c r="GG827" i="65"/>
  <c r="GG831" i="65"/>
  <c r="GZ831" i="65" s="1"/>
  <c r="GG796" i="65"/>
  <c r="GW796" i="65" s="1"/>
  <c r="GG800" i="65"/>
  <c r="GG804" i="65"/>
  <c r="GW804" i="65" s="1"/>
  <c r="GG808" i="65"/>
  <c r="GG812" i="65"/>
  <c r="GW812" i="65" s="1"/>
  <c r="GG816" i="65"/>
  <c r="GG820" i="65"/>
  <c r="GW820" i="65" s="1"/>
  <c r="GG824" i="65"/>
  <c r="GG828" i="65"/>
  <c r="GW828" i="65" s="1"/>
  <c r="GG832" i="65"/>
  <c r="GG797" i="65"/>
  <c r="GW797" i="65" s="1"/>
  <c r="GG801" i="65"/>
  <c r="GZ801" i="65" s="1"/>
  <c r="GG805" i="65"/>
  <c r="GW805" i="65" s="1"/>
  <c r="GG809" i="65"/>
  <c r="GZ809" i="65" s="1"/>
  <c r="GG813" i="65"/>
  <c r="GW813" i="65" s="1"/>
  <c r="GG817" i="65"/>
  <c r="GZ817" i="65" s="1"/>
  <c r="GG821" i="65"/>
  <c r="GW821" i="65" s="1"/>
  <c r="GG825" i="65"/>
  <c r="GZ825" i="65" s="1"/>
  <c r="GG829" i="65"/>
  <c r="GW829" i="65" s="1"/>
  <c r="GG362" i="65"/>
  <c r="GG366" i="65"/>
  <c r="GG370" i="65"/>
  <c r="GG374" i="65"/>
  <c r="GG378" i="65"/>
  <c r="GG382" i="65"/>
  <c r="GG386" i="65"/>
  <c r="GG390" i="65"/>
  <c r="GG394" i="65"/>
  <c r="GG361" i="65"/>
  <c r="GG365" i="65"/>
  <c r="GG369" i="65"/>
  <c r="GG373" i="65"/>
  <c r="GG377" i="65"/>
  <c r="GG381" i="65"/>
  <c r="GG385" i="65"/>
  <c r="GG389" i="65"/>
  <c r="GG393" i="65"/>
  <c r="GG397" i="65"/>
  <c r="GG364" i="65"/>
  <c r="GG372" i="65"/>
  <c r="GG380" i="65"/>
  <c r="GG388" i="65"/>
  <c r="GG396" i="65"/>
  <c r="GG367" i="65"/>
  <c r="GG375" i="65"/>
  <c r="GG383" i="65"/>
  <c r="GG391" i="65"/>
  <c r="GG360" i="65"/>
  <c r="GG368" i="65"/>
  <c r="GG376" i="65"/>
  <c r="GG384" i="65"/>
  <c r="GG392" i="65"/>
  <c r="GG363" i="65"/>
  <c r="GG371" i="65"/>
  <c r="GG379" i="65"/>
  <c r="GG387" i="65"/>
  <c r="GG395" i="65"/>
  <c r="E11" i="57"/>
  <c r="G16" i="65"/>
  <c r="G27" i="65"/>
  <c r="Q15" i="65"/>
  <c r="T15" i="65" s="1"/>
  <c r="AU341" i="54"/>
  <c r="AW341" i="54"/>
  <c r="AX341" i="54"/>
  <c r="AT342" i="54"/>
  <c r="AV342" i="54" s="1"/>
  <c r="IL417" i="65" l="1"/>
  <c r="IK417" i="65" s="1"/>
  <c r="IL407" i="65"/>
  <c r="IK407" i="65" s="1"/>
  <c r="IL438" i="65"/>
  <c r="IK438" i="65" s="1"/>
  <c r="IL428" i="65"/>
  <c r="IK428" i="65" s="1"/>
  <c r="BF344" i="54"/>
  <c r="BE344" i="54"/>
  <c r="BH344" i="54"/>
  <c r="BG344" i="54"/>
  <c r="BN344" i="54"/>
  <c r="BH343" i="54"/>
  <c r="BG343" i="54"/>
  <c r="BF343" i="54"/>
  <c r="BE343" i="54"/>
  <c r="BN343" i="54"/>
  <c r="AR343" i="54"/>
  <c r="AP343" i="54"/>
  <c r="AQ343" i="54"/>
  <c r="AS343" i="54"/>
  <c r="BC343" i="54"/>
  <c r="AZ343" i="54"/>
  <c r="BB343" i="54"/>
  <c r="BA343" i="54"/>
  <c r="GJ361" i="65"/>
  <c r="GJ365" i="65"/>
  <c r="GJ369" i="65"/>
  <c r="GJ373" i="65"/>
  <c r="GJ377" i="65"/>
  <c r="GJ381" i="65"/>
  <c r="GJ385" i="65"/>
  <c r="GJ363" i="65"/>
  <c r="GJ367" i="65"/>
  <c r="GJ371" i="65"/>
  <c r="GJ375" i="65"/>
  <c r="GJ379" i="65"/>
  <c r="GJ383" i="65"/>
  <c r="GJ387" i="65"/>
  <c r="GJ391" i="65"/>
  <c r="GJ395" i="65"/>
  <c r="GJ360" i="65"/>
  <c r="GJ364" i="65"/>
  <c r="GJ368" i="65"/>
  <c r="GJ372" i="65"/>
  <c r="GJ376" i="65"/>
  <c r="GJ380" i="65"/>
  <c r="GJ384" i="65"/>
  <c r="GJ388" i="65"/>
  <c r="GJ392" i="65"/>
  <c r="GJ396" i="65"/>
  <c r="GJ374" i="65"/>
  <c r="GJ389" i="65"/>
  <c r="GJ397" i="65"/>
  <c r="GJ362" i="65"/>
  <c r="GJ378" i="65"/>
  <c r="GJ390" i="65"/>
  <c r="GJ366" i="65"/>
  <c r="GJ382" i="65"/>
  <c r="GJ393" i="65"/>
  <c r="GJ370" i="65"/>
  <c r="GJ386" i="65"/>
  <c r="GJ394" i="65"/>
  <c r="GJ797" i="65"/>
  <c r="GE797" i="65" s="1"/>
  <c r="GU797" i="65" s="1"/>
  <c r="GJ801" i="65"/>
  <c r="HA801" i="65" s="1"/>
  <c r="GJ805" i="65"/>
  <c r="GX805" i="65" s="1"/>
  <c r="GJ809" i="65"/>
  <c r="GE809" i="65" s="1"/>
  <c r="GU809" i="65" s="1"/>
  <c r="GJ813" i="65"/>
  <c r="GX813" i="65" s="1"/>
  <c r="GJ817" i="65"/>
  <c r="HA817" i="65" s="1"/>
  <c r="GJ821" i="65"/>
  <c r="GX821" i="65" s="1"/>
  <c r="GJ825" i="65"/>
  <c r="GE825" i="65" s="1"/>
  <c r="GU825" i="65" s="1"/>
  <c r="GJ829" i="65"/>
  <c r="GX829" i="65" s="1"/>
  <c r="GJ798" i="65"/>
  <c r="GX798" i="65" s="1"/>
  <c r="GJ795" i="65"/>
  <c r="GE795" i="65" s="1"/>
  <c r="GU795" i="65" s="1"/>
  <c r="GJ799" i="65"/>
  <c r="GE799" i="65" s="1"/>
  <c r="GU799" i="65" s="1"/>
  <c r="GJ803" i="65"/>
  <c r="GE803" i="65" s="1"/>
  <c r="GU803" i="65" s="1"/>
  <c r="GJ807" i="65"/>
  <c r="GE807" i="65" s="1"/>
  <c r="GU807" i="65" s="1"/>
  <c r="GJ811" i="65"/>
  <c r="GE811" i="65" s="1"/>
  <c r="GU811" i="65" s="1"/>
  <c r="GJ815" i="65"/>
  <c r="GE815" i="65" s="1"/>
  <c r="GU815" i="65" s="1"/>
  <c r="GJ819" i="65"/>
  <c r="GE819" i="65" s="1"/>
  <c r="GU819" i="65" s="1"/>
  <c r="GJ823" i="65"/>
  <c r="GE823" i="65" s="1"/>
  <c r="GU823" i="65" s="1"/>
  <c r="GJ827" i="65"/>
  <c r="GE827" i="65" s="1"/>
  <c r="GU827" i="65" s="1"/>
  <c r="GJ831" i="65"/>
  <c r="HA831" i="65" s="1"/>
  <c r="GJ796" i="65"/>
  <c r="GX796" i="65" s="1"/>
  <c r="GJ800" i="65"/>
  <c r="GE800" i="65" s="1"/>
  <c r="GU800" i="65" s="1"/>
  <c r="GJ804" i="65"/>
  <c r="GE804" i="65" s="1"/>
  <c r="GU804" i="65" s="1"/>
  <c r="GJ808" i="65"/>
  <c r="GE808" i="65" s="1"/>
  <c r="GU808" i="65" s="1"/>
  <c r="GJ812" i="65"/>
  <c r="GX812" i="65" s="1"/>
  <c r="GJ816" i="65"/>
  <c r="GE816" i="65" s="1"/>
  <c r="GU816" i="65" s="1"/>
  <c r="GJ820" i="65"/>
  <c r="GE820" i="65" s="1"/>
  <c r="GU820" i="65" s="1"/>
  <c r="GJ824" i="65"/>
  <c r="GE824" i="65" s="1"/>
  <c r="GU824" i="65" s="1"/>
  <c r="GJ828" i="65"/>
  <c r="GE828" i="65" s="1"/>
  <c r="GU828" i="65" s="1"/>
  <c r="GJ832" i="65"/>
  <c r="GE832" i="65" s="1"/>
  <c r="GU832" i="65" s="1"/>
  <c r="GJ802" i="65"/>
  <c r="GE802" i="65" s="1"/>
  <c r="GU802" i="65" s="1"/>
  <c r="GJ818" i="65"/>
  <c r="GE818" i="65" s="1"/>
  <c r="GU818" i="65" s="1"/>
  <c r="GJ806" i="65"/>
  <c r="GX806" i="65" s="1"/>
  <c r="GJ822" i="65"/>
  <c r="GX822" i="65" s="1"/>
  <c r="GJ810" i="65"/>
  <c r="GE810" i="65" s="1"/>
  <c r="GU810" i="65" s="1"/>
  <c r="GJ826" i="65"/>
  <c r="GE826" i="65" s="1"/>
  <c r="GU826" i="65" s="1"/>
  <c r="GJ814" i="65"/>
  <c r="GE814" i="65" s="1"/>
  <c r="GU814" i="65" s="1"/>
  <c r="GJ830" i="65"/>
  <c r="GE830" i="65" s="1"/>
  <c r="GU830" i="65" s="1"/>
  <c r="GE796" i="65"/>
  <c r="GU796" i="65" s="1"/>
  <c r="K27" i="65"/>
  <c r="N27" i="65" s="1"/>
  <c r="K16" i="65"/>
  <c r="N16" i="65" s="1"/>
  <c r="EP15" i="65"/>
  <c r="AT343" i="54"/>
  <c r="AV343" i="54" s="1"/>
  <c r="AX342" i="54"/>
  <c r="AW342" i="54"/>
  <c r="AU342" i="54"/>
  <c r="IL187" i="65" l="1"/>
  <c r="IK187" i="65" s="1"/>
  <c r="IL197" i="65"/>
  <c r="IK197" i="65" s="1"/>
  <c r="GE821" i="65"/>
  <c r="GU821" i="65" s="1"/>
  <c r="HA825" i="65"/>
  <c r="GE831" i="65"/>
  <c r="GU831" i="65" s="1"/>
  <c r="GX828" i="65"/>
  <c r="CN16" i="65"/>
  <c r="CR16" i="65" s="1"/>
  <c r="CN11" i="65"/>
  <c r="CR11" i="65" s="1"/>
  <c r="CN33" i="65"/>
  <c r="CR33" i="65" s="1"/>
  <c r="CN12" i="65"/>
  <c r="CR12" i="65" s="1"/>
  <c r="CN19" i="65"/>
  <c r="CR19" i="65" s="1"/>
  <c r="CN25" i="65"/>
  <c r="CN14" i="65"/>
  <c r="CR14" i="65" s="1"/>
  <c r="CN9" i="65"/>
  <c r="CR9" i="65" s="1"/>
  <c r="CN26" i="65"/>
  <c r="CN17" i="65"/>
  <c r="CR17" i="65" s="1"/>
  <c r="CN23" i="65"/>
  <c r="CN34" i="65"/>
  <c r="CR34" i="65" s="1"/>
  <c r="CN13" i="65"/>
  <c r="CR13" i="65" s="1"/>
  <c r="CN20" i="65"/>
  <c r="CR20" i="65" s="1"/>
  <c r="CN10" i="65"/>
  <c r="CR10" i="65" s="1"/>
  <c r="CN15" i="65"/>
  <c r="CR15" i="65" s="1"/>
  <c r="CN31" i="65"/>
  <c r="CR31" i="65" s="1"/>
  <c r="CN27" i="65"/>
  <c r="CR27" i="65" s="1"/>
  <c r="CN28" i="65"/>
  <c r="CR28" i="65" s="1"/>
  <c r="CN24" i="65"/>
  <c r="CN29" i="65"/>
  <c r="CR29" i="65" s="1"/>
  <c r="CN18" i="65"/>
  <c r="CR18" i="65" s="1"/>
  <c r="CN30" i="65"/>
  <c r="CR30" i="65" s="1"/>
  <c r="CN32" i="65"/>
  <c r="CR32" i="65" s="1"/>
  <c r="AO344" i="54"/>
  <c r="BO343" i="54"/>
  <c r="BP343" i="54"/>
  <c r="BQ343" i="54"/>
  <c r="BR343" i="54"/>
  <c r="BP344" i="54"/>
  <c r="BQ344" i="54"/>
  <c r="BO344" i="54"/>
  <c r="BR344" i="54"/>
  <c r="GE822" i="65"/>
  <c r="GU822" i="65" s="1"/>
  <c r="GX820" i="65"/>
  <c r="GE798" i="65"/>
  <c r="GU798" i="65" s="1"/>
  <c r="GE812" i="65"/>
  <c r="GU812" i="65" s="1"/>
  <c r="GX814" i="65"/>
  <c r="GX797" i="65"/>
  <c r="GX804" i="65"/>
  <c r="GE805" i="65"/>
  <c r="GU805" i="65" s="1"/>
  <c r="GE813" i="65"/>
  <c r="GU813" i="65" s="1"/>
  <c r="HA809" i="65"/>
  <c r="GE829" i="65"/>
  <c r="GU829" i="65" s="1"/>
  <c r="GE806" i="65"/>
  <c r="GU806" i="65" s="1"/>
  <c r="GE801" i="65"/>
  <c r="GU801" i="65" s="1"/>
  <c r="GE817" i="65"/>
  <c r="GU817" i="65" s="1"/>
  <c r="GG398" i="65"/>
  <c r="GG402" i="65"/>
  <c r="GG406" i="65"/>
  <c r="GG410" i="65"/>
  <c r="GG414" i="65"/>
  <c r="GG418" i="65"/>
  <c r="GG422" i="65"/>
  <c r="GG426" i="65"/>
  <c r="GG430" i="65"/>
  <c r="GG434" i="65"/>
  <c r="GG438" i="65"/>
  <c r="GG401" i="65"/>
  <c r="GG405" i="65"/>
  <c r="GG409" i="65"/>
  <c r="GG413" i="65"/>
  <c r="GG417" i="65"/>
  <c r="GG421" i="65"/>
  <c r="GG425" i="65"/>
  <c r="GG429" i="65"/>
  <c r="GG433" i="65"/>
  <c r="GG437" i="65"/>
  <c r="GG404" i="65"/>
  <c r="GG412" i="65"/>
  <c r="GG420" i="65"/>
  <c r="GG428" i="65"/>
  <c r="GG436" i="65"/>
  <c r="GG399" i="65"/>
  <c r="GG407" i="65"/>
  <c r="GG415" i="65"/>
  <c r="GG423" i="65"/>
  <c r="GG431" i="65"/>
  <c r="GG439" i="65"/>
  <c r="GG400" i="65"/>
  <c r="GG408" i="65"/>
  <c r="GG416" i="65"/>
  <c r="GG424" i="65"/>
  <c r="GG432" i="65"/>
  <c r="GG440" i="65"/>
  <c r="GG403" i="65"/>
  <c r="GG411" i="65"/>
  <c r="GG419" i="65"/>
  <c r="GG427" i="65"/>
  <c r="GG435" i="65"/>
  <c r="GG834" i="65"/>
  <c r="GW834" i="65" s="1"/>
  <c r="GG838" i="65"/>
  <c r="GG842" i="65"/>
  <c r="GW842" i="65" s="1"/>
  <c r="GG846" i="65"/>
  <c r="GG850" i="65"/>
  <c r="GW850" i="65" s="1"/>
  <c r="GG854" i="65"/>
  <c r="GG858" i="65"/>
  <c r="GW858" i="65" s="1"/>
  <c r="GG862" i="65"/>
  <c r="GG866" i="65"/>
  <c r="GW866" i="65" s="1"/>
  <c r="GG870" i="65"/>
  <c r="GG874" i="65"/>
  <c r="GW874" i="65" s="1"/>
  <c r="GG835" i="65"/>
  <c r="GW835" i="65" s="1"/>
  <c r="GG839" i="65"/>
  <c r="GZ839" i="65" s="1"/>
  <c r="GG843" i="65"/>
  <c r="GW843" i="65" s="1"/>
  <c r="GG847" i="65"/>
  <c r="GZ847" i="65" s="1"/>
  <c r="GG851" i="65"/>
  <c r="GW851" i="65" s="1"/>
  <c r="GG855" i="65"/>
  <c r="GZ855" i="65" s="1"/>
  <c r="GG859" i="65"/>
  <c r="GW859" i="65" s="1"/>
  <c r="GG863" i="65"/>
  <c r="GZ863" i="65" s="1"/>
  <c r="GG867" i="65"/>
  <c r="GW867" i="65" s="1"/>
  <c r="GG871" i="65"/>
  <c r="GG875" i="65"/>
  <c r="GG836" i="65"/>
  <c r="GW836" i="65" s="1"/>
  <c r="GG840" i="65"/>
  <c r="GG844" i="65"/>
  <c r="GW844" i="65" s="1"/>
  <c r="GG848" i="65"/>
  <c r="GG852" i="65"/>
  <c r="GW852" i="65" s="1"/>
  <c r="GG856" i="65"/>
  <c r="GG860" i="65"/>
  <c r="GW860" i="65" s="1"/>
  <c r="GG864" i="65"/>
  <c r="GG868" i="65"/>
  <c r="GW868" i="65" s="1"/>
  <c r="GG872" i="65"/>
  <c r="GW872" i="65" s="1"/>
  <c r="GG833" i="65"/>
  <c r="GG837" i="65"/>
  <c r="GG841" i="65"/>
  <c r="GG845" i="65"/>
  <c r="GG849" i="65"/>
  <c r="GG853" i="65"/>
  <c r="GG857" i="65"/>
  <c r="GG861" i="65"/>
  <c r="GG865" i="65"/>
  <c r="GG869" i="65"/>
  <c r="GG873" i="65"/>
  <c r="GW873" i="65" s="1"/>
  <c r="Q27" i="65"/>
  <c r="T27" i="65" s="1"/>
  <c r="Q16" i="65"/>
  <c r="T16" i="65" s="1"/>
  <c r="AU343" i="54"/>
  <c r="AW343" i="54"/>
  <c r="AX343" i="54"/>
  <c r="CT30" i="65" l="1"/>
  <c r="HW81" i="65"/>
  <c r="CT28" i="65"/>
  <c r="HW16" i="65"/>
  <c r="CT10" i="65"/>
  <c r="HW17" i="65" s="1"/>
  <c r="CR23" i="65"/>
  <c r="BT14" i="67"/>
  <c r="BT13" i="67"/>
  <c r="BT15" i="67"/>
  <c r="CT14" i="65"/>
  <c r="HW30" i="65" s="1"/>
  <c r="CT33" i="65"/>
  <c r="HW92" i="65" s="1"/>
  <c r="CP11" i="65"/>
  <c r="CP33" i="65"/>
  <c r="CP29" i="65"/>
  <c r="CP13" i="65"/>
  <c r="CP14" i="65"/>
  <c r="H16" i="65"/>
  <c r="CP12" i="65"/>
  <c r="H10" i="65"/>
  <c r="CP24" i="65"/>
  <c r="CP15" i="65"/>
  <c r="H9" i="65"/>
  <c r="H15" i="65"/>
  <c r="H14" i="65"/>
  <c r="CP18" i="65"/>
  <c r="CP19" i="65"/>
  <c r="CP30" i="65"/>
  <c r="CP31" i="65"/>
  <c r="CP32" i="65"/>
  <c r="CP9" i="65"/>
  <c r="CP20" i="65"/>
  <c r="CP23" i="65"/>
  <c r="CP34" i="65"/>
  <c r="H13" i="65"/>
  <c r="H8" i="65"/>
  <c r="CP16" i="65"/>
  <c r="CP17" i="65"/>
  <c r="CP28" i="65"/>
  <c r="H11" i="65"/>
  <c r="CP27" i="65"/>
  <c r="H12" i="65"/>
  <c r="CP25" i="65"/>
  <c r="CP26" i="65"/>
  <c r="CP10" i="65"/>
  <c r="G7" i="70"/>
  <c r="E7" i="70"/>
  <c r="HW42" i="65"/>
  <c r="CT18" i="65"/>
  <c r="HW43" i="65" s="1"/>
  <c r="HW72" i="65"/>
  <c r="CT27" i="65"/>
  <c r="CT20" i="65"/>
  <c r="HW48" i="65"/>
  <c r="CT17" i="65"/>
  <c r="HW40" i="65" s="1"/>
  <c r="CR25" i="65"/>
  <c r="BT19" i="67"/>
  <c r="BT20" i="67"/>
  <c r="BT21" i="67"/>
  <c r="CT11" i="65"/>
  <c r="HW20" i="65" s="1"/>
  <c r="AY344" i="54"/>
  <c r="HW78" i="65"/>
  <c r="CT29" i="65"/>
  <c r="CT31" i="65"/>
  <c r="CT13" i="65"/>
  <c r="HW27" i="65" s="1"/>
  <c r="HW26" i="65"/>
  <c r="CR26" i="65"/>
  <c r="BT23" i="67"/>
  <c r="BT22" i="67"/>
  <c r="CT19" i="65"/>
  <c r="HW46" i="65" s="1"/>
  <c r="HW35" i="65"/>
  <c r="CT16" i="65"/>
  <c r="CO10" i="65"/>
  <c r="CS10" i="65" s="1"/>
  <c r="CZ10" i="65" s="1"/>
  <c r="CO29" i="65"/>
  <c r="CS29" i="65" s="1"/>
  <c r="CO34" i="65"/>
  <c r="CS34" i="65" s="1"/>
  <c r="HW95" i="65" s="1"/>
  <c r="CO13" i="65"/>
  <c r="CS13" i="65" s="1"/>
  <c r="CZ13" i="65" s="1"/>
  <c r="CO31" i="65"/>
  <c r="CS31" i="65" s="1"/>
  <c r="CO24" i="65"/>
  <c r="CS24" i="65" s="1"/>
  <c r="CO16" i="65"/>
  <c r="CS16" i="65" s="1"/>
  <c r="HW36" i="65" s="1"/>
  <c r="CO27" i="65"/>
  <c r="CS27" i="65" s="1"/>
  <c r="CO18" i="65"/>
  <c r="CS18" i="65" s="1"/>
  <c r="CO11" i="65"/>
  <c r="CS11" i="65" s="1"/>
  <c r="HW19" i="65" s="1"/>
  <c r="CO19" i="65"/>
  <c r="CS19" i="65" s="1"/>
  <c r="HW45" i="65" s="1"/>
  <c r="CO30" i="65"/>
  <c r="CS30" i="65" s="1"/>
  <c r="CZ30" i="65" s="1"/>
  <c r="CO32" i="65"/>
  <c r="CS32" i="65" s="1"/>
  <c r="CO14" i="65"/>
  <c r="CS14" i="65" s="1"/>
  <c r="HW29" i="65" s="1"/>
  <c r="CO17" i="65"/>
  <c r="CS17" i="65" s="1"/>
  <c r="HW39" i="65" s="1"/>
  <c r="CO25" i="65"/>
  <c r="CS25" i="65" s="1"/>
  <c r="CO28" i="65"/>
  <c r="CS28" i="65" s="1"/>
  <c r="CO33" i="65"/>
  <c r="CS33" i="65" s="1"/>
  <c r="HW91" i="65" s="1"/>
  <c r="CO12" i="65"/>
  <c r="CS12" i="65" s="1"/>
  <c r="HW23" i="65" s="1"/>
  <c r="CO20" i="65"/>
  <c r="CS20" i="65" s="1"/>
  <c r="HW49" i="65" s="1"/>
  <c r="CO23" i="65"/>
  <c r="CS23" i="65" s="1"/>
  <c r="CO15" i="65"/>
  <c r="CS15" i="65" s="1"/>
  <c r="CO9" i="65"/>
  <c r="CS9" i="65" s="1"/>
  <c r="HW13" i="65" s="1"/>
  <c r="CO26" i="65"/>
  <c r="CS26" i="65" s="1"/>
  <c r="F7" i="70"/>
  <c r="AQ344" i="54"/>
  <c r="AP344" i="54"/>
  <c r="AS344" i="54"/>
  <c r="AR344" i="54"/>
  <c r="CT32" i="65"/>
  <c r="HW89" i="65" s="1"/>
  <c r="HW88" i="65"/>
  <c r="CR24" i="65"/>
  <c r="BT18" i="67"/>
  <c r="BT17" i="67"/>
  <c r="BT16" i="67"/>
  <c r="CT15" i="65"/>
  <c r="HW33" i="65" s="1"/>
  <c r="HW32" i="65"/>
  <c r="CT34" i="65"/>
  <c r="HW94" i="65"/>
  <c r="CT9" i="65"/>
  <c r="HW14" i="65" s="1"/>
  <c r="HW22" i="65"/>
  <c r="CT12" i="65"/>
  <c r="GJ833" i="65"/>
  <c r="GE833" i="65" s="1"/>
  <c r="GU833" i="65" s="1"/>
  <c r="GJ837" i="65"/>
  <c r="GE837" i="65" s="1"/>
  <c r="GU837" i="65" s="1"/>
  <c r="GJ841" i="65"/>
  <c r="GE841" i="65" s="1"/>
  <c r="GU841" i="65" s="1"/>
  <c r="GJ845" i="65"/>
  <c r="GE845" i="65" s="1"/>
  <c r="GU845" i="65" s="1"/>
  <c r="GJ849" i="65"/>
  <c r="GE849" i="65" s="1"/>
  <c r="GU849" i="65" s="1"/>
  <c r="GJ853" i="65"/>
  <c r="GE853" i="65" s="1"/>
  <c r="GU853" i="65" s="1"/>
  <c r="GJ857" i="65"/>
  <c r="GE857" i="65" s="1"/>
  <c r="GU857" i="65" s="1"/>
  <c r="GJ861" i="65"/>
  <c r="GE861" i="65" s="1"/>
  <c r="GU861" i="65" s="1"/>
  <c r="GJ865" i="65"/>
  <c r="GE865" i="65" s="1"/>
  <c r="GU865" i="65" s="1"/>
  <c r="GJ869" i="65"/>
  <c r="GJ873" i="65"/>
  <c r="GJ835" i="65"/>
  <c r="GJ839" i="65"/>
  <c r="GJ843" i="65"/>
  <c r="GJ847" i="65"/>
  <c r="GJ851" i="65"/>
  <c r="GJ855" i="65"/>
  <c r="GJ859" i="65"/>
  <c r="GJ863" i="65"/>
  <c r="GJ867" i="65"/>
  <c r="GJ871" i="65"/>
  <c r="GE871" i="65" s="1"/>
  <c r="GU871" i="65" s="1"/>
  <c r="GJ875" i="65"/>
  <c r="GE875" i="65" s="1"/>
  <c r="GU875" i="65" s="1"/>
  <c r="GJ836" i="65"/>
  <c r="GJ840" i="65"/>
  <c r="GE840" i="65" s="1"/>
  <c r="GU840" i="65" s="1"/>
  <c r="GJ844" i="65"/>
  <c r="GJ848" i="65"/>
  <c r="GE848" i="65" s="1"/>
  <c r="GU848" i="65" s="1"/>
  <c r="GJ852" i="65"/>
  <c r="GJ856" i="65"/>
  <c r="GE856" i="65" s="1"/>
  <c r="GU856" i="65" s="1"/>
  <c r="GJ860" i="65"/>
  <c r="GJ864" i="65"/>
  <c r="GE864" i="65" s="1"/>
  <c r="GU864" i="65" s="1"/>
  <c r="GJ868" i="65"/>
  <c r="GJ872" i="65"/>
  <c r="GJ834" i="65"/>
  <c r="GJ850" i="65"/>
  <c r="GJ866" i="65"/>
  <c r="GJ838" i="65"/>
  <c r="GE838" i="65" s="1"/>
  <c r="GU838" i="65" s="1"/>
  <c r="GJ854" i="65"/>
  <c r="GE854" i="65" s="1"/>
  <c r="GU854" i="65" s="1"/>
  <c r="GJ870" i="65"/>
  <c r="GE870" i="65" s="1"/>
  <c r="GU870" i="65" s="1"/>
  <c r="GJ842" i="65"/>
  <c r="GJ858" i="65"/>
  <c r="GJ874" i="65"/>
  <c r="GJ846" i="65"/>
  <c r="GE846" i="65" s="1"/>
  <c r="GU846" i="65" s="1"/>
  <c r="GJ862" i="65"/>
  <c r="GE862" i="65" s="1"/>
  <c r="GU862" i="65" s="1"/>
  <c r="GJ399" i="65"/>
  <c r="GJ403" i="65"/>
  <c r="GJ407" i="65"/>
  <c r="GJ411" i="65"/>
  <c r="GJ415" i="65"/>
  <c r="GJ419" i="65"/>
  <c r="GJ423" i="65"/>
  <c r="GJ427" i="65"/>
  <c r="GJ431" i="65"/>
  <c r="GJ435" i="65"/>
  <c r="GJ439" i="65"/>
  <c r="GJ400" i="65"/>
  <c r="GJ404" i="65"/>
  <c r="GJ408" i="65"/>
  <c r="GJ412" i="65"/>
  <c r="GJ416" i="65"/>
  <c r="GJ420" i="65"/>
  <c r="GJ424" i="65"/>
  <c r="GJ428" i="65"/>
  <c r="GJ432" i="65"/>
  <c r="GJ436" i="65"/>
  <c r="GJ440" i="65"/>
  <c r="GJ405" i="65"/>
  <c r="GJ413" i="65"/>
  <c r="GJ421" i="65"/>
  <c r="GJ429" i="65"/>
  <c r="GJ437" i="65"/>
  <c r="GJ398" i="65"/>
  <c r="GJ406" i="65"/>
  <c r="GJ414" i="65"/>
  <c r="GJ422" i="65"/>
  <c r="GJ430" i="65"/>
  <c r="GJ438" i="65"/>
  <c r="GJ401" i="65"/>
  <c r="GJ409" i="65"/>
  <c r="GJ417" i="65"/>
  <c r="GJ425" i="65"/>
  <c r="GJ433" i="65"/>
  <c r="GJ402" i="65"/>
  <c r="GJ410" i="65"/>
  <c r="GJ418" i="65"/>
  <c r="GJ426" i="65"/>
  <c r="GJ434" i="65"/>
  <c r="GE869" i="65"/>
  <c r="GU869" i="65" s="1"/>
  <c r="EP27" i="65"/>
  <c r="EP16" i="65"/>
  <c r="BI344" i="54"/>
  <c r="BI343" i="54"/>
  <c r="IL437" i="65" l="1"/>
  <c r="IK437" i="65" s="1"/>
  <c r="IL427" i="65"/>
  <c r="IK427" i="65" s="1"/>
  <c r="IL217" i="65"/>
  <c r="IK217" i="65" s="1"/>
  <c r="IL207" i="65"/>
  <c r="IK207" i="65" s="1"/>
  <c r="CZ18" i="65"/>
  <c r="CZ15" i="65"/>
  <c r="CZ31" i="65"/>
  <c r="CZ9" i="65"/>
  <c r="CZ12" i="65"/>
  <c r="CZ34" i="65"/>
  <c r="F12" i="70"/>
  <c r="F14" i="70"/>
  <c r="F13" i="70"/>
  <c r="CZ29" i="65"/>
  <c r="CT24" i="65"/>
  <c r="HW62" i="65"/>
  <c r="HW59" i="65"/>
  <c r="HW75" i="65"/>
  <c r="CZ32" i="65"/>
  <c r="HW85" i="65"/>
  <c r="HW79" i="65"/>
  <c r="BA344" i="54"/>
  <c r="BC344" i="54"/>
  <c r="BB344" i="54"/>
  <c r="AZ344" i="54"/>
  <c r="CZ11" i="65"/>
  <c r="CZ20" i="65"/>
  <c r="HW73" i="65"/>
  <c r="BV15" i="67"/>
  <c r="BW15" i="67" s="1"/>
  <c r="BV13" i="67"/>
  <c r="BW13" i="67" s="1"/>
  <c r="BV14" i="67"/>
  <c r="BW14" i="67" s="1"/>
  <c r="L14" i="65"/>
  <c r="O14" i="65" s="1"/>
  <c r="R14" i="65" s="1"/>
  <c r="U14" i="65" s="1"/>
  <c r="BV18" i="67"/>
  <c r="BW18" i="67" s="1"/>
  <c r="BV16" i="67"/>
  <c r="BW16" i="67" s="1"/>
  <c r="BV17" i="67"/>
  <c r="BW17" i="67" s="1"/>
  <c r="CZ14" i="65"/>
  <c r="HW69" i="65"/>
  <c r="HW65" i="65"/>
  <c r="HW82" i="65"/>
  <c r="CZ19" i="65"/>
  <c r="CT26" i="65"/>
  <c r="HW68" i="65"/>
  <c r="CT25" i="65"/>
  <c r="CZ25" i="65" s="1"/>
  <c r="BV23" i="67"/>
  <c r="BW23" i="67" s="1"/>
  <c r="BV22" i="67"/>
  <c r="BW22" i="67" s="1"/>
  <c r="L11" i="65"/>
  <c r="O11" i="65" s="1"/>
  <c r="R11" i="65" s="1"/>
  <c r="U11" i="65" s="1"/>
  <c r="L8" i="65"/>
  <c r="O8" i="65" s="1"/>
  <c r="R8" i="65" s="1"/>
  <c r="U8" i="65" s="1"/>
  <c r="L15" i="65"/>
  <c r="O15" i="65" s="1"/>
  <c r="R15" i="65" s="1"/>
  <c r="U15" i="65" s="1"/>
  <c r="L10" i="65"/>
  <c r="O10" i="65" s="1"/>
  <c r="R10" i="65" s="1"/>
  <c r="U10" i="65" s="1"/>
  <c r="CT23" i="65"/>
  <c r="CZ23" i="65" s="1"/>
  <c r="CZ28" i="65"/>
  <c r="CZ16" i="65"/>
  <c r="HW86" i="65"/>
  <c r="CZ17" i="65"/>
  <c r="Z32" i="70"/>
  <c r="Z42" i="70"/>
  <c r="Z37" i="70"/>
  <c r="Z14" i="70"/>
  <c r="E12" i="70"/>
  <c r="X8" i="70"/>
  <c r="Z16" i="70"/>
  <c r="Z34" i="70"/>
  <c r="X21" i="70"/>
  <c r="Z25" i="70"/>
  <c r="X18" i="70"/>
  <c r="X31" i="70"/>
  <c r="Z28" i="70"/>
  <c r="Y34" i="70"/>
  <c r="Y44" i="70"/>
  <c r="X19" i="70"/>
  <c r="Z12" i="70"/>
  <c r="Z17" i="70"/>
  <c r="X41" i="70"/>
  <c r="Z29" i="70"/>
  <c r="Z23" i="70"/>
  <c r="Y31" i="70"/>
  <c r="Y13" i="70"/>
  <c r="Z11" i="70"/>
  <c r="Y45" i="70"/>
  <c r="X46" i="70"/>
  <c r="X7" i="70"/>
  <c r="Z10" i="70"/>
  <c r="Y37" i="70"/>
  <c r="Y12" i="70"/>
  <c r="X28" i="70"/>
  <c r="Y23" i="70"/>
  <c r="Z9" i="70"/>
  <c r="Z31" i="70"/>
  <c r="X9" i="70"/>
  <c r="Y15" i="70"/>
  <c r="Y33" i="70"/>
  <c r="E14" i="70"/>
  <c r="Y47" i="70"/>
  <c r="X13" i="70"/>
  <c r="X34" i="70"/>
  <c r="X20" i="70"/>
  <c r="Y36" i="70"/>
  <c r="X11" i="70"/>
  <c r="Z26" i="70"/>
  <c r="Z22" i="70"/>
  <c r="Y24" i="70"/>
  <c r="Y30" i="70"/>
  <c r="X30" i="70"/>
  <c r="Y21" i="70"/>
  <c r="X48" i="70"/>
  <c r="X24" i="70"/>
  <c r="Z38" i="70"/>
  <c r="Y14" i="70"/>
  <c r="Y42" i="70"/>
  <c r="Y32" i="70"/>
  <c r="Z36" i="70"/>
  <c r="Y16" i="70"/>
  <c r="X43" i="70"/>
  <c r="Z27" i="70"/>
  <c r="Z41" i="70"/>
  <c r="Y19" i="70"/>
  <c r="Y27" i="70"/>
  <c r="X35" i="70"/>
  <c r="Y11" i="70"/>
  <c r="X27" i="70"/>
  <c r="X12" i="70"/>
  <c r="E13" i="70"/>
  <c r="Y35" i="70"/>
  <c r="Z7" i="70"/>
  <c r="X23" i="70"/>
  <c r="Y20" i="70"/>
  <c r="Z47" i="70"/>
  <c r="Z43" i="70"/>
  <c r="X40" i="70"/>
  <c r="X25" i="70"/>
  <c r="X44" i="70"/>
  <c r="Z8" i="70"/>
  <c r="Z33" i="70"/>
  <c r="Y22" i="70"/>
  <c r="Y29" i="70"/>
  <c r="Z40" i="70"/>
  <c r="Y40" i="70"/>
  <c r="X29" i="70"/>
  <c r="X26" i="70"/>
  <c r="Z20" i="70"/>
  <c r="Y43" i="70"/>
  <c r="Y28" i="70"/>
  <c r="X42" i="70"/>
  <c r="Z30" i="70"/>
  <c r="Z44" i="70"/>
  <c r="X17" i="70"/>
  <c r="Z15" i="70"/>
  <c r="Z19" i="70"/>
  <c r="Y41" i="70"/>
  <c r="Y18" i="70"/>
  <c r="Y26" i="70"/>
  <c r="X14" i="70"/>
  <c r="X32" i="70"/>
  <c r="X15" i="70"/>
  <c r="X37" i="70"/>
  <c r="X33" i="70"/>
  <c r="X22" i="70"/>
  <c r="Z45" i="70"/>
  <c r="Y17" i="70"/>
  <c r="X47" i="70"/>
  <c r="Y7" i="70"/>
  <c r="X16" i="70"/>
  <c r="X38" i="70"/>
  <c r="Z46" i="70"/>
  <c r="Y46" i="70"/>
  <c r="Y9" i="70"/>
  <c r="Y48" i="70"/>
  <c r="Z13" i="70"/>
  <c r="Y38" i="70"/>
  <c r="X10" i="70"/>
  <c r="Z18" i="70"/>
  <c r="Z35" i="70"/>
  <c r="Y8" i="70"/>
  <c r="Y39" i="70"/>
  <c r="X39" i="70"/>
  <c r="Y25" i="70"/>
  <c r="X36" i="70"/>
  <c r="X45" i="70"/>
  <c r="Z21" i="70"/>
  <c r="Z48" i="70"/>
  <c r="Y10" i="70"/>
  <c r="Z24" i="70"/>
  <c r="Z39" i="70"/>
  <c r="G13" i="70"/>
  <c r="G12" i="70"/>
  <c r="G14" i="70"/>
  <c r="BV21" i="67"/>
  <c r="BW21" i="67" s="1"/>
  <c r="BV20" i="67"/>
  <c r="BW20" i="67" s="1"/>
  <c r="BV19" i="67"/>
  <c r="BW19" i="67" s="1"/>
  <c r="L13" i="65"/>
  <c r="O13" i="65" s="1"/>
  <c r="L9" i="65"/>
  <c r="O9" i="65" s="1"/>
  <c r="R9" i="65" s="1"/>
  <c r="U9" i="65" s="1"/>
  <c r="CZ33" i="65"/>
  <c r="HW76" i="65"/>
  <c r="CZ27" i="65"/>
  <c r="L12" i="65"/>
  <c r="O12" i="65" s="1"/>
  <c r="R12" i="65" s="1"/>
  <c r="U12" i="65" s="1"/>
  <c r="L16" i="65"/>
  <c r="O16" i="65" s="1"/>
  <c r="R16" i="65" s="1"/>
  <c r="U16" i="65" s="1"/>
  <c r="GX860" i="65"/>
  <c r="GE860" i="65"/>
  <c r="GU860" i="65" s="1"/>
  <c r="HA855" i="65"/>
  <c r="GE855" i="65"/>
  <c r="GU855" i="65" s="1"/>
  <c r="GX872" i="65"/>
  <c r="GE872" i="65"/>
  <c r="GU872" i="65" s="1"/>
  <c r="GX868" i="65"/>
  <c r="GE868" i="65"/>
  <c r="GU868" i="65" s="1"/>
  <c r="GX859" i="65"/>
  <c r="GE859" i="65"/>
  <c r="GU859" i="65" s="1"/>
  <c r="GX850" i="65"/>
  <c r="GE850" i="65"/>
  <c r="GU850" i="65" s="1"/>
  <c r="HA863" i="65"/>
  <c r="GE863" i="65"/>
  <c r="GU863" i="65" s="1"/>
  <c r="GX873" i="65"/>
  <c r="GE873" i="65"/>
  <c r="GU873" i="65" s="1"/>
  <c r="GX844" i="65"/>
  <c r="GE844" i="65"/>
  <c r="GU844" i="65" s="1"/>
  <c r="GX858" i="65"/>
  <c r="GE858" i="65"/>
  <c r="GU858" i="65" s="1"/>
  <c r="HA839" i="65"/>
  <c r="GE839" i="65"/>
  <c r="GU839" i="65" s="1"/>
  <c r="GX834" i="65"/>
  <c r="GE834" i="65"/>
  <c r="GU834" i="65" s="1"/>
  <c r="GX867" i="65"/>
  <c r="GE867" i="65"/>
  <c r="GU867" i="65" s="1"/>
  <c r="GX851" i="65"/>
  <c r="GE851" i="65"/>
  <c r="GU851" i="65" s="1"/>
  <c r="GX843" i="65"/>
  <c r="GE843" i="65"/>
  <c r="GU843" i="65" s="1"/>
  <c r="GX835" i="65"/>
  <c r="GE835" i="65"/>
  <c r="GU835" i="65" s="1"/>
  <c r="GX874" i="65"/>
  <c r="GE874" i="65"/>
  <c r="GU874" i="65" s="1"/>
  <c r="HA847" i="65"/>
  <c r="GE847" i="65"/>
  <c r="GU847" i="65" s="1"/>
  <c r="GX836" i="65"/>
  <c r="GE836" i="65"/>
  <c r="GU836" i="65" s="1"/>
  <c r="GX866" i="65"/>
  <c r="GE866" i="65"/>
  <c r="GU866" i="65" s="1"/>
  <c r="GX852" i="65"/>
  <c r="GE852" i="65"/>
  <c r="GU852" i="65" s="1"/>
  <c r="GX842" i="65"/>
  <c r="GE842" i="65"/>
  <c r="GU842" i="65" s="1"/>
  <c r="BK344" i="54"/>
  <c r="BJ344" i="54"/>
  <c r="BM344" i="54"/>
  <c r="BL344" i="54"/>
  <c r="BL343" i="54"/>
  <c r="BM343" i="54"/>
  <c r="BK343" i="54"/>
  <c r="BJ343" i="54"/>
  <c r="CZ26" i="65" l="1"/>
  <c r="GK87" i="65"/>
  <c r="GK103" i="65"/>
  <c r="GK119" i="65"/>
  <c r="GK96" i="65"/>
  <c r="GK112" i="65"/>
  <c r="GK89" i="65"/>
  <c r="GK105" i="65"/>
  <c r="GK121" i="65"/>
  <c r="GK98" i="65"/>
  <c r="GK114" i="65"/>
  <c r="EQ8" i="65"/>
  <c r="GK91" i="65"/>
  <c r="GK107" i="65"/>
  <c r="GK84" i="65"/>
  <c r="GK100" i="65"/>
  <c r="GK116" i="65"/>
  <c r="GK93" i="65"/>
  <c r="GK109" i="65"/>
  <c r="GK86" i="65"/>
  <c r="GK102" i="65"/>
  <c r="GK118" i="65"/>
  <c r="GK95" i="65"/>
  <c r="GK111" i="65"/>
  <c r="GK88" i="65"/>
  <c r="GK104" i="65"/>
  <c r="GK120" i="65"/>
  <c r="GK97" i="65"/>
  <c r="GK113" i="65"/>
  <c r="GK90" i="65"/>
  <c r="GK106" i="65"/>
  <c r="GK99" i="65"/>
  <c r="GK115" i="65"/>
  <c r="GK92" i="65"/>
  <c r="GK108" i="65"/>
  <c r="GK85" i="65"/>
  <c r="GK101" i="65"/>
  <c r="GK117" i="65"/>
  <c r="GK94" i="65"/>
  <c r="GK110" i="65"/>
  <c r="GK175" i="65"/>
  <c r="GK191" i="65"/>
  <c r="GK164" i="65"/>
  <c r="GK180" i="65"/>
  <c r="GK196" i="65"/>
  <c r="GK169" i="65"/>
  <c r="GK185" i="65"/>
  <c r="GK201" i="65"/>
  <c r="GK174" i="65"/>
  <c r="GK190" i="65"/>
  <c r="GK163" i="65"/>
  <c r="GK179" i="65"/>
  <c r="GK195" i="65"/>
  <c r="GK168" i="65"/>
  <c r="GK184" i="65"/>
  <c r="GK200" i="65"/>
  <c r="GK173" i="65"/>
  <c r="GK189" i="65"/>
  <c r="GK162" i="65"/>
  <c r="GK178" i="65"/>
  <c r="GK194" i="65"/>
  <c r="GK167" i="65"/>
  <c r="GK183" i="65"/>
  <c r="GK199" i="65"/>
  <c r="GK172" i="65"/>
  <c r="GK188" i="65"/>
  <c r="GK161" i="65"/>
  <c r="GK177" i="65"/>
  <c r="GK193" i="65"/>
  <c r="GK166" i="65"/>
  <c r="GK182" i="65"/>
  <c r="GK198" i="65"/>
  <c r="GK171" i="65"/>
  <c r="GK187" i="65"/>
  <c r="GK160" i="65"/>
  <c r="GK176" i="65"/>
  <c r="GK192" i="65"/>
  <c r="GK165" i="65"/>
  <c r="GK181" i="65"/>
  <c r="GK197" i="65"/>
  <c r="GK170" i="65"/>
  <c r="GK186" i="65"/>
  <c r="GK202" i="65"/>
  <c r="EQ10" i="65"/>
  <c r="EQ14" i="65"/>
  <c r="GK331" i="65"/>
  <c r="GK325" i="65"/>
  <c r="GK341" i="65"/>
  <c r="GK330" i="65"/>
  <c r="GK346" i="65"/>
  <c r="GK356" i="65"/>
  <c r="GK353" i="65"/>
  <c r="GK350" i="65"/>
  <c r="GK347" i="65"/>
  <c r="GK335" i="65"/>
  <c r="GK329" i="65"/>
  <c r="GK345" i="65"/>
  <c r="GK334" i="65"/>
  <c r="GK336" i="65"/>
  <c r="GK324" i="65"/>
  <c r="GK357" i="65"/>
  <c r="GK354" i="65"/>
  <c r="GK351" i="65"/>
  <c r="GK323" i="65"/>
  <c r="GK339" i="65"/>
  <c r="GK333" i="65"/>
  <c r="GK322" i="65"/>
  <c r="GK338" i="65"/>
  <c r="GK348" i="65"/>
  <c r="GK340" i="65"/>
  <c r="GK328" i="65"/>
  <c r="GK358" i="65"/>
  <c r="GK355" i="65"/>
  <c r="GK327" i="65"/>
  <c r="GK343" i="65"/>
  <c r="GK337" i="65"/>
  <c r="GK326" i="65"/>
  <c r="GK342" i="65"/>
  <c r="GK352" i="65"/>
  <c r="GK349" i="65"/>
  <c r="GK344" i="65"/>
  <c r="GK332" i="65"/>
  <c r="GK359" i="65"/>
  <c r="GK247" i="65"/>
  <c r="GK263" i="65"/>
  <c r="GK244" i="65"/>
  <c r="GK260" i="65"/>
  <c r="GK276" i="65"/>
  <c r="GK253" i="65"/>
  <c r="GK269" i="65"/>
  <c r="GK246" i="65"/>
  <c r="GK262" i="65"/>
  <c r="GK278" i="65"/>
  <c r="GK251" i="65"/>
  <c r="GK267" i="65"/>
  <c r="GK248" i="65"/>
  <c r="GK264" i="65"/>
  <c r="GK241" i="65"/>
  <c r="GK257" i="65"/>
  <c r="GK273" i="65"/>
  <c r="GK250" i="65"/>
  <c r="GK266" i="65"/>
  <c r="EQ12" i="65"/>
  <c r="GK255" i="65"/>
  <c r="GK271" i="65"/>
  <c r="GK252" i="65"/>
  <c r="GK268" i="65"/>
  <c r="GK245" i="65"/>
  <c r="GK261" i="65"/>
  <c r="GK277" i="65"/>
  <c r="GK254" i="65"/>
  <c r="GK270" i="65"/>
  <c r="GK243" i="65"/>
  <c r="GK259" i="65"/>
  <c r="GK275" i="65"/>
  <c r="GK256" i="65"/>
  <c r="GK272" i="65"/>
  <c r="GK249" i="65"/>
  <c r="GK265" i="65"/>
  <c r="GK242" i="65"/>
  <c r="GK258" i="65"/>
  <c r="GK274" i="65"/>
  <c r="GH294" i="65"/>
  <c r="GH310" i="65"/>
  <c r="GH283" i="65"/>
  <c r="GH288" i="65"/>
  <c r="GH304" i="65"/>
  <c r="GH320" i="65"/>
  <c r="GH293" i="65"/>
  <c r="GH309" i="65"/>
  <c r="GH291" i="65"/>
  <c r="GH299" i="65"/>
  <c r="GH282" i="65"/>
  <c r="GH298" i="65"/>
  <c r="GH314" i="65"/>
  <c r="GH287" i="65"/>
  <c r="GH292" i="65"/>
  <c r="GH308" i="65"/>
  <c r="GH281" i="65"/>
  <c r="GH297" i="65"/>
  <c r="GH313" i="65"/>
  <c r="GH307" i="65"/>
  <c r="GH315" i="65"/>
  <c r="GH286" i="65"/>
  <c r="GH302" i="65"/>
  <c r="GH318" i="65"/>
  <c r="GH280" i="65"/>
  <c r="GH296" i="65"/>
  <c r="GH312" i="65"/>
  <c r="GH285" i="65"/>
  <c r="GH301" i="65"/>
  <c r="GH317" i="65"/>
  <c r="GH295" i="65"/>
  <c r="GH303" i="65"/>
  <c r="GH290" i="65"/>
  <c r="GH306" i="65"/>
  <c r="GH279" i="65"/>
  <c r="GH284" i="65"/>
  <c r="GH300" i="65"/>
  <c r="GH316" i="65"/>
  <c r="GH289" i="65"/>
  <c r="GH305" i="65"/>
  <c r="GH321" i="65"/>
  <c r="GH311" i="65"/>
  <c r="GH319" i="65"/>
  <c r="GH402" i="65"/>
  <c r="GH418" i="65"/>
  <c r="GH434" i="65"/>
  <c r="GH408" i="65"/>
  <c r="GH424" i="65"/>
  <c r="GH440" i="65"/>
  <c r="GH413" i="65"/>
  <c r="GH429" i="65"/>
  <c r="GH419" i="65"/>
  <c r="GH439" i="65"/>
  <c r="GH415" i="65"/>
  <c r="GH406" i="65"/>
  <c r="GH422" i="65"/>
  <c r="GH438" i="65"/>
  <c r="GH412" i="65"/>
  <c r="GH428" i="65"/>
  <c r="GH401" i="65"/>
  <c r="GH417" i="65"/>
  <c r="GH433" i="65"/>
  <c r="GH435" i="65"/>
  <c r="GH411" i="65"/>
  <c r="GH431" i="65"/>
  <c r="GH410" i="65"/>
  <c r="GH426" i="65"/>
  <c r="GH400" i="65"/>
  <c r="GH416" i="65"/>
  <c r="GH432" i="65"/>
  <c r="GH405" i="65"/>
  <c r="GH421" i="65"/>
  <c r="GH437" i="65"/>
  <c r="GH407" i="65"/>
  <c r="GH427" i="65"/>
  <c r="GH398" i="65"/>
  <c r="GH414" i="65"/>
  <c r="GH430" i="65"/>
  <c r="GH404" i="65"/>
  <c r="GH420" i="65"/>
  <c r="GH436" i="65"/>
  <c r="GH409" i="65"/>
  <c r="GH425" i="65"/>
  <c r="GH403" i="65"/>
  <c r="GH423" i="65"/>
  <c r="GH399" i="65"/>
  <c r="HW60" i="65"/>
  <c r="EQ15" i="65"/>
  <c r="GK360" i="65"/>
  <c r="GK376" i="65"/>
  <c r="GK392" i="65"/>
  <c r="GK369" i="65"/>
  <c r="GK385" i="65"/>
  <c r="GK362" i="65"/>
  <c r="GK378" i="65"/>
  <c r="GK394" i="65"/>
  <c r="GK375" i="65"/>
  <c r="GK391" i="65"/>
  <c r="GK364" i="65"/>
  <c r="GK380" i="65"/>
  <c r="GK396" i="65"/>
  <c r="GK373" i="65"/>
  <c r="GK389" i="65"/>
  <c r="GK366" i="65"/>
  <c r="GK382" i="65"/>
  <c r="GK363" i="65"/>
  <c r="GK379" i="65"/>
  <c r="GK395" i="65"/>
  <c r="GK368" i="65"/>
  <c r="GK384" i="65"/>
  <c r="GK361" i="65"/>
  <c r="GK377" i="65"/>
  <c r="GK393" i="65"/>
  <c r="GK370" i="65"/>
  <c r="GK386" i="65"/>
  <c r="GK367" i="65"/>
  <c r="GK383" i="65"/>
  <c r="GK372" i="65"/>
  <c r="GK388" i="65"/>
  <c r="GK365" i="65"/>
  <c r="GK381" i="65"/>
  <c r="GK397" i="65"/>
  <c r="GK374" i="65"/>
  <c r="GK390" i="65"/>
  <c r="GK371" i="65"/>
  <c r="GK387" i="65"/>
  <c r="GK203" i="65"/>
  <c r="GK219" i="65"/>
  <c r="GK235" i="65"/>
  <c r="GK212" i="65"/>
  <c r="GK228" i="65"/>
  <c r="GK205" i="65"/>
  <c r="GK221" i="65"/>
  <c r="GK237" i="65"/>
  <c r="GK218" i="65"/>
  <c r="GK234" i="65"/>
  <c r="EQ11" i="65"/>
  <c r="GK207" i="65"/>
  <c r="GK223" i="65"/>
  <c r="GK239" i="65"/>
  <c r="GK216" i="65"/>
  <c r="GK232" i="65"/>
  <c r="GK209" i="65"/>
  <c r="GK225" i="65"/>
  <c r="GK206" i="65"/>
  <c r="GK222" i="65"/>
  <c r="GK238" i="65"/>
  <c r="GK211" i="65"/>
  <c r="GK227" i="65"/>
  <c r="GK204" i="65"/>
  <c r="GK220" i="65"/>
  <c r="GK236" i="65"/>
  <c r="GK213" i="65"/>
  <c r="GK229" i="65"/>
  <c r="GK210" i="65"/>
  <c r="GK226" i="65"/>
  <c r="GK215" i="65"/>
  <c r="GK231" i="65"/>
  <c r="GK208" i="65"/>
  <c r="GK224" i="65"/>
  <c r="GK240" i="65"/>
  <c r="GK217" i="65"/>
  <c r="GK233" i="65"/>
  <c r="GK214" i="65"/>
  <c r="GK230" i="65"/>
  <c r="BX18" i="67"/>
  <c r="CB18" i="67" s="1"/>
  <c r="BX13" i="67"/>
  <c r="CB13" i="67" s="1"/>
  <c r="HW63" i="65"/>
  <c r="EQ16" i="65"/>
  <c r="GK404" i="65"/>
  <c r="GK420" i="65"/>
  <c r="GK436" i="65"/>
  <c r="GK409" i="65"/>
  <c r="GK425" i="65"/>
  <c r="GK398" i="65"/>
  <c r="GK414" i="65"/>
  <c r="GK430" i="65"/>
  <c r="GK403" i="65"/>
  <c r="GK419" i="65"/>
  <c r="GK435" i="65"/>
  <c r="GK408" i="65"/>
  <c r="GK424" i="65"/>
  <c r="GK440" i="65"/>
  <c r="GK413" i="65"/>
  <c r="GK429" i="65"/>
  <c r="GK402" i="65"/>
  <c r="GK418" i="65"/>
  <c r="GK434" i="65"/>
  <c r="GK407" i="65"/>
  <c r="GK423" i="65"/>
  <c r="GK439" i="65"/>
  <c r="GK412" i="65"/>
  <c r="GK428" i="65"/>
  <c r="GK401" i="65"/>
  <c r="GK417" i="65"/>
  <c r="GK433" i="65"/>
  <c r="GK406" i="65"/>
  <c r="GK422" i="65"/>
  <c r="GK438" i="65"/>
  <c r="GK411" i="65"/>
  <c r="GK427" i="65"/>
  <c r="GK400" i="65"/>
  <c r="GK416" i="65"/>
  <c r="GK432" i="65"/>
  <c r="GK405" i="65"/>
  <c r="GK421" i="65"/>
  <c r="GK437" i="65"/>
  <c r="GK410" i="65"/>
  <c r="GK426" i="65"/>
  <c r="GK399" i="65"/>
  <c r="GK415" i="65"/>
  <c r="GK431" i="65"/>
  <c r="BA292" i="70"/>
  <c r="BA302" i="70"/>
  <c r="BA295" i="70"/>
  <c r="BA305" i="70"/>
  <c r="BA290" i="70"/>
  <c r="BA300" i="70"/>
  <c r="BA293" i="70"/>
  <c r="BA291" i="70"/>
  <c r="BA289" i="70"/>
  <c r="BA298" i="70"/>
  <c r="BA304" i="70"/>
  <c r="BA303" i="70"/>
  <c r="BA288" i="70"/>
  <c r="BA294" i="70"/>
  <c r="BA296" i="70"/>
  <c r="BA301" i="70"/>
  <c r="BA299" i="70"/>
  <c r="BA297" i="70"/>
  <c r="BA580" i="70"/>
  <c r="BA585" i="70"/>
  <c r="BA582" i="70"/>
  <c r="BA576" i="70"/>
  <c r="BA589" i="70"/>
  <c r="BA581" i="70"/>
  <c r="BA596" i="70"/>
  <c r="BA593" i="70"/>
  <c r="BA594" i="70"/>
  <c r="BA577" i="70"/>
  <c r="BA588" i="70"/>
  <c r="BA578" i="70"/>
  <c r="BA587" i="70"/>
  <c r="BA592" i="70"/>
  <c r="BA595" i="70"/>
  <c r="BA586" i="70"/>
  <c r="BA591" i="70"/>
  <c r="BA579" i="70"/>
  <c r="BA590" i="70"/>
  <c r="BA584" i="70"/>
  <c r="BA583" i="70"/>
  <c r="AY56" i="70"/>
  <c r="AY65" i="70"/>
  <c r="AY51" i="70"/>
  <c r="AY58" i="70"/>
  <c r="AY64" i="70"/>
  <c r="AY62" i="70"/>
  <c r="AY57" i="70"/>
  <c r="AY60" i="70"/>
  <c r="AY59" i="70"/>
  <c r="AY61" i="70"/>
  <c r="AY52" i="70"/>
  <c r="AY53" i="70"/>
  <c r="AY54" i="70"/>
  <c r="AY63" i="70"/>
  <c r="AY55" i="70"/>
  <c r="AY145" i="70"/>
  <c r="AY147" i="70"/>
  <c r="AY151" i="70"/>
  <c r="AY149" i="70"/>
  <c r="AY152" i="70"/>
  <c r="AY148" i="70"/>
  <c r="AY144" i="70"/>
  <c r="AY153" i="70"/>
  <c r="AY158" i="70"/>
  <c r="AY146" i="70"/>
  <c r="AY156" i="70"/>
  <c r="AY157" i="70"/>
  <c r="AY159" i="70"/>
  <c r="AY160" i="70"/>
  <c r="AY154" i="70"/>
  <c r="AY150" i="70"/>
  <c r="AY161" i="70"/>
  <c r="AY155" i="70"/>
  <c r="BA722" i="70"/>
  <c r="BA712" i="70"/>
  <c r="BA705" i="70"/>
  <c r="BA720" i="70"/>
  <c r="BA719" i="70"/>
  <c r="BA704" i="70"/>
  <c r="BA703" i="70"/>
  <c r="BA716" i="70"/>
  <c r="BA717" i="70"/>
  <c r="BA715" i="70"/>
  <c r="BA710" i="70"/>
  <c r="BA702" i="70"/>
  <c r="BA721" i="70"/>
  <c r="BA706" i="70"/>
  <c r="BA714" i="70"/>
  <c r="BA711" i="70"/>
  <c r="BA708" i="70"/>
  <c r="BA709" i="70"/>
  <c r="BA707" i="70"/>
  <c r="BA713" i="70"/>
  <c r="BA718" i="70"/>
  <c r="AY186" i="70"/>
  <c r="AY187" i="70"/>
  <c r="AY183" i="70"/>
  <c r="AY182" i="70"/>
  <c r="AY185" i="70"/>
  <c r="AY195" i="70"/>
  <c r="AY196" i="70"/>
  <c r="AY188" i="70"/>
  <c r="AY191" i="70"/>
  <c r="AY189" i="70"/>
  <c r="AY194" i="70"/>
  <c r="AY184" i="70"/>
  <c r="AY193" i="70"/>
  <c r="AY180" i="70"/>
  <c r="AY190" i="70"/>
  <c r="AY181" i="70"/>
  <c r="AY192" i="70"/>
  <c r="AY197" i="70"/>
  <c r="AY376" i="70"/>
  <c r="AY370" i="70"/>
  <c r="AY362" i="70"/>
  <c r="AY364" i="70"/>
  <c r="AY368" i="70"/>
  <c r="AY372" i="70"/>
  <c r="AY360" i="70"/>
  <c r="AY361" i="70"/>
  <c r="AY377" i="70"/>
  <c r="AY365" i="70"/>
  <c r="AY375" i="70"/>
  <c r="AY374" i="70"/>
  <c r="AY366" i="70"/>
  <c r="AY373" i="70"/>
  <c r="AY371" i="70"/>
  <c r="AY367" i="70"/>
  <c r="AY363" i="70"/>
  <c r="AY369" i="70"/>
  <c r="AY380" i="70"/>
  <c r="AY391" i="70"/>
  <c r="AY389" i="70"/>
  <c r="AY383" i="70"/>
  <c r="AY388" i="70"/>
  <c r="AY390" i="70"/>
  <c r="AY386" i="70"/>
  <c r="AY384" i="70"/>
  <c r="AY379" i="70"/>
  <c r="AY387" i="70"/>
  <c r="AY378" i="70"/>
  <c r="AY381" i="70"/>
  <c r="AY385" i="70"/>
  <c r="AY395" i="70"/>
  <c r="AY392" i="70"/>
  <c r="AY382" i="70"/>
  <c r="AY393" i="70"/>
  <c r="AY394" i="70"/>
  <c r="BA253" i="70"/>
  <c r="BA266" i="70"/>
  <c r="BA268" i="70"/>
  <c r="BA264" i="70"/>
  <c r="BA267" i="70"/>
  <c r="BA269" i="70"/>
  <c r="BA254" i="70"/>
  <c r="BA263" i="70"/>
  <c r="BA257" i="70"/>
  <c r="BA252" i="70"/>
  <c r="BA262" i="70"/>
  <c r="BA259" i="70"/>
  <c r="BA255" i="70"/>
  <c r="BA258" i="70"/>
  <c r="BA256" i="70"/>
  <c r="BA265" i="70"/>
  <c r="BA260" i="70"/>
  <c r="BA261" i="70"/>
  <c r="AY306" i="70"/>
  <c r="AY315" i="70"/>
  <c r="AY309" i="70"/>
  <c r="AY308" i="70"/>
  <c r="AY318" i="70"/>
  <c r="AY321" i="70"/>
  <c r="AY314" i="70"/>
  <c r="AY311" i="70"/>
  <c r="AY322" i="70"/>
  <c r="AY323" i="70"/>
  <c r="AY310" i="70"/>
  <c r="AY316" i="70"/>
  <c r="AY319" i="70"/>
  <c r="AY312" i="70"/>
  <c r="AY307" i="70"/>
  <c r="AY317" i="70"/>
  <c r="AY320" i="70"/>
  <c r="AY313" i="70"/>
  <c r="AY504" i="70"/>
  <c r="AY502" i="70"/>
  <c r="AY512" i="70"/>
  <c r="AY500" i="70"/>
  <c r="AY501" i="70"/>
  <c r="AY496" i="70"/>
  <c r="AY511" i="70"/>
  <c r="AY498" i="70"/>
  <c r="AY495" i="70"/>
  <c r="AY507" i="70"/>
  <c r="AY499" i="70"/>
  <c r="AY505" i="70"/>
  <c r="AY492" i="70"/>
  <c r="AY509" i="70"/>
  <c r="AY493" i="70"/>
  <c r="AY497" i="70"/>
  <c r="AY510" i="70"/>
  <c r="AY508" i="70"/>
  <c r="AY503" i="70"/>
  <c r="AY494" i="70"/>
  <c r="AY506" i="70"/>
  <c r="BA346" i="70"/>
  <c r="BA354" i="70"/>
  <c r="BA357" i="70"/>
  <c r="BA353" i="70"/>
  <c r="BA343" i="70"/>
  <c r="BA355" i="70"/>
  <c r="BA344" i="70"/>
  <c r="BA345" i="70"/>
  <c r="BA350" i="70"/>
  <c r="BA351" i="70"/>
  <c r="BA359" i="70"/>
  <c r="BA348" i="70"/>
  <c r="BA352" i="70"/>
  <c r="BA349" i="70"/>
  <c r="BA356" i="70"/>
  <c r="BA358" i="70"/>
  <c r="BA342" i="70"/>
  <c r="BA347" i="70"/>
  <c r="AY432" i="70"/>
  <c r="AW432" i="70" s="1"/>
  <c r="AY443" i="70"/>
  <c r="AW443" i="70" s="1"/>
  <c r="AY434" i="70"/>
  <c r="AW434" i="70" s="1"/>
  <c r="AY436" i="70"/>
  <c r="AW436" i="70" s="1"/>
  <c r="AY448" i="70"/>
  <c r="AW448" i="70" s="1"/>
  <c r="AY435" i="70"/>
  <c r="AW435" i="70" s="1"/>
  <c r="AY439" i="70"/>
  <c r="AW439" i="70" s="1"/>
  <c r="AY449" i="70"/>
  <c r="AW449" i="70" s="1"/>
  <c r="AY437" i="70"/>
  <c r="AW437" i="70" s="1"/>
  <c r="AY447" i="70"/>
  <c r="AW447" i="70" s="1"/>
  <c r="AY446" i="70"/>
  <c r="AW446" i="70" s="1"/>
  <c r="AY433" i="70"/>
  <c r="AW433" i="70" s="1"/>
  <c r="AY442" i="70"/>
  <c r="AW442" i="70" s="1"/>
  <c r="AY445" i="70"/>
  <c r="AW445" i="70" s="1"/>
  <c r="AY444" i="70"/>
  <c r="AW444" i="70" s="1"/>
  <c r="AY441" i="70"/>
  <c r="AW441" i="70" s="1"/>
  <c r="AY440" i="70"/>
  <c r="AW440" i="70" s="1"/>
  <c r="AY438" i="70"/>
  <c r="AW438" i="70" s="1"/>
  <c r="AY292" i="70"/>
  <c r="AW292" i="70" s="1"/>
  <c r="AY293" i="70"/>
  <c r="AY296" i="70"/>
  <c r="AW296" i="70" s="1"/>
  <c r="AY301" i="70"/>
  <c r="AW301" i="70" s="1"/>
  <c r="AY290" i="70"/>
  <c r="AW290" i="70" s="1"/>
  <c r="AY303" i="70"/>
  <c r="AY298" i="70"/>
  <c r="AY302" i="70"/>
  <c r="AY289" i="70"/>
  <c r="AW289" i="70" s="1"/>
  <c r="AY304" i="70"/>
  <c r="AY297" i="70"/>
  <c r="AY299" i="70"/>
  <c r="AY291" i="70"/>
  <c r="AY295" i="70"/>
  <c r="AY288" i="70"/>
  <c r="AY294" i="70"/>
  <c r="AY300" i="70"/>
  <c r="AY305" i="70"/>
  <c r="AY400" i="70"/>
  <c r="AY413" i="70"/>
  <c r="AY411" i="70"/>
  <c r="AY412" i="70"/>
  <c r="AY403" i="70"/>
  <c r="AY409" i="70"/>
  <c r="AY402" i="70"/>
  <c r="AY406" i="70"/>
  <c r="AY401" i="70"/>
  <c r="AY404" i="70"/>
  <c r="AY410" i="70"/>
  <c r="AY396" i="70"/>
  <c r="AY408" i="70"/>
  <c r="AY407" i="70"/>
  <c r="AY397" i="70"/>
  <c r="AY405" i="70"/>
  <c r="AY398" i="70"/>
  <c r="AY399" i="70"/>
  <c r="AY67" i="70"/>
  <c r="AY66" i="70"/>
  <c r="AY70" i="70"/>
  <c r="AY76" i="70"/>
  <c r="AY74" i="70"/>
  <c r="AY77" i="70"/>
  <c r="AY73" i="70"/>
  <c r="AY78" i="70"/>
  <c r="AY80" i="70"/>
  <c r="AY75" i="70"/>
  <c r="AY72" i="70"/>
  <c r="AY69" i="70"/>
  <c r="AY68" i="70"/>
  <c r="AY71" i="70"/>
  <c r="AY79" i="70"/>
  <c r="AY102" i="70"/>
  <c r="AY109" i="70"/>
  <c r="AY98" i="70"/>
  <c r="AY101" i="70"/>
  <c r="AY108" i="70"/>
  <c r="AY100" i="70"/>
  <c r="AY99" i="70"/>
  <c r="AY97" i="70"/>
  <c r="AY104" i="70"/>
  <c r="AY110" i="70"/>
  <c r="AY103" i="70"/>
  <c r="AY96" i="70"/>
  <c r="AY107" i="70"/>
  <c r="AY106" i="70"/>
  <c r="AY105" i="70"/>
  <c r="AY128" i="70"/>
  <c r="AY126" i="70"/>
  <c r="AY139" i="70"/>
  <c r="AY130" i="70"/>
  <c r="AY134" i="70"/>
  <c r="AY136" i="70"/>
  <c r="AY138" i="70"/>
  <c r="AY140" i="70"/>
  <c r="AY127" i="70"/>
  <c r="AY131" i="70"/>
  <c r="AY129" i="70"/>
  <c r="AY133" i="70"/>
  <c r="AY132" i="70"/>
  <c r="AY137" i="70"/>
  <c r="AY135" i="70"/>
  <c r="AY142" i="70"/>
  <c r="AY141" i="70"/>
  <c r="AY143" i="70"/>
  <c r="BC71" i="70"/>
  <c r="BC68" i="70"/>
  <c r="BC66" i="70"/>
  <c r="BC77" i="70"/>
  <c r="BC75" i="70"/>
  <c r="BC76" i="70"/>
  <c r="BC73" i="70"/>
  <c r="BC79" i="70"/>
  <c r="BC80" i="70"/>
  <c r="BC70" i="70"/>
  <c r="BC74" i="70"/>
  <c r="BC78" i="70"/>
  <c r="BC67" i="70"/>
  <c r="BC72" i="70"/>
  <c r="BC69" i="70"/>
  <c r="AY204" i="70"/>
  <c r="AY209" i="70"/>
  <c r="AY215" i="70"/>
  <c r="AY202" i="70"/>
  <c r="AY211" i="70"/>
  <c r="AY201" i="70"/>
  <c r="AY210" i="70"/>
  <c r="AY212" i="70"/>
  <c r="AY207" i="70"/>
  <c r="AY200" i="70"/>
  <c r="AY203" i="70"/>
  <c r="AY206" i="70"/>
  <c r="AY198" i="70"/>
  <c r="AY199" i="70"/>
  <c r="AY213" i="70"/>
  <c r="AY208" i="70"/>
  <c r="AY205" i="70"/>
  <c r="AY214" i="70"/>
  <c r="AY423" i="70"/>
  <c r="AY429" i="70"/>
  <c r="AY426" i="70"/>
  <c r="AY414" i="70"/>
  <c r="AY424" i="70"/>
  <c r="AY418" i="70"/>
  <c r="AY427" i="70"/>
  <c r="AY428" i="70"/>
  <c r="AY419" i="70"/>
  <c r="AY431" i="70"/>
  <c r="AY421" i="70"/>
  <c r="AY422" i="70"/>
  <c r="AY430" i="70"/>
  <c r="AY420" i="70"/>
  <c r="AY417" i="70"/>
  <c r="AY416" i="70"/>
  <c r="AY415" i="70"/>
  <c r="AY425" i="70"/>
  <c r="BA481" i="70"/>
  <c r="BA472" i="70"/>
  <c r="BA489" i="70"/>
  <c r="BA473" i="70"/>
  <c r="BA488" i="70"/>
  <c r="BA479" i="70"/>
  <c r="BA475" i="70"/>
  <c r="BA478" i="70"/>
  <c r="BA487" i="70"/>
  <c r="BA486" i="70"/>
  <c r="BA482" i="70"/>
  <c r="BA485" i="70"/>
  <c r="BA471" i="70"/>
  <c r="BA474" i="70"/>
  <c r="BA480" i="70"/>
  <c r="BA477" i="70"/>
  <c r="BA476" i="70"/>
  <c r="BA490" i="70"/>
  <c r="BA491" i="70"/>
  <c r="BA483" i="70"/>
  <c r="BA484" i="70"/>
  <c r="AT344" i="54"/>
  <c r="AX344" i="54" s="1"/>
  <c r="GH122" i="65"/>
  <c r="GH138" i="65"/>
  <c r="GH154" i="65"/>
  <c r="GH131" i="65"/>
  <c r="GH147" i="65"/>
  <c r="GH124" i="65"/>
  <c r="GH140" i="65"/>
  <c r="GH156" i="65"/>
  <c r="GH137" i="65"/>
  <c r="GH153" i="65"/>
  <c r="GH126" i="65"/>
  <c r="GH142" i="65"/>
  <c r="GH158" i="65"/>
  <c r="GH135" i="65"/>
  <c r="GH151" i="65"/>
  <c r="GH128" i="65"/>
  <c r="GH144" i="65"/>
  <c r="GH125" i="65"/>
  <c r="GH141" i="65"/>
  <c r="GH157" i="65"/>
  <c r="GH130" i="65"/>
  <c r="GH146" i="65"/>
  <c r="GH123" i="65"/>
  <c r="GH139" i="65"/>
  <c r="GH155" i="65"/>
  <c r="GH132" i="65"/>
  <c r="GH148" i="65"/>
  <c r="GH129" i="65"/>
  <c r="GH145" i="65"/>
  <c r="GH134" i="65"/>
  <c r="GH150" i="65"/>
  <c r="GH127" i="65"/>
  <c r="GH143" i="65"/>
  <c r="GH159" i="65"/>
  <c r="GH136" i="65"/>
  <c r="GH152" i="65"/>
  <c r="GH133" i="65"/>
  <c r="GH149" i="65"/>
  <c r="BX20" i="67"/>
  <c r="CB20" i="67" s="1"/>
  <c r="BA53" i="70"/>
  <c r="BA54" i="70"/>
  <c r="BA60" i="70"/>
  <c r="BA56" i="70"/>
  <c r="BA62" i="70"/>
  <c r="BA55" i="70"/>
  <c r="BA58" i="70"/>
  <c r="BA63" i="70"/>
  <c r="BA57" i="70"/>
  <c r="BA52" i="70"/>
  <c r="BA65" i="70"/>
  <c r="BA64" i="70"/>
  <c r="BA61" i="70"/>
  <c r="BA51" i="70"/>
  <c r="BA59" i="70"/>
  <c r="AY516" i="70"/>
  <c r="AY520" i="70"/>
  <c r="AY522" i="70"/>
  <c r="AY526" i="70"/>
  <c r="AY530" i="70"/>
  <c r="AY521" i="70"/>
  <c r="AY513" i="70"/>
  <c r="AY518" i="70"/>
  <c r="AY532" i="70"/>
  <c r="AY531" i="70"/>
  <c r="AY527" i="70"/>
  <c r="AY519" i="70"/>
  <c r="AY529" i="70"/>
  <c r="AY533" i="70"/>
  <c r="AY514" i="70"/>
  <c r="AY525" i="70"/>
  <c r="AY524" i="70"/>
  <c r="AY515" i="70"/>
  <c r="AY517" i="70"/>
  <c r="AY528" i="70"/>
  <c r="AY523" i="70"/>
  <c r="BA26" i="70"/>
  <c r="BA30" i="70"/>
  <c r="BA24" i="70"/>
  <c r="BA31" i="70"/>
  <c r="BA27" i="70"/>
  <c r="BA23" i="70"/>
  <c r="BA22" i="70"/>
  <c r="BA28" i="70"/>
  <c r="BA21" i="70"/>
  <c r="BA32" i="70"/>
  <c r="BA35" i="70"/>
  <c r="BA29" i="70"/>
  <c r="BA25" i="70"/>
  <c r="BA33" i="70"/>
  <c r="BA34" i="70"/>
  <c r="BA560" i="70"/>
  <c r="BA570" i="70"/>
  <c r="BA568" i="70"/>
  <c r="BA557" i="70"/>
  <c r="BA567" i="70"/>
  <c r="BA569" i="70"/>
  <c r="BA558" i="70"/>
  <c r="BA565" i="70"/>
  <c r="BA562" i="70"/>
  <c r="BA555" i="70"/>
  <c r="BA571" i="70"/>
  <c r="BA572" i="70"/>
  <c r="BA574" i="70"/>
  <c r="BA564" i="70"/>
  <c r="BA561" i="70"/>
  <c r="BA566" i="70"/>
  <c r="BA563" i="70"/>
  <c r="BA559" i="70"/>
  <c r="BA556" i="70"/>
  <c r="BA573" i="70"/>
  <c r="BA575" i="70"/>
  <c r="BA726" i="70"/>
  <c r="BA742" i="70"/>
  <c r="BA743" i="70"/>
  <c r="BA738" i="70"/>
  <c r="BA741" i="70"/>
  <c r="BA732" i="70"/>
  <c r="BA735" i="70"/>
  <c r="BA734" i="70"/>
  <c r="BA736" i="70"/>
  <c r="BA737" i="70"/>
  <c r="BA733" i="70"/>
  <c r="BA725" i="70"/>
  <c r="BA727" i="70"/>
  <c r="BA740" i="70"/>
  <c r="BA730" i="70"/>
  <c r="BA739" i="70"/>
  <c r="BA723" i="70"/>
  <c r="BA731" i="70"/>
  <c r="BA729" i="70"/>
  <c r="BA728" i="70"/>
  <c r="BA724" i="70"/>
  <c r="AY268" i="70"/>
  <c r="AY257" i="70"/>
  <c r="AY264" i="70"/>
  <c r="AY263" i="70"/>
  <c r="AY258" i="70"/>
  <c r="AY267" i="70"/>
  <c r="AY265" i="70"/>
  <c r="AY260" i="70"/>
  <c r="AY256" i="70"/>
  <c r="AY261" i="70"/>
  <c r="AY255" i="70"/>
  <c r="AY259" i="70"/>
  <c r="AY253" i="70"/>
  <c r="AW253" i="70" s="1"/>
  <c r="AY269" i="70"/>
  <c r="AY262" i="70"/>
  <c r="AY266" i="70"/>
  <c r="AW266" i="70" s="1"/>
  <c r="AY254" i="70"/>
  <c r="AY252" i="70"/>
  <c r="BA680" i="70"/>
  <c r="BA664" i="70"/>
  <c r="BA673" i="70"/>
  <c r="BA674" i="70"/>
  <c r="BA663" i="70"/>
  <c r="BA665" i="70"/>
  <c r="BA660" i="70"/>
  <c r="BA669" i="70"/>
  <c r="BA661" i="70"/>
  <c r="BA668" i="70"/>
  <c r="BA676" i="70"/>
  <c r="BA662" i="70"/>
  <c r="BA675" i="70"/>
  <c r="BA679" i="70"/>
  <c r="BA677" i="70"/>
  <c r="BA667" i="70"/>
  <c r="BA678" i="70"/>
  <c r="BA672" i="70"/>
  <c r="BA670" i="70"/>
  <c r="BA671" i="70"/>
  <c r="BA666" i="70"/>
  <c r="AY612" i="70"/>
  <c r="AY614" i="70"/>
  <c r="AY604" i="70"/>
  <c r="AY603" i="70"/>
  <c r="AY602" i="70"/>
  <c r="AY601" i="70"/>
  <c r="AY600" i="70"/>
  <c r="AY616" i="70"/>
  <c r="AY611" i="70"/>
  <c r="AY599" i="70"/>
  <c r="AY613" i="70"/>
  <c r="AY610" i="70"/>
  <c r="AY617" i="70"/>
  <c r="AY615" i="70"/>
  <c r="AY597" i="70"/>
  <c r="AY608" i="70"/>
  <c r="AY607" i="70"/>
  <c r="AY598" i="70"/>
  <c r="AY606" i="70"/>
  <c r="AY609" i="70"/>
  <c r="AY605" i="70"/>
  <c r="AY270" i="70"/>
  <c r="AY276" i="70"/>
  <c r="AY274" i="70"/>
  <c r="AY277" i="70"/>
  <c r="AY273" i="70"/>
  <c r="AY284" i="70"/>
  <c r="AY285" i="70"/>
  <c r="AY271" i="70"/>
  <c r="AY282" i="70"/>
  <c r="AY275" i="70"/>
  <c r="AY286" i="70"/>
  <c r="AY287" i="70"/>
  <c r="AY279" i="70"/>
  <c r="AY272" i="70"/>
  <c r="AY283" i="70"/>
  <c r="AY278" i="70"/>
  <c r="AY281" i="70"/>
  <c r="AY280" i="70"/>
  <c r="AY346" i="70"/>
  <c r="AY345" i="70"/>
  <c r="AY343" i="70"/>
  <c r="AY358" i="70"/>
  <c r="AY349" i="70"/>
  <c r="AW349" i="70" s="1"/>
  <c r="AY347" i="70"/>
  <c r="AY355" i="70"/>
  <c r="AY342" i="70"/>
  <c r="AY352" i="70"/>
  <c r="AY353" i="70"/>
  <c r="AY359" i="70"/>
  <c r="AY350" i="70"/>
  <c r="AY357" i="70"/>
  <c r="AW357" i="70" s="1"/>
  <c r="AY354" i="70"/>
  <c r="AY344" i="70"/>
  <c r="AY351" i="70"/>
  <c r="AY348" i="70"/>
  <c r="AW348" i="70" s="1"/>
  <c r="AY356" i="70"/>
  <c r="AY669" i="70"/>
  <c r="AY660" i="70"/>
  <c r="AY662" i="70"/>
  <c r="AY675" i="70"/>
  <c r="AY663" i="70"/>
  <c r="AY661" i="70"/>
  <c r="AY671" i="70"/>
  <c r="AY665" i="70"/>
  <c r="AY676" i="70"/>
  <c r="AY667" i="70"/>
  <c r="AY672" i="70"/>
  <c r="AY677" i="70"/>
  <c r="AY670" i="70"/>
  <c r="AY679" i="70"/>
  <c r="AY666" i="70"/>
  <c r="AY668" i="70"/>
  <c r="AY678" i="70"/>
  <c r="AY674" i="70"/>
  <c r="AY664" i="70"/>
  <c r="AY680" i="70"/>
  <c r="AY673" i="70"/>
  <c r="BA639" i="70"/>
  <c r="BA656" i="70"/>
  <c r="BA652" i="70"/>
  <c r="BA647" i="70"/>
  <c r="BA648" i="70"/>
  <c r="BA659" i="70"/>
  <c r="BA646" i="70"/>
  <c r="BA641" i="70"/>
  <c r="BA654" i="70"/>
  <c r="BA644" i="70"/>
  <c r="BA649" i="70"/>
  <c r="BA658" i="70"/>
  <c r="BA640" i="70"/>
  <c r="BA650" i="70"/>
  <c r="BA645" i="70"/>
  <c r="BA653" i="70"/>
  <c r="BA655" i="70"/>
  <c r="BA643" i="70"/>
  <c r="BA651" i="70"/>
  <c r="BA657" i="70"/>
  <c r="BA642" i="70"/>
  <c r="AY766" i="70"/>
  <c r="AY775" i="70"/>
  <c r="AY782" i="70"/>
  <c r="AY785" i="70"/>
  <c r="AY783" i="70"/>
  <c r="AY781" i="70"/>
  <c r="AY776" i="70"/>
  <c r="AY769" i="70"/>
  <c r="AY765" i="70"/>
  <c r="AY767" i="70"/>
  <c r="AY784" i="70"/>
  <c r="AY771" i="70"/>
  <c r="AY772" i="70"/>
  <c r="AY770" i="70"/>
  <c r="AY768" i="70"/>
  <c r="AY778" i="70"/>
  <c r="AY774" i="70"/>
  <c r="AY780" i="70"/>
  <c r="AY777" i="70"/>
  <c r="AY773" i="70"/>
  <c r="AY779" i="70"/>
  <c r="BA521" i="70"/>
  <c r="BA514" i="70"/>
  <c r="BA525" i="70"/>
  <c r="BA530" i="70"/>
  <c r="BA528" i="70"/>
  <c r="BA526" i="70"/>
  <c r="BA527" i="70"/>
  <c r="BA518" i="70"/>
  <c r="BA531" i="70"/>
  <c r="BA532" i="70"/>
  <c r="BA515" i="70"/>
  <c r="BA517" i="70"/>
  <c r="BA522" i="70"/>
  <c r="BA529" i="70"/>
  <c r="BA516" i="70"/>
  <c r="BA524" i="70"/>
  <c r="BA523" i="70"/>
  <c r="BA533" i="70"/>
  <c r="BA520" i="70"/>
  <c r="BA513" i="70"/>
  <c r="BA519" i="70"/>
  <c r="AY46" i="70"/>
  <c r="AY48" i="70"/>
  <c r="AY45" i="70"/>
  <c r="AY50" i="70"/>
  <c r="AY40" i="70"/>
  <c r="AY42" i="70"/>
  <c r="AY36" i="70"/>
  <c r="AY49" i="70"/>
  <c r="AY39" i="70"/>
  <c r="AY38" i="70"/>
  <c r="AY44" i="70"/>
  <c r="AY41" i="70"/>
  <c r="AY47" i="70"/>
  <c r="AY43" i="70"/>
  <c r="AY37" i="70"/>
  <c r="AY7" i="70"/>
  <c r="AY15" i="70"/>
  <c r="AY19" i="70"/>
  <c r="AY6" i="70"/>
  <c r="AY18" i="70"/>
  <c r="AY9" i="70"/>
  <c r="AY17" i="70"/>
  <c r="AY16" i="70"/>
  <c r="AY11" i="70"/>
  <c r="AY14" i="70"/>
  <c r="AY8" i="70"/>
  <c r="AY10" i="70"/>
  <c r="AY12" i="70"/>
  <c r="AY20" i="70"/>
  <c r="AY13" i="70"/>
  <c r="BA103" i="70"/>
  <c r="BA97" i="70"/>
  <c r="BA104" i="70"/>
  <c r="BA106" i="70"/>
  <c r="BA109" i="70"/>
  <c r="BA105" i="70"/>
  <c r="BA99" i="70"/>
  <c r="BA101" i="70"/>
  <c r="BA102" i="70"/>
  <c r="BA110" i="70"/>
  <c r="BA107" i="70"/>
  <c r="BA108" i="70"/>
  <c r="BA100" i="70"/>
  <c r="BA98" i="70"/>
  <c r="BA96" i="70"/>
  <c r="AY630" i="70"/>
  <c r="AY626" i="70"/>
  <c r="AY634" i="70"/>
  <c r="AY629" i="70"/>
  <c r="AY623" i="70"/>
  <c r="AY618" i="70"/>
  <c r="AY628" i="70"/>
  <c r="AY620" i="70"/>
  <c r="AY638" i="70"/>
  <c r="AY625" i="70"/>
  <c r="AY635" i="70"/>
  <c r="AY622" i="70"/>
  <c r="AY624" i="70"/>
  <c r="AY636" i="70"/>
  <c r="AY633" i="70"/>
  <c r="AY621" i="70"/>
  <c r="AY627" i="70"/>
  <c r="AY637" i="70"/>
  <c r="AY632" i="70"/>
  <c r="AY619" i="70"/>
  <c r="AY631" i="70"/>
  <c r="BA699" i="70"/>
  <c r="BA682" i="70"/>
  <c r="BA691" i="70"/>
  <c r="BA694" i="70"/>
  <c r="BA700" i="70"/>
  <c r="BA689" i="70"/>
  <c r="BA695" i="70"/>
  <c r="BA683" i="70"/>
  <c r="BA698" i="70"/>
  <c r="BA693" i="70"/>
  <c r="BA701" i="70"/>
  <c r="BA697" i="70"/>
  <c r="BA685" i="70"/>
  <c r="BA688" i="70"/>
  <c r="BA690" i="70"/>
  <c r="BA687" i="70"/>
  <c r="BA692" i="70"/>
  <c r="BA696" i="70"/>
  <c r="BA686" i="70"/>
  <c r="BA681" i="70"/>
  <c r="BA684" i="70"/>
  <c r="BA156" i="70"/>
  <c r="BA147" i="70"/>
  <c r="BA161" i="70"/>
  <c r="BA159" i="70"/>
  <c r="BA148" i="70"/>
  <c r="BA152" i="70"/>
  <c r="BA157" i="70"/>
  <c r="BA144" i="70"/>
  <c r="BA149" i="70"/>
  <c r="BA155" i="70"/>
  <c r="BA146" i="70"/>
  <c r="BA154" i="70"/>
  <c r="BA150" i="70"/>
  <c r="BA151" i="70"/>
  <c r="BA160" i="70"/>
  <c r="BA145" i="70"/>
  <c r="BA158" i="70"/>
  <c r="BA153" i="70"/>
  <c r="BA553" i="70"/>
  <c r="BA552" i="70"/>
  <c r="BA539" i="70"/>
  <c r="BA544" i="70"/>
  <c r="BA534" i="70"/>
  <c r="BA545" i="70"/>
  <c r="BA540" i="70"/>
  <c r="BA550" i="70"/>
  <c r="BA548" i="70"/>
  <c r="BA542" i="70"/>
  <c r="BA538" i="70"/>
  <c r="BA537" i="70"/>
  <c r="BA554" i="70"/>
  <c r="BA547" i="70"/>
  <c r="BA551" i="70"/>
  <c r="BA536" i="70"/>
  <c r="BA546" i="70"/>
  <c r="BA549" i="70"/>
  <c r="BA541" i="70"/>
  <c r="BA535" i="70"/>
  <c r="BA543" i="70"/>
  <c r="GH362" i="65"/>
  <c r="GH378" i="65"/>
  <c r="GH394" i="65"/>
  <c r="GH372" i="65"/>
  <c r="GH388" i="65"/>
  <c r="GH365" i="65"/>
  <c r="GH381" i="65"/>
  <c r="GH397" i="65"/>
  <c r="GH391" i="65"/>
  <c r="GH367" i="65"/>
  <c r="GH366" i="65"/>
  <c r="GH382" i="65"/>
  <c r="GH360" i="65"/>
  <c r="GH376" i="65"/>
  <c r="GH392" i="65"/>
  <c r="GH369" i="65"/>
  <c r="GH385" i="65"/>
  <c r="GH371" i="65"/>
  <c r="GH363" i="65"/>
  <c r="GH383" i="65"/>
  <c r="GH370" i="65"/>
  <c r="GH386" i="65"/>
  <c r="GH364" i="65"/>
  <c r="GH380" i="65"/>
  <c r="GH396" i="65"/>
  <c r="GH373" i="65"/>
  <c r="GH389" i="65"/>
  <c r="GH387" i="65"/>
  <c r="GH379" i="65"/>
  <c r="GH374" i="65"/>
  <c r="GH390" i="65"/>
  <c r="GH368" i="65"/>
  <c r="GH384" i="65"/>
  <c r="GH361" i="65"/>
  <c r="GH377" i="65"/>
  <c r="GH393" i="65"/>
  <c r="GH375" i="65"/>
  <c r="GH395" i="65"/>
  <c r="GH214" i="65"/>
  <c r="GH230" i="65"/>
  <c r="GH207" i="65"/>
  <c r="GH223" i="65"/>
  <c r="GH239" i="65"/>
  <c r="GH216" i="65"/>
  <c r="GH232" i="65"/>
  <c r="GH209" i="65"/>
  <c r="GH225" i="65"/>
  <c r="GH218" i="65"/>
  <c r="GH234" i="65"/>
  <c r="GH211" i="65"/>
  <c r="GH227" i="65"/>
  <c r="GH204" i="65"/>
  <c r="GH220" i="65"/>
  <c r="GH236" i="65"/>
  <c r="GH213" i="65"/>
  <c r="GH229" i="65"/>
  <c r="GH206" i="65"/>
  <c r="GH222" i="65"/>
  <c r="GH238" i="65"/>
  <c r="GH215" i="65"/>
  <c r="GH231" i="65"/>
  <c r="GH208" i="65"/>
  <c r="GH224" i="65"/>
  <c r="GH240" i="65"/>
  <c r="GH217" i="65"/>
  <c r="GH233" i="65"/>
  <c r="GH210" i="65"/>
  <c r="GH226" i="65"/>
  <c r="GH203" i="65"/>
  <c r="GH219" i="65"/>
  <c r="GH235" i="65"/>
  <c r="GH212" i="65"/>
  <c r="GH228" i="65"/>
  <c r="GH205" i="65"/>
  <c r="GH221" i="65"/>
  <c r="GH237" i="65"/>
  <c r="BX15" i="67"/>
  <c r="CB15" i="67" s="1"/>
  <c r="CZ24" i="65"/>
  <c r="GK127" i="65"/>
  <c r="GK143" i="65"/>
  <c r="GK159" i="65"/>
  <c r="GK136" i="65"/>
  <c r="GK152" i="65"/>
  <c r="GK133" i="65"/>
  <c r="GK149" i="65"/>
  <c r="GK126" i="65"/>
  <c r="GK142" i="65"/>
  <c r="GK158" i="65"/>
  <c r="EQ9" i="65"/>
  <c r="GK131" i="65"/>
  <c r="GK147" i="65"/>
  <c r="GK124" i="65"/>
  <c r="GK140" i="65"/>
  <c r="GK156" i="65"/>
  <c r="GK137" i="65"/>
  <c r="GK153" i="65"/>
  <c r="GK130" i="65"/>
  <c r="GK146" i="65"/>
  <c r="GK135" i="65"/>
  <c r="GK151" i="65"/>
  <c r="GK128" i="65"/>
  <c r="GK144" i="65"/>
  <c r="GK125" i="65"/>
  <c r="GK141" i="65"/>
  <c r="GK157" i="65"/>
  <c r="GK134" i="65"/>
  <c r="GK150" i="65"/>
  <c r="GK123" i="65"/>
  <c r="GK139" i="65"/>
  <c r="GK155" i="65"/>
  <c r="GK132" i="65"/>
  <c r="GK148" i="65"/>
  <c r="GK129" i="65"/>
  <c r="GK145" i="65"/>
  <c r="GK122" i="65"/>
  <c r="GK138" i="65"/>
  <c r="GK154" i="65"/>
  <c r="BX19" i="67"/>
  <c r="CB19" i="67" s="1"/>
  <c r="GH246" i="65"/>
  <c r="GH262" i="65"/>
  <c r="GH278" i="65"/>
  <c r="GH255" i="65"/>
  <c r="GH271" i="65"/>
  <c r="GH252" i="65"/>
  <c r="GH268" i="65"/>
  <c r="GH245" i="65"/>
  <c r="GH261" i="65"/>
  <c r="GH277" i="65"/>
  <c r="GH250" i="65"/>
  <c r="GH266" i="65"/>
  <c r="GH243" i="65"/>
  <c r="GH259" i="65"/>
  <c r="GH275" i="65"/>
  <c r="GH256" i="65"/>
  <c r="GH272" i="65"/>
  <c r="GH249" i="65"/>
  <c r="GH265" i="65"/>
  <c r="GH254" i="65"/>
  <c r="GH270" i="65"/>
  <c r="GH247" i="65"/>
  <c r="GH263" i="65"/>
  <c r="GH244" i="65"/>
  <c r="GH260" i="65"/>
  <c r="GH276" i="65"/>
  <c r="GH253" i="65"/>
  <c r="GH269" i="65"/>
  <c r="GH242" i="65"/>
  <c r="GH258" i="65"/>
  <c r="GH274" i="65"/>
  <c r="GH251" i="65"/>
  <c r="GH267" i="65"/>
  <c r="GH248" i="65"/>
  <c r="GH264" i="65"/>
  <c r="GH241" i="65"/>
  <c r="GH257" i="65"/>
  <c r="GH273" i="65"/>
  <c r="R13" i="65"/>
  <c r="U13" i="65" s="1"/>
  <c r="BX21" i="67"/>
  <c r="CB21" i="67" s="1"/>
  <c r="BA771" i="70"/>
  <c r="BA765" i="70"/>
  <c r="BA770" i="70"/>
  <c r="BA776" i="70"/>
  <c r="BA767" i="70"/>
  <c r="BA774" i="70"/>
  <c r="BA768" i="70"/>
  <c r="BA785" i="70"/>
  <c r="BA773" i="70"/>
  <c r="BA782" i="70"/>
  <c r="BA780" i="70"/>
  <c r="BA784" i="70"/>
  <c r="BA766" i="70"/>
  <c r="BA777" i="70"/>
  <c r="BA775" i="70"/>
  <c r="BA781" i="70"/>
  <c r="BA769" i="70"/>
  <c r="BA783" i="70"/>
  <c r="BA772" i="70"/>
  <c r="BA779" i="70"/>
  <c r="BA778" i="70"/>
  <c r="BA306" i="70"/>
  <c r="BA319" i="70"/>
  <c r="BA321" i="70"/>
  <c r="BA309" i="70"/>
  <c r="BA315" i="70"/>
  <c r="BA311" i="70"/>
  <c r="BA320" i="70"/>
  <c r="BA314" i="70"/>
  <c r="BA317" i="70"/>
  <c r="BA323" i="70"/>
  <c r="BA310" i="70"/>
  <c r="BA313" i="70"/>
  <c r="BA312" i="70"/>
  <c r="BA316" i="70"/>
  <c r="BA322" i="70"/>
  <c r="BA318" i="70"/>
  <c r="BA307" i="70"/>
  <c r="BA308" i="70"/>
  <c r="BC495" i="70"/>
  <c r="BC511" i="70"/>
  <c r="BC500" i="70"/>
  <c r="BC494" i="70"/>
  <c r="BC501" i="70"/>
  <c r="BC510" i="70"/>
  <c r="BC502" i="70"/>
  <c r="BC508" i="70"/>
  <c r="BC497" i="70"/>
  <c r="BC499" i="70"/>
  <c r="BC492" i="70"/>
  <c r="BC512" i="70"/>
  <c r="BC505" i="70"/>
  <c r="BC503" i="70"/>
  <c r="BC496" i="70"/>
  <c r="BC506" i="70"/>
  <c r="BC509" i="70"/>
  <c r="BC507" i="70"/>
  <c r="BC504" i="70"/>
  <c r="BC493" i="70"/>
  <c r="BC498" i="70"/>
  <c r="BC99" i="70"/>
  <c r="BC110" i="70"/>
  <c r="BC108" i="70"/>
  <c r="BC105" i="70"/>
  <c r="BC103" i="70"/>
  <c r="BC100" i="70"/>
  <c r="BC101" i="70"/>
  <c r="BC107" i="70"/>
  <c r="BC104" i="70"/>
  <c r="BC109" i="70"/>
  <c r="BC98" i="70"/>
  <c r="BC106" i="70"/>
  <c r="BC102" i="70"/>
  <c r="BC96" i="70"/>
  <c r="BC97" i="70"/>
  <c r="BC735" i="70"/>
  <c r="BC738" i="70"/>
  <c r="BC736" i="70"/>
  <c r="BC729" i="70"/>
  <c r="BC730" i="70"/>
  <c r="BC739" i="70"/>
  <c r="BC728" i="70"/>
  <c r="BC725" i="70"/>
  <c r="BC742" i="70"/>
  <c r="BC723" i="70"/>
  <c r="BC743" i="70"/>
  <c r="BC732" i="70"/>
  <c r="BC733" i="70"/>
  <c r="BC727" i="70"/>
  <c r="BC726" i="70"/>
  <c r="BC740" i="70"/>
  <c r="BC737" i="70"/>
  <c r="BC731" i="70"/>
  <c r="BC724" i="70"/>
  <c r="BC734" i="70"/>
  <c r="BC741" i="70"/>
  <c r="AY754" i="70"/>
  <c r="AY757" i="70"/>
  <c r="AY755" i="70"/>
  <c r="AY758" i="70"/>
  <c r="AY745" i="70"/>
  <c r="AY762" i="70"/>
  <c r="AY764" i="70"/>
  <c r="AY750" i="70"/>
  <c r="AY763" i="70"/>
  <c r="AY753" i="70"/>
  <c r="AY751" i="70"/>
  <c r="AY748" i="70"/>
  <c r="AY756" i="70"/>
  <c r="AY744" i="70"/>
  <c r="AY759" i="70"/>
  <c r="AY747" i="70"/>
  <c r="AY749" i="70"/>
  <c r="AY746" i="70"/>
  <c r="AY752" i="70"/>
  <c r="AY761" i="70"/>
  <c r="AY760" i="70"/>
  <c r="AY462" i="70"/>
  <c r="AY453" i="70"/>
  <c r="AY460" i="70"/>
  <c r="AY463" i="70"/>
  <c r="AY451" i="70"/>
  <c r="AY461" i="70"/>
  <c r="AY470" i="70"/>
  <c r="AY456" i="70"/>
  <c r="AY455" i="70"/>
  <c r="AY459" i="70"/>
  <c r="AY458" i="70"/>
  <c r="AY468" i="70"/>
  <c r="AY457" i="70"/>
  <c r="AY450" i="70"/>
  <c r="AY466" i="70"/>
  <c r="AY469" i="70"/>
  <c r="AY454" i="70"/>
  <c r="AY464" i="70"/>
  <c r="AY467" i="70"/>
  <c r="AY452" i="70"/>
  <c r="AY465" i="70"/>
  <c r="AY119" i="70"/>
  <c r="AY120" i="70"/>
  <c r="AY113" i="70"/>
  <c r="AY121" i="70"/>
  <c r="AY112" i="70"/>
  <c r="AY118" i="70"/>
  <c r="AY124" i="70"/>
  <c r="AY115" i="70"/>
  <c r="AY117" i="70"/>
  <c r="AY111" i="70"/>
  <c r="AY116" i="70"/>
  <c r="AY123" i="70"/>
  <c r="AY114" i="70"/>
  <c r="AY122" i="70"/>
  <c r="AY125" i="70"/>
  <c r="BA214" i="70"/>
  <c r="BA202" i="70"/>
  <c r="BA209" i="70"/>
  <c r="BA198" i="70"/>
  <c r="BA211" i="70"/>
  <c r="BA215" i="70"/>
  <c r="BA213" i="70"/>
  <c r="BA210" i="70"/>
  <c r="BA204" i="70"/>
  <c r="BA200" i="70"/>
  <c r="BA208" i="70"/>
  <c r="BA206" i="70"/>
  <c r="BA199" i="70"/>
  <c r="BA203" i="70"/>
  <c r="BA201" i="70"/>
  <c r="BA212" i="70"/>
  <c r="BA207" i="70"/>
  <c r="BA205" i="70"/>
  <c r="BA399" i="70"/>
  <c r="BA406" i="70"/>
  <c r="BA403" i="70"/>
  <c r="BA407" i="70"/>
  <c r="BA408" i="70"/>
  <c r="BA402" i="70"/>
  <c r="BA400" i="70"/>
  <c r="BA405" i="70"/>
  <c r="BA411" i="70"/>
  <c r="BA401" i="70"/>
  <c r="BA410" i="70"/>
  <c r="BA396" i="70"/>
  <c r="BA409" i="70"/>
  <c r="BA398" i="70"/>
  <c r="BA397" i="70"/>
  <c r="BA413" i="70"/>
  <c r="BA404" i="70"/>
  <c r="BA412" i="70"/>
  <c r="BA605" i="70"/>
  <c r="BA607" i="70"/>
  <c r="BA600" i="70"/>
  <c r="BA613" i="70"/>
  <c r="BA598" i="70"/>
  <c r="BA616" i="70"/>
  <c r="BA617" i="70"/>
  <c r="BA601" i="70"/>
  <c r="BA604" i="70"/>
  <c r="BA614" i="70"/>
  <c r="BA597" i="70"/>
  <c r="BA608" i="70"/>
  <c r="BA603" i="70"/>
  <c r="BA599" i="70"/>
  <c r="BA610" i="70"/>
  <c r="BA615" i="70"/>
  <c r="BA612" i="70"/>
  <c r="BA609" i="70"/>
  <c r="BA602" i="70"/>
  <c r="BA611" i="70"/>
  <c r="BA606" i="70"/>
  <c r="BC667" i="70"/>
  <c r="BC670" i="70"/>
  <c r="BC672" i="70"/>
  <c r="BC674" i="70"/>
  <c r="BC673" i="70"/>
  <c r="BC675" i="70"/>
  <c r="BC668" i="70"/>
  <c r="BC661" i="70"/>
  <c r="BC666" i="70"/>
  <c r="BC679" i="70"/>
  <c r="BC676" i="70"/>
  <c r="BC665" i="70"/>
  <c r="BC678" i="70"/>
  <c r="BC663" i="70"/>
  <c r="BC660" i="70"/>
  <c r="BC680" i="70"/>
  <c r="BC669" i="70"/>
  <c r="BC671" i="70"/>
  <c r="BC664" i="70"/>
  <c r="BC662" i="70"/>
  <c r="BC677" i="70"/>
  <c r="BA12" i="70"/>
  <c r="BA11" i="70"/>
  <c r="BA15" i="70"/>
  <c r="BA6" i="70"/>
  <c r="AY2" i="70" s="1"/>
  <c r="BA9" i="70"/>
  <c r="BA19" i="70"/>
  <c r="BA17" i="70"/>
  <c r="BA14" i="70"/>
  <c r="BA8" i="70"/>
  <c r="BA18" i="70"/>
  <c r="BA13" i="70"/>
  <c r="BA16" i="70"/>
  <c r="BA7" i="70"/>
  <c r="BA10" i="70"/>
  <c r="BA20" i="70"/>
  <c r="BA113" i="70"/>
  <c r="BA121" i="70"/>
  <c r="BA115" i="70"/>
  <c r="BA116" i="70"/>
  <c r="BA119" i="70"/>
  <c r="BA114" i="70"/>
  <c r="BA124" i="70"/>
  <c r="BA112" i="70"/>
  <c r="BA122" i="70"/>
  <c r="BA117" i="70"/>
  <c r="BA111" i="70"/>
  <c r="BA120" i="70"/>
  <c r="BA123" i="70"/>
  <c r="BA118" i="70"/>
  <c r="BA125" i="70"/>
  <c r="AY217" i="70"/>
  <c r="AW217" i="70" s="1"/>
  <c r="AY222" i="70"/>
  <c r="AW222" i="70" s="1"/>
  <c r="AY229" i="70"/>
  <c r="AW229" i="70" s="1"/>
  <c r="AY223" i="70"/>
  <c r="AW223" i="70" s="1"/>
  <c r="AY226" i="70"/>
  <c r="AW226" i="70" s="1"/>
  <c r="AY230" i="70"/>
  <c r="AW230" i="70" s="1"/>
  <c r="AY228" i="70"/>
  <c r="AW228" i="70" s="1"/>
  <c r="AY221" i="70"/>
  <c r="AW221" i="70" s="1"/>
  <c r="AY224" i="70"/>
  <c r="AW224" i="70" s="1"/>
  <c r="AY232" i="70"/>
  <c r="AW232" i="70" s="1"/>
  <c r="AY219" i="70"/>
  <c r="AW219" i="70" s="1"/>
  <c r="AY216" i="70"/>
  <c r="AW216" i="70" s="1"/>
  <c r="AY227" i="70"/>
  <c r="AW227" i="70" s="1"/>
  <c r="AY225" i="70"/>
  <c r="AW225" i="70" s="1"/>
  <c r="AY220" i="70"/>
  <c r="AW220" i="70" s="1"/>
  <c r="AY233" i="70"/>
  <c r="AW233" i="70" s="1"/>
  <c r="AY218" i="70"/>
  <c r="AW218" i="70" s="1"/>
  <c r="AY231" i="70"/>
  <c r="AW231" i="70" s="1"/>
  <c r="BC419" i="70"/>
  <c r="BC418" i="70"/>
  <c r="BC424" i="70"/>
  <c r="BC417" i="70"/>
  <c r="BC422" i="70"/>
  <c r="BC423" i="70"/>
  <c r="BC426" i="70"/>
  <c r="BC428" i="70"/>
  <c r="BC421" i="70"/>
  <c r="BC427" i="70"/>
  <c r="BC416" i="70"/>
  <c r="BC414" i="70"/>
  <c r="BC425" i="70"/>
  <c r="BC415" i="70"/>
  <c r="BC431" i="70"/>
  <c r="BC420" i="70"/>
  <c r="BC430" i="70"/>
  <c r="BC429" i="70"/>
  <c r="AY81" i="70"/>
  <c r="AY86" i="70"/>
  <c r="AY94" i="70"/>
  <c r="AY85" i="70"/>
  <c r="AY83" i="70"/>
  <c r="AY91" i="70"/>
  <c r="AY88" i="70"/>
  <c r="AY90" i="70"/>
  <c r="AY95" i="70"/>
  <c r="AY84" i="70"/>
  <c r="AY82" i="70"/>
  <c r="AY92" i="70"/>
  <c r="AY87" i="70"/>
  <c r="AY89" i="70"/>
  <c r="AY93" i="70"/>
  <c r="AY729" i="70"/>
  <c r="AY740" i="70"/>
  <c r="AY738" i="70"/>
  <c r="AY736" i="70"/>
  <c r="AY726" i="70"/>
  <c r="AY730" i="70"/>
  <c r="AY743" i="70"/>
  <c r="AY732" i="70"/>
  <c r="AY741" i="70"/>
  <c r="AY737" i="70"/>
  <c r="AY727" i="70"/>
  <c r="AY735" i="70"/>
  <c r="AY728" i="70"/>
  <c r="AY731" i="70"/>
  <c r="AY739" i="70"/>
  <c r="AY725" i="70"/>
  <c r="AY724" i="70"/>
  <c r="AY723" i="70"/>
  <c r="AY742" i="70"/>
  <c r="AY734" i="70"/>
  <c r="AY733" i="70"/>
  <c r="BA431" i="70"/>
  <c r="BA424" i="70"/>
  <c r="BA426" i="70"/>
  <c r="BA415" i="70"/>
  <c r="BA429" i="70"/>
  <c r="BA427" i="70"/>
  <c r="BA422" i="70"/>
  <c r="BA428" i="70"/>
  <c r="BA423" i="70"/>
  <c r="BA425" i="70"/>
  <c r="BA420" i="70"/>
  <c r="BA419" i="70"/>
  <c r="BA421" i="70"/>
  <c r="BA417" i="70"/>
  <c r="BA414" i="70"/>
  <c r="BA430" i="70"/>
  <c r="BA418" i="70"/>
  <c r="BA416" i="70"/>
  <c r="BA173" i="70"/>
  <c r="BA167" i="70"/>
  <c r="BA165" i="70"/>
  <c r="BA164" i="70"/>
  <c r="BA163" i="70"/>
  <c r="BA168" i="70"/>
  <c r="BA171" i="70"/>
  <c r="BA179" i="70"/>
  <c r="BA176" i="70"/>
  <c r="BA174" i="70"/>
  <c r="BA178" i="70"/>
  <c r="BA166" i="70"/>
  <c r="BA172" i="70"/>
  <c r="BA175" i="70"/>
  <c r="BA170" i="70"/>
  <c r="BA177" i="70"/>
  <c r="BA162" i="70"/>
  <c r="BA169" i="70"/>
  <c r="AY475" i="70"/>
  <c r="AY474" i="70"/>
  <c r="AY477" i="70"/>
  <c r="AY483" i="70"/>
  <c r="AW483" i="70" s="1"/>
  <c r="AY486" i="70"/>
  <c r="AY487" i="70"/>
  <c r="AW487" i="70" s="1"/>
  <c r="AY471" i="70"/>
  <c r="AW471" i="70" s="1"/>
  <c r="AY482" i="70"/>
  <c r="AW482" i="70" s="1"/>
  <c r="AY481" i="70"/>
  <c r="AW481" i="70" s="1"/>
  <c r="AY480" i="70"/>
  <c r="AY484" i="70"/>
  <c r="AW484" i="70" s="1"/>
  <c r="AY478" i="70"/>
  <c r="AW478" i="70" s="1"/>
  <c r="AY488" i="70"/>
  <c r="AY489" i="70"/>
  <c r="AY479" i="70"/>
  <c r="AY491" i="70"/>
  <c r="AW491" i="70" s="1"/>
  <c r="AY490" i="70"/>
  <c r="AY476" i="70"/>
  <c r="AY485" i="70"/>
  <c r="AW485" i="70" s="1"/>
  <c r="AY472" i="70"/>
  <c r="AY473" i="70"/>
  <c r="BC307" i="70"/>
  <c r="BC323" i="70"/>
  <c r="BC316" i="70"/>
  <c r="BC309" i="70"/>
  <c r="BC310" i="70"/>
  <c r="BC319" i="70"/>
  <c r="BC320" i="70"/>
  <c r="BC317" i="70"/>
  <c r="BC314" i="70"/>
  <c r="BC306" i="70"/>
  <c r="BC321" i="70"/>
  <c r="BC311" i="70"/>
  <c r="BC308" i="70"/>
  <c r="BC318" i="70"/>
  <c r="BC322" i="70"/>
  <c r="BC315" i="70"/>
  <c r="BC312" i="70"/>
  <c r="BC313" i="70"/>
  <c r="AY34" i="70"/>
  <c r="AY30" i="70"/>
  <c r="AY31" i="70"/>
  <c r="AY25" i="70"/>
  <c r="AY24" i="70"/>
  <c r="AY28" i="70"/>
  <c r="AY26" i="70"/>
  <c r="AY33" i="70"/>
  <c r="AY22" i="70"/>
  <c r="AY29" i="70"/>
  <c r="AW29" i="70" s="1"/>
  <c r="AY21" i="70"/>
  <c r="AY35" i="70"/>
  <c r="AW35" i="70" s="1"/>
  <c r="AY23" i="70"/>
  <c r="AW23" i="70" s="1"/>
  <c r="AY27" i="70"/>
  <c r="AY32" i="70"/>
  <c r="AW32" i="70" s="1"/>
  <c r="BX22" i="67"/>
  <c r="CB22" i="67" s="1"/>
  <c r="BX17" i="67"/>
  <c r="GH326" i="65"/>
  <c r="GH342" i="65"/>
  <c r="GH358" i="65"/>
  <c r="GH336" i="65"/>
  <c r="GH352" i="65"/>
  <c r="GH333" i="65"/>
  <c r="GH349" i="65"/>
  <c r="GH339" i="65"/>
  <c r="GH359" i="65"/>
  <c r="GH351" i="65"/>
  <c r="GH330" i="65"/>
  <c r="GH346" i="65"/>
  <c r="GH324" i="65"/>
  <c r="GH340" i="65"/>
  <c r="GH356" i="65"/>
  <c r="GH337" i="65"/>
  <c r="GH353" i="65"/>
  <c r="GH355" i="65"/>
  <c r="GH331" i="65"/>
  <c r="GH334" i="65"/>
  <c r="GH350" i="65"/>
  <c r="GH328" i="65"/>
  <c r="GH344" i="65"/>
  <c r="GH325" i="65"/>
  <c r="GH341" i="65"/>
  <c r="GH357" i="65"/>
  <c r="GH327" i="65"/>
  <c r="GH347" i="65"/>
  <c r="GH322" i="65"/>
  <c r="GH338" i="65"/>
  <c r="GH354" i="65"/>
  <c r="GH332" i="65"/>
  <c r="GH348" i="65"/>
  <c r="GH329" i="65"/>
  <c r="GH345" i="65"/>
  <c r="GH323" i="65"/>
  <c r="GH343" i="65"/>
  <c r="GH335" i="65"/>
  <c r="BA250" i="70"/>
  <c r="BA249" i="70"/>
  <c r="BA242" i="70"/>
  <c r="BA234" i="70"/>
  <c r="BA239" i="70"/>
  <c r="BA246" i="70"/>
  <c r="BA240" i="70"/>
  <c r="BA247" i="70"/>
  <c r="BA236" i="70"/>
  <c r="BA238" i="70"/>
  <c r="BA248" i="70"/>
  <c r="BA251" i="70"/>
  <c r="BA244" i="70"/>
  <c r="BA241" i="70"/>
  <c r="BA237" i="70"/>
  <c r="BA235" i="70"/>
  <c r="BA243" i="70"/>
  <c r="BA245" i="70"/>
  <c r="AY578" i="70"/>
  <c r="AY583" i="70"/>
  <c r="AW583" i="70" s="1"/>
  <c r="AY581" i="70"/>
  <c r="AW581" i="70" s="1"/>
  <c r="AY587" i="70"/>
  <c r="AY596" i="70"/>
  <c r="AY588" i="70"/>
  <c r="AY592" i="70"/>
  <c r="AY589" i="70"/>
  <c r="AW589" i="70" s="1"/>
  <c r="AY593" i="70"/>
  <c r="AW593" i="70" s="1"/>
  <c r="AY582" i="70"/>
  <c r="AY584" i="70"/>
  <c r="AW584" i="70" s="1"/>
  <c r="AY579" i="70"/>
  <c r="AW579" i="70" s="1"/>
  <c r="AY585" i="70"/>
  <c r="AY577" i="70"/>
  <c r="AW577" i="70" s="1"/>
  <c r="AY590" i="70"/>
  <c r="AW590" i="70" s="1"/>
  <c r="AY576" i="70"/>
  <c r="AY586" i="70"/>
  <c r="AY591" i="70"/>
  <c r="AW591" i="70" s="1"/>
  <c r="AY595" i="70"/>
  <c r="AY580" i="70"/>
  <c r="AY594" i="70"/>
  <c r="AW594" i="70" s="1"/>
  <c r="BA196" i="70"/>
  <c r="BA197" i="70"/>
  <c r="BA192" i="70"/>
  <c r="BA190" i="70"/>
  <c r="BA183" i="70"/>
  <c r="BA186" i="70"/>
  <c r="BA185" i="70"/>
  <c r="BA191" i="70"/>
  <c r="BA182" i="70"/>
  <c r="BA195" i="70"/>
  <c r="BA184" i="70"/>
  <c r="BA187" i="70"/>
  <c r="BA181" i="70"/>
  <c r="BA193" i="70"/>
  <c r="BA188" i="70"/>
  <c r="BA194" i="70"/>
  <c r="BA180" i="70"/>
  <c r="BA189" i="70"/>
  <c r="AY561" i="70"/>
  <c r="AY566" i="70"/>
  <c r="AY563" i="70"/>
  <c r="AY570" i="70"/>
  <c r="AY565" i="70"/>
  <c r="AY558" i="70"/>
  <c r="AY557" i="70"/>
  <c r="AY574" i="70"/>
  <c r="AY573" i="70"/>
  <c r="AY560" i="70"/>
  <c r="AY555" i="70"/>
  <c r="AY556" i="70"/>
  <c r="AY559" i="70"/>
  <c r="AY568" i="70"/>
  <c r="AY571" i="70"/>
  <c r="AY562" i="70"/>
  <c r="AY575" i="70"/>
  <c r="AY567" i="70"/>
  <c r="AY564" i="70"/>
  <c r="AY569" i="70"/>
  <c r="AY572" i="70"/>
  <c r="AY170" i="70"/>
  <c r="AY177" i="70"/>
  <c r="AY167" i="70"/>
  <c r="AY163" i="70"/>
  <c r="AY168" i="70"/>
  <c r="AY179" i="70"/>
  <c r="AY172" i="70"/>
  <c r="AY166" i="70"/>
  <c r="AY165" i="70"/>
  <c r="AY164" i="70"/>
  <c r="AY162" i="70"/>
  <c r="AY178" i="70"/>
  <c r="AY169" i="70"/>
  <c r="AY171" i="70"/>
  <c r="AY176" i="70"/>
  <c r="AY174" i="70"/>
  <c r="AY173" i="70"/>
  <c r="AY175" i="70"/>
  <c r="AY534" i="70"/>
  <c r="AW534" i="70" s="1"/>
  <c r="AY553" i="70"/>
  <c r="AY539" i="70"/>
  <c r="AY537" i="70"/>
  <c r="AY541" i="70"/>
  <c r="AW541" i="70" s="1"/>
  <c r="AY542" i="70"/>
  <c r="AY550" i="70"/>
  <c r="AY547" i="70"/>
  <c r="AW547" i="70" s="1"/>
  <c r="AY549" i="70"/>
  <c r="AW549" i="70" s="1"/>
  <c r="AY543" i="70"/>
  <c r="AY545" i="70"/>
  <c r="AW545" i="70" s="1"/>
  <c r="AY536" i="70"/>
  <c r="AY538" i="70"/>
  <c r="AY548" i="70"/>
  <c r="AY554" i="70"/>
  <c r="AY535" i="70"/>
  <c r="AY544" i="70"/>
  <c r="AY552" i="70"/>
  <c r="AY546" i="70"/>
  <c r="AW546" i="70" s="1"/>
  <c r="AY551" i="70"/>
  <c r="AY540" i="70"/>
  <c r="AW540" i="70" s="1"/>
  <c r="BA127" i="70"/>
  <c r="BA139" i="70"/>
  <c r="BA129" i="70"/>
  <c r="BA143" i="70"/>
  <c r="BA134" i="70"/>
  <c r="BA142" i="70"/>
  <c r="BA135" i="70"/>
  <c r="BA126" i="70"/>
  <c r="BA140" i="70"/>
  <c r="BA132" i="70"/>
  <c r="BA131" i="70"/>
  <c r="BA130" i="70"/>
  <c r="BA136" i="70"/>
  <c r="BA138" i="70"/>
  <c r="BA137" i="70"/>
  <c r="BA128" i="70"/>
  <c r="BA141" i="70"/>
  <c r="BA133" i="70"/>
  <c r="AY653" i="70"/>
  <c r="AY648" i="70"/>
  <c r="AW648" i="70" s="1"/>
  <c r="AY642" i="70"/>
  <c r="AY656" i="70"/>
  <c r="AW656" i="70" s="1"/>
  <c r="AY643" i="70"/>
  <c r="AW643" i="70" s="1"/>
  <c r="AY658" i="70"/>
  <c r="AY646" i="70"/>
  <c r="AY657" i="70"/>
  <c r="AY651" i="70"/>
  <c r="AY652" i="70"/>
  <c r="AY655" i="70"/>
  <c r="AW655" i="70" s="1"/>
  <c r="AY645" i="70"/>
  <c r="AY650" i="70"/>
  <c r="AY639" i="70"/>
  <c r="AW639" i="70" s="1"/>
  <c r="AY659" i="70"/>
  <c r="AW659" i="70" s="1"/>
  <c r="AY649" i="70"/>
  <c r="AY644" i="70"/>
  <c r="AY654" i="70"/>
  <c r="AY647" i="70"/>
  <c r="AW647" i="70" s="1"/>
  <c r="AY640" i="70"/>
  <c r="AY641" i="70"/>
  <c r="BA393" i="70"/>
  <c r="BA387" i="70"/>
  <c r="BA394" i="70"/>
  <c r="BA390" i="70"/>
  <c r="BA378" i="70"/>
  <c r="BA385" i="70"/>
  <c r="BA386" i="70"/>
  <c r="BA382" i="70"/>
  <c r="BA384" i="70"/>
  <c r="BA395" i="70"/>
  <c r="BA383" i="70"/>
  <c r="BA379" i="70"/>
  <c r="BA381" i="70"/>
  <c r="BA391" i="70"/>
  <c r="BA392" i="70"/>
  <c r="BA389" i="70"/>
  <c r="BA380" i="70"/>
  <c r="BA388" i="70"/>
  <c r="AY684" i="70"/>
  <c r="AW684" i="70" s="1"/>
  <c r="AY683" i="70"/>
  <c r="AW683" i="70" s="1"/>
  <c r="AY687" i="70"/>
  <c r="AY691" i="70"/>
  <c r="AY694" i="70"/>
  <c r="AY698" i="70"/>
  <c r="AW698" i="70" s="1"/>
  <c r="AY689" i="70"/>
  <c r="AY693" i="70"/>
  <c r="AY697" i="70"/>
  <c r="AW697" i="70" s="1"/>
  <c r="AY685" i="70"/>
  <c r="AW685" i="70" s="1"/>
  <c r="AY682" i="70"/>
  <c r="AW682" i="70" s="1"/>
  <c r="AY692" i="70"/>
  <c r="AY700" i="70"/>
  <c r="AW700" i="70" s="1"/>
  <c r="AY696" i="70"/>
  <c r="AY686" i="70"/>
  <c r="AW686" i="70" s="1"/>
  <c r="AY699" i="70"/>
  <c r="AY688" i="70"/>
  <c r="AY690" i="70"/>
  <c r="AY701" i="70"/>
  <c r="AY695" i="70"/>
  <c r="AY681" i="70"/>
  <c r="AW681" i="70" s="1"/>
  <c r="BA754" i="70"/>
  <c r="BA764" i="70"/>
  <c r="BA763" i="70"/>
  <c r="BA761" i="70"/>
  <c r="BA751" i="70"/>
  <c r="BA752" i="70"/>
  <c r="BA759" i="70"/>
  <c r="BA745" i="70"/>
  <c r="BA753" i="70"/>
  <c r="BA750" i="70"/>
  <c r="BA755" i="70"/>
  <c r="BA748" i="70"/>
  <c r="BA758" i="70"/>
  <c r="BA757" i="70"/>
  <c r="BA760" i="70"/>
  <c r="BA749" i="70"/>
  <c r="BA756" i="70"/>
  <c r="BA744" i="70"/>
  <c r="BA762" i="70"/>
  <c r="BA746" i="70"/>
  <c r="BA747" i="70"/>
  <c r="BA505" i="70"/>
  <c r="BA510" i="70"/>
  <c r="BA511" i="70"/>
  <c r="BA498" i="70"/>
  <c r="BA503" i="70"/>
  <c r="BA495" i="70"/>
  <c r="BA492" i="70"/>
  <c r="BA512" i="70"/>
  <c r="BA509" i="70"/>
  <c r="BA504" i="70"/>
  <c r="BA493" i="70"/>
  <c r="BA500" i="70"/>
  <c r="BA506" i="70"/>
  <c r="BA497" i="70"/>
  <c r="BA496" i="70"/>
  <c r="BA502" i="70"/>
  <c r="BA507" i="70"/>
  <c r="BA501" i="70"/>
  <c r="BA508" i="70"/>
  <c r="BA499" i="70"/>
  <c r="BA494" i="70"/>
  <c r="BA67" i="70"/>
  <c r="BA66" i="70"/>
  <c r="BA72" i="70"/>
  <c r="BA73" i="70"/>
  <c r="BA69" i="70"/>
  <c r="BA78" i="70"/>
  <c r="BA71" i="70"/>
  <c r="BA74" i="70"/>
  <c r="BA80" i="70"/>
  <c r="BA76" i="70"/>
  <c r="BA70" i="70"/>
  <c r="BA68" i="70"/>
  <c r="BA77" i="70"/>
  <c r="BA75" i="70"/>
  <c r="BA79" i="70"/>
  <c r="BA633" i="70"/>
  <c r="BA624" i="70"/>
  <c r="BA634" i="70"/>
  <c r="BA620" i="70"/>
  <c r="BA635" i="70"/>
  <c r="BA636" i="70"/>
  <c r="BA631" i="70"/>
  <c r="BA623" i="70"/>
  <c r="BA638" i="70"/>
  <c r="BA637" i="70"/>
  <c r="BA619" i="70"/>
  <c r="BA629" i="70"/>
  <c r="BA618" i="70"/>
  <c r="BA621" i="70"/>
  <c r="BA627" i="70"/>
  <c r="BA628" i="70"/>
  <c r="BA625" i="70"/>
  <c r="BA626" i="70"/>
  <c r="BA622" i="70"/>
  <c r="BA632" i="70"/>
  <c r="BA630" i="70"/>
  <c r="BC567" i="70"/>
  <c r="BC570" i="70"/>
  <c r="BC568" i="70"/>
  <c r="BC561" i="70"/>
  <c r="BC562" i="70"/>
  <c r="BC555" i="70"/>
  <c r="BC575" i="70"/>
  <c r="BC564" i="70"/>
  <c r="BC565" i="70"/>
  <c r="BC559" i="70"/>
  <c r="BC558" i="70"/>
  <c r="BC572" i="70"/>
  <c r="BC569" i="70"/>
  <c r="BC563" i="70"/>
  <c r="BC556" i="70"/>
  <c r="BC566" i="70"/>
  <c r="BC573" i="70"/>
  <c r="BC571" i="70"/>
  <c r="BC560" i="70"/>
  <c r="BC557" i="70"/>
  <c r="BC574" i="70"/>
  <c r="AY327" i="70"/>
  <c r="AW327" i="70" s="1"/>
  <c r="AY330" i="70"/>
  <c r="AW330" i="70" s="1"/>
  <c r="AY339" i="70"/>
  <c r="AW339" i="70" s="1"/>
  <c r="AY332" i="70"/>
  <c r="AW332" i="70" s="1"/>
  <c r="AY326" i="70"/>
  <c r="AW326" i="70" s="1"/>
  <c r="AY324" i="70"/>
  <c r="AW324" i="70" s="1"/>
  <c r="AY329" i="70"/>
  <c r="AW329" i="70" s="1"/>
  <c r="AY336" i="70"/>
  <c r="AW336" i="70" s="1"/>
  <c r="AY328" i="70"/>
  <c r="AW328" i="70" s="1"/>
  <c r="AY338" i="70"/>
  <c r="AW338" i="70" s="1"/>
  <c r="AY331" i="70"/>
  <c r="AW331" i="70" s="1"/>
  <c r="AY341" i="70"/>
  <c r="AW341" i="70" s="1"/>
  <c r="AY340" i="70"/>
  <c r="AW340" i="70" s="1"/>
  <c r="AY335" i="70"/>
  <c r="AW335" i="70" s="1"/>
  <c r="AY333" i="70"/>
  <c r="AW333" i="70" s="1"/>
  <c r="AY334" i="70"/>
  <c r="AW334" i="70" s="1"/>
  <c r="AY337" i="70"/>
  <c r="AW337" i="70" s="1"/>
  <c r="AY325" i="70"/>
  <c r="AW325" i="70" s="1"/>
  <c r="BA461" i="70"/>
  <c r="BA467" i="70"/>
  <c r="BA453" i="70"/>
  <c r="BA463" i="70"/>
  <c r="BA466" i="70"/>
  <c r="BA450" i="70"/>
  <c r="BA457" i="70"/>
  <c r="BA462" i="70"/>
  <c r="BA458" i="70"/>
  <c r="BA454" i="70"/>
  <c r="BA464" i="70"/>
  <c r="BA456" i="70"/>
  <c r="BA451" i="70"/>
  <c r="BA465" i="70"/>
  <c r="BA455" i="70"/>
  <c r="BA459" i="70"/>
  <c r="BA469" i="70"/>
  <c r="BA470" i="70"/>
  <c r="BA452" i="70"/>
  <c r="BA468" i="70"/>
  <c r="BA460" i="70"/>
  <c r="BA49" i="70"/>
  <c r="BA37" i="70"/>
  <c r="BA46" i="70"/>
  <c r="BA43" i="70"/>
  <c r="BA40" i="70"/>
  <c r="BA50" i="70"/>
  <c r="BA36" i="70"/>
  <c r="BA48" i="70"/>
  <c r="BA42" i="70"/>
  <c r="BA45" i="70"/>
  <c r="BA41" i="70"/>
  <c r="BA39" i="70"/>
  <c r="BA44" i="70"/>
  <c r="BA38" i="70"/>
  <c r="BA47" i="70"/>
  <c r="AY705" i="70"/>
  <c r="AW705" i="70" s="1"/>
  <c r="AY704" i="70"/>
  <c r="AW704" i="70" s="1"/>
  <c r="AY711" i="70"/>
  <c r="AW711" i="70" s="1"/>
  <c r="AY713" i="70"/>
  <c r="AW713" i="70" s="1"/>
  <c r="AY715" i="70"/>
  <c r="AY719" i="70"/>
  <c r="AY717" i="70"/>
  <c r="AY722" i="70"/>
  <c r="AY706" i="70"/>
  <c r="AW706" i="70" s="1"/>
  <c r="AY709" i="70"/>
  <c r="AY703" i="70"/>
  <c r="AY714" i="70"/>
  <c r="AW714" i="70" s="1"/>
  <c r="AY702" i="70"/>
  <c r="AW702" i="70" s="1"/>
  <c r="AY718" i="70"/>
  <c r="AY710" i="70"/>
  <c r="AW710" i="70" s="1"/>
  <c r="AY720" i="70"/>
  <c r="AW720" i="70" s="1"/>
  <c r="AY708" i="70"/>
  <c r="AW708" i="70" s="1"/>
  <c r="AY721" i="70"/>
  <c r="AY707" i="70"/>
  <c r="AY716" i="70"/>
  <c r="AY712" i="70"/>
  <c r="AW712" i="70" s="1"/>
  <c r="BA277" i="70"/>
  <c r="BA281" i="70"/>
  <c r="BA285" i="70"/>
  <c r="BA272" i="70"/>
  <c r="BA280" i="70"/>
  <c r="BA279" i="70"/>
  <c r="BA274" i="70"/>
  <c r="BA278" i="70"/>
  <c r="BA283" i="70"/>
  <c r="BA273" i="70"/>
  <c r="BA275" i="70"/>
  <c r="BA286" i="70"/>
  <c r="BA271" i="70"/>
  <c r="BA282" i="70"/>
  <c r="BA284" i="70"/>
  <c r="BA270" i="70"/>
  <c r="BA287" i="70"/>
  <c r="BA276" i="70"/>
  <c r="BA83" i="70"/>
  <c r="BA90" i="70"/>
  <c r="BA86" i="70"/>
  <c r="BA84" i="70"/>
  <c r="BA92" i="70"/>
  <c r="BA94" i="70"/>
  <c r="BA87" i="70"/>
  <c r="BA88" i="70"/>
  <c r="BA82" i="70"/>
  <c r="BA85" i="70"/>
  <c r="BA93" i="70"/>
  <c r="BA81" i="70"/>
  <c r="BA91" i="70"/>
  <c r="BA95" i="70"/>
  <c r="BA89" i="70"/>
  <c r="BA375" i="70"/>
  <c r="BA366" i="70"/>
  <c r="BA368" i="70"/>
  <c r="BA364" i="70"/>
  <c r="BA360" i="70"/>
  <c r="BA370" i="70"/>
  <c r="BA372" i="70"/>
  <c r="BA363" i="70"/>
  <c r="BA362" i="70"/>
  <c r="BA369" i="70"/>
  <c r="BA365" i="70"/>
  <c r="BA371" i="70"/>
  <c r="BA376" i="70"/>
  <c r="BA377" i="70"/>
  <c r="BA374" i="70"/>
  <c r="BA367" i="70"/>
  <c r="BA361" i="70"/>
  <c r="BA373" i="70"/>
  <c r="AY245" i="70"/>
  <c r="AY249" i="70"/>
  <c r="AW249" i="70" s="1"/>
  <c r="AY238" i="70"/>
  <c r="AY239" i="70"/>
  <c r="AY242" i="70"/>
  <c r="AY250" i="70"/>
  <c r="AY243" i="70"/>
  <c r="AY237" i="70"/>
  <c r="AY234" i="70"/>
  <c r="AY241" i="70"/>
  <c r="AY247" i="70"/>
  <c r="AY246" i="70"/>
  <c r="AY251" i="70"/>
  <c r="AY235" i="70"/>
  <c r="AY236" i="70"/>
  <c r="AY240" i="70"/>
  <c r="AY248" i="70"/>
  <c r="AY244" i="70"/>
  <c r="GH162" i="65"/>
  <c r="GH178" i="65"/>
  <c r="GH194" i="65"/>
  <c r="GH167" i="65"/>
  <c r="GH183" i="65"/>
  <c r="GH199" i="65"/>
  <c r="GH172" i="65"/>
  <c r="GH188" i="65"/>
  <c r="GH161" i="65"/>
  <c r="GH177" i="65"/>
  <c r="GH193" i="65"/>
  <c r="GH166" i="65"/>
  <c r="GH182" i="65"/>
  <c r="GH198" i="65"/>
  <c r="GH171" i="65"/>
  <c r="GH187" i="65"/>
  <c r="GH160" i="65"/>
  <c r="GH176" i="65"/>
  <c r="GH192" i="65"/>
  <c r="GH165" i="65"/>
  <c r="GH181" i="65"/>
  <c r="GH197" i="65"/>
  <c r="GH170" i="65"/>
  <c r="GH186" i="65"/>
  <c r="GH202" i="65"/>
  <c r="GH175" i="65"/>
  <c r="GH191" i="65"/>
  <c r="GH164" i="65"/>
  <c r="GH180" i="65"/>
  <c r="GH196" i="65"/>
  <c r="GH169" i="65"/>
  <c r="GH185" i="65"/>
  <c r="GH201" i="65"/>
  <c r="GH174" i="65"/>
  <c r="GH190" i="65"/>
  <c r="GH163" i="65"/>
  <c r="GH179" i="65"/>
  <c r="GH195" i="65"/>
  <c r="GH168" i="65"/>
  <c r="GH184" i="65"/>
  <c r="GH200" i="65"/>
  <c r="GH173" i="65"/>
  <c r="GH189" i="65"/>
  <c r="GH86" i="65"/>
  <c r="GH102" i="65"/>
  <c r="GH118" i="65"/>
  <c r="GH99" i="65"/>
  <c r="GH115" i="65"/>
  <c r="GH92" i="65"/>
  <c r="GH108" i="65"/>
  <c r="GH85" i="65"/>
  <c r="GH101" i="65"/>
  <c r="GH117" i="65"/>
  <c r="GH90" i="65"/>
  <c r="GH106" i="65"/>
  <c r="GH87" i="65"/>
  <c r="GH103" i="65"/>
  <c r="GH119" i="65"/>
  <c r="GH96" i="65"/>
  <c r="GH112" i="65"/>
  <c r="GH89" i="65"/>
  <c r="GH105" i="65"/>
  <c r="GH121" i="65"/>
  <c r="GH94" i="65"/>
  <c r="GH110" i="65"/>
  <c r="GH91" i="65"/>
  <c r="GH107" i="65"/>
  <c r="GH84" i="65"/>
  <c r="GH100" i="65"/>
  <c r="GH116" i="65"/>
  <c r="GH93" i="65"/>
  <c r="GH109" i="65"/>
  <c r="GH98" i="65"/>
  <c r="GH114" i="65"/>
  <c r="GH95" i="65"/>
  <c r="GH111" i="65"/>
  <c r="GH88" i="65"/>
  <c r="GH104" i="65"/>
  <c r="GH120" i="65"/>
  <c r="GH97" i="65"/>
  <c r="GH113" i="65"/>
  <c r="BX23" i="67"/>
  <c r="CB23" i="67" s="1"/>
  <c r="HW66" i="65"/>
  <c r="BX16" i="67"/>
  <c r="CB16" i="67" s="1"/>
  <c r="BX14" i="67"/>
  <c r="CB14" i="67" s="1"/>
  <c r="AW592" i="70" l="1"/>
  <c r="AW716" i="70"/>
  <c r="AW585" i="70"/>
  <c r="AW488" i="70"/>
  <c r="AW476" i="70"/>
  <c r="AW642" i="70"/>
  <c r="AW344" i="70"/>
  <c r="AW256" i="70"/>
  <c r="AW477" i="70"/>
  <c r="AW34" i="70"/>
  <c r="AW535" i="70"/>
  <c r="AW489" i="70"/>
  <c r="AW701" i="70"/>
  <c r="AW33" i="70"/>
  <c r="AW641" i="70"/>
  <c r="AW480" i="70"/>
  <c r="AW657" i="70"/>
  <c r="AW241" i="70"/>
  <c r="AW709" i="70"/>
  <c r="AW355" i="70"/>
  <c r="AW268" i="70"/>
  <c r="AW347" i="70"/>
  <c r="AW550" i="70"/>
  <c r="AW169" i="70"/>
  <c r="AW578" i="70"/>
  <c r="AW30" i="70"/>
  <c r="AW689" i="70"/>
  <c r="AW652" i="70"/>
  <c r="AW486" i="70"/>
  <c r="AW692" i="70"/>
  <c r="AW552" i="70"/>
  <c r="AW544" i="70"/>
  <c r="AW735" i="70"/>
  <c r="AW354" i="70"/>
  <c r="AW650" i="70"/>
  <c r="AW653" i="70"/>
  <c r="AW238" i="70"/>
  <c r="AW695" i="70"/>
  <c r="AW166" i="70"/>
  <c r="AW22" i="70"/>
  <c r="AW359" i="70"/>
  <c r="AW536" i="70"/>
  <c r="AW175" i="70"/>
  <c r="AW262" i="70"/>
  <c r="AW28" i="70"/>
  <c r="AW257" i="70"/>
  <c r="AW167" i="70"/>
  <c r="AW729" i="70"/>
  <c r="AW554" i="70"/>
  <c r="AW553" i="70"/>
  <c r="AW694" i="70"/>
  <c r="AW640" i="70"/>
  <c r="AW687" i="70"/>
  <c r="AW542" i="70"/>
  <c r="AW267" i="70"/>
  <c r="AW699" i="70"/>
  <c r="AW644" i="70"/>
  <c r="AW31" i="70"/>
  <c r="AW537" i="70"/>
  <c r="AW164" i="70"/>
  <c r="AW715" i="70"/>
  <c r="AW548" i="70"/>
  <c r="AW580" i="70"/>
  <c r="AW733" i="70"/>
  <c r="AW254" i="70"/>
  <c r="AW245" i="70"/>
  <c r="AW538" i="70"/>
  <c r="AW595" i="70"/>
  <c r="AW246" i="70"/>
  <c r="AW690" i="70"/>
  <c r="AW703" i="70"/>
  <c r="AW173" i="70"/>
  <c r="AW586" i="70"/>
  <c r="AW473" i="70"/>
  <c r="AW475" i="70"/>
  <c r="AW691" i="70"/>
  <c r="AW543" i="70"/>
  <c r="AW174" i="70"/>
  <c r="AW576" i="70"/>
  <c r="AW587" i="70"/>
  <c r="AW24" i="70"/>
  <c r="AW654" i="70"/>
  <c r="AW658" i="70"/>
  <c r="AW177" i="70"/>
  <c r="AW255" i="70"/>
  <c r="AW707" i="70"/>
  <c r="AW27" i="70"/>
  <c r="AW490" i="70"/>
  <c r="AW740" i="70"/>
  <c r="AW351" i="70"/>
  <c r="AW358" i="70"/>
  <c r="AW300" i="70"/>
  <c r="AW179" i="70"/>
  <c r="AW168" i="70"/>
  <c r="AW344" i="54"/>
  <c r="AV344" i="54"/>
  <c r="AW722" i="70"/>
  <c r="AW696" i="70"/>
  <c r="AW651" i="70"/>
  <c r="AW551" i="70"/>
  <c r="AW582" i="70"/>
  <c r="AW588" i="70"/>
  <c r="AW472" i="70"/>
  <c r="AU344" i="54"/>
  <c r="AW717" i="70"/>
  <c r="AW688" i="70"/>
  <c r="AW649" i="70"/>
  <c r="AW645" i="70"/>
  <c r="AW539" i="70"/>
  <c r="AW596" i="70"/>
  <c r="AW25" i="70"/>
  <c r="AW479" i="70"/>
  <c r="AW721" i="70"/>
  <c r="AW718" i="70"/>
  <c r="AW719" i="70"/>
  <c r="AW693" i="70"/>
  <c r="AW646" i="70"/>
  <c r="AW21" i="70"/>
  <c r="AW26" i="70"/>
  <c r="AW474" i="70"/>
  <c r="AW294" i="70"/>
  <c r="AW302" i="70"/>
  <c r="AW297" i="70"/>
  <c r="AW298" i="70"/>
  <c r="AW171" i="70"/>
  <c r="AW352" i="70"/>
  <c r="AW346" i="70"/>
  <c r="AW299" i="70"/>
  <c r="AW165" i="70"/>
  <c r="AW170" i="70"/>
  <c r="AW350" i="70"/>
  <c r="AW342" i="70"/>
  <c r="AW252" i="70"/>
  <c r="AW269" i="70"/>
  <c r="AW261" i="70"/>
  <c r="AW288" i="70"/>
  <c r="AW343" i="70"/>
  <c r="AW258" i="70"/>
  <c r="IL218" i="65"/>
  <c r="IK218" i="65" s="1"/>
  <c r="IL208" i="65"/>
  <c r="IK208" i="65" s="1"/>
  <c r="IL128" i="65"/>
  <c r="IK128" i="65" s="1"/>
  <c r="IL138" i="65"/>
  <c r="IK138" i="65" s="1"/>
  <c r="IL108" i="65"/>
  <c r="IK108" i="65" s="1"/>
  <c r="IL118" i="65"/>
  <c r="IK118" i="65" s="1"/>
  <c r="IL198" i="65"/>
  <c r="IK198" i="65" s="1"/>
  <c r="IL188" i="65"/>
  <c r="IK188" i="65" s="1"/>
  <c r="IL168" i="65"/>
  <c r="IK168" i="65" s="1"/>
  <c r="IL178" i="65"/>
  <c r="IK178" i="65" s="1"/>
  <c r="IL78" i="65"/>
  <c r="IK78" i="65" s="1"/>
  <c r="IL68" i="65"/>
  <c r="IK68" i="65" s="1"/>
  <c r="IL98" i="65"/>
  <c r="IK98" i="65" s="1"/>
  <c r="IL88" i="65"/>
  <c r="IK88" i="65" s="1"/>
  <c r="IL58" i="65"/>
  <c r="IK58" i="65" s="1"/>
  <c r="IL48" i="65"/>
  <c r="IK48" i="65" s="1"/>
  <c r="AW734" i="70"/>
  <c r="AW725" i="70"/>
  <c r="AW732" i="70"/>
  <c r="AW723" i="70"/>
  <c r="AW731" i="70"/>
  <c r="AW522" i="70"/>
  <c r="AW517" i="70"/>
  <c r="AW513" i="70"/>
  <c r="AW239" i="70"/>
  <c r="AW265" i="70"/>
  <c r="AW264" i="70"/>
  <c r="AW236" i="70"/>
  <c r="AW243" i="70"/>
  <c r="AW528" i="70"/>
  <c r="AW244" i="70"/>
  <c r="AW250" i="70"/>
  <c r="AW123" i="70"/>
  <c r="AW567" i="70"/>
  <c r="AW566" i="70"/>
  <c r="AW742" i="70"/>
  <c r="AW737" i="70"/>
  <c r="AW730" i="70"/>
  <c r="AW115" i="70"/>
  <c r="AW741" i="70"/>
  <c r="AW240" i="70"/>
  <c r="AW237" i="70"/>
  <c r="AW564" i="70"/>
  <c r="AW571" i="70"/>
  <c r="AW555" i="70"/>
  <c r="AW557" i="70"/>
  <c r="AW563" i="70"/>
  <c r="AW113" i="70"/>
  <c r="AW523" i="70"/>
  <c r="AW8" i="70"/>
  <c r="AW785" i="70"/>
  <c r="AW679" i="70"/>
  <c r="AW519" i="70"/>
  <c r="AW518" i="70"/>
  <c r="AW163" i="70"/>
  <c r="AW114" i="70"/>
  <c r="AW117" i="70"/>
  <c r="AW9" i="70"/>
  <c r="AW768" i="70"/>
  <c r="AW784" i="70"/>
  <c r="AW776" i="70"/>
  <c r="AW670" i="70"/>
  <c r="AW53" i="70"/>
  <c r="AW248" i="70"/>
  <c r="AW242" i="70"/>
  <c r="AW176" i="70"/>
  <c r="AW162" i="70"/>
  <c r="AW172" i="70"/>
  <c r="AW121" i="70"/>
  <c r="AW251" i="70"/>
  <c r="AW234" i="70"/>
  <c r="AW569" i="70"/>
  <c r="AW562" i="70"/>
  <c r="AW556" i="70"/>
  <c r="AW574" i="70"/>
  <c r="AW570" i="70"/>
  <c r="CI17" i="67"/>
  <c r="CA17" i="67"/>
  <c r="BZ17" i="67"/>
  <c r="BY17" i="67"/>
  <c r="AW739" i="70"/>
  <c r="AW727" i="70"/>
  <c r="AW743" i="70"/>
  <c r="AW738" i="70"/>
  <c r="AW89" i="70"/>
  <c r="AW84" i="70"/>
  <c r="AW91" i="70"/>
  <c r="AW86" i="70"/>
  <c r="AW112" i="70"/>
  <c r="AW119" i="70"/>
  <c r="AW464" i="70"/>
  <c r="AW450" i="70"/>
  <c r="AW459" i="70"/>
  <c r="AW461" i="70"/>
  <c r="AW453" i="70"/>
  <c r="AW752" i="70"/>
  <c r="AW759" i="70"/>
  <c r="AW751" i="70"/>
  <c r="AW764" i="70"/>
  <c r="AW755" i="70"/>
  <c r="AW637" i="70"/>
  <c r="AW636" i="70"/>
  <c r="AW625" i="70"/>
  <c r="AW618" i="70"/>
  <c r="AW626" i="70"/>
  <c r="AW10" i="70"/>
  <c r="AW16" i="70"/>
  <c r="AW6" i="70"/>
  <c r="AX2" i="70"/>
  <c r="AW37" i="70"/>
  <c r="AW44" i="70"/>
  <c r="AW36" i="70"/>
  <c r="AW45" i="70"/>
  <c r="AW779" i="70"/>
  <c r="AW774" i="70"/>
  <c r="AW772" i="70"/>
  <c r="AW765" i="70"/>
  <c r="AW783" i="70"/>
  <c r="AW766" i="70"/>
  <c r="AW664" i="70"/>
  <c r="AW666" i="70"/>
  <c r="AW672" i="70"/>
  <c r="AW671" i="70"/>
  <c r="AW662" i="70"/>
  <c r="AW283" i="70"/>
  <c r="AW286" i="70"/>
  <c r="AW285" i="70"/>
  <c r="AW274" i="70"/>
  <c r="AW609" i="70"/>
  <c r="AW608" i="70"/>
  <c r="AW610" i="70"/>
  <c r="AW616" i="70"/>
  <c r="AW603" i="70"/>
  <c r="AW524" i="70"/>
  <c r="AW529" i="70"/>
  <c r="AW532" i="70"/>
  <c r="AW530" i="70"/>
  <c r="AW516" i="70"/>
  <c r="CI20" i="67"/>
  <c r="BY20" i="67"/>
  <c r="BZ20" i="67"/>
  <c r="CA20" i="67"/>
  <c r="AW416" i="70"/>
  <c r="AW422" i="70"/>
  <c r="AW428" i="70"/>
  <c r="AW414" i="70"/>
  <c r="AW214" i="70"/>
  <c r="AW199" i="70"/>
  <c r="AW200" i="70"/>
  <c r="AW201" i="70"/>
  <c r="AW209" i="70"/>
  <c r="AW135" i="70"/>
  <c r="AW129" i="70"/>
  <c r="AW138" i="70"/>
  <c r="AW139" i="70"/>
  <c r="AW106" i="70"/>
  <c r="AW110" i="70"/>
  <c r="AW100" i="70"/>
  <c r="AW109" i="70"/>
  <c r="AW68" i="70"/>
  <c r="AW80" i="70"/>
  <c r="AW74" i="70"/>
  <c r="AW67" i="70"/>
  <c r="AW397" i="70"/>
  <c r="AW410" i="70"/>
  <c r="AW402" i="70"/>
  <c r="AW411" i="70"/>
  <c r="AW291" i="70"/>
  <c r="AW508" i="70"/>
  <c r="AW509" i="70"/>
  <c r="AW507" i="70"/>
  <c r="AW496" i="70"/>
  <c r="AW502" i="70"/>
  <c r="AW317" i="70"/>
  <c r="AW316" i="70"/>
  <c r="AW311" i="70"/>
  <c r="AW308" i="70"/>
  <c r="AW382" i="70"/>
  <c r="AW381" i="70"/>
  <c r="AW384" i="70"/>
  <c r="AW383" i="70"/>
  <c r="AW369" i="70"/>
  <c r="AW373" i="70"/>
  <c r="AW365" i="70"/>
  <c r="AW372" i="70"/>
  <c r="AW370" i="70"/>
  <c r="AW181" i="70"/>
  <c r="AW184" i="70"/>
  <c r="AW188" i="70"/>
  <c r="AW182" i="70"/>
  <c r="AW154" i="70"/>
  <c r="AW156" i="70"/>
  <c r="AW144" i="70"/>
  <c r="AW151" i="70"/>
  <c r="AW63" i="70"/>
  <c r="AW61" i="70"/>
  <c r="AW62" i="70"/>
  <c r="AW65" i="70"/>
  <c r="CI13" i="67"/>
  <c r="BZ13" i="67"/>
  <c r="CA13" i="67"/>
  <c r="BY13" i="67"/>
  <c r="AW87" i="70"/>
  <c r="AW95" i="70"/>
  <c r="AW83" i="70"/>
  <c r="AW81" i="70"/>
  <c r="AW465" i="70"/>
  <c r="AW454" i="70"/>
  <c r="AW457" i="70"/>
  <c r="AW455" i="70"/>
  <c r="AW451" i="70"/>
  <c r="AW462" i="70"/>
  <c r="AW746" i="70"/>
  <c r="AW744" i="70"/>
  <c r="AW753" i="70"/>
  <c r="AW762" i="70"/>
  <c r="AW757" i="70"/>
  <c r="AW631" i="70"/>
  <c r="AW627" i="70"/>
  <c r="AW624" i="70"/>
  <c r="AW638" i="70"/>
  <c r="AW623" i="70"/>
  <c r="AW630" i="70"/>
  <c r="AW13" i="70"/>
  <c r="AW17" i="70"/>
  <c r="AW19" i="70"/>
  <c r="AW43" i="70"/>
  <c r="AW38" i="70"/>
  <c r="AW42" i="70"/>
  <c r="AW48" i="70"/>
  <c r="AW773" i="70"/>
  <c r="AW778" i="70"/>
  <c r="AW771" i="70"/>
  <c r="AW769" i="70"/>
  <c r="AW674" i="70"/>
  <c r="AW667" i="70"/>
  <c r="AW661" i="70"/>
  <c r="AW660" i="70"/>
  <c r="AW280" i="70"/>
  <c r="AW272" i="70"/>
  <c r="AW275" i="70"/>
  <c r="AW284" i="70"/>
  <c r="AW276" i="70"/>
  <c r="AW606" i="70"/>
  <c r="AW597" i="70"/>
  <c r="AW613" i="70"/>
  <c r="AW600" i="70"/>
  <c r="AW604" i="70"/>
  <c r="AW525" i="70"/>
  <c r="AW526" i="70"/>
  <c r="AW417" i="70"/>
  <c r="AW421" i="70"/>
  <c r="AW427" i="70"/>
  <c r="AW426" i="70"/>
  <c r="AW205" i="70"/>
  <c r="AW198" i="70"/>
  <c r="AW207" i="70"/>
  <c r="AW211" i="70"/>
  <c r="AW204" i="70"/>
  <c r="AW143" i="70"/>
  <c r="AW137" i="70"/>
  <c r="AW131" i="70"/>
  <c r="AW136" i="70"/>
  <c r="AW126" i="70"/>
  <c r="AW107" i="70"/>
  <c r="AW104" i="70"/>
  <c r="AW108" i="70"/>
  <c r="AW102" i="70"/>
  <c r="AW69" i="70"/>
  <c r="AW78" i="70"/>
  <c r="AW76" i="70"/>
  <c r="AW399" i="70"/>
  <c r="AW407" i="70"/>
  <c r="AW404" i="70"/>
  <c r="AW409" i="70"/>
  <c r="AW413" i="70"/>
  <c r="AW506" i="70"/>
  <c r="AW510" i="70"/>
  <c r="AW492" i="70"/>
  <c r="AW495" i="70"/>
  <c r="AW501" i="70"/>
  <c r="AW504" i="70"/>
  <c r="AW307" i="70"/>
  <c r="AW310" i="70"/>
  <c r="AW314" i="70"/>
  <c r="AW309" i="70"/>
  <c r="AW392" i="70"/>
  <c r="AW378" i="70"/>
  <c r="AW386" i="70"/>
  <c r="AW389" i="70"/>
  <c r="AW363" i="70"/>
  <c r="AW366" i="70"/>
  <c r="AW377" i="70"/>
  <c r="AW368" i="70"/>
  <c r="AW376" i="70"/>
  <c r="AW190" i="70"/>
  <c r="AW194" i="70"/>
  <c r="AW196" i="70"/>
  <c r="AW183" i="70"/>
  <c r="AW155" i="70"/>
  <c r="AW160" i="70"/>
  <c r="AW146" i="70"/>
  <c r="AW148" i="70"/>
  <c r="AW147" i="70"/>
  <c r="AW54" i="70"/>
  <c r="AW59" i="70"/>
  <c r="AW64" i="70"/>
  <c r="AW56" i="70"/>
  <c r="CA16" i="67"/>
  <c r="BY16" i="67"/>
  <c r="CI16" i="67"/>
  <c r="BZ16" i="67"/>
  <c r="CI23" i="67"/>
  <c r="BY23" i="67"/>
  <c r="BZ23" i="67"/>
  <c r="CA23" i="67"/>
  <c r="AW247" i="70"/>
  <c r="AW568" i="70"/>
  <c r="AW560" i="70"/>
  <c r="AW558" i="70"/>
  <c r="AW724" i="70"/>
  <c r="AW728" i="70"/>
  <c r="AW726" i="70"/>
  <c r="AW92" i="70"/>
  <c r="AW90" i="70"/>
  <c r="AW85" i="70"/>
  <c r="AW125" i="70"/>
  <c r="AW116" i="70"/>
  <c r="AW124" i="70"/>
  <c r="AW452" i="70"/>
  <c r="AW469" i="70"/>
  <c r="AW468" i="70"/>
  <c r="AW456" i="70"/>
  <c r="AW463" i="70"/>
  <c r="AW760" i="70"/>
  <c r="AW749" i="70"/>
  <c r="AW756" i="70"/>
  <c r="AW763" i="70"/>
  <c r="AW745" i="70"/>
  <c r="AW754" i="70"/>
  <c r="CI21" i="67"/>
  <c r="CA21" i="67"/>
  <c r="BY21" i="67"/>
  <c r="BZ21" i="67"/>
  <c r="AW619" i="70"/>
  <c r="AW621" i="70"/>
  <c r="AW622" i="70"/>
  <c r="AW620" i="70"/>
  <c r="AW629" i="70"/>
  <c r="AW20" i="70"/>
  <c r="AW14" i="70"/>
  <c r="AW15" i="70"/>
  <c r="AW47" i="70"/>
  <c r="AW39" i="70"/>
  <c r="AW40" i="70"/>
  <c r="AW46" i="70"/>
  <c r="AW777" i="70"/>
  <c r="AW782" i="70"/>
  <c r="AW673" i="70"/>
  <c r="AW678" i="70"/>
  <c r="AW676" i="70"/>
  <c r="AW663" i="70"/>
  <c r="AW669" i="70"/>
  <c r="AW281" i="70"/>
  <c r="AW279" i="70"/>
  <c r="AW282" i="70"/>
  <c r="AW273" i="70"/>
  <c r="AW270" i="70"/>
  <c r="AW598" i="70"/>
  <c r="AW615" i="70"/>
  <c r="AW599" i="70"/>
  <c r="AW601" i="70"/>
  <c r="AW614" i="70"/>
  <c r="AW514" i="70"/>
  <c r="AW527" i="70"/>
  <c r="AW425" i="70"/>
  <c r="AW420" i="70"/>
  <c r="AW431" i="70"/>
  <c r="AW418" i="70"/>
  <c r="AW429" i="70"/>
  <c r="AW208" i="70"/>
  <c r="AW206" i="70"/>
  <c r="AW212" i="70"/>
  <c r="AW202" i="70"/>
  <c r="AW141" i="70"/>
  <c r="AW132" i="70"/>
  <c r="AW127" i="70"/>
  <c r="AW134" i="70"/>
  <c r="AW128" i="70"/>
  <c r="AW96" i="70"/>
  <c r="AW97" i="70"/>
  <c r="AW101" i="70"/>
  <c r="AW79" i="70"/>
  <c r="AW72" i="70"/>
  <c r="AW73" i="70"/>
  <c r="AW70" i="70"/>
  <c r="AW398" i="70"/>
  <c r="AW408" i="70"/>
  <c r="AW401" i="70"/>
  <c r="AW403" i="70"/>
  <c r="AW400" i="70"/>
  <c r="AW494" i="70"/>
  <c r="AW497" i="70"/>
  <c r="AW505" i="70"/>
  <c r="AW498" i="70"/>
  <c r="AW500" i="70"/>
  <c r="AW313" i="70"/>
  <c r="AW312" i="70"/>
  <c r="AW323" i="70"/>
  <c r="AW321" i="70"/>
  <c r="AW315" i="70"/>
  <c r="AW394" i="70"/>
  <c r="AW395" i="70"/>
  <c r="AW387" i="70"/>
  <c r="AW390" i="70"/>
  <c r="AW391" i="70"/>
  <c r="AW367" i="70"/>
  <c r="AW374" i="70"/>
  <c r="AW361" i="70"/>
  <c r="AW364" i="70"/>
  <c r="AW197" i="70"/>
  <c r="AW180" i="70"/>
  <c r="AW189" i="70"/>
  <c r="AW195" i="70"/>
  <c r="AW187" i="70"/>
  <c r="AW161" i="70"/>
  <c r="AW159" i="70"/>
  <c r="AW158" i="70"/>
  <c r="AW152" i="70"/>
  <c r="AW145" i="70"/>
  <c r="AW60" i="70"/>
  <c r="AW58" i="70"/>
  <c r="CA14" i="67"/>
  <c r="BY14" i="67"/>
  <c r="BZ14" i="67"/>
  <c r="CI14" i="67"/>
  <c r="AW235" i="70"/>
  <c r="AW178" i="70"/>
  <c r="AW572" i="70"/>
  <c r="AW575" i="70"/>
  <c r="AW559" i="70"/>
  <c r="AW573" i="70"/>
  <c r="AW565" i="70"/>
  <c r="AW561" i="70"/>
  <c r="CB17" i="67"/>
  <c r="CI22" i="67"/>
  <c r="BZ22" i="67"/>
  <c r="CA22" i="67"/>
  <c r="BY22" i="67"/>
  <c r="AW736" i="70"/>
  <c r="AW93" i="70"/>
  <c r="AW82" i="70"/>
  <c r="AW88" i="70"/>
  <c r="AW94" i="70"/>
  <c r="AW122" i="70"/>
  <c r="AW111" i="70"/>
  <c r="AW118" i="70"/>
  <c r="AW120" i="70"/>
  <c r="AW467" i="70"/>
  <c r="AW466" i="70"/>
  <c r="AW458" i="70"/>
  <c r="AW470" i="70"/>
  <c r="AW460" i="70"/>
  <c r="AW761" i="70"/>
  <c r="AW747" i="70"/>
  <c r="AW748" i="70"/>
  <c r="AW750" i="70"/>
  <c r="AW758" i="70"/>
  <c r="GK287" i="65"/>
  <c r="GK303" i="65"/>
  <c r="GK319" i="65"/>
  <c r="GK292" i="65"/>
  <c r="GK285" i="65"/>
  <c r="GK301" i="65"/>
  <c r="GK317" i="65"/>
  <c r="GK290" i="65"/>
  <c r="GK306" i="65"/>
  <c r="GK304" i="65"/>
  <c r="GK316" i="65"/>
  <c r="GK291" i="65"/>
  <c r="GK307" i="65"/>
  <c r="GK280" i="65"/>
  <c r="GK296" i="65"/>
  <c r="GK289" i="65"/>
  <c r="GK305" i="65"/>
  <c r="GK321" i="65"/>
  <c r="GK294" i="65"/>
  <c r="GK310" i="65"/>
  <c r="GK320" i="65"/>
  <c r="GK279" i="65"/>
  <c r="GK295" i="65"/>
  <c r="GK311" i="65"/>
  <c r="GK284" i="65"/>
  <c r="GK300" i="65"/>
  <c r="GK293" i="65"/>
  <c r="GK309" i="65"/>
  <c r="GK282" i="65"/>
  <c r="GK298" i="65"/>
  <c r="GK314" i="65"/>
  <c r="GK308" i="65"/>
  <c r="EQ13" i="65"/>
  <c r="GK283" i="65"/>
  <c r="GK299" i="65"/>
  <c r="GK315" i="65"/>
  <c r="GK288" i="65"/>
  <c r="GK281" i="65"/>
  <c r="GK297" i="65"/>
  <c r="GK313" i="65"/>
  <c r="GK286" i="65"/>
  <c r="GK302" i="65"/>
  <c r="GK318" i="65"/>
  <c r="GK312" i="65"/>
  <c r="CI19" i="67"/>
  <c r="BZ19" i="67"/>
  <c r="CA19" i="67"/>
  <c r="BY19" i="67"/>
  <c r="CI15" i="67"/>
  <c r="BY15" i="67"/>
  <c r="BZ15" i="67"/>
  <c r="CA15" i="67"/>
  <c r="AW632" i="70"/>
  <c r="AW633" i="70"/>
  <c r="AW635" i="70"/>
  <c r="AW628" i="70"/>
  <c r="AW634" i="70"/>
  <c r="AW12" i="70"/>
  <c r="AW11" i="70"/>
  <c r="AW18" i="70"/>
  <c r="AW7" i="70"/>
  <c r="AW41" i="70"/>
  <c r="AW49" i="70"/>
  <c r="AW50" i="70"/>
  <c r="AW780" i="70"/>
  <c r="AW770" i="70"/>
  <c r="AW767" i="70"/>
  <c r="AW781" i="70"/>
  <c r="AW775" i="70"/>
  <c r="AW680" i="70"/>
  <c r="AW668" i="70"/>
  <c r="AW677" i="70"/>
  <c r="AW665" i="70"/>
  <c r="AW675" i="70"/>
  <c r="AW356" i="70"/>
  <c r="AW353" i="70"/>
  <c r="AW345" i="70"/>
  <c r="AW278" i="70"/>
  <c r="AW287" i="70"/>
  <c r="AW271" i="70"/>
  <c r="AW277" i="70"/>
  <c r="AW605" i="70"/>
  <c r="AW607" i="70"/>
  <c r="AW617" i="70"/>
  <c r="AW611" i="70"/>
  <c r="AW602" i="70"/>
  <c r="AW612" i="70"/>
  <c r="AW259" i="70"/>
  <c r="AW260" i="70"/>
  <c r="AW263" i="70"/>
  <c r="AW515" i="70"/>
  <c r="AW533" i="70"/>
  <c r="AW531" i="70"/>
  <c r="AW521" i="70"/>
  <c r="AW520" i="70"/>
  <c r="AW415" i="70"/>
  <c r="AW430" i="70"/>
  <c r="AW419" i="70"/>
  <c r="AW424" i="70"/>
  <c r="AW423" i="70"/>
  <c r="AW213" i="70"/>
  <c r="AW203" i="70"/>
  <c r="AW210" i="70"/>
  <c r="AW215" i="70"/>
  <c r="AW142" i="70"/>
  <c r="AW133" i="70"/>
  <c r="AW140" i="70"/>
  <c r="AW130" i="70"/>
  <c r="AW105" i="70"/>
  <c r="AW103" i="70"/>
  <c r="AW99" i="70"/>
  <c r="AW98" i="70"/>
  <c r="AW71" i="70"/>
  <c r="AW75" i="70"/>
  <c r="AW77" i="70"/>
  <c r="AW66" i="70"/>
  <c r="AW405" i="70"/>
  <c r="AW396" i="70"/>
  <c r="AW406" i="70"/>
  <c r="AW412" i="70"/>
  <c r="AW305" i="70"/>
  <c r="AW295" i="70"/>
  <c r="AW304" i="70"/>
  <c r="AW303" i="70"/>
  <c r="AW293" i="70"/>
  <c r="AW503" i="70"/>
  <c r="AW493" i="70"/>
  <c r="AW499" i="70"/>
  <c r="AW511" i="70"/>
  <c r="AW512" i="70"/>
  <c r="AW320" i="70"/>
  <c r="AW319" i="70"/>
  <c r="AW322" i="70"/>
  <c r="AW318" i="70"/>
  <c r="AW306" i="70"/>
  <c r="AW393" i="70"/>
  <c r="AW385" i="70"/>
  <c r="AW379" i="70"/>
  <c r="AW388" i="70"/>
  <c r="AW380" i="70"/>
  <c r="AW371" i="70"/>
  <c r="AW375" i="70"/>
  <c r="AW360" i="70"/>
  <c r="AW362" i="70"/>
  <c r="AW192" i="70"/>
  <c r="AW193" i="70"/>
  <c r="AW191" i="70"/>
  <c r="AW185" i="70"/>
  <c r="AW186" i="70"/>
  <c r="AW150" i="70"/>
  <c r="AW157" i="70"/>
  <c r="AW153" i="70"/>
  <c r="AW149" i="70"/>
  <c r="AW55" i="70"/>
  <c r="AW52" i="70"/>
  <c r="AW57" i="70"/>
  <c r="AW51" i="70"/>
  <c r="BZ18" i="67"/>
  <c r="CA18" i="67"/>
  <c r="CI18" i="67"/>
  <c r="BY18" i="67"/>
  <c r="CT203" i="67"/>
  <c r="CU203" i="67"/>
  <c r="CS203" i="67"/>
  <c r="DH203" i="67" s="1"/>
  <c r="IL148" i="65" l="1"/>
  <c r="IK148" i="65" s="1"/>
  <c r="IL158" i="65"/>
  <c r="IK158" i="65" s="1"/>
  <c r="DE203" i="67"/>
  <c r="DG203" i="67"/>
  <c r="CF22" i="67" l="1"/>
  <c r="CD22" i="67"/>
  <c r="CE22" i="67"/>
  <c r="CE19" i="67"/>
  <c r="CD19" i="67"/>
  <c r="CF19" i="67"/>
  <c r="CD16" i="67"/>
  <c r="CE16" i="67"/>
  <c r="CF16" i="67"/>
  <c r="CD15" i="67"/>
  <c r="CE15" i="67"/>
  <c r="CF15" i="67"/>
  <c r="CE13" i="67"/>
  <c r="CF13" i="67"/>
  <c r="CD13" i="67"/>
  <c r="CE7" i="67"/>
  <c r="CD7" i="67"/>
  <c r="CF7" i="67"/>
  <c r="CD20" i="67"/>
  <c r="CF20" i="67"/>
  <c r="CE20" i="67"/>
  <c r="CF14" i="67"/>
  <c r="CD14" i="67"/>
  <c r="CE14" i="67"/>
  <c r="CD8" i="67"/>
  <c r="CE8" i="67"/>
  <c r="CF8" i="67"/>
  <c r="CD11" i="67"/>
  <c r="CE11" i="67"/>
  <c r="CF11" i="67"/>
  <c r="CF18" i="67"/>
  <c r="CD18" i="67"/>
  <c r="CE18" i="67"/>
  <c r="CE23" i="67"/>
  <c r="CD23" i="67"/>
  <c r="CF23" i="67"/>
  <c r="CE21" i="67"/>
  <c r="CF21" i="67"/>
  <c r="CD21" i="67"/>
  <c r="CE17" i="67"/>
  <c r="CF17" i="67"/>
  <c r="CD17" i="67"/>
  <c r="CD12" i="67"/>
  <c r="CE12" i="67"/>
  <c r="CF12" i="67"/>
  <c r="CF10" i="67"/>
  <c r="CD10" i="67"/>
  <c r="CE10" i="67"/>
  <c r="CE9" i="67"/>
  <c r="CF9" i="67"/>
  <c r="CD9" i="67"/>
  <c r="DF203" i="67"/>
  <c r="DL203" i="67" s="1"/>
  <c r="CG21" i="67" l="1"/>
  <c r="CJ21" i="67" s="1"/>
  <c r="CG13" i="67"/>
  <c r="CJ13" i="67" s="1"/>
  <c r="CG9" i="67"/>
  <c r="CJ9" i="67" s="1"/>
  <c r="CG10" i="67"/>
  <c r="CJ10" i="67" s="1"/>
  <c r="CG23" i="67"/>
  <c r="CJ23" i="67" s="1"/>
  <c r="CG20" i="67"/>
  <c r="CJ20" i="67" s="1"/>
  <c r="CG12" i="67"/>
  <c r="CJ12" i="67" s="1"/>
  <c r="CG14" i="67"/>
  <c r="CJ14" i="67" s="1"/>
  <c r="CG16" i="67"/>
  <c r="CJ16" i="67" s="1"/>
  <c r="CG18" i="67"/>
  <c r="CJ18" i="67" s="1"/>
  <c r="CG11" i="67"/>
  <c r="CJ11" i="67" s="1"/>
  <c r="CG17" i="67"/>
  <c r="CJ17" i="67" s="1"/>
  <c r="CG15" i="67"/>
  <c r="CJ15" i="67" s="1"/>
  <c r="CG22" i="67"/>
  <c r="CJ22" i="67" s="1"/>
  <c r="CG8" i="67"/>
  <c r="CJ8" i="67" s="1"/>
  <c r="CG7" i="67"/>
  <c r="CJ7" i="67" s="1"/>
  <c r="CG19" i="67"/>
  <c r="CJ19" i="67" s="1"/>
  <c r="T6" i="64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CL7" i="67" l="1"/>
  <c r="CL10" i="67"/>
  <c r="CL8" i="67"/>
  <c r="CO8" i="67" s="1"/>
  <c r="CL11" i="67"/>
  <c r="CO11" i="67" s="1"/>
  <c r="CL12" i="67"/>
  <c r="CO12" i="67" s="1"/>
  <c r="CL9" i="67"/>
  <c r="CO9" i="67" s="1"/>
  <c r="CL14" i="67"/>
  <c r="CL22" i="67"/>
  <c r="CO22" i="67" s="1"/>
  <c r="CL18" i="67"/>
  <c r="CO18" i="67" s="1"/>
  <c r="CL20" i="67"/>
  <c r="CO20" i="67" s="1"/>
  <c r="CL13" i="67"/>
  <c r="CL17" i="67"/>
  <c r="CO17" i="67" s="1"/>
  <c r="CL19" i="67"/>
  <c r="CL15" i="67"/>
  <c r="CL16" i="67"/>
  <c r="CL23" i="67"/>
  <c r="CO23" i="67" s="1"/>
  <c r="CL21" i="67"/>
  <c r="X90" i="64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AC9" i="64" l="1"/>
  <c r="AA6" i="64"/>
  <c r="CM15" i="67"/>
  <c r="CN15" i="67"/>
  <c r="CP15" i="67"/>
  <c r="CP10" i="67"/>
  <c r="CM10" i="67"/>
  <c r="CN10" i="67"/>
  <c r="CO15" i="67"/>
  <c r="CO10" i="67"/>
  <c r="CM23" i="67"/>
  <c r="CN23" i="67"/>
  <c r="CP23" i="67"/>
  <c r="CP20" i="67"/>
  <c r="CM20" i="67"/>
  <c r="CN20" i="67"/>
  <c r="CP22" i="67"/>
  <c r="CM22" i="67"/>
  <c r="CN22" i="67"/>
  <c r="CM9" i="67"/>
  <c r="CN9" i="67"/>
  <c r="CP9" i="67"/>
  <c r="CM21" i="67"/>
  <c r="CN21" i="67"/>
  <c r="CP21" i="67"/>
  <c r="CP16" i="67"/>
  <c r="CM16" i="67"/>
  <c r="CN16" i="67"/>
  <c r="CM19" i="67"/>
  <c r="CN19" i="67"/>
  <c r="CP19" i="67"/>
  <c r="CM13" i="67"/>
  <c r="CN13" i="67"/>
  <c r="CP13" i="67"/>
  <c r="CP18" i="67"/>
  <c r="CM18" i="67"/>
  <c r="CN18" i="67"/>
  <c r="CP14" i="67"/>
  <c r="CM14" i="67"/>
  <c r="CN14" i="67"/>
  <c r="CP12" i="67"/>
  <c r="CM12" i="67"/>
  <c r="CN12" i="67"/>
  <c r="CP8" i="67"/>
  <c r="CM8" i="67"/>
  <c r="CN8" i="67"/>
  <c r="CM7" i="67"/>
  <c r="CN7" i="67"/>
  <c r="CP7" i="67"/>
  <c r="CM17" i="67"/>
  <c r="CN17" i="67"/>
  <c r="CP17" i="67"/>
  <c r="CM11" i="67"/>
  <c r="CN11" i="67"/>
  <c r="CP11" i="67"/>
  <c r="CO21" i="67"/>
  <c r="CO16" i="67"/>
  <c r="CO19" i="67"/>
  <c r="CO13" i="67"/>
  <c r="CO14" i="67"/>
  <c r="CO7" i="67"/>
  <c r="AC13" i="64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G114" i="64" l="1"/>
  <c r="J114" i="64" s="1"/>
  <c r="HI21" i="65"/>
  <c r="HI22" i="65"/>
  <c r="HI23" i="65"/>
  <c r="HI24" i="65"/>
  <c r="HI25" i="65"/>
  <c r="HI26" i="65"/>
  <c r="HI27" i="65"/>
  <c r="HI28" i="65"/>
  <c r="HI29" i="65"/>
  <c r="HI30" i="65"/>
  <c r="HI31" i="65"/>
  <c r="HI32" i="65"/>
  <c r="HI33" i="65"/>
  <c r="HI20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G125" i="64" l="1"/>
  <c r="J125" i="64" s="1"/>
  <c r="I125" i="64"/>
  <c r="L125" i="64" s="1"/>
  <c r="X130" i="64" l="1"/>
  <c r="X133" i="64"/>
  <c r="X134" i="64"/>
  <c r="X126" i="64"/>
  <c r="X128" i="64"/>
  <c r="X132" i="64"/>
  <c r="X129" i="64"/>
  <c r="X125" i="64"/>
  <c r="X131" i="64"/>
  <c r="X135" i="64"/>
  <c r="X127" i="64"/>
  <c r="H125" i="64"/>
  <c r="K125" i="64" s="1"/>
  <c r="Z132" i="64" l="1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E136" i="64"/>
  <c r="D136" i="64"/>
  <c r="F136" i="64"/>
  <c r="GT224" i="65"/>
  <c r="GS224" i="65"/>
  <c r="GT324" i="65"/>
  <c r="GS324" i="65"/>
  <c r="GT436" i="65"/>
  <c r="GS436" i="65"/>
  <c r="GT72" i="65"/>
  <c r="GS72" i="65"/>
  <c r="GT31" i="65"/>
  <c r="GS31" i="65"/>
  <c r="GT395" i="65"/>
  <c r="GS395" i="65"/>
  <c r="GT403" i="65"/>
  <c r="GS403" i="65"/>
  <c r="GT363" i="65"/>
  <c r="GS363" i="65"/>
  <c r="GS15" i="65"/>
  <c r="GT15" i="65"/>
  <c r="GT375" i="65"/>
  <c r="GS375" i="65"/>
  <c r="GT212" i="65"/>
  <c r="GS212" i="65"/>
  <c r="GT351" i="65"/>
  <c r="GS351" i="65"/>
  <c r="GT36" i="65"/>
  <c r="GS36" i="65"/>
  <c r="GT308" i="65"/>
  <c r="GS308" i="65"/>
  <c r="GS275" i="65"/>
  <c r="GT275" i="65"/>
  <c r="GS253" i="65"/>
  <c r="GT253" i="65"/>
  <c r="GT116" i="65"/>
  <c r="GS116" i="65"/>
  <c r="GT159" i="65"/>
  <c r="GS159" i="65"/>
  <c r="GT223" i="65"/>
  <c r="GS223" i="65"/>
  <c r="GT280" i="65"/>
  <c r="GS280" i="65"/>
  <c r="GT296" i="65"/>
  <c r="GS296" i="65"/>
  <c r="GT408" i="65"/>
  <c r="GS408" i="65"/>
  <c r="GS424" i="65"/>
  <c r="GT424" i="65"/>
  <c r="GS167" i="65"/>
  <c r="GT167" i="65"/>
  <c r="GS311" i="65"/>
  <c r="GT311" i="65"/>
  <c r="GT439" i="65"/>
  <c r="GS439" i="65"/>
  <c r="GT320" i="65"/>
  <c r="GS320" i="65"/>
  <c r="GT416" i="65"/>
  <c r="GS416" i="65"/>
  <c r="GT188" i="65"/>
  <c r="GS188" i="65"/>
  <c r="GS353" i="65"/>
  <c r="GT353" i="65"/>
  <c r="GT79" i="65"/>
  <c r="GS79" i="65"/>
  <c r="GT235" i="65"/>
  <c r="GS235" i="65"/>
  <c r="GT252" i="65"/>
  <c r="GS252" i="65"/>
  <c r="GT268" i="65"/>
  <c r="GS268" i="65"/>
  <c r="GS380" i="65"/>
  <c r="GT380" i="65"/>
  <c r="GS396" i="65"/>
  <c r="GT396" i="65"/>
  <c r="GS303" i="65"/>
  <c r="GT303" i="65"/>
  <c r="GT367" i="65"/>
  <c r="GS367" i="65"/>
  <c r="GT431" i="65"/>
  <c r="GS431" i="65"/>
  <c r="GT6" i="65"/>
  <c r="GS6" i="65"/>
  <c r="GT179" i="65"/>
  <c r="GS179" i="65"/>
  <c r="GS295" i="65"/>
  <c r="GT295" i="65"/>
  <c r="GT423" i="65"/>
  <c r="GS423" i="65"/>
  <c r="GT323" i="65"/>
  <c r="GS323" i="65"/>
  <c r="GT409" i="65"/>
  <c r="GS409" i="65"/>
  <c r="GT169" i="65"/>
  <c r="GS169" i="65"/>
  <c r="GS233" i="65"/>
  <c r="GT233" i="65"/>
  <c r="GT148" i="65"/>
  <c r="GS148" i="65"/>
  <c r="GT191" i="65"/>
  <c r="GS191" i="65"/>
  <c r="GS231" i="65"/>
  <c r="GT231" i="65"/>
  <c r="GT339" i="65"/>
  <c r="GS339" i="65"/>
  <c r="GT20" i="65"/>
  <c r="GS20" i="65"/>
  <c r="GT29" i="65"/>
  <c r="GS29" i="65"/>
  <c r="GT45" i="65"/>
  <c r="GS45" i="65"/>
  <c r="GS61" i="65"/>
  <c r="GT61" i="65"/>
  <c r="GT77" i="65"/>
  <c r="GS77" i="65"/>
  <c r="GT93" i="65"/>
  <c r="GS93" i="65"/>
  <c r="GT109" i="65"/>
  <c r="GS109" i="65"/>
  <c r="GS125" i="65"/>
  <c r="GT125" i="65"/>
  <c r="GS141" i="65"/>
  <c r="GT141" i="65"/>
  <c r="GT157" i="65"/>
  <c r="GS157" i="65"/>
  <c r="GT173" i="65"/>
  <c r="GS173" i="65"/>
  <c r="GS189" i="65"/>
  <c r="GT189" i="65"/>
  <c r="GS205" i="65"/>
  <c r="GT205" i="65"/>
  <c r="GT221" i="65"/>
  <c r="GS221" i="65"/>
  <c r="GT237" i="65"/>
  <c r="GS237" i="65"/>
  <c r="GT47" i="65"/>
  <c r="GS47" i="65"/>
  <c r="GT68" i="65"/>
  <c r="GS68" i="65"/>
  <c r="GS90" i="65"/>
  <c r="GT90" i="65"/>
  <c r="GS111" i="65"/>
  <c r="GT111" i="65"/>
  <c r="GT132" i="65"/>
  <c r="GS132" i="65"/>
  <c r="GS154" i="65"/>
  <c r="GT154" i="65"/>
  <c r="GS175" i="65"/>
  <c r="GT175" i="65"/>
  <c r="GT196" i="65"/>
  <c r="GS196" i="65"/>
  <c r="GS218" i="65"/>
  <c r="GT218" i="65"/>
  <c r="GS239" i="65"/>
  <c r="GT239" i="65"/>
  <c r="GT255" i="65"/>
  <c r="GS255" i="65"/>
  <c r="GT27" i="65"/>
  <c r="GS27" i="65"/>
  <c r="GS54" i="65"/>
  <c r="GT54" i="65"/>
  <c r="GT75" i="65"/>
  <c r="GS75" i="65"/>
  <c r="GT96" i="65"/>
  <c r="GS96" i="65"/>
  <c r="GT118" i="65"/>
  <c r="GS118" i="65"/>
  <c r="GT139" i="65"/>
  <c r="GS139" i="65"/>
  <c r="GT160" i="65"/>
  <c r="GS160" i="65"/>
  <c r="GT182" i="65"/>
  <c r="GS182" i="65"/>
  <c r="GT203" i="65"/>
  <c r="GS203" i="65"/>
  <c r="GT244" i="65"/>
  <c r="GS244" i="65"/>
  <c r="GT260" i="65"/>
  <c r="GS260" i="65"/>
  <c r="GT276" i="65"/>
  <c r="GS276" i="65"/>
  <c r="GT292" i="65"/>
  <c r="GS292" i="65"/>
  <c r="GT340" i="65"/>
  <c r="GS340" i="65"/>
  <c r="GT356" i="65"/>
  <c r="GS356" i="65"/>
  <c r="GT372" i="65"/>
  <c r="GS372" i="65"/>
  <c r="GT388" i="65"/>
  <c r="GS388" i="65"/>
  <c r="GT404" i="65"/>
  <c r="GS404" i="65"/>
  <c r="GT420" i="65"/>
  <c r="GS420" i="65"/>
  <c r="GT8" i="65"/>
  <c r="GS8" i="65"/>
  <c r="GS22" i="65"/>
  <c r="GT22" i="65"/>
  <c r="GS71" i="65"/>
  <c r="GT71" i="65"/>
  <c r="GS114" i="65"/>
  <c r="GT114" i="65"/>
  <c r="GT156" i="65"/>
  <c r="GS156" i="65"/>
  <c r="GT199" i="65"/>
  <c r="GS199" i="65"/>
  <c r="GT241" i="65"/>
  <c r="GS241" i="65"/>
  <c r="GT271" i="65"/>
  <c r="GS271" i="65"/>
  <c r="GT293" i="65"/>
  <c r="GS293" i="65"/>
  <c r="GS314" i="65"/>
  <c r="GT314" i="65"/>
  <c r="GT335" i="65"/>
  <c r="GS335" i="65"/>
  <c r="GT357" i="65"/>
  <c r="GS357" i="65"/>
  <c r="GS378" i="65"/>
  <c r="GT378" i="65"/>
  <c r="GT399" i="65"/>
  <c r="GS399" i="65"/>
  <c r="GT421" i="65"/>
  <c r="GS421" i="65"/>
  <c r="GT9" i="65"/>
  <c r="GS9" i="65"/>
  <c r="GT307" i="65"/>
  <c r="GS307" i="65"/>
  <c r="GS350" i="65"/>
  <c r="GT350" i="65"/>
  <c r="GT393" i="65"/>
  <c r="GS393" i="65"/>
  <c r="GT435" i="65"/>
  <c r="GS435" i="65"/>
  <c r="GS23" i="65"/>
  <c r="GT23" i="65"/>
  <c r="GT115" i="65"/>
  <c r="GS115" i="65"/>
  <c r="GS158" i="65"/>
  <c r="GT158" i="65"/>
  <c r="GT200" i="65"/>
  <c r="GS200" i="65"/>
  <c r="GS242" i="65"/>
  <c r="GT242" i="65"/>
  <c r="GT273" i="65"/>
  <c r="GS273" i="65"/>
  <c r="GT294" i="65"/>
  <c r="GS294" i="65"/>
  <c r="GT315" i="65"/>
  <c r="GS315" i="65"/>
  <c r="GS337" i="65"/>
  <c r="GT337" i="65"/>
  <c r="GS358" i="65"/>
  <c r="GT358" i="65"/>
  <c r="GT379" i="65"/>
  <c r="GS379" i="65"/>
  <c r="GS401" i="65"/>
  <c r="GT401" i="65"/>
  <c r="GS422" i="65"/>
  <c r="GT422" i="65"/>
  <c r="GS10" i="65"/>
  <c r="GT10" i="65"/>
  <c r="GT55" i="65"/>
  <c r="GS55" i="65"/>
  <c r="GS98" i="65"/>
  <c r="GT98" i="65"/>
  <c r="GT140" i="65"/>
  <c r="GS140" i="65"/>
  <c r="GS183" i="65"/>
  <c r="GT183" i="65"/>
  <c r="GS226" i="65"/>
  <c r="GT226" i="65"/>
  <c r="GS261" i="65"/>
  <c r="GT261" i="65"/>
  <c r="GT285" i="65"/>
  <c r="GS285" i="65"/>
  <c r="GS306" i="65"/>
  <c r="GT306" i="65"/>
  <c r="GT327" i="65"/>
  <c r="GS327" i="65"/>
  <c r="GS349" i="65"/>
  <c r="GT349" i="65"/>
  <c r="GS370" i="65"/>
  <c r="GT370" i="65"/>
  <c r="GT391" i="65"/>
  <c r="GS391" i="65"/>
  <c r="GS413" i="65"/>
  <c r="GT413" i="65"/>
  <c r="GS434" i="65"/>
  <c r="GT434" i="65"/>
  <c r="GT78" i="65"/>
  <c r="GS78" i="65"/>
  <c r="GT120" i="65"/>
  <c r="GS120" i="65"/>
  <c r="GT163" i="65"/>
  <c r="GS163" i="65"/>
  <c r="GS206" i="65"/>
  <c r="GT206" i="65"/>
  <c r="GT246" i="65"/>
  <c r="GS246" i="65"/>
  <c r="GS302" i="65"/>
  <c r="GT302" i="65"/>
  <c r="GT345" i="65"/>
  <c r="GS345" i="65"/>
  <c r="GT387" i="65"/>
  <c r="GS387" i="65"/>
  <c r="GS430" i="65"/>
  <c r="GT430" i="65"/>
  <c r="GS18" i="65"/>
  <c r="GT18" i="65"/>
  <c r="GT425" i="65"/>
  <c r="GS425" i="65"/>
  <c r="GT13" i="65"/>
  <c r="GS13" i="65"/>
  <c r="GS147" i="65"/>
  <c r="GT147" i="65"/>
  <c r="GS266" i="65"/>
  <c r="GT266" i="65"/>
  <c r="GT331" i="65"/>
  <c r="GS331" i="65"/>
  <c r="GS87" i="65"/>
  <c r="GT87" i="65"/>
  <c r="GS322" i="65"/>
  <c r="GT322" i="65"/>
  <c r="GS386" i="65"/>
  <c r="GT386" i="65"/>
  <c r="GT67" i="65"/>
  <c r="GS67" i="65"/>
  <c r="GS195" i="65"/>
  <c r="GT195" i="65"/>
  <c r="GT297" i="65"/>
  <c r="GS297" i="65"/>
  <c r="GT419" i="65"/>
  <c r="GS419" i="65"/>
  <c r="GT7" i="65"/>
  <c r="GS7" i="65"/>
  <c r="GT24" i="65"/>
  <c r="GS24" i="65"/>
  <c r="GT40" i="65"/>
  <c r="GS40" i="65"/>
  <c r="GS33" i="65"/>
  <c r="GT33" i="65"/>
  <c r="GT49" i="65"/>
  <c r="GS49" i="65"/>
  <c r="GT65" i="65"/>
  <c r="GS65" i="65"/>
  <c r="GS81" i="65"/>
  <c r="GT81" i="65"/>
  <c r="GT97" i="65"/>
  <c r="GS97" i="65"/>
  <c r="GT113" i="65"/>
  <c r="GS113" i="65"/>
  <c r="GT129" i="65"/>
  <c r="GS129" i="65"/>
  <c r="GT145" i="65"/>
  <c r="GS145" i="65"/>
  <c r="GT161" i="65"/>
  <c r="GS161" i="65"/>
  <c r="GT177" i="65"/>
  <c r="GS177" i="65"/>
  <c r="GT193" i="65"/>
  <c r="GS193" i="65"/>
  <c r="GT209" i="65"/>
  <c r="GS209" i="65"/>
  <c r="GT225" i="65"/>
  <c r="GS225" i="65"/>
  <c r="GS26" i="65"/>
  <c r="GT26" i="65"/>
  <c r="GT52" i="65"/>
  <c r="GS52" i="65"/>
  <c r="GS74" i="65"/>
  <c r="GT74" i="65"/>
  <c r="GT95" i="65"/>
  <c r="GS95" i="65"/>
  <c r="GS138" i="65"/>
  <c r="GT138" i="65"/>
  <c r="GT180" i="65"/>
  <c r="GS180" i="65"/>
  <c r="GS202" i="65"/>
  <c r="GT202" i="65"/>
  <c r="GT243" i="65"/>
  <c r="GS243" i="65"/>
  <c r="GS259" i="65"/>
  <c r="GT259" i="65"/>
  <c r="GT35" i="65"/>
  <c r="GS35" i="65"/>
  <c r="GT59" i="65"/>
  <c r="GS59" i="65"/>
  <c r="GT80" i="65"/>
  <c r="GS80" i="65"/>
  <c r="GT102" i="65"/>
  <c r="GS102" i="65"/>
  <c r="GT123" i="65"/>
  <c r="GS123" i="65"/>
  <c r="GT144" i="65"/>
  <c r="GS144" i="65"/>
  <c r="GT166" i="65"/>
  <c r="GS166" i="65"/>
  <c r="GT187" i="65"/>
  <c r="GS187" i="65"/>
  <c r="GT208" i="65"/>
  <c r="GS208" i="65"/>
  <c r="GT230" i="65"/>
  <c r="GS230" i="65"/>
  <c r="GT248" i="65"/>
  <c r="GS248" i="65"/>
  <c r="GT264" i="65"/>
  <c r="GS264" i="65"/>
  <c r="GT312" i="65"/>
  <c r="GS312" i="65"/>
  <c r="GS328" i="65"/>
  <c r="GT328" i="65"/>
  <c r="GS344" i="65"/>
  <c r="GT344" i="65"/>
  <c r="GS360" i="65"/>
  <c r="GT360" i="65"/>
  <c r="GS376" i="65"/>
  <c r="GT376" i="65"/>
  <c r="GS392" i="65"/>
  <c r="GT392" i="65"/>
  <c r="GT440" i="65"/>
  <c r="GS440" i="65"/>
  <c r="GT12" i="65"/>
  <c r="GS12" i="65"/>
  <c r="GS38" i="65"/>
  <c r="GT38" i="65"/>
  <c r="GS82" i="65"/>
  <c r="GT82" i="65"/>
  <c r="GT124" i="65"/>
  <c r="GS124" i="65"/>
  <c r="GS210" i="65"/>
  <c r="GT210" i="65"/>
  <c r="GT249" i="65"/>
  <c r="GS249" i="65"/>
  <c r="GT277" i="65"/>
  <c r="GS277" i="65"/>
  <c r="GS298" i="65"/>
  <c r="GT298" i="65"/>
  <c r="GT319" i="65"/>
  <c r="GS319" i="65"/>
  <c r="GT341" i="65"/>
  <c r="GS341" i="65"/>
  <c r="GS362" i="65"/>
  <c r="GT362" i="65"/>
  <c r="GT383" i="65"/>
  <c r="GS383" i="65"/>
  <c r="GT405" i="65"/>
  <c r="GS405" i="65"/>
  <c r="GS426" i="65"/>
  <c r="GT426" i="65"/>
  <c r="GT14" i="65"/>
  <c r="GS14" i="65"/>
  <c r="GS318" i="65"/>
  <c r="GT318" i="65"/>
  <c r="GT361" i="65"/>
  <c r="GS361" i="65"/>
  <c r="GS39" i="65"/>
  <c r="GT39" i="65"/>
  <c r="GT83" i="65"/>
  <c r="GS83" i="65"/>
  <c r="GS126" i="65"/>
  <c r="GT126" i="65"/>
  <c r="GT168" i="65"/>
  <c r="GS168" i="65"/>
  <c r="GS211" i="65"/>
  <c r="GT211" i="65"/>
  <c r="GS250" i="65"/>
  <c r="GT250" i="65"/>
  <c r="GT278" i="65"/>
  <c r="GS278" i="65"/>
  <c r="GT299" i="65"/>
  <c r="GS299" i="65"/>
  <c r="GS321" i="65"/>
  <c r="GT321" i="65"/>
  <c r="GS342" i="65"/>
  <c r="GT342" i="65"/>
  <c r="GS385" i="65"/>
  <c r="GT385" i="65"/>
  <c r="GS406" i="65"/>
  <c r="GT406" i="65"/>
  <c r="GT427" i="65"/>
  <c r="GS427" i="65"/>
  <c r="GS66" i="65"/>
  <c r="GT66" i="65"/>
  <c r="GT108" i="65"/>
  <c r="GS108" i="65"/>
  <c r="GS151" i="65"/>
  <c r="GT151" i="65"/>
  <c r="GS194" i="65"/>
  <c r="GT194" i="65"/>
  <c r="GT236" i="65"/>
  <c r="GS236" i="65"/>
  <c r="GS269" i="65"/>
  <c r="GT269" i="65"/>
  <c r="GS290" i="65"/>
  <c r="GT290" i="65"/>
  <c r="GS333" i="65"/>
  <c r="GT333" i="65"/>
  <c r="GS354" i="65"/>
  <c r="GT354" i="65"/>
  <c r="GS397" i="65"/>
  <c r="GT397" i="65"/>
  <c r="GS418" i="65"/>
  <c r="GT418" i="65"/>
  <c r="GT46" i="65"/>
  <c r="GS46" i="65"/>
  <c r="GT88" i="65"/>
  <c r="GS88" i="65"/>
  <c r="GS131" i="65"/>
  <c r="GT131" i="65"/>
  <c r="GS174" i="65"/>
  <c r="GT174" i="65"/>
  <c r="GT216" i="65"/>
  <c r="GS216" i="65"/>
  <c r="GS254" i="65"/>
  <c r="GT254" i="65"/>
  <c r="GT281" i="65"/>
  <c r="GS281" i="65"/>
  <c r="GT313" i="65"/>
  <c r="GS313" i="65"/>
  <c r="GT355" i="65"/>
  <c r="GS355" i="65"/>
  <c r="GS398" i="65"/>
  <c r="GT398" i="65"/>
  <c r="GT25" i="65"/>
  <c r="GS25" i="65"/>
  <c r="GT57" i="65"/>
  <c r="GS57" i="65"/>
  <c r="GT89" i="65"/>
  <c r="GS89" i="65"/>
  <c r="GT121" i="65"/>
  <c r="GS121" i="65"/>
  <c r="GT153" i="65"/>
  <c r="GS153" i="65"/>
  <c r="GT185" i="65"/>
  <c r="GS185" i="65"/>
  <c r="GS217" i="65"/>
  <c r="GT217" i="65"/>
  <c r="GT42" i="65"/>
  <c r="GS42" i="65"/>
  <c r="GT84" i="65"/>
  <c r="GS84" i="65"/>
  <c r="GT127" i="65"/>
  <c r="GS127" i="65"/>
  <c r="GS170" i="65"/>
  <c r="GT170" i="65"/>
  <c r="GT251" i="65"/>
  <c r="GS251" i="65"/>
  <c r="GT48" i="65"/>
  <c r="GS48" i="65"/>
  <c r="GT112" i="65"/>
  <c r="GS112" i="65"/>
  <c r="GT155" i="65"/>
  <c r="GS155" i="65"/>
  <c r="GT176" i="65"/>
  <c r="GS176" i="65"/>
  <c r="GT219" i="65"/>
  <c r="GS219" i="65"/>
  <c r="GT256" i="65"/>
  <c r="GS256" i="65"/>
  <c r="GT288" i="65"/>
  <c r="GS288" i="65"/>
  <c r="GT352" i="65"/>
  <c r="GS352" i="65"/>
  <c r="GT384" i="65"/>
  <c r="GS384" i="65"/>
  <c r="GT19" i="65"/>
  <c r="GS19" i="65"/>
  <c r="GS103" i="65"/>
  <c r="GT103" i="65"/>
  <c r="GT265" i="65"/>
  <c r="GS265" i="65"/>
  <c r="GT309" i="65"/>
  <c r="GS309" i="65"/>
  <c r="GT373" i="65"/>
  <c r="GS373" i="65"/>
  <c r="GT415" i="65"/>
  <c r="GS415" i="65"/>
  <c r="GS286" i="65"/>
  <c r="GT286" i="65"/>
  <c r="GS382" i="65"/>
  <c r="GT382" i="65"/>
  <c r="GT62" i="65"/>
  <c r="GS62" i="65"/>
  <c r="GS190" i="65"/>
  <c r="GT190" i="65"/>
  <c r="GT289" i="65"/>
  <c r="GS289" i="65"/>
  <c r="GS438" i="65"/>
  <c r="GT438" i="65"/>
  <c r="GT44" i="65"/>
  <c r="GS44" i="65"/>
  <c r="GS130" i="65"/>
  <c r="GT130" i="65"/>
  <c r="GS215" i="65"/>
  <c r="GT215" i="65"/>
  <c r="GT301" i="65"/>
  <c r="GS301" i="65"/>
  <c r="GT343" i="65"/>
  <c r="GS343" i="65"/>
  <c r="GT407" i="65"/>
  <c r="GS407" i="65"/>
  <c r="GS110" i="65"/>
  <c r="GT110" i="65"/>
  <c r="GS270" i="65"/>
  <c r="GT270" i="65"/>
  <c r="GT377" i="65"/>
  <c r="GS377" i="65"/>
  <c r="GT28" i="65"/>
  <c r="GS28" i="65"/>
  <c r="GT21" i="65"/>
  <c r="GS21" i="65"/>
  <c r="GT37" i="65"/>
  <c r="GS37" i="65"/>
  <c r="GT53" i="65"/>
  <c r="GS53" i="65"/>
  <c r="GS69" i="65"/>
  <c r="GT69" i="65"/>
  <c r="GT85" i="65"/>
  <c r="GS85" i="65"/>
  <c r="GT101" i="65"/>
  <c r="GS101" i="65"/>
  <c r="GT117" i="65"/>
  <c r="GS117" i="65"/>
  <c r="GS133" i="65"/>
  <c r="GT133" i="65"/>
  <c r="GT149" i="65"/>
  <c r="GS149" i="65"/>
  <c r="GT165" i="65"/>
  <c r="GS165" i="65"/>
  <c r="GT181" i="65"/>
  <c r="GS181" i="65"/>
  <c r="GT197" i="65"/>
  <c r="GS197" i="65"/>
  <c r="GT213" i="65"/>
  <c r="GS213" i="65"/>
  <c r="GT229" i="65"/>
  <c r="GS229" i="65"/>
  <c r="GT34" i="65"/>
  <c r="GS34" i="65"/>
  <c r="GS58" i="65"/>
  <c r="GT58" i="65"/>
  <c r="GT100" i="65"/>
  <c r="GS100" i="65"/>
  <c r="GS122" i="65"/>
  <c r="GT122" i="65"/>
  <c r="GT143" i="65"/>
  <c r="GS143" i="65"/>
  <c r="GT164" i="65"/>
  <c r="GS164" i="65"/>
  <c r="GS186" i="65"/>
  <c r="GT186" i="65"/>
  <c r="GT207" i="65"/>
  <c r="GS207" i="65"/>
  <c r="GT228" i="65"/>
  <c r="GS228" i="65"/>
  <c r="GS247" i="65"/>
  <c r="GT247" i="65"/>
  <c r="GT263" i="65"/>
  <c r="GS263" i="65"/>
  <c r="GT43" i="65"/>
  <c r="GS43" i="65"/>
  <c r="GT64" i="65"/>
  <c r="GS64" i="65"/>
  <c r="GS86" i="65"/>
  <c r="GT86" i="65"/>
  <c r="GT107" i="65"/>
  <c r="GS107" i="65"/>
  <c r="GT128" i="65"/>
  <c r="GS128" i="65"/>
  <c r="GT150" i="65"/>
  <c r="GS150" i="65"/>
  <c r="GT171" i="65"/>
  <c r="GS171" i="65"/>
  <c r="GT192" i="65"/>
  <c r="GS192" i="65"/>
  <c r="GT214" i="65"/>
  <c r="GS214" i="65"/>
  <c r="GT284" i="65"/>
  <c r="GS284" i="65"/>
  <c r="GT300" i="65"/>
  <c r="GS300" i="65"/>
  <c r="GS316" i="65"/>
  <c r="GT316" i="65"/>
  <c r="GS332" i="65"/>
  <c r="GT332" i="65"/>
  <c r="GS348" i="65"/>
  <c r="GT348" i="65"/>
  <c r="GS364" i="65"/>
  <c r="GT364" i="65"/>
  <c r="GS412" i="65"/>
  <c r="GT412" i="65"/>
  <c r="GS428" i="65"/>
  <c r="GT428" i="65"/>
  <c r="GT16" i="65"/>
  <c r="GS16" i="65"/>
  <c r="GS50" i="65"/>
  <c r="GT50" i="65"/>
  <c r="GT92" i="65"/>
  <c r="GS92" i="65"/>
  <c r="GT135" i="65"/>
  <c r="GS135" i="65"/>
  <c r="GS178" i="65"/>
  <c r="GT178" i="65"/>
  <c r="GT220" i="65"/>
  <c r="GS220" i="65"/>
  <c r="GT257" i="65"/>
  <c r="GS257" i="65"/>
  <c r="GS282" i="65"/>
  <c r="GT282" i="65"/>
  <c r="GT325" i="65"/>
  <c r="GS325" i="65"/>
  <c r="GS346" i="65"/>
  <c r="GT346" i="65"/>
  <c r="GT389" i="65"/>
  <c r="GS389" i="65"/>
  <c r="GS410" i="65"/>
  <c r="GT410" i="65"/>
  <c r="GT329" i="65"/>
  <c r="GS329" i="65"/>
  <c r="GT371" i="65"/>
  <c r="GS371" i="65"/>
  <c r="GS414" i="65"/>
  <c r="GT414" i="65"/>
  <c r="GT51" i="65"/>
  <c r="GS51" i="65"/>
  <c r="GS94" i="65"/>
  <c r="GT94" i="65"/>
  <c r="GT136" i="65"/>
  <c r="GS136" i="65"/>
  <c r="GS222" i="65"/>
  <c r="GT222" i="65"/>
  <c r="GS258" i="65"/>
  <c r="GT258" i="65"/>
  <c r="GT283" i="65"/>
  <c r="GS283" i="65"/>
  <c r="GT305" i="65"/>
  <c r="GS305" i="65"/>
  <c r="GS326" i="65"/>
  <c r="GT326" i="65"/>
  <c r="GT347" i="65"/>
  <c r="GS347" i="65"/>
  <c r="GS369" i="65"/>
  <c r="GT369" i="65"/>
  <c r="GS390" i="65"/>
  <c r="GT390" i="65"/>
  <c r="GT411" i="65"/>
  <c r="GS411" i="65"/>
  <c r="GS433" i="65"/>
  <c r="GT433" i="65"/>
  <c r="GT30" i="65"/>
  <c r="GS30" i="65"/>
  <c r="GT76" i="65"/>
  <c r="GS76" i="65"/>
  <c r="GS119" i="65"/>
  <c r="GT119" i="65"/>
  <c r="GS162" i="65"/>
  <c r="GT162" i="65"/>
  <c r="GT204" i="65"/>
  <c r="GS204" i="65"/>
  <c r="GT245" i="65"/>
  <c r="GS245" i="65"/>
  <c r="GS274" i="65"/>
  <c r="GT274" i="65"/>
  <c r="GS317" i="65"/>
  <c r="GT317" i="65"/>
  <c r="GS338" i="65"/>
  <c r="GT338" i="65"/>
  <c r="GT359" i="65"/>
  <c r="GS359" i="65"/>
  <c r="GS381" i="65"/>
  <c r="GT381" i="65"/>
  <c r="GS402" i="65"/>
  <c r="GT402" i="65"/>
  <c r="GT11" i="65"/>
  <c r="GS11" i="65"/>
  <c r="GT56" i="65"/>
  <c r="GS56" i="65"/>
  <c r="GT99" i="65"/>
  <c r="GS99" i="65"/>
  <c r="GS142" i="65"/>
  <c r="GT142" i="65"/>
  <c r="GT184" i="65"/>
  <c r="GS184" i="65"/>
  <c r="GT227" i="65"/>
  <c r="GS227" i="65"/>
  <c r="GT262" i="65"/>
  <c r="GS262" i="65"/>
  <c r="GT291" i="65"/>
  <c r="GS291" i="65"/>
  <c r="GS366" i="65"/>
  <c r="GT366" i="65"/>
  <c r="GT32" i="65"/>
  <c r="GS32" i="65"/>
  <c r="GT41" i="65"/>
  <c r="GS41" i="65"/>
  <c r="GT73" i="65"/>
  <c r="GS73" i="65"/>
  <c r="GS105" i="65"/>
  <c r="GT105" i="65"/>
  <c r="GT137" i="65"/>
  <c r="GS137" i="65"/>
  <c r="GT201" i="65"/>
  <c r="GS201" i="65"/>
  <c r="GT63" i="65"/>
  <c r="GS63" i="65"/>
  <c r="GS106" i="65"/>
  <c r="GT106" i="65"/>
  <c r="GS234" i="65"/>
  <c r="GT234" i="65"/>
  <c r="GT267" i="65"/>
  <c r="GS267" i="65"/>
  <c r="GT70" i="65"/>
  <c r="GS70" i="65"/>
  <c r="GT91" i="65"/>
  <c r="GS91" i="65"/>
  <c r="GT134" i="65"/>
  <c r="GS134" i="65"/>
  <c r="GT198" i="65"/>
  <c r="GS198" i="65"/>
  <c r="GT240" i="65"/>
  <c r="GS240" i="65"/>
  <c r="GT272" i="65"/>
  <c r="GS272" i="65"/>
  <c r="GT304" i="65"/>
  <c r="GS304" i="65"/>
  <c r="GT336" i="65"/>
  <c r="GS336" i="65"/>
  <c r="GT368" i="65"/>
  <c r="GS368" i="65"/>
  <c r="GT400" i="65"/>
  <c r="GS400" i="65"/>
  <c r="GT432" i="65"/>
  <c r="GS432" i="65"/>
  <c r="GT60" i="65"/>
  <c r="GS60" i="65"/>
  <c r="GS146" i="65"/>
  <c r="GT146" i="65"/>
  <c r="GT287" i="65"/>
  <c r="GS287" i="65"/>
  <c r="GS330" i="65"/>
  <c r="GT330" i="65"/>
  <c r="GS394" i="65"/>
  <c r="GT394" i="65"/>
  <c r="GT437" i="65"/>
  <c r="GS437" i="65"/>
  <c r="GT104" i="65"/>
  <c r="GS104" i="65"/>
  <c r="GT232" i="65"/>
  <c r="GS232" i="65"/>
  <c r="GT310" i="65"/>
  <c r="GS310" i="65"/>
  <c r="GS374" i="65"/>
  <c r="GT374" i="65"/>
  <c r="GS417" i="65"/>
  <c r="GT417" i="65"/>
  <c r="GT172" i="65"/>
  <c r="GS172" i="65"/>
  <c r="GS279" i="65"/>
  <c r="GT279" i="65"/>
  <c r="GS365" i="65"/>
  <c r="GT365" i="65"/>
  <c r="GT429" i="65"/>
  <c r="GS429" i="65"/>
  <c r="GT17" i="65"/>
  <c r="GS17" i="65"/>
  <c r="GT152" i="65"/>
  <c r="GS152" i="65"/>
  <c r="GS238" i="65"/>
  <c r="GT238" i="65"/>
  <c r="GS334" i="65"/>
  <c r="GT334" i="65"/>
  <c r="GE225" i="65" l="1"/>
  <c r="GE97" i="65"/>
  <c r="GE82" i="65"/>
  <c r="GE119" i="65"/>
  <c r="GE207" i="65"/>
  <c r="GE354" i="65"/>
  <c r="GE111" i="65"/>
  <c r="GE197" i="65"/>
  <c r="GE69" i="65"/>
  <c r="GE416" i="65"/>
  <c r="GE185" i="65"/>
  <c r="GE424" i="65"/>
  <c r="GE360" i="65"/>
  <c r="GE193" i="65"/>
  <c r="GE65" i="65"/>
  <c r="GE261" i="65"/>
  <c r="GE125" i="65"/>
  <c r="GE262" i="65"/>
  <c r="GE30" i="65"/>
  <c r="GE324" i="65"/>
  <c r="GE196" i="65"/>
  <c r="GE253" i="65"/>
  <c r="GE382" i="65"/>
  <c r="GE256" i="65"/>
  <c r="GE400" i="65"/>
  <c r="GE53" i="65"/>
  <c r="GE344" i="65"/>
  <c r="GE320" i="65"/>
  <c r="GE153" i="65"/>
  <c r="GE116" i="65"/>
  <c r="GE8" i="65"/>
  <c r="GE394" i="65"/>
  <c r="GE432" i="65"/>
  <c r="GE381" i="65"/>
  <c r="GE257" i="65"/>
  <c r="GE339" i="65"/>
  <c r="GE91" i="65"/>
  <c r="GE38" i="65"/>
  <c r="GE7" i="65"/>
  <c r="GE413" i="65"/>
  <c r="GE237" i="65"/>
  <c r="GE340" i="65"/>
  <c r="GE189" i="65"/>
  <c r="GE17" i="65"/>
  <c r="GE137" i="65"/>
  <c r="GE433" i="65"/>
  <c r="GE346" i="65"/>
  <c r="GE133" i="65"/>
  <c r="GE301" i="65"/>
  <c r="GE57" i="65"/>
  <c r="GE426" i="65"/>
  <c r="GE249" i="65"/>
  <c r="GE408" i="65"/>
  <c r="GE129" i="65"/>
  <c r="GE345" i="65"/>
  <c r="GE81" i="65"/>
  <c r="GE338" i="65"/>
  <c r="GE390" i="65"/>
  <c r="GE204" i="65"/>
  <c r="GE312" i="65"/>
  <c r="GE80" i="65"/>
  <c r="GE148" i="65"/>
  <c r="GE389" i="65"/>
  <c r="GE380" i="65"/>
  <c r="GE288" i="65"/>
  <c r="GE260" i="65"/>
  <c r="GE200" i="65"/>
  <c r="GE252" i="65"/>
  <c r="GE160" i="65"/>
  <c r="GE16" i="65"/>
  <c r="GE396" i="65"/>
  <c r="GE332" i="65"/>
  <c r="GE265" i="65"/>
  <c r="GE362" i="65"/>
  <c r="GE239" i="65"/>
  <c r="GE238" i="65"/>
  <c r="GE263" i="65"/>
  <c r="GE407" i="65"/>
  <c r="GE155" i="65"/>
  <c r="GE349" i="65"/>
  <c r="GE128" i="65"/>
  <c r="GE208" i="65"/>
  <c r="GE409" i="65"/>
  <c r="GE213" i="65"/>
  <c r="GE21" i="65"/>
  <c r="GE286" i="65"/>
  <c r="GE89" i="65"/>
  <c r="GE278" i="65"/>
  <c r="GE14" i="65"/>
  <c r="GE435" i="65"/>
  <c r="GE41" i="65"/>
  <c r="GE369" i="65"/>
  <c r="GE282" i="65"/>
  <c r="GE285" i="65"/>
  <c r="GE71" i="65"/>
  <c r="GE141" i="65"/>
  <c r="GE305" i="65"/>
  <c r="GE329" i="65"/>
  <c r="GE66" i="65"/>
  <c r="GE385" i="65"/>
  <c r="GE167" i="65"/>
  <c r="GE161" i="65"/>
  <c r="GE33" i="65"/>
  <c r="GE68" i="65"/>
  <c r="GE371" i="65"/>
  <c r="GE401" i="65"/>
  <c r="GE420" i="65"/>
  <c r="GE270" i="65"/>
  <c r="GE188" i="65"/>
  <c r="GE194" i="65"/>
  <c r="GE363" i="65"/>
  <c r="GE348" i="65"/>
  <c r="GE176" i="65"/>
  <c r="GE87" i="65"/>
  <c r="GE241" i="65"/>
  <c r="GE436" i="65"/>
  <c r="GE429" i="65"/>
  <c r="GE121" i="65"/>
  <c r="GE313" i="65"/>
  <c r="GE402" i="65"/>
  <c r="GE351" i="65"/>
  <c r="GE166" i="65"/>
  <c r="GE327" i="65"/>
  <c r="GE182" i="65"/>
  <c r="GE20" i="65"/>
  <c r="GE107" i="65"/>
  <c r="GE42" i="65"/>
  <c r="GE174" i="65"/>
  <c r="GE123" i="65"/>
  <c r="GE316" i="65"/>
  <c r="GE84" i="65"/>
  <c r="GE186" i="65"/>
  <c r="GE130" i="65"/>
  <c r="GE152" i="65"/>
  <c r="GE136" i="65"/>
  <c r="GE318" i="65"/>
  <c r="GE175" i="65"/>
  <c r="GE387" i="65"/>
  <c r="GE46" i="65"/>
  <c r="GE298" i="65"/>
  <c r="GE49" i="65"/>
  <c r="GE417" i="65"/>
  <c r="GE308" i="65"/>
  <c r="GE164" i="65"/>
  <c r="GE109" i="65"/>
  <c r="GE142" i="65"/>
  <c r="GE391" i="65"/>
  <c r="GE183" i="65"/>
  <c r="GE273" i="65"/>
  <c r="GE276" i="65"/>
  <c r="GE272" i="65"/>
  <c r="GE284" i="65"/>
  <c r="GE212" i="65"/>
  <c r="GE244" i="65"/>
  <c r="GE350" i="65"/>
  <c r="GE255" i="65"/>
  <c r="GE90" i="65"/>
  <c r="GE222" i="65"/>
  <c r="GE43" i="65"/>
  <c r="GE34" i="65"/>
  <c r="GE215" i="65"/>
  <c r="GE439" i="65"/>
  <c r="GE405" i="65"/>
  <c r="GE210" i="65"/>
  <c r="GE35" i="65"/>
  <c r="GE163" i="65"/>
  <c r="GE374" i="65"/>
  <c r="GE317" i="65"/>
  <c r="GE40" i="65"/>
  <c r="GE18" i="65"/>
  <c r="GE78" i="65"/>
  <c r="GE422" i="65"/>
  <c r="GE36" i="65"/>
  <c r="GE73" i="65"/>
  <c r="GE179" i="65"/>
  <c r="GE268" i="65"/>
  <c r="GE168" i="65"/>
  <c r="GE259" i="65"/>
  <c r="GE95" i="65"/>
  <c r="GE114" i="65"/>
  <c r="GE96" i="65"/>
  <c r="GE203" i="65"/>
  <c r="GE323" i="65"/>
  <c r="GE50" i="65"/>
  <c r="GE251" i="65"/>
  <c r="GE355" i="65"/>
  <c r="GE177" i="65"/>
  <c r="GE395" i="65"/>
  <c r="GE293" i="65"/>
  <c r="GE224" i="65"/>
  <c r="GE60" i="65"/>
  <c r="GE304" i="65"/>
  <c r="GE56" i="65"/>
  <c r="GE92" i="65"/>
  <c r="GE428" i="65"/>
  <c r="GE228" i="65"/>
  <c r="GE28" i="65"/>
  <c r="GE296" i="65"/>
  <c r="GE52" i="65"/>
  <c r="GE24" i="65"/>
  <c r="GE132" i="65"/>
  <c r="GE437" i="65"/>
  <c r="GE149" i="65"/>
  <c r="GE289" i="65"/>
  <c r="GE415" i="65"/>
  <c r="GE352" i="65"/>
  <c r="GE126" i="65"/>
  <c r="GE209" i="65"/>
  <c r="GE75" i="65"/>
  <c r="GE198" i="65"/>
  <c r="GE178" i="65"/>
  <c r="GE229" i="65"/>
  <c r="GE101" i="65"/>
  <c r="GE377" i="65"/>
  <c r="GE353" i="65"/>
  <c r="GE266" i="65"/>
  <c r="GE120" i="65"/>
  <c r="GE221" i="65"/>
  <c r="GE93" i="65"/>
  <c r="GE118" i="65"/>
  <c r="GE218" i="65"/>
  <c r="GE267" i="65"/>
  <c r="GE171" i="65"/>
  <c r="GE170" i="65"/>
  <c r="GE232" i="65"/>
  <c r="GE233" i="65"/>
  <c r="GE11" i="65"/>
  <c r="GE410" i="65"/>
  <c r="GE117" i="65"/>
  <c r="GE269" i="65"/>
  <c r="GE39" i="65"/>
  <c r="GE55" i="65"/>
  <c r="GE23" i="65"/>
  <c r="GE314" i="65"/>
  <c r="GE234" i="65"/>
  <c r="GE359" i="65"/>
  <c r="GE162" i="65"/>
  <c r="GE94" i="65"/>
  <c r="GE235" i="65"/>
  <c r="GE150" i="65"/>
  <c r="GE58" i="65"/>
  <c r="GE190" i="65"/>
  <c r="GE219" i="65"/>
  <c r="GE127" i="65"/>
  <c r="GE254" i="65"/>
  <c r="GE290" i="65"/>
  <c r="GE250" i="65"/>
  <c r="GE403" i="65"/>
  <c r="GE102" i="65"/>
  <c r="GE223" i="65"/>
  <c r="GE386" i="65"/>
  <c r="GE31" i="65"/>
  <c r="GE98" i="65"/>
  <c r="GE231" i="65"/>
  <c r="GE336" i="65"/>
  <c r="GE154" i="65"/>
  <c r="GE76" i="65"/>
  <c r="GE236" i="65"/>
  <c r="GE328" i="65"/>
  <c r="GE379" i="65"/>
  <c r="GE423" i="65"/>
  <c r="GE220" i="65"/>
  <c r="GE122" i="65"/>
  <c r="GE25" i="65"/>
  <c r="GE406" i="65"/>
  <c r="GE169" i="65"/>
  <c r="GE99" i="65"/>
  <c r="GE367" i="65"/>
  <c r="GE44" i="65"/>
  <c r="GE112" i="65"/>
  <c r="GE277" i="65"/>
  <c r="GE376" i="65"/>
  <c r="GE230" i="65"/>
  <c r="GE202" i="65"/>
  <c r="GE246" i="65"/>
  <c r="GE370" i="65"/>
  <c r="GE242" i="65"/>
  <c r="GE205" i="65"/>
  <c r="GE287" i="65"/>
  <c r="GE240" i="65"/>
  <c r="GE418" i="65"/>
  <c r="GE383" i="65"/>
  <c r="GE180" i="65"/>
  <c r="GE326" i="65"/>
  <c r="GE158" i="65"/>
  <c r="GE184" i="65"/>
  <c r="GE124" i="65"/>
  <c r="GE280" i="65"/>
  <c r="GE26" i="65"/>
  <c r="GE322" i="65"/>
  <c r="GE302" i="65"/>
  <c r="GE378" i="65"/>
  <c r="GE104" i="65"/>
  <c r="GE135" i="65"/>
  <c r="GE247" i="65"/>
  <c r="GE384" i="65"/>
  <c r="GE131" i="65"/>
  <c r="GE311" i="65"/>
  <c r="GE74" i="65"/>
  <c r="GE140" i="65"/>
  <c r="GE393" i="65"/>
  <c r="GE77" i="65"/>
  <c r="GE201" i="65"/>
  <c r="GE258" i="65"/>
  <c r="GE192" i="65"/>
  <c r="GE100" i="65"/>
  <c r="GE19" i="65"/>
  <c r="GE187" i="65"/>
  <c r="GE419" i="65"/>
  <c r="GE331" i="65"/>
  <c r="GE425" i="65"/>
  <c r="GE271" i="65"/>
  <c r="GE388" i="65"/>
  <c r="GE356" i="65"/>
  <c r="GE61" i="65"/>
  <c r="GE310" i="65"/>
  <c r="GE51" i="65"/>
  <c r="GE412" i="65"/>
  <c r="GE181" i="65"/>
  <c r="GE103" i="65"/>
  <c r="GE216" i="65"/>
  <c r="GE211" i="65"/>
  <c r="GE13" i="65"/>
  <c r="GE226" i="65"/>
  <c r="GE292" i="65"/>
  <c r="GE32" i="65"/>
  <c r="GE414" i="65"/>
  <c r="GE364" i="65"/>
  <c r="GE64" i="65"/>
  <c r="GE373" i="65"/>
  <c r="GE48" i="65"/>
  <c r="GE398" i="65"/>
  <c r="GE88" i="65"/>
  <c r="GE341" i="65"/>
  <c r="GE144" i="65"/>
  <c r="GE274" i="65"/>
  <c r="GE283" i="65"/>
  <c r="GE248" i="65"/>
  <c r="GE337" i="65"/>
  <c r="GE335" i="65"/>
  <c r="GE70" i="65"/>
  <c r="GE303" i="65"/>
  <c r="GE165" i="65"/>
  <c r="GE37" i="65"/>
  <c r="GE299" i="65"/>
  <c r="GE157" i="65"/>
  <c r="GE29" i="65"/>
  <c r="GE307" i="65"/>
  <c r="GE404" i="65"/>
  <c r="GE27" i="65"/>
  <c r="GE173" i="65"/>
  <c r="GE22" i="65"/>
  <c r="GE54" i="65"/>
  <c r="GE6" i="65"/>
  <c r="GE191" i="65"/>
  <c r="GE62" i="65"/>
  <c r="GE113" i="65"/>
  <c r="GE430" i="65"/>
  <c r="GE399" i="65"/>
  <c r="GE199" i="65"/>
  <c r="GE47" i="65"/>
  <c r="GE279" i="65"/>
  <c r="GE134" i="65"/>
  <c r="GE63" i="65"/>
  <c r="GE227" i="65"/>
  <c r="GE295" i="65"/>
  <c r="GE347" i="65"/>
  <c r="GE431" i="65"/>
  <c r="GE214" i="65"/>
  <c r="GE143" i="65"/>
  <c r="GE110" i="65"/>
  <c r="GE438" i="65"/>
  <c r="GE375" i="65"/>
  <c r="GE151" i="65"/>
  <c r="GE427" i="65"/>
  <c r="GE83" i="65"/>
  <c r="GE59" i="65"/>
  <c r="GE138" i="65"/>
  <c r="GE195" i="65"/>
  <c r="GE147" i="65"/>
  <c r="GE206" i="65"/>
  <c r="GE434" i="65"/>
  <c r="GE315" i="65"/>
  <c r="GE139" i="65"/>
  <c r="GE330" i="65"/>
  <c r="GE300" i="65"/>
  <c r="GE85" i="65"/>
  <c r="GE217" i="65"/>
  <c r="GE281" i="65"/>
  <c r="GE397" i="65"/>
  <c r="GE342" i="65"/>
  <c r="GE440" i="65"/>
  <c r="GE243" i="65"/>
  <c r="GE145" i="65"/>
  <c r="GE297" i="65"/>
  <c r="GE421" i="65"/>
  <c r="GE291" i="65"/>
  <c r="GE12" i="65"/>
  <c r="GE264" i="65"/>
  <c r="GE275" i="65"/>
  <c r="GE306" i="65"/>
  <c r="GE10" i="65"/>
  <c r="GE358" i="65"/>
  <c r="GE45" i="65"/>
  <c r="GE334" i="65"/>
  <c r="GE172" i="65"/>
  <c r="GE105" i="65"/>
  <c r="GE411" i="65"/>
  <c r="GE325" i="65"/>
  <c r="GE108" i="65"/>
  <c r="GE321" i="65"/>
  <c r="GE361" i="65"/>
  <c r="GE319" i="65"/>
  <c r="GE67" i="65"/>
  <c r="GE365" i="65"/>
  <c r="GE106" i="65"/>
  <c r="GE366" i="65"/>
  <c r="GE86" i="65"/>
  <c r="GE79" i="65"/>
  <c r="GE343" i="65"/>
  <c r="GE15" i="65"/>
  <c r="GE159" i="65"/>
  <c r="GE72" i="65"/>
  <c r="GE372" i="65"/>
  <c r="GE146" i="65"/>
  <c r="GE368" i="65"/>
  <c r="GE245" i="65"/>
  <c r="GE309" i="65"/>
  <c r="GE333" i="65"/>
  <c r="GE392" i="65"/>
  <c r="GE115" i="65"/>
  <c r="GE9" i="65"/>
  <c r="GE357" i="65"/>
  <c r="GE294" i="65"/>
  <c r="GE156" i="65"/>
  <c r="G136" i="64"/>
  <c r="J136" i="64" s="1"/>
  <c r="GV17" i="65"/>
  <c r="GV60" i="65"/>
  <c r="HA400" i="65"/>
  <c r="GY400" i="65"/>
  <c r="GZ400" i="65"/>
  <c r="GY304" i="65"/>
  <c r="GZ198" i="65"/>
  <c r="HA198" i="65"/>
  <c r="GY198" i="65"/>
  <c r="HA91" i="65"/>
  <c r="GZ91" i="65"/>
  <c r="GY91" i="65"/>
  <c r="HA234" i="65"/>
  <c r="GZ234" i="65"/>
  <c r="GY234" i="65"/>
  <c r="HA41" i="65"/>
  <c r="GY41" i="65"/>
  <c r="GZ41" i="65"/>
  <c r="GV291" i="65"/>
  <c r="GV184" i="65"/>
  <c r="GV11" i="65"/>
  <c r="GY402" i="65"/>
  <c r="GZ338" i="65"/>
  <c r="HA338" i="65"/>
  <c r="GY338" i="65"/>
  <c r="GY76" i="65"/>
  <c r="GV433" i="65"/>
  <c r="GY390" i="65"/>
  <c r="GV326" i="65"/>
  <c r="GV283" i="65"/>
  <c r="GY136" i="65"/>
  <c r="GY410" i="65"/>
  <c r="GZ270" i="65"/>
  <c r="HA270" i="65"/>
  <c r="GY270" i="65"/>
  <c r="GV110" i="65"/>
  <c r="GY407" i="65"/>
  <c r="GV301" i="65"/>
  <c r="GV286" i="65"/>
  <c r="GY415" i="65"/>
  <c r="HA265" i="65"/>
  <c r="GY265" i="65"/>
  <c r="GZ265" i="65"/>
  <c r="GY48" i="65"/>
  <c r="GV170" i="65"/>
  <c r="HA42" i="65"/>
  <c r="GZ42" i="65"/>
  <c r="GY42" i="65"/>
  <c r="GV89" i="65"/>
  <c r="HA355" i="65"/>
  <c r="GZ355" i="65"/>
  <c r="GY355" i="65"/>
  <c r="GV281" i="65"/>
  <c r="GV254" i="65"/>
  <c r="GV131" i="65"/>
  <c r="GV46" i="65"/>
  <c r="GY418" i="65"/>
  <c r="GV397" i="65"/>
  <c r="HA333" i="65"/>
  <c r="GZ333" i="65"/>
  <c r="GY333" i="65"/>
  <c r="GV290" i="65"/>
  <c r="GV236" i="65"/>
  <c r="GV194" i="65"/>
  <c r="GV108" i="65"/>
  <c r="GV66" i="65"/>
  <c r="HA427" i="65"/>
  <c r="GZ427" i="65"/>
  <c r="GY427" i="65"/>
  <c r="GV385" i="65"/>
  <c r="GV321" i="65"/>
  <c r="GV250" i="65"/>
  <c r="GY168" i="65"/>
  <c r="GV83" i="65"/>
  <c r="GZ318" i="65"/>
  <c r="HA318" i="65"/>
  <c r="GY318" i="65"/>
  <c r="GV426" i="65"/>
  <c r="GV383" i="65"/>
  <c r="GV362" i="65"/>
  <c r="GV319" i="65"/>
  <c r="GV298" i="65"/>
  <c r="GV249" i="65"/>
  <c r="GZ82" i="65"/>
  <c r="HA82" i="65"/>
  <c r="GY82" i="65"/>
  <c r="HA376" i="65"/>
  <c r="GY376" i="65"/>
  <c r="GZ376" i="65"/>
  <c r="GV328" i="65"/>
  <c r="GV248" i="65"/>
  <c r="GV187" i="65"/>
  <c r="GZ102" i="65"/>
  <c r="HA102" i="65"/>
  <c r="GY102" i="65"/>
  <c r="GV59" i="65"/>
  <c r="HA35" i="65"/>
  <c r="GZ35" i="65"/>
  <c r="GY35" i="65"/>
  <c r="HA202" i="65"/>
  <c r="GZ202" i="65"/>
  <c r="GY202" i="65"/>
  <c r="GY180" i="65"/>
  <c r="HA74" i="65"/>
  <c r="GZ74" i="65"/>
  <c r="GY74" i="65"/>
  <c r="GY52" i="65"/>
  <c r="GV209" i="65"/>
  <c r="HA193" i="65"/>
  <c r="GY193" i="65"/>
  <c r="GZ193" i="65"/>
  <c r="GV145" i="65"/>
  <c r="HA129" i="65"/>
  <c r="GZ129" i="65"/>
  <c r="GY129" i="65"/>
  <c r="HA81" i="65"/>
  <c r="GZ81" i="65"/>
  <c r="GY81" i="65"/>
  <c r="HA65" i="65"/>
  <c r="GY65" i="65"/>
  <c r="GZ65" i="65"/>
  <c r="GV40" i="65"/>
  <c r="GY24" i="65"/>
  <c r="GV419" i="65"/>
  <c r="HA297" i="65"/>
  <c r="GY297" i="65"/>
  <c r="GZ297" i="65"/>
  <c r="GV67" i="65"/>
  <c r="GY322" i="65"/>
  <c r="GV87" i="65"/>
  <c r="GV331" i="65"/>
  <c r="GV266" i="65"/>
  <c r="GV13" i="65"/>
  <c r="GZ18" i="65"/>
  <c r="GY18" i="65"/>
  <c r="HA18" i="65"/>
  <c r="GV345" i="65"/>
  <c r="GV302" i="65"/>
  <c r="GV163" i="65"/>
  <c r="GY120" i="65"/>
  <c r="GV391" i="65"/>
  <c r="GV370" i="65"/>
  <c r="GZ306" i="65"/>
  <c r="HA306" i="65"/>
  <c r="GY306" i="65"/>
  <c r="GY285" i="65"/>
  <c r="HA183" i="65"/>
  <c r="GZ183" i="65"/>
  <c r="GY183" i="65"/>
  <c r="GY140" i="65"/>
  <c r="HA10" i="65"/>
  <c r="GZ10" i="65"/>
  <c r="GY10" i="65"/>
  <c r="GV422" i="65"/>
  <c r="GY358" i="65"/>
  <c r="GV337" i="65"/>
  <c r="GV273" i="65"/>
  <c r="GV242" i="65"/>
  <c r="GV115" i="65"/>
  <c r="GV23" i="65"/>
  <c r="GV393" i="65"/>
  <c r="GV350" i="65"/>
  <c r="GV421" i="65"/>
  <c r="GV314" i="65"/>
  <c r="GV241" i="65"/>
  <c r="GV22" i="65"/>
  <c r="HA388" i="65"/>
  <c r="GZ388" i="65"/>
  <c r="GY388" i="65"/>
  <c r="GV340" i="65"/>
  <c r="HA203" i="65"/>
  <c r="GZ203" i="65"/>
  <c r="GY203" i="65"/>
  <c r="GV139" i="65"/>
  <c r="HA27" i="65"/>
  <c r="GZ27" i="65"/>
  <c r="GY27" i="65"/>
  <c r="GV132" i="65"/>
  <c r="GV47" i="65"/>
  <c r="HA237" i="65"/>
  <c r="GZ237" i="65"/>
  <c r="GY237" i="65"/>
  <c r="GY189" i="65"/>
  <c r="GY173" i="65"/>
  <c r="GY125" i="65"/>
  <c r="GY61" i="65"/>
  <c r="HA339" i="65"/>
  <c r="GZ339" i="65"/>
  <c r="GY339" i="65"/>
  <c r="GV231" i="65"/>
  <c r="HA191" i="65"/>
  <c r="GZ191" i="65"/>
  <c r="GY191" i="65"/>
  <c r="GV233" i="65"/>
  <c r="HA179" i="65"/>
  <c r="GZ179" i="65"/>
  <c r="GY179" i="65"/>
  <c r="GY367" i="65"/>
  <c r="GV396" i="65"/>
  <c r="HA235" i="65"/>
  <c r="GZ235" i="65"/>
  <c r="GY235" i="65"/>
  <c r="GY188" i="65"/>
  <c r="GV439" i="65"/>
  <c r="HA167" i="65"/>
  <c r="GZ167" i="65"/>
  <c r="GY167" i="65"/>
  <c r="GY296" i="65"/>
  <c r="GV223" i="65"/>
  <c r="GV116" i="65"/>
  <c r="GV253" i="65"/>
  <c r="HA275" i="65"/>
  <c r="GZ275" i="65"/>
  <c r="GY275" i="65"/>
  <c r="GY351" i="65"/>
  <c r="GV375" i="65"/>
  <c r="GV15" i="65"/>
  <c r="HA403" i="65"/>
  <c r="GZ403" i="65"/>
  <c r="GY403" i="65"/>
  <c r="HA31" i="65"/>
  <c r="GZ31" i="65"/>
  <c r="GY31" i="65"/>
  <c r="GV324" i="65"/>
  <c r="GY224" i="65"/>
  <c r="GZ334" i="65"/>
  <c r="HA334" i="65"/>
  <c r="GY334" i="65"/>
  <c r="GV238" i="65"/>
  <c r="GV365" i="65"/>
  <c r="GV417" i="65"/>
  <c r="GZ310" i="65"/>
  <c r="HA310" i="65"/>
  <c r="GY310" i="65"/>
  <c r="GV104" i="65"/>
  <c r="HA437" i="65"/>
  <c r="GZ437" i="65"/>
  <c r="GY437" i="65"/>
  <c r="HA287" i="65"/>
  <c r="GZ287" i="65"/>
  <c r="GY287" i="65"/>
  <c r="GV432" i="65"/>
  <c r="GV336" i="65"/>
  <c r="GV240" i="65"/>
  <c r="GV106" i="65"/>
  <c r="GV137" i="65"/>
  <c r="GZ262" i="65"/>
  <c r="GY262" i="65"/>
  <c r="HA262" i="65"/>
  <c r="GV99" i="65"/>
  <c r="GV381" i="65"/>
  <c r="GV317" i="65"/>
  <c r="GY204" i="65"/>
  <c r="HA119" i="65"/>
  <c r="GZ119" i="65"/>
  <c r="GY119" i="65"/>
  <c r="HA51" i="65"/>
  <c r="GZ51" i="65"/>
  <c r="GY51" i="65"/>
  <c r="HA329" i="65"/>
  <c r="GY329" i="65"/>
  <c r="GZ329" i="65"/>
  <c r="HA389" i="65"/>
  <c r="GZ389" i="65"/>
  <c r="GY389" i="65"/>
  <c r="GY325" i="65"/>
  <c r="GV257" i="65"/>
  <c r="GZ178" i="65"/>
  <c r="HA178" i="65"/>
  <c r="GY178" i="65"/>
  <c r="GV50" i="65"/>
  <c r="GV428" i="65"/>
  <c r="HA364" i="65"/>
  <c r="GZ364" i="65"/>
  <c r="GY364" i="65"/>
  <c r="HA332" i="65"/>
  <c r="GZ332" i="65"/>
  <c r="GY332" i="65"/>
  <c r="GV300" i="65"/>
  <c r="GY192" i="65"/>
  <c r="GV150" i="65"/>
  <c r="GV107" i="65"/>
  <c r="GV64" i="65"/>
  <c r="GV263" i="65"/>
  <c r="GV228" i="65"/>
  <c r="HA186" i="65"/>
  <c r="GZ186" i="65"/>
  <c r="GY186" i="65"/>
  <c r="GV122" i="65"/>
  <c r="HA58" i="65"/>
  <c r="GZ58" i="65"/>
  <c r="GY58" i="65"/>
  <c r="GV229" i="65"/>
  <c r="GY181" i="65"/>
  <c r="GV149" i="65"/>
  <c r="GV117" i="65"/>
  <c r="GV85" i="65"/>
  <c r="GV53" i="65"/>
  <c r="GV21" i="65"/>
  <c r="GV44" i="65"/>
  <c r="GV289" i="65"/>
  <c r="GV190" i="65"/>
  <c r="GY382" i="65"/>
  <c r="GV309" i="65"/>
  <c r="GV352" i="65"/>
  <c r="GV256" i="65"/>
  <c r="HA219" i="65"/>
  <c r="GZ219" i="65"/>
  <c r="GY219" i="65"/>
  <c r="GV112" i="65"/>
  <c r="GV185" i="65"/>
  <c r="GZ166" i="65"/>
  <c r="HA166" i="65"/>
  <c r="GY166" i="65"/>
  <c r="GY399" i="65"/>
  <c r="GV335" i="65"/>
  <c r="HA199" i="65"/>
  <c r="GZ199" i="65"/>
  <c r="GY199" i="65"/>
  <c r="HA71" i="65"/>
  <c r="GZ71" i="65"/>
  <c r="GY71" i="65"/>
  <c r="GV404" i="65"/>
  <c r="GY292" i="65"/>
  <c r="GV244" i="65"/>
  <c r="GZ118" i="65"/>
  <c r="HA118" i="65"/>
  <c r="GY118" i="65"/>
  <c r="GY54" i="65"/>
  <c r="GZ54" i="65"/>
  <c r="HA54" i="65"/>
  <c r="HA218" i="65"/>
  <c r="GZ218" i="65"/>
  <c r="GY218" i="65"/>
  <c r="GY196" i="65"/>
  <c r="GV111" i="65"/>
  <c r="GY109" i="65"/>
  <c r="GY45" i="65"/>
  <c r="GV334" i="65"/>
  <c r="GV152" i="65"/>
  <c r="HA17" i="65"/>
  <c r="GY17" i="65"/>
  <c r="GZ17" i="65"/>
  <c r="GV429" i="65"/>
  <c r="GV172" i="65"/>
  <c r="GY374" i="65"/>
  <c r="GY104" i="65"/>
  <c r="GY330" i="65"/>
  <c r="GZ146" i="65"/>
  <c r="HA146" i="65"/>
  <c r="GY146" i="65"/>
  <c r="GY60" i="65"/>
  <c r="HA432" i="65"/>
  <c r="GY432" i="65"/>
  <c r="GZ432" i="65"/>
  <c r="GV368" i="65"/>
  <c r="GY336" i="65"/>
  <c r="GV272" i="65"/>
  <c r="HA240" i="65"/>
  <c r="GY240" i="65"/>
  <c r="GZ240" i="65"/>
  <c r="GV134" i="65"/>
  <c r="GV267" i="65"/>
  <c r="GV234" i="65"/>
  <c r="GV201" i="65"/>
  <c r="HA137" i="65"/>
  <c r="GY137" i="65"/>
  <c r="GZ137" i="65"/>
  <c r="GV73" i="65"/>
  <c r="HA291" i="65"/>
  <c r="GZ291" i="65"/>
  <c r="GY291" i="65"/>
  <c r="GV227" i="65"/>
  <c r="GY184" i="65"/>
  <c r="HA99" i="65"/>
  <c r="GZ99" i="65"/>
  <c r="GY99" i="65"/>
  <c r="HA11" i="65"/>
  <c r="GZ11" i="65"/>
  <c r="GY11" i="65"/>
  <c r="GV402" i="65"/>
  <c r="GV359" i="65"/>
  <c r="GV338" i="65"/>
  <c r="GV245" i="65"/>
  <c r="GV119" i="65"/>
  <c r="GV390" i="65"/>
  <c r="GV347" i="65"/>
  <c r="GV305" i="65"/>
  <c r="HA283" i="65"/>
  <c r="GZ283" i="65"/>
  <c r="GY283" i="65"/>
  <c r="GZ222" i="65"/>
  <c r="HA222" i="65"/>
  <c r="GY222" i="65"/>
  <c r="HA94" i="65"/>
  <c r="GZ94" i="65"/>
  <c r="GY94" i="65"/>
  <c r="GV371" i="65"/>
  <c r="GV410" i="65"/>
  <c r="HA346" i="65"/>
  <c r="GZ346" i="65"/>
  <c r="GY346" i="65"/>
  <c r="HA282" i="65"/>
  <c r="GZ282" i="65"/>
  <c r="GY282" i="65"/>
  <c r="HA257" i="65"/>
  <c r="GY257" i="65"/>
  <c r="GZ257" i="65"/>
  <c r="GV178" i="65"/>
  <c r="GV92" i="65"/>
  <c r="GV16" i="65"/>
  <c r="HA412" i="65"/>
  <c r="GZ412" i="65"/>
  <c r="GY412" i="65"/>
  <c r="GV364" i="65"/>
  <c r="GV332" i="65"/>
  <c r="GY300" i="65"/>
  <c r="GV214" i="65"/>
  <c r="GV171" i="65"/>
  <c r="GZ150" i="65"/>
  <c r="HA150" i="65"/>
  <c r="GY150" i="65"/>
  <c r="HA107" i="65"/>
  <c r="GZ107" i="65"/>
  <c r="GY107" i="65"/>
  <c r="GY64" i="65"/>
  <c r="HA263" i="65"/>
  <c r="GZ263" i="65"/>
  <c r="GY263" i="65"/>
  <c r="GY228" i="65"/>
  <c r="GV186" i="65"/>
  <c r="GV143" i="65"/>
  <c r="GV58" i="65"/>
  <c r="GY229" i="65"/>
  <c r="GV197" i="65"/>
  <c r="GY149" i="65"/>
  <c r="GY117" i="65"/>
  <c r="GY85" i="65"/>
  <c r="GY53" i="65"/>
  <c r="GY21" i="65"/>
  <c r="GV270" i="65"/>
  <c r="GY301" i="65"/>
  <c r="GZ130" i="65"/>
  <c r="HA130" i="65"/>
  <c r="GY130" i="65"/>
  <c r="GY44" i="65"/>
  <c r="GZ438" i="65"/>
  <c r="HA438" i="65"/>
  <c r="GY438" i="65"/>
  <c r="HA289" i="65"/>
  <c r="GY289" i="65"/>
  <c r="GZ289" i="65"/>
  <c r="GV382" i="65"/>
  <c r="GV373" i="65"/>
  <c r="GY309" i="65"/>
  <c r="GV19" i="65"/>
  <c r="HA352" i="65"/>
  <c r="GY352" i="65"/>
  <c r="GZ352" i="65"/>
  <c r="GY256" i="65"/>
  <c r="GV155" i="65"/>
  <c r="GY112" i="65"/>
  <c r="GV251" i="65"/>
  <c r="GV84" i="65"/>
  <c r="HA217" i="65"/>
  <c r="GY217" i="65"/>
  <c r="GZ217" i="65"/>
  <c r="HA185" i="65"/>
  <c r="GY185" i="65"/>
  <c r="GZ185" i="65"/>
  <c r="GV121" i="65"/>
  <c r="HA89" i="65"/>
  <c r="GZ89" i="65"/>
  <c r="GY89" i="65"/>
  <c r="GV25" i="65"/>
  <c r="GY398" i="65"/>
  <c r="HA281" i="65"/>
  <c r="GY281" i="65"/>
  <c r="GZ281" i="65"/>
  <c r="GZ174" i="65"/>
  <c r="HA174" i="65"/>
  <c r="GY174" i="65"/>
  <c r="HA46" i="65"/>
  <c r="GY46" i="65"/>
  <c r="GZ46" i="65"/>
  <c r="GV418" i="65"/>
  <c r="GY354" i="65"/>
  <c r="GV333" i="65"/>
  <c r="HA236" i="65"/>
  <c r="GZ236" i="65"/>
  <c r="GY236" i="65"/>
  <c r="HA151" i="65"/>
  <c r="GZ151" i="65"/>
  <c r="GY151" i="65"/>
  <c r="GY108" i="65"/>
  <c r="GY406" i="65"/>
  <c r="GY342" i="65"/>
  <c r="GV278" i="65"/>
  <c r="HA211" i="65"/>
  <c r="GZ211" i="65"/>
  <c r="GY211" i="65"/>
  <c r="HA126" i="65"/>
  <c r="GZ126" i="65"/>
  <c r="GY126" i="65"/>
  <c r="HA83" i="65"/>
  <c r="GZ83" i="65"/>
  <c r="GY83" i="65"/>
  <c r="GV361" i="65"/>
  <c r="GV318" i="65"/>
  <c r="GV405" i="65"/>
  <c r="GY383" i="65"/>
  <c r="HA319" i="65"/>
  <c r="GZ319" i="65"/>
  <c r="GY319" i="65"/>
  <c r="GV277" i="65"/>
  <c r="HA249" i="65"/>
  <c r="GY249" i="65"/>
  <c r="GZ249" i="65"/>
  <c r="GV124" i="65"/>
  <c r="GV82" i="65"/>
  <c r="GV12" i="65"/>
  <c r="HA392" i="65"/>
  <c r="GY392" i="65"/>
  <c r="GZ392" i="65"/>
  <c r="GV376" i="65"/>
  <c r="GY344" i="65"/>
  <c r="GV264" i="65"/>
  <c r="HA248" i="65"/>
  <c r="GY248" i="65"/>
  <c r="GZ248" i="65"/>
  <c r="GV208" i="65"/>
  <c r="HA187" i="65"/>
  <c r="GZ187" i="65"/>
  <c r="GY187" i="65"/>
  <c r="GV123" i="65"/>
  <c r="HA59" i="65"/>
  <c r="GZ59" i="65"/>
  <c r="GY59" i="65"/>
  <c r="GV243" i="65"/>
  <c r="GV202" i="65"/>
  <c r="GV95" i="65"/>
  <c r="GV74" i="65"/>
  <c r="GV225" i="65"/>
  <c r="HA209" i="65"/>
  <c r="GY209" i="65"/>
  <c r="GZ209" i="65"/>
  <c r="GV161" i="65"/>
  <c r="HA145" i="65"/>
  <c r="GZ145" i="65"/>
  <c r="GY145" i="65"/>
  <c r="GV97" i="65"/>
  <c r="GV81" i="65"/>
  <c r="HA33" i="65"/>
  <c r="GY33" i="65"/>
  <c r="GZ33" i="65"/>
  <c r="GY40" i="65"/>
  <c r="GY419" i="65"/>
  <c r="HA195" i="65"/>
  <c r="GZ195" i="65"/>
  <c r="GY195" i="65"/>
  <c r="HA67" i="65"/>
  <c r="GZ67" i="65"/>
  <c r="GY67" i="65"/>
  <c r="GY386" i="65"/>
  <c r="GV322" i="65"/>
  <c r="HA331" i="65"/>
  <c r="GZ331" i="65"/>
  <c r="GY331" i="65"/>
  <c r="GY13" i="65"/>
  <c r="GV18" i="65"/>
  <c r="GV387" i="65"/>
  <c r="GY345" i="65"/>
  <c r="GZ206" i="65"/>
  <c r="HA206" i="65"/>
  <c r="GY206" i="65"/>
  <c r="HA163" i="65"/>
  <c r="GZ163" i="65"/>
  <c r="GY163" i="65"/>
  <c r="HA413" i="65"/>
  <c r="GZ413" i="65"/>
  <c r="GY413" i="65"/>
  <c r="GY391" i="65"/>
  <c r="GV327" i="65"/>
  <c r="GV306" i="65"/>
  <c r="GZ226" i="65"/>
  <c r="HA226" i="65"/>
  <c r="GY226" i="65"/>
  <c r="GV183" i="65"/>
  <c r="GV55" i="65"/>
  <c r="GV10" i="65"/>
  <c r="GV379" i="65"/>
  <c r="GV358" i="65"/>
  <c r="GV294" i="65"/>
  <c r="HA273" i="65"/>
  <c r="GY273" i="65"/>
  <c r="GZ273" i="65"/>
  <c r="GZ158" i="65"/>
  <c r="HA158" i="65"/>
  <c r="GY158" i="65"/>
  <c r="HA115" i="65"/>
  <c r="GZ115" i="65"/>
  <c r="GY115" i="65"/>
  <c r="GV435" i="65"/>
  <c r="HA393" i="65"/>
  <c r="GY393" i="65"/>
  <c r="GZ393" i="65"/>
  <c r="GV9" i="65"/>
  <c r="HA421" i="65"/>
  <c r="GZ421" i="65"/>
  <c r="GY421" i="65"/>
  <c r="GV357" i="65"/>
  <c r="HA335" i="65"/>
  <c r="GZ335" i="65"/>
  <c r="GY335" i="65"/>
  <c r="GV271" i="65"/>
  <c r="HA241" i="65"/>
  <c r="GY241" i="65"/>
  <c r="GZ241" i="65"/>
  <c r="GZ114" i="65"/>
  <c r="HA114" i="65"/>
  <c r="GY114" i="65"/>
  <c r="GV71" i="65"/>
  <c r="GV420" i="65"/>
  <c r="HA404" i="65"/>
  <c r="GZ404" i="65"/>
  <c r="GY404" i="65"/>
  <c r="GV356" i="65"/>
  <c r="HA340" i="65"/>
  <c r="GZ340" i="65"/>
  <c r="GY340" i="65"/>
  <c r="GV260" i="65"/>
  <c r="GY244" i="65"/>
  <c r="GV160" i="65"/>
  <c r="HA139" i="65"/>
  <c r="GZ139" i="65"/>
  <c r="GY139" i="65"/>
  <c r="GV75" i="65"/>
  <c r="GV54" i="65"/>
  <c r="HA239" i="65"/>
  <c r="GZ239" i="65"/>
  <c r="GY239" i="65"/>
  <c r="GV218" i="65"/>
  <c r="HA154" i="65"/>
  <c r="GZ154" i="65"/>
  <c r="GY154" i="65"/>
  <c r="GY132" i="65"/>
  <c r="GV68" i="65"/>
  <c r="HA47" i="65"/>
  <c r="GZ47" i="65"/>
  <c r="GY47" i="65"/>
  <c r="GY205" i="65"/>
  <c r="GV189" i="65"/>
  <c r="GY141" i="65"/>
  <c r="GV125" i="65"/>
  <c r="GV77" i="65"/>
  <c r="GV61" i="65"/>
  <c r="GV20" i="65"/>
  <c r="GV148" i="65"/>
  <c r="GV169" i="65"/>
  <c r="GV323" i="65"/>
  <c r="GV423" i="65"/>
  <c r="HA295" i="65"/>
  <c r="GZ295" i="65"/>
  <c r="GY295" i="65"/>
  <c r="GV6" i="65"/>
  <c r="GV431" i="65"/>
  <c r="HA303" i="65"/>
  <c r="GZ303" i="65"/>
  <c r="GY303" i="65"/>
  <c r="GV252" i="65"/>
  <c r="GV79" i="65"/>
  <c r="HA353" i="65"/>
  <c r="GY353" i="65"/>
  <c r="GZ353" i="65"/>
  <c r="GV320" i="65"/>
  <c r="HA439" i="65"/>
  <c r="GZ439" i="65"/>
  <c r="GY439" i="65"/>
  <c r="GV167" i="65"/>
  <c r="GV408" i="65"/>
  <c r="HA223" i="65"/>
  <c r="GZ223" i="65"/>
  <c r="GY223" i="65"/>
  <c r="GV159" i="65"/>
  <c r="GY116" i="65"/>
  <c r="GV275" i="65"/>
  <c r="GV36" i="65"/>
  <c r="GY375" i="65"/>
  <c r="GV363" i="65"/>
  <c r="GV395" i="65"/>
  <c r="GV436" i="65"/>
  <c r="HA324" i="65"/>
  <c r="GZ324" i="65"/>
  <c r="GY324" i="65"/>
  <c r="GY152" i="65"/>
  <c r="HA429" i="65"/>
  <c r="GZ429" i="65"/>
  <c r="GY429" i="65"/>
  <c r="HA279" i="65"/>
  <c r="GZ279" i="65"/>
  <c r="GY279" i="65"/>
  <c r="GY172" i="65"/>
  <c r="GV374" i="65"/>
  <c r="GV232" i="65"/>
  <c r="GY394" i="65"/>
  <c r="GV330" i="65"/>
  <c r="GV146" i="65"/>
  <c r="HA368" i="65"/>
  <c r="GY368" i="65"/>
  <c r="GZ368" i="65"/>
  <c r="GY272" i="65"/>
  <c r="GZ134" i="65"/>
  <c r="HA134" i="65"/>
  <c r="GY134" i="65"/>
  <c r="GV70" i="65"/>
  <c r="HA267" i="65"/>
  <c r="GZ267" i="65"/>
  <c r="GY267" i="65"/>
  <c r="GV63" i="65"/>
  <c r="HA201" i="65"/>
  <c r="GY201" i="65"/>
  <c r="GZ201" i="65"/>
  <c r="HA105" i="65"/>
  <c r="GY105" i="65"/>
  <c r="GZ105" i="65"/>
  <c r="HA73" i="65"/>
  <c r="GY73" i="65"/>
  <c r="GZ73" i="65"/>
  <c r="GV32" i="65"/>
  <c r="GY366" i="65"/>
  <c r="HA227" i="65"/>
  <c r="GZ227" i="65"/>
  <c r="GY227" i="65"/>
  <c r="HA142" i="65"/>
  <c r="GZ142" i="65"/>
  <c r="GY142" i="65"/>
  <c r="GV56" i="65"/>
  <c r="GY359" i="65"/>
  <c r="GZ274" i="65"/>
  <c r="HA274" i="65"/>
  <c r="GY274" i="65"/>
  <c r="HA245" i="65"/>
  <c r="GZ245" i="65"/>
  <c r="GY245" i="65"/>
  <c r="GZ162" i="65"/>
  <c r="HA162" i="65"/>
  <c r="GY162" i="65"/>
  <c r="GV30" i="65"/>
  <c r="GV411" i="65"/>
  <c r="HA369" i="65"/>
  <c r="GY369" i="65"/>
  <c r="GZ369" i="65"/>
  <c r="HA347" i="65"/>
  <c r="GZ347" i="65"/>
  <c r="GY347" i="65"/>
  <c r="HA305" i="65"/>
  <c r="GY305" i="65"/>
  <c r="GZ305" i="65"/>
  <c r="GZ258" i="65"/>
  <c r="HA258" i="65"/>
  <c r="GY258" i="65"/>
  <c r="GV222" i="65"/>
  <c r="GV94" i="65"/>
  <c r="GY414" i="65"/>
  <c r="HA371" i="65"/>
  <c r="GZ371" i="65"/>
  <c r="GY371" i="65"/>
  <c r="GV346" i="65"/>
  <c r="GV282" i="65"/>
  <c r="GV220" i="65"/>
  <c r="GV135" i="65"/>
  <c r="GY92" i="65"/>
  <c r="GY16" i="65"/>
  <c r="GV412" i="65"/>
  <c r="GY348" i="65"/>
  <c r="GY316" i="65"/>
  <c r="GV284" i="65"/>
  <c r="GZ214" i="65"/>
  <c r="HA214" i="65"/>
  <c r="GY214" i="65"/>
  <c r="HA171" i="65"/>
  <c r="GZ171" i="65"/>
  <c r="GY171" i="65"/>
  <c r="GV128" i="65"/>
  <c r="GZ86" i="65"/>
  <c r="HA86" i="65"/>
  <c r="GY86" i="65"/>
  <c r="GV43" i="65"/>
  <c r="GY247" i="65"/>
  <c r="GV207" i="65"/>
  <c r="GV164" i="65"/>
  <c r="HA143" i="65"/>
  <c r="GZ143" i="65"/>
  <c r="GY143" i="65"/>
  <c r="GV100" i="65"/>
  <c r="GV34" i="65"/>
  <c r="GV213" i="65"/>
  <c r="GY197" i="65"/>
  <c r="GV165" i="65"/>
  <c r="GY133" i="65"/>
  <c r="GV101" i="65"/>
  <c r="GY69" i="65"/>
  <c r="GV37" i="65"/>
  <c r="GV28" i="65"/>
  <c r="GV377" i="65"/>
  <c r="GV343" i="65"/>
  <c r="HA215" i="65"/>
  <c r="GZ215" i="65"/>
  <c r="GY215" i="65"/>
  <c r="GV130" i="65"/>
  <c r="GV438" i="65"/>
  <c r="GV62" i="65"/>
  <c r="HA373" i="65"/>
  <c r="GZ373" i="65"/>
  <c r="GY373" i="65"/>
  <c r="HA103" i="65"/>
  <c r="GZ103" i="65"/>
  <c r="GY103" i="65"/>
  <c r="HA19" i="65"/>
  <c r="GZ19" i="65"/>
  <c r="GY19" i="65"/>
  <c r="GV384" i="65"/>
  <c r="GV288" i="65"/>
  <c r="GV176" i="65"/>
  <c r="HA155" i="65"/>
  <c r="GZ155" i="65"/>
  <c r="GY155" i="65"/>
  <c r="HA251" i="65"/>
  <c r="GZ251" i="65"/>
  <c r="GY251" i="65"/>
  <c r="GV127" i="65"/>
  <c r="GY84" i="65"/>
  <c r="GV217" i="65"/>
  <c r="GV153" i="65"/>
  <c r="HA121" i="65"/>
  <c r="GZ121" i="65"/>
  <c r="GY121" i="65"/>
  <c r="GV57" i="65"/>
  <c r="HA25" i="65"/>
  <c r="GY25" i="65"/>
  <c r="GZ25" i="65"/>
  <c r="GV398" i="65"/>
  <c r="GV313" i="65"/>
  <c r="GV216" i="65"/>
  <c r="GV174" i="65"/>
  <c r="GV88" i="65"/>
  <c r="GV354" i="65"/>
  <c r="GY269" i="65"/>
  <c r="GV151" i="65"/>
  <c r="GV406" i="65"/>
  <c r="GV342" i="65"/>
  <c r="GV299" i="65"/>
  <c r="GZ278" i="65"/>
  <c r="HA278" i="65"/>
  <c r="GY278" i="65"/>
  <c r="GV211" i="65"/>
  <c r="GV126" i="65"/>
  <c r="HA39" i="65"/>
  <c r="GZ39" i="65"/>
  <c r="GY39" i="65"/>
  <c r="HA361" i="65"/>
  <c r="GY361" i="65"/>
  <c r="GZ361" i="65"/>
  <c r="GV14" i="65"/>
  <c r="HA405" i="65"/>
  <c r="GZ405" i="65"/>
  <c r="GY405" i="65"/>
  <c r="GV341" i="65"/>
  <c r="GY277" i="65"/>
  <c r="GZ210" i="65"/>
  <c r="HA210" i="65"/>
  <c r="GY210" i="65"/>
  <c r="GY124" i="65"/>
  <c r="GY38" i="65"/>
  <c r="GZ38" i="65"/>
  <c r="HA38" i="65"/>
  <c r="GY12" i="65"/>
  <c r="GV440" i="65"/>
  <c r="GV392" i="65"/>
  <c r="HA360" i="65"/>
  <c r="GY360" i="65"/>
  <c r="GZ360" i="65"/>
  <c r="GV344" i="65"/>
  <c r="GV312" i="65"/>
  <c r="GY264" i="65"/>
  <c r="GV230" i="65"/>
  <c r="GY208" i="65"/>
  <c r="GV144" i="65"/>
  <c r="HA123" i="65"/>
  <c r="GZ123" i="65"/>
  <c r="GY123" i="65"/>
  <c r="GV80" i="65"/>
  <c r="HA259" i="65"/>
  <c r="GZ259" i="65"/>
  <c r="GY259" i="65"/>
  <c r="HA243" i="65"/>
  <c r="GZ243" i="65"/>
  <c r="GY243" i="65"/>
  <c r="HA138" i="65"/>
  <c r="GZ138" i="65"/>
  <c r="GY138" i="65"/>
  <c r="HA95" i="65"/>
  <c r="GZ95" i="65"/>
  <c r="GY95" i="65"/>
  <c r="HA26" i="65"/>
  <c r="GZ26" i="65"/>
  <c r="GY26" i="65"/>
  <c r="HA225" i="65"/>
  <c r="GY225" i="65"/>
  <c r="GZ225" i="65"/>
  <c r="GV177" i="65"/>
  <c r="GY161" i="65"/>
  <c r="GV113" i="65"/>
  <c r="HA97" i="65"/>
  <c r="GZ97" i="65"/>
  <c r="GY97" i="65"/>
  <c r="GV49" i="65"/>
  <c r="GV33" i="65"/>
  <c r="GV7" i="65"/>
  <c r="GV195" i="65"/>
  <c r="GV386" i="65"/>
  <c r="HA147" i="65"/>
  <c r="GZ147" i="65"/>
  <c r="GY147" i="65"/>
  <c r="GV425" i="65"/>
  <c r="GZ430" i="65"/>
  <c r="HA430" i="65"/>
  <c r="GY430" i="65"/>
  <c r="HA387" i="65"/>
  <c r="GZ387" i="65"/>
  <c r="GY387" i="65"/>
  <c r="GV246" i="65"/>
  <c r="GV206" i="65"/>
  <c r="GV78" i="65"/>
  <c r="GY434" i="65"/>
  <c r="GV413" i="65"/>
  <c r="HA349" i="65"/>
  <c r="GZ349" i="65"/>
  <c r="GY349" i="65"/>
  <c r="GY327" i="65"/>
  <c r="GY261" i="65"/>
  <c r="GV226" i="65"/>
  <c r="GZ98" i="65"/>
  <c r="HA98" i="65"/>
  <c r="GY98" i="65"/>
  <c r="HA55" i="65"/>
  <c r="GZ55" i="65"/>
  <c r="GY55" i="65"/>
  <c r="HA401" i="65"/>
  <c r="GY401" i="65"/>
  <c r="GZ401" i="65"/>
  <c r="HA379" i="65"/>
  <c r="GZ379" i="65"/>
  <c r="GY379" i="65"/>
  <c r="GV315" i="65"/>
  <c r="GZ294" i="65"/>
  <c r="HA294" i="65"/>
  <c r="GY294" i="65"/>
  <c r="GV200" i="65"/>
  <c r="GV158" i="65"/>
  <c r="HA435" i="65"/>
  <c r="GZ435" i="65"/>
  <c r="GY435" i="65"/>
  <c r="GV307" i="65"/>
  <c r="HA9" i="65"/>
  <c r="GY9" i="65"/>
  <c r="GZ9" i="65"/>
  <c r="GY378" i="65"/>
  <c r="HA357" i="65"/>
  <c r="GZ357" i="65"/>
  <c r="GY357" i="65"/>
  <c r="GV293" i="65"/>
  <c r="HA271" i="65"/>
  <c r="GZ271" i="65"/>
  <c r="GY271" i="65"/>
  <c r="GV156" i="65"/>
  <c r="GV114" i="65"/>
  <c r="GV8" i="65"/>
  <c r="GY420" i="65"/>
  <c r="GV372" i="65"/>
  <c r="HA356" i="65"/>
  <c r="GZ356" i="65"/>
  <c r="GY356" i="65"/>
  <c r="GV276" i="65"/>
  <c r="GY260" i="65"/>
  <c r="GV182" i="65"/>
  <c r="GY160" i="65"/>
  <c r="GV96" i="65"/>
  <c r="HA75" i="65"/>
  <c r="GZ75" i="65"/>
  <c r="GY75" i="65"/>
  <c r="GV255" i="65"/>
  <c r="GV239" i="65"/>
  <c r="HA175" i="65"/>
  <c r="GZ175" i="65"/>
  <c r="GY175" i="65"/>
  <c r="GV154" i="65"/>
  <c r="HA90" i="65"/>
  <c r="GZ90" i="65"/>
  <c r="GY90" i="65"/>
  <c r="GY68" i="65"/>
  <c r="GV221" i="65"/>
  <c r="GV205" i="65"/>
  <c r="GV157" i="65"/>
  <c r="GV141" i="65"/>
  <c r="GV93" i="65"/>
  <c r="GY77" i="65"/>
  <c r="GV29" i="65"/>
  <c r="GY20" i="65"/>
  <c r="GY148" i="65"/>
  <c r="HA169" i="65"/>
  <c r="GY169" i="65"/>
  <c r="GZ169" i="65"/>
  <c r="GV409" i="65"/>
  <c r="HA323" i="65"/>
  <c r="GZ323" i="65"/>
  <c r="GY323" i="65"/>
  <c r="GY423" i="65"/>
  <c r="GV295" i="65"/>
  <c r="GZ6" i="65"/>
  <c r="HA6" i="65"/>
  <c r="GY6" i="65"/>
  <c r="HA431" i="65"/>
  <c r="GZ431" i="65"/>
  <c r="GY431" i="65"/>
  <c r="GV303" i="65"/>
  <c r="HA380" i="65"/>
  <c r="GZ380" i="65"/>
  <c r="GY380" i="65"/>
  <c r="GV268" i="65"/>
  <c r="GY252" i="65"/>
  <c r="HA79" i="65"/>
  <c r="GZ79" i="65"/>
  <c r="GY79" i="65"/>
  <c r="GV353" i="65"/>
  <c r="GV416" i="65"/>
  <c r="GY320" i="65"/>
  <c r="HA311" i="65"/>
  <c r="GZ311" i="65"/>
  <c r="GY311" i="65"/>
  <c r="GY424" i="65"/>
  <c r="HA408" i="65"/>
  <c r="GY408" i="65"/>
  <c r="GZ408" i="65"/>
  <c r="GV280" i="65"/>
  <c r="HA159" i="65"/>
  <c r="GZ159" i="65"/>
  <c r="GY159" i="65"/>
  <c r="GV308" i="65"/>
  <c r="GY36" i="65"/>
  <c r="GV212" i="65"/>
  <c r="HA363" i="65"/>
  <c r="GZ363" i="65"/>
  <c r="GY363" i="65"/>
  <c r="HA395" i="65"/>
  <c r="GZ395" i="65"/>
  <c r="GY395" i="65"/>
  <c r="GV72" i="65"/>
  <c r="HA436" i="65"/>
  <c r="GZ436" i="65"/>
  <c r="GY436" i="65"/>
  <c r="GY238" i="65"/>
  <c r="HA365" i="65"/>
  <c r="GZ365" i="65"/>
  <c r="GY365" i="65"/>
  <c r="GV279" i="65"/>
  <c r="HA417" i="65"/>
  <c r="GY417" i="65"/>
  <c r="GZ417" i="65"/>
  <c r="GV310" i="65"/>
  <c r="GY232" i="65"/>
  <c r="GV437" i="65"/>
  <c r="GV394" i="65"/>
  <c r="GV287" i="65"/>
  <c r="GV400" i="65"/>
  <c r="GV304" i="65"/>
  <c r="GV198" i="65"/>
  <c r="GV91" i="65"/>
  <c r="GY70" i="65"/>
  <c r="GZ70" i="65"/>
  <c r="HA70" i="65"/>
  <c r="HA106" i="65"/>
  <c r="GZ106" i="65"/>
  <c r="GY106" i="65"/>
  <c r="HA63" i="65"/>
  <c r="GZ63" i="65"/>
  <c r="GY63" i="65"/>
  <c r="GV105" i="65"/>
  <c r="GV41" i="65"/>
  <c r="GY32" i="65"/>
  <c r="GV366" i="65"/>
  <c r="GV262" i="65"/>
  <c r="GV142" i="65"/>
  <c r="GY56" i="65"/>
  <c r="HA381" i="65"/>
  <c r="GZ381" i="65"/>
  <c r="GY381" i="65"/>
  <c r="GY317" i="65"/>
  <c r="GV274" i="65"/>
  <c r="GV204" i="65"/>
  <c r="GV162" i="65"/>
  <c r="GV76" i="65"/>
  <c r="HA30" i="65"/>
  <c r="GY30" i="65"/>
  <c r="GZ30" i="65"/>
  <c r="HA433" i="65"/>
  <c r="GY433" i="65"/>
  <c r="GZ433" i="65"/>
  <c r="HA411" i="65"/>
  <c r="GZ411" i="65"/>
  <c r="GY411" i="65"/>
  <c r="GV369" i="65"/>
  <c r="GY326" i="65"/>
  <c r="GV258" i="65"/>
  <c r="GV136" i="65"/>
  <c r="GV51" i="65"/>
  <c r="GV414" i="65"/>
  <c r="GV329" i="65"/>
  <c r="GV389" i="65"/>
  <c r="GV325" i="65"/>
  <c r="GY220" i="65"/>
  <c r="HA135" i="65"/>
  <c r="GZ135" i="65"/>
  <c r="GY135" i="65"/>
  <c r="GZ50" i="65"/>
  <c r="GY50" i="65"/>
  <c r="HA50" i="65"/>
  <c r="GY428" i="65"/>
  <c r="GV348" i="65"/>
  <c r="GV316" i="65"/>
  <c r="GY284" i="65"/>
  <c r="GV192" i="65"/>
  <c r="GY128" i="65"/>
  <c r="GV86" i="65"/>
  <c r="HA43" i="65"/>
  <c r="GZ43" i="65"/>
  <c r="GY43" i="65"/>
  <c r="GV247" i="65"/>
  <c r="HA207" i="65"/>
  <c r="GZ207" i="65"/>
  <c r="GY207" i="65"/>
  <c r="GY164" i="65"/>
  <c r="HA122" i="65"/>
  <c r="GZ122" i="65"/>
  <c r="GY122" i="65"/>
  <c r="GY100" i="65"/>
  <c r="GZ34" i="65"/>
  <c r="GY34" i="65"/>
  <c r="HA34" i="65"/>
  <c r="GY213" i="65"/>
  <c r="GV181" i="65"/>
  <c r="GY165" i="65"/>
  <c r="GV133" i="65"/>
  <c r="GY101" i="65"/>
  <c r="GV69" i="65"/>
  <c r="GY37" i="65"/>
  <c r="GY28" i="65"/>
  <c r="HA377" i="65"/>
  <c r="GY377" i="65"/>
  <c r="GZ377" i="65"/>
  <c r="HA110" i="65"/>
  <c r="GZ110" i="65"/>
  <c r="GY110" i="65"/>
  <c r="GV407" i="65"/>
  <c r="HA343" i="65"/>
  <c r="GZ343" i="65"/>
  <c r="GY343" i="65"/>
  <c r="GV215" i="65"/>
  <c r="GZ190" i="65"/>
  <c r="HA190" i="65"/>
  <c r="GY190" i="65"/>
  <c r="HA62" i="65"/>
  <c r="GY62" i="65"/>
  <c r="GZ62" i="65"/>
  <c r="GZ286" i="65"/>
  <c r="HA286" i="65"/>
  <c r="GY286" i="65"/>
  <c r="GV415" i="65"/>
  <c r="GV265" i="65"/>
  <c r="GV103" i="65"/>
  <c r="HA384" i="65"/>
  <c r="GY384" i="65"/>
  <c r="GZ384" i="65"/>
  <c r="GY288" i="65"/>
  <c r="GV219" i="65"/>
  <c r="GY176" i="65"/>
  <c r="GV48" i="65"/>
  <c r="HA170" i="65"/>
  <c r="GZ170" i="65"/>
  <c r="GY170" i="65"/>
  <c r="HA127" i="65"/>
  <c r="GZ127" i="65"/>
  <c r="GY127" i="65"/>
  <c r="GV42" i="65"/>
  <c r="HA153" i="65"/>
  <c r="GY153" i="65"/>
  <c r="GZ153" i="65"/>
  <c r="HA57" i="65"/>
  <c r="GY57" i="65"/>
  <c r="GZ57" i="65"/>
  <c r="GV355" i="65"/>
  <c r="HA313" i="65"/>
  <c r="GY313" i="65"/>
  <c r="GZ313" i="65"/>
  <c r="GZ254" i="65"/>
  <c r="HA254" i="65"/>
  <c r="GY254" i="65"/>
  <c r="GY216" i="65"/>
  <c r="HA131" i="65"/>
  <c r="GZ131" i="65"/>
  <c r="GY131" i="65"/>
  <c r="GY88" i="65"/>
  <c r="HA397" i="65"/>
  <c r="GZ397" i="65"/>
  <c r="GY397" i="65"/>
  <c r="GZ290" i="65"/>
  <c r="HA290" i="65"/>
  <c r="GY290" i="65"/>
  <c r="GV269" i="65"/>
  <c r="GZ194" i="65"/>
  <c r="HA194" i="65"/>
  <c r="GY194" i="65"/>
  <c r="GZ66" i="65"/>
  <c r="GY66" i="65"/>
  <c r="HA66" i="65"/>
  <c r="GV427" i="65"/>
  <c r="HA385" i="65"/>
  <c r="GY385" i="65"/>
  <c r="GZ385" i="65"/>
  <c r="GY321" i="65"/>
  <c r="HA299" i="65"/>
  <c r="GZ299" i="65"/>
  <c r="GY299" i="65"/>
  <c r="GY250" i="65"/>
  <c r="GV168" i="65"/>
  <c r="GV39" i="65"/>
  <c r="HA14" i="65"/>
  <c r="GY14" i="65"/>
  <c r="GZ14" i="65"/>
  <c r="HA426" i="65"/>
  <c r="GZ426" i="65"/>
  <c r="GY426" i="65"/>
  <c r="GY362" i="65"/>
  <c r="HA341" i="65"/>
  <c r="GZ341" i="65"/>
  <c r="GY341" i="65"/>
  <c r="HA298" i="65"/>
  <c r="GZ298" i="65"/>
  <c r="GY298" i="65"/>
  <c r="GV210" i="65"/>
  <c r="GV38" i="65"/>
  <c r="GY440" i="65"/>
  <c r="GV360" i="65"/>
  <c r="HA328" i="65"/>
  <c r="GY328" i="65"/>
  <c r="GZ328" i="65"/>
  <c r="GY312" i="65"/>
  <c r="GZ230" i="65"/>
  <c r="HA230" i="65"/>
  <c r="GY230" i="65"/>
  <c r="GV166" i="65"/>
  <c r="GY144" i="65"/>
  <c r="GV102" i="65"/>
  <c r="GY80" i="65"/>
  <c r="GV35" i="65"/>
  <c r="GV259" i="65"/>
  <c r="GV180" i="65"/>
  <c r="GV138" i="65"/>
  <c r="GV52" i="65"/>
  <c r="GV26" i="65"/>
  <c r="GV193" i="65"/>
  <c r="HA177" i="65"/>
  <c r="GY177" i="65"/>
  <c r="GZ177" i="65"/>
  <c r="GV129" i="65"/>
  <c r="HA113" i="65"/>
  <c r="GZ113" i="65"/>
  <c r="GY113" i="65"/>
  <c r="GV65" i="65"/>
  <c r="HA49" i="65"/>
  <c r="GY49" i="65"/>
  <c r="GZ49" i="65"/>
  <c r="GV24" i="65"/>
  <c r="HA7" i="65"/>
  <c r="GZ7" i="65"/>
  <c r="GY7" i="65"/>
  <c r="GV297" i="65"/>
  <c r="HA87" i="65"/>
  <c r="GZ87" i="65"/>
  <c r="GY87" i="65"/>
  <c r="HA266" i="65"/>
  <c r="GZ266" i="65"/>
  <c r="GY266" i="65"/>
  <c r="GV147" i="65"/>
  <c r="GY425" i="65"/>
  <c r="GV430" i="65"/>
  <c r="GZ302" i="65"/>
  <c r="HA302" i="65"/>
  <c r="GY302" i="65"/>
  <c r="GY246" i="65"/>
  <c r="GV120" i="65"/>
  <c r="HA78" i="65"/>
  <c r="GZ78" i="65"/>
  <c r="GY78" i="65"/>
  <c r="GV434" i="65"/>
  <c r="GY370" i="65"/>
  <c r="GV349" i="65"/>
  <c r="GV285" i="65"/>
  <c r="GV261" i="65"/>
  <c r="GV140" i="65"/>
  <c r="GV98" i="65"/>
  <c r="GZ422" i="65"/>
  <c r="HA422" i="65"/>
  <c r="GY422" i="65"/>
  <c r="GV401" i="65"/>
  <c r="HA337" i="65"/>
  <c r="GY337" i="65"/>
  <c r="GZ337" i="65"/>
  <c r="HA315" i="65"/>
  <c r="GZ315" i="65"/>
  <c r="GY315" i="65"/>
  <c r="GZ242" i="65"/>
  <c r="HA242" i="65"/>
  <c r="GY242" i="65"/>
  <c r="GY200" i="65"/>
  <c r="HA23" i="65"/>
  <c r="GZ23" i="65"/>
  <c r="GY23" i="65"/>
  <c r="GY350" i="65"/>
  <c r="HA307" i="65"/>
  <c r="GZ307" i="65"/>
  <c r="GY307" i="65"/>
  <c r="GV399" i="65"/>
  <c r="GV378" i="65"/>
  <c r="HA314" i="65"/>
  <c r="GZ314" i="65"/>
  <c r="GY314" i="65"/>
  <c r="GY293" i="65"/>
  <c r="GV199" i="65"/>
  <c r="GY156" i="65"/>
  <c r="GY22" i="65"/>
  <c r="GZ22" i="65"/>
  <c r="HA22" i="65"/>
  <c r="GY8" i="65"/>
  <c r="GV388" i="65"/>
  <c r="HA372" i="65"/>
  <c r="GZ372" i="65"/>
  <c r="GY372" i="65"/>
  <c r="GV292" i="65"/>
  <c r="GY276" i="65"/>
  <c r="GV203" i="65"/>
  <c r="GZ182" i="65"/>
  <c r="HA182" i="65"/>
  <c r="GY182" i="65"/>
  <c r="GV118" i="65"/>
  <c r="GY96" i="65"/>
  <c r="GV27" i="65"/>
  <c r="HA255" i="65"/>
  <c r="GZ255" i="65"/>
  <c r="GY255" i="65"/>
  <c r="GV196" i="65"/>
  <c r="GV175" i="65"/>
  <c r="HA111" i="65"/>
  <c r="GZ111" i="65"/>
  <c r="GY111" i="65"/>
  <c r="GV90" i="65"/>
  <c r="GV237" i="65"/>
  <c r="GY221" i="65"/>
  <c r="GV173" i="65"/>
  <c r="HA157" i="65"/>
  <c r="GZ157" i="65"/>
  <c r="GY157" i="65"/>
  <c r="GV109" i="65"/>
  <c r="GY93" i="65"/>
  <c r="GV45" i="65"/>
  <c r="GY29" i="65"/>
  <c r="GV339" i="65"/>
  <c r="HA231" i="65"/>
  <c r="GZ231" i="65"/>
  <c r="GY231" i="65"/>
  <c r="GV191" i="65"/>
  <c r="HA233" i="65"/>
  <c r="GY233" i="65"/>
  <c r="GZ233" i="65"/>
  <c r="HA409" i="65"/>
  <c r="GY409" i="65"/>
  <c r="GZ409" i="65"/>
  <c r="GV179" i="65"/>
  <c r="GV367" i="65"/>
  <c r="HA396" i="65"/>
  <c r="GZ396" i="65"/>
  <c r="GY396" i="65"/>
  <c r="GV380" i="65"/>
  <c r="GY268" i="65"/>
  <c r="GV235" i="65"/>
  <c r="GV188" i="65"/>
  <c r="HA416" i="65"/>
  <c r="GY416" i="65"/>
  <c r="GZ416" i="65"/>
  <c r="GV311" i="65"/>
  <c r="GV424" i="65"/>
  <c r="GV296" i="65"/>
  <c r="GY280" i="65"/>
  <c r="GY253" i="65"/>
  <c r="GY308" i="65"/>
  <c r="GV351" i="65"/>
  <c r="GY212" i="65"/>
  <c r="HA15" i="65"/>
  <c r="GZ15" i="65"/>
  <c r="GY15" i="65"/>
  <c r="GV403" i="65"/>
  <c r="GV31" i="65"/>
  <c r="GY72" i="65"/>
  <c r="GV224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G169" i="64" l="1"/>
  <c r="J169" i="64" s="1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G189" i="64" l="1"/>
  <c r="J189" i="64" s="1"/>
  <c r="G190" i="64"/>
  <c r="J190" i="64" s="1"/>
  <c r="G180" i="64"/>
  <c r="J180" i="64" s="1"/>
  <c r="G188" i="64"/>
  <c r="J188" i="64" s="1"/>
  <c r="X188" i="64" l="1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N33" i="54"/>
  <c r="AY33" i="54" s="1"/>
  <c r="AJ33" i="54"/>
  <c r="AJ306" i="54"/>
  <c r="AN306" i="54"/>
  <c r="AN76" i="54"/>
  <c r="AO76" i="54" s="1"/>
  <c r="AJ76" i="54"/>
  <c r="AN240" i="54"/>
  <c r="AY240" i="54" s="1"/>
  <c r="AJ240" i="54"/>
  <c r="AN57" i="54"/>
  <c r="BI57" i="54" s="1"/>
  <c r="AJ57" i="54"/>
  <c r="AN193" i="54"/>
  <c r="AT193" i="54" s="1"/>
  <c r="AJ193" i="54"/>
  <c r="AN156" i="54"/>
  <c r="BI156" i="54" s="1"/>
  <c r="AJ156" i="54"/>
  <c r="AJ270" i="54"/>
  <c r="AN270" i="54"/>
  <c r="AN116" i="54"/>
  <c r="AT116" i="54" s="1"/>
  <c r="AJ116" i="54"/>
  <c r="AN292" i="54"/>
  <c r="AJ292" i="54"/>
  <c r="AN244" i="54"/>
  <c r="AO244" i="54" s="1"/>
  <c r="AJ244" i="54"/>
  <c r="AN160" i="54"/>
  <c r="BI160" i="54" s="1"/>
  <c r="AJ160" i="54"/>
  <c r="AN64" i="54"/>
  <c r="BN64" i="54" s="1"/>
  <c r="AJ64" i="54"/>
  <c r="AN295" i="54"/>
  <c r="AJ295" i="54"/>
  <c r="AJ247" i="54"/>
  <c r="AN247" i="54"/>
  <c r="AY247" i="54" s="1"/>
  <c r="AN165" i="54"/>
  <c r="AO165" i="54" s="1"/>
  <c r="AJ165" i="54"/>
  <c r="AN69" i="54"/>
  <c r="AY69" i="54" s="1"/>
  <c r="AJ69" i="54"/>
  <c r="AJ203" i="54"/>
  <c r="AN203" i="54"/>
  <c r="AO203" i="54" s="1"/>
  <c r="AJ155" i="54"/>
  <c r="AN155" i="54"/>
  <c r="BI155" i="54" s="1"/>
  <c r="AJ107" i="54"/>
  <c r="AN107" i="54"/>
  <c r="AY107" i="54" s="1"/>
  <c r="AJ59" i="54"/>
  <c r="AN59" i="54"/>
  <c r="AT59" i="54" s="1"/>
  <c r="AJ234" i="54"/>
  <c r="AN234" i="54"/>
  <c r="AO234" i="54" s="1"/>
  <c r="AJ186" i="54"/>
  <c r="AN186" i="54"/>
  <c r="AO186" i="54" s="1"/>
  <c r="AJ138" i="54"/>
  <c r="AN138" i="54"/>
  <c r="AO138" i="54" s="1"/>
  <c r="AJ90" i="54"/>
  <c r="AN90" i="54"/>
  <c r="AY90" i="54" s="1"/>
  <c r="AJ58" i="54"/>
  <c r="AN58" i="54"/>
  <c r="AO58" i="54" s="1"/>
  <c r="AJ10" i="54"/>
  <c r="AN10" i="54"/>
  <c r="AY10" i="54" s="1"/>
  <c r="AJ317" i="54"/>
  <c r="AN317" i="54"/>
  <c r="AN253" i="54"/>
  <c r="AO253" i="54" s="1"/>
  <c r="AJ253" i="54"/>
  <c r="AN145" i="54"/>
  <c r="BD145" i="54" s="1"/>
  <c r="AJ145" i="54"/>
  <c r="AJ290" i="54"/>
  <c r="AN290" i="54"/>
  <c r="AN220" i="54"/>
  <c r="BD220" i="54" s="1"/>
  <c r="AJ220" i="54"/>
  <c r="AN124" i="54"/>
  <c r="BD124" i="54" s="1"/>
  <c r="AJ124" i="54"/>
  <c r="AN60" i="54"/>
  <c r="AT60" i="54" s="1"/>
  <c r="AJ60" i="54"/>
  <c r="AJ297" i="54"/>
  <c r="AN297" i="54"/>
  <c r="AN265" i="54"/>
  <c r="AJ265" i="54"/>
  <c r="AN229" i="54"/>
  <c r="AY229" i="54" s="1"/>
  <c r="AJ229" i="54"/>
  <c r="AN169" i="54"/>
  <c r="AT169" i="54" s="1"/>
  <c r="AJ169" i="54"/>
  <c r="AN105" i="54"/>
  <c r="AO105" i="54" s="1"/>
  <c r="AJ105" i="54"/>
  <c r="AN41" i="54"/>
  <c r="BI41" i="54" s="1"/>
  <c r="AJ41" i="54"/>
  <c r="AN261" i="54"/>
  <c r="BI261" i="54" s="1"/>
  <c r="AJ261" i="54"/>
  <c r="AN161" i="54"/>
  <c r="BN161" i="54" s="1"/>
  <c r="AJ161" i="54"/>
  <c r="AN49" i="54"/>
  <c r="BI49" i="54" s="1"/>
  <c r="AJ49" i="54"/>
  <c r="AJ314" i="54"/>
  <c r="AN314" i="54"/>
  <c r="AJ250" i="54"/>
  <c r="AN250" i="54"/>
  <c r="AY250" i="54" s="1"/>
  <c r="AJ294" i="54"/>
  <c r="AN294" i="54"/>
  <c r="AJ262" i="54"/>
  <c r="AN262" i="54"/>
  <c r="AN225" i="54"/>
  <c r="AY225" i="54" s="1"/>
  <c r="AJ225" i="54"/>
  <c r="AN164" i="54"/>
  <c r="AT164" i="54" s="1"/>
  <c r="AJ164" i="54"/>
  <c r="AN100" i="54"/>
  <c r="AT100" i="54" s="1"/>
  <c r="AJ100" i="54"/>
  <c r="AN36" i="54"/>
  <c r="BI36" i="54" s="1"/>
  <c r="AJ36" i="54"/>
  <c r="AN320" i="54"/>
  <c r="AJ320" i="54"/>
  <c r="AN304" i="54"/>
  <c r="AJ304" i="54"/>
  <c r="AN288" i="54"/>
  <c r="AJ288" i="54"/>
  <c r="AN272" i="54"/>
  <c r="AJ272" i="54"/>
  <c r="AN256" i="54"/>
  <c r="AO256" i="54" s="1"/>
  <c r="AJ256" i="54"/>
  <c r="AJ239" i="54"/>
  <c r="AN239" i="54"/>
  <c r="BD239" i="54" s="1"/>
  <c r="AN216" i="54"/>
  <c r="BI216" i="54" s="1"/>
  <c r="AJ216" i="54"/>
  <c r="AN184" i="54"/>
  <c r="AT184" i="54" s="1"/>
  <c r="AJ184" i="54"/>
  <c r="AN152" i="54"/>
  <c r="AY152" i="54" s="1"/>
  <c r="AJ152" i="54"/>
  <c r="AN120" i="54"/>
  <c r="AO120" i="54" s="1"/>
  <c r="AJ120" i="54"/>
  <c r="AN88" i="54"/>
  <c r="BI88" i="54" s="1"/>
  <c r="AJ88" i="54"/>
  <c r="AN56" i="54"/>
  <c r="AO56" i="54" s="1"/>
  <c r="AJ56" i="54"/>
  <c r="AN24" i="54"/>
  <c r="AT24" i="54" s="1"/>
  <c r="AJ24" i="54"/>
  <c r="AN323" i="54"/>
  <c r="AJ323" i="54"/>
  <c r="AN307" i="54"/>
  <c r="AJ307" i="54"/>
  <c r="AJ291" i="54"/>
  <c r="AN291" i="54"/>
  <c r="AJ275" i="54"/>
  <c r="AN275" i="54"/>
  <c r="AJ259" i="54"/>
  <c r="AN259" i="54"/>
  <c r="AO259" i="54" s="1"/>
  <c r="AJ243" i="54"/>
  <c r="AN243" i="54"/>
  <c r="BN243" i="54" s="1"/>
  <c r="AN221" i="54"/>
  <c r="BD221" i="54" s="1"/>
  <c r="AJ221" i="54"/>
  <c r="AN189" i="54"/>
  <c r="BN189" i="54" s="1"/>
  <c r="AJ189" i="54"/>
  <c r="AN157" i="54"/>
  <c r="AY157" i="54" s="1"/>
  <c r="AJ157" i="54"/>
  <c r="AN125" i="54"/>
  <c r="BN125" i="54" s="1"/>
  <c r="AJ125" i="54"/>
  <c r="AN93" i="54"/>
  <c r="AT93" i="54" s="1"/>
  <c r="AJ93" i="54"/>
  <c r="AN61" i="54"/>
  <c r="BD61" i="54" s="1"/>
  <c r="AJ61" i="54"/>
  <c r="AN29" i="54"/>
  <c r="AT29" i="54" s="1"/>
  <c r="AJ29" i="54"/>
  <c r="AJ215" i="54"/>
  <c r="AN215" i="54"/>
  <c r="AO215" i="54" s="1"/>
  <c r="AJ199" i="54"/>
  <c r="AN199" i="54"/>
  <c r="BD199" i="54" s="1"/>
  <c r="AJ183" i="54"/>
  <c r="AN183" i="54"/>
  <c r="AT183" i="54" s="1"/>
  <c r="AJ167" i="54"/>
  <c r="AN167" i="54"/>
  <c r="AT167" i="54" s="1"/>
  <c r="AJ151" i="54"/>
  <c r="AN151" i="54"/>
  <c r="BN151" i="54" s="1"/>
  <c r="AJ135" i="54"/>
  <c r="AN135" i="54"/>
  <c r="AY135" i="54" s="1"/>
  <c r="AJ119" i="54"/>
  <c r="AN119" i="54"/>
  <c r="AO119" i="54" s="1"/>
  <c r="AJ103" i="54"/>
  <c r="AN103" i="54"/>
  <c r="AT103" i="54" s="1"/>
  <c r="AJ87" i="54"/>
  <c r="AN87" i="54"/>
  <c r="AY87" i="54" s="1"/>
  <c r="AJ71" i="54"/>
  <c r="AN71" i="54"/>
  <c r="BD71" i="54" s="1"/>
  <c r="AJ55" i="54"/>
  <c r="AN55" i="54"/>
  <c r="AO55" i="54" s="1"/>
  <c r="AJ39" i="54"/>
  <c r="AN39" i="54"/>
  <c r="AO39" i="54" s="1"/>
  <c r="AJ23" i="54"/>
  <c r="AN23" i="54"/>
  <c r="BD23" i="54" s="1"/>
  <c r="AN7" i="54"/>
  <c r="AY7" i="54" s="1"/>
  <c r="AJ7" i="54"/>
  <c r="AJ230" i="54"/>
  <c r="AN230" i="54"/>
  <c r="AY230" i="54" s="1"/>
  <c r="AJ214" i="54"/>
  <c r="AN214" i="54"/>
  <c r="AY214" i="54" s="1"/>
  <c r="AJ198" i="54"/>
  <c r="AN198" i="54"/>
  <c r="AT198" i="54" s="1"/>
  <c r="AJ182" i="54"/>
  <c r="AN182" i="54"/>
  <c r="BD182" i="54" s="1"/>
  <c r="AJ166" i="54"/>
  <c r="AN166" i="54"/>
  <c r="BN166" i="54" s="1"/>
  <c r="AJ150" i="54"/>
  <c r="AN150" i="54"/>
  <c r="BD150" i="54" s="1"/>
  <c r="AJ134" i="54"/>
  <c r="AN134" i="54"/>
  <c r="AO134" i="54" s="1"/>
  <c r="AJ118" i="54"/>
  <c r="AN118" i="54"/>
  <c r="AO118" i="54" s="1"/>
  <c r="AJ102" i="54"/>
  <c r="AN102" i="54"/>
  <c r="AT102" i="54" s="1"/>
  <c r="AJ86" i="54"/>
  <c r="AN86" i="54"/>
  <c r="BI86" i="54" s="1"/>
  <c r="AJ70" i="54"/>
  <c r="AN70" i="54"/>
  <c r="AY70" i="54" s="1"/>
  <c r="AJ54" i="54"/>
  <c r="AN54" i="54"/>
  <c r="AO54" i="54" s="1"/>
  <c r="AJ38" i="54"/>
  <c r="AN38" i="54"/>
  <c r="AO38" i="54" s="1"/>
  <c r="AJ22" i="54"/>
  <c r="AN22" i="54"/>
  <c r="AY22" i="54" s="1"/>
  <c r="AN6" i="54"/>
  <c r="AO6" i="54" s="1"/>
  <c r="AJ6" i="54"/>
  <c r="AN269" i="54"/>
  <c r="AJ269" i="54"/>
  <c r="AN140" i="54"/>
  <c r="BN140" i="54" s="1"/>
  <c r="AJ140" i="54"/>
  <c r="AN273" i="54"/>
  <c r="AJ273" i="54"/>
  <c r="AN185" i="54"/>
  <c r="BN185" i="54" s="1"/>
  <c r="AJ185" i="54"/>
  <c r="AN277" i="54"/>
  <c r="AJ277" i="54"/>
  <c r="AN236" i="54"/>
  <c r="AO236" i="54" s="1"/>
  <c r="AJ236" i="54"/>
  <c r="AN52" i="54"/>
  <c r="AT52" i="54" s="1"/>
  <c r="AJ52" i="54"/>
  <c r="AN324" i="54"/>
  <c r="AJ324" i="54"/>
  <c r="AN260" i="54"/>
  <c r="AO260" i="54" s="1"/>
  <c r="AJ260" i="54"/>
  <c r="AN192" i="54"/>
  <c r="AT192" i="54" s="1"/>
  <c r="AJ192" i="54"/>
  <c r="AN96" i="54"/>
  <c r="BD96" i="54" s="1"/>
  <c r="AJ96" i="54"/>
  <c r="AJ279" i="54"/>
  <c r="AN279" i="54"/>
  <c r="AJ227" i="54"/>
  <c r="AN227" i="54"/>
  <c r="AT227" i="54" s="1"/>
  <c r="AN133" i="54"/>
  <c r="BD133" i="54" s="1"/>
  <c r="AJ133" i="54"/>
  <c r="AN37" i="54"/>
  <c r="BD37" i="54" s="1"/>
  <c r="AJ37" i="54"/>
  <c r="AJ187" i="54"/>
  <c r="AN187" i="54"/>
  <c r="AY187" i="54" s="1"/>
  <c r="AJ123" i="54"/>
  <c r="AN123" i="54"/>
  <c r="AY123" i="54" s="1"/>
  <c r="AJ75" i="54"/>
  <c r="AN75" i="54"/>
  <c r="AT75" i="54" s="1"/>
  <c r="AJ43" i="54"/>
  <c r="AN43" i="54"/>
  <c r="BD43" i="54" s="1"/>
  <c r="AJ11" i="54"/>
  <c r="AN11" i="54"/>
  <c r="AY11" i="54" s="1"/>
  <c r="AJ202" i="54"/>
  <c r="AN202" i="54"/>
  <c r="BD202" i="54" s="1"/>
  <c r="AJ154" i="54"/>
  <c r="AN154" i="54"/>
  <c r="AT154" i="54" s="1"/>
  <c r="AJ106" i="54"/>
  <c r="AN106" i="54"/>
  <c r="BN106" i="54" s="1"/>
  <c r="AJ42" i="54"/>
  <c r="AN42" i="54"/>
  <c r="BN42" i="54" s="1"/>
  <c r="AJ301" i="54"/>
  <c r="AN301" i="54"/>
  <c r="AJ235" i="54"/>
  <c r="AN235" i="54"/>
  <c r="AY235" i="54" s="1"/>
  <c r="AN113" i="54"/>
  <c r="BI113" i="54" s="1"/>
  <c r="AJ113" i="54"/>
  <c r="AJ274" i="54"/>
  <c r="AN274" i="54"/>
  <c r="AN188" i="54"/>
  <c r="AT188" i="54" s="1"/>
  <c r="AJ188" i="54"/>
  <c r="AN108" i="54"/>
  <c r="BN108" i="54" s="1"/>
  <c r="AJ108" i="54"/>
  <c r="AN44" i="54"/>
  <c r="AT44" i="54" s="1"/>
  <c r="AJ44" i="54"/>
  <c r="AJ321" i="54"/>
  <c r="AN321" i="54"/>
  <c r="AN289" i="54"/>
  <c r="AJ289" i="54"/>
  <c r="AN257" i="54"/>
  <c r="AO257" i="54" s="1"/>
  <c r="AJ257" i="54"/>
  <c r="AN217" i="54"/>
  <c r="AO217" i="54" s="1"/>
  <c r="AJ217" i="54"/>
  <c r="AN153" i="54"/>
  <c r="BN153" i="54" s="1"/>
  <c r="AJ153" i="54"/>
  <c r="AN89" i="54"/>
  <c r="BD89" i="54" s="1"/>
  <c r="AJ89" i="54"/>
  <c r="AN25" i="54"/>
  <c r="AT25" i="54" s="1"/>
  <c r="AJ25" i="54"/>
  <c r="AJ309" i="54"/>
  <c r="AN309" i="54"/>
  <c r="AN245" i="54"/>
  <c r="AT245" i="54" s="1"/>
  <c r="AJ245" i="54"/>
  <c r="AN129" i="54"/>
  <c r="BN129" i="54" s="1"/>
  <c r="AJ129" i="54"/>
  <c r="AN17" i="54"/>
  <c r="AO17" i="54" s="1"/>
  <c r="AJ17" i="54"/>
  <c r="AJ298" i="54"/>
  <c r="AN298" i="54"/>
  <c r="AJ231" i="54"/>
  <c r="AN231" i="54"/>
  <c r="AT231" i="54" s="1"/>
  <c r="AJ318" i="54"/>
  <c r="AN318" i="54"/>
  <c r="AJ286" i="54"/>
  <c r="AN286" i="54"/>
  <c r="AJ254" i="54"/>
  <c r="AN254" i="54"/>
  <c r="AO254" i="54" s="1"/>
  <c r="AN212" i="54"/>
  <c r="AO212" i="54" s="1"/>
  <c r="AJ212" i="54"/>
  <c r="AN148" i="54"/>
  <c r="AT148" i="54" s="1"/>
  <c r="AJ148" i="54"/>
  <c r="AN84" i="54"/>
  <c r="AT84" i="54" s="1"/>
  <c r="AJ84" i="54"/>
  <c r="AN20" i="54"/>
  <c r="AY20" i="54" s="1"/>
  <c r="AJ20" i="54"/>
  <c r="AN316" i="54"/>
  <c r="AJ316" i="54"/>
  <c r="AN300" i="54"/>
  <c r="AJ300" i="54"/>
  <c r="AN284" i="54"/>
  <c r="AJ284" i="54"/>
  <c r="AN268" i="54"/>
  <c r="AJ268" i="54"/>
  <c r="AN252" i="54"/>
  <c r="AO252" i="54" s="1"/>
  <c r="AJ252" i="54"/>
  <c r="AN233" i="54"/>
  <c r="AY233" i="54" s="1"/>
  <c r="AJ233" i="54"/>
  <c r="AN208" i="54"/>
  <c r="AT208" i="54" s="1"/>
  <c r="AJ208" i="54"/>
  <c r="AN176" i="54"/>
  <c r="AY176" i="54" s="1"/>
  <c r="AJ176" i="54"/>
  <c r="AN144" i="54"/>
  <c r="AY144" i="54" s="1"/>
  <c r="AJ144" i="54"/>
  <c r="AN112" i="54"/>
  <c r="BD112" i="54" s="1"/>
  <c r="AJ112" i="54"/>
  <c r="AN80" i="54"/>
  <c r="AO80" i="54" s="1"/>
  <c r="AJ80" i="54"/>
  <c r="AN48" i="54"/>
  <c r="BN48" i="54" s="1"/>
  <c r="AJ48" i="54"/>
  <c r="AN16" i="54"/>
  <c r="AO16" i="54" s="1"/>
  <c r="AJ16" i="54"/>
  <c r="AN319" i="54"/>
  <c r="AJ319" i="54"/>
  <c r="AN303" i="54"/>
  <c r="AJ303" i="54"/>
  <c r="AJ287" i="54"/>
  <c r="AN287" i="54"/>
  <c r="AJ271" i="54"/>
  <c r="AN271" i="54"/>
  <c r="AJ255" i="54"/>
  <c r="AN255" i="54"/>
  <c r="BD255" i="54" s="1"/>
  <c r="AN237" i="54"/>
  <c r="AO237" i="54" s="1"/>
  <c r="AJ237" i="54"/>
  <c r="AN213" i="54"/>
  <c r="BI213" i="54" s="1"/>
  <c r="AJ213" i="54"/>
  <c r="AN181" i="54"/>
  <c r="AY181" i="54" s="1"/>
  <c r="AJ181" i="54"/>
  <c r="AN149" i="54"/>
  <c r="AO149" i="54" s="1"/>
  <c r="AJ149" i="54"/>
  <c r="AN117" i="54"/>
  <c r="AT117" i="54" s="1"/>
  <c r="AJ117" i="54"/>
  <c r="AN85" i="54"/>
  <c r="AY85" i="54" s="1"/>
  <c r="AJ85" i="54"/>
  <c r="AN53" i="54"/>
  <c r="AO53" i="54" s="1"/>
  <c r="AJ53" i="54"/>
  <c r="AN21" i="54"/>
  <c r="BI21" i="54" s="1"/>
  <c r="AJ21" i="54"/>
  <c r="AJ211" i="54"/>
  <c r="AN211" i="54"/>
  <c r="AT211" i="54" s="1"/>
  <c r="AJ195" i="54"/>
  <c r="AN195" i="54"/>
  <c r="AY195" i="54" s="1"/>
  <c r="AJ179" i="54"/>
  <c r="AN179" i="54"/>
  <c r="AY179" i="54" s="1"/>
  <c r="AJ163" i="54"/>
  <c r="AN163" i="54"/>
  <c r="AT163" i="54" s="1"/>
  <c r="AJ147" i="54"/>
  <c r="AN147" i="54"/>
  <c r="AT147" i="54" s="1"/>
  <c r="AJ131" i="54"/>
  <c r="AN131" i="54"/>
  <c r="AO131" i="54" s="1"/>
  <c r="AJ115" i="54"/>
  <c r="AN115" i="54"/>
  <c r="AT115" i="54" s="1"/>
  <c r="AJ99" i="54"/>
  <c r="AN99" i="54"/>
  <c r="AO99" i="54" s="1"/>
  <c r="AJ83" i="54"/>
  <c r="AN83" i="54"/>
  <c r="AO83" i="54" s="1"/>
  <c r="AJ67" i="54"/>
  <c r="AN67" i="54"/>
  <c r="BD67" i="54" s="1"/>
  <c r="AJ51" i="54"/>
  <c r="AN51" i="54"/>
  <c r="AO51" i="54" s="1"/>
  <c r="AJ35" i="54"/>
  <c r="AN35" i="54"/>
  <c r="AY35" i="54" s="1"/>
  <c r="AJ19" i="54"/>
  <c r="AN19" i="54"/>
  <c r="AO19" i="54" s="1"/>
  <c r="AJ242" i="54"/>
  <c r="AN242" i="54"/>
  <c r="BD242" i="54" s="1"/>
  <c r="AJ226" i="54"/>
  <c r="AN226" i="54"/>
  <c r="AY226" i="54" s="1"/>
  <c r="AJ210" i="54"/>
  <c r="AN210" i="54"/>
  <c r="AT210" i="54" s="1"/>
  <c r="AJ194" i="54"/>
  <c r="AN194" i="54"/>
  <c r="BI194" i="54" s="1"/>
  <c r="AJ178" i="54"/>
  <c r="AN178" i="54"/>
  <c r="AY178" i="54" s="1"/>
  <c r="AJ162" i="54"/>
  <c r="AN162" i="54"/>
  <c r="AY162" i="54" s="1"/>
  <c r="AJ146" i="54"/>
  <c r="AN146" i="54"/>
  <c r="BD146" i="54" s="1"/>
  <c r="AJ130" i="54"/>
  <c r="AN130" i="54"/>
  <c r="AO130" i="54" s="1"/>
  <c r="AJ114" i="54"/>
  <c r="AN114" i="54"/>
  <c r="BN114" i="54" s="1"/>
  <c r="AJ98" i="54"/>
  <c r="AN98" i="54"/>
  <c r="BI98" i="54" s="1"/>
  <c r="AJ82" i="54"/>
  <c r="AN82" i="54"/>
  <c r="BI82" i="54" s="1"/>
  <c r="AJ66" i="54"/>
  <c r="AN66" i="54"/>
  <c r="AO66" i="54" s="1"/>
  <c r="AJ50" i="54"/>
  <c r="AN50" i="54"/>
  <c r="AY50" i="54" s="1"/>
  <c r="AJ34" i="54"/>
  <c r="AN34" i="54"/>
  <c r="AO34" i="54" s="1"/>
  <c r="AJ18" i="54"/>
  <c r="AN18" i="54"/>
  <c r="BI18" i="54" s="1"/>
  <c r="AN177" i="54"/>
  <c r="AO177" i="54" s="1"/>
  <c r="AJ177" i="54"/>
  <c r="AN241" i="54"/>
  <c r="BI241" i="54" s="1"/>
  <c r="AJ241" i="54"/>
  <c r="AN12" i="54"/>
  <c r="BN12" i="54" s="1"/>
  <c r="AJ12" i="54"/>
  <c r="AJ305" i="54"/>
  <c r="AN305" i="54"/>
  <c r="AN121" i="54"/>
  <c r="AO121" i="54" s="1"/>
  <c r="AJ121" i="54"/>
  <c r="AN65" i="54"/>
  <c r="BN65" i="54" s="1"/>
  <c r="AJ65" i="54"/>
  <c r="AJ266" i="54"/>
  <c r="AN266" i="54"/>
  <c r="AJ302" i="54"/>
  <c r="AN302" i="54"/>
  <c r="AN180" i="54"/>
  <c r="AO180" i="54" s="1"/>
  <c r="AJ180" i="54"/>
  <c r="AN308" i="54"/>
  <c r="AJ308" i="54"/>
  <c r="AN276" i="54"/>
  <c r="AJ276" i="54"/>
  <c r="AJ223" i="54"/>
  <c r="AN223" i="54"/>
  <c r="BI223" i="54" s="1"/>
  <c r="AN128" i="54"/>
  <c r="AT128" i="54" s="1"/>
  <c r="AJ128" i="54"/>
  <c r="AN32" i="54"/>
  <c r="BI32" i="54" s="1"/>
  <c r="AJ32" i="54"/>
  <c r="AN311" i="54"/>
  <c r="AJ311" i="54"/>
  <c r="AJ263" i="54"/>
  <c r="AN263" i="54"/>
  <c r="AN197" i="54"/>
  <c r="BN197" i="54" s="1"/>
  <c r="AJ197" i="54"/>
  <c r="AN101" i="54"/>
  <c r="BN101" i="54" s="1"/>
  <c r="AJ101" i="54"/>
  <c r="AJ219" i="54"/>
  <c r="AN219" i="54"/>
  <c r="BN219" i="54" s="1"/>
  <c r="AJ171" i="54"/>
  <c r="AN171" i="54"/>
  <c r="BI171" i="54" s="1"/>
  <c r="AJ139" i="54"/>
  <c r="AN139" i="54"/>
  <c r="AO139" i="54" s="1"/>
  <c r="AJ91" i="54"/>
  <c r="AN91" i="54"/>
  <c r="BN91" i="54" s="1"/>
  <c r="AJ27" i="54"/>
  <c r="AN27" i="54"/>
  <c r="AY27" i="54" s="1"/>
  <c r="AJ218" i="54"/>
  <c r="AN218" i="54"/>
  <c r="AO218" i="54" s="1"/>
  <c r="AJ170" i="54"/>
  <c r="AN170" i="54"/>
  <c r="AY170" i="54" s="1"/>
  <c r="AJ122" i="54"/>
  <c r="AN122" i="54"/>
  <c r="AO122" i="54" s="1"/>
  <c r="AJ74" i="54"/>
  <c r="AN74" i="54"/>
  <c r="BI74" i="54" s="1"/>
  <c r="AJ26" i="54"/>
  <c r="AN26" i="54"/>
  <c r="AO26" i="54" s="1"/>
  <c r="AN285" i="54"/>
  <c r="AJ285" i="54"/>
  <c r="AN209" i="54"/>
  <c r="AT209" i="54" s="1"/>
  <c r="AJ209" i="54"/>
  <c r="AN81" i="54"/>
  <c r="BI81" i="54" s="1"/>
  <c r="AJ81" i="54"/>
  <c r="AJ322" i="54"/>
  <c r="AN322" i="54"/>
  <c r="AJ258" i="54"/>
  <c r="AN258" i="54"/>
  <c r="AO258" i="54" s="1"/>
  <c r="AN172" i="54"/>
  <c r="BI172" i="54" s="1"/>
  <c r="AJ172" i="54"/>
  <c r="AN92" i="54"/>
  <c r="BD92" i="54" s="1"/>
  <c r="AJ92" i="54"/>
  <c r="AN28" i="54"/>
  <c r="AT28" i="54" s="1"/>
  <c r="AJ28" i="54"/>
  <c r="AJ313" i="54"/>
  <c r="AN313" i="54"/>
  <c r="AN281" i="54"/>
  <c r="AJ281" i="54"/>
  <c r="AN249" i="54"/>
  <c r="BN249" i="54" s="1"/>
  <c r="AJ249" i="54"/>
  <c r="AN201" i="54"/>
  <c r="AO201" i="54" s="1"/>
  <c r="AJ201" i="54"/>
  <c r="AN137" i="54"/>
  <c r="BD137" i="54" s="1"/>
  <c r="AJ137" i="54"/>
  <c r="AN73" i="54"/>
  <c r="AT73" i="54" s="1"/>
  <c r="AJ73" i="54"/>
  <c r="AN9" i="54"/>
  <c r="AO9" i="54" s="1"/>
  <c r="AJ9" i="54"/>
  <c r="AJ293" i="54"/>
  <c r="AN293" i="54"/>
  <c r="AN224" i="54"/>
  <c r="AO224" i="54" s="1"/>
  <c r="AJ224" i="54"/>
  <c r="AN97" i="54"/>
  <c r="BD97" i="54" s="1"/>
  <c r="AJ97" i="54"/>
  <c r="AJ282" i="54"/>
  <c r="AN282" i="54"/>
  <c r="AN204" i="54"/>
  <c r="BI204" i="54" s="1"/>
  <c r="AJ204" i="54"/>
  <c r="AJ310" i="54"/>
  <c r="AN310" i="54"/>
  <c r="AJ278" i="54"/>
  <c r="AN278" i="54"/>
  <c r="AJ246" i="54"/>
  <c r="AN246" i="54"/>
  <c r="AY246" i="54" s="1"/>
  <c r="AN196" i="54"/>
  <c r="AO196" i="54" s="1"/>
  <c r="AJ196" i="54"/>
  <c r="AN132" i="54"/>
  <c r="AY132" i="54" s="1"/>
  <c r="AJ132" i="54"/>
  <c r="AN68" i="54"/>
  <c r="AO68" i="54" s="1"/>
  <c r="AJ68" i="54"/>
  <c r="AN312" i="54"/>
  <c r="AJ312" i="54"/>
  <c r="AN296" i="54"/>
  <c r="AJ296" i="54"/>
  <c r="AN280" i="54"/>
  <c r="AJ280" i="54"/>
  <c r="AN264" i="54"/>
  <c r="AJ264" i="54"/>
  <c r="AN248" i="54"/>
  <c r="BN248" i="54" s="1"/>
  <c r="AJ248" i="54"/>
  <c r="AN228" i="54"/>
  <c r="BI228" i="54" s="1"/>
  <c r="AJ228" i="54"/>
  <c r="AN200" i="54"/>
  <c r="AT200" i="54" s="1"/>
  <c r="AJ200" i="54"/>
  <c r="AN168" i="54"/>
  <c r="AY168" i="54" s="1"/>
  <c r="AJ168" i="54"/>
  <c r="AN136" i="54"/>
  <c r="AY136" i="54" s="1"/>
  <c r="AJ136" i="54"/>
  <c r="AN104" i="54"/>
  <c r="AO104" i="54" s="1"/>
  <c r="AJ104" i="54"/>
  <c r="AN72" i="54"/>
  <c r="AO72" i="54" s="1"/>
  <c r="AJ72" i="54"/>
  <c r="AN40" i="54"/>
  <c r="AY40" i="54" s="1"/>
  <c r="AJ40" i="54"/>
  <c r="AJ8" i="54"/>
  <c r="AN8" i="54"/>
  <c r="AO8" i="54" s="1"/>
  <c r="AN315" i="54"/>
  <c r="AJ315" i="54"/>
  <c r="AN299" i="54"/>
  <c r="AJ299" i="54"/>
  <c r="AJ283" i="54"/>
  <c r="AN283" i="54"/>
  <c r="AJ267" i="54"/>
  <c r="AN267" i="54"/>
  <c r="AJ251" i="54"/>
  <c r="AN251" i="54"/>
  <c r="AT251" i="54" s="1"/>
  <c r="AN232" i="54"/>
  <c r="AT232" i="54" s="1"/>
  <c r="AJ232" i="54"/>
  <c r="AN205" i="54"/>
  <c r="BN205" i="54" s="1"/>
  <c r="AJ205" i="54"/>
  <c r="AN173" i="54"/>
  <c r="AT173" i="54" s="1"/>
  <c r="AJ173" i="54"/>
  <c r="AN141" i="54"/>
  <c r="AY141" i="54" s="1"/>
  <c r="AJ141" i="54"/>
  <c r="AN109" i="54"/>
  <c r="AY109" i="54" s="1"/>
  <c r="AJ109" i="54"/>
  <c r="AN77" i="54"/>
  <c r="BN77" i="54" s="1"/>
  <c r="AJ77" i="54"/>
  <c r="AN45" i="54"/>
  <c r="AT45" i="54" s="1"/>
  <c r="AJ45" i="54"/>
  <c r="AN13" i="54"/>
  <c r="AO13" i="54" s="1"/>
  <c r="AJ13" i="54"/>
  <c r="AJ207" i="54"/>
  <c r="AN207" i="54"/>
  <c r="AY207" i="54" s="1"/>
  <c r="AJ191" i="54"/>
  <c r="AN191" i="54"/>
  <c r="BD191" i="54" s="1"/>
  <c r="AJ175" i="54"/>
  <c r="AN175" i="54"/>
  <c r="AO175" i="54" s="1"/>
  <c r="AJ159" i="54"/>
  <c r="AN159" i="54"/>
  <c r="AT159" i="54" s="1"/>
  <c r="AJ143" i="54"/>
  <c r="AN143" i="54"/>
  <c r="AY143" i="54" s="1"/>
  <c r="AJ127" i="54"/>
  <c r="AN127" i="54"/>
  <c r="AO127" i="54" s="1"/>
  <c r="AJ111" i="54"/>
  <c r="AN111" i="54"/>
  <c r="AT111" i="54" s="1"/>
  <c r="AJ95" i="54"/>
  <c r="AN95" i="54"/>
  <c r="BI95" i="54" s="1"/>
  <c r="AJ79" i="54"/>
  <c r="AN79" i="54"/>
  <c r="AY79" i="54" s="1"/>
  <c r="AJ63" i="54"/>
  <c r="AN63" i="54"/>
  <c r="AY63" i="54" s="1"/>
  <c r="AJ47" i="54"/>
  <c r="AN47" i="54"/>
  <c r="AO47" i="54" s="1"/>
  <c r="AJ31" i="54"/>
  <c r="AN31" i="54"/>
  <c r="BN31" i="54" s="1"/>
  <c r="AJ15" i="54"/>
  <c r="AN15" i="54"/>
  <c r="AO15" i="54" s="1"/>
  <c r="AJ238" i="54"/>
  <c r="AN238" i="54"/>
  <c r="BN238" i="54" s="1"/>
  <c r="AJ222" i="54"/>
  <c r="AN222" i="54"/>
  <c r="AO222" i="54" s="1"/>
  <c r="AJ206" i="54"/>
  <c r="AN206" i="54"/>
  <c r="AO206" i="54" s="1"/>
  <c r="AJ190" i="54"/>
  <c r="AN190" i="54"/>
  <c r="AY190" i="54" s="1"/>
  <c r="AJ174" i="54"/>
  <c r="AN174" i="54"/>
  <c r="BD174" i="54" s="1"/>
  <c r="AJ158" i="54"/>
  <c r="AN158" i="54"/>
  <c r="AY158" i="54" s="1"/>
  <c r="AJ142" i="54"/>
  <c r="AN142" i="54"/>
  <c r="BD142" i="54" s="1"/>
  <c r="AJ126" i="54"/>
  <c r="AN126" i="54"/>
  <c r="BN126" i="54" s="1"/>
  <c r="AJ110" i="54"/>
  <c r="AN110" i="54"/>
  <c r="BN110" i="54" s="1"/>
  <c r="AJ94" i="54"/>
  <c r="AN94" i="54"/>
  <c r="AT94" i="54" s="1"/>
  <c r="AJ78" i="54"/>
  <c r="AN78" i="54"/>
  <c r="BD78" i="54" s="1"/>
  <c r="AJ62" i="54"/>
  <c r="AN62" i="54"/>
  <c r="BI62" i="54" s="1"/>
  <c r="AJ46" i="54"/>
  <c r="AN46" i="54"/>
  <c r="AY46" i="54" s="1"/>
  <c r="AJ30" i="54"/>
  <c r="AN30" i="54"/>
  <c r="AY30" i="54" s="1"/>
  <c r="AJ14" i="54"/>
  <c r="AN14" i="54"/>
  <c r="AO14" i="54" s="1"/>
  <c r="AN5" i="54"/>
  <c r="BD5" i="54" s="1"/>
  <c r="AJ5" i="54"/>
  <c r="AV45" i="54" l="1"/>
  <c r="AW45" i="54"/>
  <c r="AX45" i="54"/>
  <c r="AU45" i="54"/>
  <c r="AV232" i="54"/>
  <c r="AU232" i="54"/>
  <c r="AW232" i="54"/>
  <c r="AX232" i="54"/>
  <c r="AS72" i="54"/>
  <c r="AP72" i="54"/>
  <c r="AQ72" i="54"/>
  <c r="AR72" i="54"/>
  <c r="AS224" i="54"/>
  <c r="AP224" i="54"/>
  <c r="AQ224" i="54"/>
  <c r="AR224" i="54"/>
  <c r="BF137" i="54"/>
  <c r="BG137" i="54"/>
  <c r="BH137" i="54"/>
  <c r="BE137" i="54"/>
  <c r="AU128" i="54"/>
  <c r="AW128" i="54"/>
  <c r="AV128" i="54"/>
  <c r="AX128" i="54"/>
  <c r="AS180" i="54"/>
  <c r="AP180" i="54"/>
  <c r="AQ180" i="54"/>
  <c r="AR180" i="54"/>
  <c r="AS177" i="54"/>
  <c r="AR177" i="54"/>
  <c r="AP177" i="54"/>
  <c r="AQ177" i="54"/>
  <c r="AU117" i="54"/>
  <c r="AX117" i="54"/>
  <c r="AW117" i="54"/>
  <c r="AV117" i="54"/>
  <c r="AR237" i="54"/>
  <c r="AS237" i="54"/>
  <c r="AP237" i="54"/>
  <c r="AQ237" i="54"/>
  <c r="AS80" i="54"/>
  <c r="AQ80" i="54"/>
  <c r="AP80" i="54"/>
  <c r="AR80" i="54"/>
  <c r="BA144" i="54"/>
  <c r="BC144" i="54"/>
  <c r="AZ144" i="54"/>
  <c r="BB144" i="54"/>
  <c r="AS252" i="54"/>
  <c r="AP252" i="54"/>
  <c r="AQ252" i="54"/>
  <c r="AR252" i="54"/>
  <c r="AS212" i="54"/>
  <c r="AP212" i="54"/>
  <c r="AR212" i="54"/>
  <c r="AQ212" i="54"/>
  <c r="AW245" i="54"/>
  <c r="AU245" i="54"/>
  <c r="AV245" i="54"/>
  <c r="AX245" i="54"/>
  <c r="BR153" i="54"/>
  <c r="BO153" i="54"/>
  <c r="BQ153" i="54"/>
  <c r="BP153" i="54"/>
  <c r="AP14" i="54"/>
  <c r="AS14" i="54"/>
  <c r="AQ14" i="54"/>
  <c r="AR14" i="54"/>
  <c r="BA46" i="54"/>
  <c r="BC46" i="54"/>
  <c r="AZ46" i="54"/>
  <c r="BB46" i="54"/>
  <c r="BE78" i="54"/>
  <c r="BG78" i="54"/>
  <c r="BF78" i="54"/>
  <c r="BH78" i="54"/>
  <c r="BO110" i="54"/>
  <c r="BR110" i="54"/>
  <c r="BQ110" i="54"/>
  <c r="BP110" i="54"/>
  <c r="BF142" i="54"/>
  <c r="BH142" i="54"/>
  <c r="BG142" i="54"/>
  <c r="BE142" i="54"/>
  <c r="BE174" i="54"/>
  <c r="BF174" i="54"/>
  <c r="BG174" i="54"/>
  <c r="BH174" i="54"/>
  <c r="AR206" i="54"/>
  <c r="AQ206" i="54"/>
  <c r="AS206" i="54"/>
  <c r="AP206" i="54"/>
  <c r="BP238" i="54"/>
  <c r="BQ238" i="54"/>
  <c r="BR238" i="54"/>
  <c r="BO238" i="54"/>
  <c r="BR31" i="54"/>
  <c r="BO31" i="54"/>
  <c r="BP31" i="54"/>
  <c r="BQ31" i="54"/>
  <c r="BA63" i="54"/>
  <c r="BB63" i="54"/>
  <c r="AZ63" i="54"/>
  <c r="BC63" i="54"/>
  <c r="BM95" i="54"/>
  <c r="BK95" i="54"/>
  <c r="BJ95" i="54"/>
  <c r="BL95" i="54"/>
  <c r="AP127" i="54"/>
  <c r="AR127" i="54"/>
  <c r="AQ127" i="54"/>
  <c r="AS127" i="54"/>
  <c r="AW159" i="54"/>
  <c r="AX159" i="54"/>
  <c r="AV159" i="54"/>
  <c r="AU159" i="54"/>
  <c r="BF191" i="54"/>
  <c r="BH191" i="54"/>
  <c r="BE191" i="54"/>
  <c r="BG191" i="54"/>
  <c r="AU251" i="54"/>
  <c r="AW251" i="54"/>
  <c r="AX251" i="54"/>
  <c r="AV251" i="54"/>
  <c r="AP26" i="54"/>
  <c r="AQ26" i="54"/>
  <c r="AS26" i="54"/>
  <c r="AR26" i="54"/>
  <c r="AS122" i="54"/>
  <c r="AP122" i="54"/>
  <c r="AR122" i="54"/>
  <c r="AQ122" i="54"/>
  <c r="AS218" i="54"/>
  <c r="AR218" i="54"/>
  <c r="AQ218" i="54"/>
  <c r="AP218" i="54"/>
  <c r="BO91" i="54"/>
  <c r="BR91" i="54"/>
  <c r="BQ91" i="54"/>
  <c r="BP91" i="54"/>
  <c r="BM171" i="54"/>
  <c r="BK171" i="54"/>
  <c r="BL171" i="54"/>
  <c r="BJ171" i="54"/>
  <c r="BM223" i="54"/>
  <c r="BL223" i="54"/>
  <c r="BJ223" i="54"/>
  <c r="BK223" i="54"/>
  <c r="BJ18" i="54"/>
  <c r="BL18" i="54"/>
  <c r="BM18" i="54"/>
  <c r="BK18" i="54"/>
  <c r="BB50" i="54"/>
  <c r="BC50" i="54"/>
  <c r="BA50" i="54"/>
  <c r="AZ50" i="54"/>
  <c r="BK82" i="54"/>
  <c r="BL82" i="54"/>
  <c r="BJ82" i="54"/>
  <c r="BM82" i="54"/>
  <c r="BP114" i="54"/>
  <c r="BQ114" i="54"/>
  <c r="BR114" i="54"/>
  <c r="BO114" i="54"/>
  <c r="BE146" i="54"/>
  <c r="BF146" i="54"/>
  <c r="BH146" i="54"/>
  <c r="BG146" i="54"/>
  <c r="BC178" i="54"/>
  <c r="BA178" i="54"/>
  <c r="AZ178" i="54"/>
  <c r="BB178" i="54"/>
  <c r="AU210" i="54"/>
  <c r="AX210" i="54"/>
  <c r="AV210" i="54"/>
  <c r="AW210" i="54"/>
  <c r="BF242" i="54"/>
  <c r="BH242" i="54"/>
  <c r="BG242" i="54"/>
  <c r="BE242" i="54"/>
  <c r="BA35" i="54"/>
  <c r="BB35" i="54"/>
  <c r="AZ35" i="54"/>
  <c r="BC35" i="54"/>
  <c r="BF67" i="54"/>
  <c r="BG67" i="54"/>
  <c r="BE67" i="54"/>
  <c r="BH67" i="54"/>
  <c r="AS99" i="54"/>
  <c r="AP99" i="54"/>
  <c r="AQ99" i="54"/>
  <c r="AR99" i="54"/>
  <c r="AQ131" i="54"/>
  <c r="AR131" i="54"/>
  <c r="AS131" i="54"/>
  <c r="AP131" i="54"/>
  <c r="AV163" i="54"/>
  <c r="AW163" i="54"/>
  <c r="AX163" i="54"/>
  <c r="AU163" i="54"/>
  <c r="BA195" i="54"/>
  <c r="BB195" i="54"/>
  <c r="BC195" i="54"/>
  <c r="AZ195" i="54"/>
  <c r="BF255" i="54"/>
  <c r="BE255" i="54"/>
  <c r="BG255" i="54"/>
  <c r="BH255" i="54"/>
  <c r="AP254" i="54"/>
  <c r="AR254" i="54"/>
  <c r="AQ254" i="54"/>
  <c r="AS254" i="54"/>
  <c r="BP106" i="54"/>
  <c r="BO106" i="54"/>
  <c r="BQ106" i="54"/>
  <c r="BR106" i="54"/>
  <c r="BG202" i="54"/>
  <c r="BE202" i="54"/>
  <c r="BF202" i="54"/>
  <c r="BH202" i="54"/>
  <c r="BH43" i="54"/>
  <c r="BE43" i="54"/>
  <c r="BG43" i="54"/>
  <c r="BF43" i="54"/>
  <c r="BC123" i="54"/>
  <c r="BA123" i="54"/>
  <c r="AZ123" i="54"/>
  <c r="BB123" i="54"/>
  <c r="AU227" i="54"/>
  <c r="AX227" i="54"/>
  <c r="AW227" i="54"/>
  <c r="AV227" i="54"/>
  <c r="BA22" i="54"/>
  <c r="BC22" i="54"/>
  <c r="AZ22" i="54"/>
  <c r="BB22" i="54"/>
  <c r="AS54" i="54"/>
  <c r="AP54" i="54"/>
  <c r="AQ54" i="54"/>
  <c r="AR54" i="54"/>
  <c r="BK86" i="54"/>
  <c r="BM86" i="54"/>
  <c r="BL86" i="54"/>
  <c r="BJ86" i="54"/>
  <c r="AS118" i="54"/>
  <c r="AP118" i="54"/>
  <c r="AQ118" i="54"/>
  <c r="AR118" i="54"/>
  <c r="BH150" i="54"/>
  <c r="BF150" i="54"/>
  <c r="BE150" i="54"/>
  <c r="BG150" i="54"/>
  <c r="BG182" i="54"/>
  <c r="BH182" i="54"/>
  <c r="BF182" i="54"/>
  <c r="BE182" i="54"/>
  <c r="BB214" i="54"/>
  <c r="AZ214" i="54"/>
  <c r="BC214" i="54"/>
  <c r="BA214" i="54"/>
  <c r="AR39" i="54"/>
  <c r="AS39" i="54"/>
  <c r="AQ39" i="54"/>
  <c r="AP39" i="54"/>
  <c r="BF71" i="54"/>
  <c r="BG71" i="54"/>
  <c r="BE71" i="54"/>
  <c r="BH71" i="54"/>
  <c r="AV103" i="54"/>
  <c r="AU103" i="54"/>
  <c r="AW103" i="54"/>
  <c r="AX103" i="54"/>
  <c r="BC135" i="54"/>
  <c r="BA135" i="54"/>
  <c r="AZ135" i="54"/>
  <c r="BB135" i="54"/>
  <c r="AX167" i="54"/>
  <c r="AU167" i="54"/>
  <c r="AW167" i="54"/>
  <c r="AV167" i="54"/>
  <c r="BH199" i="54"/>
  <c r="BF199" i="54"/>
  <c r="BE199" i="54"/>
  <c r="BG199" i="54"/>
  <c r="AR259" i="54"/>
  <c r="AQ259" i="54"/>
  <c r="AS259" i="54"/>
  <c r="AP259" i="54"/>
  <c r="BG239" i="54"/>
  <c r="BE239" i="54"/>
  <c r="BF239" i="54"/>
  <c r="BH239" i="54"/>
  <c r="BA250" i="54"/>
  <c r="BB250" i="54"/>
  <c r="AZ250" i="54"/>
  <c r="BC250" i="54"/>
  <c r="BB10" i="54"/>
  <c r="AZ10" i="54"/>
  <c r="BC10" i="54"/>
  <c r="BA10" i="54"/>
  <c r="BC90" i="54"/>
  <c r="BA90" i="54"/>
  <c r="BB90" i="54"/>
  <c r="AZ90" i="54"/>
  <c r="AS186" i="54"/>
  <c r="AQ186" i="54"/>
  <c r="AR186" i="54"/>
  <c r="AP186" i="54"/>
  <c r="AV59" i="54"/>
  <c r="AX59" i="54"/>
  <c r="AW59" i="54"/>
  <c r="AU59" i="54"/>
  <c r="BK155" i="54"/>
  <c r="BL155" i="54"/>
  <c r="BM155" i="54"/>
  <c r="BJ155" i="54"/>
  <c r="BC247" i="54"/>
  <c r="BA247" i="54"/>
  <c r="BB247" i="54"/>
  <c r="AZ247" i="54"/>
  <c r="BA109" i="54"/>
  <c r="BC109" i="54"/>
  <c r="BB109" i="54"/>
  <c r="AZ109" i="54"/>
  <c r="AX200" i="54"/>
  <c r="AV200" i="54"/>
  <c r="AU200" i="54"/>
  <c r="AW200" i="54"/>
  <c r="AP9" i="54"/>
  <c r="AS9" i="54"/>
  <c r="AQ9" i="54"/>
  <c r="AR9" i="54"/>
  <c r="BM81" i="54"/>
  <c r="BL81" i="54"/>
  <c r="BJ81" i="54"/>
  <c r="BK81" i="54"/>
  <c r="BQ197" i="54"/>
  <c r="BP197" i="54"/>
  <c r="BR197" i="54"/>
  <c r="BO197" i="54"/>
  <c r="AR53" i="54"/>
  <c r="AQ53" i="54"/>
  <c r="AS53" i="54"/>
  <c r="AP53" i="54"/>
  <c r="AS13" i="54"/>
  <c r="AQ13" i="54"/>
  <c r="AR13" i="54"/>
  <c r="AP13" i="54"/>
  <c r="BP77" i="54"/>
  <c r="BQ77" i="54"/>
  <c r="BR77" i="54"/>
  <c r="BO77" i="54"/>
  <c r="BC141" i="54"/>
  <c r="BB141" i="54"/>
  <c r="AZ141" i="54"/>
  <c r="BA141" i="54"/>
  <c r="BQ205" i="54"/>
  <c r="BO205" i="54"/>
  <c r="BR205" i="54"/>
  <c r="BP205" i="54"/>
  <c r="AZ40" i="54"/>
  <c r="BA40" i="54"/>
  <c r="BB40" i="54"/>
  <c r="BC40" i="54"/>
  <c r="AR104" i="54"/>
  <c r="AS104" i="54"/>
  <c r="AP104" i="54"/>
  <c r="AQ104" i="54"/>
  <c r="BC168" i="54"/>
  <c r="BA168" i="54"/>
  <c r="AZ168" i="54"/>
  <c r="BB168" i="54"/>
  <c r="BM228" i="54"/>
  <c r="BJ228" i="54"/>
  <c r="BK228" i="54"/>
  <c r="BL228" i="54"/>
  <c r="AS68" i="54"/>
  <c r="AR68" i="54"/>
  <c r="AQ68" i="54"/>
  <c r="AP68" i="54"/>
  <c r="AS196" i="54"/>
  <c r="AP196" i="54"/>
  <c r="AQ196" i="54"/>
  <c r="AR196" i="54"/>
  <c r="BK204" i="54"/>
  <c r="BJ204" i="54"/>
  <c r="BL204" i="54"/>
  <c r="BM204" i="54"/>
  <c r="BG97" i="54"/>
  <c r="BH97" i="54"/>
  <c r="BE97" i="54"/>
  <c r="BF97" i="54"/>
  <c r="AV73" i="54"/>
  <c r="AW73" i="54"/>
  <c r="AX73" i="54"/>
  <c r="AU73" i="54"/>
  <c r="AS201" i="54"/>
  <c r="AR201" i="54"/>
  <c r="AP201" i="54"/>
  <c r="AQ201" i="54"/>
  <c r="AW28" i="54"/>
  <c r="AU28" i="54"/>
  <c r="AV28" i="54"/>
  <c r="AX28" i="54"/>
  <c r="BM172" i="54"/>
  <c r="BJ172" i="54"/>
  <c r="BK172" i="54"/>
  <c r="BL172" i="54"/>
  <c r="AX209" i="54"/>
  <c r="AV209" i="54"/>
  <c r="AW209" i="54"/>
  <c r="AU209" i="54"/>
  <c r="BQ101" i="54"/>
  <c r="BP101" i="54"/>
  <c r="BR101" i="54"/>
  <c r="BO101" i="54"/>
  <c r="BM32" i="54"/>
  <c r="BJ32" i="54"/>
  <c r="BL32" i="54"/>
  <c r="BK32" i="54"/>
  <c r="BP65" i="54"/>
  <c r="BO65" i="54"/>
  <c r="BQ65" i="54"/>
  <c r="BR65" i="54"/>
  <c r="BM241" i="54"/>
  <c r="BL241" i="54"/>
  <c r="BK241" i="54"/>
  <c r="BJ241" i="54"/>
  <c r="BJ21" i="54"/>
  <c r="BM21" i="54"/>
  <c r="BK21" i="54"/>
  <c r="BL21" i="54"/>
  <c r="BA85" i="54"/>
  <c r="BC85" i="54"/>
  <c r="AZ85" i="54"/>
  <c r="BB85" i="54"/>
  <c r="AQ149" i="54"/>
  <c r="AS149" i="54"/>
  <c r="AR149" i="54"/>
  <c r="AP149" i="54"/>
  <c r="BL213" i="54"/>
  <c r="BK213" i="54"/>
  <c r="BJ213" i="54"/>
  <c r="BM213" i="54"/>
  <c r="BP48" i="54"/>
  <c r="BQ48" i="54"/>
  <c r="BO48" i="54"/>
  <c r="BR48" i="54"/>
  <c r="BG112" i="54"/>
  <c r="BF112" i="54"/>
  <c r="BH112" i="54"/>
  <c r="BE112" i="54"/>
  <c r="BC176" i="54"/>
  <c r="AZ176" i="54"/>
  <c r="BA176" i="54"/>
  <c r="BB176" i="54"/>
  <c r="BC233" i="54"/>
  <c r="BB233" i="54"/>
  <c r="AZ233" i="54"/>
  <c r="BA233" i="54"/>
  <c r="BA20" i="54"/>
  <c r="BC20" i="54"/>
  <c r="AZ20" i="54"/>
  <c r="BB20" i="54"/>
  <c r="AU148" i="54"/>
  <c r="AX148" i="54"/>
  <c r="AW148" i="54"/>
  <c r="AV148" i="54"/>
  <c r="BR129" i="54"/>
  <c r="BO129" i="54"/>
  <c r="BQ129" i="54"/>
  <c r="BP129" i="54"/>
  <c r="BG89" i="54"/>
  <c r="BE89" i="54"/>
  <c r="BF89" i="54"/>
  <c r="BH89" i="54"/>
  <c r="AS217" i="54"/>
  <c r="AR217" i="54"/>
  <c r="AQ217" i="54"/>
  <c r="AP217" i="54"/>
  <c r="AX44" i="54"/>
  <c r="AU44" i="54"/>
  <c r="AV44" i="54"/>
  <c r="AW44" i="54"/>
  <c r="AU188" i="54"/>
  <c r="AX188" i="54"/>
  <c r="AW188" i="54"/>
  <c r="AV188" i="54"/>
  <c r="BL113" i="54"/>
  <c r="BK113" i="54"/>
  <c r="BJ113" i="54"/>
  <c r="BM113" i="54"/>
  <c r="BH37" i="54"/>
  <c r="BF37" i="54"/>
  <c r="BG37" i="54"/>
  <c r="BE37" i="54"/>
  <c r="BH96" i="54"/>
  <c r="BG96" i="54"/>
  <c r="BE96" i="54"/>
  <c r="BF96" i="54"/>
  <c r="AS260" i="54"/>
  <c r="AQ260" i="54"/>
  <c r="AP260" i="54"/>
  <c r="AR260" i="54"/>
  <c r="AW52" i="54"/>
  <c r="AU52" i="54"/>
  <c r="AX52" i="54"/>
  <c r="AV52" i="54"/>
  <c r="AZ7" i="54"/>
  <c r="BB7" i="54"/>
  <c r="BC7" i="54"/>
  <c r="BA7" i="54"/>
  <c r="AW29" i="54"/>
  <c r="AV29" i="54"/>
  <c r="AX29" i="54"/>
  <c r="AU29" i="54"/>
  <c r="AW93" i="54"/>
  <c r="AV93" i="54"/>
  <c r="AX93" i="54"/>
  <c r="AU93" i="54"/>
  <c r="BB157" i="54"/>
  <c r="BA157" i="54"/>
  <c r="BC157" i="54"/>
  <c r="AZ157" i="54"/>
  <c r="BG221" i="54"/>
  <c r="BE221" i="54"/>
  <c r="BF221" i="54"/>
  <c r="BH221" i="54"/>
  <c r="AS56" i="54"/>
  <c r="AP56" i="54"/>
  <c r="AQ56" i="54"/>
  <c r="AR56" i="54"/>
  <c r="AS120" i="54"/>
  <c r="AQ120" i="54"/>
  <c r="AP120" i="54"/>
  <c r="AR120" i="54"/>
  <c r="AU184" i="54"/>
  <c r="AW184" i="54"/>
  <c r="AX184" i="54"/>
  <c r="AV184" i="54"/>
  <c r="BK36" i="54"/>
  <c r="BJ36" i="54"/>
  <c r="BL36" i="54"/>
  <c r="BM36" i="54"/>
  <c r="AU164" i="54"/>
  <c r="AX164" i="54"/>
  <c r="AV164" i="54"/>
  <c r="AW164" i="54"/>
  <c r="BL49" i="54"/>
  <c r="BK49" i="54"/>
  <c r="BJ49" i="54"/>
  <c r="BM49" i="54"/>
  <c r="BM261" i="54"/>
  <c r="BK261" i="54"/>
  <c r="BL261" i="54"/>
  <c r="BJ261" i="54"/>
  <c r="AS105" i="54"/>
  <c r="AR105" i="54"/>
  <c r="AQ105" i="54"/>
  <c r="AP105" i="54"/>
  <c r="BC229" i="54"/>
  <c r="BB229" i="54"/>
  <c r="BA229" i="54"/>
  <c r="AZ229" i="54"/>
  <c r="BE124" i="54"/>
  <c r="BG124" i="54"/>
  <c r="BF124" i="54"/>
  <c r="BH124" i="54"/>
  <c r="AQ253" i="54"/>
  <c r="AS253" i="54"/>
  <c r="AP253" i="54"/>
  <c r="AR253" i="54"/>
  <c r="BC69" i="54"/>
  <c r="BA69" i="54"/>
  <c r="AZ69" i="54"/>
  <c r="BB69" i="54"/>
  <c r="BR64" i="54"/>
  <c r="BO64" i="54"/>
  <c r="BP64" i="54"/>
  <c r="BQ64" i="54"/>
  <c r="AQ244" i="54"/>
  <c r="AS244" i="54"/>
  <c r="AR244" i="54"/>
  <c r="AP244" i="54"/>
  <c r="AW116" i="54"/>
  <c r="AU116" i="54"/>
  <c r="AV116" i="54"/>
  <c r="AX116" i="54"/>
  <c r="BM156" i="54"/>
  <c r="BL156" i="54"/>
  <c r="BJ156" i="54"/>
  <c r="BK156" i="54"/>
  <c r="BL57" i="54"/>
  <c r="BM57" i="54"/>
  <c r="BK57" i="54"/>
  <c r="BJ57" i="54"/>
  <c r="AR76" i="54"/>
  <c r="AQ76" i="54"/>
  <c r="AP76" i="54"/>
  <c r="AS76" i="54"/>
  <c r="BA33" i="54"/>
  <c r="BB33" i="54"/>
  <c r="AZ33" i="54"/>
  <c r="BC33" i="54"/>
  <c r="AX173" i="54"/>
  <c r="AW173" i="54"/>
  <c r="AU173" i="54"/>
  <c r="AV173" i="54"/>
  <c r="BO248" i="54"/>
  <c r="BP248" i="54"/>
  <c r="BQ248" i="54"/>
  <c r="BR248" i="54"/>
  <c r="BA132" i="54"/>
  <c r="BB132" i="54"/>
  <c r="AZ132" i="54"/>
  <c r="BC132" i="54"/>
  <c r="BE92" i="54"/>
  <c r="BH92" i="54"/>
  <c r="BG92" i="54"/>
  <c r="BF92" i="54"/>
  <c r="BQ12" i="54"/>
  <c r="BR12" i="54"/>
  <c r="BP12" i="54"/>
  <c r="BO12" i="54"/>
  <c r="AZ30" i="54"/>
  <c r="BA30" i="54"/>
  <c r="BC30" i="54"/>
  <c r="BB30" i="54"/>
  <c r="BM62" i="54"/>
  <c r="BK62" i="54"/>
  <c r="BJ62" i="54"/>
  <c r="BL62" i="54"/>
  <c r="AV94" i="54"/>
  <c r="AX94" i="54"/>
  <c r="AW94" i="54"/>
  <c r="AU94" i="54"/>
  <c r="BO126" i="54"/>
  <c r="BQ126" i="54"/>
  <c r="BP126" i="54"/>
  <c r="BR126" i="54"/>
  <c r="BC158" i="54"/>
  <c r="BB158" i="54"/>
  <c r="AZ158" i="54"/>
  <c r="BA158" i="54"/>
  <c r="BC190" i="54"/>
  <c r="BA190" i="54"/>
  <c r="AZ190" i="54"/>
  <c r="BB190" i="54"/>
  <c r="AS222" i="54"/>
  <c r="AP222" i="54"/>
  <c r="AR222" i="54"/>
  <c r="AQ222" i="54"/>
  <c r="AQ15" i="54"/>
  <c r="AP15" i="54"/>
  <c r="AS15" i="54"/>
  <c r="AR15" i="54"/>
  <c r="AR47" i="54"/>
  <c r="AQ47" i="54"/>
  <c r="AS47" i="54"/>
  <c r="AP47" i="54"/>
  <c r="AZ79" i="54"/>
  <c r="BB79" i="54"/>
  <c r="BA79" i="54"/>
  <c r="BC79" i="54"/>
  <c r="AX111" i="54"/>
  <c r="AU111" i="54"/>
  <c r="AV111" i="54"/>
  <c r="AW111" i="54"/>
  <c r="BC143" i="54"/>
  <c r="AZ143" i="54"/>
  <c r="BA143" i="54"/>
  <c r="BB143" i="54"/>
  <c r="AS175" i="54"/>
  <c r="AR175" i="54"/>
  <c r="AP175" i="54"/>
  <c r="AQ175" i="54"/>
  <c r="BC207" i="54"/>
  <c r="BB207" i="54"/>
  <c r="AZ207" i="54"/>
  <c r="BA207" i="54"/>
  <c r="AP8" i="54"/>
  <c r="AS8" i="54"/>
  <c r="AQ8" i="54"/>
  <c r="AR8" i="54"/>
  <c r="BB246" i="54"/>
  <c r="BA246" i="54"/>
  <c r="BC246" i="54"/>
  <c r="AZ246" i="54"/>
  <c r="AR258" i="54"/>
  <c r="AQ258" i="54"/>
  <c r="AS258" i="54"/>
  <c r="AP258" i="54"/>
  <c r="BJ74" i="54"/>
  <c r="BL74" i="54"/>
  <c r="BK74" i="54"/>
  <c r="BM74" i="54"/>
  <c r="BC170" i="54"/>
  <c r="BB170" i="54"/>
  <c r="AZ170" i="54"/>
  <c r="BA170" i="54"/>
  <c r="BA27" i="54"/>
  <c r="AZ27" i="54"/>
  <c r="BC27" i="54"/>
  <c r="BB27" i="54"/>
  <c r="AP139" i="54"/>
  <c r="AS139" i="54"/>
  <c r="AQ139" i="54"/>
  <c r="AR139" i="54"/>
  <c r="BR219" i="54"/>
  <c r="BQ219" i="54"/>
  <c r="BO219" i="54"/>
  <c r="BP219" i="54"/>
  <c r="AQ34" i="54"/>
  <c r="AR34" i="54"/>
  <c r="AP34" i="54"/>
  <c r="AS34" i="54"/>
  <c r="AS66" i="54"/>
  <c r="AP66" i="54"/>
  <c r="AQ66" i="54"/>
  <c r="AR66" i="54"/>
  <c r="BM98" i="54"/>
  <c r="BJ98" i="54"/>
  <c r="BK98" i="54"/>
  <c r="BL98" i="54"/>
  <c r="AP130" i="54"/>
  <c r="AS130" i="54"/>
  <c r="AQ130" i="54"/>
  <c r="AR130" i="54"/>
  <c r="BC162" i="54"/>
  <c r="AZ162" i="54"/>
  <c r="BA162" i="54"/>
  <c r="BB162" i="54"/>
  <c r="BL194" i="54"/>
  <c r="BM194" i="54"/>
  <c r="BJ194" i="54"/>
  <c r="BK194" i="54"/>
  <c r="BC226" i="54"/>
  <c r="BA226" i="54"/>
  <c r="BB226" i="54"/>
  <c r="AZ226" i="54"/>
  <c r="AQ19" i="54"/>
  <c r="AS19" i="54"/>
  <c r="AP19" i="54"/>
  <c r="AR19" i="54"/>
  <c r="AR51" i="54"/>
  <c r="AQ51" i="54"/>
  <c r="AP51" i="54"/>
  <c r="AS51" i="54"/>
  <c r="AS83" i="54"/>
  <c r="AQ83" i="54"/>
  <c r="AP83" i="54"/>
  <c r="AR83" i="54"/>
  <c r="AX115" i="54"/>
  <c r="AW115" i="54"/>
  <c r="AU115" i="54"/>
  <c r="AV115" i="54"/>
  <c r="AU147" i="54"/>
  <c r="AX147" i="54"/>
  <c r="AW147" i="54"/>
  <c r="AV147" i="54"/>
  <c r="BB179" i="54"/>
  <c r="BA179" i="54"/>
  <c r="BC179" i="54"/>
  <c r="AZ179" i="54"/>
  <c r="AV211" i="54"/>
  <c r="AU211" i="54"/>
  <c r="AW211" i="54"/>
  <c r="AX211" i="54"/>
  <c r="AX231" i="54"/>
  <c r="AU231" i="54"/>
  <c r="AW231" i="54"/>
  <c r="AV231" i="54"/>
  <c r="BC235" i="54"/>
  <c r="BB235" i="54"/>
  <c r="AZ235" i="54"/>
  <c r="BA235" i="54"/>
  <c r="BP42" i="54"/>
  <c r="BO42" i="54"/>
  <c r="BQ42" i="54"/>
  <c r="BR42" i="54"/>
  <c r="AV154" i="54"/>
  <c r="AW154" i="54"/>
  <c r="AX154" i="54"/>
  <c r="AU154" i="54"/>
  <c r="AZ11" i="54"/>
  <c r="BB11" i="54"/>
  <c r="BC11" i="54"/>
  <c r="BA11" i="54"/>
  <c r="AW75" i="54"/>
  <c r="AX75" i="54"/>
  <c r="AV75" i="54"/>
  <c r="AU75" i="54"/>
  <c r="BB187" i="54"/>
  <c r="BC187" i="54"/>
  <c r="BA187" i="54"/>
  <c r="AZ187" i="54"/>
  <c r="AQ38" i="54"/>
  <c r="AR38" i="54"/>
  <c r="AP38" i="54"/>
  <c r="AS38" i="54"/>
  <c r="BA70" i="54"/>
  <c r="BC70" i="54"/>
  <c r="BB70" i="54"/>
  <c r="AZ70" i="54"/>
  <c r="AV102" i="54"/>
  <c r="AX102" i="54"/>
  <c r="AU102" i="54"/>
  <c r="AW102" i="54"/>
  <c r="AS134" i="54"/>
  <c r="AQ134" i="54"/>
  <c r="AP134" i="54"/>
  <c r="AR134" i="54"/>
  <c r="BO166" i="54"/>
  <c r="BP166" i="54"/>
  <c r="BR166" i="54"/>
  <c r="BQ166" i="54"/>
  <c r="AX198" i="54"/>
  <c r="AV198" i="54"/>
  <c r="AW198" i="54"/>
  <c r="AU198" i="54"/>
  <c r="AZ230" i="54"/>
  <c r="BA230" i="54"/>
  <c r="BB230" i="54"/>
  <c r="BC230" i="54"/>
  <c r="BG23" i="54"/>
  <c r="BH23" i="54"/>
  <c r="BF23" i="54"/>
  <c r="BE23" i="54"/>
  <c r="AR55" i="54"/>
  <c r="AQ55" i="54"/>
  <c r="AP55" i="54"/>
  <c r="AS55" i="54"/>
  <c r="BA87" i="54"/>
  <c r="AZ87" i="54"/>
  <c r="BC87" i="54"/>
  <c r="BB87" i="54"/>
  <c r="AP119" i="54"/>
  <c r="AS119" i="54"/>
  <c r="AQ119" i="54"/>
  <c r="AR119" i="54"/>
  <c r="BR151" i="54"/>
  <c r="BQ151" i="54"/>
  <c r="BP151" i="54"/>
  <c r="BO151" i="54"/>
  <c r="AU183" i="54"/>
  <c r="AX183" i="54"/>
  <c r="AW183" i="54"/>
  <c r="AV183" i="54"/>
  <c r="AP215" i="54"/>
  <c r="AS215" i="54"/>
  <c r="AQ215" i="54"/>
  <c r="AR215" i="54"/>
  <c r="BP243" i="54"/>
  <c r="BR243" i="54"/>
  <c r="BO243" i="54"/>
  <c r="BQ243" i="54"/>
  <c r="AS58" i="54"/>
  <c r="AQ58" i="54"/>
  <c r="AR58" i="54"/>
  <c r="AP58" i="54"/>
  <c r="AS138" i="54"/>
  <c r="AQ138" i="54"/>
  <c r="AR138" i="54"/>
  <c r="AP138" i="54"/>
  <c r="AS234" i="54"/>
  <c r="AQ234" i="54"/>
  <c r="AR234" i="54"/>
  <c r="AP234" i="54"/>
  <c r="BB107" i="54"/>
  <c r="BA107" i="54"/>
  <c r="AZ107" i="54"/>
  <c r="BC107" i="54"/>
  <c r="AQ203" i="54"/>
  <c r="AR203" i="54"/>
  <c r="AP203" i="54"/>
  <c r="AS203" i="54"/>
  <c r="BB136" i="54"/>
  <c r="BC136" i="54"/>
  <c r="AZ136" i="54"/>
  <c r="BA136" i="54"/>
  <c r="BP249" i="54"/>
  <c r="BR249" i="54"/>
  <c r="BO249" i="54"/>
  <c r="BQ249" i="54"/>
  <c r="AP121" i="54"/>
  <c r="AQ121" i="54"/>
  <c r="AR121" i="54"/>
  <c r="AS121" i="54"/>
  <c r="BB181" i="54"/>
  <c r="BA181" i="54"/>
  <c r="BC181" i="54"/>
  <c r="AZ181" i="54"/>
  <c r="AP16" i="54"/>
  <c r="AS16" i="54"/>
  <c r="AR16" i="54"/>
  <c r="AQ16" i="54"/>
  <c r="AW208" i="54"/>
  <c r="AX208" i="54"/>
  <c r="AU208" i="54"/>
  <c r="AV208" i="54"/>
  <c r="AU84" i="54"/>
  <c r="AW84" i="54"/>
  <c r="AX84" i="54"/>
  <c r="AV84" i="54"/>
  <c r="AR17" i="54"/>
  <c r="AS17" i="54"/>
  <c r="AQ17" i="54"/>
  <c r="AP17" i="54"/>
  <c r="AX25" i="54"/>
  <c r="AU25" i="54"/>
  <c r="AW25" i="54"/>
  <c r="AV25" i="54"/>
  <c r="AR257" i="54"/>
  <c r="AS257" i="54"/>
  <c r="AP257" i="54"/>
  <c r="AQ257" i="54"/>
  <c r="BQ108" i="54"/>
  <c r="BO108" i="54"/>
  <c r="BR108" i="54"/>
  <c r="BP108" i="54"/>
  <c r="BH133" i="54"/>
  <c r="BE133" i="54"/>
  <c r="BG133" i="54"/>
  <c r="BF133" i="54"/>
  <c r="AV192" i="54"/>
  <c r="AW192" i="54"/>
  <c r="AU192" i="54"/>
  <c r="AX192" i="54"/>
  <c r="AR236" i="54"/>
  <c r="AS236" i="54"/>
  <c r="AQ236" i="54"/>
  <c r="AP236" i="54"/>
  <c r="BR185" i="54"/>
  <c r="BP185" i="54"/>
  <c r="BQ185" i="54"/>
  <c r="BO185" i="54"/>
  <c r="BR140" i="54"/>
  <c r="BP140" i="54"/>
  <c r="BO140" i="54"/>
  <c r="BQ140" i="54"/>
  <c r="AR6" i="54"/>
  <c r="AP6" i="54"/>
  <c r="AS6" i="54"/>
  <c r="AQ6" i="54"/>
  <c r="BH61" i="54"/>
  <c r="BE61" i="54"/>
  <c r="BF61" i="54"/>
  <c r="BG61" i="54"/>
  <c r="BO125" i="54"/>
  <c r="BP125" i="54"/>
  <c r="BQ125" i="54"/>
  <c r="BR125" i="54"/>
  <c r="BP189" i="54"/>
  <c r="BR189" i="54"/>
  <c r="BO189" i="54"/>
  <c r="BQ189" i="54"/>
  <c r="AV24" i="54"/>
  <c r="AX24" i="54"/>
  <c r="AW24" i="54"/>
  <c r="AU24" i="54"/>
  <c r="BK88" i="54"/>
  <c r="BJ88" i="54"/>
  <c r="BM88" i="54"/>
  <c r="BL88" i="54"/>
  <c r="BC152" i="54"/>
  <c r="BB152" i="54"/>
  <c r="AZ152" i="54"/>
  <c r="BA152" i="54"/>
  <c r="BM216" i="54"/>
  <c r="BJ216" i="54"/>
  <c r="BL216" i="54"/>
  <c r="BK216" i="54"/>
  <c r="AR256" i="54"/>
  <c r="AQ256" i="54"/>
  <c r="AS256" i="54"/>
  <c r="AP256" i="54"/>
  <c r="AW100" i="54"/>
  <c r="AX100" i="54"/>
  <c r="AV100" i="54"/>
  <c r="AU100" i="54"/>
  <c r="BA225" i="54"/>
  <c r="BC225" i="54"/>
  <c r="BB225" i="54"/>
  <c r="AZ225" i="54"/>
  <c r="BO161" i="54"/>
  <c r="BP161" i="54"/>
  <c r="BQ161" i="54"/>
  <c r="BR161" i="54"/>
  <c r="BM41" i="54"/>
  <c r="BJ41" i="54"/>
  <c r="BL41" i="54"/>
  <c r="BK41" i="54"/>
  <c r="AW169" i="54"/>
  <c r="AX169" i="54"/>
  <c r="AV169" i="54"/>
  <c r="AU169" i="54"/>
  <c r="AU60" i="54"/>
  <c r="AV60" i="54"/>
  <c r="AX60" i="54"/>
  <c r="AW60" i="54"/>
  <c r="BF220" i="54"/>
  <c r="BH220" i="54"/>
  <c r="BE220" i="54"/>
  <c r="BG220" i="54"/>
  <c r="BE145" i="54"/>
  <c r="BG145" i="54"/>
  <c r="BF145" i="54"/>
  <c r="BH145" i="54"/>
  <c r="AQ165" i="54"/>
  <c r="AR165" i="54"/>
  <c r="AP165" i="54"/>
  <c r="AS165" i="54"/>
  <c r="BL160" i="54"/>
  <c r="BM160" i="54"/>
  <c r="BJ160" i="54"/>
  <c r="BK160" i="54"/>
  <c r="AW193" i="54"/>
  <c r="AU193" i="54"/>
  <c r="AV193" i="54"/>
  <c r="AX193" i="54"/>
  <c r="BC240" i="54"/>
  <c r="BA240" i="54"/>
  <c r="AZ240" i="54"/>
  <c r="BB240" i="54"/>
  <c r="AO323" i="54"/>
  <c r="AY323" i="54"/>
  <c r="AT323" i="54"/>
  <c r="BI323" i="54"/>
  <c r="BN323" i="54"/>
  <c r="BD323" i="54"/>
  <c r="AT324" i="54"/>
  <c r="BI324" i="54"/>
  <c r="AY324" i="54"/>
  <c r="BD324" i="54"/>
  <c r="AO324" i="54"/>
  <c r="BN324" i="54"/>
  <c r="AT277" i="54"/>
  <c r="BN277" i="54"/>
  <c r="BD277" i="54"/>
  <c r="AY277" i="54"/>
  <c r="BI277" i="54"/>
  <c r="AO277" i="54"/>
  <c r="AO285" i="54"/>
  <c r="BD285" i="54"/>
  <c r="AT285" i="54"/>
  <c r="BN285" i="54"/>
  <c r="AY285" i="54"/>
  <c r="BI285" i="54"/>
  <c r="AO281" i="54"/>
  <c r="BD281" i="54"/>
  <c r="BI281" i="54"/>
  <c r="AT281" i="54"/>
  <c r="AY281" i="54"/>
  <c r="BN281" i="54"/>
  <c r="AO311" i="54"/>
  <c r="BD311" i="54"/>
  <c r="BN311" i="54"/>
  <c r="AY311" i="54"/>
  <c r="BI311" i="54"/>
  <c r="AT311" i="54"/>
  <c r="BD312" i="54"/>
  <c r="BI312" i="54"/>
  <c r="AO312" i="54"/>
  <c r="AT312" i="54"/>
  <c r="BN312" i="54"/>
  <c r="AY312" i="54"/>
  <c r="AO293" i="54"/>
  <c r="BD293" i="54"/>
  <c r="BI293" i="54"/>
  <c r="BN293" i="54"/>
  <c r="AT293" i="54"/>
  <c r="AY293" i="54"/>
  <c r="AO301" i="54"/>
  <c r="BD301" i="54"/>
  <c r="BI301" i="54"/>
  <c r="AT301" i="54"/>
  <c r="AY301" i="54"/>
  <c r="BN301" i="54"/>
  <c r="AO282" i="54"/>
  <c r="BN282" i="54"/>
  <c r="AT282" i="54"/>
  <c r="BI282" i="54"/>
  <c r="AY282" i="54"/>
  <c r="BD282" i="54"/>
  <c r="AO299" i="54"/>
  <c r="BD299" i="54"/>
  <c r="BI299" i="54"/>
  <c r="BN299" i="54"/>
  <c r="AT299" i="54"/>
  <c r="AY299" i="54"/>
  <c r="AT300" i="54"/>
  <c r="AY300" i="54"/>
  <c r="BN300" i="54"/>
  <c r="BD300" i="54"/>
  <c r="AO300" i="54"/>
  <c r="BI300" i="54"/>
  <c r="AY266" i="54"/>
  <c r="BI266" i="54"/>
  <c r="AT266" i="54"/>
  <c r="BN266" i="54"/>
  <c r="AO266" i="54"/>
  <c r="BD266" i="54"/>
  <c r="BD322" i="54"/>
  <c r="AT322" i="54"/>
  <c r="BI322" i="54"/>
  <c r="BN322" i="54"/>
  <c r="AY322" i="54"/>
  <c r="AO322" i="54"/>
  <c r="AO288" i="54"/>
  <c r="AY288" i="54"/>
  <c r="BN288" i="54"/>
  <c r="AT288" i="54"/>
  <c r="BD288" i="54"/>
  <c r="BI288" i="54"/>
  <c r="AY6" i="54"/>
  <c r="BN6" i="54"/>
  <c r="AO22" i="54"/>
  <c r="BN38" i="54"/>
  <c r="BD38" i="54"/>
  <c r="AT54" i="54"/>
  <c r="BI70" i="54"/>
  <c r="BD70" i="54"/>
  <c r="AT86" i="54"/>
  <c r="AO102" i="54"/>
  <c r="BN102" i="54"/>
  <c r="BN118" i="54"/>
  <c r="BI134" i="54"/>
  <c r="AY134" i="54"/>
  <c r="BI150" i="54"/>
  <c r="AY166" i="54"/>
  <c r="BD166" i="54"/>
  <c r="BN182" i="54"/>
  <c r="BI198" i="54"/>
  <c r="BN198" i="54"/>
  <c r="BD214" i="54"/>
  <c r="AT230" i="54"/>
  <c r="BN230" i="54"/>
  <c r="BI7" i="54"/>
  <c r="BN23" i="54"/>
  <c r="BI23" i="54"/>
  <c r="BN39" i="54"/>
  <c r="BD55" i="54"/>
  <c r="AY55" i="54"/>
  <c r="AY71" i="54"/>
  <c r="AO87" i="54"/>
  <c r="BI87" i="54"/>
  <c r="BN103" i="54"/>
  <c r="BN119" i="54"/>
  <c r="BD119" i="54"/>
  <c r="AT135" i="54"/>
  <c r="BI151" i="54"/>
  <c r="BD151" i="54"/>
  <c r="AO167" i="54"/>
  <c r="BI183" i="54"/>
  <c r="BD183" i="54"/>
  <c r="AT199" i="54"/>
  <c r="BD215" i="54"/>
  <c r="BI215" i="54"/>
  <c r="BN29" i="54"/>
  <c r="BN61" i="54"/>
  <c r="BI61" i="54"/>
  <c r="AO93" i="54"/>
  <c r="BI125" i="54"/>
  <c r="BD125" i="54"/>
  <c r="BI157" i="54"/>
  <c r="BI189" i="54"/>
  <c r="BD189" i="54"/>
  <c r="BN221" i="54"/>
  <c r="AO243" i="54"/>
  <c r="BI243" i="54"/>
  <c r="AY259" i="54"/>
  <c r="BD32" i="54"/>
  <c r="AY32" i="54"/>
  <c r="AT64" i="54"/>
  <c r="AT96" i="54"/>
  <c r="BI96" i="54"/>
  <c r="BN128" i="54"/>
  <c r="AY160" i="54"/>
  <c r="BD160" i="54"/>
  <c r="BD192" i="54"/>
  <c r="AY223" i="54"/>
  <c r="BD223" i="54"/>
  <c r="BN244" i="54"/>
  <c r="BN260" i="54"/>
  <c r="BD260" i="54"/>
  <c r="BN68" i="54"/>
  <c r="BI132" i="54"/>
  <c r="BN132" i="54"/>
  <c r="BI196" i="54"/>
  <c r="AO246" i="54"/>
  <c r="BD246" i="54"/>
  <c r="BI231" i="54"/>
  <c r="AO65" i="54"/>
  <c r="AY65" i="54"/>
  <c r="BN193" i="54"/>
  <c r="AO25" i="54"/>
  <c r="BN25" i="54"/>
  <c r="BN89" i="54"/>
  <c r="BI153" i="54"/>
  <c r="AO153" i="54"/>
  <c r="AT217" i="54"/>
  <c r="AY257" i="54"/>
  <c r="BD257" i="54"/>
  <c r="BI60" i="54"/>
  <c r="AT124" i="54"/>
  <c r="AY124" i="54"/>
  <c r="AY220" i="54"/>
  <c r="BN81" i="54"/>
  <c r="AY81" i="54"/>
  <c r="BD209" i="54"/>
  <c r="AT10" i="54"/>
  <c r="AO10" i="54"/>
  <c r="AT26" i="54"/>
  <c r="AT42" i="54"/>
  <c r="AY42" i="54"/>
  <c r="BD58" i="54"/>
  <c r="AO74" i="54"/>
  <c r="BD74" i="54"/>
  <c r="BD90" i="54"/>
  <c r="BD106" i="54"/>
  <c r="AT106" i="54"/>
  <c r="BN122" i="54"/>
  <c r="BD138" i="54"/>
  <c r="BI138" i="54"/>
  <c r="AY154" i="54"/>
  <c r="BN170" i="54"/>
  <c r="BI170" i="54"/>
  <c r="BN186" i="54"/>
  <c r="AY202" i="54"/>
  <c r="BN202" i="54"/>
  <c r="BD218" i="54"/>
  <c r="BD234" i="54"/>
  <c r="BN234" i="54"/>
  <c r="BN11" i="54"/>
  <c r="BD27" i="54"/>
  <c r="AT27" i="54"/>
  <c r="AT43" i="54"/>
  <c r="AY59" i="54"/>
  <c r="BD59" i="54"/>
  <c r="BI75" i="54"/>
  <c r="AT91" i="54"/>
  <c r="BD91" i="54"/>
  <c r="AO107" i="54"/>
  <c r="AT123" i="54"/>
  <c r="BN123" i="54"/>
  <c r="AY139" i="54"/>
  <c r="AO155" i="54"/>
  <c r="BD155" i="54"/>
  <c r="BN171" i="54"/>
  <c r="BI187" i="54"/>
  <c r="BD187" i="54"/>
  <c r="AT203" i="54"/>
  <c r="AT219" i="54"/>
  <c r="AY219" i="54"/>
  <c r="BI37" i="54"/>
  <c r="BN69" i="54"/>
  <c r="BI69" i="54"/>
  <c r="AY101" i="54"/>
  <c r="AY133" i="54"/>
  <c r="BI133" i="54"/>
  <c r="BN165" i="54"/>
  <c r="BI197" i="54"/>
  <c r="AO197" i="54"/>
  <c r="BI227" i="54"/>
  <c r="BI247" i="54"/>
  <c r="BN247" i="54"/>
  <c r="BD8" i="54"/>
  <c r="BN40" i="54"/>
  <c r="BI40" i="54"/>
  <c r="BI72" i="54"/>
  <c r="AY104" i="54"/>
  <c r="BD104" i="54"/>
  <c r="BD136" i="54"/>
  <c r="BN168" i="54"/>
  <c r="BI168" i="54"/>
  <c r="BI200" i="54"/>
  <c r="AY228" i="54"/>
  <c r="AO228" i="54"/>
  <c r="AO248" i="54"/>
  <c r="BN20" i="54"/>
  <c r="BD20" i="54"/>
  <c r="BD84" i="54"/>
  <c r="AY148" i="54"/>
  <c r="BD148" i="54"/>
  <c r="BD212" i="54"/>
  <c r="BD254" i="54"/>
  <c r="BN254" i="54"/>
  <c r="BN250" i="54"/>
  <c r="AO97" i="54"/>
  <c r="AY97" i="54"/>
  <c r="BD224" i="54"/>
  <c r="AY41" i="54"/>
  <c r="AT41" i="54"/>
  <c r="BD105" i="54"/>
  <c r="BI169" i="54"/>
  <c r="BN169" i="54"/>
  <c r="BN229" i="54"/>
  <c r="AY12" i="54"/>
  <c r="BI12" i="54"/>
  <c r="BN76" i="54"/>
  <c r="BI140" i="54"/>
  <c r="BD140" i="54"/>
  <c r="AO241" i="54"/>
  <c r="AY113" i="54"/>
  <c r="AO113" i="54"/>
  <c r="BI235" i="54"/>
  <c r="AT14" i="54"/>
  <c r="BD14" i="54"/>
  <c r="BN30" i="54"/>
  <c r="BD46" i="54"/>
  <c r="BI46" i="54"/>
  <c r="BN62" i="54"/>
  <c r="AT78" i="54"/>
  <c r="BI78" i="54"/>
  <c r="AO94" i="54"/>
  <c r="AT110" i="54"/>
  <c r="AO110" i="54"/>
  <c r="BD126" i="54"/>
  <c r="AO142" i="54"/>
  <c r="AT142" i="54"/>
  <c r="BN158" i="54"/>
  <c r="BN174" i="54"/>
  <c r="BI174" i="54"/>
  <c r="AO190" i="54"/>
  <c r="BN206" i="54"/>
  <c r="AY206" i="54"/>
  <c r="BI222" i="54"/>
  <c r="BI238" i="54"/>
  <c r="BD238" i="54"/>
  <c r="BI15" i="54"/>
  <c r="BD31" i="54"/>
  <c r="AT31" i="54"/>
  <c r="AY47" i="54"/>
  <c r="BI63" i="54"/>
  <c r="BD63" i="54"/>
  <c r="BD79" i="54"/>
  <c r="BD95" i="54"/>
  <c r="BN95" i="54"/>
  <c r="BD111" i="54"/>
  <c r="BN127" i="54"/>
  <c r="BD127" i="54"/>
  <c r="BN143" i="54"/>
  <c r="BN159" i="54"/>
  <c r="BI159" i="54"/>
  <c r="AY175" i="54"/>
  <c r="BN191" i="54"/>
  <c r="AY191" i="54"/>
  <c r="BI207" i="54"/>
  <c r="BN13" i="54"/>
  <c r="BI13" i="54"/>
  <c r="BI45" i="54"/>
  <c r="BI77" i="54"/>
  <c r="AY77" i="54"/>
  <c r="BI109" i="54"/>
  <c r="BD141" i="54"/>
  <c r="BI141" i="54"/>
  <c r="BN173" i="54"/>
  <c r="BI205" i="54"/>
  <c r="BD205" i="54"/>
  <c r="BN232" i="54"/>
  <c r="BD251" i="54"/>
  <c r="BI251" i="54"/>
  <c r="AY16" i="54"/>
  <c r="AY48" i="54"/>
  <c r="AT48" i="54"/>
  <c r="AY80" i="54"/>
  <c r="AO112" i="54"/>
  <c r="BN112" i="54"/>
  <c r="AT144" i="54"/>
  <c r="AO176" i="54"/>
  <c r="BN176" i="54"/>
  <c r="AO208" i="54"/>
  <c r="BD233" i="54"/>
  <c r="BN233" i="54"/>
  <c r="AT252" i="54"/>
  <c r="BN36" i="54"/>
  <c r="AT36" i="54"/>
  <c r="AO100" i="54"/>
  <c r="BI164" i="54"/>
  <c r="BD164" i="54"/>
  <c r="AO225" i="54"/>
  <c r="BN156" i="54"/>
  <c r="AO156" i="54"/>
  <c r="AY17" i="54"/>
  <c r="BD129" i="54"/>
  <c r="BI129" i="54"/>
  <c r="AY245" i="54"/>
  <c r="AT57" i="54"/>
  <c r="BD57" i="54"/>
  <c r="BN121" i="54"/>
  <c r="AO185" i="54"/>
  <c r="AT185" i="54"/>
  <c r="AT240" i="54"/>
  <c r="BD28" i="54"/>
  <c r="BI28" i="54"/>
  <c r="BI92" i="54"/>
  <c r="AT172" i="54"/>
  <c r="AY172" i="54"/>
  <c r="AY258" i="54"/>
  <c r="AO145" i="54"/>
  <c r="BI145" i="54"/>
  <c r="AT253" i="54"/>
  <c r="BN18" i="54"/>
  <c r="AY18" i="54"/>
  <c r="AT34" i="54"/>
  <c r="BN50" i="54"/>
  <c r="BD50" i="54"/>
  <c r="BD66" i="54"/>
  <c r="BD82" i="54"/>
  <c r="AY82" i="54"/>
  <c r="AO98" i="54"/>
  <c r="AO114" i="54"/>
  <c r="AT114" i="54"/>
  <c r="AY130" i="54"/>
  <c r="BN146" i="54"/>
  <c r="AY146" i="54"/>
  <c r="BD162" i="54"/>
  <c r="BI178" i="54"/>
  <c r="BN178" i="54"/>
  <c r="BN194" i="54"/>
  <c r="BD210" i="54"/>
  <c r="AY210" i="54"/>
  <c r="BD226" i="54"/>
  <c r="AY242" i="54"/>
  <c r="AO242" i="54"/>
  <c r="BI19" i="54"/>
  <c r="AO35" i="54"/>
  <c r="BD35" i="54"/>
  <c r="BN51" i="54"/>
  <c r="AY67" i="54"/>
  <c r="BI67" i="54"/>
  <c r="AT83" i="54"/>
  <c r="AY99" i="54"/>
  <c r="BN99" i="54"/>
  <c r="AO115" i="54"/>
  <c r="BD131" i="54"/>
  <c r="BN131" i="54"/>
  <c r="BN147" i="54"/>
  <c r="AO163" i="54"/>
  <c r="AY163" i="54"/>
  <c r="AO179" i="54"/>
  <c r="BN195" i="54"/>
  <c r="BI195" i="54"/>
  <c r="BI211" i="54"/>
  <c r="AT21" i="54"/>
  <c r="AY21" i="54"/>
  <c r="BD53" i="54"/>
  <c r="AT85" i="54"/>
  <c r="BD85" i="54"/>
  <c r="AY117" i="54"/>
  <c r="AY149" i="54"/>
  <c r="BI149" i="54"/>
  <c r="BN181" i="54"/>
  <c r="AO213" i="54"/>
  <c r="AY213" i="54"/>
  <c r="AY237" i="54"/>
  <c r="AY255" i="54"/>
  <c r="AO255" i="54"/>
  <c r="BI24" i="54"/>
  <c r="AT56" i="54"/>
  <c r="BN56" i="54"/>
  <c r="BN88" i="54"/>
  <c r="AY120" i="54"/>
  <c r="BD120" i="54"/>
  <c r="BN152" i="54"/>
  <c r="BN184" i="54"/>
  <c r="BD184" i="54"/>
  <c r="AT216" i="54"/>
  <c r="BN239" i="54"/>
  <c r="BI239" i="54"/>
  <c r="BI256" i="54"/>
  <c r="BD52" i="54"/>
  <c r="AY52" i="54"/>
  <c r="AO116" i="54"/>
  <c r="BD180" i="54"/>
  <c r="BI180" i="54"/>
  <c r="BD236" i="54"/>
  <c r="BN204" i="54"/>
  <c r="AY204" i="54"/>
  <c r="BD49" i="54"/>
  <c r="BI161" i="54"/>
  <c r="AY161" i="54"/>
  <c r="BD261" i="54"/>
  <c r="AY9" i="54"/>
  <c r="BN9" i="54"/>
  <c r="AO73" i="54"/>
  <c r="AO137" i="54"/>
  <c r="AT137" i="54"/>
  <c r="BI201" i="54"/>
  <c r="AO249" i="54"/>
  <c r="BI249" i="54"/>
  <c r="BN44" i="54"/>
  <c r="BD108" i="54"/>
  <c r="AY108" i="54"/>
  <c r="AO188" i="54"/>
  <c r="BN33" i="54"/>
  <c r="BD33" i="54"/>
  <c r="AY177" i="54"/>
  <c r="AY275" i="54"/>
  <c r="BD275" i="54"/>
  <c r="BI275" i="54"/>
  <c r="AT275" i="54"/>
  <c r="AO275" i="54"/>
  <c r="BN275" i="54"/>
  <c r="AO276" i="54"/>
  <c r="AY276" i="54"/>
  <c r="BN276" i="54"/>
  <c r="AT276" i="54"/>
  <c r="BD276" i="54"/>
  <c r="BI276" i="54"/>
  <c r="BI278" i="54"/>
  <c r="AY278" i="54"/>
  <c r="AO278" i="54"/>
  <c r="AT278" i="54"/>
  <c r="BD278" i="54"/>
  <c r="BN278" i="54"/>
  <c r="BD289" i="54"/>
  <c r="BN289" i="54"/>
  <c r="AY289" i="54"/>
  <c r="AT289" i="54"/>
  <c r="AO289" i="54"/>
  <c r="BI289" i="54"/>
  <c r="AO303" i="54"/>
  <c r="AY303" i="54"/>
  <c r="BN303" i="54"/>
  <c r="BI303" i="54"/>
  <c r="BD303" i="54"/>
  <c r="AT303" i="54"/>
  <c r="AY263" i="54"/>
  <c r="BN263" i="54"/>
  <c r="AT263" i="54"/>
  <c r="BI263" i="54"/>
  <c r="BD263" i="54"/>
  <c r="AO263" i="54"/>
  <c r="AY264" i="54"/>
  <c r="BN264" i="54"/>
  <c r="AO264" i="54"/>
  <c r="BD264" i="54"/>
  <c r="AT264" i="54"/>
  <c r="BI264" i="54"/>
  <c r="BN286" i="54"/>
  <c r="AT286" i="54"/>
  <c r="AY286" i="54"/>
  <c r="BD286" i="54"/>
  <c r="BI286" i="54"/>
  <c r="AO286" i="54"/>
  <c r="BI265" i="54"/>
  <c r="AY265" i="54"/>
  <c r="AT265" i="54"/>
  <c r="BN265" i="54"/>
  <c r="BD265" i="54"/>
  <c r="AO265" i="54"/>
  <c r="AT287" i="54"/>
  <c r="BD287" i="54"/>
  <c r="BI287" i="54"/>
  <c r="AO287" i="54"/>
  <c r="BN287" i="54"/>
  <c r="AY287" i="54"/>
  <c r="BI313" i="54"/>
  <c r="AO313" i="54"/>
  <c r="BN313" i="54"/>
  <c r="AT313" i="54"/>
  <c r="AY313" i="54"/>
  <c r="BD313" i="54"/>
  <c r="AO315" i="54"/>
  <c r="AY315" i="54"/>
  <c r="BN315" i="54"/>
  <c r="AT315" i="54"/>
  <c r="BI315" i="54"/>
  <c r="BD315" i="54"/>
  <c r="AT316" i="54"/>
  <c r="AO316" i="54"/>
  <c r="BD316" i="54"/>
  <c r="BI316" i="54"/>
  <c r="BN316" i="54"/>
  <c r="AY316" i="54"/>
  <c r="AO309" i="54"/>
  <c r="BD309" i="54"/>
  <c r="AT309" i="54"/>
  <c r="BN309" i="54"/>
  <c r="AY309" i="54"/>
  <c r="BI309" i="54"/>
  <c r="AT317" i="54"/>
  <c r="BI317" i="54"/>
  <c r="AY317" i="54"/>
  <c r="BN317" i="54"/>
  <c r="AO317" i="54"/>
  <c r="BD317" i="54"/>
  <c r="BD270" i="54"/>
  <c r="AT270" i="54"/>
  <c r="BN270" i="54"/>
  <c r="AY270" i="54"/>
  <c r="BI270" i="54"/>
  <c r="AO270" i="54"/>
  <c r="AT6" i="54"/>
  <c r="BD6" i="54"/>
  <c r="BN22" i="54"/>
  <c r="BI38" i="54"/>
  <c r="AT38" i="54"/>
  <c r="BI54" i="54"/>
  <c r="BN70" i="54"/>
  <c r="AO70" i="54"/>
  <c r="BD86" i="54"/>
  <c r="BI102" i="54"/>
  <c r="AY102" i="54"/>
  <c r="AT118" i="54"/>
  <c r="BD134" i="54"/>
  <c r="AT134" i="54"/>
  <c r="BN150" i="54"/>
  <c r="BI166" i="54"/>
  <c r="AT166" i="54"/>
  <c r="AT182" i="54"/>
  <c r="AY198" i="54"/>
  <c r="AO198" i="54"/>
  <c r="BI214" i="54"/>
  <c r="BD230" i="54"/>
  <c r="AO230" i="54"/>
  <c r="BN7" i="54"/>
  <c r="AO23" i="54"/>
  <c r="AY23" i="54"/>
  <c r="BI39" i="54"/>
  <c r="AT55" i="54"/>
  <c r="BI55" i="54"/>
  <c r="AT71" i="54"/>
  <c r="AT87" i="54"/>
  <c r="BD87" i="54"/>
  <c r="BD103" i="54"/>
  <c r="BI119" i="54"/>
  <c r="AT119" i="54"/>
  <c r="BI135" i="54"/>
  <c r="AO151" i="54"/>
  <c r="AT151" i="54"/>
  <c r="BD167" i="54"/>
  <c r="AY183" i="54"/>
  <c r="AO183" i="54"/>
  <c r="BN199" i="54"/>
  <c r="AT215" i="54"/>
  <c r="AY215" i="54"/>
  <c r="BI29" i="54"/>
  <c r="AO61" i="54"/>
  <c r="AT61" i="54"/>
  <c r="AY93" i="54"/>
  <c r="AY125" i="54"/>
  <c r="AO125" i="54"/>
  <c r="AO157" i="54"/>
  <c r="AO189" i="54"/>
  <c r="AT189" i="54"/>
  <c r="AT221" i="54"/>
  <c r="BD243" i="54"/>
  <c r="AT243" i="54"/>
  <c r="BD259" i="54"/>
  <c r="BN32" i="54"/>
  <c r="AT32" i="54"/>
  <c r="BI64" i="54"/>
  <c r="BN96" i="54"/>
  <c r="AO96" i="54"/>
  <c r="AY128" i="54"/>
  <c r="AT160" i="54"/>
  <c r="AO160" i="54"/>
  <c r="AY192" i="54"/>
  <c r="BN223" i="54"/>
  <c r="AT223" i="54"/>
  <c r="BD244" i="54"/>
  <c r="AY260" i="54"/>
  <c r="AT260" i="54"/>
  <c r="BD68" i="54"/>
  <c r="AO132" i="54"/>
  <c r="BD132" i="54"/>
  <c r="AY196" i="54"/>
  <c r="BN246" i="54"/>
  <c r="AT246" i="54"/>
  <c r="BD231" i="54"/>
  <c r="BD65" i="54"/>
  <c r="BI65" i="54"/>
  <c r="AO193" i="54"/>
  <c r="AY25" i="54"/>
  <c r="BD25" i="54"/>
  <c r="BI89" i="54"/>
  <c r="BD153" i="54"/>
  <c r="AT153" i="54"/>
  <c r="BI217" i="54"/>
  <c r="BN257" i="54"/>
  <c r="AT257" i="54"/>
  <c r="AO60" i="54"/>
  <c r="BN124" i="54"/>
  <c r="BI124" i="54"/>
  <c r="AO220" i="54"/>
  <c r="AO81" i="54"/>
  <c r="AT81" i="54"/>
  <c r="AO209" i="54"/>
  <c r="BD10" i="54"/>
  <c r="BN10" i="54"/>
  <c r="BI26" i="54"/>
  <c r="BI42" i="54"/>
  <c r="AO42" i="54"/>
  <c r="AT58" i="54"/>
  <c r="AY74" i="54"/>
  <c r="AT74" i="54"/>
  <c r="BN90" i="54"/>
  <c r="AY106" i="54"/>
  <c r="BI106" i="54"/>
  <c r="AT122" i="54"/>
  <c r="AT138" i="54"/>
  <c r="AY138" i="54"/>
  <c r="BI154" i="54"/>
  <c r="BD170" i="54"/>
  <c r="AT170" i="54"/>
  <c r="BD186" i="54"/>
  <c r="AT202" i="54"/>
  <c r="AO202" i="54"/>
  <c r="BN218" i="54"/>
  <c r="AT234" i="54"/>
  <c r="AY234" i="54"/>
  <c r="AO11" i="54"/>
  <c r="BN27" i="54"/>
  <c r="AO27" i="54"/>
  <c r="AY43" i="54"/>
  <c r="BI59" i="54"/>
  <c r="AO59" i="54"/>
  <c r="BN75" i="54"/>
  <c r="BI91" i="54"/>
  <c r="AO91" i="54"/>
  <c r="BI107" i="54"/>
  <c r="BD123" i="54"/>
  <c r="AO123" i="54"/>
  <c r="AT139" i="54"/>
  <c r="BN155" i="54"/>
  <c r="AT155" i="54"/>
  <c r="AO171" i="54"/>
  <c r="AO187" i="54"/>
  <c r="AT187" i="54"/>
  <c r="AY203" i="54"/>
  <c r="BD219" i="54"/>
  <c r="AO219" i="54"/>
  <c r="AT37" i="54"/>
  <c r="BD69" i="54"/>
  <c r="AT69" i="54"/>
  <c r="BI101" i="54"/>
  <c r="BN133" i="54"/>
  <c r="AO133" i="54"/>
  <c r="AY165" i="54"/>
  <c r="AY197" i="54"/>
  <c r="BD197" i="54"/>
  <c r="BD227" i="54"/>
  <c r="AO247" i="54"/>
  <c r="AT247" i="54"/>
  <c r="AT8" i="54"/>
  <c r="BD40" i="54"/>
  <c r="AO40" i="54"/>
  <c r="AT72" i="54"/>
  <c r="BN104" i="54"/>
  <c r="AT104" i="54"/>
  <c r="AO136" i="54"/>
  <c r="AT168" i="54"/>
  <c r="AO168" i="54"/>
  <c r="AO200" i="54"/>
  <c r="BD228" i="54"/>
  <c r="AT228" i="54"/>
  <c r="AT248" i="54"/>
  <c r="AO20" i="54"/>
  <c r="AT20" i="54"/>
  <c r="BI84" i="54"/>
  <c r="BI148" i="54"/>
  <c r="AO148" i="54"/>
  <c r="BI212" i="54"/>
  <c r="BI254" i="54"/>
  <c r="AT254" i="54"/>
  <c r="AT250" i="54"/>
  <c r="BN97" i="54"/>
  <c r="BI97" i="54"/>
  <c r="BN224" i="54"/>
  <c r="BN41" i="54"/>
  <c r="BD41" i="54"/>
  <c r="BI105" i="54"/>
  <c r="AO169" i="54"/>
  <c r="AY169" i="54"/>
  <c r="AT229" i="54"/>
  <c r="AO12" i="54"/>
  <c r="AT12" i="54"/>
  <c r="BI76" i="54"/>
  <c r="AY140" i="54"/>
  <c r="AT140" i="54"/>
  <c r="BD241" i="54"/>
  <c r="AT113" i="54"/>
  <c r="BD113" i="54"/>
  <c r="BN235" i="54"/>
  <c r="BI14" i="54"/>
  <c r="AY14" i="54"/>
  <c r="AO30" i="54"/>
  <c r="AT46" i="54"/>
  <c r="AO46" i="54"/>
  <c r="BD62" i="54"/>
  <c r="BN78" i="54"/>
  <c r="AO78" i="54"/>
  <c r="BD94" i="54"/>
  <c r="BD110" i="54"/>
  <c r="AY110" i="54"/>
  <c r="BI126" i="54"/>
  <c r="BI142" i="54"/>
  <c r="BN142" i="54"/>
  <c r="AO158" i="54"/>
  <c r="AY174" i="54"/>
  <c r="AT174" i="54"/>
  <c r="AT190" i="54"/>
  <c r="BI206" i="54"/>
  <c r="AT206" i="54"/>
  <c r="BN222" i="54"/>
  <c r="AT238" i="54"/>
  <c r="AO238" i="54"/>
  <c r="AT15" i="54"/>
  <c r="AY31" i="54"/>
  <c r="BI31" i="54"/>
  <c r="BN47" i="54"/>
  <c r="BN63" i="54"/>
  <c r="AO63" i="54"/>
  <c r="BN79" i="54"/>
  <c r="AO95" i="54"/>
  <c r="AY95" i="54"/>
  <c r="AY111" i="54"/>
  <c r="BI127" i="54"/>
  <c r="AY127" i="54"/>
  <c r="AO143" i="54"/>
  <c r="AO159" i="54"/>
  <c r="AY159" i="54"/>
  <c r="BI175" i="54"/>
  <c r="BI191" i="54"/>
  <c r="AO191" i="54"/>
  <c r="AO207" i="54"/>
  <c r="AT13" i="54"/>
  <c r="AY13" i="54"/>
  <c r="AO45" i="54"/>
  <c r="AT77" i="54"/>
  <c r="AO77" i="54"/>
  <c r="AO109" i="54"/>
  <c r="BN141" i="54"/>
  <c r="AO141" i="54"/>
  <c r="BI173" i="54"/>
  <c r="AT205" i="54"/>
  <c r="AY205" i="54"/>
  <c r="AO232" i="54"/>
  <c r="BN251" i="54"/>
  <c r="AO251" i="54"/>
  <c r="AT16" i="54"/>
  <c r="BD48" i="54"/>
  <c r="BI48" i="54"/>
  <c r="BN80" i="54"/>
  <c r="AY112" i="54"/>
  <c r="AT112" i="54"/>
  <c r="BI144" i="54"/>
  <c r="BD176" i="54"/>
  <c r="AT176" i="54"/>
  <c r="BI208" i="54"/>
  <c r="AO233" i="54"/>
  <c r="AT233" i="54"/>
  <c r="AY252" i="54"/>
  <c r="AY36" i="54"/>
  <c r="AO36" i="54"/>
  <c r="BI100" i="54"/>
  <c r="AY164" i="54"/>
  <c r="AO164" i="54"/>
  <c r="AT225" i="54"/>
  <c r="BD156" i="54"/>
  <c r="AT156" i="54"/>
  <c r="BN17" i="54"/>
  <c r="AT129" i="54"/>
  <c r="AY129" i="54"/>
  <c r="BI245" i="54"/>
  <c r="BN57" i="54"/>
  <c r="AY57" i="54"/>
  <c r="BD121" i="54"/>
  <c r="AY185" i="54"/>
  <c r="BD185" i="54"/>
  <c r="BI240" i="54"/>
  <c r="AY28" i="54"/>
  <c r="AO28" i="54"/>
  <c r="BN92" i="54"/>
  <c r="BN172" i="54"/>
  <c r="AO172" i="54"/>
  <c r="BN258" i="54"/>
  <c r="BN145" i="54"/>
  <c r="AT145" i="54"/>
  <c r="BN253" i="54"/>
  <c r="AT18" i="54"/>
  <c r="BD18" i="54"/>
  <c r="BN34" i="54"/>
  <c r="AO50" i="54"/>
  <c r="AT50" i="54"/>
  <c r="AT66" i="54"/>
  <c r="BN82" i="54"/>
  <c r="AT82" i="54"/>
  <c r="AT98" i="54"/>
  <c r="BD114" i="54"/>
  <c r="BI114" i="54"/>
  <c r="AT130" i="54"/>
  <c r="BI146" i="54"/>
  <c r="AT146" i="54"/>
  <c r="BN162" i="54"/>
  <c r="AT178" i="54"/>
  <c r="BD178" i="54"/>
  <c r="AO194" i="54"/>
  <c r="BN210" i="54"/>
  <c r="AO210" i="54"/>
  <c r="AT226" i="54"/>
  <c r="BN242" i="54"/>
  <c r="BI242" i="54"/>
  <c r="AY19" i="54"/>
  <c r="BN35" i="54"/>
  <c r="AT35" i="54"/>
  <c r="BI51" i="54"/>
  <c r="AT67" i="54"/>
  <c r="AO67" i="54"/>
  <c r="BD83" i="54"/>
  <c r="BD99" i="54"/>
  <c r="AT99" i="54"/>
  <c r="AY115" i="54"/>
  <c r="BI131" i="54"/>
  <c r="AT131" i="54"/>
  <c r="AY147" i="54"/>
  <c r="BN163" i="54"/>
  <c r="BD163" i="54"/>
  <c r="BI179" i="54"/>
  <c r="BD195" i="54"/>
  <c r="AT195" i="54"/>
  <c r="AY211" i="54"/>
  <c r="BD21" i="54"/>
  <c r="AO21" i="54"/>
  <c r="AY53" i="54"/>
  <c r="BI85" i="54"/>
  <c r="AO85" i="54"/>
  <c r="BD117" i="54"/>
  <c r="BD149" i="54"/>
  <c r="AT149" i="54"/>
  <c r="AO181" i="54"/>
  <c r="BN213" i="54"/>
  <c r="AT213" i="54"/>
  <c r="BI237" i="54"/>
  <c r="BN255" i="54"/>
  <c r="AT255" i="54"/>
  <c r="BD24" i="54"/>
  <c r="BD56" i="54"/>
  <c r="AY56" i="54"/>
  <c r="AO88" i="54"/>
  <c r="BN120" i="54"/>
  <c r="AT120" i="54"/>
  <c r="AO152" i="54"/>
  <c r="BI184" i="54"/>
  <c r="AO184" i="54"/>
  <c r="AY216" i="54"/>
  <c r="AT239" i="54"/>
  <c r="AY239" i="54"/>
  <c r="AT256" i="54"/>
  <c r="BN52" i="54"/>
  <c r="AO52" i="54"/>
  <c r="BI116" i="54"/>
  <c r="AY180" i="54"/>
  <c r="BN180" i="54"/>
  <c r="BN236" i="54"/>
  <c r="AT204" i="54"/>
  <c r="AO204" i="54"/>
  <c r="BN49" i="54"/>
  <c r="AO161" i="54"/>
  <c r="AT161" i="54"/>
  <c r="BN261" i="54"/>
  <c r="AT9" i="54"/>
  <c r="BD9" i="54"/>
  <c r="AY73" i="54"/>
  <c r="AY137" i="54"/>
  <c r="BN137" i="54"/>
  <c r="AT201" i="54"/>
  <c r="AY249" i="54"/>
  <c r="AT249" i="54"/>
  <c r="BD44" i="54"/>
  <c r="BI108" i="54"/>
  <c r="AO108" i="54"/>
  <c r="BD188" i="54"/>
  <c r="AO33" i="54"/>
  <c r="AT33" i="54"/>
  <c r="BN177" i="54"/>
  <c r="BD291" i="54"/>
  <c r="AT291" i="54"/>
  <c r="BI291" i="54"/>
  <c r="BN291" i="54"/>
  <c r="AO291" i="54"/>
  <c r="AY291" i="54"/>
  <c r="AO292" i="54"/>
  <c r="BN292" i="54"/>
  <c r="BD292" i="54"/>
  <c r="AY292" i="54"/>
  <c r="AT292" i="54"/>
  <c r="BI292" i="54"/>
  <c r="AY310" i="54"/>
  <c r="BI310" i="54"/>
  <c r="AO310" i="54"/>
  <c r="BD310" i="54"/>
  <c r="AT310" i="54"/>
  <c r="BN310" i="54"/>
  <c r="AT321" i="54"/>
  <c r="BD321" i="54"/>
  <c r="BI321" i="54"/>
  <c r="BN321" i="54"/>
  <c r="AY321" i="54"/>
  <c r="AO321" i="54"/>
  <c r="BN304" i="54"/>
  <c r="AO304" i="54"/>
  <c r="BD304" i="54"/>
  <c r="AY304" i="54"/>
  <c r="AT304" i="54"/>
  <c r="BI304" i="54"/>
  <c r="AY279" i="54"/>
  <c r="BN279" i="54"/>
  <c r="AO279" i="54"/>
  <c r="BI279" i="54"/>
  <c r="AT279" i="54"/>
  <c r="BD279" i="54"/>
  <c r="AY280" i="54"/>
  <c r="BD280" i="54"/>
  <c r="BN280" i="54"/>
  <c r="AO280" i="54"/>
  <c r="AT280" i="54"/>
  <c r="BI280" i="54"/>
  <c r="AO318" i="54"/>
  <c r="BD318" i="54"/>
  <c r="AT318" i="54"/>
  <c r="BN318" i="54"/>
  <c r="AY318" i="54"/>
  <c r="BI318" i="54"/>
  <c r="AT297" i="54"/>
  <c r="BD297" i="54"/>
  <c r="AO297" i="54"/>
  <c r="BI297" i="54"/>
  <c r="BN297" i="54"/>
  <c r="AY297" i="54"/>
  <c r="AT272" i="54"/>
  <c r="BD272" i="54"/>
  <c r="AO272" i="54"/>
  <c r="BI272" i="54"/>
  <c r="BN272" i="54"/>
  <c r="AY272" i="54"/>
  <c r="AT267" i="54"/>
  <c r="BN267" i="54"/>
  <c r="AY267" i="54"/>
  <c r="BD267" i="54"/>
  <c r="BI267" i="54"/>
  <c r="AO267" i="54"/>
  <c r="AT268" i="54"/>
  <c r="BD268" i="54"/>
  <c r="AO268" i="54"/>
  <c r="BN268" i="54"/>
  <c r="BI268" i="54"/>
  <c r="AY268" i="54"/>
  <c r="AO262" i="54"/>
  <c r="AY262" i="54"/>
  <c r="BN262" i="54"/>
  <c r="AT262" i="54"/>
  <c r="BD262" i="54"/>
  <c r="BI262" i="54"/>
  <c r="AO273" i="54"/>
  <c r="BD273" i="54"/>
  <c r="BI273" i="54"/>
  <c r="AT273" i="54"/>
  <c r="BN273" i="54"/>
  <c r="AY273" i="54"/>
  <c r="AO271" i="54"/>
  <c r="AY271" i="54"/>
  <c r="BI271" i="54"/>
  <c r="BD271" i="54"/>
  <c r="AT271" i="54"/>
  <c r="BN271" i="54"/>
  <c r="BI274" i="54"/>
  <c r="BN274" i="54"/>
  <c r="AY274" i="54"/>
  <c r="AO274" i="54"/>
  <c r="BD274" i="54"/>
  <c r="AT274" i="54"/>
  <c r="BI6" i="54"/>
  <c r="AT22" i="54"/>
  <c r="BI22" i="54"/>
  <c r="AY38" i="54"/>
  <c r="BD54" i="54"/>
  <c r="AY54" i="54"/>
  <c r="AT70" i="54"/>
  <c r="AY86" i="54"/>
  <c r="BN86" i="54"/>
  <c r="BD102" i="54"/>
  <c r="BI118" i="54"/>
  <c r="BD118" i="54"/>
  <c r="BN134" i="54"/>
  <c r="AY150" i="54"/>
  <c r="AT150" i="54"/>
  <c r="AO166" i="54"/>
  <c r="AO182" i="54"/>
  <c r="BI182" i="54"/>
  <c r="BD198" i="54"/>
  <c r="BN214" i="54"/>
  <c r="AT214" i="54"/>
  <c r="BI230" i="54"/>
  <c r="BD7" i="54"/>
  <c r="AO7" i="54"/>
  <c r="AT23" i="54"/>
  <c r="AT39" i="54"/>
  <c r="BD39" i="54"/>
  <c r="BN55" i="54"/>
  <c r="BN71" i="54"/>
  <c r="AO71" i="54"/>
  <c r="BN87" i="54"/>
  <c r="AY103" i="54"/>
  <c r="BI103" i="54"/>
  <c r="AY119" i="54"/>
  <c r="BD135" i="54"/>
  <c r="AO135" i="54"/>
  <c r="AY151" i="54"/>
  <c r="AY167" i="54"/>
  <c r="BI167" i="54"/>
  <c r="BN183" i="54"/>
  <c r="BI199" i="54"/>
  <c r="AO199" i="54"/>
  <c r="BN215" i="54"/>
  <c r="AY29" i="54"/>
  <c r="BD29" i="54"/>
  <c r="AY61" i="54"/>
  <c r="BI93" i="54"/>
  <c r="BN93" i="54"/>
  <c r="AT125" i="54"/>
  <c r="BD157" i="54"/>
  <c r="BN157" i="54"/>
  <c r="AY189" i="54"/>
  <c r="AY221" i="54"/>
  <c r="BI221" i="54"/>
  <c r="AY243" i="54"/>
  <c r="BN259" i="54"/>
  <c r="BI259" i="54"/>
  <c r="AO32" i="54"/>
  <c r="AY64" i="54"/>
  <c r="AO64" i="54"/>
  <c r="AY96" i="54"/>
  <c r="AO128" i="54"/>
  <c r="BI128" i="54"/>
  <c r="BN160" i="54"/>
  <c r="AO192" i="54"/>
  <c r="BI192" i="54"/>
  <c r="AO223" i="54"/>
  <c r="BI244" i="54"/>
  <c r="AY244" i="54"/>
  <c r="BI260" i="54"/>
  <c r="AY68" i="54"/>
  <c r="BI68" i="54"/>
  <c r="AT132" i="54"/>
  <c r="BN196" i="54"/>
  <c r="BD196" i="54"/>
  <c r="BI246" i="54"/>
  <c r="BN231" i="54"/>
  <c r="AO231" i="54"/>
  <c r="AT65" i="54"/>
  <c r="BI193" i="54"/>
  <c r="BD193" i="54"/>
  <c r="BI25" i="54"/>
  <c r="AY89" i="54"/>
  <c r="AO89" i="54"/>
  <c r="AY153" i="54"/>
  <c r="AY217" i="54"/>
  <c r="BD217" i="54"/>
  <c r="BI257" i="54"/>
  <c r="AY60" i="54"/>
  <c r="BD60" i="54"/>
  <c r="AO124" i="54"/>
  <c r="BN220" i="54"/>
  <c r="AT220" i="54"/>
  <c r="BD81" i="54"/>
  <c r="AY209" i="54"/>
  <c r="BI209" i="54"/>
  <c r="BI10" i="54"/>
  <c r="BD26" i="54"/>
  <c r="AY26" i="54"/>
  <c r="BD42" i="54"/>
  <c r="BN58" i="54"/>
  <c r="BI58" i="54"/>
  <c r="BN74" i="54"/>
  <c r="AO90" i="54"/>
  <c r="AT90" i="54"/>
  <c r="AO106" i="54"/>
  <c r="AY122" i="54"/>
  <c r="BD122" i="54"/>
  <c r="BN138" i="54"/>
  <c r="BN154" i="54"/>
  <c r="BD154" i="54"/>
  <c r="AO170" i="54"/>
  <c r="AY186" i="54"/>
  <c r="BI186" i="54"/>
  <c r="BI202" i="54"/>
  <c r="BI218" i="54"/>
  <c r="AY218" i="54"/>
  <c r="BI234" i="54"/>
  <c r="AT11" i="54"/>
  <c r="BI11" i="54"/>
  <c r="BI27" i="54"/>
  <c r="AO43" i="54"/>
  <c r="BI43" i="54"/>
  <c r="BN59" i="54"/>
  <c r="AO75" i="54"/>
  <c r="AY75" i="54"/>
  <c r="AY91" i="54"/>
  <c r="BD107" i="54"/>
  <c r="AT107" i="54"/>
  <c r="BI123" i="54"/>
  <c r="BN139" i="54"/>
  <c r="BI139" i="54"/>
  <c r="AY155" i="54"/>
  <c r="AT171" i="54"/>
  <c r="AY171" i="54"/>
  <c r="BN187" i="54"/>
  <c r="BD203" i="54"/>
  <c r="BI203" i="54"/>
  <c r="BI219" i="54"/>
  <c r="AO37" i="54"/>
  <c r="BN37" i="54"/>
  <c r="AO69" i="54"/>
  <c r="AO101" i="54"/>
  <c r="AT101" i="54"/>
  <c r="AT133" i="54"/>
  <c r="AT165" i="54"/>
  <c r="BD165" i="54"/>
  <c r="AT197" i="54"/>
  <c r="AY227" i="54"/>
  <c r="BN227" i="54"/>
  <c r="BD247" i="54"/>
  <c r="BI8" i="54"/>
  <c r="BN8" i="54"/>
  <c r="AT40" i="54"/>
  <c r="BN72" i="54"/>
  <c r="BD72" i="54"/>
  <c r="BI104" i="54"/>
  <c r="AT136" i="54"/>
  <c r="BI136" i="54"/>
  <c r="BD168" i="54"/>
  <c r="BN200" i="54"/>
  <c r="BD200" i="54"/>
  <c r="BN228" i="54"/>
  <c r="AY248" i="54"/>
  <c r="BD248" i="54"/>
  <c r="BI20" i="54"/>
  <c r="AY84" i="54"/>
  <c r="AO84" i="54"/>
  <c r="BN148" i="54"/>
  <c r="AT212" i="54"/>
  <c r="AY212" i="54"/>
  <c r="AY254" i="54"/>
  <c r="AO250" i="54"/>
  <c r="BI250" i="54"/>
  <c r="AT97" i="54"/>
  <c r="AT224" i="54"/>
  <c r="BI224" i="54"/>
  <c r="AO41" i="54"/>
  <c r="BN105" i="54"/>
  <c r="AT105" i="54"/>
  <c r="BD169" i="54"/>
  <c r="AO229" i="54"/>
  <c r="BI229" i="54"/>
  <c r="BD12" i="54"/>
  <c r="BD76" i="54"/>
  <c r="AT76" i="54"/>
  <c r="AO140" i="54"/>
  <c r="AT241" i="54"/>
  <c r="AY241" i="54"/>
  <c r="BN113" i="54"/>
  <c r="AO235" i="54"/>
  <c r="AT235" i="54"/>
  <c r="BN14" i="54"/>
  <c r="BD30" i="54"/>
  <c r="BI30" i="54"/>
  <c r="BN46" i="54"/>
  <c r="AO62" i="54"/>
  <c r="AT62" i="54"/>
  <c r="AY78" i="54"/>
  <c r="AY94" i="54"/>
  <c r="BI94" i="54"/>
  <c r="BI110" i="54"/>
  <c r="AT126" i="54"/>
  <c r="AY126" i="54"/>
  <c r="AY142" i="54"/>
  <c r="BI158" i="54"/>
  <c r="BD158" i="54"/>
  <c r="AO174" i="54"/>
  <c r="BN190" i="54"/>
  <c r="BI190" i="54"/>
  <c r="BD206" i="54"/>
  <c r="BD222" i="54"/>
  <c r="AY222" i="54"/>
  <c r="AY238" i="54"/>
  <c r="BN15" i="54"/>
  <c r="BD15" i="54"/>
  <c r="AO31" i="54"/>
  <c r="AT47" i="54"/>
  <c r="BD47" i="54"/>
  <c r="AT63" i="54"/>
  <c r="BI79" i="54"/>
  <c r="AT79" i="54"/>
  <c r="AT95" i="54"/>
  <c r="BI111" i="54"/>
  <c r="BN111" i="54"/>
  <c r="AT127" i="54"/>
  <c r="BI143" i="54"/>
  <c r="AT143" i="54"/>
  <c r="BD159" i="54"/>
  <c r="AT175" i="54"/>
  <c r="BD175" i="54"/>
  <c r="AT191" i="54"/>
  <c r="AT207" i="54"/>
  <c r="BN207" i="54"/>
  <c r="BD13" i="54"/>
  <c r="BN45" i="54"/>
  <c r="BD45" i="54"/>
  <c r="BD77" i="54"/>
  <c r="BD109" i="54"/>
  <c r="BN109" i="54"/>
  <c r="AT141" i="54"/>
  <c r="AO173" i="54"/>
  <c r="BD173" i="54"/>
  <c r="AO205" i="54"/>
  <c r="BD232" i="54"/>
  <c r="BI232" i="54"/>
  <c r="AY251" i="54"/>
  <c r="BD16" i="54"/>
  <c r="BI16" i="54"/>
  <c r="AO48" i="54"/>
  <c r="BI80" i="54"/>
  <c r="BD80" i="54"/>
  <c r="BI112" i="54"/>
  <c r="BD144" i="54"/>
  <c r="AO144" i="54"/>
  <c r="BI176" i="54"/>
  <c r="BN208" i="54"/>
  <c r="AY208" i="54"/>
  <c r="BI233" i="54"/>
  <c r="BN252" i="54"/>
  <c r="BD252" i="54"/>
  <c r="BD36" i="54"/>
  <c r="AY100" i="54"/>
  <c r="BN100" i="54"/>
  <c r="BN164" i="54"/>
  <c r="BD225" i="54"/>
  <c r="BN225" i="54"/>
  <c r="AY156" i="54"/>
  <c r="BD17" i="54"/>
  <c r="AT17" i="54"/>
  <c r="AO129" i="54"/>
  <c r="BD245" i="54"/>
  <c r="BN245" i="54"/>
  <c r="AO57" i="54"/>
  <c r="BI121" i="54"/>
  <c r="AY121" i="54"/>
  <c r="BI185" i="54"/>
  <c r="BD240" i="54"/>
  <c r="AO240" i="54"/>
  <c r="BN28" i="54"/>
  <c r="AY92" i="54"/>
  <c r="AO92" i="54"/>
  <c r="BD172" i="54"/>
  <c r="BI258" i="54"/>
  <c r="BD258" i="54"/>
  <c r="AY145" i="54"/>
  <c r="BI253" i="54"/>
  <c r="BD253" i="54"/>
  <c r="AO18" i="54"/>
  <c r="BD34" i="54"/>
  <c r="BI34" i="54"/>
  <c r="BI50" i="54"/>
  <c r="AY66" i="54"/>
  <c r="BI66" i="54"/>
  <c r="AO82" i="54"/>
  <c r="AY98" i="54"/>
  <c r="BD98" i="54"/>
  <c r="AY114" i="54"/>
  <c r="BD130" i="54"/>
  <c r="BI130" i="54"/>
  <c r="AO146" i="54"/>
  <c r="AT162" i="54"/>
  <c r="BI162" i="54"/>
  <c r="AO178" i="54"/>
  <c r="AT194" i="54"/>
  <c r="BD194" i="54"/>
  <c r="BI210" i="54"/>
  <c r="BI226" i="54"/>
  <c r="BN226" i="54"/>
  <c r="AT242" i="54"/>
  <c r="AT19" i="54"/>
  <c r="BN19" i="54"/>
  <c r="BI35" i="54"/>
  <c r="BD51" i="54"/>
  <c r="AY51" i="54"/>
  <c r="BN67" i="54"/>
  <c r="AY83" i="54"/>
  <c r="BN83" i="54"/>
  <c r="BI99" i="54"/>
  <c r="BN115" i="54"/>
  <c r="BD115" i="54"/>
  <c r="AY131" i="54"/>
  <c r="BD147" i="54"/>
  <c r="BI147" i="54"/>
  <c r="BI163" i="54"/>
  <c r="BN179" i="54"/>
  <c r="AT179" i="54"/>
  <c r="AO195" i="54"/>
  <c r="BD211" i="54"/>
  <c r="AO211" i="54"/>
  <c r="BN21" i="54"/>
  <c r="BN53" i="54"/>
  <c r="BI53" i="54"/>
  <c r="BN85" i="54"/>
  <c r="BI117" i="54"/>
  <c r="AO117" i="54"/>
  <c r="BN149" i="54"/>
  <c r="AT181" i="54"/>
  <c r="BI181" i="54"/>
  <c r="BD213" i="54"/>
  <c r="AT237" i="54"/>
  <c r="BD237" i="54"/>
  <c r="BI255" i="54"/>
  <c r="BN24" i="54"/>
  <c r="AO24" i="54"/>
  <c r="BI56" i="54"/>
  <c r="AT88" i="54"/>
  <c r="AY88" i="54"/>
  <c r="BI120" i="54"/>
  <c r="AT152" i="54"/>
  <c r="BI152" i="54"/>
  <c r="AY184" i="54"/>
  <c r="BN216" i="54"/>
  <c r="AO216" i="54"/>
  <c r="AO239" i="54"/>
  <c r="BD256" i="54"/>
  <c r="BN256" i="54"/>
  <c r="BI52" i="54"/>
  <c r="BN116" i="54"/>
  <c r="AY116" i="54"/>
  <c r="AT180" i="54"/>
  <c r="AT236" i="54"/>
  <c r="AY236" i="54"/>
  <c r="BD204" i="54"/>
  <c r="AO49" i="54"/>
  <c r="AT49" i="54"/>
  <c r="BD161" i="54"/>
  <c r="AT261" i="54"/>
  <c r="AY261" i="54"/>
  <c r="BI9" i="54"/>
  <c r="BI73" i="54"/>
  <c r="BN73" i="54"/>
  <c r="BI137" i="54"/>
  <c r="BD201" i="54"/>
  <c r="AY201" i="54"/>
  <c r="BD249" i="54"/>
  <c r="AO44" i="54"/>
  <c r="BI44" i="54"/>
  <c r="AT108" i="54"/>
  <c r="AY188" i="54"/>
  <c r="BN188" i="54"/>
  <c r="BI33" i="54"/>
  <c r="AT177" i="54"/>
  <c r="BD177" i="54"/>
  <c r="AT307" i="54"/>
  <c r="BI307" i="54"/>
  <c r="BD307" i="54"/>
  <c r="AO307" i="54"/>
  <c r="AY307" i="54"/>
  <c r="BN307" i="54"/>
  <c r="AO308" i="54"/>
  <c r="BD308" i="54"/>
  <c r="AT308" i="54"/>
  <c r="BN308" i="54"/>
  <c r="BI308" i="54"/>
  <c r="AY308" i="54"/>
  <c r="BN298" i="54"/>
  <c r="BI298" i="54"/>
  <c r="AY298" i="54"/>
  <c r="AO298" i="54"/>
  <c r="AT298" i="54"/>
  <c r="BD298" i="54"/>
  <c r="BI290" i="54"/>
  <c r="BD290" i="54"/>
  <c r="AO290" i="54"/>
  <c r="AT290" i="54"/>
  <c r="BN290" i="54"/>
  <c r="AY290" i="54"/>
  <c r="AT302" i="54"/>
  <c r="BD302" i="54"/>
  <c r="AO302" i="54"/>
  <c r="BI302" i="54"/>
  <c r="BN302" i="54"/>
  <c r="AY302" i="54"/>
  <c r="AT295" i="54"/>
  <c r="BN295" i="54"/>
  <c r="AY295" i="54"/>
  <c r="BD295" i="54"/>
  <c r="BI295" i="54"/>
  <c r="AO295" i="54"/>
  <c r="AT296" i="54"/>
  <c r="AY296" i="54"/>
  <c r="BI296" i="54"/>
  <c r="BN296" i="54"/>
  <c r="AO296" i="54"/>
  <c r="BD296" i="54"/>
  <c r="AT314" i="54"/>
  <c r="BD314" i="54"/>
  <c r="BN314" i="54"/>
  <c r="AY314" i="54"/>
  <c r="BI314" i="54"/>
  <c r="AO314" i="54"/>
  <c r="AO306" i="54"/>
  <c r="AT306" i="54"/>
  <c r="BI306" i="54"/>
  <c r="BN306" i="54"/>
  <c r="AY306" i="54"/>
  <c r="BD306" i="54"/>
  <c r="BD320" i="54"/>
  <c r="BI320" i="54"/>
  <c r="AY320" i="54"/>
  <c r="AO320" i="54"/>
  <c r="BN320" i="54"/>
  <c r="AT320" i="54"/>
  <c r="AO283" i="54"/>
  <c r="AY283" i="54"/>
  <c r="BN283" i="54"/>
  <c r="BD283" i="54"/>
  <c r="BI283" i="54"/>
  <c r="AT283" i="54"/>
  <c r="AO284" i="54"/>
  <c r="BD284" i="54"/>
  <c r="BI284" i="54"/>
  <c r="AT284" i="54"/>
  <c r="BN284" i="54"/>
  <c r="AY284" i="54"/>
  <c r="BN294" i="54"/>
  <c r="AT294" i="54"/>
  <c r="BI294" i="54"/>
  <c r="AY294" i="54"/>
  <c r="BD294" i="54"/>
  <c r="AO294" i="54"/>
  <c r="AO305" i="54"/>
  <c r="BD305" i="54"/>
  <c r="BN305" i="54"/>
  <c r="AT305" i="54"/>
  <c r="BI305" i="54"/>
  <c r="AY305" i="54"/>
  <c r="AT319" i="54"/>
  <c r="BD319" i="54"/>
  <c r="AO319" i="54"/>
  <c r="BI319" i="54"/>
  <c r="BN319" i="54"/>
  <c r="AY319" i="54"/>
  <c r="AT269" i="54"/>
  <c r="BN269" i="54"/>
  <c r="AY269" i="54"/>
  <c r="BD269" i="54"/>
  <c r="BI269" i="54"/>
  <c r="AO269" i="54"/>
  <c r="BD22" i="54"/>
  <c r="BN54" i="54"/>
  <c r="AO86" i="54"/>
  <c r="AY118" i="54"/>
  <c r="AO150" i="54"/>
  <c r="AY182" i="54"/>
  <c r="AO214" i="54"/>
  <c r="AT7" i="54"/>
  <c r="AY39" i="54"/>
  <c r="BI71" i="54"/>
  <c r="AO103" i="54"/>
  <c r="BN135" i="54"/>
  <c r="BN167" i="54"/>
  <c r="AY199" i="54"/>
  <c r="AO29" i="54"/>
  <c r="BD93" i="54"/>
  <c r="AT157" i="54"/>
  <c r="AO221" i="54"/>
  <c r="AT259" i="54"/>
  <c r="BD64" i="54"/>
  <c r="BD128" i="54"/>
  <c r="BN192" i="54"/>
  <c r="AT244" i="54"/>
  <c r="AT68" i="54"/>
  <c r="AT196" i="54"/>
  <c r="AY231" i="54"/>
  <c r="AY193" i="54"/>
  <c r="AT89" i="54"/>
  <c r="BN217" i="54"/>
  <c r="BN60" i="54"/>
  <c r="BI220" i="54"/>
  <c r="BN209" i="54"/>
  <c r="BN26" i="54"/>
  <c r="AY58" i="54"/>
  <c r="BI90" i="54"/>
  <c r="BI122" i="54"/>
  <c r="AO154" i="54"/>
  <c r="AT186" i="54"/>
  <c r="AT218" i="54"/>
  <c r="BD11" i="54"/>
  <c r="BN43" i="54"/>
  <c r="BD75" i="54"/>
  <c r="BN107" i="54"/>
  <c r="BD139" i="54"/>
  <c r="BD171" i="54"/>
  <c r="BN203" i="54"/>
  <c r="AY37" i="54"/>
  <c r="BD101" i="54"/>
  <c r="BI165" i="54"/>
  <c r="AO227" i="54"/>
  <c r="AY8" i="54"/>
  <c r="AY72" i="54"/>
  <c r="BN136" i="54"/>
  <c r="AY200" i="54"/>
  <c r="BI248" i="54"/>
  <c r="BN84" i="54"/>
  <c r="BN212" i="54"/>
  <c r="BD250" i="54"/>
  <c r="AY224" i="54"/>
  <c r="AY105" i="54"/>
  <c r="BD229" i="54"/>
  <c r="AY76" i="54"/>
  <c r="BN241" i="54"/>
  <c r="BD235" i="54"/>
  <c r="AT30" i="54"/>
  <c r="AY62" i="54"/>
  <c r="BN94" i="54"/>
  <c r="AO126" i="54"/>
  <c r="AT158" i="54"/>
  <c r="BD190" i="54"/>
  <c r="AT222" i="54"/>
  <c r="AY15" i="54"/>
  <c r="BI47" i="54"/>
  <c r="AO79" i="54"/>
  <c r="AO111" i="54"/>
  <c r="BD143" i="54"/>
  <c r="BN175" i="54"/>
  <c r="BD207" i="54"/>
  <c r="AY45" i="54"/>
  <c r="AT109" i="54"/>
  <c r="AY173" i="54"/>
  <c r="AY232" i="54"/>
  <c r="BN16" i="54"/>
  <c r="AT80" i="54"/>
  <c r="BN144" i="54"/>
  <c r="BD208" i="54"/>
  <c r="BI252" i="54"/>
  <c r="BD100" i="54"/>
  <c r="BI225" i="54"/>
  <c r="BI17" i="54"/>
  <c r="AO245" i="54"/>
  <c r="AT121" i="54"/>
  <c r="BN240" i="54"/>
  <c r="AT92" i="54"/>
  <c r="AT258" i="54"/>
  <c r="AY253" i="54"/>
  <c r="AY34" i="54"/>
  <c r="BN66" i="54"/>
  <c r="BN98" i="54"/>
  <c r="BN130" i="54"/>
  <c r="AO162" i="54"/>
  <c r="AY194" i="54"/>
  <c r="AO226" i="54"/>
  <c r="BD19" i="54"/>
  <c r="AT51" i="54"/>
  <c r="BI83" i="54"/>
  <c r="BI115" i="54"/>
  <c r="AO147" i="54"/>
  <c r="BD179" i="54"/>
  <c r="BN211" i="54"/>
  <c r="AT53" i="54"/>
  <c r="BN117" i="54"/>
  <c r="BD181" i="54"/>
  <c r="BN237" i="54"/>
  <c r="AY24" i="54"/>
  <c r="BD88" i="54"/>
  <c r="BD152" i="54"/>
  <c r="BD216" i="54"/>
  <c r="AY256" i="54"/>
  <c r="BD116" i="54"/>
  <c r="BI236" i="54"/>
  <c r="AY49" i="54"/>
  <c r="AO261" i="54"/>
  <c r="BD73" i="54"/>
  <c r="BN201" i="54"/>
  <c r="AY44" i="54"/>
  <c r="BI188" i="54"/>
  <c r="BI177" i="54"/>
  <c r="AO5" i="54"/>
  <c r="AQ5" i="54" s="1"/>
  <c r="BF5" i="54"/>
  <c r="BH5" i="54"/>
  <c r="BE5" i="54"/>
  <c r="BG5" i="54"/>
  <c r="AY5" i="54"/>
  <c r="BI5" i="54"/>
  <c r="AT5" i="54"/>
  <c r="BN5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K13" i="54"/>
  <c r="AK141" i="54"/>
  <c r="AK232" i="54"/>
  <c r="AK299" i="54"/>
  <c r="AK136" i="54"/>
  <c r="AK248" i="54"/>
  <c r="AK286" i="54"/>
  <c r="AK298" i="54"/>
  <c r="AK274" i="54"/>
  <c r="AK42" i="54"/>
  <c r="AK11" i="54"/>
  <c r="AK187" i="54"/>
  <c r="AK279" i="54"/>
  <c r="AK54" i="54"/>
  <c r="AK118" i="54"/>
  <c r="AK182" i="54"/>
  <c r="AK71" i="54"/>
  <c r="AK135" i="54"/>
  <c r="AK199" i="54"/>
  <c r="AK291" i="54"/>
  <c r="AK239" i="54"/>
  <c r="AK262" i="54"/>
  <c r="AK250" i="54"/>
  <c r="AK58" i="54"/>
  <c r="AK234" i="54"/>
  <c r="AK203" i="54"/>
  <c r="AK270" i="54"/>
  <c r="AK68" i="54"/>
  <c r="AK9" i="54"/>
  <c r="AK249" i="54"/>
  <c r="AK209" i="54"/>
  <c r="AK101" i="54"/>
  <c r="AK311" i="54"/>
  <c r="AK180" i="54"/>
  <c r="AK65" i="54"/>
  <c r="AK121" i="54"/>
  <c r="AK53" i="54"/>
  <c r="AK181" i="54"/>
  <c r="AK319" i="54"/>
  <c r="AK48" i="54"/>
  <c r="AK176" i="54"/>
  <c r="AK268" i="54"/>
  <c r="AK148" i="54"/>
  <c r="AK89" i="54"/>
  <c r="AK289" i="54"/>
  <c r="AK44" i="54"/>
  <c r="AK133" i="54"/>
  <c r="AK269" i="54"/>
  <c r="AK6" i="54"/>
  <c r="AK29" i="54"/>
  <c r="AK157" i="54"/>
  <c r="AK307" i="54"/>
  <c r="AK24" i="54"/>
  <c r="AK152" i="54"/>
  <c r="AK256" i="54"/>
  <c r="AK100" i="54"/>
  <c r="AK261" i="54"/>
  <c r="AK41" i="54"/>
  <c r="AK265" i="54"/>
  <c r="AK253" i="54"/>
  <c r="AK165" i="54"/>
  <c r="AK292" i="54"/>
  <c r="AK156" i="54"/>
  <c r="AK76" i="54"/>
  <c r="V5" i="64"/>
  <c r="AB5" i="64" s="1"/>
  <c r="W5" i="64"/>
  <c r="AC5" i="64" s="1"/>
  <c r="AK5" i="54"/>
  <c r="AK46" i="54"/>
  <c r="AK110" i="54"/>
  <c r="AK174" i="54"/>
  <c r="AK238" i="54"/>
  <c r="AK63" i="54"/>
  <c r="AK127" i="54"/>
  <c r="AK191" i="54"/>
  <c r="AK45" i="54"/>
  <c r="AK173" i="54"/>
  <c r="AK283" i="54"/>
  <c r="AK315" i="54"/>
  <c r="AK40" i="54"/>
  <c r="AK264" i="54"/>
  <c r="AK246" i="54"/>
  <c r="AK26" i="54"/>
  <c r="AK218" i="54"/>
  <c r="AK171" i="54"/>
  <c r="AK263" i="54"/>
  <c r="AK66" i="54"/>
  <c r="AK130" i="54"/>
  <c r="AK194" i="54"/>
  <c r="AK19" i="54"/>
  <c r="AK83" i="54"/>
  <c r="AK147" i="54"/>
  <c r="AK211" i="54"/>
  <c r="AK294" i="54"/>
  <c r="AK314" i="54"/>
  <c r="AK290" i="54"/>
  <c r="AK90" i="54"/>
  <c r="AK59" i="54"/>
  <c r="AK160" i="54"/>
  <c r="AK116" i="54"/>
  <c r="AK193" i="54"/>
  <c r="AK33" i="54"/>
  <c r="AK61" i="54"/>
  <c r="AK189" i="54"/>
  <c r="AK323" i="54"/>
  <c r="AK56" i="54"/>
  <c r="AK184" i="54"/>
  <c r="AK272" i="54"/>
  <c r="AK164" i="54"/>
  <c r="AK225" i="54"/>
  <c r="AK105" i="54"/>
  <c r="AK60" i="54"/>
  <c r="AK168" i="54"/>
  <c r="AK313" i="54"/>
  <c r="AK222" i="54"/>
  <c r="AK111" i="54"/>
  <c r="AK293" i="54"/>
  <c r="AK170" i="54"/>
  <c r="AK114" i="54"/>
  <c r="AK67" i="54"/>
  <c r="AK131" i="54"/>
  <c r="AK195" i="54"/>
  <c r="AK287" i="54"/>
  <c r="AK254" i="54"/>
  <c r="AK231" i="54"/>
  <c r="AK202" i="54"/>
  <c r="AK123" i="54"/>
  <c r="AK227" i="54"/>
  <c r="AK324" i="54"/>
  <c r="AK38" i="54"/>
  <c r="AK102" i="54"/>
  <c r="AK166" i="54"/>
  <c r="AK230" i="54"/>
  <c r="AK55" i="54"/>
  <c r="AK119" i="54"/>
  <c r="AK183" i="54"/>
  <c r="AK30" i="54"/>
  <c r="AK94" i="54"/>
  <c r="AK158" i="54"/>
  <c r="AK47" i="54"/>
  <c r="AK175" i="54"/>
  <c r="AK267" i="54"/>
  <c r="AK139" i="54"/>
  <c r="AK266" i="54"/>
  <c r="AK50" i="54"/>
  <c r="AK178" i="54"/>
  <c r="AK242" i="54"/>
  <c r="AK132" i="54"/>
  <c r="AK224" i="54"/>
  <c r="AK73" i="54"/>
  <c r="AK281" i="54"/>
  <c r="AK28" i="54"/>
  <c r="AK285" i="54"/>
  <c r="AK197" i="54"/>
  <c r="AK276" i="54"/>
  <c r="AK85" i="54"/>
  <c r="AK213" i="54"/>
  <c r="AK80" i="54"/>
  <c r="AK208" i="54"/>
  <c r="AK233" i="54"/>
  <c r="AK284" i="54"/>
  <c r="AK212" i="54"/>
  <c r="AK17" i="54"/>
  <c r="AK153" i="54"/>
  <c r="AK108" i="54"/>
  <c r="AK96" i="54"/>
  <c r="AK52" i="54"/>
  <c r="AK185" i="54"/>
  <c r="AK140" i="54"/>
  <c r="AK62" i="54"/>
  <c r="AK126" i="54"/>
  <c r="AK190" i="54"/>
  <c r="AK15" i="54"/>
  <c r="AK79" i="54"/>
  <c r="AK143" i="54"/>
  <c r="AK207" i="54"/>
  <c r="AK77" i="54"/>
  <c r="AK205" i="54"/>
  <c r="AK8" i="54"/>
  <c r="AK72" i="54"/>
  <c r="AK200" i="54"/>
  <c r="AK280" i="54"/>
  <c r="AK296" i="54"/>
  <c r="AK196" i="54"/>
  <c r="AK278" i="54"/>
  <c r="AK282" i="54"/>
  <c r="AK137" i="54"/>
  <c r="AK92" i="54"/>
  <c r="AK258" i="54"/>
  <c r="AK74" i="54"/>
  <c r="AK27" i="54"/>
  <c r="AK219" i="54"/>
  <c r="AK32" i="54"/>
  <c r="AK223" i="54"/>
  <c r="AK308" i="54"/>
  <c r="AK177" i="54"/>
  <c r="AK18" i="54"/>
  <c r="AK82" i="54"/>
  <c r="AK146" i="54"/>
  <c r="AK210" i="54"/>
  <c r="AK35" i="54"/>
  <c r="AK99" i="54"/>
  <c r="AK163" i="54"/>
  <c r="AK117" i="54"/>
  <c r="AK237" i="54"/>
  <c r="AK255" i="54"/>
  <c r="AK305" i="54"/>
  <c r="AK14" i="54"/>
  <c r="AK78" i="54"/>
  <c r="AK142" i="54"/>
  <c r="AK206" i="54"/>
  <c r="AK31" i="54"/>
  <c r="AK95" i="54"/>
  <c r="AK159" i="54"/>
  <c r="AK109" i="54"/>
  <c r="AK251" i="54"/>
  <c r="AK104" i="54"/>
  <c r="AK228" i="54"/>
  <c r="AK312" i="54"/>
  <c r="AK310" i="54"/>
  <c r="AK204" i="54"/>
  <c r="AK97" i="54"/>
  <c r="AK201" i="54"/>
  <c r="AK172" i="54"/>
  <c r="AK322" i="54"/>
  <c r="AK81" i="54"/>
  <c r="AK122" i="54"/>
  <c r="AK91" i="54"/>
  <c r="AK128" i="54"/>
  <c r="AK112" i="54"/>
  <c r="AK300" i="54"/>
  <c r="AK20" i="54"/>
  <c r="AK318" i="54"/>
  <c r="AK129" i="54"/>
  <c r="AK217" i="54"/>
  <c r="AK188" i="54"/>
  <c r="AK113" i="54"/>
  <c r="AK235" i="54"/>
  <c r="AK106" i="54"/>
  <c r="AK43" i="54"/>
  <c r="AK192" i="54"/>
  <c r="AK236" i="54"/>
  <c r="AK277" i="54"/>
  <c r="AK273" i="54"/>
  <c r="AK70" i="54"/>
  <c r="AK134" i="54"/>
  <c r="AK198" i="54"/>
  <c r="AK7" i="54"/>
  <c r="AK23" i="54"/>
  <c r="AK87" i="54"/>
  <c r="AK151" i="54"/>
  <c r="AK215" i="54"/>
  <c r="AK93" i="54"/>
  <c r="AK221" i="54"/>
  <c r="AK243" i="54"/>
  <c r="AK88" i="54"/>
  <c r="AK216" i="54"/>
  <c r="AK288" i="54"/>
  <c r="AK304" i="54"/>
  <c r="AK49" i="54"/>
  <c r="AK169" i="54"/>
  <c r="AK124" i="54"/>
  <c r="AK64" i="54"/>
  <c r="AK57" i="54"/>
  <c r="AK321" i="54"/>
  <c r="AK275" i="54"/>
  <c r="AK297" i="54"/>
  <c r="AK317" i="54"/>
  <c r="AK10" i="54"/>
  <c r="AK186" i="54"/>
  <c r="AK155" i="54"/>
  <c r="AK247" i="54"/>
  <c r="AK302" i="54"/>
  <c r="AK12" i="54"/>
  <c r="AK241" i="54"/>
  <c r="AK34" i="54"/>
  <c r="AK98" i="54"/>
  <c r="AK162" i="54"/>
  <c r="AK226" i="54"/>
  <c r="AK51" i="54"/>
  <c r="AK115" i="54"/>
  <c r="AK179" i="54"/>
  <c r="AK21" i="54"/>
  <c r="AK149" i="54"/>
  <c r="AK271" i="54"/>
  <c r="AK303" i="54"/>
  <c r="AK16" i="54"/>
  <c r="AK144" i="54"/>
  <c r="AK252" i="54"/>
  <c r="AK316" i="54"/>
  <c r="AK84" i="54"/>
  <c r="AK245" i="54"/>
  <c r="AK309" i="54"/>
  <c r="AK25" i="54"/>
  <c r="AK257" i="54"/>
  <c r="AK301" i="54"/>
  <c r="AK154" i="54"/>
  <c r="AK75" i="54"/>
  <c r="AK37" i="54"/>
  <c r="AK260" i="54"/>
  <c r="AK22" i="54"/>
  <c r="AK86" i="54"/>
  <c r="AK150" i="54"/>
  <c r="AK214" i="54"/>
  <c r="AK39" i="54"/>
  <c r="AK103" i="54"/>
  <c r="AK167" i="54"/>
  <c r="AK125" i="54"/>
  <c r="AK259" i="54"/>
  <c r="AK120" i="54"/>
  <c r="AK320" i="54"/>
  <c r="AK36" i="54"/>
  <c r="AK161" i="54"/>
  <c r="AK229" i="54"/>
  <c r="AK220" i="54"/>
  <c r="AK145" i="54"/>
  <c r="AK138" i="54"/>
  <c r="AK107" i="54"/>
  <c r="AK69" i="54"/>
  <c r="AK295" i="54"/>
  <c r="AK244" i="54"/>
  <c r="AK240" i="54"/>
  <c r="AK306" i="54"/>
  <c r="AS5" i="54" l="1"/>
  <c r="AP5" i="54"/>
  <c r="AR5" i="54"/>
  <c r="BC44" i="54"/>
  <c r="BA44" i="54"/>
  <c r="BB44" i="54"/>
  <c r="AZ44" i="54"/>
  <c r="BA49" i="54"/>
  <c r="BB49" i="54"/>
  <c r="BC49" i="54"/>
  <c r="AZ49" i="54"/>
  <c r="BF216" i="54"/>
  <c r="BE216" i="54"/>
  <c r="BH216" i="54"/>
  <c r="BG216" i="54"/>
  <c r="BR237" i="54"/>
  <c r="BQ237" i="54"/>
  <c r="BP237" i="54"/>
  <c r="BO237" i="54"/>
  <c r="BO211" i="54"/>
  <c r="BQ211" i="54"/>
  <c r="BR211" i="54"/>
  <c r="BP211" i="54"/>
  <c r="BM83" i="54"/>
  <c r="BJ83" i="54"/>
  <c r="BK83" i="54"/>
  <c r="BL83" i="54"/>
  <c r="BC194" i="54"/>
  <c r="AZ194" i="54"/>
  <c r="BA194" i="54"/>
  <c r="BB194" i="54"/>
  <c r="BO66" i="54"/>
  <c r="BP66" i="54"/>
  <c r="BQ66" i="54"/>
  <c r="BR66" i="54"/>
  <c r="AW92" i="54"/>
  <c r="AX92" i="54"/>
  <c r="AU92" i="54"/>
  <c r="AV92" i="54"/>
  <c r="BK17" i="54"/>
  <c r="BM17" i="54"/>
  <c r="BL17" i="54"/>
  <c r="BJ17" i="54"/>
  <c r="BG208" i="54"/>
  <c r="BH208" i="54"/>
  <c r="BF208" i="54"/>
  <c r="BE208" i="54"/>
  <c r="BA232" i="54"/>
  <c r="BB232" i="54"/>
  <c r="BC232" i="54"/>
  <c r="AZ232" i="54"/>
  <c r="BE207" i="54"/>
  <c r="BH207" i="54"/>
  <c r="BF207" i="54"/>
  <c r="BG207" i="54"/>
  <c r="AS79" i="54"/>
  <c r="AR79" i="54"/>
  <c r="AQ79" i="54"/>
  <c r="AP79" i="54"/>
  <c r="BF190" i="54"/>
  <c r="BG190" i="54"/>
  <c r="BH190" i="54"/>
  <c r="BE190" i="54"/>
  <c r="BA62" i="54"/>
  <c r="BB62" i="54"/>
  <c r="BC62" i="54"/>
  <c r="AZ62" i="54"/>
  <c r="BC76" i="54"/>
  <c r="BA76" i="54"/>
  <c r="AZ76" i="54"/>
  <c r="BB76" i="54"/>
  <c r="BG250" i="54"/>
  <c r="BE250" i="54"/>
  <c r="BF250" i="54"/>
  <c r="BH250" i="54"/>
  <c r="BC200" i="54"/>
  <c r="AZ200" i="54"/>
  <c r="BA200" i="54"/>
  <c r="BB200" i="54"/>
  <c r="AS227" i="54"/>
  <c r="AQ227" i="54"/>
  <c r="AR227" i="54"/>
  <c r="AP227" i="54"/>
  <c r="BQ203" i="54"/>
  <c r="BR203" i="54"/>
  <c r="BO203" i="54"/>
  <c r="BP203" i="54"/>
  <c r="BF75" i="54"/>
  <c r="BE75" i="54"/>
  <c r="BH75" i="54"/>
  <c r="BG75" i="54"/>
  <c r="AU186" i="54"/>
  <c r="AV186" i="54"/>
  <c r="AW186" i="54"/>
  <c r="AX186" i="54"/>
  <c r="BB58" i="54"/>
  <c r="BC58" i="54"/>
  <c r="BA58" i="54"/>
  <c r="AZ58" i="54"/>
  <c r="BQ60" i="54"/>
  <c r="BO60" i="54"/>
  <c r="BP60" i="54"/>
  <c r="BR60" i="54"/>
  <c r="BC231" i="54"/>
  <c r="AZ231" i="54"/>
  <c r="BB231" i="54"/>
  <c r="BA231" i="54"/>
  <c r="BO192" i="54"/>
  <c r="BP192" i="54"/>
  <c r="BR192" i="54"/>
  <c r="BQ192" i="54"/>
  <c r="AR221" i="54"/>
  <c r="AP221" i="54"/>
  <c r="AQ221" i="54"/>
  <c r="AS221" i="54"/>
  <c r="BA199" i="54"/>
  <c r="BB199" i="54"/>
  <c r="BC199" i="54"/>
  <c r="AZ199" i="54"/>
  <c r="BK71" i="54"/>
  <c r="BM71" i="54"/>
  <c r="BL71" i="54"/>
  <c r="BJ71" i="54"/>
  <c r="BC182" i="54"/>
  <c r="AZ182" i="54"/>
  <c r="BB182" i="54"/>
  <c r="BA182" i="54"/>
  <c r="BQ54" i="54"/>
  <c r="BR54" i="54"/>
  <c r="BO54" i="54"/>
  <c r="BP54" i="54"/>
  <c r="BG269" i="54"/>
  <c r="BF269" i="54"/>
  <c r="BH269" i="54"/>
  <c r="BE269" i="54"/>
  <c r="AZ319" i="54"/>
  <c r="BA319" i="54"/>
  <c r="BC319" i="54"/>
  <c r="BB319" i="54"/>
  <c r="BE319" i="54"/>
  <c r="BF319" i="54"/>
  <c r="BG319" i="54"/>
  <c r="BH319" i="54"/>
  <c r="AV305" i="54"/>
  <c r="AX305" i="54"/>
  <c r="AU305" i="54"/>
  <c r="AW305" i="54"/>
  <c r="AP294" i="54"/>
  <c r="AQ294" i="54"/>
  <c r="AS294" i="54"/>
  <c r="AR294" i="54"/>
  <c r="AW294" i="54"/>
  <c r="AV294" i="54"/>
  <c r="AU294" i="54"/>
  <c r="AX294" i="54"/>
  <c r="AV284" i="54"/>
  <c r="AW284" i="54"/>
  <c r="AX284" i="54"/>
  <c r="AU284" i="54"/>
  <c r="AX283" i="54"/>
  <c r="AW283" i="54"/>
  <c r="AU283" i="54"/>
  <c r="AV283" i="54"/>
  <c r="AZ283" i="54"/>
  <c r="BA283" i="54"/>
  <c r="BB283" i="54"/>
  <c r="BC283" i="54"/>
  <c r="AP320" i="54"/>
  <c r="AS320" i="54"/>
  <c r="AR320" i="54"/>
  <c r="AQ320" i="54"/>
  <c r="BF306" i="54"/>
  <c r="BH306" i="54"/>
  <c r="BE306" i="54"/>
  <c r="BG306" i="54"/>
  <c r="AW306" i="54"/>
  <c r="AU306" i="54"/>
  <c r="AX306" i="54"/>
  <c r="AV306" i="54"/>
  <c r="BA314" i="54"/>
  <c r="BB314" i="54"/>
  <c r="BC314" i="54"/>
  <c r="AZ314" i="54"/>
  <c r="BE296" i="54"/>
  <c r="BH296" i="54"/>
  <c r="BF296" i="54"/>
  <c r="BG296" i="54"/>
  <c r="BB296" i="54"/>
  <c r="BA296" i="54"/>
  <c r="BC296" i="54"/>
  <c r="AZ296" i="54"/>
  <c r="BE295" i="54"/>
  <c r="BF295" i="54"/>
  <c r="BG295" i="54"/>
  <c r="BH295" i="54"/>
  <c r="BB302" i="54"/>
  <c r="AZ302" i="54"/>
  <c r="BA302" i="54"/>
  <c r="BC302" i="54"/>
  <c r="BE302" i="54"/>
  <c r="BH302" i="54"/>
  <c r="BG302" i="54"/>
  <c r="BF302" i="54"/>
  <c r="AU290" i="54"/>
  <c r="AV290" i="54"/>
  <c r="AX290" i="54"/>
  <c r="AW290" i="54"/>
  <c r="BF298" i="54"/>
  <c r="BH298" i="54"/>
  <c r="BG298" i="54"/>
  <c r="BE298" i="54"/>
  <c r="BJ298" i="54"/>
  <c r="BL298" i="54"/>
  <c r="BK298" i="54"/>
  <c r="BM298" i="54"/>
  <c r="BQ308" i="54"/>
  <c r="BR308" i="54"/>
  <c r="BO308" i="54"/>
  <c r="BP308" i="54"/>
  <c r="BO307" i="54"/>
  <c r="BP307" i="54"/>
  <c r="BR307" i="54"/>
  <c r="BQ307" i="54"/>
  <c r="BK307" i="54"/>
  <c r="BJ307" i="54"/>
  <c r="BM307" i="54"/>
  <c r="BL307" i="54"/>
  <c r="BL33" i="54"/>
  <c r="BM33" i="54"/>
  <c r="BK33" i="54"/>
  <c r="BJ33" i="54"/>
  <c r="BM44" i="54"/>
  <c r="BL44" i="54"/>
  <c r="BK44" i="54"/>
  <c r="BJ44" i="54"/>
  <c r="BH201" i="54"/>
  <c r="BG201" i="54"/>
  <c r="BF201" i="54"/>
  <c r="BE201" i="54"/>
  <c r="BK9" i="54"/>
  <c r="BL9" i="54"/>
  <c r="BJ9" i="54"/>
  <c r="BM9" i="54"/>
  <c r="AV49" i="54"/>
  <c r="AU49" i="54"/>
  <c r="AW49" i="54"/>
  <c r="AX49" i="54"/>
  <c r="AV236" i="54"/>
  <c r="AW236" i="54"/>
  <c r="AU236" i="54"/>
  <c r="AX236" i="54"/>
  <c r="BM52" i="54"/>
  <c r="BJ52" i="54"/>
  <c r="BK52" i="54"/>
  <c r="BL52" i="54"/>
  <c r="AS216" i="54"/>
  <c r="AQ216" i="54"/>
  <c r="AP216" i="54"/>
  <c r="AR216" i="54"/>
  <c r="AU152" i="54"/>
  <c r="AW152" i="54"/>
  <c r="AX152" i="54"/>
  <c r="AV152" i="54"/>
  <c r="BM56" i="54"/>
  <c r="BL56" i="54"/>
  <c r="BK56" i="54"/>
  <c r="BJ56" i="54"/>
  <c r="BF237" i="54"/>
  <c r="BE237" i="54"/>
  <c r="BH237" i="54"/>
  <c r="BG237" i="54"/>
  <c r="AW181" i="54"/>
  <c r="AX181" i="54"/>
  <c r="AU181" i="54"/>
  <c r="AV181" i="54"/>
  <c r="BQ85" i="54"/>
  <c r="BP85" i="54"/>
  <c r="BO85" i="54"/>
  <c r="BR85" i="54"/>
  <c r="AR211" i="54"/>
  <c r="AQ211" i="54"/>
  <c r="AP211" i="54"/>
  <c r="AS211" i="54"/>
  <c r="BO179" i="54"/>
  <c r="BP179" i="54"/>
  <c r="BR179" i="54"/>
  <c r="BQ179" i="54"/>
  <c r="BC131" i="54"/>
  <c r="AZ131" i="54"/>
  <c r="BB131" i="54"/>
  <c r="BA131" i="54"/>
  <c r="BO83" i="54"/>
  <c r="BR83" i="54"/>
  <c r="BP83" i="54"/>
  <c r="BQ83" i="54"/>
  <c r="BG51" i="54"/>
  <c r="BH51" i="54"/>
  <c r="BF51" i="54"/>
  <c r="BE51" i="54"/>
  <c r="AW242" i="54"/>
  <c r="AX242" i="54"/>
  <c r="AV242" i="54"/>
  <c r="AU242" i="54"/>
  <c r="BG194" i="54"/>
  <c r="BE194" i="54"/>
  <c r="BF194" i="54"/>
  <c r="BH194" i="54"/>
  <c r="AU162" i="54"/>
  <c r="AV162" i="54"/>
  <c r="AW162" i="54"/>
  <c r="AX162" i="54"/>
  <c r="BA114" i="54"/>
  <c r="BB114" i="54"/>
  <c r="BC114" i="54"/>
  <c r="AZ114" i="54"/>
  <c r="BJ66" i="54"/>
  <c r="BK66" i="54"/>
  <c r="BL66" i="54"/>
  <c r="BM66" i="54"/>
  <c r="BG34" i="54"/>
  <c r="BH34" i="54"/>
  <c r="BF34" i="54"/>
  <c r="BE34" i="54"/>
  <c r="BC145" i="54"/>
  <c r="BA145" i="54"/>
  <c r="BB145" i="54"/>
  <c r="AZ145" i="54"/>
  <c r="AR92" i="54"/>
  <c r="AS92" i="54"/>
  <c r="AQ92" i="54"/>
  <c r="AP92" i="54"/>
  <c r="BE240" i="54"/>
  <c r="BG240" i="54"/>
  <c r="BF240" i="54"/>
  <c r="BH240" i="54"/>
  <c r="AR57" i="54"/>
  <c r="AS57" i="54"/>
  <c r="AQ57" i="54"/>
  <c r="AP57" i="54"/>
  <c r="AX17" i="54"/>
  <c r="AW17" i="54"/>
  <c r="AU17" i="54"/>
  <c r="AV17" i="54"/>
  <c r="BE225" i="54"/>
  <c r="BF225" i="54"/>
  <c r="BG225" i="54"/>
  <c r="BH225" i="54"/>
  <c r="BG36" i="54"/>
  <c r="BF36" i="54"/>
  <c r="BE36" i="54"/>
  <c r="BH36" i="54"/>
  <c r="BC208" i="54"/>
  <c r="BA208" i="54"/>
  <c r="AZ208" i="54"/>
  <c r="BB208" i="54"/>
  <c r="BH144" i="54"/>
  <c r="BE144" i="54"/>
  <c r="BG144" i="54"/>
  <c r="BF144" i="54"/>
  <c r="AP48" i="54"/>
  <c r="AS48" i="54"/>
  <c r="AQ48" i="54"/>
  <c r="AR48" i="54"/>
  <c r="BM232" i="54"/>
  <c r="BK232" i="54"/>
  <c r="BL232" i="54"/>
  <c r="BJ232" i="54"/>
  <c r="AS173" i="54"/>
  <c r="AP173" i="54"/>
  <c r="AR173" i="54"/>
  <c r="AQ173" i="54"/>
  <c r="BH77" i="54"/>
  <c r="BE77" i="54"/>
  <c r="BG77" i="54"/>
  <c r="BF77" i="54"/>
  <c r="BR207" i="54"/>
  <c r="BQ207" i="54"/>
  <c r="BP207" i="54"/>
  <c r="BO207" i="54"/>
  <c r="AW175" i="54"/>
  <c r="AX175" i="54"/>
  <c r="AV175" i="54"/>
  <c r="AU175" i="54"/>
  <c r="AV127" i="54"/>
  <c r="AU127" i="54"/>
  <c r="AW127" i="54"/>
  <c r="AX127" i="54"/>
  <c r="AU79" i="54"/>
  <c r="AX79" i="54"/>
  <c r="AW79" i="54"/>
  <c r="AV79" i="54"/>
  <c r="AV47" i="54"/>
  <c r="AU47" i="54"/>
  <c r="AW47" i="54"/>
  <c r="AX47" i="54"/>
  <c r="BB238" i="54"/>
  <c r="BA238" i="54"/>
  <c r="BC238" i="54"/>
  <c r="AZ238" i="54"/>
  <c r="BM190" i="54"/>
  <c r="BK190" i="54"/>
  <c r="BJ190" i="54"/>
  <c r="BL190" i="54"/>
  <c r="BL158" i="54"/>
  <c r="BJ158" i="54"/>
  <c r="BM158" i="54"/>
  <c r="BK158" i="54"/>
  <c r="BL110" i="54"/>
  <c r="BM110" i="54"/>
  <c r="BJ110" i="54"/>
  <c r="BK110" i="54"/>
  <c r="AW62" i="54"/>
  <c r="AU62" i="54"/>
  <c r="AV62" i="54"/>
  <c r="AX62" i="54"/>
  <c r="BF30" i="54"/>
  <c r="BE30" i="54"/>
  <c r="BH30" i="54"/>
  <c r="BG30" i="54"/>
  <c r="BO113" i="54"/>
  <c r="BP113" i="54"/>
  <c r="BR113" i="54"/>
  <c r="BQ113" i="54"/>
  <c r="AV76" i="54"/>
  <c r="AU76" i="54"/>
  <c r="AX76" i="54"/>
  <c r="AW76" i="54"/>
  <c r="AQ229" i="54"/>
  <c r="AS229" i="54"/>
  <c r="AP229" i="54"/>
  <c r="AR229" i="54"/>
  <c r="AS41" i="54"/>
  <c r="AP41" i="54"/>
  <c r="AQ41" i="54"/>
  <c r="AR41" i="54"/>
  <c r="BL250" i="54"/>
  <c r="BJ250" i="54"/>
  <c r="BM250" i="54"/>
  <c r="BK250" i="54"/>
  <c r="AW212" i="54"/>
  <c r="AX212" i="54"/>
  <c r="AV212" i="54"/>
  <c r="AU212" i="54"/>
  <c r="BJ20" i="54"/>
  <c r="BL20" i="54"/>
  <c r="BM20" i="54"/>
  <c r="BK20" i="54"/>
  <c r="BE200" i="54"/>
  <c r="BG200" i="54"/>
  <c r="BH200" i="54"/>
  <c r="BF200" i="54"/>
  <c r="AW136" i="54"/>
  <c r="AV136" i="54"/>
  <c r="AU136" i="54"/>
  <c r="AX136" i="54"/>
  <c r="AX40" i="54"/>
  <c r="AU40" i="54"/>
  <c r="AV40" i="54"/>
  <c r="AW40" i="54"/>
  <c r="BP227" i="54"/>
  <c r="BO227" i="54"/>
  <c r="BR227" i="54"/>
  <c r="BQ227" i="54"/>
  <c r="AU165" i="54"/>
  <c r="AW165" i="54"/>
  <c r="AX165" i="54"/>
  <c r="AV165" i="54"/>
  <c r="AS69" i="54"/>
  <c r="AQ69" i="54"/>
  <c r="AR69" i="54"/>
  <c r="AP69" i="54"/>
  <c r="BM203" i="54"/>
  <c r="BL203" i="54"/>
  <c r="BJ203" i="54"/>
  <c r="BK203" i="54"/>
  <c r="AV171" i="54"/>
  <c r="AW171" i="54"/>
  <c r="AX171" i="54"/>
  <c r="AU171" i="54"/>
  <c r="BK123" i="54"/>
  <c r="BM123" i="54"/>
  <c r="BJ123" i="54"/>
  <c r="BL123" i="54"/>
  <c r="BB75" i="54"/>
  <c r="AZ75" i="54"/>
  <c r="BA75" i="54"/>
  <c r="BC75" i="54"/>
  <c r="AR43" i="54"/>
  <c r="AQ43" i="54"/>
  <c r="AS43" i="54"/>
  <c r="AP43" i="54"/>
  <c r="BM234" i="54"/>
  <c r="BJ234" i="54"/>
  <c r="BL234" i="54"/>
  <c r="BK234" i="54"/>
  <c r="BJ186" i="54"/>
  <c r="BL186" i="54"/>
  <c r="BK186" i="54"/>
  <c r="BM186" i="54"/>
  <c r="BQ154" i="54"/>
  <c r="BP154" i="54"/>
  <c r="BO154" i="54"/>
  <c r="BR154" i="54"/>
  <c r="AS106" i="54"/>
  <c r="AQ106" i="54"/>
  <c r="AP106" i="54"/>
  <c r="AR106" i="54"/>
  <c r="BM58" i="54"/>
  <c r="BK58" i="54"/>
  <c r="BL58" i="54"/>
  <c r="BJ58" i="54"/>
  <c r="BG26" i="54"/>
  <c r="BF26" i="54"/>
  <c r="BE26" i="54"/>
  <c r="BH26" i="54"/>
  <c r="BF81" i="54"/>
  <c r="BG81" i="54"/>
  <c r="BE81" i="54"/>
  <c r="BH81" i="54"/>
  <c r="BF60" i="54"/>
  <c r="BH60" i="54"/>
  <c r="BE60" i="54"/>
  <c r="BG60" i="54"/>
  <c r="BC217" i="54"/>
  <c r="AZ217" i="54"/>
  <c r="BA217" i="54"/>
  <c r="BB217" i="54"/>
  <c r="BK25" i="54"/>
  <c r="BM25" i="54"/>
  <c r="BJ25" i="54"/>
  <c r="BL25" i="54"/>
  <c r="AR231" i="54"/>
  <c r="AQ231" i="54"/>
  <c r="AS231" i="54"/>
  <c r="AP231" i="54"/>
  <c r="BO196" i="54"/>
  <c r="BP196" i="54"/>
  <c r="BQ196" i="54"/>
  <c r="BR196" i="54"/>
  <c r="BM260" i="54"/>
  <c r="BJ260" i="54"/>
  <c r="BK260" i="54"/>
  <c r="BL260" i="54"/>
  <c r="BM192" i="54"/>
  <c r="BJ192" i="54"/>
  <c r="BK192" i="54"/>
  <c r="BL192" i="54"/>
  <c r="AS128" i="54"/>
  <c r="AQ128" i="54"/>
  <c r="AR128" i="54"/>
  <c r="AP128" i="54"/>
  <c r="AQ32" i="54"/>
  <c r="AP32" i="54"/>
  <c r="AS32" i="54"/>
  <c r="AR32" i="54"/>
  <c r="BL221" i="54"/>
  <c r="BK221" i="54"/>
  <c r="BJ221" i="54"/>
  <c r="BM221" i="54"/>
  <c r="BH157" i="54"/>
  <c r="BF157" i="54"/>
  <c r="BG157" i="54"/>
  <c r="BE157" i="54"/>
  <c r="BA61" i="54"/>
  <c r="AZ61" i="54"/>
  <c r="BC61" i="54"/>
  <c r="BB61" i="54"/>
  <c r="AR199" i="54"/>
  <c r="AP199" i="54"/>
  <c r="AS199" i="54"/>
  <c r="AQ199" i="54"/>
  <c r="BC167" i="54"/>
  <c r="BB167" i="54"/>
  <c r="AZ167" i="54"/>
  <c r="BA167" i="54"/>
  <c r="AZ119" i="54"/>
  <c r="BA119" i="54"/>
  <c r="BC119" i="54"/>
  <c r="BB119" i="54"/>
  <c r="AS71" i="54"/>
  <c r="AR71" i="54"/>
  <c r="AQ71" i="54"/>
  <c r="AP71" i="54"/>
  <c r="AW39" i="54"/>
  <c r="AV39" i="54"/>
  <c r="AX39" i="54"/>
  <c r="AU39" i="54"/>
  <c r="BM230" i="54"/>
  <c r="BJ230" i="54"/>
  <c r="BK230" i="54"/>
  <c r="BL230" i="54"/>
  <c r="BK182" i="54"/>
  <c r="BM182" i="54"/>
  <c r="BJ182" i="54"/>
  <c r="BL182" i="54"/>
  <c r="BB150" i="54"/>
  <c r="BA150" i="54"/>
  <c r="BC150" i="54"/>
  <c r="AZ150" i="54"/>
  <c r="BG102" i="54"/>
  <c r="BH102" i="54"/>
  <c r="BF102" i="54"/>
  <c r="BE102" i="54"/>
  <c r="BB54" i="54"/>
  <c r="BC54" i="54"/>
  <c r="BA54" i="54"/>
  <c r="AZ54" i="54"/>
  <c r="AV22" i="54"/>
  <c r="AW22" i="54"/>
  <c r="AU22" i="54"/>
  <c r="AX22" i="54"/>
  <c r="AS274" i="54"/>
  <c r="AQ274" i="54"/>
  <c r="AR274" i="54"/>
  <c r="AP274" i="54"/>
  <c r="BP271" i="54"/>
  <c r="BO271" i="54"/>
  <c r="BR271" i="54"/>
  <c r="BQ271" i="54"/>
  <c r="BC271" i="54"/>
  <c r="BB271" i="54"/>
  <c r="BA271" i="54"/>
  <c r="AZ271" i="54"/>
  <c r="AU273" i="54"/>
  <c r="AV273" i="54"/>
  <c r="AW273" i="54"/>
  <c r="AX273" i="54"/>
  <c r="BM262" i="54"/>
  <c r="BK262" i="54"/>
  <c r="BL262" i="54"/>
  <c r="BJ262" i="54"/>
  <c r="BB262" i="54"/>
  <c r="BC262" i="54"/>
  <c r="BA262" i="54"/>
  <c r="AZ262" i="54"/>
  <c r="BQ268" i="54"/>
  <c r="BR268" i="54"/>
  <c r="BP268" i="54"/>
  <c r="BO268" i="54"/>
  <c r="AR267" i="54"/>
  <c r="AQ267" i="54"/>
  <c r="AS267" i="54"/>
  <c r="AP267" i="54"/>
  <c r="BQ267" i="54"/>
  <c r="BO267" i="54"/>
  <c r="BR267" i="54"/>
  <c r="BP267" i="54"/>
  <c r="BM272" i="54"/>
  <c r="BJ272" i="54"/>
  <c r="BL272" i="54"/>
  <c r="BK272" i="54"/>
  <c r="AZ297" i="54"/>
  <c r="BB297" i="54"/>
  <c r="BA297" i="54"/>
  <c r="BC297" i="54"/>
  <c r="BH297" i="54"/>
  <c r="BE297" i="54"/>
  <c r="BF297" i="54"/>
  <c r="BG297" i="54"/>
  <c r="BP318" i="54"/>
  <c r="BQ318" i="54"/>
  <c r="BR318" i="54"/>
  <c r="BO318" i="54"/>
  <c r="BJ280" i="54"/>
  <c r="BM280" i="54"/>
  <c r="BK280" i="54"/>
  <c r="BL280" i="54"/>
  <c r="BF280" i="54"/>
  <c r="BH280" i="54"/>
  <c r="BE280" i="54"/>
  <c r="BG280" i="54"/>
  <c r="BL279" i="54"/>
  <c r="BK279" i="54"/>
  <c r="BJ279" i="54"/>
  <c r="BM279" i="54"/>
  <c r="BJ304" i="54"/>
  <c r="BK304" i="54"/>
  <c r="BL304" i="54"/>
  <c r="BM304" i="54"/>
  <c r="AP304" i="54"/>
  <c r="AS304" i="54"/>
  <c r="AR304" i="54"/>
  <c r="AQ304" i="54"/>
  <c r="BO321" i="54"/>
  <c r="BP321" i="54"/>
  <c r="BQ321" i="54"/>
  <c r="BR321" i="54"/>
  <c r="BQ310" i="54"/>
  <c r="BP310" i="54"/>
  <c r="BR310" i="54"/>
  <c r="BO310" i="54"/>
  <c r="BJ310" i="54"/>
  <c r="BL310" i="54"/>
  <c r="BM310" i="54"/>
  <c r="BK310" i="54"/>
  <c r="BA292" i="54"/>
  <c r="AZ292" i="54"/>
  <c r="BB292" i="54"/>
  <c r="BC292" i="54"/>
  <c r="AZ291" i="54"/>
  <c r="BA291" i="54"/>
  <c r="BC291" i="54"/>
  <c r="BB291" i="54"/>
  <c r="AV291" i="54"/>
  <c r="AU291" i="54"/>
  <c r="AX291" i="54"/>
  <c r="AW291" i="54"/>
  <c r="AP33" i="54"/>
  <c r="AR33" i="54"/>
  <c r="AQ33" i="54"/>
  <c r="AS33" i="54"/>
  <c r="BE44" i="54"/>
  <c r="BH44" i="54"/>
  <c r="BG44" i="54"/>
  <c r="BF44" i="54"/>
  <c r="BO137" i="54"/>
  <c r="BP137" i="54"/>
  <c r="BQ137" i="54"/>
  <c r="BR137" i="54"/>
  <c r="AX9" i="54"/>
  <c r="AU9" i="54"/>
  <c r="AV9" i="54"/>
  <c r="AW9" i="54"/>
  <c r="BP49" i="54"/>
  <c r="BR49" i="54"/>
  <c r="BQ49" i="54"/>
  <c r="BO49" i="54"/>
  <c r="BQ180" i="54"/>
  <c r="BP180" i="54"/>
  <c r="BR180" i="54"/>
  <c r="BO180" i="54"/>
  <c r="BR52" i="54"/>
  <c r="BO52" i="54"/>
  <c r="BP52" i="54"/>
  <c r="BQ52" i="54"/>
  <c r="AZ216" i="54"/>
  <c r="BB216" i="54"/>
  <c r="BA216" i="54"/>
  <c r="BC216" i="54"/>
  <c r="AX120" i="54"/>
  <c r="AW120" i="54"/>
  <c r="AU120" i="54"/>
  <c r="AV120" i="54"/>
  <c r="BE56" i="54"/>
  <c r="BF56" i="54"/>
  <c r="BH56" i="54"/>
  <c r="BG56" i="54"/>
  <c r="BK237" i="54"/>
  <c r="BM237" i="54"/>
  <c r="BJ237" i="54"/>
  <c r="BL237" i="54"/>
  <c r="AV149" i="54"/>
  <c r="AU149" i="54"/>
  <c r="AX149" i="54"/>
  <c r="AW149" i="54"/>
  <c r="BM85" i="54"/>
  <c r="BK85" i="54"/>
  <c r="BL85" i="54"/>
  <c r="BJ85" i="54"/>
  <c r="BC211" i="54"/>
  <c r="AZ211" i="54"/>
  <c r="BB211" i="54"/>
  <c r="BA211" i="54"/>
  <c r="BF163" i="54"/>
  <c r="BG163" i="54"/>
  <c r="BE163" i="54"/>
  <c r="BH163" i="54"/>
  <c r="BK131" i="54"/>
  <c r="BL131" i="54"/>
  <c r="BM131" i="54"/>
  <c r="BJ131" i="54"/>
  <c r="BF83" i="54"/>
  <c r="BE83" i="54"/>
  <c r="BH83" i="54"/>
  <c r="BG83" i="54"/>
  <c r="AV35" i="54"/>
  <c r="AW35" i="54"/>
  <c r="AX35" i="54"/>
  <c r="AU35" i="54"/>
  <c r="BR242" i="54"/>
  <c r="BP242" i="54"/>
  <c r="BQ242" i="54"/>
  <c r="BO242" i="54"/>
  <c r="AR194" i="54"/>
  <c r="AS194" i="54"/>
  <c r="AQ194" i="54"/>
  <c r="AP194" i="54"/>
  <c r="AW146" i="54"/>
  <c r="AX146" i="54"/>
  <c r="AV146" i="54"/>
  <c r="AU146" i="54"/>
  <c r="BF114" i="54"/>
  <c r="BE114" i="54"/>
  <c r="BH114" i="54"/>
  <c r="BG114" i="54"/>
  <c r="AX66" i="54"/>
  <c r="AU66" i="54"/>
  <c r="AV66" i="54"/>
  <c r="AW66" i="54"/>
  <c r="BH18" i="54"/>
  <c r="BE18" i="54"/>
  <c r="BF18" i="54"/>
  <c r="BG18" i="54"/>
  <c r="BR145" i="54"/>
  <c r="BQ145" i="54"/>
  <c r="BO145" i="54"/>
  <c r="BP145" i="54"/>
  <c r="BO92" i="54"/>
  <c r="BR92" i="54"/>
  <c r="BP92" i="54"/>
  <c r="BQ92" i="54"/>
  <c r="BF185" i="54"/>
  <c r="BG185" i="54"/>
  <c r="BE185" i="54"/>
  <c r="BH185" i="54"/>
  <c r="BP57" i="54"/>
  <c r="BO57" i="54"/>
  <c r="BQ57" i="54"/>
  <c r="BR57" i="54"/>
  <c r="BR17" i="54"/>
  <c r="BP17" i="54"/>
  <c r="BQ17" i="54"/>
  <c r="BO17" i="54"/>
  <c r="AP164" i="54"/>
  <c r="AR164" i="54"/>
  <c r="AS164" i="54"/>
  <c r="AQ164" i="54"/>
  <c r="BC36" i="54"/>
  <c r="AZ36" i="54"/>
  <c r="BB36" i="54"/>
  <c r="BA36" i="54"/>
  <c r="BK208" i="54"/>
  <c r="BJ208" i="54"/>
  <c r="BL208" i="54"/>
  <c r="BM208" i="54"/>
  <c r="AU112" i="54"/>
  <c r="AW112" i="54"/>
  <c r="AX112" i="54"/>
  <c r="AV112" i="54"/>
  <c r="BH48" i="54"/>
  <c r="BF48" i="54"/>
  <c r="BE48" i="54"/>
  <c r="BG48" i="54"/>
  <c r="AS232" i="54"/>
  <c r="AP232" i="54"/>
  <c r="AQ232" i="54"/>
  <c r="AR232" i="54"/>
  <c r="AR141" i="54"/>
  <c r="AS141" i="54"/>
  <c r="AQ141" i="54"/>
  <c r="AP141" i="54"/>
  <c r="AW77" i="54"/>
  <c r="AX77" i="54"/>
  <c r="AU77" i="54"/>
  <c r="AV77" i="54"/>
  <c r="AR207" i="54"/>
  <c r="AP207" i="54"/>
  <c r="AQ207" i="54"/>
  <c r="AS207" i="54"/>
  <c r="AZ159" i="54"/>
  <c r="BC159" i="54"/>
  <c r="BB159" i="54"/>
  <c r="BA159" i="54"/>
  <c r="BL127" i="54"/>
  <c r="BJ127" i="54"/>
  <c r="BM127" i="54"/>
  <c r="BK127" i="54"/>
  <c r="BO79" i="54"/>
  <c r="BR79" i="54"/>
  <c r="BQ79" i="54"/>
  <c r="BP79" i="54"/>
  <c r="BK31" i="54"/>
  <c r="BL31" i="54"/>
  <c r="BJ31" i="54"/>
  <c r="BM31" i="54"/>
  <c r="AX238" i="54"/>
  <c r="AV238" i="54"/>
  <c r="AW238" i="54"/>
  <c r="AU238" i="54"/>
  <c r="AV190" i="54"/>
  <c r="AX190" i="54"/>
  <c r="AU190" i="54"/>
  <c r="AW190" i="54"/>
  <c r="BP142" i="54"/>
  <c r="BO142" i="54"/>
  <c r="BQ142" i="54"/>
  <c r="BR142" i="54"/>
  <c r="BG110" i="54"/>
  <c r="BH110" i="54"/>
  <c r="BF110" i="54"/>
  <c r="BE110" i="54"/>
  <c r="BF62" i="54"/>
  <c r="BH62" i="54"/>
  <c r="BE62" i="54"/>
  <c r="BG62" i="54"/>
  <c r="BB14" i="54"/>
  <c r="AZ14" i="54"/>
  <c r="BA14" i="54"/>
  <c r="BC14" i="54"/>
  <c r="AU113" i="54"/>
  <c r="AV113" i="54"/>
  <c r="AX113" i="54"/>
  <c r="AW113" i="54"/>
  <c r="BM76" i="54"/>
  <c r="BJ76" i="54"/>
  <c r="BK76" i="54"/>
  <c r="BL76" i="54"/>
  <c r="BC169" i="54"/>
  <c r="AZ169" i="54"/>
  <c r="BA169" i="54"/>
  <c r="BB169" i="54"/>
  <c r="BP41" i="54"/>
  <c r="BR41" i="54"/>
  <c r="BQ41" i="54"/>
  <c r="BO41" i="54"/>
  <c r="AW250" i="54"/>
  <c r="AU250" i="54"/>
  <c r="AX250" i="54"/>
  <c r="AV250" i="54"/>
  <c r="AS148" i="54"/>
  <c r="AR148" i="54"/>
  <c r="AP148" i="54"/>
  <c r="AQ148" i="54"/>
  <c r="AP20" i="54"/>
  <c r="AQ20" i="54"/>
  <c r="AR20" i="54"/>
  <c r="AS20" i="54"/>
  <c r="AQ200" i="54"/>
  <c r="AR200" i="54"/>
  <c r="AS200" i="54"/>
  <c r="AP200" i="54"/>
  <c r="AU104" i="54"/>
  <c r="AW104" i="54"/>
  <c r="AX104" i="54"/>
  <c r="AV104" i="54"/>
  <c r="BG40" i="54"/>
  <c r="BF40" i="54"/>
  <c r="BE40" i="54"/>
  <c r="BH40" i="54"/>
  <c r="BH227" i="54"/>
  <c r="BF227" i="54"/>
  <c r="BG227" i="54"/>
  <c r="BE227" i="54"/>
  <c r="AQ133" i="54"/>
  <c r="AP133" i="54"/>
  <c r="AS133" i="54"/>
  <c r="AR133" i="54"/>
  <c r="BF69" i="54"/>
  <c r="BE69" i="54"/>
  <c r="BG69" i="54"/>
  <c r="BH69" i="54"/>
  <c r="BA203" i="54"/>
  <c r="AZ203" i="54"/>
  <c r="BC203" i="54"/>
  <c r="BB203" i="54"/>
  <c r="AV155" i="54"/>
  <c r="AU155" i="54"/>
  <c r="AX155" i="54"/>
  <c r="AW155" i="54"/>
  <c r="BF123" i="54"/>
  <c r="BE123" i="54"/>
  <c r="BG123" i="54"/>
  <c r="BH123" i="54"/>
  <c r="BO75" i="54"/>
  <c r="BQ75" i="54"/>
  <c r="BP75" i="54"/>
  <c r="BR75" i="54"/>
  <c r="AP27" i="54"/>
  <c r="AQ27" i="54"/>
  <c r="AS27" i="54"/>
  <c r="AR27" i="54"/>
  <c r="AU234" i="54"/>
  <c r="AW234" i="54"/>
  <c r="AV234" i="54"/>
  <c r="AX234" i="54"/>
  <c r="BF186" i="54"/>
  <c r="BE186" i="54"/>
  <c r="BH186" i="54"/>
  <c r="BG186" i="54"/>
  <c r="BB138" i="54"/>
  <c r="BC138" i="54"/>
  <c r="BA138" i="54"/>
  <c r="AZ138" i="54"/>
  <c r="BC106" i="54"/>
  <c r="AZ106" i="54"/>
  <c r="BA106" i="54"/>
  <c r="BB106" i="54"/>
  <c r="AU58" i="54"/>
  <c r="AX58" i="54"/>
  <c r="AW58" i="54"/>
  <c r="AV58" i="54"/>
  <c r="BO10" i="54"/>
  <c r="BP10" i="54"/>
  <c r="BQ10" i="54"/>
  <c r="BR10" i="54"/>
  <c r="AP81" i="54"/>
  <c r="AS81" i="54"/>
  <c r="AQ81" i="54"/>
  <c r="AR81" i="54"/>
  <c r="AS60" i="54"/>
  <c r="AP60" i="54"/>
  <c r="AQ60" i="54"/>
  <c r="AR60" i="54"/>
  <c r="AW153" i="54"/>
  <c r="AV153" i="54"/>
  <c r="AU153" i="54"/>
  <c r="AX153" i="54"/>
  <c r="AZ25" i="54"/>
  <c r="BB25" i="54"/>
  <c r="BC25" i="54"/>
  <c r="BA25" i="54"/>
  <c r="BE231" i="54"/>
  <c r="BH231" i="54"/>
  <c r="BG231" i="54"/>
  <c r="BF231" i="54"/>
  <c r="BE132" i="54"/>
  <c r="BF132" i="54"/>
  <c r="BH132" i="54"/>
  <c r="BG132" i="54"/>
  <c r="BA260" i="54"/>
  <c r="BC260" i="54"/>
  <c r="BB260" i="54"/>
  <c r="AZ260" i="54"/>
  <c r="BC192" i="54"/>
  <c r="BA192" i="54"/>
  <c r="BB192" i="54"/>
  <c r="AZ192" i="54"/>
  <c r="AR96" i="54"/>
  <c r="AS96" i="54"/>
  <c r="AQ96" i="54"/>
  <c r="AP96" i="54"/>
  <c r="BQ32" i="54"/>
  <c r="BO32" i="54"/>
  <c r="BP32" i="54"/>
  <c r="BR32" i="54"/>
  <c r="AV221" i="54"/>
  <c r="AX221" i="54"/>
  <c r="AW221" i="54"/>
  <c r="AU221" i="54"/>
  <c r="AS125" i="54"/>
  <c r="AQ125" i="54"/>
  <c r="AP125" i="54"/>
  <c r="AR125" i="54"/>
  <c r="AQ61" i="54"/>
  <c r="AS61" i="54"/>
  <c r="AR61" i="54"/>
  <c r="AP61" i="54"/>
  <c r="BO199" i="54"/>
  <c r="BP199" i="54"/>
  <c r="BQ199" i="54"/>
  <c r="BR199" i="54"/>
  <c r="AU151" i="54"/>
  <c r="AV151" i="54"/>
  <c r="AW151" i="54"/>
  <c r="AX151" i="54"/>
  <c r="BM119" i="54"/>
  <c r="BJ119" i="54"/>
  <c r="BL119" i="54"/>
  <c r="BK119" i="54"/>
  <c r="AU71" i="54"/>
  <c r="AV71" i="54"/>
  <c r="AW71" i="54"/>
  <c r="AX71" i="54"/>
  <c r="AZ23" i="54"/>
  <c r="BB23" i="54"/>
  <c r="BC23" i="54"/>
  <c r="BA23" i="54"/>
  <c r="BF230" i="54"/>
  <c r="BH230" i="54"/>
  <c r="BE230" i="54"/>
  <c r="BG230" i="54"/>
  <c r="AV182" i="54"/>
  <c r="AU182" i="54"/>
  <c r="AX182" i="54"/>
  <c r="AW182" i="54"/>
  <c r="AX134" i="54"/>
  <c r="AU134" i="54"/>
  <c r="AW134" i="54"/>
  <c r="AV134" i="54"/>
  <c r="BK102" i="54"/>
  <c r="BJ102" i="54"/>
  <c r="BL102" i="54"/>
  <c r="BM102" i="54"/>
  <c r="BM54" i="54"/>
  <c r="BJ54" i="54"/>
  <c r="BL54" i="54"/>
  <c r="BK54" i="54"/>
  <c r="BH6" i="54"/>
  <c r="BE6" i="54"/>
  <c r="BF6" i="54"/>
  <c r="BG6" i="54"/>
  <c r="BA270" i="54"/>
  <c r="BC270" i="54"/>
  <c r="BB270" i="54"/>
  <c r="AZ270" i="54"/>
  <c r="BE317" i="54"/>
  <c r="BH317" i="54"/>
  <c r="BF317" i="54"/>
  <c r="BG317" i="54"/>
  <c r="BL317" i="54"/>
  <c r="BK317" i="54"/>
  <c r="BM317" i="54"/>
  <c r="BJ317" i="54"/>
  <c r="BP309" i="54"/>
  <c r="BO309" i="54"/>
  <c r="BR309" i="54"/>
  <c r="BQ309" i="54"/>
  <c r="BC316" i="54"/>
  <c r="BA316" i="54"/>
  <c r="AZ316" i="54"/>
  <c r="BB316" i="54"/>
  <c r="AP316" i="54"/>
  <c r="AR316" i="54"/>
  <c r="AS316" i="54"/>
  <c r="AQ316" i="54"/>
  <c r="AV315" i="54"/>
  <c r="AU315" i="54"/>
  <c r="AX315" i="54"/>
  <c r="AW315" i="54"/>
  <c r="BG313" i="54"/>
  <c r="BF313" i="54"/>
  <c r="BH313" i="54"/>
  <c r="BE313" i="54"/>
  <c r="AQ313" i="54"/>
  <c r="AP313" i="54"/>
  <c r="AS313" i="54"/>
  <c r="AR313" i="54"/>
  <c r="AS287" i="54"/>
  <c r="AR287" i="54"/>
  <c r="AQ287" i="54"/>
  <c r="AP287" i="54"/>
  <c r="AR265" i="54"/>
  <c r="AS265" i="54"/>
  <c r="AQ265" i="54"/>
  <c r="AP265" i="54"/>
  <c r="AZ265" i="54"/>
  <c r="BA265" i="54"/>
  <c r="BB265" i="54"/>
  <c r="BC265" i="54"/>
  <c r="BG286" i="54"/>
  <c r="BE286" i="54"/>
  <c r="BF286" i="54"/>
  <c r="BH286" i="54"/>
  <c r="BM264" i="54"/>
  <c r="BK264" i="54"/>
  <c r="BL264" i="54"/>
  <c r="BJ264" i="54"/>
  <c r="BO264" i="54"/>
  <c r="BQ264" i="54"/>
  <c r="BP264" i="54"/>
  <c r="BR264" i="54"/>
  <c r="BK263" i="54"/>
  <c r="BM263" i="54"/>
  <c r="BJ263" i="54"/>
  <c r="BL263" i="54"/>
  <c r="AV303" i="54"/>
  <c r="AU303" i="54"/>
  <c r="AX303" i="54"/>
  <c r="AW303" i="54"/>
  <c r="AZ303" i="54"/>
  <c r="BC303" i="54"/>
  <c r="BA303" i="54"/>
  <c r="BB303" i="54"/>
  <c r="AU289" i="54"/>
  <c r="AW289" i="54"/>
  <c r="AV289" i="54"/>
  <c r="AX289" i="54"/>
  <c r="BR278" i="54"/>
  <c r="BQ278" i="54"/>
  <c r="BO278" i="54"/>
  <c r="BP278" i="54"/>
  <c r="BB278" i="54"/>
  <c r="BC278" i="54"/>
  <c r="BA278" i="54"/>
  <c r="AZ278" i="54"/>
  <c r="AU276" i="54"/>
  <c r="AW276" i="54"/>
  <c r="AX276" i="54"/>
  <c r="AV276" i="54"/>
  <c r="BR275" i="54"/>
  <c r="BQ275" i="54"/>
  <c r="BP275" i="54"/>
  <c r="BO275" i="54"/>
  <c r="BE275" i="54"/>
  <c r="BH275" i="54"/>
  <c r="BG275" i="54"/>
  <c r="BF275" i="54"/>
  <c r="BP33" i="54"/>
  <c r="BQ33" i="54"/>
  <c r="BR33" i="54"/>
  <c r="BO33" i="54"/>
  <c r="BO44" i="54"/>
  <c r="BQ44" i="54"/>
  <c r="BP44" i="54"/>
  <c r="BR44" i="54"/>
  <c r="AV137" i="54"/>
  <c r="AU137" i="54"/>
  <c r="AX137" i="54"/>
  <c r="AW137" i="54"/>
  <c r="BC9" i="54"/>
  <c r="AZ9" i="54"/>
  <c r="BA9" i="54"/>
  <c r="BB9" i="54"/>
  <c r="BG49" i="54"/>
  <c r="BE49" i="54"/>
  <c r="BF49" i="54"/>
  <c r="BH49" i="54"/>
  <c r="BK180" i="54"/>
  <c r="BL180" i="54"/>
  <c r="BM180" i="54"/>
  <c r="BJ180" i="54"/>
  <c r="BF52" i="54"/>
  <c r="BE52" i="54"/>
  <c r="BH52" i="54"/>
  <c r="BG52" i="54"/>
  <c r="AW216" i="54"/>
  <c r="AU216" i="54"/>
  <c r="AV216" i="54"/>
  <c r="AX216" i="54"/>
  <c r="BH120" i="54"/>
  <c r="BE120" i="54"/>
  <c r="BG120" i="54"/>
  <c r="BF120" i="54"/>
  <c r="AX56" i="54"/>
  <c r="AW56" i="54"/>
  <c r="AU56" i="54"/>
  <c r="AV56" i="54"/>
  <c r="BC237" i="54"/>
  <c r="BB237" i="54"/>
  <c r="AZ237" i="54"/>
  <c r="BA237" i="54"/>
  <c r="BL149" i="54"/>
  <c r="BK149" i="54"/>
  <c r="BM149" i="54"/>
  <c r="BJ149" i="54"/>
  <c r="AX85" i="54"/>
  <c r="AU85" i="54"/>
  <c r="AV85" i="54"/>
  <c r="AW85" i="54"/>
  <c r="BM211" i="54"/>
  <c r="BL211" i="54"/>
  <c r="BK211" i="54"/>
  <c r="BJ211" i="54"/>
  <c r="BC163" i="54"/>
  <c r="BA163" i="54"/>
  <c r="BB163" i="54"/>
  <c r="AZ163" i="54"/>
  <c r="BF131" i="54"/>
  <c r="BE131" i="54"/>
  <c r="BH131" i="54"/>
  <c r="BG131" i="54"/>
  <c r="AX83" i="54"/>
  <c r="AW83" i="54"/>
  <c r="AV83" i="54"/>
  <c r="AU83" i="54"/>
  <c r="BF35" i="54"/>
  <c r="BG35" i="54"/>
  <c r="BE35" i="54"/>
  <c r="BH35" i="54"/>
  <c r="BC242" i="54"/>
  <c r="BA242" i="54"/>
  <c r="AZ242" i="54"/>
  <c r="BB242" i="54"/>
  <c r="BP194" i="54"/>
  <c r="BQ194" i="54"/>
  <c r="BR194" i="54"/>
  <c r="BO194" i="54"/>
  <c r="BC146" i="54"/>
  <c r="BB146" i="54"/>
  <c r="AZ146" i="54"/>
  <c r="BA146" i="54"/>
  <c r="AP114" i="54"/>
  <c r="AR114" i="54"/>
  <c r="AS114" i="54"/>
  <c r="AQ114" i="54"/>
  <c r="BF66" i="54"/>
  <c r="BE66" i="54"/>
  <c r="BH66" i="54"/>
  <c r="BG66" i="54"/>
  <c r="BA18" i="54"/>
  <c r="BC18" i="54"/>
  <c r="BB18" i="54"/>
  <c r="AZ18" i="54"/>
  <c r="AS145" i="54"/>
  <c r="AQ145" i="54"/>
  <c r="AP145" i="54"/>
  <c r="AR145" i="54"/>
  <c r="BK92" i="54"/>
  <c r="BM92" i="54"/>
  <c r="BL92" i="54"/>
  <c r="BJ92" i="54"/>
  <c r="AU185" i="54"/>
  <c r="AV185" i="54"/>
  <c r="AX185" i="54"/>
  <c r="AW185" i="54"/>
  <c r="AX57" i="54"/>
  <c r="AV57" i="54"/>
  <c r="AW57" i="54"/>
  <c r="AU57" i="54"/>
  <c r="BC17" i="54"/>
  <c r="BB17" i="54"/>
  <c r="AZ17" i="54"/>
  <c r="BA17" i="54"/>
  <c r="BE164" i="54"/>
  <c r="BG164" i="54"/>
  <c r="BF164" i="54"/>
  <c r="BH164" i="54"/>
  <c r="BQ36" i="54"/>
  <c r="BR36" i="54"/>
  <c r="BP36" i="54"/>
  <c r="BO36" i="54"/>
  <c r="AP208" i="54"/>
  <c r="AQ208" i="54"/>
  <c r="AR208" i="54"/>
  <c r="AS208" i="54"/>
  <c r="BP112" i="54"/>
  <c r="BR112" i="54"/>
  <c r="BQ112" i="54"/>
  <c r="BO112" i="54"/>
  <c r="BA48" i="54"/>
  <c r="BC48" i="54"/>
  <c r="AZ48" i="54"/>
  <c r="BB48" i="54"/>
  <c r="BO232" i="54"/>
  <c r="BR232" i="54"/>
  <c r="BP232" i="54"/>
  <c r="BQ232" i="54"/>
  <c r="BM141" i="54"/>
  <c r="BJ141" i="54"/>
  <c r="BK141" i="54"/>
  <c r="BL141" i="54"/>
  <c r="BM77" i="54"/>
  <c r="BJ77" i="54"/>
  <c r="BL77" i="54"/>
  <c r="BK77" i="54"/>
  <c r="BL207" i="54"/>
  <c r="BK207" i="54"/>
  <c r="BJ207" i="54"/>
  <c r="BM207" i="54"/>
  <c r="BM159" i="54"/>
  <c r="BJ159" i="54"/>
  <c r="BK159" i="54"/>
  <c r="BL159" i="54"/>
  <c r="BP127" i="54"/>
  <c r="BO127" i="54"/>
  <c r="BR127" i="54"/>
  <c r="BQ127" i="54"/>
  <c r="BE79" i="54"/>
  <c r="BF79" i="54"/>
  <c r="BH79" i="54"/>
  <c r="BG79" i="54"/>
  <c r="AV31" i="54"/>
  <c r="AW31" i="54"/>
  <c r="AU31" i="54"/>
  <c r="AX31" i="54"/>
  <c r="BM238" i="54"/>
  <c r="BJ238" i="54"/>
  <c r="BK238" i="54"/>
  <c r="BL238" i="54"/>
  <c r="AQ190" i="54"/>
  <c r="AP190" i="54"/>
  <c r="AS190" i="54"/>
  <c r="AR190" i="54"/>
  <c r="AW142" i="54"/>
  <c r="AV142" i="54"/>
  <c r="AU142" i="54"/>
  <c r="AX142" i="54"/>
  <c r="AU110" i="54"/>
  <c r="AW110" i="54"/>
  <c r="AX110" i="54"/>
  <c r="AV110" i="54"/>
  <c r="BQ62" i="54"/>
  <c r="BO62" i="54"/>
  <c r="BP62" i="54"/>
  <c r="BR62" i="54"/>
  <c r="BH14" i="54"/>
  <c r="BG14" i="54"/>
  <c r="BF14" i="54"/>
  <c r="BE14" i="54"/>
  <c r="BC113" i="54"/>
  <c r="BB113" i="54"/>
  <c r="AZ113" i="54"/>
  <c r="BA113" i="54"/>
  <c r="BO76" i="54"/>
  <c r="BR76" i="54"/>
  <c r="BP76" i="54"/>
  <c r="BQ76" i="54"/>
  <c r="BO169" i="54"/>
  <c r="BQ169" i="54"/>
  <c r="BR169" i="54"/>
  <c r="BP169" i="54"/>
  <c r="BA41" i="54"/>
  <c r="BB41" i="54"/>
  <c r="BC41" i="54"/>
  <c r="AZ41" i="54"/>
  <c r="BO250" i="54"/>
  <c r="BQ250" i="54"/>
  <c r="BP250" i="54"/>
  <c r="BR250" i="54"/>
  <c r="BE148" i="54"/>
  <c r="BF148" i="54"/>
  <c r="BG148" i="54"/>
  <c r="BH148" i="54"/>
  <c r="BO20" i="54"/>
  <c r="BP20" i="54"/>
  <c r="BQ20" i="54"/>
  <c r="BR20" i="54"/>
  <c r="BL200" i="54"/>
  <c r="BM200" i="54"/>
  <c r="BJ200" i="54"/>
  <c r="BK200" i="54"/>
  <c r="BG104" i="54"/>
  <c r="BH104" i="54"/>
  <c r="BE104" i="54"/>
  <c r="BF104" i="54"/>
  <c r="BQ40" i="54"/>
  <c r="BP40" i="54"/>
  <c r="BO40" i="54"/>
  <c r="BR40" i="54"/>
  <c r="BM227" i="54"/>
  <c r="BJ227" i="54"/>
  <c r="BL227" i="54"/>
  <c r="BK227" i="54"/>
  <c r="BK133" i="54"/>
  <c r="BM133" i="54"/>
  <c r="BJ133" i="54"/>
  <c r="BL133" i="54"/>
  <c r="BO69" i="54"/>
  <c r="BP69" i="54"/>
  <c r="BQ69" i="54"/>
  <c r="BR69" i="54"/>
  <c r="AX203" i="54"/>
  <c r="AV203" i="54"/>
  <c r="AU203" i="54"/>
  <c r="AW203" i="54"/>
  <c r="BG155" i="54"/>
  <c r="BF155" i="54"/>
  <c r="BH155" i="54"/>
  <c r="BE155" i="54"/>
  <c r="AW123" i="54"/>
  <c r="AV123" i="54"/>
  <c r="AX123" i="54"/>
  <c r="AU123" i="54"/>
  <c r="BJ75" i="54"/>
  <c r="BM75" i="54"/>
  <c r="BK75" i="54"/>
  <c r="BL75" i="54"/>
  <c r="AW27" i="54"/>
  <c r="AU27" i="54"/>
  <c r="AX27" i="54"/>
  <c r="AV27" i="54"/>
  <c r="BF234" i="54"/>
  <c r="BE234" i="54"/>
  <c r="BH234" i="54"/>
  <c r="BG234" i="54"/>
  <c r="BR186" i="54"/>
  <c r="BQ186" i="54"/>
  <c r="BO186" i="54"/>
  <c r="BP186" i="54"/>
  <c r="BM138" i="54"/>
  <c r="BJ138" i="54"/>
  <c r="BL138" i="54"/>
  <c r="BK138" i="54"/>
  <c r="BE106" i="54"/>
  <c r="BF106" i="54"/>
  <c r="BG106" i="54"/>
  <c r="BH106" i="54"/>
  <c r="BF58" i="54"/>
  <c r="BE58" i="54"/>
  <c r="BH58" i="54"/>
  <c r="BG58" i="54"/>
  <c r="AP10" i="54"/>
  <c r="AR10" i="54"/>
  <c r="AS10" i="54"/>
  <c r="AQ10" i="54"/>
  <c r="BQ81" i="54"/>
  <c r="BR81" i="54"/>
  <c r="BO81" i="54"/>
  <c r="BP81" i="54"/>
  <c r="BM60" i="54"/>
  <c r="BL60" i="54"/>
  <c r="BJ60" i="54"/>
  <c r="BK60" i="54"/>
  <c r="AR153" i="54"/>
  <c r="AS153" i="54"/>
  <c r="AP153" i="54"/>
  <c r="AQ153" i="54"/>
  <c r="AQ25" i="54"/>
  <c r="AP25" i="54"/>
  <c r="AS25" i="54"/>
  <c r="AR25" i="54"/>
  <c r="BL231" i="54"/>
  <c r="BK231" i="54"/>
  <c r="BM231" i="54"/>
  <c r="BJ231" i="54"/>
  <c r="BO132" i="54"/>
  <c r="BQ132" i="54"/>
  <c r="BP132" i="54"/>
  <c r="BR132" i="54"/>
  <c r="BQ260" i="54"/>
  <c r="BP260" i="54"/>
  <c r="BR260" i="54"/>
  <c r="BO260" i="54"/>
  <c r="BG192" i="54"/>
  <c r="BE192" i="54"/>
  <c r="BF192" i="54"/>
  <c r="BH192" i="54"/>
  <c r="BK96" i="54"/>
  <c r="BM96" i="54"/>
  <c r="BL96" i="54"/>
  <c r="BJ96" i="54"/>
  <c r="BF32" i="54"/>
  <c r="BH32" i="54"/>
  <c r="BE32" i="54"/>
  <c r="BG32" i="54"/>
  <c r="BP221" i="54"/>
  <c r="BR221" i="54"/>
  <c r="BO221" i="54"/>
  <c r="BQ221" i="54"/>
  <c r="BH125" i="54"/>
  <c r="BF125" i="54"/>
  <c r="BG125" i="54"/>
  <c r="BE125" i="54"/>
  <c r="BR61" i="54"/>
  <c r="BO61" i="54"/>
  <c r="BP61" i="54"/>
  <c r="BQ61" i="54"/>
  <c r="AU199" i="54"/>
  <c r="AX199" i="54"/>
  <c r="AW199" i="54"/>
  <c r="AV199" i="54"/>
  <c r="BF151" i="54"/>
  <c r="BE151" i="54"/>
  <c r="BG151" i="54"/>
  <c r="BH151" i="54"/>
  <c r="BO119" i="54"/>
  <c r="BR119" i="54"/>
  <c r="BP119" i="54"/>
  <c r="BQ119" i="54"/>
  <c r="BC71" i="54"/>
  <c r="AZ71" i="54"/>
  <c r="BA71" i="54"/>
  <c r="BB71" i="54"/>
  <c r="BL23" i="54"/>
  <c r="BM23" i="54"/>
  <c r="BK23" i="54"/>
  <c r="BJ23" i="54"/>
  <c r="AW230" i="54"/>
  <c r="AX230" i="54"/>
  <c r="AU230" i="54"/>
  <c r="AV230" i="54"/>
  <c r="BO182" i="54"/>
  <c r="BP182" i="54"/>
  <c r="BR182" i="54"/>
  <c r="BQ182" i="54"/>
  <c r="BC134" i="54"/>
  <c r="AZ134" i="54"/>
  <c r="BA134" i="54"/>
  <c r="BB134" i="54"/>
  <c r="AR102" i="54"/>
  <c r="AS102" i="54"/>
  <c r="AQ102" i="54"/>
  <c r="AP102" i="54"/>
  <c r="AU54" i="54"/>
  <c r="AW54" i="54"/>
  <c r="AX54" i="54"/>
  <c r="AV54" i="54"/>
  <c r="BQ6" i="54"/>
  <c r="BP6" i="54"/>
  <c r="BR6" i="54"/>
  <c r="BO6" i="54"/>
  <c r="AU288" i="54"/>
  <c r="AX288" i="54"/>
  <c r="AV288" i="54"/>
  <c r="AW288" i="54"/>
  <c r="AP322" i="54"/>
  <c r="AQ322" i="54"/>
  <c r="AS322" i="54"/>
  <c r="AR322" i="54"/>
  <c r="AU322" i="54"/>
  <c r="AV322" i="54"/>
  <c r="AW322" i="54"/>
  <c r="AX322" i="54"/>
  <c r="BP266" i="54"/>
  <c r="BO266" i="54"/>
  <c r="BQ266" i="54"/>
  <c r="BR266" i="54"/>
  <c r="BJ300" i="54"/>
  <c r="BM300" i="54"/>
  <c r="BK300" i="54"/>
  <c r="BL300" i="54"/>
  <c r="BB300" i="54"/>
  <c r="BA300" i="54"/>
  <c r="AZ300" i="54"/>
  <c r="BC300" i="54"/>
  <c r="BP299" i="54"/>
  <c r="BO299" i="54"/>
  <c r="BQ299" i="54"/>
  <c r="BR299" i="54"/>
  <c r="BG282" i="54"/>
  <c r="BH282" i="54"/>
  <c r="BE282" i="54"/>
  <c r="BF282" i="54"/>
  <c r="BO282" i="54"/>
  <c r="BR282" i="54"/>
  <c r="BP282" i="54"/>
  <c r="BQ282" i="54"/>
  <c r="AV301" i="54"/>
  <c r="AX301" i="54"/>
  <c r="AU301" i="54"/>
  <c r="AW301" i="54"/>
  <c r="AZ293" i="54"/>
  <c r="BB293" i="54"/>
  <c r="BC293" i="54"/>
  <c r="BA293" i="54"/>
  <c r="BH293" i="54"/>
  <c r="BG293" i="54"/>
  <c r="BE293" i="54"/>
  <c r="BF293" i="54"/>
  <c r="AW312" i="54"/>
  <c r="AU312" i="54"/>
  <c r="AX312" i="54"/>
  <c r="AV312" i="54"/>
  <c r="AV311" i="54"/>
  <c r="AU311" i="54"/>
  <c r="AX311" i="54"/>
  <c r="AW311" i="54"/>
  <c r="BG311" i="54"/>
  <c r="BE311" i="54"/>
  <c r="BH311" i="54"/>
  <c r="BF311" i="54"/>
  <c r="AW281" i="54"/>
  <c r="AU281" i="54"/>
  <c r="AV281" i="54"/>
  <c r="AX281" i="54"/>
  <c r="BL285" i="54"/>
  <c r="BK285" i="54"/>
  <c r="BM285" i="54"/>
  <c r="BJ285" i="54"/>
  <c r="BG285" i="54"/>
  <c r="BH285" i="54"/>
  <c r="BE285" i="54"/>
  <c r="BF285" i="54"/>
  <c r="BC277" i="54"/>
  <c r="BB277" i="54"/>
  <c r="BA277" i="54"/>
  <c r="AZ277" i="54"/>
  <c r="BQ324" i="54"/>
  <c r="BO324" i="54"/>
  <c r="BR324" i="54"/>
  <c r="BP324" i="54"/>
  <c r="BJ324" i="54"/>
  <c r="BK324" i="54"/>
  <c r="BM324" i="54"/>
  <c r="BL324" i="54"/>
  <c r="BL323" i="54"/>
  <c r="BK323" i="54"/>
  <c r="BJ323" i="54"/>
  <c r="BM323" i="54"/>
  <c r="BO201" i="54"/>
  <c r="BQ201" i="54"/>
  <c r="BR201" i="54"/>
  <c r="BP201" i="54"/>
  <c r="BM236" i="54"/>
  <c r="BL236" i="54"/>
  <c r="BJ236" i="54"/>
  <c r="BK236" i="54"/>
  <c r="BF152" i="54"/>
  <c r="BE152" i="54"/>
  <c r="BG152" i="54"/>
  <c r="BH152" i="54"/>
  <c r="BF181" i="54"/>
  <c r="BH181" i="54"/>
  <c r="BE181" i="54"/>
  <c r="BG181" i="54"/>
  <c r="BF179" i="54"/>
  <c r="BE179" i="54"/>
  <c r="BH179" i="54"/>
  <c r="BG179" i="54"/>
  <c r="AV51" i="54"/>
  <c r="AX51" i="54"/>
  <c r="AU51" i="54"/>
  <c r="AW51" i="54"/>
  <c r="AP162" i="54"/>
  <c r="AQ162" i="54"/>
  <c r="AS162" i="54"/>
  <c r="AR162" i="54"/>
  <c r="AZ34" i="54"/>
  <c r="BA34" i="54"/>
  <c r="BB34" i="54"/>
  <c r="BC34" i="54"/>
  <c r="BO240" i="54"/>
  <c r="BP240" i="54"/>
  <c r="BQ240" i="54"/>
  <c r="BR240" i="54"/>
  <c r="BL225" i="54"/>
  <c r="BM225" i="54"/>
  <c r="BJ225" i="54"/>
  <c r="BK225" i="54"/>
  <c r="BQ144" i="54"/>
  <c r="BR144" i="54"/>
  <c r="BP144" i="54"/>
  <c r="BO144" i="54"/>
  <c r="BB173" i="54"/>
  <c r="BC173" i="54"/>
  <c r="BA173" i="54"/>
  <c r="AZ173" i="54"/>
  <c r="BO175" i="54"/>
  <c r="BR175" i="54"/>
  <c r="BQ175" i="54"/>
  <c r="BP175" i="54"/>
  <c r="BL47" i="54"/>
  <c r="BM47" i="54"/>
  <c r="BK47" i="54"/>
  <c r="BJ47" i="54"/>
  <c r="AX158" i="54"/>
  <c r="AW158" i="54"/>
  <c r="AV158" i="54"/>
  <c r="AU158" i="54"/>
  <c r="AU30" i="54"/>
  <c r="AV30" i="54"/>
  <c r="AW30" i="54"/>
  <c r="AX30" i="54"/>
  <c r="BE229" i="54"/>
  <c r="BG229" i="54"/>
  <c r="BH229" i="54"/>
  <c r="BF229" i="54"/>
  <c r="BO212" i="54"/>
  <c r="BR212" i="54"/>
  <c r="BQ212" i="54"/>
  <c r="BP212" i="54"/>
  <c r="BQ136" i="54"/>
  <c r="BO136" i="54"/>
  <c r="BP136" i="54"/>
  <c r="BR136" i="54"/>
  <c r="BM165" i="54"/>
  <c r="BL165" i="54"/>
  <c r="BK165" i="54"/>
  <c r="BJ165" i="54"/>
  <c r="BG171" i="54"/>
  <c r="BH171" i="54"/>
  <c r="BF171" i="54"/>
  <c r="BE171" i="54"/>
  <c r="BO43" i="54"/>
  <c r="BP43" i="54"/>
  <c r="BR43" i="54"/>
  <c r="BQ43" i="54"/>
  <c r="AS154" i="54"/>
  <c r="AR154" i="54"/>
  <c r="AP154" i="54"/>
  <c r="AQ154" i="54"/>
  <c r="BP26" i="54"/>
  <c r="BQ26" i="54"/>
  <c r="BO26" i="54"/>
  <c r="BR26" i="54"/>
  <c r="BP217" i="54"/>
  <c r="BO217" i="54"/>
  <c r="BR217" i="54"/>
  <c r="BQ217" i="54"/>
  <c r="AU196" i="54"/>
  <c r="AV196" i="54"/>
  <c r="AW196" i="54"/>
  <c r="AX196" i="54"/>
  <c r="BE128" i="54"/>
  <c r="BG128" i="54"/>
  <c r="BH128" i="54"/>
  <c r="BF128" i="54"/>
  <c r="AU157" i="54"/>
  <c r="AX157" i="54"/>
  <c r="AV157" i="54"/>
  <c r="AW157" i="54"/>
  <c r="BP167" i="54"/>
  <c r="BQ167" i="54"/>
  <c r="BR167" i="54"/>
  <c r="BO167" i="54"/>
  <c r="AZ39" i="54"/>
  <c r="BB39" i="54"/>
  <c r="BA39" i="54"/>
  <c r="BC39" i="54"/>
  <c r="AS150" i="54"/>
  <c r="AQ150" i="54"/>
  <c r="AP150" i="54"/>
  <c r="AR150" i="54"/>
  <c r="BH22" i="54"/>
  <c r="BE22" i="54"/>
  <c r="BF22" i="54"/>
  <c r="BG22" i="54"/>
  <c r="BC269" i="54"/>
  <c r="AZ269" i="54"/>
  <c r="BB269" i="54"/>
  <c r="BA269" i="54"/>
  <c r="BQ319" i="54"/>
  <c r="BR319" i="54"/>
  <c r="BP319" i="54"/>
  <c r="BO319" i="54"/>
  <c r="AU319" i="54"/>
  <c r="AV319" i="54"/>
  <c r="AW319" i="54"/>
  <c r="AX319" i="54"/>
  <c r="BP305" i="54"/>
  <c r="BO305" i="54"/>
  <c r="BR305" i="54"/>
  <c r="BQ305" i="54"/>
  <c r="BE294" i="54"/>
  <c r="BG294" i="54"/>
  <c r="BF294" i="54"/>
  <c r="BH294" i="54"/>
  <c r="BP294" i="54"/>
  <c r="BQ294" i="54"/>
  <c r="BR294" i="54"/>
  <c r="BO294" i="54"/>
  <c r="BJ284" i="54"/>
  <c r="BM284" i="54"/>
  <c r="BK284" i="54"/>
  <c r="BL284" i="54"/>
  <c r="BK283" i="54"/>
  <c r="BJ283" i="54"/>
  <c r="BM283" i="54"/>
  <c r="BL283" i="54"/>
  <c r="AR283" i="54"/>
  <c r="AQ283" i="54"/>
  <c r="AS283" i="54"/>
  <c r="AP283" i="54"/>
  <c r="BB320" i="54"/>
  <c r="BA320" i="54"/>
  <c r="BC320" i="54"/>
  <c r="AZ320" i="54"/>
  <c r="BA306" i="54"/>
  <c r="BB306" i="54"/>
  <c r="BC306" i="54"/>
  <c r="AZ306" i="54"/>
  <c r="AP306" i="54"/>
  <c r="AS306" i="54"/>
  <c r="AQ306" i="54"/>
  <c r="AR306" i="54"/>
  <c r="BQ314" i="54"/>
  <c r="BO314" i="54"/>
  <c r="BP314" i="54"/>
  <c r="BR314" i="54"/>
  <c r="AP296" i="54"/>
  <c r="AR296" i="54"/>
  <c r="AS296" i="54"/>
  <c r="AQ296" i="54"/>
  <c r="AU296" i="54"/>
  <c r="AX296" i="54"/>
  <c r="AV296" i="54"/>
  <c r="AW296" i="54"/>
  <c r="AZ295" i="54"/>
  <c r="BC295" i="54"/>
  <c r="BA295" i="54"/>
  <c r="BB295" i="54"/>
  <c r="BR302" i="54"/>
  <c r="BQ302" i="54"/>
  <c r="BP302" i="54"/>
  <c r="BO302" i="54"/>
  <c r="AW302" i="54"/>
  <c r="AX302" i="54"/>
  <c r="AU302" i="54"/>
  <c r="AV302" i="54"/>
  <c r="AP290" i="54"/>
  <c r="AS290" i="54"/>
  <c r="AQ290" i="54"/>
  <c r="AR290" i="54"/>
  <c r="AV298" i="54"/>
  <c r="AW298" i="54"/>
  <c r="AX298" i="54"/>
  <c r="AU298" i="54"/>
  <c r="BO298" i="54"/>
  <c r="BR298" i="54"/>
  <c r="BP298" i="54"/>
  <c r="BQ298" i="54"/>
  <c r="AU308" i="54"/>
  <c r="AW308" i="54"/>
  <c r="AV308" i="54"/>
  <c r="AX308" i="54"/>
  <c r="AZ307" i="54"/>
  <c r="BA307" i="54"/>
  <c r="BB307" i="54"/>
  <c r="BC307" i="54"/>
  <c r="AU307" i="54"/>
  <c r="AX307" i="54"/>
  <c r="AW307" i="54"/>
  <c r="AV307" i="54"/>
  <c r="BP188" i="54"/>
  <c r="BO188" i="54"/>
  <c r="BR188" i="54"/>
  <c r="BQ188" i="54"/>
  <c r="AR44" i="54"/>
  <c r="AS44" i="54"/>
  <c r="AQ44" i="54"/>
  <c r="AP44" i="54"/>
  <c r="BL137" i="54"/>
  <c r="BM137" i="54"/>
  <c r="BJ137" i="54"/>
  <c r="BK137" i="54"/>
  <c r="BC261" i="54"/>
  <c r="AZ261" i="54"/>
  <c r="BA261" i="54"/>
  <c r="BB261" i="54"/>
  <c r="AQ49" i="54"/>
  <c r="AP49" i="54"/>
  <c r="AS49" i="54"/>
  <c r="AR49" i="54"/>
  <c r="AV180" i="54"/>
  <c r="AU180" i="54"/>
  <c r="AX180" i="54"/>
  <c r="AW180" i="54"/>
  <c r="BO256" i="54"/>
  <c r="BQ256" i="54"/>
  <c r="BR256" i="54"/>
  <c r="BP256" i="54"/>
  <c r="BR216" i="54"/>
  <c r="BO216" i="54"/>
  <c r="BQ216" i="54"/>
  <c r="BP216" i="54"/>
  <c r="BJ120" i="54"/>
  <c r="BM120" i="54"/>
  <c r="BK120" i="54"/>
  <c r="BL120" i="54"/>
  <c r="AP24" i="54"/>
  <c r="AS24" i="54"/>
  <c r="AR24" i="54"/>
  <c r="AQ24" i="54"/>
  <c r="AX237" i="54"/>
  <c r="AV237" i="54"/>
  <c r="AU237" i="54"/>
  <c r="AW237" i="54"/>
  <c r="BP149" i="54"/>
  <c r="BO149" i="54"/>
  <c r="BQ149" i="54"/>
  <c r="BR149" i="54"/>
  <c r="BL53" i="54"/>
  <c r="BK53" i="54"/>
  <c r="BJ53" i="54"/>
  <c r="BM53" i="54"/>
  <c r="BE211" i="54"/>
  <c r="BH211" i="54"/>
  <c r="BG211" i="54"/>
  <c r="BF211" i="54"/>
  <c r="BL163" i="54"/>
  <c r="BK163" i="54"/>
  <c r="BJ163" i="54"/>
  <c r="BM163" i="54"/>
  <c r="BG115" i="54"/>
  <c r="BH115" i="54"/>
  <c r="BF115" i="54"/>
  <c r="BE115" i="54"/>
  <c r="BB83" i="54"/>
  <c r="BA83" i="54"/>
  <c r="BC83" i="54"/>
  <c r="AZ83" i="54"/>
  <c r="BJ35" i="54"/>
  <c r="BK35" i="54"/>
  <c r="BL35" i="54"/>
  <c r="BM35" i="54"/>
  <c r="BO226" i="54"/>
  <c r="BQ226" i="54"/>
  <c r="BR226" i="54"/>
  <c r="BP226" i="54"/>
  <c r="AV194" i="54"/>
  <c r="AX194" i="54"/>
  <c r="AU194" i="54"/>
  <c r="AW194" i="54"/>
  <c r="AS146" i="54"/>
  <c r="AP146" i="54"/>
  <c r="AQ146" i="54"/>
  <c r="AR146" i="54"/>
  <c r="BG98" i="54"/>
  <c r="BH98" i="54"/>
  <c r="BF98" i="54"/>
  <c r="BE98" i="54"/>
  <c r="BB66" i="54"/>
  <c r="BC66" i="54"/>
  <c r="BA66" i="54"/>
  <c r="AZ66" i="54"/>
  <c r="AP18" i="54"/>
  <c r="AQ18" i="54"/>
  <c r="AS18" i="54"/>
  <c r="AR18" i="54"/>
  <c r="BG258" i="54"/>
  <c r="BH258" i="54"/>
  <c r="BF258" i="54"/>
  <c r="BE258" i="54"/>
  <c r="AZ92" i="54"/>
  <c r="BA92" i="54"/>
  <c r="BC92" i="54"/>
  <c r="BB92" i="54"/>
  <c r="BL185" i="54"/>
  <c r="BM185" i="54"/>
  <c r="BJ185" i="54"/>
  <c r="BK185" i="54"/>
  <c r="BO245" i="54"/>
  <c r="BQ245" i="54"/>
  <c r="BR245" i="54"/>
  <c r="BP245" i="54"/>
  <c r="BG17" i="54"/>
  <c r="BF17" i="54"/>
  <c r="BH17" i="54"/>
  <c r="BE17" i="54"/>
  <c r="BR164" i="54"/>
  <c r="BO164" i="54"/>
  <c r="BQ164" i="54"/>
  <c r="BP164" i="54"/>
  <c r="BE252" i="54"/>
  <c r="BG252" i="54"/>
  <c r="BH252" i="54"/>
  <c r="BF252" i="54"/>
  <c r="BO208" i="54"/>
  <c r="BQ208" i="54"/>
  <c r="BP208" i="54"/>
  <c r="BR208" i="54"/>
  <c r="BM112" i="54"/>
  <c r="BK112" i="54"/>
  <c r="BL112" i="54"/>
  <c r="BJ112" i="54"/>
  <c r="BJ16" i="54"/>
  <c r="BL16" i="54"/>
  <c r="BM16" i="54"/>
  <c r="BK16" i="54"/>
  <c r="BE232" i="54"/>
  <c r="BG232" i="54"/>
  <c r="BH232" i="54"/>
  <c r="BF232" i="54"/>
  <c r="AV141" i="54"/>
  <c r="AX141" i="54"/>
  <c r="AW141" i="54"/>
  <c r="AU141" i="54"/>
  <c r="BH45" i="54"/>
  <c r="BE45" i="54"/>
  <c r="BG45" i="54"/>
  <c r="BF45" i="54"/>
  <c r="AX207" i="54"/>
  <c r="AW207" i="54"/>
  <c r="AV207" i="54"/>
  <c r="AU207" i="54"/>
  <c r="BE159" i="54"/>
  <c r="BF159" i="54"/>
  <c r="BH159" i="54"/>
  <c r="BG159" i="54"/>
  <c r="BO111" i="54"/>
  <c r="BR111" i="54"/>
  <c r="BP111" i="54"/>
  <c r="BQ111" i="54"/>
  <c r="BL79" i="54"/>
  <c r="BJ79" i="54"/>
  <c r="BK79" i="54"/>
  <c r="BM79" i="54"/>
  <c r="AP31" i="54"/>
  <c r="AS31" i="54"/>
  <c r="AR31" i="54"/>
  <c r="AQ31" i="54"/>
  <c r="BC222" i="54"/>
  <c r="BB222" i="54"/>
  <c r="BA222" i="54"/>
  <c r="AZ222" i="54"/>
  <c r="BP190" i="54"/>
  <c r="BO190" i="54"/>
  <c r="BR190" i="54"/>
  <c r="BQ190" i="54"/>
  <c r="BB142" i="54"/>
  <c r="BA142" i="54"/>
  <c r="AZ142" i="54"/>
  <c r="BC142" i="54"/>
  <c r="BM94" i="54"/>
  <c r="BK94" i="54"/>
  <c r="BL94" i="54"/>
  <c r="BJ94" i="54"/>
  <c r="AS62" i="54"/>
  <c r="AQ62" i="54"/>
  <c r="AR62" i="54"/>
  <c r="AP62" i="54"/>
  <c r="BQ14" i="54"/>
  <c r="BR14" i="54"/>
  <c r="BP14" i="54"/>
  <c r="BO14" i="54"/>
  <c r="BC241" i="54"/>
  <c r="BA241" i="54"/>
  <c r="AZ241" i="54"/>
  <c r="BB241" i="54"/>
  <c r="BE76" i="54"/>
  <c r="BH76" i="54"/>
  <c r="BF76" i="54"/>
  <c r="BG76" i="54"/>
  <c r="BE169" i="54"/>
  <c r="BH169" i="54"/>
  <c r="BF169" i="54"/>
  <c r="BG169" i="54"/>
  <c r="BM224" i="54"/>
  <c r="BK224" i="54"/>
  <c r="BL224" i="54"/>
  <c r="BJ224" i="54"/>
  <c r="AS250" i="54"/>
  <c r="AP250" i="54"/>
  <c r="AQ250" i="54"/>
  <c r="AR250" i="54"/>
  <c r="BR148" i="54"/>
  <c r="BP148" i="54"/>
  <c r="BO148" i="54"/>
  <c r="BQ148" i="54"/>
  <c r="BE248" i="54"/>
  <c r="BG248" i="54"/>
  <c r="BH248" i="54"/>
  <c r="BF248" i="54"/>
  <c r="BP200" i="54"/>
  <c r="BO200" i="54"/>
  <c r="BQ200" i="54"/>
  <c r="BR200" i="54"/>
  <c r="BK104" i="54"/>
  <c r="BM104" i="54"/>
  <c r="BL104" i="54"/>
  <c r="BJ104" i="54"/>
  <c r="BQ8" i="54"/>
  <c r="BR8" i="54"/>
  <c r="BO8" i="54"/>
  <c r="BP8" i="54"/>
  <c r="BC227" i="54"/>
  <c r="BA227" i="54"/>
  <c r="AZ227" i="54"/>
  <c r="BB227" i="54"/>
  <c r="AX133" i="54"/>
  <c r="AU133" i="54"/>
  <c r="AV133" i="54"/>
  <c r="AW133" i="54"/>
  <c r="BP37" i="54"/>
  <c r="BO37" i="54"/>
  <c r="BQ37" i="54"/>
  <c r="BR37" i="54"/>
  <c r="BH203" i="54"/>
  <c r="BF203" i="54"/>
  <c r="BG203" i="54"/>
  <c r="BE203" i="54"/>
  <c r="BC155" i="54"/>
  <c r="AZ155" i="54"/>
  <c r="BA155" i="54"/>
  <c r="BB155" i="54"/>
  <c r="AW107" i="54"/>
  <c r="AV107" i="54"/>
  <c r="AX107" i="54"/>
  <c r="AU107" i="54"/>
  <c r="AS75" i="54"/>
  <c r="AR75" i="54"/>
  <c r="AQ75" i="54"/>
  <c r="AP75" i="54"/>
  <c r="BK27" i="54"/>
  <c r="BJ27" i="54"/>
  <c r="BM27" i="54"/>
  <c r="BL27" i="54"/>
  <c r="BC218" i="54"/>
  <c r="BB218" i="54"/>
  <c r="AZ218" i="54"/>
  <c r="BA218" i="54"/>
  <c r="BA186" i="54"/>
  <c r="BB186" i="54"/>
  <c r="AZ186" i="54"/>
  <c r="BC186" i="54"/>
  <c r="BP138" i="54"/>
  <c r="BQ138" i="54"/>
  <c r="BO138" i="54"/>
  <c r="BR138" i="54"/>
  <c r="AU90" i="54"/>
  <c r="AV90" i="54"/>
  <c r="AW90" i="54"/>
  <c r="AX90" i="54"/>
  <c r="BP58" i="54"/>
  <c r="BR58" i="54"/>
  <c r="BO58" i="54"/>
  <c r="BQ58" i="54"/>
  <c r="BJ10" i="54"/>
  <c r="BL10" i="54"/>
  <c r="BK10" i="54"/>
  <c r="BM10" i="54"/>
  <c r="AV220" i="54"/>
  <c r="AW220" i="54"/>
  <c r="AX220" i="54"/>
  <c r="AU220" i="54"/>
  <c r="BB60" i="54"/>
  <c r="BA60" i="54"/>
  <c r="BC60" i="54"/>
  <c r="AZ60" i="54"/>
  <c r="BC153" i="54"/>
  <c r="BB153" i="54"/>
  <c r="BA153" i="54"/>
  <c r="AZ153" i="54"/>
  <c r="BF193" i="54"/>
  <c r="BE193" i="54"/>
  <c r="BG193" i="54"/>
  <c r="BH193" i="54"/>
  <c r="BR231" i="54"/>
  <c r="BP231" i="54"/>
  <c r="BQ231" i="54"/>
  <c r="BO231" i="54"/>
  <c r="AU132" i="54"/>
  <c r="AW132" i="54"/>
  <c r="AX132" i="54"/>
  <c r="AV132" i="54"/>
  <c r="BC244" i="54"/>
  <c r="BA244" i="54"/>
  <c r="BB244" i="54"/>
  <c r="AZ244" i="54"/>
  <c r="AR192" i="54"/>
  <c r="AQ192" i="54"/>
  <c r="AS192" i="54"/>
  <c r="AP192" i="54"/>
  <c r="BC96" i="54"/>
  <c r="AZ96" i="54"/>
  <c r="BA96" i="54"/>
  <c r="BB96" i="54"/>
  <c r="BL259" i="54"/>
  <c r="BK259" i="54"/>
  <c r="BJ259" i="54"/>
  <c r="BM259" i="54"/>
  <c r="BC221" i="54"/>
  <c r="BA221" i="54"/>
  <c r="BB221" i="54"/>
  <c r="AZ221" i="54"/>
  <c r="AV125" i="54"/>
  <c r="AX125" i="54"/>
  <c r="AU125" i="54"/>
  <c r="AW125" i="54"/>
  <c r="BH29" i="54"/>
  <c r="BF29" i="54"/>
  <c r="BG29" i="54"/>
  <c r="BE29" i="54"/>
  <c r="BM199" i="54"/>
  <c r="BJ199" i="54"/>
  <c r="BL199" i="54"/>
  <c r="BK199" i="54"/>
  <c r="BC151" i="54"/>
  <c r="AZ151" i="54"/>
  <c r="BA151" i="54"/>
  <c r="BB151" i="54"/>
  <c r="BM103" i="54"/>
  <c r="BJ103" i="54"/>
  <c r="BK103" i="54"/>
  <c r="BL103" i="54"/>
  <c r="BR71" i="54"/>
  <c r="BP71" i="54"/>
  <c r="BQ71" i="54"/>
  <c r="BO71" i="54"/>
  <c r="AU23" i="54"/>
  <c r="AV23" i="54"/>
  <c r="AX23" i="54"/>
  <c r="AW23" i="54"/>
  <c r="AW214" i="54"/>
  <c r="AU214" i="54"/>
  <c r="AV214" i="54"/>
  <c r="AX214" i="54"/>
  <c r="AR182" i="54"/>
  <c r="AS182" i="54"/>
  <c r="AP182" i="54"/>
  <c r="AQ182" i="54"/>
  <c r="BQ134" i="54"/>
  <c r="BR134" i="54"/>
  <c r="BO134" i="54"/>
  <c r="BP134" i="54"/>
  <c r="BP86" i="54"/>
  <c r="BR86" i="54"/>
  <c r="BO86" i="54"/>
  <c r="BQ86" i="54"/>
  <c r="BF54" i="54"/>
  <c r="BH54" i="54"/>
  <c r="BE54" i="54"/>
  <c r="BG54" i="54"/>
  <c r="BJ6" i="54"/>
  <c r="BM6" i="54"/>
  <c r="BL6" i="54"/>
  <c r="BK6" i="54"/>
  <c r="BA274" i="54"/>
  <c r="AZ274" i="54"/>
  <c r="BB274" i="54"/>
  <c r="BC274" i="54"/>
  <c r="AW271" i="54"/>
  <c r="AX271" i="54"/>
  <c r="AV271" i="54"/>
  <c r="AU271" i="54"/>
  <c r="AQ271" i="54"/>
  <c r="AS271" i="54"/>
  <c r="AP271" i="54"/>
  <c r="AR271" i="54"/>
  <c r="BM273" i="54"/>
  <c r="BL273" i="54"/>
  <c r="BJ273" i="54"/>
  <c r="BK273" i="54"/>
  <c r="BG262" i="54"/>
  <c r="BH262" i="54"/>
  <c r="BF262" i="54"/>
  <c r="BE262" i="54"/>
  <c r="AQ262" i="54"/>
  <c r="AS262" i="54"/>
  <c r="AP262" i="54"/>
  <c r="AR262" i="54"/>
  <c r="AS268" i="54"/>
  <c r="AR268" i="54"/>
  <c r="AP268" i="54"/>
  <c r="AQ268" i="54"/>
  <c r="BM267" i="54"/>
  <c r="BJ267" i="54"/>
  <c r="BK267" i="54"/>
  <c r="BL267" i="54"/>
  <c r="AV267" i="54"/>
  <c r="AX267" i="54"/>
  <c r="AU267" i="54"/>
  <c r="AW267" i="54"/>
  <c r="AR272" i="54"/>
  <c r="AQ272" i="54"/>
  <c r="AP272" i="54"/>
  <c r="AS272" i="54"/>
  <c r="BP297" i="54"/>
  <c r="BR297" i="54"/>
  <c r="BO297" i="54"/>
  <c r="BQ297" i="54"/>
  <c r="AX297" i="54"/>
  <c r="AV297" i="54"/>
  <c r="AW297" i="54"/>
  <c r="AU297" i="54"/>
  <c r="AW318" i="54"/>
  <c r="AU318" i="54"/>
  <c r="AX318" i="54"/>
  <c r="AV318" i="54"/>
  <c r="AU280" i="54"/>
  <c r="AX280" i="54"/>
  <c r="AW280" i="54"/>
  <c r="AV280" i="54"/>
  <c r="BB280" i="54"/>
  <c r="BC280" i="54"/>
  <c r="AZ280" i="54"/>
  <c r="BA280" i="54"/>
  <c r="AQ279" i="54"/>
  <c r="AP279" i="54"/>
  <c r="AS279" i="54"/>
  <c r="AR279" i="54"/>
  <c r="AU304" i="54"/>
  <c r="AV304" i="54"/>
  <c r="AX304" i="54"/>
  <c r="AW304" i="54"/>
  <c r="BQ304" i="54"/>
  <c r="BR304" i="54"/>
  <c r="BO304" i="54"/>
  <c r="BP304" i="54"/>
  <c r="BM321" i="54"/>
  <c r="BK321" i="54"/>
  <c r="BJ321" i="54"/>
  <c r="BL321" i="54"/>
  <c r="AW310" i="54"/>
  <c r="AU310" i="54"/>
  <c r="AX310" i="54"/>
  <c r="AV310" i="54"/>
  <c r="BA310" i="54"/>
  <c r="AZ310" i="54"/>
  <c r="BB310" i="54"/>
  <c r="BC310" i="54"/>
  <c r="BF292" i="54"/>
  <c r="BH292" i="54"/>
  <c r="BG292" i="54"/>
  <c r="BE292" i="54"/>
  <c r="AQ291" i="54"/>
  <c r="AS291" i="54"/>
  <c r="AR291" i="54"/>
  <c r="AP291" i="54"/>
  <c r="BG291" i="54"/>
  <c r="BE291" i="54"/>
  <c r="BF291" i="54"/>
  <c r="BH291" i="54"/>
  <c r="BF188" i="54"/>
  <c r="BG188" i="54"/>
  <c r="BE188" i="54"/>
  <c r="BH188" i="54"/>
  <c r="AW249" i="54"/>
  <c r="AV249" i="54"/>
  <c r="AU249" i="54"/>
  <c r="AX249" i="54"/>
  <c r="BC137" i="54"/>
  <c r="BB137" i="54"/>
  <c r="AZ137" i="54"/>
  <c r="BA137" i="54"/>
  <c r="BP261" i="54"/>
  <c r="BR261" i="54"/>
  <c r="BO261" i="54"/>
  <c r="BQ261" i="54"/>
  <c r="AQ204" i="54"/>
  <c r="AS204" i="54"/>
  <c r="AR204" i="54"/>
  <c r="AP204" i="54"/>
  <c r="BC180" i="54"/>
  <c r="BB180" i="54"/>
  <c r="BA180" i="54"/>
  <c r="AZ180" i="54"/>
  <c r="AU256" i="54"/>
  <c r="AV256" i="54"/>
  <c r="AX256" i="54"/>
  <c r="AW256" i="54"/>
  <c r="AP184" i="54"/>
  <c r="AR184" i="54"/>
  <c r="AQ184" i="54"/>
  <c r="AS184" i="54"/>
  <c r="BR120" i="54"/>
  <c r="BO120" i="54"/>
  <c r="BP120" i="54"/>
  <c r="BQ120" i="54"/>
  <c r="BE24" i="54"/>
  <c r="BF24" i="54"/>
  <c r="BG24" i="54"/>
  <c r="BH24" i="54"/>
  <c r="AU213" i="54"/>
  <c r="AX213" i="54"/>
  <c r="AW213" i="54"/>
  <c r="AV213" i="54"/>
  <c r="BH149" i="54"/>
  <c r="BG149" i="54"/>
  <c r="BF149" i="54"/>
  <c r="BE149" i="54"/>
  <c r="BC53" i="54"/>
  <c r="BA53" i="54"/>
  <c r="AZ53" i="54"/>
  <c r="BB53" i="54"/>
  <c r="AU195" i="54"/>
  <c r="AW195" i="54"/>
  <c r="AX195" i="54"/>
  <c r="AV195" i="54"/>
  <c r="BQ163" i="54"/>
  <c r="BO163" i="54"/>
  <c r="BP163" i="54"/>
  <c r="BR163" i="54"/>
  <c r="AZ115" i="54"/>
  <c r="BA115" i="54"/>
  <c r="BB115" i="54"/>
  <c r="BC115" i="54"/>
  <c r="AR67" i="54"/>
  <c r="AS67" i="54"/>
  <c r="AQ67" i="54"/>
  <c r="AP67" i="54"/>
  <c r="BP35" i="54"/>
  <c r="BR35" i="54"/>
  <c r="BQ35" i="54"/>
  <c r="BO35" i="54"/>
  <c r="AV226" i="54"/>
  <c r="AW226" i="54"/>
  <c r="AX226" i="54"/>
  <c r="AU226" i="54"/>
  <c r="BF178" i="54"/>
  <c r="BH178" i="54"/>
  <c r="BG178" i="54"/>
  <c r="BE178" i="54"/>
  <c r="BM146" i="54"/>
  <c r="BL146" i="54"/>
  <c r="BK146" i="54"/>
  <c r="BJ146" i="54"/>
  <c r="AW98" i="54"/>
  <c r="AU98" i="54"/>
  <c r="AX98" i="54"/>
  <c r="AV98" i="54"/>
  <c r="AU50" i="54"/>
  <c r="AV50" i="54"/>
  <c r="AX50" i="54"/>
  <c r="AW50" i="54"/>
  <c r="AW18" i="54"/>
  <c r="AV18" i="54"/>
  <c r="AX18" i="54"/>
  <c r="AU18" i="54"/>
  <c r="BO258" i="54"/>
  <c r="BR258" i="54"/>
  <c r="BQ258" i="54"/>
  <c r="BP258" i="54"/>
  <c r="AQ28" i="54"/>
  <c r="AP28" i="54"/>
  <c r="AS28" i="54"/>
  <c r="AR28" i="54"/>
  <c r="BC185" i="54"/>
  <c r="BA185" i="54"/>
  <c r="AZ185" i="54"/>
  <c r="BB185" i="54"/>
  <c r="BM245" i="54"/>
  <c r="BL245" i="54"/>
  <c r="BJ245" i="54"/>
  <c r="BK245" i="54"/>
  <c r="AW156" i="54"/>
  <c r="AV156" i="54"/>
  <c r="AU156" i="54"/>
  <c r="AX156" i="54"/>
  <c r="BC164" i="54"/>
  <c r="BA164" i="54"/>
  <c r="BB164" i="54"/>
  <c r="AZ164" i="54"/>
  <c r="AZ252" i="54"/>
  <c r="BB252" i="54"/>
  <c r="BC252" i="54"/>
  <c r="BA252" i="54"/>
  <c r="AU176" i="54"/>
  <c r="AV176" i="54"/>
  <c r="AX176" i="54"/>
  <c r="AW176" i="54"/>
  <c r="BB112" i="54"/>
  <c r="BA112" i="54"/>
  <c r="AZ112" i="54"/>
  <c r="BC112" i="54"/>
  <c r="AW16" i="54"/>
  <c r="AX16" i="54"/>
  <c r="AV16" i="54"/>
  <c r="AU16" i="54"/>
  <c r="BA205" i="54"/>
  <c r="BB205" i="54"/>
  <c r="AZ205" i="54"/>
  <c r="BC205" i="54"/>
  <c r="BO141" i="54"/>
  <c r="BP141" i="54"/>
  <c r="BR141" i="54"/>
  <c r="BQ141" i="54"/>
  <c r="AR45" i="54"/>
  <c r="AS45" i="54"/>
  <c r="AQ45" i="54"/>
  <c r="AP45" i="54"/>
  <c r="AS191" i="54"/>
  <c r="AP191" i="54"/>
  <c r="AQ191" i="54"/>
  <c r="AR191" i="54"/>
  <c r="AS159" i="54"/>
  <c r="AP159" i="54"/>
  <c r="AQ159" i="54"/>
  <c r="AR159" i="54"/>
  <c r="BC111" i="54"/>
  <c r="AZ111" i="54"/>
  <c r="BB111" i="54"/>
  <c r="BA111" i="54"/>
  <c r="AQ63" i="54"/>
  <c r="AS63" i="54"/>
  <c r="AR63" i="54"/>
  <c r="AP63" i="54"/>
  <c r="BA31" i="54"/>
  <c r="BC31" i="54"/>
  <c r="BB31" i="54"/>
  <c r="AZ31" i="54"/>
  <c r="BR222" i="54"/>
  <c r="BP222" i="54"/>
  <c r="BQ222" i="54"/>
  <c r="BO222" i="54"/>
  <c r="AV174" i="54"/>
  <c r="AX174" i="54"/>
  <c r="AW174" i="54"/>
  <c r="AU174" i="54"/>
  <c r="BK142" i="54"/>
  <c r="BL142" i="54"/>
  <c r="BJ142" i="54"/>
  <c r="BM142" i="54"/>
  <c r="BG94" i="54"/>
  <c r="BF94" i="54"/>
  <c r="BH94" i="54"/>
  <c r="BE94" i="54"/>
  <c r="AS46" i="54"/>
  <c r="AQ46" i="54"/>
  <c r="AP46" i="54"/>
  <c r="AR46" i="54"/>
  <c r="BJ14" i="54"/>
  <c r="BL14" i="54"/>
  <c r="BM14" i="54"/>
  <c r="BK14" i="54"/>
  <c r="BG241" i="54"/>
  <c r="BH241" i="54"/>
  <c r="BE241" i="54"/>
  <c r="BF241" i="54"/>
  <c r="AU12" i="54"/>
  <c r="AV12" i="54"/>
  <c r="AW12" i="54"/>
  <c r="AX12" i="54"/>
  <c r="AS169" i="54"/>
  <c r="AP169" i="54"/>
  <c r="AQ169" i="54"/>
  <c r="AR169" i="54"/>
  <c r="BP224" i="54"/>
  <c r="BQ224" i="54"/>
  <c r="BR224" i="54"/>
  <c r="BO224" i="54"/>
  <c r="AX254" i="54"/>
  <c r="AU254" i="54"/>
  <c r="AV254" i="54"/>
  <c r="AW254" i="54"/>
  <c r="BM148" i="54"/>
  <c r="BK148" i="54"/>
  <c r="BL148" i="54"/>
  <c r="BJ148" i="54"/>
  <c r="AW248" i="54"/>
  <c r="AX248" i="54"/>
  <c r="AV248" i="54"/>
  <c r="AU248" i="54"/>
  <c r="AR168" i="54"/>
  <c r="AP168" i="54"/>
  <c r="AS168" i="54"/>
  <c r="AQ168" i="54"/>
  <c r="BO104" i="54"/>
  <c r="BP104" i="54"/>
  <c r="BQ104" i="54"/>
  <c r="BR104" i="54"/>
  <c r="AU8" i="54"/>
  <c r="AW8" i="54"/>
  <c r="AV8" i="54"/>
  <c r="AX8" i="54"/>
  <c r="BH197" i="54"/>
  <c r="BE197" i="54"/>
  <c r="BG197" i="54"/>
  <c r="BF197" i="54"/>
  <c r="BO133" i="54"/>
  <c r="BQ133" i="54"/>
  <c r="BP133" i="54"/>
  <c r="BR133" i="54"/>
  <c r="AW37" i="54"/>
  <c r="AX37" i="54"/>
  <c r="AU37" i="54"/>
  <c r="AV37" i="54"/>
  <c r="AU187" i="54"/>
  <c r="AV187" i="54"/>
  <c r="AW187" i="54"/>
  <c r="AX187" i="54"/>
  <c r="BP155" i="54"/>
  <c r="BO155" i="54"/>
  <c r="BQ155" i="54"/>
  <c r="BR155" i="54"/>
  <c r="BM107" i="54"/>
  <c r="BL107" i="54"/>
  <c r="BJ107" i="54"/>
  <c r="BK107" i="54"/>
  <c r="AQ59" i="54"/>
  <c r="AS59" i="54"/>
  <c r="AR59" i="54"/>
  <c r="AP59" i="54"/>
  <c r="BR27" i="54"/>
  <c r="BQ27" i="54"/>
  <c r="BP27" i="54"/>
  <c r="BO27" i="54"/>
  <c r="BQ218" i="54"/>
  <c r="BO218" i="54"/>
  <c r="BP218" i="54"/>
  <c r="BR218" i="54"/>
  <c r="AU170" i="54"/>
  <c r="AW170" i="54"/>
  <c r="AX170" i="54"/>
  <c r="AV170" i="54"/>
  <c r="AW138" i="54"/>
  <c r="AU138" i="54"/>
  <c r="AV138" i="54"/>
  <c r="AX138" i="54"/>
  <c r="BO90" i="54"/>
  <c r="BR90" i="54"/>
  <c r="BQ90" i="54"/>
  <c r="BP90" i="54"/>
  <c r="AQ42" i="54"/>
  <c r="AP42" i="54"/>
  <c r="AS42" i="54"/>
  <c r="AR42" i="54"/>
  <c r="BE10" i="54"/>
  <c r="BF10" i="54"/>
  <c r="BH10" i="54"/>
  <c r="BG10" i="54"/>
  <c r="AS220" i="54"/>
  <c r="AR220" i="54"/>
  <c r="AQ220" i="54"/>
  <c r="AP220" i="54"/>
  <c r="AW257" i="54"/>
  <c r="AU257" i="54"/>
  <c r="AV257" i="54"/>
  <c r="AX257" i="54"/>
  <c r="BF153" i="54"/>
  <c r="BE153" i="54"/>
  <c r="BG153" i="54"/>
  <c r="BH153" i="54"/>
  <c r="AS193" i="54"/>
  <c r="AR193" i="54"/>
  <c r="AQ193" i="54"/>
  <c r="AP193" i="54"/>
  <c r="AU246" i="54"/>
  <c r="AW246" i="54"/>
  <c r="AV246" i="54"/>
  <c r="AX246" i="54"/>
  <c r="AP132" i="54"/>
  <c r="AQ132" i="54"/>
  <c r="AR132" i="54"/>
  <c r="AS132" i="54"/>
  <c r="BH244" i="54"/>
  <c r="BE244" i="54"/>
  <c r="BF244" i="54"/>
  <c r="BG244" i="54"/>
  <c r="AS160" i="54"/>
  <c r="AP160" i="54"/>
  <c r="AQ160" i="54"/>
  <c r="AR160" i="54"/>
  <c r="BQ96" i="54"/>
  <c r="BO96" i="54"/>
  <c r="BP96" i="54"/>
  <c r="BR96" i="54"/>
  <c r="BE259" i="54"/>
  <c r="BG259" i="54"/>
  <c r="BH259" i="54"/>
  <c r="BF259" i="54"/>
  <c r="AU189" i="54"/>
  <c r="AW189" i="54"/>
  <c r="AV189" i="54"/>
  <c r="AX189" i="54"/>
  <c r="BC125" i="54"/>
  <c r="BA125" i="54"/>
  <c r="AZ125" i="54"/>
  <c r="BB125" i="54"/>
  <c r="BJ29" i="54"/>
  <c r="BM29" i="54"/>
  <c r="BL29" i="54"/>
  <c r="BK29" i="54"/>
  <c r="AS183" i="54"/>
  <c r="AR183" i="54"/>
  <c r="AQ183" i="54"/>
  <c r="AP183" i="54"/>
  <c r="AS151" i="54"/>
  <c r="AR151" i="54"/>
  <c r="AQ151" i="54"/>
  <c r="AP151" i="54"/>
  <c r="BE103" i="54"/>
  <c r="BH103" i="54"/>
  <c r="BG103" i="54"/>
  <c r="BF103" i="54"/>
  <c r="BL55" i="54"/>
  <c r="BM55" i="54"/>
  <c r="BK55" i="54"/>
  <c r="BJ55" i="54"/>
  <c r="AS23" i="54"/>
  <c r="AR23" i="54"/>
  <c r="AQ23" i="54"/>
  <c r="AP23" i="54"/>
  <c r="BM214" i="54"/>
  <c r="BL214" i="54"/>
  <c r="BJ214" i="54"/>
  <c r="BK214" i="54"/>
  <c r="AV166" i="54"/>
  <c r="AU166" i="54"/>
  <c r="AX166" i="54"/>
  <c r="AW166" i="54"/>
  <c r="BH134" i="54"/>
  <c r="BE134" i="54"/>
  <c r="BF134" i="54"/>
  <c r="BG134" i="54"/>
  <c r="BH86" i="54"/>
  <c r="BE86" i="54"/>
  <c r="BG86" i="54"/>
  <c r="BF86" i="54"/>
  <c r="AV38" i="54"/>
  <c r="AW38" i="54"/>
  <c r="AU38" i="54"/>
  <c r="AX38" i="54"/>
  <c r="AX6" i="54"/>
  <c r="AU6" i="54"/>
  <c r="AV6" i="54"/>
  <c r="AW6" i="54"/>
  <c r="BQ270" i="54"/>
  <c r="BR270" i="54"/>
  <c r="BO270" i="54"/>
  <c r="BP270" i="54"/>
  <c r="AR317" i="54"/>
  <c r="AQ317" i="54"/>
  <c r="AS317" i="54"/>
  <c r="AP317" i="54"/>
  <c r="AW317" i="54"/>
  <c r="AV317" i="54"/>
  <c r="AX317" i="54"/>
  <c r="AU317" i="54"/>
  <c r="AV309" i="54"/>
  <c r="AU309" i="54"/>
  <c r="AW309" i="54"/>
  <c r="AX309" i="54"/>
  <c r="BO316" i="54"/>
  <c r="BP316" i="54"/>
  <c r="BQ316" i="54"/>
  <c r="BR316" i="54"/>
  <c r="AV316" i="54"/>
  <c r="AU316" i="54"/>
  <c r="AW316" i="54"/>
  <c r="AX316" i="54"/>
  <c r="BO315" i="54"/>
  <c r="BQ315" i="54"/>
  <c r="BP315" i="54"/>
  <c r="BR315" i="54"/>
  <c r="AZ313" i="54"/>
  <c r="BB313" i="54"/>
  <c r="BA313" i="54"/>
  <c r="BC313" i="54"/>
  <c r="BK313" i="54"/>
  <c r="BL313" i="54"/>
  <c r="BJ313" i="54"/>
  <c r="BM313" i="54"/>
  <c r="BL287" i="54"/>
  <c r="BK287" i="54"/>
  <c r="BM287" i="54"/>
  <c r="BJ287" i="54"/>
  <c r="BG265" i="54"/>
  <c r="BF265" i="54"/>
  <c r="BH265" i="54"/>
  <c r="BE265" i="54"/>
  <c r="BK265" i="54"/>
  <c r="BJ265" i="54"/>
  <c r="BL265" i="54"/>
  <c r="BM265" i="54"/>
  <c r="BA286" i="54"/>
  <c r="AZ286" i="54"/>
  <c r="BB286" i="54"/>
  <c r="BC286" i="54"/>
  <c r="AV264" i="54"/>
  <c r="AU264" i="54"/>
  <c r="AX264" i="54"/>
  <c r="AW264" i="54"/>
  <c r="BC264" i="54"/>
  <c r="BB264" i="54"/>
  <c r="BA264" i="54"/>
  <c r="AZ264" i="54"/>
  <c r="AU263" i="54"/>
  <c r="AX263" i="54"/>
  <c r="AV263" i="54"/>
  <c r="AW263" i="54"/>
  <c r="BG303" i="54"/>
  <c r="BF303" i="54"/>
  <c r="BH303" i="54"/>
  <c r="BE303" i="54"/>
  <c r="AP303" i="54"/>
  <c r="AR303" i="54"/>
  <c r="AS303" i="54"/>
  <c r="AQ303" i="54"/>
  <c r="AZ289" i="54"/>
  <c r="BB289" i="54"/>
  <c r="BC289" i="54"/>
  <c r="BA289" i="54"/>
  <c r="BE278" i="54"/>
  <c r="BH278" i="54"/>
  <c r="BG278" i="54"/>
  <c r="BF278" i="54"/>
  <c r="BM278" i="54"/>
  <c r="BL278" i="54"/>
  <c r="BK278" i="54"/>
  <c r="BJ278" i="54"/>
  <c r="BQ276" i="54"/>
  <c r="BR276" i="54"/>
  <c r="BP276" i="54"/>
  <c r="BO276" i="54"/>
  <c r="AR275" i="54"/>
  <c r="AQ275" i="54"/>
  <c r="AS275" i="54"/>
  <c r="AP275" i="54"/>
  <c r="BC275" i="54"/>
  <c r="AZ275" i="54"/>
  <c r="BA275" i="54"/>
  <c r="BB275" i="54"/>
  <c r="AP188" i="54"/>
  <c r="AS188" i="54"/>
  <c r="AR188" i="54"/>
  <c r="AQ188" i="54"/>
  <c r="BK249" i="54"/>
  <c r="BJ249" i="54"/>
  <c r="BM249" i="54"/>
  <c r="BL249" i="54"/>
  <c r="AR137" i="54"/>
  <c r="AS137" i="54"/>
  <c r="AQ137" i="54"/>
  <c r="AP137" i="54"/>
  <c r="BG261" i="54"/>
  <c r="BF261" i="54"/>
  <c r="BE261" i="54"/>
  <c r="BH261" i="54"/>
  <c r="BC204" i="54"/>
  <c r="BA204" i="54"/>
  <c r="AZ204" i="54"/>
  <c r="BB204" i="54"/>
  <c r="BG180" i="54"/>
  <c r="BE180" i="54"/>
  <c r="BF180" i="54"/>
  <c r="BH180" i="54"/>
  <c r="BM256" i="54"/>
  <c r="BK256" i="54"/>
  <c r="BJ256" i="54"/>
  <c r="BL256" i="54"/>
  <c r="BH184" i="54"/>
  <c r="BF184" i="54"/>
  <c r="BG184" i="54"/>
  <c r="BE184" i="54"/>
  <c r="BC120" i="54"/>
  <c r="BA120" i="54"/>
  <c r="BB120" i="54"/>
  <c r="AZ120" i="54"/>
  <c r="BJ24" i="54"/>
  <c r="BL24" i="54"/>
  <c r="BK24" i="54"/>
  <c r="BM24" i="54"/>
  <c r="BC213" i="54"/>
  <c r="BB213" i="54"/>
  <c r="AZ213" i="54"/>
  <c r="BA213" i="54"/>
  <c r="BC149" i="54"/>
  <c r="AZ149" i="54"/>
  <c r="BB149" i="54"/>
  <c r="BA149" i="54"/>
  <c r="BG53" i="54"/>
  <c r="BH53" i="54"/>
  <c r="BE53" i="54"/>
  <c r="BF53" i="54"/>
  <c r="BM195" i="54"/>
  <c r="BL195" i="54"/>
  <c r="BJ195" i="54"/>
  <c r="BK195" i="54"/>
  <c r="AS163" i="54"/>
  <c r="AP163" i="54"/>
  <c r="AQ163" i="54"/>
  <c r="AR163" i="54"/>
  <c r="AP115" i="54"/>
  <c r="AQ115" i="54"/>
  <c r="AR115" i="54"/>
  <c r="AS115" i="54"/>
  <c r="BK67" i="54"/>
  <c r="BM67" i="54"/>
  <c r="BL67" i="54"/>
  <c r="BJ67" i="54"/>
  <c r="AS35" i="54"/>
  <c r="AP35" i="54"/>
  <c r="AQ35" i="54"/>
  <c r="AR35" i="54"/>
  <c r="BF226" i="54"/>
  <c r="BE226" i="54"/>
  <c r="BH226" i="54"/>
  <c r="BG226" i="54"/>
  <c r="BP178" i="54"/>
  <c r="BR178" i="54"/>
  <c r="BO178" i="54"/>
  <c r="BQ178" i="54"/>
  <c r="BQ146" i="54"/>
  <c r="BR146" i="54"/>
  <c r="BP146" i="54"/>
  <c r="BO146" i="54"/>
  <c r="AR98" i="54"/>
  <c r="AS98" i="54"/>
  <c r="AQ98" i="54"/>
  <c r="AP98" i="54"/>
  <c r="BE50" i="54"/>
  <c r="BH50" i="54"/>
  <c r="BF50" i="54"/>
  <c r="BG50" i="54"/>
  <c r="BQ18" i="54"/>
  <c r="BP18" i="54"/>
  <c r="BO18" i="54"/>
  <c r="BR18" i="54"/>
  <c r="BB258" i="54"/>
  <c r="BA258" i="54"/>
  <c r="AZ258" i="54"/>
  <c r="BC258" i="54"/>
  <c r="BK28" i="54"/>
  <c r="BJ28" i="54"/>
  <c r="BL28" i="54"/>
  <c r="BM28" i="54"/>
  <c r="AS185" i="54"/>
  <c r="AP185" i="54"/>
  <c r="AQ185" i="54"/>
  <c r="AR185" i="54"/>
  <c r="AZ245" i="54"/>
  <c r="BA245" i="54"/>
  <c r="BB245" i="54"/>
  <c r="BC245" i="54"/>
  <c r="AS156" i="54"/>
  <c r="AQ156" i="54"/>
  <c r="AR156" i="54"/>
  <c r="AP156" i="54"/>
  <c r="BJ164" i="54"/>
  <c r="BL164" i="54"/>
  <c r="BM164" i="54"/>
  <c r="BK164" i="54"/>
  <c r="AX252" i="54"/>
  <c r="AV252" i="54"/>
  <c r="AU252" i="54"/>
  <c r="AW252" i="54"/>
  <c r="BP176" i="54"/>
  <c r="BR176" i="54"/>
  <c r="BO176" i="54"/>
  <c r="BQ176" i="54"/>
  <c r="AS112" i="54"/>
  <c r="AR112" i="54"/>
  <c r="AP112" i="54"/>
  <c r="AQ112" i="54"/>
  <c r="BC16" i="54"/>
  <c r="AZ16" i="54"/>
  <c r="BB16" i="54"/>
  <c r="BA16" i="54"/>
  <c r="BF205" i="54"/>
  <c r="BH205" i="54"/>
  <c r="BE205" i="54"/>
  <c r="BG205" i="54"/>
  <c r="BE141" i="54"/>
  <c r="BG141" i="54"/>
  <c r="BH141" i="54"/>
  <c r="BF141" i="54"/>
  <c r="BK45" i="54"/>
  <c r="BL45" i="54"/>
  <c r="BM45" i="54"/>
  <c r="BJ45" i="54"/>
  <c r="BA191" i="54"/>
  <c r="BB191" i="54"/>
  <c r="BC191" i="54"/>
  <c r="AZ191" i="54"/>
  <c r="BR159" i="54"/>
  <c r="BO159" i="54"/>
  <c r="BQ159" i="54"/>
  <c r="BP159" i="54"/>
  <c r="BF111" i="54"/>
  <c r="BG111" i="54"/>
  <c r="BE111" i="54"/>
  <c r="BH111" i="54"/>
  <c r="BH63" i="54"/>
  <c r="BE63" i="54"/>
  <c r="BF63" i="54"/>
  <c r="BG63" i="54"/>
  <c r="BF31" i="54"/>
  <c r="BG31" i="54"/>
  <c r="BH31" i="54"/>
  <c r="BE31" i="54"/>
  <c r="BM222" i="54"/>
  <c r="BJ222" i="54"/>
  <c r="BL222" i="54"/>
  <c r="BK222" i="54"/>
  <c r="BL174" i="54"/>
  <c r="BM174" i="54"/>
  <c r="BK174" i="54"/>
  <c r="BJ174" i="54"/>
  <c r="AS142" i="54"/>
  <c r="AP142" i="54"/>
  <c r="AQ142" i="54"/>
  <c r="AR142" i="54"/>
  <c r="AR94" i="54"/>
  <c r="AQ94" i="54"/>
  <c r="AS94" i="54"/>
  <c r="AP94" i="54"/>
  <c r="BM46" i="54"/>
  <c r="BK46" i="54"/>
  <c r="BL46" i="54"/>
  <c r="BJ46" i="54"/>
  <c r="AU14" i="54"/>
  <c r="AV14" i="54"/>
  <c r="AW14" i="54"/>
  <c r="AX14" i="54"/>
  <c r="AS241" i="54"/>
  <c r="AR241" i="54"/>
  <c r="AQ241" i="54"/>
  <c r="AP241" i="54"/>
  <c r="BM12" i="54"/>
  <c r="BJ12" i="54"/>
  <c r="BL12" i="54"/>
  <c r="BK12" i="54"/>
  <c r="BM169" i="54"/>
  <c r="BK169" i="54"/>
  <c r="BL169" i="54"/>
  <c r="BJ169" i="54"/>
  <c r="BF224" i="54"/>
  <c r="BE224" i="54"/>
  <c r="BH224" i="54"/>
  <c r="BG224" i="54"/>
  <c r="BQ254" i="54"/>
  <c r="BO254" i="54"/>
  <c r="BR254" i="54"/>
  <c r="BP254" i="54"/>
  <c r="AZ148" i="54"/>
  <c r="BB148" i="54"/>
  <c r="BC148" i="54"/>
  <c r="BA148" i="54"/>
  <c r="AS248" i="54"/>
  <c r="AP248" i="54"/>
  <c r="AQ248" i="54"/>
  <c r="AR248" i="54"/>
  <c r="BM168" i="54"/>
  <c r="BK168" i="54"/>
  <c r="BL168" i="54"/>
  <c r="BJ168" i="54"/>
  <c r="BC104" i="54"/>
  <c r="BA104" i="54"/>
  <c r="BB104" i="54"/>
  <c r="AZ104" i="54"/>
  <c r="BH8" i="54"/>
  <c r="BF8" i="54"/>
  <c r="BG8" i="54"/>
  <c r="BE8" i="54"/>
  <c r="AR197" i="54"/>
  <c r="AP197" i="54"/>
  <c r="AQ197" i="54"/>
  <c r="AS197" i="54"/>
  <c r="BC133" i="54"/>
  <c r="BB133" i="54"/>
  <c r="AZ133" i="54"/>
  <c r="BA133" i="54"/>
  <c r="BL37" i="54"/>
  <c r="BK37" i="54"/>
  <c r="BM37" i="54"/>
  <c r="BJ37" i="54"/>
  <c r="BF187" i="54"/>
  <c r="BH187" i="54"/>
  <c r="BG187" i="54"/>
  <c r="BE187" i="54"/>
  <c r="AQ155" i="54"/>
  <c r="AS155" i="54"/>
  <c r="AR155" i="54"/>
  <c r="AP155" i="54"/>
  <c r="AS107" i="54"/>
  <c r="AP107" i="54"/>
  <c r="AR107" i="54"/>
  <c r="AQ107" i="54"/>
  <c r="BE59" i="54"/>
  <c r="BH59" i="54"/>
  <c r="BF59" i="54"/>
  <c r="BG59" i="54"/>
  <c r="BH27" i="54"/>
  <c r="BG27" i="54"/>
  <c r="BF27" i="54"/>
  <c r="BE27" i="54"/>
  <c r="BE218" i="54"/>
  <c r="BH218" i="54"/>
  <c r="BF218" i="54"/>
  <c r="BG218" i="54"/>
  <c r="BL170" i="54"/>
  <c r="BK170" i="54"/>
  <c r="BM170" i="54"/>
  <c r="BJ170" i="54"/>
  <c r="BF138" i="54"/>
  <c r="BH138" i="54"/>
  <c r="BE138" i="54"/>
  <c r="BG138" i="54"/>
  <c r="BH90" i="54"/>
  <c r="BE90" i="54"/>
  <c r="BG90" i="54"/>
  <c r="BF90" i="54"/>
  <c r="BB42" i="54"/>
  <c r="BA42" i="54"/>
  <c r="BC42" i="54"/>
  <c r="AZ42" i="54"/>
  <c r="AU10" i="54"/>
  <c r="AW10" i="54"/>
  <c r="AX10" i="54"/>
  <c r="AV10" i="54"/>
  <c r="BB220" i="54"/>
  <c r="AZ220" i="54"/>
  <c r="BA220" i="54"/>
  <c r="BC220" i="54"/>
  <c r="BG257" i="54"/>
  <c r="BF257" i="54"/>
  <c r="BE257" i="54"/>
  <c r="BH257" i="54"/>
  <c r="BL153" i="54"/>
  <c r="BK153" i="54"/>
  <c r="BM153" i="54"/>
  <c r="BJ153" i="54"/>
  <c r="BQ193" i="54"/>
  <c r="BR193" i="54"/>
  <c r="BP193" i="54"/>
  <c r="BO193" i="54"/>
  <c r="BG246" i="54"/>
  <c r="BH246" i="54"/>
  <c r="BF246" i="54"/>
  <c r="BE246" i="54"/>
  <c r="BM132" i="54"/>
  <c r="BL132" i="54"/>
  <c r="BJ132" i="54"/>
  <c r="BK132" i="54"/>
  <c r="BR244" i="54"/>
  <c r="BP244" i="54"/>
  <c r="BQ244" i="54"/>
  <c r="BO244" i="54"/>
  <c r="BE160" i="54"/>
  <c r="BG160" i="54"/>
  <c r="BF160" i="54"/>
  <c r="BH160" i="54"/>
  <c r="AU96" i="54"/>
  <c r="AV96" i="54"/>
  <c r="AX96" i="54"/>
  <c r="AW96" i="54"/>
  <c r="BA259" i="54"/>
  <c r="BC259" i="54"/>
  <c r="BB259" i="54"/>
  <c r="AZ259" i="54"/>
  <c r="BE189" i="54"/>
  <c r="BG189" i="54"/>
  <c r="BF189" i="54"/>
  <c r="BH189" i="54"/>
  <c r="BJ125" i="54"/>
  <c r="BL125" i="54"/>
  <c r="BK125" i="54"/>
  <c r="BM125" i="54"/>
  <c r="BO29" i="54"/>
  <c r="BR29" i="54"/>
  <c r="BP29" i="54"/>
  <c r="BQ29" i="54"/>
  <c r="BE183" i="54"/>
  <c r="BF183" i="54"/>
  <c r="BH183" i="54"/>
  <c r="BG183" i="54"/>
  <c r="BL151" i="54"/>
  <c r="BJ151" i="54"/>
  <c r="BM151" i="54"/>
  <c r="BK151" i="54"/>
  <c r="BP103" i="54"/>
  <c r="BR103" i="54"/>
  <c r="BQ103" i="54"/>
  <c r="BO103" i="54"/>
  <c r="BC55" i="54"/>
  <c r="BB55" i="54"/>
  <c r="BA55" i="54"/>
  <c r="AZ55" i="54"/>
  <c r="BR23" i="54"/>
  <c r="BO23" i="54"/>
  <c r="BQ23" i="54"/>
  <c r="BP23" i="54"/>
  <c r="BH214" i="54"/>
  <c r="BG214" i="54"/>
  <c r="BF214" i="54"/>
  <c r="BE214" i="54"/>
  <c r="BG166" i="54"/>
  <c r="BF166" i="54"/>
  <c r="BE166" i="54"/>
  <c r="BH166" i="54"/>
  <c r="BM134" i="54"/>
  <c r="BJ134" i="54"/>
  <c r="BL134" i="54"/>
  <c r="BK134" i="54"/>
  <c r="AV86" i="54"/>
  <c r="AW86" i="54"/>
  <c r="AX86" i="54"/>
  <c r="AU86" i="54"/>
  <c r="BG38" i="54"/>
  <c r="BH38" i="54"/>
  <c r="BF38" i="54"/>
  <c r="BE38" i="54"/>
  <c r="BA6" i="54"/>
  <c r="BB6" i="54"/>
  <c r="AZ6" i="54"/>
  <c r="BC6" i="54"/>
  <c r="BQ288" i="54"/>
  <c r="BO288" i="54"/>
  <c r="BP288" i="54"/>
  <c r="BR288" i="54"/>
  <c r="BB322" i="54"/>
  <c r="BA322" i="54"/>
  <c r="BC322" i="54"/>
  <c r="AZ322" i="54"/>
  <c r="BG322" i="54"/>
  <c r="BF322" i="54"/>
  <c r="BH322" i="54"/>
  <c r="BE322" i="54"/>
  <c r="AW266" i="54"/>
  <c r="AX266" i="54"/>
  <c r="AU266" i="54"/>
  <c r="AV266" i="54"/>
  <c r="AP300" i="54"/>
  <c r="AR300" i="54"/>
  <c r="AQ300" i="54"/>
  <c r="AS300" i="54"/>
  <c r="AU300" i="54"/>
  <c r="AW300" i="54"/>
  <c r="AX300" i="54"/>
  <c r="AV300" i="54"/>
  <c r="BL299" i="54"/>
  <c r="BK299" i="54"/>
  <c r="BJ299" i="54"/>
  <c r="BM299" i="54"/>
  <c r="BB282" i="54"/>
  <c r="BC282" i="54"/>
  <c r="BA282" i="54"/>
  <c r="AZ282" i="54"/>
  <c r="AP282" i="54"/>
  <c r="AS282" i="54"/>
  <c r="AQ282" i="54"/>
  <c r="AR282" i="54"/>
  <c r="BL301" i="54"/>
  <c r="BK301" i="54"/>
  <c r="BM301" i="54"/>
  <c r="BJ301" i="54"/>
  <c r="AV293" i="54"/>
  <c r="AX293" i="54"/>
  <c r="AW293" i="54"/>
  <c r="AU293" i="54"/>
  <c r="AQ293" i="54"/>
  <c r="AR293" i="54"/>
  <c r="AS293" i="54"/>
  <c r="AP293" i="54"/>
  <c r="AP312" i="54"/>
  <c r="AS312" i="54"/>
  <c r="AR312" i="54"/>
  <c r="AQ312" i="54"/>
  <c r="BK311" i="54"/>
  <c r="BL311" i="54"/>
  <c r="BM311" i="54"/>
  <c r="BJ311" i="54"/>
  <c r="AQ311" i="54"/>
  <c r="AR311" i="54"/>
  <c r="AP311" i="54"/>
  <c r="AS311" i="54"/>
  <c r="BM281" i="54"/>
  <c r="BL281" i="54"/>
  <c r="BK281" i="54"/>
  <c r="BJ281" i="54"/>
  <c r="AZ285" i="54"/>
  <c r="BB285" i="54"/>
  <c r="BC285" i="54"/>
  <c r="BA285" i="54"/>
  <c r="AR285" i="54"/>
  <c r="AP285" i="54"/>
  <c r="AQ285" i="54"/>
  <c r="AS285" i="54"/>
  <c r="BE277" i="54"/>
  <c r="BG277" i="54"/>
  <c r="BF277" i="54"/>
  <c r="BH277" i="54"/>
  <c r="AP324" i="54"/>
  <c r="AR324" i="54"/>
  <c r="AQ324" i="54"/>
  <c r="AS324" i="54"/>
  <c r="AU324" i="54"/>
  <c r="AX324" i="54"/>
  <c r="AW324" i="54"/>
  <c r="AV324" i="54"/>
  <c r="AX323" i="54"/>
  <c r="AU323" i="54"/>
  <c r="AW323" i="54"/>
  <c r="AV323" i="54"/>
  <c r="BM177" i="54"/>
  <c r="BL177" i="54"/>
  <c r="BJ177" i="54"/>
  <c r="BK177" i="54"/>
  <c r="BH73" i="54"/>
  <c r="BG73" i="54"/>
  <c r="BE73" i="54"/>
  <c r="BF73" i="54"/>
  <c r="BF116" i="54"/>
  <c r="BH116" i="54"/>
  <c r="BE116" i="54"/>
  <c r="BG116" i="54"/>
  <c r="BH88" i="54"/>
  <c r="BG88" i="54"/>
  <c r="BF88" i="54"/>
  <c r="BE88" i="54"/>
  <c r="BP117" i="54"/>
  <c r="BQ117" i="54"/>
  <c r="BR117" i="54"/>
  <c r="BO117" i="54"/>
  <c r="AQ147" i="54"/>
  <c r="AP147" i="54"/>
  <c r="AS147" i="54"/>
  <c r="AR147" i="54"/>
  <c r="BG19" i="54"/>
  <c r="BE19" i="54"/>
  <c r="BF19" i="54"/>
  <c r="BH19" i="54"/>
  <c r="BP130" i="54"/>
  <c r="BQ130" i="54"/>
  <c r="BR130" i="54"/>
  <c r="BO130" i="54"/>
  <c r="BC253" i="54"/>
  <c r="AZ253" i="54"/>
  <c r="BB253" i="54"/>
  <c r="BA253" i="54"/>
  <c r="AX121" i="54"/>
  <c r="AU121" i="54"/>
  <c r="AV121" i="54"/>
  <c r="AW121" i="54"/>
  <c r="BG100" i="54"/>
  <c r="BH100" i="54"/>
  <c r="BE100" i="54"/>
  <c r="BF100" i="54"/>
  <c r="AX80" i="54"/>
  <c r="AU80" i="54"/>
  <c r="AW80" i="54"/>
  <c r="AV80" i="54"/>
  <c r="AU109" i="54"/>
  <c r="AV109" i="54"/>
  <c r="AW109" i="54"/>
  <c r="AX109" i="54"/>
  <c r="BH143" i="54"/>
  <c r="BE143" i="54"/>
  <c r="BG143" i="54"/>
  <c r="BF143" i="54"/>
  <c r="AZ15" i="54"/>
  <c r="BC15" i="54"/>
  <c r="BB15" i="54"/>
  <c r="BA15" i="54"/>
  <c r="AP126" i="54"/>
  <c r="AR126" i="54"/>
  <c r="AS126" i="54"/>
  <c r="AQ126" i="54"/>
  <c r="BH235" i="54"/>
  <c r="BE235" i="54"/>
  <c r="BF235" i="54"/>
  <c r="BG235" i="54"/>
  <c r="BB105" i="54"/>
  <c r="AZ105" i="54"/>
  <c r="BC105" i="54"/>
  <c r="BA105" i="54"/>
  <c r="BR84" i="54"/>
  <c r="BP84" i="54"/>
  <c r="BO84" i="54"/>
  <c r="BQ84" i="54"/>
  <c r="BA72" i="54"/>
  <c r="BB72" i="54"/>
  <c r="AZ72" i="54"/>
  <c r="BC72" i="54"/>
  <c r="BF101" i="54"/>
  <c r="BH101" i="54"/>
  <c r="BE101" i="54"/>
  <c r="BG101" i="54"/>
  <c r="BG139" i="54"/>
  <c r="BE139" i="54"/>
  <c r="BH139" i="54"/>
  <c r="BF139" i="54"/>
  <c r="BE11" i="54"/>
  <c r="BG11" i="54"/>
  <c r="BF11" i="54"/>
  <c r="BH11" i="54"/>
  <c r="BM122" i="54"/>
  <c r="BJ122" i="54"/>
  <c r="BL122" i="54"/>
  <c r="BK122" i="54"/>
  <c r="BQ209" i="54"/>
  <c r="BR209" i="54"/>
  <c r="BO209" i="54"/>
  <c r="BP209" i="54"/>
  <c r="AW89" i="54"/>
  <c r="AX89" i="54"/>
  <c r="AU89" i="54"/>
  <c r="AV89" i="54"/>
  <c r="AV68" i="54"/>
  <c r="AX68" i="54"/>
  <c r="AW68" i="54"/>
  <c r="AU68" i="54"/>
  <c r="BF64" i="54"/>
  <c r="BH64" i="54"/>
  <c r="BE64" i="54"/>
  <c r="BG64" i="54"/>
  <c r="BE93" i="54"/>
  <c r="BH93" i="54"/>
  <c r="BG93" i="54"/>
  <c r="BF93" i="54"/>
  <c r="BO135" i="54"/>
  <c r="BR135" i="54"/>
  <c r="BQ135" i="54"/>
  <c r="BP135" i="54"/>
  <c r="AX7" i="54"/>
  <c r="AW7" i="54"/>
  <c r="AU7" i="54"/>
  <c r="AV7" i="54"/>
  <c r="BA118" i="54"/>
  <c r="BB118" i="54"/>
  <c r="AZ118" i="54"/>
  <c r="BC118" i="54"/>
  <c r="AR269" i="54"/>
  <c r="AP269" i="54"/>
  <c r="AS269" i="54"/>
  <c r="AQ269" i="54"/>
  <c r="BO269" i="54"/>
  <c r="BR269" i="54"/>
  <c r="BP269" i="54"/>
  <c r="BQ269" i="54"/>
  <c r="BL319" i="54"/>
  <c r="BK319" i="54"/>
  <c r="BJ319" i="54"/>
  <c r="BM319" i="54"/>
  <c r="AZ305" i="54"/>
  <c r="BB305" i="54"/>
  <c r="BC305" i="54"/>
  <c r="BA305" i="54"/>
  <c r="BG305" i="54"/>
  <c r="BF305" i="54"/>
  <c r="BH305" i="54"/>
  <c r="BE305" i="54"/>
  <c r="BA294" i="54"/>
  <c r="AZ294" i="54"/>
  <c r="BC294" i="54"/>
  <c r="BB294" i="54"/>
  <c r="BC284" i="54"/>
  <c r="BB284" i="54"/>
  <c r="BA284" i="54"/>
  <c r="AZ284" i="54"/>
  <c r="BE284" i="54"/>
  <c r="BF284" i="54"/>
  <c r="BG284" i="54"/>
  <c r="BH284" i="54"/>
  <c r="BG283" i="54"/>
  <c r="BF283" i="54"/>
  <c r="BH283" i="54"/>
  <c r="BE283" i="54"/>
  <c r="AW320" i="54"/>
  <c r="AU320" i="54"/>
  <c r="AV320" i="54"/>
  <c r="AX320" i="54"/>
  <c r="BJ320" i="54"/>
  <c r="BM320" i="54"/>
  <c r="BK320" i="54"/>
  <c r="BL320" i="54"/>
  <c r="BQ306" i="54"/>
  <c r="BP306" i="54"/>
  <c r="BR306" i="54"/>
  <c r="BO306" i="54"/>
  <c r="AP314" i="54"/>
  <c r="AS314" i="54"/>
  <c r="AQ314" i="54"/>
  <c r="AR314" i="54"/>
  <c r="BF314" i="54"/>
  <c r="BE314" i="54"/>
  <c r="BH314" i="54"/>
  <c r="BG314" i="54"/>
  <c r="BO296" i="54"/>
  <c r="BQ296" i="54"/>
  <c r="BP296" i="54"/>
  <c r="BR296" i="54"/>
  <c r="AS295" i="54"/>
  <c r="AR295" i="54"/>
  <c r="AQ295" i="54"/>
  <c r="AP295" i="54"/>
  <c r="BR295" i="54"/>
  <c r="BP295" i="54"/>
  <c r="BO295" i="54"/>
  <c r="BQ295" i="54"/>
  <c r="BJ302" i="54"/>
  <c r="BL302" i="54"/>
  <c r="BK302" i="54"/>
  <c r="BM302" i="54"/>
  <c r="BB290" i="54"/>
  <c r="BA290" i="54"/>
  <c r="AZ290" i="54"/>
  <c r="BC290" i="54"/>
  <c r="BH290" i="54"/>
  <c r="BG290" i="54"/>
  <c r="BE290" i="54"/>
  <c r="BF290" i="54"/>
  <c r="AP298" i="54"/>
  <c r="AQ298" i="54"/>
  <c r="AS298" i="54"/>
  <c r="AR298" i="54"/>
  <c r="BA308" i="54"/>
  <c r="BB308" i="54"/>
  <c r="AZ308" i="54"/>
  <c r="BC308" i="54"/>
  <c r="BF308" i="54"/>
  <c r="BE308" i="54"/>
  <c r="BH308" i="54"/>
  <c r="BG308" i="54"/>
  <c r="AQ307" i="54"/>
  <c r="AR307" i="54"/>
  <c r="AP307" i="54"/>
  <c r="AS307" i="54"/>
  <c r="BF177" i="54"/>
  <c r="BH177" i="54"/>
  <c r="BE177" i="54"/>
  <c r="BG177" i="54"/>
  <c r="BC188" i="54"/>
  <c r="BB188" i="54"/>
  <c r="BA188" i="54"/>
  <c r="AZ188" i="54"/>
  <c r="BH249" i="54"/>
  <c r="BF249" i="54"/>
  <c r="BG249" i="54"/>
  <c r="BE249" i="54"/>
  <c r="BR73" i="54"/>
  <c r="BP73" i="54"/>
  <c r="BQ73" i="54"/>
  <c r="BO73" i="54"/>
  <c r="AV261" i="54"/>
  <c r="AU261" i="54"/>
  <c r="AW261" i="54"/>
  <c r="AX261" i="54"/>
  <c r="BE204" i="54"/>
  <c r="BG204" i="54"/>
  <c r="BF204" i="54"/>
  <c r="BH204" i="54"/>
  <c r="AZ116" i="54"/>
  <c r="BC116" i="54"/>
  <c r="BB116" i="54"/>
  <c r="BA116" i="54"/>
  <c r="BH256" i="54"/>
  <c r="BF256" i="54"/>
  <c r="BE256" i="54"/>
  <c r="BG256" i="54"/>
  <c r="BC184" i="54"/>
  <c r="BA184" i="54"/>
  <c r="AZ184" i="54"/>
  <c r="BB184" i="54"/>
  <c r="BC88" i="54"/>
  <c r="BB88" i="54"/>
  <c r="AZ88" i="54"/>
  <c r="BA88" i="54"/>
  <c r="BQ24" i="54"/>
  <c r="BP24" i="54"/>
  <c r="BR24" i="54"/>
  <c r="BO24" i="54"/>
  <c r="BG213" i="54"/>
  <c r="BH213" i="54"/>
  <c r="BE213" i="54"/>
  <c r="BF213" i="54"/>
  <c r="AP117" i="54"/>
  <c r="AR117" i="54"/>
  <c r="AQ117" i="54"/>
  <c r="AS117" i="54"/>
  <c r="BP53" i="54"/>
  <c r="BO53" i="54"/>
  <c r="BR53" i="54"/>
  <c r="BQ53" i="54"/>
  <c r="AS195" i="54"/>
  <c r="AQ195" i="54"/>
  <c r="AR195" i="54"/>
  <c r="AP195" i="54"/>
  <c r="BM147" i="54"/>
  <c r="BL147" i="54"/>
  <c r="BJ147" i="54"/>
  <c r="BK147" i="54"/>
  <c r="BP115" i="54"/>
  <c r="BR115" i="54"/>
  <c r="BQ115" i="54"/>
  <c r="BO115" i="54"/>
  <c r="BR67" i="54"/>
  <c r="BP67" i="54"/>
  <c r="BO67" i="54"/>
  <c r="BQ67" i="54"/>
  <c r="BR19" i="54"/>
  <c r="BO19" i="54"/>
  <c r="BP19" i="54"/>
  <c r="BQ19" i="54"/>
  <c r="BM226" i="54"/>
  <c r="BL226" i="54"/>
  <c r="BJ226" i="54"/>
  <c r="BK226" i="54"/>
  <c r="AQ178" i="54"/>
  <c r="AS178" i="54"/>
  <c r="AP178" i="54"/>
  <c r="AR178" i="54"/>
  <c r="BM130" i="54"/>
  <c r="BK130" i="54"/>
  <c r="BL130" i="54"/>
  <c r="BJ130" i="54"/>
  <c r="BC98" i="54"/>
  <c r="BB98" i="54"/>
  <c r="AZ98" i="54"/>
  <c r="BA98" i="54"/>
  <c r="BM50" i="54"/>
  <c r="BL50" i="54"/>
  <c r="BK50" i="54"/>
  <c r="BJ50" i="54"/>
  <c r="BF253" i="54"/>
  <c r="BH253" i="54"/>
  <c r="BG253" i="54"/>
  <c r="BE253" i="54"/>
  <c r="BK258" i="54"/>
  <c r="BL258" i="54"/>
  <c r="BM258" i="54"/>
  <c r="BJ258" i="54"/>
  <c r="BR28" i="54"/>
  <c r="BO28" i="54"/>
  <c r="BP28" i="54"/>
  <c r="BQ28" i="54"/>
  <c r="BC121" i="54"/>
  <c r="AZ121" i="54"/>
  <c r="BB121" i="54"/>
  <c r="BA121" i="54"/>
  <c r="BG245" i="54"/>
  <c r="BE245" i="54"/>
  <c r="BF245" i="54"/>
  <c r="BH245" i="54"/>
  <c r="BA156" i="54"/>
  <c r="AZ156" i="54"/>
  <c r="BC156" i="54"/>
  <c r="BB156" i="54"/>
  <c r="BQ100" i="54"/>
  <c r="BR100" i="54"/>
  <c r="BP100" i="54"/>
  <c r="BO100" i="54"/>
  <c r="BP252" i="54"/>
  <c r="BQ252" i="54"/>
  <c r="BR252" i="54"/>
  <c r="BO252" i="54"/>
  <c r="BK176" i="54"/>
  <c r="BL176" i="54"/>
  <c r="BM176" i="54"/>
  <c r="BJ176" i="54"/>
  <c r="BG80" i="54"/>
  <c r="BH80" i="54"/>
  <c r="BE80" i="54"/>
  <c r="BF80" i="54"/>
  <c r="BH16" i="54"/>
  <c r="BE16" i="54"/>
  <c r="BG16" i="54"/>
  <c r="BF16" i="54"/>
  <c r="AS205" i="54"/>
  <c r="AQ205" i="54"/>
  <c r="AP205" i="54"/>
  <c r="AR205" i="54"/>
  <c r="BR109" i="54"/>
  <c r="BP109" i="54"/>
  <c r="BQ109" i="54"/>
  <c r="BO109" i="54"/>
  <c r="BO45" i="54"/>
  <c r="BQ45" i="54"/>
  <c r="BP45" i="54"/>
  <c r="BR45" i="54"/>
  <c r="AV191" i="54"/>
  <c r="AW191" i="54"/>
  <c r="AX191" i="54"/>
  <c r="AU191" i="54"/>
  <c r="AX143" i="54"/>
  <c r="AW143" i="54"/>
  <c r="AV143" i="54"/>
  <c r="AU143" i="54"/>
  <c r="BM111" i="54"/>
  <c r="BL111" i="54"/>
  <c r="BK111" i="54"/>
  <c r="BJ111" i="54"/>
  <c r="AX63" i="54"/>
  <c r="AW63" i="54"/>
  <c r="AV63" i="54"/>
  <c r="AU63" i="54"/>
  <c r="BG15" i="54"/>
  <c r="BH15" i="54"/>
  <c r="BF15" i="54"/>
  <c r="BE15" i="54"/>
  <c r="BF222" i="54"/>
  <c r="BG222" i="54"/>
  <c r="BE222" i="54"/>
  <c r="BH222" i="54"/>
  <c r="AR174" i="54"/>
  <c r="AS174" i="54"/>
  <c r="AQ174" i="54"/>
  <c r="AP174" i="54"/>
  <c r="AZ126" i="54"/>
  <c r="BA126" i="54"/>
  <c r="BB126" i="54"/>
  <c r="BC126" i="54"/>
  <c r="BC94" i="54"/>
  <c r="BB94" i="54"/>
  <c r="AZ94" i="54"/>
  <c r="BA94" i="54"/>
  <c r="BO46" i="54"/>
  <c r="BQ46" i="54"/>
  <c r="BP46" i="54"/>
  <c r="BR46" i="54"/>
  <c r="AU235" i="54"/>
  <c r="AX235" i="54"/>
  <c r="AW235" i="54"/>
  <c r="AV235" i="54"/>
  <c r="AU241" i="54"/>
  <c r="AX241" i="54"/>
  <c r="AV241" i="54"/>
  <c r="AW241" i="54"/>
  <c r="BH12" i="54"/>
  <c r="BE12" i="54"/>
  <c r="BG12" i="54"/>
  <c r="BF12" i="54"/>
  <c r="AU105" i="54"/>
  <c r="AV105" i="54"/>
  <c r="AX105" i="54"/>
  <c r="AW105" i="54"/>
  <c r="AW224" i="54"/>
  <c r="AU224" i="54"/>
  <c r="AX224" i="54"/>
  <c r="AV224" i="54"/>
  <c r="BB254" i="54"/>
  <c r="BC254" i="54"/>
  <c r="BA254" i="54"/>
  <c r="AZ254" i="54"/>
  <c r="AR84" i="54"/>
  <c r="AP84" i="54"/>
  <c r="AQ84" i="54"/>
  <c r="AS84" i="54"/>
  <c r="BC248" i="54"/>
  <c r="BB248" i="54"/>
  <c r="BA248" i="54"/>
  <c r="AZ248" i="54"/>
  <c r="BE168" i="54"/>
  <c r="BH168" i="54"/>
  <c r="BF168" i="54"/>
  <c r="BG168" i="54"/>
  <c r="BH72" i="54"/>
  <c r="BF72" i="54"/>
  <c r="BG72" i="54"/>
  <c r="BE72" i="54"/>
  <c r="BJ8" i="54"/>
  <c r="BM8" i="54"/>
  <c r="BL8" i="54"/>
  <c r="BK8" i="54"/>
  <c r="AW197" i="54"/>
  <c r="AU197" i="54"/>
  <c r="AX197" i="54"/>
  <c r="AV197" i="54"/>
  <c r="AW101" i="54"/>
  <c r="AX101" i="54"/>
  <c r="AV101" i="54"/>
  <c r="AU101" i="54"/>
  <c r="AS37" i="54"/>
  <c r="AR37" i="54"/>
  <c r="AQ37" i="54"/>
  <c r="AP37" i="54"/>
  <c r="BO187" i="54"/>
  <c r="BQ187" i="54"/>
  <c r="BR187" i="54"/>
  <c r="BP187" i="54"/>
  <c r="BK139" i="54"/>
  <c r="BM139" i="54"/>
  <c r="BJ139" i="54"/>
  <c r="BL139" i="54"/>
  <c r="BG107" i="54"/>
  <c r="BH107" i="54"/>
  <c r="BE107" i="54"/>
  <c r="BF107" i="54"/>
  <c r="BO59" i="54"/>
  <c r="BR59" i="54"/>
  <c r="BP59" i="54"/>
  <c r="BQ59" i="54"/>
  <c r="BL11" i="54"/>
  <c r="BJ11" i="54"/>
  <c r="BK11" i="54"/>
  <c r="BM11" i="54"/>
  <c r="BM218" i="54"/>
  <c r="BJ218" i="54"/>
  <c r="BK218" i="54"/>
  <c r="BL218" i="54"/>
  <c r="AP170" i="54"/>
  <c r="AR170" i="54"/>
  <c r="AS170" i="54"/>
  <c r="AQ170" i="54"/>
  <c r="BF122" i="54"/>
  <c r="BE122" i="54"/>
  <c r="BG122" i="54"/>
  <c r="BH122" i="54"/>
  <c r="AR90" i="54"/>
  <c r="AP90" i="54"/>
  <c r="AQ90" i="54"/>
  <c r="AS90" i="54"/>
  <c r="BG42" i="54"/>
  <c r="BE42" i="54"/>
  <c r="BH42" i="54"/>
  <c r="BF42" i="54"/>
  <c r="BM209" i="54"/>
  <c r="BJ209" i="54"/>
  <c r="BL209" i="54"/>
  <c r="BK209" i="54"/>
  <c r="BR220" i="54"/>
  <c r="BO220" i="54"/>
  <c r="BP220" i="54"/>
  <c r="BQ220" i="54"/>
  <c r="BM257" i="54"/>
  <c r="BJ257" i="54"/>
  <c r="BL257" i="54"/>
  <c r="BK257" i="54"/>
  <c r="AS89" i="54"/>
  <c r="AQ89" i="54"/>
  <c r="AP89" i="54"/>
  <c r="AR89" i="54"/>
  <c r="BM193" i="54"/>
  <c r="BK193" i="54"/>
  <c r="BL193" i="54"/>
  <c r="BJ193" i="54"/>
  <c r="BJ246" i="54"/>
  <c r="BK246" i="54"/>
  <c r="BM246" i="54"/>
  <c r="BL246" i="54"/>
  <c r="BM68" i="54"/>
  <c r="BL68" i="54"/>
  <c r="BJ68" i="54"/>
  <c r="BK68" i="54"/>
  <c r="BJ244" i="54"/>
  <c r="BK244" i="54"/>
  <c r="BM244" i="54"/>
  <c r="BL244" i="54"/>
  <c r="BP160" i="54"/>
  <c r="BR160" i="54"/>
  <c r="BO160" i="54"/>
  <c r="BQ160" i="54"/>
  <c r="AS64" i="54"/>
  <c r="AP64" i="54"/>
  <c r="AQ64" i="54"/>
  <c r="AR64" i="54"/>
  <c r="BR259" i="54"/>
  <c r="BP259" i="54"/>
  <c r="BQ259" i="54"/>
  <c r="BO259" i="54"/>
  <c r="BB189" i="54"/>
  <c r="AZ189" i="54"/>
  <c r="BA189" i="54"/>
  <c r="BC189" i="54"/>
  <c r="BQ93" i="54"/>
  <c r="BR93" i="54"/>
  <c r="BO93" i="54"/>
  <c r="BP93" i="54"/>
  <c r="BA29" i="54"/>
  <c r="BC29" i="54"/>
  <c r="AZ29" i="54"/>
  <c r="BB29" i="54"/>
  <c r="BR183" i="54"/>
  <c r="BO183" i="54"/>
  <c r="BP183" i="54"/>
  <c r="BQ183" i="54"/>
  <c r="AR135" i="54"/>
  <c r="AS135" i="54"/>
  <c r="AQ135" i="54"/>
  <c r="AP135" i="54"/>
  <c r="BA103" i="54"/>
  <c r="AZ103" i="54"/>
  <c r="BB103" i="54"/>
  <c r="BC103" i="54"/>
  <c r="BO55" i="54"/>
  <c r="BR55" i="54"/>
  <c r="BP55" i="54"/>
  <c r="BQ55" i="54"/>
  <c r="AR7" i="54"/>
  <c r="AQ7" i="54"/>
  <c r="AS7" i="54"/>
  <c r="AP7" i="54"/>
  <c r="BQ214" i="54"/>
  <c r="BO214" i="54"/>
  <c r="BP214" i="54"/>
  <c r="BR214" i="54"/>
  <c r="AP166" i="54"/>
  <c r="AS166" i="54"/>
  <c r="AQ166" i="54"/>
  <c r="AR166" i="54"/>
  <c r="BH118" i="54"/>
  <c r="BE118" i="54"/>
  <c r="BF118" i="54"/>
  <c r="BG118" i="54"/>
  <c r="BC86" i="54"/>
  <c r="AZ86" i="54"/>
  <c r="BB86" i="54"/>
  <c r="BA86" i="54"/>
  <c r="AZ38" i="54"/>
  <c r="BC38" i="54"/>
  <c r="BB38" i="54"/>
  <c r="BA38" i="54"/>
  <c r="AX274" i="54"/>
  <c r="AW274" i="54"/>
  <c r="AV274" i="54"/>
  <c r="AU274" i="54"/>
  <c r="BR274" i="54"/>
  <c r="BQ274" i="54"/>
  <c r="BP274" i="54"/>
  <c r="BO274" i="54"/>
  <c r="BG271" i="54"/>
  <c r="BF271" i="54"/>
  <c r="BH271" i="54"/>
  <c r="BE271" i="54"/>
  <c r="BC273" i="54"/>
  <c r="AZ273" i="54"/>
  <c r="BA273" i="54"/>
  <c r="BB273" i="54"/>
  <c r="BF273" i="54"/>
  <c r="BE273" i="54"/>
  <c r="BH273" i="54"/>
  <c r="BG273" i="54"/>
  <c r="AU262" i="54"/>
  <c r="AW262" i="54"/>
  <c r="AX262" i="54"/>
  <c r="AV262" i="54"/>
  <c r="BB268" i="54"/>
  <c r="BC268" i="54"/>
  <c r="BA268" i="54"/>
  <c r="AZ268" i="54"/>
  <c r="BG268" i="54"/>
  <c r="BH268" i="54"/>
  <c r="BE268" i="54"/>
  <c r="BF268" i="54"/>
  <c r="BG267" i="54"/>
  <c r="BH267" i="54"/>
  <c r="BF267" i="54"/>
  <c r="BE267" i="54"/>
  <c r="BA272" i="54"/>
  <c r="BC272" i="54"/>
  <c r="AZ272" i="54"/>
  <c r="BB272" i="54"/>
  <c r="BF272" i="54"/>
  <c r="BE272" i="54"/>
  <c r="BH272" i="54"/>
  <c r="BG272" i="54"/>
  <c r="BK297" i="54"/>
  <c r="BL297" i="54"/>
  <c r="BJ297" i="54"/>
  <c r="BM297" i="54"/>
  <c r="BJ318" i="54"/>
  <c r="BL318" i="54"/>
  <c r="BM318" i="54"/>
  <c r="BK318" i="54"/>
  <c r="BE318" i="54"/>
  <c r="BG318" i="54"/>
  <c r="BF318" i="54"/>
  <c r="BH318" i="54"/>
  <c r="AS280" i="54"/>
  <c r="AQ280" i="54"/>
  <c r="AR280" i="54"/>
  <c r="AP280" i="54"/>
  <c r="BE279" i="54"/>
  <c r="BF279" i="54"/>
  <c r="BH279" i="54"/>
  <c r="BG279" i="54"/>
  <c r="BO279" i="54"/>
  <c r="BR279" i="54"/>
  <c r="BQ279" i="54"/>
  <c r="BP279" i="54"/>
  <c r="BB304" i="54"/>
  <c r="BA304" i="54"/>
  <c r="BC304" i="54"/>
  <c r="AZ304" i="54"/>
  <c r="AQ321" i="54"/>
  <c r="AP321" i="54"/>
  <c r="AR321" i="54"/>
  <c r="AS321" i="54"/>
  <c r="BF321" i="54"/>
  <c r="BG321" i="54"/>
  <c r="BE321" i="54"/>
  <c r="BH321" i="54"/>
  <c r="BF310" i="54"/>
  <c r="BH310" i="54"/>
  <c r="BE310" i="54"/>
  <c r="BG310" i="54"/>
  <c r="BJ292" i="54"/>
  <c r="BM292" i="54"/>
  <c r="BK292" i="54"/>
  <c r="BL292" i="54"/>
  <c r="BR292" i="54"/>
  <c r="BP292" i="54"/>
  <c r="BQ292" i="54"/>
  <c r="BO292" i="54"/>
  <c r="BP291" i="54"/>
  <c r="BO291" i="54"/>
  <c r="BR291" i="54"/>
  <c r="BQ291" i="54"/>
  <c r="BP177" i="54"/>
  <c r="BO177" i="54"/>
  <c r="BQ177" i="54"/>
  <c r="BR177" i="54"/>
  <c r="AQ108" i="54"/>
  <c r="AS108" i="54"/>
  <c r="AP108" i="54"/>
  <c r="AR108" i="54"/>
  <c r="BB249" i="54"/>
  <c r="AZ249" i="54"/>
  <c r="BC249" i="54"/>
  <c r="BA249" i="54"/>
  <c r="BA73" i="54"/>
  <c r="BC73" i="54"/>
  <c r="AZ73" i="54"/>
  <c r="BB73" i="54"/>
  <c r="AW161" i="54"/>
  <c r="AU161" i="54"/>
  <c r="AX161" i="54"/>
  <c r="AV161" i="54"/>
  <c r="AV204" i="54"/>
  <c r="AW204" i="54"/>
  <c r="AU204" i="54"/>
  <c r="AX204" i="54"/>
  <c r="BL116" i="54"/>
  <c r="BM116" i="54"/>
  <c r="BJ116" i="54"/>
  <c r="BK116" i="54"/>
  <c r="BC239" i="54"/>
  <c r="AZ239" i="54"/>
  <c r="BA239" i="54"/>
  <c r="BB239" i="54"/>
  <c r="BL184" i="54"/>
  <c r="BK184" i="54"/>
  <c r="BJ184" i="54"/>
  <c r="BM184" i="54"/>
  <c r="AQ88" i="54"/>
  <c r="AR88" i="54"/>
  <c r="AS88" i="54"/>
  <c r="AP88" i="54"/>
  <c r="AW255" i="54"/>
  <c r="AU255" i="54"/>
  <c r="AV255" i="54"/>
  <c r="AX255" i="54"/>
  <c r="BR213" i="54"/>
  <c r="BO213" i="54"/>
  <c r="BP213" i="54"/>
  <c r="BQ213" i="54"/>
  <c r="BE117" i="54"/>
  <c r="BH117" i="54"/>
  <c r="BG117" i="54"/>
  <c r="BF117" i="54"/>
  <c r="AQ21" i="54"/>
  <c r="AP21" i="54"/>
  <c r="AS21" i="54"/>
  <c r="AR21" i="54"/>
  <c r="BE195" i="54"/>
  <c r="BG195" i="54"/>
  <c r="BH195" i="54"/>
  <c r="BF195" i="54"/>
  <c r="BC147" i="54"/>
  <c r="BA147" i="54"/>
  <c r="BB147" i="54"/>
  <c r="AZ147" i="54"/>
  <c r="AU99" i="54"/>
  <c r="AX99" i="54"/>
  <c r="AW99" i="54"/>
  <c r="AV99" i="54"/>
  <c r="AU67" i="54"/>
  <c r="AX67" i="54"/>
  <c r="AV67" i="54"/>
  <c r="AW67" i="54"/>
  <c r="AZ19" i="54"/>
  <c r="BA19" i="54"/>
  <c r="BB19" i="54"/>
  <c r="BC19" i="54"/>
  <c r="AS210" i="54"/>
  <c r="AP210" i="54"/>
  <c r="AQ210" i="54"/>
  <c r="AR210" i="54"/>
  <c r="AV178" i="54"/>
  <c r="AU178" i="54"/>
  <c r="AX178" i="54"/>
  <c r="AW178" i="54"/>
  <c r="AX130" i="54"/>
  <c r="AU130" i="54"/>
  <c r="AV130" i="54"/>
  <c r="AW130" i="54"/>
  <c r="AX82" i="54"/>
  <c r="AV82" i="54"/>
  <c r="AU82" i="54"/>
  <c r="AW82" i="54"/>
  <c r="AS50" i="54"/>
  <c r="AP50" i="54"/>
  <c r="AQ50" i="54"/>
  <c r="AR50" i="54"/>
  <c r="BP253" i="54"/>
  <c r="BO253" i="54"/>
  <c r="BR253" i="54"/>
  <c r="BQ253" i="54"/>
  <c r="AR172" i="54"/>
  <c r="AQ172" i="54"/>
  <c r="AS172" i="54"/>
  <c r="AP172" i="54"/>
  <c r="BA28" i="54"/>
  <c r="BB28" i="54"/>
  <c r="AZ28" i="54"/>
  <c r="BC28" i="54"/>
  <c r="BF121" i="54"/>
  <c r="BG121" i="54"/>
  <c r="BE121" i="54"/>
  <c r="BH121" i="54"/>
  <c r="BC129" i="54"/>
  <c r="BB129" i="54"/>
  <c r="AZ129" i="54"/>
  <c r="BA129" i="54"/>
  <c r="BF156" i="54"/>
  <c r="BE156" i="54"/>
  <c r="BH156" i="54"/>
  <c r="BG156" i="54"/>
  <c r="BJ100" i="54"/>
  <c r="BL100" i="54"/>
  <c r="BK100" i="54"/>
  <c r="BM100" i="54"/>
  <c r="AV233" i="54"/>
  <c r="AU233" i="54"/>
  <c r="AW233" i="54"/>
  <c r="AX233" i="54"/>
  <c r="BE176" i="54"/>
  <c r="BF176" i="54"/>
  <c r="BH176" i="54"/>
  <c r="BG176" i="54"/>
  <c r="BR80" i="54"/>
  <c r="BQ80" i="54"/>
  <c r="BO80" i="54"/>
  <c r="BP80" i="54"/>
  <c r="AS251" i="54"/>
  <c r="AR251" i="54"/>
  <c r="AQ251" i="54"/>
  <c r="AP251" i="54"/>
  <c r="AU205" i="54"/>
  <c r="AX205" i="54"/>
  <c r="AV205" i="54"/>
  <c r="AW205" i="54"/>
  <c r="AS109" i="54"/>
  <c r="AP109" i="54"/>
  <c r="AR109" i="54"/>
  <c r="AQ109" i="54"/>
  <c r="AZ13" i="54"/>
  <c r="BB13" i="54"/>
  <c r="BC13" i="54"/>
  <c r="BA13" i="54"/>
  <c r="BM191" i="54"/>
  <c r="BK191" i="54"/>
  <c r="BL191" i="54"/>
  <c r="BJ191" i="54"/>
  <c r="AR143" i="54"/>
  <c r="AS143" i="54"/>
  <c r="AQ143" i="54"/>
  <c r="AP143" i="54"/>
  <c r="BB95" i="54"/>
  <c r="BC95" i="54"/>
  <c r="BA95" i="54"/>
  <c r="AZ95" i="54"/>
  <c r="BO63" i="54"/>
  <c r="BP63" i="54"/>
  <c r="BR63" i="54"/>
  <c r="BQ63" i="54"/>
  <c r="AX15" i="54"/>
  <c r="AV15" i="54"/>
  <c r="AW15" i="54"/>
  <c r="AU15" i="54"/>
  <c r="AU206" i="54"/>
  <c r="AX206" i="54"/>
  <c r="AV206" i="54"/>
  <c r="AW206" i="54"/>
  <c r="BC174" i="54"/>
  <c r="AZ174" i="54"/>
  <c r="BA174" i="54"/>
  <c r="BB174" i="54"/>
  <c r="BM126" i="54"/>
  <c r="BJ126" i="54"/>
  <c r="BK126" i="54"/>
  <c r="BL126" i="54"/>
  <c r="AR78" i="54"/>
  <c r="AQ78" i="54"/>
  <c r="AS78" i="54"/>
  <c r="AP78" i="54"/>
  <c r="AX46" i="54"/>
  <c r="AW46" i="54"/>
  <c r="AU46" i="54"/>
  <c r="AV46" i="54"/>
  <c r="BP235" i="54"/>
  <c r="BO235" i="54"/>
  <c r="BR235" i="54"/>
  <c r="BQ235" i="54"/>
  <c r="AV140" i="54"/>
  <c r="AW140" i="54"/>
  <c r="AU140" i="54"/>
  <c r="AX140" i="54"/>
  <c r="AP12" i="54"/>
  <c r="AQ12" i="54"/>
  <c r="AR12" i="54"/>
  <c r="AS12" i="54"/>
  <c r="BM105" i="54"/>
  <c r="BK105" i="54"/>
  <c r="BL105" i="54"/>
  <c r="BJ105" i="54"/>
  <c r="BM97" i="54"/>
  <c r="BJ97" i="54"/>
  <c r="BK97" i="54"/>
  <c r="BL97" i="54"/>
  <c r="BM254" i="54"/>
  <c r="BK254" i="54"/>
  <c r="BL254" i="54"/>
  <c r="BJ254" i="54"/>
  <c r="BL84" i="54"/>
  <c r="BM84" i="54"/>
  <c r="BK84" i="54"/>
  <c r="BJ84" i="54"/>
  <c r="AU228" i="54"/>
  <c r="AW228" i="54"/>
  <c r="AX228" i="54"/>
  <c r="AV228" i="54"/>
  <c r="AV168" i="54"/>
  <c r="AX168" i="54"/>
  <c r="AW168" i="54"/>
  <c r="AU168" i="54"/>
  <c r="AU72" i="54"/>
  <c r="AW72" i="54"/>
  <c r="AV72" i="54"/>
  <c r="AX72" i="54"/>
  <c r="AW247" i="54"/>
  <c r="AX247" i="54"/>
  <c r="AU247" i="54"/>
  <c r="AV247" i="54"/>
  <c r="BB197" i="54"/>
  <c r="BC197" i="54"/>
  <c r="BA197" i="54"/>
  <c r="AZ197" i="54"/>
  <c r="BM101" i="54"/>
  <c r="BK101" i="54"/>
  <c r="BL101" i="54"/>
  <c r="BJ101" i="54"/>
  <c r="AP219" i="54"/>
  <c r="AS219" i="54"/>
  <c r="AR219" i="54"/>
  <c r="AQ219" i="54"/>
  <c r="AS187" i="54"/>
  <c r="AP187" i="54"/>
  <c r="AQ187" i="54"/>
  <c r="AR187" i="54"/>
  <c r="AU139" i="54"/>
  <c r="AX139" i="54"/>
  <c r="AV139" i="54"/>
  <c r="AW139" i="54"/>
  <c r="AS91" i="54"/>
  <c r="AP91" i="54"/>
  <c r="AR91" i="54"/>
  <c r="AQ91" i="54"/>
  <c r="BL59" i="54"/>
  <c r="BJ59" i="54"/>
  <c r="BM59" i="54"/>
  <c r="BK59" i="54"/>
  <c r="AP11" i="54"/>
  <c r="AR11" i="54"/>
  <c r="AS11" i="54"/>
  <c r="AQ11" i="54"/>
  <c r="AQ202" i="54"/>
  <c r="AS202" i="54"/>
  <c r="AR202" i="54"/>
  <c r="AP202" i="54"/>
  <c r="BE170" i="54"/>
  <c r="BH170" i="54"/>
  <c r="BF170" i="54"/>
  <c r="BG170" i="54"/>
  <c r="AX122" i="54"/>
  <c r="AW122" i="54"/>
  <c r="AV122" i="54"/>
  <c r="AU122" i="54"/>
  <c r="AV74" i="54"/>
  <c r="AX74" i="54"/>
  <c r="AU74" i="54"/>
  <c r="AW74" i="54"/>
  <c r="BJ42" i="54"/>
  <c r="BM42" i="54"/>
  <c r="BK42" i="54"/>
  <c r="BL42" i="54"/>
  <c r="AS209" i="54"/>
  <c r="AR209" i="54"/>
  <c r="AQ209" i="54"/>
  <c r="AP209" i="54"/>
  <c r="BJ124" i="54"/>
  <c r="BK124" i="54"/>
  <c r="BL124" i="54"/>
  <c r="BM124" i="54"/>
  <c r="BO257" i="54"/>
  <c r="BR257" i="54"/>
  <c r="BP257" i="54"/>
  <c r="BQ257" i="54"/>
  <c r="BM89" i="54"/>
  <c r="BL89" i="54"/>
  <c r="BJ89" i="54"/>
  <c r="BK89" i="54"/>
  <c r="BJ65" i="54"/>
  <c r="BK65" i="54"/>
  <c r="BM65" i="54"/>
  <c r="BL65" i="54"/>
  <c r="BO246" i="54"/>
  <c r="BQ246" i="54"/>
  <c r="BR246" i="54"/>
  <c r="BP246" i="54"/>
  <c r="BH68" i="54"/>
  <c r="BE68" i="54"/>
  <c r="BG68" i="54"/>
  <c r="BF68" i="54"/>
  <c r="AV223" i="54"/>
  <c r="AX223" i="54"/>
  <c r="AU223" i="54"/>
  <c r="AW223" i="54"/>
  <c r="AV160" i="54"/>
  <c r="AX160" i="54"/>
  <c r="AU160" i="54"/>
  <c r="AW160" i="54"/>
  <c r="BM64" i="54"/>
  <c r="BJ64" i="54"/>
  <c r="BK64" i="54"/>
  <c r="BL64" i="54"/>
  <c r="AU243" i="54"/>
  <c r="AV243" i="54"/>
  <c r="AX243" i="54"/>
  <c r="AW243" i="54"/>
  <c r="AQ189" i="54"/>
  <c r="AR189" i="54"/>
  <c r="AP189" i="54"/>
  <c r="AS189" i="54"/>
  <c r="BA93" i="54"/>
  <c r="BB93" i="54"/>
  <c r="BC93" i="54"/>
  <c r="AZ93" i="54"/>
  <c r="BC215" i="54"/>
  <c r="AZ215" i="54"/>
  <c r="BA215" i="54"/>
  <c r="BB215" i="54"/>
  <c r="BB183" i="54"/>
  <c r="BA183" i="54"/>
  <c r="AZ183" i="54"/>
  <c r="BC183" i="54"/>
  <c r="BL135" i="54"/>
  <c r="BM135" i="54"/>
  <c r="BJ135" i="54"/>
  <c r="BK135" i="54"/>
  <c r="BG87" i="54"/>
  <c r="BE87" i="54"/>
  <c r="BF87" i="54"/>
  <c r="BH87" i="54"/>
  <c r="AV55" i="54"/>
  <c r="AU55" i="54"/>
  <c r="AW55" i="54"/>
  <c r="AX55" i="54"/>
  <c r="BO7" i="54"/>
  <c r="BP7" i="54"/>
  <c r="BQ7" i="54"/>
  <c r="BR7" i="54"/>
  <c r="AR198" i="54"/>
  <c r="AQ198" i="54"/>
  <c r="AS198" i="54"/>
  <c r="AP198" i="54"/>
  <c r="BJ166" i="54"/>
  <c r="BK166" i="54"/>
  <c r="BM166" i="54"/>
  <c r="BL166" i="54"/>
  <c r="AU118" i="54"/>
  <c r="AX118" i="54"/>
  <c r="AW118" i="54"/>
  <c r="AV118" i="54"/>
  <c r="AQ70" i="54"/>
  <c r="AP70" i="54"/>
  <c r="AR70" i="54"/>
  <c r="AS70" i="54"/>
  <c r="BJ38" i="54"/>
  <c r="BK38" i="54"/>
  <c r="BL38" i="54"/>
  <c r="BM38" i="54"/>
  <c r="AP270" i="54"/>
  <c r="AR270" i="54"/>
  <c r="AS270" i="54"/>
  <c r="AQ270" i="54"/>
  <c r="AV270" i="54"/>
  <c r="AX270" i="54"/>
  <c r="AW270" i="54"/>
  <c r="AU270" i="54"/>
  <c r="BP317" i="54"/>
  <c r="BO317" i="54"/>
  <c r="BQ317" i="54"/>
  <c r="BR317" i="54"/>
  <c r="BK309" i="54"/>
  <c r="BL309" i="54"/>
  <c r="BM309" i="54"/>
  <c r="BJ309" i="54"/>
  <c r="BH309" i="54"/>
  <c r="BF309" i="54"/>
  <c r="BE309" i="54"/>
  <c r="BG309" i="54"/>
  <c r="BJ316" i="54"/>
  <c r="BK316" i="54"/>
  <c r="BL316" i="54"/>
  <c r="BM316" i="54"/>
  <c r="BG315" i="54"/>
  <c r="BE315" i="54"/>
  <c r="BH315" i="54"/>
  <c r="BF315" i="54"/>
  <c r="AZ315" i="54"/>
  <c r="BC315" i="54"/>
  <c r="BA315" i="54"/>
  <c r="BB315" i="54"/>
  <c r="AV313" i="54"/>
  <c r="AU313" i="54"/>
  <c r="AX313" i="54"/>
  <c r="AW313" i="54"/>
  <c r="AZ287" i="54"/>
  <c r="BC287" i="54"/>
  <c r="BA287" i="54"/>
  <c r="BB287" i="54"/>
  <c r="BH287" i="54"/>
  <c r="BF287" i="54"/>
  <c r="BE287" i="54"/>
  <c r="BG287" i="54"/>
  <c r="BO265" i="54"/>
  <c r="BP265" i="54"/>
  <c r="BR265" i="54"/>
  <c r="BQ265" i="54"/>
  <c r="AP286" i="54"/>
  <c r="AQ286" i="54"/>
  <c r="AR286" i="54"/>
  <c r="AS286" i="54"/>
  <c r="AW286" i="54"/>
  <c r="AU286" i="54"/>
  <c r="AV286" i="54"/>
  <c r="AX286" i="54"/>
  <c r="BH264" i="54"/>
  <c r="BE264" i="54"/>
  <c r="BG264" i="54"/>
  <c r="BF264" i="54"/>
  <c r="AR263" i="54"/>
  <c r="AS263" i="54"/>
  <c r="AP263" i="54"/>
  <c r="AQ263" i="54"/>
  <c r="BO263" i="54"/>
  <c r="BQ263" i="54"/>
  <c r="BP263" i="54"/>
  <c r="BR263" i="54"/>
  <c r="BL303" i="54"/>
  <c r="BK303" i="54"/>
  <c r="BM303" i="54"/>
  <c r="BJ303" i="54"/>
  <c r="BM289" i="54"/>
  <c r="BL289" i="54"/>
  <c r="BK289" i="54"/>
  <c r="BJ289" i="54"/>
  <c r="BO289" i="54"/>
  <c r="BP289" i="54"/>
  <c r="BQ289" i="54"/>
  <c r="BR289" i="54"/>
  <c r="AU278" i="54"/>
  <c r="AX278" i="54"/>
  <c r="AW278" i="54"/>
  <c r="AV278" i="54"/>
  <c r="BM276" i="54"/>
  <c r="BL276" i="54"/>
  <c r="BJ276" i="54"/>
  <c r="BK276" i="54"/>
  <c r="BB276" i="54"/>
  <c r="BC276" i="54"/>
  <c r="AZ276" i="54"/>
  <c r="BA276" i="54"/>
  <c r="AW275" i="54"/>
  <c r="AV275" i="54"/>
  <c r="AU275" i="54"/>
  <c r="AX275" i="54"/>
  <c r="BA177" i="54"/>
  <c r="BB177" i="54"/>
  <c r="AZ177" i="54"/>
  <c r="BC177" i="54"/>
  <c r="BC108" i="54"/>
  <c r="BA108" i="54"/>
  <c r="BB108" i="54"/>
  <c r="AZ108" i="54"/>
  <c r="AQ249" i="54"/>
  <c r="AS249" i="54"/>
  <c r="AP249" i="54"/>
  <c r="AR249" i="54"/>
  <c r="AS73" i="54"/>
  <c r="AP73" i="54"/>
  <c r="AQ73" i="54"/>
  <c r="AR73" i="54"/>
  <c r="AZ161" i="54"/>
  <c r="BB161" i="54"/>
  <c r="BA161" i="54"/>
  <c r="BC161" i="54"/>
  <c r="BP204" i="54"/>
  <c r="BO204" i="54"/>
  <c r="BR204" i="54"/>
  <c r="BQ204" i="54"/>
  <c r="AS116" i="54"/>
  <c r="AP116" i="54"/>
  <c r="AQ116" i="54"/>
  <c r="AR116" i="54"/>
  <c r="BM239" i="54"/>
  <c r="BL239" i="54"/>
  <c r="BK239" i="54"/>
  <c r="BJ239" i="54"/>
  <c r="BO184" i="54"/>
  <c r="BR184" i="54"/>
  <c r="BQ184" i="54"/>
  <c r="BP184" i="54"/>
  <c r="BP88" i="54"/>
  <c r="BR88" i="54"/>
  <c r="BQ88" i="54"/>
  <c r="BO88" i="54"/>
  <c r="AQ255" i="54"/>
  <c r="AR255" i="54"/>
  <c r="AP255" i="54"/>
  <c r="AS255" i="54"/>
  <c r="AS213" i="54"/>
  <c r="AR213" i="54"/>
  <c r="AP213" i="54"/>
  <c r="AQ213" i="54"/>
  <c r="BC117" i="54"/>
  <c r="BA117" i="54"/>
  <c r="AZ117" i="54"/>
  <c r="BB117" i="54"/>
  <c r="BA21" i="54"/>
  <c r="BC21" i="54"/>
  <c r="BB21" i="54"/>
  <c r="AZ21" i="54"/>
  <c r="BO195" i="54"/>
  <c r="BQ195" i="54"/>
  <c r="BR195" i="54"/>
  <c r="BP195" i="54"/>
  <c r="BP147" i="54"/>
  <c r="BR147" i="54"/>
  <c r="BO147" i="54"/>
  <c r="BQ147" i="54"/>
  <c r="BR99" i="54"/>
  <c r="BQ99" i="54"/>
  <c r="BP99" i="54"/>
  <c r="BO99" i="54"/>
  <c r="BC67" i="54"/>
  <c r="BB67" i="54"/>
  <c r="AZ67" i="54"/>
  <c r="BA67" i="54"/>
  <c r="BK19" i="54"/>
  <c r="BM19" i="54"/>
  <c r="BJ19" i="54"/>
  <c r="BL19" i="54"/>
  <c r="BC210" i="54"/>
  <c r="BB210" i="54"/>
  <c r="BA210" i="54"/>
  <c r="AZ210" i="54"/>
  <c r="BL178" i="54"/>
  <c r="BK178" i="54"/>
  <c r="BM178" i="54"/>
  <c r="BJ178" i="54"/>
  <c r="AZ130" i="54"/>
  <c r="BC130" i="54"/>
  <c r="BB130" i="54"/>
  <c r="BA130" i="54"/>
  <c r="AZ82" i="54"/>
  <c r="BB82" i="54"/>
  <c r="BC82" i="54"/>
  <c r="BA82" i="54"/>
  <c r="BO50" i="54"/>
  <c r="BP50" i="54"/>
  <c r="BQ50" i="54"/>
  <c r="BR50" i="54"/>
  <c r="AX253" i="54"/>
  <c r="AV253" i="54"/>
  <c r="AW253" i="54"/>
  <c r="AU253" i="54"/>
  <c r="BC172" i="54"/>
  <c r="BB172" i="54"/>
  <c r="AZ172" i="54"/>
  <c r="BA172" i="54"/>
  <c r="BH28" i="54"/>
  <c r="BG28" i="54"/>
  <c r="BE28" i="54"/>
  <c r="BF28" i="54"/>
  <c r="BR121" i="54"/>
  <c r="BP121" i="54"/>
  <c r="BO121" i="54"/>
  <c r="BQ121" i="54"/>
  <c r="BK129" i="54"/>
  <c r="BJ129" i="54"/>
  <c r="BM129" i="54"/>
  <c r="BL129" i="54"/>
  <c r="BO156" i="54"/>
  <c r="BQ156" i="54"/>
  <c r="BR156" i="54"/>
  <c r="BP156" i="54"/>
  <c r="AR100" i="54"/>
  <c r="AQ100" i="54"/>
  <c r="AS100" i="54"/>
  <c r="AP100" i="54"/>
  <c r="BP233" i="54"/>
  <c r="BO233" i="54"/>
  <c r="BR233" i="54"/>
  <c r="BQ233" i="54"/>
  <c r="AS176" i="54"/>
  <c r="AQ176" i="54"/>
  <c r="AP176" i="54"/>
  <c r="AR176" i="54"/>
  <c r="BC80" i="54"/>
  <c r="AZ80" i="54"/>
  <c r="BB80" i="54"/>
  <c r="BA80" i="54"/>
  <c r="BL251" i="54"/>
  <c r="BM251" i="54"/>
  <c r="BK251" i="54"/>
  <c r="BJ251" i="54"/>
  <c r="BM205" i="54"/>
  <c r="BJ205" i="54"/>
  <c r="BK205" i="54"/>
  <c r="BL205" i="54"/>
  <c r="BM109" i="54"/>
  <c r="BL109" i="54"/>
  <c r="BJ109" i="54"/>
  <c r="BK109" i="54"/>
  <c r="BM13" i="54"/>
  <c r="BL13" i="54"/>
  <c r="BK13" i="54"/>
  <c r="BJ13" i="54"/>
  <c r="BR191" i="54"/>
  <c r="BP191" i="54"/>
  <c r="BQ191" i="54"/>
  <c r="BO191" i="54"/>
  <c r="BP143" i="54"/>
  <c r="BR143" i="54"/>
  <c r="BO143" i="54"/>
  <c r="BQ143" i="54"/>
  <c r="BO95" i="54"/>
  <c r="BR95" i="54"/>
  <c r="BP95" i="54"/>
  <c r="BQ95" i="54"/>
  <c r="BJ63" i="54"/>
  <c r="BL63" i="54"/>
  <c r="BM63" i="54"/>
  <c r="BK63" i="54"/>
  <c r="BM15" i="54"/>
  <c r="BJ15" i="54"/>
  <c r="BL15" i="54"/>
  <c r="BK15" i="54"/>
  <c r="BC206" i="54"/>
  <c r="AZ206" i="54"/>
  <c r="BB206" i="54"/>
  <c r="BA206" i="54"/>
  <c r="BO174" i="54"/>
  <c r="BR174" i="54"/>
  <c r="BP174" i="54"/>
  <c r="BQ174" i="54"/>
  <c r="BF126" i="54"/>
  <c r="BH126" i="54"/>
  <c r="BG126" i="54"/>
  <c r="BE126" i="54"/>
  <c r="BK78" i="54"/>
  <c r="BM78" i="54"/>
  <c r="BL78" i="54"/>
  <c r="BJ78" i="54"/>
  <c r="BH46" i="54"/>
  <c r="BE46" i="54"/>
  <c r="BG46" i="54"/>
  <c r="BF46" i="54"/>
  <c r="BL235" i="54"/>
  <c r="BK235" i="54"/>
  <c r="BJ235" i="54"/>
  <c r="BM235" i="54"/>
  <c r="BF140" i="54"/>
  <c r="BE140" i="54"/>
  <c r="BH140" i="54"/>
  <c r="BG140" i="54"/>
  <c r="AZ12" i="54"/>
  <c r="BC12" i="54"/>
  <c r="BB12" i="54"/>
  <c r="BA12" i="54"/>
  <c r="BE105" i="54"/>
  <c r="BF105" i="54"/>
  <c r="BH105" i="54"/>
  <c r="BG105" i="54"/>
  <c r="BC97" i="54"/>
  <c r="BA97" i="54"/>
  <c r="BB97" i="54"/>
  <c r="AZ97" i="54"/>
  <c r="BH254" i="54"/>
  <c r="BE254" i="54"/>
  <c r="BF254" i="54"/>
  <c r="BG254" i="54"/>
  <c r="BG84" i="54"/>
  <c r="BH84" i="54"/>
  <c r="BF84" i="54"/>
  <c r="BE84" i="54"/>
  <c r="AS228" i="54"/>
  <c r="AP228" i="54"/>
  <c r="AQ228" i="54"/>
  <c r="AR228" i="54"/>
  <c r="BR168" i="54"/>
  <c r="BQ168" i="54"/>
  <c r="BP168" i="54"/>
  <c r="BO168" i="54"/>
  <c r="BM72" i="54"/>
  <c r="BJ72" i="54"/>
  <c r="BL72" i="54"/>
  <c r="BK72" i="54"/>
  <c r="BO247" i="54"/>
  <c r="BQ247" i="54"/>
  <c r="BP247" i="54"/>
  <c r="BR247" i="54"/>
  <c r="BK197" i="54"/>
  <c r="BL197" i="54"/>
  <c r="BJ197" i="54"/>
  <c r="BM197" i="54"/>
  <c r="BB101" i="54"/>
  <c r="BA101" i="54"/>
  <c r="BC101" i="54"/>
  <c r="AZ101" i="54"/>
  <c r="BC219" i="54"/>
  <c r="BA219" i="54"/>
  <c r="BB219" i="54"/>
  <c r="AZ219" i="54"/>
  <c r="BM187" i="54"/>
  <c r="BJ187" i="54"/>
  <c r="BK187" i="54"/>
  <c r="BL187" i="54"/>
  <c r="BC139" i="54"/>
  <c r="BB139" i="54"/>
  <c r="AZ139" i="54"/>
  <c r="BA139" i="54"/>
  <c r="BG91" i="54"/>
  <c r="BH91" i="54"/>
  <c r="BE91" i="54"/>
  <c r="BF91" i="54"/>
  <c r="BC59" i="54"/>
  <c r="BB59" i="54"/>
  <c r="AZ59" i="54"/>
  <c r="BA59" i="54"/>
  <c r="BR11" i="54"/>
  <c r="BQ11" i="54"/>
  <c r="BP11" i="54"/>
  <c r="BO11" i="54"/>
  <c r="BP202" i="54"/>
  <c r="BO202" i="54"/>
  <c r="BQ202" i="54"/>
  <c r="BR202" i="54"/>
  <c r="BP170" i="54"/>
  <c r="BO170" i="54"/>
  <c r="BQ170" i="54"/>
  <c r="BR170" i="54"/>
  <c r="BR122" i="54"/>
  <c r="BQ122" i="54"/>
  <c r="BO122" i="54"/>
  <c r="BP122" i="54"/>
  <c r="BG74" i="54"/>
  <c r="BE74" i="54"/>
  <c r="BF74" i="54"/>
  <c r="BH74" i="54"/>
  <c r="AU42" i="54"/>
  <c r="AW42" i="54"/>
  <c r="AV42" i="54"/>
  <c r="AX42" i="54"/>
  <c r="BE209" i="54"/>
  <c r="BH209" i="54"/>
  <c r="BF209" i="54"/>
  <c r="BG209" i="54"/>
  <c r="BB124" i="54"/>
  <c r="BC124" i="54"/>
  <c r="AZ124" i="54"/>
  <c r="BA124" i="54"/>
  <c r="BC257" i="54"/>
  <c r="BA257" i="54"/>
  <c r="BB257" i="54"/>
  <c r="AZ257" i="54"/>
  <c r="BO89" i="54"/>
  <c r="BR89" i="54"/>
  <c r="BQ89" i="54"/>
  <c r="BP89" i="54"/>
  <c r="BC65" i="54"/>
  <c r="AZ65" i="54"/>
  <c r="BB65" i="54"/>
  <c r="BA65" i="54"/>
  <c r="AS246" i="54"/>
  <c r="AR246" i="54"/>
  <c r="AQ246" i="54"/>
  <c r="AP246" i="54"/>
  <c r="BQ68" i="54"/>
  <c r="BR68" i="54"/>
  <c r="BO68" i="54"/>
  <c r="BP68" i="54"/>
  <c r="BE223" i="54"/>
  <c r="BG223" i="54"/>
  <c r="BH223" i="54"/>
  <c r="BF223" i="54"/>
  <c r="BC160" i="54"/>
  <c r="BB160" i="54"/>
  <c r="AZ160" i="54"/>
  <c r="BA160" i="54"/>
  <c r="AX64" i="54"/>
  <c r="AW64" i="54"/>
  <c r="AV64" i="54"/>
  <c r="AU64" i="54"/>
  <c r="BK243" i="54"/>
  <c r="BM243" i="54"/>
  <c r="BL243" i="54"/>
  <c r="BJ243" i="54"/>
  <c r="BM189" i="54"/>
  <c r="BL189" i="54"/>
  <c r="BJ189" i="54"/>
  <c r="BK189" i="54"/>
  <c r="AS93" i="54"/>
  <c r="AP93" i="54"/>
  <c r="AR93" i="54"/>
  <c r="AQ93" i="54"/>
  <c r="BK215" i="54"/>
  <c r="BM215" i="54"/>
  <c r="BJ215" i="54"/>
  <c r="BL215" i="54"/>
  <c r="BM183" i="54"/>
  <c r="BL183" i="54"/>
  <c r="BJ183" i="54"/>
  <c r="BK183" i="54"/>
  <c r="AV135" i="54"/>
  <c r="AX135" i="54"/>
  <c r="AU135" i="54"/>
  <c r="AW135" i="54"/>
  <c r="BM87" i="54"/>
  <c r="BJ87" i="54"/>
  <c r="BL87" i="54"/>
  <c r="BK87" i="54"/>
  <c r="BG55" i="54"/>
  <c r="BE55" i="54"/>
  <c r="BH55" i="54"/>
  <c r="BF55" i="54"/>
  <c r="BK7" i="54"/>
  <c r="BL7" i="54"/>
  <c r="BM7" i="54"/>
  <c r="BJ7" i="54"/>
  <c r="BR198" i="54"/>
  <c r="BP198" i="54"/>
  <c r="BO198" i="54"/>
  <c r="BQ198" i="54"/>
  <c r="BA166" i="54"/>
  <c r="BB166" i="54"/>
  <c r="AZ166" i="54"/>
  <c r="BC166" i="54"/>
  <c r="BP118" i="54"/>
  <c r="BQ118" i="54"/>
  <c r="BR118" i="54"/>
  <c r="BO118" i="54"/>
  <c r="BE70" i="54"/>
  <c r="BG70" i="54"/>
  <c r="BF70" i="54"/>
  <c r="BH70" i="54"/>
  <c r="BR38" i="54"/>
  <c r="BO38" i="54"/>
  <c r="BP38" i="54"/>
  <c r="BQ38" i="54"/>
  <c r="BJ288" i="54"/>
  <c r="BK288" i="54"/>
  <c r="BM288" i="54"/>
  <c r="BL288" i="54"/>
  <c r="BB288" i="54"/>
  <c r="BA288" i="54"/>
  <c r="BC288" i="54"/>
  <c r="AZ288" i="54"/>
  <c r="BO322" i="54"/>
  <c r="BR322" i="54"/>
  <c r="BQ322" i="54"/>
  <c r="BP322" i="54"/>
  <c r="BG266" i="54"/>
  <c r="BH266" i="54"/>
  <c r="BE266" i="54"/>
  <c r="BF266" i="54"/>
  <c r="BM266" i="54"/>
  <c r="BL266" i="54"/>
  <c r="BJ266" i="54"/>
  <c r="BK266" i="54"/>
  <c r="BF300" i="54"/>
  <c r="BE300" i="54"/>
  <c r="BH300" i="54"/>
  <c r="BG300" i="54"/>
  <c r="AZ299" i="54"/>
  <c r="BC299" i="54"/>
  <c r="BB299" i="54"/>
  <c r="BA299" i="54"/>
  <c r="BH299" i="54"/>
  <c r="BF299" i="54"/>
  <c r="BE299" i="54"/>
  <c r="BG299" i="54"/>
  <c r="BJ282" i="54"/>
  <c r="BL282" i="54"/>
  <c r="BK282" i="54"/>
  <c r="BM282" i="54"/>
  <c r="BP301" i="54"/>
  <c r="BO301" i="54"/>
  <c r="BQ301" i="54"/>
  <c r="BR301" i="54"/>
  <c r="BE301" i="54"/>
  <c r="BG301" i="54"/>
  <c r="BH301" i="54"/>
  <c r="BF301" i="54"/>
  <c r="BP293" i="54"/>
  <c r="BO293" i="54"/>
  <c r="BR293" i="54"/>
  <c r="BQ293" i="54"/>
  <c r="BA312" i="54"/>
  <c r="BB312" i="54"/>
  <c r="BC312" i="54"/>
  <c r="AZ312" i="54"/>
  <c r="BJ312" i="54"/>
  <c r="BM312" i="54"/>
  <c r="BK312" i="54"/>
  <c r="BL312" i="54"/>
  <c r="AZ311" i="54"/>
  <c r="BC311" i="54"/>
  <c r="BA311" i="54"/>
  <c r="BB311" i="54"/>
  <c r="BO281" i="54"/>
  <c r="BP281" i="54"/>
  <c r="BQ281" i="54"/>
  <c r="BR281" i="54"/>
  <c r="BE281" i="54"/>
  <c r="BH281" i="54"/>
  <c r="BG281" i="54"/>
  <c r="BF281" i="54"/>
  <c r="BP285" i="54"/>
  <c r="BQ285" i="54"/>
  <c r="BO285" i="54"/>
  <c r="BR285" i="54"/>
  <c r="AR277" i="54"/>
  <c r="AQ277" i="54"/>
  <c r="AP277" i="54"/>
  <c r="AS277" i="54"/>
  <c r="BR277" i="54"/>
  <c r="BO277" i="54"/>
  <c r="BQ277" i="54"/>
  <c r="BP277" i="54"/>
  <c r="BF324" i="54"/>
  <c r="BH324" i="54"/>
  <c r="BE324" i="54"/>
  <c r="BG324" i="54"/>
  <c r="BF323" i="54"/>
  <c r="BH323" i="54"/>
  <c r="BE323" i="54"/>
  <c r="BG323" i="54"/>
  <c r="AZ323" i="54"/>
  <c r="BC323" i="54"/>
  <c r="BB323" i="54"/>
  <c r="BA323" i="54"/>
  <c r="BL188" i="54"/>
  <c r="BJ188" i="54"/>
  <c r="BK188" i="54"/>
  <c r="BM188" i="54"/>
  <c r="AQ261" i="54"/>
  <c r="AP261" i="54"/>
  <c r="AS261" i="54"/>
  <c r="AR261" i="54"/>
  <c r="BB256" i="54"/>
  <c r="BC256" i="54"/>
  <c r="BA256" i="54"/>
  <c r="AZ256" i="54"/>
  <c r="BA24" i="54"/>
  <c r="AZ24" i="54"/>
  <c r="BC24" i="54"/>
  <c r="BB24" i="54"/>
  <c r="AU53" i="54"/>
  <c r="AX53" i="54"/>
  <c r="AV53" i="54"/>
  <c r="AW53" i="54"/>
  <c r="BJ115" i="54"/>
  <c r="BK115" i="54"/>
  <c r="BM115" i="54"/>
  <c r="BL115" i="54"/>
  <c r="AS226" i="54"/>
  <c r="AQ226" i="54"/>
  <c r="AP226" i="54"/>
  <c r="AR226" i="54"/>
  <c r="BR98" i="54"/>
  <c r="BO98" i="54"/>
  <c r="BQ98" i="54"/>
  <c r="BP98" i="54"/>
  <c r="AW258" i="54"/>
  <c r="AX258" i="54"/>
  <c r="AU258" i="54"/>
  <c r="AV258" i="54"/>
  <c r="AQ245" i="54"/>
  <c r="AR245" i="54"/>
  <c r="AS245" i="54"/>
  <c r="AP245" i="54"/>
  <c r="BM252" i="54"/>
  <c r="BK252" i="54"/>
  <c r="BJ252" i="54"/>
  <c r="BL252" i="54"/>
  <c r="BQ16" i="54"/>
  <c r="BR16" i="54"/>
  <c r="BP16" i="54"/>
  <c r="BO16" i="54"/>
  <c r="BB45" i="54"/>
  <c r="AZ45" i="54"/>
  <c r="BC45" i="54"/>
  <c r="BA45" i="54"/>
  <c r="AP111" i="54"/>
  <c r="AR111" i="54"/>
  <c r="AQ111" i="54"/>
  <c r="AS111" i="54"/>
  <c r="AU222" i="54"/>
  <c r="AX222" i="54"/>
  <c r="AW222" i="54"/>
  <c r="AV222" i="54"/>
  <c r="BQ94" i="54"/>
  <c r="BR94" i="54"/>
  <c r="BO94" i="54"/>
  <c r="BP94" i="54"/>
  <c r="BO241" i="54"/>
  <c r="BP241" i="54"/>
  <c r="BQ241" i="54"/>
  <c r="BR241" i="54"/>
  <c r="BB224" i="54"/>
  <c r="BA224" i="54"/>
  <c r="AZ224" i="54"/>
  <c r="BC224" i="54"/>
  <c r="BM248" i="54"/>
  <c r="BJ248" i="54"/>
  <c r="BL248" i="54"/>
  <c r="BK248" i="54"/>
  <c r="BA8" i="54"/>
  <c r="BC8" i="54"/>
  <c r="AZ8" i="54"/>
  <c r="BB8" i="54"/>
  <c r="BB37" i="54"/>
  <c r="BC37" i="54"/>
  <c r="BA37" i="54"/>
  <c r="AZ37" i="54"/>
  <c r="BQ107" i="54"/>
  <c r="BR107" i="54"/>
  <c r="BO107" i="54"/>
  <c r="BP107" i="54"/>
  <c r="AU218" i="54"/>
  <c r="AX218" i="54"/>
  <c r="AV218" i="54"/>
  <c r="AW218" i="54"/>
  <c r="BL90" i="54"/>
  <c r="BM90" i="54"/>
  <c r="BJ90" i="54"/>
  <c r="BK90" i="54"/>
  <c r="BM220" i="54"/>
  <c r="BJ220" i="54"/>
  <c r="BK220" i="54"/>
  <c r="BL220" i="54"/>
  <c r="BA193" i="54"/>
  <c r="BC193" i="54"/>
  <c r="AZ193" i="54"/>
  <c r="BB193" i="54"/>
  <c r="AU244" i="54"/>
  <c r="AW244" i="54"/>
  <c r="AX244" i="54"/>
  <c r="AV244" i="54"/>
  <c r="AW259" i="54"/>
  <c r="AX259" i="54"/>
  <c r="AU259" i="54"/>
  <c r="AV259" i="54"/>
  <c r="AP29" i="54"/>
  <c r="AQ29" i="54"/>
  <c r="AR29" i="54"/>
  <c r="AS29" i="54"/>
  <c r="AS103" i="54"/>
  <c r="AQ103" i="54"/>
  <c r="AP103" i="54"/>
  <c r="AR103" i="54"/>
  <c r="AS214" i="54"/>
  <c r="AQ214" i="54"/>
  <c r="AR214" i="54"/>
  <c r="AP214" i="54"/>
  <c r="AQ86" i="54"/>
  <c r="AR86" i="54"/>
  <c r="AS86" i="54"/>
  <c r="AP86" i="54"/>
  <c r="BM269" i="54"/>
  <c r="BJ269" i="54"/>
  <c r="BL269" i="54"/>
  <c r="BK269" i="54"/>
  <c r="AU269" i="54"/>
  <c r="AW269" i="54"/>
  <c r="AX269" i="54"/>
  <c r="AV269" i="54"/>
  <c r="AS319" i="54"/>
  <c r="AQ319" i="54"/>
  <c r="AP319" i="54"/>
  <c r="AR319" i="54"/>
  <c r="BK305" i="54"/>
  <c r="BL305" i="54"/>
  <c r="BJ305" i="54"/>
  <c r="BM305" i="54"/>
  <c r="AQ305" i="54"/>
  <c r="AP305" i="54"/>
  <c r="AR305" i="54"/>
  <c r="AS305" i="54"/>
  <c r="BJ294" i="54"/>
  <c r="BL294" i="54"/>
  <c r="BK294" i="54"/>
  <c r="BM294" i="54"/>
  <c r="BO284" i="54"/>
  <c r="BP284" i="54"/>
  <c r="BR284" i="54"/>
  <c r="BQ284" i="54"/>
  <c r="AP284" i="54"/>
  <c r="AR284" i="54"/>
  <c r="AS284" i="54"/>
  <c r="AQ284" i="54"/>
  <c r="BO283" i="54"/>
  <c r="BQ283" i="54"/>
  <c r="BP283" i="54"/>
  <c r="BR283" i="54"/>
  <c r="BQ320" i="54"/>
  <c r="BO320" i="54"/>
  <c r="BR320" i="54"/>
  <c r="BP320" i="54"/>
  <c r="BF320" i="54"/>
  <c r="BH320" i="54"/>
  <c r="BE320" i="54"/>
  <c r="BG320" i="54"/>
  <c r="BJ306" i="54"/>
  <c r="BL306" i="54"/>
  <c r="BK306" i="54"/>
  <c r="BM306" i="54"/>
  <c r="BJ314" i="54"/>
  <c r="BL314" i="54"/>
  <c r="BK314" i="54"/>
  <c r="BM314" i="54"/>
  <c r="AW314" i="54"/>
  <c r="AU314" i="54"/>
  <c r="AX314" i="54"/>
  <c r="AV314" i="54"/>
  <c r="BJ296" i="54"/>
  <c r="BM296" i="54"/>
  <c r="BL296" i="54"/>
  <c r="BK296" i="54"/>
  <c r="BL295" i="54"/>
  <c r="BJ295" i="54"/>
  <c r="BK295" i="54"/>
  <c r="BM295" i="54"/>
  <c r="AU295" i="54"/>
  <c r="AV295" i="54"/>
  <c r="AW295" i="54"/>
  <c r="AX295" i="54"/>
  <c r="AP302" i="54"/>
  <c r="AR302" i="54"/>
  <c r="AQ302" i="54"/>
  <c r="AS302" i="54"/>
  <c r="BR290" i="54"/>
  <c r="BO290" i="54"/>
  <c r="BP290" i="54"/>
  <c r="BQ290" i="54"/>
  <c r="BJ290" i="54"/>
  <c r="BL290" i="54"/>
  <c r="BM290" i="54"/>
  <c r="BK290" i="54"/>
  <c r="BB298" i="54"/>
  <c r="BA298" i="54"/>
  <c r="BC298" i="54"/>
  <c r="AZ298" i="54"/>
  <c r="BJ308" i="54"/>
  <c r="BM308" i="54"/>
  <c r="BK308" i="54"/>
  <c r="BL308" i="54"/>
  <c r="AP308" i="54"/>
  <c r="AR308" i="54"/>
  <c r="AQ308" i="54"/>
  <c r="AS308" i="54"/>
  <c r="BG307" i="54"/>
  <c r="BE307" i="54"/>
  <c r="BF307" i="54"/>
  <c r="BH307" i="54"/>
  <c r="AU177" i="54"/>
  <c r="AW177" i="54"/>
  <c r="AV177" i="54"/>
  <c r="AX177" i="54"/>
  <c r="AU108" i="54"/>
  <c r="AV108" i="54"/>
  <c r="AW108" i="54"/>
  <c r="AX108" i="54"/>
  <c r="BC201" i="54"/>
  <c r="BB201" i="54"/>
  <c r="BA201" i="54"/>
  <c r="AZ201" i="54"/>
  <c r="BM73" i="54"/>
  <c r="BK73" i="54"/>
  <c r="BJ73" i="54"/>
  <c r="BL73" i="54"/>
  <c r="BH161" i="54"/>
  <c r="BE161" i="54"/>
  <c r="BF161" i="54"/>
  <c r="BG161" i="54"/>
  <c r="AZ236" i="54"/>
  <c r="BC236" i="54"/>
  <c r="BA236" i="54"/>
  <c r="BB236" i="54"/>
  <c r="BR116" i="54"/>
  <c r="BO116" i="54"/>
  <c r="BQ116" i="54"/>
  <c r="BP116" i="54"/>
  <c r="AQ239" i="54"/>
  <c r="AR239" i="54"/>
  <c r="AS239" i="54"/>
  <c r="AP239" i="54"/>
  <c r="BM152" i="54"/>
  <c r="BJ152" i="54"/>
  <c r="BL152" i="54"/>
  <c r="BK152" i="54"/>
  <c r="AV88" i="54"/>
  <c r="AU88" i="54"/>
  <c r="AX88" i="54"/>
  <c r="AW88" i="54"/>
  <c r="BL255" i="54"/>
  <c r="BK255" i="54"/>
  <c r="BM255" i="54"/>
  <c r="BJ255" i="54"/>
  <c r="BM181" i="54"/>
  <c r="BK181" i="54"/>
  <c r="BL181" i="54"/>
  <c r="BJ181" i="54"/>
  <c r="BJ117" i="54"/>
  <c r="BM117" i="54"/>
  <c r="BK117" i="54"/>
  <c r="BL117" i="54"/>
  <c r="BR21" i="54"/>
  <c r="BO21" i="54"/>
  <c r="BQ21" i="54"/>
  <c r="BP21" i="54"/>
  <c r="AW179" i="54"/>
  <c r="AU179" i="54"/>
  <c r="AV179" i="54"/>
  <c r="AX179" i="54"/>
  <c r="BH147" i="54"/>
  <c r="BG147" i="54"/>
  <c r="BE147" i="54"/>
  <c r="BF147" i="54"/>
  <c r="BM99" i="54"/>
  <c r="BL99" i="54"/>
  <c r="BK99" i="54"/>
  <c r="BJ99" i="54"/>
  <c r="BC51" i="54"/>
  <c r="BA51" i="54"/>
  <c r="BB51" i="54"/>
  <c r="AZ51" i="54"/>
  <c r="AX19" i="54"/>
  <c r="AU19" i="54"/>
  <c r="AV19" i="54"/>
  <c r="AW19" i="54"/>
  <c r="BM210" i="54"/>
  <c r="BK210" i="54"/>
  <c r="BL210" i="54"/>
  <c r="BJ210" i="54"/>
  <c r="BL162" i="54"/>
  <c r="BJ162" i="54"/>
  <c r="BM162" i="54"/>
  <c r="BK162" i="54"/>
  <c r="BE130" i="54"/>
  <c r="BH130" i="54"/>
  <c r="BF130" i="54"/>
  <c r="BG130" i="54"/>
  <c r="AQ82" i="54"/>
  <c r="AP82" i="54"/>
  <c r="AS82" i="54"/>
  <c r="AR82" i="54"/>
  <c r="BL34" i="54"/>
  <c r="BM34" i="54"/>
  <c r="BJ34" i="54"/>
  <c r="BK34" i="54"/>
  <c r="BL253" i="54"/>
  <c r="BK253" i="54"/>
  <c r="BM253" i="54"/>
  <c r="BJ253" i="54"/>
  <c r="BE172" i="54"/>
  <c r="BH172" i="54"/>
  <c r="BF172" i="54"/>
  <c r="BG172" i="54"/>
  <c r="AS240" i="54"/>
  <c r="AR240" i="54"/>
  <c r="AP240" i="54"/>
  <c r="AQ240" i="54"/>
  <c r="BK121" i="54"/>
  <c r="BM121" i="54"/>
  <c r="BL121" i="54"/>
  <c r="BJ121" i="54"/>
  <c r="AQ129" i="54"/>
  <c r="AS129" i="54"/>
  <c r="AR129" i="54"/>
  <c r="AP129" i="54"/>
  <c r="BO225" i="54"/>
  <c r="BR225" i="54"/>
  <c r="BQ225" i="54"/>
  <c r="BP225" i="54"/>
  <c r="BC100" i="54"/>
  <c r="BA100" i="54"/>
  <c r="BB100" i="54"/>
  <c r="AZ100" i="54"/>
  <c r="BL233" i="54"/>
  <c r="BK233" i="54"/>
  <c r="BM233" i="54"/>
  <c r="BJ233" i="54"/>
  <c r="AS144" i="54"/>
  <c r="AR144" i="54"/>
  <c r="AP144" i="54"/>
  <c r="AQ144" i="54"/>
  <c r="BL80" i="54"/>
  <c r="BK80" i="54"/>
  <c r="BM80" i="54"/>
  <c r="BJ80" i="54"/>
  <c r="BC251" i="54"/>
  <c r="BB251" i="54"/>
  <c r="AZ251" i="54"/>
  <c r="BA251" i="54"/>
  <c r="BF173" i="54"/>
  <c r="BE173" i="54"/>
  <c r="BG173" i="54"/>
  <c r="BH173" i="54"/>
  <c r="BH109" i="54"/>
  <c r="BE109" i="54"/>
  <c r="BG109" i="54"/>
  <c r="BF109" i="54"/>
  <c r="BG13" i="54"/>
  <c r="BH13" i="54"/>
  <c r="BF13" i="54"/>
  <c r="BE13" i="54"/>
  <c r="BE175" i="54"/>
  <c r="BF175" i="54"/>
  <c r="BG175" i="54"/>
  <c r="BH175" i="54"/>
  <c r="BK143" i="54"/>
  <c r="BL143" i="54"/>
  <c r="BM143" i="54"/>
  <c r="BJ143" i="54"/>
  <c r="AU95" i="54"/>
  <c r="AX95" i="54"/>
  <c r="AV95" i="54"/>
  <c r="AW95" i="54"/>
  <c r="BE47" i="54"/>
  <c r="BH47" i="54"/>
  <c r="BF47" i="54"/>
  <c r="BG47" i="54"/>
  <c r="BR15" i="54"/>
  <c r="BO15" i="54"/>
  <c r="BP15" i="54"/>
  <c r="BQ15" i="54"/>
  <c r="BG206" i="54"/>
  <c r="BF206" i="54"/>
  <c r="BH206" i="54"/>
  <c r="BE206" i="54"/>
  <c r="BF158" i="54"/>
  <c r="BE158" i="54"/>
  <c r="BH158" i="54"/>
  <c r="BG158" i="54"/>
  <c r="AV126" i="54"/>
  <c r="AU126" i="54"/>
  <c r="AX126" i="54"/>
  <c r="AW126" i="54"/>
  <c r="BC78" i="54"/>
  <c r="AZ78" i="54"/>
  <c r="BB78" i="54"/>
  <c r="BA78" i="54"/>
  <c r="BJ30" i="54"/>
  <c r="BM30" i="54"/>
  <c r="BK30" i="54"/>
  <c r="BL30" i="54"/>
  <c r="AP235" i="54"/>
  <c r="AR235" i="54"/>
  <c r="AQ235" i="54"/>
  <c r="AS235" i="54"/>
  <c r="AS140" i="54"/>
  <c r="AR140" i="54"/>
  <c r="AP140" i="54"/>
  <c r="AQ140" i="54"/>
  <c r="BL229" i="54"/>
  <c r="BK229" i="54"/>
  <c r="BM229" i="54"/>
  <c r="BJ229" i="54"/>
  <c r="BQ105" i="54"/>
  <c r="BO105" i="54"/>
  <c r="BR105" i="54"/>
  <c r="BP105" i="54"/>
  <c r="AU97" i="54"/>
  <c r="AX97" i="54"/>
  <c r="AV97" i="54"/>
  <c r="AW97" i="54"/>
  <c r="BB212" i="54"/>
  <c r="AZ212" i="54"/>
  <c r="BA212" i="54"/>
  <c r="BC212" i="54"/>
  <c r="BC84" i="54"/>
  <c r="BA84" i="54"/>
  <c r="BB84" i="54"/>
  <c r="AZ84" i="54"/>
  <c r="BO228" i="54"/>
  <c r="BQ228" i="54"/>
  <c r="BR228" i="54"/>
  <c r="BP228" i="54"/>
  <c r="BM136" i="54"/>
  <c r="BK136" i="54"/>
  <c r="BL136" i="54"/>
  <c r="BJ136" i="54"/>
  <c r="BQ72" i="54"/>
  <c r="BP72" i="54"/>
  <c r="BO72" i="54"/>
  <c r="BR72" i="54"/>
  <c r="BH247" i="54"/>
  <c r="BG247" i="54"/>
  <c r="BE247" i="54"/>
  <c r="BF247" i="54"/>
  <c r="BF165" i="54"/>
  <c r="BE165" i="54"/>
  <c r="BH165" i="54"/>
  <c r="BG165" i="54"/>
  <c r="AS101" i="54"/>
  <c r="AP101" i="54"/>
  <c r="AR101" i="54"/>
  <c r="AQ101" i="54"/>
  <c r="BM219" i="54"/>
  <c r="BL219" i="54"/>
  <c r="BJ219" i="54"/>
  <c r="BK219" i="54"/>
  <c r="BB171" i="54"/>
  <c r="BA171" i="54"/>
  <c r="AZ171" i="54"/>
  <c r="BC171" i="54"/>
  <c r="BR139" i="54"/>
  <c r="BP139" i="54"/>
  <c r="BO139" i="54"/>
  <c r="BQ139" i="54"/>
  <c r="BC91" i="54"/>
  <c r="AZ91" i="54"/>
  <c r="BB91" i="54"/>
  <c r="BA91" i="54"/>
  <c r="BK43" i="54"/>
  <c r="BM43" i="54"/>
  <c r="BJ43" i="54"/>
  <c r="BL43" i="54"/>
  <c r="AU11" i="54"/>
  <c r="AV11" i="54"/>
  <c r="AX11" i="54"/>
  <c r="AW11" i="54"/>
  <c r="BJ202" i="54"/>
  <c r="BK202" i="54"/>
  <c r="BL202" i="54"/>
  <c r="BM202" i="54"/>
  <c r="BF154" i="54"/>
  <c r="BH154" i="54"/>
  <c r="BE154" i="54"/>
  <c r="BG154" i="54"/>
  <c r="BC122" i="54"/>
  <c r="BA122" i="54"/>
  <c r="BB122" i="54"/>
  <c r="AZ122" i="54"/>
  <c r="BO74" i="54"/>
  <c r="BP74" i="54"/>
  <c r="BR74" i="54"/>
  <c r="BQ74" i="54"/>
  <c r="BC26" i="54"/>
  <c r="AZ26" i="54"/>
  <c r="BB26" i="54"/>
  <c r="BA26" i="54"/>
  <c r="BA209" i="54"/>
  <c r="AZ209" i="54"/>
  <c r="BB209" i="54"/>
  <c r="BC209" i="54"/>
  <c r="AS124" i="54"/>
  <c r="AR124" i="54"/>
  <c r="AP124" i="54"/>
  <c r="AQ124" i="54"/>
  <c r="BG217" i="54"/>
  <c r="BE217" i="54"/>
  <c r="BF217" i="54"/>
  <c r="BH217" i="54"/>
  <c r="BA89" i="54"/>
  <c r="BB89" i="54"/>
  <c r="BC89" i="54"/>
  <c r="AZ89" i="54"/>
  <c r="AU65" i="54"/>
  <c r="AV65" i="54"/>
  <c r="AW65" i="54"/>
  <c r="AX65" i="54"/>
  <c r="BG196" i="54"/>
  <c r="BH196" i="54"/>
  <c r="BF196" i="54"/>
  <c r="BE196" i="54"/>
  <c r="BA68" i="54"/>
  <c r="BC68" i="54"/>
  <c r="BB68" i="54"/>
  <c r="AZ68" i="54"/>
  <c r="AR223" i="54"/>
  <c r="AQ223" i="54"/>
  <c r="AP223" i="54"/>
  <c r="AS223" i="54"/>
  <c r="BM128" i="54"/>
  <c r="BL128" i="54"/>
  <c r="BJ128" i="54"/>
  <c r="BK128" i="54"/>
  <c r="BB64" i="54"/>
  <c r="BC64" i="54"/>
  <c r="AZ64" i="54"/>
  <c r="BA64" i="54"/>
  <c r="BC243" i="54"/>
  <c r="BA243" i="54"/>
  <c r="BB243" i="54"/>
  <c r="AZ243" i="54"/>
  <c r="BO157" i="54"/>
  <c r="BR157" i="54"/>
  <c r="BP157" i="54"/>
  <c r="BQ157" i="54"/>
  <c r="BM93" i="54"/>
  <c r="BJ93" i="54"/>
  <c r="BK93" i="54"/>
  <c r="BL93" i="54"/>
  <c r="BP215" i="54"/>
  <c r="BR215" i="54"/>
  <c r="BQ215" i="54"/>
  <c r="BO215" i="54"/>
  <c r="BM167" i="54"/>
  <c r="BL167" i="54"/>
  <c r="BJ167" i="54"/>
  <c r="BK167" i="54"/>
  <c r="BG135" i="54"/>
  <c r="BE135" i="54"/>
  <c r="BF135" i="54"/>
  <c r="BH135" i="54"/>
  <c r="BO87" i="54"/>
  <c r="BP87" i="54"/>
  <c r="BQ87" i="54"/>
  <c r="BR87" i="54"/>
  <c r="BG39" i="54"/>
  <c r="BF39" i="54"/>
  <c r="BH39" i="54"/>
  <c r="BE39" i="54"/>
  <c r="BE7" i="54"/>
  <c r="BG7" i="54"/>
  <c r="BH7" i="54"/>
  <c r="BF7" i="54"/>
  <c r="BG198" i="54"/>
  <c r="BH198" i="54"/>
  <c r="BF198" i="54"/>
  <c r="BE198" i="54"/>
  <c r="AW150" i="54"/>
  <c r="AU150" i="54"/>
  <c r="AV150" i="54"/>
  <c r="AX150" i="54"/>
  <c r="BM118" i="54"/>
  <c r="BL118" i="54"/>
  <c r="BK118" i="54"/>
  <c r="BJ118" i="54"/>
  <c r="AX70" i="54"/>
  <c r="AW70" i="54"/>
  <c r="AV70" i="54"/>
  <c r="AU70" i="54"/>
  <c r="BJ22" i="54"/>
  <c r="BM22" i="54"/>
  <c r="BL22" i="54"/>
  <c r="BK22" i="54"/>
  <c r="BE274" i="54"/>
  <c r="BF274" i="54"/>
  <c r="BH274" i="54"/>
  <c r="BG274" i="54"/>
  <c r="BM274" i="54"/>
  <c r="BJ274" i="54"/>
  <c r="BK274" i="54"/>
  <c r="BL274" i="54"/>
  <c r="BK271" i="54"/>
  <c r="BL271" i="54"/>
  <c r="BM271" i="54"/>
  <c r="BJ271" i="54"/>
  <c r="BO273" i="54"/>
  <c r="BP273" i="54"/>
  <c r="BR273" i="54"/>
  <c r="BQ273" i="54"/>
  <c r="AS273" i="54"/>
  <c r="AR273" i="54"/>
  <c r="AQ273" i="54"/>
  <c r="AP273" i="54"/>
  <c r="BQ262" i="54"/>
  <c r="BO262" i="54"/>
  <c r="BR262" i="54"/>
  <c r="BP262" i="54"/>
  <c r="BM268" i="54"/>
  <c r="BK268" i="54"/>
  <c r="BJ268" i="54"/>
  <c r="BL268" i="54"/>
  <c r="AW268" i="54"/>
  <c r="AU268" i="54"/>
  <c r="AV268" i="54"/>
  <c r="AX268" i="54"/>
  <c r="BC267" i="54"/>
  <c r="BA267" i="54"/>
  <c r="AZ267" i="54"/>
  <c r="BB267" i="54"/>
  <c r="BP272" i="54"/>
  <c r="BQ272" i="54"/>
  <c r="BO272" i="54"/>
  <c r="BR272" i="54"/>
  <c r="AW272" i="54"/>
  <c r="AU272" i="54"/>
  <c r="AV272" i="54"/>
  <c r="AX272" i="54"/>
  <c r="AR297" i="54"/>
  <c r="AS297" i="54"/>
  <c r="AP297" i="54"/>
  <c r="AQ297" i="54"/>
  <c r="BA318" i="54"/>
  <c r="AZ318" i="54"/>
  <c r="BC318" i="54"/>
  <c r="BB318" i="54"/>
  <c r="AP318" i="54"/>
  <c r="AQ318" i="54"/>
  <c r="AS318" i="54"/>
  <c r="AR318" i="54"/>
  <c r="BQ280" i="54"/>
  <c r="BO280" i="54"/>
  <c r="BP280" i="54"/>
  <c r="BR280" i="54"/>
  <c r="AV279" i="54"/>
  <c r="AX279" i="54"/>
  <c r="AU279" i="54"/>
  <c r="AW279" i="54"/>
  <c r="BC279" i="54"/>
  <c r="BA279" i="54"/>
  <c r="AZ279" i="54"/>
  <c r="BB279" i="54"/>
  <c r="BF304" i="54"/>
  <c r="BE304" i="54"/>
  <c r="BH304" i="54"/>
  <c r="BG304" i="54"/>
  <c r="AZ321" i="54"/>
  <c r="BB321" i="54"/>
  <c r="BC321" i="54"/>
  <c r="BA321" i="54"/>
  <c r="AU321" i="54"/>
  <c r="AW321" i="54"/>
  <c r="AV321" i="54"/>
  <c r="AX321" i="54"/>
  <c r="AP310" i="54"/>
  <c r="AQ310" i="54"/>
  <c r="AS310" i="54"/>
  <c r="AR310" i="54"/>
  <c r="AU292" i="54"/>
  <c r="AW292" i="54"/>
  <c r="AV292" i="54"/>
  <c r="AX292" i="54"/>
  <c r="AP292" i="54"/>
  <c r="AR292" i="54"/>
  <c r="AS292" i="54"/>
  <c r="AQ292" i="54"/>
  <c r="BK291" i="54"/>
  <c r="BJ291" i="54"/>
  <c r="BL291" i="54"/>
  <c r="BM291" i="54"/>
  <c r="AV33" i="54"/>
  <c r="AX33" i="54"/>
  <c r="AW33" i="54"/>
  <c r="AU33" i="54"/>
  <c r="BK108" i="54"/>
  <c r="BL108" i="54"/>
  <c r="BM108" i="54"/>
  <c r="BJ108" i="54"/>
  <c r="AU201" i="54"/>
  <c r="AX201" i="54"/>
  <c r="AW201" i="54"/>
  <c r="AV201" i="54"/>
  <c r="BG9" i="54"/>
  <c r="BH9" i="54"/>
  <c r="BE9" i="54"/>
  <c r="BF9" i="54"/>
  <c r="AQ161" i="54"/>
  <c r="AR161" i="54"/>
  <c r="AP161" i="54"/>
  <c r="AS161" i="54"/>
  <c r="BO236" i="54"/>
  <c r="BP236" i="54"/>
  <c r="BR236" i="54"/>
  <c r="BQ236" i="54"/>
  <c r="AQ52" i="54"/>
  <c r="AR52" i="54"/>
  <c r="AP52" i="54"/>
  <c r="AS52" i="54"/>
  <c r="AV239" i="54"/>
  <c r="AU239" i="54"/>
  <c r="AW239" i="54"/>
  <c r="AX239" i="54"/>
  <c r="AP152" i="54"/>
  <c r="AR152" i="54"/>
  <c r="AS152" i="54"/>
  <c r="AQ152" i="54"/>
  <c r="BB56" i="54"/>
  <c r="BC56" i="54"/>
  <c r="AZ56" i="54"/>
  <c r="BA56" i="54"/>
  <c r="BR255" i="54"/>
  <c r="BQ255" i="54"/>
  <c r="BP255" i="54"/>
  <c r="BO255" i="54"/>
  <c r="AS181" i="54"/>
  <c r="AP181" i="54"/>
  <c r="AQ181" i="54"/>
  <c r="AR181" i="54"/>
  <c r="AS85" i="54"/>
  <c r="AQ85" i="54"/>
  <c r="AR85" i="54"/>
  <c r="AP85" i="54"/>
  <c r="BF21" i="54"/>
  <c r="BE21" i="54"/>
  <c r="BH21" i="54"/>
  <c r="BG21" i="54"/>
  <c r="BM179" i="54"/>
  <c r="BJ179" i="54"/>
  <c r="BK179" i="54"/>
  <c r="BL179" i="54"/>
  <c r="AX131" i="54"/>
  <c r="AV131" i="54"/>
  <c r="AW131" i="54"/>
  <c r="AU131" i="54"/>
  <c r="BE99" i="54"/>
  <c r="BH99" i="54"/>
  <c r="BF99" i="54"/>
  <c r="BG99" i="54"/>
  <c r="BL51" i="54"/>
  <c r="BM51" i="54"/>
  <c r="BJ51" i="54"/>
  <c r="BK51" i="54"/>
  <c r="BM242" i="54"/>
  <c r="BJ242" i="54"/>
  <c r="BK242" i="54"/>
  <c r="BL242" i="54"/>
  <c r="BQ210" i="54"/>
  <c r="BP210" i="54"/>
  <c r="BR210" i="54"/>
  <c r="BO210" i="54"/>
  <c r="BO162" i="54"/>
  <c r="BR162" i="54"/>
  <c r="BQ162" i="54"/>
  <c r="BP162" i="54"/>
  <c r="BM114" i="54"/>
  <c r="BK114" i="54"/>
  <c r="BJ114" i="54"/>
  <c r="BL114" i="54"/>
  <c r="BP82" i="54"/>
  <c r="BO82" i="54"/>
  <c r="BQ82" i="54"/>
  <c r="BR82" i="54"/>
  <c r="BR34" i="54"/>
  <c r="BO34" i="54"/>
  <c r="BQ34" i="54"/>
  <c r="BP34" i="54"/>
  <c r="AU145" i="54"/>
  <c r="AW145" i="54"/>
  <c r="AV145" i="54"/>
  <c r="AX145" i="54"/>
  <c r="BO172" i="54"/>
  <c r="BR172" i="54"/>
  <c r="BP172" i="54"/>
  <c r="BQ172" i="54"/>
  <c r="BM240" i="54"/>
  <c r="BL240" i="54"/>
  <c r="BJ240" i="54"/>
  <c r="BK240" i="54"/>
  <c r="AZ57" i="54"/>
  <c r="BB57" i="54"/>
  <c r="BC57" i="54"/>
  <c r="BA57" i="54"/>
  <c r="AV129" i="54"/>
  <c r="AU129" i="54"/>
  <c r="AX129" i="54"/>
  <c r="AW129" i="54"/>
  <c r="AU225" i="54"/>
  <c r="AW225" i="54"/>
  <c r="AX225" i="54"/>
  <c r="AV225" i="54"/>
  <c r="AP36" i="54"/>
  <c r="AQ36" i="54"/>
  <c r="AS36" i="54"/>
  <c r="AR36" i="54"/>
  <c r="AR233" i="54"/>
  <c r="AQ233" i="54"/>
  <c r="AS233" i="54"/>
  <c r="AP233" i="54"/>
  <c r="BM144" i="54"/>
  <c r="BK144" i="54"/>
  <c r="BL144" i="54"/>
  <c r="BJ144" i="54"/>
  <c r="BM48" i="54"/>
  <c r="BJ48" i="54"/>
  <c r="BK48" i="54"/>
  <c r="BL48" i="54"/>
  <c r="BR251" i="54"/>
  <c r="BP251" i="54"/>
  <c r="BQ251" i="54"/>
  <c r="BO251" i="54"/>
  <c r="BM173" i="54"/>
  <c r="BK173" i="54"/>
  <c r="BJ173" i="54"/>
  <c r="BL173" i="54"/>
  <c r="AS77" i="54"/>
  <c r="AR77" i="54"/>
  <c r="AP77" i="54"/>
  <c r="AQ77" i="54"/>
  <c r="AX13" i="54"/>
  <c r="AV13" i="54"/>
  <c r="AW13" i="54"/>
  <c r="AU13" i="54"/>
  <c r="BM175" i="54"/>
  <c r="BK175" i="54"/>
  <c r="BJ175" i="54"/>
  <c r="BL175" i="54"/>
  <c r="BA127" i="54"/>
  <c r="BB127" i="54"/>
  <c r="AZ127" i="54"/>
  <c r="BC127" i="54"/>
  <c r="AS95" i="54"/>
  <c r="AR95" i="54"/>
  <c r="AP95" i="54"/>
  <c r="AQ95" i="54"/>
  <c r="BO47" i="54"/>
  <c r="BQ47" i="54"/>
  <c r="BR47" i="54"/>
  <c r="BP47" i="54"/>
  <c r="AS238" i="54"/>
  <c r="AQ238" i="54"/>
  <c r="AP238" i="54"/>
  <c r="AR238" i="54"/>
  <c r="BM206" i="54"/>
  <c r="BJ206" i="54"/>
  <c r="BK206" i="54"/>
  <c r="BL206" i="54"/>
  <c r="AS158" i="54"/>
  <c r="AP158" i="54"/>
  <c r="AR158" i="54"/>
  <c r="AQ158" i="54"/>
  <c r="BC110" i="54"/>
  <c r="BA110" i="54"/>
  <c r="AZ110" i="54"/>
  <c r="BB110" i="54"/>
  <c r="BP78" i="54"/>
  <c r="BR78" i="54"/>
  <c r="BO78" i="54"/>
  <c r="BQ78" i="54"/>
  <c r="AQ30" i="54"/>
  <c r="AP30" i="54"/>
  <c r="AS30" i="54"/>
  <c r="AR30" i="54"/>
  <c r="BG113" i="54"/>
  <c r="BH113" i="54"/>
  <c r="BF113" i="54"/>
  <c r="BE113" i="54"/>
  <c r="BA140" i="54"/>
  <c r="BB140" i="54"/>
  <c r="BC140" i="54"/>
  <c r="AZ140" i="54"/>
  <c r="AX229" i="54"/>
  <c r="AW229" i="54"/>
  <c r="AU229" i="54"/>
  <c r="AV229" i="54"/>
  <c r="BF41" i="54"/>
  <c r="BG41" i="54"/>
  <c r="BH41" i="54"/>
  <c r="BE41" i="54"/>
  <c r="BQ97" i="54"/>
  <c r="BP97" i="54"/>
  <c r="BO97" i="54"/>
  <c r="BR97" i="54"/>
  <c r="BM212" i="54"/>
  <c r="BL212" i="54"/>
  <c r="BJ212" i="54"/>
  <c r="BK212" i="54"/>
  <c r="AX20" i="54"/>
  <c r="AW20" i="54"/>
  <c r="AU20" i="54"/>
  <c r="AV20" i="54"/>
  <c r="BF228" i="54"/>
  <c r="BE228" i="54"/>
  <c r="BH228" i="54"/>
  <c r="BG228" i="54"/>
  <c r="AS136" i="54"/>
  <c r="AP136" i="54"/>
  <c r="AQ136" i="54"/>
  <c r="AR136" i="54"/>
  <c r="AQ40" i="54"/>
  <c r="AS40" i="54"/>
  <c r="AR40" i="54"/>
  <c r="AP40" i="54"/>
  <c r="AR247" i="54"/>
  <c r="AQ247" i="54"/>
  <c r="AP247" i="54"/>
  <c r="AS247" i="54"/>
  <c r="BC165" i="54"/>
  <c r="BA165" i="54"/>
  <c r="AZ165" i="54"/>
  <c r="BB165" i="54"/>
  <c r="AV69" i="54"/>
  <c r="AU69" i="54"/>
  <c r="AW69" i="54"/>
  <c r="AX69" i="54"/>
  <c r="BG219" i="54"/>
  <c r="BE219" i="54"/>
  <c r="BF219" i="54"/>
  <c r="BH219" i="54"/>
  <c r="AS171" i="54"/>
  <c r="AR171" i="54"/>
  <c r="AP171" i="54"/>
  <c r="AQ171" i="54"/>
  <c r="AP123" i="54"/>
  <c r="AS123" i="54"/>
  <c r="AQ123" i="54"/>
  <c r="AR123" i="54"/>
  <c r="BJ91" i="54"/>
  <c r="BL91" i="54"/>
  <c r="BM91" i="54"/>
  <c r="BK91" i="54"/>
  <c r="BB43" i="54"/>
  <c r="BA43" i="54"/>
  <c r="BC43" i="54"/>
  <c r="AZ43" i="54"/>
  <c r="AZ234" i="54"/>
  <c r="BB234" i="54"/>
  <c r="BC234" i="54"/>
  <c r="BA234" i="54"/>
  <c r="AU202" i="54"/>
  <c r="AX202" i="54"/>
  <c r="AW202" i="54"/>
  <c r="AV202" i="54"/>
  <c r="BJ154" i="54"/>
  <c r="BL154" i="54"/>
  <c r="BK154" i="54"/>
  <c r="BM154" i="54"/>
  <c r="BL106" i="54"/>
  <c r="BK106" i="54"/>
  <c r="BM106" i="54"/>
  <c r="BJ106" i="54"/>
  <c r="AZ74" i="54"/>
  <c r="BB74" i="54"/>
  <c r="BA74" i="54"/>
  <c r="BC74" i="54"/>
  <c r="BK26" i="54"/>
  <c r="BM26" i="54"/>
  <c r="BJ26" i="54"/>
  <c r="BL26" i="54"/>
  <c r="AW81" i="54"/>
  <c r="AX81" i="54"/>
  <c r="AV81" i="54"/>
  <c r="AU81" i="54"/>
  <c r="BO124" i="54"/>
  <c r="BR124" i="54"/>
  <c r="BP124" i="54"/>
  <c r="BQ124" i="54"/>
  <c r="BL217" i="54"/>
  <c r="BJ217" i="54"/>
  <c r="BK217" i="54"/>
  <c r="BM217" i="54"/>
  <c r="BG25" i="54"/>
  <c r="BF25" i="54"/>
  <c r="BH25" i="54"/>
  <c r="BE25" i="54"/>
  <c r="BE65" i="54"/>
  <c r="BG65" i="54"/>
  <c r="BF65" i="54"/>
  <c r="BH65" i="54"/>
  <c r="BB196" i="54"/>
  <c r="BA196" i="54"/>
  <c r="BC196" i="54"/>
  <c r="AZ196" i="54"/>
  <c r="AU260" i="54"/>
  <c r="AW260" i="54"/>
  <c r="AX260" i="54"/>
  <c r="AV260" i="54"/>
  <c r="BP223" i="54"/>
  <c r="BO223" i="54"/>
  <c r="BQ223" i="54"/>
  <c r="BR223" i="54"/>
  <c r="AZ128" i="54"/>
  <c r="BA128" i="54"/>
  <c r="BC128" i="54"/>
  <c r="BB128" i="54"/>
  <c r="AX32" i="54"/>
  <c r="AU32" i="54"/>
  <c r="AW32" i="54"/>
  <c r="AV32" i="54"/>
  <c r="BE243" i="54"/>
  <c r="BG243" i="54"/>
  <c r="BH243" i="54"/>
  <c r="BF243" i="54"/>
  <c r="AR157" i="54"/>
  <c r="AP157" i="54"/>
  <c r="AQ157" i="54"/>
  <c r="AS157" i="54"/>
  <c r="AU61" i="54"/>
  <c r="AV61" i="54"/>
  <c r="AW61" i="54"/>
  <c r="AX61" i="54"/>
  <c r="AV215" i="54"/>
  <c r="AU215" i="54"/>
  <c r="AX215" i="54"/>
  <c r="AW215" i="54"/>
  <c r="BH167" i="54"/>
  <c r="BF167" i="54"/>
  <c r="BE167" i="54"/>
  <c r="BG167" i="54"/>
  <c r="AV119" i="54"/>
  <c r="AU119" i="54"/>
  <c r="AX119" i="54"/>
  <c r="AW119" i="54"/>
  <c r="AW87" i="54"/>
  <c r="AU87" i="54"/>
  <c r="AX87" i="54"/>
  <c r="AV87" i="54"/>
  <c r="BJ39" i="54"/>
  <c r="BM39" i="54"/>
  <c r="BL39" i="54"/>
  <c r="BK39" i="54"/>
  <c r="AS230" i="54"/>
  <c r="AQ230" i="54"/>
  <c r="AR230" i="54"/>
  <c r="AP230" i="54"/>
  <c r="BC198" i="54"/>
  <c r="BA198" i="54"/>
  <c r="BB198" i="54"/>
  <c r="AZ198" i="54"/>
  <c r="BQ150" i="54"/>
  <c r="BR150" i="54"/>
  <c r="BP150" i="54"/>
  <c r="BO150" i="54"/>
  <c r="BC102" i="54"/>
  <c r="AZ102" i="54"/>
  <c r="BA102" i="54"/>
  <c r="BB102" i="54"/>
  <c r="BO70" i="54"/>
  <c r="BR70" i="54"/>
  <c r="BQ70" i="54"/>
  <c r="BP70" i="54"/>
  <c r="BQ22" i="54"/>
  <c r="BP22" i="54"/>
  <c r="BR22" i="54"/>
  <c r="BO22" i="54"/>
  <c r="BM270" i="54"/>
  <c r="BJ270" i="54"/>
  <c r="BK270" i="54"/>
  <c r="BL270" i="54"/>
  <c r="BE270" i="54"/>
  <c r="BH270" i="54"/>
  <c r="BF270" i="54"/>
  <c r="BG270" i="54"/>
  <c r="AZ317" i="54"/>
  <c r="BB317" i="54"/>
  <c r="BC317" i="54"/>
  <c r="BA317" i="54"/>
  <c r="AZ309" i="54"/>
  <c r="BB309" i="54"/>
  <c r="BC309" i="54"/>
  <c r="BA309" i="54"/>
  <c r="AQ309" i="54"/>
  <c r="AR309" i="54"/>
  <c r="AS309" i="54"/>
  <c r="AP309" i="54"/>
  <c r="BE316" i="54"/>
  <c r="BF316" i="54"/>
  <c r="BG316" i="54"/>
  <c r="BH316" i="54"/>
  <c r="BK315" i="54"/>
  <c r="BJ315" i="54"/>
  <c r="BL315" i="54"/>
  <c r="BM315" i="54"/>
  <c r="AQ315" i="54"/>
  <c r="AR315" i="54"/>
  <c r="AP315" i="54"/>
  <c r="AS315" i="54"/>
  <c r="BP313" i="54"/>
  <c r="BO313" i="54"/>
  <c r="BR313" i="54"/>
  <c r="BQ313" i="54"/>
  <c r="BQ287" i="54"/>
  <c r="BR287" i="54"/>
  <c r="BO287" i="54"/>
  <c r="BP287" i="54"/>
  <c r="AU287" i="54"/>
  <c r="AV287" i="54"/>
  <c r="AW287" i="54"/>
  <c r="AX287" i="54"/>
  <c r="AV265" i="54"/>
  <c r="AW265" i="54"/>
  <c r="AX265" i="54"/>
  <c r="AU265" i="54"/>
  <c r="BJ286" i="54"/>
  <c r="BM286" i="54"/>
  <c r="BL286" i="54"/>
  <c r="BK286" i="54"/>
  <c r="BO286" i="54"/>
  <c r="BP286" i="54"/>
  <c r="BQ286" i="54"/>
  <c r="BR286" i="54"/>
  <c r="AP264" i="54"/>
  <c r="AQ264" i="54"/>
  <c r="AS264" i="54"/>
  <c r="AR264" i="54"/>
  <c r="BF263" i="54"/>
  <c r="BH263" i="54"/>
  <c r="BE263" i="54"/>
  <c r="BG263" i="54"/>
  <c r="BC263" i="54"/>
  <c r="BB263" i="54"/>
  <c r="BA263" i="54"/>
  <c r="AZ263" i="54"/>
  <c r="BP303" i="54"/>
  <c r="BR303" i="54"/>
  <c r="BQ303" i="54"/>
  <c r="BO303" i="54"/>
  <c r="AQ289" i="54"/>
  <c r="AP289" i="54"/>
  <c r="AS289" i="54"/>
  <c r="AR289" i="54"/>
  <c r="BF289" i="54"/>
  <c r="BG289" i="54"/>
  <c r="BH289" i="54"/>
  <c r="BE289" i="54"/>
  <c r="AP278" i="54"/>
  <c r="AQ278" i="54"/>
  <c r="AR278" i="54"/>
  <c r="AS278" i="54"/>
  <c r="BE276" i="54"/>
  <c r="BH276" i="54"/>
  <c r="BF276" i="54"/>
  <c r="BG276" i="54"/>
  <c r="AS276" i="54"/>
  <c r="AR276" i="54"/>
  <c r="AP276" i="54"/>
  <c r="AQ276" i="54"/>
  <c r="BK275" i="54"/>
  <c r="BL275" i="54"/>
  <c r="BJ275" i="54"/>
  <c r="BM275" i="54"/>
  <c r="BE33" i="54"/>
  <c r="BF33" i="54"/>
  <c r="BH33" i="54"/>
  <c r="BG33" i="54"/>
  <c r="BE108" i="54"/>
  <c r="BF108" i="54"/>
  <c r="BG108" i="54"/>
  <c r="BH108" i="54"/>
  <c r="BM201" i="54"/>
  <c r="BL201" i="54"/>
  <c r="BJ201" i="54"/>
  <c r="BK201" i="54"/>
  <c r="BR9" i="54"/>
  <c r="BO9" i="54"/>
  <c r="BP9" i="54"/>
  <c r="BQ9" i="54"/>
  <c r="BM161" i="54"/>
  <c r="BK161" i="54"/>
  <c r="BJ161" i="54"/>
  <c r="BL161" i="54"/>
  <c r="BF236" i="54"/>
  <c r="BE236" i="54"/>
  <c r="BG236" i="54"/>
  <c r="BH236" i="54"/>
  <c r="BA52" i="54"/>
  <c r="BB52" i="54"/>
  <c r="BC52" i="54"/>
  <c r="AZ52" i="54"/>
  <c r="BO239" i="54"/>
  <c r="BP239" i="54"/>
  <c r="BR239" i="54"/>
  <c r="BQ239" i="54"/>
  <c r="BO152" i="54"/>
  <c r="BP152" i="54"/>
  <c r="BR152" i="54"/>
  <c r="BQ152" i="54"/>
  <c r="BP56" i="54"/>
  <c r="BR56" i="54"/>
  <c r="BO56" i="54"/>
  <c r="BQ56" i="54"/>
  <c r="BC255" i="54"/>
  <c r="BB255" i="54"/>
  <c r="BA255" i="54"/>
  <c r="AZ255" i="54"/>
  <c r="BO181" i="54"/>
  <c r="BR181" i="54"/>
  <c r="BQ181" i="54"/>
  <c r="BP181" i="54"/>
  <c r="BG85" i="54"/>
  <c r="BH85" i="54"/>
  <c r="BF85" i="54"/>
  <c r="BE85" i="54"/>
  <c r="AX21" i="54"/>
  <c r="AV21" i="54"/>
  <c r="AW21" i="54"/>
  <c r="AU21" i="54"/>
  <c r="AS179" i="54"/>
  <c r="AP179" i="54"/>
  <c r="AQ179" i="54"/>
  <c r="AR179" i="54"/>
  <c r="BR131" i="54"/>
  <c r="BQ131" i="54"/>
  <c r="BP131" i="54"/>
  <c r="BO131" i="54"/>
  <c r="BB99" i="54"/>
  <c r="AZ99" i="54"/>
  <c r="BA99" i="54"/>
  <c r="BC99" i="54"/>
  <c r="BP51" i="54"/>
  <c r="BO51" i="54"/>
  <c r="BR51" i="54"/>
  <c r="BQ51" i="54"/>
  <c r="AS242" i="54"/>
  <c r="AP242" i="54"/>
  <c r="AQ242" i="54"/>
  <c r="AR242" i="54"/>
  <c r="BF210" i="54"/>
  <c r="BH210" i="54"/>
  <c r="BG210" i="54"/>
  <c r="BE210" i="54"/>
  <c r="BE162" i="54"/>
  <c r="BH162" i="54"/>
  <c r="BF162" i="54"/>
  <c r="BG162" i="54"/>
  <c r="AV114" i="54"/>
  <c r="AW114" i="54"/>
  <c r="AU114" i="54"/>
  <c r="AX114" i="54"/>
  <c r="BG82" i="54"/>
  <c r="BE82" i="54"/>
  <c r="BH82" i="54"/>
  <c r="BF82" i="54"/>
  <c r="AX34" i="54"/>
  <c r="AW34" i="54"/>
  <c r="AV34" i="54"/>
  <c r="AU34" i="54"/>
  <c r="BM145" i="54"/>
  <c r="BL145" i="54"/>
  <c r="BK145" i="54"/>
  <c r="BJ145" i="54"/>
  <c r="AW172" i="54"/>
  <c r="AX172" i="54"/>
  <c r="AV172" i="54"/>
  <c r="AU172" i="54"/>
  <c r="AW240" i="54"/>
  <c r="AU240" i="54"/>
  <c r="AX240" i="54"/>
  <c r="AV240" i="54"/>
  <c r="BH57" i="54"/>
  <c r="BE57" i="54"/>
  <c r="BG57" i="54"/>
  <c r="BF57" i="54"/>
  <c r="BG129" i="54"/>
  <c r="BH129" i="54"/>
  <c r="BF129" i="54"/>
  <c r="BE129" i="54"/>
  <c r="AR225" i="54"/>
  <c r="AS225" i="54"/>
  <c r="AP225" i="54"/>
  <c r="AQ225" i="54"/>
  <c r="AX36" i="54"/>
  <c r="AW36" i="54"/>
  <c r="AU36" i="54"/>
  <c r="AV36" i="54"/>
  <c r="BE233" i="54"/>
  <c r="BG233" i="54"/>
  <c r="BF233" i="54"/>
  <c r="BH233" i="54"/>
  <c r="AV144" i="54"/>
  <c r="AU144" i="54"/>
  <c r="AW144" i="54"/>
  <c r="AX144" i="54"/>
  <c r="AW48" i="54"/>
  <c r="AX48" i="54"/>
  <c r="AV48" i="54"/>
  <c r="AU48" i="54"/>
  <c r="BE251" i="54"/>
  <c r="BG251" i="54"/>
  <c r="BH251" i="54"/>
  <c r="BF251" i="54"/>
  <c r="BP173" i="54"/>
  <c r="BQ173" i="54"/>
  <c r="BO173" i="54"/>
  <c r="BR173" i="54"/>
  <c r="BB77" i="54"/>
  <c r="BC77" i="54"/>
  <c r="BA77" i="54"/>
  <c r="AZ77" i="54"/>
  <c r="BR13" i="54"/>
  <c r="BO13" i="54"/>
  <c r="BP13" i="54"/>
  <c r="BQ13" i="54"/>
  <c r="BB175" i="54"/>
  <c r="AZ175" i="54"/>
  <c r="BA175" i="54"/>
  <c r="BC175" i="54"/>
  <c r="BF127" i="54"/>
  <c r="BH127" i="54"/>
  <c r="BG127" i="54"/>
  <c r="BE127" i="54"/>
  <c r="BE95" i="54"/>
  <c r="BG95" i="54"/>
  <c r="BF95" i="54"/>
  <c r="BH95" i="54"/>
  <c r="BC47" i="54"/>
  <c r="AZ47" i="54"/>
  <c r="BB47" i="54"/>
  <c r="BA47" i="54"/>
  <c r="BE238" i="54"/>
  <c r="BH238" i="54"/>
  <c r="BF238" i="54"/>
  <c r="BG238" i="54"/>
  <c r="BO206" i="54"/>
  <c r="BR206" i="54"/>
  <c r="BP206" i="54"/>
  <c r="BQ206" i="54"/>
  <c r="BR158" i="54"/>
  <c r="BO158" i="54"/>
  <c r="BQ158" i="54"/>
  <c r="BP158" i="54"/>
  <c r="AS110" i="54"/>
  <c r="AQ110" i="54"/>
  <c r="AP110" i="54"/>
  <c r="AR110" i="54"/>
  <c r="AU78" i="54"/>
  <c r="AX78" i="54"/>
  <c r="AW78" i="54"/>
  <c r="AV78" i="54"/>
  <c r="BR30" i="54"/>
  <c r="BO30" i="54"/>
  <c r="BP30" i="54"/>
  <c r="BQ30" i="54"/>
  <c r="AP113" i="54"/>
  <c r="AR113" i="54"/>
  <c r="AQ113" i="54"/>
  <c r="AS113" i="54"/>
  <c r="BM140" i="54"/>
  <c r="BK140" i="54"/>
  <c r="BJ140" i="54"/>
  <c r="BL140" i="54"/>
  <c r="BR229" i="54"/>
  <c r="BQ229" i="54"/>
  <c r="BO229" i="54"/>
  <c r="BP229" i="54"/>
  <c r="AV41" i="54"/>
  <c r="AW41" i="54"/>
  <c r="AU41" i="54"/>
  <c r="AX41" i="54"/>
  <c r="AP97" i="54"/>
  <c r="AQ97" i="54"/>
  <c r="AR97" i="54"/>
  <c r="AS97" i="54"/>
  <c r="BF212" i="54"/>
  <c r="BE212" i="54"/>
  <c r="BH212" i="54"/>
  <c r="BG212" i="54"/>
  <c r="BH20" i="54"/>
  <c r="BG20" i="54"/>
  <c r="BF20" i="54"/>
  <c r="BE20" i="54"/>
  <c r="AZ228" i="54"/>
  <c r="BA228" i="54"/>
  <c r="BB228" i="54"/>
  <c r="BC228" i="54"/>
  <c r="BH136" i="54"/>
  <c r="BE136" i="54"/>
  <c r="BG136" i="54"/>
  <c r="BF136" i="54"/>
  <c r="BK40" i="54"/>
  <c r="BJ40" i="54"/>
  <c r="BL40" i="54"/>
  <c r="BM40" i="54"/>
  <c r="BK247" i="54"/>
  <c r="BL247" i="54"/>
  <c r="BJ247" i="54"/>
  <c r="BM247" i="54"/>
  <c r="BQ165" i="54"/>
  <c r="BP165" i="54"/>
  <c r="BO165" i="54"/>
  <c r="BR165" i="54"/>
  <c r="BL69" i="54"/>
  <c r="BM69" i="54"/>
  <c r="BK69" i="54"/>
  <c r="BJ69" i="54"/>
  <c r="AV219" i="54"/>
  <c r="AU219" i="54"/>
  <c r="AX219" i="54"/>
  <c r="AW219" i="54"/>
  <c r="BQ171" i="54"/>
  <c r="BR171" i="54"/>
  <c r="BO171" i="54"/>
  <c r="BP171" i="54"/>
  <c r="BR123" i="54"/>
  <c r="BP123" i="54"/>
  <c r="BO123" i="54"/>
  <c r="BQ123" i="54"/>
  <c r="AU91" i="54"/>
  <c r="AX91" i="54"/>
  <c r="AW91" i="54"/>
  <c r="AV91" i="54"/>
  <c r="AX43" i="54"/>
  <c r="AW43" i="54"/>
  <c r="AU43" i="54"/>
  <c r="AV43" i="54"/>
  <c r="BP234" i="54"/>
  <c r="BO234" i="54"/>
  <c r="BR234" i="54"/>
  <c r="BQ234" i="54"/>
  <c r="BC202" i="54"/>
  <c r="AZ202" i="54"/>
  <c r="BB202" i="54"/>
  <c r="BA202" i="54"/>
  <c r="BA154" i="54"/>
  <c r="AZ154" i="54"/>
  <c r="BC154" i="54"/>
  <c r="BB154" i="54"/>
  <c r="AV106" i="54"/>
  <c r="AU106" i="54"/>
  <c r="AW106" i="54"/>
  <c r="AX106" i="54"/>
  <c r="AR74" i="54"/>
  <c r="AQ74" i="54"/>
  <c r="AP74" i="54"/>
  <c r="AS74" i="54"/>
  <c r="AX26" i="54"/>
  <c r="AU26" i="54"/>
  <c r="AV26" i="54"/>
  <c r="AW26" i="54"/>
  <c r="BA81" i="54"/>
  <c r="BC81" i="54"/>
  <c r="BB81" i="54"/>
  <c r="AZ81" i="54"/>
  <c r="AX124" i="54"/>
  <c r="AW124" i="54"/>
  <c r="AU124" i="54"/>
  <c r="AV124" i="54"/>
  <c r="AV217" i="54"/>
  <c r="AW217" i="54"/>
  <c r="AU217" i="54"/>
  <c r="AX217" i="54"/>
  <c r="BR25" i="54"/>
  <c r="BO25" i="54"/>
  <c r="BQ25" i="54"/>
  <c r="BP25" i="54"/>
  <c r="AQ65" i="54"/>
  <c r="AS65" i="54"/>
  <c r="AR65" i="54"/>
  <c r="AP65" i="54"/>
  <c r="BK196" i="54"/>
  <c r="BM196" i="54"/>
  <c r="BJ196" i="54"/>
  <c r="BL196" i="54"/>
  <c r="BG260" i="54"/>
  <c r="BE260" i="54"/>
  <c r="BH260" i="54"/>
  <c r="BF260" i="54"/>
  <c r="BC223" i="54"/>
  <c r="BB223" i="54"/>
  <c r="BA223" i="54"/>
  <c r="AZ223" i="54"/>
  <c r="BR128" i="54"/>
  <c r="BQ128" i="54"/>
  <c r="BO128" i="54"/>
  <c r="BP128" i="54"/>
  <c r="BB32" i="54"/>
  <c r="BC32" i="54"/>
  <c r="AZ32" i="54"/>
  <c r="BA32" i="54"/>
  <c r="AS243" i="54"/>
  <c r="AQ243" i="54"/>
  <c r="AP243" i="54"/>
  <c r="AR243" i="54"/>
  <c r="BK157" i="54"/>
  <c r="BL157" i="54"/>
  <c r="BJ157" i="54"/>
  <c r="BM157" i="54"/>
  <c r="BL61" i="54"/>
  <c r="BJ61" i="54"/>
  <c r="BM61" i="54"/>
  <c r="BK61" i="54"/>
  <c r="BH215" i="54"/>
  <c r="BE215" i="54"/>
  <c r="BF215" i="54"/>
  <c r="BG215" i="54"/>
  <c r="AS167" i="54"/>
  <c r="AQ167" i="54"/>
  <c r="AR167" i="54"/>
  <c r="AP167" i="54"/>
  <c r="BG119" i="54"/>
  <c r="BE119" i="54"/>
  <c r="BF119" i="54"/>
  <c r="BH119" i="54"/>
  <c r="AQ87" i="54"/>
  <c r="AR87" i="54"/>
  <c r="AP87" i="54"/>
  <c r="AS87" i="54"/>
  <c r="BQ39" i="54"/>
  <c r="BR39" i="54"/>
  <c r="BP39" i="54"/>
  <c r="BO39" i="54"/>
  <c r="BO230" i="54"/>
  <c r="BR230" i="54"/>
  <c r="BQ230" i="54"/>
  <c r="BP230" i="54"/>
  <c r="BM198" i="54"/>
  <c r="BJ198" i="54"/>
  <c r="BK198" i="54"/>
  <c r="BL198" i="54"/>
  <c r="BM150" i="54"/>
  <c r="BJ150" i="54"/>
  <c r="BK150" i="54"/>
  <c r="BL150" i="54"/>
  <c r="BR102" i="54"/>
  <c r="BP102" i="54"/>
  <c r="BO102" i="54"/>
  <c r="BQ102" i="54"/>
  <c r="BM70" i="54"/>
  <c r="BK70" i="54"/>
  <c r="BL70" i="54"/>
  <c r="BJ70" i="54"/>
  <c r="AR22" i="54"/>
  <c r="AS22" i="54"/>
  <c r="AP22" i="54"/>
  <c r="AQ22" i="54"/>
  <c r="BH288" i="54"/>
  <c r="BF288" i="54"/>
  <c r="BE288" i="54"/>
  <c r="BG288" i="54"/>
  <c r="AP288" i="54"/>
  <c r="AR288" i="54"/>
  <c r="AQ288" i="54"/>
  <c r="AS288" i="54"/>
  <c r="BJ322" i="54"/>
  <c r="BL322" i="54"/>
  <c r="BK322" i="54"/>
  <c r="BM322" i="54"/>
  <c r="AS266" i="54"/>
  <c r="AP266" i="54"/>
  <c r="AQ266" i="54"/>
  <c r="AR266" i="54"/>
  <c r="BB266" i="54"/>
  <c r="BC266" i="54"/>
  <c r="BA266" i="54"/>
  <c r="AZ266" i="54"/>
  <c r="BO300" i="54"/>
  <c r="BP300" i="54"/>
  <c r="BQ300" i="54"/>
  <c r="BR300" i="54"/>
  <c r="AX299" i="54"/>
  <c r="AU299" i="54"/>
  <c r="AW299" i="54"/>
  <c r="AV299" i="54"/>
  <c r="AR299" i="54"/>
  <c r="AQ299" i="54"/>
  <c r="AS299" i="54"/>
  <c r="AP299" i="54"/>
  <c r="AX282" i="54"/>
  <c r="AU282" i="54"/>
  <c r="AV282" i="54"/>
  <c r="AW282" i="54"/>
  <c r="AZ301" i="54"/>
  <c r="BB301" i="54"/>
  <c r="BA301" i="54"/>
  <c r="BC301" i="54"/>
  <c r="AR301" i="54"/>
  <c r="AS301" i="54"/>
  <c r="AP301" i="54"/>
  <c r="AQ301" i="54"/>
  <c r="BK293" i="54"/>
  <c r="BM293" i="54"/>
  <c r="BJ293" i="54"/>
  <c r="BL293" i="54"/>
  <c r="BQ312" i="54"/>
  <c r="BO312" i="54"/>
  <c r="BP312" i="54"/>
  <c r="BR312" i="54"/>
  <c r="BF312" i="54"/>
  <c r="BE312" i="54"/>
  <c r="BH312" i="54"/>
  <c r="BG312" i="54"/>
  <c r="BP311" i="54"/>
  <c r="BO311" i="54"/>
  <c r="BR311" i="54"/>
  <c r="BQ311" i="54"/>
  <c r="AZ281" i="54"/>
  <c r="BB281" i="54"/>
  <c r="BA281" i="54"/>
  <c r="BC281" i="54"/>
  <c r="AQ281" i="54"/>
  <c r="AP281" i="54"/>
  <c r="AR281" i="54"/>
  <c r="AS281" i="54"/>
  <c r="AX285" i="54"/>
  <c r="AW285" i="54"/>
  <c r="AV285" i="54"/>
  <c r="AU285" i="54"/>
  <c r="BL277" i="54"/>
  <c r="BK277" i="54"/>
  <c r="BM277" i="54"/>
  <c r="BJ277" i="54"/>
  <c r="AX277" i="54"/>
  <c r="AU277" i="54"/>
  <c r="AW277" i="54"/>
  <c r="AV277" i="54"/>
  <c r="BB324" i="54"/>
  <c r="BA324" i="54"/>
  <c r="AZ324" i="54"/>
  <c r="BC324" i="54"/>
  <c r="BP323" i="54"/>
  <c r="BQ323" i="54"/>
  <c r="BO323" i="54"/>
  <c r="BR323" i="54"/>
  <c r="AR323" i="54"/>
  <c r="AQ323" i="54"/>
  <c r="AS323" i="54"/>
  <c r="AP323" i="54"/>
  <c r="BR5" i="54"/>
  <c r="BQ5" i="54"/>
  <c r="BO5" i="54"/>
  <c r="BP5" i="54"/>
  <c r="AX5" i="54"/>
  <c r="AU5" i="54"/>
  <c r="AV5" i="54"/>
  <c r="AW5" i="54"/>
  <c r="BL5" i="54"/>
  <c r="BM5" i="54"/>
  <c r="BJ5" i="54"/>
  <c r="BK5" i="54"/>
  <c r="AZ5" i="54"/>
  <c r="BC5" i="54"/>
  <c r="BA5" i="54"/>
  <c r="BB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IK6" i="65" l="1"/>
  <c r="GX19" i="65"/>
  <c r="GX35" i="65"/>
  <c r="GX51" i="65"/>
  <c r="GX67" i="65"/>
  <c r="GX83" i="65"/>
  <c r="GX18" i="65"/>
  <c r="GX34" i="65"/>
  <c r="GX50" i="65"/>
  <c r="GX66" i="65"/>
  <c r="GX82" i="65"/>
  <c r="HA21" i="65"/>
  <c r="HA37" i="65"/>
  <c r="HA53" i="65"/>
  <c r="HA85" i="65"/>
  <c r="HA16" i="65"/>
  <c r="HA32" i="65"/>
  <c r="HA48" i="65"/>
  <c r="HA64" i="65"/>
  <c r="HA80" i="65"/>
  <c r="GX33" i="65"/>
  <c r="GX49" i="65"/>
  <c r="GX65" i="65"/>
  <c r="GX16" i="65"/>
  <c r="HA20" i="65"/>
  <c r="GX32" i="65"/>
  <c r="HA36" i="65"/>
  <c r="GX48" i="65"/>
  <c r="HA52" i="65"/>
  <c r="GX64" i="65"/>
  <c r="HA68" i="65"/>
  <c r="GX80" i="65"/>
  <c r="HA84" i="65"/>
  <c r="GX15" i="65"/>
  <c r="GX31" i="65"/>
  <c r="GX47" i="65"/>
  <c r="GX63" i="65"/>
  <c r="GX79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GX37" i="65"/>
  <c r="GX53" i="65"/>
  <c r="GX85" i="65"/>
  <c r="GX20" i="65"/>
  <c r="GX36" i="65"/>
  <c r="GX52" i="65"/>
  <c r="GX68" i="65"/>
  <c r="GX84" i="65"/>
  <c r="GX14" i="65"/>
  <c r="GX30" i="65"/>
  <c r="GX46" i="65"/>
  <c r="GX62" i="65"/>
  <c r="GX78" i="65"/>
  <c r="GX54" i="65"/>
  <c r="GX21" i="65"/>
  <c r="GX77" i="65"/>
  <c r="GX76" i="65"/>
  <c r="GX29" i="65"/>
  <c r="GX38" i="65"/>
  <c r="GX44" i="65"/>
  <c r="GX69" i="65"/>
  <c r="GX28" i="65"/>
  <c r="GX22" i="65"/>
  <c r="GX70" i="65"/>
  <c r="GX45" i="65"/>
  <c r="GX13" i="65"/>
  <c r="GX6" i="65"/>
  <c r="GX60" i="65"/>
  <c r="GX61" i="65"/>
  <c r="GX12" i="65"/>
  <c r="GW70" i="65"/>
  <c r="GW22" i="65"/>
  <c r="GW6" i="65"/>
  <c r="GW44" i="65"/>
  <c r="GW76" i="65"/>
  <c r="GW28" i="65"/>
  <c r="GW45" i="65"/>
  <c r="GW61" i="65"/>
  <c r="GW77" i="65"/>
  <c r="GW54" i="65"/>
  <c r="GW60" i="65"/>
  <c r="GW12" i="65"/>
  <c r="GW13" i="65"/>
  <c r="GW38" i="65"/>
  <c r="GW29" i="65"/>
  <c r="GW37" i="65"/>
  <c r="GW78" i="65"/>
  <c r="GW20" i="65"/>
  <c r="GW14" i="65"/>
  <c r="GW62" i="65"/>
  <c r="GW69" i="65"/>
  <c r="GW36" i="65"/>
  <c r="GW21" i="65"/>
  <c r="GW85" i="65"/>
  <c r="GW30" i="65"/>
  <c r="GW52" i="65"/>
  <c r="GW84" i="65"/>
  <c r="GW68" i="65"/>
  <c r="GW46" i="65"/>
  <c r="GW53" i="65"/>
  <c r="GX81" i="65"/>
  <c r="GX17" i="65"/>
  <c r="HA69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U53" i="64" l="1"/>
  <c r="U55" i="64"/>
  <c r="U51" i="64"/>
  <c r="U48" i="64"/>
  <c r="U49" i="64"/>
  <c r="U54" i="64"/>
  <c r="U56" i="64"/>
  <c r="U58" i="64"/>
  <c r="U50" i="64"/>
  <c r="U57" i="64"/>
  <c r="U52" i="64"/>
  <c r="GX11" i="65"/>
  <c r="GX27" i="65"/>
  <c r="GX43" i="65"/>
  <c r="GX59" i="65"/>
  <c r="GX10" i="65"/>
  <c r="GX26" i="65"/>
  <c r="GX42" i="65"/>
  <c r="GX74" i="65"/>
  <c r="HA13" i="65"/>
  <c r="HA45" i="65"/>
  <c r="HA61" i="65"/>
  <c r="HA8" i="65"/>
  <c r="HA24" i="65"/>
  <c r="HA40" i="65"/>
  <c r="HA56" i="65"/>
  <c r="HA72" i="65"/>
  <c r="GU84" i="65"/>
  <c r="GU37" i="65"/>
  <c r="GU52" i="65"/>
  <c r="GU35" i="65"/>
  <c r="GU82" i="65"/>
  <c r="GU46" i="65"/>
  <c r="GU79" i="65"/>
  <c r="GU48" i="65"/>
  <c r="GU65" i="65"/>
  <c r="GU49" i="65"/>
  <c r="GU78" i="65"/>
  <c r="GU50" i="65"/>
  <c r="GU53" i="65"/>
  <c r="GU30" i="65"/>
  <c r="GU67" i="65"/>
  <c r="GU14" i="65"/>
  <c r="GU51" i="65"/>
  <c r="GU33" i="65"/>
  <c r="GU85" i="65"/>
  <c r="GU34" i="65"/>
  <c r="GU66" i="65"/>
  <c r="GU83" i="65"/>
  <c r="GU18" i="65"/>
  <c r="GU62" i="65"/>
  <c r="GU21" i="65"/>
  <c r="GU32" i="65"/>
  <c r="GU63" i="65"/>
  <c r="GU19" i="65"/>
  <c r="GU15" i="65"/>
  <c r="GU16" i="65"/>
  <c r="GU20" i="65"/>
  <c r="GU17" i="65"/>
  <c r="GU68" i="65"/>
  <c r="GU36" i="65"/>
  <c r="GU47" i="65"/>
  <c r="GU69" i="65"/>
  <c r="GU31" i="65"/>
  <c r="GU80" i="65"/>
  <c r="GU64" i="65"/>
  <c r="GU81" i="65"/>
  <c r="GW82" i="65"/>
  <c r="GW18" i="65"/>
  <c r="GW19" i="65"/>
  <c r="GZ69" i="65"/>
  <c r="GW83" i="65"/>
  <c r="GW34" i="65"/>
  <c r="GZ37" i="65"/>
  <c r="GZ64" i="65"/>
  <c r="GZ85" i="65"/>
  <c r="GW66" i="65"/>
  <c r="GW50" i="65"/>
  <c r="GZ80" i="65"/>
  <c r="GZ21" i="65"/>
  <c r="GW51" i="65"/>
  <c r="GW67" i="65"/>
  <c r="GZ48" i="65"/>
  <c r="GZ32" i="65"/>
  <c r="GZ16" i="65"/>
  <c r="GW35" i="65"/>
  <c r="GZ53" i="65"/>
  <c r="GW33" i="65"/>
  <c r="GZ20" i="65"/>
  <c r="GW47" i="65"/>
  <c r="GW16" i="65"/>
  <c r="GW31" i="65"/>
  <c r="GW49" i="65"/>
  <c r="GW63" i="65"/>
  <c r="GZ52" i="65"/>
  <c r="GW65" i="65"/>
  <c r="GZ36" i="65"/>
  <c r="GW80" i="65"/>
  <c r="GZ84" i="65"/>
  <c r="GW79" i="65"/>
  <c r="GZ68" i="65"/>
  <c r="GW64" i="65"/>
  <c r="GW81" i="65"/>
  <c r="GW32" i="65"/>
  <c r="GW15" i="65"/>
  <c r="GW17" i="65"/>
  <c r="GW48" i="65"/>
  <c r="GX58" i="65"/>
  <c r="HA29" i="65"/>
  <c r="GX75" i="65"/>
  <c r="HA77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GU26" i="65" l="1"/>
  <c r="GU58" i="65"/>
  <c r="GU70" i="65"/>
  <c r="GU13" i="65"/>
  <c r="GU45" i="65"/>
  <c r="GU77" i="65"/>
  <c r="GU11" i="65"/>
  <c r="GU43" i="65"/>
  <c r="GU59" i="65"/>
  <c r="GU75" i="65"/>
  <c r="GU6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GW9" i="65"/>
  <c r="GU42" i="65"/>
  <c r="GU54" i="65"/>
  <c r="GU74" i="65"/>
  <c r="GU61" i="65"/>
  <c r="GU27" i="65"/>
  <c r="GU10" i="65"/>
  <c r="GU22" i="65"/>
  <c r="GU38" i="65"/>
  <c r="GU29" i="65"/>
  <c r="GW10" i="65"/>
  <c r="GZ77" i="65"/>
  <c r="GW11" i="65"/>
  <c r="GZ29" i="65"/>
  <c r="GZ45" i="65"/>
  <c r="GW43" i="65"/>
  <c r="GW42" i="65"/>
  <c r="GW59" i="65"/>
  <c r="GZ13" i="65"/>
  <c r="GW26" i="65"/>
  <c r="GW27" i="65"/>
  <c r="GZ61" i="65"/>
  <c r="GZ72" i="65"/>
  <c r="GZ24" i="65"/>
  <c r="GZ40" i="65"/>
  <c r="GW58" i="65"/>
  <c r="GW75" i="65"/>
  <c r="GZ56" i="65"/>
  <c r="GW74" i="65"/>
  <c r="GZ8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GW73" i="65" l="1"/>
  <c r="GW7" i="65"/>
  <c r="GZ28" i="65"/>
  <c r="GZ76" i="65"/>
  <c r="GZ12" i="65"/>
  <c r="GW8" i="65"/>
  <c r="GW24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HA76" i="65"/>
  <c r="GU76" i="65"/>
  <c r="GX41" i="65"/>
  <c r="GU41" i="65"/>
  <c r="HA28" i="65"/>
  <c r="GU28" i="65"/>
  <c r="HA60" i="65"/>
  <c r="GU60" i="65"/>
  <c r="GX24" i="65"/>
  <c r="GU24" i="65"/>
  <c r="GX56" i="65"/>
  <c r="GU56" i="65"/>
  <c r="GX7" i="65"/>
  <c r="GU7" i="65"/>
  <c r="GX9" i="65"/>
  <c r="GU9" i="65"/>
  <c r="GX39" i="65"/>
  <c r="GU39" i="65"/>
  <c r="GX25" i="65"/>
  <c r="GU25" i="65"/>
  <c r="GX55" i="65"/>
  <c r="GU55" i="65"/>
  <c r="GX23" i="65"/>
  <c r="GU23" i="65"/>
  <c r="GX73" i="65"/>
  <c r="GU73" i="65"/>
  <c r="GX40" i="65"/>
  <c r="GU40" i="65"/>
  <c r="HA12" i="65"/>
  <c r="GU12" i="65"/>
  <c r="GX8" i="65"/>
  <c r="GU8" i="65"/>
  <c r="HA44" i="65"/>
  <c r="GU44" i="65"/>
  <c r="GX57" i="65"/>
  <c r="GU57" i="65"/>
  <c r="GX71" i="65"/>
  <c r="GU71" i="65"/>
  <c r="GX72" i="65"/>
  <c r="GU72" i="65"/>
  <c r="GW57" i="65"/>
  <c r="GW25" i="65"/>
  <c r="GW39" i="65"/>
  <c r="GW41" i="65"/>
  <c r="GZ60" i="65"/>
  <c r="GW71" i="65"/>
  <c r="GW72" i="65"/>
  <c r="GW40" i="65"/>
  <c r="GZ44" i="65"/>
  <c r="GW56" i="65"/>
  <c r="GW23" i="65"/>
  <c r="GW55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GX107" i="65" l="1"/>
  <c r="GX139" i="65"/>
  <c r="GX90" i="65"/>
  <c r="GX122" i="65"/>
  <c r="GX158" i="65"/>
  <c r="HA93" i="65"/>
  <c r="HA109" i="65"/>
  <c r="HA125" i="65"/>
  <c r="HA141" i="65"/>
  <c r="HA104" i="65"/>
  <c r="HA136" i="65"/>
  <c r="HA152" i="65"/>
  <c r="GX138" i="65"/>
  <c r="GX106" i="65"/>
  <c r="GX91" i="65"/>
  <c r="GX123" i="65"/>
  <c r="HA88" i="65"/>
  <c r="HA120" i="65"/>
  <c r="HA161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K50" i="64" s="1"/>
  <c r="H57" i="64"/>
  <c r="K57" i="64" s="1"/>
  <c r="H49" i="64"/>
  <c r="K49" i="64" s="1"/>
  <c r="H54" i="64"/>
  <c r="K54" i="64" s="1"/>
  <c r="H53" i="64"/>
  <c r="K53" i="64" s="1"/>
  <c r="V60" i="64" l="1"/>
  <c r="V61" i="64"/>
  <c r="V62" i="64"/>
  <c r="V64" i="64"/>
  <c r="V66" i="64"/>
  <c r="V68" i="64"/>
  <c r="V59" i="64"/>
  <c r="V63" i="64"/>
  <c r="V69" i="64"/>
  <c r="V67" i="64"/>
  <c r="V65" i="64"/>
  <c r="GX89" i="65"/>
  <c r="GX121" i="65"/>
  <c r="GX153" i="65"/>
  <c r="GX104" i="65"/>
  <c r="HA108" i="65"/>
  <c r="HA140" i="65"/>
  <c r="GX87" i="65"/>
  <c r="GX119" i="65"/>
  <c r="GX151" i="65"/>
  <c r="GX160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GW119" i="65"/>
  <c r="HA92" i="65"/>
  <c r="GX136" i="65"/>
  <c r="GX159" i="65"/>
  <c r="HA124" i="65"/>
  <c r="GX135" i="65"/>
  <c r="GX152" i="65"/>
  <c r="GX137" i="65"/>
  <c r="GX88" i="65"/>
  <c r="GX103" i="65"/>
  <c r="GX120" i="65"/>
  <c r="GX105" i="65"/>
  <c r="GW89" i="65"/>
  <c r="GZ92" i="65"/>
  <c r="GW105" i="65"/>
  <c r="GW103" i="65"/>
  <c r="GW120" i="65"/>
  <c r="GZ124" i="65"/>
  <c r="GW138" i="65"/>
  <c r="GW106" i="65"/>
  <c r="GW91" i="65"/>
  <c r="GW122" i="65"/>
  <c r="GZ104" i="65"/>
  <c r="GZ152" i="65"/>
  <c r="GW123" i="65"/>
  <c r="GZ141" i="65"/>
  <c r="GZ161" i="65"/>
  <c r="GZ88" i="65"/>
  <c r="GZ125" i="65"/>
  <c r="GW90" i="65"/>
  <c r="GW139" i="65"/>
  <c r="GZ109" i="65"/>
  <c r="GZ136" i="65"/>
  <c r="GZ120" i="65"/>
  <c r="GZ93" i="65"/>
  <c r="GW107" i="65"/>
  <c r="GW158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GX113" i="65"/>
  <c r="GX145" i="65"/>
  <c r="GX96" i="65"/>
  <c r="HA100" i="65"/>
  <c r="HA116" i="65"/>
  <c r="GX128" i="65"/>
  <c r="HA132" i="65"/>
  <c r="HA148" i="65"/>
  <c r="GX156" i="65"/>
  <c r="GX111" i="65"/>
  <c r="GX143" i="65"/>
  <c r="GX115" i="65"/>
  <c r="GX147" i="65"/>
  <c r="GX98" i="65"/>
  <c r="GX130" i="65"/>
  <c r="HA117" i="65"/>
  <c r="HA149" i="65"/>
  <c r="HA96" i="65"/>
  <c r="HA112" i="65"/>
  <c r="HA128" i="65"/>
  <c r="HA144" i="65"/>
  <c r="HA156" i="65"/>
  <c r="GU119" i="65"/>
  <c r="GU89" i="65"/>
  <c r="GU153" i="65"/>
  <c r="GU135" i="65"/>
  <c r="GU106" i="65"/>
  <c r="GU139" i="65"/>
  <c r="GX161" i="65"/>
  <c r="GU107" i="65"/>
  <c r="GU90" i="65"/>
  <c r="GU121" i="65"/>
  <c r="GU137" i="65"/>
  <c r="GX140" i="65"/>
  <c r="GU140" i="65"/>
  <c r="GX92" i="65"/>
  <c r="GU92" i="65"/>
  <c r="GX124" i="65"/>
  <c r="GU124" i="65"/>
  <c r="GU158" i="65"/>
  <c r="GX141" i="65"/>
  <c r="GU141" i="65"/>
  <c r="GU105" i="65"/>
  <c r="GX108" i="65"/>
  <c r="GU108" i="65"/>
  <c r="GX93" i="65"/>
  <c r="GU93" i="65"/>
  <c r="GW88" i="65"/>
  <c r="GW87" i="65"/>
  <c r="GX125" i="65"/>
  <c r="GU125" i="65"/>
  <c r="GW118" i="65"/>
  <c r="GW93" i="65"/>
  <c r="GW150" i="65"/>
  <c r="GW108" i="65"/>
  <c r="GW86" i="65"/>
  <c r="GW124" i="65"/>
  <c r="GW125" i="65"/>
  <c r="GW141" i="65"/>
  <c r="GW92" i="65"/>
  <c r="GW109" i="65"/>
  <c r="GW140" i="65"/>
  <c r="GW134" i="65"/>
  <c r="GW102" i="65"/>
  <c r="GU123" i="65"/>
  <c r="GU91" i="65"/>
  <c r="GX118" i="65"/>
  <c r="GU118" i="65"/>
  <c r="GU122" i="65"/>
  <c r="GU88" i="65"/>
  <c r="GU120" i="65"/>
  <c r="GU138" i="65"/>
  <c r="GU136" i="65"/>
  <c r="GX134" i="65"/>
  <c r="GU134" i="65"/>
  <c r="GU151" i="65"/>
  <c r="GX102" i="65"/>
  <c r="GU102" i="65"/>
  <c r="GW121" i="65"/>
  <c r="GW136" i="65"/>
  <c r="GW153" i="65"/>
  <c r="GX150" i="65"/>
  <c r="GU150" i="65"/>
  <c r="GU160" i="65"/>
  <c r="GU103" i="65"/>
  <c r="GU152" i="65"/>
  <c r="GX109" i="65"/>
  <c r="GU109" i="65"/>
  <c r="GU87" i="65"/>
  <c r="GU161" i="65"/>
  <c r="GU104" i="65"/>
  <c r="GX86" i="65"/>
  <c r="GU86" i="65"/>
  <c r="GU159" i="65"/>
  <c r="HA160" i="65"/>
  <c r="GW152" i="65"/>
  <c r="GW159" i="65"/>
  <c r="GW151" i="65"/>
  <c r="GZ140" i="65"/>
  <c r="GW135" i="65"/>
  <c r="GW104" i="65"/>
  <c r="GW137" i="65"/>
  <c r="GZ108" i="65"/>
  <c r="GX112" i="65"/>
  <c r="GX155" i="65"/>
  <c r="GX95" i="65"/>
  <c r="GX129" i="65"/>
  <c r="GX127" i="65"/>
  <c r="GX157" i="65"/>
  <c r="GX144" i="65"/>
  <c r="GX97" i="65"/>
  <c r="GX131" i="65"/>
  <c r="GX99" i="65"/>
  <c r="HA133" i="65"/>
  <c r="GX114" i="65"/>
  <c r="HA165" i="65"/>
  <c r="HA101" i="65"/>
  <c r="GX146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GW161" i="65" l="1"/>
  <c r="GW160" i="65"/>
  <c r="GU144" i="65"/>
  <c r="GU143" i="65"/>
  <c r="GU112" i="65"/>
  <c r="GU95" i="65"/>
  <c r="GU130" i="65"/>
  <c r="GU96" i="65"/>
  <c r="GX116" i="65"/>
  <c r="GU116" i="65"/>
  <c r="GU114" i="65"/>
  <c r="GX154" i="65"/>
  <c r="GU154" i="65"/>
  <c r="GU156" i="65"/>
  <c r="GU155" i="65"/>
  <c r="GX149" i="65"/>
  <c r="GU149" i="65"/>
  <c r="GX126" i="65"/>
  <c r="GU126" i="65"/>
  <c r="GX110" i="65"/>
  <c r="GU110" i="65"/>
  <c r="GU115" i="65"/>
  <c r="GX101" i="65"/>
  <c r="GU101" i="65"/>
  <c r="GU157" i="65"/>
  <c r="GU147" i="65"/>
  <c r="GX132" i="65"/>
  <c r="GU132" i="65"/>
  <c r="GU128" i="65"/>
  <c r="GX133" i="65"/>
  <c r="GU133" i="65"/>
  <c r="GX148" i="65"/>
  <c r="GU148" i="65"/>
  <c r="GU131" i="65"/>
  <c r="GU165" i="65"/>
  <c r="GU129" i="65"/>
  <c r="GX142" i="65"/>
  <c r="GU142" i="65"/>
  <c r="GX117" i="65"/>
  <c r="GU117" i="65"/>
  <c r="GU127" i="65"/>
  <c r="GU145" i="65"/>
  <c r="GX100" i="65"/>
  <c r="GU100" i="65"/>
  <c r="GU162" i="65"/>
  <c r="GX94" i="65"/>
  <c r="GU94" i="65"/>
  <c r="GU146" i="65"/>
  <c r="GU163" i="65"/>
  <c r="GU98" i="65"/>
  <c r="GU164" i="65"/>
  <c r="GU97" i="65"/>
  <c r="GU99" i="65"/>
  <c r="GU111" i="65"/>
  <c r="GU113" i="65"/>
  <c r="GX164" i="65"/>
  <c r="GX165" i="65"/>
  <c r="HA164" i="65"/>
  <c r="GX163" i="65"/>
  <c r="GX162" i="65"/>
  <c r="GZ160" i="65"/>
  <c r="GZ156" i="65"/>
  <c r="GW99" i="65"/>
  <c r="GZ101" i="65"/>
  <c r="GW147" i="65"/>
  <c r="GW131" i="65"/>
  <c r="GZ96" i="65"/>
  <c r="GW130" i="65"/>
  <c r="GZ165" i="65"/>
  <c r="GZ112" i="65"/>
  <c r="GZ128" i="65"/>
  <c r="GW146" i="65"/>
  <c r="GZ117" i="65"/>
  <c r="GZ133" i="65"/>
  <c r="GW98" i="65"/>
  <c r="GW114" i="65"/>
  <c r="GW115" i="65"/>
  <c r="GZ149" i="65"/>
  <c r="GZ144" i="65"/>
  <c r="GW149" i="65"/>
  <c r="GW94" i="65"/>
  <c r="GW110" i="65"/>
  <c r="GW154" i="65"/>
  <c r="GW126" i="65"/>
  <c r="GW132" i="65"/>
  <c r="GW148" i="65"/>
  <c r="GW133" i="65"/>
  <c r="GW100" i="65"/>
  <c r="GW117" i="65"/>
  <c r="GW142" i="65"/>
  <c r="GW101" i="65"/>
  <c r="GW116" i="65"/>
  <c r="GW143" i="65"/>
  <c r="GW129" i="65"/>
  <c r="GW144" i="65"/>
  <c r="GZ100" i="65"/>
  <c r="GW127" i="65"/>
  <c r="GW157" i="65"/>
  <c r="GZ132" i="65"/>
  <c r="GW97" i="65"/>
  <c r="GW112" i="65"/>
  <c r="GZ148" i="65"/>
  <c r="GW156" i="65"/>
  <c r="GW128" i="65"/>
  <c r="GW111" i="65"/>
  <c r="GW113" i="65"/>
  <c r="GW95" i="65"/>
  <c r="GW145" i="65"/>
  <c r="GW155" i="65"/>
  <c r="GW96" i="65"/>
  <c r="GZ116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GX171" i="65"/>
  <c r="GX170" i="65"/>
  <c r="HA173" i="65"/>
  <c r="HA168" i="65"/>
  <c r="HA200" i="65"/>
  <c r="HA232" i="65"/>
  <c r="GX219" i="65"/>
  <c r="GX235" i="65"/>
  <c r="GX218" i="65"/>
  <c r="HA205" i="65"/>
  <c r="HA221" i="65"/>
  <c r="GX246" i="65"/>
  <c r="GW162" i="65"/>
  <c r="GW165" i="65"/>
  <c r="GW163" i="65"/>
  <c r="GW164" i="65"/>
  <c r="GZ164" i="65"/>
  <c r="HA216" i="65"/>
  <c r="GX186" i="65"/>
  <c r="HA244" i="65"/>
  <c r="GX187" i="65"/>
  <c r="HA184" i="65"/>
  <c r="GX234" i="65"/>
  <c r="GX202" i="65"/>
  <c r="GX203" i="65"/>
  <c r="HA189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GU166" i="65"/>
  <c r="GU170" i="65"/>
  <c r="GU182" i="65"/>
  <c r="GU186" i="65"/>
  <c r="GX169" i="65"/>
  <c r="GU173" i="65"/>
  <c r="GX185" i="65"/>
  <c r="GU189" i="65"/>
  <c r="GX168" i="65"/>
  <c r="HA172" i="65"/>
  <c r="GX184" i="65"/>
  <c r="HA188" i="65"/>
  <c r="GX167" i="65"/>
  <c r="GU171" i="65"/>
  <c r="GX183" i="65"/>
  <c r="GU187" i="65"/>
  <c r="GX199" i="65"/>
  <c r="GU203" i="65"/>
  <c r="GX215" i="65"/>
  <c r="GU219" i="65"/>
  <c r="GX231" i="65"/>
  <c r="GU235" i="65"/>
  <c r="GX243" i="65"/>
  <c r="GU198" i="65"/>
  <c r="GU202" i="65"/>
  <c r="GU214" i="65"/>
  <c r="GU218" i="65"/>
  <c r="GU230" i="65"/>
  <c r="GU234" i="65"/>
  <c r="GU242" i="65"/>
  <c r="HA246" i="65"/>
  <c r="GX201" i="65"/>
  <c r="GU205" i="65"/>
  <c r="GX217" i="65"/>
  <c r="GU221" i="65"/>
  <c r="GX233" i="65"/>
  <c r="GX200" i="65"/>
  <c r="HA204" i="65"/>
  <c r="GX216" i="65"/>
  <c r="HA220" i="65"/>
  <c r="GX232" i="65"/>
  <c r="GX221" i="65"/>
  <c r="GX172" i="65"/>
  <c r="GX204" i="65"/>
  <c r="GX242" i="65"/>
  <c r="GX189" i="65"/>
  <c r="GX220" i="65"/>
  <c r="GX182" i="65"/>
  <c r="GX214" i="65"/>
  <c r="GX230" i="65"/>
  <c r="GX173" i="65"/>
  <c r="GX205" i="65"/>
  <c r="GX188" i="65"/>
  <c r="GX166" i="65"/>
  <c r="GX198" i="65"/>
  <c r="GX247" i="65"/>
  <c r="HA247" i="65"/>
  <c r="GX244" i="65"/>
  <c r="GX245" i="65"/>
  <c r="GU247" i="65"/>
  <c r="GW172" i="65"/>
  <c r="GW205" i="65"/>
  <c r="GW198" i="65"/>
  <c r="GW189" i="65"/>
  <c r="GW242" i="65"/>
  <c r="GW214" i="65"/>
  <c r="GW220" i="65"/>
  <c r="GW188" i="65"/>
  <c r="GW221" i="65"/>
  <c r="GW166" i="65"/>
  <c r="GW204" i="65"/>
  <c r="GW230" i="65"/>
  <c r="GW182" i="65"/>
  <c r="GW173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GU246" i="65"/>
  <c r="GU167" i="65"/>
  <c r="GU217" i="65"/>
  <c r="GU244" i="65"/>
  <c r="GU188" i="65"/>
  <c r="GU233" i="65"/>
  <c r="GU199" i="65"/>
  <c r="GU201" i="65"/>
  <c r="GU200" i="65"/>
  <c r="GU169" i="65"/>
  <c r="GU184" i="65"/>
  <c r="GU172" i="65"/>
  <c r="GU243" i="65"/>
  <c r="GU216" i="65"/>
  <c r="GU183" i="65"/>
  <c r="GU220" i="65"/>
  <c r="GU245" i="65"/>
  <c r="GU168" i="65"/>
  <c r="GU232" i="65"/>
  <c r="GU204" i="65"/>
  <c r="GU231" i="65"/>
  <c r="GU215" i="65"/>
  <c r="GU185" i="65"/>
  <c r="HA250" i="65"/>
  <c r="GZ172" i="65"/>
  <c r="GZ204" i="65"/>
  <c r="GW215" i="65"/>
  <c r="GW167" i="65"/>
  <c r="GZ246" i="65"/>
  <c r="GW185" i="65"/>
  <c r="GW184" i="65"/>
  <c r="GW216" i="65"/>
  <c r="GW231" i="65"/>
  <c r="GW183" i="65"/>
  <c r="GW217" i="65"/>
  <c r="GZ188" i="65"/>
  <c r="GZ220" i="65"/>
  <c r="GW199" i="65"/>
  <c r="GW200" i="65"/>
  <c r="GW201" i="65"/>
  <c r="GW232" i="65"/>
  <c r="GW233" i="65"/>
  <c r="GW169" i="65"/>
  <c r="GW243" i="65"/>
  <c r="GW168" i="65"/>
  <c r="GZ173" i="65"/>
  <c r="GZ205" i="65"/>
  <c r="GW235" i="65"/>
  <c r="GZ168" i="65"/>
  <c r="GZ200" i="65"/>
  <c r="GW186" i="65"/>
  <c r="GW171" i="65"/>
  <c r="GW218" i="65"/>
  <c r="GZ184" i="65"/>
  <c r="GZ189" i="65"/>
  <c r="GZ221" i="65"/>
  <c r="GW187" i="65"/>
  <c r="GZ216" i="65"/>
  <c r="GZ244" i="65"/>
  <c r="GZ232" i="65"/>
  <c r="GW246" i="65"/>
  <c r="GW170" i="65"/>
  <c r="GW202" i="65"/>
  <c r="GW203" i="65"/>
  <c r="GW234" i="65"/>
  <c r="GW219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GW245" i="65"/>
  <c r="GW247" i="65"/>
  <c r="GZ247" i="65"/>
  <c r="GW244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GX177" i="65" l="1"/>
  <c r="GX176" i="65"/>
  <c r="HA180" i="65"/>
  <c r="GX175" i="65"/>
  <c r="GX191" i="65"/>
  <c r="GX207" i="65"/>
  <c r="GX223" i="65"/>
  <c r="GX239" i="65"/>
  <c r="GX238" i="65"/>
  <c r="GX193" i="65"/>
  <c r="GX209" i="65"/>
  <c r="GX225" i="65"/>
  <c r="GX237" i="65"/>
  <c r="GX249" i="65"/>
  <c r="GX192" i="65"/>
  <c r="HA196" i="65"/>
  <c r="GX208" i="65"/>
  <c r="HA212" i="65"/>
  <c r="GX224" i="65"/>
  <c r="HA228" i="65"/>
  <c r="HA252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GX179" i="65"/>
  <c r="GX178" i="65"/>
  <c r="HA181" i="65"/>
  <c r="HA176" i="65"/>
  <c r="HA192" i="65"/>
  <c r="HA208" i="65"/>
  <c r="HA224" i="65"/>
  <c r="GX240" i="65"/>
  <c r="GX195" i="65"/>
  <c r="GX211" i="65"/>
  <c r="GX227" i="65"/>
  <c r="GX251" i="65"/>
  <c r="GX194" i="65"/>
  <c r="GX210" i="65"/>
  <c r="GX226" i="65"/>
  <c r="HA238" i="65"/>
  <c r="GX250" i="65"/>
  <c r="HA197" i="65"/>
  <c r="HA213" i="65"/>
  <c r="HA229" i="65"/>
  <c r="GX241" i="65"/>
  <c r="HA253" i="65"/>
  <c r="GU193" i="65"/>
  <c r="GU225" i="65"/>
  <c r="GU249" i="65"/>
  <c r="GU191" i="65"/>
  <c r="GU195" i="65"/>
  <c r="GU207" i="65"/>
  <c r="GU211" i="65"/>
  <c r="GU223" i="65"/>
  <c r="GU239" i="65"/>
  <c r="GU251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GU208" i="65" l="1"/>
  <c r="GU224" i="65"/>
  <c r="GU192" i="65"/>
  <c r="GU237" i="65"/>
  <c r="GU209" i="65"/>
  <c r="GU238" i="65"/>
  <c r="GU176" i="65"/>
  <c r="GU240" i="65"/>
  <c r="GU226" i="65"/>
  <c r="GU194" i="65"/>
  <c r="GU178" i="65"/>
  <c r="GU179" i="65"/>
  <c r="GU227" i="65"/>
  <c r="GU175" i="65"/>
  <c r="GU177" i="65"/>
  <c r="GU241" i="65"/>
  <c r="GU250" i="65"/>
  <c r="W103" i="64"/>
  <c r="W105" i="64"/>
  <c r="W107" i="64"/>
  <c r="W109" i="64"/>
  <c r="W104" i="64"/>
  <c r="W106" i="64"/>
  <c r="W108" i="64"/>
  <c r="GX248" i="65"/>
  <c r="GU248" i="65"/>
  <c r="GX206" i="65"/>
  <c r="GU206" i="65"/>
  <c r="GX174" i="65"/>
  <c r="GU174" i="65"/>
  <c r="GZ229" i="65"/>
  <c r="GW194" i="65"/>
  <c r="GW211" i="65"/>
  <c r="GW240" i="65"/>
  <c r="GW178" i="65"/>
  <c r="GZ213" i="65"/>
  <c r="GZ197" i="65"/>
  <c r="GZ181" i="65"/>
  <c r="GZ176" i="65"/>
  <c r="GZ208" i="65"/>
  <c r="GZ224" i="65"/>
  <c r="GW241" i="65"/>
  <c r="GW210" i="65"/>
  <c r="GZ192" i="65"/>
  <c r="GZ253" i="65"/>
  <c r="GZ238" i="65"/>
  <c r="GW251" i="65"/>
  <c r="GW227" i="65"/>
  <c r="GW179" i="65"/>
  <c r="GW195" i="65"/>
  <c r="GW226" i="65"/>
  <c r="GX212" i="65"/>
  <c r="GU212" i="65"/>
  <c r="GU253" i="65"/>
  <c r="GX253" i="65"/>
  <c r="GX229" i="65"/>
  <c r="GU229" i="65"/>
  <c r="GX197" i="65"/>
  <c r="GU197" i="65"/>
  <c r="GX181" i="65"/>
  <c r="GU181" i="65"/>
  <c r="GW190" i="65"/>
  <c r="GW174" i="65"/>
  <c r="GW222" i="65"/>
  <c r="GW253" i="65"/>
  <c r="GW180" i="65"/>
  <c r="GW229" i="65"/>
  <c r="GW212" i="65"/>
  <c r="GW206" i="65"/>
  <c r="GW248" i="65"/>
  <c r="GW196" i="65"/>
  <c r="GW228" i="65"/>
  <c r="GW213" i="65"/>
  <c r="GW181" i="65"/>
  <c r="GW236" i="65"/>
  <c r="GW197" i="65"/>
  <c r="GX236" i="65"/>
  <c r="GU236" i="65"/>
  <c r="GX222" i="65"/>
  <c r="GU222" i="65"/>
  <c r="GX190" i="65"/>
  <c r="GU190" i="65"/>
  <c r="GX252" i="65"/>
  <c r="GU252" i="65"/>
  <c r="GX228" i="65"/>
  <c r="GU228" i="65"/>
  <c r="GX196" i="65"/>
  <c r="GU196" i="65"/>
  <c r="GX213" i="65"/>
  <c r="GU213" i="65"/>
  <c r="GU210" i="65"/>
  <c r="GX180" i="65"/>
  <c r="GU180" i="65"/>
  <c r="GZ212" i="65"/>
  <c r="GW225" i="65"/>
  <c r="GZ252" i="65"/>
  <c r="GW249" i="65"/>
  <c r="GZ196" i="65"/>
  <c r="GW209" i="65"/>
  <c r="GW191" i="65"/>
  <c r="GZ180" i="65"/>
  <c r="GW223" i="65"/>
  <c r="GW238" i="65"/>
  <c r="GW207" i="65"/>
  <c r="GW239" i="65"/>
  <c r="GW224" i="65"/>
  <c r="GW237" i="65"/>
  <c r="GZ228" i="65"/>
  <c r="GW176" i="65"/>
  <c r="GW208" i="65"/>
  <c r="GW175" i="65"/>
  <c r="GW193" i="65"/>
  <c r="GW192" i="65"/>
  <c r="GW177" i="65"/>
  <c r="HA348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GZ250" i="65" l="1"/>
  <c r="GW250" i="65"/>
  <c r="GX255" i="65"/>
  <c r="GX271" i="65"/>
  <c r="GX287" i="65"/>
  <c r="GX303" i="65"/>
  <c r="GX319" i="65"/>
  <c r="GX331" i="65"/>
  <c r="GX330" i="65"/>
  <c r="GX273" i="65"/>
  <c r="GX305" i="65"/>
  <c r="GX329" i="65"/>
  <c r="GX341" i="65"/>
  <c r="GX256" i="65"/>
  <c r="HA260" i="65"/>
  <c r="GX288" i="65"/>
  <c r="HA292" i="65"/>
  <c r="GX304" i="65"/>
  <c r="GX320" i="65"/>
  <c r="HA344" i="65"/>
  <c r="HA256" i="65"/>
  <c r="HA272" i="65"/>
  <c r="HA288" i="65"/>
  <c r="HA304" i="65"/>
  <c r="HA320" i="65"/>
  <c r="GX332" i="65"/>
  <c r="GX259" i="65"/>
  <c r="GX275" i="65"/>
  <c r="GX291" i="65"/>
  <c r="GX258" i="65"/>
  <c r="GX274" i="65"/>
  <c r="GX306" i="65"/>
  <c r="HA330" i="65"/>
  <c r="HA277" i="65"/>
  <c r="HA309" i="65"/>
  <c r="GX333" i="65"/>
  <c r="U106" i="64"/>
  <c r="U108" i="64"/>
  <c r="U104" i="64"/>
  <c r="U109" i="64"/>
  <c r="U105" i="64"/>
  <c r="U103" i="64"/>
  <c r="U107" i="64"/>
  <c r="GW252" i="65"/>
  <c r="V104" i="64"/>
  <c r="V108" i="64"/>
  <c r="V106" i="64"/>
  <c r="V107" i="64"/>
  <c r="V103" i="64"/>
  <c r="V109" i="64"/>
  <c r="V105" i="64"/>
  <c r="GX286" i="65"/>
  <c r="GX308" i="65"/>
  <c r="GX328" i="65"/>
  <c r="GX254" i="65"/>
  <c r="GX270" i="65"/>
  <c r="GX293" i="65"/>
  <c r="GX318" i="65"/>
  <c r="GX309" i="65"/>
  <c r="GX340" i="65"/>
  <c r="GX261" i="65"/>
  <c r="GX292" i="65"/>
  <c r="GX302" i="65"/>
  <c r="GX276" i="65"/>
  <c r="GX277" i="65"/>
  <c r="GX260" i="65"/>
  <c r="HA293" i="65"/>
  <c r="GX307" i="65"/>
  <c r="HA342" i="65"/>
  <c r="HA261" i="65"/>
  <c r="GX290" i="65"/>
  <c r="GX344" i="65"/>
  <c r="GX272" i="65"/>
  <c r="HA308" i="65"/>
  <c r="HA276" i="65"/>
  <c r="GX257" i="65"/>
  <c r="GX289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GU321" i="65" l="1"/>
  <c r="GU254" i="65"/>
  <c r="GU307" i="65"/>
  <c r="GU306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GU291" i="65"/>
  <c r="GU309" i="65"/>
  <c r="GU345" i="65"/>
  <c r="GU302" i="65"/>
  <c r="GU332" i="65"/>
  <c r="GU290" i="65"/>
  <c r="GU340" i="65"/>
  <c r="GX343" i="65"/>
  <c r="GU259" i="65"/>
  <c r="GX342" i="65"/>
  <c r="GU261" i="65"/>
  <c r="GU318" i="65"/>
  <c r="GU322" i="65"/>
  <c r="GU277" i="65"/>
  <c r="GU276" i="65"/>
  <c r="GU270" i="65"/>
  <c r="GU293" i="65"/>
  <c r="GU286" i="65"/>
  <c r="GU275" i="65"/>
  <c r="GU333" i="65"/>
  <c r="GU260" i="65"/>
  <c r="GU258" i="65"/>
  <c r="GU292" i="65"/>
  <c r="GU289" i="65"/>
  <c r="GU341" i="65"/>
  <c r="GU328" i="65"/>
  <c r="GU274" i="65"/>
  <c r="GU271" i="65"/>
  <c r="GU255" i="65"/>
  <c r="GU273" i="65"/>
  <c r="GU343" i="65"/>
  <c r="GU272" i="65"/>
  <c r="GU330" i="65"/>
  <c r="GU344" i="65"/>
  <c r="GU331" i="65"/>
  <c r="GU287" i="65"/>
  <c r="GU288" i="65"/>
  <c r="GU257" i="65"/>
  <c r="GU308" i="65"/>
  <c r="GU320" i="65"/>
  <c r="GU256" i="65"/>
  <c r="GU303" i="65"/>
  <c r="GU319" i="65"/>
  <c r="GU305" i="65"/>
  <c r="GU304" i="65"/>
  <c r="GU342" i="65"/>
  <c r="GU329" i="65"/>
  <c r="GX321" i="65"/>
  <c r="HA321" i="65"/>
  <c r="GX322" i="65"/>
  <c r="HA322" i="65"/>
  <c r="GX345" i="65"/>
  <c r="HA345" i="65"/>
  <c r="GW276" i="65"/>
  <c r="GW340" i="65"/>
  <c r="GW254" i="65"/>
  <c r="GW292" i="65"/>
  <c r="GW293" i="65"/>
  <c r="GW277" i="65"/>
  <c r="GW328" i="65"/>
  <c r="GW261" i="65"/>
  <c r="GW302" i="65"/>
  <c r="GW308" i="65"/>
  <c r="GW318" i="65"/>
  <c r="GW260" i="65"/>
  <c r="GW270" i="65"/>
  <c r="GW309" i="65"/>
  <c r="GW286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GZ276" i="65" l="1"/>
  <c r="GW304" i="65"/>
  <c r="GW331" i="65"/>
  <c r="GW341" i="65"/>
  <c r="GW305" i="65"/>
  <c r="GW256" i="65"/>
  <c r="GW288" i="65"/>
  <c r="GZ308" i="65"/>
  <c r="GW303" i="65"/>
  <c r="GW271" i="65"/>
  <c r="GW330" i="65"/>
  <c r="GW257" i="65"/>
  <c r="GZ260" i="65"/>
  <c r="GZ292" i="65"/>
  <c r="GW320" i="65"/>
  <c r="GZ344" i="65"/>
  <c r="GW319" i="65"/>
  <c r="GW255" i="65"/>
  <c r="GW272" i="65"/>
  <c r="GW329" i="65"/>
  <c r="GW287" i="65"/>
  <c r="GW273" i="65"/>
  <c r="GW289" i="65"/>
  <c r="GZ277" i="65"/>
  <c r="GZ309" i="65"/>
  <c r="GZ320" i="65"/>
  <c r="GW306" i="65"/>
  <c r="GW332" i="65"/>
  <c r="GZ256" i="65"/>
  <c r="GZ288" i="65"/>
  <c r="GW290" i="65"/>
  <c r="GW258" i="65"/>
  <c r="GW344" i="65"/>
  <c r="GZ342" i="65"/>
  <c r="GZ261" i="65"/>
  <c r="GZ293" i="65"/>
  <c r="GZ304" i="65"/>
  <c r="GW275" i="65"/>
  <c r="GZ272" i="65"/>
  <c r="GW291" i="65"/>
  <c r="GW274" i="65"/>
  <c r="GZ330" i="65"/>
  <c r="GW333" i="65"/>
  <c r="GW259" i="65"/>
  <c r="GW307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W112" i="64"/>
  <c r="W110" i="64"/>
  <c r="W113" i="64"/>
  <c r="W111" i="64"/>
  <c r="GW321" i="65"/>
  <c r="GZ321" i="65"/>
  <c r="GW343" i="65"/>
  <c r="GW342" i="65"/>
  <c r="GW322" i="65"/>
  <c r="GZ322" i="65"/>
  <c r="GW345" i="65"/>
  <c r="GZ345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AB110" i="64" l="1"/>
  <c r="AB112" i="64"/>
  <c r="AC110" i="64"/>
  <c r="AC112" i="64"/>
  <c r="AA110" i="64"/>
  <c r="AA112" i="64"/>
  <c r="AB113" i="64"/>
  <c r="AA113" i="64"/>
  <c r="AB111" i="64"/>
  <c r="AA111" i="64"/>
  <c r="AC113" i="64"/>
  <c r="AC111" i="64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GX263" i="65"/>
  <c r="GX279" i="65"/>
  <c r="GX295" i="65"/>
  <c r="GX311" i="65"/>
  <c r="GX335" i="65"/>
  <c r="GX347" i="65"/>
  <c r="HA326" i="65"/>
  <c r="HA350" i="65"/>
  <c r="GX265" i="65"/>
  <c r="GX281" i="65"/>
  <c r="GX297" i="65"/>
  <c r="GX313" i="65"/>
  <c r="GX325" i="65"/>
  <c r="GX337" i="65"/>
  <c r="GX264" i="65"/>
  <c r="HA268" i="65"/>
  <c r="GX280" i="65"/>
  <c r="HA284" i="65"/>
  <c r="GX296" i="65"/>
  <c r="HA300" i="65"/>
  <c r="GX312" i="65"/>
  <c r="HA316" i="65"/>
  <c r="GX324" i="65"/>
  <c r="GX336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AB130" i="64" l="1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GW296" i="65"/>
  <c r="GW295" i="65"/>
  <c r="GZ350" i="65"/>
  <c r="GW280" i="65"/>
  <c r="GW311" i="65"/>
  <c r="GZ284" i="65"/>
  <c r="GW325" i="65"/>
  <c r="GZ300" i="65"/>
  <c r="GW265" i="65"/>
  <c r="GW347" i="65"/>
  <c r="GW263" i="65"/>
  <c r="GW297" i="65"/>
  <c r="GW312" i="65"/>
  <c r="GW324" i="65"/>
  <c r="GZ268" i="65"/>
  <c r="GW313" i="65"/>
  <c r="GW281" i="65"/>
  <c r="GW264" i="65"/>
  <c r="GW336" i="65"/>
  <c r="GZ316" i="65"/>
  <c r="GW335" i="65"/>
  <c r="GW337" i="65"/>
  <c r="GW279" i="65"/>
  <c r="GZ326" i="65"/>
  <c r="HA264" i="65"/>
  <c r="HA280" i="65"/>
  <c r="HA296" i="65"/>
  <c r="HA312" i="65"/>
  <c r="HA336" i="65"/>
  <c r="GX348" i="65"/>
  <c r="GX267" i="65"/>
  <c r="GX283" i="65"/>
  <c r="GX299" i="65"/>
  <c r="GX315" i="65"/>
  <c r="HA327" i="65"/>
  <c r="GX339" i="65"/>
  <c r="HA351" i="65"/>
  <c r="GX266" i="65"/>
  <c r="GX282" i="65"/>
  <c r="GX298" i="65"/>
  <c r="GX314" i="65"/>
  <c r="GX338" i="65"/>
  <c r="HA269" i="65"/>
  <c r="HA285" i="65"/>
  <c r="HA301" i="65"/>
  <c r="HA317" i="65"/>
  <c r="HA325" i="65"/>
  <c r="GX349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GZ296" i="65" l="1"/>
  <c r="GZ301" i="65"/>
  <c r="GZ336" i="65"/>
  <c r="GZ264" i="65"/>
  <c r="GW266" i="65"/>
  <c r="GZ327" i="65"/>
  <c r="GZ325" i="65"/>
  <c r="GW282" i="65"/>
  <c r="GW315" i="65"/>
  <c r="GZ312" i="65"/>
  <c r="GZ317" i="65"/>
  <c r="GW299" i="65"/>
  <c r="GW314" i="65"/>
  <c r="GZ280" i="65"/>
  <c r="GW349" i="65"/>
  <c r="GW338" i="65"/>
  <c r="GW298" i="65"/>
  <c r="GZ269" i="65"/>
  <c r="GW283" i="65"/>
  <c r="GW339" i="65"/>
  <c r="GZ285" i="65"/>
  <c r="GW267" i="65"/>
  <c r="GZ351" i="65"/>
  <c r="GU339" i="65"/>
  <c r="GU315" i="65"/>
  <c r="GU283" i="65"/>
  <c r="GU348" i="65"/>
  <c r="GU312" i="65"/>
  <c r="GU280" i="65"/>
  <c r="GU337" i="65"/>
  <c r="GU301" i="65"/>
  <c r="GX301" i="65"/>
  <c r="GX269" i="65"/>
  <c r="GU269" i="65"/>
  <c r="GU338" i="65"/>
  <c r="GX310" i="65"/>
  <c r="GU310" i="65"/>
  <c r="GX278" i="65"/>
  <c r="GU278" i="65"/>
  <c r="GW285" i="65"/>
  <c r="GW268" i="65"/>
  <c r="GW294" i="65"/>
  <c r="GW326" i="65"/>
  <c r="GW316" i="65"/>
  <c r="GW269" i="65"/>
  <c r="GW310" i="65"/>
  <c r="GW323" i="65"/>
  <c r="GW284" i="65"/>
  <c r="GW301" i="65"/>
  <c r="GW334" i="65"/>
  <c r="GW278" i="65"/>
  <c r="GW327" i="65"/>
  <c r="GW317" i="65"/>
  <c r="GW262" i="65"/>
  <c r="GW300" i="65"/>
  <c r="GW351" i="65"/>
  <c r="GW346" i="65"/>
  <c r="GU335" i="65"/>
  <c r="GU311" i="65"/>
  <c r="GU279" i="65"/>
  <c r="GU336" i="65"/>
  <c r="GU300" i="65"/>
  <c r="GX300" i="65"/>
  <c r="GX268" i="65"/>
  <c r="GU268" i="65"/>
  <c r="GU325" i="65"/>
  <c r="GU297" i="65"/>
  <c r="GU265" i="65"/>
  <c r="GU334" i="65"/>
  <c r="GX334" i="65"/>
  <c r="GU298" i="65"/>
  <c r="GU266" i="65"/>
  <c r="GX351" i="65"/>
  <c r="GU351" i="65"/>
  <c r="GX327" i="65"/>
  <c r="GU327" i="65"/>
  <c r="GU299" i="65"/>
  <c r="GU267" i="65"/>
  <c r="GU324" i="65"/>
  <c r="GU296" i="65"/>
  <c r="GU264" i="65"/>
  <c r="GU317" i="65"/>
  <c r="GX317" i="65"/>
  <c r="GX285" i="65"/>
  <c r="GU285" i="65"/>
  <c r="GX350" i="65"/>
  <c r="GU350" i="65"/>
  <c r="GU326" i="65"/>
  <c r="GX326" i="65"/>
  <c r="GX294" i="65"/>
  <c r="GU294" i="65"/>
  <c r="GX262" i="65"/>
  <c r="GU262" i="65"/>
  <c r="GU347" i="65"/>
  <c r="GX323" i="65"/>
  <c r="GU323" i="65"/>
  <c r="GU295" i="65"/>
  <c r="GU263" i="65"/>
  <c r="GX316" i="65"/>
  <c r="GU316" i="65"/>
  <c r="GX284" i="65"/>
  <c r="GU284" i="65"/>
  <c r="GU349" i="65"/>
  <c r="GU313" i="65"/>
  <c r="GU281" i="65"/>
  <c r="GX346" i="65"/>
  <c r="GU346" i="65"/>
  <c r="GU314" i="65"/>
  <c r="GU282" i="65"/>
  <c r="GX407" i="65"/>
  <c r="GX352" i="65"/>
  <c r="GX390" i="65"/>
  <c r="GX406" i="65"/>
  <c r="GX368" i="65"/>
  <c r="GX426" i="65"/>
  <c r="GX438" i="65"/>
  <c r="GX374" i="65"/>
  <c r="GX384" i="65"/>
  <c r="GX359" i="65"/>
  <c r="GX391" i="65"/>
  <c r="GX358" i="65"/>
  <c r="GX375" i="65"/>
  <c r="GX400" i="65"/>
  <c r="GX416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GX356" i="65" l="1"/>
  <c r="GX372" i="65"/>
  <c r="GX404" i="65"/>
  <c r="HA359" i="65"/>
  <c r="HA391" i="65"/>
  <c r="HA370" i="65"/>
  <c r="HA386" i="65"/>
  <c r="HA402" i="65"/>
  <c r="GX357" i="65"/>
  <c r="GX389" i="65"/>
  <c r="HA428" i="65"/>
  <c r="GX431" i="65"/>
  <c r="HA418" i="65"/>
  <c r="GX430" i="65"/>
  <c r="U137" i="64"/>
  <c r="U145" i="64"/>
  <c r="U136" i="64"/>
  <c r="U141" i="64"/>
  <c r="U143" i="64"/>
  <c r="U139" i="64"/>
  <c r="U144" i="64"/>
  <c r="U146" i="64"/>
  <c r="U138" i="64"/>
  <c r="U142" i="64"/>
  <c r="U140" i="64"/>
  <c r="GZ348" i="65"/>
  <c r="GW348" i="65"/>
  <c r="GW350" i="65"/>
  <c r="V136" i="64"/>
  <c r="V139" i="64"/>
  <c r="V141" i="64"/>
  <c r="V143" i="64"/>
  <c r="V145" i="64"/>
  <c r="V137" i="64"/>
  <c r="V138" i="64"/>
  <c r="V142" i="64"/>
  <c r="V144" i="64"/>
  <c r="V140" i="64"/>
  <c r="V146" i="64"/>
  <c r="W136" i="64"/>
  <c r="W137" i="64"/>
  <c r="W143" i="64"/>
  <c r="W146" i="64"/>
  <c r="W141" i="64"/>
  <c r="W145" i="64"/>
  <c r="W144" i="64"/>
  <c r="W139" i="64"/>
  <c r="W142" i="64"/>
  <c r="W138" i="64"/>
  <c r="W140" i="64"/>
  <c r="HA440" i="65"/>
  <c r="HA354" i="65"/>
  <c r="GX405" i="65"/>
  <c r="GX388" i="65"/>
  <c r="HA375" i="65"/>
  <c r="GX373" i="65"/>
  <c r="HA407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GU373" i="65"/>
  <c r="GU405" i="65"/>
  <c r="GU368" i="65"/>
  <c r="GU404" i="65"/>
  <c r="GU356" i="65"/>
  <c r="GX439" i="65"/>
  <c r="GU439" i="65"/>
  <c r="GU407" i="65"/>
  <c r="HA358" i="65"/>
  <c r="GU358" i="65"/>
  <c r="GX428" i="65"/>
  <c r="GU428" i="65"/>
  <c r="GX401" i="65"/>
  <c r="GU401" i="65"/>
  <c r="GU384" i="65"/>
  <c r="HA406" i="65"/>
  <c r="GU406" i="65"/>
  <c r="GX429" i="65"/>
  <c r="GU429" i="65"/>
  <c r="GU352" i="65"/>
  <c r="GU357" i="65"/>
  <c r="GX418" i="65"/>
  <c r="GU418" i="65"/>
  <c r="GX403" i="65"/>
  <c r="GU403" i="65"/>
  <c r="GX355" i="65"/>
  <c r="GU355" i="65"/>
  <c r="GU375" i="65"/>
  <c r="GX417" i="65"/>
  <c r="GU417" i="65"/>
  <c r="GU438" i="65"/>
  <c r="GU359" i="65"/>
  <c r="GU431" i="65"/>
  <c r="GX387" i="65"/>
  <c r="GU387" i="65"/>
  <c r="GX371" i="65"/>
  <c r="GU371" i="65"/>
  <c r="GU430" i="65"/>
  <c r="GU372" i="65"/>
  <c r="GU426" i="65"/>
  <c r="GX370" i="65"/>
  <c r="GU370" i="65"/>
  <c r="HA390" i="65"/>
  <c r="GU390" i="65"/>
  <c r="GX354" i="65"/>
  <c r="GU354" i="65"/>
  <c r="GU400" i="65"/>
  <c r="GU388" i="65"/>
  <c r="GU391" i="65"/>
  <c r="GX402" i="65"/>
  <c r="GU402" i="65"/>
  <c r="GX386" i="65"/>
  <c r="GU386" i="65"/>
  <c r="GX427" i="65"/>
  <c r="GU427" i="65"/>
  <c r="GX353" i="65"/>
  <c r="GU353" i="65"/>
  <c r="GX369" i="65"/>
  <c r="GU369" i="65"/>
  <c r="GU389" i="65"/>
  <c r="GU440" i="65"/>
  <c r="GU416" i="65"/>
  <c r="GX385" i="65"/>
  <c r="GU385" i="65"/>
  <c r="HA374" i="65"/>
  <c r="GU374" i="65"/>
  <c r="GU420" i="65"/>
  <c r="GU419" i="65"/>
  <c r="GX420" i="65"/>
  <c r="HA420" i="65"/>
  <c r="GX440" i="65"/>
  <c r="GX419" i="65"/>
  <c r="HA419" i="65"/>
  <c r="GW359" i="65"/>
  <c r="GW391" i="65"/>
  <c r="GW374" i="65"/>
  <c r="GW406" i="65"/>
  <c r="GW438" i="65"/>
  <c r="GW400" i="65"/>
  <c r="GW375" i="65"/>
  <c r="GW358" i="65"/>
  <c r="GW390" i="65"/>
  <c r="GW426" i="65"/>
  <c r="GW407" i="65"/>
  <c r="GW368" i="65"/>
  <c r="GW416" i="65"/>
  <c r="GW384" i="65"/>
  <c r="GW352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GW386" i="65" l="1"/>
  <c r="GW427" i="65"/>
  <c r="GZ358" i="65"/>
  <c r="GZ406" i="65"/>
  <c r="GW353" i="65"/>
  <c r="GW355" i="65"/>
  <c r="GW385" i="65"/>
  <c r="GW403" i="65"/>
  <c r="GZ374" i="65"/>
  <c r="GW418" i="65"/>
  <c r="GW401" i="65"/>
  <c r="GW369" i="65"/>
  <c r="GW354" i="65"/>
  <c r="GW439" i="65"/>
  <c r="GZ390" i="65"/>
  <c r="GW417" i="65"/>
  <c r="GW387" i="65"/>
  <c r="GW428" i="65"/>
  <c r="GW429" i="65"/>
  <c r="GW371" i="65"/>
  <c r="GW402" i="65"/>
  <c r="GW370" i="65"/>
  <c r="GW357" i="65"/>
  <c r="GW373" i="65"/>
  <c r="GZ359" i="65"/>
  <c r="GZ391" i="65"/>
  <c r="GW356" i="65"/>
  <c r="GZ375" i="65"/>
  <c r="GZ370" i="65"/>
  <c r="GW431" i="65"/>
  <c r="GW389" i="65"/>
  <c r="GZ428" i="65"/>
  <c r="GW372" i="65"/>
  <c r="GZ407" i="65"/>
  <c r="GZ402" i="65"/>
  <c r="GZ440" i="65"/>
  <c r="GZ386" i="65"/>
  <c r="GW405" i="65"/>
  <c r="GW430" i="65"/>
  <c r="GZ418" i="65"/>
  <c r="GW404" i="65"/>
  <c r="GZ354" i="65"/>
  <c r="GW388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W151" i="64"/>
  <c r="W156" i="64"/>
  <c r="W148" i="64"/>
  <c r="W153" i="64"/>
  <c r="W155" i="64"/>
  <c r="W154" i="64"/>
  <c r="W147" i="64"/>
  <c r="W152" i="64"/>
  <c r="W157" i="64"/>
  <c r="W149" i="64"/>
  <c r="W150" i="64"/>
  <c r="GW440" i="65"/>
  <c r="GW420" i="65"/>
  <c r="GZ420" i="65"/>
  <c r="GW419" i="65"/>
  <c r="GZ419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AA147" i="64" l="1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GX364" i="65" l="1"/>
  <c r="GX380" i="65"/>
  <c r="GX396" i="65"/>
  <c r="GX412" i="65"/>
  <c r="HA367" i="65"/>
  <c r="HA383" i="65"/>
  <c r="HA399" i="65"/>
  <c r="HA415" i="65"/>
  <c r="HA362" i="65"/>
  <c r="HA378" i="65"/>
  <c r="HA394" i="65"/>
  <c r="HA410" i="65"/>
  <c r="GX365" i="65"/>
  <c r="GX381" i="65"/>
  <c r="GX397" i="65"/>
  <c r="GX413" i="65"/>
  <c r="GX436" i="65"/>
  <c r="HA423" i="65"/>
  <c r="HA434" i="65"/>
  <c r="HA425" i="65"/>
  <c r="GX437" i="65"/>
  <c r="GX363" i="65"/>
  <c r="GX379" i="65"/>
  <c r="GX395" i="65"/>
  <c r="GX411" i="65"/>
  <c r="GX362" i="65"/>
  <c r="HA366" i="65"/>
  <c r="GX378" i="65"/>
  <c r="HA382" i="65"/>
  <c r="GX394" i="65"/>
  <c r="HA398" i="65"/>
  <c r="GX410" i="65"/>
  <c r="HA414" i="65"/>
  <c r="GX361" i="65"/>
  <c r="GX377" i="65"/>
  <c r="GX393" i="65"/>
  <c r="GX409" i="65"/>
  <c r="GX423" i="65"/>
  <c r="GX435" i="65"/>
  <c r="GX422" i="65"/>
  <c r="GX434" i="65"/>
  <c r="GX433" i="65"/>
  <c r="HA424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GU435" i="65" l="1"/>
  <c r="GU436" i="65"/>
  <c r="GX421" i="65"/>
  <c r="GU421" i="65"/>
  <c r="GX415" i="65"/>
  <c r="GU415" i="65"/>
  <c r="GX383" i="65"/>
  <c r="GU383" i="65"/>
  <c r="GU412" i="65"/>
  <c r="GU380" i="65"/>
  <c r="GU413" i="65"/>
  <c r="GU381" i="65"/>
  <c r="GX414" i="65"/>
  <c r="GU414" i="65"/>
  <c r="GX382" i="65"/>
  <c r="GU382" i="65"/>
  <c r="GW398" i="65"/>
  <c r="GW367" i="65"/>
  <c r="GW383" i="65"/>
  <c r="GW408" i="65"/>
  <c r="GW421" i="65"/>
  <c r="GW432" i="65"/>
  <c r="GW424" i="65"/>
  <c r="GW376" i="65"/>
  <c r="GW392" i="65"/>
  <c r="GW414" i="65"/>
  <c r="GW366" i="65"/>
  <c r="GW360" i="65"/>
  <c r="GW399" i="65"/>
  <c r="GW382" i="65"/>
  <c r="GW415" i="65"/>
  <c r="GW425" i="65"/>
  <c r="GU423" i="65"/>
  <c r="GX432" i="65"/>
  <c r="GU432" i="65"/>
  <c r="GU437" i="65"/>
  <c r="GU411" i="65"/>
  <c r="GU379" i="65"/>
  <c r="GX408" i="65"/>
  <c r="GU408" i="65"/>
  <c r="GX376" i="65"/>
  <c r="GU376" i="65"/>
  <c r="GU409" i="65"/>
  <c r="GU377" i="65"/>
  <c r="GU410" i="65"/>
  <c r="GU378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GW362" i="65"/>
  <c r="GW394" i="65"/>
  <c r="GZ414" i="65"/>
  <c r="GW434" i="65"/>
  <c r="GZ366" i="65"/>
  <c r="GW393" i="65"/>
  <c r="GZ382" i="65"/>
  <c r="GW363" i="65"/>
  <c r="GW410" i="65"/>
  <c r="GZ424" i="65"/>
  <c r="GW361" i="65"/>
  <c r="GW395" i="65"/>
  <c r="GW377" i="65"/>
  <c r="GW433" i="65"/>
  <c r="GW379" i="65"/>
  <c r="GW422" i="65"/>
  <c r="GZ398" i="65"/>
  <c r="GW423" i="65"/>
  <c r="GW409" i="65"/>
  <c r="GW435" i="65"/>
  <c r="GW411" i="65"/>
  <c r="GW378" i="65"/>
  <c r="GW412" i="65"/>
  <c r="GZ362" i="65"/>
  <c r="GZ415" i="65"/>
  <c r="GZ383" i="65"/>
  <c r="GW381" i="65"/>
  <c r="GZ425" i="65"/>
  <c r="GW397" i="65"/>
  <c r="GW413" i="65"/>
  <c r="GZ399" i="65"/>
  <c r="GW380" i="65"/>
  <c r="GW437" i="65"/>
  <c r="GW365" i="65"/>
  <c r="GW436" i="65"/>
  <c r="GZ394" i="65"/>
  <c r="GW396" i="65"/>
  <c r="GW364" i="65"/>
  <c r="GZ378" i="65"/>
  <c r="GZ367" i="65"/>
  <c r="GZ423" i="65"/>
  <c r="GZ410" i="65"/>
  <c r="GZ434" i="65"/>
  <c r="GU424" i="65"/>
  <c r="GX424" i="65"/>
  <c r="GU433" i="65"/>
  <c r="GU434" i="65"/>
  <c r="GX399" i="65"/>
  <c r="GU399" i="65"/>
  <c r="GU367" i="65"/>
  <c r="GX367" i="65"/>
  <c r="GU396" i="65"/>
  <c r="GU364" i="65"/>
  <c r="GU397" i="65"/>
  <c r="GU365" i="65"/>
  <c r="GX398" i="65"/>
  <c r="GU398" i="65"/>
  <c r="GX366" i="65"/>
  <c r="GU366" i="65"/>
  <c r="GX425" i="65"/>
  <c r="GU425" i="65"/>
  <c r="GU422" i="65"/>
  <c r="GU395" i="65"/>
  <c r="GU363" i="65"/>
  <c r="GX392" i="65"/>
  <c r="GU392" i="65"/>
  <c r="GX360" i="65"/>
  <c r="GU360" i="65"/>
  <c r="GU393" i="65"/>
  <c r="GU361" i="65"/>
  <c r="GU394" i="65"/>
  <c r="GU362" i="65"/>
  <c r="G149" i="64"/>
  <c r="J149" i="64" s="1"/>
  <c r="G145" i="64"/>
  <c r="J145" i="64" s="1"/>
  <c r="G148" i="64"/>
  <c r="J148" i="64" s="1"/>
  <c r="G146" i="64"/>
  <c r="J146" i="64" s="1"/>
  <c r="G144" i="64"/>
  <c r="J144" i="64" s="1"/>
  <c r="G143" i="64"/>
  <c r="J143" i="64" s="1"/>
  <c r="I149" i="64" l="1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AC173" i="64" l="1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I152" i="64" l="1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E165" i="64"/>
  <c r="E167" i="64"/>
  <c r="E168" i="64"/>
  <c r="E163" i="64"/>
  <c r="E164" i="64"/>
  <c r="E166" i="64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DD203" i="67" l="1"/>
  <c r="DB203" i="67"/>
  <c r="DK203" i="67" s="1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CY203" i="67" l="1"/>
  <c r="CV203" i="67"/>
  <c r="U202" i="64"/>
  <c r="U203" i="64"/>
  <c r="U204" i="64"/>
  <c r="U205" i="64"/>
  <c r="U206" i="64"/>
  <c r="U207" i="64"/>
  <c r="U211" i="64"/>
  <c r="U208" i="64"/>
  <c r="U209" i="64"/>
  <c r="U210" i="64"/>
  <c r="U212" i="64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CZ203" i="67" l="1"/>
  <c r="CX203" i="67"/>
  <c r="CW203" i="67"/>
  <c r="DI203" i="67" s="1"/>
  <c r="DA203" i="67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DJ203" i="67" l="1"/>
  <c r="DM203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DP203" i="67" l="1"/>
  <c r="DO203" i="67"/>
  <c r="DR203" i="67"/>
  <c r="DN203" i="67"/>
  <c r="DQ203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</calcChain>
</file>

<file path=xl/sharedStrings.xml><?xml version="1.0" encoding="utf-8"?>
<sst xmlns="http://schemas.openxmlformats.org/spreadsheetml/2006/main" count="14522" uniqueCount="1250">
  <si>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</si>
  <si>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</si>
  <si>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</si>
  <si>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</si>
  <si>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</si>
  <si>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</si>
  <si>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</si>
  <si>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</si>
  <si>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</si>
  <si>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</si>
  <si>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</si>
  <si>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</si>
  <si>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</si>
  <si>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</si>
  <si>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</si>
  <si>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</si>
  <si>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</si>
  <si>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</si>
  <si>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</si>
  <si>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</si>
  <si>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</si>
  <si>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</si>
  <si>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</si>
  <si>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</si>
  <si>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</si>
  <si>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</si>
  <si>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</si>
  <si>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</si>
  <si>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</si>
  <si>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</si>
  <si>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</si>
  <si>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</si>
  <si>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</si>
  <si>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</si>
  <si>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</si>
  <si>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</si>
  <si>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</si>
  <si>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</si>
  <si>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</si>
  <si>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</si>
  <si>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</si>
  <si>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</si>
  <si>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</si>
  <si>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</si>
  <si>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</si>
  <si>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</si>
  <si>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</si>
  <si>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</si>
  <si>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</si>
  <si>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</si>
  <si>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</si>
  <si>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</si>
  <si>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</si>
  <si>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</si>
  <si>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</si>
  <si>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</si>
  <si>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</si>
  <si>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</si>
  <si>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</si>
  <si>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</si>
  <si>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</si>
  <si>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</si>
  <si>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</si>
  <si>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</si>
  <si>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</si>
  <si>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</si>
  <si>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</si>
  <si>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</si>
  <si>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</si>
  <si>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</si>
  <si>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</si>
  <si>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</si>
  <si>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</si>
  <si>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</si>
  <si>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</si>
  <si>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</si>
  <si>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</si>
  <si>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</si>
  <si>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</si>
  <si>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</si>
  <si>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</si>
  <si>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</si>
  <si>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</si>
  <si>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</si>
  <si>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</si>
  <si>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</si>
  <si>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</si>
  <si>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</si>
  <si>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</si>
  <si>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</si>
  <si>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</si>
  <si>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</si>
  <si>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</si>
  <si>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</si>
  <si>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</si>
  <si>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</si>
  <si>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</si>
  <si>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</si>
  <si>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</si>
  <si>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石灵明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</si>
  <si>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</si>
  <si>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</si>
  <si>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</si>
  <si>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</si>
  <si>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</si>
  <si>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</si>
  <si>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</si>
  <si>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</si>
  <si>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</si>
  <si>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</si>
  <si>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</si>
  <si>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</si>
  <si>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</si>
  <si>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总体</t>
    <phoneticPr fontId="2" type="noConversion"/>
  </si>
  <si>
    <t>权重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</si>
  <si>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</si>
  <si>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</si>
  <si>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</si>
  <si>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</si>
  <si>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ID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</si>
  <si>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</si>
  <si>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</si>
  <si>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</si>
  <si>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</si>
  <si>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</si>
  <si>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</si>
  <si>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</si>
  <si>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</si>
  <si>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</si>
  <si>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</si>
  <si>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</si>
  <si>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</si>
  <si>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</si>
  <si>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</si>
  <si>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</si>
  <si>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</si>
  <si>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</si>
  <si>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</si>
  <si>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</si>
  <si>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</si>
  <si>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</si>
  <si>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</si>
  <si>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</si>
  <si>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</si>
  <si>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</si>
  <si>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</si>
  <si>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</si>
  <si>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</si>
  <si>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</si>
  <si>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</si>
  <si>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</si>
  <si>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</si>
  <si>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</si>
  <si>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</si>
  <si>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</si>
  <si>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</si>
  <si>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</si>
  <si>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</si>
  <si>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</si>
  <si>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</si>
  <si>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</si>
  <si>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</si>
  <si>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</si>
  <si>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</si>
  <si>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</si>
  <si>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</si>
  <si>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</si>
  <si>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</si>
  <si>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</si>
  <si>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</si>
  <si>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</si>
  <si>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</si>
  <si>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</si>
  <si>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</si>
  <si>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</si>
  <si>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</si>
  <si>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</si>
  <si>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</si>
  <si>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</si>
  <si>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</si>
  <si>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</si>
  <si>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</si>
  <si>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</si>
  <si>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</si>
  <si>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</si>
  <si>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</si>
  <si>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</si>
  <si>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</si>
  <si>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</si>
  <si>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</si>
  <si>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</si>
  <si>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</si>
  <si>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</si>
  <si>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</si>
  <si>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</si>
  <si>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</si>
  <si>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</si>
  <si>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</si>
  <si>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</si>
  <si>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</si>
  <si>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</si>
  <si>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</si>
  <si>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</si>
  <si>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</si>
  <si>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</si>
  <si>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橙</t>
    <phoneticPr fontId="2" type="noConversion"/>
  </si>
  <si>
    <t>位置3</t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</si>
  <si>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</si>
  <si>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</si>
  <si>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</si>
  <si>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</si>
  <si>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</si>
  <si>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</si>
  <si>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</si>
  <si>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</si>
  <si>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</si>
  <si>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</si>
  <si>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价值</t>
    <phoneticPr fontId="2" type="noConversion"/>
  </si>
  <si>
    <t>先攻</t>
    <phoneticPr fontId="2" type="noConversion"/>
  </si>
  <si>
    <t>先攻</t>
    <phoneticPr fontId="2" type="noConversion"/>
  </si>
  <si>
    <t>#note</t>
    <phoneticPr fontId="2" type="noConversion"/>
  </si>
  <si>
    <t>HelpCol</t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</si>
  <si>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</si>
  <si>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</si>
  <si>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</si>
  <si>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</si>
  <si>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</si>
  <si>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</si>
  <si>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</si>
  <si>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</si>
  <si>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</si>
  <si>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</si>
  <si>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</si>
  <si>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</si>
  <si>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</si>
  <si>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</si>
  <si>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</si>
  <si>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</si>
  <si>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</si>
  <si>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</si>
  <si>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</si>
  <si>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</si>
  <si>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</si>
  <si>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</si>
  <si>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</si>
  <si>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</si>
  <si>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</si>
  <si>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</si>
  <si>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</si>
  <si>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</si>
  <si>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头盔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</si>
  <si>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</si>
  <si>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</si>
  <si>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</si>
  <si>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</si>
  <si>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Loc</t>
    <phoneticPr fontId="2" type="noConversion"/>
  </si>
  <si>
    <t>Pos</t>
    <phoneticPr fontId="2" type="noConversion"/>
  </si>
  <si>
    <t>紫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</si>
  <si>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</si>
  <si>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</si>
  <si>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</si>
  <si>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</si>
  <si>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</si>
  <si>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</si>
  <si>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</si>
  <si>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</si>
  <si>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</si>
  <si>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</si>
  <si>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</si>
  <si>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</si>
  <si>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</si>
  <si>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</si>
  <si>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</si>
  <si>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</si>
  <si>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</si>
  <si>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</si>
  <si>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</si>
  <si>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</si>
  <si>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</si>
  <si>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</si>
  <si>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</si>
  <si>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</si>
  <si>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</si>
  <si>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</si>
  <si>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</si>
  <si>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</si>
  <si>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</si>
  <si>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</si>
  <si>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</si>
  <si>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</si>
  <si>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</si>
  <si>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</si>
  <si>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</si>
  <si>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</si>
  <si>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</si>
  <si>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</si>
  <si>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</si>
  <si>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</si>
  <si>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</si>
  <si>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</si>
  <si>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</si>
  <si>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</si>
  <si>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AtkExt</t>
    <phoneticPr fontId="2" type="noConversion"/>
  </si>
  <si>
    <t>套装名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</si>
  <si>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</si>
  <si>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</si>
  <si>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</si>
  <si>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</si>
  <si>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守护灵20级套装</t>
  </si>
  <si>
    <t>守护灵40级套装1</t>
  </si>
  <si>
    <t>守护灵40级套装2</t>
  </si>
  <si>
    <t>Suit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</si>
  <si>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</si>
  <si>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</si>
  <si>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</si>
  <si>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</si>
  <si>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</si>
  <si>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</si>
  <si>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</si>
  <si>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</si>
  <si>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</si>
  <si>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</si>
  <si>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</si>
  <si>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</si>
  <si>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</si>
  <si>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</si>
  <si>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</si>
  <si>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</si>
  <si>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</si>
  <si>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</si>
  <si>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</si>
  <si>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</si>
  <si>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</si>
  <si>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</si>
  <si>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</si>
  <si>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</si>
  <si>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</si>
  <si>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</si>
  <si>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</si>
  <si>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</si>
  <si>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</si>
  <si>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</si>
  <si>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</si>
  <si>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</si>
  <si>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</si>
  <si>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</si>
  <si>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</si>
  <si>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SubLoc</t>
    <phoneticPr fontId="2" type="noConversion"/>
  </si>
  <si>
    <t>Gs</t>
    <phoneticPr fontId="2" type="noConversion"/>
  </si>
  <si>
    <t>暴击</t>
    <phoneticPr fontId="2" type="noConversion"/>
  </si>
  <si>
    <t>格挡</t>
  </si>
  <si>
    <t>穿透</t>
  </si>
  <si>
    <t>爆伤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</si>
  <si>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</si>
  <si>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</si>
  <si>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</si>
  <si>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</si>
  <si>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</si>
  <si>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</si>
  <si>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</si>
  <si>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</si>
  <si>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</si>
  <si>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</si>
  <si>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</si>
  <si>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强化</t>
    <phoneticPr fontId="2" type="noConversion"/>
  </si>
  <si>
    <t>等级段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</si>
  <si>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</si>
  <si>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</si>
  <si>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</si>
  <si>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</si>
  <si>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</si>
  <si>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</si>
  <si>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</si>
  <si>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</t>
    <phoneticPr fontId="2" type="noConversion"/>
  </si>
  <si>
    <t>防御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</si>
  <si>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</si>
  <si>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</si>
  <si>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</si>
  <si>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</si>
  <si>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</si>
  <si>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</si>
  <si>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突破段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</si>
  <si>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</si>
  <si>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</si>
  <si>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</si>
  <si>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</si>
  <si>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</si>
  <si>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</si>
  <si>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</si>
  <si>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</si>
  <si>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</si>
  <si>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</si>
  <si>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</si>
  <si>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</si>
  <si>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</si>
  <si>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</si>
  <si>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</si>
  <si>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</si>
  <si>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</si>
  <si>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</si>
  <si>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</si>
  <si>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</si>
  <si>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</si>
  <si>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</si>
  <si>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</si>
  <si>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</si>
  <si>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</si>
  <si>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</si>
  <si>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</si>
  <si>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</si>
  <si>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</si>
  <si>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</si>
  <si>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</si>
  <si>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</si>
  <si>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</si>
  <si>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</si>
  <si>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</si>
  <si>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</si>
  <si>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</si>
  <si>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</si>
  <si>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</si>
  <si>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</si>
  <si>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</si>
  <si>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</si>
  <si>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</si>
  <si>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</si>
  <si>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</si>
  <si>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</si>
  <si>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标准免伤</t>
    <phoneticPr fontId="2" type="noConversion"/>
  </si>
  <si>
    <t>有效生命</t>
    <phoneticPr fontId="2" type="noConversion"/>
  </si>
  <si>
    <t>初始攻</t>
    <phoneticPr fontId="2" type="noConversion"/>
  </si>
  <si>
    <t>升级占比</t>
    <phoneticPr fontId="2" type="noConversion"/>
  </si>
  <si>
    <t>寄灵人属性投放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</si>
  <si>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</si>
  <si>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</si>
  <si>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</si>
  <si>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Prop[1].Id</t>
  </si>
  <si>
    <t>Prop[1].Val</t>
  </si>
  <si>
    <t>HP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</si>
  <si>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</si>
  <si>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</si>
  <si>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</si>
  <si>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</si>
  <si>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</si>
  <si>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</si>
  <si>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</si>
  <si>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</si>
  <si>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</si>
  <si>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</si>
  <si>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</si>
  <si>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</si>
  <si>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</si>
  <si>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</si>
  <si>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</si>
  <si>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</si>
  <si>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</si>
  <si>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</si>
  <si>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</si>
  <si>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</si>
  <si>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</si>
  <si>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</si>
  <si>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</si>
  <si>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</si>
  <si>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</si>
  <si>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</si>
  <si>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</si>
  <si>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</si>
  <si>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</si>
  <si>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</si>
  <si>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</si>
  <si>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</si>
  <si>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</si>
  <si>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</si>
  <si>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</si>
  <si>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</si>
  <si>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</si>
  <si>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</si>
  <si>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</si>
  <si>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</si>
  <si>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</si>
  <si>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</si>
  <si>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</si>
  <si>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</si>
  <si>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</si>
  <si>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</si>
  <si>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</si>
  <si>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</si>
  <si>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</si>
  <si>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</si>
  <si>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</si>
  <si>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</si>
  <si>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</si>
  <si>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</si>
  <si>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</si>
  <si>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</si>
  <si>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</si>
  <si>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</si>
  <si>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</si>
  <si>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</si>
  <si>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</si>
  <si>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</si>
  <si>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Qua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</si>
  <si>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</si>
  <si>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</si>
  <si>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</si>
  <si>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</si>
  <si>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</si>
  <si>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</si>
  <si>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</si>
  <si>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</si>
  <si>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</si>
  <si>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</si>
  <si>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</si>
  <si>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</si>
  <si>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</si>
  <si>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</si>
  <si>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</si>
  <si>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</si>
  <si>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</si>
  <si>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</si>
  <si>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</si>
  <si>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</si>
  <si>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</si>
  <si>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</si>
  <si>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</si>
  <si>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</si>
  <si>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</si>
  <si>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</si>
  <si>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</si>
  <si>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</si>
  <si>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魂火.防</t>
    <phoneticPr fontId="2" type="noConversion"/>
  </si>
  <si>
    <t>魂火.血</t>
    <phoneticPr fontId="2" type="noConversion"/>
  </si>
  <si>
    <t>卡牌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</si>
  <si>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</si>
  <si>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</si>
  <si>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</si>
  <si>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魂火占比</t>
    <phoneticPr fontId="2" type="noConversion"/>
  </si>
  <si>
    <t>品质</t>
    <phoneticPr fontId="2" type="noConversion"/>
  </si>
  <si>
    <t>品质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</si>
  <si>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</si>
  <si>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</si>
  <si>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</si>
  <si>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</si>
  <si>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</si>
  <si>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</si>
  <si>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</si>
  <si>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</si>
  <si>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</si>
  <si>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</si>
  <si>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</si>
  <si>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</si>
  <si>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</si>
  <si>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</si>
  <si>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</si>
  <si>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</si>
  <si>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</si>
  <si>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</si>
  <si>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</si>
  <si>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</si>
  <si>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</si>
  <si>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</si>
  <si>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</si>
  <si>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</si>
  <si>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</si>
  <si>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</si>
  <si>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</si>
  <si>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</si>
  <si>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</si>
  <si>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</si>
  <si>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</si>
  <si>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</si>
  <si>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</si>
  <si>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</si>
  <si>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</si>
  <si>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</si>
  <si>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</si>
  <si>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</si>
  <si>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</si>
  <si>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</si>
  <si>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</si>
  <si>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</si>
  <si>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</si>
  <si>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</si>
  <si>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</si>
  <si>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</si>
  <si>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</si>
  <si>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</si>
  <si>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</si>
  <si>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</si>
  <si>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</si>
  <si>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</si>
  <si>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</si>
  <si>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</si>
  <si>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</si>
  <si>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</si>
  <si>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</si>
  <si>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</si>
  <si>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</si>
  <si>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</si>
  <si>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</si>
  <si>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</si>
  <si>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</si>
  <si>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</si>
  <si>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</si>
  <si>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</si>
  <si>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</si>
  <si>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</si>
  <si>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</si>
  <si>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</si>
  <si>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</si>
  <si>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</si>
  <si>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</si>
  <si>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</si>
  <si>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</si>
  <si>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</si>
  <si>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</si>
  <si>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</si>
  <si>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</si>
  <si>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</si>
  <si>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</si>
  <si>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</si>
  <si>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</si>
  <si>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</si>
  <si>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</si>
  <si>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</si>
  <si>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</si>
  <si>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</si>
  <si>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</si>
  <si>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</si>
  <si>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</si>
  <si>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</si>
  <si>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</si>
  <si>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</si>
  <si>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</si>
  <si>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</si>
  <si>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</si>
  <si>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</si>
  <si>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</si>
  <si>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</si>
  <si>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</si>
  <si>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</si>
  <si>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</si>
  <si>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</si>
  <si>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</si>
  <si>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</si>
  <si>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</si>
  <si>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</si>
  <si>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</si>
  <si>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</si>
  <si>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</si>
  <si>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</si>
  <si>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</si>
  <si>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</si>
  <si>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</si>
  <si>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</si>
  <si>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</si>
  <si>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</si>
  <si>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</si>
  <si>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</si>
  <si>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</si>
  <si>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</si>
  <si>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</si>
  <si>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</si>
  <si>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</si>
  <si>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</si>
  <si>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</si>
  <si>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</si>
  <si>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境界.攻</t>
    <phoneticPr fontId="2" type="noConversion"/>
  </si>
  <si>
    <t>境界.防</t>
    <phoneticPr fontId="2" type="noConversion"/>
  </si>
  <si>
    <t>境界.血</t>
    <phoneticPr fontId="2" type="noConversion"/>
  </si>
  <si>
    <t>升星偏向.攻</t>
    <phoneticPr fontId="2" type="noConversion"/>
  </si>
  <si>
    <t>升星偏向.防</t>
    <phoneticPr fontId="2" type="noConversion"/>
  </si>
  <si>
    <t>升星偏向.血</t>
    <phoneticPr fontId="2" type="noConversion"/>
  </si>
  <si>
    <t>1星.攻</t>
    <phoneticPr fontId="2" type="noConversion"/>
  </si>
  <si>
    <t>1星.防</t>
    <phoneticPr fontId="2" type="noConversion"/>
  </si>
  <si>
    <t>1星.血</t>
    <phoneticPr fontId="2" type="noConversion"/>
  </si>
  <si>
    <t>本星.攻</t>
    <phoneticPr fontId="2" type="noConversion"/>
  </si>
  <si>
    <t>本星.防</t>
    <phoneticPr fontId="2" type="noConversion"/>
  </si>
  <si>
    <t>本星.血</t>
    <phoneticPr fontId="2" type="noConversion"/>
  </si>
  <si>
    <t>升星成长</t>
    <phoneticPr fontId="2" type="noConversion"/>
  </si>
  <si>
    <t>升星成长.攻</t>
    <phoneticPr fontId="2" type="noConversion"/>
  </si>
  <si>
    <t>升星成长.防</t>
    <phoneticPr fontId="2" type="noConversion"/>
  </si>
  <si>
    <t>升星成长.血</t>
    <phoneticPr fontId="2" type="noConversion"/>
  </si>
  <si>
    <t>升星成长.战力</t>
    <phoneticPr fontId="2" type="noConversion"/>
  </si>
  <si>
    <t>升星加成.攻</t>
    <phoneticPr fontId="2" type="noConversion"/>
  </si>
  <si>
    <t>升星加成.防</t>
    <phoneticPr fontId="2" type="noConversion"/>
  </si>
  <si>
    <t>升星加成.血</t>
    <phoneticPr fontId="2" type="noConversion"/>
  </si>
  <si>
    <t>升星加成.战力</t>
    <phoneticPr fontId="2" type="noConversion"/>
  </si>
  <si>
    <t>卡牌总战力</t>
    <phoneticPr fontId="2" type="noConversion"/>
  </si>
  <si>
    <t>境界.战力</t>
    <phoneticPr fontId="2" type="noConversion"/>
  </si>
  <si>
    <t>境界占比</t>
    <phoneticPr fontId="2" type="noConversion"/>
  </si>
  <si>
    <t>-</t>
    <phoneticPr fontId="2" type="noConversion"/>
  </si>
  <si>
    <t>base.攻击</t>
    <phoneticPr fontId="2" type="noConversion"/>
  </si>
  <si>
    <t>base.防御</t>
    <phoneticPr fontId="2" type="noConversion"/>
  </si>
  <si>
    <t>base.血量</t>
    <phoneticPr fontId="2" type="noConversion"/>
  </si>
  <si>
    <t>base.战力</t>
    <phoneticPr fontId="2" type="noConversion"/>
  </si>
  <si>
    <t>up.攻击</t>
    <phoneticPr fontId="2" type="noConversion"/>
  </si>
  <si>
    <t>up.防御</t>
    <phoneticPr fontId="2" type="noConversion"/>
  </si>
  <si>
    <t>up.血量</t>
    <phoneticPr fontId="2" type="noConversion"/>
  </si>
  <si>
    <t>up.战力</t>
    <phoneticPr fontId="2" type="noConversion"/>
  </si>
  <si>
    <t>战力</t>
    <phoneticPr fontId="2" type="noConversion"/>
  </si>
  <si>
    <t>战力</t>
    <phoneticPr fontId="2" type="noConversion"/>
  </si>
  <si>
    <t>DefFac</t>
    <phoneticPr fontId="2" type="noConversion"/>
  </si>
  <si>
    <t>卡牌战力</t>
    <phoneticPr fontId="2" type="noConversion"/>
  </si>
  <si>
    <t>装备战力</t>
    <phoneticPr fontId="2" type="noConversion"/>
  </si>
  <si>
    <t>专属武器战力</t>
    <phoneticPr fontId="2" type="noConversion"/>
  </si>
  <si>
    <t>装备战力统计</t>
    <phoneticPr fontId="2" type="noConversion"/>
  </si>
  <si>
    <t>装备总</t>
    <phoneticPr fontId="2" type="noConversion"/>
  </si>
  <si>
    <t>基础属性</t>
    <phoneticPr fontId="2" type="noConversion"/>
  </si>
  <si>
    <t>强化属性</t>
    <phoneticPr fontId="2" type="noConversion"/>
  </si>
  <si>
    <t>洗练属性</t>
    <phoneticPr fontId="2" type="noConversion"/>
  </si>
  <si>
    <t>套装属性</t>
    <phoneticPr fontId="2" type="noConversion"/>
  </si>
  <si>
    <t>Loc</t>
    <phoneticPr fontId="2" type="noConversion"/>
  </si>
  <si>
    <t>默认</t>
    <phoneticPr fontId="2" type="noConversion"/>
  </si>
  <si>
    <t>关羽</t>
    <phoneticPr fontId="2" type="noConversion"/>
  </si>
  <si>
    <t>许褚</t>
    <phoneticPr fontId="2" type="noConversion"/>
  </si>
  <si>
    <t>典韦</t>
    <phoneticPr fontId="2" type="noConversion"/>
  </si>
  <si>
    <t>唐流雨</t>
    <phoneticPr fontId="2" type="noConversion"/>
  </si>
  <si>
    <t>李轩辕</t>
    <phoneticPr fontId="2" type="noConversion"/>
  </si>
  <si>
    <t>项羽</t>
    <phoneticPr fontId="2" type="noConversion"/>
  </si>
  <si>
    <t>天使缇娜</t>
    <phoneticPr fontId="2" type="noConversion"/>
  </si>
  <si>
    <t>夏侯渊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</si>
  <si>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</si>
  <si>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</si>
  <si>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</si>
  <si>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夏侯惇</t>
    <phoneticPr fontId="2" type="noConversion"/>
  </si>
  <si>
    <t>塞伯罗斯</t>
    <phoneticPr fontId="2" type="noConversion"/>
  </si>
  <si>
    <t>石灵明</t>
    <phoneticPr fontId="2" type="noConversion"/>
  </si>
  <si>
    <t>于禁</t>
    <phoneticPr fontId="2" type="noConversion"/>
  </si>
  <si>
    <t>升级总.攻</t>
    <phoneticPr fontId="2" type="noConversion"/>
  </si>
  <si>
    <t>升级总.防</t>
    <phoneticPr fontId="2" type="noConversion"/>
  </si>
  <si>
    <t>升级总.血</t>
    <phoneticPr fontId="2" type="noConversion"/>
  </si>
  <si>
    <t>升级总.战力</t>
    <phoneticPr fontId="2" type="noConversion"/>
  </si>
  <si>
    <t>魂火总.攻</t>
    <phoneticPr fontId="2" type="noConversion"/>
  </si>
  <si>
    <t>魂火总.防</t>
    <phoneticPr fontId="2" type="noConversion"/>
  </si>
  <si>
    <t>魂火总.血</t>
    <phoneticPr fontId="2" type="noConversion"/>
  </si>
  <si>
    <t>魂火总.战力</t>
    <phoneticPr fontId="2" type="noConversion"/>
  </si>
  <si>
    <t>守护灵70级套装1</t>
    <phoneticPr fontId="2" type="noConversion"/>
  </si>
  <si>
    <t>守护灵90级套装2</t>
    <phoneticPr fontId="2" type="noConversion"/>
  </si>
  <si>
    <t>守护灵90级套装3</t>
    <phoneticPr fontId="2" type="noConversion"/>
  </si>
  <si>
    <t>守护灵110级套装1</t>
    <phoneticPr fontId="2" type="noConversion"/>
  </si>
  <si>
    <t>守护灵110级套装2</t>
    <phoneticPr fontId="2" type="noConversion"/>
  </si>
  <si>
    <t>寄灵人70级套装1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</si>
  <si>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</si>
  <si>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</si>
  <si>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</si>
  <si>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</si>
  <si>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</si>
  <si>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</si>
  <si>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</si>
  <si>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</si>
  <si>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</si>
  <si>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</si>
  <si>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守护灵70级套装2</t>
    <phoneticPr fontId="2" type="noConversion"/>
  </si>
  <si>
    <t>守护灵90级套装1</t>
    <phoneticPr fontId="2" type="noConversion"/>
  </si>
  <si>
    <t>守护灵110级套装3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</si>
  <si>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</si>
  <si>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</si>
  <si>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守护灵130级套装3</t>
    <phoneticPr fontId="2" type="noConversion"/>
  </si>
  <si>
    <t>秦王攻</t>
    <phoneticPr fontId="2" type="noConversion"/>
  </si>
  <si>
    <t>姬烟华</t>
    <phoneticPr fontId="2" type="noConversion"/>
  </si>
  <si>
    <t>幻</t>
    <phoneticPr fontId="2" type="noConversion"/>
  </si>
  <si>
    <t>朱童</t>
    <phoneticPr fontId="2" type="noConversion"/>
  </si>
  <si>
    <t>貂灵芸</t>
    <phoneticPr fontId="2" type="noConversion"/>
  </si>
  <si>
    <t>卢天佑</t>
    <phoneticPr fontId="2" type="noConversion"/>
  </si>
  <si>
    <t>朱仙</t>
    <phoneticPr fontId="2" type="noConversion"/>
  </si>
  <si>
    <t>雷震子</t>
    <phoneticPr fontId="2" type="noConversion"/>
  </si>
  <si>
    <t>秦琼</t>
    <phoneticPr fontId="2" type="noConversion"/>
  </si>
  <si>
    <t>异邦刀客</t>
    <phoneticPr fontId="2" type="noConversion"/>
  </si>
  <si>
    <t>吕布</t>
    <phoneticPr fontId="2" type="noConversion"/>
  </si>
  <si>
    <t>燕青</t>
    <phoneticPr fontId="2" type="noConversion"/>
  </si>
  <si>
    <t>总战力</t>
    <phoneticPr fontId="2" type="noConversion"/>
  </si>
  <si>
    <t>卡牌占比</t>
    <phoneticPr fontId="2" type="noConversion"/>
  </si>
  <si>
    <t>装备占比</t>
    <phoneticPr fontId="2" type="noConversion"/>
  </si>
  <si>
    <t>专属武器占比</t>
    <phoneticPr fontId="2" type="noConversion"/>
  </si>
  <si>
    <t>神器占比</t>
    <phoneticPr fontId="2" type="noConversion"/>
  </si>
  <si>
    <t>神器战力</t>
    <phoneticPr fontId="2" type="noConversion"/>
  </si>
  <si>
    <t>品质</t>
    <phoneticPr fontId="2" type="noConversion"/>
  </si>
  <si>
    <t>倍率</t>
    <phoneticPr fontId="2" type="noConversion"/>
  </si>
  <si>
    <t>星级</t>
    <phoneticPr fontId="2" type="noConversion"/>
  </si>
  <si>
    <t>开启等级</t>
    <phoneticPr fontId="2" type="noConversion"/>
  </si>
  <si>
    <t>解封要求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</si>
  <si>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</si>
  <si>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</si>
  <si>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</si>
  <si>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总攻填</t>
    <phoneticPr fontId="2" type="noConversion"/>
  </si>
  <si>
    <t>总防填</t>
    <phoneticPr fontId="2" type="noConversion"/>
  </si>
  <si>
    <t>总血填</t>
    <phoneticPr fontId="2" type="noConversion"/>
  </si>
  <si>
    <t>1星数据</t>
    <phoneticPr fontId="2" type="noConversion"/>
  </si>
  <si>
    <t>等级</t>
    <phoneticPr fontId="2" type="noConversion"/>
  </si>
  <si>
    <t>百分比</t>
    <phoneticPr fontId="2" type="noConversion"/>
  </si>
  <si>
    <t>权重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</si>
  <si>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</si>
  <si>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</si>
  <si>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</si>
  <si>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2星数据</t>
    <phoneticPr fontId="2" type="noConversion"/>
  </si>
  <si>
    <t>3星数据</t>
    <phoneticPr fontId="2" type="noConversion"/>
  </si>
  <si>
    <t>4星数据</t>
    <phoneticPr fontId="2" type="noConversion"/>
  </si>
  <si>
    <t>5星数据</t>
    <phoneticPr fontId="2" type="noConversion"/>
  </si>
  <si>
    <t>6星数据</t>
    <phoneticPr fontId="2" type="noConversion"/>
  </si>
  <si>
    <t>7星数据</t>
    <phoneticPr fontId="2" type="noConversion"/>
  </si>
  <si>
    <t>攻</t>
    <phoneticPr fontId="2" type="noConversion"/>
  </si>
  <si>
    <t>攻填</t>
    <phoneticPr fontId="2" type="noConversion"/>
  </si>
  <si>
    <t>防填</t>
    <phoneticPr fontId="2" type="noConversion"/>
  </si>
  <si>
    <t>血填</t>
    <phoneticPr fontId="2" type="noConversion"/>
  </si>
  <si>
    <t>攻填</t>
    <phoneticPr fontId="2" type="noConversion"/>
  </si>
  <si>
    <t>血填</t>
    <phoneticPr fontId="2" type="noConversion"/>
  </si>
  <si>
    <t>RowId</t>
    <phoneticPr fontId="2" type="noConversion"/>
  </si>
  <si>
    <t>WpID</t>
  </si>
  <si>
    <t>HelpCol</t>
  </si>
  <si>
    <t>Pos</t>
  </si>
  <si>
    <t>LvLimit</t>
  </si>
  <si>
    <t>PreLv</t>
  </si>
  <si>
    <t>UnsealLv</t>
  </si>
  <si>
    <t>Loc</t>
    <phoneticPr fontId="2" type="noConversion"/>
  </si>
  <si>
    <t>#note</t>
    <phoneticPr fontId="2" type="noConversion"/>
  </si>
  <si>
    <t>HunZhu</t>
    <phoneticPr fontId="2" type="noConversion"/>
  </si>
  <si>
    <t>守护灵等级开启</t>
    <phoneticPr fontId="2" type="noConversion"/>
  </si>
  <si>
    <t>前魂珠等级</t>
    <phoneticPr fontId="2" type="noConversion"/>
  </si>
  <si>
    <t>解封需求</t>
    <phoneticPr fontId="2" type="noConversion"/>
  </si>
  <si>
    <t>龙珠位</t>
    <phoneticPr fontId="2" type="noConversion"/>
  </si>
  <si>
    <t>等级</t>
    <phoneticPr fontId="2" type="noConversion"/>
  </si>
  <si>
    <t>颜色</t>
    <phoneticPr fontId="2" type="noConversion"/>
  </si>
  <si>
    <t>白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</si>
  <si>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</si>
  <si>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</si>
  <si>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</si>
  <si>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</si>
  <si>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</si>
  <si>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金</t>
    <phoneticPr fontId="2" type="noConversion"/>
  </si>
  <si>
    <t>彩</t>
    <phoneticPr fontId="2" type="noConversion"/>
  </si>
  <si>
    <t>粉红</t>
    <phoneticPr fontId="2" type="noConversion"/>
  </si>
  <si>
    <t>RowId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</si>
  <si>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</si>
  <si>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</si>
  <si>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</si>
  <si>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HelpCol1</t>
    <phoneticPr fontId="2" type="noConversion"/>
  </si>
  <si>
    <t>Lvs</t>
    <phoneticPr fontId="2" type="noConversion"/>
  </si>
  <si>
    <t>Lv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</si>
  <si>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</si>
  <si>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</si>
  <si>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</si>
  <si>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</si>
  <si>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</si>
  <si>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</si>
  <si>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AtkExt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</si>
  <si>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</si>
  <si>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r>
      <t>H</t>
    </r>
    <r>
      <rPr>
        <sz val="11"/>
        <color theme="1"/>
        <rFont val="等线"/>
        <family val="2"/>
        <scheme val="minor"/>
      </rPr>
      <t>PExt</t>
    </r>
    <phoneticPr fontId="2" type="noConversion"/>
  </si>
  <si>
    <t>Help_col</t>
    <phoneticPr fontId="2" type="noConversion"/>
  </si>
  <si>
    <t>stars</t>
  </si>
  <si>
    <t>神器</t>
    <phoneticPr fontId="2" type="noConversion"/>
  </si>
  <si>
    <t>神器位</t>
    <phoneticPr fontId="2" type="noConversion"/>
  </si>
  <si>
    <t>神器位</t>
    <phoneticPr fontId="2" type="noConversion"/>
  </si>
  <si>
    <t>比例</t>
    <phoneticPr fontId="2" type="noConversion"/>
  </si>
  <si>
    <t>神器组件</t>
    <phoneticPr fontId="2" type="noConversion"/>
  </si>
  <si>
    <t>MaxLv</t>
    <phoneticPr fontId="2" type="noConversion"/>
  </si>
  <si>
    <t>Sum</t>
    <phoneticPr fontId="2" type="noConversion"/>
  </si>
  <si>
    <t>Lvs</t>
    <phoneticPr fontId="2" type="noConversion"/>
  </si>
  <si>
    <t>Loc1</t>
    <phoneticPr fontId="2" type="noConversion"/>
  </si>
  <si>
    <t>Loc2</t>
    <phoneticPr fontId="2" type="noConversion"/>
  </si>
  <si>
    <t>DefExt</t>
    <phoneticPr fontId="2" type="noConversion"/>
  </si>
  <si>
    <t>20级普通装备（太清门10级），20级套装，8件套（太清门10级）</t>
    <phoneticPr fontId="2" type="noConversion"/>
  </si>
  <si>
    <t>40级普通装备（太清门20级），40级攻击套装（武器，头盔，肩甲，鞋子，项链，戒指，太清门50级）</t>
    <phoneticPr fontId="2" type="noConversion"/>
  </si>
  <si>
    <t>60级普通装备（太清门30级），60级防御套装（武器，头盔，肩甲，衣服，护手，鞋子，太清门60级）</t>
    <phoneticPr fontId="2" type="noConversion"/>
  </si>
  <si>
    <t>80级普通装备（太清门40级），80级攻击套装（武器，头盔，肩甲，鞋子，项链，戒指，太清门70级）</t>
    <phoneticPr fontId="2" type="noConversion"/>
  </si>
  <si>
    <t>90级普通装备（太清门80级），90级防御套装(武器，头盔，肩甲，衣服，护手，鞋子，太清门90级)，90级绝世套装(武器，头盔，肩甲，衣服，护手，太清门100级)</t>
    <phoneticPr fontId="2" type="noConversion"/>
  </si>
  <si>
    <t>100级普通装备（天妖谷10级），100级攻击套装（武器，头盔，肩甲，鞋子，项链，戒指，天妖谷70级）</t>
    <phoneticPr fontId="2" type="noConversion"/>
  </si>
  <si>
    <t>110级普通装备（天妖谷20级），110级防御套装（武器，头盔，肩甲，衣服，护手，鞋子，天妖谷80级）</t>
    <phoneticPr fontId="2" type="noConversion"/>
  </si>
  <si>
    <t>120级普通装备（天妖谷30级），120级攻击套装（武器，头盔，肩甲，鞋子，项链，戒指，天妖谷70级），120级绝世套装(武器，头盔，肩甲，项链，戒指，天妖谷90级)</t>
    <phoneticPr fontId="2" type="noConversion"/>
  </si>
  <si>
    <t>130级普通装备（天妖谷40级），130级防御套（武器，头盔，肩甲，衣服，护手，鞋子，天妖谷70级）</t>
    <phoneticPr fontId="2" type="noConversion"/>
  </si>
  <si>
    <t>140级普通装备（天妖谷50级），140级攻击套（武器，头盔，肩甲，鞋子，项链，戒指，天妖谷80级）</t>
    <phoneticPr fontId="2" type="noConversion"/>
  </si>
  <si>
    <t>150级普通装备（天妖谷60级），150级防御套（武器，头盔，肩甲，衣服，护手，鞋子，天妖谷70级），150级绝世套（武器，头盔，肩甲，衣服，护手，天妖谷90级）</t>
    <phoneticPr fontId="2" type="noConversion"/>
  </si>
  <si>
    <t>Bs</t>
    <phoneticPr fontId="2" type="noConversion"/>
  </si>
  <si>
    <t>神器组件升级填表</t>
    <phoneticPr fontId="2" type="noConversion"/>
  </si>
  <si>
    <t>碎片名</t>
    <phoneticPr fontId="2" type="noConversion"/>
  </si>
  <si>
    <t>Loc3</t>
  </si>
  <si>
    <t>GProp[1].Id</t>
    <phoneticPr fontId="2" type="noConversion"/>
  </si>
  <si>
    <t>GProp[1].Val</t>
    <phoneticPr fontId="2" type="noConversion"/>
  </si>
  <si>
    <t>8星数据</t>
    <phoneticPr fontId="2" type="noConversion"/>
  </si>
  <si>
    <t>Prop[2].Sum</t>
    <phoneticPr fontId="2" type="noConversion"/>
  </si>
  <si>
    <t>Prop[3].Sum</t>
    <phoneticPr fontId="2" type="noConversion"/>
  </si>
  <si>
    <t>WpId</t>
    <phoneticPr fontId="2" type="noConversion"/>
  </si>
  <si>
    <t>铠甲</t>
    <phoneticPr fontId="2" type="noConversion"/>
  </si>
  <si>
    <t>裤子</t>
    <phoneticPr fontId="2" type="noConversion"/>
  </si>
  <si>
    <t>灵器</t>
    <phoneticPr fontId="2" type="noConversion"/>
  </si>
  <si>
    <t>套装段</t>
    <phoneticPr fontId="2" type="noConversion"/>
  </si>
  <si>
    <t>攻击套</t>
  </si>
  <si>
    <t>90级</t>
    <phoneticPr fontId="2" type="noConversion"/>
  </si>
  <si>
    <t>90级</t>
    <phoneticPr fontId="2" type="noConversion"/>
  </si>
  <si>
    <t>90级</t>
    <phoneticPr fontId="2" type="noConversion"/>
  </si>
  <si>
    <t>100级</t>
    <phoneticPr fontId="2" type="noConversion"/>
  </si>
  <si>
    <t>100级</t>
    <phoneticPr fontId="2" type="noConversion"/>
  </si>
  <si>
    <t>110级</t>
    <phoneticPr fontId="2" type="noConversion"/>
  </si>
  <si>
    <t>110级</t>
    <phoneticPr fontId="2" type="noConversion"/>
  </si>
  <si>
    <t>120级</t>
    <phoneticPr fontId="2" type="noConversion"/>
  </si>
  <si>
    <t>130级</t>
    <phoneticPr fontId="2" type="noConversion"/>
  </si>
  <si>
    <t>130级</t>
    <phoneticPr fontId="2" type="noConversion"/>
  </si>
  <si>
    <t>140级</t>
    <phoneticPr fontId="2" type="noConversion"/>
  </si>
  <si>
    <t>140级</t>
    <phoneticPr fontId="2" type="noConversion"/>
  </si>
  <si>
    <t>150级</t>
    <phoneticPr fontId="2" type="noConversion"/>
  </si>
  <si>
    <t>150级</t>
    <phoneticPr fontId="2" type="noConversion"/>
  </si>
  <si>
    <t>150级</t>
    <phoneticPr fontId="2" type="noConversion"/>
  </si>
  <si>
    <t>等级段</t>
    <phoneticPr fontId="2" type="noConversion"/>
  </si>
  <si>
    <t>攻击套</t>
    <phoneticPr fontId="2" type="noConversion"/>
  </si>
  <si>
    <t>描述</t>
  </si>
  <si>
    <t>普通</t>
  </si>
  <si>
    <t>优秀</t>
  </si>
  <si>
    <t>精良</t>
  </si>
  <si>
    <t>史诗</t>
  </si>
  <si>
    <t>绝世</t>
  </si>
  <si>
    <t>新手套</t>
    <phoneticPr fontId="2" type="noConversion"/>
  </si>
  <si>
    <t>防御套</t>
    <phoneticPr fontId="2" type="noConversion"/>
  </si>
  <si>
    <t>绝世套</t>
    <phoneticPr fontId="2" type="noConversion"/>
  </si>
  <si>
    <t>攻击套</t>
    <phoneticPr fontId="2" type="noConversion"/>
  </si>
  <si>
    <t>防御套</t>
    <phoneticPr fontId="2" type="noConversion"/>
  </si>
  <si>
    <t>攻击套</t>
    <phoneticPr fontId="2" type="noConversion"/>
  </si>
  <si>
    <t>攻击套</t>
    <phoneticPr fontId="2" type="noConversion"/>
  </si>
  <si>
    <t>绝世套</t>
    <phoneticPr fontId="2" type="noConversion"/>
  </si>
  <si>
    <t>套装</t>
    <phoneticPr fontId="2" type="noConversion"/>
  </si>
  <si>
    <t>装备数</t>
    <phoneticPr fontId="2" type="noConversion"/>
  </si>
  <si>
    <t>Pos1</t>
    <phoneticPr fontId="2" type="noConversion"/>
  </si>
  <si>
    <t>防御套</t>
    <phoneticPr fontId="2" type="noConversion"/>
  </si>
  <si>
    <t>Sum</t>
    <phoneticPr fontId="2" type="noConversion"/>
  </si>
  <si>
    <t>BaseId</t>
    <phoneticPr fontId="2" type="noConversion"/>
  </si>
  <si>
    <t>LvId</t>
    <phoneticPr fontId="2" type="noConversion"/>
  </si>
  <si>
    <t>SubLoc</t>
    <phoneticPr fontId="2" type="noConversion"/>
  </si>
  <si>
    <t>Qua</t>
    <phoneticPr fontId="2" type="noConversion"/>
  </si>
  <si>
    <t>ShowLv</t>
    <phoneticPr fontId="2" type="noConversion"/>
  </si>
  <si>
    <t>Pos</t>
    <phoneticPr fontId="2" type="noConversion"/>
  </si>
  <si>
    <t>洗练条目1</t>
    <phoneticPr fontId="2" type="noConversion"/>
  </si>
  <si>
    <t>洗练条目2</t>
  </si>
  <si>
    <t>洗练条目3</t>
  </si>
  <si>
    <t>洗练条目4</t>
  </si>
  <si>
    <t>洗练等级</t>
    <phoneticPr fontId="2" type="noConversion"/>
  </si>
  <si>
    <t>Cost</t>
    <phoneticPr fontId="2" type="noConversion"/>
  </si>
  <si>
    <t>装备部位设定</t>
    <phoneticPr fontId="2" type="noConversion"/>
  </si>
  <si>
    <t>品质属性投放</t>
    <phoneticPr fontId="2" type="noConversion"/>
  </si>
  <si>
    <t>装备设定</t>
    <phoneticPr fontId="2" type="noConversion"/>
  </si>
  <si>
    <t>装备基础数值投放</t>
    <phoneticPr fontId="2" type="noConversion"/>
  </si>
  <si>
    <t>装备套装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</si>
  <si>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</si>
  <si>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</si>
  <si>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</si>
  <si>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</si>
  <si>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装备属性填表</t>
    <phoneticPr fontId="2" type="noConversion"/>
  </si>
  <si>
    <t>装备等级描述</t>
    <phoneticPr fontId="2" type="noConversion"/>
  </si>
  <si>
    <t>90级寄灵人</t>
    <phoneticPr fontId="2" type="noConversion"/>
  </si>
  <si>
    <t>100级寄灵人</t>
    <phoneticPr fontId="2" type="noConversion"/>
  </si>
  <si>
    <t>110级寄灵人</t>
    <phoneticPr fontId="2" type="noConversion"/>
  </si>
  <si>
    <t>120级寄灵人</t>
    <phoneticPr fontId="2" type="noConversion"/>
  </si>
  <si>
    <t>130级寄灵人</t>
    <phoneticPr fontId="2" type="noConversion"/>
  </si>
  <si>
    <t>140级寄灵人</t>
    <phoneticPr fontId="2" type="noConversion"/>
  </si>
  <si>
    <t>150级寄灵人</t>
    <phoneticPr fontId="2" type="noConversion"/>
  </si>
  <si>
    <t>100级守护灵</t>
  </si>
  <si>
    <t>110级守护灵</t>
  </si>
  <si>
    <t>120级守护灵</t>
  </si>
  <si>
    <t>130级守护灵</t>
  </si>
  <si>
    <t>140级守护灵</t>
  </si>
  <si>
    <t>150级守护灵</t>
  </si>
  <si>
    <t>Qua</t>
    <phoneticPr fontId="2" type="noConversion"/>
  </si>
  <si>
    <t>Type</t>
    <phoneticPr fontId="2" type="noConversion"/>
  </si>
  <si>
    <t>Type</t>
    <phoneticPr fontId="2" type="noConversion"/>
  </si>
  <si>
    <t>装备宿主</t>
    <phoneticPr fontId="2" type="noConversion"/>
  </si>
  <si>
    <t>Type</t>
    <phoneticPr fontId="2" type="noConversion"/>
  </si>
  <si>
    <t>寄灵人の</t>
    <phoneticPr fontId="2" type="noConversion"/>
  </si>
  <si>
    <t>守护灵の</t>
    <phoneticPr fontId="2" type="noConversion"/>
  </si>
  <si>
    <t>装备数值</t>
    <phoneticPr fontId="2" type="noConversion"/>
  </si>
  <si>
    <t>RealRow</t>
    <phoneticPr fontId="2" type="noConversion"/>
  </si>
  <si>
    <t>最大数</t>
    <phoneticPr fontId="2" type="noConversion"/>
  </si>
  <si>
    <t>LvLoc</t>
    <phoneticPr fontId="2" type="noConversion"/>
  </si>
  <si>
    <t>套装数</t>
    <phoneticPr fontId="2" type="noConversion"/>
  </si>
  <si>
    <t>90级寄灵人の防御套</t>
    <phoneticPr fontId="2" type="noConversion"/>
  </si>
  <si>
    <t>90级寄灵人の绝世套</t>
    <phoneticPr fontId="2" type="noConversion"/>
  </si>
  <si>
    <t>100级寄灵人の攻击套</t>
    <phoneticPr fontId="2" type="noConversion"/>
  </si>
  <si>
    <t>110级寄灵人の防御套</t>
    <phoneticPr fontId="2" type="noConversion"/>
  </si>
  <si>
    <t>120级寄灵人の攻击套</t>
    <phoneticPr fontId="2" type="noConversion"/>
  </si>
  <si>
    <t>120级寄灵人の绝世套</t>
    <phoneticPr fontId="2" type="noConversion"/>
  </si>
  <si>
    <t>130级寄灵人の防御套</t>
    <phoneticPr fontId="2" type="noConversion"/>
  </si>
  <si>
    <t>140级寄灵人の攻击套</t>
    <phoneticPr fontId="2" type="noConversion"/>
  </si>
  <si>
    <t>150级寄灵人の防御套</t>
    <phoneticPr fontId="2" type="noConversion"/>
  </si>
  <si>
    <t>150级寄灵人の绝世套</t>
    <phoneticPr fontId="2" type="noConversion"/>
  </si>
  <si>
    <t>90级守护灵の防御套</t>
  </si>
  <si>
    <t>90级守护灵の绝世套</t>
  </si>
  <si>
    <t>100级守护灵の攻击套</t>
  </si>
  <si>
    <t>110级守护灵の防御套</t>
  </si>
  <si>
    <t>120级守护灵の攻击套</t>
  </si>
  <si>
    <t>120级守护灵の绝世套</t>
  </si>
  <si>
    <t>130级守护灵の防御套</t>
  </si>
  <si>
    <t>140级守护灵の攻击套</t>
  </si>
  <si>
    <t>150级守护灵の防御套</t>
  </si>
  <si>
    <t>150级守护灵の绝世套</t>
  </si>
  <si>
    <t>套装防</t>
    <phoneticPr fontId="2" type="noConversion"/>
  </si>
  <si>
    <t>取整</t>
    <phoneticPr fontId="2" type="noConversion"/>
  </si>
  <si>
    <t>攻击百分比</t>
    <phoneticPr fontId="2" type="noConversion"/>
  </si>
  <si>
    <t>防御百分比</t>
    <phoneticPr fontId="2" type="noConversion"/>
  </si>
  <si>
    <t>生命百分比</t>
    <phoneticPr fontId="2" type="noConversion"/>
  </si>
  <si>
    <t>伤害提升</t>
    <phoneticPr fontId="2" type="noConversion"/>
  </si>
  <si>
    <t>伤害减免</t>
    <phoneticPr fontId="2" type="noConversion"/>
  </si>
  <si>
    <t>属性条目</t>
    <phoneticPr fontId="2" type="noConversion"/>
  </si>
  <si>
    <t>条目Sum</t>
    <phoneticPr fontId="2" type="noConversion"/>
  </si>
  <si>
    <t>属性位1</t>
    <phoneticPr fontId="2" type="noConversion"/>
  </si>
  <si>
    <t>属性位2</t>
  </si>
  <si>
    <t>属性位3</t>
  </si>
  <si>
    <t>属性位4</t>
  </si>
  <si>
    <t>属性位系数</t>
    <phoneticPr fontId="2" type="noConversion"/>
  </si>
  <si>
    <t>套装件数</t>
    <phoneticPr fontId="2" type="noConversion"/>
  </si>
  <si>
    <t>RowId</t>
    <phoneticPr fontId="2" type="noConversion"/>
  </si>
  <si>
    <t>Loc</t>
    <phoneticPr fontId="2" type="noConversion"/>
  </si>
  <si>
    <t>SubLoc</t>
    <phoneticPr fontId="2" type="noConversion"/>
  </si>
  <si>
    <t>Group</t>
    <phoneticPr fontId="2" type="noConversion"/>
  </si>
  <si>
    <t>#note</t>
    <phoneticPr fontId="2" type="noConversion"/>
  </si>
  <si>
    <t>Loc</t>
    <phoneticPr fontId="2" type="noConversion"/>
  </si>
  <si>
    <t>Num</t>
    <phoneticPr fontId="2" type="noConversion"/>
  </si>
  <si>
    <t>Id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</si>
  <si>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</si>
  <si>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</si>
  <si>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</si>
  <si>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</si>
  <si>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</si>
  <si>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</si>
  <si>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DmgBonus</t>
    <phoneticPr fontId="2" type="noConversion"/>
  </si>
  <si>
    <t>DmgResist</t>
    <phoneticPr fontId="2" type="noConversion"/>
  </si>
  <si>
    <t>PropLoc</t>
    <phoneticPr fontId="2" type="noConversion"/>
  </si>
  <si>
    <t>设定Loc</t>
    <phoneticPr fontId="2" type="noConversion"/>
  </si>
  <si>
    <t>Type</t>
    <phoneticPr fontId="2" type="noConversion"/>
  </si>
  <si>
    <t>Id1</t>
    <phoneticPr fontId="2" type="noConversion"/>
  </si>
  <si>
    <t>Id2</t>
  </si>
  <si>
    <t>Id3</t>
  </si>
  <si>
    <t>Id4</t>
  </si>
  <si>
    <t>Id5</t>
  </si>
  <si>
    <t>Id6</t>
  </si>
  <si>
    <t>Id7</t>
  </si>
  <si>
    <t>Id8</t>
  </si>
  <si>
    <t>Name1</t>
    <phoneticPr fontId="2" type="noConversion"/>
  </si>
  <si>
    <t>Name2</t>
  </si>
  <si>
    <t>Name3</t>
  </si>
  <si>
    <t>Name4</t>
  </si>
  <si>
    <t>Name5</t>
  </si>
  <si>
    <t>Name6</t>
  </si>
  <si>
    <t>Name7</t>
  </si>
  <si>
    <t>Name8</t>
  </si>
  <si>
    <t>Help_Col</t>
    <phoneticPr fontId="2" type="noConversion"/>
  </si>
  <si>
    <t>Props</t>
  </si>
  <si>
    <t>套装属性</t>
    <phoneticPr fontId="2" type="noConversion"/>
  </si>
  <si>
    <t>BegLv</t>
    <phoneticPr fontId="2" type="noConversion"/>
  </si>
  <si>
    <t>EndLv</t>
    <phoneticPr fontId="2" type="noConversion"/>
  </si>
  <si>
    <t>GbId</t>
    <phoneticPr fontId="2" type="noConversion"/>
  </si>
  <si>
    <t>GbId</t>
    <phoneticPr fontId="2" type="noConversion"/>
  </si>
  <si>
    <t>RealLoc</t>
    <phoneticPr fontId="2" type="noConversion"/>
  </si>
  <si>
    <t>少年曹玄亮</t>
    <phoneticPr fontId="2" type="noConversion"/>
  </si>
  <si>
    <t>Loc</t>
    <phoneticPr fontId="2" type="noConversion"/>
  </si>
  <si>
    <t>IsSuit</t>
    <phoneticPr fontId="2" type="noConversion"/>
  </si>
  <si>
    <t>装备图标</t>
    <phoneticPr fontId="2" type="noConversion"/>
  </si>
  <si>
    <t>R寄灵人</t>
    <phoneticPr fontId="2" type="noConversion"/>
  </si>
  <si>
    <t>SR寄灵人</t>
    <phoneticPr fontId="2" type="noConversion"/>
  </si>
  <si>
    <t>SSR寄灵人</t>
    <phoneticPr fontId="2" type="noConversion"/>
  </si>
  <si>
    <t>UR寄灵人</t>
    <phoneticPr fontId="2" type="noConversion"/>
  </si>
  <si>
    <t>C</t>
    <phoneticPr fontId="2" type="noConversion"/>
  </si>
  <si>
    <t>B</t>
    <phoneticPr fontId="2" type="noConversion"/>
  </si>
  <si>
    <t>B</t>
    <phoneticPr fontId="2" type="noConversion"/>
  </si>
  <si>
    <t>B</t>
    <phoneticPr fontId="2" type="noConversion"/>
  </si>
  <si>
    <t>B+</t>
    <phoneticPr fontId="2" type="noConversion"/>
  </si>
  <si>
    <t>A</t>
    <phoneticPr fontId="2" type="noConversion"/>
  </si>
  <si>
    <t>R守护灵</t>
    <phoneticPr fontId="2" type="noConversion"/>
  </si>
  <si>
    <t>SR守护灵</t>
    <phoneticPr fontId="2" type="noConversion"/>
  </si>
  <si>
    <t>SSR守护灵</t>
    <phoneticPr fontId="2" type="noConversion"/>
  </si>
  <si>
    <t>UR守护灵</t>
    <phoneticPr fontId="2" type="noConversion"/>
  </si>
  <si>
    <t>type</t>
    <phoneticPr fontId="2" type="noConversion"/>
  </si>
  <si>
    <t>baseId</t>
    <phoneticPr fontId="2" type="noConversion"/>
  </si>
  <si>
    <t>icon_</t>
    <phoneticPr fontId="2" type="noConversion"/>
  </si>
  <si>
    <t>icon_2001431</t>
  </si>
  <si>
    <t>icon_2001432</t>
  </si>
  <si>
    <t>icon_2001433</t>
  </si>
  <si>
    <t>icon_2001434</t>
  </si>
  <si>
    <t>icon_2001435</t>
  </si>
  <si>
    <t>icon_2001436</t>
  </si>
  <si>
    <t>icon_2001437</t>
  </si>
  <si>
    <t>icon_2001438</t>
  </si>
  <si>
    <t>icon_2011431</t>
  </si>
  <si>
    <t>icon_2011432</t>
  </si>
  <si>
    <t>icon_2011433</t>
  </si>
  <si>
    <t>icon_2011434</t>
  </si>
  <si>
    <t>icon_2011436</t>
  </si>
  <si>
    <t>15级</t>
    <phoneticPr fontId="2" type="noConversion"/>
  </si>
  <si>
    <t>30级</t>
    <phoneticPr fontId="2" type="noConversion"/>
  </si>
  <si>
    <t>50级</t>
    <phoneticPr fontId="2" type="noConversion"/>
  </si>
  <si>
    <t>70级</t>
    <phoneticPr fontId="2" type="noConversion"/>
  </si>
  <si>
    <t>15级寄灵人の新手套</t>
    <phoneticPr fontId="2" type="noConversion"/>
  </si>
  <si>
    <t>30级寄灵人の攻击套</t>
    <phoneticPr fontId="2" type="noConversion"/>
  </si>
  <si>
    <t>50级寄灵人の防御套</t>
    <phoneticPr fontId="2" type="noConversion"/>
  </si>
  <si>
    <t>70级寄灵人の攻击套</t>
    <phoneticPr fontId="2" type="noConversion"/>
  </si>
  <si>
    <t>15级守护灵の新手套</t>
    <phoneticPr fontId="2" type="noConversion"/>
  </si>
  <si>
    <t>30级守护灵の攻击套</t>
    <phoneticPr fontId="2" type="noConversion"/>
  </si>
  <si>
    <t>50级守护灵の防御套</t>
    <phoneticPr fontId="2" type="noConversion"/>
  </si>
  <si>
    <t>70级守护灵の攻击套</t>
    <phoneticPr fontId="2" type="noConversion"/>
  </si>
  <si>
    <t>15级寄灵人</t>
    <phoneticPr fontId="2" type="noConversion"/>
  </si>
  <si>
    <t>30级寄灵人</t>
    <phoneticPr fontId="2" type="noConversion"/>
  </si>
  <si>
    <t>50级寄灵人</t>
    <phoneticPr fontId="2" type="noConversion"/>
  </si>
  <si>
    <t>70级寄灵人</t>
    <phoneticPr fontId="2" type="noConversion"/>
  </si>
  <si>
    <t>15级守护灵</t>
    <phoneticPr fontId="2" type="noConversion"/>
  </si>
  <si>
    <t>30级守护灵</t>
    <phoneticPr fontId="2" type="noConversion"/>
  </si>
  <si>
    <t>50级守护灵</t>
    <phoneticPr fontId="2" type="noConversion"/>
  </si>
  <si>
    <t>70级守护灵</t>
    <phoneticPr fontId="2" type="noConversion"/>
  </si>
  <si>
    <t>90级守护灵</t>
    <phoneticPr fontId="2" type="noConversion"/>
  </si>
  <si>
    <t>R守护灵</t>
  </si>
  <si>
    <t>SR守护灵</t>
  </si>
  <si>
    <t>SSR守护灵</t>
  </si>
  <si>
    <t>UR守护灵</t>
  </si>
  <si>
    <t>Bk</t>
    <phoneticPr fontId="2" type="noConversion"/>
  </si>
  <si>
    <t>熔炼精华</t>
    <phoneticPr fontId="2" type="noConversion"/>
  </si>
  <si>
    <t>比率</t>
    <phoneticPr fontId="2" type="noConversion"/>
  </si>
  <si>
    <t>NameJlr</t>
    <phoneticPr fontId="2" type="noConversion"/>
  </si>
  <si>
    <t>NameShl</t>
    <phoneticPr fontId="2" type="noConversion"/>
  </si>
  <si>
    <t>悲鸣</t>
  </si>
  <si>
    <t>繁梦轻语</t>
    <phoneticPr fontId="2" type="noConversion"/>
  </si>
  <si>
    <t>落霞</t>
    <phoneticPr fontId="2" type="noConversion"/>
  </si>
  <si>
    <t>星云破幻</t>
    <phoneticPr fontId="2" type="noConversion"/>
  </si>
  <si>
    <t>飘雪</t>
    <phoneticPr fontId="2" type="noConversion"/>
  </si>
  <si>
    <t>荒烟残照</t>
    <phoneticPr fontId="2" type="noConversion"/>
  </si>
  <si>
    <t>IsSuit</t>
    <phoneticPr fontId="2" type="noConversion"/>
  </si>
  <si>
    <t>惊鸿</t>
    <phoneticPr fontId="2" type="noConversion"/>
  </si>
  <si>
    <t>吹角连营</t>
    <phoneticPr fontId="2" type="noConversion"/>
  </si>
  <si>
    <t>寻罪</t>
    <phoneticPr fontId="2" type="noConversion"/>
  </si>
  <si>
    <t>潜刃藏锋</t>
    <phoneticPr fontId="2" type="noConversion"/>
  </si>
  <si>
    <t>月相三变</t>
    <phoneticPr fontId="2" type="noConversion"/>
  </si>
  <si>
    <t>玉曜</t>
    <phoneticPr fontId="2" type="noConversion"/>
  </si>
  <si>
    <t>孤影急行</t>
    <phoneticPr fontId="2" type="noConversion"/>
  </si>
  <si>
    <t>流光</t>
    <phoneticPr fontId="2" type="noConversion"/>
  </si>
  <si>
    <t>战祸破军</t>
    <phoneticPr fontId="2" type="noConversion"/>
  </si>
  <si>
    <t>星陨</t>
    <phoneticPr fontId="2" type="noConversion"/>
  </si>
  <si>
    <t>苍穹炎爆</t>
    <phoneticPr fontId="2" type="noConversion"/>
  </si>
  <si>
    <t>焚寂之殇</t>
    <phoneticPr fontId="2" type="noConversion"/>
  </si>
  <si>
    <t>裂影</t>
    <phoneticPr fontId="2" type="noConversion"/>
  </si>
  <si>
    <t>血斩挽歌</t>
    <phoneticPr fontId="2" type="noConversion"/>
  </si>
  <si>
    <t>魄息</t>
    <phoneticPr fontId="2" type="noConversion"/>
  </si>
  <si>
    <t>阎罗有期</t>
    <phoneticPr fontId="2" type="noConversion"/>
  </si>
  <si>
    <t>神罚</t>
    <phoneticPr fontId="2" type="noConversion"/>
  </si>
  <si>
    <t>灵槐御天</t>
    <phoneticPr fontId="2" type="noConversion"/>
  </si>
  <si>
    <t>地狱红莲</t>
    <phoneticPr fontId="2" type="noConversion"/>
  </si>
  <si>
    <t>白夜</t>
    <phoneticPr fontId="2" type="noConversion"/>
  </si>
  <si>
    <t>百鬼夜行</t>
    <phoneticPr fontId="2" type="noConversion"/>
  </si>
  <si>
    <t>玄兽</t>
    <phoneticPr fontId="2" type="noConversion"/>
  </si>
  <si>
    <t>大夜弥天</t>
    <phoneticPr fontId="2" type="noConversion"/>
  </si>
  <si>
    <t>苍云</t>
    <phoneticPr fontId="2" type="noConversion"/>
  </si>
  <si>
    <t>圣殿骑士</t>
    <phoneticPr fontId="2" type="noConversion"/>
  </si>
  <si>
    <t>鎏金</t>
    <phoneticPr fontId="2" type="noConversion"/>
  </si>
  <si>
    <t>万剑之歌</t>
    <phoneticPr fontId="2" type="noConversion"/>
  </si>
  <si>
    <t>狂骨</t>
    <phoneticPr fontId="2" type="noConversion"/>
  </si>
  <si>
    <t>新月守护</t>
    <phoneticPr fontId="2" type="noConversion"/>
  </si>
  <si>
    <t>黄泉碧落</t>
    <phoneticPr fontId="2" type="noConversion"/>
  </si>
  <si>
    <t>修罗</t>
    <phoneticPr fontId="2" type="noConversion"/>
  </si>
  <si>
    <t>暗影猎手</t>
    <phoneticPr fontId="2" type="noConversion"/>
  </si>
  <si>
    <t>血纱</t>
    <phoneticPr fontId="2" type="noConversion"/>
  </si>
  <si>
    <t>黑色帷幕</t>
    <phoneticPr fontId="2" type="noConversion"/>
  </si>
  <si>
    <t>惊天</t>
    <phoneticPr fontId="2" type="noConversion"/>
  </si>
  <si>
    <t>紫霄神雷</t>
    <phoneticPr fontId="2" type="noConversion"/>
  </si>
  <si>
    <t>炎魔之心</t>
    <phoneticPr fontId="2" type="noConversion"/>
  </si>
  <si>
    <t>深渊</t>
    <phoneticPr fontId="2" type="noConversion"/>
  </si>
  <si>
    <t>神木守卫</t>
    <phoneticPr fontId="2" type="noConversion"/>
  </si>
  <si>
    <t>不朽</t>
    <phoneticPr fontId="2" type="noConversion"/>
  </si>
  <si>
    <t>紫极幻兽</t>
    <phoneticPr fontId="2" type="noConversion"/>
  </si>
  <si>
    <t>忠魂</t>
    <phoneticPr fontId="2" type="noConversion"/>
  </si>
  <si>
    <t>玄天墨守</t>
    <phoneticPr fontId="2" type="noConversion"/>
  </si>
  <si>
    <t>熔火炙魂</t>
    <phoneticPr fontId="2" type="noConversion"/>
  </si>
  <si>
    <t>Name</t>
    <phoneticPr fontId="2" type="noConversion"/>
  </si>
  <si>
    <t>QuaName</t>
    <phoneticPr fontId="2" type="noConversion"/>
  </si>
  <si>
    <t>分解价值</t>
    <phoneticPr fontId="2" type="noConversion"/>
  </si>
  <si>
    <t>品质系数</t>
    <phoneticPr fontId="2" type="noConversion"/>
  </si>
  <si>
    <t>分解金币</t>
    <phoneticPr fontId="2" type="noConversion"/>
  </si>
  <si>
    <t>等级需求</t>
    <phoneticPr fontId="2" type="noConversion"/>
  </si>
  <si>
    <t>名字</t>
    <phoneticPr fontId="2" type="noConversion"/>
  </si>
  <si>
    <t>练体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</si>
  <si>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</si>
  <si>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</si>
  <si>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</si>
  <si>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叫唤</t>
    <phoneticPr fontId="2" type="noConversion"/>
  </si>
  <si>
    <t>大叫唤</t>
    <phoneticPr fontId="2" type="noConversion"/>
  </si>
  <si>
    <t>焦热</t>
    <phoneticPr fontId="2" type="noConversion"/>
  </si>
  <si>
    <t>大焦热</t>
    <phoneticPr fontId="2" type="noConversion"/>
  </si>
  <si>
    <t>无间</t>
    <phoneticPr fontId="2" type="noConversion"/>
  </si>
  <si>
    <t>3天中间</t>
    <phoneticPr fontId="2" type="noConversion"/>
  </si>
  <si>
    <t>1天中间</t>
    <phoneticPr fontId="2" type="noConversion"/>
  </si>
  <si>
    <t>1天末尾</t>
    <phoneticPr fontId="2" type="noConversion"/>
  </si>
  <si>
    <t>5天末尾</t>
    <phoneticPr fontId="2" type="noConversion"/>
  </si>
  <si>
    <t>12天初</t>
    <phoneticPr fontId="2" type="noConversion"/>
  </si>
  <si>
    <t>7天结束</t>
    <phoneticPr fontId="2" type="noConversion"/>
  </si>
  <si>
    <t>18天中</t>
    <phoneticPr fontId="2" type="noConversion"/>
  </si>
  <si>
    <t>27天</t>
    <phoneticPr fontId="2" type="noConversion"/>
  </si>
  <si>
    <t>37天</t>
    <phoneticPr fontId="2" type="noConversion"/>
  </si>
  <si>
    <t>45天</t>
    <phoneticPr fontId="2" type="noConversion"/>
  </si>
  <si>
    <t>60天</t>
    <phoneticPr fontId="2" type="noConversion"/>
  </si>
  <si>
    <t>时间</t>
    <phoneticPr fontId="2" type="noConversion"/>
  </si>
  <si>
    <t>品质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</si>
  <si>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</si>
  <si>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</si>
  <si>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</si>
  <si>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</si>
  <si>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</si>
  <si>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</si>
  <si>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</si>
  <si>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</si>
  <si>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品质默认资质</t>
    <phoneticPr fontId="2" type="noConversion"/>
  </si>
  <si>
    <t>BkLv</t>
    <phoneticPr fontId="2" type="noConversion"/>
  </si>
  <si>
    <t>MinLv</t>
    <phoneticPr fontId="2" type="noConversion"/>
  </si>
  <si>
    <t>MaxLv</t>
    <phoneticPr fontId="2" type="noConversion"/>
  </si>
  <si>
    <t>AtkUp</t>
    <phoneticPr fontId="2" type="noConversion"/>
  </si>
  <si>
    <t>DefUp</t>
    <phoneticPr fontId="2" type="noConversion"/>
  </si>
  <si>
    <t>HPUp</t>
    <phoneticPr fontId="2" type="noConversion"/>
  </si>
  <si>
    <t>AtkBase</t>
    <phoneticPr fontId="2" type="noConversion"/>
  </si>
  <si>
    <t>DefBase</t>
    <phoneticPr fontId="2" type="noConversion"/>
  </si>
  <si>
    <t>HPBase</t>
    <phoneticPr fontId="2" type="noConversion"/>
  </si>
  <si>
    <t>DefUpT</t>
    <phoneticPr fontId="2" type="noConversion"/>
  </si>
  <si>
    <t>HPUpT</t>
    <phoneticPr fontId="2" type="noConversion"/>
  </si>
  <si>
    <t>AtkUpT</t>
    <phoneticPr fontId="2" type="noConversion"/>
  </si>
  <si>
    <t>AtkTotal</t>
    <phoneticPr fontId="2" type="noConversion"/>
  </si>
  <si>
    <t>DefTotal</t>
    <phoneticPr fontId="2" type="noConversion"/>
  </si>
  <si>
    <t>HPTotal</t>
    <phoneticPr fontId="2" type="noConversion"/>
  </si>
  <si>
    <t>RowId</t>
    <phoneticPr fontId="2" type="noConversion"/>
  </si>
  <si>
    <t>Loc</t>
    <phoneticPr fontId="2" type="noConversion"/>
  </si>
  <si>
    <t>UpLv</t>
    <phoneticPr fontId="2" type="noConversion"/>
  </si>
  <si>
    <t>UpLv</t>
    <phoneticPr fontId="2" type="noConversion"/>
  </si>
  <si>
    <t>守护灵属性</t>
    <phoneticPr fontId="2" type="noConversion"/>
  </si>
  <si>
    <t>无我相</t>
  </si>
  <si>
    <t>无我相</t>
    <phoneticPr fontId="2" type="noConversion"/>
  </si>
  <si>
    <t>无众生相</t>
  </si>
  <si>
    <t>无众生相</t>
    <phoneticPr fontId="2" type="noConversion"/>
  </si>
  <si>
    <t>属性分配</t>
    <phoneticPr fontId="2" type="noConversion"/>
  </si>
  <si>
    <t>升级</t>
    <phoneticPr fontId="2" type="noConversion"/>
  </si>
  <si>
    <t>魂火</t>
    <phoneticPr fontId="2" type="noConversion"/>
  </si>
  <si>
    <t>RowId</t>
    <phoneticPr fontId="2" type="noConversion"/>
  </si>
  <si>
    <t>Loc</t>
    <phoneticPr fontId="2" type="noConversion"/>
  </si>
  <si>
    <t>Bk</t>
    <phoneticPr fontId="2" type="noConversion"/>
  </si>
  <si>
    <t>GridLoc</t>
    <phoneticPr fontId="2" type="noConversion"/>
  </si>
  <si>
    <t>PropId</t>
    <phoneticPr fontId="2" type="noConversion"/>
  </si>
  <si>
    <t>PropVal[1]</t>
    <phoneticPr fontId="2" type="noConversion"/>
  </si>
  <si>
    <t>PropVal[2]</t>
  </si>
  <si>
    <t>PropVal[3]</t>
  </si>
  <si>
    <t>PropVal[4]</t>
  </si>
  <si>
    <t>PropVal[5]</t>
  </si>
  <si>
    <t>品质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</si>
  <si>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</si>
  <si>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</si>
  <si>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</si>
  <si>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HPRate</t>
    <phoneticPr fontId="2" type="noConversion"/>
  </si>
  <si>
    <t>标准品质星级属性资质</t>
    <phoneticPr fontId="2" type="noConversion"/>
  </si>
  <si>
    <t>AtkQId</t>
    <phoneticPr fontId="2" type="noConversion"/>
  </si>
  <si>
    <t>DefQId</t>
    <phoneticPr fontId="2" type="noConversion"/>
  </si>
  <si>
    <t>HPQId</t>
    <phoneticPr fontId="2" type="noConversion"/>
  </si>
  <si>
    <t>魂火属性单级值</t>
    <phoneticPr fontId="2" type="noConversion"/>
  </si>
  <si>
    <t>属性位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</si>
</sst>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%"/>
    <numFmt numFmtId="177" formatCode="0.0%"/>
  </numFmts>
  <fonts count="1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60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0" fontId="0" fillId="0" borderId="0" xfId="0" applyFill="1" applyBorder="1"/>
    <xf numFmtId="0" fontId="7" fillId="0" borderId="22" xfId="4" applyFill="1" applyBorder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177" fontId="7" fillId="0" borderId="4" xfId="4" applyNumberFormat="1">
      <alignment vertical="top" wrapText="1"/>
    </xf>
    <xf numFmtId="0" fontId="1" fillId="0" borderId="0" xfId="1" applyAlignment="1">
      <alignment vertical="center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0" fillId="0" borderId="0" xfId="0" quotePrefix="1"/>
    <xf numFmtId="0" fontId="0" fillId="0" borderId="0" xfId="1" applyFont="1">
      <alignment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</cellXfs>
  <cellStyles count="12">
    <cellStyle name="Grid" xfId="4" xr:uid="{00000000-0005-0000-0000-000000000000}"/>
    <cellStyle name="Normal" xfId="1" xr:uid="{00000000-0005-0000-0000-000001000000}"/>
    <cellStyle name="常规" xfId="0" builtinId="0"/>
    <cellStyle name="超链接 2" xfId="10" xr:uid="{00000000-0005-0000-0000-000003000000}"/>
    <cellStyle name="大标题" xfId="3" xr:uid="{00000000-0005-0000-0000-000004000000}"/>
    <cellStyle name="横向标题" xfId="5" xr:uid="{00000000-0005-0000-0000-000005000000}"/>
    <cellStyle name="文本" xfId="9" xr:uid="{00000000-0005-0000-0000-000006000000}"/>
    <cellStyle name="无效" xfId="6" xr:uid="{00000000-0005-0000-0000-000007000000}"/>
    <cellStyle name="因变Grid" xfId="7" xr:uid="{00000000-0005-0000-0000-000008000000}"/>
    <cellStyle name="英文标题" xfId="11" xr:uid="{00000000-0005-0000-0000-000009000000}"/>
    <cellStyle name="中文标题" xfId="2" xr:uid="{00000000-0005-0000-0000-00000A000000}"/>
    <cellStyle name="纵向标题" xfId="8" xr:uid="{00000000-0005-0000-0000-00000B000000}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C99FF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2463;&#27982;&#24635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文档说明"/>
      <sheetName val="价值概述"/>
      <sheetName val="节奏总表"/>
      <sheetName val="章节关卡"/>
      <sheetName val="经验计算"/>
      <sheetName val="芦花古楼"/>
      <sheetName val="金币总表"/>
      <sheetName val="日常任务"/>
      <sheetName val="挂机升级突破"/>
      <sheetName val="卡牌消耗"/>
      <sheetName val="羁绊副本"/>
      <sheetName val="神器"/>
      <sheetName val="专属武器强化"/>
      <sheetName val="装备"/>
      <sheetName val="新神器"/>
      <sheetName val="日常副本"/>
      <sheetName val="恶灵入侵-专属解封"/>
      <sheetName val="专属武器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3">
          <cell r="AM3">
            <v>0.5</v>
          </cell>
          <cell r="AN3">
            <v>0.8</v>
          </cell>
          <cell r="AO3">
            <v>1</v>
          </cell>
          <cell r="AP3">
            <v>1.2</v>
          </cell>
        </row>
        <row r="6">
          <cell r="CF6">
            <v>250</v>
          </cell>
        </row>
        <row r="7">
          <cell r="CF7">
            <v>350</v>
          </cell>
        </row>
        <row r="8">
          <cell r="CF8">
            <v>500</v>
          </cell>
        </row>
        <row r="9">
          <cell r="CF9">
            <v>600</v>
          </cell>
        </row>
        <row r="10">
          <cell r="CF10">
            <v>700</v>
          </cell>
        </row>
        <row r="11">
          <cell r="CF11">
            <v>900</v>
          </cell>
        </row>
        <row r="12">
          <cell r="CF12">
            <v>1000</v>
          </cell>
        </row>
        <row r="13">
          <cell r="CF13">
            <v>1400</v>
          </cell>
        </row>
        <row r="14">
          <cell r="CF14">
            <v>1700</v>
          </cell>
        </row>
        <row r="15">
          <cell r="CF15">
            <v>2500</v>
          </cell>
        </row>
        <row r="16">
          <cell r="CF16">
            <v>5000</v>
          </cell>
        </row>
      </sheetData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45" t="s">
        <v>123</v>
      </c>
      <c r="C2" s="46"/>
      <c r="D2" s="46"/>
      <c r="E2" s="47"/>
    </row>
    <row r="3" spans="2:5" ht="35.1" customHeight="1" x14ac:dyDescent="0.2">
      <c r="B3" s="2" t="s">
        <v>0</v>
      </c>
      <c r="C3" s="3" t="s">
        <v>11</v>
      </c>
      <c r="D3" s="48" t="s">
        <v>1</v>
      </c>
      <c r="E3" s="50" t="s">
        <v>124</v>
      </c>
    </row>
    <row r="4" spans="2:5" ht="35.1" customHeight="1" x14ac:dyDescent="0.2">
      <c r="B4" s="2" t="s">
        <v>2</v>
      </c>
      <c r="C4" s="3" t="s">
        <v>12</v>
      </c>
      <c r="D4" s="49"/>
      <c r="E4" s="51"/>
    </row>
    <row r="5" spans="2:5" ht="35.1" customHeight="1" x14ac:dyDescent="0.2">
      <c r="B5" s="4" t="s">
        <v>3</v>
      </c>
      <c r="C5" s="52" t="s">
        <v>125</v>
      </c>
      <c r="D5" s="53"/>
      <c r="E5" s="54"/>
    </row>
    <row r="6" spans="2:5" ht="18" x14ac:dyDescent="0.2">
      <c r="B6" s="55" t="s">
        <v>4</v>
      </c>
      <c r="C6" s="56"/>
      <c r="D6" s="56"/>
      <c r="E6" s="57"/>
    </row>
    <row r="7" spans="2:5" ht="18" x14ac:dyDescent="0.2">
      <c r="B7" s="5" t="s">
        <v>5</v>
      </c>
      <c r="C7" s="6" t="s">
        <v>6</v>
      </c>
      <c r="D7" s="43" t="s">
        <v>7</v>
      </c>
      <c r="E7" s="44"/>
    </row>
    <row r="8" spans="2:5" x14ac:dyDescent="0.2">
      <c r="B8" s="7">
        <v>43525</v>
      </c>
      <c r="C8" s="8" t="s">
        <v>10</v>
      </c>
      <c r="D8" s="38" t="s">
        <v>8</v>
      </c>
      <c r="E8" s="39"/>
    </row>
    <row r="9" spans="2:5" x14ac:dyDescent="0.2">
      <c r="B9" s="7"/>
      <c r="C9" s="8"/>
      <c r="D9" s="38"/>
      <c r="E9" s="39"/>
    </row>
    <row r="10" spans="2:5" x14ac:dyDescent="0.2">
      <c r="B10" s="9"/>
      <c r="C10" s="8"/>
      <c r="D10" s="38"/>
      <c r="E10" s="39"/>
    </row>
    <row r="11" spans="2:5" x14ac:dyDescent="0.2">
      <c r="B11" s="9"/>
      <c r="C11" s="8"/>
      <c r="D11" s="38"/>
      <c r="E11" s="39"/>
    </row>
    <row r="12" spans="2:5" x14ac:dyDescent="0.2">
      <c r="B12" s="9"/>
      <c r="C12" s="8"/>
      <c r="D12" s="38"/>
      <c r="E12" s="39"/>
    </row>
    <row r="13" spans="2:5" x14ac:dyDescent="0.2">
      <c r="B13" s="9"/>
      <c r="C13" s="8"/>
      <c r="D13" s="38"/>
      <c r="E13" s="39"/>
    </row>
    <row r="14" spans="2:5" x14ac:dyDescent="0.2">
      <c r="B14" s="9"/>
      <c r="C14" s="8"/>
      <c r="D14" s="38"/>
      <c r="E14" s="39"/>
    </row>
    <row r="15" spans="2:5" x14ac:dyDescent="0.2">
      <c r="B15" s="9"/>
      <c r="C15" s="8"/>
      <c r="D15" s="38"/>
      <c r="E15" s="39"/>
    </row>
    <row r="16" spans="2:5" x14ac:dyDescent="0.2">
      <c r="B16" s="9"/>
      <c r="C16" s="8"/>
      <c r="D16" s="38"/>
      <c r="E16" s="39"/>
    </row>
    <row r="17" spans="2:5" x14ac:dyDescent="0.2">
      <c r="B17" s="9"/>
      <c r="C17" s="8"/>
      <c r="D17" s="38"/>
      <c r="E17" s="39"/>
    </row>
    <row r="18" spans="2:5" x14ac:dyDescent="0.2">
      <c r="B18" s="9"/>
      <c r="C18" s="8"/>
      <c r="D18" s="38"/>
      <c r="E18" s="39"/>
    </row>
    <row r="19" spans="2:5" x14ac:dyDescent="0.2">
      <c r="B19" s="9"/>
      <c r="C19" s="8"/>
      <c r="D19" s="38"/>
      <c r="E19" s="39"/>
    </row>
    <row r="20" spans="2:5" x14ac:dyDescent="0.2">
      <c r="B20" s="9"/>
      <c r="C20" s="8"/>
      <c r="D20" s="38"/>
      <c r="E20" s="39"/>
    </row>
    <row r="21" spans="2:5" x14ac:dyDescent="0.2">
      <c r="B21" s="9"/>
      <c r="C21" s="8"/>
      <c r="D21" s="38"/>
      <c r="E21" s="39"/>
    </row>
    <row r="22" spans="2:5" x14ac:dyDescent="0.2">
      <c r="B22" s="9"/>
      <c r="C22" s="8"/>
      <c r="D22" s="38"/>
      <c r="E22" s="39"/>
    </row>
    <row r="23" spans="2:5" x14ac:dyDescent="0.2">
      <c r="B23" s="9"/>
      <c r="C23" s="8"/>
      <c r="D23" s="38"/>
      <c r="E23" s="39"/>
    </row>
    <row r="24" spans="2:5" x14ac:dyDescent="0.2">
      <c r="B24" s="9"/>
      <c r="C24" s="8"/>
      <c r="D24" s="38"/>
      <c r="E24" s="39"/>
    </row>
    <row r="25" spans="2:5" x14ac:dyDescent="0.2">
      <c r="B25" s="9"/>
      <c r="C25" s="8"/>
      <c r="D25" s="38"/>
      <c r="E25" s="39"/>
    </row>
    <row r="26" spans="2:5" x14ac:dyDescent="0.2">
      <c r="B26" s="9"/>
      <c r="C26" s="8"/>
      <c r="D26" s="38"/>
      <c r="E26" s="39"/>
    </row>
    <row r="27" spans="2:5" x14ac:dyDescent="0.2">
      <c r="B27" s="9"/>
      <c r="C27" s="8"/>
      <c r="D27" s="38"/>
      <c r="E27" s="39"/>
    </row>
    <row r="28" spans="2:5" ht="18" thickBot="1" x14ac:dyDescent="0.25">
      <c r="B28" s="10"/>
      <c r="C28" s="11"/>
      <c r="D28" s="40"/>
      <c r="E28" s="41"/>
    </row>
    <row r="30" spans="2:5" x14ac:dyDescent="0.2">
      <c r="B30" s="42" t="s">
        <v>9</v>
      </c>
      <c r="C30" s="42"/>
      <c r="D30" s="42"/>
      <c r="E30" s="42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 xr:uid="{00000000-0002-0000-0000-000000000000}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1"/>
  <sheetViews>
    <sheetView workbookViewId="0">
      <selection activeCell="K6" sqref="K6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539</v>
      </c>
      <c r="C1" s="18" t="s">
        <v>540</v>
      </c>
      <c r="D1" s="18" t="s">
        <v>14</v>
      </c>
      <c r="E1" s="18" t="s">
        <v>15</v>
      </c>
      <c r="F1" s="18" t="s">
        <v>541</v>
      </c>
      <c r="G1" s="18" t="s">
        <v>542</v>
      </c>
      <c r="H1" s="18" t="s">
        <v>543</v>
      </c>
      <c r="I1" s="18" t="s">
        <v>544</v>
      </c>
      <c r="J1" s="18" t="s">
        <v>545</v>
      </c>
      <c r="K1" s="18" t="s">
        <v>546</v>
      </c>
      <c r="L1" s="18" t="s">
        <v>547</v>
      </c>
    </row>
    <row r="2" spans="1:12" x14ac:dyDescent="0.2">
      <c r="A2" s="30" t="s">
        <v>16</v>
      </c>
      <c r="B2" s="30" t="s">
        <v>548</v>
      </c>
      <c r="C2" s="30" t="s">
        <v>549</v>
      </c>
      <c r="D2" s="30" t="s">
        <v>17</v>
      </c>
      <c r="E2" s="30" t="s">
        <v>550</v>
      </c>
      <c r="F2" s="30" t="s">
        <v>17</v>
      </c>
      <c r="G2" s="30" t="s">
        <v>551</v>
      </c>
      <c r="H2" s="30" t="s">
        <v>552</v>
      </c>
      <c r="I2" s="30" t="s">
        <v>553</v>
      </c>
      <c r="J2" s="30" t="s">
        <v>552</v>
      </c>
      <c r="K2" s="30" t="s">
        <v>16</v>
      </c>
      <c r="L2" s="30" t="s">
        <v>17</v>
      </c>
    </row>
    <row r="3" spans="1:12" ht="15" x14ac:dyDescent="0.2">
      <c r="A3" s="33" t="s">
        <v>13</v>
      </c>
      <c r="B3" s="33" t="s">
        <v>18</v>
      </c>
      <c r="C3" s="33" t="s">
        <v>554</v>
      </c>
      <c r="D3" s="33" t="s">
        <v>555</v>
      </c>
      <c r="E3" s="33" t="s">
        <v>556</v>
      </c>
      <c r="F3" s="33" t="s">
        <v>557</v>
      </c>
      <c r="G3" s="33" t="s">
        <v>19</v>
      </c>
      <c r="H3" s="33" t="s">
        <v>558</v>
      </c>
      <c r="I3" s="33" t="s">
        <v>559</v>
      </c>
      <c r="J3" s="33" t="s">
        <v>560</v>
      </c>
      <c r="K3" s="33" t="s">
        <v>561</v>
      </c>
      <c r="L3" s="33" t="s">
        <v>562</v>
      </c>
    </row>
    <row r="4" spans="1:12" ht="16.5" x14ac:dyDescent="0.2">
      <c r="A4" s="13">
        <v>101</v>
      </c>
      <c r="B4" s="13" t="s">
        <v>20</v>
      </c>
      <c r="C4" s="13"/>
      <c r="D4" s="13" t="s">
        <v>563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10</v>
      </c>
      <c r="L4" s="13" t="s">
        <v>564</v>
      </c>
    </row>
    <row r="5" spans="1:12" ht="16.5" x14ac:dyDescent="0.2">
      <c r="A5" s="13">
        <v>102</v>
      </c>
      <c r="B5" s="13" t="s">
        <v>21</v>
      </c>
      <c r="C5" s="13"/>
      <c r="D5" s="13" t="s">
        <v>22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20</v>
      </c>
      <c r="L5" s="13" t="s">
        <v>23</v>
      </c>
    </row>
    <row r="6" spans="1:12" ht="16.5" x14ac:dyDescent="0.2">
      <c r="A6" s="13">
        <v>103</v>
      </c>
      <c r="B6" s="13" t="s">
        <v>438</v>
      </c>
      <c r="C6" s="13"/>
      <c r="D6" s="13" t="s">
        <v>565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25</v>
      </c>
    </row>
    <row r="7" spans="1:12" ht="33" x14ac:dyDescent="0.2">
      <c r="A7" s="13">
        <v>104</v>
      </c>
      <c r="B7" s="13" t="s">
        <v>26</v>
      </c>
      <c r="C7" s="13"/>
      <c r="D7" s="13" t="s">
        <v>27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644</v>
      </c>
    </row>
    <row r="8" spans="1:12" ht="33" x14ac:dyDescent="0.2">
      <c r="A8" s="13">
        <v>105</v>
      </c>
      <c r="B8" s="13" t="s">
        <v>189</v>
      </c>
      <c r="C8" s="13"/>
      <c r="D8" s="13" t="s">
        <v>28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566</v>
      </c>
    </row>
    <row r="9" spans="1:12" ht="33" x14ac:dyDescent="0.2">
      <c r="A9" s="13">
        <v>106</v>
      </c>
      <c r="B9" s="13" t="s">
        <v>357</v>
      </c>
      <c r="C9" s="13"/>
      <c r="D9" s="13" t="s">
        <v>30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31</v>
      </c>
    </row>
    <row r="10" spans="1:12" ht="15.75" customHeight="1" x14ac:dyDescent="0.2">
      <c r="A10" s="13">
        <v>107</v>
      </c>
      <c r="B10" s="13" t="s">
        <v>32</v>
      </c>
      <c r="C10" s="13"/>
      <c r="D10" s="13" t="s">
        <v>33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34</v>
      </c>
    </row>
    <row r="11" spans="1:12" ht="18" customHeight="1" x14ac:dyDescent="0.2">
      <c r="A11" s="13">
        <v>108</v>
      </c>
      <c r="B11" s="13" t="s">
        <v>35</v>
      </c>
      <c r="C11" s="13"/>
      <c r="D11" s="13" t="s">
        <v>36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37</v>
      </c>
    </row>
    <row r="12" spans="1:12" ht="18" customHeight="1" x14ac:dyDescent="0.2">
      <c r="A12" s="13">
        <v>109</v>
      </c>
      <c r="B12" s="13" t="s">
        <v>38</v>
      </c>
      <c r="C12" s="13"/>
      <c r="D12" s="13" t="s">
        <v>39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40</v>
      </c>
    </row>
    <row r="13" spans="1:12" ht="18" customHeight="1" x14ac:dyDescent="0.2">
      <c r="A13" s="13">
        <v>110</v>
      </c>
      <c r="B13" s="13" t="s">
        <v>41</v>
      </c>
      <c r="C13" s="13"/>
      <c r="D13" s="13" t="s">
        <v>42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567</v>
      </c>
    </row>
    <row r="14" spans="1:12" ht="16.5" x14ac:dyDescent="0.2">
      <c r="A14" s="13">
        <v>111</v>
      </c>
      <c r="B14" s="13" t="s">
        <v>43</v>
      </c>
      <c r="C14" s="13"/>
      <c r="D14" s="13" t="s">
        <v>568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569</v>
      </c>
    </row>
    <row r="15" spans="1:12" ht="16.5" x14ac:dyDescent="0.2">
      <c r="A15" s="13">
        <v>112</v>
      </c>
      <c r="B15" s="13" t="s">
        <v>645</v>
      </c>
      <c r="C15" s="13"/>
      <c r="D15" s="13" t="s">
        <v>44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45</v>
      </c>
    </row>
    <row r="16" spans="1:12" ht="16.5" x14ac:dyDescent="0.2">
      <c r="A16" s="13">
        <v>113</v>
      </c>
      <c r="B16" s="13" t="s">
        <v>46</v>
      </c>
      <c r="C16" s="13"/>
      <c r="D16" s="13" t="s">
        <v>47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48</v>
      </c>
    </row>
    <row r="17" spans="1:12" ht="16.5" x14ac:dyDescent="0.2">
      <c r="A17" s="13">
        <v>114</v>
      </c>
      <c r="B17" s="13" t="s">
        <v>164</v>
      </c>
      <c r="C17" s="13"/>
      <c r="D17" s="13" t="s">
        <v>49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50</v>
      </c>
    </row>
    <row r="18" spans="1:12" ht="16.5" x14ac:dyDescent="0.2">
      <c r="A18" s="13">
        <v>115</v>
      </c>
      <c r="B18" s="13" t="s">
        <v>51</v>
      </c>
      <c r="C18" s="13"/>
      <c r="D18" s="13" t="s">
        <v>52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53</v>
      </c>
    </row>
    <row r="19" spans="1:12" ht="16.5" x14ac:dyDescent="0.2">
      <c r="A19" s="13">
        <v>116</v>
      </c>
      <c r="B19" s="13" t="s">
        <v>54</v>
      </c>
      <c r="C19" s="13"/>
      <c r="D19" s="13" t="s">
        <v>55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56</v>
      </c>
    </row>
    <row r="20" spans="1:12" ht="16.5" x14ac:dyDescent="0.2">
      <c r="A20" s="13">
        <v>117</v>
      </c>
      <c r="B20" s="13" t="s">
        <v>570</v>
      </c>
      <c r="C20" s="13"/>
      <c r="D20" s="13" t="s">
        <v>571</v>
      </c>
      <c r="E20" s="13" t="b">
        <v>0</v>
      </c>
      <c r="F20" s="13" t="s">
        <v>572</v>
      </c>
      <c r="G20" s="13">
        <v>100</v>
      </c>
      <c r="H20" s="13"/>
      <c r="I20" s="13"/>
      <c r="J20" s="13" t="b">
        <v>1</v>
      </c>
      <c r="K20" s="13">
        <v>0</v>
      </c>
      <c r="L20" s="13" t="s">
        <v>573</v>
      </c>
    </row>
    <row r="21" spans="1:12" ht="33" x14ac:dyDescent="0.2">
      <c r="A21" s="13">
        <v>118</v>
      </c>
      <c r="B21" s="13" t="s">
        <v>646</v>
      </c>
      <c r="C21" s="13"/>
      <c r="D21" s="13" t="s">
        <v>574</v>
      </c>
      <c r="E21" s="13" t="b">
        <v>0</v>
      </c>
      <c r="F21" s="13" t="s">
        <v>575</v>
      </c>
      <c r="G21" s="13">
        <v>100</v>
      </c>
      <c r="H21" s="13"/>
      <c r="I21" s="13"/>
      <c r="J21" s="13" t="b">
        <v>1</v>
      </c>
      <c r="K21" s="13">
        <v>0</v>
      </c>
      <c r="L21" s="13" t="s">
        <v>576</v>
      </c>
    </row>
    <row r="22" spans="1:12" ht="33" x14ac:dyDescent="0.2">
      <c r="A22" s="13">
        <v>119</v>
      </c>
      <c r="B22" s="13" t="s">
        <v>577</v>
      </c>
      <c r="C22" s="13"/>
      <c r="D22" s="13" t="s">
        <v>578</v>
      </c>
      <c r="E22" s="13" t="b">
        <v>0</v>
      </c>
      <c r="F22" s="13" t="s">
        <v>579</v>
      </c>
      <c r="G22" s="13">
        <v>100</v>
      </c>
      <c r="H22" s="13"/>
      <c r="I22" s="13"/>
      <c r="J22" s="13" t="b">
        <v>1</v>
      </c>
      <c r="K22" s="13">
        <v>0</v>
      </c>
      <c r="L22" s="13" t="s">
        <v>580</v>
      </c>
    </row>
    <row r="23" spans="1:12" ht="33" x14ac:dyDescent="0.2">
      <c r="A23" s="13">
        <v>120</v>
      </c>
      <c r="B23" s="13" t="s">
        <v>581</v>
      </c>
      <c r="C23" s="13"/>
      <c r="D23" s="13" t="s">
        <v>582</v>
      </c>
      <c r="E23" s="13" t="b">
        <v>1</v>
      </c>
      <c r="F23" s="13" t="s">
        <v>583</v>
      </c>
      <c r="G23" s="13">
        <v>100</v>
      </c>
      <c r="H23" s="13"/>
      <c r="I23" s="13"/>
      <c r="J23" s="13" t="b">
        <v>1</v>
      </c>
      <c r="K23" s="13">
        <v>0</v>
      </c>
      <c r="L23" s="13" t="s">
        <v>584</v>
      </c>
    </row>
    <row r="24" spans="1:12" ht="33" x14ac:dyDescent="0.2">
      <c r="A24" s="13">
        <v>121</v>
      </c>
      <c r="B24" s="13" t="s">
        <v>647</v>
      </c>
      <c r="C24" s="13"/>
      <c r="D24" s="13" t="s">
        <v>585</v>
      </c>
      <c r="E24" s="13" t="b">
        <v>1</v>
      </c>
      <c r="F24" s="13" t="s">
        <v>586</v>
      </c>
      <c r="G24" s="13">
        <v>100</v>
      </c>
      <c r="H24" s="13"/>
      <c r="I24" s="13"/>
      <c r="J24" s="13" t="b">
        <v>1</v>
      </c>
      <c r="K24" s="13">
        <v>0</v>
      </c>
      <c r="L24" s="13" t="s">
        <v>587</v>
      </c>
    </row>
    <row r="25" spans="1:12" ht="33" x14ac:dyDescent="0.2">
      <c r="A25" s="13">
        <v>122</v>
      </c>
      <c r="B25" s="13" t="s">
        <v>588</v>
      </c>
      <c r="C25" s="13"/>
      <c r="D25" s="13" t="s">
        <v>589</v>
      </c>
      <c r="E25" s="13" t="b">
        <v>1</v>
      </c>
      <c r="F25" s="13" t="s">
        <v>590</v>
      </c>
      <c r="G25" s="13">
        <v>100</v>
      </c>
      <c r="H25" s="13"/>
      <c r="I25" s="13"/>
      <c r="J25" s="13" t="b">
        <v>1</v>
      </c>
      <c r="K25" s="13">
        <v>0</v>
      </c>
      <c r="L25" s="13" t="s">
        <v>591</v>
      </c>
    </row>
    <row r="26" spans="1:12" ht="33" x14ac:dyDescent="0.2">
      <c r="A26" s="13">
        <v>123</v>
      </c>
      <c r="B26" s="13" t="s">
        <v>167</v>
      </c>
      <c r="C26" s="13"/>
      <c r="D26" s="13" t="s">
        <v>592</v>
      </c>
      <c r="E26" s="13" t="b">
        <v>1</v>
      </c>
      <c r="F26" s="13" t="s">
        <v>593</v>
      </c>
      <c r="G26" s="13">
        <v>100</v>
      </c>
      <c r="H26" s="13"/>
      <c r="I26" s="13"/>
      <c r="J26" s="13" t="b">
        <v>1</v>
      </c>
      <c r="K26" s="13">
        <v>0</v>
      </c>
      <c r="L26" s="13" t="s">
        <v>594</v>
      </c>
    </row>
    <row r="27" spans="1:12" ht="33" x14ac:dyDescent="0.2">
      <c r="A27" s="13">
        <v>124</v>
      </c>
      <c r="B27" s="13" t="s">
        <v>169</v>
      </c>
      <c r="C27" s="13"/>
      <c r="D27" s="13" t="s">
        <v>595</v>
      </c>
      <c r="E27" s="13" t="b">
        <v>1</v>
      </c>
      <c r="F27" s="13" t="s">
        <v>596</v>
      </c>
      <c r="G27" s="13">
        <v>100</v>
      </c>
      <c r="H27" s="13"/>
      <c r="I27" s="13"/>
      <c r="J27" s="13" t="b">
        <v>1</v>
      </c>
      <c r="K27" s="13">
        <v>0</v>
      </c>
      <c r="L27" s="13" t="s">
        <v>597</v>
      </c>
    </row>
    <row r="28" spans="1:12" ht="33" x14ac:dyDescent="0.2">
      <c r="A28" s="13">
        <v>125</v>
      </c>
      <c r="B28" s="13" t="s">
        <v>182</v>
      </c>
      <c r="C28" s="13"/>
      <c r="D28" s="13" t="s">
        <v>598</v>
      </c>
      <c r="E28" s="13" t="b">
        <v>1</v>
      </c>
      <c r="F28" s="13" t="s">
        <v>599</v>
      </c>
      <c r="G28" s="13">
        <v>100</v>
      </c>
      <c r="H28" s="13"/>
      <c r="I28" s="13"/>
      <c r="J28" s="13" t="b">
        <v>1</v>
      </c>
      <c r="K28" s="13">
        <v>0</v>
      </c>
      <c r="L28" s="13" t="s">
        <v>600</v>
      </c>
    </row>
    <row r="29" spans="1:12" ht="33" x14ac:dyDescent="0.2">
      <c r="A29" s="13">
        <v>126</v>
      </c>
      <c r="B29" s="13" t="s">
        <v>601</v>
      </c>
      <c r="C29" s="13"/>
      <c r="D29" s="13" t="s">
        <v>602</v>
      </c>
      <c r="E29" s="13" t="b">
        <v>1</v>
      </c>
      <c r="F29" s="13" t="s">
        <v>603</v>
      </c>
      <c r="G29" s="13">
        <v>100</v>
      </c>
      <c r="H29" s="13"/>
      <c r="I29" s="13"/>
      <c r="J29" s="13" t="b">
        <v>1</v>
      </c>
      <c r="K29" s="13">
        <v>0</v>
      </c>
      <c r="L29" s="13" t="s">
        <v>604</v>
      </c>
    </row>
    <row r="30" spans="1:12" ht="33" x14ac:dyDescent="0.2">
      <c r="A30" s="13">
        <v>127</v>
      </c>
      <c r="B30" s="13" t="s">
        <v>605</v>
      </c>
      <c r="C30" s="13"/>
      <c r="D30" s="13" t="s">
        <v>606</v>
      </c>
      <c r="E30" s="13" t="b">
        <v>1</v>
      </c>
      <c r="F30" s="13" t="s">
        <v>607</v>
      </c>
      <c r="G30" s="13">
        <v>100</v>
      </c>
      <c r="H30" s="13"/>
      <c r="I30" s="13"/>
      <c r="J30" s="13" t="b">
        <v>1</v>
      </c>
      <c r="K30" s="13">
        <v>0</v>
      </c>
      <c r="L30" s="13" t="s">
        <v>608</v>
      </c>
    </row>
    <row r="31" spans="1:12" ht="33" x14ac:dyDescent="0.2">
      <c r="A31" s="13">
        <v>128</v>
      </c>
      <c r="B31" s="13" t="s">
        <v>609</v>
      </c>
      <c r="C31" s="13"/>
      <c r="D31" s="13" t="s">
        <v>610</v>
      </c>
      <c r="E31" s="13" t="b">
        <v>1</v>
      </c>
      <c r="F31" s="13" t="s">
        <v>611</v>
      </c>
      <c r="G31" s="13">
        <v>100</v>
      </c>
      <c r="H31" s="13"/>
      <c r="I31" s="13"/>
      <c r="J31" s="13" t="b">
        <v>1</v>
      </c>
      <c r="K31" s="13">
        <v>0</v>
      </c>
      <c r="L31" s="13" t="s">
        <v>612</v>
      </c>
    </row>
    <row r="32" spans="1:12" ht="33" x14ac:dyDescent="0.2">
      <c r="A32" s="13">
        <v>129</v>
      </c>
      <c r="B32" s="13" t="s">
        <v>613</v>
      </c>
      <c r="C32" s="13"/>
      <c r="D32" s="13" t="s">
        <v>614</v>
      </c>
      <c r="E32" s="13" t="b">
        <v>1</v>
      </c>
      <c r="F32" s="13" t="s">
        <v>615</v>
      </c>
      <c r="G32" s="13">
        <v>100</v>
      </c>
      <c r="H32" s="13"/>
      <c r="I32" s="13"/>
      <c r="J32" s="13"/>
      <c r="K32" s="13">
        <v>0</v>
      </c>
      <c r="L32" s="13" t="s">
        <v>616</v>
      </c>
    </row>
    <row r="33" spans="1:12" ht="16.5" x14ac:dyDescent="0.2">
      <c r="A33" s="13">
        <v>201</v>
      </c>
      <c r="B33" s="13" t="s">
        <v>648</v>
      </c>
      <c r="C33" s="13"/>
      <c r="D33" s="13" t="s">
        <v>218</v>
      </c>
      <c r="E33" s="13" t="b">
        <v>0</v>
      </c>
      <c r="F33" s="13" t="s">
        <v>617</v>
      </c>
      <c r="G33" s="13">
        <v>1</v>
      </c>
      <c r="H33" s="13"/>
      <c r="I33" s="13"/>
      <c r="J33" s="13"/>
      <c r="K33" s="13">
        <v>0</v>
      </c>
      <c r="L33" s="13" t="s">
        <v>618</v>
      </c>
    </row>
    <row r="34" spans="1:12" ht="33" x14ac:dyDescent="0.2">
      <c r="A34" s="13">
        <v>202</v>
      </c>
      <c r="B34" s="13" t="s">
        <v>619</v>
      </c>
      <c r="C34" s="13" t="s">
        <v>620</v>
      </c>
      <c r="D34" s="13" t="s">
        <v>621</v>
      </c>
      <c r="E34" s="13" t="b">
        <v>1</v>
      </c>
      <c r="F34" s="13" t="s">
        <v>622</v>
      </c>
      <c r="G34" s="13">
        <v>1</v>
      </c>
      <c r="H34" s="13"/>
      <c r="I34" s="13"/>
      <c r="J34" s="13" t="b">
        <v>1</v>
      </c>
      <c r="K34" s="13">
        <v>0</v>
      </c>
      <c r="L34" s="13" t="s">
        <v>623</v>
      </c>
    </row>
    <row r="35" spans="1:12" ht="33" x14ac:dyDescent="0.2">
      <c r="A35" s="13">
        <v>203</v>
      </c>
      <c r="B35" s="13" t="s">
        <v>624</v>
      </c>
      <c r="C35" s="13"/>
      <c r="D35" s="13" t="s">
        <v>625</v>
      </c>
      <c r="E35" s="13" t="b">
        <v>1</v>
      </c>
      <c r="F35" s="13" t="s">
        <v>626</v>
      </c>
      <c r="G35" s="13">
        <v>1</v>
      </c>
      <c r="H35" s="13"/>
      <c r="I35" s="13"/>
      <c r="J35" s="13" t="b">
        <v>1</v>
      </c>
      <c r="K35" s="13">
        <v>0</v>
      </c>
      <c r="L35" s="13" t="s">
        <v>627</v>
      </c>
    </row>
    <row r="36" spans="1:12" ht="33" x14ac:dyDescent="0.2">
      <c r="A36" s="13">
        <v>204</v>
      </c>
      <c r="B36" s="13" t="s">
        <v>628</v>
      </c>
      <c r="C36" s="13"/>
      <c r="D36" s="13" t="s">
        <v>629</v>
      </c>
      <c r="E36" s="13" t="b">
        <v>1</v>
      </c>
      <c r="F36" s="13" t="s">
        <v>630</v>
      </c>
      <c r="G36" s="13">
        <v>1</v>
      </c>
      <c r="H36" s="13"/>
      <c r="I36" s="13"/>
      <c r="J36" s="13" t="b">
        <v>1</v>
      </c>
      <c r="K36" s="13">
        <v>0</v>
      </c>
      <c r="L36" s="13" t="s">
        <v>627</v>
      </c>
    </row>
    <row r="37" spans="1:12" ht="33" x14ac:dyDescent="0.2">
      <c r="A37" s="13">
        <v>205</v>
      </c>
      <c r="B37" s="13" t="s">
        <v>631</v>
      </c>
      <c r="C37" s="13"/>
      <c r="D37" s="13" t="s">
        <v>632</v>
      </c>
      <c r="E37" s="13" t="b">
        <v>1</v>
      </c>
      <c r="F37" s="13" t="s">
        <v>633</v>
      </c>
      <c r="G37" s="13">
        <v>1</v>
      </c>
      <c r="H37" s="13"/>
      <c r="I37" s="13"/>
      <c r="J37" s="13" t="b">
        <v>1</v>
      </c>
      <c r="K37" s="13">
        <v>0</v>
      </c>
      <c r="L37" s="13" t="s">
        <v>634</v>
      </c>
    </row>
    <row r="38" spans="1:12" ht="33" x14ac:dyDescent="0.2">
      <c r="A38" s="13">
        <v>206</v>
      </c>
      <c r="B38" s="13" t="s">
        <v>635</v>
      </c>
      <c r="C38" s="13"/>
      <c r="D38" s="13" t="s">
        <v>636</v>
      </c>
      <c r="E38" s="13" t="b">
        <v>1</v>
      </c>
      <c r="F38" s="13" t="s">
        <v>637</v>
      </c>
      <c r="G38" s="13">
        <v>1</v>
      </c>
      <c r="H38" s="13"/>
      <c r="I38" s="13"/>
      <c r="J38" s="13" t="b">
        <v>1</v>
      </c>
      <c r="K38" s="13">
        <v>0</v>
      </c>
      <c r="L38" s="13" t="s">
        <v>634</v>
      </c>
    </row>
    <row r="39" spans="1:12" ht="33" x14ac:dyDescent="0.2">
      <c r="A39" s="13">
        <v>207</v>
      </c>
      <c r="B39" s="13" t="s">
        <v>177</v>
      </c>
      <c r="C39" s="13"/>
      <c r="D39" s="13" t="s">
        <v>145</v>
      </c>
      <c r="E39" s="13" t="b">
        <v>1</v>
      </c>
      <c r="F39" s="13" t="s">
        <v>638</v>
      </c>
      <c r="G39" s="13">
        <v>1</v>
      </c>
      <c r="H39" s="13"/>
      <c r="I39" s="13"/>
      <c r="J39" s="13" t="b">
        <v>1</v>
      </c>
      <c r="K39" s="13">
        <v>0</v>
      </c>
      <c r="L39" s="13" t="s">
        <v>627</v>
      </c>
    </row>
    <row r="40" spans="1:12" ht="33" x14ac:dyDescent="0.2">
      <c r="A40" s="13">
        <v>208</v>
      </c>
      <c r="B40" s="13" t="s">
        <v>639</v>
      </c>
      <c r="C40" s="13"/>
      <c r="D40" s="13" t="s">
        <v>139</v>
      </c>
      <c r="E40" s="13" t="b">
        <v>1</v>
      </c>
      <c r="F40" s="13" t="s">
        <v>640</v>
      </c>
      <c r="G40" s="13">
        <v>1</v>
      </c>
      <c r="H40" s="13"/>
      <c r="I40" s="13"/>
      <c r="J40" s="13" t="b">
        <v>1</v>
      </c>
      <c r="K40" s="13">
        <v>0</v>
      </c>
      <c r="L40" s="13" t="s">
        <v>634</v>
      </c>
    </row>
    <row r="41" spans="1:12" ht="16.5" x14ac:dyDescent="0.2">
      <c r="A41" s="13">
        <v>601</v>
      </c>
      <c r="B41" s="13" t="s">
        <v>641</v>
      </c>
      <c r="C41" s="13"/>
      <c r="D41" s="13" t="s">
        <v>642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643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A144"/>
  <sheetViews>
    <sheetView topLeftCell="A40" workbookViewId="0">
      <selection activeCell="J26" sqref="J26"/>
    </sheetView>
  </sheetViews>
  <sheetFormatPr defaultRowHeight="14.25" x14ac:dyDescent="0.2"/>
  <cols>
    <col min="1" max="6" width="9" style="30"/>
    <col min="7" max="7" width="10.625" style="30" customWidth="1"/>
    <col min="8" max="8" width="10" customWidth="1"/>
    <col min="9" max="9" width="10.75" customWidth="1"/>
    <col min="11" max="18" width="9" style="30"/>
  </cols>
  <sheetData>
    <row r="3" spans="1:27" ht="15" x14ac:dyDescent="0.2">
      <c r="A3" s="21" t="s">
        <v>467</v>
      </c>
      <c r="B3" s="21" t="s">
        <v>68</v>
      </c>
      <c r="C3" s="21" t="s">
        <v>464</v>
      </c>
      <c r="D3" s="21" t="s">
        <v>465</v>
      </c>
      <c r="E3" s="21" t="s">
        <v>466</v>
      </c>
      <c r="G3" s="21" t="s">
        <v>440</v>
      </c>
      <c r="H3" s="21" t="s">
        <v>439</v>
      </c>
      <c r="I3" s="21" t="s">
        <v>430</v>
      </c>
      <c r="J3" s="21" t="s">
        <v>472</v>
      </c>
      <c r="K3" s="21" t="s">
        <v>473</v>
      </c>
      <c r="L3" s="21" t="s">
        <v>652</v>
      </c>
      <c r="O3" s="21" t="s">
        <v>13</v>
      </c>
      <c r="P3" s="21" t="s">
        <v>462</v>
      </c>
      <c r="Q3" s="21" t="s">
        <v>463</v>
      </c>
      <c r="R3" s="21" t="s">
        <v>109</v>
      </c>
      <c r="S3" s="21" t="s">
        <v>461</v>
      </c>
      <c r="T3" s="21" t="s">
        <v>111</v>
      </c>
      <c r="U3" s="21" t="s">
        <v>24</v>
      </c>
      <c r="X3" s="21" t="s">
        <v>505</v>
      </c>
      <c r="Y3" s="21" t="s">
        <v>464</v>
      </c>
      <c r="Z3" s="21" t="s">
        <v>465</v>
      </c>
      <c r="AA3" s="21" t="s">
        <v>466</v>
      </c>
    </row>
    <row r="4" spans="1:27" ht="16.5" x14ac:dyDescent="0.2">
      <c r="A4" s="13">
        <v>2</v>
      </c>
      <c r="B4" s="13" t="s">
        <v>468</v>
      </c>
      <c r="C4" s="13">
        <v>3</v>
      </c>
      <c r="D4" s="13">
        <v>3</v>
      </c>
      <c r="E4" s="13">
        <v>3</v>
      </c>
      <c r="G4" s="13">
        <v>1</v>
      </c>
      <c r="H4" s="13" t="s">
        <v>442</v>
      </c>
      <c r="I4" s="13">
        <v>70</v>
      </c>
      <c r="J4" s="13">
        <v>0</v>
      </c>
      <c r="K4" s="13">
        <v>200</v>
      </c>
      <c r="L4" s="13">
        <v>0.6</v>
      </c>
      <c r="O4" s="13">
        <v>1</v>
      </c>
      <c r="P4" s="13">
        <v>1</v>
      </c>
      <c r="Q4" s="14" t="str">
        <f>INDEX($H$4:$H$15,P4)</f>
        <v>D</v>
      </c>
      <c r="R4" s="13">
        <v>1</v>
      </c>
      <c r="S4" s="13">
        <v>2</v>
      </c>
      <c r="T4" s="13">
        <f>ROUND(S4/2,0)</f>
        <v>1</v>
      </c>
      <c r="U4" s="13">
        <f>S4*INDEX(属性投放!$D$19:$D$29,属性偏向!R4)</f>
        <v>12</v>
      </c>
      <c r="V4">
        <v>15</v>
      </c>
      <c r="X4" s="13">
        <v>1</v>
      </c>
      <c r="Y4" s="13">
        <v>0</v>
      </c>
      <c r="Z4" s="13">
        <v>0</v>
      </c>
      <c r="AA4" s="13">
        <v>0</v>
      </c>
    </row>
    <row r="5" spans="1:27" ht="16.5" x14ac:dyDescent="0.2">
      <c r="A5" s="13">
        <v>3</v>
      </c>
      <c r="B5" s="13" t="s">
        <v>469</v>
      </c>
      <c r="C5" s="13">
        <v>5</v>
      </c>
      <c r="D5" s="13">
        <v>5</v>
      </c>
      <c r="E5" s="13">
        <v>5</v>
      </c>
      <c r="G5" s="13">
        <v>2</v>
      </c>
      <c r="H5" s="13" t="s">
        <v>444</v>
      </c>
      <c r="I5" s="13">
        <v>75</v>
      </c>
      <c r="J5" s="13">
        <v>5</v>
      </c>
      <c r="K5" s="13">
        <v>250</v>
      </c>
      <c r="L5" s="13">
        <v>0.7</v>
      </c>
      <c r="O5" s="13">
        <v>2</v>
      </c>
      <c r="P5" s="13">
        <v>1</v>
      </c>
      <c r="Q5" s="14" t="str">
        <f t="shared" ref="Q5:Q14" si="0">INDEX($H$4:$H$15,P5)</f>
        <v>D</v>
      </c>
      <c r="R5" s="13">
        <v>2</v>
      </c>
      <c r="S5" s="13">
        <f>S4+2</f>
        <v>4</v>
      </c>
      <c r="T5" s="13">
        <f t="shared" ref="T5:T11" si="1">ROUND(S5/2,0)</f>
        <v>2</v>
      </c>
      <c r="U5" s="13">
        <f>S5*INDEX(属性投放!$D$19:$D$29,属性偏向!R5)</f>
        <v>28</v>
      </c>
      <c r="V5">
        <v>25</v>
      </c>
      <c r="X5" s="13">
        <v>2</v>
      </c>
      <c r="Y5" s="13">
        <v>1</v>
      </c>
      <c r="Z5" s="13">
        <v>1</v>
      </c>
      <c r="AA5" s="13">
        <v>1</v>
      </c>
    </row>
    <row r="6" spans="1:27" ht="16.5" x14ac:dyDescent="0.2">
      <c r="A6" s="13">
        <v>4</v>
      </c>
      <c r="B6" s="13" t="s">
        <v>470</v>
      </c>
      <c r="C6" s="13">
        <v>7</v>
      </c>
      <c r="D6" s="13">
        <v>6</v>
      </c>
      <c r="E6" s="13">
        <v>7</v>
      </c>
      <c r="G6" s="13">
        <v>3</v>
      </c>
      <c r="H6" s="13" t="s">
        <v>446</v>
      </c>
      <c r="I6" s="13">
        <v>100</v>
      </c>
      <c r="J6" s="13">
        <v>10</v>
      </c>
      <c r="K6" s="13">
        <v>300</v>
      </c>
      <c r="L6" s="13">
        <v>0.8</v>
      </c>
      <c r="O6" s="13">
        <v>3</v>
      </c>
      <c r="P6" s="13">
        <v>1</v>
      </c>
      <c r="Q6" s="14" t="str">
        <f t="shared" si="0"/>
        <v>D</v>
      </c>
      <c r="R6" s="13">
        <v>3</v>
      </c>
      <c r="S6" s="13">
        <f>S5+2</f>
        <v>6</v>
      </c>
      <c r="T6" s="13">
        <f t="shared" si="1"/>
        <v>3</v>
      </c>
      <c r="U6" s="13">
        <f>S6*INDEX(属性投放!$D$19:$D$29,属性偏向!R6)</f>
        <v>48</v>
      </c>
      <c r="V6">
        <v>40</v>
      </c>
      <c r="X6" s="13">
        <v>3</v>
      </c>
      <c r="Y6" s="13">
        <v>2</v>
      </c>
      <c r="Z6" s="13">
        <v>1</v>
      </c>
      <c r="AA6" s="13">
        <v>1</v>
      </c>
    </row>
    <row r="7" spans="1:27" ht="16.5" x14ac:dyDescent="0.2">
      <c r="A7" s="13">
        <v>5</v>
      </c>
      <c r="B7" s="13" t="s">
        <v>471</v>
      </c>
      <c r="C7" s="13">
        <v>9</v>
      </c>
      <c r="D7" s="13">
        <v>7</v>
      </c>
      <c r="E7" s="13">
        <v>9</v>
      </c>
      <c r="G7" s="13">
        <v>4</v>
      </c>
      <c r="H7" s="13" t="s">
        <v>448</v>
      </c>
      <c r="I7" s="13">
        <v>125</v>
      </c>
      <c r="J7" s="13">
        <v>20</v>
      </c>
      <c r="K7" s="13">
        <v>400</v>
      </c>
      <c r="L7" s="13">
        <v>0.9</v>
      </c>
      <c r="O7" s="13">
        <v>4</v>
      </c>
      <c r="P7" s="13">
        <v>1</v>
      </c>
      <c r="Q7" s="14" t="str">
        <f t="shared" si="0"/>
        <v>D</v>
      </c>
      <c r="R7" s="13">
        <v>4</v>
      </c>
      <c r="S7" s="13">
        <f>S6+2</f>
        <v>8</v>
      </c>
      <c r="T7" s="13">
        <f t="shared" si="1"/>
        <v>4</v>
      </c>
      <c r="U7" s="13">
        <f>S7*INDEX(属性投放!$D$19:$D$29,属性偏向!R7)</f>
        <v>72</v>
      </c>
      <c r="V7">
        <v>55</v>
      </c>
      <c r="X7" s="13">
        <v>4</v>
      </c>
      <c r="Y7" s="13">
        <v>2</v>
      </c>
      <c r="Z7" s="13">
        <v>2</v>
      </c>
      <c r="AA7" s="13">
        <v>2</v>
      </c>
    </row>
    <row r="8" spans="1:27" ht="16.5" x14ac:dyDescent="0.2">
      <c r="G8" s="13">
        <v>5</v>
      </c>
      <c r="H8" s="13" t="s">
        <v>450</v>
      </c>
      <c r="I8" s="13">
        <v>150</v>
      </c>
      <c r="J8" s="13">
        <v>30</v>
      </c>
      <c r="K8" s="13">
        <v>500</v>
      </c>
      <c r="L8" s="13">
        <v>1</v>
      </c>
      <c r="O8" s="13">
        <v>5</v>
      </c>
      <c r="P8" s="13">
        <v>1</v>
      </c>
      <c r="Q8" s="14" t="str">
        <f t="shared" si="0"/>
        <v>D</v>
      </c>
      <c r="R8" s="13">
        <v>5</v>
      </c>
      <c r="S8" s="13">
        <f>S7+2</f>
        <v>10</v>
      </c>
      <c r="T8" s="13">
        <f t="shared" si="1"/>
        <v>5</v>
      </c>
      <c r="U8" s="13">
        <f>S8*INDEX(属性投放!$D$19:$D$29,属性偏向!R8)</f>
        <v>100</v>
      </c>
      <c r="V8">
        <v>70</v>
      </c>
      <c r="X8" s="13">
        <v>5</v>
      </c>
      <c r="Y8" s="13">
        <v>3</v>
      </c>
      <c r="Z8" s="13">
        <v>3</v>
      </c>
      <c r="AA8" s="13">
        <v>3</v>
      </c>
    </row>
    <row r="9" spans="1:27" ht="16.5" x14ac:dyDescent="0.2">
      <c r="G9" s="13">
        <v>6</v>
      </c>
      <c r="H9" s="13" t="s">
        <v>452</v>
      </c>
      <c r="I9" s="13">
        <v>175</v>
      </c>
      <c r="J9" s="13">
        <v>40</v>
      </c>
      <c r="K9" s="13">
        <v>650</v>
      </c>
      <c r="L9" s="13">
        <v>1.1000000000000001</v>
      </c>
      <c r="O9" s="13">
        <v>6</v>
      </c>
      <c r="P9" s="13">
        <v>1</v>
      </c>
      <c r="Q9" s="14" t="str">
        <f t="shared" si="0"/>
        <v>D</v>
      </c>
      <c r="R9" s="13">
        <v>6</v>
      </c>
      <c r="S9" s="13">
        <f>S8+4</f>
        <v>14</v>
      </c>
      <c r="T9" s="13">
        <f t="shared" si="1"/>
        <v>7</v>
      </c>
      <c r="U9" s="13">
        <f>S9*INDEX(属性投放!$D$19:$D$29,属性偏向!R9)</f>
        <v>140</v>
      </c>
      <c r="V9">
        <v>85</v>
      </c>
    </row>
    <row r="10" spans="1:27" ht="16.5" x14ac:dyDescent="0.2">
      <c r="G10" s="13">
        <v>7</v>
      </c>
      <c r="H10" s="13" t="s">
        <v>454</v>
      </c>
      <c r="I10" s="13">
        <v>200</v>
      </c>
      <c r="J10" s="13">
        <v>50</v>
      </c>
      <c r="K10" s="13">
        <v>800</v>
      </c>
      <c r="L10" s="13">
        <v>1.2</v>
      </c>
      <c r="O10" s="13">
        <v>7</v>
      </c>
      <c r="P10" s="13">
        <v>1</v>
      </c>
      <c r="Q10" s="14" t="str">
        <f t="shared" si="0"/>
        <v>D</v>
      </c>
      <c r="R10" s="13">
        <v>7</v>
      </c>
      <c r="S10" s="13">
        <f>S9+4</f>
        <v>18</v>
      </c>
      <c r="T10" s="13">
        <f t="shared" si="1"/>
        <v>9</v>
      </c>
      <c r="U10" s="13">
        <f>S10*INDEX(属性投放!$D$19:$D$29,属性偏向!R10)</f>
        <v>180</v>
      </c>
      <c r="V10">
        <v>100</v>
      </c>
    </row>
    <row r="11" spans="1:27" ht="16.5" x14ac:dyDescent="0.2">
      <c r="G11" s="13">
        <v>8</v>
      </c>
      <c r="H11" s="13" t="s">
        <v>456</v>
      </c>
      <c r="I11" s="13">
        <v>250</v>
      </c>
      <c r="J11" s="13">
        <v>75</v>
      </c>
      <c r="K11" s="13">
        <v>1000</v>
      </c>
      <c r="L11" s="13">
        <v>1.35</v>
      </c>
      <c r="O11" s="13">
        <v>8</v>
      </c>
      <c r="P11" s="13">
        <v>1</v>
      </c>
      <c r="Q11" s="14" t="str">
        <f t="shared" si="0"/>
        <v>D</v>
      </c>
      <c r="R11" s="13">
        <v>8</v>
      </c>
      <c r="S11" s="13">
        <f>S10+6</f>
        <v>24</v>
      </c>
      <c r="T11" s="13">
        <f t="shared" si="1"/>
        <v>12</v>
      </c>
      <c r="U11" s="13">
        <f>S11*INDEX(属性投放!$D$19:$D$29,属性偏向!R11)</f>
        <v>240</v>
      </c>
      <c r="V11">
        <v>115</v>
      </c>
    </row>
    <row r="12" spans="1:27" ht="16.5" x14ac:dyDescent="0.2">
      <c r="G12" s="13">
        <v>9</v>
      </c>
      <c r="H12" s="13" t="s">
        <v>458</v>
      </c>
      <c r="I12" s="13">
        <v>300</v>
      </c>
      <c r="J12" s="13">
        <v>100</v>
      </c>
      <c r="K12" s="13">
        <v>1200</v>
      </c>
      <c r="L12" s="13">
        <v>1.5</v>
      </c>
      <c r="O12" s="13">
        <v>9</v>
      </c>
      <c r="P12" s="13">
        <v>1</v>
      </c>
      <c r="Q12" s="14" t="str">
        <f t="shared" si="0"/>
        <v>D</v>
      </c>
      <c r="R12" s="13">
        <v>9</v>
      </c>
      <c r="S12" s="13">
        <f>S11+6</f>
        <v>30</v>
      </c>
      <c r="T12" s="13">
        <f t="shared" ref="T12:T14" si="2">ROUND(S12/2,0)</f>
        <v>15</v>
      </c>
      <c r="U12" s="13">
        <f>S12*INDEX(属性投放!$D$19:$D$29,属性偏向!R12)</f>
        <v>300</v>
      </c>
      <c r="V12">
        <v>130</v>
      </c>
    </row>
    <row r="13" spans="1:27" ht="16.5" x14ac:dyDescent="0.2">
      <c r="G13" s="13">
        <v>10</v>
      </c>
      <c r="H13" s="13" t="s">
        <v>459</v>
      </c>
      <c r="I13" s="13">
        <v>350</v>
      </c>
      <c r="J13" s="13">
        <v>150</v>
      </c>
      <c r="K13" s="13">
        <v>1500</v>
      </c>
      <c r="L13" s="13">
        <v>1.7</v>
      </c>
      <c r="O13" s="13">
        <v>10</v>
      </c>
      <c r="P13" s="13">
        <v>1</v>
      </c>
      <c r="Q13" s="14" t="str">
        <f t="shared" si="0"/>
        <v>D</v>
      </c>
      <c r="R13" s="13">
        <v>10</v>
      </c>
      <c r="S13" s="13">
        <f>S12+8</f>
        <v>38</v>
      </c>
      <c r="T13" s="13">
        <f t="shared" si="2"/>
        <v>19</v>
      </c>
      <c r="U13" s="13">
        <f>S13*INDEX(属性投放!$D$19:$D$29,属性偏向!R13)</f>
        <v>380</v>
      </c>
      <c r="V13">
        <v>140</v>
      </c>
    </row>
    <row r="14" spans="1:27" ht="16.5" x14ac:dyDescent="0.2">
      <c r="G14" s="13">
        <v>11</v>
      </c>
      <c r="H14" s="13" t="s">
        <v>460</v>
      </c>
      <c r="I14" s="13">
        <v>400</v>
      </c>
      <c r="J14" s="13">
        <v>200</v>
      </c>
      <c r="K14" s="13">
        <v>2000</v>
      </c>
      <c r="L14" s="13">
        <v>1.9</v>
      </c>
      <c r="O14" s="13">
        <v>11</v>
      </c>
      <c r="P14" s="13">
        <v>1</v>
      </c>
      <c r="Q14" s="14" t="str">
        <f t="shared" si="0"/>
        <v>D</v>
      </c>
      <c r="R14" s="13">
        <v>11</v>
      </c>
      <c r="S14" s="13">
        <f>S13+10</f>
        <v>48</v>
      </c>
      <c r="T14" s="13">
        <f t="shared" si="2"/>
        <v>24</v>
      </c>
      <c r="U14" s="13">
        <f>S14*INDEX(属性投放!$D$19:$D$29,属性偏向!R14)</f>
        <v>480</v>
      </c>
      <c r="V14">
        <v>150</v>
      </c>
    </row>
    <row r="15" spans="1:27" ht="16.5" x14ac:dyDescent="0.2">
      <c r="G15" s="13">
        <v>12</v>
      </c>
      <c r="H15" s="13" t="s">
        <v>506</v>
      </c>
      <c r="I15" s="13">
        <v>500</v>
      </c>
      <c r="J15" s="13">
        <v>250</v>
      </c>
      <c r="K15" s="13">
        <v>2500</v>
      </c>
      <c r="L15" s="13">
        <v>2.1</v>
      </c>
      <c r="O15" s="13">
        <v>12</v>
      </c>
      <c r="P15" s="13">
        <v>2</v>
      </c>
      <c r="Q15" s="14" t="str">
        <f t="shared" ref="Q15:Q22" si="3">INDEX($H$4:$H$15,P15)</f>
        <v>D+</v>
      </c>
      <c r="R15" s="13">
        <v>1</v>
      </c>
      <c r="S15" s="13">
        <v>4</v>
      </c>
      <c r="T15" s="13">
        <f t="shared" ref="T15:T78" si="4">ROUND(S15/2,0)</f>
        <v>2</v>
      </c>
      <c r="U15" s="13">
        <f>S15*INDEX(属性投放!$D$19:$D$29,属性偏向!R15)</f>
        <v>24</v>
      </c>
    </row>
    <row r="16" spans="1:27" ht="16.5" x14ac:dyDescent="0.2">
      <c r="O16" s="13">
        <v>13</v>
      </c>
      <c r="P16" s="13">
        <v>2</v>
      </c>
      <c r="Q16" s="14" t="str">
        <f t="shared" si="3"/>
        <v>D+</v>
      </c>
      <c r="R16" s="13">
        <v>2</v>
      </c>
      <c r="S16" s="13">
        <f>S15+2</f>
        <v>6</v>
      </c>
      <c r="T16" s="13">
        <f t="shared" si="4"/>
        <v>3</v>
      </c>
      <c r="U16" s="13">
        <f>S16*INDEX(属性投放!$D$19:$D$29,属性偏向!R16)</f>
        <v>42</v>
      </c>
    </row>
    <row r="17" spans="15:21" ht="16.5" x14ac:dyDescent="0.2">
      <c r="O17" s="13">
        <v>14</v>
      </c>
      <c r="P17" s="13">
        <v>2</v>
      </c>
      <c r="Q17" s="14" t="str">
        <f t="shared" si="3"/>
        <v>D+</v>
      </c>
      <c r="R17" s="13">
        <v>3</v>
      </c>
      <c r="S17" s="13">
        <f>S16+2</f>
        <v>8</v>
      </c>
      <c r="T17" s="13">
        <f t="shared" si="4"/>
        <v>4</v>
      </c>
      <c r="U17" s="13">
        <f>S17*INDEX(属性投放!$D$19:$D$29,属性偏向!R17)</f>
        <v>64</v>
      </c>
    </row>
    <row r="18" spans="15:21" ht="16.5" x14ac:dyDescent="0.2">
      <c r="O18" s="13">
        <v>15</v>
      </c>
      <c r="P18" s="13">
        <v>2</v>
      </c>
      <c r="Q18" s="14" t="str">
        <f t="shared" si="3"/>
        <v>D+</v>
      </c>
      <c r="R18" s="13">
        <v>4</v>
      </c>
      <c r="S18" s="13">
        <f>S17+2</f>
        <v>10</v>
      </c>
      <c r="T18" s="13">
        <f t="shared" si="4"/>
        <v>5</v>
      </c>
      <c r="U18" s="13">
        <f>S18*INDEX(属性投放!$D$19:$D$29,属性偏向!R18)</f>
        <v>90</v>
      </c>
    </row>
    <row r="19" spans="15:21" ht="16.5" x14ac:dyDescent="0.2">
      <c r="O19" s="13">
        <v>16</v>
      </c>
      <c r="P19" s="13">
        <v>2</v>
      </c>
      <c r="Q19" s="14" t="str">
        <f t="shared" si="3"/>
        <v>D+</v>
      </c>
      <c r="R19" s="13">
        <v>5</v>
      </c>
      <c r="S19" s="13">
        <f>S18+2</f>
        <v>12</v>
      </c>
      <c r="T19" s="13">
        <f t="shared" si="4"/>
        <v>6</v>
      </c>
      <c r="U19" s="13">
        <f>S19*INDEX(属性投放!$D$19:$D$29,属性偏向!R19)</f>
        <v>120</v>
      </c>
    </row>
    <row r="20" spans="15:21" ht="16.5" x14ac:dyDescent="0.2">
      <c r="O20" s="13">
        <v>17</v>
      </c>
      <c r="P20" s="13">
        <v>2</v>
      </c>
      <c r="Q20" s="14" t="str">
        <f t="shared" si="3"/>
        <v>D+</v>
      </c>
      <c r="R20" s="13">
        <v>6</v>
      </c>
      <c r="S20" s="13">
        <f>S19+4</f>
        <v>16</v>
      </c>
      <c r="T20" s="13">
        <f t="shared" si="4"/>
        <v>8</v>
      </c>
      <c r="U20" s="13">
        <f>S20*INDEX(属性投放!$D$19:$D$29,属性偏向!R20)</f>
        <v>160</v>
      </c>
    </row>
    <row r="21" spans="15:21" ht="16.5" x14ac:dyDescent="0.2">
      <c r="O21" s="13">
        <v>18</v>
      </c>
      <c r="P21" s="13">
        <v>2</v>
      </c>
      <c r="Q21" s="14" t="str">
        <f t="shared" si="3"/>
        <v>D+</v>
      </c>
      <c r="R21" s="13">
        <v>7</v>
      </c>
      <c r="S21" s="13">
        <f>S20+4</f>
        <v>20</v>
      </c>
      <c r="T21" s="13">
        <f t="shared" si="4"/>
        <v>10</v>
      </c>
      <c r="U21" s="13">
        <f>S21*INDEX(属性投放!$D$19:$D$29,属性偏向!R21)</f>
        <v>200</v>
      </c>
    </row>
    <row r="22" spans="15:21" ht="16.5" x14ac:dyDescent="0.2">
      <c r="O22" s="13">
        <v>19</v>
      </c>
      <c r="P22" s="13">
        <v>2</v>
      </c>
      <c r="Q22" s="14" t="str">
        <f t="shared" si="3"/>
        <v>D+</v>
      </c>
      <c r="R22" s="13">
        <v>8</v>
      </c>
      <c r="S22" s="13">
        <f>S21+6</f>
        <v>26</v>
      </c>
      <c r="T22" s="13">
        <f t="shared" si="4"/>
        <v>13</v>
      </c>
      <c r="U22" s="13">
        <f>S22*INDEX(属性投放!$D$19:$D$29,属性偏向!R22)</f>
        <v>260</v>
      </c>
    </row>
    <row r="23" spans="15:21" s="30" customFormat="1" ht="16.5" x14ac:dyDescent="0.2">
      <c r="O23" s="13">
        <v>20</v>
      </c>
      <c r="P23" s="13">
        <v>2</v>
      </c>
      <c r="Q23" s="14" t="str">
        <f t="shared" ref="Q23:Q25" si="5">INDEX($H$4:$H$15,P23)</f>
        <v>D+</v>
      </c>
      <c r="R23" s="13">
        <v>9</v>
      </c>
      <c r="S23" s="13">
        <f>S22+6</f>
        <v>32</v>
      </c>
      <c r="T23" s="13">
        <f t="shared" si="4"/>
        <v>16</v>
      </c>
      <c r="U23" s="13">
        <f>S23*INDEX(属性投放!$D$19:$D$29,属性偏向!R23)</f>
        <v>320</v>
      </c>
    </row>
    <row r="24" spans="15:21" s="30" customFormat="1" ht="16.5" x14ac:dyDescent="0.2">
      <c r="O24" s="13">
        <v>21</v>
      </c>
      <c r="P24" s="13">
        <v>2</v>
      </c>
      <c r="Q24" s="14" t="str">
        <f t="shared" si="5"/>
        <v>D+</v>
      </c>
      <c r="R24" s="13">
        <v>10</v>
      </c>
      <c r="S24" s="13">
        <f>S23+8</f>
        <v>40</v>
      </c>
      <c r="T24" s="13">
        <f t="shared" si="4"/>
        <v>20</v>
      </c>
      <c r="U24" s="13">
        <f>S24*INDEX(属性投放!$D$19:$D$29,属性偏向!R24)</f>
        <v>400</v>
      </c>
    </row>
    <row r="25" spans="15:21" s="30" customFormat="1" ht="16.5" x14ac:dyDescent="0.2">
      <c r="O25" s="13">
        <v>22</v>
      </c>
      <c r="P25" s="13">
        <v>2</v>
      </c>
      <c r="Q25" s="14" t="str">
        <f t="shared" si="5"/>
        <v>D+</v>
      </c>
      <c r="R25" s="13">
        <v>11</v>
      </c>
      <c r="S25" s="13">
        <f>S24+10</f>
        <v>50</v>
      </c>
      <c r="T25" s="13">
        <f t="shared" si="4"/>
        <v>25</v>
      </c>
      <c r="U25" s="13">
        <f>S25*INDEX(属性投放!$D$19:$D$29,属性偏向!R25)</f>
        <v>500</v>
      </c>
    </row>
    <row r="26" spans="15:21" ht="16.5" x14ac:dyDescent="0.2">
      <c r="O26" s="13">
        <v>23</v>
      </c>
      <c r="P26" s="13">
        <v>3</v>
      </c>
      <c r="Q26" s="14" t="str">
        <f t="shared" ref="Q26:Q33" si="6">INDEX($H$4:$H$15,P26)</f>
        <v>C</v>
      </c>
      <c r="R26" s="13">
        <v>1</v>
      </c>
      <c r="S26" s="13">
        <v>6</v>
      </c>
      <c r="T26" s="13">
        <f t="shared" ref="T26" si="7">ROUND(S26/2,0)</f>
        <v>3</v>
      </c>
      <c r="U26" s="13">
        <f>S26*INDEX(属性投放!$D$19:$D$29,属性偏向!R26)</f>
        <v>36</v>
      </c>
    </row>
    <row r="27" spans="15:21" ht="16.5" x14ac:dyDescent="0.2">
      <c r="O27" s="13">
        <v>24</v>
      </c>
      <c r="P27" s="13">
        <v>3</v>
      </c>
      <c r="Q27" s="14" t="str">
        <f t="shared" si="6"/>
        <v>C</v>
      </c>
      <c r="R27" s="13">
        <v>2</v>
      </c>
      <c r="S27" s="13">
        <f>S26+2</f>
        <v>8</v>
      </c>
      <c r="T27" s="13">
        <f t="shared" si="4"/>
        <v>4</v>
      </c>
      <c r="U27" s="13">
        <f>S27*INDEX(属性投放!$D$19:$D$29,属性偏向!R27)</f>
        <v>56</v>
      </c>
    </row>
    <row r="28" spans="15:21" ht="16.5" x14ac:dyDescent="0.2">
      <c r="O28" s="13">
        <v>25</v>
      </c>
      <c r="P28" s="13">
        <v>3</v>
      </c>
      <c r="Q28" s="14" t="str">
        <f t="shared" si="6"/>
        <v>C</v>
      </c>
      <c r="R28" s="13">
        <v>3</v>
      </c>
      <c r="S28" s="13">
        <f>S27+2</f>
        <v>10</v>
      </c>
      <c r="T28" s="13">
        <f t="shared" si="4"/>
        <v>5</v>
      </c>
      <c r="U28" s="13">
        <f>S28*INDEX(属性投放!$D$19:$D$29,属性偏向!R28)</f>
        <v>80</v>
      </c>
    </row>
    <row r="29" spans="15:21" ht="16.5" x14ac:dyDescent="0.2">
      <c r="O29" s="13">
        <v>26</v>
      </c>
      <c r="P29" s="13">
        <v>3</v>
      </c>
      <c r="Q29" s="14" t="str">
        <f t="shared" si="6"/>
        <v>C</v>
      </c>
      <c r="R29" s="13">
        <v>4</v>
      </c>
      <c r="S29" s="13">
        <f>S28+2</f>
        <v>12</v>
      </c>
      <c r="T29" s="13">
        <f t="shared" si="4"/>
        <v>6</v>
      </c>
      <c r="U29" s="13">
        <f>S29*INDEX(属性投放!$D$19:$D$29,属性偏向!R29)</f>
        <v>108</v>
      </c>
    </row>
    <row r="30" spans="15:21" ht="16.5" x14ac:dyDescent="0.2">
      <c r="O30" s="13">
        <v>27</v>
      </c>
      <c r="P30" s="13">
        <v>3</v>
      </c>
      <c r="Q30" s="14" t="str">
        <f t="shared" si="6"/>
        <v>C</v>
      </c>
      <c r="R30" s="13">
        <v>5</v>
      </c>
      <c r="S30" s="13">
        <f>S29+2</f>
        <v>14</v>
      </c>
      <c r="T30" s="13">
        <f t="shared" si="4"/>
        <v>7</v>
      </c>
      <c r="U30" s="13">
        <f>S30*INDEX(属性投放!$D$19:$D$29,属性偏向!R30)</f>
        <v>140</v>
      </c>
    </row>
    <row r="31" spans="15:21" ht="16.5" x14ac:dyDescent="0.2">
      <c r="O31" s="13">
        <v>28</v>
      </c>
      <c r="P31" s="13">
        <v>3</v>
      </c>
      <c r="Q31" s="14" t="str">
        <f t="shared" si="6"/>
        <v>C</v>
      </c>
      <c r="R31" s="13">
        <v>6</v>
      </c>
      <c r="S31" s="13">
        <f>S30+4</f>
        <v>18</v>
      </c>
      <c r="T31" s="13">
        <f t="shared" si="4"/>
        <v>9</v>
      </c>
      <c r="U31" s="13">
        <f>S31*INDEX(属性投放!$D$19:$D$29,属性偏向!R31)</f>
        <v>180</v>
      </c>
    </row>
    <row r="32" spans="15:21" ht="16.5" x14ac:dyDescent="0.2">
      <c r="O32" s="13">
        <v>29</v>
      </c>
      <c r="P32" s="13">
        <v>3</v>
      </c>
      <c r="Q32" s="14" t="str">
        <f t="shared" si="6"/>
        <v>C</v>
      </c>
      <c r="R32" s="13">
        <v>7</v>
      </c>
      <c r="S32" s="13">
        <f>S31+4</f>
        <v>22</v>
      </c>
      <c r="T32" s="13">
        <f t="shared" si="4"/>
        <v>11</v>
      </c>
      <c r="U32" s="13">
        <f>S32*INDEX(属性投放!$D$19:$D$29,属性偏向!R32)</f>
        <v>220</v>
      </c>
    </row>
    <row r="33" spans="15:21" ht="16.5" x14ac:dyDescent="0.2">
      <c r="O33" s="13">
        <v>30</v>
      </c>
      <c r="P33" s="13">
        <v>3</v>
      </c>
      <c r="Q33" s="14" t="str">
        <f t="shared" si="6"/>
        <v>C</v>
      </c>
      <c r="R33" s="13">
        <v>8</v>
      </c>
      <c r="S33" s="13">
        <f>S32+6</f>
        <v>28</v>
      </c>
      <c r="T33" s="13">
        <f t="shared" si="4"/>
        <v>14</v>
      </c>
      <c r="U33" s="13">
        <f>S33*INDEX(属性投放!$D$19:$D$29,属性偏向!R33)</f>
        <v>280</v>
      </c>
    </row>
    <row r="34" spans="15:21" s="30" customFormat="1" ht="16.5" x14ac:dyDescent="0.2">
      <c r="O34" s="13">
        <v>31</v>
      </c>
      <c r="P34" s="13">
        <v>3</v>
      </c>
      <c r="Q34" s="14" t="str">
        <f t="shared" ref="Q34:Q36" si="8">INDEX($H$4:$H$15,P34)</f>
        <v>C</v>
      </c>
      <c r="R34" s="13">
        <v>9</v>
      </c>
      <c r="S34" s="13">
        <f>S33+6</f>
        <v>34</v>
      </c>
      <c r="T34" s="13">
        <f t="shared" si="4"/>
        <v>17</v>
      </c>
      <c r="U34" s="13">
        <f>S34*INDEX(属性投放!$D$19:$D$29,属性偏向!R34)</f>
        <v>340</v>
      </c>
    </row>
    <row r="35" spans="15:21" s="30" customFormat="1" ht="16.5" x14ac:dyDescent="0.2">
      <c r="O35" s="13">
        <v>32</v>
      </c>
      <c r="P35" s="13">
        <v>3</v>
      </c>
      <c r="Q35" s="14" t="str">
        <f t="shared" si="8"/>
        <v>C</v>
      </c>
      <c r="R35" s="13">
        <v>10</v>
      </c>
      <c r="S35" s="13">
        <f>S34+8</f>
        <v>42</v>
      </c>
      <c r="T35" s="13">
        <f t="shared" si="4"/>
        <v>21</v>
      </c>
      <c r="U35" s="13">
        <f>S35*INDEX(属性投放!$D$19:$D$29,属性偏向!R35)</f>
        <v>420</v>
      </c>
    </row>
    <row r="36" spans="15:21" s="30" customFormat="1" ht="16.5" x14ac:dyDescent="0.2">
      <c r="O36" s="13">
        <v>33</v>
      </c>
      <c r="P36" s="13">
        <v>3</v>
      </c>
      <c r="Q36" s="14" t="str">
        <f t="shared" si="8"/>
        <v>C</v>
      </c>
      <c r="R36" s="13">
        <v>11</v>
      </c>
      <c r="S36" s="13">
        <f>S35+10</f>
        <v>52</v>
      </c>
      <c r="T36" s="13">
        <f t="shared" si="4"/>
        <v>26</v>
      </c>
      <c r="U36" s="13">
        <f>S36*INDEX(属性投放!$D$19:$D$29,属性偏向!R36)</f>
        <v>520</v>
      </c>
    </row>
    <row r="37" spans="15:21" ht="16.5" x14ac:dyDescent="0.2">
      <c r="O37" s="13">
        <v>34</v>
      </c>
      <c r="P37" s="13">
        <v>4</v>
      </c>
      <c r="Q37" s="14" t="str">
        <f>INDEX($H$4:$H$15,P37)</f>
        <v>C+</v>
      </c>
      <c r="R37" s="13">
        <v>1</v>
      </c>
      <c r="S37" s="13">
        <v>8</v>
      </c>
      <c r="T37" s="13">
        <f>ROUND(S37/2,0)</f>
        <v>4</v>
      </c>
      <c r="U37" s="13">
        <f>S37*INDEX(属性投放!$D$19:$D$29,属性偏向!R37)</f>
        <v>48</v>
      </c>
    </row>
    <row r="38" spans="15:21" ht="16.5" x14ac:dyDescent="0.2">
      <c r="O38" s="13">
        <v>35</v>
      </c>
      <c r="P38" s="13">
        <v>4</v>
      </c>
      <c r="Q38" s="14" t="str">
        <f>INDEX($H$4:$H$15,P38)</f>
        <v>C+</v>
      </c>
      <c r="R38" s="13">
        <v>2</v>
      </c>
      <c r="S38" s="13">
        <f>S37+2</f>
        <v>10</v>
      </c>
      <c r="T38" s="13">
        <f t="shared" si="4"/>
        <v>5</v>
      </c>
      <c r="U38" s="13">
        <f>S38*INDEX(属性投放!$D$19:$D$29,属性偏向!R38)</f>
        <v>70</v>
      </c>
    </row>
    <row r="39" spans="15:21" ht="16.5" x14ac:dyDescent="0.2">
      <c r="O39" s="13">
        <v>36</v>
      </c>
      <c r="P39" s="13">
        <v>4</v>
      </c>
      <c r="Q39" s="14" t="str">
        <f>INDEX($H$4:$H$15,P39)</f>
        <v>C+</v>
      </c>
      <c r="R39" s="13">
        <v>3</v>
      </c>
      <c r="S39" s="13">
        <f>S38+2</f>
        <v>12</v>
      </c>
      <c r="T39" s="13">
        <f t="shared" si="4"/>
        <v>6</v>
      </c>
      <c r="U39" s="13">
        <f>S39*INDEX(属性投放!$D$19:$D$29,属性偏向!R39)</f>
        <v>96</v>
      </c>
    </row>
    <row r="40" spans="15:21" ht="16.5" x14ac:dyDescent="0.2">
      <c r="O40" s="13">
        <v>37</v>
      </c>
      <c r="P40" s="13">
        <v>4</v>
      </c>
      <c r="Q40" s="14" t="str">
        <f>INDEX($H$4:$H$15,P40)</f>
        <v>C+</v>
      </c>
      <c r="R40" s="13">
        <v>4</v>
      </c>
      <c r="S40" s="13">
        <f>S39+2</f>
        <v>14</v>
      </c>
      <c r="T40" s="13">
        <f t="shared" si="4"/>
        <v>7</v>
      </c>
      <c r="U40" s="13">
        <f>S40*INDEX(属性投放!$D$19:$D$29,属性偏向!R40)</f>
        <v>126</v>
      </c>
    </row>
    <row r="41" spans="15:21" ht="16.5" x14ac:dyDescent="0.2">
      <c r="O41" s="13">
        <v>38</v>
      </c>
      <c r="P41" s="13">
        <v>4</v>
      </c>
      <c r="Q41" s="14" t="str">
        <f>INDEX($H$4:$H$15,P41)</f>
        <v>C+</v>
      </c>
      <c r="R41" s="13">
        <v>5</v>
      </c>
      <c r="S41" s="13">
        <f>S40+2</f>
        <v>16</v>
      </c>
      <c r="T41" s="13">
        <f t="shared" si="4"/>
        <v>8</v>
      </c>
      <c r="U41" s="13">
        <f>S41*INDEX(属性投放!$D$19:$D$29,属性偏向!R41)</f>
        <v>160</v>
      </c>
    </row>
    <row r="42" spans="15:21" ht="16.5" x14ac:dyDescent="0.2">
      <c r="O42" s="13">
        <v>39</v>
      </c>
      <c r="P42" s="13">
        <v>4</v>
      </c>
      <c r="Q42" s="14" t="str">
        <f t="shared" ref="Q42:Q47" si="9">INDEX($H$4:$H$15,P42)</f>
        <v>C+</v>
      </c>
      <c r="R42" s="13">
        <v>6</v>
      </c>
      <c r="S42" s="13">
        <f>S41+4</f>
        <v>20</v>
      </c>
      <c r="T42" s="13">
        <f t="shared" si="4"/>
        <v>10</v>
      </c>
      <c r="U42" s="13">
        <f>S42*INDEX(属性投放!$D$19:$D$29,属性偏向!R42)</f>
        <v>200</v>
      </c>
    </row>
    <row r="43" spans="15:21" ht="16.5" x14ac:dyDescent="0.2">
      <c r="O43" s="13">
        <v>40</v>
      </c>
      <c r="P43" s="13">
        <v>4</v>
      </c>
      <c r="Q43" s="14" t="str">
        <f t="shared" si="9"/>
        <v>C+</v>
      </c>
      <c r="R43" s="13">
        <v>7</v>
      </c>
      <c r="S43" s="13">
        <f>S42+4</f>
        <v>24</v>
      </c>
      <c r="T43" s="13">
        <f t="shared" si="4"/>
        <v>12</v>
      </c>
      <c r="U43" s="13">
        <f>S43*INDEX(属性投放!$D$19:$D$29,属性偏向!R43)</f>
        <v>240</v>
      </c>
    </row>
    <row r="44" spans="15:21" ht="16.5" x14ac:dyDescent="0.2">
      <c r="O44" s="13">
        <v>41</v>
      </c>
      <c r="P44" s="13">
        <v>4</v>
      </c>
      <c r="Q44" s="14" t="str">
        <f t="shared" si="9"/>
        <v>C+</v>
      </c>
      <c r="R44" s="13">
        <v>8</v>
      </c>
      <c r="S44" s="13">
        <f>S43+6</f>
        <v>30</v>
      </c>
      <c r="T44" s="13">
        <f t="shared" si="4"/>
        <v>15</v>
      </c>
      <c r="U44" s="13">
        <f>S44*INDEX(属性投放!$D$19:$D$29,属性偏向!R44)</f>
        <v>300</v>
      </c>
    </row>
    <row r="45" spans="15:21" s="30" customFormat="1" ht="16.5" x14ac:dyDescent="0.2">
      <c r="O45" s="13">
        <v>42</v>
      </c>
      <c r="P45" s="13">
        <v>4</v>
      </c>
      <c r="Q45" s="14" t="str">
        <f t="shared" si="9"/>
        <v>C+</v>
      </c>
      <c r="R45" s="13">
        <v>9</v>
      </c>
      <c r="S45" s="13">
        <f>S44+6</f>
        <v>36</v>
      </c>
      <c r="T45" s="13">
        <f t="shared" si="4"/>
        <v>18</v>
      </c>
      <c r="U45" s="13">
        <f>S45*INDEX(属性投放!$D$19:$D$29,属性偏向!R45)</f>
        <v>360</v>
      </c>
    </row>
    <row r="46" spans="15:21" s="30" customFormat="1" ht="16.5" x14ac:dyDescent="0.2">
      <c r="O46" s="13">
        <v>43</v>
      </c>
      <c r="P46" s="13">
        <v>4</v>
      </c>
      <c r="Q46" s="14" t="str">
        <f t="shared" si="9"/>
        <v>C+</v>
      </c>
      <c r="R46" s="13">
        <v>10</v>
      </c>
      <c r="S46" s="13">
        <f>S45+8</f>
        <v>44</v>
      </c>
      <c r="T46" s="13">
        <f t="shared" si="4"/>
        <v>22</v>
      </c>
      <c r="U46" s="13">
        <f>S46*INDEX(属性投放!$D$19:$D$29,属性偏向!R46)</f>
        <v>440</v>
      </c>
    </row>
    <row r="47" spans="15:21" s="30" customFormat="1" ht="16.5" x14ac:dyDescent="0.2">
      <c r="O47" s="13">
        <v>44</v>
      </c>
      <c r="P47" s="13">
        <v>4</v>
      </c>
      <c r="Q47" s="14" t="str">
        <f t="shared" si="9"/>
        <v>C+</v>
      </c>
      <c r="R47" s="13">
        <v>11</v>
      </c>
      <c r="S47" s="13">
        <f>S46+10</f>
        <v>54</v>
      </c>
      <c r="T47" s="13">
        <f t="shared" si="4"/>
        <v>27</v>
      </c>
      <c r="U47" s="13">
        <f>S47*INDEX(属性投放!$D$19:$D$29,属性偏向!R47)</f>
        <v>540</v>
      </c>
    </row>
    <row r="48" spans="15:21" ht="16.5" x14ac:dyDescent="0.2">
      <c r="O48" s="13">
        <v>45</v>
      </c>
      <c r="P48" s="13">
        <v>5</v>
      </c>
      <c r="Q48" s="14" t="str">
        <f t="shared" ref="Q48:Q55" si="10">INDEX($H$4:$H$15,P48)</f>
        <v>B</v>
      </c>
      <c r="R48" s="13">
        <v>1</v>
      </c>
      <c r="S48" s="13">
        <v>10</v>
      </c>
      <c r="T48" s="13">
        <f t="shared" ref="T48" si="11">ROUND(S48/2,0)</f>
        <v>5</v>
      </c>
      <c r="U48" s="13">
        <f>S48*INDEX(属性投放!$D$19:$D$29,属性偏向!R48)</f>
        <v>60</v>
      </c>
    </row>
    <row r="49" spans="15:21" ht="16.5" x14ac:dyDescent="0.2">
      <c r="O49" s="13">
        <v>46</v>
      </c>
      <c r="P49" s="13">
        <v>5</v>
      </c>
      <c r="Q49" s="14" t="str">
        <f t="shared" si="10"/>
        <v>B</v>
      </c>
      <c r="R49" s="13">
        <v>2</v>
      </c>
      <c r="S49" s="13">
        <f>S48+2</f>
        <v>12</v>
      </c>
      <c r="T49" s="13">
        <f t="shared" si="4"/>
        <v>6</v>
      </c>
      <c r="U49" s="13">
        <f>S49*INDEX(属性投放!$D$19:$D$29,属性偏向!R49)</f>
        <v>84</v>
      </c>
    </row>
    <row r="50" spans="15:21" ht="16.5" x14ac:dyDescent="0.2">
      <c r="O50" s="13">
        <v>47</v>
      </c>
      <c r="P50" s="13">
        <v>5</v>
      </c>
      <c r="Q50" s="14" t="str">
        <f t="shared" si="10"/>
        <v>B</v>
      </c>
      <c r="R50" s="13">
        <v>3</v>
      </c>
      <c r="S50" s="13">
        <f>S49+2</f>
        <v>14</v>
      </c>
      <c r="T50" s="13">
        <f t="shared" si="4"/>
        <v>7</v>
      </c>
      <c r="U50" s="13">
        <f>S50*INDEX(属性投放!$D$19:$D$29,属性偏向!R50)</f>
        <v>112</v>
      </c>
    </row>
    <row r="51" spans="15:21" ht="16.5" x14ac:dyDescent="0.2">
      <c r="O51" s="13">
        <v>48</v>
      </c>
      <c r="P51" s="13">
        <v>5</v>
      </c>
      <c r="Q51" s="14" t="str">
        <f t="shared" si="10"/>
        <v>B</v>
      </c>
      <c r="R51" s="13">
        <v>4</v>
      </c>
      <c r="S51" s="13">
        <f>S50+2</f>
        <v>16</v>
      </c>
      <c r="T51" s="13">
        <f t="shared" si="4"/>
        <v>8</v>
      </c>
      <c r="U51" s="13">
        <f>S51*INDEX(属性投放!$D$19:$D$29,属性偏向!R51)</f>
        <v>144</v>
      </c>
    </row>
    <row r="52" spans="15:21" ht="16.5" x14ac:dyDescent="0.2">
      <c r="O52" s="13">
        <v>49</v>
      </c>
      <c r="P52" s="13">
        <v>5</v>
      </c>
      <c r="Q52" s="14" t="str">
        <f t="shared" si="10"/>
        <v>B</v>
      </c>
      <c r="R52" s="13">
        <v>5</v>
      </c>
      <c r="S52" s="13">
        <f>S51+2</f>
        <v>18</v>
      </c>
      <c r="T52" s="13">
        <f t="shared" si="4"/>
        <v>9</v>
      </c>
      <c r="U52" s="13">
        <f>S52*INDEX(属性投放!$D$19:$D$29,属性偏向!R52)</f>
        <v>180</v>
      </c>
    </row>
    <row r="53" spans="15:21" ht="16.5" x14ac:dyDescent="0.2">
      <c r="O53" s="13">
        <v>50</v>
      </c>
      <c r="P53" s="13">
        <v>5</v>
      </c>
      <c r="Q53" s="14" t="str">
        <f t="shared" si="10"/>
        <v>B</v>
      </c>
      <c r="R53" s="13">
        <v>6</v>
      </c>
      <c r="S53" s="13">
        <f>S52+4</f>
        <v>22</v>
      </c>
      <c r="T53" s="13">
        <f t="shared" si="4"/>
        <v>11</v>
      </c>
      <c r="U53" s="13">
        <f>S53*INDEX(属性投放!$D$19:$D$29,属性偏向!R53)</f>
        <v>220</v>
      </c>
    </row>
    <row r="54" spans="15:21" ht="16.5" x14ac:dyDescent="0.2">
      <c r="O54" s="13">
        <v>51</v>
      </c>
      <c r="P54" s="13">
        <v>5</v>
      </c>
      <c r="Q54" s="14" t="str">
        <f t="shared" si="10"/>
        <v>B</v>
      </c>
      <c r="R54" s="13">
        <v>7</v>
      </c>
      <c r="S54" s="13">
        <f>S53+4</f>
        <v>26</v>
      </c>
      <c r="T54" s="13">
        <f t="shared" si="4"/>
        <v>13</v>
      </c>
      <c r="U54" s="13">
        <f>S54*INDEX(属性投放!$D$19:$D$29,属性偏向!R54)</f>
        <v>260</v>
      </c>
    </row>
    <row r="55" spans="15:21" ht="16.5" x14ac:dyDescent="0.2">
      <c r="O55" s="13">
        <v>52</v>
      </c>
      <c r="P55" s="13">
        <v>5</v>
      </c>
      <c r="Q55" s="14" t="str">
        <f t="shared" si="10"/>
        <v>B</v>
      </c>
      <c r="R55" s="13">
        <v>8</v>
      </c>
      <c r="S55" s="13">
        <f>S54+6</f>
        <v>32</v>
      </c>
      <c r="T55" s="13">
        <f t="shared" si="4"/>
        <v>16</v>
      </c>
      <c r="U55" s="13">
        <f>S55*INDEX(属性投放!$D$19:$D$29,属性偏向!R55)</f>
        <v>320</v>
      </c>
    </row>
    <row r="56" spans="15:21" s="30" customFormat="1" ht="16.5" x14ac:dyDescent="0.2">
      <c r="O56" s="13">
        <v>53</v>
      </c>
      <c r="P56" s="13">
        <v>5</v>
      </c>
      <c r="Q56" s="14" t="str">
        <f t="shared" ref="Q56:Q58" si="12">INDEX($H$4:$H$15,P56)</f>
        <v>B</v>
      </c>
      <c r="R56" s="13">
        <v>9</v>
      </c>
      <c r="S56" s="13">
        <f>S55+6</f>
        <v>38</v>
      </c>
      <c r="T56" s="13">
        <f t="shared" si="4"/>
        <v>19</v>
      </c>
      <c r="U56" s="13">
        <f>S56*INDEX(属性投放!$D$19:$D$29,属性偏向!R56)</f>
        <v>380</v>
      </c>
    </row>
    <row r="57" spans="15:21" s="30" customFormat="1" ht="16.5" x14ac:dyDescent="0.2">
      <c r="O57" s="13">
        <v>54</v>
      </c>
      <c r="P57" s="13">
        <v>5</v>
      </c>
      <c r="Q57" s="14" t="str">
        <f t="shared" si="12"/>
        <v>B</v>
      </c>
      <c r="R57" s="13">
        <v>10</v>
      </c>
      <c r="S57" s="13">
        <f>S56+8</f>
        <v>46</v>
      </c>
      <c r="T57" s="13">
        <f t="shared" si="4"/>
        <v>23</v>
      </c>
      <c r="U57" s="13">
        <f>S57*INDEX(属性投放!$D$19:$D$29,属性偏向!R57)</f>
        <v>460</v>
      </c>
    </row>
    <row r="58" spans="15:21" s="30" customFormat="1" ht="16.5" x14ac:dyDescent="0.2">
      <c r="O58" s="13">
        <v>55</v>
      </c>
      <c r="P58" s="13">
        <v>5</v>
      </c>
      <c r="Q58" s="14" t="str">
        <f t="shared" si="12"/>
        <v>B</v>
      </c>
      <c r="R58" s="13">
        <v>11</v>
      </c>
      <c r="S58" s="13">
        <f>S57+10</f>
        <v>56</v>
      </c>
      <c r="T58" s="13">
        <f t="shared" si="4"/>
        <v>28</v>
      </c>
      <c r="U58" s="13">
        <f>S58*INDEX(属性投放!$D$19:$D$29,属性偏向!R58)</f>
        <v>560</v>
      </c>
    </row>
    <row r="59" spans="15:21" ht="16.5" x14ac:dyDescent="0.2">
      <c r="O59" s="13">
        <v>56</v>
      </c>
      <c r="P59" s="13">
        <v>6</v>
      </c>
      <c r="Q59" s="14" t="str">
        <f t="shared" ref="Q59:Q66" si="13">INDEX($H$4:$H$15,P59)</f>
        <v>B+</v>
      </c>
      <c r="R59" s="13">
        <v>1</v>
      </c>
      <c r="S59" s="13">
        <v>12</v>
      </c>
      <c r="T59" s="13">
        <f t="shared" ref="T59" si="14">ROUND(S59/2,0)</f>
        <v>6</v>
      </c>
      <c r="U59" s="13">
        <f>S59*INDEX(属性投放!$D$19:$D$29,属性偏向!R59)</f>
        <v>72</v>
      </c>
    </row>
    <row r="60" spans="15:21" ht="16.5" x14ac:dyDescent="0.2">
      <c r="O60" s="13">
        <v>57</v>
      </c>
      <c r="P60" s="13">
        <v>6</v>
      </c>
      <c r="Q60" s="14" t="str">
        <f t="shared" si="13"/>
        <v>B+</v>
      </c>
      <c r="R60" s="13">
        <v>2</v>
      </c>
      <c r="S60" s="13">
        <f>S59+2</f>
        <v>14</v>
      </c>
      <c r="T60" s="13">
        <f t="shared" si="4"/>
        <v>7</v>
      </c>
      <c r="U60" s="13">
        <f>S60*INDEX(属性投放!$D$19:$D$29,属性偏向!R60)</f>
        <v>98</v>
      </c>
    </row>
    <row r="61" spans="15:21" ht="16.5" x14ac:dyDescent="0.2">
      <c r="O61" s="13">
        <v>58</v>
      </c>
      <c r="P61" s="13">
        <v>6</v>
      </c>
      <c r="Q61" s="14" t="str">
        <f t="shared" si="13"/>
        <v>B+</v>
      </c>
      <c r="R61" s="13">
        <v>3</v>
      </c>
      <c r="S61" s="13">
        <f>S60+2</f>
        <v>16</v>
      </c>
      <c r="T61" s="13">
        <f t="shared" si="4"/>
        <v>8</v>
      </c>
      <c r="U61" s="13">
        <f>S61*INDEX(属性投放!$D$19:$D$29,属性偏向!R61)</f>
        <v>128</v>
      </c>
    </row>
    <row r="62" spans="15:21" ht="16.5" x14ac:dyDescent="0.2">
      <c r="O62" s="13">
        <v>59</v>
      </c>
      <c r="P62" s="13">
        <v>6</v>
      </c>
      <c r="Q62" s="14" t="str">
        <f t="shared" si="13"/>
        <v>B+</v>
      </c>
      <c r="R62" s="13">
        <v>4</v>
      </c>
      <c r="S62" s="13">
        <f>S61+2</f>
        <v>18</v>
      </c>
      <c r="T62" s="13">
        <f t="shared" si="4"/>
        <v>9</v>
      </c>
      <c r="U62" s="13">
        <f>S62*INDEX(属性投放!$D$19:$D$29,属性偏向!R62)</f>
        <v>162</v>
      </c>
    </row>
    <row r="63" spans="15:21" ht="16.5" x14ac:dyDescent="0.2">
      <c r="O63" s="13">
        <v>60</v>
      </c>
      <c r="P63" s="13">
        <v>6</v>
      </c>
      <c r="Q63" s="14" t="str">
        <f t="shared" si="13"/>
        <v>B+</v>
      </c>
      <c r="R63" s="13">
        <v>5</v>
      </c>
      <c r="S63" s="13">
        <f>S62+2</f>
        <v>20</v>
      </c>
      <c r="T63" s="13">
        <f t="shared" si="4"/>
        <v>10</v>
      </c>
      <c r="U63" s="13">
        <f>S63*INDEX(属性投放!$D$19:$D$29,属性偏向!R63)</f>
        <v>200</v>
      </c>
    </row>
    <row r="64" spans="15:21" ht="16.5" x14ac:dyDescent="0.2">
      <c r="O64" s="13">
        <v>61</v>
      </c>
      <c r="P64" s="13">
        <v>6</v>
      </c>
      <c r="Q64" s="14" t="str">
        <f t="shared" si="13"/>
        <v>B+</v>
      </c>
      <c r="R64" s="13">
        <v>6</v>
      </c>
      <c r="S64" s="13">
        <f>S63+4</f>
        <v>24</v>
      </c>
      <c r="T64" s="13">
        <f t="shared" si="4"/>
        <v>12</v>
      </c>
      <c r="U64" s="13">
        <f>S64*INDEX(属性投放!$D$19:$D$29,属性偏向!R64)</f>
        <v>240</v>
      </c>
    </row>
    <row r="65" spans="15:21" ht="16.5" x14ac:dyDescent="0.2">
      <c r="O65" s="13">
        <v>62</v>
      </c>
      <c r="P65" s="13">
        <v>6</v>
      </c>
      <c r="Q65" s="14" t="str">
        <f t="shared" si="13"/>
        <v>B+</v>
      </c>
      <c r="R65" s="13">
        <v>7</v>
      </c>
      <c r="S65" s="13">
        <f>S64+4</f>
        <v>28</v>
      </c>
      <c r="T65" s="13">
        <f t="shared" si="4"/>
        <v>14</v>
      </c>
      <c r="U65" s="13">
        <f>S65*INDEX(属性投放!$D$19:$D$29,属性偏向!R65)</f>
        <v>280</v>
      </c>
    </row>
    <row r="66" spans="15:21" ht="16.5" x14ac:dyDescent="0.2">
      <c r="O66" s="13">
        <v>63</v>
      </c>
      <c r="P66" s="13">
        <v>6</v>
      </c>
      <c r="Q66" s="14" t="str">
        <f t="shared" si="13"/>
        <v>B+</v>
      </c>
      <c r="R66" s="13">
        <v>8</v>
      </c>
      <c r="S66" s="13">
        <f>S65+6</f>
        <v>34</v>
      </c>
      <c r="T66" s="13">
        <f t="shared" si="4"/>
        <v>17</v>
      </c>
      <c r="U66" s="13">
        <f>S66*INDEX(属性投放!$D$19:$D$29,属性偏向!R66)</f>
        <v>340</v>
      </c>
    </row>
    <row r="67" spans="15:21" s="30" customFormat="1" ht="16.5" x14ac:dyDescent="0.2">
      <c r="O67" s="13">
        <v>64</v>
      </c>
      <c r="P67" s="13">
        <v>6</v>
      </c>
      <c r="Q67" s="14" t="str">
        <f t="shared" ref="Q67:Q69" si="15">INDEX($H$4:$H$15,P67)</f>
        <v>B+</v>
      </c>
      <c r="R67" s="13">
        <v>9</v>
      </c>
      <c r="S67" s="13">
        <f>S66+6</f>
        <v>40</v>
      </c>
      <c r="T67" s="13">
        <f t="shared" si="4"/>
        <v>20</v>
      </c>
      <c r="U67" s="13">
        <f>S67*INDEX(属性投放!$D$19:$D$29,属性偏向!R67)</f>
        <v>400</v>
      </c>
    </row>
    <row r="68" spans="15:21" s="30" customFormat="1" ht="16.5" x14ac:dyDescent="0.2">
      <c r="O68" s="13">
        <v>65</v>
      </c>
      <c r="P68" s="13">
        <v>6</v>
      </c>
      <c r="Q68" s="14" t="str">
        <f t="shared" si="15"/>
        <v>B+</v>
      </c>
      <c r="R68" s="13">
        <v>10</v>
      </c>
      <c r="S68" s="13">
        <f>S67+8</f>
        <v>48</v>
      </c>
      <c r="T68" s="13">
        <f t="shared" si="4"/>
        <v>24</v>
      </c>
      <c r="U68" s="13">
        <f>S68*INDEX(属性投放!$D$19:$D$29,属性偏向!R68)</f>
        <v>480</v>
      </c>
    </row>
    <row r="69" spans="15:21" s="30" customFormat="1" ht="16.5" x14ac:dyDescent="0.2">
      <c r="O69" s="13">
        <v>66</v>
      </c>
      <c r="P69" s="13">
        <v>6</v>
      </c>
      <c r="Q69" s="14" t="str">
        <f t="shared" si="15"/>
        <v>B+</v>
      </c>
      <c r="R69" s="13">
        <v>11</v>
      </c>
      <c r="S69" s="13">
        <f>S68+10</f>
        <v>58</v>
      </c>
      <c r="T69" s="13">
        <f t="shared" si="4"/>
        <v>29</v>
      </c>
      <c r="U69" s="13">
        <f>S69*INDEX(属性投放!$D$19:$D$29,属性偏向!R69)</f>
        <v>580</v>
      </c>
    </row>
    <row r="70" spans="15:21" ht="16.5" x14ac:dyDescent="0.2">
      <c r="O70" s="13">
        <v>67</v>
      </c>
      <c r="P70" s="13">
        <v>7</v>
      </c>
      <c r="Q70" s="14" t="str">
        <f t="shared" ref="Q70:Q77" si="16">INDEX($H$4:$H$15,P70)</f>
        <v>A</v>
      </c>
      <c r="R70" s="13">
        <v>1</v>
      </c>
      <c r="S70" s="13">
        <v>14</v>
      </c>
      <c r="T70" s="13">
        <f t="shared" ref="T70" si="17">ROUND(S70/2,0)</f>
        <v>7</v>
      </c>
      <c r="U70" s="13">
        <f>S70*INDEX(属性投放!$D$19:$D$29,属性偏向!R70)</f>
        <v>84</v>
      </c>
    </row>
    <row r="71" spans="15:21" ht="16.5" x14ac:dyDescent="0.2">
      <c r="O71" s="13">
        <v>68</v>
      </c>
      <c r="P71" s="13">
        <v>7</v>
      </c>
      <c r="Q71" s="14" t="str">
        <f t="shared" si="16"/>
        <v>A</v>
      </c>
      <c r="R71" s="13">
        <v>2</v>
      </c>
      <c r="S71" s="13">
        <f>S70+2</f>
        <v>16</v>
      </c>
      <c r="T71" s="13">
        <f t="shared" si="4"/>
        <v>8</v>
      </c>
      <c r="U71" s="13">
        <f>S71*INDEX(属性投放!$D$19:$D$29,属性偏向!R71)</f>
        <v>112</v>
      </c>
    </row>
    <row r="72" spans="15:21" ht="16.5" x14ac:dyDescent="0.2">
      <c r="O72" s="13">
        <v>69</v>
      </c>
      <c r="P72" s="13">
        <v>7</v>
      </c>
      <c r="Q72" s="14" t="str">
        <f t="shared" si="16"/>
        <v>A</v>
      </c>
      <c r="R72" s="13">
        <v>3</v>
      </c>
      <c r="S72" s="13">
        <f>S71+2</f>
        <v>18</v>
      </c>
      <c r="T72" s="13">
        <f t="shared" si="4"/>
        <v>9</v>
      </c>
      <c r="U72" s="13">
        <f>S72*INDEX(属性投放!$D$19:$D$29,属性偏向!R72)</f>
        <v>144</v>
      </c>
    </row>
    <row r="73" spans="15:21" ht="16.5" x14ac:dyDescent="0.2">
      <c r="O73" s="13">
        <v>70</v>
      </c>
      <c r="P73" s="13">
        <v>7</v>
      </c>
      <c r="Q73" s="14" t="str">
        <f t="shared" si="16"/>
        <v>A</v>
      </c>
      <c r="R73" s="13">
        <v>4</v>
      </c>
      <c r="S73" s="13">
        <f>S72+2</f>
        <v>20</v>
      </c>
      <c r="T73" s="13">
        <f t="shared" si="4"/>
        <v>10</v>
      </c>
      <c r="U73" s="13">
        <f>S73*INDEX(属性投放!$D$19:$D$29,属性偏向!R73)</f>
        <v>180</v>
      </c>
    </row>
    <row r="74" spans="15:21" ht="16.5" x14ac:dyDescent="0.2">
      <c r="O74" s="13">
        <v>71</v>
      </c>
      <c r="P74" s="13">
        <v>7</v>
      </c>
      <c r="Q74" s="14" t="str">
        <f t="shared" si="16"/>
        <v>A</v>
      </c>
      <c r="R74" s="13">
        <v>5</v>
      </c>
      <c r="S74" s="13">
        <f>S73+2</f>
        <v>22</v>
      </c>
      <c r="T74" s="13">
        <f t="shared" si="4"/>
        <v>11</v>
      </c>
      <c r="U74" s="13">
        <f>S74*INDEX(属性投放!$D$19:$D$29,属性偏向!R74)</f>
        <v>220</v>
      </c>
    </row>
    <row r="75" spans="15:21" ht="16.5" x14ac:dyDescent="0.2">
      <c r="O75" s="13">
        <v>72</v>
      </c>
      <c r="P75" s="13">
        <v>7</v>
      </c>
      <c r="Q75" s="14" t="str">
        <f t="shared" si="16"/>
        <v>A</v>
      </c>
      <c r="R75" s="13">
        <v>6</v>
      </c>
      <c r="S75" s="13">
        <f>S74+4</f>
        <v>26</v>
      </c>
      <c r="T75" s="13">
        <f t="shared" si="4"/>
        <v>13</v>
      </c>
      <c r="U75" s="13">
        <f>S75*INDEX(属性投放!$D$19:$D$29,属性偏向!R75)</f>
        <v>260</v>
      </c>
    </row>
    <row r="76" spans="15:21" ht="16.5" x14ac:dyDescent="0.2">
      <c r="O76" s="13">
        <v>73</v>
      </c>
      <c r="P76" s="13">
        <v>7</v>
      </c>
      <c r="Q76" s="14" t="str">
        <f t="shared" si="16"/>
        <v>A</v>
      </c>
      <c r="R76" s="13">
        <v>7</v>
      </c>
      <c r="S76" s="13">
        <f>S75+4</f>
        <v>30</v>
      </c>
      <c r="T76" s="13">
        <f t="shared" si="4"/>
        <v>15</v>
      </c>
      <c r="U76" s="13">
        <f>S76*INDEX(属性投放!$D$19:$D$29,属性偏向!R76)</f>
        <v>300</v>
      </c>
    </row>
    <row r="77" spans="15:21" ht="16.5" x14ac:dyDescent="0.2">
      <c r="O77" s="13">
        <v>74</v>
      </c>
      <c r="P77" s="13">
        <v>7</v>
      </c>
      <c r="Q77" s="14" t="str">
        <f t="shared" si="16"/>
        <v>A</v>
      </c>
      <c r="R77" s="13">
        <v>8</v>
      </c>
      <c r="S77" s="13">
        <f>S76+6</f>
        <v>36</v>
      </c>
      <c r="T77" s="13">
        <f t="shared" si="4"/>
        <v>18</v>
      </c>
      <c r="U77" s="13">
        <f>S77*INDEX(属性投放!$D$19:$D$29,属性偏向!R77)</f>
        <v>360</v>
      </c>
    </row>
    <row r="78" spans="15:21" s="30" customFormat="1" ht="16.5" x14ac:dyDescent="0.2">
      <c r="O78" s="13">
        <v>75</v>
      </c>
      <c r="P78" s="13">
        <v>7</v>
      </c>
      <c r="Q78" s="14" t="str">
        <f t="shared" ref="Q78:Q80" si="18">INDEX($H$4:$H$15,P78)</f>
        <v>A</v>
      </c>
      <c r="R78" s="13">
        <v>9</v>
      </c>
      <c r="S78" s="13">
        <f>S77+6</f>
        <v>42</v>
      </c>
      <c r="T78" s="13">
        <f t="shared" si="4"/>
        <v>21</v>
      </c>
      <c r="U78" s="13">
        <f>S78*INDEX(属性投放!$D$19:$D$29,属性偏向!R78)</f>
        <v>420</v>
      </c>
    </row>
    <row r="79" spans="15:21" s="30" customFormat="1" ht="16.5" x14ac:dyDescent="0.2">
      <c r="O79" s="13">
        <v>76</v>
      </c>
      <c r="P79" s="13">
        <v>7</v>
      </c>
      <c r="Q79" s="14" t="str">
        <f t="shared" si="18"/>
        <v>A</v>
      </c>
      <c r="R79" s="13">
        <v>10</v>
      </c>
      <c r="S79" s="13">
        <f>S78+8</f>
        <v>50</v>
      </c>
      <c r="T79" s="13">
        <f t="shared" ref="T79:T80" si="19">ROUND(S79/2,0)</f>
        <v>25</v>
      </c>
      <c r="U79" s="13">
        <f>S79*INDEX(属性投放!$D$19:$D$29,属性偏向!R79)</f>
        <v>500</v>
      </c>
    </row>
    <row r="80" spans="15:21" s="30" customFormat="1" ht="16.5" x14ac:dyDescent="0.2">
      <c r="O80" s="13">
        <v>77</v>
      </c>
      <c r="P80" s="13">
        <v>7</v>
      </c>
      <c r="Q80" s="14" t="str">
        <f t="shared" si="18"/>
        <v>A</v>
      </c>
      <c r="R80" s="13">
        <v>11</v>
      </c>
      <c r="S80" s="13">
        <f>S79+10</f>
        <v>60</v>
      </c>
      <c r="T80" s="13">
        <f t="shared" si="19"/>
        <v>30</v>
      </c>
      <c r="U80" s="13">
        <f>S80*INDEX(属性投放!$D$19:$D$29,属性偏向!R80)</f>
        <v>600</v>
      </c>
    </row>
    <row r="81" spans="15:21" ht="16.5" x14ac:dyDescent="0.2">
      <c r="O81" s="13">
        <v>78</v>
      </c>
      <c r="P81" s="13">
        <v>8</v>
      </c>
      <c r="Q81" s="14" t="str">
        <f t="shared" ref="Q81:Q88" si="20">INDEX($H$4:$H$15,P81)</f>
        <v>A+</v>
      </c>
      <c r="R81" s="13">
        <v>1</v>
      </c>
      <c r="S81" s="13">
        <v>16</v>
      </c>
      <c r="T81" s="13">
        <f t="shared" ref="T81:T135" si="21">ROUND(S81/2,0)</f>
        <v>8</v>
      </c>
      <c r="U81" s="13">
        <f>S81*INDEX(属性投放!$D$19:$D$29,属性偏向!R81)</f>
        <v>96</v>
      </c>
    </row>
    <row r="82" spans="15:21" ht="16.5" x14ac:dyDescent="0.2">
      <c r="O82" s="13">
        <v>79</v>
      </c>
      <c r="P82" s="13">
        <v>8</v>
      </c>
      <c r="Q82" s="14" t="str">
        <f t="shared" si="20"/>
        <v>A+</v>
      </c>
      <c r="R82" s="13">
        <v>2</v>
      </c>
      <c r="S82" s="13">
        <f>S81+2</f>
        <v>18</v>
      </c>
      <c r="T82" s="13">
        <f t="shared" si="21"/>
        <v>9</v>
      </c>
      <c r="U82" s="13">
        <f>S82*INDEX(属性投放!$D$19:$D$29,属性偏向!R82)</f>
        <v>126</v>
      </c>
    </row>
    <row r="83" spans="15:21" ht="16.5" x14ac:dyDescent="0.2">
      <c r="O83" s="13">
        <v>80</v>
      </c>
      <c r="P83" s="13">
        <v>8</v>
      </c>
      <c r="Q83" s="14" t="str">
        <f t="shared" si="20"/>
        <v>A+</v>
      </c>
      <c r="R83" s="13">
        <v>3</v>
      </c>
      <c r="S83" s="13">
        <f>S82+2</f>
        <v>20</v>
      </c>
      <c r="T83" s="13">
        <f t="shared" si="21"/>
        <v>10</v>
      </c>
      <c r="U83" s="13">
        <f>S83*INDEX(属性投放!$D$19:$D$29,属性偏向!R83)</f>
        <v>160</v>
      </c>
    </row>
    <row r="84" spans="15:21" ht="16.5" x14ac:dyDescent="0.2">
      <c r="O84" s="13">
        <v>81</v>
      </c>
      <c r="P84" s="13">
        <v>8</v>
      </c>
      <c r="Q84" s="14" t="str">
        <f t="shared" si="20"/>
        <v>A+</v>
      </c>
      <c r="R84" s="13">
        <v>4</v>
      </c>
      <c r="S84" s="13">
        <f>S83+2</f>
        <v>22</v>
      </c>
      <c r="T84" s="13">
        <f t="shared" si="21"/>
        <v>11</v>
      </c>
      <c r="U84" s="13">
        <f>S84*INDEX(属性投放!$D$19:$D$29,属性偏向!R84)</f>
        <v>198</v>
      </c>
    </row>
    <row r="85" spans="15:21" ht="16.5" x14ac:dyDescent="0.2">
      <c r="O85" s="13">
        <v>82</v>
      </c>
      <c r="P85" s="13">
        <v>8</v>
      </c>
      <c r="Q85" s="14" t="str">
        <f t="shared" si="20"/>
        <v>A+</v>
      </c>
      <c r="R85" s="13">
        <v>5</v>
      </c>
      <c r="S85" s="13">
        <f>S84+2</f>
        <v>24</v>
      </c>
      <c r="T85" s="13">
        <f t="shared" si="21"/>
        <v>12</v>
      </c>
      <c r="U85" s="13">
        <f>S85*INDEX(属性投放!$D$19:$D$29,属性偏向!R85)</f>
        <v>240</v>
      </c>
    </row>
    <row r="86" spans="15:21" ht="16.5" x14ac:dyDescent="0.2">
      <c r="O86" s="13">
        <v>83</v>
      </c>
      <c r="P86" s="13">
        <v>8</v>
      </c>
      <c r="Q86" s="14" t="str">
        <f t="shared" si="20"/>
        <v>A+</v>
      </c>
      <c r="R86" s="13">
        <v>6</v>
      </c>
      <c r="S86" s="13">
        <f>S85+4</f>
        <v>28</v>
      </c>
      <c r="T86" s="13">
        <f t="shared" si="21"/>
        <v>14</v>
      </c>
      <c r="U86" s="13">
        <f>S86*INDEX(属性投放!$D$19:$D$29,属性偏向!R86)</f>
        <v>280</v>
      </c>
    </row>
    <row r="87" spans="15:21" ht="16.5" x14ac:dyDescent="0.2">
      <c r="O87" s="13">
        <v>84</v>
      </c>
      <c r="P87" s="13">
        <v>8</v>
      </c>
      <c r="Q87" s="14" t="str">
        <f t="shared" si="20"/>
        <v>A+</v>
      </c>
      <c r="R87" s="13">
        <v>7</v>
      </c>
      <c r="S87" s="13">
        <f>S86+4</f>
        <v>32</v>
      </c>
      <c r="T87" s="13">
        <f t="shared" si="21"/>
        <v>16</v>
      </c>
      <c r="U87" s="13">
        <f>S87*INDEX(属性投放!$D$19:$D$29,属性偏向!R87)</f>
        <v>320</v>
      </c>
    </row>
    <row r="88" spans="15:21" ht="16.5" x14ac:dyDescent="0.2">
      <c r="O88" s="13">
        <v>85</v>
      </c>
      <c r="P88" s="13">
        <v>8</v>
      </c>
      <c r="Q88" s="14" t="str">
        <f t="shared" si="20"/>
        <v>A+</v>
      </c>
      <c r="R88" s="13">
        <v>8</v>
      </c>
      <c r="S88" s="13">
        <f>S87+6</f>
        <v>38</v>
      </c>
      <c r="T88" s="13">
        <f t="shared" si="21"/>
        <v>19</v>
      </c>
      <c r="U88" s="13">
        <f>S88*INDEX(属性投放!$D$19:$D$29,属性偏向!R88)</f>
        <v>380</v>
      </c>
    </row>
    <row r="89" spans="15:21" s="30" customFormat="1" ht="16.5" x14ac:dyDescent="0.2">
      <c r="O89" s="13">
        <v>86</v>
      </c>
      <c r="P89" s="13">
        <v>8</v>
      </c>
      <c r="Q89" s="14" t="str">
        <f t="shared" ref="Q89:Q91" si="22">INDEX($H$4:$H$15,P89)</f>
        <v>A+</v>
      </c>
      <c r="R89" s="13">
        <v>9</v>
      </c>
      <c r="S89" s="13">
        <f>S88+6</f>
        <v>44</v>
      </c>
      <c r="T89" s="13">
        <f t="shared" si="21"/>
        <v>22</v>
      </c>
      <c r="U89" s="13">
        <f>S89*INDEX(属性投放!$D$19:$D$29,属性偏向!R89)</f>
        <v>440</v>
      </c>
    </row>
    <row r="90" spans="15:21" s="30" customFormat="1" ht="16.5" x14ac:dyDescent="0.2">
      <c r="O90" s="13">
        <v>87</v>
      </c>
      <c r="P90" s="13">
        <v>8</v>
      </c>
      <c r="Q90" s="14" t="str">
        <f t="shared" si="22"/>
        <v>A+</v>
      </c>
      <c r="R90" s="13">
        <v>10</v>
      </c>
      <c r="S90" s="13">
        <f>S89+8</f>
        <v>52</v>
      </c>
      <c r="T90" s="13">
        <f t="shared" si="21"/>
        <v>26</v>
      </c>
      <c r="U90" s="13">
        <f>S90*INDEX(属性投放!$D$19:$D$29,属性偏向!R90)</f>
        <v>520</v>
      </c>
    </row>
    <row r="91" spans="15:21" s="30" customFormat="1" ht="16.5" x14ac:dyDescent="0.2">
      <c r="O91" s="13">
        <v>88</v>
      </c>
      <c r="P91" s="13">
        <v>8</v>
      </c>
      <c r="Q91" s="14" t="str">
        <f t="shared" si="22"/>
        <v>A+</v>
      </c>
      <c r="R91" s="13">
        <v>11</v>
      </c>
      <c r="S91" s="13">
        <f>S90+10</f>
        <v>62</v>
      </c>
      <c r="T91" s="13">
        <f t="shared" si="21"/>
        <v>31</v>
      </c>
      <c r="U91" s="13">
        <f>S91*INDEX(属性投放!$D$19:$D$29,属性偏向!R91)</f>
        <v>620</v>
      </c>
    </row>
    <row r="92" spans="15:21" ht="16.5" x14ac:dyDescent="0.2">
      <c r="O92" s="13">
        <v>89</v>
      </c>
      <c r="P92" s="13">
        <v>9</v>
      </c>
      <c r="Q92" s="14" t="str">
        <f t="shared" ref="Q92:Q99" si="23">INDEX($H$4:$H$15,P92)</f>
        <v>S</v>
      </c>
      <c r="R92" s="13">
        <v>1</v>
      </c>
      <c r="S92" s="13">
        <v>20</v>
      </c>
      <c r="T92" s="13">
        <f t="shared" ref="T92" si="24">ROUND(S92/2,0)</f>
        <v>10</v>
      </c>
      <c r="U92" s="13">
        <f>S92*INDEX(属性投放!$D$19:$D$29,属性偏向!R92)</f>
        <v>120</v>
      </c>
    </row>
    <row r="93" spans="15:21" ht="16.5" x14ac:dyDescent="0.2">
      <c r="O93" s="13">
        <v>90</v>
      </c>
      <c r="P93" s="13">
        <v>9</v>
      </c>
      <c r="Q93" s="14" t="str">
        <f t="shared" si="23"/>
        <v>S</v>
      </c>
      <c r="R93" s="13">
        <v>2</v>
      </c>
      <c r="S93" s="13">
        <f>S92+2</f>
        <v>22</v>
      </c>
      <c r="T93" s="13">
        <f t="shared" si="21"/>
        <v>11</v>
      </c>
      <c r="U93" s="13">
        <f>S93*INDEX(属性投放!$D$19:$D$29,属性偏向!R93)</f>
        <v>154</v>
      </c>
    </row>
    <row r="94" spans="15:21" ht="16.5" x14ac:dyDescent="0.2">
      <c r="O94" s="13">
        <v>91</v>
      </c>
      <c r="P94" s="13">
        <v>9</v>
      </c>
      <c r="Q94" s="14" t="str">
        <f t="shared" si="23"/>
        <v>S</v>
      </c>
      <c r="R94" s="13">
        <v>3</v>
      </c>
      <c r="S94" s="13">
        <f>S93+2</f>
        <v>24</v>
      </c>
      <c r="T94" s="13">
        <f t="shared" si="21"/>
        <v>12</v>
      </c>
      <c r="U94" s="13">
        <f>S94*INDEX(属性投放!$D$19:$D$29,属性偏向!R94)</f>
        <v>192</v>
      </c>
    </row>
    <row r="95" spans="15:21" ht="16.5" x14ac:dyDescent="0.2">
      <c r="O95" s="13">
        <v>92</v>
      </c>
      <c r="P95" s="13">
        <v>9</v>
      </c>
      <c r="Q95" s="14" t="str">
        <f t="shared" si="23"/>
        <v>S</v>
      </c>
      <c r="R95" s="13">
        <v>4</v>
      </c>
      <c r="S95" s="13">
        <f>S94+2</f>
        <v>26</v>
      </c>
      <c r="T95" s="13">
        <f t="shared" si="21"/>
        <v>13</v>
      </c>
      <c r="U95" s="13">
        <f>S95*INDEX(属性投放!$D$19:$D$29,属性偏向!R95)</f>
        <v>234</v>
      </c>
    </row>
    <row r="96" spans="15:21" ht="16.5" x14ac:dyDescent="0.2">
      <c r="O96" s="13">
        <v>93</v>
      </c>
      <c r="P96" s="13">
        <v>9</v>
      </c>
      <c r="Q96" s="14" t="str">
        <f t="shared" si="23"/>
        <v>S</v>
      </c>
      <c r="R96" s="13">
        <v>5</v>
      </c>
      <c r="S96" s="13">
        <f>S95+2</f>
        <v>28</v>
      </c>
      <c r="T96" s="13">
        <f t="shared" si="21"/>
        <v>14</v>
      </c>
      <c r="U96" s="13">
        <f>S96*INDEX(属性投放!$D$19:$D$29,属性偏向!R96)</f>
        <v>280</v>
      </c>
    </row>
    <row r="97" spans="15:21" ht="16.5" x14ac:dyDescent="0.2">
      <c r="O97" s="13">
        <v>94</v>
      </c>
      <c r="P97" s="13">
        <v>9</v>
      </c>
      <c r="Q97" s="14" t="str">
        <f t="shared" si="23"/>
        <v>S</v>
      </c>
      <c r="R97" s="13">
        <v>6</v>
      </c>
      <c r="S97" s="13">
        <f>S96+4</f>
        <v>32</v>
      </c>
      <c r="T97" s="13">
        <f t="shared" si="21"/>
        <v>16</v>
      </c>
      <c r="U97" s="13">
        <f>S97*INDEX(属性投放!$D$19:$D$29,属性偏向!R97)</f>
        <v>320</v>
      </c>
    </row>
    <row r="98" spans="15:21" ht="16.5" x14ac:dyDescent="0.2">
      <c r="O98" s="13">
        <v>95</v>
      </c>
      <c r="P98" s="13">
        <v>9</v>
      </c>
      <c r="Q98" s="14" t="str">
        <f t="shared" si="23"/>
        <v>S</v>
      </c>
      <c r="R98" s="13">
        <v>7</v>
      </c>
      <c r="S98" s="13">
        <f>S97+4</f>
        <v>36</v>
      </c>
      <c r="T98" s="13">
        <f t="shared" si="21"/>
        <v>18</v>
      </c>
      <c r="U98" s="13">
        <f>S98*INDEX(属性投放!$D$19:$D$29,属性偏向!R98)</f>
        <v>360</v>
      </c>
    </row>
    <row r="99" spans="15:21" ht="16.5" x14ac:dyDescent="0.2">
      <c r="O99" s="13">
        <v>96</v>
      </c>
      <c r="P99" s="13">
        <v>9</v>
      </c>
      <c r="Q99" s="14" t="str">
        <f t="shared" si="23"/>
        <v>S</v>
      </c>
      <c r="R99" s="13">
        <v>8</v>
      </c>
      <c r="S99" s="13">
        <f>S98+6</f>
        <v>42</v>
      </c>
      <c r="T99" s="13">
        <f t="shared" si="21"/>
        <v>21</v>
      </c>
      <c r="U99" s="13">
        <f>S99*INDEX(属性投放!$D$19:$D$29,属性偏向!R99)</f>
        <v>420</v>
      </c>
    </row>
    <row r="100" spans="15:21" s="30" customFormat="1" ht="16.5" x14ac:dyDescent="0.2">
      <c r="O100" s="13">
        <v>97</v>
      </c>
      <c r="P100" s="13">
        <v>9</v>
      </c>
      <c r="Q100" s="14" t="str">
        <f t="shared" ref="Q100:Q102" si="25">INDEX($H$4:$H$15,P100)</f>
        <v>S</v>
      </c>
      <c r="R100" s="13">
        <v>9</v>
      </c>
      <c r="S100" s="13">
        <f>S99+6</f>
        <v>48</v>
      </c>
      <c r="T100" s="13">
        <f t="shared" si="21"/>
        <v>24</v>
      </c>
      <c r="U100" s="13">
        <f>S100*INDEX(属性投放!$D$19:$D$29,属性偏向!R100)</f>
        <v>480</v>
      </c>
    </row>
    <row r="101" spans="15:21" s="30" customFormat="1" ht="16.5" x14ac:dyDescent="0.2">
      <c r="O101" s="13">
        <v>98</v>
      </c>
      <c r="P101" s="13">
        <v>9</v>
      </c>
      <c r="Q101" s="14" t="str">
        <f t="shared" si="25"/>
        <v>S</v>
      </c>
      <c r="R101" s="13">
        <v>10</v>
      </c>
      <c r="S101" s="13">
        <f>S100+8</f>
        <v>56</v>
      </c>
      <c r="T101" s="13">
        <f t="shared" si="21"/>
        <v>28</v>
      </c>
      <c r="U101" s="13">
        <f>S101*INDEX(属性投放!$D$19:$D$29,属性偏向!R101)</f>
        <v>560</v>
      </c>
    </row>
    <row r="102" spans="15:21" s="30" customFormat="1" ht="16.5" x14ac:dyDescent="0.2">
      <c r="O102" s="13">
        <v>99</v>
      </c>
      <c r="P102" s="13">
        <v>9</v>
      </c>
      <c r="Q102" s="14" t="str">
        <f t="shared" si="25"/>
        <v>S</v>
      </c>
      <c r="R102" s="13">
        <v>11</v>
      </c>
      <c r="S102" s="13">
        <f>S101+10</f>
        <v>66</v>
      </c>
      <c r="T102" s="13">
        <f t="shared" si="21"/>
        <v>33</v>
      </c>
      <c r="U102" s="13">
        <f>S102*INDEX(属性投放!$D$19:$D$29,属性偏向!R102)</f>
        <v>660</v>
      </c>
    </row>
    <row r="103" spans="15:21" ht="16.5" x14ac:dyDescent="0.2">
      <c r="O103" s="13">
        <v>100</v>
      </c>
      <c r="P103" s="13">
        <v>10</v>
      </c>
      <c r="Q103" s="14" t="str">
        <f t="shared" ref="Q103:Q110" si="26">INDEX($H$4:$H$15,P103)</f>
        <v>S+</v>
      </c>
      <c r="R103" s="13">
        <v>1</v>
      </c>
      <c r="S103" s="13">
        <v>24</v>
      </c>
      <c r="T103" s="13">
        <f t="shared" ref="T103" si="27">ROUND(S103/2,0)</f>
        <v>12</v>
      </c>
      <c r="U103" s="13">
        <f>S103*INDEX(属性投放!$D$19:$D$29,属性偏向!R103)</f>
        <v>144</v>
      </c>
    </row>
    <row r="104" spans="15:21" ht="16.5" x14ac:dyDescent="0.2">
      <c r="O104" s="13">
        <v>101</v>
      </c>
      <c r="P104" s="13">
        <v>10</v>
      </c>
      <c r="Q104" s="14" t="str">
        <f t="shared" si="26"/>
        <v>S+</v>
      </c>
      <c r="R104" s="13">
        <v>2</v>
      </c>
      <c r="S104" s="13">
        <f>S103+2</f>
        <v>26</v>
      </c>
      <c r="T104" s="13">
        <f t="shared" si="21"/>
        <v>13</v>
      </c>
      <c r="U104" s="13">
        <f>S104*INDEX(属性投放!$D$19:$D$29,属性偏向!R104)</f>
        <v>182</v>
      </c>
    </row>
    <row r="105" spans="15:21" ht="16.5" x14ac:dyDescent="0.2">
      <c r="O105" s="13">
        <v>102</v>
      </c>
      <c r="P105" s="13">
        <v>10</v>
      </c>
      <c r="Q105" s="14" t="str">
        <f t="shared" si="26"/>
        <v>S+</v>
      </c>
      <c r="R105" s="13">
        <v>3</v>
      </c>
      <c r="S105" s="13">
        <f>S104+2</f>
        <v>28</v>
      </c>
      <c r="T105" s="13">
        <f t="shared" si="21"/>
        <v>14</v>
      </c>
      <c r="U105" s="13">
        <f>S105*INDEX(属性投放!$D$19:$D$29,属性偏向!R105)</f>
        <v>224</v>
      </c>
    </row>
    <row r="106" spans="15:21" ht="16.5" x14ac:dyDescent="0.2">
      <c r="O106" s="13">
        <v>103</v>
      </c>
      <c r="P106" s="13">
        <v>10</v>
      </c>
      <c r="Q106" s="14" t="str">
        <f t="shared" si="26"/>
        <v>S+</v>
      </c>
      <c r="R106" s="13">
        <v>4</v>
      </c>
      <c r="S106" s="13">
        <f>S105+2</f>
        <v>30</v>
      </c>
      <c r="T106" s="13">
        <f t="shared" si="21"/>
        <v>15</v>
      </c>
      <c r="U106" s="13">
        <f>S106*INDEX(属性投放!$D$19:$D$29,属性偏向!R106)</f>
        <v>270</v>
      </c>
    </row>
    <row r="107" spans="15:21" ht="16.5" x14ac:dyDescent="0.2">
      <c r="O107" s="13">
        <v>104</v>
      </c>
      <c r="P107" s="13">
        <v>10</v>
      </c>
      <c r="Q107" s="14" t="str">
        <f t="shared" si="26"/>
        <v>S+</v>
      </c>
      <c r="R107" s="13">
        <v>5</v>
      </c>
      <c r="S107" s="13">
        <f>S106+2</f>
        <v>32</v>
      </c>
      <c r="T107" s="13">
        <f t="shared" si="21"/>
        <v>16</v>
      </c>
      <c r="U107" s="13">
        <f>S107*INDEX(属性投放!$D$19:$D$29,属性偏向!R107)</f>
        <v>320</v>
      </c>
    </row>
    <row r="108" spans="15:21" ht="16.5" x14ac:dyDescent="0.2">
      <c r="O108" s="13">
        <v>105</v>
      </c>
      <c r="P108" s="13">
        <v>10</v>
      </c>
      <c r="Q108" s="14" t="str">
        <f t="shared" si="26"/>
        <v>S+</v>
      </c>
      <c r="R108" s="13">
        <v>6</v>
      </c>
      <c r="S108" s="13">
        <f>S107+4</f>
        <v>36</v>
      </c>
      <c r="T108" s="13">
        <f t="shared" si="21"/>
        <v>18</v>
      </c>
      <c r="U108" s="13">
        <f>S108*INDEX(属性投放!$D$19:$D$29,属性偏向!R108)</f>
        <v>360</v>
      </c>
    </row>
    <row r="109" spans="15:21" ht="16.5" x14ac:dyDescent="0.2">
      <c r="O109" s="13">
        <v>106</v>
      </c>
      <c r="P109" s="13">
        <v>10</v>
      </c>
      <c r="Q109" s="14" t="str">
        <f t="shared" si="26"/>
        <v>S+</v>
      </c>
      <c r="R109" s="13">
        <v>7</v>
      </c>
      <c r="S109" s="13">
        <f>S108+4</f>
        <v>40</v>
      </c>
      <c r="T109" s="13">
        <f t="shared" si="21"/>
        <v>20</v>
      </c>
      <c r="U109" s="13">
        <f>S109*INDEX(属性投放!$D$19:$D$29,属性偏向!R109)</f>
        <v>400</v>
      </c>
    </row>
    <row r="110" spans="15:21" ht="16.5" x14ac:dyDescent="0.2">
      <c r="O110" s="13">
        <v>107</v>
      </c>
      <c r="P110" s="13">
        <v>10</v>
      </c>
      <c r="Q110" s="14" t="str">
        <f t="shared" si="26"/>
        <v>S+</v>
      </c>
      <c r="R110" s="13">
        <v>8</v>
      </c>
      <c r="S110" s="13">
        <f>S109+6</f>
        <v>46</v>
      </c>
      <c r="T110" s="13">
        <f t="shared" si="21"/>
        <v>23</v>
      </c>
      <c r="U110" s="13">
        <f>S110*INDEX(属性投放!$D$19:$D$29,属性偏向!R110)</f>
        <v>460</v>
      </c>
    </row>
    <row r="111" spans="15:21" s="30" customFormat="1" ht="16.5" x14ac:dyDescent="0.2">
      <c r="O111" s="13">
        <v>108</v>
      </c>
      <c r="P111" s="13">
        <v>10</v>
      </c>
      <c r="Q111" s="14" t="str">
        <f t="shared" ref="Q111:Q113" si="28">INDEX($H$4:$H$15,P111)</f>
        <v>S+</v>
      </c>
      <c r="R111" s="13">
        <v>9</v>
      </c>
      <c r="S111" s="13">
        <f>S110+6</f>
        <v>52</v>
      </c>
      <c r="T111" s="13">
        <f t="shared" si="21"/>
        <v>26</v>
      </c>
      <c r="U111" s="13">
        <f>S111*INDEX(属性投放!$D$19:$D$29,属性偏向!R111)</f>
        <v>520</v>
      </c>
    </row>
    <row r="112" spans="15:21" s="30" customFormat="1" ht="16.5" x14ac:dyDescent="0.2">
      <c r="O112" s="13">
        <v>109</v>
      </c>
      <c r="P112" s="13">
        <v>10</v>
      </c>
      <c r="Q112" s="14" t="str">
        <f t="shared" si="28"/>
        <v>S+</v>
      </c>
      <c r="R112" s="13">
        <v>10</v>
      </c>
      <c r="S112" s="13">
        <f>S111+8</f>
        <v>60</v>
      </c>
      <c r="T112" s="13">
        <f t="shared" si="21"/>
        <v>30</v>
      </c>
      <c r="U112" s="13">
        <f>S112*INDEX(属性投放!$D$19:$D$29,属性偏向!R112)</f>
        <v>600</v>
      </c>
    </row>
    <row r="113" spans="15:21" s="30" customFormat="1" ht="16.5" x14ac:dyDescent="0.2">
      <c r="O113" s="13">
        <v>110</v>
      </c>
      <c r="P113" s="13">
        <v>10</v>
      </c>
      <c r="Q113" s="14" t="str">
        <f t="shared" si="28"/>
        <v>S+</v>
      </c>
      <c r="R113" s="13">
        <v>11</v>
      </c>
      <c r="S113" s="13">
        <f>S112+10</f>
        <v>70</v>
      </c>
      <c r="T113" s="13">
        <f t="shared" si="21"/>
        <v>35</v>
      </c>
      <c r="U113" s="13">
        <f>S113*INDEX(属性投放!$D$19:$D$29,属性偏向!R113)</f>
        <v>700</v>
      </c>
    </row>
    <row r="114" spans="15:21" ht="16.5" x14ac:dyDescent="0.2">
      <c r="O114" s="13">
        <v>111</v>
      </c>
      <c r="P114" s="13">
        <v>11</v>
      </c>
      <c r="Q114" s="14" t="str">
        <f t="shared" ref="Q114:Q121" si="29">INDEX($H$4:$H$15,P114)</f>
        <v>SS</v>
      </c>
      <c r="R114" s="13">
        <v>1</v>
      </c>
      <c r="S114" s="13">
        <v>30</v>
      </c>
      <c r="T114" s="13">
        <f t="shared" ref="T114" si="30">ROUND(S114/2,0)</f>
        <v>15</v>
      </c>
      <c r="U114" s="13">
        <f>S114*INDEX(属性投放!$D$19:$D$29,属性偏向!R114)</f>
        <v>180</v>
      </c>
    </row>
    <row r="115" spans="15:21" ht="16.5" x14ac:dyDescent="0.2">
      <c r="O115" s="13">
        <v>112</v>
      </c>
      <c r="P115" s="13">
        <v>11</v>
      </c>
      <c r="Q115" s="14" t="str">
        <f t="shared" si="29"/>
        <v>SS</v>
      </c>
      <c r="R115" s="13">
        <v>2</v>
      </c>
      <c r="S115" s="13">
        <f>S114+2</f>
        <v>32</v>
      </c>
      <c r="T115" s="13">
        <f t="shared" si="21"/>
        <v>16</v>
      </c>
      <c r="U115" s="13">
        <f>S115*INDEX(属性投放!$D$19:$D$29,属性偏向!R115)</f>
        <v>224</v>
      </c>
    </row>
    <row r="116" spans="15:21" ht="16.5" x14ac:dyDescent="0.2">
      <c r="O116" s="13">
        <v>113</v>
      </c>
      <c r="P116" s="13">
        <v>11</v>
      </c>
      <c r="Q116" s="14" t="str">
        <f t="shared" si="29"/>
        <v>SS</v>
      </c>
      <c r="R116" s="13">
        <v>3</v>
      </c>
      <c r="S116" s="13">
        <f>S115+2</f>
        <v>34</v>
      </c>
      <c r="T116" s="13">
        <f t="shared" si="21"/>
        <v>17</v>
      </c>
      <c r="U116" s="13">
        <f>S116*INDEX(属性投放!$D$19:$D$29,属性偏向!R116)</f>
        <v>272</v>
      </c>
    </row>
    <row r="117" spans="15:21" ht="16.5" x14ac:dyDescent="0.2">
      <c r="O117" s="13">
        <v>114</v>
      </c>
      <c r="P117" s="13">
        <v>11</v>
      </c>
      <c r="Q117" s="14" t="str">
        <f t="shared" si="29"/>
        <v>SS</v>
      </c>
      <c r="R117" s="13">
        <v>4</v>
      </c>
      <c r="S117" s="13">
        <f>S116+2</f>
        <v>36</v>
      </c>
      <c r="T117" s="13">
        <f t="shared" si="21"/>
        <v>18</v>
      </c>
      <c r="U117" s="13">
        <f>S117*INDEX(属性投放!$D$19:$D$29,属性偏向!R117)</f>
        <v>324</v>
      </c>
    </row>
    <row r="118" spans="15:21" ht="16.5" x14ac:dyDescent="0.2">
      <c r="O118" s="13">
        <v>115</v>
      </c>
      <c r="P118" s="13">
        <v>11</v>
      </c>
      <c r="Q118" s="14" t="str">
        <f t="shared" si="29"/>
        <v>SS</v>
      </c>
      <c r="R118" s="13">
        <v>5</v>
      </c>
      <c r="S118" s="13">
        <f>S117+2</f>
        <v>38</v>
      </c>
      <c r="T118" s="13">
        <f t="shared" si="21"/>
        <v>19</v>
      </c>
      <c r="U118" s="13">
        <f>S118*INDEX(属性投放!$D$19:$D$29,属性偏向!R118)</f>
        <v>380</v>
      </c>
    </row>
    <row r="119" spans="15:21" ht="16.5" x14ac:dyDescent="0.2">
      <c r="O119" s="13">
        <v>116</v>
      </c>
      <c r="P119" s="13">
        <v>11</v>
      </c>
      <c r="Q119" s="14" t="str">
        <f t="shared" si="29"/>
        <v>SS</v>
      </c>
      <c r="R119" s="13">
        <v>6</v>
      </c>
      <c r="S119" s="13">
        <f>S118+4</f>
        <v>42</v>
      </c>
      <c r="T119" s="13">
        <f t="shared" si="21"/>
        <v>21</v>
      </c>
      <c r="U119" s="13">
        <f>S119*INDEX(属性投放!$D$19:$D$29,属性偏向!R119)</f>
        <v>420</v>
      </c>
    </row>
    <row r="120" spans="15:21" ht="16.5" x14ac:dyDescent="0.2">
      <c r="O120" s="13">
        <v>117</v>
      </c>
      <c r="P120" s="13">
        <v>11</v>
      </c>
      <c r="Q120" s="14" t="str">
        <f t="shared" si="29"/>
        <v>SS</v>
      </c>
      <c r="R120" s="13">
        <v>7</v>
      </c>
      <c r="S120" s="13">
        <f>S119+4</f>
        <v>46</v>
      </c>
      <c r="T120" s="13">
        <f t="shared" si="21"/>
        <v>23</v>
      </c>
      <c r="U120" s="13">
        <f>S120*INDEX(属性投放!$D$19:$D$29,属性偏向!R120)</f>
        <v>460</v>
      </c>
    </row>
    <row r="121" spans="15:21" ht="16.5" x14ac:dyDescent="0.2">
      <c r="O121" s="13">
        <v>118</v>
      </c>
      <c r="P121" s="13">
        <v>11</v>
      </c>
      <c r="Q121" s="14" t="str">
        <f t="shared" si="29"/>
        <v>SS</v>
      </c>
      <c r="R121" s="13">
        <v>8</v>
      </c>
      <c r="S121" s="13">
        <f>S120+6</f>
        <v>52</v>
      </c>
      <c r="T121" s="13">
        <f t="shared" si="21"/>
        <v>26</v>
      </c>
      <c r="U121" s="13">
        <f>S121*INDEX(属性投放!$D$19:$D$29,属性偏向!R121)</f>
        <v>520</v>
      </c>
    </row>
    <row r="122" spans="15:21" s="30" customFormat="1" ht="16.5" x14ac:dyDescent="0.2">
      <c r="O122" s="13">
        <v>119</v>
      </c>
      <c r="P122" s="13">
        <v>11</v>
      </c>
      <c r="Q122" s="14" t="str">
        <f t="shared" ref="Q122:Q124" si="31">INDEX($H$4:$H$15,P122)</f>
        <v>SS</v>
      </c>
      <c r="R122" s="13">
        <v>9</v>
      </c>
      <c r="S122" s="13">
        <f>S121+6</f>
        <v>58</v>
      </c>
      <c r="T122" s="13">
        <f t="shared" si="21"/>
        <v>29</v>
      </c>
      <c r="U122" s="13">
        <f>S122*INDEX(属性投放!$D$19:$D$29,属性偏向!R122)</f>
        <v>580</v>
      </c>
    </row>
    <row r="123" spans="15:21" s="30" customFormat="1" ht="16.5" x14ac:dyDescent="0.2">
      <c r="O123" s="13">
        <v>120</v>
      </c>
      <c r="P123" s="13">
        <v>11</v>
      </c>
      <c r="Q123" s="14" t="str">
        <f t="shared" si="31"/>
        <v>SS</v>
      </c>
      <c r="R123" s="13">
        <v>10</v>
      </c>
      <c r="S123" s="13">
        <f>S122+8</f>
        <v>66</v>
      </c>
      <c r="T123" s="13">
        <f t="shared" si="21"/>
        <v>33</v>
      </c>
      <c r="U123" s="13">
        <f>S123*INDEX(属性投放!$D$19:$D$29,属性偏向!R123)</f>
        <v>660</v>
      </c>
    </row>
    <row r="124" spans="15:21" s="30" customFormat="1" ht="16.5" x14ac:dyDescent="0.2">
      <c r="O124" s="13">
        <v>121</v>
      </c>
      <c r="P124" s="13">
        <v>11</v>
      </c>
      <c r="Q124" s="14" t="str">
        <f t="shared" si="31"/>
        <v>SS</v>
      </c>
      <c r="R124" s="13">
        <v>11</v>
      </c>
      <c r="S124" s="13">
        <f>S123+10</f>
        <v>76</v>
      </c>
      <c r="T124" s="13">
        <f t="shared" si="21"/>
        <v>38</v>
      </c>
      <c r="U124" s="13">
        <f>S124*INDEX(属性投放!$D$19:$D$29,属性偏向!R124)</f>
        <v>760</v>
      </c>
    </row>
    <row r="125" spans="15:21" ht="16.5" x14ac:dyDescent="0.2">
      <c r="O125" s="13">
        <v>122</v>
      </c>
      <c r="P125" s="13">
        <v>12</v>
      </c>
      <c r="Q125" s="14" t="str">
        <f t="shared" ref="Q125:Q132" si="32">INDEX($H$4:$H$15,P125)</f>
        <v>SS+</v>
      </c>
      <c r="R125" s="13">
        <v>1</v>
      </c>
      <c r="S125" s="13">
        <v>40</v>
      </c>
      <c r="T125" s="13">
        <f t="shared" ref="T125" si="33">ROUND(S125/2,0)</f>
        <v>20</v>
      </c>
      <c r="U125" s="13">
        <f>S125*INDEX(属性投放!$D$19:$D$29,属性偏向!R125)</f>
        <v>240</v>
      </c>
    </row>
    <row r="126" spans="15:21" ht="16.5" x14ac:dyDescent="0.2">
      <c r="O126" s="13">
        <v>123</v>
      </c>
      <c r="P126" s="13">
        <v>12</v>
      </c>
      <c r="Q126" s="14" t="str">
        <f t="shared" si="32"/>
        <v>SS+</v>
      </c>
      <c r="R126" s="13">
        <v>2</v>
      </c>
      <c r="S126" s="13">
        <f>S125+2</f>
        <v>42</v>
      </c>
      <c r="T126" s="13">
        <f t="shared" si="21"/>
        <v>21</v>
      </c>
      <c r="U126" s="13">
        <f>S126*INDEX(属性投放!$D$19:$D$29,属性偏向!R126)</f>
        <v>294</v>
      </c>
    </row>
    <row r="127" spans="15:21" ht="16.5" x14ac:dyDescent="0.2">
      <c r="O127" s="13">
        <v>124</v>
      </c>
      <c r="P127" s="13">
        <v>12</v>
      </c>
      <c r="Q127" s="14" t="str">
        <f t="shared" si="32"/>
        <v>SS+</v>
      </c>
      <c r="R127" s="13">
        <v>3</v>
      </c>
      <c r="S127" s="13">
        <f>S126+2</f>
        <v>44</v>
      </c>
      <c r="T127" s="13">
        <f t="shared" si="21"/>
        <v>22</v>
      </c>
      <c r="U127" s="13">
        <f>S127*INDEX(属性投放!$D$19:$D$29,属性偏向!R127)</f>
        <v>352</v>
      </c>
    </row>
    <row r="128" spans="15:21" ht="16.5" x14ac:dyDescent="0.2">
      <c r="O128" s="13">
        <v>125</v>
      </c>
      <c r="P128" s="13">
        <v>12</v>
      </c>
      <c r="Q128" s="14" t="str">
        <f t="shared" si="32"/>
        <v>SS+</v>
      </c>
      <c r="R128" s="13">
        <v>4</v>
      </c>
      <c r="S128" s="13">
        <f>S127+2</f>
        <v>46</v>
      </c>
      <c r="T128" s="13">
        <f t="shared" si="21"/>
        <v>23</v>
      </c>
      <c r="U128" s="13">
        <f>S128*INDEX(属性投放!$D$19:$D$29,属性偏向!R128)</f>
        <v>414</v>
      </c>
    </row>
    <row r="129" spans="15:21" ht="16.5" x14ac:dyDescent="0.2">
      <c r="O129" s="13">
        <v>126</v>
      </c>
      <c r="P129" s="13">
        <v>12</v>
      </c>
      <c r="Q129" s="14" t="str">
        <f t="shared" si="32"/>
        <v>SS+</v>
      </c>
      <c r="R129" s="13">
        <v>5</v>
      </c>
      <c r="S129" s="13">
        <f>S128+2</f>
        <v>48</v>
      </c>
      <c r="T129" s="13">
        <f t="shared" si="21"/>
        <v>24</v>
      </c>
      <c r="U129" s="13">
        <f>S129*INDEX(属性投放!$D$19:$D$29,属性偏向!R129)</f>
        <v>480</v>
      </c>
    </row>
    <row r="130" spans="15:21" ht="16.5" x14ac:dyDescent="0.2">
      <c r="O130" s="13">
        <v>127</v>
      </c>
      <c r="P130" s="13">
        <v>12</v>
      </c>
      <c r="Q130" s="14" t="str">
        <f t="shared" si="32"/>
        <v>SS+</v>
      </c>
      <c r="R130" s="13">
        <v>6</v>
      </c>
      <c r="S130" s="13">
        <f>S129+4</f>
        <v>52</v>
      </c>
      <c r="T130" s="13">
        <f t="shared" si="21"/>
        <v>26</v>
      </c>
      <c r="U130" s="13">
        <f>S130*INDEX(属性投放!$D$19:$D$29,属性偏向!R130)</f>
        <v>520</v>
      </c>
    </row>
    <row r="131" spans="15:21" ht="16.5" x14ac:dyDescent="0.2">
      <c r="O131" s="13">
        <v>128</v>
      </c>
      <c r="P131" s="13">
        <v>12</v>
      </c>
      <c r="Q131" s="14" t="str">
        <f t="shared" si="32"/>
        <v>SS+</v>
      </c>
      <c r="R131" s="13">
        <v>7</v>
      </c>
      <c r="S131" s="13">
        <f>S130+4</f>
        <v>56</v>
      </c>
      <c r="T131" s="13">
        <f t="shared" si="21"/>
        <v>28</v>
      </c>
      <c r="U131" s="13">
        <f>S131*INDEX(属性投放!$D$19:$D$29,属性偏向!R131)</f>
        <v>560</v>
      </c>
    </row>
    <row r="132" spans="15:21" ht="16.5" x14ac:dyDescent="0.2">
      <c r="O132" s="13">
        <v>129</v>
      </c>
      <c r="P132" s="13">
        <v>12</v>
      </c>
      <c r="Q132" s="14" t="str">
        <f t="shared" si="32"/>
        <v>SS+</v>
      </c>
      <c r="R132" s="13">
        <v>8</v>
      </c>
      <c r="S132" s="13">
        <f>S131+6</f>
        <v>62</v>
      </c>
      <c r="T132" s="13">
        <f t="shared" si="21"/>
        <v>31</v>
      </c>
      <c r="U132" s="13">
        <f>S132*INDEX(属性投放!$D$19:$D$29,属性偏向!R132)</f>
        <v>620</v>
      </c>
    </row>
    <row r="133" spans="15:21" s="30" customFormat="1" ht="16.5" x14ac:dyDescent="0.2">
      <c r="O133" s="13">
        <v>130</v>
      </c>
      <c r="P133" s="13">
        <v>12</v>
      </c>
      <c r="Q133" s="14" t="str">
        <f t="shared" ref="Q133:Q135" si="34">INDEX($H$4:$H$15,P133)</f>
        <v>SS+</v>
      </c>
      <c r="R133" s="13">
        <v>9</v>
      </c>
      <c r="S133" s="13">
        <f>S132+6</f>
        <v>68</v>
      </c>
      <c r="T133" s="13">
        <f t="shared" si="21"/>
        <v>34</v>
      </c>
      <c r="U133" s="13">
        <f>S133*INDEX(属性投放!$D$19:$D$29,属性偏向!R133)</f>
        <v>680</v>
      </c>
    </row>
    <row r="134" spans="15:21" s="30" customFormat="1" ht="16.5" x14ac:dyDescent="0.2">
      <c r="O134" s="13">
        <v>131</v>
      </c>
      <c r="P134" s="13">
        <v>12</v>
      </c>
      <c r="Q134" s="14" t="str">
        <f t="shared" si="34"/>
        <v>SS+</v>
      </c>
      <c r="R134" s="13">
        <v>10</v>
      </c>
      <c r="S134" s="13">
        <f>S133+8</f>
        <v>76</v>
      </c>
      <c r="T134" s="13">
        <f t="shared" si="21"/>
        <v>38</v>
      </c>
      <c r="U134" s="13">
        <f>S134*INDEX(属性投放!$D$19:$D$29,属性偏向!R134)</f>
        <v>760</v>
      </c>
    </row>
    <row r="135" spans="15:21" s="30" customFormat="1" ht="16.5" x14ac:dyDescent="0.2">
      <c r="O135" s="13">
        <v>132</v>
      </c>
      <c r="P135" s="13">
        <v>12</v>
      </c>
      <c r="Q135" s="14" t="str">
        <f t="shared" si="34"/>
        <v>SS+</v>
      </c>
      <c r="R135" s="13">
        <v>11</v>
      </c>
      <c r="S135" s="13">
        <f>S134+10</f>
        <v>86</v>
      </c>
      <c r="T135" s="13">
        <f t="shared" si="21"/>
        <v>43</v>
      </c>
      <c r="U135" s="13">
        <f>S135*INDEX(属性投放!$D$19:$D$29,属性偏向!R135)</f>
        <v>860</v>
      </c>
    </row>
    <row r="136" spans="15:21" x14ac:dyDescent="0.2">
      <c r="O136" s="16"/>
      <c r="P136" s="16"/>
      <c r="Q136" s="16"/>
      <c r="R136" s="16"/>
      <c r="S136" s="16"/>
      <c r="T136" s="16"/>
      <c r="U136" s="16"/>
    </row>
    <row r="137" spans="15:21" x14ac:dyDescent="0.2">
      <c r="O137" s="16"/>
      <c r="P137" s="16"/>
      <c r="Q137" s="16"/>
      <c r="R137" s="16"/>
      <c r="S137" s="16"/>
      <c r="T137" s="16"/>
      <c r="U137" s="16"/>
    </row>
    <row r="138" spans="15:21" x14ac:dyDescent="0.2">
      <c r="O138" s="16"/>
      <c r="P138" s="16"/>
      <c r="Q138" s="16"/>
      <c r="R138" s="16"/>
      <c r="S138" s="16"/>
      <c r="T138" s="16"/>
      <c r="U138" s="16"/>
    </row>
    <row r="139" spans="15:21" x14ac:dyDescent="0.2">
      <c r="O139" s="16"/>
      <c r="P139" s="16"/>
      <c r="Q139" s="16"/>
      <c r="R139" s="16"/>
      <c r="S139" s="16"/>
      <c r="T139" s="16"/>
      <c r="U139" s="16"/>
    </row>
    <row r="140" spans="15:21" x14ac:dyDescent="0.2">
      <c r="O140" s="16"/>
      <c r="P140" s="16"/>
      <c r="Q140" s="16"/>
      <c r="R140" s="16"/>
      <c r="S140" s="16"/>
      <c r="T140" s="16"/>
      <c r="U140" s="16"/>
    </row>
    <row r="141" spans="15:21" x14ac:dyDescent="0.2">
      <c r="O141" s="16"/>
      <c r="P141" s="16"/>
      <c r="Q141" s="16"/>
      <c r="R141" s="16"/>
      <c r="S141" s="16"/>
      <c r="T141" s="16"/>
      <c r="U141" s="16"/>
    </row>
    <row r="142" spans="15:21" x14ac:dyDescent="0.2">
      <c r="O142" s="16"/>
      <c r="P142" s="16"/>
      <c r="Q142" s="16"/>
      <c r="R142" s="16"/>
      <c r="S142" s="16"/>
      <c r="T142" s="16"/>
      <c r="U142" s="16"/>
    </row>
    <row r="143" spans="15:21" x14ac:dyDescent="0.2">
      <c r="O143" s="16"/>
      <c r="P143" s="16"/>
      <c r="Q143" s="16"/>
      <c r="R143" s="16"/>
      <c r="S143" s="16"/>
      <c r="T143" s="16"/>
      <c r="U143" s="16"/>
    </row>
    <row r="144" spans="15:21" x14ac:dyDescent="0.2">
      <c r="O144" s="16"/>
      <c r="P144" s="16"/>
      <c r="Q144" s="16"/>
      <c r="R144" s="16"/>
      <c r="S144" s="16"/>
      <c r="T144" s="16"/>
      <c r="U144" s="16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225"/>
  <sheetViews>
    <sheetView tabSelected="1" topLeftCell="AR1" workbookViewId="0">
      <selection activeCell="BO8" sqref="BO8"/>
    </sheetView>
  </sheetViews>
  <sheetFormatPr defaultRowHeight="14.25" x14ac:dyDescent="0.2"/>
  <cols>
    <col min="1" max="3" width="9" style="30" customWidth="1"/>
    <col min="4" max="6" width="9.25" style="30" customWidth="1"/>
    <col min="7" max="8" width="10.125" style="30" customWidth="1"/>
    <col min="9" max="29" width="9" style="30"/>
    <col min="30" max="32" width="10.625" style="30" customWidth="1"/>
    <col min="33" max="44" width="9" style="30"/>
    <col min="45" max="46" width="9.5" style="30" bestFit="1" customWidth="1"/>
    <col min="47" max="55" width="9" style="30"/>
    <col min="56" max="56" width="11.125" style="30" customWidth="1"/>
    <col min="57" max="57" width="9.875" style="30" customWidth="1"/>
    <col min="58" max="64" width="9" style="30"/>
    <col min="65" max="65" width="11" style="30" customWidth="1"/>
    <col min="66" max="16384" width="9" style="30"/>
  </cols>
  <sheetData>
    <row r="1" spans="1:65" ht="15" customHeight="1" x14ac:dyDescent="0.2"/>
    <row r="3" spans="1:65" ht="16.5" customHeight="1" x14ac:dyDescent="0.2"/>
    <row r="4" spans="1:65" ht="20.25" x14ac:dyDescent="0.2">
      <c r="A4" s="58" t="s">
        <v>407</v>
      </c>
      <c r="B4" s="58"/>
      <c r="C4" s="58"/>
      <c r="D4" s="58"/>
      <c r="E4" s="58"/>
      <c r="F4" s="58"/>
      <c r="G4" s="58"/>
      <c r="H4" s="58"/>
      <c r="I4" s="58"/>
      <c r="L4" s="58" t="s">
        <v>1201</v>
      </c>
      <c r="M4" s="58"/>
      <c r="N4" s="58"/>
      <c r="O4" s="58"/>
      <c r="P4" s="58"/>
      <c r="S4" s="58" t="s">
        <v>1221</v>
      </c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L4" s="58" t="s">
        <v>1244</v>
      </c>
      <c r="AM4" s="58"/>
      <c r="AN4" s="58"/>
      <c r="AO4" s="58"/>
      <c r="AP4" s="58"/>
      <c r="AS4" s="58" t="s">
        <v>1226</v>
      </c>
      <c r="AT4" s="58"/>
      <c r="AW4" s="58" t="s">
        <v>1248</v>
      </c>
      <c r="AX4" s="58"/>
      <c r="AY4" s="58"/>
      <c r="AZ4" s="58"/>
      <c r="BA4" s="58"/>
      <c r="BB4" s="58"/>
      <c r="BC4" s="58"/>
      <c r="BD4" s="58"/>
      <c r="BE4" s="58"/>
      <c r="BF4" s="58"/>
    </row>
    <row r="5" spans="1:65" ht="15" x14ac:dyDescent="0.2">
      <c r="B5" s="21" t="s">
        <v>1108</v>
      </c>
      <c r="C5" s="21" t="s">
        <v>57</v>
      </c>
      <c r="D5" s="21" t="s">
        <v>64</v>
      </c>
      <c r="E5" s="21" t="s">
        <v>429</v>
      </c>
      <c r="F5" s="21" t="s">
        <v>428</v>
      </c>
      <c r="G5" s="21" t="s">
        <v>1169</v>
      </c>
      <c r="H5" s="21" t="s">
        <v>1170</v>
      </c>
      <c r="I5" s="21" t="s">
        <v>1191</v>
      </c>
      <c r="L5" s="21" t="s">
        <v>1196</v>
      </c>
      <c r="M5" s="21" t="s">
        <v>1192</v>
      </c>
      <c r="N5" s="21" t="s">
        <v>1193</v>
      </c>
      <c r="O5" s="21" t="s">
        <v>1194</v>
      </c>
      <c r="P5" s="21" t="s">
        <v>1195</v>
      </c>
      <c r="S5" s="21" t="s">
        <v>1196</v>
      </c>
      <c r="T5" s="21" t="s">
        <v>1202</v>
      </c>
      <c r="U5" s="21" t="s">
        <v>1203</v>
      </c>
      <c r="V5" s="21" t="s">
        <v>1204</v>
      </c>
      <c r="W5" s="21" t="s">
        <v>1220</v>
      </c>
      <c r="X5" s="21" t="s">
        <v>1208</v>
      </c>
      <c r="Y5" s="21" t="s">
        <v>1209</v>
      </c>
      <c r="Z5" s="21" t="s">
        <v>1210</v>
      </c>
      <c r="AA5" s="21" t="s">
        <v>1205</v>
      </c>
      <c r="AB5" s="21" t="s">
        <v>1206</v>
      </c>
      <c r="AC5" s="21" t="s">
        <v>1207</v>
      </c>
      <c r="AD5" s="21" t="s">
        <v>1213</v>
      </c>
      <c r="AE5" s="21" t="s">
        <v>1211</v>
      </c>
      <c r="AF5" s="21" t="s">
        <v>1212</v>
      </c>
      <c r="AG5" s="21" t="s">
        <v>1214</v>
      </c>
      <c r="AH5" s="21" t="s">
        <v>1215</v>
      </c>
      <c r="AI5" s="21" t="s">
        <v>1216</v>
      </c>
      <c r="AL5" s="21" t="s">
        <v>68</v>
      </c>
      <c r="AM5" s="21" t="s">
        <v>65</v>
      </c>
      <c r="AN5" s="21" t="s">
        <v>1245</v>
      </c>
      <c r="AO5" s="21" t="s">
        <v>1246</v>
      </c>
      <c r="AP5" s="21" t="s">
        <v>1247</v>
      </c>
      <c r="AS5" s="21" t="s">
        <v>1227</v>
      </c>
      <c r="AT5" s="21" t="s">
        <v>1228</v>
      </c>
      <c r="AW5" s="21" t="s">
        <v>120</v>
      </c>
      <c r="AX5" s="21" t="s">
        <v>1239</v>
      </c>
      <c r="AY5" s="21" t="s">
        <v>65</v>
      </c>
      <c r="AZ5" s="21" t="s">
        <v>227</v>
      </c>
      <c r="BA5" s="21" t="s">
        <v>1240</v>
      </c>
      <c r="BB5" s="21" t="s">
        <v>1241</v>
      </c>
      <c r="BC5" s="21" t="s">
        <v>1242</v>
      </c>
      <c r="BD5" s="21" t="s">
        <v>646</v>
      </c>
      <c r="BE5" s="21" t="s">
        <v>183</v>
      </c>
      <c r="BF5" s="21" t="s">
        <v>1243</v>
      </c>
      <c r="BH5" s="21" t="s">
        <v>120</v>
      </c>
      <c r="BI5" s="21" t="s">
        <v>227</v>
      </c>
      <c r="BJ5" s="21" t="s">
        <v>196</v>
      </c>
      <c r="BK5" s="21" t="s">
        <v>1249</v>
      </c>
      <c r="BL5" s="21" t="s">
        <v>1219</v>
      </c>
      <c r="BM5" s="21" t="s">
        <v>317</v>
      </c>
    </row>
    <row r="6" spans="1:65" ht="20.100000000000001" customHeight="1" x14ac:dyDescent="0.2">
      <c r="A6" s="13" t="s">
        <v>58</v>
      </c>
      <c r="B6" s="13">
        <v>0</v>
      </c>
      <c r="C6" s="13">
        <v>1</v>
      </c>
      <c r="D6" s="13">
        <v>10</v>
      </c>
      <c r="E6" s="13">
        <v>21</v>
      </c>
      <c r="F6" s="13">
        <f>1-D6/E6</f>
        <v>0.52380952380952384</v>
      </c>
      <c r="G6" s="13">
        <v>1</v>
      </c>
      <c r="H6" s="13">
        <v>0</v>
      </c>
      <c r="I6" s="13">
        <v>0</v>
      </c>
      <c r="L6" s="13">
        <v>1</v>
      </c>
      <c r="M6" s="13" t="s">
        <v>1197</v>
      </c>
      <c r="N6" s="13">
        <v>3</v>
      </c>
      <c r="O6" s="13">
        <v>3</v>
      </c>
      <c r="P6" s="13">
        <v>3</v>
      </c>
      <c r="S6" s="13">
        <v>1</v>
      </c>
      <c r="T6" s="13">
        <v>1</v>
      </c>
      <c r="U6" s="13">
        <f>INDEX($G$18:$G$29,T6)</f>
        <v>1</v>
      </c>
      <c r="V6" s="13">
        <f>INDEX($G$18:$G$29,T6+1)</f>
        <v>15</v>
      </c>
      <c r="W6" s="13">
        <f>V6-U6</f>
        <v>14</v>
      </c>
      <c r="X6" s="13">
        <f>INDEX(属性偏向!I$4:I$15,INDEX(属性投放!N$6:N$9,属性投放!$S6))</f>
        <v>100</v>
      </c>
      <c r="Y6" s="13">
        <f>INDEX(属性偏向!J$4:J$15,INDEX(属性投放!O$6:O$9,属性投放!$S6))</f>
        <v>10</v>
      </c>
      <c r="Z6" s="13">
        <f>INDEX(属性偏向!K$4:K$15,INDEX(属性投放!P$6:P$9,属性投放!$S6))</f>
        <v>300</v>
      </c>
      <c r="AA6" s="13">
        <f>INDEX(属性偏向!S$4:S$135,(INDEX(属性投放!N$6:N$9,属性投放!$S6)-1)*11+$T6)</f>
        <v>6</v>
      </c>
      <c r="AB6" s="13">
        <f>INDEX(属性偏向!T$4:T$135,(INDEX(属性投放!O$6:O$9,属性投放!$S6)-1)*11+$T6)</f>
        <v>3</v>
      </c>
      <c r="AC6" s="13">
        <f>INDEX(属性偏向!U$4:U$135,(INDEX(属性投放!P$6:P$9,属性投放!$S6)-1)*11+$T6)</f>
        <v>36</v>
      </c>
      <c r="AD6" s="13">
        <f>AA6*($V6-$U6)</f>
        <v>84</v>
      </c>
      <c r="AE6" s="13">
        <f t="shared" ref="AE6:AF6" si="0">AB6*($V6-$U6)</f>
        <v>42</v>
      </c>
      <c r="AF6" s="13">
        <f t="shared" si="0"/>
        <v>504</v>
      </c>
      <c r="AG6" s="13">
        <f>X6+AD6</f>
        <v>184</v>
      </c>
      <c r="AH6" s="13">
        <f t="shared" ref="AH6:AI6" si="1">Y6+AE6</f>
        <v>52</v>
      </c>
      <c r="AI6" s="13">
        <f t="shared" si="1"/>
        <v>804</v>
      </c>
      <c r="AL6" s="13">
        <v>1</v>
      </c>
      <c r="AM6" s="13">
        <v>1</v>
      </c>
      <c r="AN6" s="13">
        <v>3</v>
      </c>
      <c r="AO6" s="13">
        <v>3</v>
      </c>
      <c r="AP6" s="13">
        <v>3</v>
      </c>
      <c r="AS6" s="26">
        <v>1</v>
      </c>
      <c r="AT6" s="26">
        <v>2</v>
      </c>
      <c r="AW6" s="13">
        <v>1</v>
      </c>
      <c r="AX6" s="13">
        <f>INT((AW6-1)/55)+1</f>
        <v>1</v>
      </c>
      <c r="AY6" s="13">
        <f>INT((AW6-(AX6-1)*55-1)/11)+1</f>
        <v>1</v>
      </c>
      <c r="AZ6" s="13">
        <f>AW6-(AX6-1)*55-(AY6-1)*11</f>
        <v>1</v>
      </c>
      <c r="BA6" s="14">
        <f>INDEX(属性偏向!S$4:S$135,INDEX(属性投放!AN$6:AN$25,((属性投放!$AX6-1)*5+属性投放!$AY6)-1)*11+属性投放!$AZ6)</f>
        <v>8</v>
      </c>
      <c r="BB6" s="14">
        <f>INDEX(属性偏向!T$4:T$135,INDEX(属性投放!AO$6:AO$25,((属性投放!$AX6-1)*5+属性投放!$AY6)-1)*11+属性投放!$AZ6)</f>
        <v>4</v>
      </c>
      <c r="BC6" s="14">
        <f>INDEX(属性偏向!U$4:U$135,INDEX(属性投放!AP$6:AP$25,((属性投放!$AX6-1)*5+属性投放!$AY6)-1)*11+属性投放!$AZ6)</f>
        <v>48</v>
      </c>
      <c r="BD6" s="17">
        <f>INDEX(属性投放!AN$6:AN$25,((属性投放!$AX6-1)*5+属性投放!$AY6)-1)/4*1%</f>
        <v>7.4999999999999997E-3</v>
      </c>
      <c r="BE6" s="17">
        <f>INDEX(属性投放!AO$6:AO$25,((属性投放!$AX6-1)*5+属性投放!$AY6)-1)/4*1%</f>
        <v>7.4999999999999997E-3</v>
      </c>
      <c r="BF6" s="17">
        <f>INDEX(属性投放!AP$6:AP$25,((属性投放!$AX6-1)*5+属性投放!$AY6)-1)/4*1%</f>
        <v>7.4999999999999997E-3</v>
      </c>
      <c r="BH6" s="13">
        <v>1</v>
      </c>
      <c r="BI6" s="14">
        <f>INT((BH6-1)/9)+1</f>
        <v>1</v>
      </c>
      <c r="BJ6" s="14">
        <f>BH6-(BI6-1)*9</f>
        <v>1</v>
      </c>
      <c r="BK6" s="13">
        <v>1</v>
      </c>
      <c r="BL6" s="13">
        <f>W6</f>
        <v>14</v>
      </c>
      <c r="BM6" s="14" t="str">
        <f>IF(BK6&gt;0,INDEX($BA$5:$BF$5,BK6),"")</f>
        <v>Atk</v>
      </c>
    </row>
    <row r="7" spans="1:65" ht="20.100000000000001" customHeight="1" x14ac:dyDescent="0.2">
      <c r="A7" s="13"/>
      <c r="B7" s="13">
        <v>1</v>
      </c>
      <c r="C7" s="13">
        <v>1</v>
      </c>
      <c r="D7" s="13">
        <v>6</v>
      </c>
      <c r="E7" s="13">
        <v>21</v>
      </c>
      <c r="F7" s="13">
        <f>F$6</f>
        <v>0.52380952380952384</v>
      </c>
      <c r="G7" s="13">
        <v>15</v>
      </c>
      <c r="H7" s="13" t="s">
        <v>1171</v>
      </c>
      <c r="I7" s="13" t="s">
        <v>1181</v>
      </c>
      <c r="L7" s="13">
        <v>2</v>
      </c>
      <c r="M7" s="13" t="s">
        <v>1198</v>
      </c>
      <c r="N7" s="13">
        <v>5</v>
      </c>
      <c r="O7" s="13">
        <v>5</v>
      </c>
      <c r="P7" s="13">
        <v>5</v>
      </c>
      <c r="S7" s="13">
        <v>1</v>
      </c>
      <c r="T7" s="13">
        <v>2</v>
      </c>
      <c r="U7" s="13">
        <f t="shared" ref="U7:U49" si="2">INDEX($G$18:$G$29,T7)</f>
        <v>15</v>
      </c>
      <c r="V7" s="13">
        <f t="shared" ref="V7:V16" si="3">INDEX($G$18:$G$29,T7+1)</f>
        <v>25</v>
      </c>
      <c r="W7" s="13">
        <f t="shared" ref="W7:W49" si="4">V7-U7</f>
        <v>10</v>
      </c>
      <c r="X7" s="13">
        <f>AG6</f>
        <v>184</v>
      </c>
      <c r="Y7" s="13">
        <f t="shared" ref="Y7:Z7" si="5">AH6</f>
        <v>52</v>
      </c>
      <c r="Z7" s="13">
        <f t="shared" si="5"/>
        <v>804</v>
      </c>
      <c r="AA7" s="13">
        <f>INDEX(属性偏向!S$4:S$135,(INDEX(属性投放!N$6:N$9,属性投放!$S7)-1)*11+$T7)</f>
        <v>8</v>
      </c>
      <c r="AB7" s="13">
        <f>INDEX(属性偏向!T$4:T$135,(INDEX(属性投放!O$6:O$9,属性投放!$S7)-1)*11+$T7)</f>
        <v>4</v>
      </c>
      <c r="AC7" s="13">
        <f>INDEX(属性偏向!U$4:U$135,(INDEX(属性投放!P$6:P$9,属性投放!$S7)-1)*11+$T7)</f>
        <v>56</v>
      </c>
      <c r="AD7" s="13">
        <f t="shared" ref="AD7:AD49" si="6">AA7*($V7-$U7)</f>
        <v>80</v>
      </c>
      <c r="AE7" s="13">
        <f t="shared" ref="AE7:AE49" si="7">AB7*($V7-$U7)</f>
        <v>40</v>
      </c>
      <c r="AF7" s="13">
        <f t="shared" ref="AF7:AF49" si="8">AC7*($V7-$U7)</f>
        <v>560</v>
      </c>
      <c r="AG7" s="13">
        <f t="shared" ref="AG7:AG16" si="9">X7+AD7</f>
        <v>264</v>
      </c>
      <c r="AH7" s="13">
        <f t="shared" ref="AH7:AH17" si="10">Y7+AE7</f>
        <v>92</v>
      </c>
      <c r="AI7" s="13">
        <f t="shared" ref="AI7:AI17" si="11">Z7+AF7</f>
        <v>1364</v>
      </c>
      <c r="AL7" s="13">
        <v>1</v>
      </c>
      <c r="AM7" s="13">
        <v>2</v>
      </c>
      <c r="AN7" s="14">
        <f>AN$6+属性偏向!Y5</f>
        <v>4</v>
      </c>
      <c r="AO7" s="14">
        <f>AO$6+属性偏向!Z5</f>
        <v>4</v>
      </c>
      <c r="AP7" s="14">
        <f>AP$6+属性偏向!AA5</f>
        <v>4</v>
      </c>
      <c r="AW7" s="13">
        <v>2</v>
      </c>
      <c r="AX7" s="13">
        <f t="shared" ref="AX7:AX70" si="12">INT((AW7-1)/55)+1</f>
        <v>1</v>
      </c>
      <c r="AY7" s="13">
        <f t="shared" ref="AY7:AY70" si="13">INT((AW7-(AX7-1)*55-1)/11)+1</f>
        <v>1</v>
      </c>
      <c r="AZ7" s="13">
        <f t="shared" ref="AZ7:AZ70" si="14">AW7-(AX7-1)*55-(AY7-1)*11</f>
        <v>2</v>
      </c>
      <c r="BA7" s="14">
        <f>INDEX(属性偏向!S$4:S$135,INDEX(属性投放!AN$6:AN$25,((属性投放!$AX7-1)*5+属性投放!$AY7)-1)*11+属性投放!$AZ7)</f>
        <v>12</v>
      </c>
      <c r="BB7" s="14">
        <f>INDEX(属性偏向!T$4:T$135,INDEX(属性投放!AO$6:AO$25,((属性投放!$AX7-1)*5+属性投放!$AY7)-1)*11+属性投放!$AZ7)</f>
        <v>6</v>
      </c>
      <c r="BC7" s="14">
        <f>INDEX(属性偏向!U$4:U$135,INDEX(属性投放!AP$6:AP$25,((属性投放!$AX7-1)*5+属性投放!$AY7)-1)*11+属性投放!$AZ7)</f>
        <v>84</v>
      </c>
      <c r="BD7" s="17">
        <f>INDEX(属性投放!AN$6:AN$25,((属性投放!$AX7-1)*5+属性投放!$AY7)-1)/4*1%</f>
        <v>0.01</v>
      </c>
      <c r="BE7" s="17">
        <f>INDEX(属性投放!AO$6:AO$25,((属性投放!$AX7-1)*5+属性投放!$AY7)-1)/4*1%</f>
        <v>0.01</v>
      </c>
      <c r="BF7" s="17">
        <f>INDEX(属性投放!AP$6:AP$25,((属性投放!$AX7-1)*5+属性投放!$AY7)-1)/4*1%</f>
        <v>0.01</v>
      </c>
      <c r="BH7" s="13">
        <v>2</v>
      </c>
      <c r="BI7" s="14">
        <f t="shared" ref="BI7:BI70" si="15">INT((BH7-1)/9)+1</f>
        <v>1</v>
      </c>
      <c r="BJ7" s="14">
        <f t="shared" ref="BJ7:BJ70" si="16">BH7-(BI7-1)*9</f>
        <v>2</v>
      </c>
      <c r="BK7" s="13">
        <v>2</v>
      </c>
      <c r="BL7" s="13">
        <f t="shared" ref="BL7:BL70" si="17">W7</f>
        <v>10</v>
      </c>
      <c r="BM7" s="14" t="str">
        <f t="shared" ref="BM7:BM70" si="18">IF(BK7&gt;0,INDEX($BA$5:$BF$5,BK7),"")</f>
        <v>Def</v>
      </c>
    </row>
    <row r="8" spans="1:65" ht="20.100000000000001" customHeight="1" x14ac:dyDescent="0.2">
      <c r="A8" s="13"/>
      <c r="B8" s="13">
        <v>2</v>
      </c>
      <c r="C8" s="13">
        <v>1</v>
      </c>
      <c r="D8" s="13">
        <v>7</v>
      </c>
      <c r="E8" s="13">
        <v>21</v>
      </c>
      <c r="F8" s="13">
        <f t="shared" ref="F8:F17" si="19">F$6</f>
        <v>0.52380952380952384</v>
      </c>
      <c r="G8" s="13">
        <v>25</v>
      </c>
      <c r="H8" s="13" t="s">
        <v>1172</v>
      </c>
      <c r="I8" s="13" t="s">
        <v>1182</v>
      </c>
      <c r="L8" s="13">
        <v>3</v>
      </c>
      <c r="M8" s="13" t="s">
        <v>1199</v>
      </c>
      <c r="N8" s="13">
        <v>7</v>
      </c>
      <c r="O8" s="13">
        <v>7</v>
      </c>
      <c r="P8" s="13">
        <v>7</v>
      </c>
      <c r="S8" s="13">
        <v>1</v>
      </c>
      <c r="T8" s="13">
        <v>3</v>
      </c>
      <c r="U8" s="13">
        <f t="shared" si="2"/>
        <v>25</v>
      </c>
      <c r="V8" s="13">
        <f t="shared" si="3"/>
        <v>40</v>
      </c>
      <c r="W8" s="13">
        <f t="shared" si="4"/>
        <v>15</v>
      </c>
      <c r="X8" s="13">
        <f t="shared" ref="X8:X16" si="20">AG7</f>
        <v>264</v>
      </c>
      <c r="Y8" s="13">
        <f t="shared" ref="Y8:Y16" si="21">AH7</f>
        <v>92</v>
      </c>
      <c r="Z8" s="13">
        <f t="shared" ref="Z8:Z16" si="22">AI7</f>
        <v>1364</v>
      </c>
      <c r="AA8" s="13">
        <f>INDEX(属性偏向!S$4:S$135,(INDEX(属性投放!N$6:N$9,属性投放!$S8)-1)*11+$T8)</f>
        <v>10</v>
      </c>
      <c r="AB8" s="13">
        <f>INDEX(属性偏向!T$4:T$135,(INDEX(属性投放!O$6:O$9,属性投放!$S8)-1)*11+$T8)</f>
        <v>5</v>
      </c>
      <c r="AC8" s="13">
        <f>INDEX(属性偏向!U$4:U$135,(INDEX(属性投放!P$6:P$9,属性投放!$S8)-1)*11+$T8)</f>
        <v>80</v>
      </c>
      <c r="AD8" s="13">
        <f t="shared" si="6"/>
        <v>150</v>
      </c>
      <c r="AE8" s="13">
        <f t="shared" si="7"/>
        <v>75</v>
      </c>
      <c r="AF8" s="13">
        <f t="shared" si="8"/>
        <v>1200</v>
      </c>
      <c r="AG8" s="13">
        <f t="shared" si="9"/>
        <v>414</v>
      </c>
      <c r="AH8" s="13">
        <f t="shared" si="10"/>
        <v>167</v>
      </c>
      <c r="AI8" s="13">
        <f t="shared" si="11"/>
        <v>2564</v>
      </c>
      <c r="AL8" s="13">
        <v>1</v>
      </c>
      <c r="AM8" s="13">
        <v>3</v>
      </c>
      <c r="AN8" s="14">
        <f>AN$6+属性偏向!Y6</f>
        <v>5</v>
      </c>
      <c r="AO8" s="14">
        <f>AO$6+属性偏向!Z6</f>
        <v>4</v>
      </c>
      <c r="AP8" s="14">
        <f>AP$6+属性偏向!AA6</f>
        <v>4</v>
      </c>
      <c r="AW8" s="13">
        <v>3</v>
      </c>
      <c r="AX8" s="13">
        <f t="shared" si="12"/>
        <v>1</v>
      </c>
      <c r="AY8" s="13">
        <f t="shared" si="13"/>
        <v>1</v>
      </c>
      <c r="AZ8" s="13">
        <f t="shared" si="14"/>
        <v>3</v>
      </c>
      <c r="BA8" s="14">
        <f>INDEX(属性偏向!S$4:S$135,INDEX(属性投放!AN$6:AN$25,((属性投放!$AX8-1)*5+属性投放!$AY8)-1)*11+属性投放!$AZ8)</f>
        <v>16</v>
      </c>
      <c r="BB8" s="14">
        <f>INDEX(属性偏向!T$4:T$135,INDEX(属性投放!AO$6:AO$25,((属性投放!$AX8-1)*5+属性投放!$AY8)-1)*11+属性投放!$AZ8)</f>
        <v>7</v>
      </c>
      <c r="BC8" s="14">
        <f>INDEX(属性偏向!U$4:U$135,INDEX(属性投放!AP$6:AP$25,((属性投放!$AX8-1)*5+属性投放!$AY8)-1)*11+属性投放!$AZ8)</f>
        <v>112</v>
      </c>
      <c r="BD8" s="17">
        <f>INDEX(属性投放!AN$6:AN$25,((属性投放!$AX8-1)*5+属性投放!$AY8)-1)/4*1%</f>
        <v>1.2500000000000001E-2</v>
      </c>
      <c r="BE8" s="17">
        <f>INDEX(属性投放!AO$6:AO$25,((属性投放!$AX8-1)*5+属性投放!$AY8)-1)/4*1%</f>
        <v>0.01</v>
      </c>
      <c r="BF8" s="17">
        <f>INDEX(属性投放!AP$6:AP$25,((属性投放!$AX8-1)*5+属性投放!$AY8)-1)/4*1%</f>
        <v>0.01</v>
      </c>
      <c r="BH8" s="13">
        <v>3</v>
      </c>
      <c r="BI8" s="14">
        <f t="shared" si="15"/>
        <v>1</v>
      </c>
      <c r="BJ8" s="14">
        <f t="shared" si="16"/>
        <v>3</v>
      </c>
      <c r="BK8" s="13">
        <v>0</v>
      </c>
      <c r="BL8" s="13">
        <f t="shared" si="17"/>
        <v>15</v>
      </c>
      <c r="BM8" s="14" t="str">
        <f t="shared" si="18"/>
        <v/>
      </c>
    </row>
    <row r="9" spans="1:65" ht="20.100000000000001" customHeight="1" x14ac:dyDescent="0.2">
      <c r="A9" s="13"/>
      <c r="B9" s="13">
        <v>3</v>
      </c>
      <c r="C9" s="13">
        <v>1</v>
      </c>
      <c r="D9" s="13">
        <v>8</v>
      </c>
      <c r="E9" s="13">
        <v>21</v>
      </c>
      <c r="F9" s="13">
        <f t="shared" si="19"/>
        <v>0.52380952380952384</v>
      </c>
      <c r="G9" s="13">
        <v>40</v>
      </c>
      <c r="H9" s="13" t="s">
        <v>1173</v>
      </c>
      <c r="I9" s="13" t="s">
        <v>1180</v>
      </c>
      <c r="L9" s="13">
        <v>4</v>
      </c>
      <c r="M9" s="13" t="s">
        <v>1200</v>
      </c>
      <c r="N9" s="13">
        <v>9</v>
      </c>
      <c r="O9" s="13">
        <v>9</v>
      </c>
      <c r="P9" s="13">
        <v>9</v>
      </c>
      <c r="S9" s="13">
        <v>1</v>
      </c>
      <c r="T9" s="13">
        <v>4</v>
      </c>
      <c r="U9" s="13">
        <f t="shared" si="2"/>
        <v>40</v>
      </c>
      <c r="V9" s="13">
        <f t="shared" si="3"/>
        <v>55</v>
      </c>
      <c r="W9" s="13">
        <f t="shared" si="4"/>
        <v>15</v>
      </c>
      <c r="X9" s="13">
        <f t="shared" si="20"/>
        <v>414</v>
      </c>
      <c r="Y9" s="13">
        <f t="shared" si="21"/>
        <v>167</v>
      </c>
      <c r="Z9" s="13">
        <f t="shared" si="22"/>
        <v>2564</v>
      </c>
      <c r="AA9" s="13">
        <f>INDEX(属性偏向!S$4:S$135,(INDEX(属性投放!N$6:N$9,属性投放!$S9)-1)*11+$T9)</f>
        <v>12</v>
      </c>
      <c r="AB9" s="13">
        <f>INDEX(属性偏向!T$4:T$135,(INDEX(属性投放!O$6:O$9,属性投放!$S9)-1)*11+$T9)</f>
        <v>6</v>
      </c>
      <c r="AC9" s="13">
        <f>INDEX(属性偏向!U$4:U$135,(INDEX(属性投放!P$6:P$9,属性投放!$S9)-1)*11+$T9)</f>
        <v>108</v>
      </c>
      <c r="AD9" s="13">
        <f t="shared" si="6"/>
        <v>180</v>
      </c>
      <c r="AE9" s="13">
        <f t="shared" si="7"/>
        <v>90</v>
      </c>
      <c r="AF9" s="13">
        <f t="shared" si="8"/>
        <v>1620</v>
      </c>
      <c r="AG9" s="13">
        <f t="shared" si="9"/>
        <v>594</v>
      </c>
      <c r="AH9" s="13">
        <f t="shared" si="10"/>
        <v>257</v>
      </c>
      <c r="AI9" s="13">
        <f t="shared" si="11"/>
        <v>4184</v>
      </c>
      <c r="AL9" s="13">
        <v>1</v>
      </c>
      <c r="AM9" s="13">
        <v>4</v>
      </c>
      <c r="AN9" s="14">
        <f>AN$6+属性偏向!Y7</f>
        <v>5</v>
      </c>
      <c r="AO9" s="14">
        <f>AO$6+属性偏向!Z7</f>
        <v>5</v>
      </c>
      <c r="AP9" s="14">
        <f>AP$6+属性偏向!AA7</f>
        <v>5</v>
      </c>
      <c r="AW9" s="13">
        <v>4</v>
      </c>
      <c r="AX9" s="13">
        <f t="shared" si="12"/>
        <v>1</v>
      </c>
      <c r="AY9" s="13">
        <f t="shared" si="13"/>
        <v>1</v>
      </c>
      <c r="AZ9" s="13">
        <f t="shared" si="14"/>
        <v>4</v>
      </c>
      <c r="BA9" s="14">
        <f>INDEX(属性偏向!S$4:S$135,INDEX(属性投放!AN$6:AN$25,((属性投放!$AX9-1)*5+属性投放!$AY9)-1)*11+属性投放!$AZ9)</f>
        <v>18</v>
      </c>
      <c r="BB9" s="14">
        <f>INDEX(属性偏向!T$4:T$135,INDEX(属性投放!AO$6:AO$25,((属性投放!$AX9-1)*5+属性投放!$AY9)-1)*11+属性投放!$AZ9)</f>
        <v>9</v>
      </c>
      <c r="BC9" s="14">
        <f>INDEX(属性偏向!U$4:U$135,INDEX(属性投放!AP$6:AP$25,((属性投放!$AX9-1)*5+属性投放!$AY9)-1)*11+属性投放!$AZ9)</f>
        <v>162</v>
      </c>
      <c r="BD9" s="17">
        <f>INDEX(属性投放!AN$6:AN$25,((属性投放!$AX9-1)*5+属性投放!$AY9)-1)/4*1%</f>
        <v>1.2500000000000001E-2</v>
      </c>
      <c r="BE9" s="17">
        <f>INDEX(属性投放!AO$6:AO$25,((属性投放!$AX9-1)*5+属性投放!$AY9)-1)/4*1%</f>
        <v>1.2500000000000001E-2</v>
      </c>
      <c r="BF9" s="17">
        <f>INDEX(属性投放!AP$6:AP$25,((属性投放!$AX9-1)*5+属性投放!$AY9)-1)/4*1%</f>
        <v>1.2500000000000001E-2</v>
      </c>
      <c r="BH9" s="13">
        <v>4</v>
      </c>
      <c r="BI9" s="14">
        <f t="shared" si="15"/>
        <v>1</v>
      </c>
      <c r="BJ9" s="14">
        <f t="shared" si="16"/>
        <v>4</v>
      </c>
      <c r="BK9" s="13">
        <v>3</v>
      </c>
      <c r="BL9" s="13">
        <f t="shared" si="17"/>
        <v>15</v>
      </c>
      <c r="BM9" s="14" t="str">
        <f t="shared" si="18"/>
        <v>HP</v>
      </c>
    </row>
    <row r="10" spans="1:65" ht="20.100000000000001" customHeight="1" x14ac:dyDescent="0.2">
      <c r="A10" s="13"/>
      <c r="B10" s="13">
        <v>4</v>
      </c>
      <c r="C10" s="13">
        <v>1</v>
      </c>
      <c r="D10" s="13">
        <v>9</v>
      </c>
      <c r="E10" s="13">
        <v>21</v>
      </c>
      <c r="F10" s="13">
        <f t="shared" si="19"/>
        <v>0.52380952380952384</v>
      </c>
      <c r="G10" s="13">
        <v>55</v>
      </c>
      <c r="H10" s="13" t="s">
        <v>1174</v>
      </c>
      <c r="I10" s="13" t="s">
        <v>1183</v>
      </c>
      <c r="S10" s="13">
        <v>1</v>
      </c>
      <c r="T10" s="13">
        <v>5</v>
      </c>
      <c r="U10" s="13">
        <f t="shared" si="2"/>
        <v>55</v>
      </c>
      <c r="V10" s="13">
        <f t="shared" si="3"/>
        <v>70</v>
      </c>
      <c r="W10" s="13">
        <f t="shared" si="4"/>
        <v>15</v>
      </c>
      <c r="X10" s="13">
        <f t="shared" si="20"/>
        <v>594</v>
      </c>
      <c r="Y10" s="13">
        <f t="shared" si="21"/>
        <v>257</v>
      </c>
      <c r="Z10" s="13">
        <f t="shared" si="22"/>
        <v>4184</v>
      </c>
      <c r="AA10" s="13">
        <f>INDEX(属性偏向!S$4:S$135,(INDEX(属性投放!N$6:N$9,属性投放!$S10)-1)*11+$T10)</f>
        <v>14</v>
      </c>
      <c r="AB10" s="13">
        <f>INDEX(属性偏向!T$4:T$135,(INDEX(属性投放!O$6:O$9,属性投放!$S10)-1)*11+$T10)</f>
        <v>7</v>
      </c>
      <c r="AC10" s="13">
        <f>INDEX(属性偏向!U$4:U$135,(INDEX(属性投放!P$6:P$9,属性投放!$S10)-1)*11+$T10)</f>
        <v>140</v>
      </c>
      <c r="AD10" s="13">
        <f t="shared" si="6"/>
        <v>210</v>
      </c>
      <c r="AE10" s="13">
        <f t="shared" si="7"/>
        <v>105</v>
      </c>
      <c r="AF10" s="13">
        <f t="shared" si="8"/>
        <v>2100</v>
      </c>
      <c r="AG10" s="13">
        <f t="shared" si="9"/>
        <v>804</v>
      </c>
      <c r="AH10" s="13">
        <f t="shared" si="10"/>
        <v>362</v>
      </c>
      <c r="AI10" s="13">
        <f t="shared" si="11"/>
        <v>6284</v>
      </c>
      <c r="AL10" s="13">
        <v>1</v>
      </c>
      <c r="AM10" s="13">
        <v>5</v>
      </c>
      <c r="AN10" s="14">
        <f>AN$6+属性偏向!Y8</f>
        <v>6</v>
      </c>
      <c r="AO10" s="14">
        <f>AO$6+属性偏向!Z8</f>
        <v>6</v>
      </c>
      <c r="AP10" s="14">
        <f>AP$6+属性偏向!AA8</f>
        <v>6</v>
      </c>
      <c r="AW10" s="13">
        <v>5</v>
      </c>
      <c r="AX10" s="13">
        <f t="shared" si="12"/>
        <v>1</v>
      </c>
      <c r="AY10" s="13">
        <f t="shared" si="13"/>
        <v>1</v>
      </c>
      <c r="AZ10" s="13">
        <f t="shared" si="14"/>
        <v>5</v>
      </c>
      <c r="BA10" s="14">
        <f>INDEX(属性偏向!S$4:S$135,INDEX(属性投放!AN$6:AN$25,((属性投放!$AX10-1)*5+属性投放!$AY10)-1)*11+属性投放!$AZ10)</f>
        <v>22</v>
      </c>
      <c r="BB10" s="14">
        <f>INDEX(属性偏向!T$4:T$135,INDEX(属性投放!AO$6:AO$25,((属性投放!$AX10-1)*5+属性投放!$AY10)-1)*11+属性投放!$AZ10)</f>
        <v>11</v>
      </c>
      <c r="BC10" s="14">
        <f>INDEX(属性偏向!U$4:U$135,INDEX(属性投放!AP$6:AP$25,((属性投放!$AX10-1)*5+属性投放!$AY10)-1)*11+属性投放!$AZ10)</f>
        <v>220</v>
      </c>
      <c r="BD10" s="17">
        <f>INDEX(属性投放!AN$6:AN$25,((属性投放!$AX10-1)*5+属性投放!$AY10)-1)/4*1%</f>
        <v>1.4999999999999999E-2</v>
      </c>
      <c r="BE10" s="17">
        <f>INDEX(属性投放!AO$6:AO$25,((属性投放!$AX10-1)*5+属性投放!$AY10)-1)/4*1%</f>
        <v>1.4999999999999999E-2</v>
      </c>
      <c r="BF10" s="17">
        <f>INDEX(属性投放!AP$6:AP$25,((属性投放!$AX10-1)*5+属性投放!$AY10)-1)/4*1%</f>
        <v>1.4999999999999999E-2</v>
      </c>
      <c r="BH10" s="13">
        <v>5</v>
      </c>
      <c r="BI10" s="14">
        <f t="shared" si="15"/>
        <v>1</v>
      </c>
      <c r="BJ10" s="14">
        <f t="shared" si="16"/>
        <v>5</v>
      </c>
      <c r="BK10" s="13">
        <v>1</v>
      </c>
      <c r="BL10" s="13">
        <f t="shared" si="17"/>
        <v>15</v>
      </c>
      <c r="BM10" s="14" t="str">
        <f t="shared" si="18"/>
        <v>Atk</v>
      </c>
    </row>
    <row r="11" spans="1:65" ht="20.100000000000001" customHeight="1" x14ac:dyDescent="0.2">
      <c r="A11" s="13"/>
      <c r="B11" s="13">
        <v>5</v>
      </c>
      <c r="C11" s="13">
        <v>1</v>
      </c>
      <c r="D11" s="13">
        <v>10</v>
      </c>
      <c r="E11" s="13">
        <v>21</v>
      </c>
      <c r="F11" s="13">
        <f t="shared" si="19"/>
        <v>0.52380952380952384</v>
      </c>
      <c r="G11" s="13">
        <v>70</v>
      </c>
      <c r="H11" s="13" t="s">
        <v>1175</v>
      </c>
      <c r="I11" s="13" t="s">
        <v>1185</v>
      </c>
      <c r="S11" s="13">
        <v>1</v>
      </c>
      <c r="T11" s="13">
        <v>6</v>
      </c>
      <c r="U11" s="13">
        <f t="shared" si="2"/>
        <v>70</v>
      </c>
      <c r="V11" s="13">
        <f t="shared" si="3"/>
        <v>85</v>
      </c>
      <c r="W11" s="13">
        <f t="shared" si="4"/>
        <v>15</v>
      </c>
      <c r="X11" s="13">
        <f t="shared" si="20"/>
        <v>804</v>
      </c>
      <c r="Y11" s="13">
        <f t="shared" si="21"/>
        <v>362</v>
      </c>
      <c r="Z11" s="13">
        <f t="shared" si="22"/>
        <v>6284</v>
      </c>
      <c r="AA11" s="13">
        <f>INDEX(属性偏向!S$4:S$135,(INDEX(属性投放!N$6:N$9,属性投放!$S11)-1)*11+$T11)</f>
        <v>18</v>
      </c>
      <c r="AB11" s="13">
        <f>INDEX(属性偏向!T$4:T$135,(INDEX(属性投放!O$6:O$9,属性投放!$S11)-1)*11+$T11)</f>
        <v>9</v>
      </c>
      <c r="AC11" s="13">
        <f>INDEX(属性偏向!U$4:U$135,(INDEX(属性投放!P$6:P$9,属性投放!$S11)-1)*11+$T11)</f>
        <v>180</v>
      </c>
      <c r="AD11" s="13">
        <f t="shared" si="6"/>
        <v>270</v>
      </c>
      <c r="AE11" s="13">
        <f t="shared" si="7"/>
        <v>135</v>
      </c>
      <c r="AF11" s="13">
        <f t="shared" si="8"/>
        <v>2700</v>
      </c>
      <c r="AG11" s="13">
        <f t="shared" si="9"/>
        <v>1074</v>
      </c>
      <c r="AH11" s="13">
        <f t="shared" si="10"/>
        <v>497</v>
      </c>
      <c r="AI11" s="13">
        <f t="shared" si="11"/>
        <v>8984</v>
      </c>
      <c r="AL11" s="13">
        <v>2</v>
      </c>
      <c r="AM11" s="13">
        <v>1</v>
      </c>
      <c r="AN11" s="13">
        <v>5</v>
      </c>
      <c r="AO11" s="13">
        <v>5</v>
      </c>
      <c r="AP11" s="13">
        <v>5</v>
      </c>
      <c r="AW11" s="13">
        <v>6</v>
      </c>
      <c r="AX11" s="13">
        <f t="shared" si="12"/>
        <v>1</v>
      </c>
      <c r="AY11" s="13">
        <f t="shared" si="13"/>
        <v>1</v>
      </c>
      <c r="AZ11" s="13">
        <f t="shared" si="14"/>
        <v>6</v>
      </c>
      <c r="BA11" s="14">
        <f>INDEX(属性偏向!S$4:S$135,INDEX(属性投放!AN$6:AN$25,((属性投放!$AX11-1)*5+属性投放!$AY11)-1)*11+属性投放!$AZ11)</f>
        <v>24</v>
      </c>
      <c r="BB11" s="14">
        <f>INDEX(属性偏向!T$4:T$135,INDEX(属性投放!AO$6:AO$25,((属性投放!$AX11-1)*5+属性投放!$AY11)-1)*11+属性投放!$AZ11)</f>
        <v>12</v>
      </c>
      <c r="BC11" s="14">
        <f>INDEX(属性偏向!U$4:U$135,INDEX(属性投放!AP$6:AP$25,((属性投放!$AX11-1)*5+属性投放!$AY11)-1)*11+属性投放!$AZ11)</f>
        <v>240</v>
      </c>
      <c r="BD11" s="17">
        <f>INDEX(属性投放!AN$6:AN$25,((属性投放!$AX11-1)*5+属性投放!$AY11)-1)/4*1%</f>
        <v>1.2500000000000001E-2</v>
      </c>
      <c r="BE11" s="17">
        <f>INDEX(属性投放!AO$6:AO$25,((属性投放!$AX11-1)*5+属性投放!$AY11)-1)/4*1%</f>
        <v>1.2500000000000001E-2</v>
      </c>
      <c r="BF11" s="17">
        <f>INDEX(属性投放!AP$6:AP$25,((属性投放!$AX11-1)*5+属性投放!$AY11)-1)/4*1%</f>
        <v>1.2500000000000001E-2</v>
      </c>
      <c r="BH11" s="13">
        <v>6</v>
      </c>
      <c r="BI11" s="14">
        <f t="shared" si="15"/>
        <v>1</v>
      </c>
      <c r="BJ11" s="14">
        <f t="shared" si="16"/>
        <v>6</v>
      </c>
      <c r="BK11" s="13">
        <v>0</v>
      </c>
      <c r="BL11" s="13">
        <f t="shared" si="17"/>
        <v>15</v>
      </c>
      <c r="BM11" s="14" t="str">
        <f t="shared" si="18"/>
        <v/>
      </c>
    </row>
    <row r="12" spans="1:65" ht="20.100000000000001" customHeight="1" x14ac:dyDescent="0.2">
      <c r="A12" s="13"/>
      <c r="B12" s="13">
        <v>6</v>
      </c>
      <c r="C12" s="13">
        <v>1</v>
      </c>
      <c r="D12" s="13">
        <v>10</v>
      </c>
      <c r="E12" s="13">
        <v>21</v>
      </c>
      <c r="F12" s="13">
        <f t="shared" si="19"/>
        <v>0.52380952380952384</v>
      </c>
      <c r="G12" s="13">
        <v>85</v>
      </c>
      <c r="H12" s="13" t="s">
        <v>1176</v>
      </c>
      <c r="I12" s="13" t="s">
        <v>1184</v>
      </c>
      <c r="S12" s="13">
        <v>1</v>
      </c>
      <c r="T12" s="13">
        <v>7</v>
      </c>
      <c r="U12" s="13">
        <f t="shared" si="2"/>
        <v>85</v>
      </c>
      <c r="V12" s="13">
        <f t="shared" si="3"/>
        <v>100</v>
      </c>
      <c r="W12" s="13">
        <f t="shared" si="4"/>
        <v>15</v>
      </c>
      <c r="X12" s="13">
        <f t="shared" si="20"/>
        <v>1074</v>
      </c>
      <c r="Y12" s="13">
        <f t="shared" si="21"/>
        <v>497</v>
      </c>
      <c r="Z12" s="13">
        <f t="shared" si="22"/>
        <v>8984</v>
      </c>
      <c r="AA12" s="13">
        <f>INDEX(属性偏向!S$4:S$135,(INDEX(属性投放!N$6:N$9,属性投放!$S12)-1)*11+$T12)</f>
        <v>22</v>
      </c>
      <c r="AB12" s="13">
        <f>INDEX(属性偏向!T$4:T$135,(INDEX(属性投放!O$6:O$9,属性投放!$S12)-1)*11+$T12)</f>
        <v>11</v>
      </c>
      <c r="AC12" s="13">
        <f>INDEX(属性偏向!U$4:U$135,(INDEX(属性投放!P$6:P$9,属性投放!$S12)-1)*11+$T12)</f>
        <v>220</v>
      </c>
      <c r="AD12" s="13">
        <f t="shared" si="6"/>
        <v>330</v>
      </c>
      <c r="AE12" s="13">
        <f t="shared" si="7"/>
        <v>165</v>
      </c>
      <c r="AF12" s="13">
        <f t="shared" si="8"/>
        <v>3300</v>
      </c>
      <c r="AG12" s="13">
        <f t="shared" si="9"/>
        <v>1404</v>
      </c>
      <c r="AH12" s="13">
        <f t="shared" si="10"/>
        <v>662</v>
      </c>
      <c r="AI12" s="13">
        <f t="shared" si="11"/>
        <v>12284</v>
      </c>
      <c r="AL12" s="13">
        <v>2</v>
      </c>
      <c r="AM12" s="13">
        <v>2</v>
      </c>
      <c r="AN12" s="14">
        <f>AN$11+属性偏向!Y5</f>
        <v>6</v>
      </c>
      <c r="AO12" s="14">
        <f>AO$11+属性偏向!Z5</f>
        <v>6</v>
      </c>
      <c r="AP12" s="14">
        <f>AP$11+属性偏向!AA5</f>
        <v>6</v>
      </c>
      <c r="AW12" s="13">
        <v>7</v>
      </c>
      <c r="AX12" s="13">
        <f t="shared" si="12"/>
        <v>1</v>
      </c>
      <c r="AY12" s="13">
        <f t="shared" si="13"/>
        <v>1</v>
      </c>
      <c r="AZ12" s="13">
        <f t="shared" si="14"/>
        <v>7</v>
      </c>
      <c r="BA12" s="14">
        <f>INDEX(属性偏向!S$4:S$135,INDEX(属性投放!AN$6:AN$25,((属性投放!$AX12-1)*5+属性投放!$AY12)-1)*11+属性投放!$AZ12)</f>
        <v>30</v>
      </c>
      <c r="BB12" s="14">
        <f>INDEX(属性偏向!T$4:T$135,INDEX(属性投放!AO$6:AO$25,((属性投放!$AX12-1)*5+属性投放!$AY12)-1)*11+属性投放!$AZ12)</f>
        <v>15</v>
      </c>
      <c r="BC12" s="14">
        <f>INDEX(属性偏向!U$4:U$135,INDEX(属性投放!AP$6:AP$25,((属性投放!$AX12-1)*5+属性投放!$AY12)-1)*11+属性投放!$AZ12)</f>
        <v>300</v>
      </c>
      <c r="BD12" s="17">
        <f>INDEX(属性投放!AN$6:AN$25,((属性投放!$AX12-1)*5+属性投放!$AY12)-1)/4*1%</f>
        <v>1.4999999999999999E-2</v>
      </c>
      <c r="BE12" s="17">
        <f>INDEX(属性投放!AO$6:AO$25,((属性投放!$AX12-1)*5+属性投放!$AY12)-1)/4*1%</f>
        <v>1.4999999999999999E-2</v>
      </c>
      <c r="BF12" s="17">
        <f>INDEX(属性投放!AP$6:AP$25,((属性投放!$AX12-1)*5+属性投放!$AY12)-1)/4*1%</f>
        <v>1.4999999999999999E-2</v>
      </c>
      <c r="BH12" s="13">
        <v>7</v>
      </c>
      <c r="BI12" s="14">
        <f t="shared" si="15"/>
        <v>1</v>
      </c>
      <c r="BJ12" s="14">
        <f t="shared" si="16"/>
        <v>7</v>
      </c>
      <c r="BK12" s="13">
        <v>2</v>
      </c>
      <c r="BL12" s="13">
        <f t="shared" si="17"/>
        <v>15</v>
      </c>
      <c r="BM12" s="14" t="str">
        <f t="shared" si="18"/>
        <v>Def</v>
      </c>
    </row>
    <row r="13" spans="1:65" ht="20.100000000000001" customHeight="1" x14ac:dyDescent="0.2">
      <c r="A13" s="13"/>
      <c r="B13" s="13">
        <v>7</v>
      </c>
      <c r="C13" s="13">
        <v>1</v>
      </c>
      <c r="D13" s="13">
        <v>10</v>
      </c>
      <c r="E13" s="13">
        <v>21</v>
      </c>
      <c r="F13" s="13">
        <f t="shared" si="19"/>
        <v>0.52380952380952384</v>
      </c>
      <c r="G13" s="13">
        <v>100</v>
      </c>
      <c r="H13" s="13" t="s">
        <v>1177</v>
      </c>
      <c r="I13" s="13" t="s">
        <v>1186</v>
      </c>
      <c r="S13" s="13">
        <v>1</v>
      </c>
      <c r="T13" s="13">
        <v>8</v>
      </c>
      <c r="U13" s="13">
        <f t="shared" si="2"/>
        <v>100</v>
      </c>
      <c r="V13" s="13">
        <f t="shared" si="3"/>
        <v>115</v>
      </c>
      <c r="W13" s="13">
        <f t="shared" si="4"/>
        <v>15</v>
      </c>
      <c r="X13" s="13">
        <f t="shared" si="20"/>
        <v>1404</v>
      </c>
      <c r="Y13" s="13">
        <f t="shared" si="21"/>
        <v>662</v>
      </c>
      <c r="Z13" s="13">
        <f t="shared" si="22"/>
        <v>12284</v>
      </c>
      <c r="AA13" s="13">
        <f>INDEX(属性偏向!S$4:S$135,(INDEX(属性投放!N$6:N$9,属性投放!$S13)-1)*11+$T13)</f>
        <v>28</v>
      </c>
      <c r="AB13" s="13">
        <f>INDEX(属性偏向!T$4:T$135,(INDEX(属性投放!O$6:O$9,属性投放!$S13)-1)*11+$T13)</f>
        <v>14</v>
      </c>
      <c r="AC13" s="13">
        <f>INDEX(属性偏向!U$4:U$135,(INDEX(属性投放!P$6:P$9,属性投放!$S13)-1)*11+$T13)</f>
        <v>280</v>
      </c>
      <c r="AD13" s="13">
        <f t="shared" si="6"/>
        <v>420</v>
      </c>
      <c r="AE13" s="13">
        <f t="shared" si="7"/>
        <v>210</v>
      </c>
      <c r="AF13" s="13">
        <f t="shared" si="8"/>
        <v>4200</v>
      </c>
      <c r="AG13" s="13">
        <f t="shared" si="9"/>
        <v>1824</v>
      </c>
      <c r="AH13" s="13">
        <f t="shared" si="10"/>
        <v>872</v>
      </c>
      <c r="AI13" s="13">
        <f t="shared" si="11"/>
        <v>16484</v>
      </c>
      <c r="AL13" s="13">
        <v>2</v>
      </c>
      <c r="AM13" s="13">
        <v>3</v>
      </c>
      <c r="AN13" s="14">
        <f>AN$11+属性偏向!Y6</f>
        <v>7</v>
      </c>
      <c r="AO13" s="14">
        <f>AO$11+属性偏向!Z6</f>
        <v>6</v>
      </c>
      <c r="AP13" s="14">
        <f>AP$11+属性偏向!AA6</f>
        <v>6</v>
      </c>
      <c r="AW13" s="13">
        <v>8</v>
      </c>
      <c r="AX13" s="13">
        <f t="shared" si="12"/>
        <v>1</v>
      </c>
      <c r="AY13" s="13">
        <f t="shared" si="13"/>
        <v>1</v>
      </c>
      <c r="AZ13" s="13">
        <f t="shared" si="14"/>
        <v>8</v>
      </c>
      <c r="BA13" s="14">
        <f>INDEX(属性偏向!S$4:S$135,INDEX(属性投放!AN$6:AN$25,((属性投放!$AX13-1)*5+属性投放!$AY13)-1)*11+属性投放!$AZ13)</f>
        <v>38</v>
      </c>
      <c r="BB13" s="14">
        <f>INDEX(属性偏向!T$4:T$135,INDEX(属性投放!AO$6:AO$25,((属性投放!$AX13-1)*5+属性投放!$AY13)-1)*11+属性投放!$AZ13)</f>
        <v>18</v>
      </c>
      <c r="BC13" s="14">
        <f>INDEX(属性偏向!U$4:U$135,INDEX(属性投放!AP$6:AP$25,((属性投放!$AX13-1)*5+属性投放!$AY13)-1)*11+属性投放!$AZ13)</f>
        <v>360</v>
      </c>
      <c r="BD13" s="17">
        <f>INDEX(属性投放!AN$6:AN$25,((属性投放!$AX13-1)*5+属性投放!$AY13)-1)/4*1%</f>
        <v>1.7500000000000002E-2</v>
      </c>
      <c r="BE13" s="17">
        <f>INDEX(属性投放!AO$6:AO$25,((属性投放!$AX13-1)*5+属性投放!$AY13)-1)/4*1%</f>
        <v>1.4999999999999999E-2</v>
      </c>
      <c r="BF13" s="17">
        <f>INDEX(属性投放!AP$6:AP$25,((属性投放!$AX13-1)*5+属性投放!$AY13)-1)/4*1%</f>
        <v>1.4999999999999999E-2</v>
      </c>
      <c r="BH13" s="13">
        <v>8</v>
      </c>
      <c r="BI13" s="14">
        <f t="shared" si="15"/>
        <v>1</v>
      </c>
      <c r="BJ13" s="14">
        <f t="shared" si="16"/>
        <v>8</v>
      </c>
      <c r="BK13" s="13">
        <v>3</v>
      </c>
      <c r="BL13" s="13">
        <f t="shared" si="17"/>
        <v>15</v>
      </c>
      <c r="BM13" s="14" t="str">
        <f t="shared" si="18"/>
        <v>HP</v>
      </c>
    </row>
    <row r="14" spans="1:65" ht="20.100000000000001" customHeight="1" x14ac:dyDescent="0.2">
      <c r="A14" s="13"/>
      <c r="B14" s="13">
        <v>8</v>
      </c>
      <c r="C14" s="13">
        <v>1</v>
      </c>
      <c r="D14" s="13">
        <v>10</v>
      </c>
      <c r="E14" s="13">
        <v>21</v>
      </c>
      <c r="F14" s="13">
        <f t="shared" si="19"/>
        <v>0.52380952380952384</v>
      </c>
      <c r="G14" s="13">
        <v>115</v>
      </c>
      <c r="H14" s="13" t="s">
        <v>1178</v>
      </c>
      <c r="I14" s="13" t="s">
        <v>1187</v>
      </c>
      <c r="S14" s="13">
        <v>1</v>
      </c>
      <c r="T14" s="13">
        <v>9</v>
      </c>
      <c r="U14" s="13">
        <f t="shared" si="2"/>
        <v>115</v>
      </c>
      <c r="V14" s="13">
        <f t="shared" si="3"/>
        <v>130</v>
      </c>
      <c r="W14" s="13">
        <f t="shared" si="4"/>
        <v>15</v>
      </c>
      <c r="X14" s="13">
        <f t="shared" si="20"/>
        <v>1824</v>
      </c>
      <c r="Y14" s="13">
        <f t="shared" si="21"/>
        <v>872</v>
      </c>
      <c r="Z14" s="13">
        <f t="shared" si="22"/>
        <v>16484</v>
      </c>
      <c r="AA14" s="13">
        <f>INDEX(属性偏向!S$4:S$135,(INDEX(属性投放!N$6:N$9,属性投放!$S14)-1)*11+$T14)</f>
        <v>34</v>
      </c>
      <c r="AB14" s="13">
        <f>INDEX(属性偏向!T$4:T$135,(INDEX(属性投放!O$6:O$9,属性投放!$S14)-1)*11+$T14)</f>
        <v>17</v>
      </c>
      <c r="AC14" s="13">
        <f>INDEX(属性偏向!U$4:U$135,(INDEX(属性投放!P$6:P$9,属性投放!$S14)-1)*11+$T14)</f>
        <v>340</v>
      </c>
      <c r="AD14" s="13">
        <f t="shared" si="6"/>
        <v>510</v>
      </c>
      <c r="AE14" s="13">
        <f t="shared" si="7"/>
        <v>255</v>
      </c>
      <c r="AF14" s="13">
        <f t="shared" si="8"/>
        <v>5100</v>
      </c>
      <c r="AG14" s="13">
        <f t="shared" si="9"/>
        <v>2334</v>
      </c>
      <c r="AH14" s="13">
        <f t="shared" si="10"/>
        <v>1127</v>
      </c>
      <c r="AI14" s="13">
        <f t="shared" si="11"/>
        <v>21584</v>
      </c>
      <c r="AL14" s="13">
        <v>2</v>
      </c>
      <c r="AM14" s="13">
        <v>4</v>
      </c>
      <c r="AN14" s="14">
        <f>AN$11+属性偏向!Y7</f>
        <v>7</v>
      </c>
      <c r="AO14" s="14">
        <f>AO$11+属性偏向!Z7</f>
        <v>7</v>
      </c>
      <c r="AP14" s="14">
        <f>AP$11+属性偏向!AA7</f>
        <v>7</v>
      </c>
      <c r="AW14" s="13">
        <v>9</v>
      </c>
      <c r="AX14" s="13">
        <f t="shared" si="12"/>
        <v>1</v>
      </c>
      <c r="AY14" s="13">
        <f t="shared" si="13"/>
        <v>1</v>
      </c>
      <c r="AZ14" s="13">
        <f t="shared" si="14"/>
        <v>9</v>
      </c>
      <c r="BA14" s="14">
        <f>INDEX(属性偏向!S$4:S$135,INDEX(属性投放!AN$6:AN$25,((属性投放!$AX14-1)*5+属性投放!$AY14)-1)*11+属性投放!$AZ14)</f>
        <v>44</v>
      </c>
      <c r="BB14" s="14">
        <f>INDEX(属性偏向!T$4:T$135,INDEX(属性投放!AO$6:AO$25,((属性投放!$AX14-1)*5+属性投放!$AY14)-1)*11+属性投放!$AZ14)</f>
        <v>22</v>
      </c>
      <c r="BC14" s="14">
        <f>INDEX(属性偏向!U$4:U$135,INDEX(属性投放!AP$6:AP$25,((属性投放!$AX14-1)*5+属性投放!$AY14)-1)*11+属性投放!$AZ14)</f>
        <v>440</v>
      </c>
      <c r="BD14" s="17">
        <f>INDEX(属性投放!AN$6:AN$25,((属性投放!$AX14-1)*5+属性投放!$AY14)-1)/4*1%</f>
        <v>1.7500000000000002E-2</v>
      </c>
      <c r="BE14" s="17">
        <f>INDEX(属性投放!AO$6:AO$25,((属性投放!$AX14-1)*5+属性投放!$AY14)-1)/4*1%</f>
        <v>1.7500000000000002E-2</v>
      </c>
      <c r="BF14" s="17">
        <f>INDEX(属性投放!AP$6:AP$25,((属性投放!$AX14-1)*5+属性投放!$AY14)-1)/4*1%</f>
        <v>1.7500000000000002E-2</v>
      </c>
      <c r="BH14" s="13">
        <v>9</v>
      </c>
      <c r="BI14" s="14">
        <f t="shared" si="15"/>
        <v>1</v>
      </c>
      <c r="BJ14" s="14">
        <f t="shared" si="16"/>
        <v>9</v>
      </c>
      <c r="BK14" s="13">
        <v>0</v>
      </c>
      <c r="BL14" s="13">
        <f t="shared" si="17"/>
        <v>15</v>
      </c>
      <c r="BM14" s="14" t="str">
        <f t="shared" si="18"/>
        <v/>
      </c>
    </row>
    <row r="15" spans="1:65" ht="20.100000000000001" customHeight="1" x14ac:dyDescent="0.2">
      <c r="A15" s="13"/>
      <c r="B15" s="13">
        <v>9</v>
      </c>
      <c r="C15" s="13">
        <v>1</v>
      </c>
      <c r="D15" s="13">
        <v>10</v>
      </c>
      <c r="E15" s="13">
        <v>21</v>
      </c>
      <c r="F15" s="13">
        <f t="shared" si="19"/>
        <v>0.52380952380952384</v>
      </c>
      <c r="G15" s="13">
        <v>130</v>
      </c>
      <c r="H15" s="13" t="s">
        <v>1179</v>
      </c>
      <c r="I15" s="13" t="s">
        <v>1188</v>
      </c>
      <c r="S15" s="13">
        <v>1</v>
      </c>
      <c r="T15" s="13">
        <v>10</v>
      </c>
      <c r="U15" s="13">
        <f t="shared" si="2"/>
        <v>130</v>
      </c>
      <c r="V15" s="13">
        <f t="shared" si="3"/>
        <v>140</v>
      </c>
      <c r="W15" s="13">
        <f t="shared" si="4"/>
        <v>10</v>
      </c>
      <c r="X15" s="13">
        <f t="shared" si="20"/>
        <v>2334</v>
      </c>
      <c r="Y15" s="13">
        <f t="shared" si="21"/>
        <v>1127</v>
      </c>
      <c r="Z15" s="13">
        <f t="shared" si="22"/>
        <v>21584</v>
      </c>
      <c r="AA15" s="13">
        <f>INDEX(属性偏向!S$4:S$135,(INDEX(属性投放!N$6:N$9,属性投放!$S15)-1)*11+$T15)</f>
        <v>42</v>
      </c>
      <c r="AB15" s="13">
        <f>INDEX(属性偏向!T$4:T$135,(INDEX(属性投放!O$6:O$9,属性投放!$S15)-1)*11+$T15)</f>
        <v>21</v>
      </c>
      <c r="AC15" s="13">
        <f>INDEX(属性偏向!U$4:U$135,(INDEX(属性投放!P$6:P$9,属性投放!$S15)-1)*11+$T15)</f>
        <v>420</v>
      </c>
      <c r="AD15" s="13">
        <f t="shared" si="6"/>
        <v>420</v>
      </c>
      <c r="AE15" s="13">
        <f t="shared" si="7"/>
        <v>210</v>
      </c>
      <c r="AF15" s="13">
        <f t="shared" si="8"/>
        <v>4200</v>
      </c>
      <c r="AG15" s="13">
        <f t="shared" si="9"/>
        <v>2754</v>
      </c>
      <c r="AH15" s="13">
        <f t="shared" si="10"/>
        <v>1337</v>
      </c>
      <c r="AI15" s="13">
        <f t="shared" si="11"/>
        <v>25784</v>
      </c>
      <c r="AL15" s="13">
        <v>2</v>
      </c>
      <c r="AM15" s="13">
        <v>5</v>
      </c>
      <c r="AN15" s="14">
        <f>AN$11+属性偏向!Y8</f>
        <v>8</v>
      </c>
      <c r="AO15" s="14">
        <f>AO$11+属性偏向!Z8</f>
        <v>8</v>
      </c>
      <c r="AP15" s="14">
        <f>AP$11+属性偏向!AA8</f>
        <v>8</v>
      </c>
      <c r="AW15" s="13">
        <v>10</v>
      </c>
      <c r="AX15" s="13">
        <f t="shared" si="12"/>
        <v>1</v>
      </c>
      <c r="AY15" s="13">
        <f t="shared" si="13"/>
        <v>1</v>
      </c>
      <c r="AZ15" s="13">
        <f t="shared" si="14"/>
        <v>10</v>
      </c>
      <c r="BA15" s="14">
        <f>INDEX(属性偏向!S$4:S$135,INDEX(属性投放!AN$6:AN$25,((属性投放!$AX15-1)*5+属性投放!$AY15)-1)*11+属性投放!$AZ15)</f>
        <v>56</v>
      </c>
      <c r="BB15" s="14">
        <f>INDEX(属性偏向!T$4:T$135,INDEX(属性投放!AO$6:AO$25,((属性投放!$AX15-1)*5+属性投放!$AY15)-1)*11+属性投放!$AZ15)</f>
        <v>28</v>
      </c>
      <c r="BC15" s="14">
        <f>INDEX(属性偏向!U$4:U$135,INDEX(属性投放!AP$6:AP$25,((属性投放!$AX15-1)*5+属性投放!$AY15)-1)*11+属性投放!$AZ15)</f>
        <v>560</v>
      </c>
      <c r="BD15" s="17">
        <f>INDEX(属性投放!AN$6:AN$25,((属性投放!$AX15-1)*5+属性投放!$AY15)-1)/4*1%</f>
        <v>0.02</v>
      </c>
      <c r="BE15" s="17">
        <f>INDEX(属性投放!AO$6:AO$25,((属性投放!$AX15-1)*5+属性投放!$AY15)-1)/4*1%</f>
        <v>0.02</v>
      </c>
      <c r="BF15" s="17">
        <f>INDEX(属性投放!AP$6:AP$25,((属性投放!$AX15-1)*5+属性投放!$AY15)-1)/4*1%</f>
        <v>0.02</v>
      </c>
      <c r="BH15" s="13">
        <v>10</v>
      </c>
      <c r="BI15" s="14">
        <f t="shared" si="15"/>
        <v>2</v>
      </c>
      <c r="BJ15" s="14">
        <f t="shared" si="16"/>
        <v>1</v>
      </c>
      <c r="BK15" s="13">
        <v>1</v>
      </c>
      <c r="BL15" s="13">
        <f t="shared" si="17"/>
        <v>10</v>
      </c>
      <c r="BM15" s="14" t="str">
        <f t="shared" si="18"/>
        <v>Atk</v>
      </c>
    </row>
    <row r="16" spans="1:65" ht="20.100000000000001" customHeight="1" x14ac:dyDescent="0.2">
      <c r="A16" s="13"/>
      <c r="B16" s="13">
        <v>10</v>
      </c>
      <c r="C16" s="13">
        <v>1</v>
      </c>
      <c r="D16" s="13">
        <v>10</v>
      </c>
      <c r="E16" s="13">
        <v>21</v>
      </c>
      <c r="F16" s="13">
        <f t="shared" si="19"/>
        <v>0.52380952380952384</v>
      </c>
      <c r="G16" s="13">
        <v>140</v>
      </c>
      <c r="H16" s="13" t="s">
        <v>1223</v>
      </c>
      <c r="I16" s="13" t="s">
        <v>1189</v>
      </c>
      <c r="S16" s="13">
        <v>1</v>
      </c>
      <c r="T16" s="13">
        <v>11</v>
      </c>
      <c r="U16" s="13">
        <f t="shared" si="2"/>
        <v>140</v>
      </c>
      <c r="V16" s="13">
        <f t="shared" si="3"/>
        <v>150</v>
      </c>
      <c r="W16" s="13">
        <f t="shared" si="4"/>
        <v>10</v>
      </c>
      <c r="X16" s="13">
        <f t="shared" si="20"/>
        <v>2754</v>
      </c>
      <c r="Y16" s="13">
        <f t="shared" si="21"/>
        <v>1337</v>
      </c>
      <c r="Z16" s="13">
        <f t="shared" si="22"/>
        <v>25784</v>
      </c>
      <c r="AA16" s="13">
        <f>INDEX(属性偏向!S$4:S$135,(INDEX(属性投放!N$6:N$9,属性投放!$S16)-1)*11+$T16)</f>
        <v>52</v>
      </c>
      <c r="AB16" s="13">
        <f>INDEX(属性偏向!T$4:T$135,(INDEX(属性投放!O$6:O$9,属性投放!$S16)-1)*11+$T16)</f>
        <v>26</v>
      </c>
      <c r="AC16" s="13">
        <f>INDEX(属性偏向!U$4:U$135,(INDEX(属性投放!P$6:P$9,属性投放!$S16)-1)*11+$T16)</f>
        <v>520</v>
      </c>
      <c r="AD16" s="13">
        <f t="shared" si="6"/>
        <v>520</v>
      </c>
      <c r="AE16" s="13">
        <f t="shared" si="7"/>
        <v>260</v>
      </c>
      <c r="AF16" s="13">
        <f t="shared" si="8"/>
        <v>5200</v>
      </c>
      <c r="AG16" s="13">
        <f t="shared" si="9"/>
        <v>3274</v>
      </c>
      <c r="AH16" s="13">
        <f t="shared" si="10"/>
        <v>1597</v>
      </c>
      <c r="AI16" s="13">
        <f t="shared" si="11"/>
        <v>30984</v>
      </c>
      <c r="AL16" s="13">
        <v>3</v>
      </c>
      <c r="AM16" s="13">
        <v>1</v>
      </c>
      <c r="AN16" s="13">
        <v>7</v>
      </c>
      <c r="AO16" s="13">
        <v>6</v>
      </c>
      <c r="AP16" s="13">
        <v>7</v>
      </c>
      <c r="AW16" s="13">
        <v>11</v>
      </c>
      <c r="AX16" s="13">
        <f t="shared" si="12"/>
        <v>1</v>
      </c>
      <c r="AY16" s="13">
        <f t="shared" si="13"/>
        <v>1</v>
      </c>
      <c r="AZ16" s="13">
        <f t="shared" si="14"/>
        <v>11</v>
      </c>
      <c r="BA16" s="14">
        <f>INDEX(属性偏向!S$4:S$135,INDEX(属性投放!AN$6:AN$25,((属性投放!$AX16-1)*5+属性投放!$AY16)-1)*11+属性投放!$AZ16)</f>
        <v>62</v>
      </c>
      <c r="BB16" s="14">
        <f>INDEX(属性偏向!T$4:T$135,INDEX(属性投放!AO$6:AO$25,((属性投放!$AX16-1)*5+属性投放!$AY16)-1)*11+属性投放!$AZ16)</f>
        <v>30</v>
      </c>
      <c r="BC16" s="14">
        <f>INDEX(属性偏向!U$4:U$135,INDEX(属性投放!AP$6:AP$25,((属性投放!$AX16-1)*5+属性投放!$AY16)-1)*11+属性投放!$AZ16)</f>
        <v>620</v>
      </c>
      <c r="BD16" s="17">
        <f>INDEX(属性投放!AN$6:AN$25,((属性投放!$AX16-1)*5+属性投放!$AY16)-1)/4*1%</f>
        <v>1.7500000000000002E-2</v>
      </c>
      <c r="BE16" s="17">
        <f>INDEX(属性投放!AO$6:AO$25,((属性投放!$AX16-1)*5+属性投放!$AY16)-1)/4*1%</f>
        <v>1.4999999999999999E-2</v>
      </c>
      <c r="BF16" s="17">
        <f>INDEX(属性投放!AP$6:AP$25,((属性投放!$AX16-1)*5+属性投放!$AY16)-1)/4*1%</f>
        <v>1.7500000000000002E-2</v>
      </c>
      <c r="BH16" s="13">
        <v>11</v>
      </c>
      <c r="BI16" s="14">
        <f t="shared" si="15"/>
        <v>2</v>
      </c>
      <c r="BJ16" s="14">
        <f t="shared" si="16"/>
        <v>2</v>
      </c>
      <c r="BK16" s="13">
        <v>2</v>
      </c>
      <c r="BL16" s="13">
        <f t="shared" si="17"/>
        <v>10</v>
      </c>
      <c r="BM16" s="14" t="str">
        <f t="shared" si="18"/>
        <v>Def</v>
      </c>
    </row>
    <row r="17" spans="1:65" ht="20.100000000000001" customHeight="1" x14ac:dyDescent="0.2">
      <c r="A17" s="13"/>
      <c r="B17" s="13">
        <v>11</v>
      </c>
      <c r="C17" s="13">
        <v>1</v>
      </c>
      <c r="D17" s="13">
        <v>10</v>
      </c>
      <c r="E17" s="13">
        <v>21</v>
      </c>
      <c r="F17" s="13">
        <f t="shared" si="19"/>
        <v>0.52380952380952384</v>
      </c>
      <c r="G17" s="13">
        <v>150</v>
      </c>
      <c r="H17" s="13" t="s">
        <v>1225</v>
      </c>
      <c r="I17" s="13" t="s">
        <v>1190</v>
      </c>
      <c r="S17" s="13">
        <v>2</v>
      </c>
      <c r="T17" s="13">
        <v>1</v>
      </c>
      <c r="U17" s="13">
        <f>INDEX($G$18:$G$29,T17)</f>
        <v>1</v>
      </c>
      <c r="V17" s="13">
        <f>INDEX($G$18:$G$29,T17+1)</f>
        <v>15</v>
      </c>
      <c r="W17" s="13">
        <f t="shared" si="4"/>
        <v>14</v>
      </c>
      <c r="X17" s="13">
        <f>INDEX(属性偏向!I$4:I$15,INDEX(属性投放!N$6:N$9,属性投放!$S17))</f>
        <v>150</v>
      </c>
      <c r="Y17" s="13">
        <f>INDEX(属性偏向!J$4:J$15,INDEX(属性投放!O$6:O$9,属性投放!$S17))</f>
        <v>30</v>
      </c>
      <c r="Z17" s="13">
        <f>INDEX(属性偏向!K$4:K$15,INDEX(属性投放!P$6:P$9,属性投放!$S17))</f>
        <v>500</v>
      </c>
      <c r="AA17" s="13">
        <f>INDEX(属性偏向!S$4:S$135,(INDEX(属性投放!N$6:N$9,属性投放!$S17)-1)*11+$T17)</f>
        <v>10</v>
      </c>
      <c r="AB17" s="13">
        <f>INDEX(属性偏向!T$4:T$135,(INDEX(属性投放!O$6:O$9,属性投放!$S17)-1)*11+$T17)</f>
        <v>5</v>
      </c>
      <c r="AC17" s="13">
        <f>INDEX(属性偏向!U$4:U$135,(INDEX(属性投放!P$6:P$9,属性投放!$S17)-1)*11+$T17)</f>
        <v>60</v>
      </c>
      <c r="AD17" s="13">
        <f t="shared" si="6"/>
        <v>140</v>
      </c>
      <c r="AE17" s="13">
        <f t="shared" si="7"/>
        <v>70</v>
      </c>
      <c r="AF17" s="13">
        <f t="shared" si="8"/>
        <v>840</v>
      </c>
      <c r="AG17" s="13">
        <f>X17+AD17</f>
        <v>290</v>
      </c>
      <c r="AH17" s="13">
        <f t="shared" si="10"/>
        <v>100</v>
      </c>
      <c r="AI17" s="13">
        <f t="shared" si="11"/>
        <v>1340</v>
      </c>
      <c r="AL17" s="13">
        <v>3</v>
      </c>
      <c r="AM17" s="13">
        <v>2</v>
      </c>
      <c r="AN17" s="14">
        <f>AN$16+属性偏向!Y5</f>
        <v>8</v>
      </c>
      <c r="AO17" s="14">
        <f>AO$16+属性偏向!Z5</f>
        <v>7</v>
      </c>
      <c r="AP17" s="14">
        <f>AP$16+属性偏向!AA5</f>
        <v>8</v>
      </c>
      <c r="AW17" s="13">
        <v>12</v>
      </c>
      <c r="AX17" s="13">
        <f t="shared" si="12"/>
        <v>1</v>
      </c>
      <c r="AY17" s="13">
        <f t="shared" si="13"/>
        <v>2</v>
      </c>
      <c r="AZ17" s="13">
        <f t="shared" si="14"/>
        <v>1</v>
      </c>
      <c r="BA17" s="14">
        <f>INDEX(属性偏向!S$4:S$135,INDEX(属性投放!AN$6:AN$25,((属性投放!$AX17-1)*5+属性投放!$AY17)-1)*11+属性投放!$AZ17)</f>
        <v>8</v>
      </c>
      <c r="BB17" s="14">
        <f>INDEX(属性偏向!T$4:T$135,INDEX(属性投放!AO$6:AO$25,((属性投放!$AX17-1)*5+属性投放!$AY17)-1)*11+属性投放!$AZ17)</f>
        <v>4</v>
      </c>
      <c r="BC17" s="14">
        <f>INDEX(属性偏向!U$4:U$135,INDEX(属性投放!AP$6:AP$25,((属性投放!$AX17-1)*5+属性投放!$AY17)-1)*11+属性投放!$AZ17)</f>
        <v>48</v>
      </c>
      <c r="BD17" s="17">
        <f>INDEX(属性投放!AN$6:AN$25,((属性投放!$AX17-1)*5+属性投放!$AY17)-1)/4*1%</f>
        <v>7.4999999999999997E-3</v>
      </c>
      <c r="BE17" s="17">
        <f>INDEX(属性投放!AO$6:AO$25,((属性投放!$AX17-1)*5+属性投放!$AY17)-1)/4*1%</f>
        <v>7.4999999999999997E-3</v>
      </c>
      <c r="BF17" s="17">
        <f>INDEX(属性投放!AP$6:AP$25,((属性投放!$AX17-1)*5+属性投放!$AY17)-1)/4*1%</f>
        <v>7.4999999999999997E-3</v>
      </c>
      <c r="BH17" s="13">
        <v>12</v>
      </c>
      <c r="BI17" s="14">
        <f t="shared" si="15"/>
        <v>2</v>
      </c>
      <c r="BJ17" s="14">
        <f t="shared" si="16"/>
        <v>3</v>
      </c>
      <c r="BK17" s="13">
        <v>0</v>
      </c>
      <c r="BL17" s="13">
        <f t="shared" si="17"/>
        <v>14</v>
      </c>
      <c r="BM17" s="14" t="str">
        <f t="shared" si="18"/>
        <v/>
      </c>
    </row>
    <row r="18" spans="1:65" ht="20.100000000000001" customHeight="1" x14ac:dyDescent="0.2">
      <c r="A18" s="13" t="s">
        <v>59</v>
      </c>
      <c r="B18" s="13">
        <v>0</v>
      </c>
      <c r="C18" s="13">
        <v>1</v>
      </c>
      <c r="D18" s="13">
        <v>10</v>
      </c>
      <c r="E18" s="13">
        <v>25</v>
      </c>
      <c r="F18" s="13">
        <f>1-D18/E18</f>
        <v>0.6</v>
      </c>
      <c r="G18" s="13">
        <v>1</v>
      </c>
      <c r="H18" s="13">
        <v>0</v>
      </c>
      <c r="I18" s="13">
        <v>0</v>
      </c>
      <c r="S18" s="13">
        <v>2</v>
      </c>
      <c r="T18" s="13">
        <v>2</v>
      </c>
      <c r="U18" s="13">
        <f t="shared" si="2"/>
        <v>15</v>
      </c>
      <c r="V18" s="13">
        <f t="shared" ref="V18:V27" si="23">INDEX($G$18:$G$29,T18+1)</f>
        <v>25</v>
      </c>
      <c r="W18" s="13">
        <f t="shared" si="4"/>
        <v>10</v>
      </c>
      <c r="X18" s="13">
        <f>AG17</f>
        <v>290</v>
      </c>
      <c r="Y18" s="13">
        <f t="shared" ref="Y18:Y27" si="24">AH17</f>
        <v>100</v>
      </c>
      <c r="Z18" s="13">
        <f t="shared" ref="Z18:Z27" si="25">AI17</f>
        <v>1340</v>
      </c>
      <c r="AA18" s="13">
        <f>INDEX(属性偏向!S$4:S$135,(INDEX(属性投放!N$6:N$9,属性投放!$S18)-1)*11+$T18)</f>
        <v>12</v>
      </c>
      <c r="AB18" s="13">
        <f>INDEX(属性偏向!T$4:T$135,(INDEX(属性投放!O$6:O$9,属性投放!$S18)-1)*11+$T18)</f>
        <v>6</v>
      </c>
      <c r="AC18" s="13">
        <f>INDEX(属性偏向!U$4:U$135,(INDEX(属性投放!P$6:P$9,属性投放!$S18)-1)*11+$T18)</f>
        <v>84</v>
      </c>
      <c r="AD18" s="13">
        <f t="shared" si="6"/>
        <v>120</v>
      </c>
      <c r="AE18" s="13">
        <f t="shared" si="7"/>
        <v>60</v>
      </c>
      <c r="AF18" s="13">
        <f t="shared" si="8"/>
        <v>840</v>
      </c>
      <c r="AG18" s="13">
        <f t="shared" ref="AG18:AG27" si="26">X18+AD18</f>
        <v>410</v>
      </c>
      <c r="AH18" s="13">
        <f t="shared" ref="AH18:AH28" si="27">Y18+AE18</f>
        <v>160</v>
      </c>
      <c r="AI18" s="13">
        <f t="shared" ref="AI18:AI28" si="28">Z18+AF18</f>
        <v>2180</v>
      </c>
      <c r="AL18" s="13">
        <v>3</v>
      </c>
      <c r="AM18" s="13">
        <v>3</v>
      </c>
      <c r="AN18" s="14">
        <f>AN$16+属性偏向!Y6</f>
        <v>9</v>
      </c>
      <c r="AO18" s="14">
        <f>AO$16+属性偏向!Z6</f>
        <v>7</v>
      </c>
      <c r="AP18" s="14">
        <f>AP$16+属性偏向!AA6</f>
        <v>8</v>
      </c>
      <c r="AW18" s="13">
        <v>13</v>
      </c>
      <c r="AX18" s="13">
        <f t="shared" si="12"/>
        <v>1</v>
      </c>
      <c r="AY18" s="13">
        <f t="shared" si="13"/>
        <v>2</v>
      </c>
      <c r="AZ18" s="13">
        <f t="shared" si="14"/>
        <v>2</v>
      </c>
      <c r="BA18" s="14">
        <f>INDEX(属性偏向!S$4:S$135,INDEX(属性投放!AN$6:AN$25,((属性投放!$AX18-1)*5+属性投放!$AY18)-1)*11+属性投放!$AZ18)</f>
        <v>10</v>
      </c>
      <c r="BB18" s="14">
        <f>INDEX(属性偏向!T$4:T$135,INDEX(属性投放!AO$6:AO$25,((属性投放!$AX18-1)*5+属性投放!$AY18)-1)*11+属性投放!$AZ18)</f>
        <v>5</v>
      </c>
      <c r="BC18" s="14">
        <f>INDEX(属性偏向!U$4:U$135,INDEX(属性投放!AP$6:AP$25,((属性投放!$AX18-1)*5+属性投放!$AY18)-1)*11+属性投放!$AZ18)</f>
        <v>70</v>
      </c>
      <c r="BD18" s="17">
        <f>INDEX(属性投放!AN$6:AN$25,((属性投放!$AX18-1)*5+属性投放!$AY18)-1)/4*1%</f>
        <v>7.4999999999999997E-3</v>
      </c>
      <c r="BE18" s="17">
        <f>INDEX(属性投放!AO$6:AO$25,((属性投放!$AX18-1)*5+属性投放!$AY18)-1)/4*1%</f>
        <v>7.4999999999999997E-3</v>
      </c>
      <c r="BF18" s="17">
        <f>INDEX(属性投放!AP$6:AP$25,((属性投放!$AX18-1)*5+属性投放!$AY18)-1)/4*1%</f>
        <v>7.4999999999999997E-3</v>
      </c>
      <c r="BH18" s="13">
        <v>13</v>
      </c>
      <c r="BI18" s="14">
        <f t="shared" si="15"/>
        <v>2</v>
      </c>
      <c r="BJ18" s="14">
        <f t="shared" si="16"/>
        <v>4</v>
      </c>
      <c r="BK18" s="13">
        <v>3</v>
      </c>
      <c r="BL18" s="13">
        <f t="shared" si="17"/>
        <v>10</v>
      </c>
      <c r="BM18" s="14" t="str">
        <f t="shared" si="18"/>
        <v>HP</v>
      </c>
    </row>
    <row r="19" spans="1:65" ht="20.100000000000001" customHeight="1" x14ac:dyDescent="0.2">
      <c r="A19" s="13"/>
      <c r="B19" s="13">
        <v>1</v>
      </c>
      <c r="C19" s="13">
        <v>1</v>
      </c>
      <c r="D19" s="13">
        <v>6</v>
      </c>
      <c r="E19" s="13">
        <v>25</v>
      </c>
      <c r="F19" s="13">
        <f>F$18</f>
        <v>0.6</v>
      </c>
      <c r="G19" s="13">
        <v>15</v>
      </c>
      <c r="H19" s="13" t="s">
        <v>1171</v>
      </c>
      <c r="I19" s="13" t="s">
        <v>1181</v>
      </c>
      <c r="S19" s="13">
        <v>2</v>
      </c>
      <c r="T19" s="13">
        <v>3</v>
      </c>
      <c r="U19" s="13">
        <f t="shared" si="2"/>
        <v>25</v>
      </c>
      <c r="V19" s="13">
        <f t="shared" si="23"/>
        <v>40</v>
      </c>
      <c r="W19" s="13">
        <f t="shared" si="4"/>
        <v>15</v>
      </c>
      <c r="X19" s="13">
        <f t="shared" ref="X19:X27" si="29">AG18</f>
        <v>410</v>
      </c>
      <c r="Y19" s="13">
        <f t="shared" si="24"/>
        <v>160</v>
      </c>
      <c r="Z19" s="13">
        <f t="shared" si="25"/>
        <v>2180</v>
      </c>
      <c r="AA19" s="13">
        <f>INDEX(属性偏向!S$4:S$135,(INDEX(属性投放!N$6:N$9,属性投放!$S19)-1)*11+$T19)</f>
        <v>14</v>
      </c>
      <c r="AB19" s="13">
        <f>INDEX(属性偏向!T$4:T$135,(INDEX(属性投放!O$6:O$9,属性投放!$S19)-1)*11+$T19)</f>
        <v>7</v>
      </c>
      <c r="AC19" s="13">
        <f>INDEX(属性偏向!U$4:U$135,(INDEX(属性投放!P$6:P$9,属性投放!$S19)-1)*11+$T19)</f>
        <v>112</v>
      </c>
      <c r="AD19" s="13">
        <f t="shared" si="6"/>
        <v>210</v>
      </c>
      <c r="AE19" s="13">
        <f t="shared" si="7"/>
        <v>105</v>
      </c>
      <c r="AF19" s="13">
        <f t="shared" si="8"/>
        <v>1680</v>
      </c>
      <c r="AG19" s="13">
        <f t="shared" si="26"/>
        <v>620</v>
      </c>
      <c r="AH19" s="13">
        <f t="shared" si="27"/>
        <v>265</v>
      </c>
      <c r="AI19" s="13">
        <f t="shared" si="28"/>
        <v>3860</v>
      </c>
      <c r="AL19" s="13">
        <v>3</v>
      </c>
      <c r="AM19" s="13">
        <v>4</v>
      </c>
      <c r="AN19" s="14">
        <f>AN$16+属性偏向!Y7</f>
        <v>9</v>
      </c>
      <c r="AO19" s="14">
        <f>AO$16+属性偏向!Z7</f>
        <v>8</v>
      </c>
      <c r="AP19" s="14">
        <f>AP$16+属性偏向!AA7</f>
        <v>9</v>
      </c>
      <c r="AW19" s="13">
        <v>14</v>
      </c>
      <c r="AX19" s="13">
        <f t="shared" si="12"/>
        <v>1</v>
      </c>
      <c r="AY19" s="13">
        <f t="shared" si="13"/>
        <v>2</v>
      </c>
      <c r="AZ19" s="13">
        <f t="shared" si="14"/>
        <v>3</v>
      </c>
      <c r="BA19" s="14">
        <f>INDEX(属性偏向!S$4:S$135,INDEX(属性投放!AN$6:AN$25,((属性投放!$AX19-1)*5+属性投放!$AY19)-1)*11+属性投放!$AZ19)</f>
        <v>12</v>
      </c>
      <c r="BB19" s="14">
        <f>INDEX(属性偏向!T$4:T$135,INDEX(属性投放!AO$6:AO$25,((属性投放!$AX19-1)*5+属性投放!$AY19)-1)*11+属性投放!$AZ19)</f>
        <v>6</v>
      </c>
      <c r="BC19" s="14">
        <f>INDEX(属性偏向!U$4:U$135,INDEX(属性投放!AP$6:AP$25,((属性投放!$AX19-1)*5+属性投放!$AY19)-1)*11+属性投放!$AZ19)</f>
        <v>96</v>
      </c>
      <c r="BD19" s="17">
        <f>INDEX(属性投放!AN$6:AN$25,((属性投放!$AX19-1)*5+属性投放!$AY19)-1)/4*1%</f>
        <v>7.4999999999999997E-3</v>
      </c>
      <c r="BE19" s="17">
        <f>INDEX(属性投放!AO$6:AO$25,((属性投放!$AX19-1)*5+属性投放!$AY19)-1)/4*1%</f>
        <v>7.4999999999999997E-3</v>
      </c>
      <c r="BF19" s="17">
        <f>INDEX(属性投放!AP$6:AP$25,((属性投放!$AX19-1)*5+属性投放!$AY19)-1)/4*1%</f>
        <v>7.4999999999999997E-3</v>
      </c>
      <c r="BH19" s="13">
        <v>14</v>
      </c>
      <c r="BI19" s="14">
        <f t="shared" si="15"/>
        <v>2</v>
      </c>
      <c r="BJ19" s="14">
        <f t="shared" si="16"/>
        <v>5</v>
      </c>
      <c r="BK19" s="13">
        <v>1</v>
      </c>
      <c r="BL19" s="13">
        <f t="shared" si="17"/>
        <v>15</v>
      </c>
      <c r="BM19" s="14" t="str">
        <f t="shared" si="18"/>
        <v>Atk</v>
      </c>
    </row>
    <row r="20" spans="1:65" ht="20.100000000000001" customHeight="1" x14ac:dyDescent="0.2">
      <c r="A20" s="13"/>
      <c r="B20" s="13">
        <v>2</v>
      </c>
      <c r="C20" s="13">
        <v>1</v>
      </c>
      <c r="D20" s="13">
        <v>7</v>
      </c>
      <c r="E20" s="13">
        <v>25</v>
      </c>
      <c r="F20" s="13">
        <f>F$18</f>
        <v>0.6</v>
      </c>
      <c r="G20" s="13">
        <v>25</v>
      </c>
      <c r="H20" s="13" t="s">
        <v>1172</v>
      </c>
      <c r="I20" s="13" t="s">
        <v>1182</v>
      </c>
      <c r="S20" s="13">
        <v>2</v>
      </c>
      <c r="T20" s="13">
        <v>4</v>
      </c>
      <c r="U20" s="13">
        <f t="shared" si="2"/>
        <v>40</v>
      </c>
      <c r="V20" s="13">
        <f t="shared" si="23"/>
        <v>55</v>
      </c>
      <c r="W20" s="13">
        <f t="shared" si="4"/>
        <v>15</v>
      </c>
      <c r="X20" s="13">
        <f t="shared" si="29"/>
        <v>620</v>
      </c>
      <c r="Y20" s="13">
        <f t="shared" si="24"/>
        <v>265</v>
      </c>
      <c r="Z20" s="13">
        <f t="shared" si="25"/>
        <v>3860</v>
      </c>
      <c r="AA20" s="13">
        <f>INDEX(属性偏向!S$4:S$135,(INDEX(属性投放!N$6:N$9,属性投放!$S20)-1)*11+$T20)</f>
        <v>16</v>
      </c>
      <c r="AB20" s="13">
        <f>INDEX(属性偏向!T$4:T$135,(INDEX(属性投放!O$6:O$9,属性投放!$S20)-1)*11+$T20)</f>
        <v>8</v>
      </c>
      <c r="AC20" s="13">
        <f>INDEX(属性偏向!U$4:U$135,(INDEX(属性投放!P$6:P$9,属性投放!$S20)-1)*11+$T20)</f>
        <v>144</v>
      </c>
      <c r="AD20" s="13">
        <f t="shared" si="6"/>
        <v>240</v>
      </c>
      <c r="AE20" s="13">
        <f t="shared" si="7"/>
        <v>120</v>
      </c>
      <c r="AF20" s="13">
        <f t="shared" si="8"/>
        <v>2160</v>
      </c>
      <c r="AG20" s="13">
        <f t="shared" si="26"/>
        <v>860</v>
      </c>
      <c r="AH20" s="13">
        <f t="shared" si="27"/>
        <v>385</v>
      </c>
      <c r="AI20" s="13">
        <f t="shared" si="28"/>
        <v>6020</v>
      </c>
      <c r="AL20" s="13">
        <v>3</v>
      </c>
      <c r="AM20" s="13">
        <v>5</v>
      </c>
      <c r="AN20" s="14">
        <f>AN$16+属性偏向!Y8</f>
        <v>10</v>
      </c>
      <c r="AO20" s="14">
        <f>AO$16+属性偏向!Z8</f>
        <v>9</v>
      </c>
      <c r="AP20" s="14">
        <f>AP$16+属性偏向!AA8</f>
        <v>10</v>
      </c>
      <c r="AW20" s="13">
        <v>15</v>
      </c>
      <c r="AX20" s="13">
        <f t="shared" si="12"/>
        <v>1</v>
      </c>
      <c r="AY20" s="13">
        <f t="shared" si="13"/>
        <v>2</v>
      </c>
      <c r="AZ20" s="13">
        <f t="shared" si="14"/>
        <v>4</v>
      </c>
      <c r="BA20" s="14">
        <f>INDEX(属性偏向!S$4:S$135,INDEX(属性投放!AN$6:AN$25,((属性投放!$AX20-1)*5+属性投放!$AY20)-1)*11+属性投放!$AZ20)</f>
        <v>14</v>
      </c>
      <c r="BB20" s="14">
        <f>INDEX(属性偏向!T$4:T$135,INDEX(属性投放!AO$6:AO$25,((属性投放!$AX20-1)*5+属性投放!$AY20)-1)*11+属性投放!$AZ20)</f>
        <v>7</v>
      </c>
      <c r="BC20" s="14">
        <f>INDEX(属性偏向!U$4:U$135,INDEX(属性投放!AP$6:AP$25,((属性投放!$AX20-1)*5+属性投放!$AY20)-1)*11+属性投放!$AZ20)</f>
        <v>126</v>
      </c>
      <c r="BD20" s="17">
        <f>INDEX(属性投放!AN$6:AN$25,((属性投放!$AX20-1)*5+属性投放!$AY20)-1)/4*1%</f>
        <v>7.4999999999999997E-3</v>
      </c>
      <c r="BE20" s="17">
        <f>INDEX(属性投放!AO$6:AO$25,((属性投放!$AX20-1)*5+属性投放!$AY20)-1)/4*1%</f>
        <v>7.4999999999999997E-3</v>
      </c>
      <c r="BF20" s="17">
        <f>INDEX(属性投放!AP$6:AP$25,((属性投放!$AX20-1)*5+属性投放!$AY20)-1)/4*1%</f>
        <v>7.4999999999999997E-3</v>
      </c>
      <c r="BH20" s="13">
        <v>15</v>
      </c>
      <c r="BI20" s="14">
        <f t="shared" si="15"/>
        <v>2</v>
      </c>
      <c r="BJ20" s="14">
        <f t="shared" si="16"/>
        <v>6</v>
      </c>
      <c r="BK20" s="13">
        <v>0</v>
      </c>
      <c r="BL20" s="13">
        <f t="shared" si="17"/>
        <v>15</v>
      </c>
      <c r="BM20" s="14" t="str">
        <f t="shared" si="18"/>
        <v/>
      </c>
    </row>
    <row r="21" spans="1:65" ht="20.100000000000001" customHeight="1" x14ac:dyDescent="0.2">
      <c r="A21" s="13"/>
      <c r="B21" s="13">
        <v>3</v>
      </c>
      <c r="C21" s="13">
        <v>1</v>
      </c>
      <c r="D21" s="13">
        <v>8</v>
      </c>
      <c r="E21" s="13">
        <v>25</v>
      </c>
      <c r="F21" s="13">
        <f t="shared" ref="F21:F29" si="30">F$18</f>
        <v>0.6</v>
      </c>
      <c r="G21" s="13">
        <v>40</v>
      </c>
      <c r="H21" s="13" t="s">
        <v>1173</v>
      </c>
      <c r="I21" s="13" t="s">
        <v>1180</v>
      </c>
      <c r="S21" s="13">
        <v>2</v>
      </c>
      <c r="T21" s="13">
        <v>5</v>
      </c>
      <c r="U21" s="13">
        <f t="shared" si="2"/>
        <v>55</v>
      </c>
      <c r="V21" s="13">
        <f t="shared" si="23"/>
        <v>70</v>
      </c>
      <c r="W21" s="13">
        <f t="shared" si="4"/>
        <v>15</v>
      </c>
      <c r="X21" s="13">
        <f t="shared" si="29"/>
        <v>860</v>
      </c>
      <c r="Y21" s="13">
        <f t="shared" si="24"/>
        <v>385</v>
      </c>
      <c r="Z21" s="13">
        <f t="shared" si="25"/>
        <v>6020</v>
      </c>
      <c r="AA21" s="13">
        <f>INDEX(属性偏向!S$4:S$135,(INDEX(属性投放!N$6:N$9,属性投放!$S21)-1)*11+$T21)</f>
        <v>18</v>
      </c>
      <c r="AB21" s="13">
        <f>INDEX(属性偏向!T$4:T$135,(INDEX(属性投放!O$6:O$9,属性投放!$S21)-1)*11+$T21)</f>
        <v>9</v>
      </c>
      <c r="AC21" s="13">
        <f>INDEX(属性偏向!U$4:U$135,(INDEX(属性投放!P$6:P$9,属性投放!$S21)-1)*11+$T21)</f>
        <v>180</v>
      </c>
      <c r="AD21" s="13">
        <f t="shared" si="6"/>
        <v>270</v>
      </c>
      <c r="AE21" s="13">
        <f t="shared" si="7"/>
        <v>135</v>
      </c>
      <c r="AF21" s="13">
        <f t="shared" si="8"/>
        <v>2700</v>
      </c>
      <c r="AG21" s="13">
        <f t="shared" si="26"/>
        <v>1130</v>
      </c>
      <c r="AH21" s="13">
        <f t="shared" si="27"/>
        <v>520</v>
      </c>
      <c r="AI21" s="13">
        <f t="shared" si="28"/>
        <v>8720</v>
      </c>
      <c r="AL21" s="13">
        <v>4</v>
      </c>
      <c r="AM21" s="13">
        <v>1</v>
      </c>
      <c r="AN21" s="13">
        <v>9</v>
      </c>
      <c r="AO21" s="13">
        <v>7</v>
      </c>
      <c r="AP21" s="13">
        <v>8</v>
      </c>
      <c r="AW21" s="13">
        <v>16</v>
      </c>
      <c r="AX21" s="13">
        <f t="shared" si="12"/>
        <v>1</v>
      </c>
      <c r="AY21" s="13">
        <f t="shared" si="13"/>
        <v>2</v>
      </c>
      <c r="AZ21" s="13">
        <f t="shared" si="14"/>
        <v>5</v>
      </c>
      <c r="BA21" s="14">
        <f>INDEX(属性偏向!S$4:S$135,INDEX(属性投放!AN$6:AN$25,((属性投放!$AX21-1)*5+属性投放!$AY21)-1)*11+属性投放!$AZ21)</f>
        <v>16</v>
      </c>
      <c r="BB21" s="14">
        <f>INDEX(属性偏向!T$4:T$135,INDEX(属性投放!AO$6:AO$25,((属性投放!$AX21-1)*5+属性投放!$AY21)-1)*11+属性投放!$AZ21)</f>
        <v>8</v>
      </c>
      <c r="BC21" s="14">
        <f>INDEX(属性偏向!U$4:U$135,INDEX(属性投放!AP$6:AP$25,((属性投放!$AX21-1)*5+属性投放!$AY21)-1)*11+属性投放!$AZ21)</f>
        <v>160</v>
      </c>
      <c r="BD21" s="17">
        <f>INDEX(属性投放!AN$6:AN$25,((属性投放!$AX21-1)*5+属性投放!$AY21)-1)/4*1%</f>
        <v>7.4999999999999997E-3</v>
      </c>
      <c r="BE21" s="17">
        <f>INDEX(属性投放!AO$6:AO$25,((属性投放!$AX21-1)*5+属性投放!$AY21)-1)/4*1%</f>
        <v>7.4999999999999997E-3</v>
      </c>
      <c r="BF21" s="17">
        <f>INDEX(属性投放!AP$6:AP$25,((属性投放!$AX21-1)*5+属性投放!$AY21)-1)/4*1%</f>
        <v>7.4999999999999997E-3</v>
      </c>
      <c r="BH21" s="13">
        <v>16</v>
      </c>
      <c r="BI21" s="14">
        <f t="shared" si="15"/>
        <v>2</v>
      </c>
      <c r="BJ21" s="14">
        <f t="shared" si="16"/>
        <v>7</v>
      </c>
      <c r="BK21" s="13">
        <v>2</v>
      </c>
      <c r="BL21" s="13">
        <f t="shared" si="17"/>
        <v>15</v>
      </c>
      <c r="BM21" s="14" t="str">
        <f t="shared" si="18"/>
        <v>Def</v>
      </c>
    </row>
    <row r="22" spans="1:65" ht="20.100000000000001" customHeight="1" x14ac:dyDescent="0.2">
      <c r="A22" s="13"/>
      <c r="B22" s="13">
        <v>4</v>
      </c>
      <c r="C22" s="13">
        <v>1</v>
      </c>
      <c r="D22" s="13">
        <v>9</v>
      </c>
      <c r="E22" s="13">
        <v>25</v>
      </c>
      <c r="F22" s="13">
        <f t="shared" si="30"/>
        <v>0.6</v>
      </c>
      <c r="G22" s="13">
        <v>55</v>
      </c>
      <c r="H22" s="13" t="s">
        <v>1174</v>
      </c>
      <c r="I22" s="13" t="s">
        <v>1183</v>
      </c>
      <c r="S22" s="13">
        <v>2</v>
      </c>
      <c r="T22" s="13">
        <v>6</v>
      </c>
      <c r="U22" s="13">
        <f t="shared" si="2"/>
        <v>70</v>
      </c>
      <c r="V22" s="13">
        <f t="shared" si="23"/>
        <v>85</v>
      </c>
      <c r="W22" s="13">
        <f t="shared" si="4"/>
        <v>15</v>
      </c>
      <c r="X22" s="13">
        <f t="shared" si="29"/>
        <v>1130</v>
      </c>
      <c r="Y22" s="13">
        <f t="shared" si="24"/>
        <v>520</v>
      </c>
      <c r="Z22" s="13">
        <f t="shared" si="25"/>
        <v>8720</v>
      </c>
      <c r="AA22" s="13">
        <f>INDEX(属性偏向!S$4:S$135,(INDEX(属性投放!N$6:N$9,属性投放!$S22)-1)*11+$T22)</f>
        <v>22</v>
      </c>
      <c r="AB22" s="13">
        <f>INDEX(属性偏向!T$4:T$135,(INDEX(属性投放!O$6:O$9,属性投放!$S22)-1)*11+$T22)</f>
        <v>11</v>
      </c>
      <c r="AC22" s="13">
        <f>INDEX(属性偏向!U$4:U$135,(INDEX(属性投放!P$6:P$9,属性投放!$S22)-1)*11+$T22)</f>
        <v>220</v>
      </c>
      <c r="AD22" s="13">
        <f t="shared" si="6"/>
        <v>330</v>
      </c>
      <c r="AE22" s="13">
        <f t="shared" si="7"/>
        <v>165</v>
      </c>
      <c r="AF22" s="13">
        <f t="shared" si="8"/>
        <v>3300</v>
      </c>
      <c r="AG22" s="13">
        <f t="shared" si="26"/>
        <v>1460</v>
      </c>
      <c r="AH22" s="13">
        <f t="shared" si="27"/>
        <v>685</v>
      </c>
      <c r="AI22" s="13">
        <f t="shared" si="28"/>
        <v>12020</v>
      </c>
      <c r="AL22" s="13">
        <v>4</v>
      </c>
      <c r="AM22" s="13">
        <v>2</v>
      </c>
      <c r="AN22" s="14">
        <f>AN$21+属性偏向!Y5</f>
        <v>10</v>
      </c>
      <c r="AO22" s="14">
        <f>AO$21+属性偏向!Z5</f>
        <v>8</v>
      </c>
      <c r="AP22" s="14">
        <f>AP$21+属性偏向!AA5</f>
        <v>9</v>
      </c>
      <c r="AW22" s="13">
        <v>17</v>
      </c>
      <c r="AX22" s="13">
        <f t="shared" si="12"/>
        <v>1</v>
      </c>
      <c r="AY22" s="13">
        <f t="shared" si="13"/>
        <v>2</v>
      </c>
      <c r="AZ22" s="13">
        <f t="shared" si="14"/>
        <v>6</v>
      </c>
      <c r="BA22" s="14">
        <f>INDEX(属性偏向!S$4:S$135,INDEX(属性投放!AN$6:AN$25,((属性投放!$AX22-1)*5+属性投放!$AY22)-1)*11+属性投放!$AZ22)</f>
        <v>20</v>
      </c>
      <c r="BB22" s="14">
        <f>INDEX(属性偏向!T$4:T$135,INDEX(属性投放!AO$6:AO$25,((属性投放!$AX22-1)*5+属性投放!$AY22)-1)*11+属性投放!$AZ22)</f>
        <v>10</v>
      </c>
      <c r="BC22" s="14">
        <f>INDEX(属性偏向!U$4:U$135,INDEX(属性投放!AP$6:AP$25,((属性投放!$AX22-1)*5+属性投放!$AY22)-1)*11+属性投放!$AZ22)</f>
        <v>200</v>
      </c>
      <c r="BD22" s="17">
        <f>INDEX(属性投放!AN$6:AN$25,((属性投放!$AX22-1)*5+属性投放!$AY22)-1)/4*1%</f>
        <v>7.4999999999999997E-3</v>
      </c>
      <c r="BE22" s="17">
        <f>INDEX(属性投放!AO$6:AO$25,((属性投放!$AX22-1)*5+属性投放!$AY22)-1)/4*1%</f>
        <v>7.4999999999999997E-3</v>
      </c>
      <c r="BF22" s="17">
        <f>INDEX(属性投放!AP$6:AP$25,((属性投放!$AX22-1)*5+属性投放!$AY22)-1)/4*1%</f>
        <v>7.4999999999999997E-3</v>
      </c>
      <c r="BH22" s="13">
        <v>17</v>
      </c>
      <c r="BI22" s="14">
        <f t="shared" si="15"/>
        <v>2</v>
      </c>
      <c r="BJ22" s="14">
        <f t="shared" si="16"/>
        <v>8</v>
      </c>
      <c r="BK22" s="13">
        <v>3</v>
      </c>
      <c r="BL22" s="13">
        <f t="shared" si="17"/>
        <v>15</v>
      </c>
      <c r="BM22" s="14" t="str">
        <f t="shared" si="18"/>
        <v>HP</v>
      </c>
    </row>
    <row r="23" spans="1:65" ht="20.100000000000001" customHeight="1" x14ac:dyDescent="0.2">
      <c r="A23" s="13"/>
      <c r="B23" s="13">
        <v>5</v>
      </c>
      <c r="C23" s="13">
        <v>1</v>
      </c>
      <c r="D23" s="13">
        <v>10</v>
      </c>
      <c r="E23" s="13">
        <v>25</v>
      </c>
      <c r="F23" s="13">
        <f t="shared" si="30"/>
        <v>0.6</v>
      </c>
      <c r="G23" s="13">
        <v>70</v>
      </c>
      <c r="H23" s="13" t="s">
        <v>1175</v>
      </c>
      <c r="I23" s="13" t="s">
        <v>1185</v>
      </c>
      <c r="S23" s="13">
        <v>2</v>
      </c>
      <c r="T23" s="13">
        <v>7</v>
      </c>
      <c r="U23" s="13">
        <f t="shared" si="2"/>
        <v>85</v>
      </c>
      <c r="V23" s="13">
        <f t="shared" si="23"/>
        <v>100</v>
      </c>
      <c r="W23" s="13">
        <f t="shared" si="4"/>
        <v>15</v>
      </c>
      <c r="X23" s="13">
        <f t="shared" si="29"/>
        <v>1460</v>
      </c>
      <c r="Y23" s="13">
        <f t="shared" si="24"/>
        <v>685</v>
      </c>
      <c r="Z23" s="13">
        <f t="shared" si="25"/>
        <v>12020</v>
      </c>
      <c r="AA23" s="13">
        <f>INDEX(属性偏向!S$4:S$135,(INDEX(属性投放!N$6:N$9,属性投放!$S23)-1)*11+$T23)</f>
        <v>26</v>
      </c>
      <c r="AB23" s="13">
        <f>INDEX(属性偏向!T$4:T$135,(INDEX(属性投放!O$6:O$9,属性投放!$S23)-1)*11+$T23)</f>
        <v>13</v>
      </c>
      <c r="AC23" s="13">
        <f>INDEX(属性偏向!U$4:U$135,(INDEX(属性投放!P$6:P$9,属性投放!$S23)-1)*11+$T23)</f>
        <v>260</v>
      </c>
      <c r="AD23" s="13">
        <f t="shared" si="6"/>
        <v>390</v>
      </c>
      <c r="AE23" s="13">
        <f t="shared" si="7"/>
        <v>195</v>
      </c>
      <c r="AF23" s="13">
        <f t="shared" si="8"/>
        <v>3900</v>
      </c>
      <c r="AG23" s="13">
        <f t="shared" si="26"/>
        <v>1850</v>
      </c>
      <c r="AH23" s="13">
        <f t="shared" si="27"/>
        <v>880</v>
      </c>
      <c r="AI23" s="13">
        <f t="shared" si="28"/>
        <v>15920</v>
      </c>
      <c r="AL23" s="13">
        <v>4</v>
      </c>
      <c r="AM23" s="13">
        <v>3</v>
      </c>
      <c r="AN23" s="14">
        <f>AN$21+属性偏向!Y6</f>
        <v>11</v>
      </c>
      <c r="AO23" s="14">
        <f>AO$21+属性偏向!Z6</f>
        <v>8</v>
      </c>
      <c r="AP23" s="14">
        <f>AP$21+属性偏向!AA6</f>
        <v>9</v>
      </c>
      <c r="AW23" s="13">
        <v>18</v>
      </c>
      <c r="AX23" s="13">
        <f t="shared" si="12"/>
        <v>1</v>
      </c>
      <c r="AY23" s="13">
        <f t="shared" si="13"/>
        <v>2</v>
      </c>
      <c r="AZ23" s="13">
        <f t="shared" si="14"/>
        <v>7</v>
      </c>
      <c r="BA23" s="14">
        <f>INDEX(属性偏向!S$4:S$135,INDEX(属性投放!AN$6:AN$25,((属性投放!$AX23-1)*5+属性投放!$AY23)-1)*11+属性投放!$AZ23)</f>
        <v>24</v>
      </c>
      <c r="BB23" s="14">
        <f>INDEX(属性偏向!T$4:T$135,INDEX(属性投放!AO$6:AO$25,((属性投放!$AX23-1)*5+属性投放!$AY23)-1)*11+属性投放!$AZ23)</f>
        <v>12</v>
      </c>
      <c r="BC23" s="14">
        <f>INDEX(属性偏向!U$4:U$135,INDEX(属性投放!AP$6:AP$25,((属性投放!$AX23-1)*5+属性投放!$AY23)-1)*11+属性投放!$AZ23)</f>
        <v>240</v>
      </c>
      <c r="BD23" s="17">
        <f>INDEX(属性投放!AN$6:AN$25,((属性投放!$AX23-1)*5+属性投放!$AY23)-1)/4*1%</f>
        <v>7.4999999999999997E-3</v>
      </c>
      <c r="BE23" s="17">
        <f>INDEX(属性投放!AO$6:AO$25,((属性投放!$AX23-1)*5+属性投放!$AY23)-1)/4*1%</f>
        <v>7.4999999999999997E-3</v>
      </c>
      <c r="BF23" s="17">
        <f>INDEX(属性投放!AP$6:AP$25,((属性投放!$AX23-1)*5+属性投放!$AY23)-1)/4*1%</f>
        <v>7.4999999999999997E-3</v>
      </c>
      <c r="BH23" s="13">
        <v>18</v>
      </c>
      <c r="BI23" s="14">
        <f t="shared" si="15"/>
        <v>2</v>
      </c>
      <c r="BJ23" s="14">
        <f t="shared" si="16"/>
        <v>9</v>
      </c>
      <c r="BK23" s="13">
        <v>0</v>
      </c>
      <c r="BL23" s="13">
        <f t="shared" si="17"/>
        <v>15</v>
      </c>
      <c r="BM23" s="14" t="str">
        <f t="shared" si="18"/>
        <v/>
      </c>
    </row>
    <row r="24" spans="1:65" ht="20.100000000000001" customHeight="1" x14ac:dyDescent="0.2">
      <c r="A24" s="13"/>
      <c r="B24" s="13">
        <v>6</v>
      </c>
      <c r="C24" s="13">
        <v>1</v>
      </c>
      <c r="D24" s="13">
        <v>10</v>
      </c>
      <c r="E24" s="13">
        <v>25</v>
      </c>
      <c r="F24" s="13">
        <f t="shared" si="30"/>
        <v>0.6</v>
      </c>
      <c r="G24" s="13">
        <v>85</v>
      </c>
      <c r="H24" s="13" t="s">
        <v>1176</v>
      </c>
      <c r="I24" s="13" t="s">
        <v>1184</v>
      </c>
      <c r="S24" s="13">
        <v>2</v>
      </c>
      <c r="T24" s="13">
        <v>8</v>
      </c>
      <c r="U24" s="13">
        <f t="shared" si="2"/>
        <v>100</v>
      </c>
      <c r="V24" s="13">
        <f t="shared" si="23"/>
        <v>115</v>
      </c>
      <c r="W24" s="13">
        <f t="shared" si="4"/>
        <v>15</v>
      </c>
      <c r="X24" s="13">
        <f t="shared" si="29"/>
        <v>1850</v>
      </c>
      <c r="Y24" s="13">
        <f t="shared" si="24"/>
        <v>880</v>
      </c>
      <c r="Z24" s="13">
        <f t="shared" si="25"/>
        <v>15920</v>
      </c>
      <c r="AA24" s="13">
        <f>INDEX(属性偏向!S$4:S$135,(INDEX(属性投放!N$6:N$9,属性投放!$S24)-1)*11+$T24)</f>
        <v>32</v>
      </c>
      <c r="AB24" s="13">
        <f>INDEX(属性偏向!T$4:T$135,(INDEX(属性投放!O$6:O$9,属性投放!$S24)-1)*11+$T24)</f>
        <v>16</v>
      </c>
      <c r="AC24" s="13">
        <f>INDEX(属性偏向!U$4:U$135,(INDEX(属性投放!P$6:P$9,属性投放!$S24)-1)*11+$T24)</f>
        <v>320</v>
      </c>
      <c r="AD24" s="13">
        <f t="shared" si="6"/>
        <v>480</v>
      </c>
      <c r="AE24" s="13">
        <f t="shared" si="7"/>
        <v>240</v>
      </c>
      <c r="AF24" s="13">
        <f t="shared" si="8"/>
        <v>4800</v>
      </c>
      <c r="AG24" s="13">
        <f t="shared" si="26"/>
        <v>2330</v>
      </c>
      <c r="AH24" s="13">
        <f t="shared" si="27"/>
        <v>1120</v>
      </c>
      <c r="AI24" s="13">
        <f t="shared" si="28"/>
        <v>20720</v>
      </c>
      <c r="AL24" s="13">
        <v>4</v>
      </c>
      <c r="AM24" s="13">
        <v>4</v>
      </c>
      <c r="AN24" s="14">
        <f>AN$21+属性偏向!Y7</f>
        <v>11</v>
      </c>
      <c r="AO24" s="14">
        <f>AO$21+属性偏向!Z7</f>
        <v>9</v>
      </c>
      <c r="AP24" s="14">
        <f>AP$21+属性偏向!AA7</f>
        <v>10</v>
      </c>
      <c r="AW24" s="13">
        <v>19</v>
      </c>
      <c r="AX24" s="13">
        <f t="shared" si="12"/>
        <v>1</v>
      </c>
      <c r="AY24" s="13">
        <f t="shared" si="13"/>
        <v>2</v>
      </c>
      <c r="AZ24" s="13">
        <f t="shared" si="14"/>
        <v>8</v>
      </c>
      <c r="BA24" s="14">
        <f>INDEX(属性偏向!S$4:S$135,INDEX(属性投放!AN$6:AN$25,((属性投放!$AX24-1)*5+属性投放!$AY24)-1)*11+属性投放!$AZ24)</f>
        <v>30</v>
      </c>
      <c r="BB24" s="14">
        <f>INDEX(属性偏向!T$4:T$135,INDEX(属性投放!AO$6:AO$25,((属性投放!$AX24-1)*5+属性投放!$AY24)-1)*11+属性投放!$AZ24)</f>
        <v>15</v>
      </c>
      <c r="BC24" s="14">
        <f>INDEX(属性偏向!U$4:U$135,INDEX(属性投放!AP$6:AP$25,((属性投放!$AX24-1)*5+属性投放!$AY24)-1)*11+属性投放!$AZ24)</f>
        <v>300</v>
      </c>
      <c r="BD24" s="17">
        <f>INDEX(属性投放!AN$6:AN$25,((属性投放!$AX24-1)*5+属性投放!$AY24)-1)/4*1%</f>
        <v>7.4999999999999997E-3</v>
      </c>
      <c r="BE24" s="17">
        <f>INDEX(属性投放!AO$6:AO$25,((属性投放!$AX24-1)*5+属性投放!$AY24)-1)/4*1%</f>
        <v>7.4999999999999997E-3</v>
      </c>
      <c r="BF24" s="17">
        <f>INDEX(属性投放!AP$6:AP$25,((属性投放!$AX24-1)*5+属性投放!$AY24)-1)/4*1%</f>
        <v>7.4999999999999997E-3</v>
      </c>
      <c r="BH24" s="13">
        <v>19</v>
      </c>
      <c r="BI24" s="14">
        <f t="shared" si="15"/>
        <v>3</v>
      </c>
      <c r="BJ24" s="14">
        <f t="shared" si="16"/>
        <v>1</v>
      </c>
      <c r="BK24" s="13">
        <v>1</v>
      </c>
      <c r="BL24" s="13">
        <f t="shared" si="17"/>
        <v>15</v>
      </c>
      <c r="BM24" s="14" t="str">
        <f t="shared" si="18"/>
        <v>Atk</v>
      </c>
    </row>
    <row r="25" spans="1:65" ht="20.100000000000001" customHeight="1" x14ac:dyDescent="0.2">
      <c r="A25" s="13"/>
      <c r="B25" s="13">
        <v>7</v>
      </c>
      <c r="C25" s="13">
        <v>1</v>
      </c>
      <c r="D25" s="13">
        <v>10</v>
      </c>
      <c r="E25" s="13">
        <v>25</v>
      </c>
      <c r="F25" s="13">
        <f t="shared" si="30"/>
        <v>0.6</v>
      </c>
      <c r="G25" s="13">
        <v>100</v>
      </c>
      <c r="H25" s="13" t="s">
        <v>1177</v>
      </c>
      <c r="I25" s="13" t="s">
        <v>1186</v>
      </c>
      <c r="S25" s="13">
        <v>2</v>
      </c>
      <c r="T25" s="13">
        <v>9</v>
      </c>
      <c r="U25" s="13">
        <f t="shared" si="2"/>
        <v>115</v>
      </c>
      <c r="V25" s="13">
        <f t="shared" si="23"/>
        <v>130</v>
      </c>
      <c r="W25" s="13">
        <f t="shared" si="4"/>
        <v>15</v>
      </c>
      <c r="X25" s="13">
        <f t="shared" si="29"/>
        <v>2330</v>
      </c>
      <c r="Y25" s="13">
        <f t="shared" si="24"/>
        <v>1120</v>
      </c>
      <c r="Z25" s="13">
        <f t="shared" si="25"/>
        <v>20720</v>
      </c>
      <c r="AA25" s="13">
        <f>INDEX(属性偏向!S$4:S$135,(INDEX(属性投放!N$6:N$9,属性投放!$S25)-1)*11+$T25)</f>
        <v>38</v>
      </c>
      <c r="AB25" s="13">
        <f>INDEX(属性偏向!T$4:T$135,(INDEX(属性投放!O$6:O$9,属性投放!$S25)-1)*11+$T25)</f>
        <v>19</v>
      </c>
      <c r="AC25" s="13">
        <f>INDEX(属性偏向!U$4:U$135,(INDEX(属性投放!P$6:P$9,属性投放!$S25)-1)*11+$T25)</f>
        <v>380</v>
      </c>
      <c r="AD25" s="13">
        <f t="shared" si="6"/>
        <v>570</v>
      </c>
      <c r="AE25" s="13">
        <f t="shared" si="7"/>
        <v>285</v>
      </c>
      <c r="AF25" s="13">
        <f t="shared" si="8"/>
        <v>5700</v>
      </c>
      <c r="AG25" s="13">
        <f t="shared" si="26"/>
        <v>2900</v>
      </c>
      <c r="AH25" s="13">
        <f t="shared" si="27"/>
        <v>1405</v>
      </c>
      <c r="AI25" s="13">
        <f t="shared" si="28"/>
        <v>26420</v>
      </c>
      <c r="AL25" s="13">
        <v>4</v>
      </c>
      <c r="AM25" s="13">
        <v>5</v>
      </c>
      <c r="AN25" s="14">
        <f>AN$21+属性偏向!Y8</f>
        <v>12</v>
      </c>
      <c r="AO25" s="14">
        <f>AO$21+属性偏向!Z8</f>
        <v>10</v>
      </c>
      <c r="AP25" s="14">
        <f>AP$21+属性偏向!AA8</f>
        <v>11</v>
      </c>
      <c r="AW25" s="13">
        <v>20</v>
      </c>
      <c r="AX25" s="13">
        <f t="shared" si="12"/>
        <v>1</v>
      </c>
      <c r="AY25" s="13">
        <f t="shared" si="13"/>
        <v>2</v>
      </c>
      <c r="AZ25" s="13">
        <f t="shared" si="14"/>
        <v>9</v>
      </c>
      <c r="BA25" s="14">
        <f>INDEX(属性偏向!S$4:S$135,INDEX(属性投放!AN$6:AN$25,((属性投放!$AX25-1)*5+属性投放!$AY25)-1)*11+属性投放!$AZ25)</f>
        <v>36</v>
      </c>
      <c r="BB25" s="14">
        <f>INDEX(属性偏向!T$4:T$135,INDEX(属性投放!AO$6:AO$25,((属性投放!$AX25-1)*5+属性投放!$AY25)-1)*11+属性投放!$AZ25)</f>
        <v>18</v>
      </c>
      <c r="BC25" s="14">
        <f>INDEX(属性偏向!U$4:U$135,INDEX(属性投放!AP$6:AP$25,((属性投放!$AX25-1)*5+属性投放!$AY25)-1)*11+属性投放!$AZ25)</f>
        <v>360</v>
      </c>
      <c r="BD25" s="17">
        <f>INDEX(属性投放!AN$6:AN$25,((属性投放!$AX25-1)*5+属性投放!$AY25)-1)/4*1%</f>
        <v>7.4999999999999997E-3</v>
      </c>
      <c r="BE25" s="17">
        <f>INDEX(属性投放!AO$6:AO$25,((属性投放!$AX25-1)*5+属性投放!$AY25)-1)/4*1%</f>
        <v>7.4999999999999997E-3</v>
      </c>
      <c r="BF25" s="17">
        <f>INDEX(属性投放!AP$6:AP$25,((属性投放!$AX25-1)*5+属性投放!$AY25)-1)/4*1%</f>
        <v>7.4999999999999997E-3</v>
      </c>
      <c r="BH25" s="13">
        <v>20</v>
      </c>
      <c r="BI25" s="14">
        <f t="shared" si="15"/>
        <v>3</v>
      </c>
      <c r="BJ25" s="14">
        <f t="shared" si="16"/>
        <v>2</v>
      </c>
      <c r="BK25" s="13">
        <v>2</v>
      </c>
      <c r="BL25" s="13">
        <f t="shared" si="17"/>
        <v>15</v>
      </c>
      <c r="BM25" s="14" t="str">
        <f t="shared" si="18"/>
        <v>Def</v>
      </c>
    </row>
    <row r="26" spans="1:65" ht="20.100000000000001" customHeight="1" x14ac:dyDescent="0.2">
      <c r="A26" s="13"/>
      <c r="B26" s="13">
        <v>8</v>
      </c>
      <c r="C26" s="13">
        <v>1</v>
      </c>
      <c r="D26" s="13">
        <v>10</v>
      </c>
      <c r="E26" s="13">
        <v>25</v>
      </c>
      <c r="F26" s="13">
        <f t="shared" si="30"/>
        <v>0.6</v>
      </c>
      <c r="G26" s="13">
        <v>115</v>
      </c>
      <c r="H26" s="13" t="s">
        <v>1178</v>
      </c>
      <c r="I26" s="13" t="s">
        <v>1187</v>
      </c>
      <c r="S26" s="13">
        <v>2</v>
      </c>
      <c r="T26" s="13">
        <v>10</v>
      </c>
      <c r="U26" s="13">
        <f t="shared" si="2"/>
        <v>130</v>
      </c>
      <c r="V26" s="13">
        <f t="shared" si="23"/>
        <v>140</v>
      </c>
      <c r="W26" s="13">
        <f t="shared" si="4"/>
        <v>10</v>
      </c>
      <c r="X26" s="13">
        <f t="shared" si="29"/>
        <v>2900</v>
      </c>
      <c r="Y26" s="13">
        <f t="shared" si="24"/>
        <v>1405</v>
      </c>
      <c r="Z26" s="13">
        <f t="shared" si="25"/>
        <v>26420</v>
      </c>
      <c r="AA26" s="13">
        <f>INDEX(属性偏向!S$4:S$135,(INDEX(属性投放!N$6:N$9,属性投放!$S26)-1)*11+$T26)</f>
        <v>46</v>
      </c>
      <c r="AB26" s="13">
        <f>INDEX(属性偏向!T$4:T$135,(INDEX(属性投放!O$6:O$9,属性投放!$S26)-1)*11+$T26)</f>
        <v>23</v>
      </c>
      <c r="AC26" s="13">
        <f>INDEX(属性偏向!U$4:U$135,(INDEX(属性投放!P$6:P$9,属性投放!$S26)-1)*11+$T26)</f>
        <v>460</v>
      </c>
      <c r="AD26" s="13">
        <f t="shared" si="6"/>
        <v>460</v>
      </c>
      <c r="AE26" s="13">
        <f t="shared" si="7"/>
        <v>230</v>
      </c>
      <c r="AF26" s="13">
        <f t="shared" si="8"/>
        <v>4600</v>
      </c>
      <c r="AG26" s="13">
        <f t="shared" si="26"/>
        <v>3360</v>
      </c>
      <c r="AH26" s="13">
        <f t="shared" si="27"/>
        <v>1635</v>
      </c>
      <c r="AI26" s="13">
        <f t="shared" si="28"/>
        <v>31020</v>
      </c>
      <c r="AW26" s="13">
        <v>21</v>
      </c>
      <c r="AX26" s="13">
        <f t="shared" si="12"/>
        <v>1</v>
      </c>
      <c r="AY26" s="13">
        <f t="shared" si="13"/>
        <v>2</v>
      </c>
      <c r="AZ26" s="13">
        <f t="shared" si="14"/>
        <v>10</v>
      </c>
      <c r="BA26" s="14">
        <f>INDEX(属性偏向!S$4:S$135,INDEX(属性投放!AN$6:AN$25,((属性投放!$AX26-1)*5+属性投放!$AY26)-1)*11+属性投放!$AZ26)</f>
        <v>44</v>
      </c>
      <c r="BB26" s="14">
        <f>INDEX(属性偏向!T$4:T$135,INDEX(属性投放!AO$6:AO$25,((属性投放!$AX26-1)*5+属性投放!$AY26)-1)*11+属性投放!$AZ26)</f>
        <v>22</v>
      </c>
      <c r="BC26" s="14">
        <f>INDEX(属性偏向!U$4:U$135,INDEX(属性投放!AP$6:AP$25,((属性投放!$AX26-1)*5+属性投放!$AY26)-1)*11+属性投放!$AZ26)</f>
        <v>440</v>
      </c>
      <c r="BD26" s="17">
        <f>INDEX(属性投放!AN$6:AN$25,((属性投放!$AX26-1)*5+属性投放!$AY26)-1)/4*1%</f>
        <v>7.4999999999999997E-3</v>
      </c>
      <c r="BE26" s="17">
        <f>INDEX(属性投放!AO$6:AO$25,((属性投放!$AX26-1)*5+属性投放!$AY26)-1)/4*1%</f>
        <v>7.4999999999999997E-3</v>
      </c>
      <c r="BF26" s="17">
        <f>INDEX(属性投放!AP$6:AP$25,((属性投放!$AX26-1)*5+属性投放!$AY26)-1)/4*1%</f>
        <v>7.4999999999999997E-3</v>
      </c>
      <c r="BH26" s="13">
        <v>21</v>
      </c>
      <c r="BI26" s="14">
        <f t="shared" si="15"/>
        <v>3</v>
      </c>
      <c r="BJ26" s="14">
        <f t="shared" si="16"/>
        <v>3</v>
      </c>
      <c r="BK26" s="13">
        <v>0</v>
      </c>
      <c r="BL26" s="13">
        <f t="shared" si="17"/>
        <v>10</v>
      </c>
      <c r="BM26" s="14" t="str">
        <f t="shared" si="18"/>
        <v/>
      </c>
    </row>
    <row r="27" spans="1:65" ht="20.100000000000001" customHeight="1" x14ac:dyDescent="0.2">
      <c r="A27" s="13"/>
      <c r="B27" s="13">
        <v>9</v>
      </c>
      <c r="C27" s="13">
        <v>1</v>
      </c>
      <c r="D27" s="13">
        <v>10</v>
      </c>
      <c r="E27" s="13">
        <v>25</v>
      </c>
      <c r="F27" s="13">
        <f t="shared" si="30"/>
        <v>0.6</v>
      </c>
      <c r="G27" s="13">
        <v>130</v>
      </c>
      <c r="H27" s="13" t="s">
        <v>1179</v>
      </c>
      <c r="I27" s="13" t="s">
        <v>1188</v>
      </c>
      <c r="S27" s="13">
        <v>2</v>
      </c>
      <c r="T27" s="13">
        <v>11</v>
      </c>
      <c r="U27" s="13">
        <f t="shared" si="2"/>
        <v>140</v>
      </c>
      <c r="V27" s="13">
        <f t="shared" si="23"/>
        <v>150</v>
      </c>
      <c r="W27" s="13">
        <f t="shared" si="4"/>
        <v>10</v>
      </c>
      <c r="X27" s="13">
        <f t="shared" si="29"/>
        <v>3360</v>
      </c>
      <c r="Y27" s="13">
        <f t="shared" si="24"/>
        <v>1635</v>
      </c>
      <c r="Z27" s="13">
        <f t="shared" si="25"/>
        <v>31020</v>
      </c>
      <c r="AA27" s="13">
        <f>INDEX(属性偏向!S$4:S$135,(INDEX(属性投放!N$6:N$9,属性投放!$S27)-1)*11+$T27)</f>
        <v>56</v>
      </c>
      <c r="AB27" s="13">
        <f>INDEX(属性偏向!T$4:T$135,(INDEX(属性投放!O$6:O$9,属性投放!$S27)-1)*11+$T27)</f>
        <v>28</v>
      </c>
      <c r="AC27" s="13">
        <f>INDEX(属性偏向!U$4:U$135,(INDEX(属性投放!P$6:P$9,属性投放!$S27)-1)*11+$T27)</f>
        <v>560</v>
      </c>
      <c r="AD27" s="13">
        <f t="shared" si="6"/>
        <v>560</v>
      </c>
      <c r="AE27" s="13">
        <f t="shared" si="7"/>
        <v>280</v>
      </c>
      <c r="AF27" s="13">
        <f t="shared" si="8"/>
        <v>5600</v>
      </c>
      <c r="AG27" s="13">
        <f t="shared" si="26"/>
        <v>3920</v>
      </c>
      <c r="AH27" s="13">
        <f t="shared" si="27"/>
        <v>1915</v>
      </c>
      <c r="AI27" s="13">
        <f t="shared" si="28"/>
        <v>36620</v>
      </c>
      <c r="AW27" s="13">
        <v>22</v>
      </c>
      <c r="AX27" s="13">
        <f t="shared" si="12"/>
        <v>1</v>
      </c>
      <c r="AY27" s="13">
        <f t="shared" si="13"/>
        <v>2</v>
      </c>
      <c r="AZ27" s="13">
        <f t="shared" si="14"/>
        <v>11</v>
      </c>
      <c r="BA27" s="14">
        <f>INDEX(属性偏向!S$4:S$135,INDEX(属性投放!AN$6:AN$25,((属性投放!$AX27-1)*5+属性投放!$AY27)-1)*11+属性投放!$AZ27)</f>
        <v>54</v>
      </c>
      <c r="BB27" s="14">
        <f>INDEX(属性偏向!T$4:T$135,INDEX(属性投放!AO$6:AO$25,((属性投放!$AX27-1)*5+属性投放!$AY27)-1)*11+属性投放!$AZ27)</f>
        <v>27</v>
      </c>
      <c r="BC27" s="14">
        <f>INDEX(属性偏向!U$4:U$135,INDEX(属性投放!AP$6:AP$25,((属性投放!$AX27-1)*5+属性投放!$AY27)-1)*11+属性投放!$AZ27)</f>
        <v>540</v>
      </c>
      <c r="BD27" s="17">
        <f>INDEX(属性投放!AN$6:AN$25,((属性投放!$AX27-1)*5+属性投放!$AY27)-1)/4*1%</f>
        <v>7.4999999999999997E-3</v>
      </c>
      <c r="BE27" s="17">
        <f>INDEX(属性投放!AO$6:AO$25,((属性投放!$AX27-1)*5+属性投放!$AY27)-1)/4*1%</f>
        <v>7.4999999999999997E-3</v>
      </c>
      <c r="BF27" s="17">
        <f>INDEX(属性投放!AP$6:AP$25,((属性投放!$AX27-1)*5+属性投放!$AY27)-1)/4*1%</f>
        <v>7.4999999999999997E-3</v>
      </c>
      <c r="BH27" s="13">
        <v>22</v>
      </c>
      <c r="BI27" s="14">
        <f t="shared" si="15"/>
        <v>3</v>
      </c>
      <c r="BJ27" s="14">
        <f t="shared" si="16"/>
        <v>4</v>
      </c>
      <c r="BK27" s="13">
        <v>3</v>
      </c>
      <c r="BL27" s="13">
        <f t="shared" si="17"/>
        <v>10</v>
      </c>
      <c r="BM27" s="14" t="str">
        <f t="shared" si="18"/>
        <v>HP</v>
      </c>
    </row>
    <row r="28" spans="1:65" ht="20.100000000000001" customHeight="1" x14ac:dyDescent="0.2">
      <c r="A28" s="13"/>
      <c r="B28" s="13">
        <v>10</v>
      </c>
      <c r="C28" s="13">
        <v>1</v>
      </c>
      <c r="D28" s="13">
        <v>10</v>
      </c>
      <c r="E28" s="13">
        <v>26</v>
      </c>
      <c r="F28" s="13">
        <f t="shared" si="30"/>
        <v>0.6</v>
      </c>
      <c r="G28" s="13">
        <v>140</v>
      </c>
      <c r="H28" s="13" t="s">
        <v>1222</v>
      </c>
      <c r="I28" s="13" t="s">
        <v>1189</v>
      </c>
      <c r="S28" s="13">
        <v>3</v>
      </c>
      <c r="T28" s="13">
        <v>1</v>
      </c>
      <c r="U28" s="13">
        <f>INDEX($G$18:$G$29,T28)</f>
        <v>1</v>
      </c>
      <c r="V28" s="13">
        <f>INDEX($G$18:$G$29,T28+1)</f>
        <v>15</v>
      </c>
      <c r="W28" s="13">
        <f t="shared" si="4"/>
        <v>14</v>
      </c>
      <c r="X28" s="13">
        <f>INDEX(属性偏向!I$4:I$15,INDEX(属性投放!N$6:N$9,属性投放!$S28))</f>
        <v>200</v>
      </c>
      <c r="Y28" s="13">
        <f>INDEX(属性偏向!J$4:J$15,INDEX(属性投放!O$6:O$9,属性投放!$S28))</f>
        <v>50</v>
      </c>
      <c r="Z28" s="13">
        <f>INDEX(属性偏向!K$4:K$15,INDEX(属性投放!P$6:P$9,属性投放!$S28))</f>
        <v>800</v>
      </c>
      <c r="AA28" s="13">
        <f>INDEX(属性偏向!S$4:S$135,(INDEX(属性投放!N$6:N$9,属性投放!$S28)-1)*11+$T28)</f>
        <v>14</v>
      </c>
      <c r="AB28" s="13">
        <f>INDEX(属性偏向!T$4:T$135,(INDEX(属性投放!O$6:O$9,属性投放!$S28)-1)*11+$T28)</f>
        <v>7</v>
      </c>
      <c r="AC28" s="13">
        <f>INDEX(属性偏向!U$4:U$135,(INDEX(属性投放!P$6:P$9,属性投放!$S28)-1)*11+$T28)</f>
        <v>84</v>
      </c>
      <c r="AD28" s="13">
        <f t="shared" si="6"/>
        <v>196</v>
      </c>
      <c r="AE28" s="13">
        <f t="shared" si="7"/>
        <v>98</v>
      </c>
      <c r="AF28" s="13">
        <f t="shared" si="8"/>
        <v>1176</v>
      </c>
      <c r="AG28" s="13">
        <f>X28+AD28</f>
        <v>396</v>
      </c>
      <c r="AH28" s="13">
        <f t="shared" si="27"/>
        <v>148</v>
      </c>
      <c r="AI28" s="13">
        <f t="shared" si="28"/>
        <v>1976</v>
      </c>
      <c r="AW28" s="13">
        <v>23</v>
      </c>
      <c r="AX28" s="13">
        <f t="shared" si="12"/>
        <v>1</v>
      </c>
      <c r="AY28" s="13">
        <f t="shared" si="13"/>
        <v>3</v>
      </c>
      <c r="AZ28" s="13">
        <f t="shared" si="14"/>
        <v>1</v>
      </c>
      <c r="BA28" s="14">
        <f>INDEX(属性偏向!S$4:S$135,INDEX(属性投放!AN$6:AN$25,((属性投放!$AX28-1)*5+属性投放!$AY28)-1)*11+属性投放!$AZ28)</f>
        <v>10</v>
      </c>
      <c r="BB28" s="14">
        <f>INDEX(属性偏向!T$4:T$135,INDEX(属性投放!AO$6:AO$25,((属性投放!$AX28-1)*5+属性投放!$AY28)-1)*11+属性投放!$AZ28)</f>
        <v>5</v>
      </c>
      <c r="BC28" s="14">
        <f>INDEX(属性偏向!U$4:U$135,INDEX(属性投放!AP$6:AP$25,((属性投放!$AX28-1)*5+属性投放!$AY28)-1)*11+属性投放!$AZ28)</f>
        <v>60</v>
      </c>
      <c r="BD28" s="17">
        <f>INDEX(属性投放!AN$6:AN$25,((属性投放!$AX28-1)*5+属性投放!$AY28)-1)/4*1%</f>
        <v>0.01</v>
      </c>
      <c r="BE28" s="17">
        <f>INDEX(属性投放!AO$6:AO$25,((属性投放!$AX28-1)*5+属性投放!$AY28)-1)/4*1%</f>
        <v>0.01</v>
      </c>
      <c r="BF28" s="17">
        <f>INDEX(属性投放!AP$6:AP$25,((属性投放!$AX28-1)*5+属性投放!$AY28)-1)/4*1%</f>
        <v>0.01</v>
      </c>
      <c r="BH28" s="13">
        <v>23</v>
      </c>
      <c r="BI28" s="14">
        <f t="shared" si="15"/>
        <v>3</v>
      </c>
      <c r="BJ28" s="14">
        <f t="shared" si="16"/>
        <v>5</v>
      </c>
      <c r="BK28" s="13">
        <v>6</v>
      </c>
      <c r="BL28" s="13">
        <f t="shared" si="17"/>
        <v>14</v>
      </c>
      <c r="BM28" s="14" t="str">
        <f t="shared" si="18"/>
        <v>HPRate</v>
      </c>
    </row>
    <row r="29" spans="1:65" ht="20.100000000000001" customHeight="1" x14ac:dyDescent="0.2">
      <c r="A29" s="13"/>
      <c r="B29" s="13">
        <v>11</v>
      </c>
      <c r="C29" s="13">
        <v>1</v>
      </c>
      <c r="D29" s="13">
        <v>10</v>
      </c>
      <c r="E29" s="13">
        <v>27</v>
      </c>
      <c r="F29" s="13">
        <f t="shared" si="30"/>
        <v>0.6</v>
      </c>
      <c r="G29" s="13">
        <v>150</v>
      </c>
      <c r="H29" s="13" t="s">
        <v>1224</v>
      </c>
      <c r="I29" s="13" t="s">
        <v>1190</v>
      </c>
      <c r="S29" s="13">
        <v>3</v>
      </c>
      <c r="T29" s="13">
        <v>2</v>
      </c>
      <c r="U29" s="13">
        <f t="shared" si="2"/>
        <v>15</v>
      </c>
      <c r="V29" s="13">
        <f t="shared" ref="V29:V38" si="31">INDEX($G$18:$G$29,T29+1)</f>
        <v>25</v>
      </c>
      <c r="W29" s="13">
        <f t="shared" si="4"/>
        <v>10</v>
      </c>
      <c r="X29" s="13">
        <f>AG28</f>
        <v>396</v>
      </c>
      <c r="Y29" s="13">
        <f t="shared" ref="Y29:Y38" si="32">AH28</f>
        <v>148</v>
      </c>
      <c r="Z29" s="13">
        <f t="shared" ref="Z29:Z38" si="33">AI28</f>
        <v>1976</v>
      </c>
      <c r="AA29" s="13">
        <f>INDEX(属性偏向!S$4:S$135,(INDEX(属性投放!N$6:N$9,属性投放!$S29)-1)*11+$T29)</f>
        <v>16</v>
      </c>
      <c r="AB29" s="13">
        <f>INDEX(属性偏向!T$4:T$135,(INDEX(属性投放!O$6:O$9,属性投放!$S29)-1)*11+$T29)</f>
        <v>8</v>
      </c>
      <c r="AC29" s="13">
        <f>INDEX(属性偏向!U$4:U$135,(INDEX(属性投放!P$6:P$9,属性投放!$S29)-1)*11+$T29)</f>
        <v>112</v>
      </c>
      <c r="AD29" s="13">
        <f t="shared" si="6"/>
        <v>160</v>
      </c>
      <c r="AE29" s="13">
        <f t="shared" si="7"/>
        <v>80</v>
      </c>
      <c r="AF29" s="13">
        <f t="shared" si="8"/>
        <v>1120</v>
      </c>
      <c r="AG29" s="13">
        <f t="shared" ref="AG29:AG38" si="34">X29+AD29</f>
        <v>556</v>
      </c>
      <c r="AH29" s="13">
        <f t="shared" ref="AH29:AH39" si="35">Y29+AE29</f>
        <v>228</v>
      </c>
      <c r="AI29" s="13">
        <f t="shared" ref="AI29:AI39" si="36">Z29+AF29</f>
        <v>3096</v>
      </c>
      <c r="AW29" s="13">
        <v>24</v>
      </c>
      <c r="AX29" s="13">
        <f t="shared" si="12"/>
        <v>1</v>
      </c>
      <c r="AY29" s="13">
        <f t="shared" si="13"/>
        <v>3</v>
      </c>
      <c r="AZ29" s="13">
        <f t="shared" si="14"/>
        <v>2</v>
      </c>
      <c r="BA29" s="14">
        <f>INDEX(属性偏向!S$4:S$135,INDEX(属性投放!AN$6:AN$25,((属性投放!$AX29-1)*5+属性投放!$AY29)-1)*11+属性投放!$AZ29)</f>
        <v>12</v>
      </c>
      <c r="BB29" s="14">
        <f>INDEX(属性偏向!T$4:T$135,INDEX(属性投放!AO$6:AO$25,((属性投放!$AX29-1)*5+属性投放!$AY29)-1)*11+属性投放!$AZ29)</f>
        <v>6</v>
      </c>
      <c r="BC29" s="14">
        <f>INDEX(属性偏向!U$4:U$135,INDEX(属性投放!AP$6:AP$25,((属性投放!$AX29-1)*5+属性投放!$AY29)-1)*11+属性投放!$AZ29)</f>
        <v>84</v>
      </c>
      <c r="BD29" s="17">
        <f>INDEX(属性投放!AN$6:AN$25,((属性投放!$AX29-1)*5+属性投放!$AY29)-1)/4*1%</f>
        <v>0.01</v>
      </c>
      <c r="BE29" s="17">
        <f>INDEX(属性投放!AO$6:AO$25,((属性投放!$AX29-1)*5+属性投放!$AY29)-1)/4*1%</f>
        <v>0.01</v>
      </c>
      <c r="BF29" s="17">
        <f>INDEX(属性投放!AP$6:AP$25,((属性投放!$AX29-1)*5+属性投放!$AY29)-1)/4*1%</f>
        <v>0.01</v>
      </c>
      <c r="BH29" s="13">
        <v>24</v>
      </c>
      <c r="BI29" s="14">
        <f t="shared" si="15"/>
        <v>3</v>
      </c>
      <c r="BJ29" s="14">
        <f t="shared" si="16"/>
        <v>6</v>
      </c>
      <c r="BK29" s="13">
        <v>0</v>
      </c>
      <c r="BL29" s="13">
        <f t="shared" si="17"/>
        <v>10</v>
      </c>
      <c r="BM29" s="14" t="str">
        <f t="shared" si="18"/>
        <v/>
      </c>
    </row>
    <row r="30" spans="1:65" ht="20.100000000000001" customHeight="1" x14ac:dyDescent="0.2">
      <c r="A30" s="32"/>
      <c r="B30" s="32"/>
      <c r="C30" s="32"/>
      <c r="D30" s="32"/>
      <c r="E30" s="32"/>
      <c r="F30" s="32"/>
      <c r="G30" s="32"/>
      <c r="H30" s="32"/>
      <c r="S30" s="13">
        <v>3</v>
      </c>
      <c r="T30" s="13">
        <v>3</v>
      </c>
      <c r="U30" s="13">
        <f t="shared" si="2"/>
        <v>25</v>
      </c>
      <c r="V30" s="13">
        <f t="shared" si="31"/>
        <v>40</v>
      </c>
      <c r="W30" s="13">
        <f t="shared" si="4"/>
        <v>15</v>
      </c>
      <c r="X30" s="13">
        <f t="shared" ref="X30:X38" si="37">AG29</f>
        <v>556</v>
      </c>
      <c r="Y30" s="13">
        <f t="shared" si="32"/>
        <v>228</v>
      </c>
      <c r="Z30" s="13">
        <f t="shared" si="33"/>
        <v>3096</v>
      </c>
      <c r="AA30" s="13">
        <f>INDEX(属性偏向!S$4:S$135,(INDEX(属性投放!N$6:N$9,属性投放!$S30)-1)*11+$T30)</f>
        <v>18</v>
      </c>
      <c r="AB30" s="13">
        <f>INDEX(属性偏向!T$4:T$135,(INDEX(属性投放!O$6:O$9,属性投放!$S30)-1)*11+$T30)</f>
        <v>9</v>
      </c>
      <c r="AC30" s="13">
        <f>INDEX(属性偏向!U$4:U$135,(INDEX(属性投放!P$6:P$9,属性投放!$S30)-1)*11+$T30)</f>
        <v>144</v>
      </c>
      <c r="AD30" s="13">
        <f t="shared" si="6"/>
        <v>270</v>
      </c>
      <c r="AE30" s="13">
        <f t="shared" si="7"/>
        <v>135</v>
      </c>
      <c r="AF30" s="13">
        <f t="shared" si="8"/>
        <v>2160</v>
      </c>
      <c r="AG30" s="13">
        <f t="shared" si="34"/>
        <v>826</v>
      </c>
      <c r="AH30" s="13">
        <f t="shared" si="35"/>
        <v>363</v>
      </c>
      <c r="AI30" s="13">
        <f t="shared" si="36"/>
        <v>5256</v>
      </c>
      <c r="AW30" s="13">
        <v>25</v>
      </c>
      <c r="AX30" s="13">
        <f t="shared" si="12"/>
        <v>1</v>
      </c>
      <c r="AY30" s="13">
        <f t="shared" si="13"/>
        <v>3</v>
      </c>
      <c r="AZ30" s="13">
        <f t="shared" si="14"/>
        <v>3</v>
      </c>
      <c r="BA30" s="14">
        <f>INDEX(属性偏向!S$4:S$135,INDEX(属性投放!AN$6:AN$25,((属性投放!$AX30-1)*5+属性投放!$AY30)-1)*11+属性投放!$AZ30)</f>
        <v>14</v>
      </c>
      <c r="BB30" s="14">
        <f>INDEX(属性偏向!T$4:T$135,INDEX(属性投放!AO$6:AO$25,((属性投放!$AX30-1)*5+属性投放!$AY30)-1)*11+属性投放!$AZ30)</f>
        <v>7</v>
      </c>
      <c r="BC30" s="14">
        <f>INDEX(属性偏向!U$4:U$135,INDEX(属性投放!AP$6:AP$25,((属性投放!$AX30-1)*5+属性投放!$AY30)-1)*11+属性投放!$AZ30)</f>
        <v>112</v>
      </c>
      <c r="BD30" s="17">
        <f>INDEX(属性投放!AN$6:AN$25,((属性投放!$AX30-1)*5+属性投放!$AY30)-1)/4*1%</f>
        <v>0.01</v>
      </c>
      <c r="BE30" s="17">
        <f>INDEX(属性投放!AO$6:AO$25,((属性投放!$AX30-1)*5+属性投放!$AY30)-1)/4*1%</f>
        <v>0.01</v>
      </c>
      <c r="BF30" s="17">
        <f>INDEX(属性投放!AP$6:AP$25,((属性投放!$AX30-1)*5+属性投放!$AY30)-1)/4*1%</f>
        <v>0.01</v>
      </c>
      <c r="BH30" s="13">
        <v>25</v>
      </c>
      <c r="BI30" s="14">
        <f t="shared" si="15"/>
        <v>3</v>
      </c>
      <c r="BJ30" s="14">
        <f t="shared" si="16"/>
        <v>7</v>
      </c>
      <c r="BK30" s="13">
        <v>4</v>
      </c>
      <c r="BL30" s="13">
        <f t="shared" si="17"/>
        <v>15</v>
      </c>
      <c r="BM30" s="14" t="str">
        <f t="shared" si="18"/>
        <v>DmgBonus</v>
      </c>
    </row>
    <row r="31" spans="1:65" ht="20.100000000000001" customHeight="1" x14ac:dyDescent="0.2">
      <c r="A31" s="32"/>
      <c r="B31" s="32"/>
      <c r="C31" s="32"/>
      <c r="D31" s="32"/>
      <c r="E31" s="32"/>
      <c r="F31" s="32"/>
      <c r="G31" s="32"/>
      <c r="H31" s="32"/>
      <c r="S31" s="13">
        <v>3</v>
      </c>
      <c r="T31" s="13">
        <v>4</v>
      </c>
      <c r="U31" s="13">
        <f t="shared" si="2"/>
        <v>40</v>
      </c>
      <c r="V31" s="13">
        <f t="shared" si="31"/>
        <v>55</v>
      </c>
      <c r="W31" s="13">
        <f t="shared" si="4"/>
        <v>15</v>
      </c>
      <c r="X31" s="13">
        <f t="shared" si="37"/>
        <v>826</v>
      </c>
      <c r="Y31" s="13">
        <f t="shared" si="32"/>
        <v>363</v>
      </c>
      <c r="Z31" s="13">
        <f t="shared" si="33"/>
        <v>5256</v>
      </c>
      <c r="AA31" s="13">
        <f>INDEX(属性偏向!S$4:S$135,(INDEX(属性投放!N$6:N$9,属性投放!$S31)-1)*11+$T31)</f>
        <v>20</v>
      </c>
      <c r="AB31" s="13">
        <f>INDEX(属性偏向!T$4:T$135,(INDEX(属性投放!O$6:O$9,属性投放!$S31)-1)*11+$T31)</f>
        <v>10</v>
      </c>
      <c r="AC31" s="13">
        <f>INDEX(属性偏向!U$4:U$135,(INDEX(属性投放!P$6:P$9,属性投放!$S31)-1)*11+$T31)</f>
        <v>180</v>
      </c>
      <c r="AD31" s="13">
        <f t="shared" si="6"/>
        <v>300</v>
      </c>
      <c r="AE31" s="13">
        <f t="shared" si="7"/>
        <v>150</v>
      </c>
      <c r="AF31" s="13">
        <f t="shared" si="8"/>
        <v>2700</v>
      </c>
      <c r="AG31" s="13">
        <f t="shared" si="34"/>
        <v>1126</v>
      </c>
      <c r="AH31" s="13">
        <f t="shared" si="35"/>
        <v>513</v>
      </c>
      <c r="AI31" s="13">
        <f t="shared" si="36"/>
        <v>7956</v>
      </c>
      <c r="AW31" s="13">
        <v>26</v>
      </c>
      <c r="AX31" s="13">
        <f t="shared" si="12"/>
        <v>1</v>
      </c>
      <c r="AY31" s="13">
        <f t="shared" si="13"/>
        <v>3</v>
      </c>
      <c r="AZ31" s="13">
        <f t="shared" si="14"/>
        <v>4</v>
      </c>
      <c r="BA31" s="14">
        <f>INDEX(属性偏向!S$4:S$135,INDEX(属性投放!AN$6:AN$25,((属性投放!$AX31-1)*5+属性投放!$AY31)-1)*11+属性投放!$AZ31)</f>
        <v>16</v>
      </c>
      <c r="BB31" s="14">
        <f>INDEX(属性偏向!T$4:T$135,INDEX(属性投放!AO$6:AO$25,((属性投放!$AX31-1)*5+属性投放!$AY31)-1)*11+属性投放!$AZ31)</f>
        <v>8</v>
      </c>
      <c r="BC31" s="14">
        <f>INDEX(属性偏向!U$4:U$135,INDEX(属性投放!AP$6:AP$25,((属性投放!$AX31-1)*5+属性投放!$AY31)-1)*11+属性投放!$AZ31)</f>
        <v>144</v>
      </c>
      <c r="BD31" s="17">
        <f>INDEX(属性投放!AN$6:AN$25,((属性投放!$AX31-1)*5+属性投放!$AY31)-1)/4*1%</f>
        <v>0.01</v>
      </c>
      <c r="BE31" s="17">
        <f>INDEX(属性投放!AO$6:AO$25,((属性投放!$AX31-1)*5+属性投放!$AY31)-1)/4*1%</f>
        <v>0.01</v>
      </c>
      <c r="BF31" s="17">
        <f>INDEX(属性投放!AP$6:AP$25,((属性投放!$AX31-1)*5+属性投放!$AY31)-1)/4*1%</f>
        <v>0.01</v>
      </c>
      <c r="BH31" s="13">
        <v>26</v>
      </c>
      <c r="BI31" s="14">
        <f t="shared" si="15"/>
        <v>3</v>
      </c>
      <c r="BJ31" s="14">
        <f t="shared" si="16"/>
        <v>8</v>
      </c>
      <c r="BK31" s="13">
        <v>5</v>
      </c>
      <c r="BL31" s="13">
        <f t="shared" si="17"/>
        <v>15</v>
      </c>
      <c r="BM31" s="14" t="str">
        <f t="shared" si="18"/>
        <v>DmgResist</v>
      </c>
    </row>
    <row r="32" spans="1:65" ht="20.100000000000001" customHeight="1" x14ac:dyDescent="0.2">
      <c r="A32" s="32"/>
      <c r="B32" s="32"/>
      <c r="C32" s="32"/>
      <c r="D32" s="32"/>
      <c r="E32" s="32"/>
      <c r="F32" s="32"/>
      <c r="G32" s="32"/>
      <c r="H32" s="32"/>
      <c r="S32" s="13">
        <v>3</v>
      </c>
      <c r="T32" s="13">
        <v>5</v>
      </c>
      <c r="U32" s="13">
        <f t="shared" si="2"/>
        <v>55</v>
      </c>
      <c r="V32" s="13">
        <f t="shared" si="31"/>
        <v>70</v>
      </c>
      <c r="W32" s="13">
        <f t="shared" si="4"/>
        <v>15</v>
      </c>
      <c r="X32" s="13">
        <f t="shared" si="37"/>
        <v>1126</v>
      </c>
      <c r="Y32" s="13">
        <f t="shared" si="32"/>
        <v>513</v>
      </c>
      <c r="Z32" s="13">
        <f t="shared" si="33"/>
        <v>7956</v>
      </c>
      <c r="AA32" s="13">
        <f>INDEX(属性偏向!S$4:S$135,(INDEX(属性投放!N$6:N$9,属性投放!$S32)-1)*11+$T32)</f>
        <v>22</v>
      </c>
      <c r="AB32" s="13">
        <f>INDEX(属性偏向!T$4:T$135,(INDEX(属性投放!O$6:O$9,属性投放!$S32)-1)*11+$T32)</f>
        <v>11</v>
      </c>
      <c r="AC32" s="13">
        <f>INDEX(属性偏向!U$4:U$135,(INDEX(属性投放!P$6:P$9,属性投放!$S32)-1)*11+$T32)</f>
        <v>220</v>
      </c>
      <c r="AD32" s="13">
        <f t="shared" si="6"/>
        <v>330</v>
      </c>
      <c r="AE32" s="13">
        <f t="shared" si="7"/>
        <v>165</v>
      </c>
      <c r="AF32" s="13">
        <f t="shared" si="8"/>
        <v>3300</v>
      </c>
      <c r="AG32" s="13">
        <f t="shared" si="34"/>
        <v>1456</v>
      </c>
      <c r="AH32" s="13">
        <f t="shared" si="35"/>
        <v>678</v>
      </c>
      <c r="AI32" s="13">
        <f t="shared" si="36"/>
        <v>11256</v>
      </c>
      <c r="AW32" s="13">
        <v>27</v>
      </c>
      <c r="AX32" s="13">
        <f t="shared" si="12"/>
        <v>1</v>
      </c>
      <c r="AY32" s="13">
        <f t="shared" si="13"/>
        <v>3</v>
      </c>
      <c r="AZ32" s="13">
        <f t="shared" si="14"/>
        <v>5</v>
      </c>
      <c r="BA32" s="14">
        <f>INDEX(属性偏向!S$4:S$135,INDEX(属性投放!AN$6:AN$25,((属性投放!$AX32-1)*5+属性投放!$AY32)-1)*11+属性投放!$AZ32)</f>
        <v>18</v>
      </c>
      <c r="BB32" s="14">
        <f>INDEX(属性偏向!T$4:T$135,INDEX(属性投放!AO$6:AO$25,((属性投放!$AX32-1)*5+属性投放!$AY32)-1)*11+属性投放!$AZ32)</f>
        <v>9</v>
      </c>
      <c r="BC32" s="14">
        <f>INDEX(属性偏向!U$4:U$135,INDEX(属性投放!AP$6:AP$25,((属性投放!$AX32-1)*5+属性投放!$AY32)-1)*11+属性投放!$AZ32)</f>
        <v>180</v>
      </c>
      <c r="BD32" s="17">
        <f>INDEX(属性投放!AN$6:AN$25,((属性投放!$AX32-1)*5+属性投放!$AY32)-1)/4*1%</f>
        <v>0.01</v>
      </c>
      <c r="BE32" s="17">
        <f>INDEX(属性投放!AO$6:AO$25,((属性投放!$AX32-1)*5+属性投放!$AY32)-1)/4*1%</f>
        <v>0.01</v>
      </c>
      <c r="BF32" s="17">
        <f>INDEX(属性投放!AP$6:AP$25,((属性投放!$AX32-1)*5+属性投放!$AY32)-1)/4*1%</f>
        <v>0.01</v>
      </c>
      <c r="BH32" s="13">
        <v>27</v>
      </c>
      <c r="BI32" s="14">
        <f t="shared" si="15"/>
        <v>3</v>
      </c>
      <c r="BJ32" s="14">
        <f t="shared" si="16"/>
        <v>9</v>
      </c>
      <c r="BK32" s="13">
        <v>0</v>
      </c>
      <c r="BL32" s="13">
        <f t="shared" si="17"/>
        <v>15</v>
      </c>
      <c r="BM32" s="14" t="str">
        <f t="shared" si="18"/>
        <v/>
      </c>
    </row>
    <row r="33" spans="1:65" ht="20.100000000000001" customHeight="1" x14ac:dyDescent="0.2">
      <c r="A33" s="32"/>
      <c r="B33" s="32"/>
      <c r="C33" s="32"/>
      <c r="D33" s="32"/>
      <c r="E33" s="32"/>
      <c r="F33" s="32"/>
      <c r="G33" s="32"/>
      <c r="H33" s="32"/>
      <c r="S33" s="13">
        <v>3</v>
      </c>
      <c r="T33" s="13">
        <v>6</v>
      </c>
      <c r="U33" s="13">
        <f t="shared" si="2"/>
        <v>70</v>
      </c>
      <c r="V33" s="13">
        <f t="shared" si="31"/>
        <v>85</v>
      </c>
      <c r="W33" s="13">
        <f t="shared" si="4"/>
        <v>15</v>
      </c>
      <c r="X33" s="13">
        <f t="shared" si="37"/>
        <v>1456</v>
      </c>
      <c r="Y33" s="13">
        <f t="shared" si="32"/>
        <v>678</v>
      </c>
      <c r="Z33" s="13">
        <f t="shared" si="33"/>
        <v>11256</v>
      </c>
      <c r="AA33" s="13">
        <f>INDEX(属性偏向!S$4:S$135,(INDEX(属性投放!N$6:N$9,属性投放!$S33)-1)*11+$T33)</f>
        <v>26</v>
      </c>
      <c r="AB33" s="13">
        <f>INDEX(属性偏向!T$4:T$135,(INDEX(属性投放!O$6:O$9,属性投放!$S33)-1)*11+$T33)</f>
        <v>13</v>
      </c>
      <c r="AC33" s="13">
        <f>INDEX(属性偏向!U$4:U$135,(INDEX(属性投放!P$6:P$9,属性投放!$S33)-1)*11+$T33)</f>
        <v>260</v>
      </c>
      <c r="AD33" s="13">
        <f t="shared" si="6"/>
        <v>390</v>
      </c>
      <c r="AE33" s="13">
        <f t="shared" si="7"/>
        <v>195</v>
      </c>
      <c r="AF33" s="13">
        <f t="shared" si="8"/>
        <v>3900</v>
      </c>
      <c r="AG33" s="13">
        <f t="shared" si="34"/>
        <v>1846</v>
      </c>
      <c r="AH33" s="13">
        <f t="shared" si="35"/>
        <v>873</v>
      </c>
      <c r="AI33" s="13">
        <f t="shared" si="36"/>
        <v>15156</v>
      </c>
      <c r="AW33" s="13">
        <v>28</v>
      </c>
      <c r="AX33" s="13">
        <f t="shared" si="12"/>
        <v>1</v>
      </c>
      <c r="AY33" s="13">
        <f t="shared" si="13"/>
        <v>3</v>
      </c>
      <c r="AZ33" s="13">
        <f t="shared" si="14"/>
        <v>6</v>
      </c>
      <c r="BA33" s="14">
        <f>INDEX(属性偏向!S$4:S$135,INDEX(属性投放!AN$6:AN$25,((属性投放!$AX33-1)*5+属性投放!$AY33)-1)*11+属性投放!$AZ33)</f>
        <v>22</v>
      </c>
      <c r="BB33" s="14">
        <f>INDEX(属性偏向!T$4:T$135,INDEX(属性投放!AO$6:AO$25,((属性投放!$AX33-1)*5+属性投放!$AY33)-1)*11+属性投放!$AZ33)</f>
        <v>11</v>
      </c>
      <c r="BC33" s="14">
        <f>INDEX(属性偏向!U$4:U$135,INDEX(属性投放!AP$6:AP$25,((属性投放!$AX33-1)*5+属性投放!$AY33)-1)*11+属性投放!$AZ33)</f>
        <v>220</v>
      </c>
      <c r="BD33" s="17">
        <f>INDEX(属性投放!AN$6:AN$25,((属性投放!$AX33-1)*5+属性投放!$AY33)-1)/4*1%</f>
        <v>0.01</v>
      </c>
      <c r="BE33" s="17">
        <f>INDEX(属性投放!AO$6:AO$25,((属性投放!$AX33-1)*5+属性投放!$AY33)-1)/4*1%</f>
        <v>0.01</v>
      </c>
      <c r="BF33" s="17">
        <f>INDEX(属性投放!AP$6:AP$25,((属性投放!$AX33-1)*5+属性投放!$AY33)-1)/4*1%</f>
        <v>0.01</v>
      </c>
      <c r="BH33" s="13">
        <v>28</v>
      </c>
      <c r="BI33" s="14">
        <f t="shared" si="15"/>
        <v>4</v>
      </c>
      <c r="BJ33" s="14">
        <f t="shared" si="16"/>
        <v>1</v>
      </c>
      <c r="BK33" s="13">
        <v>1</v>
      </c>
      <c r="BL33" s="13">
        <f t="shared" si="17"/>
        <v>15</v>
      </c>
      <c r="BM33" s="14" t="str">
        <f t="shared" si="18"/>
        <v>Atk</v>
      </c>
    </row>
    <row r="34" spans="1:65" ht="20.100000000000001" customHeight="1" x14ac:dyDescent="0.2">
      <c r="A34" s="32"/>
      <c r="B34" s="32"/>
      <c r="C34" s="32"/>
      <c r="D34" s="32"/>
      <c r="E34" s="32"/>
      <c r="F34" s="32"/>
      <c r="G34" s="32"/>
      <c r="H34" s="32"/>
      <c r="S34" s="13">
        <v>3</v>
      </c>
      <c r="T34" s="13">
        <v>7</v>
      </c>
      <c r="U34" s="13">
        <f t="shared" si="2"/>
        <v>85</v>
      </c>
      <c r="V34" s="13">
        <f t="shared" si="31"/>
        <v>100</v>
      </c>
      <c r="W34" s="13">
        <f t="shared" si="4"/>
        <v>15</v>
      </c>
      <c r="X34" s="13">
        <f t="shared" si="37"/>
        <v>1846</v>
      </c>
      <c r="Y34" s="13">
        <f t="shared" si="32"/>
        <v>873</v>
      </c>
      <c r="Z34" s="13">
        <f t="shared" si="33"/>
        <v>15156</v>
      </c>
      <c r="AA34" s="13">
        <f>INDEX(属性偏向!S$4:S$135,(INDEX(属性投放!N$6:N$9,属性投放!$S34)-1)*11+$T34)</f>
        <v>30</v>
      </c>
      <c r="AB34" s="13">
        <f>INDEX(属性偏向!T$4:T$135,(INDEX(属性投放!O$6:O$9,属性投放!$S34)-1)*11+$T34)</f>
        <v>15</v>
      </c>
      <c r="AC34" s="13">
        <f>INDEX(属性偏向!U$4:U$135,(INDEX(属性投放!P$6:P$9,属性投放!$S34)-1)*11+$T34)</f>
        <v>300</v>
      </c>
      <c r="AD34" s="13">
        <f t="shared" si="6"/>
        <v>450</v>
      </c>
      <c r="AE34" s="13">
        <f t="shared" si="7"/>
        <v>225</v>
      </c>
      <c r="AF34" s="13">
        <f t="shared" si="8"/>
        <v>4500</v>
      </c>
      <c r="AG34" s="13">
        <f t="shared" si="34"/>
        <v>2296</v>
      </c>
      <c r="AH34" s="13">
        <f t="shared" si="35"/>
        <v>1098</v>
      </c>
      <c r="AI34" s="13">
        <f t="shared" si="36"/>
        <v>19656</v>
      </c>
      <c r="AW34" s="13">
        <v>29</v>
      </c>
      <c r="AX34" s="13">
        <f t="shared" si="12"/>
        <v>1</v>
      </c>
      <c r="AY34" s="13">
        <f t="shared" si="13"/>
        <v>3</v>
      </c>
      <c r="AZ34" s="13">
        <f t="shared" si="14"/>
        <v>7</v>
      </c>
      <c r="BA34" s="14">
        <f>INDEX(属性偏向!S$4:S$135,INDEX(属性投放!AN$6:AN$25,((属性投放!$AX34-1)*5+属性投放!$AY34)-1)*11+属性投放!$AZ34)</f>
        <v>26</v>
      </c>
      <c r="BB34" s="14">
        <f>INDEX(属性偏向!T$4:T$135,INDEX(属性投放!AO$6:AO$25,((属性投放!$AX34-1)*5+属性投放!$AY34)-1)*11+属性投放!$AZ34)</f>
        <v>13</v>
      </c>
      <c r="BC34" s="14">
        <f>INDEX(属性偏向!U$4:U$135,INDEX(属性投放!AP$6:AP$25,((属性投放!$AX34-1)*5+属性投放!$AY34)-1)*11+属性投放!$AZ34)</f>
        <v>260</v>
      </c>
      <c r="BD34" s="17">
        <f>INDEX(属性投放!AN$6:AN$25,((属性投放!$AX34-1)*5+属性投放!$AY34)-1)/4*1%</f>
        <v>0.01</v>
      </c>
      <c r="BE34" s="17">
        <f>INDEX(属性投放!AO$6:AO$25,((属性投放!$AX34-1)*5+属性投放!$AY34)-1)/4*1%</f>
        <v>0.01</v>
      </c>
      <c r="BF34" s="17">
        <f>INDEX(属性投放!AP$6:AP$25,((属性投放!$AX34-1)*5+属性投放!$AY34)-1)/4*1%</f>
        <v>0.01</v>
      </c>
      <c r="BH34" s="13">
        <v>29</v>
      </c>
      <c r="BI34" s="14">
        <f t="shared" si="15"/>
        <v>4</v>
      </c>
      <c r="BJ34" s="14">
        <f t="shared" si="16"/>
        <v>2</v>
      </c>
      <c r="BK34" s="13">
        <v>2</v>
      </c>
      <c r="BL34" s="13">
        <f t="shared" si="17"/>
        <v>15</v>
      </c>
      <c r="BM34" s="14" t="str">
        <f t="shared" si="18"/>
        <v>Def</v>
      </c>
    </row>
    <row r="35" spans="1:65" ht="20.100000000000001" customHeight="1" x14ac:dyDescent="0.2">
      <c r="A35" s="32"/>
      <c r="B35" s="32"/>
      <c r="C35" s="32"/>
      <c r="D35" s="32"/>
      <c r="E35" s="32"/>
      <c r="F35" s="32"/>
      <c r="G35" s="32"/>
      <c r="H35" s="32"/>
      <c r="S35" s="13">
        <v>3</v>
      </c>
      <c r="T35" s="13">
        <v>8</v>
      </c>
      <c r="U35" s="13">
        <f t="shared" si="2"/>
        <v>100</v>
      </c>
      <c r="V35" s="13">
        <f t="shared" si="31"/>
        <v>115</v>
      </c>
      <c r="W35" s="13">
        <f t="shared" si="4"/>
        <v>15</v>
      </c>
      <c r="X35" s="13">
        <f t="shared" si="37"/>
        <v>2296</v>
      </c>
      <c r="Y35" s="13">
        <f t="shared" si="32"/>
        <v>1098</v>
      </c>
      <c r="Z35" s="13">
        <f t="shared" si="33"/>
        <v>19656</v>
      </c>
      <c r="AA35" s="13">
        <f>INDEX(属性偏向!S$4:S$135,(INDEX(属性投放!N$6:N$9,属性投放!$S35)-1)*11+$T35)</f>
        <v>36</v>
      </c>
      <c r="AB35" s="13">
        <f>INDEX(属性偏向!T$4:T$135,(INDEX(属性投放!O$6:O$9,属性投放!$S35)-1)*11+$T35)</f>
        <v>18</v>
      </c>
      <c r="AC35" s="13">
        <f>INDEX(属性偏向!U$4:U$135,(INDEX(属性投放!P$6:P$9,属性投放!$S35)-1)*11+$T35)</f>
        <v>360</v>
      </c>
      <c r="AD35" s="13">
        <f t="shared" si="6"/>
        <v>540</v>
      </c>
      <c r="AE35" s="13">
        <f t="shared" si="7"/>
        <v>270</v>
      </c>
      <c r="AF35" s="13">
        <f t="shared" si="8"/>
        <v>5400</v>
      </c>
      <c r="AG35" s="13">
        <f t="shared" si="34"/>
        <v>2836</v>
      </c>
      <c r="AH35" s="13">
        <f t="shared" si="35"/>
        <v>1368</v>
      </c>
      <c r="AI35" s="13">
        <f t="shared" si="36"/>
        <v>25056</v>
      </c>
      <c r="AW35" s="13">
        <v>30</v>
      </c>
      <c r="AX35" s="13">
        <f t="shared" si="12"/>
        <v>1</v>
      </c>
      <c r="AY35" s="13">
        <f t="shared" si="13"/>
        <v>3</v>
      </c>
      <c r="AZ35" s="13">
        <f t="shared" si="14"/>
        <v>8</v>
      </c>
      <c r="BA35" s="14">
        <f>INDEX(属性偏向!S$4:S$135,INDEX(属性投放!AN$6:AN$25,((属性投放!$AX35-1)*5+属性投放!$AY35)-1)*11+属性投放!$AZ35)</f>
        <v>32</v>
      </c>
      <c r="BB35" s="14">
        <f>INDEX(属性偏向!T$4:T$135,INDEX(属性投放!AO$6:AO$25,((属性投放!$AX35-1)*5+属性投放!$AY35)-1)*11+属性投放!$AZ35)</f>
        <v>16</v>
      </c>
      <c r="BC35" s="14">
        <f>INDEX(属性偏向!U$4:U$135,INDEX(属性投放!AP$6:AP$25,((属性投放!$AX35-1)*5+属性投放!$AY35)-1)*11+属性投放!$AZ35)</f>
        <v>320</v>
      </c>
      <c r="BD35" s="17">
        <f>INDEX(属性投放!AN$6:AN$25,((属性投放!$AX35-1)*5+属性投放!$AY35)-1)/4*1%</f>
        <v>0.01</v>
      </c>
      <c r="BE35" s="17">
        <f>INDEX(属性投放!AO$6:AO$25,((属性投放!$AX35-1)*5+属性投放!$AY35)-1)/4*1%</f>
        <v>0.01</v>
      </c>
      <c r="BF35" s="17">
        <f>INDEX(属性投放!AP$6:AP$25,((属性投放!$AX35-1)*5+属性投放!$AY35)-1)/4*1%</f>
        <v>0.01</v>
      </c>
      <c r="BH35" s="13">
        <v>30</v>
      </c>
      <c r="BI35" s="14">
        <f t="shared" si="15"/>
        <v>4</v>
      </c>
      <c r="BJ35" s="14">
        <f t="shared" si="16"/>
        <v>3</v>
      </c>
      <c r="BK35" s="13">
        <v>0</v>
      </c>
      <c r="BL35" s="13">
        <f t="shared" si="17"/>
        <v>15</v>
      </c>
      <c r="BM35" s="14" t="str">
        <f t="shared" si="18"/>
        <v/>
      </c>
    </row>
    <row r="36" spans="1:65" ht="20.100000000000001" customHeight="1" x14ac:dyDescent="0.2">
      <c r="A36" s="32"/>
      <c r="B36" s="32"/>
      <c r="C36" s="32"/>
      <c r="D36" s="32"/>
      <c r="E36" s="32"/>
      <c r="F36" s="32"/>
      <c r="G36" s="32"/>
      <c r="H36" s="32"/>
      <c r="S36" s="13">
        <v>3</v>
      </c>
      <c r="T36" s="13">
        <v>9</v>
      </c>
      <c r="U36" s="13">
        <f t="shared" si="2"/>
        <v>115</v>
      </c>
      <c r="V36" s="13">
        <f t="shared" si="31"/>
        <v>130</v>
      </c>
      <c r="W36" s="13">
        <f t="shared" si="4"/>
        <v>15</v>
      </c>
      <c r="X36" s="13">
        <f t="shared" si="37"/>
        <v>2836</v>
      </c>
      <c r="Y36" s="13">
        <f t="shared" si="32"/>
        <v>1368</v>
      </c>
      <c r="Z36" s="13">
        <f t="shared" si="33"/>
        <v>25056</v>
      </c>
      <c r="AA36" s="13">
        <f>INDEX(属性偏向!S$4:S$135,(INDEX(属性投放!N$6:N$9,属性投放!$S36)-1)*11+$T36)</f>
        <v>42</v>
      </c>
      <c r="AB36" s="13">
        <f>INDEX(属性偏向!T$4:T$135,(INDEX(属性投放!O$6:O$9,属性投放!$S36)-1)*11+$T36)</f>
        <v>21</v>
      </c>
      <c r="AC36" s="13">
        <f>INDEX(属性偏向!U$4:U$135,(INDEX(属性投放!P$6:P$9,属性投放!$S36)-1)*11+$T36)</f>
        <v>420</v>
      </c>
      <c r="AD36" s="13">
        <f t="shared" si="6"/>
        <v>630</v>
      </c>
      <c r="AE36" s="13">
        <f t="shared" si="7"/>
        <v>315</v>
      </c>
      <c r="AF36" s="13">
        <f t="shared" si="8"/>
        <v>6300</v>
      </c>
      <c r="AG36" s="13">
        <f t="shared" si="34"/>
        <v>3466</v>
      </c>
      <c r="AH36" s="13">
        <f t="shared" si="35"/>
        <v>1683</v>
      </c>
      <c r="AI36" s="13">
        <f t="shared" si="36"/>
        <v>31356</v>
      </c>
      <c r="AW36" s="13">
        <v>31</v>
      </c>
      <c r="AX36" s="13">
        <f t="shared" si="12"/>
        <v>1</v>
      </c>
      <c r="AY36" s="13">
        <f t="shared" si="13"/>
        <v>3</v>
      </c>
      <c r="AZ36" s="13">
        <f t="shared" si="14"/>
        <v>9</v>
      </c>
      <c r="BA36" s="14">
        <f>INDEX(属性偏向!S$4:S$135,INDEX(属性投放!AN$6:AN$25,((属性投放!$AX36-1)*5+属性投放!$AY36)-1)*11+属性投放!$AZ36)</f>
        <v>38</v>
      </c>
      <c r="BB36" s="14">
        <f>INDEX(属性偏向!T$4:T$135,INDEX(属性投放!AO$6:AO$25,((属性投放!$AX36-1)*5+属性投放!$AY36)-1)*11+属性投放!$AZ36)</f>
        <v>19</v>
      </c>
      <c r="BC36" s="14">
        <f>INDEX(属性偏向!U$4:U$135,INDEX(属性投放!AP$6:AP$25,((属性投放!$AX36-1)*5+属性投放!$AY36)-1)*11+属性投放!$AZ36)</f>
        <v>380</v>
      </c>
      <c r="BD36" s="17">
        <f>INDEX(属性投放!AN$6:AN$25,((属性投放!$AX36-1)*5+属性投放!$AY36)-1)/4*1%</f>
        <v>0.01</v>
      </c>
      <c r="BE36" s="17">
        <f>INDEX(属性投放!AO$6:AO$25,((属性投放!$AX36-1)*5+属性投放!$AY36)-1)/4*1%</f>
        <v>0.01</v>
      </c>
      <c r="BF36" s="17">
        <f>INDEX(属性投放!AP$6:AP$25,((属性投放!$AX36-1)*5+属性投放!$AY36)-1)/4*1%</f>
        <v>0.01</v>
      </c>
      <c r="BH36" s="13">
        <v>31</v>
      </c>
      <c r="BI36" s="14">
        <f t="shared" si="15"/>
        <v>4</v>
      </c>
      <c r="BJ36" s="14">
        <f t="shared" si="16"/>
        <v>4</v>
      </c>
      <c r="BK36" s="13">
        <v>3</v>
      </c>
      <c r="BL36" s="13">
        <f t="shared" si="17"/>
        <v>15</v>
      </c>
      <c r="BM36" s="14" t="str">
        <f t="shared" si="18"/>
        <v>HP</v>
      </c>
    </row>
    <row r="37" spans="1:65" ht="20.100000000000001" customHeight="1" x14ac:dyDescent="0.2">
      <c r="A37" s="32"/>
      <c r="B37" s="32"/>
      <c r="C37" s="32"/>
      <c r="D37" s="32"/>
      <c r="E37" s="32"/>
      <c r="F37" s="32"/>
      <c r="G37" s="32"/>
      <c r="H37" s="32"/>
      <c r="S37" s="13">
        <v>3</v>
      </c>
      <c r="T37" s="13">
        <v>10</v>
      </c>
      <c r="U37" s="13">
        <f t="shared" si="2"/>
        <v>130</v>
      </c>
      <c r="V37" s="13">
        <f t="shared" si="31"/>
        <v>140</v>
      </c>
      <c r="W37" s="13">
        <f t="shared" si="4"/>
        <v>10</v>
      </c>
      <c r="X37" s="13">
        <f t="shared" si="37"/>
        <v>3466</v>
      </c>
      <c r="Y37" s="13">
        <f t="shared" si="32"/>
        <v>1683</v>
      </c>
      <c r="Z37" s="13">
        <f t="shared" si="33"/>
        <v>31356</v>
      </c>
      <c r="AA37" s="13">
        <f>INDEX(属性偏向!S$4:S$135,(INDEX(属性投放!N$6:N$9,属性投放!$S37)-1)*11+$T37)</f>
        <v>50</v>
      </c>
      <c r="AB37" s="13">
        <f>INDEX(属性偏向!T$4:T$135,(INDEX(属性投放!O$6:O$9,属性投放!$S37)-1)*11+$T37)</f>
        <v>25</v>
      </c>
      <c r="AC37" s="13">
        <f>INDEX(属性偏向!U$4:U$135,(INDEX(属性投放!P$6:P$9,属性投放!$S37)-1)*11+$T37)</f>
        <v>500</v>
      </c>
      <c r="AD37" s="13">
        <f t="shared" si="6"/>
        <v>500</v>
      </c>
      <c r="AE37" s="13">
        <f t="shared" si="7"/>
        <v>250</v>
      </c>
      <c r="AF37" s="13">
        <f t="shared" si="8"/>
        <v>5000</v>
      </c>
      <c r="AG37" s="13">
        <f t="shared" si="34"/>
        <v>3966</v>
      </c>
      <c r="AH37" s="13">
        <f t="shared" si="35"/>
        <v>1933</v>
      </c>
      <c r="AI37" s="13">
        <f t="shared" si="36"/>
        <v>36356</v>
      </c>
      <c r="AW37" s="13">
        <v>32</v>
      </c>
      <c r="AX37" s="13">
        <f t="shared" si="12"/>
        <v>1</v>
      </c>
      <c r="AY37" s="13">
        <f t="shared" si="13"/>
        <v>3</v>
      </c>
      <c r="AZ37" s="13">
        <f t="shared" si="14"/>
        <v>10</v>
      </c>
      <c r="BA37" s="14">
        <f>INDEX(属性偏向!S$4:S$135,INDEX(属性投放!AN$6:AN$25,((属性投放!$AX37-1)*5+属性投放!$AY37)-1)*11+属性投放!$AZ37)</f>
        <v>46</v>
      </c>
      <c r="BB37" s="14">
        <f>INDEX(属性偏向!T$4:T$135,INDEX(属性投放!AO$6:AO$25,((属性投放!$AX37-1)*5+属性投放!$AY37)-1)*11+属性投放!$AZ37)</f>
        <v>23</v>
      </c>
      <c r="BC37" s="14">
        <f>INDEX(属性偏向!U$4:U$135,INDEX(属性投放!AP$6:AP$25,((属性投放!$AX37-1)*5+属性投放!$AY37)-1)*11+属性投放!$AZ37)</f>
        <v>460</v>
      </c>
      <c r="BD37" s="17">
        <f>INDEX(属性投放!AN$6:AN$25,((属性投放!$AX37-1)*5+属性投放!$AY37)-1)/4*1%</f>
        <v>0.01</v>
      </c>
      <c r="BE37" s="17">
        <f>INDEX(属性投放!AO$6:AO$25,((属性投放!$AX37-1)*5+属性投放!$AY37)-1)/4*1%</f>
        <v>0.01</v>
      </c>
      <c r="BF37" s="17">
        <f>INDEX(属性投放!AP$6:AP$25,((属性投放!$AX37-1)*5+属性投放!$AY37)-1)/4*1%</f>
        <v>0.01</v>
      </c>
      <c r="BH37" s="13">
        <v>32</v>
      </c>
      <c r="BI37" s="14">
        <f t="shared" si="15"/>
        <v>4</v>
      </c>
      <c r="BJ37" s="14">
        <f t="shared" si="16"/>
        <v>5</v>
      </c>
      <c r="BK37" s="13">
        <v>6</v>
      </c>
      <c r="BL37" s="13">
        <f t="shared" si="17"/>
        <v>10</v>
      </c>
      <c r="BM37" s="14" t="str">
        <f t="shared" si="18"/>
        <v>HPRate</v>
      </c>
    </row>
    <row r="38" spans="1:65" ht="20.100000000000001" customHeight="1" x14ac:dyDescent="0.2">
      <c r="A38" s="32"/>
      <c r="B38" s="32"/>
      <c r="C38" s="32"/>
      <c r="D38" s="32"/>
      <c r="E38" s="32"/>
      <c r="F38" s="32"/>
      <c r="G38" s="32"/>
      <c r="H38" s="32"/>
      <c r="S38" s="13">
        <v>3</v>
      </c>
      <c r="T38" s="13">
        <v>11</v>
      </c>
      <c r="U38" s="13">
        <f t="shared" si="2"/>
        <v>140</v>
      </c>
      <c r="V38" s="13">
        <f t="shared" si="31"/>
        <v>150</v>
      </c>
      <c r="W38" s="13">
        <f t="shared" si="4"/>
        <v>10</v>
      </c>
      <c r="X38" s="13">
        <f t="shared" si="37"/>
        <v>3966</v>
      </c>
      <c r="Y38" s="13">
        <f t="shared" si="32"/>
        <v>1933</v>
      </c>
      <c r="Z38" s="13">
        <f t="shared" si="33"/>
        <v>36356</v>
      </c>
      <c r="AA38" s="13">
        <f>INDEX(属性偏向!S$4:S$135,(INDEX(属性投放!N$6:N$9,属性投放!$S38)-1)*11+$T38)</f>
        <v>60</v>
      </c>
      <c r="AB38" s="13">
        <f>INDEX(属性偏向!T$4:T$135,(INDEX(属性投放!O$6:O$9,属性投放!$S38)-1)*11+$T38)</f>
        <v>30</v>
      </c>
      <c r="AC38" s="13">
        <f>INDEX(属性偏向!U$4:U$135,(INDEX(属性投放!P$6:P$9,属性投放!$S38)-1)*11+$T38)</f>
        <v>600</v>
      </c>
      <c r="AD38" s="13">
        <f t="shared" si="6"/>
        <v>600</v>
      </c>
      <c r="AE38" s="13">
        <f t="shared" si="7"/>
        <v>300</v>
      </c>
      <c r="AF38" s="13">
        <f t="shared" si="8"/>
        <v>6000</v>
      </c>
      <c r="AG38" s="13">
        <f t="shared" si="34"/>
        <v>4566</v>
      </c>
      <c r="AH38" s="13">
        <f t="shared" si="35"/>
        <v>2233</v>
      </c>
      <c r="AI38" s="13">
        <f t="shared" si="36"/>
        <v>42356</v>
      </c>
      <c r="AW38" s="13">
        <v>33</v>
      </c>
      <c r="AX38" s="13">
        <f t="shared" si="12"/>
        <v>1</v>
      </c>
      <c r="AY38" s="13">
        <f t="shared" si="13"/>
        <v>3</v>
      </c>
      <c r="AZ38" s="13">
        <f t="shared" si="14"/>
        <v>11</v>
      </c>
      <c r="BA38" s="14">
        <f>INDEX(属性偏向!S$4:S$135,INDEX(属性投放!AN$6:AN$25,((属性投放!$AX38-1)*5+属性投放!$AY38)-1)*11+属性投放!$AZ38)</f>
        <v>56</v>
      </c>
      <c r="BB38" s="14">
        <f>INDEX(属性偏向!T$4:T$135,INDEX(属性投放!AO$6:AO$25,((属性投放!$AX38-1)*5+属性投放!$AY38)-1)*11+属性投放!$AZ38)</f>
        <v>28</v>
      </c>
      <c r="BC38" s="14">
        <f>INDEX(属性偏向!U$4:U$135,INDEX(属性投放!AP$6:AP$25,((属性投放!$AX38-1)*5+属性投放!$AY38)-1)*11+属性投放!$AZ38)</f>
        <v>560</v>
      </c>
      <c r="BD38" s="17">
        <f>INDEX(属性投放!AN$6:AN$25,((属性投放!$AX38-1)*5+属性投放!$AY38)-1)/4*1%</f>
        <v>0.01</v>
      </c>
      <c r="BE38" s="17">
        <f>INDEX(属性投放!AO$6:AO$25,((属性投放!$AX38-1)*5+属性投放!$AY38)-1)/4*1%</f>
        <v>0.01</v>
      </c>
      <c r="BF38" s="17">
        <f>INDEX(属性投放!AP$6:AP$25,((属性投放!$AX38-1)*5+属性投放!$AY38)-1)/4*1%</f>
        <v>0.01</v>
      </c>
      <c r="BH38" s="13">
        <v>33</v>
      </c>
      <c r="BI38" s="14">
        <f t="shared" si="15"/>
        <v>4</v>
      </c>
      <c r="BJ38" s="14">
        <f t="shared" si="16"/>
        <v>6</v>
      </c>
      <c r="BK38" s="13">
        <v>0</v>
      </c>
      <c r="BL38" s="13">
        <f t="shared" si="17"/>
        <v>10</v>
      </c>
      <c r="BM38" s="14" t="str">
        <f t="shared" si="18"/>
        <v/>
      </c>
    </row>
    <row r="39" spans="1:65" ht="20.100000000000001" customHeight="1" x14ac:dyDescent="0.2">
      <c r="A39" s="32"/>
      <c r="B39" s="32"/>
      <c r="C39" s="32"/>
      <c r="D39" s="32"/>
      <c r="E39" s="32"/>
      <c r="F39" s="32"/>
      <c r="G39" s="32"/>
      <c r="H39" s="32"/>
      <c r="S39" s="13">
        <v>4</v>
      </c>
      <c r="T39" s="13">
        <v>1</v>
      </c>
      <c r="U39" s="13">
        <f>INDEX($G$18:$G$29,T39)</f>
        <v>1</v>
      </c>
      <c r="V39" s="13">
        <f>INDEX($G$18:$G$29,T39+1)</f>
        <v>15</v>
      </c>
      <c r="W39" s="13">
        <f t="shared" si="4"/>
        <v>14</v>
      </c>
      <c r="X39" s="13">
        <f>INDEX(属性偏向!I$4:I$15,INDEX(属性投放!N$6:N$9,属性投放!$S39))</f>
        <v>300</v>
      </c>
      <c r="Y39" s="13">
        <f>INDEX(属性偏向!J$4:J$15,INDEX(属性投放!O$6:O$9,属性投放!$S39))</f>
        <v>100</v>
      </c>
      <c r="Z39" s="13">
        <f>INDEX(属性偏向!K$4:K$15,INDEX(属性投放!P$6:P$9,属性投放!$S39))</f>
        <v>1200</v>
      </c>
      <c r="AA39" s="13">
        <f>INDEX(属性偏向!S$4:S$135,(INDEX(属性投放!N$6:N$9,属性投放!$S39)-1)*11+$T39)</f>
        <v>20</v>
      </c>
      <c r="AB39" s="13">
        <f>INDEX(属性偏向!T$4:T$135,(INDEX(属性投放!O$6:O$9,属性投放!$S39)-1)*11+$T39)</f>
        <v>10</v>
      </c>
      <c r="AC39" s="13">
        <f>INDEX(属性偏向!U$4:U$135,(INDEX(属性投放!P$6:P$9,属性投放!$S39)-1)*11+$T39)</f>
        <v>120</v>
      </c>
      <c r="AD39" s="13">
        <f t="shared" si="6"/>
        <v>280</v>
      </c>
      <c r="AE39" s="13">
        <f t="shared" si="7"/>
        <v>140</v>
      </c>
      <c r="AF39" s="13">
        <f t="shared" si="8"/>
        <v>1680</v>
      </c>
      <c r="AG39" s="13">
        <f>X39+AD39</f>
        <v>580</v>
      </c>
      <c r="AH39" s="13">
        <f t="shared" si="35"/>
        <v>240</v>
      </c>
      <c r="AI39" s="13">
        <f t="shared" si="36"/>
        <v>2880</v>
      </c>
      <c r="AW39" s="13">
        <v>34</v>
      </c>
      <c r="AX39" s="13">
        <f t="shared" si="12"/>
        <v>1</v>
      </c>
      <c r="AY39" s="13">
        <f t="shared" si="13"/>
        <v>4</v>
      </c>
      <c r="AZ39" s="13">
        <f t="shared" si="14"/>
        <v>1</v>
      </c>
      <c r="BA39" s="14">
        <f>INDEX(属性偏向!S$4:S$135,INDEX(属性投放!AN$6:AN$25,((属性投放!$AX39-1)*5+属性投放!$AY39)-1)*11+属性投放!$AZ39)</f>
        <v>12</v>
      </c>
      <c r="BB39" s="14">
        <f>INDEX(属性偏向!T$4:T$135,INDEX(属性投放!AO$6:AO$25,((属性投放!$AX39-1)*5+属性投放!$AY39)-1)*11+属性投放!$AZ39)</f>
        <v>5</v>
      </c>
      <c r="BC39" s="14">
        <f>INDEX(属性偏向!U$4:U$135,INDEX(属性投放!AP$6:AP$25,((属性投放!$AX39-1)*5+属性投放!$AY39)-1)*11+属性投放!$AZ39)</f>
        <v>60</v>
      </c>
      <c r="BD39" s="17">
        <f>INDEX(属性投放!AN$6:AN$25,((属性投放!$AX39-1)*5+属性投放!$AY39)-1)/4*1%</f>
        <v>1.2500000000000001E-2</v>
      </c>
      <c r="BE39" s="17">
        <f>INDEX(属性投放!AO$6:AO$25,((属性投放!$AX39-1)*5+属性投放!$AY39)-1)/4*1%</f>
        <v>0.01</v>
      </c>
      <c r="BF39" s="17">
        <f>INDEX(属性投放!AP$6:AP$25,((属性投放!$AX39-1)*5+属性投放!$AY39)-1)/4*1%</f>
        <v>0.01</v>
      </c>
      <c r="BH39" s="13">
        <v>34</v>
      </c>
      <c r="BI39" s="14">
        <f t="shared" si="15"/>
        <v>4</v>
      </c>
      <c r="BJ39" s="14">
        <f t="shared" si="16"/>
        <v>7</v>
      </c>
      <c r="BK39" s="13">
        <v>4</v>
      </c>
      <c r="BL39" s="13">
        <f t="shared" si="17"/>
        <v>14</v>
      </c>
      <c r="BM39" s="14" t="str">
        <f t="shared" si="18"/>
        <v>DmgBonus</v>
      </c>
    </row>
    <row r="40" spans="1:65" ht="20.100000000000001" customHeight="1" x14ac:dyDescent="0.2">
      <c r="A40" s="32"/>
      <c r="B40" s="32"/>
      <c r="C40" s="32"/>
      <c r="D40" s="32"/>
      <c r="E40" s="32"/>
      <c r="F40" s="32"/>
      <c r="G40" s="32"/>
      <c r="H40" s="32"/>
      <c r="S40" s="13">
        <v>4</v>
      </c>
      <c r="T40" s="13">
        <v>2</v>
      </c>
      <c r="U40" s="13">
        <f t="shared" si="2"/>
        <v>15</v>
      </c>
      <c r="V40" s="13">
        <f t="shared" ref="V40:V49" si="38">INDEX($G$18:$G$29,T40+1)</f>
        <v>25</v>
      </c>
      <c r="W40" s="13">
        <f t="shared" si="4"/>
        <v>10</v>
      </c>
      <c r="X40" s="13">
        <f>AG39</f>
        <v>580</v>
      </c>
      <c r="Y40" s="13">
        <f t="shared" ref="Y40:Y49" si="39">AH39</f>
        <v>240</v>
      </c>
      <c r="Z40" s="13">
        <f t="shared" ref="Z40:Z49" si="40">AI39</f>
        <v>2880</v>
      </c>
      <c r="AA40" s="13">
        <f>INDEX(属性偏向!S$4:S$135,(INDEX(属性投放!N$6:N$9,属性投放!$S40)-1)*11+$T40)</f>
        <v>22</v>
      </c>
      <c r="AB40" s="13">
        <f>INDEX(属性偏向!T$4:T$135,(INDEX(属性投放!O$6:O$9,属性投放!$S40)-1)*11+$T40)</f>
        <v>11</v>
      </c>
      <c r="AC40" s="13">
        <f>INDEX(属性偏向!U$4:U$135,(INDEX(属性投放!P$6:P$9,属性投放!$S40)-1)*11+$T40)</f>
        <v>154</v>
      </c>
      <c r="AD40" s="13">
        <f t="shared" si="6"/>
        <v>220</v>
      </c>
      <c r="AE40" s="13">
        <f t="shared" si="7"/>
        <v>110</v>
      </c>
      <c r="AF40" s="13">
        <f t="shared" si="8"/>
        <v>1540</v>
      </c>
      <c r="AG40" s="13">
        <f t="shared" ref="AG40:AG49" si="41">X40+AD40</f>
        <v>800</v>
      </c>
      <c r="AH40" s="13">
        <f t="shared" ref="AH40:AH49" si="42">Y40+AE40</f>
        <v>350</v>
      </c>
      <c r="AI40" s="13">
        <f t="shared" ref="AI40:AI49" si="43">Z40+AF40</f>
        <v>4420</v>
      </c>
      <c r="AW40" s="13">
        <v>35</v>
      </c>
      <c r="AX40" s="13">
        <f t="shared" si="12"/>
        <v>1</v>
      </c>
      <c r="AY40" s="13">
        <f t="shared" si="13"/>
        <v>4</v>
      </c>
      <c r="AZ40" s="13">
        <f t="shared" si="14"/>
        <v>2</v>
      </c>
      <c r="BA40" s="14">
        <f>INDEX(属性偏向!S$4:S$135,INDEX(属性投放!AN$6:AN$25,((属性投放!$AX40-1)*5+属性投放!$AY40)-1)*11+属性投放!$AZ40)</f>
        <v>14</v>
      </c>
      <c r="BB40" s="14">
        <f>INDEX(属性偏向!T$4:T$135,INDEX(属性投放!AO$6:AO$25,((属性投放!$AX40-1)*5+属性投放!$AY40)-1)*11+属性投放!$AZ40)</f>
        <v>6</v>
      </c>
      <c r="BC40" s="14">
        <f>INDEX(属性偏向!U$4:U$135,INDEX(属性投放!AP$6:AP$25,((属性投放!$AX40-1)*5+属性投放!$AY40)-1)*11+属性投放!$AZ40)</f>
        <v>84</v>
      </c>
      <c r="BD40" s="17">
        <f>INDEX(属性投放!AN$6:AN$25,((属性投放!$AX40-1)*5+属性投放!$AY40)-1)/4*1%</f>
        <v>1.2500000000000001E-2</v>
      </c>
      <c r="BE40" s="17">
        <f>INDEX(属性投放!AO$6:AO$25,((属性投放!$AX40-1)*5+属性投放!$AY40)-1)/4*1%</f>
        <v>0.01</v>
      </c>
      <c r="BF40" s="17">
        <f>INDEX(属性投放!AP$6:AP$25,((属性投放!$AX40-1)*5+属性投放!$AY40)-1)/4*1%</f>
        <v>0.01</v>
      </c>
      <c r="BH40" s="13">
        <v>35</v>
      </c>
      <c r="BI40" s="14">
        <f t="shared" si="15"/>
        <v>4</v>
      </c>
      <c r="BJ40" s="14">
        <f t="shared" si="16"/>
        <v>8</v>
      </c>
      <c r="BK40" s="13">
        <v>5</v>
      </c>
      <c r="BL40" s="13">
        <f t="shared" si="17"/>
        <v>10</v>
      </c>
      <c r="BM40" s="14" t="str">
        <f t="shared" si="18"/>
        <v>DmgResist</v>
      </c>
    </row>
    <row r="41" spans="1:65" ht="20.100000000000001" customHeight="1" x14ac:dyDescent="0.2">
      <c r="A41" s="32"/>
      <c r="B41" s="32"/>
      <c r="C41" s="32"/>
      <c r="D41" s="32"/>
      <c r="E41" s="32"/>
      <c r="F41" s="32"/>
      <c r="G41" s="32"/>
      <c r="H41" s="32"/>
      <c r="S41" s="13">
        <v>4</v>
      </c>
      <c r="T41" s="13">
        <v>3</v>
      </c>
      <c r="U41" s="13">
        <f t="shared" si="2"/>
        <v>25</v>
      </c>
      <c r="V41" s="13">
        <f t="shared" si="38"/>
        <v>40</v>
      </c>
      <c r="W41" s="13">
        <f t="shared" si="4"/>
        <v>15</v>
      </c>
      <c r="X41" s="13">
        <f t="shared" ref="X41:X49" si="44">AG40</f>
        <v>800</v>
      </c>
      <c r="Y41" s="13">
        <f t="shared" si="39"/>
        <v>350</v>
      </c>
      <c r="Z41" s="13">
        <f t="shared" si="40"/>
        <v>4420</v>
      </c>
      <c r="AA41" s="13">
        <f>INDEX(属性偏向!S$4:S$135,(INDEX(属性投放!N$6:N$9,属性投放!$S41)-1)*11+$T41)</f>
        <v>24</v>
      </c>
      <c r="AB41" s="13">
        <f>INDEX(属性偏向!T$4:T$135,(INDEX(属性投放!O$6:O$9,属性投放!$S41)-1)*11+$T41)</f>
        <v>12</v>
      </c>
      <c r="AC41" s="13">
        <f>INDEX(属性偏向!U$4:U$135,(INDEX(属性投放!P$6:P$9,属性投放!$S41)-1)*11+$T41)</f>
        <v>192</v>
      </c>
      <c r="AD41" s="13">
        <f t="shared" si="6"/>
        <v>360</v>
      </c>
      <c r="AE41" s="13">
        <f t="shared" si="7"/>
        <v>180</v>
      </c>
      <c r="AF41" s="13">
        <f t="shared" si="8"/>
        <v>2880</v>
      </c>
      <c r="AG41" s="13">
        <f t="shared" si="41"/>
        <v>1160</v>
      </c>
      <c r="AH41" s="13">
        <f t="shared" si="42"/>
        <v>530</v>
      </c>
      <c r="AI41" s="13">
        <f t="shared" si="43"/>
        <v>7300</v>
      </c>
      <c r="AW41" s="13">
        <v>36</v>
      </c>
      <c r="AX41" s="13">
        <f t="shared" si="12"/>
        <v>1</v>
      </c>
      <c r="AY41" s="13">
        <f t="shared" si="13"/>
        <v>4</v>
      </c>
      <c r="AZ41" s="13">
        <f t="shared" si="14"/>
        <v>3</v>
      </c>
      <c r="BA41" s="14">
        <f>INDEX(属性偏向!S$4:S$135,INDEX(属性投放!AN$6:AN$25,((属性投放!$AX41-1)*5+属性投放!$AY41)-1)*11+属性投放!$AZ41)</f>
        <v>16</v>
      </c>
      <c r="BB41" s="14">
        <f>INDEX(属性偏向!T$4:T$135,INDEX(属性投放!AO$6:AO$25,((属性投放!$AX41-1)*5+属性投放!$AY41)-1)*11+属性投放!$AZ41)</f>
        <v>7</v>
      </c>
      <c r="BC41" s="14">
        <f>INDEX(属性偏向!U$4:U$135,INDEX(属性投放!AP$6:AP$25,((属性投放!$AX41-1)*5+属性投放!$AY41)-1)*11+属性投放!$AZ41)</f>
        <v>112</v>
      </c>
      <c r="BD41" s="17">
        <f>INDEX(属性投放!AN$6:AN$25,((属性投放!$AX41-1)*5+属性投放!$AY41)-1)/4*1%</f>
        <v>1.2500000000000001E-2</v>
      </c>
      <c r="BE41" s="17">
        <f>INDEX(属性投放!AO$6:AO$25,((属性投放!$AX41-1)*5+属性投放!$AY41)-1)/4*1%</f>
        <v>0.01</v>
      </c>
      <c r="BF41" s="17">
        <f>INDEX(属性投放!AP$6:AP$25,((属性投放!$AX41-1)*5+属性投放!$AY41)-1)/4*1%</f>
        <v>0.01</v>
      </c>
      <c r="BH41" s="13">
        <v>36</v>
      </c>
      <c r="BI41" s="14">
        <f t="shared" si="15"/>
        <v>4</v>
      </c>
      <c r="BJ41" s="14">
        <f t="shared" si="16"/>
        <v>9</v>
      </c>
      <c r="BK41" s="13">
        <v>0</v>
      </c>
      <c r="BL41" s="13">
        <f t="shared" si="17"/>
        <v>15</v>
      </c>
      <c r="BM41" s="14" t="str">
        <f t="shared" si="18"/>
        <v/>
      </c>
    </row>
    <row r="42" spans="1:65" ht="20.100000000000001" customHeight="1" x14ac:dyDescent="0.2">
      <c r="A42" s="32"/>
      <c r="B42" s="32"/>
      <c r="C42" s="32"/>
      <c r="D42" s="32"/>
      <c r="E42" s="32"/>
      <c r="F42" s="32"/>
      <c r="G42" s="32"/>
      <c r="H42" s="32"/>
      <c r="S42" s="13">
        <v>4</v>
      </c>
      <c r="T42" s="13">
        <v>4</v>
      </c>
      <c r="U42" s="13">
        <f t="shared" si="2"/>
        <v>40</v>
      </c>
      <c r="V42" s="13">
        <f t="shared" si="38"/>
        <v>55</v>
      </c>
      <c r="W42" s="13">
        <f t="shared" si="4"/>
        <v>15</v>
      </c>
      <c r="X42" s="13">
        <f t="shared" si="44"/>
        <v>1160</v>
      </c>
      <c r="Y42" s="13">
        <f t="shared" si="39"/>
        <v>530</v>
      </c>
      <c r="Z42" s="13">
        <f t="shared" si="40"/>
        <v>7300</v>
      </c>
      <c r="AA42" s="13">
        <f>INDEX(属性偏向!S$4:S$135,(INDEX(属性投放!N$6:N$9,属性投放!$S42)-1)*11+$T42)</f>
        <v>26</v>
      </c>
      <c r="AB42" s="13">
        <f>INDEX(属性偏向!T$4:T$135,(INDEX(属性投放!O$6:O$9,属性投放!$S42)-1)*11+$T42)</f>
        <v>13</v>
      </c>
      <c r="AC42" s="13">
        <f>INDEX(属性偏向!U$4:U$135,(INDEX(属性投放!P$6:P$9,属性投放!$S42)-1)*11+$T42)</f>
        <v>234</v>
      </c>
      <c r="AD42" s="13">
        <f t="shared" si="6"/>
        <v>390</v>
      </c>
      <c r="AE42" s="13">
        <f t="shared" si="7"/>
        <v>195</v>
      </c>
      <c r="AF42" s="13">
        <f t="shared" si="8"/>
        <v>3510</v>
      </c>
      <c r="AG42" s="13">
        <f t="shared" si="41"/>
        <v>1550</v>
      </c>
      <c r="AH42" s="13">
        <f t="shared" si="42"/>
        <v>725</v>
      </c>
      <c r="AI42" s="13">
        <f t="shared" si="43"/>
        <v>10810</v>
      </c>
      <c r="AW42" s="13">
        <v>37</v>
      </c>
      <c r="AX42" s="13">
        <f t="shared" si="12"/>
        <v>1</v>
      </c>
      <c r="AY42" s="13">
        <f t="shared" si="13"/>
        <v>4</v>
      </c>
      <c r="AZ42" s="13">
        <f t="shared" si="14"/>
        <v>4</v>
      </c>
      <c r="BA42" s="14">
        <f>INDEX(属性偏向!S$4:S$135,INDEX(属性投放!AN$6:AN$25,((属性投放!$AX42-1)*5+属性投放!$AY42)-1)*11+属性投放!$AZ42)</f>
        <v>18</v>
      </c>
      <c r="BB42" s="14">
        <f>INDEX(属性偏向!T$4:T$135,INDEX(属性投放!AO$6:AO$25,((属性投放!$AX42-1)*5+属性投放!$AY42)-1)*11+属性投放!$AZ42)</f>
        <v>8</v>
      </c>
      <c r="BC42" s="14">
        <f>INDEX(属性偏向!U$4:U$135,INDEX(属性投放!AP$6:AP$25,((属性投放!$AX42-1)*5+属性投放!$AY42)-1)*11+属性投放!$AZ42)</f>
        <v>144</v>
      </c>
      <c r="BD42" s="17">
        <f>INDEX(属性投放!AN$6:AN$25,((属性投放!$AX42-1)*5+属性投放!$AY42)-1)/4*1%</f>
        <v>1.2500000000000001E-2</v>
      </c>
      <c r="BE42" s="17">
        <f>INDEX(属性投放!AO$6:AO$25,((属性投放!$AX42-1)*5+属性投放!$AY42)-1)/4*1%</f>
        <v>0.01</v>
      </c>
      <c r="BF42" s="17">
        <f>INDEX(属性投放!AP$6:AP$25,((属性投放!$AX42-1)*5+属性投放!$AY42)-1)/4*1%</f>
        <v>0.01</v>
      </c>
      <c r="BH42" s="13">
        <v>37</v>
      </c>
      <c r="BI42" s="14">
        <f t="shared" si="15"/>
        <v>5</v>
      </c>
      <c r="BJ42" s="14">
        <f t="shared" si="16"/>
        <v>1</v>
      </c>
      <c r="BK42" s="13">
        <v>1</v>
      </c>
      <c r="BL42" s="13">
        <f t="shared" si="17"/>
        <v>15</v>
      </c>
      <c r="BM42" s="14" t="str">
        <f t="shared" si="18"/>
        <v>Atk</v>
      </c>
    </row>
    <row r="43" spans="1:65" ht="20.100000000000001" customHeight="1" x14ac:dyDescent="0.2">
      <c r="A43" s="32"/>
      <c r="B43" s="32"/>
      <c r="C43" s="32"/>
      <c r="D43" s="32"/>
      <c r="E43" s="32"/>
      <c r="F43" s="32"/>
      <c r="G43" s="32"/>
      <c r="H43" s="32"/>
      <c r="S43" s="13">
        <v>4</v>
      </c>
      <c r="T43" s="13">
        <v>5</v>
      </c>
      <c r="U43" s="13">
        <f t="shared" si="2"/>
        <v>55</v>
      </c>
      <c r="V43" s="13">
        <f t="shared" si="38"/>
        <v>70</v>
      </c>
      <c r="W43" s="13">
        <f t="shared" si="4"/>
        <v>15</v>
      </c>
      <c r="X43" s="13">
        <f t="shared" si="44"/>
        <v>1550</v>
      </c>
      <c r="Y43" s="13">
        <f t="shared" si="39"/>
        <v>725</v>
      </c>
      <c r="Z43" s="13">
        <f t="shared" si="40"/>
        <v>10810</v>
      </c>
      <c r="AA43" s="13">
        <f>INDEX(属性偏向!S$4:S$135,(INDEX(属性投放!N$6:N$9,属性投放!$S43)-1)*11+$T43)</f>
        <v>28</v>
      </c>
      <c r="AB43" s="13">
        <f>INDEX(属性偏向!T$4:T$135,(INDEX(属性投放!O$6:O$9,属性投放!$S43)-1)*11+$T43)</f>
        <v>14</v>
      </c>
      <c r="AC43" s="13">
        <f>INDEX(属性偏向!U$4:U$135,(INDEX(属性投放!P$6:P$9,属性投放!$S43)-1)*11+$T43)</f>
        <v>280</v>
      </c>
      <c r="AD43" s="13">
        <f t="shared" si="6"/>
        <v>420</v>
      </c>
      <c r="AE43" s="13">
        <f t="shared" si="7"/>
        <v>210</v>
      </c>
      <c r="AF43" s="13">
        <f t="shared" si="8"/>
        <v>4200</v>
      </c>
      <c r="AG43" s="13">
        <f t="shared" si="41"/>
        <v>1970</v>
      </c>
      <c r="AH43" s="13">
        <f t="shared" si="42"/>
        <v>935</v>
      </c>
      <c r="AI43" s="13">
        <f t="shared" si="43"/>
        <v>15010</v>
      </c>
      <c r="AW43" s="13">
        <v>38</v>
      </c>
      <c r="AX43" s="13">
        <f t="shared" si="12"/>
        <v>1</v>
      </c>
      <c r="AY43" s="13">
        <f t="shared" si="13"/>
        <v>4</v>
      </c>
      <c r="AZ43" s="13">
        <f t="shared" si="14"/>
        <v>5</v>
      </c>
      <c r="BA43" s="14">
        <f>INDEX(属性偏向!S$4:S$135,INDEX(属性投放!AN$6:AN$25,((属性投放!$AX43-1)*5+属性投放!$AY43)-1)*11+属性投放!$AZ43)</f>
        <v>20</v>
      </c>
      <c r="BB43" s="14">
        <f>INDEX(属性偏向!T$4:T$135,INDEX(属性投放!AO$6:AO$25,((属性投放!$AX43-1)*5+属性投放!$AY43)-1)*11+属性投放!$AZ43)</f>
        <v>9</v>
      </c>
      <c r="BC43" s="14">
        <f>INDEX(属性偏向!U$4:U$135,INDEX(属性投放!AP$6:AP$25,((属性投放!$AX43-1)*5+属性投放!$AY43)-1)*11+属性投放!$AZ43)</f>
        <v>180</v>
      </c>
      <c r="BD43" s="17">
        <f>INDEX(属性投放!AN$6:AN$25,((属性投放!$AX43-1)*5+属性投放!$AY43)-1)/4*1%</f>
        <v>1.2500000000000001E-2</v>
      </c>
      <c r="BE43" s="17">
        <f>INDEX(属性投放!AO$6:AO$25,((属性投放!$AX43-1)*5+属性投放!$AY43)-1)/4*1%</f>
        <v>0.01</v>
      </c>
      <c r="BF43" s="17">
        <f>INDEX(属性投放!AP$6:AP$25,((属性投放!$AX43-1)*5+属性投放!$AY43)-1)/4*1%</f>
        <v>0.01</v>
      </c>
      <c r="BH43" s="13">
        <v>38</v>
      </c>
      <c r="BI43" s="14">
        <f t="shared" si="15"/>
        <v>5</v>
      </c>
      <c r="BJ43" s="14">
        <f t="shared" si="16"/>
        <v>2</v>
      </c>
      <c r="BK43" s="13">
        <v>2</v>
      </c>
      <c r="BL43" s="13">
        <f t="shared" si="17"/>
        <v>15</v>
      </c>
      <c r="BM43" s="14" t="str">
        <f t="shared" si="18"/>
        <v>Def</v>
      </c>
    </row>
    <row r="44" spans="1:65" ht="20.100000000000001" customHeight="1" x14ac:dyDescent="0.2">
      <c r="S44" s="13">
        <v>4</v>
      </c>
      <c r="T44" s="13">
        <v>6</v>
      </c>
      <c r="U44" s="13">
        <f t="shared" si="2"/>
        <v>70</v>
      </c>
      <c r="V44" s="13">
        <f t="shared" si="38"/>
        <v>85</v>
      </c>
      <c r="W44" s="13">
        <f t="shared" si="4"/>
        <v>15</v>
      </c>
      <c r="X44" s="13">
        <f t="shared" si="44"/>
        <v>1970</v>
      </c>
      <c r="Y44" s="13">
        <f t="shared" si="39"/>
        <v>935</v>
      </c>
      <c r="Z44" s="13">
        <f t="shared" si="40"/>
        <v>15010</v>
      </c>
      <c r="AA44" s="13">
        <f>INDEX(属性偏向!S$4:S$135,(INDEX(属性投放!N$6:N$9,属性投放!$S44)-1)*11+$T44)</f>
        <v>32</v>
      </c>
      <c r="AB44" s="13">
        <f>INDEX(属性偏向!T$4:T$135,(INDEX(属性投放!O$6:O$9,属性投放!$S44)-1)*11+$T44)</f>
        <v>16</v>
      </c>
      <c r="AC44" s="13">
        <f>INDEX(属性偏向!U$4:U$135,(INDEX(属性投放!P$6:P$9,属性投放!$S44)-1)*11+$T44)</f>
        <v>320</v>
      </c>
      <c r="AD44" s="13">
        <f t="shared" si="6"/>
        <v>480</v>
      </c>
      <c r="AE44" s="13">
        <f t="shared" si="7"/>
        <v>240</v>
      </c>
      <c r="AF44" s="13">
        <f t="shared" si="8"/>
        <v>4800</v>
      </c>
      <c r="AG44" s="13">
        <f t="shared" si="41"/>
        <v>2450</v>
      </c>
      <c r="AH44" s="13">
        <f t="shared" si="42"/>
        <v>1175</v>
      </c>
      <c r="AI44" s="13">
        <f t="shared" si="43"/>
        <v>19810</v>
      </c>
      <c r="AW44" s="13">
        <v>39</v>
      </c>
      <c r="AX44" s="13">
        <f t="shared" si="12"/>
        <v>1</v>
      </c>
      <c r="AY44" s="13">
        <f t="shared" si="13"/>
        <v>4</v>
      </c>
      <c r="AZ44" s="13">
        <f t="shared" si="14"/>
        <v>6</v>
      </c>
      <c r="BA44" s="14">
        <f>INDEX(属性偏向!S$4:S$135,INDEX(属性投放!AN$6:AN$25,((属性投放!$AX44-1)*5+属性投放!$AY44)-1)*11+属性投放!$AZ44)</f>
        <v>24</v>
      </c>
      <c r="BB44" s="14">
        <f>INDEX(属性偏向!T$4:T$135,INDEX(属性投放!AO$6:AO$25,((属性投放!$AX44-1)*5+属性投放!$AY44)-1)*11+属性投放!$AZ44)</f>
        <v>11</v>
      </c>
      <c r="BC44" s="14">
        <f>INDEX(属性偏向!U$4:U$135,INDEX(属性投放!AP$6:AP$25,((属性投放!$AX44-1)*5+属性投放!$AY44)-1)*11+属性投放!$AZ44)</f>
        <v>220</v>
      </c>
      <c r="BD44" s="17">
        <f>INDEX(属性投放!AN$6:AN$25,((属性投放!$AX44-1)*5+属性投放!$AY44)-1)/4*1%</f>
        <v>1.2500000000000001E-2</v>
      </c>
      <c r="BE44" s="17">
        <f>INDEX(属性投放!AO$6:AO$25,((属性投放!$AX44-1)*5+属性投放!$AY44)-1)/4*1%</f>
        <v>0.01</v>
      </c>
      <c r="BF44" s="17">
        <f>INDEX(属性投放!AP$6:AP$25,((属性投放!$AX44-1)*5+属性投放!$AY44)-1)/4*1%</f>
        <v>0.01</v>
      </c>
      <c r="BH44" s="13">
        <v>39</v>
      </c>
      <c r="BI44" s="14">
        <f t="shared" si="15"/>
        <v>5</v>
      </c>
      <c r="BJ44" s="14">
        <f t="shared" si="16"/>
        <v>3</v>
      </c>
      <c r="BK44" s="13">
        <v>0</v>
      </c>
      <c r="BL44" s="13">
        <f t="shared" si="17"/>
        <v>15</v>
      </c>
      <c r="BM44" s="14" t="str">
        <f t="shared" si="18"/>
        <v/>
      </c>
    </row>
    <row r="45" spans="1:65" ht="20.100000000000001" customHeight="1" x14ac:dyDescent="0.2">
      <c r="S45" s="13">
        <v>4</v>
      </c>
      <c r="T45" s="13">
        <v>7</v>
      </c>
      <c r="U45" s="13">
        <f t="shared" si="2"/>
        <v>85</v>
      </c>
      <c r="V45" s="13">
        <f t="shared" si="38"/>
        <v>100</v>
      </c>
      <c r="W45" s="13">
        <f t="shared" si="4"/>
        <v>15</v>
      </c>
      <c r="X45" s="13">
        <f t="shared" si="44"/>
        <v>2450</v>
      </c>
      <c r="Y45" s="13">
        <f t="shared" si="39"/>
        <v>1175</v>
      </c>
      <c r="Z45" s="13">
        <f t="shared" si="40"/>
        <v>19810</v>
      </c>
      <c r="AA45" s="13">
        <f>INDEX(属性偏向!S$4:S$135,(INDEX(属性投放!N$6:N$9,属性投放!$S45)-1)*11+$T45)</f>
        <v>36</v>
      </c>
      <c r="AB45" s="13">
        <f>INDEX(属性偏向!T$4:T$135,(INDEX(属性投放!O$6:O$9,属性投放!$S45)-1)*11+$T45)</f>
        <v>18</v>
      </c>
      <c r="AC45" s="13">
        <f>INDEX(属性偏向!U$4:U$135,(INDEX(属性投放!P$6:P$9,属性投放!$S45)-1)*11+$T45)</f>
        <v>360</v>
      </c>
      <c r="AD45" s="13">
        <f t="shared" si="6"/>
        <v>540</v>
      </c>
      <c r="AE45" s="13">
        <f t="shared" si="7"/>
        <v>270</v>
      </c>
      <c r="AF45" s="13">
        <f t="shared" si="8"/>
        <v>5400</v>
      </c>
      <c r="AG45" s="13">
        <f t="shared" si="41"/>
        <v>2990</v>
      </c>
      <c r="AH45" s="13">
        <f t="shared" si="42"/>
        <v>1445</v>
      </c>
      <c r="AI45" s="13">
        <f t="shared" si="43"/>
        <v>25210</v>
      </c>
      <c r="AW45" s="13">
        <v>40</v>
      </c>
      <c r="AX45" s="13">
        <f t="shared" si="12"/>
        <v>1</v>
      </c>
      <c r="AY45" s="13">
        <f t="shared" si="13"/>
        <v>4</v>
      </c>
      <c r="AZ45" s="13">
        <f t="shared" si="14"/>
        <v>7</v>
      </c>
      <c r="BA45" s="14">
        <f>INDEX(属性偏向!S$4:S$135,INDEX(属性投放!AN$6:AN$25,((属性投放!$AX45-1)*5+属性投放!$AY45)-1)*11+属性投放!$AZ45)</f>
        <v>28</v>
      </c>
      <c r="BB45" s="14">
        <f>INDEX(属性偏向!T$4:T$135,INDEX(属性投放!AO$6:AO$25,((属性投放!$AX45-1)*5+属性投放!$AY45)-1)*11+属性投放!$AZ45)</f>
        <v>13</v>
      </c>
      <c r="BC45" s="14">
        <f>INDEX(属性偏向!U$4:U$135,INDEX(属性投放!AP$6:AP$25,((属性投放!$AX45-1)*5+属性投放!$AY45)-1)*11+属性投放!$AZ45)</f>
        <v>260</v>
      </c>
      <c r="BD45" s="17">
        <f>INDEX(属性投放!AN$6:AN$25,((属性投放!$AX45-1)*5+属性投放!$AY45)-1)/4*1%</f>
        <v>1.2500000000000001E-2</v>
      </c>
      <c r="BE45" s="17">
        <f>INDEX(属性投放!AO$6:AO$25,((属性投放!$AX45-1)*5+属性投放!$AY45)-1)/4*1%</f>
        <v>0.01</v>
      </c>
      <c r="BF45" s="17">
        <f>INDEX(属性投放!AP$6:AP$25,((属性投放!$AX45-1)*5+属性投放!$AY45)-1)/4*1%</f>
        <v>0.01</v>
      </c>
      <c r="BH45" s="13">
        <v>40</v>
      </c>
      <c r="BI45" s="14">
        <f t="shared" si="15"/>
        <v>5</v>
      </c>
      <c r="BJ45" s="14">
        <f t="shared" si="16"/>
        <v>4</v>
      </c>
      <c r="BK45" s="13">
        <v>3</v>
      </c>
      <c r="BL45" s="13">
        <f t="shared" si="17"/>
        <v>15</v>
      </c>
      <c r="BM45" s="14" t="str">
        <f t="shared" si="18"/>
        <v>HP</v>
      </c>
    </row>
    <row r="46" spans="1:65" ht="20.100000000000001" customHeight="1" x14ac:dyDescent="0.2">
      <c r="A46" s="32"/>
      <c r="B46" s="32"/>
      <c r="C46" s="32"/>
      <c r="D46" s="32"/>
      <c r="E46" s="32"/>
      <c r="F46" s="32"/>
      <c r="G46" s="32"/>
      <c r="H46" s="32"/>
      <c r="S46" s="13">
        <v>4</v>
      </c>
      <c r="T46" s="13">
        <v>8</v>
      </c>
      <c r="U46" s="13">
        <f t="shared" si="2"/>
        <v>100</v>
      </c>
      <c r="V46" s="13">
        <f t="shared" si="38"/>
        <v>115</v>
      </c>
      <c r="W46" s="13">
        <f t="shared" si="4"/>
        <v>15</v>
      </c>
      <c r="X46" s="13">
        <f t="shared" si="44"/>
        <v>2990</v>
      </c>
      <c r="Y46" s="13">
        <f t="shared" si="39"/>
        <v>1445</v>
      </c>
      <c r="Z46" s="13">
        <f t="shared" si="40"/>
        <v>25210</v>
      </c>
      <c r="AA46" s="13">
        <f>INDEX(属性偏向!S$4:S$135,(INDEX(属性投放!N$6:N$9,属性投放!$S46)-1)*11+$T46)</f>
        <v>42</v>
      </c>
      <c r="AB46" s="13">
        <f>INDEX(属性偏向!T$4:T$135,(INDEX(属性投放!O$6:O$9,属性投放!$S46)-1)*11+$T46)</f>
        <v>21</v>
      </c>
      <c r="AC46" s="13">
        <f>INDEX(属性偏向!U$4:U$135,(INDEX(属性投放!P$6:P$9,属性投放!$S46)-1)*11+$T46)</f>
        <v>420</v>
      </c>
      <c r="AD46" s="13">
        <f t="shared" si="6"/>
        <v>630</v>
      </c>
      <c r="AE46" s="13">
        <f t="shared" si="7"/>
        <v>315</v>
      </c>
      <c r="AF46" s="13">
        <f t="shared" si="8"/>
        <v>6300</v>
      </c>
      <c r="AG46" s="13">
        <f t="shared" si="41"/>
        <v>3620</v>
      </c>
      <c r="AH46" s="13">
        <f t="shared" si="42"/>
        <v>1760</v>
      </c>
      <c r="AI46" s="13">
        <f t="shared" si="43"/>
        <v>31510</v>
      </c>
      <c r="AW46" s="13">
        <v>41</v>
      </c>
      <c r="AX46" s="13">
        <f t="shared" si="12"/>
        <v>1</v>
      </c>
      <c r="AY46" s="13">
        <f t="shared" si="13"/>
        <v>4</v>
      </c>
      <c r="AZ46" s="13">
        <f t="shared" si="14"/>
        <v>8</v>
      </c>
      <c r="BA46" s="14">
        <f>INDEX(属性偏向!S$4:S$135,INDEX(属性投放!AN$6:AN$25,((属性投放!$AX46-1)*5+属性投放!$AY46)-1)*11+属性投放!$AZ46)</f>
        <v>34</v>
      </c>
      <c r="BB46" s="14">
        <f>INDEX(属性偏向!T$4:T$135,INDEX(属性投放!AO$6:AO$25,((属性投放!$AX46-1)*5+属性投放!$AY46)-1)*11+属性投放!$AZ46)</f>
        <v>16</v>
      </c>
      <c r="BC46" s="14">
        <f>INDEX(属性偏向!U$4:U$135,INDEX(属性投放!AP$6:AP$25,((属性投放!$AX46-1)*5+属性投放!$AY46)-1)*11+属性投放!$AZ46)</f>
        <v>320</v>
      </c>
      <c r="BD46" s="17">
        <f>INDEX(属性投放!AN$6:AN$25,((属性投放!$AX46-1)*5+属性投放!$AY46)-1)/4*1%</f>
        <v>1.2500000000000001E-2</v>
      </c>
      <c r="BE46" s="17">
        <f>INDEX(属性投放!AO$6:AO$25,((属性投放!$AX46-1)*5+属性投放!$AY46)-1)/4*1%</f>
        <v>0.01</v>
      </c>
      <c r="BF46" s="17">
        <f>INDEX(属性投放!AP$6:AP$25,((属性投放!$AX46-1)*5+属性投放!$AY46)-1)/4*1%</f>
        <v>0.01</v>
      </c>
      <c r="BH46" s="13">
        <v>41</v>
      </c>
      <c r="BI46" s="14">
        <f t="shared" si="15"/>
        <v>5</v>
      </c>
      <c r="BJ46" s="14">
        <f t="shared" si="16"/>
        <v>5</v>
      </c>
      <c r="BK46" s="13">
        <v>6</v>
      </c>
      <c r="BL46" s="13">
        <f t="shared" si="17"/>
        <v>15</v>
      </c>
      <c r="BM46" s="14" t="str">
        <f t="shared" si="18"/>
        <v>HPRate</v>
      </c>
    </row>
    <row r="47" spans="1:65" ht="20.100000000000001" customHeight="1" x14ac:dyDescent="0.2">
      <c r="A47" s="16"/>
      <c r="B47" s="16"/>
      <c r="C47" s="32"/>
      <c r="D47" s="32"/>
      <c r="E47" s="32"/>
      <c r="F47" s="32"/>
      <c r="G47" s="32"/>
      <c r="H47" s="32"/>
      <c r="S47" s="13">
        <v>4</v>
      </c>
      <c r="T47" s="13">
        <v>9</v>
      </c>
      <c r="U47" s="13">
        <f t="shared" si="2"/>
        <v>115</v>
      </c>
      <c r="V47" s="13">
        <f t="shared" si="38"/>
        <v>130</v>
      </c>
      <c r="W47" s="13">
        <f t="shared" si="4"/>
        <v>15</v>
      </c>
      <c r="X47" s="13">
        <f t="shared" si="44"/>
        <v>3620</v>
      </c>
      <c r="Y47" s="13">
        <f t="shared" si="39"/>
        <v>1760</v>
      </c>
      <c r="Z47" s="13">
        <f t="shared" si="40"/>
        <v>31510</v>
      </c>
      <c r="AA47" s="13">
        <f>INDEX(属性偏向!S$4:S$135,(INDEX(属性投放!N$6:N$9,属性投放!$S47)-1)*11+$T47)</f>
        <v>48</v>
      </c>
      <c r="AB47" s="13">
        <f>INDEX(属性偏向!T$4:T$135,(INDEX(属性投放!O$6:O$9,属性投放!$S47)-1)*11+$T47)</f>
        <v>24</v>
      </c>
      <c r="AC47" s="13">
        <f>INDEX(属性偏向!U$4:U$135,(INDEX(属性投放!P$6:P$9,属性投放!$S47)-1)*11+$T47)</f>
        <v>480</v>
      </c>
      <c r="AD47" s="13">
        <f t="shared" si="6"/>
        <v>720</v>
      </c>
      <c r="AE47" s="13">
        <f t="shared" si="7"/>
        <v>360</v>
      </c>
      <c r="AF47" s="13">
        <f t="shared" si="8"/>
        <v>7200</v>
      </c>
      <c r="AG47" s="13">
        <f t="shared" si="41"/>
        <v>4340</v>
      </c>
      <c r="AH47" s="13">
        <f t="shared" si="42"/>
        <v>2120</v>
      </c>
      <c r="AI47" s="13">
        <f t="shared" si="43"/>
        <v>38710</v>
      </c>
      <c r="AW47" s="13">
        <v>42</v>
      </c>
      <c r="AX47" s="13">
        <f t="shared" si="12"/>
        <v>1</v>
      </c>
      <c r="AY47" s="13">
        <f t="shared" si="13"/>
        <v>4</v>
      </c>
      <c r="AZ47" s="13">
        <f t="shared" si="14"/>
        <v>9</v>
      </c>
      <c r="BA47" s="14">
        <f>INDEX(属性偏向!S$4:S$135,INDEX(属性投放!AN$6:AN$25,((属性投放!$AX47-1)*5+属性投放!$AY47)-1)*11+属性投放!$AZ47)</f>
        <v>40</v>
      </c>
      <c r="BB47" s="14">
        <f>INDEX(属性偏向!T$4:T$135,INDEX(属性投放!AO$6:AO$25,((属性投放!$AX47-1)*5+属性投放!$AY47)-1)*11+属性投放!$AZ47)</f>
        <v>19</v>
      </c>
      <c r="BC47" s="14">
        <f>INDEX(属性偏向!U$4:U$135,INDEX(属性投放!AP$6:AP$25,((属性投放!$AX47-1)*5+属性投放!$AY47)-1)*11+属性投放!$AZ47)</f>
        <v>380</v>
      </c>
      <c r="BD47" s="17">
        <f>INDEX(属性投放!AN$6:AN$25,((属性投放!$AX47-1)*5+属性投放!$AY47)-1)/4*1%</f>
        <v>1.2500000000000001E-2</v>
      </c>
      <c r="BE47" s="17">
        <f>INDEX(属性投放!AO$6:AO$25,((属性投放!$AX47-1)*5+属性投放!$AY47)-1)/4*1%</f>
        <v>0.01</v>
      </c>
      <c r="BF47" s="17">
        <f>INDEX(属性投放!AP$6:AP$25,((属性投放!$AX47-1)*5+属性投放!$AY47)-1)/4*1%</f>
        <v>0.01</v>
      </c>
      <c r="BH47" s="13">
        <v>42</v>
      </c>
      <c r="BI47" s="14">
        <f t="shared" si="15"/>
        <v>5</v>
      </c>
      <c r="BJ47" s="14">
        <f t="shared" si="16"/>
        <v>6</v>
      </c>
      <c r="BK47" s="13">
        <v>0</v>
      </c>
      <c r="BL47" s="13">
        <f t="shared" si="17"/>
        <v>15</v>
      </c>
      <c r="BM47" s="14" t="str">
        <f t="shared" si="18"/>
        <v/>
      </c>
    </row>
    <row r="48" spans="1:65" ht="20.100000000000001" customHeight="1" x14ac:dyDescent="0.2">
      <c r="A48" s="16"/>
      <c r="B48" s="16"/>
      <c r="C48" s="16"/>
      <c r="D48" s="16"/>
      <c r="E48" s="16"/>
      <c r="F48" s="16"/>
      <c r="G48" s="16"/>
      <c r="H48" s="16"/>
      <c r="S48" s="13">
        <v>4</v>
      </c>
      <c r="T48" s="13">
        <v>10</v>
      </c>
      <c r="U48" s="13">
        <f t="shared" si="2"/>
        <v>130</v>
      </c>
      <c r="V48" s="13">
        <f t="shared" si="38"/>
        <v>140</v>
      </c>
      <c r="W48" s="13">
        <f t="shared" si="4"/>
        <v>10</v>
      </c>
      <c r="X48" s="13">
        <f t="shared" si="44"/>
        <v>4340</v>
      </c>
      <c r="Y48" s="13">
        <f t="shared" si="39"/>
        <v>2120</v>
      </c>
      <c r="Z48" s="13">
        <f t="shared" si="40"/>
        <v>38710</v>
      </c>
      <c r="AA48" s="13">
        <f>INDEX(属性偏向!S$4:S$135,(INDEX(属性投放!N$6:N$9,属性投放!$S48)-1)*11+$T48)</f>
        <v>56</v>
      </c>
      <c r="AB48" s="13">
        <f>INDEX(属性偏向!T$4:T$135,(INDEX(属性投放!O$6:O$9,属性投放!$S48)-1)*11+$T48)</f>
        <v>28</v>
      </c>
      <c r="AC48" s="13">
        <f>INDEX(属性偏向!U$4:U$135,(INDEX(属性投放!P$6:P$9,属性投放!$S48)-1)*11+$T48)</f>
        <v>560</v>
      </c>
      <c r="AD48" s="13">
        <f t="shared" si="6"/>
        <v>560</v>
      </c>
      <c r="AE48" s="13">
        <f t="shared" si="7"/>
        <v>280</v>
      </c>
      <c r="AF48" s="13">
        <f t="shared" si="8"/>
        <v>5600</v>
      </c>
      <c r="AG48" s="13">
        <f t="shared" si="41"/>
        <v>4900</v>
      </c>
      <c r="AH48" s="13">
        <f t="shared" si="42"/>
        <v>2400</v>
      </c>
      <c r="AI48" s="13">
        <f t="shared" si="43"/>
        <v>44310</v>
      </c>
      <c r="AW48" s="13">
        <v>43</v>
      </c>
      <c r="AX48" s="13">
        <f t="shared" si="12"/>
        <v>1</v>
      </c>
      <c r="AY48" s="13">
        <f t="shared" si="13"/>
        <v>4</v>
      </c>
      <c r="AZ48" s="13">
        <f t="shared" si="14"/>
        <v>10</v>
      </c>
      <c r="BA48" s="14">
        <f>INDEX(属性偏向!S$4:S$135,INDEX(属性投放!AN$6:AN$25,((属性投放!$AX48-1)*5+属性投放!$AY48)-1)*11+属性投放!$AZ48)</f>
        <v>48</v>
      </c>
      <c r="BB48" s="14">
        <f>INDEX(属性偏向!T$4:T$135,INDEX(属性投放!AO$6:AO$25,((属性投放!$AX48-1)*5+属性投放!$AY48)-1)*11+属性投放!$AZ48)</f>
        <v>23</v>
      </c>
      <c r="BC48" s="14">
        <f>INDEX(属性偏向!U$4:U$135,INDEX(属性投放!AP$6:AP$25,((属性投放!$AX48-1)*5+属性投放!$AY48)-1)*11+属性投放!$AZ48)</f>
        <v>460</v>
      </c>
      <c r="BD48" s="17">
        <f>INDEX(属性投放!AN$6:AN$25,((属性投放!$AX48-1)*5+属性投放!$AY48)-1)/4*1%</f>
        <v>1.2500000000000001E-2</v>
      </c>
      <c r="BE48" s="17">
        <f>INDEX(属性投放!AO$6:AO$25,((属性投放!$AX48-1)*5+属性投放!$AY48)-1)/4*1%</f>
        <v>0.01</v>
      </c>
      <c r="BF48" s="17">
        <f>INDEX(属性投放!AP$6:AP$25,((属性投放!$AX48-1)*5+属性投放!$AY48)-1)/4*1%</f>
        <v>0.01</v>
      </c>
      <c r="BH48" s="13">
        <v>43</v>
      </c>
      <c r="BI48" s="14">
        <f t="shared" si="15"/>
        <v>5</v>
      </c>
      <c r="BJ48" s="14">
        <f t="shared" si="16"/>
        <v>7</v>
      </c>
      <c r="BK48" s="13">
        <v>4</v>
      </c>
      <c r="BL48" s="13">
        <f t="shared" si="17"/>
        <v>10</v>
      </c>
      <c r="BM48" s="14" t="str">
        <f t="shared" si="18"/>
        <v>DmgBonus</v>
      </c>
    </row>
    <row r="49" spans="1:65" ht="20.100000000000001" customHeight="1" x14ac:dyDescent="0.2">
      <c r="A49" s="16"/>
      <c r="B49" s="16"/>
      <c r="C49" s="16"/>
      <c r="D49" s="16"/>
      <c r="E49" s="16"/>
      <c r="F49" s="16"/>
      <c r="G49" s="16"/>
      <c r="H49" s="16"/>
      <c r="S49" s="13">
        <v>4</v>
      </c>
      <c r="T49" s="13">
        <v>11</v>
      </c>
      <c r="U49" s="13">
        <f t="shared" si="2"/>
        <v>140</v>
      </c>
      <c r="V49" s="13">
        <f t="shared" si="38"/>
        <v>150</v>
      </c>
      <c r="W49" s="13">
        <f t="shared" si="4"/>
        <v>10</v>
      </c>
      <c r="X49" s="13">
        <f t="shared" si="44"/>
        <v>4900</v>
      </c>
      <c r="Y49" s="13">
        <f t="shared" si="39"/>
        <v>2400</v>
      </c>
      <c r="Z49" s="13">
        <f t="shared" si="40"/>
        <v>44310</v>
      </c>
      <c r="AA49" s="13">
        <f>INDEX(属性偏向!S$4:S$135,(INDEX(属性投放!N$6:N$9,属性投放!$S49)-1)*11+$T49)</f>
        <v>66</v>
      </c>
      <c r="AB49" s="13">
        <f>INDEX(属性偏向!T$4:T$135,(INDEX(属性投放!O$6:O$9,属性投放!$S49)-1)*11+$T49)</f>
        <v>33</v>
      </c>
      <c r="AC49" s="13">
        <f>INDEX(属性偏向!U$4:U$135,(INDEX(属性投放!P$6:P$9,属性投放!$S49)-1)*11+$T49)</f>
        <v>660</v>
      </c>
      <c r="AD49" s="13">
        <f t="shared" si="6"/>
        <v>660</v>
      </c>
      <c r="AE49" s="13">
        <f t="shared" si="7"/>
        <v>330</v>
      </c>
      <c r="AF49" s="13">
        <f t="shared" si="8"/>
        <v>6600</v>
      </c>
      <c r="AG49" s="13">
        <f t="shared" si="41"/>
        <v>5560</v>
      </c>
      <c r="AH49" s="13">
        <f t="shared" si="42"/>
        <v>2730</v>
      </c>
      <c r="AI49" s="13">
        <f t="shared" si="43"/>
        <v>50910</v>
      </c>
      <c r="AW49" s="13">
        <v>44</v>
      </c>
      <c r="AX49" s="13">
        <f t="shared" si="12"/>
        <v>1</v>
      </c>
      <c r="AY49" s="13">
        <f t="shared" si="13"/>
        <v>4</v>
      </c>
      <c r="AZ49" s="13">
        <f t="shared" si="14"/>
        <v>11</v>
      </c>
      <c r="BA49" s="14">
        <f>INDEX(属性偏向!S$4:S$135,INDEX(属性投放!AN$6:AN$25,((属性投放!$AX49-1)*5+属性投放!$AY49)-1)*11+属性投放!$AZ49)</f>
        <v>58</v>
      </c>
      <c r="BB49" s="14">
        <f>INDEX(属性偏向!T$4:T$135,INDEX(属性投放!AO$6:AO$25,((属性投放!$AX49-1)*5+属性投放!$AY49)-1)*11+属性投放!$AZ49)</f>
        <v>28</v>
      </c>
      <c r="BC49" s="14">
        <f>INDEX(属性偏向!U$4:U$135,INDEX(属性投放!AP$6:AP$25,((属性投放!$AX49-1)*5+属性投放!$AY49)-1)*11+属性投放!$AZ49)</f>
        <v>560</v>
      </c>
      <c r="BD49" s="17">
        <f>INDEX(属性投放!AN$6:AN$25,((属性投放!$AX49-1)*5+属性投放!$AY49)-1)/4*1%</f>
        <v>1.2500000000000001E-2</v>
      </c>
      <c r="BE49" s="17">
        <f>INDEX(属性投放!AO$6:AO$25,((属性投放!$AX49-1)*5+属性投放!$AY49)-1)/4*1%</f>
        <v>0.01</v>
      </c>
      <c r="BF49" s="17">
        <f>INDEX(属性投放!AP$6:AP$25,((属性投放!$AX49-1)*5+属性投放!$AY49)-1)/4*1%</f>
        <v>0.01</v>
      </c>
      <c r="BH49" s="13">
        <v>44</v>
      </c>
      <c r="BI49" s="14">
        <f t="shared" si="15"/>
        <v>5</v>
      </c>
      <c r="BJ49" s="14">
        <f t="shared" si="16"/>
        <v>8</v>
      </c>
      <c r="BK49" s="13">
        <v>5</v>
      </c>
      <c r="BL49" s="13">
        <f t="shared" si="17"/>
        <v>10</v>
      </c>
      <c r="BM49" s="14" t="str">
        <f t="shared" si="18"/>
        <v>DmgResist</v>
      </c>
    </row>
    <row r="50" spans="1:65" ht="20.100000000000001" customHeight="1" x14ac:dyDescent="0.2">
      <c r="A50" s="16"/>
      <c r="B50" s="16"/>
      <c r="C50" s="16"/>
      <c r="D50" s="16"/>
      <c r="E50" s="16"/>
      <c r="F50" s="16"/>
      <c r="G50" s="16"/>
      <c r="H50" s="16"/>
      <c r="AW50" s="13">
        <v>45</v>
      </c>
      <c r="AX50" s="13">
        <f t="shared" si="12"/>
        <v>1</v>
      </c>
      <c r="AY50" s="13">
        <f t="shared" si="13"/>
        <v>5</v>
      </c>
      <c r="AZ50" s="13">
        <f t="shared" si="14"/>
        <v>1</v>
      </c>
      <c r="BA50" s="14">
        <f>INDEX(属性偏向!S$4:S$135,INDEX(属性投放!AN$6:AN$25,((属性投放!$AX50-1)*5+属性投放!$AY50)-1)*11+属性投放!$AZ50)</f>
        <v>12</v>
      </c>
      <c r="BB50" s="14">
        <f>INDEX(属性偏向!T$4:T$135,INDEX(属性投放!AO$6:AO$25,((属性投放!$AX50-1)*5+属性投放!$AY50)-1)*11+属性投放!$AZ50)</f>
        <v>6</v>
      </c>
      <c r="BC50" s="14">
        <f>INDEX(属性偏向!U$4:U$135,INDEX(属性投放!AP$6:AP$25,((属性投放!$AX50-1)*5+属性投放!$AY50)-1)*11+属性投放!$AZ50)</f>
        <v>72</v>
      </c>
      <c r="BD50" s="17">
        <f>INDEX(属性投放!AN$6:AN$25,((属性投放!$AX50-1)*5+属性投放!$AY50)-1)/4*1%</f>
        <v>1.2500000000000001E-2</v>
      </c>
      <c r="BE50" s="17">
        <f>INDEX(属性投放!AO$6:AO$25,((属性投放!$AX50-1)*5+属性投放!$AY50)-1)/4*1%</f>
        <v>1.2500000000000001E-2</v>
      </c>
      <c r="BF50" s="17">
        <f>INDEX(属性投放!AP$6:AP$25,((属性投放!$AX50-1)*5+属性投放!$AY50)-1)/4*1%</f>
        <v>1.2500000000000001E-2</v>
      </c>
      <c r="BH50" s="13">
        <v>45</v>
      </c>
      <c r="BI50" s="14">
        <f t="shared" si="15"/>
        <v>5</v>
      </c>
      <c r="BJ50" s="14">
        <f t="shared" si="16"/>
        <v>9</v>
      </c>
      <c r="BK50" s="13">
        <v>0</v>
      </c>
      <c r="BL50" s="13">
        <f t="shared" si="17"/>
        <v>0</v>
      </c>
      <c r="BM50" s="14" t="str">
        <f t="shared" si="18"/>
        <v/>
      </c>
    </row>
    <row r="51" spans="1:65" ht="20.100000000000001" customHeight="1" x14ac:dyDescent="0.2">
      <c r="A51" s="16"/>
      <c r="B51" s="16"/>
      <c r="C51" s="16"/>
      <c r="D51" s="16"/>
      <c r="E51" s="16"/>
      <c r="F51" s="16"/>
      <c r="G51" s="16"/>
      <c r="H51" s="16"/>
      <c r="AW51" s="13">
        <v>46</v>
      </c>
      <c r="AX51" s="13">
        <f t="shared" si="12"/>
        <v>1</v>
      </c>
      <c r="AY51" s="13">
        <f t="shared" si="13"/>
        <v>5</v>
      </c>
      <c r="AZ51" s="13">
        <f t="shared" si="14"/>
        <v>2</v>
      </c>
      <c r="BA51" s="14">
        <f>INDEX(属性偏向!S$4:S$135,INDEX(属性投放!AN$6:AN$25,((属性投放!$AX51-1)*5+属性投放!$AY51)-1)*11+属性投放!$AZ51)</f>
        <v>14</v>
      </c>
      <c r="BB51" s="14">
        <f>INDEX(属性偏向!T$4:T$135,INDEX(属性投放!AO$6:AO$25,((属性投放!$AX51-1)*5+属性投放!$AY51)-1)*11+属性投放!$AZ51)</f>
        <v>7</v>
      </c>
      <c r="BC51" s="14">
        <f>INDEX(属性偏向!U$4:U$135,INDEX(属性投放!AP$6:AP$25,((属性投放!$AX51-1)*5+属性投放!$AY51)-1)*11+属性投放!$AZ51)</f>
        <v>98</v>
      </c>
      <c r="BD51" s="17">
        <f>INDEX(属性投放!AN$6:AN$25,((属性投放!$AX51-1)*5+属性投放!$AY51)-1)/4*1%</f>
        <v>1.2500000000000001E-2</v>
      </c>
      <c r="BE51" s="17">
        <f>INDEX(属性投放!AO$6:AO$25,((属性投放!$AX51-1)*5+属性投放!$AY51)-1)/4*1%</f>
        <v>1.2500000000000001E-2</v>
      </c>
      <c r="BF51" s="17">
        <f>INDEX(属性投放!AP$6:AP$25,((属性投放!$AX51-1)*5+属性投放!$AY51)-1)/4*1%</f>
        <v>1.2500000000000001E-2</v>
      </c>
      <c r="BH51" s="13">
        <v>46</v>
      </c>
      <c r="BI51" s="14">
        <f t="shared" si="15"/>
        <v>6</v>
      </c>
      <c r="BJ51" s="14">
        <f t="shared" si="16"/>
        <v>1</v>
      </c>
      <c r="BK51" s="13">
        <v>1</v>
      </c>
      <c r="BL51" s="13">
        <f t="shared" si="17"/>
        <v>0</v>
      </c>
      <c r="BM51" s="14" t="str">
        <f t="shared" si="18"/>
        <v>Atk</v>
      </c>
    </row>
    <row r="52" spans="1:65" ht="20.100000000000001" customHeight="1" x14ac:dyDescent="0.2">
      <c r="A52" s="16"/>
      <c r="B52" s="16"/>
      <c r="C52" s="16"/>
      <c r="D52" s="16"/>
      <c r="E52" s="16"/>
      <c r="F52" s="16"/>
      <c r="G52" s="16"/>
      <c r="H52" s="16"/>
      <c r="AW52" s="13">
        <v>47</v>
      </c>
      <c r="AX52" s="13">
        <f t="shared" si="12"/>
        <v>1</v>
      </c>
      <c r="AY52" s="13">
        <f t="shared" si="13"/>
        <v>5</v>
      </c>
      <c r="AZ52" s="13">
        <f t="shared" si="14"/>
        <v>3</v>
      </c>
      <c r="BA52" s="14">
        <f>INDEX(属性偏向!S$4:S$135,INDEX(属性投放!AN$6:AN$25,((属性投放!$AX52-1)*5+属性投放!$AY52)-1)*11+属性投放!$AZ52)</f>
        <v>16</v>
      </c>
      <c r="BB52" s="14">
        <f>INDEX(属性偏向!T$4:T$135,INDEX(属性投放!AO$6:AO$25,((属性投放!$AX52-1)*5+属性投放!$AY52)-1)*11+属性投放!$AZ52)</f>
        <v>8</v>
      </c>
      <c r="BC52" s="14">
        <f>INDEX(属性偏向!U$4:U$135,INDEX(属性投放!AP$6:AP$25,((属性投放!$AX52-1)*5+属性投放!$AY52)-1)*11+属性投放!$AZ52)</f>
        <v>128</v>
      </c>
      <c r="BD52" s="17">
        <f>INDEX(属性投放!AN$6:AN$25,((属性投放!$AX52-1)*5+属性投放!$AY52)-1)/4*1%</f>
        <v>1.2500000000000001E-2</v>
      </c>
      <c r="BE52" s="17">
        <f>INDEX(属性投放!AO$6:AO$25,((属性投放!$AX52-1)*5+属性投放!$AY52)-1)/4*1%</f>
        <v>1.2500000000000001E-2</v>
      </c>
      <c r="BF52" s="17">
        <f>INDEX(属性投放!AP$6:AP$25,((属性投放!$AX52-1)*5+属性投放!$AY52)-1)/4*1%</f>
        <v>1.2500000000000001E-2</v>
      </c>
      <c r="BH52" s="13">
        <v>47</v>
      </c>
      <c r="BI52" s="14">
        <f t="shared" si="15"/>
        <v>6</v>
      </c>
      <c r="BJ52" s="14">
        <f t="shared" si="16"/>
        <v>2</v>
      </c>
      <c r="BK52" s="13">
        <v>2</v>
      </c>
      <c r="BL52" s="13">
        <f t="shared" si="17"/>
        <v>0</v>
      </c>
      <c r="BM52" s="14" t="str">
        <f t="shared" si="18"/>
        <v>Def</v>
      </c>
    </row>
    <row r="53" spans="1:65" ht="20.100000000000001" customHeight="1" x14ac:dyDescent="0.2">
      <c r="A53" s="16"/>
      <c r="B53" s="16"/>
      <c r="C53" s="16"/>
      <c r="D53" s="16"/>
      <c r="E53" s="16"/>
      <c r="F53" s="16"/>
      <c r="G53" s="16"/>
      <c r="H53" s="16"/>
      <c r="AW53" s="13">
        <v>48</v>
      </c>
      <c r="AX53" s="13">
        <f t="shared" si="12"/>
        <v>1</v>
      </c>
      <c r="AY53" s="13">
        <f t="shared" si="13"/>
        <v>5</v>
      </c>
      <c r="AZ53" s="13">
        <f t="shared" si="14"/>
        <v>4</v>
      </c>
      <c r="BA53" s="14">
        <f>INDEX(属性偏向!S$4:S$135,INDEX(属性投放!AN$6:AN$25,((属性投放!$AX53-1)*5+属性投放!$AY53)-1)*11+属性投放!$AZ53)</f>
        <v>18</v>
      </c>
      <c r="BB53" s="14">
        <f>INDEX(属性偏向!T$4:T$135,INDEX(属性投放!AO$6:AO$25,((属性投放!$AX53-1)*5+属性投放!$AY53)-1)*11+属性投放!$AZ53)</f>
        <v>9</v>
      </c>
      <c r="BC53" s="14">
        <f>INDEX(属性偏向!U$4:U$135,INDEX(属性投放!AP$6:AP$25,((属性投放!$AX53-1)*5+属性投放!$AY53)-1)*11+属性投放!$AZ53)</f>
        <v>162</v>
      </c>
      <c r="BD53" s="17">
        <f>INDEX(属性投放!AN$6:AN$25,((属性投放!$AX53-1)*5+属性投放!$AY53)-1)/4*1%</f>
        <v>1.2500000000000001E-2</v>
      </c>
      <c r="BE53" s="17">
        <f>INDEX(属性投放!AO$6:AO$25,((属性投放!$AX53-1)*5+属性投放!$AY53)-1)/4*1%</f>
        <v>1.2500000000000001E-2</v>
      </c>
      <c r="BF53" s="17">
        <f>INDEX(属性投放!AP$6:AP$25,((属性投放!$AX53-1)*5+属性投放!$AY53)-1)/4*1%</f>
        <v>1.2500000000000001E-2</v>
      </c>
      <c r="BH53" s="13">
        <v>48</v>
      </c>
      <c r="BI53" s="14">
        <f t="shared" si="15"/>
        <v>6</v>
      </c>
      <c r="BJ53" s="14">
        <f t="shared" si="16"/>
        <v>3</v>
      </c>
      <c r="BK53" s="13">
        <v>0</v>
      </c>
      <c r="BL53" s="13">
        <f t="shared" si="17"/>
        <v>0</v>
      </c>
      <c r="BM53" s="14" t="str">
        <f t="shared" si="18"/>
        <v/>
      </c>
    </row>
    <row r="54" spans="1:65" ht="20.100000000000001" customHeight="1" x14ac:dyDescent="0.2">
      <c r="A54" s="16"/>
      <c r="B54" s="16"/>
      <c r="C54" s="16"/>
      <c r="D54" s="16"/>
      <c r="E54" s="16"/>
      <c r="F54" s="16"/>
      <c r="G54" s="16"/>
      <c r="H54" s="16"/>
      <c r="AW54" s="13">
        <v>49</v>
      </c>
      <c r="AX54" s="13">
        <f t="shared" si="12"/>
        <v>1</v>
      </c>
      <c r="AY54" s="13">
        <f t="shared" si="13"/>
        <v>5</v>
      </c>
      <c r="AZ54" s="13">
        <f t="shared" si="14"/>
        <v>5</v>
      </c>
      <c r="BA54" s="14">
        <f>INDEX(属性偏向!S$4:S$135,INDEX(属性投放!AN$6:AN$25,((属性投放!$AX54-1)*5+属性投放!$AY54)-1)*11+属性投放!$AZ54)</f>
        <v>20</v>
      </c>
      <c r="BB54" s="14">
        <f>INDEX(属性偏向!T$4:T$135,INDEX(属性投放!AO$6:AO$25,((属性投放!$AX54-1)*5+属性投放!$AY54)-1)*11+属性投放!$AZ54)</f>
        <v>10</v>
      </c>
      <c r="BC54" s="14">
        <f>INDEX(属性偏向!U$4:U$135,INDEX(属性投放!AP$6:AP$25,((属性投放!$AX54-1)*5+属性投放!$AY54)-1)*11+属性投放!$AZ54)</f>
        <v>200</v>
      </c>
      <c r="BD54" s="17">
        <f>INDEX(属性投放!AN$6:AN$25,((属性投放!$AX54-1)*5+属性投放!$AY54)-1)/4*1%</f>
        <v>1.2500000000000001E-2</v>
      </c>
      <c r="BE54" s="17">
        <f>INDEX(属性投放!AO$6:AO$25,((属性投放!$AX54-1)*5+属性投放!$AY54)-1)/4*1%</f>
        <v>1.2500000000000001E-2</v>
      </c>
      <c r="BF54" s="17">
        <f>INDEX(属性投放!AP$6:AP$25,((属性投放!$AX54-1)*5+属性投放!$AY54)-1)/4*1%</f>
        <v>1.2500000000000001E-2</v>
      </c>
      <c r="BH54" s="13">
        <v>49</v>
      </c>
      <c r="BI54" s="14">
        <f t="shared" si="15"/>
        <v>6</v>
      </c>
      <c r="BJ54" s="14">
        <f t="shared" si="16"/>
        <v>4</v>
      </c>
      <c r="BK54" s="13">
        <v>3</v>
      </c>
      <c r="BL54" s="13">
        <f t="shared" si="17"/>
        <v>0</v>
      </c>
      <c r="BM54" s="14" t="str">
        <f t="shared" si="18"/>
        <v>HP</v>
      </c>
    </row>
    <row r="55" spans="1:65" ht="20.100000000000001" customHeight="1" x14ac:dyDescent="0.2">
      <c r="C55" s="16"/>
      <c r="D55" s="16"/>
      <c r="E55" s="16"/>
      <c r="F55" s="16"/>
      <c r="G55" s="16"/>
      <c r="H55" s="16"/>
      <c r="AW55" s="13">
        <v>50</v>
      </c>
      <c r="AX55" s="13">
        <f t="shared" si="12"/>
        <v>1</v>
      </c>
      <c r="AY55" s="13">
        <f t="shared" si="13"/>
        <v>5</v>
      </c>
      <c r="AZ55" s="13">
        <f t="shared" si="14"/>
        <v>6</v>
      </c>
      <c r="BA55" s="14">
        <f>INDEX(属性偏向!S$4:S$135,INDEX(属性投放!AN$6:AN$25,((属性投放!$AX55-1)*5+属性投放!$AY55)-1)*11+属性投放!$AZ55)</f>
        <v>24</v>
      </c>
      <c r="BB55" s="14">
        <f>INDEX(属性偏向!T$4:T$135,INDEX(属性投放!AO$6:AO$25,((属性投放!$AX55-1)*5+属性投放!$AY55)-1)*11+属性投放!$AZ55)</f>
        <v>12</v>
      </c>
      <c r="BC55" s="14">
        <f>INDEX(属性偏向!U$4:U$135,INDEX(属性投放!AP$6:AP$25,((属性投放!$AX55-1)*5+属性投放!$AY55)-1)*11+属性投放!$AZ55)</f>
        <v>240</v>
      </c>
      <c r="BD55" s="17">
        <f>INDEX(属性投放!AN$6:AN$25,((属性投放!$AX55-1)*5+属性投放!$AY55)-1)/4*1%</f>
        <v>1.2500000000000001E-2</v>
      </c>
      <c r="BE55" s="17">
        <f>INDEX(属性投放!AO$6:AO$25,((属性投放!$AX55-1)*5+属性投放!$AY55)-1)/4*1%</f>
        <v>1.2500000000000001E-2</v>
      </c>
      <c r="BF55" s="17">
        <f>INDEX(属性投放!AP$6:AP$25,((属性投放!$AX55-1)*5+属性投放!$AY55)-1)/4*1%</f>
        <v>1.2500000000000001E-2</v>
      </c>
      <c r="BH55" s="13">
        <v>50</v>
      </c>
      <c r="BI55" s="14">
        <f t="shared" si="15"/>
        <v>6</v>
      </c>
      <c r="BJ55" s="14">
        <f t="shared" si="16"/>
        <v>5</v>
      </c>
      <c r="BK55" s="13">
        <v>6</v>
      </c>
      <c r="BL55" s="13">
        <f t="shared" si="17"/>
        <v>0</v>
      </c>
      <c r="BM55" s="14" t="str">
        <f t="shared" si="18"/>
        <v>HPRate</v>
      </c>
    </row>
    <row r="56" spans="1:65" ht="20.100000000000001" customHeight="1" x14ac:dyDescent="0.2">
      <c r="A56" s="22"/>
      <c r="B56" s="22"/>
      <c r="C56" s="22"/>
      <c r="D56" s="22"/>
      <c r="E56" s="22"/>
      <c r="F56" s="22"/>
      <c r="G56" s="22"/>
      <c r="H56" s="22"/>
      <c r="AW56" s="13">
        <v>51</v>
      </c>
      <c r="AX56" s="13">
        <f t="shared" si="12"/>
        <v>1</v>
      </c>
      <c r="AY56" s="13">
        <f t="shared" si="13"/>
        <v>5</v>
      </c>
      <c r="AZ56" s="13">
        <f t="shared" si="14"/>
        <v>7</v>
      </c>
      <c r="BA56" s="14">
        <f>INDEX(属性偏向!S$4:S$135,INDEX(属性投放!AN$6:AN$25,((属性投放!$AX56-1)*5+属性投放!$AY56)-1)*11+属性投放!$AZ56)</f>
        <v>28</v>
      </c>
      <c r="BB56" s="14">
        <f>INDEX(属性偏向!T$4:T$135,INDEX(属性投放!AO$6:AO$25,((属性投放!$AX56-1)*5+属性投放!$AY56)-1)*11+属性投放!$AZ56)</f>
        <v>14</v>
      </c>
      <c r="BC56" s="14">
        <f>INDEX(属性偏向!U$4:U$135,INDEX(属性投放!AP$6:AP$25,((属性投放!$AX56-1)*5+属性投放!$AY56)-1)*11+属性投放!$AZ56)</f>
        <v>280</v>
      </c>
      <c r="BD56" s="17">
        <f>INDEX(属性投放!AN$6:AN$25,((属性投放!$AX56-1)*5+属性投放!$AY56)-1)/4*1%</f>
        <v>1.2500000000000001E-2</v>
      </c>
      <c r="BE56" s="17">
        <f>INDEX(属性投放!AO$6:AO$25,((属性投放!$AX56-1)*5+属性投放!$AY56)-1)/4*1%</f>
        <v>1.2500000000000001E-2</v>
      </c>
      <c r="BF56" s="17">
        <f>INDEX(属性投放!AP$6:AP$25,((属性投放!$AX56-1)*5+属性投放!$AY56)-1)/4*1%</f>
        <v>1.2500000000000001E-2</v>
      </c>
      <c r="BH56" s="13">
        <v>51</v>
      </c>
      <c r="BI56" s="14">
        <f t="shared" si="15"/>
        <v>6</v>
      </c>
      <c r="BJ56" s="14">
        <f t="shared" si="16"/>
        <v>6</v>
      </c>
      <c r="BK56" s="13">
        <v>0</v>
      </c>
      <c r="BL56" s="13">
        <f t="shared" si="17"/>
        <v>0</v>
      </c>
      <c r="BM56" s="14" t="str">
        <f t="shared" si="18"/>
        <v/>
      </c>
    </row>
    <row r="57" spans="1:65" ht="20.100000000000001" customHeight="1" x14ac:dyDescent="0.2">
      <c r="A57" s="22"/>
      <c r="B57" s="22"/>
      <c r="C57" s="22"/>
      <c r="D57" s="22"/>
      <c r="E57" s="22"/>
      <c r="F57" s="22"/>
      <c r="G57" s="22"/>
      <c r="H57" s="22"/>
      <c r="AW57" s="13">
        <v>52</v>
      </c>
      <c r="AX57" s="13">
        <f t="shared" si="12"/>
        <v>1</v>
      </c>
      <c r="AY57" s="13">
        <f t="shared" si="13"/>
        <v>5</v>
      </c>
      <c r="AZ57" s="13">
        <f t="shared" si="14"/>
        <v>8</v>
      </c>
      <c r="BA57" s="14">
        <f>INDEX(属性偏向!S$4:S$135,INDEX(属性投放!AN$6:AN$25,((属性投放!$AX57-1)*5+属性投放!$AY57)-1)*11+属性投放!$AZ57)</f>
        <v>34</v>
      </c>
      <c r="BB57" s="14">
        <f>INDEX(属性偏向!T$4:T$135,INDEX(属性投放!AO$6:AO$25,((属性投放!$AX57-1)*5+属性投放!$AY57)-1)*11+属性投放!$AZ57)</f>
        <v>17</v>
      </c>
      <c r="BC57" s="14">
        <f>INDEX(属性偏向!U$4:U$135,INDEX(属性投放!AP$6:AP$25,((属性投放!$AX57-1)*5+属性投放!$AY57)-1)*11+属性投放!$AZ57)</f>
        <v>340</v>
      </c>
      <c r="BD57" s="17">
        <f>INDEX(属性投放!AN$6:AN$25,((属性投放!$AX57-1)*5+属性投放!$AY57)-1)/4*1%</f>
        <v>1.2500000000000001E-2</v>
      </c>
      <c r="BE57" s="17">
        <f>INDEX(属性投放!AO$6:AO$25,((属性投放!$AX57-1)*5+属性投放!$AY57)-1)/4*1%</f>
        <v>1.2500000000000001E-2</v>
      </c>
      <c r="BF57" s="17">
        <f>INDEX(属性投放!AP$6:AP$25,((属性投放!$AX57-1)*5+属性投放!$AY57)-1)/4*1%</f>
        <v>1.2500000000000001E-2</v>
      </c>
      <c r="BH57" s="13">
        <v>52</v>
      </c>
      <c r="BI57" s="14">
        <f t="shared" si="15"/>
        <v>6</v>
      </c>
      <c r="BJ57" s="14">
        <f t="shared" si="16"/>
        <v>7</v>
      </c>
      <c r="BK57" s="13">
        <v>4</v>
      </c>
      <c r="BL57" s="13">
        <f t="shared" si="17"/>
        <v>0</v>
      </c>
      <c r="BM57" s="14" t="str">
        <f t="shared" si="18"/>
        <v>DmgBonus</v>
      </c>
    </row>
    <row r="58" spans="1:65" ht="20.100000000000001" customHeight="1" x14ac:dyDescent="0.2">
      <c r="A58" s="22"/>
      <c r="B58" s="22"/>
      <c r="C58" s="22"/>
      <c r="D58" s="22"/>
      <c r="E58" s="22"/>
      <c r="F58" s="22"/>
      <c r="G58" s="22"/>
      <c r="H58" s="22"/>
      <c r="AW58" s="13">
        <v>53</v>
      </c>
      <c r="AX58" s="13">
        <f t="shared" si="12"/>
        <v>1</v>
      </c>
      <c r="AY58" s="13">
        <f t="shared" si="13"/>
        <v>5</v>
      </c>
      <c r="AZ58" s="13">
        <f t="shared" si="14"/>
        <v>9</v>
      </c>
      <c r="BA58" s="14">
        <f>INDEX(属性偏向!S$4:S$135,INDEX(属性投放!AN$6:AN$25,((属性投放!$AX58-1)*5+属性投放!$AY58)-1)*11+属性投放!$AZ58)</f>
        <v>40</v>
      </c>
      <c r="BB58" s="14">
        <f>INDEX(属性偏向!T$4:T$135,INDEX(属性投放!AO$6:AO$25,((属性投放!$AX58-1)*5+属性投放!$AY58)-1)*11+属性投放!$AZ58)</f>
        <v>20</v>
      </c>
      <c r="BC58" s="14">
        <f>INDEX(属性偏向!U$4:U$135,INDEX(属性投放!AP$6:AP$25,((属性投放!$AX58-1)*5+属性投放!$AY58)-1)*11+属性投放!$AZ58)</f>
        <v>400</v>
      </c>
      <c r="BD58" s="17">
        <f>INDEX(属性投放!AN$6:AN$25,((属性投放!$AX58-1)*5+属性投放!$AY58)-1)/4*1%</f>
        <v>1.2500000000000001E-2</v>
      </c>
      <c r="BE58" s="17">
        <f>INDEX(属性投放!AO$6:AO$25,((属性投放!$AX58-1)*5+属性投放!$AY58)-1)/4*1%</f>
        <v>1.2500000000000001E-2</v>
      </c>
      <c r="BF58" s="17">
        <f>INDEX(属性投放!AP$6:AP$25,((属性投放!$AX58-1)*5+属性投放!$AY58)-1)/4*1%</f>
        <v>1.2500000000000001E-2</v>
      </c>
      <c r="BH58" s="13">
        <v>53</v>
      </c>
      <c r="BI58" s="14">
        <f t="shared" si="15"/>
        <v>6</v>
      </c>
      <c r="BJ58" s="14">
        <f t="shared" si="16"/>
        <v>8</v>
      </c>
      <c r="BK58" s="13">
        <v>5</v>
      </c>
      <c r="BL58" s="13">
        <f t="shared" si="17"/>
        <v>0</v>
      </c>
      <c r="BM58" s="14" t="str">
        <f t="shared" si="18"/>
        <v>DmgResist</v>
      </c>
    </row>
    <row r="59" spans="1:65" ht="20.100000000000001" customHeight="1" x14ac:dyDescent="0.2">
      <c r="A59" s="22"/>
      <c r="B59" s="22"/>
      <c r="C59" s="22"/>
      <c r="D59" s="22"/>
      <c r="E59" s="22"/>
      <c r="F59" s="22"/>
      <c r="G59" s="22"/>
      <c r="H59" s="22"/>
      <c r="AW59" s="13">
        <v>54</v>
      </c>
      <c r="AX59" s="13">
        <f t="shared" si="12"/>
        <v>1</v>
      </c>
      <c r="AY59" s="13">
        <f t="shared" si="13"/>
        <v>5</v>
      </c>
      <c r="AZ59" s="13">
        <f t="shared" si="14"/>
        <v>10</v>
      </c>
      <c r="BA59" s="14">
        <f>INDEX(属性偏向!S$4:S$135,INDEX(属性投放!AN$6:AN$25,((属性投放!$AX59-1)*5+属性投放!$AY59)-1)*11+属性投放!$AZ59)</f>
        <v>48</v>
      </c>
      <c r="BB59" s="14">
        <f>INDEX(属性偏向!T$4:T$135,INDEX(属性投放!AO$6:AO$25,((属性投放!$AX59-1)*5+属性投放!$AY59)-1)*11+属性投放!$AZ59)</f>
        <v>24</v>
      </c>
      <c r="BC59" s="14">
        <f>INDEX(属性偏向!U$4:U$135,INDEX(属性投放!AP$6:AP$25,((属性投放!$AX59-1)*5+属性投放!$AY59)-1)*11+属性投放!$AZ59)</f>
        <v>480</v>
      </c>
      <c r="BD59" s="17">
        <f>INDEX(属性投放!AN$6:AN$25,((属性投放!$AX59-1)*5+属性投放!$AY59)-1)/4*1%</f>
        <v>1.2500000000000001E-2</v>
      </c>
      <c r="BE59" s="17">
        <f>INDEX(属性投放!AO$6:AO$25,((属性投放!$AX59-1)*5+属性投放!$AY59)-1)/4*1%</f>
        <v>1.2500000000000001E-2</v>
      </c>
      <c r="BF59" s="17">
        <f>INDEX(属性投放!AP$6:AP$25,((属性投放!$AX59-1)*5+属性投放!$AY59)-1)/4*1%</f>
        <v>1.2500000000000001E-2</v>
      </c>
      <c r="BH59" s="13">
        <v>54</v>
      </c>
      <c r="BI59" s="14">
        <f t="shared" si="15"/>
        <v>6</v>
      </c>
      <c r="BJ59" s="14">
        <f t="shared" si="16"/>
        <v>9</v>
      </c>
      <c r="BK59" s="13">
        <v>0</v>
      </c>
      <c r="BL59" s="13">
        <f t="shared" si="17"/>
        <v>0</v>
      </c>
      <c r="BM59" s="14" t="str">
        <f t="shared" si="18"/>
        <v/>
      </c>
    </row>
    <row r="60" spans="1:65" ht="20.100000000000001" customHeight="1" x14ac:dyDescent="0.2">
      <c r="A60" s="22"/>
      <c r="B60" s="22"/>
      <c r="C60" s="22"/>
      <c r="D60" s="22"/>
      <c r="E60" s="22"/>
      <c r="F60" s="22"/>
      <c r="G60" s="22"/>
      <c r="H60" s="22"/>
      <c r="AW60" s="13">
        <v>55</v>
      </c>
      <c r="AX60" s="13">
        <f t="shared" si="12"/>
        <v>1</v>
      </c>
      <c r="AY60" s="13">
        <f t="shared" si="13"/>
        <v>5</v>
      </c>
      <c r="AZ60" s="13">
        <f t="shared" si="14"/>
        <v>11</v>
      </c>
      <c r="BA60" s="14">
        <f>INDEX(属性偏向!S$4:S$135,INDEX(属性投放!AN$6:AN$25,((属性投放!$AX60-1)*5+属性投放!$AY60)-1)*11+属性投放!$AZ60)</f>
        <v>58</v>
      </c>
      <c r="BB60" s="14">
        <f>INDEX(属性偏向!T$4:T$135,INDEX(属性投放!AO$6:AO$25,((属性投放!$AX60-1)*5+属性投放!$AY60)-1)*11+属性投放!$AZ60)</f>
        <v>29</v>
      </c>
      <c r="BC60" s="14">
        <f>INDEX(属性偏向!U$4:U$135,INDEX(属性投放!AP$6:AP$25,((属性投放!$AX60-1)*5+属性投放!$AY60)-1)*11+属性投放!$AZ60)</f>
        <v>580</v>
      </c>
      <c r="BD60" s="17">
        <f>INDEX(属性投放!AN$6:AN$25,((属性投放!$AX60-1)*5+属性投放!$AY60)-1)/4*1%</f>
        <v>1.2500000000000001E-2</v>
      </c>
      <c r="BE60" s="17">
        <f>INDEX(属性投放!AO$6:AO$25,((属性投放!$AX60-1)*5+属性投放!$AY60)-1)/4*1%</f>
        <v>1.2500000000000001E-2</v>
      </c>
      <c r="BF60" s="17">
        <f>INDEX(属性投放!AP$6:AP$25,((属性投放!$AX60-1)*5+属性投放!$AY60)-1)/4*1%</f>
        <v>1.2500000000000001E-2</v>
      </c>
      <c r="BH60" s="13">
        <v>55</v>
      </c>
      <c r="BI60" s="14">
        <f t="shared" si="15"/>
        <v>7</v>
      </c>
      <c r="BJ60" s="14">
        <f t="shared" si="16"/>
        <v>1</v>
      </c>
      <c r="BK60" s="13">
        <v>1</v>
      </c>
      <c r="BL60" s="13">
        <f t="shared" si="17"/>
        <v>0</v>
      </c>
      <c r="BM60" s="14" t="str">
        <f t="shared" si="18"/>
        <v>Atk</v>
      </c>
    </row>
    <row r="61" spans="1:65" ht="20.100000000000001" customHeight="1" x14ac:dyDescent="0.2">
      <c r="A61" s="22"/>
      <c r="B61" s="22"/>
      <c r="C61" s="22"/>
      <c r="D61" s="22"/>
      <c r="E61" s="22"/>
      <c r="F61" s="22"/>
      <c r="G61" s="22"/>
      <c r="H61" s="22"/>
      <c r="AW61" s="13">
        <v>56</v>
      </c>
      <c r="AX61" s="13">
        <f t="shared" si="12"/>
        <v>2</v>
      </c>
      <c r="AY61" s="13">
        <f t="shared" si="13"/>
        <v>1</v>
      </c>
      <c r="AZ61" s="13">
        <f t="shared" si="14"/>
        <v>1</v>
      </c>
      <c r="BA61" s="14">
        <f>INDEX(属性偏向!S$4:S$135,INDEX(属性投放!AN$6:AN$25,((属性投放!$AX61-1)*5+属性投放!$AY61)-1)*11+属性投放!$AZ61)</f>
        <v>14</v>
      </c>
      <c r="BB61" s="14">
        <f>INDEX(属性偏向!T$4:T$135,INDEX(属性投放!AO$6:AO$25,((属性投放!$AX61-1)*5+属性投放!$AY61)-1)*11+属性投放!$AZ61)</f>
        <v>7</v>
      </c>
      <c r="BC61" s="14">
        <f>INDEX(属性偏向!U$4:U$135,INDEX(属性投放!AP$6:AP$25,((属性投放!$AX61-1)*5+属性投放!$AY61)-1)*11+属性投放!$AZ61)</f>
        <v>84</v>
      </c>
      <c r="BD61" s="17">
        <f>INDEX(属性投放!AN$6:AN$25,((属性投放!$AX61-1)*5+属性投放!$AY61)-1)/4*1%</f>
        <v>1.4999999999999999E-2</v>
      </c>
      <c r="BE61" s="17">
        <f>INDEX(属性投放!AO$6:AO$25,((属性投放!$AX61-1)*5+属性投放!$AY61)-1)/4*1%</f>
        <v>1.4999999999999999E-2</v>
      </c>
      <c r="BF61" s="17">
        <f>INDEX(属性投放!AP$6:AP$25,((属性投放!$AX61-1)*5+属性投放!$AY61)-1)/4*1%</f>
        <v>1.4999999999999999E-2</v>
      </c>
      <c r="BH61" s="13">
        <v>56</v>
      </c>
      <c r="BI61" s="14">
        <f t="shared" si="15"/>
        <v>7</v>
      </c>
      <c r="BJ61" s="14">
        <f t="shared" si="16"/>
        <v>2</v>
      </c>
      <c r="BK61" s="13">
        <v>2</v>
      </c>
      <c r="BL61" s="13">
        <f t="shared" si="17"/>
        <v>0</v>
      </c>
      <c r="BM61" s="14" t="str">
        <f t="shared" si="18"/>
        <v>Def</v>
      </c>
    </row>
    <row r="62" spans="1:65" ht="20.100000000000001" customHeight="1" x14ac:dyDescent="0.2">
      <c r="A62" s="22"/>
      <c r="B62" s="22"/>
      <c r="C62" s="22"/>
      <c r="D62" s="22"/>
      <c r="E62" s="22"/>
      <c r="F62" s="22"/>
      <c r="G62" s="22"/>
      <c r="H62" s="22"/>
      <c r="AW62" s="13">
        <v>57</v>
      </c>
      <c r="AX62" s="13">
        <f t="shared" si="12"/>
        <v>2</v>
      </c>
      <c r="AY62" s="13">
        <f t="shared" si="13"/>
        <v>1</v>
      </c>
      <c r="AZ62" s="13">
        <f t="shared" si="14"/>
        <v>2</v>
      </c>
      <c r="BA62" s="14">
        <f>INDEX(属性偏向!S$4:S$135,INDEX(属性投放!AN$6:AN$25,((属性投放!$AX62-1)*5+属性投放!$AY62)-1)*11+属性投放!$AZ62)</f>
        <v>16</v>
      </c>
      <c r="BB62" s="14">
        <f>INDEX(属性偏向!T$4:T$135,INDEX(属性投放!AO$6:AO$25,((属性投放!$AX62-1)*5+属性投放!$AY62)-1)*11+属性投放!$AZ62)</f>
        <v>8</v>
      </c>
      <c r="BC62" s="14">
        <f>INDEX(属性偏向!U$4:U$135,INDEX(属性投放!AP$6:AP$25,((属性投放!$AX62-1)*5+属性投放!$AY62)-1)*11+属性投放!$AZ62)</f>
        <v>112</v>
      </c>
      <c r="BD62" s="17">
        <f>INDEX(属性投放!AN$6:AN$25,((属性投放!$AX62-1)*5+属性投放!$AY62)-1)/4*1%</f>
        <v>1.4999999999999999E-2</v>
      </c>
      <c r="BE62" s="17">
        <f>INDEX(属性投放!AO$6:AO$25,((属性投放!$AX62-1)*5+属性投放!$AY62)-1)/4*1%</f>
        <v>1.4999999999999999E-2</v>
      </c>
      <c r="BF62" s="17">
        <f>INDEX(属性投放!AP$6:AP$25,((属性投放!$AX62-1)*5+属性投放!$AY62)-1)/4*1%</f>
        <v>1.4999999999999999E-2</v>
      </c>
      <c r="BH62" s="13">
        <v>57</v>
      </c>
      <c r="BI62" s="14">
        <f t="shared" si="15"/>
        <v>7</v>
      </c>
      <c r="BJ62" s="14">
        <f t="shared" si="16"/>
        <v>3</v>
      </c>
      <c r="BK62" s="13">
        <v>0</v>
      </c>
      <c r="BL62" s="13">
        <f t="shared" si="17"/>
        <v>0</v>
      </c>
      <c r="BM62" s="14" t="str">
        <f t="shared" si="18"/>
        <v/>
      </c>
    </row>
    <row r="63" spans="1:65" ht="20.100000000000001" customHeight="1" x14ac:dyDescent="0.2">
      <c r="AW63" s="13">
        <v>58</v>
      </c>
      <c r="AX63" s="13">
        <f t="shared" si="12"/>
        <v>2</v>
      </c>
      <c r="AY63" s="13">
        <f t="shared" si="13"/>
        <v>1</v>
      </c>
      <c r="AZ63" s="13">
        <f t="shared" si="14"/>
        <v>3</v>
      </c>
      <c r="BA63" s="14">
        <f>INDEX(属性偏向!S$4:S$135,INDEX(属性投放!AN$6:AN$25,((属性投放!$AX63-1)*5+属性投放!$AY63)-1)*11+属性投放!$AZ63)</f>
        <v>18</v>
      </c>
      <c r="BB63" s="14">
        <f>INDEX(属性偏向!T$4:T$135,INDEX(属性投放!AO$6:AO$25,((属性投放!$AX63-1)*5+属性投放!$AY63)-1)*11+属性投放!$AZ63)</f>
        <v>9</v>
      </c>
      <c r="BC63" s="14">
        <f>INDEX(属性偏向!U$4:U$135,INDEX(属性投放!AP$6:AP$25,((属性投放!$AX63-1)*5+属性投放!$AY63)-1)*11+属性投放!$AZ63)</f>
        <v>144</v>
      </c>
      <c r="BD63" s="17">
        <f>INDEX(属性投放!AN$6:AN$25,((属性投放!$AX63-1)*5+属性投放!$AY63)-1)/4*1%</f>
        <v>1.4999999999999999E-2</v>
      </c>
      <c r="BE63" s="17">
        <f>INDEX(属性投放!AO$6:AO$25,((属性投放!$AX63-1)*5+属性投放!$AY63)-1)/4*1%</f>
        <v>1.4999999999999999E-2</v>
      </c>
      <c r="BF63" s="17">
        <f>INDEX(属性投放!AP$6:AP$25,((属性投放!$AX63-1)*5+属性投放!$AY63)-1)/4*1%</f>
        <v>1.4999999999999999E-2</v>
      </c>
      <c r="BH63" s="13">
        <v>58</v>
      </c>
      <c r="BI63" s="14">
        <f t="shared" si="15"/>
        <v>7</v>
      </c>
      <c r="BJ63" s="14">
        <f t="shared" si="16"/>
        <v>4</v>
      </c>
      <c r="BK63" s="13">
        <v>3</v>
      </c>
      <c r="BL63" s="13">
        <f t="shared" si="17"/>
        <v>0</v>
      </c>
      <c r="BM63" s="14" t="str">
        <f t="shared" si="18"/>
        <v>HP</v>
      </c>
    </row>
    <row r="64" spans="1:65" ht="20.100000000000001" customHeight="1" x14ac:dyDescent="0.2">
      <c r="AW64" s="13">
        <v>59</v>
      </c>
      <c r="AX64" s="13">
        <f t="shared" si="12"/>
        <v>2</v>
      </c>
      <c r="AY64" s="13">
        <f t="shared" si="13"/>
        <v>1</v>
      </c>
      <c r="AZ64" s="13">
        <f t="shared" si="14"/>
        <v>4</v>
      </c>
      <c r="BA64" s="14">
        <f>INDEX(属性偏向!S$4:S$135,INDEX(属性投放!AN$6:AN$25,((属性投放!$AX64-1)*5+属性投放!$AY64)-1)*11+属性投放!$AZ64)</f>
        <v>20</v>
      </c>
      <c r="BB64" s="14">
        <f>INDEX(属性偏向!T$4:T$135,INDEX(属性投放!AO$6:AO$25,((属性投放!$AX64-1)*5+属性投放!$AY64)-1)*11+属性投放!$AZ64)</f>
        <v>10</v>
      </c>
      <c r="BC64" s="14">
        <f>INDEX(属性偏向!U$4:U$135,INDEX(属性投放!AP$6:AP$25,((属性投放!$AX64-1)*5+属性投放!$AY64)-1)*11+属性投放!$AZ64)</f>
        <v>180</v>
      </c>
      <c r="BD64" s="17">
        <f>INDEX(属性投放!AN$6:AN$25,((属性投放!$AX64-1)*5+属性投放!$AY64)-1)/4*1%</f>
        <v>1.4999999999999999E-2</v>
      </c>
      <c r="BE64" s="17">
        <f>INDEX(属性投放!AO$6:AO$25,((属性投放!$AX64-1)*5+属性投放!$AY64)-1)/4*1%</f>
        <v>1.4999999999999999E-2</v>
      </c>
      <c r="BF64" s="17">
        <f>INDEX(属性投放!AP$6:AP$25,((属性投放!$AX64-1)*5+属性投放!$AY64)-1)/4*1%</f>
        <v>1.4999999999999999E-2</v>
      </c>
      <c r="BH64" s="13">
        <v>59</v>
      </c>
      <c r="BI64" s="14">
        <f t="shared" si="15"/>
        <v>7</v>
      </c>
      <c r="BJ64" s="14">
        <f t="shared" si="16"/>
        <v>5</v>
      </c>
      <c r="BK64" s="13">
        <v>6</v>
      </c>
      <c r="BL64" s="13">
        <f t="shared" si="17"/>
        <v>0</v>
      </c>
      <c r="BM64" s="14" t="str">
        <f t="shared" si="18"/>
        <v>HPRate</v>
      </c>
    </row>
    <row r="65" spans="49:65" ht="20.100000000000001" customHeight="1" x14ac:dyDescent="0.2">
      <c r="AW65" s="13">
        <v>60</v>
      </c>
      <c r="AX65" s="13">
        <f t="shared" si="12"/>
        <v>2</v>
      </c>
      <c r="AY65" s="13">
        <f t="shared" si="13"/>
        <v>1</v>
      </c>
      <c r="AZ65" s="13">
        <f t="shared" si="14"/>
        <v>5</v>
      </c>
      <c r="BA65" s="14">
        <f>INDEX(属性偏向!S$4:S$135,INDEX(属性投放!AN$6:AN$25,((属性投放!$AX65-1)*5+属性投放!$AY65)-1)*11+属性投放!$AZ65)</f>
        <v>22</v>
      </c>
      <c r="BB65" s="14">
        <f>INDEX(属性偏向!T$4:T$135,INDEX(属性投放!AO$6:AO$25,((属性投放!$AX65-1)*5+属性投放!$AY65)-1)*11+属性投放!$AZ65)</f>
        <v>11</v>
      </c>
      <c r="BC65" s="14">
        <f>INDEX(属性偏向!U$4:U$135,INDEX(属性投放!AP$6:AP$25,((属性投放!$AX65-1)*5+属性投放!$AY65)-1)*11+属性投放!$AZ65)</f>
        <v>220</v>
      </c>
      <c r="BD65" s="17">
        <f>INDEX(属性投放!AN$6:AN$25,((属性投放!$AX65-1)*5+属性投放!$AY65)-1)/4*1%</f>
        <v>1.4999999999999999E-2</v>
      </c>
      <c r="BE65" s="17">
        <f>INDEX(属性投放!AO$6:AO$25,((属性投放!$AX65-1)*5+属性投放!$AY65)-1)/4*1%</f>
        <v>1.4999999999999999E-2</v>
      </c>
      <c r="BF65" s="17">
        <f>INDEX(属性投放!AP$6:AP$25,((属性投放!$AX65-1)*5+属性投放!$AY65)-1)/4*1%</f>
        <v>1.4999999999999999E-2</v>
      </c>
      <c r="BH65" s="13">
        <v>60</v>
      </c>
      <c r="BI65" s="14">
        <f t="shared" si="15"/>
        <v>7</v>
      </c>
      <c r="BJ65" s="14">
        <f t="shared" si="16"/>
        <v>6</v>
      </c>
      <c r="BK65" s="13">
        <v>0</v>
      </c>
      <c r="BL65" s="13">
        <f t="shared" si="17"/>
        <v>0</v>
      </c>
      <c r="BM65" s="14" t="str">
        <f t="shared" si="18"/>
        <v/>
      </c>
    </row>
    <row r="66" spans="49:65" ht="16.5" x14ac:dyDescent="0.2">
      <c r="AW66" s="13">
        <v>61</v>
      </c>
      <c r="AX66" s="13">
        <f t="shared" si="12"/>
        <v>2</v>
      </c>
      <c r="AY66" s="13">
        <f t="shared" si="13"/>
        <v>1</v>
      </c>
      <c r="AZ66" s="13">
        <f t="shared" si="14"/>
        <v>6</v>
      </c>
      <c r="BA66" s="14">
        <f>INDEX(属性偏向!S$4:S$135,INDEX(属性投放!AN$6:AN$25,((属性投放!$AX66-1)*5+属性投放!$AY66)-1)*11+属性投放!$AZ66)</f>
        <v>26</v>
      </c>
      <c r="BB66" s="14">
        <f>INDEX(属性偏向!T$4:T$135,INDEX(属性投放!AO$6:AO$25,((属性投放!$AX66-1)*5+属性投放!$AY66)-1)*11+属性投放!$AZ66)</f>
        <v>13</v>
      </c>
      <c r="BC66" s="14">
        <f>INDEX(属性偏向!U$4:U$135,INDEX(属性投放!AP$6:AP$25,((属性投放!$AX66-1)*5+属性投放!$AY66)-1)*11+属性投放!$AZ66)</f>
        <v>260</v>
      </c>
      <c r="BD66" s="17">
        <f>INDEX(属性投放!AN$6:AN$25,((属性投放!$AX66-1)*5+属性投放!$AY66)-1)/4*1%</f>
        <v>1.4999999999999999E-2</v>
      </c>
      <c r="BE66" s="17">
        <f>INDEX(属性投放!AO$6:AO$25,((属性投放!$AX66-1)*5+属性投放!$AY66)-1)/4*1%</f>
        <v>1.4999999999999999E-2</v>
      </c>
      <c r="BF66" s="17">
        <f>INDEX(属性投放!AP$6:AP$25,((属性投放!$AX66-1)*5+属性投放!$AY66)-1)/4*1%</f>
        <v>1.4999999999999999E-2</v>
      </c>
      <c r="BH66" s="13">
        <v>61</v>
      </c>
      <c r="BI66" s="14">
        <f t="shared" si="15"/>
        <v>7</v>
      </c>
      <c r="BJ66" s="14">
        <f t="shared" si="16"/>
        <v>7</v>
      </c>
      <c r="BK66" s="13">
        <v>4</v>
      </c>
      <c r="BL66" s="13">
        <f t="shared" si="17"/>
        <v>0</v>
      </c>
      <c r="BM66" s="14" t="str">
        <f t="shared" si="18"/>
        <v>DmgBonus</v>
      </c>
    </row>
    <row r="67" spans="49:65" ht="16.5" x14ac:dyDescent="0.2">
      <c r="AW67" s="13">
        <v>62</v>
      </c>
      <c r="AX67" s="13">
        <f t="shared" si="12"/>
        <v>2</v>
      </c>
      <c r="AY67" s="13">
        <f t="shared" si="13"/>
        <v>1</v>
      </c>
      <c r="AZ67" s="13">
        <f t="shared" si="14"/>
        <v>7</v>
      </c>
      <c r="BA67" s="14">
        <f>INDEX(属性偏向!S$4:S$135,INDEX(属性投放!AN$6:AN$25,((属性投放!$AX67-1)*5+属性投放!$AY67)-1)*11+属性投放!$AZ67)</f>
        <v>30</v>
      </c>
      <c r="BB67" s="14">
        <f>INDEX(属性偏向!T$4:T$135,INDEX(属性投放!AO$6:AO$25,((属性投放!$AX67-1)*5+属性投放!$AY67)-1)*11+属性投放!$AZ67)</f>
        <v>15</v>
      </c>
      <c r="BC67" s="14">
        <f>INDEX(属性偏向!U$4:U$135,INDEX(属性投放!AP$6:AP$25,((属性投放!$AX67-1)*5+属性投放!$AY67)-1)*11+属性投放!$AZ67)</f>
        <v>300</v>
      </c>
      <c r="BD67" s="17">
        <f>INDEX(属性投放!AN$6:AN$25,((属性投放!$AX67-1)*5+属性投放!$AY67)-1)/4*1%</f>
        <v>1.4999999999999999E-2</v>
      </c>
      <c r="BE67" s="17">
        <f>INDEX(属性投放!AO$6:AO$25,((属性投放!$AX67-1)*5+属性投放!$AY67)-1)/4*1%</f>
        <v>1.4999999999999999E-2</v>
      </c>
      <c r="BF67" s="17">
        <f>INDEX(属性投放!AP$6:AP$25,((属性投放!$AX67-1)*5+属性投放!$AY67)-1)/4*1%</f>
        <v>1.4999999999999999E-2</v>
      </c>
      <c r="BH67" s="13">
        <v>62</v>
      </c>
      <c r="BI67" s="14">
        <f t="shared" si="15"/>
        <v>7</v>
      </c>
      <c r="BJ67" s="14">
        <f t="shared" si="16"/>
        <v>8</v>
      </c>
      <c r="BK67" s="13">
        <v>5</v>
      </c>
      <c r="BL67" s="13">
        <f t="shared" si="17"/>
        <v>0</v>
      </c>
      <c r="BM67" s="14" t="str">
        <f t="shared" si="18"/>
        <v>DmgResist</v>
      </c>
    </row>
    <row r="68" spans="49:65" ht="16.5" x14ac:dyDescent="0.2">
      <c r="AW68" s="13">
        <v>63</v>
      </c>
      <c r="AX68" s="13">
        <f t="shared" si="12"/>
        <v>2</v>
      </c>
      <c r="AY68" s="13">
        <f t="shared" si="13"/>
        <v>1</v>
      </c>
      <c r="AZ68" s="13">
        <f t="shared" si="14"/>
        <v>8</v>
      </c>
      <c r="BA68" s="14">
        <f>INDEX(属性偏向!S$4:S$135,INDEX(属性投放!AN$6:AN$25,((属性投放!$AX68-1)*5+属性投放!$AY68)-1)*11+属性投放!$AZ68)</f>
        <v>36</v>
      </c>
      <c r="BB68" s="14">
        <f>INDEX(属性偏向!T$4:T$135,INDEX(属性投放!AO$6:AO$25,((属性投放!$AX68-1)*5+属性投放!$AY68)-1)*11+属性投放!$AZ68)</f>
        <v>18</v>
      </c>
      <c r="BC68" s="14">
        <f>INDEX(属性偏向!U$4:U$135,INDEX(属性投放!AP$6:AP$25,((属性投放!$AX68-1)*5+属性投放!$AY68)-1)*11+属性投放!$AZ68)</f>
        <v>360</v>
      </c>
      <c r="BD68" s="17">
        <f>INDEX(属性投放!AN$6:AN$25,((属性投放!$AX68-1)*5+属性投放!$AY68)-1)/4*1%</f>
        <v>1.4999999999999999E-2</v>
      </c>
      <c r="BE68" s="17">
        <f>INDEX(属性投放!AO$6:AO$25,((属性投放!$AX68-1)*5+属性投放!$AY68)-1)/4*1%</f>
        <v>1.4999999999999999E-2</v>
      </c>
      <c r="BF68" s="17">
        <f>INDEX(属性投放!AP$6:AP$25,((属性投放!$AX68-1)*5+属性投放!$AY68)-1)/4*1%</f>
        <v>1.4999999999999999E-2</v>
      </c>
      <c r="BH68" s="13">
        <v>63</v>
      </c>
      <c r="BI68" s="14">
        <f t="shared" si="15"/>
        <v>7</v>
      </c>
      <c r="BJ68" s="14">
        <f t="shared" si="16"/>
        <v>9</v>
      </c>
      <c r="BK68" s="13">
        <v>0</v>
      </c>
      <c r="BL68" s="13">
        <f t="shared" si="17"/>
        <v>0</v>
      </c>
      <c r="BM68" s="14" t="str">
        <f t="shared" si="18"/>
        <v/>
      </c>
    </row>
    <row r="69" spans="49:65" ht="16.5" x14ac:dyDescent="0.2">
      <c r="AW69" s="13">
        <v>64</v>
      </c>
      <c r="AX69" s="13">
        <f t="shared" si="12"/>
        <v>2</v>
      </c>
      <c r="AY69" s="13">
        <f t="shared" si="13"/>
        <v>1</v>
      </c>
      <c r="AZ69" s="13">
        <f t="shared" si="14"/>
        <v>9</v>
      </c>
      <c r="BA69" s="14">
        <f>INDEX(属性偏向!S$4:S$135,INDEX(属性投放!AN$6:AN$25,((属性投放!$AX69-1)*5+属性投放!$AY69)-1)*11+属性投放!$AZ69)</f>
        <v>42</v>
      </c>
      <c r="BB69" s="14">
        <f>INDEX(属性偏向!T$4:T$135,INDEX(属性投放!AO$6:AO$25,((属性投放!$AX69-1)*5+属性投放!$AY69)-1)*11+属性投放!$AZ69)</f>
        <v>21</v>
      </c>
      <c r="BC69" s="14">
        <f>INDEX(属性偏向!U$4:U$135,INDEX(属性投放!AP$6:AP$25,((属性投放!$AX69-1)*5+属性投放!$AY69)-1)*11+属性投放!$AZ69)</f>
        <v>420</v>
      </c>
      <c r="BD69" s="17">
        <f>INDEX(属性投放!AN$6:AN$25,((属性投放!$AX69-1)*5+属性投放!$AY69)-1)/4*1%</f>
        <v>1.4999999999999999E-2</v>
      </c>
      <c r="BE69" s="17">
        <f>INDEX(属性投放!AO$6:AO$25,((属性投放!$AX69-1)*5+属性投放!$AY69)-1)/4*1%</f>
        <v>1.4999999999999999E-2</v>
      </c>
      <c r="BF69" s="17">
        <f>INDEX(属性投放!AP$6:AP$25,((属性投放!$AX69-1)*5+属性投放!$AY69)-1)/4*1%</f>
        <v>1.4999999999999999E-2</v>
      </c>
      <c r="BH69" s="13">
        <v>64</v>
      </c>
      <c r="BI69" s="14">
        <f t="shared" si="15"/>
        <v>8</v>
      </c>
      <c r="BJ69" s="14">
        <f t="shared" si="16"/>
        <v>1</v>
      </c>
      <c r="BK69" s="13">
        <v>1</v>
      </c>
      <c r="BL69" s="13">
        <f t="shared" si="17"/>
        <v>0</v>
      </c>
      <c r="BM69" s="14" t="str">
        <f t="shared" si="18"/>
        <v>Atk</v>
      </c>
    </row>
    <row r="70" spans="49:65" ht="16.5" x14ac:dyDescent="0.2">
      <c r="AW70" s="13">
        <v>65</v>
      </c>
      <c r="AX70" s="13">
        <f t="shared" si="12"/>
        <v>2</v>
      </c>
      <c r="AY70" s="13">
        <f t="shared" si="13"/>
        <v>1</v>
      </c>
      <c r="AZ70" s="13">
        <f t="shared" si="14"/>
        <v>10</v>
      </c>
      <c r="BA70" s="14">
        <f>INDEX(属性偏向!S$4:S$135,INDEX(属性投放!AN$6:AN$25,((属性投放!$AX70-1)*5+属性投放!$AY70)-1)*11+属性投放!$AZ70)</f>
        <v>50</v>
      </c>
      <c r="BB70" s="14">
        <f>INDEX(属性偏向!T$4:T$135,INDEX(属性投放!AO$6:AO$25,((属性投放!$AX70-1)*5+属性投放!$AY70)-1)*11+属性投放!$AZ70)</f>
        <v>25</v>
      </c>
      <c r="BC70" s="14">
        <f>INDEX(属性偏向!U$4:U$135,INDEX(属性投放!AP$6:AP$25,((属性投放!$AX70-1)*5+属性投放!$AY70)-1)*11+属性投放!$AZ70)</f>
        <v>500</v>
      </c>
      <c r="BD70" s="17">
        <f>INDEX(属性投放!AN$6:AN$25,((属性投放!$AX70-1)*5+属性投放!$AY70)-1)/4*1%</f>
        <v>1.4999999999999999E-2</v>
      </c>
      <c r="BE70" s="17">
        <f>INDEX(属性投放!AO$6:AO$25,((属性投放!$AX70-1)*5+属性投放!$AY70)-1)/4*1%</f>
        <v>1.4999999999999999E-2</v>
      </c>
      <c r="BF70" s="17">
        <f>INDEX(属性投放!AP$6:AP$25,((属性投放!$AX70-1)*5+属性投放!$AY70)-1)/4*1%</f>
        <v>1.4999999999999999E-2</v>
      </c>
      <c r="BH70" s="13">
        <v>65</v>
      </c>
      <c r="BI70" s="14">
        <f t="shared" si="15"/>
        <v>8</v>
      </c>
      <c r="BJ70" s="14">
        <f t="shared" si="16"/>
        <v>2</v>
      </c>
      <c r="BK70" s="13">
        <v>2</v>
      </c>
      <c r="BL70" s="13">
        <f t="shared" si="17"/>
        <v>0</v>
      </c>
      <c r="BM70" s="14" t="str">
        <f t="shared" si="18"/>
        <v>Def</v>
      </c>
    </row>
    <row r="71" spans="49:65" ht="16.5" x14ac:dyDescent="0.2">
      <c r="AW71" s="13">
        <v>66</v>
      </c>
      <c r="AX71" s="13">
        <f t="shared" ref="AX71:AX134" si="45">INT((AW71-1)/55)+1</f>
        <v>2</v>
      </c>
      <c r="AY71" s="13">
        <f t="shared" ref="AY71:AY134" si="46">INT((AW71-(AX71-1)*55-1)/11)+1</f>
        <v>1</v>
      </c>
      <c r="AZ71" s="13">
        <f t="shared" ref="AZ71:AZ134" si="47">AW71-(AX71-1)*55-(AY71-1)*11</f>
        <v>11</v>
      </c>
      <c r="BA71" s="14">
        <f>INDEX(属性偏向!S$4:S$135,INDEX(属性投放!AN$6:AN$25,((属性投放!$AX71-1)*5+属性投放!$AY71)-1)*11+属性投放!$AZ71)</f>
        <v>60</v>
      </c>
      <c r="BB71" s="14">
        <f>INDEX(属性偏向!T$4:T$135,INDEX(属性投放!AO$6:AO$25,((属性投放!$AX71-1)*5+属性投放!$AY71)-1)*11+属性投放!$AZ71)</f>
        <v>30</v>
      </c>
      <c r="BC71" s="14">
        <f>INDEX(属性偏向!U$4:U$135,INDEX(属性投放!AP$6:AP$25,((属性投放!$AX71-1)*5+属性投放!$AY71)-1)*11+属性投放!$AZ71)</f>
        <v>600</v>
      </c>
      <c r="BD71" s="17">
        <f>INDEX(属性投放!AN$6:AN$25,((属性投放!$AX71-1)*5+属性投放!$AY71)-1)/4*1%</f>
        <v>1.4999999999999999E-2</v>
      </c>
      <c r="BE71" s="17">
        <f>INDEX(属性投放!AO$6:AO$25,((属性投放!$AX71-1)*5+属性投放!$AY71)-1)/4*1%</f>
        <v>1.4999999999999999E-2</v>
      </c>
      <c r="BF71" s="17">
        <f>INDEX(属性投放!AP$6:AP$25,((属性投放!$AX71-1)*5+属性投放!$AY71)-1)/4*1%</f>
        <v>1.4999999999999999E-2</v>
      </c>
      <c r="BH71" s="13">
        <v>66</v>
      </c>
      <c r="BI71" s="14">
        <f t="shared" ref="BI71:BI104" si="48">INT((BH71-1)/9)+1</f>
        <v>8</v>
      </c>
      <c r="BJ71" s="14">
        <f t="shared" ref="BJ71:BJ104" si="49">BH71-(BI71-1)*9</f>
        <v>3</v>
      </c>
      <c r="BK71" s="13">
        <v>0</v>
      </c>
      <c r="BL71" s="13">
        <f t="shared" ref="BL71:BL104" si="50">W71</f>
        <v>0</v>
      </c>
      <c r="BM71" s="14" t="str">
        <f t="shared" ref="BM71:BM104" si="51">IF(BK71&gt;0,INDEX($BA$5:$BF$5,BK71),"")</f>
        <v/>
      </c>
    </row>
    <row r="72" spans="49:65" ht="16.5" x14ac:dyDescent="0.2">
      <c r="AW72" s="13">
        <v>67</v>
      </c>
      <c r="AX72" s="13">
        <f t="shared" si="45"/>
        <v>2</v>
      </c>
      <c r="AY72" s="13">
        <f t="shared" si="46"/>
        <v>2</v>
      </c>
      <c r="AZ72" s="13">
        <f t="shared" si="47"/>
        <v>1</v>
      </c>
      <c r="BA72" s="14">
        <f>INDEX(属性偏向!S$4:S$135,INDEX(属性投放!AN$6:AN$25,((属性投放!$AX72-1)*5+属性投放!$AY72)-1)*11+属性投放!$AZ72)</f>
        <v>12</v>
      </c>
      <c r="BB72" s="14">
        <f>INDEX(属性偏向!T$4:T$135,INDEX(属性投放!AO$6:AO$25,((属性投放!$AX72-1)*5+属性投放!$AY72)-1)*11+属性投放!$AZ72)</f>
        <v>6</v>
      </c>
      <c r="BC72" s="14">
        <f>INDEX(属性偏向!U$4:U$135,INDEX(属性投放!AP$6:AP$25,((属性投放!$AX72-1)*5+属性投放!$AY72)-1)*11+属性投放!$AZ72)</f>
        <v>72</v>
      </c>
      <c r="BD72" s="17">
        <f>INDEX(属性投放!AN$6:AN$25,((属性投放!$AX72-1)*5+属性投放!$AY72)-1)/4*1%</f>
        <v>1.2500000000000001E-2</v>
      </c>
      <c r="BE72" s="17">
        <f>INDEX(属性投放!AO$6:AO$25,((属性投放!$AX72-1)*5+属性投放!$AY72)-1)/4*1%</f>
        <v>1.2500000000000001E-2</v>
      </c>
      <c r="BF72" s="17">
        <f>INDEX(属性投放!AP$6:AP$25,((属性投放!$AX72-1)*5+属性投放!$AY72)-1)/4*1%</f>
        <v>1.2500000000000001E-2</v>
      </c>
      <c r="BH72" s="13">
        <v>67</v>
      </c>
      <c r="BI72" s="14">
        <f t="shared" si="48"/>
        <v>8</v>
      </c>
      <c r="BJ72" s="14">
        <f t="shared" si="49"/>
        <v>4</v>
      </c>
      <c r="BK72" s="13">
        <v>3</v>
      </c>
      <c r="BL72" s="13">
        <f t="shared" si="50"/>
        <v>0</v>
      </c>
      <c r="BM72" s="14" t="str">
        <f t="shared" si="51"/>
        <v>HP</v>
      </c>
    </row>
    <row r="73" spans="49:65" ht="16.5" x14ac:dyDescent="0.2">
      <c r="AW73" s="13">
        <v>68</v>
      </c>
      <c r="AX73" s="13">
        <f t="shared" si="45"/>
        <v>2</v>
      </c>
      <c r="AY73" s="13">
        <f t="shared" si="46"/>
        <v>2</v>
      </c>
      <c r="AZ73" s="13">
        <f t="shared" si="47"/>
        <v>2</v>
      </c>
      <c r="BA73" s="14">
        <f>INDEX(属性偏向!S$4:S$135,INDEX(属性投放!AN$6:AN$25,((属性投放!$AX73-1)*5+属性投放!$AY73)-1)*11+属性投放!$AZ73)</f>
        <v>14</v>
      </c>
      <c r="BB73" s="14">
        <f>INDEX(属性偏向!T$4:T$135,INDEX(属性投放!AO$6:AO$25,((属性投放!$AX73-1)*5+属性投放!$AY73)-1)*11+属性投放!$AZ73)</f>
        <v>7</v>
      </c>
      <c r="BC73" s="14">
        <f>INDEX(属性偏向!U$4:U$135,INDEX(属性投放!AP$6:AP$25,((属性投放!$AX73-1)*5+属性投放!$AY73)-1)*11+属性投放!$AZ73)</f>
        <v>98</v>
      </c>
      <c r="BD73" s="17">
        <f>INDEX(属性投放!AN$6:AN$25,((属性投放!$AX73-1)*5+属性投放!$AY73)-1)/4*1%</f>
        <v>1.2500000000000001E-2</v>
      </c>
      <c r="BE73" s="17">
        <f>INDEX(属性投放!AO$6:AO$25,((属性投放!$AX73-1)*5+属性投放!$AY73)-1)/4*1%</f>
        <v>1.2500000000000001E-2</v>
      </c>
      <c r="BF73" s="17">
        <f>INDEX(属性投放!AP$6:AP$25,((属性投放!$AX73-1)*5+属性投放!$AY73)-1)/4*1%</f>
        <v>1.2500000000000001E-2</v>
      </c>
      <c r="BH73" s="13">
        <v>68</v>
      </c>
      <c r="BI73" s="14">
        <f t="shared" si="48"/>
        <v>8</v>
      </c>
      <c r="BJ73" s="14">
        <f t="shared" si="49"/>
        <v>5</v>
      </c>
      <c r="BK73" s="13">
        <v>6</v>
      </c>
      <c r="BL73" s="13">
        <f t="shared" si="50"/>
        <v>0</v>
      </c>
      <c r="BM73" s="14" t="str">
        <f t="shared" si="51"/>
        <v>HPRate</v>
      </c>
    </row>
    <row r="74" spans="49:65" ht="16.5" x14ac:dyDescent="0.2">
      <c r="AW74" s="13">
        <v>69</v>
      </c>
      <c r="AX74" s="13">
        <f t="shared" si="45"/>
        <v>2</v>
      </c>
      <c r="AY74" s="13">
        <f t="shared" si="46"/>
        <v>2</v>
      </c>
      <c r="AZ74" s="13">
        <f t="shared" si="47"/>
        <v>3</v>
      </c>
      <c r="BA74" s="14">
        <f>INDEX(属性偏向!S$4:S$135,INDEX(属性投放!AN$6:AN$25,((属性投放!$AX74-1)*5+属性投放!$AY74)-1)*11+属性投放!$AZ74)</f>
        <v>16</v>
      </c>
      <c r="BB74" s="14">
        <f>INDEX(属性偏向!T$4:T$135,INDEX(属性投放!AO$6:AO$25,((属性投放!$AX74-1)*5+属性投放!$AY74)-1)*11+属性投放!$AZ74)</f>
        <v>8</v>
      </c>
      <c r="BC74" s="14">
        <f>INDEX(属性偏向!U$4:U$135,INDEX(属性投放!AP$6:AP$25,((属性投放!$AX74-1)*5+属性投放!$AY74)-1)*11+属性投放!$AZ74)</f>
        <v>128</v>
      </c>
      <c r="BD74" s="17">
        <f>INDEX(属性投放!AN$6:AN$25,((属性投放!$AX74-1)*5+属性投放!$AY74)-1)/4*1%</f>
        <v>1.2500000000000001E-2</v>
      </c>
      <c r="BE74" s="17">
        <f>INDEX(属性投放!AO$6:AO$25,((属性投放!$AX74-1)*5+属性投放!$AY74)-1)/4*1%</f>
        <v>1.2500000000000001E-2</v>
      </c>
      <c r="BF74" s="17">
        <f>INDEX(属性投放!AP$6:AP$25,((属性投放!$AX74-1)*5+属性投放!$AY74)-1)/4*1%</f>
        <v>1.2500000000000001E-2</v>
      </c>
      <c r="BH74" s="13">
        <v>69</v>
      </c>
      <c r="BI74" s="14">
        <f t="shared" si="48"/>
        <v>8</v>
      </c>
      <c r="BJ74" s="14">
        <f t="shared" si="49"/>
        <v>6</v>
      </c>
      <c r="BK74" s="13">
        <v>0</v>
      </c>
      <c r="BL74" s="13">
        <f t="shared" si="50"/>
        <v>0</v>
      </c>
      <c r="BM74" s="14" t="str">
        <f t="shared" si="51"/>
        <v/>
      </c>
    </row>
    <row r="75" spans="49:65" ht="16.5" x14ac:dyDescent="0.2">
      <c r="AW75" s="13">
        <v>70</v>
      </c>
      <c r="AX75" s="13">
        <f t="shared" si="45"/>
        <v>2</v>
      </c>
      <c r="AY75" s="13">
        <f t="shared" si="46"/>
        <v>2</v>
      </c>
      <c r="AZ75" s="13">
        <f t="shared" si="47"/>
        <v>4</v>
      </c>
      <c r="BA75" s="14">
        <f>INDEX(属性偏向!S$4:S$135,INDEX(属性投放!AN$6:AN$25,((属性投放!$AX75-1)*5+属性投放!$AY75)-1)*11+属性投放!$AZ75)</f>
        <v>18</v>
      </c>
      <c r="BB75" s="14">
        <f>INDEX(属性偏向!T$4:T$135,INDEX(属性投放!AO$6:AO$25,((属性投放!$AX75-1)*5+属性投放!$AY75)-1)*11+属性投放!$AZ75)</f>
        <v>9</v>
      </c>
      <c r="BC75" s="14">
        <f>INDEX(属性偏向!U$4:U$135,INDEX(属性投放!AP$6:AP$25,((属性投放!$AX75-1)*5+属性投放!$AY75)-1)*11+属性投放!$AZ75)</f>
        <v>162</v>
      </c>
      <c r="BD75" s="17">
        <f>INDEX(属性投放!AN$6:AN$25,((属性投放!$AX75-1)*5+属性投放!$AY75)-1)/4*1%</f>
        <v>1.2500000000000001E-2</v>
      </c>
      <c r="BE75" s="17">
        <f>INDEX(属性投放!AO$6:AO$25,((属性投放!$AX75-1)*5+属性投放!$AY75)-1)/4*1%</f>
        <v>1.2500000000000001E-2</v>
      </c>
      <c r="BF75" s="17">
        <f>INDEX(属性投放!AP$6:AP$25,((属性投放!$AX75-1)*5+属性投放!$AY75)-1)/4*1%</f>
        <v>1.2500000000000001E-2</v>
      </c>
      <c r="BH75" s="13">
        <v>70</v>
      </c>
      <c r="BI75" s="14">
        <f t="shared" si="48"/>
        <v>8</v>
      </c>
      <c r="BJ75" s="14">
        <f t="shared" si="49"/>
        <v>7</v>
      </c>
      <c r="BK75" s="13">
        <v>4</v>
      </c>
      <c r="BL75" s="13">
        <f t="shared" si="50"/>
        <v>0</v>
      </c>
      <c r="BM75" s="14" t="str">
        <f t="shared" si="51"/>
        <v>DmgBonus</v>
      </c>
    </row>
    <row r="76" spans="49:65" ht="16.5" x14ac:dyDescent="0.2">
      <c r="AW76" s="13">
        <v>71</v>
      </c>
      <c r="AX76" s="13">
        <f t="shared" si="45"/>
        <v>2</v>
      </c>
      <c r="AY76" s="13">
        <f t="shared" si="46"/>
        <v>2</v>
      </c>
      <c r="AZ76" s="13">
        <f t="shared" si="47"/>
        <v>5</v>
      </c>
      <c r="BA76" s="14">
        <f>INDEX(属性偏向!S$4:S$135,INDEX(属性投放!AN$6:AN$25,((属性投放!$AX76-1)*5+属性投放!$AY76)-1)*11+属性投放!$AZ76)</f>
        <v>20</v>
      </c>
      <c r="BB76" s="14">
        <f>INDEX(属性偏向!T$4:T$135,INDEX(属性投放!AO$6:AO$25,((属性投放!$AX76-1)*5+属性投放!$AY76)-1)*11+属性投放!$AZ76)</f>
        <v>10</v>
      </c>
      <c r="BC76" s="14">
        <f>INDEX(属性偏向!U$4:U$135,INDEX(属性投放!AP$6:AP$25,((属性投放!$AX76-1)*5+属性投放!$AY76)-1)*11+属性投放!$AZ76)</f>
        <v>200</v>
      </c>
      <c r="BD76" s="17">
        <f>INDEX(属性投放!AN$6:AN$25,((属性投放!$AX76-1)*5+属性投放!$AY76)-1)/4*1%</f>
        <v>1.2500000000000001E-2</v>
      </c>
      <c r="BE76" s="17">
        <f>INDEX(属性投放!AO$6:AO$25,((属性投放!$AX76-1)*5+属性投放!$AY76)-1)/4*1%</f>
        <v>1.2500000000000001E-2</v>
      </c>
      <c r="BF76" s="17">
        <f>INDEX(属性投放!AP$6:AP$25,((属性投放!$AX76-1)*5+属性投放!$AY76)-1)/4*1%</f>
        <v>1.2500000000000001E-2</v>
      </c>
      <c r="BH76" s="13">
        <v>71</v>
      </c>
      <c r="BI76" s="14">
        <f t="shared" si="48"/>
        <v>8</v>
      </c>
      <c r="BJ76" s="14">
        <f t="shared" si="49"/>
        <v>8</v>
      </c>
      <c r="BK76" s="13">
        <v>5</v>
      </c>
      <c r="BL76" s="13">
        <f t="shared" si="50"/>
        <v>0</v>
      </c>
      <c r="BM76" s="14" t="str">
        <f t="shared" si="51"/>
        <v>DmgResist</v>
      </c>
    </row>
    <row r="77" spans="49:65" ht="16.5" x14ac:dyDescent="0.2">
      <c r="AW77" s="13">
        <v>72</v>
      </c>
      <c r="AX77" s="13">
        <f t="shared" si="45"/>
        <v>2</v>
      </c>
      <c r="AY77" s="13">
        <f t="shared" si="46"/>
        <v>2</v>
      </c>
      <c r="AZ77" s="13">
        <f t="shared" si="47"/>
        <v>6</v>
      </c>
      <c r="BA77" s="14">
        <f>INDEX(属性偏向!S$4:S$135,INDEX(属性投放!AN$6:AN$25,((属性投放!$AX77-1)*5+属性投放!$AY77)-1)*11+属性投放!$AZ77)</f>
        <v>24</v>
      </c>
      <c r="BB77" s="14">
        <f>INDEX(属性偏向!T$4:T$135,INDEX(属性投放!AO$6:AO$25,((属性投放!$AX77-1)*5+属性投放!$AY77)-1)*11+属性投放!$AZ77)</f>
        <v>12</v>
      </c>
      <c r="BC77" s="14">
        <f>INDEX(属性偏向!U$4:U$135,INDEX(属性投放!AP$6:AP$25,((属性投放!$AX77-1)*5+属性投放!$AY77)-1)*11+属性投放!$AZ77)</f>
        <v>240</v>
      </c>
      <c r="BD77" s="17">
        <f>INDEX(属性投放!AN$6:AN$25,((属性投放!$AX77-1)*5+属性投放!$AY77)-1)/4*1%</f>
        <v>1.2500000000000001E-2</v>
      </c>
      <c r="BE77" s="17">
        <f>INDEX(属性投放!AO$6:AO$25,((属性投放!$AX77-1)*5+属性投放!$AY77)-1)/4*1%</f>
        <v>1.2500000000000001E-2</v>
      </c>
      <c r="BF77" s="17">
        <f>INDEX(属性投放!AP$6:AP$25,((属性投放!$AX77-1)*5+属性投放!$AY77)-1)/4*1%</f>
        <v>1.2500000000000001E-2</v>
      </c>
      <c r="BH77" s="13">
        <v>72</v>
      </c>
      <c r="BI77" s="14">
        <f t="shared" si="48"/>
        <v>8</v>
      </c>
      <c r="BJ77" s="14">
        <f t="shared" si="49"/>
        <v>9</v>
      </c>
      <c r="BK77" s="13">
        <v>0</v>
      </c>
      <c r="BL77" s="13">
        <f t="shared" si="50"/>
        <v>0</v>
      </c>
      <c r="BM77" s="14" t="str">
        <f t="shared" si="51"/>
        <v/>
      </c>
    </row>
    <row r="78" spans="49:65" ht="16.5" x14ac:dyDescent="0.2">
      <c r="AW78" s="13">
        <v>73</v>
      </c>
      <c r="AX78" s="13">
        <f t="shared" si="45"/>
        <v>2</v>
      </c>
      <c r="AY78" s="13">
        <f t="shared" si="46"/>
        <v>2</v>
      </c>
      <c r="AZ78" s="13">
        <f t="shared" si="47"/>
        <v>7</v>
      </c>
      <c r="BA78" s="14">
        <f>INDEX(属性偏向!S$4:S$135,INDEX(属性投放!AN$6:AN$25,((属性投放!$AX78-1)*5+属性投放!$AY78)-1)*11+属性投放!$AZ78)</f>
        <v>28</v>
      </c>
      <c r="BB78" s="14">
        <f>INDEX(属性偏向!T$4:T$135,INDEX(属性投放!AO$6:AO$25,((属性投放!$AX78-1)*5+属性投放!$AY78)-1)*11+属性投放!$AZ78)</f>
        <v>14</v>
      </c>
      <c r="BC78" s="14">
        <f>INDEX(属性偏向!U$4:U$135,INDEX(属性投放!AP$6:AP$25,((属性投放!$AX78-1)*5+属性投放!$AY78)-1)*11+属性投放!$AZ78)</f>
        <v>280</v>
      </c>
      <c r="BD78" s="17">
        <f>INDEX(属性投放!AN$6:AN$25,((属性投放!$AX78-1)*5+属性投放!$AY78)-1)/4*1%</f>
        <v>1.2500000000000001E-2</v>
      </c>
      <c r="BE78" s="17">
        <f>INDEX(属性投放!AO$6:AO$25,((属性投放!$AX78-1)*5+属性投放!$AY78)-1)/4*1%</f>
        <v>1.2500000000000001E-2</v>
      </c>
      <c r="BF78" s="17">
        <f>INDEX(属性投放!AP$6:AP$25,((属性投放!$AX78-1)*5+属性投放!$AY78)-1)/4*1%</f>
        <v>1.2500000000000001E-2</v>
      </c>
      <c r="BH78" s="13">
        <v>73</v>
      </c>
      <c r="BI78" s="14">
        <f t="shared" si="48"/>
        <v>9</v>
      </c>
      <c r="BJ78" s="14">
        <f t="shared" si="49"/>
        <v>1</v>
      </c>
      <c r="BK78" s="13">
        <v>1</v>
      </c>
      <c r="BL78" s="13">
        <f t="shared" si="50"/>
        <v>0</v>
      </c>
      <c r="BM78" s="14" t="str">
        <f t="shared" si="51"/>
        <v>Atk</v>
      </c>
    </row>
    <row r="79" spans="49:65" ht="16.5" x14ac:dyDescent="0.2">
      <c r="AW79" s="13">
        <v>74</v>
      </c>
      <c r="AX79" s="13">
        <f t="shared" si="45"/>
        <v>2</v>
      </c>
      <c r="AY79" s="13">
        <f t="shared" si="46"/>
        <v>2</v>
      </c>
      <c r="AZ79" s="13">
        <f t="shared" si="47"/>
        <v>8</v>
      </c>
      <c r="BA79" s="14">
        <f>INDEX(属性偏向!S$4:S$135,INDEX(属性投放!AN$6:AN$25,((属性投放!$AX79-1)*5+属性投放!$AY79)-1)*11+属性投放!$AZ79)</f>
        <v>34</v>
      </c>
      <c r="BB79" s="14">
        <f>INDEX(属性偏向!T$4:T$135,INDEX(属性投放!AO$6:AO$25,((属性投放!$AX79-1)*5+属性投放!$AY79)-1)*11+属性投放!$AZ79)</f>
        <v>17</v>
      </c>
      <c r="BC79" s="14">
        <f>INDEX(属性偏向!U$4:U$135,INDEX(属性投放!AP$6:AP$25,((属性投放!$AX79-1)*5+属性投放!$AY79)-1)*11+属性投放!$AZ79)</f>
        <v>340</v>
      </c>
      <c r="BD79" s="17">
        <f>INDEX(属性投放!AN$6:AN$25,((属性投放!$AX79-1)*5+属性投放!$AY79)-1)/4*1%</f>
        <v>1.2500000000000001E-2</v>
      </c>
      <c r="BE79" s="17">
        <f>INDEX(属性投放!AO$6:AO$25,((属性投放!$AX79-1)*5+属性投放!$AY79)-1)/4*1%</f>
        <v>1.2500000000000001E-2</v>
      </c>
      <c r="BF79" s="17">
        <f>INDEX(属性投放!AP$6:AP$25,((属性投放!$AX79-1)*5+属性投放!$AY79)-1)/4*1%</f>
        <v>1.2500000000000001E-2</v>
      </c>
      <c r="BH79" s="13">
        <v>74</v>
      </c>
      <c r="BI79" s="14">
        <f t="shared" si="48"/>
        <v>9</v>
      </c>
      <c r="BJ79" s="14">
        <f t="shared" si="49"/>
        <v>2</v>
      </c>
      <c r="BK79" s="13">
        <v>2</v>
      </c>
      <c r="BL79" s="13">
        <f t="shared" si="50"/>
        <v>0</v>
      </c>
      <c r="BM79" s="14" t="str">
        <f t="shared" si="51"/>
        <v>Def</v>
      </c>
    </row>
    <row r="80" spans="49:65" ht="16.5" x14ac:dyDescent="0.2">
      <c r="AW80" s="13">
        <v>75</v>
      </c>
      <c r="AX80" s="13">
        <f t="shared" si="45"/>
        <v>2</v>
      </c>
      <c r="AY80" s="13">
        <f t="shared" si="46"/>
        <v>2</v>
      </c>
      <c r="AZ80" s="13">
        <f t="shared" si="47"/>
        <v>9</v>
      </c>
      <c r="BA80" s="14">
        <f>INDEX(属性偏向!S$4:S$135,INDEX(属性投放!AN$6:AN$25,((属性投放!$AX80-1)*5+属性投放!$AY80)-1)*11+属性投放!$AZ80)</f>
        <v>40</v>
      </c>
      <c r="BB80" s="14">
        <f>INDEX(属性偏向!T$4:T$135,INDEX(属性投放!AO$6:AO$25,((属性投放!$AX80-1)*5+属性投放!$AY80)-1)*11+属性投放!$AZ80)</f>
        <v>20</v>
      </c>
      <c r="BC80" s="14">
        <f>INDEX(属性偏向!U$4:U$135,INDEX(属性投放!AP$6:AP$25,((属性投放!$AX80-1)*5+属性投放!$AY80)-1)*11+属性投放!$AZ80)</f>
        <v>400</v>
      </c>
      <c r="BD80" s="17">
        <f>INDEX(属性投放!AN$6:AN$25,((属性投放!$AX80-1)*5+属性投放!$AY80)-1)/4*1%</f>
        <v>1.2500000000000001E-2</v>
      </c>
      <c r="BE80" s="17">
        <f>INDEX(属性投放!AO$6:AO$25,((属性投放!$AX80-1)*5+属性投放!$AY80)-1)/4*1%</f>
        <v>1.2500000000000001E-2</v>
      </c>
      <c r="BF80" s="17">
        <f>INDEX(属性投放!AP$6:AP$25,((属性投放!$AX80-1)*5+属性投放!$AY80)-1)/4*1%</f>
        <v>1.2500000000000001E-2</v>
      </c>
      <c r="BH80" s="13">
        <v>75</v>
      </c>
      <c r="BI80" s="14">
        <f t="shared" si="48"/>
        <v>9</v>
      </c>
      <c r="BJ80" s="14">
        <f t="shared" si="49"/>
        <v>3</v>
      </c>
      <c r="BK80" s="13">
        <v>0</v>
      </c>
      <c r="BL80" s="13">
        <f t="shared" si="50"/>
        <v>0</v>
      </c>
      <c r="BM80" s="14" t="str">
        <f t="shared" si="51"/>
        <v/>
      </c>
    </row>
    <row r="81" spans="49:65" ht="16.5" x14ac:dyDescent="0.2">
      <c r="AW81" s="13">
        <v>76</v>
      </c>
      <c r="AX81" s="13">
        <f t="shared" si="45"/>
        <v>2</v>
      </c>
      <c r="AY81" s="13">
        <f t="shared" si="46"/>
        <v>2</v>
      </c>
      <c r="AZ81" s="13">
        <f t="shared" si="47"/>
        <v>10</v>
      </c>
      <c r="BA81" s="14">
        <f>INDEX(属性偏向!S$4:S$135,INDEX(属性投放!AN$6:AN$25,((属性投放!$AX81-1)*5+属性投放!$AY81)-1)*11+属性投放!$AZ81)</f>
        <v>48</v>
      </c>
      <c r="BB81" s="14">
        <f>INDEX(属性偏向!T$4:T$135,INDEX(属性投放!AO$6:AO$25,((属性投放!$AX81-1)*5+属性投放!$AY81)-1)*11+属性投放!$AZ81)</f>
        <v>24</v>
      </c>
      <c r="BC81" s="14">
        <f>INDEX(属性偏向!U$4:U$135,INDEX(属性投放!AP$6:AP$25,((属性投放!$AX81-1)*5+属性投放!$AY81)-1)*11+属性投放!$AZ81)</f>
        <v>480</v>
      </c>
      <c r="BD81" s="17">
        <f>INDEX(属性投放!AN$6:AN$25,((属性投放!$AX81-1)*5+属性投放!$AY81)-1)/4*1%</f>
        <v>1.2500000000000001E-2</v>
      </c>
      <c r="BE81" s="17">
        <f>INDEX(属性投放!AO$6:AO$25,((属性投放!$AX81-1)*5+属性投放!$AY81)-1)/4*1%</f>
        <v>1.2500000000000001E-2</v>
      </c>
      <c r="BF81" s="17">
        <f>INDEX(属性投放!AP$6:AP$25,((属性投放!$AX81-1)*5+属性投放!$AY81)-1)/4*1%</f>
        <v>1.2500000000000001E-2</v>
      </c>
      <c r="BH81" s="13">
        <v>76</v>
      </c>
      <c r="BI81" s="14">
        <f t="shared" si="48"/>
        <v>9</v>
      </c>
      <c r="BJ81" s="14">
        <f t="shared" si="49"/>
        <v>4</v>
      </c>
      <c r="BK81" s="13">
        <v>3</v>
      </c>
      <c r="BL81" s="13">
        <f t="shared" si="50"/>
        <v>0</v>
      </c>
      <c r="BM81" s="14" t="str">
        <f t="shared" si="51"/>
        <v>HP</v>
      </c>
    </row>
    <row r="82" spans="49:65" ht="16.5" x14ac:dyDescent="0.2">
      <c r="AW82" s="13">
        <v>77</v>
      </c>
      <c r="AX82" s="13">
        <f t="shared" si="45"/>
        <v>2</v>
      </c>
      <c r="AY82" s="13">
        <f t="shared" si="46"/>
        <v>2</v>
      </c>
      <c r="AZ82" s="13">
        <f t="shared" si="47"/>
        <v>11</v>
      </c>
      <c r="BA82" s="14">
        <f>INDEX(属性偏向!S$4:S$135,INDEX(属性投放!AN$6:AN$25,((属性投放!$AX82-1)*5+属性投放!$AY82)-1)*11+属性投放!$AZ82)</f>
        <v>58</v>
      </c>
      <c r="BB82" s="14">
        <f>INDEX(属性偏向!T$4:T$135,INDEX(属性投放!AO$6:AO$25,((属性投放!$AX82-1)*5+属性投放!$AY82)-1)*11+属性投放!$AZ82)</f>
        <v>29</v>
      </c>
      <c r="BC82" s="14">
        <f>INDEX(属性偏向!U$4:U$135,INDEX(属性投放!AP$6:AP$25,((属性投放!$AX82-1)*5+属性投放!$AY82)-1)*11+属性投放!$AZ82)</f>
        <v>580</v>
      </c>
      <c r="BD82" s="17">
        <f>INDEX(属性投放!AN$6:AN$25,((属性投放!$AX82-1)*5+属性投放!$AY82)-1)/4*1%</f>
        <v>1.2500000000000001E-2</v>
      </c>
      <c r="BE82" s="17">
        <f>INDEX(属性投放!AO$6:AO$25,((属性投放!$AX82-1)*5+属性投放!$AY82)-1)/4*1%</f>
        <v>1.2500000000000001E-2</v>
      </c>
      <c r="BF82" s="17">
        <f>INDEX(属性投放!AP$6:AP$25,((属性投放!$AX82-1)*5+属性投放!$AY82)-1)/4*1%</f>
        <v>1.2500000000000001E-2</v>
      </c>
      <c r="BH82" s="13">
        <v>77</v>
      </c>
      <c r="BI82" s="14">
        <f t="shared" si="48"/>
        <v>9</v>
      </c>
      <c r="BJ82" s="14">
        <f t="shared" si="49"/>
        <v>5</v>
      </c>
      <c r="BK82" s="13">
        <v>6</v>
      </c>
      <c r="BL82" s="13">
        <f t="shared" si="50"/>
        <v>0</v>
      </c>
      <c r="BM82" s="14" t="str">
        <f t="shared" si="51"/>
        <v>HPRate</v>
      </c>
    </row>
    <row r="83" spans="49:65" ht="16.5" x14ac:dyDescent="0.2">
      <c r="AW83" s="13">
        <v>78</v>
      </c>
      <c r="AX83" s="13">
        <f t="shared" si="45"/>
        <v>2</v>
      </c>
      <c r="AY83" s="13">
        <f t="shared" si="46"/>
        <v>3</v>
      </c>
      <c r="AZ83" s="13">
        <f t="shared" si="47"/>
        <v>1</v>
      </c>
      <c r="BA83" s="14">
        <f>INDEX(属性偏向!S$4:S$135,INDEX(属性投放!AN$6:AN$25,((属性投放!$AX83-1)*5+属性投放!$AY83)-1)*11+属性投放!$AZ83)</f>
        <v>14</v>
      </c>
      <c r="BB83" s="14">
        <f>INDEX(属性偏向!T$4:T$135,INDEX(属性投放!AO$6:AO$25,((属性投放!$AX83-1)*5+属性投放!$AY83)-1)*11+属性投放!$AZ83)</f>
        <v>7</v>
      </c>
      <c r="BC83" s="14">
        <f>INDEX(属性偏向!U$4:U$135,INDEX(属性投放!AP$6:AP$25,((属性投放!$AX83-1)*5+属性投放!$AY83)-1)*11+属性投放!$AZ83)</f>
        <v>84</v>
      </c>
      <c r="BD83" s="17">
        <f>INDEX(属性投放!AN$6:AN$25,((属性投放!$AX83-1)*5+属性投放!$AY83)-1)/4*1%</f>
        <v>1.4999999999999999E-2</v>
      </c>
      <c r="BE83" s="17">
        <f>INDEX(属性投放!AO$6:AO$25,((属性投放!$AX83-1)*5+属性投放!$AY83)-1)/4*1%</f>
        <v>1.4999999999999999E-2</v>
      </c>
      <c r="BF83" s="17">
        <f>INDEX(属性投放!AP$6:AP$25,((属性投放!$AX83-1)*5+属性投放!$AY83)-1)/4*1%</f>
        <v>1.4999999999999999E-2</v>
      </c>
      <c r="BH83" s="13">
        <v>78</v>
      </c>
      <c r="BI83" s="14">
        <f t="shared" si="48"/>
        <v>9</v>
      </c>
      <c r="BJ83" s="14">
        <f t="shared" si="49"/>
        <v>6</v>
      </c>
      <c r="BK83" s="13">
        <v>0</v>
      </c>
      <c r="BL83" s="13">
        <f t="shared" si="50"/>
        <v>0</v>
      </c>
      <c r="BM83" s="14" t="str">
        <f t="shared" si="51"/>
        <v/>
      </c>
    </row>
    <row r="84" spans="49:65" ht="16.5" x14ac:dyDescent="0.2">
      <c r="AW84" s="13">
        <v>79</v>
      </c>
      <c r="AX84" s="13">
        <f t="shared" si="45"/>
        <v>2</v>
      </c>
      <c r="AY84" s="13">
        <f t="shared" si="46"/>
        <v>3</v>
      </c>
      <c r="AZ84" s="13">
        <f t="shared" si="47"/>
        <v>2</v>
      </c>
      <c r="BA84" s="14">
        <f>INDEX(属性偏向!S$4:S$135,INDEX(属性投放!AN$6:AN$25,((属性投放!$AX84-1)*5+属性投放!$AY84)-1)*11+属性投放!$AZ84)</f>
        <v>16</v>
      </c>
      <c r="BB84" s="14">
        <f>INDEX(属性偏向!T$4:T$135,INDEX(属性投放!AO$6:AO$25,((属性投放!$AX84-1)*5+属性投放!$AY84)-1)*11+属性投放!$AZ84)</f>
        <v>8</v>
      </c>
      <c r="BC84" s="14">
        <f>INDEX(属性偏向!U$4:U$135,INDEX(属性投放!AP$6:AP$25,((属性投放!$AX84-1)*5+属性投放!$AY84)-1)*11+属性投放!$AZ84)</f>
        <v>112</v>
      </c>
      <c r="BD84" s="17">
        <f>INDEX(属性投放!AN$6:AN$25,((属性投放!$AX84-1)*5+属性投放!$AY84)-1)/4*1%</f>
        <v>1.4999999999999999E-2</v>
      </c>
      <c r="BE84" s="17">
        <f>INDEX(属性投放!AO$6:AO$25,((属性投放!$AX84-1)*5+属性投放!$AY84)-1)/4*1%</f>
        <v>1.4999999999999999E-2</v>
      </c>
      <c r="BF84" s="17">
        <f>INDEX(属性投放!AP$6:AP$25,((属性投放!$AX84-1)*5+属性投放!$AY84)-1)/4*1%</f>
        <v>1.4999999999999999E-2</v>
      </c>
      <c r="BH84" s="13">
        <v>79</v>
      </c>
      <c r="BI84" s="14">
        <f t="shared" si="48"/>
        <v>9</v>
      </c>
      <c r="BJ84" s="14">
        <f t="shared" si="49"/>
        <v>7</v>
      </c>
      <c r="BK84" s="13">
        <v>4</v>
      </c>
      <c r="BL84" s="13">
        <f t="shared" si="50"/>
        <v>0</v>
      </c>
      <c r="BM84" s="14" t="str">
        <f t="shared" si="51"/>
        <v>DmgBonus</v>
      </c>
    </row>
    <row r="85" spans="49:65" ht="16.5" x14ac:dyDescent="0.2">
      <c r="AW85" s="13">
        <v>80</v>
      </c>
      <c r="AX85" s="13">
        <f t="shared" si="45"/>
        <v>2</v>
      </c>
      <c r="AY85" s="13">
        <f t="shared" si="46"/>
        <v>3</v>
      </c>
      <c r="AZ85" s="13">
        <f t="shared" si="47"/>
        <v>3</v>
      </c>
      <c r="BA85" s="14">
        <f>INDEX(属性偏向!S$4:S$135,INDEX(属性投放!AN$6:AN$25,((属性投放!$AX85-1)*5+属性投放!$AY85)-1)*11+属性投放!$AZ85)</f>
        <v>18</v>
      </c>
      <c r="BB85" s="14">
        <f>INDEX(属性偏向!T$4:T$135,INDEX(属性投放!AO$6:AO$25,((属性投放!$AX85-1)*5+属性投放!$AY85)-1)*11+属性投放!$AZ85)</f>
        <v>9</v>
      </c>
      <c r="BC85" s="14">
        <f>INDEX(属性偏向!U$4:U$135,INDEX(属性投放!AP$6:AP$25,((属性投放!$AX85-1)*5+属性投放!$AY85)-1)*11+属性投放!$AZ85)</f>
        <v>144</v>
      </c>
      <c r="BD85" s="17">
        <f>INDEX(属性投放!AN$6:AN$25,((属性投放!$AX85-1)*5+属性投放!$AY85)-1)/4*1%</f>
        <v>1.4999999999999999E-2</v>
      </c>
      <c r="BE85" s="17">
        <f>INDEX(属性投放!AO$6:AO$25,((属性投放!$AX85-1)*5+属性投放!$AY85)-1)/4*1%</f>
        <v>1.4999999999999999E-2</v>
      </c>
      <c r="BF85" s="17">
        <f>INDEX(属性投放!AP$6:AP$25,((属性投放!$AX85-1)*5+属性投放!$AY85)-1)/4*1%</f>
        <v>1.4999999999999999E-2</v>
      </c>
      <c r="BH85" s="13">
        <v>80</v>
      </c>
      <c r="BI85" s="14">
        <f t="shared" si="48"/>
        <v>9</v>
      </c>
      <c r="BJ85" s="14">
        <f t="shared" si="49"/>
        <v>8</v>
      </c>
      <c r="BK85" s="13">
        <v>5</v>
      </c>
      <c r="BL85" s="13">
        <f t="shared" si="50"/>
        <v>0</v>
      </c>
      <c r="BM85" s="14" t="str">
        <f t="shared" si="51"/>
        <v>DmgResist</v>
      </c>
    </row>
    <row r="86" spans="49:65" ht="16.5" x14ac:dyDescent="0.2">
      <c r="AW86" s="13">
        <v>81</v>
      </c>
      <c r="AX86" s="13">
        <f t="shared" si="45"/>
        <v>2</v>
      </c>
      <c r="AY86" s="13">
        <f t="shared" si="46"/>
        <v>3</v>
      </c>
      <c r="AZ86" s="13">
        <f t="shared" si="47"/>
        <v>4</v>
      </c>
      <c r="BA86" s="14">
        <f>INDEX(属性偏向!S$4:S$135,INDEX(属性投放!AN$6:AN$25,((属性投放!$AX86-1)*5+属性投放!$AY86)-1)*11+属性投放!$AZ86)</f>
        <v>20</v>
      </c>
      <c r="BB86" s="14">
        <f>INDEX(属性偏向!T$4:T$135,INDEX(属性投放!AO$6:AO$25,((属性投放!$AX86-1)*5+属性投放!$AY86)-1)*11+属性投放!$AZ86)</f>
        <v>10</v>
      </c>
      <c r="BC86" s="14">
        <f>INDEX(属性偏向!U$4:U$135,INDEX(属性投放!AP$6:AP$25,((属性投放!$AX86-1)*5+属性投放!$AY86)-1)*11+属性投放!$AZ86)</f>
        <v>180</v>
      </c>
      <c r="BD86" s="17">
        <f>INDEX(属性投放!AN$6:AN$25,((属性投放!$AX86-1)*5+属性投放!$AY86)-1)/4*1%</f>
        <v>1.4999999999999999E-2</v>
      </c>
      <c r="BE86" s="17">
        <f>INDEX(属性投放!AO$6:AO$25,((属性投放!$AX86-1)*5+属性投放!$AY86)-1)/4*1%</f>
        <v>1.4999999999999999E-2</v>
      </c>
      <c r="BF86" s="17">
        <f>INDEX(属性投放!AP$6:AP$25,((属性投放!$AX86-1)*5+属性投放!$AY86)-1)/4*1%</f>
        <v>1.4999999999999999E-2</v>
      </c>
      <c r="BH86" s="13">
        <v>81</v>
      </c>
      <c r="BI86" s="14">
        <f t="shared" si="48"/>
        <v>9</v>
      </c>
      <c r="BJ86" s="14">
        <f t="shared" si="49"/>
        <v>9</v>
      </c>
      <c r="BK86" s="13">
        <v>0</v>
      </c>
      <c r="BL86" s="13">
        <f t="shared" si="50"/>
        <v>0</v>
      </c>
      <c r="BM86" s="14" t="str">
        <f t="shared" si="51"/>
        <v/>
      </c>
    </row>
    <row r="87" spans="49:65" ht="16.5" x14ac:dyDescent="0.2">
      <c r="AW87" s="13">
        <v>82</v>
      </c>
      <c r="AX87" s="13">
        <f t="shared" si="45"/>
        <v>2</v>
      </c>
      <c r="AY87" s="13">
        <f t="shared" si="46"/>
        <v>3</v>
      </c>
      <c r="AZ87" s="13">
        <f t="shared" si="47"/>
        <v>5</v>
      </c>
      <c r="BA87" s="14">
        <f>INDEX(属性偏向!S$4:S$135,INDEX(属性投放!AN$6:AN$25,((属性投放!$AX87-1)*5+属性投放!$AY87)-1)*11+属性投放!$AZ87)</f>
        <v>22</v>
      </c>
      <c r="BB87" s="14">
        <f>INDEX(属性偏向!T$4:T$135,INDEX(属性投放!AO$6:AO$25,((属性投放!$AX87-1)*5+属性投放!$AY87)-1)*11+属性投放!$AZ87)</f>
        <v>11</v>
      </c>
      <c r="BC87" s="14">
        <f>INDEX(属性偏向!U$4:U$135,INDEX(属性投放!AP$6:AP$25,((属性投放!$AX87-1)*5+属性投放!$AY87)-1)*11+属性投放!$AZ87)</f>
        <v>220</v>
      </c>
      <c r="BD87" s="17">
        <f>INDEX(属性投放!AN$6:AN$25,((属性投放!$AX87-1)*5+属性投放!$AY87)-1)/4*1%</f>
        <v>1.4999999999999999E-2</v>
      </c>
      <c r="BE87" s="17">
        <f>INDEX(属性投放!AO$6:AO$25,((属性投放!$AX87-1)*5+属性投放!$AY87)-1)/4*1%</f>
        <v>1.4999999999999999E-2</v>
      </c>
      <c r="BF87" s="17">
        <f>INDEX(属性投放!AP$6:AP$25,((属性投放!$AX87-1)*5+属性投放!$AY87)-1)/4*1%</f>
        <v>1.4999999999999999E-2</v>
      </c>
      <c r="BH87" s="13">
        <v>82</v>
      </c>
      <c r="BI87" s="14">
        <f t="shared" si="48"/>
        <v>10</v>
      </c>
      <c r="BJ87" s="14">
        <f t="shared" si="49"/>
        <v>1</v>
      </c>
      <c r="BK87" s="13">
        <v>1</v>
      </c>
      <c r="BL87" s="13">
        <f t="shared" si="50"/>
        <v>0</v>
      </c>
      <c r="BM87" s="14" t="str">
        <f t="shared" si="51"/>
        <v>Atk</v>
      </c>
    </row>
    <row r="88" spans="49:65" ht="16.5" x14ac:dyDescent="0.2">
      <c r="AW88" s="13">
        <v>83</v>
      </c>
      <c r="AX88" s="13">
        <f t="shared" si="45"/>
        <v>2</v>
      </c>
      <c r="AY88" s="13">
        <f t="shared" si="46"/>
        <v>3</v>
      </c>
      <c r="AZ88" s="13">
        <f t="shared" si="47"/>
        <v>6</v>
      </c>
      <c r="BA88" s="14">
        <f>INDEX(属性偏向!S$4:S$135,INDEX(属性投放!AN$6:AN$25,((属性投放!$AX88-1)*5+属性投放!$AY88)-1)*11+属性投放!$AZ88)</f>
        <v>26</v>
      </c>
      <c r="BB88" s="14">
        <f>INDEX(属性偏向!T$4:T$135,INDEX(属性投放!AO$6:AO$25,((属性投放!$AX88-1)*5+属性投放!$AY88)-1)*11+属性投放!$AZ88)</f>
        <v>13</v>
      </c>
      <c r="BC88" s="14">
        <f>INDEX(属性偏向!U$4:U$135,INDEX(属性投放!AP$6:AP$25,((属性投放!$AX88-1)*5+属性投放!$AY88)-1)*11+属性投放!$AZ88)</f>
        <v>260</v>
      </c>
      <c r="BD88" s="17">
        <f>INDEX(属性投放!AN$6:AN$25,((属性投放!$AX88-1)*5+属性投放!$AY88)-1)/4*1%</f>
        <v>1.4999999999999999E-2</v>
      </c>
      <c r="BE88" s="17">
        <f>INDEX(属性投放!AO$6:AO$25,((属性投放!$AX88-1)*5+属性投放!$AY88)-1)/4*1%</f>
        <v>1.4999999999999999E-2</v>
      </c>
      <c r="BF88" s="17">
        <f>INDEX(属性投放!AP$6:AP$25,((属性投放!$AX88-1)*5+属性投放!$AY88)-1)/4*1%</f>
        <v>1.4999999999999999E-2</v>
      </c>
      <c r="BH88" s="13">
        <v>83</v>
      </c>
      <c r="BI88" s="14">
        <f t="shared" si="48"/>
        <v>10</v>
      </c>
      <c r="BJ88" s="14">
        <f t="shared" si="49"/>
        <v>2</v>
      </c>
      <c r="BK88" s="13">
        <v>2</v>
      </c>
      <c r="BL88" s="13">
        <f t="shared" si="50"/>
        <v>0</v>
      </c>
      <c r="BM88" s="14" t="str">
        <f t="shared" si="51"/>
        <v>Def</v>
      </c>
    </row>
    <row r="89" spans="49:65" ht="16.5" x14ac:dyDescent="0.2">
      <c r="AW89" s="13">
        <v>84</v>
      </c>
      <c r="AX89" s="13">
        <f t="shared" si="45"/>
        <v>2</v>
      </c>
      <c r="AY89" s="13">
        <f t="shared" si="46"/>
        <v>3</v>
      </c>
      <c r="AZ89" s="13">
        <f t="shared" si="47"/>
        <v>7</v>
      </c>
      <c r="BA89" s="14">
        <f>INDEX(属性偏向!S$4:S$135,INDEX(属性投放!AN$6:AN$25,((属性投放!$AX89-1)*5+属性投放!$AY89)-1)*11+属性投放!$AZ89)</f>
        <v>30</v>
      </c>
      <c r="BB89" s="14">
        <f>INDEX(属性偏向!T$4:T$135,INDEX(属性投放!AO$6:AO$25,((属性投放!$AX89-1)*5+属性投放!$AY89)-1)*11+属性投放!$AZ89)</f>
        <v>15</v>
      </c>
      <c r="BC89" s="14">
        <f>INDEX(属性偏向!U$4:U$135,INDEX(属性投放!AP$6:AP$25,((属性投放!$AX89-1)*5+属性投放!$AY89)-1)*11+属性投放!$AZ89)</f>
        <v>300</v>
      </c>
      <c r="BD89" s="17">
        <f>INDEX(属性投放!AN$6:AN$25,((属性投放!$AX89-1)*5+属性投放!$AY89)-1)/4*1%</f>
        <v>1.4999999999999999E-2</v>
      </c>
      <c r="BE89" s="17">
        <f>INDEX(属性投放!AO$6:AO$25,((属性投放!$AX89-1)*5+属性投放!$AY89)-1)/4*1%</f>
        <v>1.4999999999999999E-2</v>
      </c>
      <c r="BF89" s="17">
        <f>INDEX(属性投放!AP$6:AP$25,((属性投放!$AX89-1)*5+属性投放!$AY89)-1)/4*1%</f>
        <v>1.4999999999999999E-2</v>
      </c>
      <c r="BH89" s="13">
        <v>84</v>
      </c>
      <c r="BI89" s="14">
        <f t="shared" si="48"/>
        <v>10</v>
      </c>
      <c r="BJ89" s="14">
        <f t="shared" si="49"/>
        <v>3</v>
      </c>
      <c r="BK89" s="13">
        <v>0</v>
      </c>
      <c r="BL89" s="13">
        <f t="shared" si="50"/>
        <v>0</v>
      </c>
      <c r="BM89" s="14" t="str">
        <f t="shared" si="51"/>
        <v/>
      </c>
    </row>
    <row r="90" spans="49:65" ht="16.5" x14ac:dyDescent="0.2">
      <c r="AW90" s="13">
        <v>85</v>
      </c>
      <c r="AX90" s="13">
        <f t="shared" si="45"/>
        <v>2</v>
      </c>
      <c r="AY90" s="13">
        <f t="shared" si="46"/>
        <v>3</v>
      </c>
      <c r="AZ90" s="13">
        <f t="shared" si="47"/>
        <v>8</v>
      </c>
      <c r="BA90" s="14">
        <f>INDEX(属性偏向!S$4:S$135,INDEX(属性投放!AN$6:AN$25,((属性投放!$AX90-1)*5+属性投放!$AY90)-1)*11+属性投放!$AZ90)</f>
        <v>36</v>
      </c>
      <c r="BB90" s="14">
        <f>INDEX(属性偏向!T$4:T$135,INDEX(属性投放!AO$6:AO$25,((属性投放!$AX90-1)*5+属性投放!$AY90)-1)*11+属性投放!$AZ90)</f>
        <v>18</v>
      </c>
      <c r="BC90" s="14">
        <f>INDEX(属性偏向!U$4:U$135,INDEX(属性投放!AP$6:AP$25,((属性投放!$AX90-1)*5+属性投放!$AY90)-1)*11+属性投放!$AZ90)</f>
        <v>360</v>
      </c>
      <c r="BD90" s="17">
        <f>INDEX(属性投放!AN$6:AN$25,((属性投放!$AX90-1)*5+属性投放!$AY90)-1)/4*1%</f>
        <v>1.4999999999999999E-2</v>
      </c>
      <c r="BE90" s="17">
        <f>INDEX(属性投放!AO$6:AO$25,((属性投放!$AX90-1)*5+属性投放!$AY90)-1)/4*1%</f>
        <v>1.4999999999999999E-2</v>
      </c>
      <c r="BF90" s="17">
        <f>INDEX(属性投放!AP$6:AP$25,((属性投放!$AX90-1)*5+属性投放!$AY90)-1)/4*1%</f>
        <v>1.4999999999999999E-2</v>
      </c>
      <c r="BH90" s="13">
        <v>85</v>
      </c>
      <c r="BI90" s="14">
        <f t="shared" si="48"/>
        <v>10</v>
      </c>
      <c r="BJ90" s="14">
        <f t="shared" si="49"/>
        <v>4</v>
      </c>
      <c r="BK90" s="13">
        <v>3</v>
      </c>
      <c r="BL90" s="13">
        <f t="shared" si="50"/>
        <v>0</v>
      </c>
      <c r="BM90" s="14" t="str">
        <f t="shared" si="51"/>
        <v>HP</v>
      </c>
    </row>
    <row r="91" spans="49:65" ht="16.5" x14ac:dyDescent="0.2">
      <c r="AW91" s="13">
        <v>86</v>
      </c>
      <c r="AX91" s="13">
        <f t="shared" si="45"/>
        <v>2</v>
      </c>
      <c r="AY91" s="13">
        <f t="shared" si="46"/>
        <v>3</v>
      </c>
      <c r="AZ91" s="13">
        <f t="shared" si="47"/>
        <v>9</v>
      </c>
      <c r="BA91" s="14">
        <f>INDEX(属性偏向!S$4:S$135,INDEX(属性投放!AN$6:AN$25,((属性投放!$AX91-1)*5+属性投放!$AY91)-1)*11+属性投放!$AZ91)</f>
        <v>42</v>
      </c>
      <c r="BB91" s="14">
        <f>INDEX(属性偏向!T$4:T$135,INDEX(属性投放!AO$6:AO$25,((属性投放!$AX91-1)*5+属性投放!$AY91)-1)*11+属性投放!$AZ91)</f>
        <v>21</v>
      </c>
      <c r="BC91" s="14">
        <f>INDEX(属性偏向!U$4:U$135,INDEX(属性投放!AP$6:AP$25,((属性投放!$AX91-1)*5+属性投放!$AY91)-1)*11+属性投放!$AZ91)</f>
        <v>420</v>
      </c>
      <c r="BD91" s="17">
        <f>INDEX(属性投放!AN$6:AN$25,((属性投放!$AX91-1)*5+属性投放!$AY91)-1)/4*1%</f>
        <v>1.4999999999999999E-2</v>
      </c>
      <c r="BE91" s="17">
        <f>INDEX(属性投放!AO$6:AO$25,((属性投放!$AX91-1)*5+属性投放!$AY91)-1)/4*1%</f>
        <v>1.4999999999999999E-2</v>
      </c>
      <c r="BF91" s="17">
        <f>INDEX(属性投放!AP$6:AP$25,((属性投放!$AX91-1)*5+属性投放!$AY91)-1)/4*1%</f>
        <v>1.4999999999999999E-2</v>
      </c>
      <c r="BH91" s="13">
        <v>86</v>
      </c>
      <c r="BI91" s="14">
        <f t="shared" si="48"/>
        <v>10</v>
      </c>
      <c r="BJ91" s="14">
        <f t="shared" si="49"/>
        <v>5</v>
      </c>
      <c r="BK91" s="13">
        <v>6</v>
      </c>
      <c r="BL91" s="13">
        <f t="shared" si="50"/>
        <v>0</v>
      </c>
      <c r="BM91" s="14" t="str">
        <f t="shared" si="51"/>
        <v>HPRate</v>
      </c>
    </row>
    <row r="92" spans="49:65" ht="16.5" x14ac:dyDescent="0.2">
      <c r="AW92" s="13">
        <v>87</v>
      </c>
      <c r="AX92" s="13">
        <f t="shared" si="45"/>
        <v>2</v>
      </c>
      <c r="AY92" s="13">
        <f t="shared" si="46"/>
        <v>3</v>
      </c>
      <c r="AZ92" s="13">
        <f t="shared" si="47"/>
        <v>10</v>
      </c>
      <c r="BA92" s="14">
        <f>INDEX(属性偏向!S$4:S$135,INDEX(属性投放!AN$6:AN$25,((属性投放!$AX92-1)*5+属性投放!$AY92)-1)*11+属性投放!$AZ92)</f>
        <v>50</v>
      </c>
      <c r="BB92" s="14">
        <f>INDEX(属性偏向!T$4:T$135,INDEX(属性投放!AO$6:AO$25,((属性投放!$AX92-1)*5+属性投放!$AY92)-1)*11+属性投放!$AZ92)</f>
        <v>25</v>
      </c>
      <c r="BC92" s="14">
        <f>INDEX(属性偏向!U$4:U$135,INDEX(属性投放!AP$6:AP$25,((属性投放!$AX92-1)*5+属性投放!$AY92)-1)*11+属性投放!$AZ92)</f>
        <v>500</v>
      </c>
      <c r="BD92" s="17">
        <f>INDEX(属性投放!AN$6:AN$25,((属性投放!$AX92-1)*5+属性投放!$AY92)-1)/4*1%</f>
        <v>1.4999999999999999E-2</v>
      </c>
      <c r="BE92" s="17">
        <f>INDEX(属性投放!AO$6:AO$25,((属性投放!$AX92-1)*5+属性投放!$AY92)-1)/4*1%</f>
        <v>1.4999999999999999E-2</v>
      </c>
      <c r="BF92" s="17">
        <f>INDEX(属性投放!AP$6:AP$25,((属性投放!$AX92-1)*5+属性投放!$AY92)-1)/4*1%</f>
        <v>1.4999999999999999E-2</v>
      </c>
      <c r="BH92" s="13">
        <v>87</v>
      </c>
      <c r="BI92" s="14">
        <f t="shared" si="48"/>
        <v>10</v>
      </c>
      <c r="BJ92" s="14">
        <f t="shared" si="49"/>
        <v>6</v>
      </c>
      <c r="BK92" s="13">
        <v>0</v>
      </c>
      <c r="BL92" s="13">
        <f t="shared" si="50"/>
        <v>0</v>
      </c>
      <c r="BM92" s="14" t="str">
        <f t="shared" si="51"/>
        <v/>
      </c>
    </row>
    <row r="93" spans="49:65" ht="16.5" x14ac:dyDescent="0.2">
      <c r="AW93" s="13">
        <v>88</v>
      </c>
      <c r="AX93" s="13">
        <f t="shared" si="45"/>
        <v>2</v>
      </c>
      <c r="AY93" s="13">
        <f t="shared" si="46"/>
        <v>3</v>
      </c>
      <c r="AZ93" s="13">
        <f t="shared" si="47"/>
        <v>11</v>
      </c>
      <c r="BA93" s="14">
        <f>INDEX(属性偏向!S$4:S$135,INDEX(属性投放!AN$6:AN$25,((属性投放!$AX93-1)*5+属性投放!$AY93)-1)*11+属性投放!$AZ93)</f>
        <v>60</v>
      </c>
      <c r="BB93" s="14">
        <f>INDEX(属性偏向!T$4:T$135,INDEX(属性投放!AO$6:AO$25,((属性投放!$AX93-1)*5+属性投放!$AY93)-1)*11+属性投放!$AZ93)</f>
        <v>30</v>
      </c>
      <c r="BC93" s="14">
        <f>INDEX(属性偏向!U$4:U$135,INDEX(属性投放!AP$6:AP$25,((属性投放!$AX93-1)*5+属性投放!$AY93)-1)*11+属性投放!$AZ93)</f>
        <v>600</v>
      </c>
      <c r="BD93" s="17">
        <f>INDEX(属性投放!AN$6:AN$25,((属性投放!$AX93-1)*5+属性投放!$AY93)-1)/4*1%</f>
        <v>1.4999999999999999E-2</v>
      </c>
      <c r="BE93" s="17">
        <f>INDEX(属性投放!AO$6:AO$25,((属性投放!$AX93-1)*5+属性投放!$AY93)-1)/4*1%</f>
        <v>1.4999999999999999E-2</v>
      </c>
      <c r="BF93" s="17">
        <f>INDEX(属性投放!AP$6:AP$25,((属性投放!$AX93-1)*5+属性投放!$AY93)-1)/4*1%</f>
        <v>1.4999999999999999E-2</v>
      </c>
      <c r="BH93" s="13">
        <v>88</v>
      </c>
      <c r="BI93" s="14">
        <f t="shared" si="48"/>
        <v>10</v>
      </c>
      <c r="BJ93" s="14">
        <f t="shared" si="49"/>
        <v>7</v>
      </c>
      <c r="BK93" s="13">
        <v>4</v>
      </c>
      <c r="BL93" s="13">
        <f t="shared" si="50"/>
        <v>0</v>
      </c>
      <c r="BM93" s="14" t="str">
        <f t="shared" si="51"/>
        <v>DmgBonus</v>
      </c>
    </row>
    <row r="94" spans="49:65" ht="16.5" x14ac:dyDescent="0.2">
      <c r="AW94" s="13">
        <v>89</v>
      </c>
      <c r="AX94" s="13">
        <f t="shared" si="45"/>
        <v>2</v>
      </c>
      <c r="AY94" s="13">
        <f t="shared" si="46"/>
        <v>4</v>
      </c>
      <c r="AZ94" s="13">
        <f t="shared" si="47"/>
        <v>1</v>
      </c>
      <c r="BA94" s="14">
        <f>INDEX(属性偏向!S$4:S$135,INDEX(属性投放!AN$6:AN$25,((属性投放!$AX94-1)*5+属性投放!$AY94)-1)*11+属性投放!$AZ94)</f>
        <v>16</v>
      </c>
      <c r="BB94" s="14">
        <f>INDEX(属性偏向!T$4:T$135,INDEX(属性投放!AO$6:AO$25,((属性投放!$AX94-1)*5+属性投放!$AY94)-1)*11+属性投放!$AZ94)</f>
        <v>7</v>
      </c>
      <c r="BC94" s="14">
        <f>INDEX(属性偏向!U$4:U$135,INDEX(属性投放!AP$6:AP$25,((属性投放!$AX94-1)*5+属性投放!$AY94)-1)*11+属性投放!$AZ94)</f>
        <v>84</v>
      </c>
      <c r="BD94" s="17">
        <f>INDEX(属性投放!AN$6:AN$25,((属性投放!$AX94-1)*5+属性投放!$AY94)-1)/4*1%</f>
        <v>1.7500000000000002E-2</v>
      </c>
      <c r="BE94" s="17">
        <f>INDEX(属性投放!AO$6:AO$25,((属性投放!$AX94-1)*5+属性投放!$AY94)-1)/4*1%</f>
        <v>1.4999999999999999E-2</v>
      </c>
      <c r="BF94" s="17">
        <f>INDEX(属性投放!AP$6:AP$25,((属性投放!$AX94-1)*5+属性投放!$AY94)-1)/4*1%</f>
        <v>1.4999999999999999E-2</v>
      </c>
      <c r="BH94" s="13">
        <v>89</v>
      </c>
      <c r="BI94" s="14">
        <f t="shared" si="48"/>
        <v>10</v>
      </c>
      <c r="BJ94" s="14">
        <f t="shared" si="49"/>
        <v>8</v>
      </c>
      <c r="BK94" s="13">
        <v>5</v>
      </c>
      <c r="BL94" s="13">
        <f t="shared" si="50"/>
        <v>0</v>
      </c>
      <c r="BM94" s="14" t="str">
        <f t="shared" si="51"/>
        <v>DmgResist</v>
      </c>
    </row>
    <row r="95" spans="49:65" ht="16.5" x14ac:dyDescent="0.2">
      <c r="AW95" s="13">
        <v>90</v>
      </c>
      <c r="AX95" s="13">
        <f t="shared" si="45"/>
        <v>2</v>
      </c>
      <c r="AY95" s="13">
        <f t="shared" si="46"/>
        <v>4</v>
      </c>
      <c r="AZ95" s="13">
        <f t="shared" si="47"/>
        <v>2</v>
      </c>
      <c r="BA95" s="14">
        <f>INDEX(属性偏向!S$4:S$135,INDEX(属性投放!AN$6:AN$25,((属性投放!$AX95-1)*5+属性投放!$AY95)-1)*11+属性投放!$AZ95)</f>
        <v>18</v>
      </c>
      <c r="BB95" s="14">
        <f>INDEX(属性偏向!T$4:T$135,INDEX(属性投放!AO$6:AO$25,((属性投放!$AX95-1)*5+属性投放!$AY95)-1)*11+属性投放!$AZ95)</f>
        <v>8</v>
      </c>
      <c r="BC95" s="14">
        <f>INDEX(属性偏向!U$4:U$135,INDEX(属性投放!AP$6:AP$25,((属性投放!$AX95-1)*5+属性投放!$AY95)-1)*11+属性投放!$AZ95)</f>
        <v>112</v>
      </c>
      <c r="BD95" s="17">
        <f>INDEX(属性投放!AN$6:AN$25,((属性投放!$AX95-1)*5+属性投放!$AY95)-1)/4*1%</f>
        <v>1.7500000000000002E-2</v>
      </c>
      <c r="BE95" s="17">
        <f>INDEX(属性投放!AO$6:AO$25,((属性投放!$AX95-1)*5+属性投放!$AY95)-1)/4*1%</f>
        <v>1.4999999999999999E-2</v>
      </c>
      <c r="BF95" s="17">
        <f>INDEX(属性投放!AP$6:AP$25,((属性投放!$AX95-1)*5+属性投放!$AY95)-1)/4*1%</f>
        <v>1.4999999999999999E-2</v>
      </c>
      <c r="BH95" s="13">
        <v>90</v>
      </c>
      <c r="BI95" s="14">
        <f t="shared" si="48"/>
        <v>10</v>
      </c>
      <c r="BJ95" s="14">
        <f t="shared" si="49"/>
        <v>9</v>
      </c>
      <c r="BK95" s="13">
        <v>0</v>
      </c>
      <c r="BL95" s="13">
        <f t="shared" si="50"/>
        <v>0</v>
      </c>
      <c r="BM95" s="14" t="str">
        <f t="shared" si="51"/>
        <v/>
      </c>
    </row>
    <row r="96" spans="49:65" ht="16.5" x14ac:dyDescent="0.2">
      <c r="AW96" s="13">
        <v>91</v>
      </c>
      <c r="AX96" s="13">
        <f t="shared" si="45"/>
        <v>2</v>
      </c>
      <c r="AY96" s="13">
        <f t="shared" si="46"/>
        <v>4</v>
      </c>
      <c r="AZ96" s="13">
        <f t="shared" si="47"/>
        <v>3</v>
      </c>
      <c r="BA96" s="14">
        <f>INDEX(属性偏向!S$4:S$135,INDEX(属性投放!AN$6:AN$25,((属性投放!$AX96-1)*5+属性投放!$AY96)-1)*11+属性投放!$AZ96)</f>
        <v>20</v>
      </c>
      <c r="BB96" s="14">
        <f>INDEX(属性偏向!T$4:T$135,INDEX(属性投放!AO$6:AO$25,((属性投放!$AX96-1)*5+属性投放!$AY96)-1)*11+属性投放!$AZ96)</f>
        <v>9</v>
      </c>
      <c r="BC96" s="14">
        <f>INDEX(属性偏向!U$4:U$135,INDEX(属性投放!AP$6:AP$25,((属性投放!$AX96-1)*5+属性投放!$AY96)-1)*11+属性投放!$AZ96)</f>
        <v>144</v>
      </c>
      <c r="BD96" s="17">
        <f>INDEX(属性投放!AN$6:AN$25,((属性投放!$AX96-1)*5+属性投放!$AY96)-1)/4*1%</f>
        <v>1.7500000000000002E-2</v>
      </c>
      <c r="BE96" s="17">
        <f>INDEX(属性投放!AO$6:AO$25,((属性投放!$AX96-1)*5+属性投放!$AY96)-1)/4*1%</f>
        <v>1.4999999999999999E-2</v>
      </c>
      <c r="BF96" s="17">
        <f>INDEX(属性投放!AP$6:AP$25,((属性投放!$AX96-1)*5+属性投放!$AY96)-1)/4*1%</f>
        <v>1.4999999999999999E-2</v>
      </c>
      <c r="BH96" s="13">
        <v>91</v>
      </c>
      <c r="BI96" s="14">
        <f t="shared" si="48"/>
        <v>11</v>
      </c>
      <c r="BJ96" s="14">
        <f t="shared" si="49"/>
        <v>1</v>
      </c>
      <c r="BK96" s="13">
        <v>1</v>
      </c>
      <c r="BL96" s="13">
        <f t="shared" si="50"/>
        <v>0</v>
      </c>
      <c r="BM96" s="14" t="str">
        <f t="shared" si="51"/>
        <v>Atk</v>
      </c>
    </row>
    <row r="97" spans="49:65" ht="16.5" x14ac:dyDescent="0.2">
      <c r="AW97" s="13">
        <v>92</v>
      </c>
      <c r="AX97" s="13">
        <f t="shared" si="45"/>
        <v>2</v>
      </c>
      <c r="AY97" s="13">
        <f t="shared" si="46"/>
        <v>4</v>
      </c>
      <c r="AZ97" s="13">
        <f t="shared" si="47"/>
        <v>4</v>
      </c>
      <c r="BA97" s="14">
        <f>INDEX(属性偏向!S$4:S$135,INDEX(属性投放!AN$6:AN$25,((属性投放!$AX97-1)*5+属性投放!$AY97)-1)*11+属性投放!$AZ97)</f>
        <v>22</v>
      </c>
      <c r="BB97" s="14">
        <f>INDEX(属性偏向!T$4:T$135,INDEX(属性投放!AO$6:AO$25,((属性投放!$AX97-1)*5+属性投放!$AY97)-1)*11+属性投放!$AZ97)</f>
        <v>10</v>
      </c>
      <c r="BC97" s="14">
        <f>INDEX(属性偏向!U$4:U$135,INDEX(属性投放!AP$6:AP$25,((属性投放!$AX97-1)*5+属性投放!$AY97)-1)*11+属性投放!$AZ97)</f>
        <v>180</v>
      </c>
      <c r="BD97" s="17">
        <f>INDEX(属性投放!AN$6:AN$25,((属性投放!$AX97-1)*5+属性投放!$AY97)-1)/4*1%</f>
        <v>1.7500000000000002E-2</v>
      </c>
      <c r="BE97" s="17">
        <f>INDEX(属性投放!AO$6:AO$25,((属性投放!$AX97-1)*5+属性投放!$AY97)-1)/4*1%</f>
        <v>1.4999999999999999E-2</v>
      </c>
      <c r="BF97" s="17">
        <f>INDEX(属性投放!AP$6:AP$25,((属性投放!$AX97-1)*5+属性投放!$AY97)-1)/4*1%</f>
        <v>1.4999999999999999E-2</v>
      </c>
      <c r="BH97" s="13">
        <v>92</v>
      </c>
      <c r="BI97" s="14">
        <f t="shared" si="48"/>
        <v>11</v>
      </c>
      <c r="BJ97" s="14">
        <f t="shared" si="49"/>
        <v>2</v>
      </c>
      <c r="BK97" s="13">
        <v>2</v>
      </c>
      <c r="BL97" s="13">
        <f t="shared" si="50"/>
        <v>0</v>
      </c>
      <c r="BM97" s="14" t="str">
        <f t="shared" si="51"/>
        <v>Def</v>
      </c>
    </row>
    <row r="98" spans="49:65" ht="16.5" x14ac:dyDescent="0.2">
      <c r="AW98" s="13">
        <v>93</v>
      </c>
      <c r="AX98" s="13">
        <f t="shared" si="45"/>
        <v>2</v>
      </c>
      <c r="AY98" s="13">
        <f t="shared" si="46"/>
        <v>4</v>
      </c>
      <c r="AZ98" s="13">
        <f t="shared" si="47"/>
        <v>5</v>
      </c>
      <c r="BA98" s="14">
        <f>INDEX(属性偏向!S$4:S$135,INDEX(属性投放!AN$6:AN$25,((属性投放!$AX98-1)*5+属性投放!$AY98)-1)*11+属性投放!$AZ98)</f>
        <v>24</v>
      </c>
      <c r="BB98" s="14">
        <f>INDEX(属性偏向!T$4:T$135,INDEX(属性投放!AO$6:AO$25,((属性投放!$AX98-1)*5+属性投放!$AY98)-1)*11+属性投放!$AZ98)</f>
        <v>11</v>
      </c>
      <c r="BC98" s="14">
        <f>INDEX(属性偏向!U$4:U$135,INDEX(属性投放!AP$6:AP$25,((属性投放!$AX98-1)*5+属性投放!$AY98)-1)*11+属性投放!$AZ98)</f>
        <v>220</v>
      </c>
      <c r="BD98" s="17">
        <f>INDEX(属性投放!AN$6:AN$25,((属性投放!$AX98-1)*5+属性投放!$AY98)-1)/4*1%</f>
        <v>1.7500000000000002E-2</v>
      </c>
      <c r="BE98" s="17">
        <f>INDEX(属性投放!AO$6:AO$25,((属性投放!$AX98-1)*5+属性投放!$AY98)-1)/4*1%</f>
        <v>1.4999999999999999E-2</v>
      </c>
      <c r="BF98" s="17">
        <f>INDEX(属性投放!AP$6:AP$25,((属性投放!$AX98-1)*5+属性投放!$AY98)-1)/4*1%</f>
        <v>1.4999999999999999E-2</v>
      </c>
      <c r="BH98" s="13">
        <v>93</v>
      </c>
      <c r="BI98" s="14">
        <f t="shared" si="48"/>
        <v>11</v>
      </c>
      <c r="BJ98" s="14">
        <f t="shared" si="49"/>
        <v>3</v>
      </c>
      <c r="BK98" s="13">
        <v>0</v>
      </c>
      <c r="BL98" s="13">
        <f t="shared" si="50"/>
        <v>0</v>
      </c>
      <c r="BM98" s="14" t="str">
        <f t="shared" si="51"/>
        <v/>
      </c>
    </row>
    <row r="99" spans="49:65" ht="16.5" x14ac:dyDescent="0.2">
      <c r="AW99" s="13">
        <v>94</v>
      </c>
      <c r="AX99" s="13">
        <f t="shared" si="45"/>
        <v>2</v>
      </c>
      <c r="AY99" s="13">
        <f t="shared" si="46"/>
        <v>4</v>
      </c>
      <c r="AZ99" s="13">
        <f t="shared" si="47"/>
        <v>6</v>
      </c>
      <c r="BA99" s="14">
        <f>INDEX(属性偏向!S$4:S$135,INDEX(属性投放!AN$6:AN$25,((属性投放!$AX99-1)*5+属性投放!$AY99)-1)*11+属性投放!$AZ99)</f>
        <v>28</v>
      </c>
      <c r="BB99" s="14">
        <f>INDEX(属性偏向!T$4:T$135,INDEX(属性投放!AO$6:AO$25,((属性投放!$AX99-1)*5+属性投放!$AY99)-1)*11+属性投放!$AZ99)</f>
        <v>13</v>
      </c>
      <c r="BC99" s="14">
        <f>INDEX(属性偏向!U$4:U$135,INDEX(属性投放!AP$6:AP$25,((属性投放!$AX99-1)*5+属性投放!$AY99)-1)*11+属性投放!$AZ99)</f>
        <v>260</v>
      </c>
      <c r="BD99" s="17">
        <f>INDEX(属性投放!AN$6:AN$25,((属性投放!$AX99-1)*5+属性投放!$AY99)-1)/4*1%</f>
        <v>1.7500000000000002E-2</v>
      </c>
      <c r="BE99" s="17">
        <f>INDEX(属性投放!AO$6:AO$25,((属性投放!$AX99-1)*5+属性投放!$AY99)-1)/4*1%</f>
        <v>1.4999999999999999E-2</v>
      </c>
      <c r="BF99" s="17">
        <f>INDEX(属性投放!AP$6:AP$25,((属性投放!$AX99-1)*5+属性投放!$AY99)-1)/4*1%</f>
        <v>1.4999999999999999E-2</v>
      </c>
      <c r="BH99" s="13">
        <v>94</v>
      </c>
      <c r="BI99" s="14">
        <f t="shared" si="48"/>
        <v>11</v>
      </c>
      <c r="BJ99" s="14">
        <f t="shared" si="49"/>
        <v>4</v>
      </c>
      <c r="BK99" s="13">
        <v>3</v>
      </c>
      <c r="BL99" s="13">
        <f t="shared" si="50"/>
        <v>0</v>
      </c>
      <c r="BM99" s="14" t="str">
        <f t="shared" si="51"/>
        <v>HP</v>
      </c>
    </row>
    <row r="100" spans="49:65" ht="16.5" x14ac:dyDescent="0.2">
      <c r="AW100" s="13">
        <v>95</v>
      </c>
      <c r="AX100" s="13">
        <f t="shared" si="45"/>
        <v>2</v>
      </c>
      <c r="AY100" s="13">
        <f t="shared" si="46"/>
        <v>4</v>
      </c>
      <c r="AZ100" s="13">
        <f t="shared" si="47"/>
        <v>7</v>
      </c>
      <c r="BA100" s="14">
        <f>INDEX(属性偏向!S$4:S$135,INDEX(属性投放!AN$6:AN$25,((属性投放!$AX100-1)*5+属性投放!$AY100)-1)*11+属性投放!$AZ100)</f>
        <v>32</v>
      </c>
      <c r="BB100" s="14">
        <f>INDEX(属性偏向!T$4:T$135,INDEX(属性投放!AO$6:AO$25,((属性投放!$AX100-1)*5+属性投放!$AY100)-1)*11+属性投放!$AZ100)</f>
        <v>15</v>
      </c>
      <c r="BC100" s="14">
        <f>INDEX(属性偏向!U$4:U$135,INDEX(属性投放!AP$6:AP$25,((属性投放!$AX100-1)*5+属性投放!$AY100)-1)*11+属性投放!$AZ100)</f>
        <v>300</v>
      </c>
      <c r="BD100" s="17">
        <f>INDEX(属性投放!AN$6:AN$25,((属性投放!$AX100-1)*5+属性投放!$AY100)-1)/4*1%</f>
        <v>1.7500000000000002E-2</v>
      </c>
      <c r="BE100" s="17">
        <f>INDEX(属性投放!AO$6:AO$25,((属性投放!$AX100-1)*5+属性投放!$AY100)-1)/4*1%</f>
        <v>1.4999999999999999E-2</v>
      </c>
      <c r="BF100" s="17">
        <f>INDEX(属性投放!AP$6:AP$25,((属性投放!$AX100-1)*5+属性投放!$AY100)-1)/4*1%</f>
        <v>1.4999999999999999E-2</v>
      </c>
      <c r="BH100" s="13">
        <v>95</v>
      </c>
      <c r="BI100" s="14">
        <f t="shared" si="48"/>
        <v>11</v>
      </c>
      <c r="BJ100" s="14">
        <f t="shared" si="49"/>
        <v>5</v>
      </c>
      <c r="BK100" s="13">
        <v>6</v>
      </c>
      <c r="BL100" s="13">
        <f t="shared" si="50"/>
        <v>0</v>
      </c>
      <c r="BM100" s="14" t="str">
        <f t="shared" si="51"/>
        <v>HPRate</v>
      </c>
    </row>
    <row r="101" spans="49:65" ht="16.5" x14ac:dyDescent="0.2">
      <c r="AW101" s="13">
        <v>96</v>
      </c>
      <c r="AX101" s="13">
        <f t="shared" si="45"/>
        <v>2</v>
      </c>
      <c r="AY101" s="13">
        <f t="shared" si="46"/>
        <v>4</v>
      </c>
      <c r="AZ101" s="13">
        <f t="shared" si="47"/>
        <v>8</v>
      </c>
      <c r="BA101" s="14">
        <f>INDEX(属性偏向!S$4:S$135,INDEX(属性投放!AN$6:AN$25,((属性投放!$AX101-1)*5+属性投放!$AY101)-1)*11+属性投放!$AZ101)</f>
        <v>38</v>
      </c>
      <c r="BB101" s="14">
        <f>INDEX(属性偏向!T$4:T$135,INDEX(属性投放!AO$6:AO$25,((属性投放!$AX101-1)*5+属性投放!$AY101)-1)*11+属性投放!$AZ101)</f>
        <v>18</v>
      </c>
      <c r="BC101" s="14">
        <f>INDEX(属性偏向!U$4:U$135,INDEX(属性投放!AP$6:AP$25,((属性投放!$AX101-1)*5+属性投放!$AY101)-1)*11+属性投放!$AZ101)</f>
        <v>360</v>
      </c>
      <c r="BD101" s="17">
        <f>INDEX(属性投放!AN$6:AN$25,((属性投放!$AX101-1)*5+属性投放!$AY101)-1)/4*1%</f>
        <v>1.7500000000000002E-2</v>
      </c>
      <c r="BE101" s="17">
        <f>INDEX(属性投放!AO$6:AO$25,((属性投放!$AX101-1)*5+属性投放!$AY101)-1)/4*1%</f>
        <v>1.4999999999999999E-2</v>
      </c>
      <c r="BF101" s="17">
        <f>INDEX(属性投放!AP$6:AP$25,((属性投放!$AX101-1)*5+属性投放!$AY101)-1)/4*1%</f>
        <v>1.4999999999999999E-2</v>
      </c>
      <c r="BH101" s="13">
        <v>96</v>
      </c>
      <c r="BI101" s="14">
        <f t="shared" si="48"/>
        <v>11</v>
      </c>
      <c r="BJ101" s="14">
        <f t="shared" si="49"/>
        <v>6</v>
      </c>
      <c r="BK101" s="13">
        <v>0</v>
      </c>
      <c r="BL101" s="13">
        <f t="shared" si="50"/>
        <v>0</v>
      </c>
      <c r="BM101" s="14" t="str">
        <f t="shared" si="51"/>
        <v/>
      </c>
    </row>
    <row r="102" spans="49:65" ht="16.5" x14ac:dyDescent="0.2">
      <c r="AW102" s="13">
        <v>97</v>
      </c>
      <c r="AX102" s="13">
        <f t="shared" si="45"/>
        <v>2</v>
      </c>
      <c r="AY102" s="13">
        <f t="shared" si="46"/>
        <v>4</v>
      </c>
      <c r="AZ102" s="13">
        <f t="shared" si="47"/>
        <v>9</v>
      </c>
      <c r="BA102" s="14">
        <f>INDEX(属性偏向!S$4:S$135,INDEX(属性投放!AN$6:AN$25,((属性投放!$AX102-1)*5+属性投放!$AY102)-1)*11+属性投放!$AZ102)</f>
        <v>44</v>
      </c>
      <c r="BB102" s="14">
        <f>INDEX(属性偏向!T$4:T$135,INDEX(属性投放!AO$6:AO$25,((属性投放!$AX102-1)*5+属性投放!$AY102)-1)*11+属性投放!$AZ102)</f>
        <v>21</v>
      </c>
      <c r="BC102" s="14">
        <f>INDEX(属性偏向!U$4:U$135,INDEX(属性投放!AP$6:AP$25,((属性投放!$AX102-1)*5+属性投放!$AY102)-1)*11+属性投放!$AZ102)</f>
        <v>420</v>
      </c>
      <c r="BD102" s="17">
        <f>INDEX(属性投放!AN$6:AN$25,((属性投放!$AX102-1)*5+属性投放!$AY102)-1)/4*1%</f>
        <v>1.7500000000000002E-2</v>
      </c>
      <c r="BE102" s="17">
        <f>INDEX(属性投放!AO$6:AO$25,((属性投放!$AX102-1)*5+属性投放!$AY102)-1)/4*1%</f>
        <v>1.4999999999999999E-2</v>
      </c>
      <c r="BF102" s="17">
        <f>INDEX(属性投放!AP$6:AP$25,((属性投放!$AX102-1)*5+属性投放!$AY102)-1)/4*1%</f>
        <v>1.4999999999999999E-2</v>
      </c>
      <c r="BH102" s="13">
        <v>97</v>
      </c>
      <c r="BI102" s="14">
        <f t="shared" si="48"/>
        <v>11</v>
      </c>
      <c r="BJ102" s="14">
        <f t="shared" si="49"/>
        <v>7</v>
      </c>
      <c r="BK102" s="13">
        <v>4</v>
      </c>
      <c r="BL102" s="13">
        <f t="shared" si="50"/>
        <v>0</v>
      </c>
      <c r="BM102" s="14" t="str">
        <f t="shared" si="51"/>
        <v>DmgBonus</v>
      </c>
    </row>
    <row r="103" spans="49:65" ht="16.5" x14ac:dyDescent="0.2">
      <c r="AW103" s="13">
        <v>98</v>
      </c>
      <c r="AX103" s="13">
        <f t="shared" si="45"/>
        <v>2</v>
      </c>
      <c r="AY103" s="13">
        <f t="shared" si="46"/>
        <v>4</v>
      </c>
      <c r="AZ103" s="13">
        <f t="shared" si="47"/>
        <v>10</v>
      </c>
      <c r="BA103" s="14">
        <f>INDEX(属性偏向!S$4:S$135,INDEX(属性投放!AN$6:AN$25,((属性投放!$AX103-1)*5+属性投放!$AY103)-1)*11+属性投放!$AZ103)</f>
        <v>52</v>
      </c>
      <c r="BB103" s="14">
        <f>INDEX(属性偏向!T$4:T$135,INDEX(属性投放!AO$6:AO$25,((属性投放!$AX103-1)*5+属性投放!$AY103)-1)*11+属性投放!$AZ103)</f>
        <v>25</v>
      </c>
      <c r="BC103" s="14">
        <f>INDEX(属性偏向!U$4:U$135,INDEX(属性投放!AP$6:AP$25,((属性投放!$AX103-1)*5+属性投放!$AY103)-1)*11+属性投放!$AZ103)</f>
        <v>500</v>
      </c>
      <c r="BD103" s="17">
        <f>INDEX(属性投放!AN$6:AN$25,((属性投放!$AX103-1)*5+属性投放!$AY103)-1)/4*1%</f>
        <v>1.7500000000000002E-2</v>
      </c>
      <c r="BE103" s="17">
        <f>INDEX(属性投放!AO$6:AO$25,((属性投放!$AX103-1)*5+属性投放!$AY103)-1)/4*1%</f>
        <v>1.4999999999999999E-2</v>
      </c>
      <c r="BF103" s="17">
        <f>INDEX(属性投放!AP$6:AP$25,((属性投放!$AX103-1)*5+属性投放!$AY103)-1)/4*1%</f>
        <v>1.4999999999999999E-2</v>
      </c>
      <c r="BH103" s="13">
        <v>98</v>
      </c>
      <c r="BI103" s="14">
        <f t="shared" si="48"/>
        <v>11</v>
      </c>
      <c r="BJ103" s="14">
        <f t="shared" si="49"/>
        <v>8</v>
      </c>
      <c r="BK103" s="13">
        <v>5</v>
      </c>
      <c r="BL103" s="13">
        <f t="shared" si="50"/>
        <v>0</v>
      </c>
      <c r="BM103" s="14" t="str">
        <f t="shared" si="51"/>
        <v>DmgResist</v>
      </c>
    </row>
    <row r="104" spans="49:65" ht="16.5" x14ac:dyDescent="0.2">
      <c r="AW104" s="13">
        <v>99</v>
      </c>
      <c r="AX104" s="13">
        <f t="shared" si="45"/>
        <v>2</v>
      </c>
      <c r="AY104" s="13">
        <f t="shared" si="46"/>
        <v>4</v>
      </c>
      <c r="AZ104" s="13">
        <f t="shared" si="47"/>
        <v>11</v>
      </c>
      <c r="BA104" s="14">
        <f>INDEX(属性偏向!S$4:S$135,INDEX(属性投放!AN$6:AN$25,((属性投放!$AX104-1)*5+属性投放!$AY104)-1)*11+属性投放!$AZ104)</f>
        <v>62</v>
      </c>
      <c r="BB104" s="14">
        <f>INDEX(属性偏向!T$4:T$135,INDEX(属性投放!AO$6:AO$25,((属性投放!$AX104-1)*5+属性投放!$AY104)-1)*11+属性投放!$AZ104)</f>
        <v>30</v>
      </c>
      <c r="BC104" s="14">
        <f>INDEX(属性偏向!U$4:U$135,INDEX(属性投放!AP$6:AP$25,((属性投放!$AX104-1)*5+属性投放!$AY104)-1)*11+属性投放!$AZ104)</f>
        <v>600</v>
      </c>
      <c r="BD104" s="17">
        <f>INDEX(属性投放!AN$6:AN$25,((属性投放!$AX104-1)*5+属性投放!$AY104)-1)/4*1%</f>
        <v>1.7500000000000002E-2</v>
      </c>
      <c r="BE104" s="17">
        <f>INDEX(属性投放!AO$6:AO$25,((属性投放!$AX104-1)*5+属性投放!$AY104)-1)/4*1%</f>
        <v>1.4999999999999999E-2</v>
      </c>
      <c r="BF104" s="17">
        <f>INDEX(属性投放!AP$6:AP$25,((属性投放!$AX104-1)*5+属性投放!$AY104)-1)/4*1%</f>
        <v>1.4999999999999999E-2</v>
      </c>
      <c r="BH104" s="13">
        <v>99</v>
      </c>
      <c r="BI104" s="14">
        <f t="shared" si="48"/>
        <v>11</v>
      </c>
      <c r="BJ104" s="14">
        <f t="shared" si="49"/>
        <v>9</v>
      </c>
      <c r="BK104" s="13">
        <v>0</v>
      </c>
      <c r="BL104" s="13">
        <f t="shared" si="50"/>
        <v>0</v>
      </c>
      <c r="BM104" s="14" t="str">
        <f t="shared" si="51"/>
        <v/>
      </c>
    </row>
    <row r="105" spans="49:65" ht="16.5" x14ac:dyDescent="0.2">
      <c r="AW105" s="13">
        <v>100</v>
      </c>
      <c r="AX105" s="13">
        <f t="shared" si="45"/>
        <v>2</v>
      </c>
      <c r="AY105" s="13">
        <f t="shared" si="46"/>
        <v>5</v>
      </c>
      <c r="AZ105" s="13">
        <f t="shared" si="47"/>
        <v>1</v>
      </c>
      <c r="BA105" s="14">
        <f>INDEX(属性偏向!S$4:S$135,INDEX(属性投放!AN$6:AN$25,((属性投放!$AX105-1)*5+属性投放!$AY105)-1)*11+属性投放!$AZ105)</f>
        <v>16</v>
      </c>
      <c r="BB105" s="14">
        <f>INDEX(属性偏向!T$4:T$135,INDEX(属性投放!AO$6:AO$25,((属性投放!$AX105-1)*5+属性投放!$AY105)-1)*11+属性投放!$AZ105)</f>
        <v>8</v>
      </c>
      <c r="BC105" s="14">
        <f>INDEX(属性偏向!U$4:U$135,INDEX(属性投放!AP$6:AP$25,((属性投放!$AX105-1)*5+属性投放!$AY105)-1)*11+属性投放!$AZ105)</f>
        <v>96</v>
      </c>
      <c r="BD105" s="17">
        <f>INDEX(属性投放!AN$6:AN$25,((属性投放!$AX105-1)*5+属性投放!$AY105)-1)/4*1%</f>
        <v>1.7500000000000002E-2</v>
      </c>
      <c r="BE105" s="17">
        <f>INDEX(属性投放!AO$6:AO$25,((属性投放!$AX105-1)*5+属性投放!$AY105)-1)/4*1%</f>
        <v>1.7500000000000002E-2</v>
      </c>
      <c r="BF105" s="17">
        <f>INDEX(属性投放!AP$6:AP$25,((属性投放!$AX105-1)*5+属性投放!$AY105)-1)/4*1%</f>
        <v>1.7500000000000002E-2</v>
      </c>
    </row>
    <row r="106" spans="49:65" ht="16.5" x14ac:dyDescent="0.2">
      <c r="AW106" s="13">
        <v>101</v>
      </c>
      <c r="AX106" s="13">
        <f t="shared" si="45"/>
        <v>2</v>
      </c>
      <c r="AY106" s="13">
        <f t="shared" si="46"/>
        <v>5</v>
      </c>
      <c r="AZ106" s="13">
        <f t="shared" si="47"/>
        <v>2</v>
      </c>
      <c r="BA106" s="14">
        <f>INDEX(属性偏向!S$4:S$135,INDEX(属性投放!AN$6:AN$25,((属性投放!$AX106-1)*5+属性投放!$AY106)-1)*11+属性投放!$AZ106)</f>
        <v>18</v>
      </c>
      <c r="BB106" s="14">
        <f>INDEX(属性偏向!T$4:T$135,INDEX(属性投放!AO$6:AO$25,((属性投放!$AX106-1)*5+属性投放!$AY106)-1)*11+属性投放!$AZ106)</f>
        <v>9</v>
      </c>
      <c r="BC106" s="14">
        <f>INDEX(属性偏向!U$4:U$135,INDEX(属性投放!AP$6:AP$25,((属性投放!$AX106-1)*5+属性投放!$AY106)-1)*11+属性投放!$AZ106)</f>
        <v>126</v>
      </c>
      <c r="BD106" s="17">
        <f>INDEX(属性投放!AN$6:AN$25,((属性投放!$AX106-1)*5+属性投放!$AY106)-1)/4*1%</f>
        <v>1.7500000000000002E-2</v>
      </c>
      <c r="BE106" s="17">
        <f>INDEX(属性投放!AO$6:AO$25,((属性投放!$AX106-1)*5+属性投放!$AY106)-1)/4*1%</f>
        <v>1.7500000000000002E-2</v>
      </c>
      <c r="BF106" s="17">
        <f>INDEX(属性投放!AP$6:AP$25,((属性投放!$AX106-1)*5+属性投放!$AY106)-1)/4*1%</f>
        <v>1.7500000000000002E-2</v>
      </c>
    </row>
    <row r="107" spans="49:65" ht="16.5" x14ac:dyDescent="0.2">
      <c r="AW107" s="13">
        <v>102</v>
      </c>
      <c r="AX107" s="13">
        <f t="shared" si="45"/>
        <v>2</v>
      </c>
      <c r="AY107" s="13">
        <f t="shared" si="46"/>
        <v>5</v>
      </c>
      <c r="AZ107" s="13">
        <f t="shared" si="47"/>
        <v>3</v>
      </c>
      <c r="BA107" s="14">
        <f>INDEX(属性偏向!S$4:S$135,INDEX(属性投放!AN$6:AN$25,((属性投放!$AX107-1)*5+属性投放!$AY107)-1)*11+属性投放!$AZ107)</f>
        <v>20</v>
      </c>
      <c r="BB107" s="14">
        <f>INDEX(属性偏向!T$4:T$135,INDEX(属性投放!AO$6:AO$25,((属性投放!$AX107-1)*5+属性投放!$AY107)-1)*11+属性投放!$AZ107)</f>
        <v>10</v>
      </c>
      <c r="BC107" s="14">
        <f>INDEX(属性偏向!U$4:U$135,INDEX(属性投放!AP$6:AP$25,((属性投放!$AX107-1)*5+属性投放!$AY107)-1)*11+属性投放!$AZ107)</f>
        <v>160</v>
      </c>
      <c r="BD107" s="17">
        <f>INDEX(属性投放!AN$6:AN$25,((属性投放!$AX107-1)*5+属性投放!$AY107)-1)/4*1%</f>
        <v>1.7500000000000002E-2</v>
      </c>
      <c r="BE107" s="17">
        <f>INDEX(属性投放!AO$6:AO$25,((属性投放!$AX107-1)*5+属性投放!$AY107)-1)/4*1%</f>
        <v>1.7500000000000002E-2</v>
      </c>
      <c r="BF107" s="17">
        <f>INDEX(属性投放!AP$6:AP$25,((属性投放!$AX107-1)*5+属性投放!$AY107)-1)/4*1%</f>
        <v>1.7500000000000002E-2</v>
      </c>
    </row>
    <row r="108" spans="49:65" ht="16.5" x14ac:dyDescent="0.2">
      <c r="AW108" s="13">
        <v>103</v>
      </c>
      <c r="AX108" s="13">
        <f t="shared" si="45"/>
        <v>2</v>
      </c>
      <c r="AY108" s="13">
        <f t="shared" si="46"/>
        <v>5</v>
      </c>
      <c r="AZ108" s="13">
        <f t="shared" si="47"/>
        <v>4</v>
      </c>
      <c r="BA108" s="14">
        <f>INDEX(属性偏向!S$4:S$135,INDEX(属性投放!AN$6:AN$25,((属性投放!$AX108-1)*5+属性投放!$AY108)-1)*11+属性投放!$AZ108)</f>
        <v>22</v>
      </c>
      <c r="BB108" s="14">
        <f>INDEX(属性偏向!T$4:T$135,INDEX(属性投放!AO$6:AO$25,((属性投放!$AX108-1)*5+属性投放!$AY108)-1)*11+属性投放!$AZ108)</f>
        <v>11</v>
      </c>
      <c r="BC108" s="14">
        <f>INDEX(属性偏向!U$4:U$135,INDEX(属性投放!AP$6:AP$25,((属性投放!$AX108-1)*5+属性投放!$AY108)-1)*11+属性投放!$AZ108)</f>
        <v>198</v>
      </c>
      <c r="BD108" s="17">
        <f>INDEX(属性投放!AN$6:AN$25,((属性投放!$AX108-1)*5+属性投放!$AY108)-1)/4*1%</f>
        <v>1.7500000000000002E-2</v>
      </c>
      <c r="BE108" s="17">
        <f>INDEX(属性投放!AO$6:AO$25,((属性投放!$AX108-1)*5+属性投放!$AY108)-1)/4*1%</f>
        <v>1.7500000000000002E-2</v>
      </c>
      <c r="BF108" s="17">
        <f>INDEX(属性投放!AP$6:AP$25,((属性投放!$AX108-1)*5+属性投放!$AY108)-1)/4*1%</f>
        <v>1.7500000000000002E-2</v>
      </c>
    </row>
    <row r="109" spans="49:65" ht="16.5" x14ac:dyDescent="0.2">
      <c r="AW109" s="13">
        <v>104</v>
      </c>
      <c r="AX109" s="13">
        <f t="shared" si="45"/>
        <v>2</v>
      </c>
      <c r="AY109" s="13">
        <f t="shared" si="46"/>
        <v>5</v>
      </c>
      <c r="AZ109" s="13">
        <f t="shared" si="47"/>
        <v>5</v>
      </c>
      <c r="BA109" s="14">
        <f>INDEX(属性偏向!S$4:S$135,INDEX(属性投放!AN$6:AN$25,((属性投放!$AX109-1)*5+属性投放!$AY109)-1)*11+属性投放!$AZ109)</f>
        <v>24</v>
      </c>
      <c r="BB109" s="14">
        <f>INDEX(属性偏向!T$4:T$135,INDEX(属性投放!AO$6:AO$25,((属性投放!$AX109-1)*5+属性投放!$AY109)-1)*11+属性投放!$AZ109)</f>
        <v>12</v>
      </c>
      <c r="BC109" s="14">
        <f>INDEX(属性偏向!U$4:U$135,INDEX(属性投放!AP$6:AP$25,((属性投放!$AX109-1)*5+属性投放!$AY109)-1)*11+属性投放!$AZ109)</f>
        <v>240</v>
      </c>
      <c r="BD109" s="17">
        <f>INDEX(属性投放!AN$6:AN$25,((属性投放!$AX109-1)*5+属性投放!$AY109)-1)/4*1%</f>
        <v>1.7500000000000002E-2</v>
      </c>
      <c r="BE109" s="17">
        <f>INDEX(属性投放!AO$6:AO$25,((属性投放!$AX109-1)*5+属性投放!$AY109)-1)/4*1%</f>
        <v>1.7500000000000002E-2</v>
      </c>
      <c r="BF109" s="17">
        <f>INDEX(属性投放!AP$6:AP$25,((属性投放!$AX109-1)*5+属性投放!$AY109)-1)/4*1%</f>
        <v>1.7500000000000002E-2</v>
      </c>
    </row>
    <row r="110" spans="49:65" ht="16.5" x14ac:dyDescent="0.2">
      <c r="AW110" s="13">
        <v>105</v>
      </c>
      <c r="AX110" s="13">
        <f t="shared" si="45"/>
        <v>2</v>
      </c>
      <c r="AY110" s="13">
        <f t="shared" si="46"/>
        <v>5</v>
      </c>
      <c r="AZ110" s="13">
        <f t="shared" si="47"/>
        <v>6</v>
      </c>
      <c r="BA110" s="14">
        <f>INDEX(属性偏向!S$4:S$135,INDEX(属性投放!AN$6:AN$25,((属性投放!$AX110-1)*5+属性投放!$AY110)-1)*11+属性投放!$AZ110)</f>
        <v>28</v>
      </c>
      <c r="BB110" s="14">
        <f>INDEX(属性偏向!T$4:T$135,INDEX(属性投放!AO$6:AO$25,((属性投放!$AX110-1)*5+属性投放!$AY110)-1)*11+属性投放!$AZ110)</f>
        <v>14</v>
      </c>
      <c r="BC110" s="14">
        <f>INDEX(属性偏向!U$4:U$135,INDEX(属性投放!AP$6:AP$25,((属性投放!$AX110-1)*5+属性投放!$AY110)-1)*11+属性投放!$AZ110)</f>
        <v>280</v>
      </c>
      <c r="BD110" s="17">
        <f>INDEX(属性投放!AN$6:AN$25,((属性投放!$AX110-1)*5+属性投放!$AY110)-1)/4*1%</f>
        <v>1.7500000000000002E-2</v>
      </c>
      <c r="BE110" s="17">
        <f>INDEX(属性投放!AO$6:AO$25,((属性投放!$AX110-1)*5+属性投放!$AY110)-1)/4*1%</f>
        <v>1.7500000000000002E-2</v>
      </c>
      <c r="BF110" s="17">
        <f>INDEX(属性投放!AP$6:AP$25,((属性投放!$AX110-1)*5+属性投放!$AY110)-1)/4*1%</f>
        <v>1.7500000000000002E-2</v>
      </c>
    </row>
    <row r="111" spans="49:65" ht="16.5" x14ac:dyDescent="0.2">
      <c r="AW111" s="13">
        <v>106</v>
      </c>
      <c r="AX111" s="13">
        <f t="shared" si="45"/>
        <v>2</v>
      </c>
      <c r="AY111" s="13">
        <f t="shared" si="46"/>
        <v>5</v>
      </c>
      <c r="AZ111" s="13">
        <f t="shared" si="47"/>
        <v>7</v>
      </c>
      <c r="BA111" s="14">
        <f>INDEX(属性偏向!S$4:S$135,INDEX(属性投放!AN$6:AN$25,((属性投放!$AX111-1)*5+属性投放!$AY111)-1)*11+属性投放!$AZ111)</f>
        <v>32</v>
      </c>
      <c r="BB111" s="14">
        <f>INDEX(属性偏向!T$4:T$135,INDEX(属性投放!AO$6:AO$25,((属性投放!$AX111-1)*5+属性投放!$AY111)-1)*11+属性投放!$AZ111)</f>
        <v>16</v>
      </c>
      <c r="BC111" s="14">
        <f>INDEX(属性偏向!U$4:U$135,INDEX(属性投放!AP$6:AP$25,((属性投放!$AX111-1)*5+属性投放!$AY111)-1)*11+属性投放!$AZ111)</f>
        <v>320</v>
      </c>
      <c r="BD111" s="17">
        <f>INDEX(属性投放!AN$6:AN$25,((属性投放!$AX111-1)*5+属性投放!$AY111)-1)/4*1%</f>
        <v>1.7500000000000002E-2</v>
      </c>
      <c r="BE111" s="17">
        <f>INDEX(属性投放!AO$6:AO$25,((属性投放!$AX111-1)*5+属性投放!$AY111)-1)/4*1%</f>
        <v>1.7500000000000002E-2</v>
      </c>
      <c r="BF111" s="17">
        <f>INDEX(属性投放!AP$6:AP$25,((属性投放!$AX111-1)*5+属性投放!$AY111)-1)/4*1%</f>
        <v>1.7500000000000002E-2</v>
      </c>
    </row>
    <row r="112" spans="49:65" ht="16.5" x14ac:dyDescent="0.2">
      <c r="AW112" s="13">
        <v>107</v>
      </c>
      <c r="AX112" s="13">
        <f t="shared" si="45"/>
        <v>2</v>
      </c>
      <c r="AY112" s="13">
        <f t="shared" si="46"/>
        <v>5</v>
      </c>
      <c r="AZ112" s="13">
        <f t="shared" si="47"/>
        <v>8</v>
      </c>
      <c r="BA112" s="14">
        <f>INDEX(属性偏向!S$4:S$135,INDEX(属性投放!AN$6:AN$25,((属性投放!$AX112-1)*5+属性投放!$AY112)-1)*11+属性投放!$AZ112)</f>
        <v>38</v>
      </c>
      <c r="BB112" s="14">
        <f>INDEX(属性偏向!T$4:T$135,INDEX(属性投放!AO$6:AO$25,((属性投放!$AX112-1)*5+属性投放!$AY112)-1)*11+属性投放!$AZ112)</f>
        <v>19</v>
      </c>
      <c r="BC112" s="14">
        <f>INDEX(属性偏向!U$4:U$135,INDEX(属性投放!AP$6:AP$25,((属性投放!$AX112-1)*5+属性投放!$AY112)-1)*11+属性投放!$AZ112)</f>
        <v>380</v>
      </c>
      <c r="BD112" s="17">
        <f>INDEX(属性投放!AN$6:AN$25,((属性投放!$AX112-1)*5+属性投放!$AY112)-1)/4*1%</f>
        <v>1.7500000000000002E-2</v>
      </c>
      <c r="BE112" s="17">
        <f>INDEX(属性投放!AO$6:AO$25,((属性投放!$AX112-1)*5+属性投放!$AY112)-1)/4*1%</f>
        <v>1.7500000000000002E-2</v>
      </c>
      <c r="BF112" s="17">
        <f>INDEX(属性投放!AP$6:AP$25,((属性投放!$AX112-1)*5+属性投放!$AY112)-1)/4*1%</f>
        <v>1.7500000000000002E-2</v>
      </c>
    </row>
    <row r="113" spans="49:58" ht="16.5" x14ac:dyDescent="0.2">
      <c r="AW113" s="13">
        <v>108</v>
      </c>
      <c r="AX113" s="13">
        <f t="shared" si="45"/>
        <v>2</v>
      </c>
      <c r="AY113" s="13">
        <f t="shared" si="46"/>
        <v>5</v>
      </c>
      <c r="AZ113" s="13">
        <f t="shared" si="47"/>
        <v>9</v>
      </c>
      <c r="BA113" s="14">
        <f>INDEX(属性偏向!S$4:S$135,INDEX(属性投放!AN$6:AN$25,((属性投放!$AX113-1)*5+属性投放!$AY113)-1)*11+属性投放!$AZ113)</f>
        <v>44</v>
      </c>
      <c r="BB113" s="14">
        <f>INDEX(属性偏向!T$4:T$135,INDEX(属性投放!AO$6:AO$25,((属性投放!$AX113-1)*5+属性投放!$AY113)-1)*11+属性投放!$AZ113)</f>
        <v>22</v>
      </c>
      <c r="BC113" s="14">
        <f>INDEX(属性偏向!U$4:U$135,INDEX(属性投放!AP$6:AP$25,((属性投放!$AX113-1)*5+属性投放!$AY113)-1)*11+属性投放!$AZ113)</f>
        <v>440</v>
      </c>
      <c r="BD113" s="17">
        <f>INDEX(属性投放!AN$6:AN$25,((属性投放!$AX113-1)*5+属性投放!$AY113)-1)/4*1%</f>
        <v>1.7500000000000002E-2</v>
      </c>
      <c r="BE113" s="17">
        <f>INDEX(属性投放!AO$6:AO$25,((属性投放!$AX113-1)*5+属性投放!$AY113)-1)/4*1%</f>
        <v>1.7500000000000002E-2</v>
      </c>
      <c r="BF113" s="17">
        <f>INDEX(属性投放!AP$6:AP$25,((属性投放!$AX113-1)*5+属性投放!$AY113)-1)/4*1%</f>
        <v>1.7500000000000002E-2</v>
      </c>
    </row>
    <row r="114" spans="49:58" ht="16.5" x14ac:dyDescent="0.2">
      <c r="AW114" s="13">
        <v>109</v>
      </c>
      <c r="AX114" s="13">
        <f t="shared" si="45"/>
        <v>2</v>
      </c>
      <c r="AY114" s="13">
        <f t="shared" si="46"/>
        <v>5</v>
      </c>
      <c r="AZ114" s="13">
        <f t="shared" si="47"/>
        <v>10</v>
      </c>
      <c r="BA114" s="14">
        <f>INDEX(属性偏向!S$4:S$135,INDEX(属性投放!AN$6:AN$25,((属性投放!$AX114-1)*5+属性投放!$AY114)-1)*11+属性投放!$AZ114)</f>
        <v>52</v>
      </c>
      <c r="BB114" s="14">
        <f>INDEX(属性偏向!T$4:T$135,INDEX(属性投放!AO$6:AO$25,((属性投放!$AX114-1)*5+属性投放!$AY114)-1)*11+属性投放!$AZ114)</f>
        <v>26</v>
      </c>
      <c r="BC114" s="14">
        <f>INDEX(属性偏向!U$4:U$135,INDEX(属性投放!AP$6:AP$25,((属性投放!$AX114-1)*5+属性投放!$AY114)-1)*11+属性投放!$AZ114)</f>
        <v>520</v>
      </c>
      <c r="BD114" s="17">
        <f>INDEX(属性投放!AN$6:AN$25,((属性投放!$AX114-1)*5+属性投放!$AY114)-1)/4*1%</f>
        <v>1.7500000000000002E-2</v>
      </c>
      <c r="BE114" s="17">
        <f>INDEX(属性投放!AO$6:AO$25,((属性投放!$AX114-1)*5+属性投放!$AY114)-1)/4*1%</f>
        <v>1.7500000000000002E-2</v>
      </c>
      <c r="BF114" s="17">
        <f>INDEX(属性投放!AP$6:AP$25,((属性投放!$AX114-1)*5+属性投放!$AY114)-1)/4*1%</f>
        <v>1.7500000000000002E-2</v>
      </c>
    </row>
    <row r="115" spans="49:58" ht="16.5" x14ac:dyDescent="0.2">
      <c r="AW115" s="13">
        <v>110</v>
      </c>
      <c r="AX115" s="13">
        <f t="shared" si="45"/>
        <v>2</v>
      </c>
      <c r="AY115" s="13">
        <f t="shared" si="46"/>
        <v>5</v>
      </c>
      <c r="AZ115" s="13">
        <f t="shared" si="47"/>
        <v>11</v>
      </c>
      <c r="BA115" s="14">
        <f>INDEX(属性偏向!S$4:S$135,INDEX(属性投放!AN$6:AN$25,((属性投放!$AX115-1)*5+属性投放!$AY115)-1)*11+属性投放!$AZ115)</f>
        <v>62</v>
      </c>
      <c r="BB115" s="14">
        <f>INDEX(属性偏向!T$4:T$135,INDEX(属性投放!AO$6:AO$25,((属性投放!$AX115-1)*5+属性投放!$AY115)-1)*11+属性投放!$AZ115)</f>
        <v>31</v>
      </c>
      <c r="BC115" s="14">
        <f>INDEX(属性偏向!U$4:U$135,INDEX(属性投放!AP$6:AP$25,((属性投放!$AX115-1)*5+属性投放!$AY115)-1)*11+属性投放!$AZ115)</f>
        <v>620</v>
      </c>
      <c r="BD115" s="17">
        <f>INDEX(属性投放!AN$6:AN$25,((属性投放!$AX115-1)*5+属性投放!$AY115)-1)/4*1%</f>
        <v>1.7500000000000002E-2</v>
      </c>
      <c r="BE115" s="17">
        <f>INDEX(属性投放!AO$6:AO$25,((属性投放!$AX115-1)*5+属性投放!$AY115)-1)/4*1%</f>
        <v>1.7500000000000002E-2</v>
      </c>
      <c r="BF115" s="17">
        <f>INDEX(属性投放!AP$6:AP$25,((属性投放!$AX115-1)*5+属性投放!$AY115)-1)/4*1%</f>
        <v>1.7500000000000002E-2</v>
      </c>
    </row>
    <row r="116" spans="49:58" ht="16.5" x14ac:dyDescent="0.2">
      <c r="AW116" s="13">
        <v>111</v>
      </c>
      <c r="AX116" s="13">
        <f t="shared" si="45"/>
        <v>3</v>
      </c>
      <c r="AY116" s="13">
        <f t="shared" si="46"/>
        <v>1</v>
      </c>
      <c r="AZ116" s="13">
        <f t="shared" si="47"/>
        <v>1</v>
      </c>
      <c r="BA116" s="14">
        <f>INDEX(属性偏向!S$4:S$135,INDEX(属性投放!AN$6:AN$25,((属性投放!$AX116-1)*5+属性投放!$AY116)-1)*11+属性投放!$AZ116)</f>
        <v>20</v>
      </c>
      <c r="BB116" s="14">
        <f>INDEX(属性偏向!T$4:T$135,INDEX(属性投放!AO$6:AO$25,((属性投放!$AX116-1)*5+属性投放!$AY116)-1)*11+属性投放!$AZ116)</f>
        <v>10</v>
      </c>
      <c r="BC116" s="14">
        <f>INDEX(属性偏向!U$4:U$135,INDEX(属性投放!AP$6:AP$25,((属性投放!$AX116-1)*5+属性投放!$AY116)-1)*11+属性投放!$AZ116)</f>
        <v>120</v>
      </c>
      <c r="BD116" s="17">
        <f>INDEX(属性投放!AN$6:AN$25,((属性投放!$AX116-1)*5+属性投放!$AY116)-1)/4*1%</f>
        <v>0.02</v>
      </c>
      <c r="BE116" s="17">
        <f>INDEX(属性投放!AO$6:AO$25,((属性投放!$AX116-1)*5+属性投放!$AY116)-1)/4*1%</f>
        <v>0.02</v>
      </c>
      <c r="BF116" s="17">
        <f>INDEX(属性投放!AP$6:AP$25,((属性投放!$AX116-1)*5+属性投放!$AY116)-1)/4*1%</f>
        <v>0.02</v>
      </c>
    </row>
    <row r="117" spans="49:58" ht="16.5" x14ac:dyDescent="0.2">
      <c r="AW117" s="13">
        <v>112</v>
      </c>
      <c r="AX117" s="13">
        <f t="shared" si="45"/>
        <v>3</v>
      </c>
      <c r="AY117" s="13">
        <f t="shared" si="46"/>
        <v>1</v>
      </c>
      <c r="AZ117" s="13">
        <f t="shared" si="47"/>
        <v>2</v>
      </c>
      <c r="BA117" s="14">
        <f>INDEX(属性偏向!S$4:S$135,INDEX(属性投放!AN$6:AN$25,((属性投放!$AX117-1)*5+属性投放!$AY117)-1)*11+属性投放!$AZ117)</f>
        <v>22</v>
      </c>
      <c r="BB117" s="14">
        <f>INDEX(属性偏向!T$4:T$135,INDEX(属性投放!AO$6:AO$25,((属性投放!$AX117-1)*5+属性投放!$AY117)-1)*11+属性投放!$AZ117)</f>
        <v>11</v>
      </c>
      <c r="BC117" s="14">
        <f>INDEX(属性偏向!U$4:U$135,INDEX(属性投放!AP$6:AP$25,((属性投放!$AX117-1)*5+属性投放!$AY117)-1)*11+属性投放!$AZ117)</f>
        <v>154</v>
      </c>
      <c r="BD117" s="17">
        <f>INDEX(属性投放!AN$6:AN$25,((属性投放!$AX117-1)*5+属性投放!$AY117)-1)/4*1%</f>
        <v>0.02</v>
      </c>
      <c r="BE117" s="17">
        <f>INDEX(属性投放!AO$6:AO$25,((属性投放!$AX117-1)*5+属性投放!$AY117)-1)/4*1%</f>
        <v>0.02</v>
      </c>
      <c r="BF117" s="17">
        <f>INDEX(属性投放!AP$6:AP$25,((属性投放!$AX117-1)*5+属性投放!$AY117)-1)/4*1%</f>
        <v>0.02</v>
      </c>
    </row>
    <row r="118" spans="49:58" ht="16.5" x14ac:dyDescent="0.2">
      <c r="AW118" s="13">
        <v>113</v>
      </c>
      <c r="AX118" s="13">
        <f t="shared" si="45"/>
        <v>3</v>
      </c>
      <c r="AY118" s="13">
        <f t="shared" si="46"/>
        <v>1</v>
      </c>
      <c r="AZ118" s="13">
        <f t="shared" si="47"/>
        <v>3</v>
      </c>
      <c r="BA118" s="14">
        <f>INDEX(属性偏向!S$4:S$135,INDEX(属性投放!AN$6:AN$25,((属性投放!$AX118-1)*5+属性投放!$AY118)-1)*11+属性投放!$AZ118)</f>
        <v>24</v>
      </c>
      <c r="BB118" s="14">
        <f>INDEX(属性偏向!T$4:T$135,INDEX(属性投放!AO$6:AO$25,((属性投放!$AX118-1)*5+属性投放!$AY118)-1)*11+属性投放!$AZ118)</f>
        <v>12</v>
      </c>
      <c r="BC118" s="14">
        <f>INDEX(属性偏向!U$4:U$135,INDEX(属性投放!AP$6:AP$25,((属性投放!$AX118-1)*5+属性投放!$AY118)-1)*11+属性投放!$AZ118)</f>
        <v>192</v>
      </c>
      <c r="BD118" s="17">
        <f>INDEX(属性投放!AN$6:AN$25,((属性投放!$AX118-1)*5+属性投放!$AY118)-1)/4*1%</f>
        <v>0.02</v>
      </c>
      <c r="BE118" s="17">
        <f>INDEX(属性投放!AO$6:AO$25,((属性投放!$AX118-1)*5+属性投放!$AY118)-1)/4*1%</f>
        <v>0.02</v>
      </c>
      <c r="BF118" s="17">
        <f>INDEX(属性投放!AP$6:AP$25,((属性投放!$AX118-1)*5+属性投放!$AY118)-1)/4*1%</f>
        <v>0.02</v>
      </c>
    </row>
    <row r="119" spans="49:58" ht="16.5" x14ac:dyDescent="0.2">
      <c r="AW119" s="13">
        <v>114</v>
      </c>
      <c r="AX119" s="13">
        <f t="shared" si="45"/>
        <v>3</v>
      </c>
      <c r="AY119" s="13">
        <f t="shared" si="46"/>
        <v>1</v>
      </c>
      <c r="AZ119" s="13">
        <f t="shared" si="47"/>
        <v>4</v>
      </c>
      <c r="BA119" s="14">
        <f>INDEX(属性偏向!S$4:S$135,INDEX(属性投放!AN$6:AN$25,((属性投放!$AX119-1)*5+属性投放!$AY119)-1)*11+属性投放!$AZ119)</f>
        <v>26</v>
      </c>
      <c r="BB119" s="14">
        <f>INDEX(属性偏向!T$4:T$135,INDEX(属性投放!AO$6:AO$25,((属性投放!$AX119-1)*5+属性投放!$AY119)-1)*11+属性投放!$AZ119)</f>
        <v>13</v>
      </c>
      <c r="BC119" s="14">
        <f>INDEX(属性偏向!U$4:U$135,INDEX(属性投放!AP$6:AP$25,((属性投放!$AX119-1)*5+属性投放!$AY119)-1)*11+属性投放!$AZ119)</f>
        <v>234</v>
      </c>
      <c r="BD119" s="17">
        <f>INDEX(属性投放!AN$6:AN$25,((属性投放!$AX119-1)*5+属性投放!$AY119)-1)/4*1%</f>
        <v>0.02</v>
      </c>
      <c r="BE119" s="17">
        <f>INDEX(属性投放!AO$6:AO$25,((属性投放!$AX119-1)*5+属性投放!$AY119)-1)/4*1%</f>
        <v>0.02</v>
      </c>
      <c r="BF119" s="17">
        <f>INDEX(属性投放!AP$6:AP$25,((属性投放!$AX119-1)*5+属性投放!$AY119)-1)/4*1%</f>
        <v>0.02</v>
      </c>
    </row>
    <row r="120" spans="49:58" ht="16.5" x14ac:dyDescent="0.2">
      <c r="AW120" s="13">
        <v>115</v>
      </c>
      <c r="AX120" s="13">
        <f t="shared" si="45"/>
        <v>3</v>
      </c>
      <c r="AY120" s="13">
        <f t="shared" si="46"/>
        <v>1</v>
      </c>
      <c r="AZ120" s="13">
        <f t="shared" si="47"/>
        <v>5</v>
      </c>
      <c r="BA120" s="14">
        <f>INDEX(属性偏向!S$4:S$135,INDEX(属性投放!AN$6:AN$25,((属性投放!$AX120-1)*5+属性投放!$AY120)-1)*11+属性投放!$AZ120)</f>
        <v>28</v>
      </c>
      <c r="BB120" s="14">
        <f>INDEX(属性偏向!T$4:T$135,INDEX(属性投放!AO$6:AO$25,((属性投放!$AX120-1)*5+属性投放!$AY120)-1)*11+属性投放!$AZ120)</f>
        <v>14</v>
      </c>
      <c r="BC120" s="14">
        <f>INDEX(属性偏向!U$4:U$135,INDEX(属性投放!AP$6:AP$25,((属性投放!$AX120-1)*5+属性投放!$AY120)-1)*11+属性投放!$AZ120)</f>
        <v>280</v>
      </c>
      <c r="BD120" s="17">
        <f>INDEX(属性投放!AN$6:AN$25,((属性投放!$AX120-1)*5+属性投放!$AY120)-1)/4*1%</f>
        <v>0.02</v>
      </c>
      <c r="BE120" s="17">
        <f>INDEX(属性投放!AO$6:AO$25,((属性投放!$AX120-1)*5+属性投放!$AY120)-1)/4*1%</f>
        <v>0.02</v>
      </c>
      <c r="BF120" s="17">
        <f>INDEX(属性投放!AP$6:AP$25,((属性投放!$AX120-1)*5+属性投放!$AY120)-1)/4*1%</f>
        <v>0.02</v>
      </c>
    </row>
    <row r="121" spans="49:58" ht="16.5" x14ac:dyDescent="0.2">
      <c r="AW121" s="13">
        <v>116</v>
      </c>
      <c r="AX121" s="13">
        <f t="shared" si="45"/>
        <v>3</v>
      </c>
      <c r="AY121" s="13">
        <f t="shared" si="46"/>
        <v>1</v>
      </c>
      <c r="AZ121" s="13">
        <f t="shared" si="47"/>
        <v>6</v>
      </c>
      <c r="BA121" s="14">
        <f>INDEX(属性偏向!S$4:S$135,INDEX(属性投放!AN$6:AN$25,((属性投放!$AX121-1)*5+属性投放!$AY121)-1)*11+属性投放!$AZ121)</f>
        <v>32</v>
      </c>
      <c r="BB121" s="14">
        <f>INDEX(属性偏向!T$4:T$135,INDEX(属性投放!AO$6:AO$25,((属性投放!$AX121-1)*5+属性投放!$AY121)-1)*11+属性投放!$AZ121)</f>
        <v>16</v>
      </c>
      <c r="BC121" s="14">
        <f>INDEX(属性偏向!U$4:U$135,INDEX(属性投放!AP$6:AP$25,((属性投放!$AX121-1)*5+属性投放!$AY121)-1)*11+属性投放!$AZ121)</f>
        <v>320</v>
      </c>
      <c r="BD121" s="17">
        <f>INDEX(属性投放!AN$6:AN$25,((属性投放!$AX121-1)*5+属性投放!$AY121)-1)/4*1%</f>
        <v>0.02</v>
      </c>
      <c r="BE121" s="17">
        <f>INDEX(属性投放!AO$6:AO$25,((属性投放!$AX121-1)*5+属性投放!$AY121)-1)/4*1%</f>
        <v>0.02</v>
      </c>
      <c r="BF121" s="17">
        <f>INDEX(属性投放!AP$6:AP$25,((属性投放!$AX121-1)*5+属性投放!$AY121)-1)/4*1%</f>
        <v>0.02</v>
      </c>
    </row>
    <row r="122" spans="49:58" ht="16.5" x14ac:dyDescent="0.2">
      <c r="AW122" s="13">
        <v>117</v>
      </c>
      <c r="AX122" s="13">
        <f t="shared" si="45"/>
        <v>3</v>
      </c>
      <c r="AY122" s="13">
        <f t="shared" si="46"/>
        <v>1</v>
      </c>
      <c r="AZ122" s="13">
        <f t="shared" si="47"/>
        <v>7</v>
      </c>
      <c r="BA122" s="14">
        <f>INDEX(属性偏向!S$4:S$135,INDEX(属性投放!AN$6:AN$25,((属性投放!$AX122-1)*5+属性投放!$AY122)-1)*11+属性投放!$AZ122)</f>
        <v>36</v>
      </c>
      <c r="BB122" s="14">
        <f>INDEX(属性偏向!T$4:T$135,INDEX(属性投放!AO$6:AO$25,((属性投放!$AX122-1)*5+属性投放!$AY122)-1)*11+属性投放!$AZ122)</f>
        <v>18</v>
      </c>
      <c r="BC122" s="14">
        <f>INDEX(属性偏向!U$4:U$135,INDEX(属性投放!AP$6:AP$25,((属性投放!$AX122-1)*5+属性投放!$AY122)-1)*11+属性投放!$AZ122)</f>
        <v>360</v>
      </c>
      <c r="BD122" s="17">
        <f>INDEX(属性投放!AN$6:AN$25,((属性投放!$AX122-1)*5+属性投放!$AY122)-1)/4*1%</f>
        <v>0.02</v>
      </c>
      <c r="BE122" s="17">
        <f>INDEX(属性投放!AO$6:AO$25,((属性投放!$AX122-1)*5+属性投放!$AY122)-1)/4*1%</f>
        <v>0.02</v>
      </c>
      <c r="BF122" s="17">
        <f>INDEX(属性投放!AP$6:AP$25,((属性投放!$AX122-1)*5+属性投放!$AY122)-1)/4*1%</f>
        <v>0.02</v>
      </c>
    </row>
    <row r="123" spans="49:58" ht="16.5" x14ac:dyDescent="0.2">
      <c r="AW123" s="13">
        <v>118</v>
      </c>
      <c r="AX123" s="13">
        <f t="shared" si="45"/>
        <v>3</v>
      </c>
      <c r="AY123" s="13">
        <f t="shared" si="46"/>
        <v>1</v>
      </c>
      <c r="AZ123" s="13">
        <f t="shared" si="47"/>
        <v>8</v>
      </c>
      <c r="BA123" s="14">
        <f>INDEX(属性偏向!S$4:S$135,INDEX(属性投放!AN$6:AN$25,((属性投放!$AX123-1)*5+属性投放!$AY123)-1)*11+属性投放!$AZ123)</f>
        <v>42</v>
      </c>
      <c r="BB123" s="14">
        <f>INDEX(属性偏向!T$4:T$135,INDEX(属性投放!AO$6:AO$25,((属性投放!$AX123-1)*5+属性投放!$AY123)-1)*11+属性投放!$AZ123)</f>
        <v>21</v>
      </c>
      <c r="BC123" s="14">
        <f>INDEX(属性偏向!U$4:U$135,INDEX(属性投放!AP$6:AP$25,((属性投放!$AX123-1)*5+属性投放!$AY123)-1)*11+属性投放!$AZ123)</f>
        <v>420</v>
      </c>
      <c r="BD123" s="17">
        <f>INDEX(属性投放!AN$6:AN$25,((属性投放!$AX123-1)*5+属性投放!$AY123)-1)/4*1%</f>
        <v>0.02</v>
      </c>
      <c r="BE123" s="17">
        <f>INDEX(属性投放!AO$6:AO$25,((属性投放!$AX123-1)*5+属性投放!$AY123)-1)/4*1%</f>
        <v>0.02</v>
      </c>
      <c r="BF123" s="17">
        <f>INDEX(属性投放!AP$6:AP$25,((属性投放!$AX123-1)*5+属性投放!$AY123)-1)/4*1%</f>
        <v>0.02</v>
      </c>
    </row>
    <row r="124" spans="49:58" ht="16.5" x14ac:dyDescent="0.2">
      <c r="AW124" s="13">
        <v>119</v>
      </c>
      <c r="AX124" s="13">
        <f t="shared" si="45"/>
        <v>3</v>
      </c>
      <c r="AY124" s="13">
        <f t="shared" si="46"/>
        <v>1</v>
      </c>
      <c r="AZ124" s="13">
        <f t="shared" si="47"/>
        <v>9</v>
      </c>
      <c r="BA124" s="14">
        <f>INDEX(属性偏向!S$4:S$135,INDEX(属性投放!AN$6:AN$25,((属性投放!$AX124-1)*5+属性投放!$AY124)-1)*11+属性投放!$AZ124)</f>
        <v>48</v>
      </c>
      <c r="BB124" s="14">
        <f>INDEX(属性偏向!T$4:T$135,INDEX(属性投放!AO$6:AO$25,((属性投放!$AX124-1)*5+属性投放!$AY124)-1)*11+属性投放!$AZ124)</f>
        <v>24</v>
      </c>
      <c r="BC124" s="14">
        <f>INDEX(属性偏向!U$4:U$135,INDEX(属性投放!AP$6:AP$25,((属性投放!$AX124-1)*5+属性投放!$AY124)-1)*11+属性投放!$AZ124)</f>
        <v>480</v>
      </c>
      <c r="BD124" s="17">
        <f>INDEX(属性投放!AN$6:AN$25,((属性投放!$AX124-1)*5+属性投放!$AY124)-1)/4*1%</f>
        <v>0.02</v>
      </c>
      <c r="BE124" s="17">
        <f>INDEX(属性投放!AO$6:AO$25,((属性投放!$AX124-1)*5+属性投放!$AY124)-1)/4*1%</f>
        <v>0.02</v>
      </c>
      <c r="BF124" s="17">
        <f>INDEX(属性投放!AP$6:AP$25,((属性投放!$AX124-1)*5+属性投放!$AY124)-1)/4*1%</f>
        <v>0.02</v>
      </c>
    </row>
    <row r="125" spans="49:58" ht="16.5" x14ac:dyDescent="0.2">
      <c r="AW125" s="13">
        <v>120</v>
      </c>
      <c r="AX125" s="13">
        <f t="shared" si="45"/>
        <v>3</v>
      </c>
      <c r="AY125" s="13">
        <f t="shared" si="46"/>
        <v>1</v>
      </c>
      <c r="AZ125" s="13">
        <f t="shared" si="47"/>
        <v>10</v>
      </c>
      <c r="BA125" s="14">
        <f>INDEX(属性偏向!S$4:S$135,INDEX(属性投放!AN$6:AN$25,((属性投放!$AX125-1)*5+属性投放!$AY125)-1)*11+属性投放!$AZ125)</f>
        <v>56</v>
      </c>
      <c r="BB125" s="14">
        <f>INDEX(属性偏向!T$4:T$135,INDEX(属性投放!AO$6:AO$25,((属性投放!$AX125-1)*5+属性投放!$AY125)-1)*11+属性投放!$AZ125)</f>
        <v>28</v>
      </c>
      <c r="BC125" s="14">
        <f>INDEX(属性偏向!U$4:U$135,INDEX(属性投放!AP$6:AP$25,((属性投放!$AX125-1)*5+属性投放!$AY125)-1)*11+属性投放!$AZ125)</f>
        <v>560</v>
      </c>
      <c r="BD125" s="17">
        <f>INDEX(属性投放!AN$6:AN$25,((属性投放!$AX125-1)*5+属性投放!$AY125)-1)/4*1%</f>
        <v>0.02</v>
      </c>
      <c r="BE125" s="17">
        <f>INDEX(属性投放!AO$6:AO$25,((属性投放!$AX125-1)*5+属性投放!$AY125)-1)/4*1%</f>
        <v>0.02</v>
      </c>
      <c r="BF125" s="17">
        <f>INDEX(属性投放!AP$6:AP$25,((属性投放!$AX125-1)*5+属性投放!$AY125)-1)/4*1%</f>
        <v>0.02</v>
      </c>
    </row>
    <row r="126" spans="49:58" ht="16.5" x14ac:dyDescent="0.2">
      <c r="AW126" s="13">
        <v>121</v>
      </c>
      <c r="AX126" s="13">
        <f t="shared" si="45"/>
        <v>3</v>
      </c>
      <c r="AY126" s="13">
        <f t="shared" si="46"/>
        <v>1</v>
      </c>
      <c r="AZ126" s="13">
        <f t="shared" si="47"/>
        <v>11</v>
      </c>
      <c r="BA126" s="14">
        <f>INDEX(属性偏向!S$4:S$135,INDEX(属性投放!AN$6:AN$25,((属性投放!$AX126-1)*5+属性投放!$AY126)-1)*11+属性投放!$AZ126)</f>
        <v>66</v>
      </c>
      <c r="BB126" s="14">
        <f>INDEX(属性偏向!T$4:T$135,INDEX(属性投放!AO$6:AO$25,((属性投放!$AX126-1)*5+属性投放!$AY126)-1)*11+属性投放!$AZ126)</f>
        <v>33</v>
      </c>
      <c r="BC126" s="14">
        <f>INDEX(属性偏向!U$4:U$135,INDEX(属性投放!AP$6:AP$25,((属性投放!$AX126-1)*5+属性投放!$AY126)-1)*11+属性投放!$AZ126)</f>
        <v>660</v>
      </c>
      <c r="BD126" s="17">
        <f>INDEX(属性投放!AN$6:AN$25,((属性投放!$AX126-1)*5+属性投放!$AY126)-1)/4*1%</f>
        <v>0.02</v>
      </c>
      <c r="BE126" s="17">
        <f>INDEX(属性投放!AO$6:AO$25,((属性投放!$AX126-1)*5+属性投放!$AY126)-1)/4*1%</f>
        <v>0.02</v>
      </c>
      <c r="BF126" s="17">
        <f>INDEX(属性投放!AP$6:AP$25,((属性投放!$AX126-1)*5+属性投放!$AY126)-1)/4*1%</f>
        <v>0.02</v>
      </c>
    </row>
    <row r="127" spans="49:58" ht="16.5" x14ac:dyDescent="0.2">
      <c r="AW127" s="13">
        <v>122</v>
      </c>
      <c r="AX127" s="13">
        <f t="shared" si="45"/>
        <v>3</v>
      </c>
      <c r="AY127" s="13">
        <f t="shared" si="46"/>
        <v>2</v>
      </c>
      <c r="AZ127" s="13">
        <f t="shared" si="47"/>
        <v>1</v>
      </c>
      <c r="BA127" s="14">
        <f>INDEX(属性偏向!S$4:S$135,INDEX(属性投放!AN$6:AN$25,((属性投放!$AX127-1)*5+属性投放!$AY127)-1)*11+属性投放!$AZ127)</f>
        <v>16</v>
      </c>
      <c r="BB127" s="14">
        <f>INDEX(属性偏向!T$4:T$135,INDEX(属性投放!AO$6:AO$25,((属性投放!$AX127-1)*5+属性投放!$AY127)-1)*11+属性投放!$AZ127)</f>
        <v>7</v>
      </c>
      <c r="BC127" s="14">
        <f>INDEX(属性偏向!U$4:U$135,INDEX(属性投放!AP$6:AP$25,((属性投放!$AX127-1)*5+属性投放!$AY127)-1)*11+属性投放!$AZ127)</f>
        <v>96</v>
      </c>
      <c r="BD127" s="17">
        <f>INDEX(属性投放!AN$6:AN$25,((属性投放!$AX127-1)*5+属性投放!$AY127)-1)/4*1%</f>
        <v>1.7500000000000002E-2</v>
      </c>
      <c r="BE127" s="17">
        <f>INDEX(属性投放!AO$6:AO$25,((属性投放!$AX127-1)*5+属性投放!$AY127)-1)/4*1%</f>
        <v>1.4999999999999999E-2</v>
      </c>
      <c r="BF127" s="17">
        <f>INDEX(属性投放!AP$6:AP$25,((属性投放!$AX127-1)*5+属性投放!$AY127)-1)/4*1%</f>
        <v>1.7500000000000002E-2</v>
      </c>
    </row>
    <row r="128" spans="49:58" ht="16.5" x14ac:dyDescent="0.2">
      <c r="AW128" s="13">
        <v>123</v>
      </c>
      <c r="AX128" s="13">
        <f t="shared" si="45"/>
        <v>3</v>
      </c>
      <c r="AY128" s="13">
        <f t="shared" si="46"/>
        <v>2</v>
      </c>
      <c r="AZ128" s="13">
        <f t="shared" si="47"/>
        <v>2</v>
      </c>
      <c r="BA128" s="14">
        <f>INDEX(属性偏向!S$4:S$135,INDEX(属性投放!AN$6:AN$25,((属性投放!$AX128-1)*5+属性投放!$AY128)-1)*11+属性投放!$AZ128)</f>
        <v>18</v>
      </c>
      <c r="BB128" s="14">
        <f>INDEX(属性偏向!T$4:T$135,INDEX(属性投放!AO$6:AO$25,((属性投放!$AX128-1)*5+属性投放!$AY128)-1)*11+属性投放!$AZ128)</f>
        <v>8</v>
      </c>
      <c r="BC128" s="14">
        <f>INDEX(属性偏向!U$4:U$135,INDEX(属性投放!AP$6:AP$25,((属性投放!$AX128-1)*5+属性投放!$AY128)-1)*11+属性投放!$AZ128)</f>
        <v>126</v>
      </c>
      <c r="BD128" s="17">
        <f>INDEX(属性投放!AN$6:AN$25,((属性投放!$AX128-1)*5+属性投放!$AY128)-1)/4*1%</f>
        <v>1.7500000000000002E-2</v>
      </c>
      <c r="BE128" s="17">
        <f>INDEX(属性投放!AO$6:AO$25,((属性投放!$AX128-1)*5+属性投放!$AY128)-1)/4*1%</f>
        <v>1.4999999999999999E-2</v>
      </c>
      <c r="BF128" s="17">
        <f>INDEX(属性投放!AP$6:AP$25,((属性投放!$AX128-1)*5+属性投放!$AY128)-1)/4*1%</f>
        <v>1.7500000000000002E-2</v>
      </c>
    </row>
    <row r="129" spans="49:58" ht="16.5" x14ac:dyDescent="0.2">
      <c r="AW129" s="13">
        <v>124</v>
      </c>
      <c r="AX129" s="13">
        <f t="shared" si="45"/>
        <v>3</v>
      </c>
      <c r="AY129" s="13">
        <f t="shared" si="46"/>
        <v>2</v>
      </c>
      <c r="AZ129" s="13">
        <f t="shared" si="47"/>
        <v>3</v>
      </c>
      <c r="BA129" s="14">
        <f>INDEX(属性偏向!S$4:S$135,INDEX(属性投放!AN$6:AN$25,((属性投放!$AX129-1)*5+属性投放!$AY129)-1)*11+属性投放!$AZ129)</f>
        <v>20</v>
      </c>
      <c r="BB129" s="14">
        <f>INDEX(属性偏向!T$4:T$135,INDEX(属性投放!AO$6:AO$25,((属性投放!$AX129-1)*5+属性投放!$AY129)-1)*11+属性投放!$AZ129)</f>
        <v>9</v>
      </c>
      <c r="BC129" s="14">
        <f>INDEX(属性偏向!U$4:U$135,INDEX(属性投放!AP$6:AP$25,((属性投放!$AX129-1)*5+属性投放!$AY129)-1)*11+属性投放!$AZ129)</f>
        <v>160</v>
      </c>
      <c r="BD129" s="17">
        <f>INDEX(属性投放!AN$6:AN$25,((属性投放!$AX129-1)*5+属性投放!$AY129)-1)/4*1%</f>
        <v>1.7500000000000002E-2</v>
      </c>
      <c r="BE129" s="17">
        <f>INDEX(属性投放!AO$6:AO$25,((属性投放!$AX129-1)*5+属性投放!$AY129)-1)/4*1%</f>
        <v>1.4999999999999999E-2</v>
      </c>
      <c r="BF129" s="17">
        <f>INDEX(属性投放!AP$6:AP$25,((属性投放!$AX129-1)*5+属性投放!$AY129)-1)/4*1%</f>
        <v>1.7500000000000002E-2</v>
      </c>
    </row>
    <row r="130" spans="49:58" ht="16.5" x14ac:dyDescent="0.2">
      <c r="AW130" s="13">
        <v>125</v>
      </c>
      <c r="AX130" s="13">
        <f t="shared" si="45"/>
        <v>3</v>
      </c>
      <c r="AY130" s="13">
        <f t="shared" si="46"/>
        <v>2</v>
      </c>
      <c r="AZ130" s="13">
        <f t="shared" si="47"/>
        <v>4</v>
      </c>
      <c r="BA130" s="14">
        <f>INDEX(属性偏向!S$4:S$135,INDEX(属性投放!AN$6:AN$25,((属性投放!$AX130-1)*5+属性投放!$AY130)-1)*11+属性投放!$AZ130)</f>
        <v>22</v>
      </c>
      <c r="BB130" s="14">
        <f>INDEX(属性偏向!T$4:T$135,INDEX(属性投放!AO$6:AO$25,((属性投放!$AX130-1)*5+属性投放!$AY130)-1)*11+属性投放!$AZ130)</f>
        <v>10</v>
      </c>
      <c r="BC130" s="14">
        <f>INDEX(属性偏向!U$4:U$135,INDEX(属性投放!AP$6:AP$25,((属性投放!$AX130-1)*5+属性投放!$AY130)-1)*11+属性投放!$AZ130)</f>
        <v>198</v>
      </c>
      <c r="BD130" s="17">
        <f>INDEX(属性投放!AN$6:AN$25,((属性投放!$AX130-1)*5+属性投放!$AY130)-1)/4*1%</f>
        <v>1.7500000000000002E-2</v>
      </c>
      <c r="BE130" s="17">
        <f>INDEX(属性投放!AO$6:AO$25,((属性投放!$AX130-1)*5+属性投放!$AY130)-1)/4*1%</f>
        <v>1.4999999999999999E-2</v>
      </c>
      <c r="BF130" s="17">
        <f>INDEX(属性投放!AP$6:AP$25,((属性投放!$AX130-1)*5+属性投放!$AY130)-1)/4*1%</f>
        <v>1.7500000000000002E-2</v>
      </c>
    </row>
    <row r="131" spans="49:58" ht="16.5" x14ac:dyDescent="0.2">
      <c r="AW131" s="13">
        <v>126</v>
      </c>
      <c r="AX131" s="13">
        <f t="shared" si="45"/>
        <v>3</v>
      </c>
      <c r="AY131" s="13">
        <f t="shared" si="46"/>
        <v>2</v>
      </c>
      <c r="AZ131" s="13">
        <f t="shared" si="47"/>
        <v>5</v>
      </c>
      <c r="BA131" s="14">
        <f>INDEX(属性偏向!S$4:S$135,INDEX(属性投放!AN$6:AN$25,((属性投放!$AX131-1)*5+属性投放!$AY131)-1)*11+属性投放!$AZ131)</f>
        <v>24</v>
      </c>
      <c r="BB131" s="14">
        <f>INDEX(属性偏向!T$4:T$135,INDEX(属性投放!AO$6:AO$25,((属性投放!$AX131-1)*5+属性投放!$AY131)-1)*11+属性投放!$AZ131)</f>
        <v>11</v>
      </c>
      <c r="BC131" s="14">
        <f>INDEX(属性偏向!U$4:U$135,INDEX(属性投放!AP$6:AP$25,((属性投放!$AX131-1)*5+属性投放!$AY131)-1)*11+属性投放!$AZ131)</f>
        <v>240</v>
      </c>
      <c r="BD131" s="17">
        <f>INDEX(属性投放!AN$6:AN$25,((属性投放!$AX131-1)*5+属性投放!$AY131)-1)/4*1%</f>
        <v>1.7500000000000002E-2</v>
      </c>
      <c r="BE131" s="17">
        <f>INDEX(属性投放!AO$6:AO$25,((属性投放!$AX131-1)*5+属性投放!$AY131)-1)/4*1%</f>
        <v>1.4999999999999999E-2</v>
      </c>
      <c r="BF131" s="17">
        <f>INDEX(属性投放!AP$6:AP$25,((属性投放!$AX131-1)*5+属性投放!$AY131)-1)/4*1%</f>
        <v>1.7500000000000002E-2</v>
      </c>
    </row>
    <row r="132" spans="49:58" ht="16.5" x14ac:dyDescent="0.2">
      <c r="AW132" s="13">
        <v>127</v>
      </c>
      <c r="AX132" s="13">
        <f t="shared" si="45"/>
        <v>3</v>
      </c>
      <c r="AY132" s="13">
        <f t="shared" si="46"/>
        <v>2</v>
      </c>
      <c r="AZ132" s="13">
        <f t="shared" si="47"/>
        <v>6</v>
      </c>
      <c r="BA132" s="14">
        <f>INDEX(属性偏向!S$4:S$135,INDEX(属性投放!AN$6:AN$25,((属性投放!$AX132-1)*5+属性投放!$AY132)-1)*11+属性投放!$AZ132)</f>
        <v>28</v>
      </c>
      <c r="BB132" s="14">
        <f>INDEX(属性偏向!T$4:T$135,INDEX(属性投放!AO$6:AO$25,((属性投放!$AX132-1)*5+属性投放!$AY132)-1)*11+属性投放!$AZ132)</f>
        <v>13</v>
      </c>
      <c r="BC132" s="14">
        <f>INDEX(属性偏向!U$4:U$135,INDEX(属性投放!AP$6:AP$25,((属性投放!$AX132-1)*5+属性投放!$AY132)-1)*11+属性投放!$AZ132)</f>
        <v>280</v>
      </c>
      <c r="BD132" s="17">
        <f>INDEX(属性投放!AN$6:AN$25,((属性投放!$AX132-1)*5+属性投放!$AY132)-1)/4*1%</f>
        <v>1.7500000000000002E-2</v>
      </c>
      <c r="BE132" s="17">
        <f>INDEX(属性投放!AO$6:AO$25,((属性投放!$AX132-1)*5+属性投放!$AY132)-1)/4*1%</f>
        <v>1.4999999999999999E-2</v>
      </c>
      <c r="BF132" s="17">
        <f>INDEX(属性投放!AP$6:AP$25,((属性投放!$AX132-1)*5+属性投放!$AY132)-1)/4*1%</f>
        <v>1.7500000000000002E-2</v>
      </c>
    </row>
    <row r="133" spans="49:58" ht="16.5" x14ac:dyDescent="0.2">
      <c r="AW133" s="13">
        <v>128</v>
      </c>
      <c r="AX133" s="13">
        <f t="shared" si="45"/>
        <v>3</v>
      </c>
      <c r="AY133" s="13">
        <f t="shared" si="46"/>
        <v>2</v>
      </c>
      <c r="AZ133" s="13">
        <f t="shared" si="47"/>
        <v>7</v>
      </c>
      <c r="BA133" s="14">
        <f>INDEX(属性偏向!S$4:S$135,INDEX(属性投放!AN$6:AN$25,((属性投放!$AX133-1)*5+属性投放!$AY133)-1)*11+属性投放!$AZ133)</f>
        <v>32</v>
      </c>
      <c r="BB133" s="14">
        <f>INDEX(属性偏向!T$4:T$135,INDEX(属性投放!AO$6:AO$25,((属性投放!$AX133-1)*5+属性投放!$AY133)-1)*11+属性投放!$AZ133)</f>
        <v>15</v>
      </c>
      <c r="BC133" s="14">
        <f>INDEX(属性偏向!U$4:U$135,INDEX(属性投放!AP$6:AP$25,((属性投放!$AX133-1)*5+属性投放!$AY133)-1)*11+属性投放!$AZ133)</f>
        <v>320</v>
      </c>
      <c r="BD133" s="17">
        <f>INDEX(属性投放!AN$6:AN$25,((属性投放!$AX133-1)*5+属性投放!$AY133)-1)/4*1%</f>
        <v>1.7500000000000002E-2</v>
      </c>
      <c r="BE133" s="17">
        <f>INDEX(属性投放!AO$6:AO$25,((属性投放!$AX133-1)*5+属性投放!$AY133)-1)/4*1%</f>
        <v>1.4999999999999999E-2</v>
      </c>
      <c r="BF133" s="17">
        <f>INDEX(属性投放!AP$6:AP$25,((属性投放!$AX133-1)*5+属性投放!$AY133)-1)/4*1%</f>
        <v>1.7500000000000002E-2</v>
      </c>
    </row>
    <row r="134" spans="49:58" ht="16.5" x14ac:dyDescent="0.2">
      <c r="AW134" s="13">
        <v>129</v>
      </c>
      <c r="AX134" s="13">
        <f t="shared" si="45"/>
        <v>3</v>
      </c>
      <c r="AY134" s="13">
        <f t="shared" si="46"/>
        <v>2</v>
      </c>
      <c r="AZ134" s="13">
        <f t="shared" si="47"/>
        <v>8</v>
      </c>
      <c r="BA134" s="14">
        <f>INDEX(属性偏向!S$4:S$135,INDEX(属性投放!AN$6:AN$25,((属性投放!$AX134-1)*5+属性投放!$AY134)-1)*11+属性投放!$AZ134)</f>
        <v>38</v>
      </c>
      <c r="BB134" s="14">
        <f>INDEX(属性偏向!T$4:T$135,INDEX(属性投放!AO$6:AO$25,((属性投放!$AX134-1)*5+属性投放!$AY134)-1)*11+属性投放!$AZ134)</f>
        <v>18</v>
      </c>
      <c r="BC134" s="14">
        <f>INDEX(属性偏向!U$4:U$135,INDEX(属性投放!AP$6:AP$25,((属性投放!$AX134-1)*5+属性投放!$AY134)-1)*11+属性投放!$AZ134)</f>
        <v>380</v>
      </c>
      <c r="BD134" s="17">
        <f>INDEX(属性投放!AN$6:AN$25,((属性投放!$AX134-1)*5+属性投放!$AY134)-1)/4*1%</f>
        <v>1.7500000000000002E-2</v>
      </c>
      <c r="BE134" s="17">
        <f>INDEX(属性投放!AO$6:AO$25,((属性投放!$AX134-1)*5+属性投放!$AY134)-1)/4*1%</f>
        <v>1.4999999999999999E-2</v>
      </c>
      <c r="BF134" s="17">
        <f>INDEX(属性投放!AP$6:AP$25,((属性投放!$AX134-1)*5+属性投放!$AY134)-1)/4*1%</f>
        <v>1.7500000000000002E-2</v>
      </c>
    </row>
    <row r="135" spans="49:58" ht="16.5" x14ac:dyDescent="0.2">
      <c r="AW135" s="13">
        <v>130</v>
      </c>
      <c r="AX135" s="13">
        <f t="shared" ref="AX135:AX198" si="52">INT((AW135-1)/55)+1</f>
        <v>3</v>
      </c>
      <c r="AY135" s="13">
        <f t="shared" ref="AY135:AY198" si="53">INT((AW135-(AX135-1)*55-1)/11)+1</f>
        <v>2</v>
      </c>
      <c r="AZ135" s="13">
        <f t="shared" ref="AZ135:AZ198" si="54">AW135-(AX135-1)*55-(AY135-1)*11</f>
        <v>9</v>
      </c>
      <c r="BA135" s="14">
        <f>INDEX(属性偏向!S$4:S$135,INDEX(属性投放!AN$6:AN$25,((属性投放!$AX135-1)*5+属性投放!$AY135)-1)*11+属性投放!$AZ135)</f>
        <v>44</v>
      </c>
      <c r="BB135" s="14">
        <f>INDEX(属性偏向!T$4:T$135,INDEX(属性投放!AO$6:AO$25,((属性投放!$AX135-1)*5+属性投放!$AY135)-1)*11+属性投放!$AZ135)</f>
        <v>21</v>
      </c>
      <c r="BC135" s="14">
        <f>INDEX(属性偏向!U$4:U$135,INDEX(属性投放!AP$6:AP$25,((属性投放!$AX135-1)*5+属性投放!$AY135)-1)*11+属性投放!$AZ135)</f>
        <v>440</v>
      </c>
      <c r="BD135" s="17">
        <f>INDEX(属性投放!AN$6:AN$25,((属性投放!$AX135-1)*5+属性投放!$AY135)-1)/4*1%</f>
        <v>1.7500000000000002E-2</v>
      </c>
      <c r="BE135" s="17">
        <f>INDEX(属性投放!AO$6:AO$25,((属性投放!$AX135-1)*5+属性投放!$AY135)-1)/4*1%</f>
        <v>1.4999999999999999E-2</v>
      </c>
      <c r="BF135" s="17">
        <f>INDEX(属性投放!AP$6:AP$25,((属性投放!$AX135-1)*5+属性投放!$AY135)-1)/4*1%</f>
        <v>1.7500000000000002E-2</v>
      </c>
    </row>
    <row r="136" spans="49:58" ht="16.5" x14ac:dyDescent="0.2">
      <c r="AW136" s="13">
        <v>131</v>
      </c>
      <c r="AX136" s="13">
        <f t="shared" si="52"/>
        <v>3</v>
      </c>
      <c r="AY136" s="13">
        <f t="shared" si="53"/>
        <v>2</v>
      </c>
      <c r="AZ136" s="13">
        <f t="shared" si="54"/>
        <v>10</v>
      </c>
      <c r="BA136" s="14">
        <f>INDEX(属性偏向!S$4:S$135,INDEX(属性投放!AN$6:AN$25,((属性投放!$AX136-1)*5+属性投放!$AY136)-1)*11+属性投放!$AZ136)</f>
        <v>52</v>
      </c>
      <c r="BB136" s="14">
        <f>INDEX(属性偏向!T$4:T$135,INDEX(属性投放!AO$6:AO$25,((属性投放!$AX136-1)*5+属性投放!$AY136)-1)*11+属性投放!$AZ136)</f>
        <v>25</v>
      </c>
      <c r="BC136" s="14">
        <f>INDEX(属性偏向!U$4:U$135,INDEX(属性投放!AP$6:AP$25,((属性投放!$AX136-1)*5+属性投放!$AY136)-1)*11+属性投放!$AZ136)</f>
        <v>520</v>
      </c>
      <c r="BD136" s="17">
        <f>INDEX(属性投放!AN$6:AN$25,((属性投放!$AX136-1)*5+属性投放!$AY136)-1)/4*1%</f>
        <v>1.7500000000000002E-2</v>
      </c>
      <c r="BE136" s="17">
        <f>INDEX(属性投放!AO$6:AO$25,((属性投放!$AX136-1)*5+属性投放!$AY136)-1)/4*1%</f>
        <v>1.4999999999999999E-2</v>
      </c>
      <c r="BF136" s="17">
        <f>INDEX(属性投放!AP$6:AP$25,((属性投放!$AX136-1)*5+属性投放!$AY136)-1)/4*1%</f>
        <v>1.7500000000000002E-2</v>
      </c>
    </row>
    <row r="137" spans="49:58" ht="16.5" x14ac:dyDescent="0.2">
      <c r="AW137" s="13">
        <v>132</v>
      </c>
      <c r="AX137" s="13">
        <f t="shared" si="52"/>
        <v>3</v>
      </c>
      <c r="AY137" s="13">
        <f t="shared" si="53"/>
        <v>2</v>
      </c>
      <c r="AZ137" s="13">
        <f t="shared" si="54"/>
        <v>11</v>
      </c>
      <c r="BA137" s="14">
        <f>INDEX(属性偏向!S$4:S$135,INDEX(属性投放!AN$6:AN$25,((属性投放!$AX137-1)*5+属性投放!$AY137)-1)*11+属性投放!$AZ137)</f>
        <v>62</v>
      </c>
      <c r="BB137" s="14">
        <f>INDEX(属性偏向!T$4:T$135,INDEX(属性投放!AO$6:AO$25,((属性投放!$AX137-1)*5+属性投放!$AY137)-1)*11+属性投放!$AZ137)</f>
        <v>30</v>
      </c>
      <c r="BC137" s="14">
        <f>INDEX(属性偏向!U$4:U$135,INDEX(属性投放!AP$6:AP$25,((属性投放!$AX137-1)*5+属性投放!$AY137)-1)*11+属性投放!$AZ137)</f>
        <v>620</v>
      </c>
      <c r="BD137" s="17">
        <f>INDEX(属性投放!AN$6:AN$25,((属性投放!$AX137-1)*5+属性投放!$AY137)-1)/4*1%</f>
        <v>1.7500000000000002E-2</v>
      </c>
      <c r="BE137" s="17">
        <f>INDEX(属性投放!AO$6:AO$25,((属性投放!$AX137-1)*5+属性投放!$AY137)-1)/4*1%</f>
        <v>1.4999999999999999E-2</v>
      </c>
      <c r="BF137" s="17">
        <f>INDEX(属性投放!AP$6:AP$25,((属性投放!$AX137-1)*5+属性投放!$AY137)-1)/4*1%</f>
        <v>1.7500000000000002E-2</v>
      </c>
    </row>
    <row r="138" spans="49:58" ht="16.5" x14ac:dyDescent="0.2">
      <c r="AW138" s="13">
        <v>133</v>
      </c>
      <c r="AX138" s="13">
        <f t="shared" si="52"/>
        <v>3</v>
      </c>
      <c r="AY138" s="13">
        <f t="shared" si="53"/>
        <v>3</v>
      </c>
      <c r="AZ138" s="13">
        <f t="shared" si="54"/>
        <v>1</v>
      </c>
      <c r="BA138" s="14">
        <f>INDEX(属性偏向!S$4:S$135,INDEX(属性投放!AN$6:AN$25,((属性投放!$AX138-1)*5+属性投放!$AY138)-1)*11+属性投放!$AZ138)</f>
        <v>20</v>
      </c>
      <c r="BB138" s="14">
        <f>INDEX(属性偏向!T$4:T$135,INDEX(属性投放!AO$6:AO$25,((属性投放!$AX138-1)*5+属性投放!$AY138)-1)*11+属性投放!$AZ138)</f>
        <v>8</v>
      </c>
      <c r="BC138" s="14">
        <f>INDEX(属性偏向!U$4:U$135,INDEX(属性投放!AP$6:AP$25,((属性投放!$AX138-1)*5+属性投放!$AY138)-1)*11+属性投放!$AZ138)</f>
        <v>120</v>
      </c>
      <c r="BD138" s="17">
        <f>INDEX(属性投放!AN$6:AN$25,((属性投放!$AX138-1)*5+属性投放!$AY138)-1)/4*1%</f>
        <v>0.02</v>
      </c>
      <c r="BE138" s="17">
        <f>INDEX(属性投放!AO$6:AO$25,((属性投放!$AX138-1)*5+属性投放!$AY138)-1)/4*1%</f>
        <v>1.7500000000000002E-2</v>
      </c>
      <c r="BF138" s="17">
        <f>INDEX(属性投放!AP$6:AP$25,((属性投放!$AX138-1)*5+属性投放!$AY138)-1)/4*1%</f>
        <v>0.02</v>
      </c>
    </row>
    <row r="139" spans="49:58" ht="16.5" x14ac:dyDescent="0.2">
      <c r="AW139" s="13">
        <v>134</v>
      </c>
      <c r="AX139" s="13">
        <f t="shared" si="52"/>
        <v>3</v>
      </c>
      <c r="AY139" s="13">
        <f t="shared" si="53"/>
        <v>3</v>
      </c>
      <c r="AZ139" s="13">
        <f t="shared" si="54"/>
        <v>2</v>
      </c>
      <c r="BA139" s="14">
        <f>INDEX(属性偏向!S$4:S$135,INDEX(属性投放!AN$6:AN$25,((属性投放!$AX139-1)*5+属性投放!$AY139)-1)*11+属性投放!$AZ139)</f>
        <v>22</v>
      </c>
      <c r="BB139" s="14">
        <f>INDEX(属性偏向!T$4:T$135,INDEX(属性投放!AO$6:AO$25,((属性投放!$AX139-1)*5+属性投放!$AY139)-1)*11+属性投放!$AZ139)</f>
        <v>9</v>
      </c>
      <c r="BC139" s="14">
        <f>INDEX(属性偏向!U$4:U$135,INDEX(属性投放!AP$6:AP$25,((属性投放!$AX139-1)*5+属性投放!$AY139)-1)*11+属性投放!$AZ139)</f>
        <v>154</v>
      </c>
      <c r="BD139" s="17">
        <f>INDEX(属性投放!AN$6:AN$25,((属性投放!$AX139-1)*5+属性投放!$AY139)-1)/4*1%</f>
        <v>0.02</v>
      </c>
      <c r="BE139" s="17">
        <f>INDEX(属性投放!AO$6:AO$25,((属性投放!$AX139-1)*5+属性投放!$AY139)-1)/4*1%</f>
        <v>1.7500000000000002E-2</v>
      </c>
      <c r="BF139" s="17">
        <f>INDEX(属性投放!AP$6:AP$25,((属性投放!$AX139-1)*5+属性投放!$AY139)-1)/4*1%</f>
        <v>0.02</v>
      </c>
    </row>
    <row r="140" spans="49:58" ht="16.5" x14ac:dyDescent="0.2">
      <c r="AW140" s="13">
        <v>135</v>
      </c>
      <c r="AX140" s="13">
        <f t="shared" si="52"/>
        <v>3</v>
      </c>
      <c r="AY140" s="13">
        <f t="shared" si="53"/>
        <v>3</v>
      </c>
      <c r="AZ140" s="13">
        <f t="shared" si="54"/>
        <v>3</v>
      </c>
      <c r="BA140" s="14">
        <f>INDEX(属性偏向!S$4:S$135,INDEX(属性投放!AN$6:AN$25,((属性投放!$AX140-1)*5+属性投放!$AY140)-1)*11+属性投放!$AZ140)</f>
        <v>24</v>
      </c>
      <c r="BB140" s="14">
        <f>INDEX(属性偏向!T$4:T$135,INDEX(属性投放!AO$6:AO$25,((属性投放!$AX140-1)*5+属性投放!$AY140)-1)*11+属性投放!$AZ140)</f>
        <v>10</v>
      </c>
      <c r="BC140" s="14">
        <f>INDEX(属性偏向!U$4:U$135,INDEX(属性投放!AP$6:AP$25,((属性投放!$AX140-1)*5+属性投放!$AY140)-1)*11+属性投放!$AZ140)</f>
        <v>192</v>
      </c>
      <c r="BD140" s="17">
        <f>INDEX(属性投放!AN$6:AN$25,((属性投放!$AX140-1)*5+属性投放!$AY140)-1)/4*1%</f>
        <v>0.02</v>
      </c>
      <c r="BE140" s="17">
        <f>INDEX(属性投放!AO$6:AO$25,((属性投放!$AX140-1)*5+属性投放!$AY140)-1)/4*1%</f>
        <v>1.7500000000000002E-2</v>
      </c>
      <c r="BF140" s="17">
        <f>INDEX(属性投放!AP$6:AP$25,((属性投放!$AX140-1)*5+属性投放!$AY140)-1)/4*1%</f>
        <v>0.02</v>
      </c>
    </row>
    <row r="141" spans="49:58" ht="16.5" x14ac:dyDescent="0.2">
      <c r="AW141" s="13">
        <v>136</v>
      </c>
      <c r="AX141" s="13">
        <f t="shared" si="52"/>
        <v>3</v>
      </c>
      <c r="AY141" s="13">
        <f t="shared" si="53"/>
        <v>3</v>
      </c>
      <c r="AZ141" s="13">
        <f t="shared" si="54"/>
        <v>4</v>
      </c>
      <c r="BA141" s="14">
        <f>INDEX(属性偏向!S$4:S$135,INDEX(属性投放!AN$6:AN$25,((属性投放!$AX141-1)*5+属性投放!$AY141)-1)*11+属性投放!$AZ141)</f>
        <v>26</v>
      </c>
      <c r="BB141" s="14">
        <f>INDEX(属性偏向!T$4:T$135,INDEX(属性投放!AO$6:AO$25,((属性投放!$AX141-1)*5+属性投放!$AY141)-1)*11+属性投放!$AZ141)</f>
        <v>11</v>
      </c>
      <c r="BC141" s="14">
        <f>INDEX(属性偏向!U$4:U$135,INDEX(属性投放!AP$6:AP$25,((属性投放!$AX141-1)*5+属性投放!$AY141)-1)*11+属性投放!$AZ141)</f>
        <v>234</v>
      </c>
      <c r="BD141" s="17">
        <f>INDEX(属性投放!AN$6:AN$25,((属性投放!$AX141-1)*5+属性投放!$AY141)-1)/4*1%</f>
        <v>0.02</v>
      </c>
      <c r="BE141" s="17">
        <f>INDEX(属性投放!AO$6:AO$25,((属性投放!$AX141-1)*5+属性投放!$AY141)-1)/4*1%</f>
        <v>1.7500000000000002E-2</v>
      </c>
      <c r="BF141" s="17">
        <f>INDEX(属性投放!AP$6:AP$25,((属性投放!$AX141-1)*5+属性投放!$AY141)-1)/4*1%</f>
        <v>0.02</v>
      </c>
    </row>
    <row r="142" spans="49:58" ht="16.5" x14ac:dyDescent="0.2">
      <c r="AW142" s="13">
        <v>137</v>
      </c>
      <c r="AX142" s="13">
        <f t="shared" si="52"/>
        <v>3</v>
      </c>
      <c r="AY142" s="13">
        <f t="shared" si="53"/>
        <v>3</v>
      </c>
      <c r="AZ142" s="13">
        <f t="shared" si="54"/>
        <v>5</v>
      </c>
      <c r="BA142" s="14">
        <f>INDEX(属性偏向!S$4:S$135,INDEX(属性投放!AN$6:AN$25,((属性投放!$AX142-1)*5+属性投放!$AY142)-1)*11+属性投放!$AZ142)</f>
        <v>28</v>
      </c>
      <c r="BB142" s="14">
        <f>INDEX(属性偏向!T$4:T$135,INDEX(属性投放!AO$6:AO$25,((属性投放!$AX142-1)*5+属性投放!$AY142)-1)*11+属性投放!$AZ142)</f>
        <v>12</v>
      </c>
      <c r="BC142" s="14">
        <f>INDEX(属性偏向!U$4:U$135,INDEX(属性投放!AP$6:AP$25,((属性投放!$AX142-1)*5+属性投放!$AY142)-1)*11+属性投放!$AZ142)</f>
        <v>280</v>
      </c>
      <c r="BD142" s="17">
        <f>INDEX(属性投放!AN$6:AN$25,((属性投放!$AX142-1)*5+属性投放!$AY142)-1)/4*1%</f>
        <v>0.02</v>
      </c>
      <c r="BE142" s="17">
        <f>INDEX(属性投放!AO$6:AO$25,((属性投放!$AX142-1)*5+属性投放!$AY142)-1)/4*1%</f>
        <v>1.7500000000000002E-2</v>
      </c>
      <c r="BF142" s="17">
        <f>INDEX(属性投放!AP$6:AP$25,((属性投放!$AX142-1)*5+属性投放!$AY142)-1)/4*1%</f>
        <v>0.02</v>
      </c>
    </row>
    <row r="143" spans="49:58" ht="16.5" x14ac:dyDescent="0.2">
      <c r="AW143" s="13">
        <v>138</v>
      </c>
      <c r="AX143" s="13">
        <f t="shared" si="52"/>
        <v>3</v>
      </c>
      <c r="AY143" s="13">
        <f t="shared" si="53"/>
        <v>3</v>
      </c>
      <c r="AZ143" s="13">
        <f t="shared" si="54"/>
        <v>6</v>
      </c>
      <c r="BA143" s="14">
        <f>INDEX(属性偏向!S$4:S$135,INDEX(属性投放!AN$6:AN$25,((属性投放!$AX143-1)*5+属性投放!$AY143)-1)*11+属性投放!$AZ143)</f>
        <v>32</v>
      </c>
      <c r="BB143" s="14">
        <f>INDEX(属性偏向!T$4:T$135,INDEX(属性投放!AO$6:AO$25,((属性投放!$AX143-1)*5+属性投放!$AY143)-1)*11+属性投放!$AZ143)</f>
        <v>14</v>
      </c>
      <c r="BC143" s="14">
        <f>INDEX(属性偏向!U$4:U$135,INDEX(属性投放!AP$6:AP$25,((属性投放!$AX143-1)*5+属性投放!$AY143)-1)*11+属性投放!$AZ143)</f>
        <v>320</v>
      </c>
      <c r="BD143" s="17">
        <f>INDEX(属性投放!AN$6:AN$25,((属性投放!$AX143-1)*5+属性投放!$AY143)-1)/4*1%</f>
        <v>0.02</v>
      </c>
      <c r="BE143" s="17">
        <f>INDEX(属性投放!AO$6:AO$25,((属性投放!$AX143-1)*5+属性投放!$AY143)-1)/4*1%</f>
        <v>1.7500000000000002E-2</v>
      </c>
      <c r="BF143" s="17">
        <f>INDEX(属性投放!AP$6:AP$25,((属性投放!$AX143-1)*5+属性投放!$AY143)-1)/4*1%</f>
        <v>0.02</v>
      </c>
    </row>
    <row r="144" spans="49:58" ht="16.5" x14ac:dyDescent="0.2">
      <c r="AW144" s="13">
        <v>139</v>
      </c>
      <c r="AX144" s="13">
        <f t="shared" si="52"/>
        <v>3</v>
      </c>
      <c r="AY144" s="13">
        <f t="shared" si="53"/>
        <v>3</v>
      </c>
      <c r="AZ144" s="13">
        <f t="shared" si="54"/>
        <v>7</v>
      </c>
      <c r="BA144" s="14">
        <f>INDEX(属性偏向!S$4:S$135,INDEX(属性投放!AN$6:AN$25,((属性投放!$AX144-1)*5+属性投放!$AY144)-1)*11+属性投放!$AZ144)</f>
        <v>36</v>
      </c>
      <c r="BB144" s="14">
        <f>INDEX(属性偏向!T$4:T$135,INDEX(属性投放!AO$6:AO$25,((属性投放!$AX144-1)*5+属性投放!$AY144)-1)*11+属性投放!$AZ144)</f>
        <v>16</v>
      </c>
      <c r="BC144" s="14">
        <f>INDEX(属性偏向!U$4:U$135,INDEX(属性投放!AP$6:AP$25,((属性投放!$AX144-1)*5+属性投放!$AY144)-1)*11+属性投放!$AZ144)</f>
        <v>360</v>
      </c>
      <c r="BD144" s="17">
        <f>INDEX(属性投放!AN$6:AN$25,((属性投放!$AX144-1)*5+属性投放!$AY144)-1)/4*1%</f>
        <v>0.02</v>
      </c>
      <c r="BE144" s="17">
        <f>INDEX(属性投放!AO$6:AO$25,((属性投放!$AX144-1)*5+属性投放!$AY144)-1)/4*1%</f>
        <v>1.7500000000000002E-2</v>
      </c>
      <c r="BF144" s="17">
        <f>INDEX(属性投放!AP$6:AP$25,((属性投放!$AX144-1)*5+属性投放!$AY144)-1)/4*1%</f>
        <v>0.02</v>
      </c>
    </row>
    <row r="145" spans="49:58" ht="16.5" x14ac:dyDescent="0.2">
      <c r="AW145" s="13">
        <v>140</v>
      </c>
      <c r="AX145" s="13">
        <f t="shared" si="52"/>
        <v>3</v>
      </c>
      <c r="AY145" s="13">
        <f t="shared" si="53"/>
        <v>3</v>
      </c>
      <c r="AZ145" s="13">
        <f t="shared" si="54"/>
        <v>8</v>
      </c>
      <c r="BA145" s="14">
        <f>INDEX(属性偏向!S$4:S$135,INDEX(属性投放!AN$6:AN$25,((属性投放!$AX145-1)*5+属性投放!$AY145)-1)*11+属性投放!$AZ145)</f>
        <v>42</v>
      </c>
      <c r="BB145" s="14">
        <f>INDEX(属性偏向!T$4:T$135,INDEX(属性投放!AO$6:AO$25,((属性投放!$AX145-1)*5+属性投放!$AY145)-1)*11+属性投放!$AZ145)</f>
        <v>19</v>
      </c>
      <c r="BC145" s="14">
        <f>INDEX(属性偏向!U$4:U$135,INDEX(属性投放!AP$6:AP$25,((属性投放!$AX145-1)*5+属性投放!$AY145)-1)*11+属性投放!$AZ145)</f>
        <v>420</v>
      </c>
      <c r="BD145" s="17">
        <f>INDEX(属性投放!AN$6:AN$25,((属性投放!$AX145-1)*5+属性投放!$AY145)-1)/4*1%</f>
        <v>0.02</v>
      </c>
      <c r="BE145" s="17">
        <f>INDEX(属性投放!AO$6:AO$25,((属性投放!$AX145-1)*5+属性投放!$AY145)-1)/4*1%</f>
        <v>1.7500000000000002E-2</v>
      </c>
      <c r="BF145" s="17">
        <f>INDEX(属性投放!AP$6:AP$25,((属性投放!$AX145-1)*5+属性投放!$AY145)-1)/4*1%</f>
        <v>0.02</v>
      </c>
    </row>
    <row r="146" spans="49:58" ht="16.5" x14ac:dyDescent="0.2">
      <c r="AW146" s="13">
        <v>141</v>
      </c>
      <c r="AX146" s="13">
        <f t="shared" si="52"/>
        <v>3</v>
      </c>
      <c r="AY146" s="13">
        <f t="shared" si="53"/>
        <v>3</v>
      </c>
      <c r="AZ146" s="13">
        <f t="shared" si="54"/>
        <v>9</v>
      </c>
      <c r="BA146" s="14">
        <f>INDEX(属性偏向!S$4:S$135,INDEX(属性投放!AN$6:AN$25,((属性投放!$AX146-1)*5+属性投放!$AY146)-1)*11+属性投放!$AZ146)</f>
        <v>48</v>
      </c>
      <c r="BB146" s="14">
        <f>INDEX(属性偏向!T$4:T$135,INDEX(属性投放!AO$6:AO$25,((属性投放!$AX146-1)*5+属性投放!$AY146)-1)*11+属性投放!$AZ146)</f>
        <v>22</v>
      </c>
      <c r="BC146" s="14">
        <f>INDEX(属性偏向!U$4:U$135,INDEX(属性投放!AP$6:AP$25,((属性投放!$AX146-1)*5+属性投放!$AY146)-1)*11+属性投放!$AZ146)</f>
        <v>480</v>
      </c>
      <c r="BD146" s="17">
        <f>INDEX(属性投放!AN$6:AN$25,((属性投放!$AX146-1)*5+属性投放!$AY146)-1)/4*1%</f>
        <v>0.02</v>
      </c>
      <c r="BE146" s="17">
        <f>INDEX(属性投放!AO$6:AO$25,((属性投放!$AX146-1)*5+属性投放!$AY146)-1)/4*1%</f>
        <v>1.7500000000000002E-2</v>
      </c>
      <c r="BF146" s="17">
        <f>INDEX(属性投放!AP$6:AP$25,((属性投放!$AX146-1)*5+属性投放!$AY146)-1)/4*1%</f>
        <v>0.02</v>
      </c>
    </row>
    <row r="147" spans="49:58" ht="16.5" x14ac:dyDescent="0.2">
      <c r="AW147" s="13">
        <v>142</v>
      </c>
      <c r="AX147" s="13">
        <f t="shared" si="52"/>
        <v>3</v>
      </c>
      <c r="AY147" s="13">
        <f t="shared" si="53"/>
        <v>3</v>
      </c>
      <c r="AZ147" s="13">
        <f t="shared" si="54"/>
        <v>10</v>
      </c>
      <c r="BA147" s="14">
        <f>INDEX(属性偏向!S$4:S$135,INDEX(属性投放!AN$6:AN$25,((属性投放!$AX147-1)*5+属性投放!$AY147)-1)*11+属性投放!$AZ147)</f>
        <v>56</v>
      </c>
      <c r="BB147" s="14">
        <f>INDEX(属性偏向!T$4:T$135,INDEX(属性投放!AO$6:AO$25,((属性投放!$AX147-1)*5+属性投放!$AY147)-1)*11+属性投放!$AZ147)</f>
        <v>26</v>
      </c>
      <c r="BC147" s="14">
        <f>INDEX(属性偏向!U$4:U$135,INDEX(属性投放!AP$6:AP$25,((属性投放!$AX147-1)*5+属性投放!$AY147)-1)*11+属性投放!$AZ147)</f>
        <v>560</v>
      </c>
      <c r="BD147" s="17">
        <f>INDEX(属性投放!AN$6:AN$25,((属性投放!$AX147-1)*5+属性投放!$AY147)-1)/4*1%</f>
        <v>0.02</v>
      </c>
      <c r="BE147" s="17">
        <f>INDEX(属性投放!AO$6:AO$25,((属性投放!$AX147-1)*5+属性投放!$AY147)-1)/4*1%</f>
        <v>1.7500000000000002E-2</v>
      </c>
      <c r="BF147" s="17">
        <f>INDEX(属性投放!AP$6:AP$25,((属性投放!$AX147-1)*5+属性投放!$AY147)-1)/4*1%</f>
        <v>0.02</v>
      </c>
    </row>
    <row r="148" spans="49:58" ht="16.5" x14ac:dyDescent="0.2">
      <c r="AW148" s="13">
        <v>143</v>
      </c>
      <c r="AX148" s="13">
        <f t="shared" si="52"/>
        <v>3</v>
      </c>
      <c r="AY148" s="13">
        <f t="shared" si="53"/>
        <v>3</v>
      </c>
      <c r="AZ148" s="13">
        <f t="shared" si="54"/>
        <v>11</v>
      </c>
      <c r="BA148" s="14">
        <f>INDEX(属性偏向!S$4:S$135,INDEX(属性投放!AN$6:AN$25,((属性投放!$AX148-1)*5+属性投放!$AY148)-1)*11+属性投放!$AZ148)</f>
        <v>66</v>
      </c>
      <c r="BB148" s="14">
        <f>INDEX(属性偏向!T$4:T$135,INDEX(属性投放!AO$6:AO$25,((属性投放!$AX148-1)*5+属性投放!$AY148)-1)*11+属性投放!$AZ148)</f>
        <v>31</v>
      </c>
      <c r="BC148" s="14">
        <f>INDEX(属性偏向!U$4:U$135,INDEX(属性投放!AP$6:AP$25,((属性投放!$AX148-1)*5+属性投放!$AY148)-1)*11+属性投放!$AZ148)</f>
        <v>660</v>
      </c>
      <c r="BD148" s="17">
        <f>INDEX(属性投放!AN$6:AN$25,((属性投放!$AX148-1)*5+属性投放!$AY148)-1)/4*1%</f>
        <v>0.02</v>
      </c>
      <c r="BE148" s="17">
        <f>INDEX(属性投放!AO$6:AO$25,((属性投放!$AX148-1)*5+属性投放!$AY148)-1)/4*1%</f>
        <v>1.7500000000000002E-2</v>
      </c>
      <c r="BF148" s="17">
        <f>INDEX(属性投放!AP$6:AP$25,((属性投放!$AX148-1)*5+属性投放!$AY148)-1)/4*1%</f>
        <v>0.02</v>
      </c>
    </row>
    <row r="149" spans="49:58" ht="16.5" x14ac:dyDescent="0.2">
      <c r="AW149" s="13">
        <v>144</v>
      </c>
      <c r="AX149" s="13">
        <f t="shared" si="52"/>
        <v>3</v>
      </c>
      <c r="AY149" s="13">
        <f t="shared" si="53"/>
        <v>4</v>
      </c>
      <c r="AZ149" s="13">
        <f t="shared" si="54"/>
        <v>1</v>
      </c>
      <c r="BA149" s="14">
        <f>INDEX(属性偏向!S$4:S$135,INDEX(属性投放!AN$6:AN$25,((属性投放!$AX149-1)*5+属性投放!$AY149)-1)*11+属性投放!$AZ149)</f>
        <v>24</v>
      </c>
      <c r="BB149" s="14">
        <f>INDEX(属性偏向!T$4:T$135,INDEX(属性投放!AO$6:AO$25,((属性投放!$AX149-1)*5+属性投放!$AY149)-1)*11+属性投放!$AZ149)</f>
        <v>8</v>
      </c>
      <c r="BC149" s="14">
        <f>INDEX(属性偏向!U$4:U$135,INDEX(属性投放!AP$6:AP$25,((属性投放!$AX149-1)*5+属性投放!$AY149)-1)*11+属性投放!$AZ149)</f>
        <v>120</v>
      </c>
      <c r="BD149" s="17">
        <f>INDEX(属性投放!AN$6:AN$25,((属性投放!$AX149-1)*5+属性投放!$AY149)-1)/4*1%</f>
        <v>2.2499999999999999E-2</v>
      </c>
      <c r="BE149" s="17">
        <f>INDEX(属性投放!AO$6:AO$25,((属性投放!$AX149-1)*5+属性投放!$AY149)-1)/4*1%</f>
        <v>1.7500000000000002E-2</v>
      </c>
      <c r="BF149" s="17">
        <f>INDEX(属性投放!AP$6:AP$25,((属性投放!$AX149-1)*5+属性投放!$AY149)-1)/4*1%</f>
        <v>0.02</v>
      </c>
    </row>
    <row r="150" spans="49:58" ht="16.5" x14ac:dyDescent="0.2">
      <c r="AW150" s="13">
        <v>145</v>
      </c>
      <c r="AX150" s="13">
        <f t="shared" si="52"/>
        <v>3</v>
      </c>
      <c r="AY150" s="13">
        <f t="shared" si="53"/>
        <v>4</v>
      </c>
      <c r="AZ150" s="13">
        <f t="shared" si="54"/>
        <v>2</v>
      </c>
      <c r="BA150" s="14">
        <f>INDEX(属性偏向!S$4:S$135,INDEX(属性投放!AN$6:AN$25,((属性投放!$AX150-1)*5+属性投放!$AY150)-1)*11+属性投放!$AZ150)</f>
        <v>26</v>
      </c>
      <c r="BB150" s="14">
        <f>INDEX(属性偏向!T$4:T$135,INDEX(属性投放!AO$6:AO$25,((属性投放!$AX150-1)*5+属性投放!$AY150)-1)*11+属性投放!$AZ150)</f>
        <v>9</v>
      </c>
      <c r="BC150" s="14">
        <f>INDEX(属性偏向!U$4:U$135,INDEX(属性投放!AP$6:AP$25,((属性投放!$AX150-1)*5+属性投放!$AY150)-1)*11+属性投放!$AZ150)</f>
        <v>154</v>
      </c>
      <c r="BD150" s="17">
        <f>INDEX(属性投放!AN$6:AN$25,((属性投放!$AX150-1)*5+属性投放!$AY150)-1)/4*1%</f>
        <v>2.2499999999999999E-2</v>
      </c>
      <c r="BE150" s="17">
        <f>INDEX(属性投放!AO$6:AO$25,((属性投放!$AX150-1)*5+属性投放!$AY150)-1)/4*1%</f>
        <v>1.7500000000000002E-2</v>
      </c>
      <c r="BF150" s="17">
        <f>INDEX(属性投放!AP$6:AP$25,((属性投放!$AX150-1)*5+属性投放!$AY150)-1)/4*1%</f>
        <v>0.02</v>
      </c>
    </row>
    <row r="151" spans="49:58" ht="16.5" x14ac:dyDescent="0.2">
      <c r="AW151" s="13">
        <v>146</v>
      </c>
      <c r="AX151" s="13">
        <f t="shared" si="52"/>
        <v>3</v>
      </c>
      <c r="AY151" s="13">
        <f t="shared" si="53"/>
        <v>4</v>
      </c>
      <c r="AZ151" s="13">
        <f t="shared" si="54"/>
        <v>3</v>
      </c>
      <c r="BA151" s="14">
        <f>INDEX(属性偏向!S$4:S$135,INDEX(属性投放!AN$6:AN$25,((属性投放!$AX151-1)*5+属性投放!$AY151)-1)*11+属性投放!$AZ151)</f>
        <v>28</v>
      </c>
      <c r="BB151" s="14">
        <f>INDEX(属性偏向!T$4:T$135,INDEX(属性投放!AO$6:AO$25,((属性投放!$AX151-1)*5+属性投放!$AY151)-1)*11+属性投放!$AZ151)</f>
        <v>10</v>
      </c>
      <c r="BC151" s="14">
        <f>INDEX(属性偏向!U$4:U$135,INDEX(属性投放!AP$6:AP$25,((属性投放!$AX151-1)*5+属性投放!$AY151)-1)*11+属性投放!$AZ151)</f>
        <v>192</v>
      </c>
      <c r="BD151" s="17">
        <f>INDEX(属性投放!AN$6:AN$25,((属性投放!$AX151-1)*5+属性投放!$AY151)-1)/4*1%</f>
        <v>2.2499999999999999E-2</v>
      </c>
      <c r="BE151" s="17">
        <f>INDEX(属性投放!AO$6:AO$25,((属性投放!$AX151-1)*5+属性投放!$AY151)-1)/4*1%</f>
        <v>1.7500000000000002E-2</v>
      </c>
      <c r="BF151" s="17">
        <f>INDEX(属性投放!AP$6:AP$25,((属性投放!$AX151-1)*5+属性投放!$AY151)-1)/4*1%</f>
        <v>0.02</v>
      </c>
    </row>
    <row r="152" spans="49:58" ht="16.5" x14ac:dyDescent="0.2">
      <c r="AW152" s="13">
        <v>147</v>
      </c>
      <c r="AX152" s="13">
        <f t="shared" si="52"/>
        <v>3</v>
      </c>
      <c r="AY152" s="13">
        <f t="shared" si="53"/>
        <v>4</v>
      </c>
      <c r="AZ152" s="13">
        <f t="shared" si="54"/>
        <v>4</v>
      </c>
      <c r="BA152" s="14">
        <f>INDEX(属性偏向!S$4:S$135,INDEX(属性投放!AN$6:AN$25,((属性投放!$AX152-1)*5+属性投放!$AY152)-1)*11+属性投放!$AZ152)</f>
        <v>30</v>
      </c>
      <c r="BB152" s="14">
        <f>INDEX(属性偏向!T$4:T$135,INDEX(属性投放!AO$6:AO$25,((属性投放!$AX152-1)*5+属性投放!$AY152)-1)*11+属性投放!$AZ152)</f>
        <v>11</v>
      </c>
      <c r="BC152" s="14">
        <f>INDEX(属性偏向!U$4:U$135,INDEX(属性投放!AP$6:AP$25,((属性投放!$AX152-1)*5+属性投放!$AY152)-1)*11+属性投放!$AZ152)</f>
        <v>234</v>
      </c>
      <c r="BD152" s="17">
        <f>INDEX(属性投放!AN$6:AN$25,((属性投放!$AX152-1)*5+属性投放!$AY152)-1)/4*1%</f>
        <v>2.2499999999999999E-2</v>
      </c>
      <c r="BE152" s="17">
        <f>INDEX(属性投放!AO$6:AO$25,((属性投放!$AX152-1)*5+属性投放!$AY152)-1)/4*1%</f>
        <v>1.7500000000000002E-2</v>
      </c>
      <c r="BF152" s="17">
        <f>INDEX(属性投放!AP$6:AP$25,((属性投放!$AX152-1)*5+属性投放!$AY152)-1)/4*1%</f>
        <v>0.02</v>
      </c>
    </row>
    <row r="153" spans="49:58" ht="16.5" x14ac:dyDescent="0.2">
      <c r="AW153" s="13">
        <v>148</v>
      </c>
      <c r="AX153" s="13">
        <f t="shared" si="52"/>
        <v>3</v>
      </c>
      <c r="AY153" s="13">
        <f t="shared" si="53"/>
        <v>4</v>
      </c>
      <c r="AZ153" s="13">
        <f t="shared" si="54"/>
        <v>5</v>
      </c>
      <c r="BA153" s="14">
        <f>INDEX(属性偏向!S$4:S$135,INDEX(属性投放!AN$6:AN$25,((属性投放!$AX153-1)*5+属性投放!$AY153)-1)*11+属性投放!$AZ153)</f>
        <v>32</v>
      </c>
      <c r="BB153" s="14">
        <f>INDEX(属性偏向!T$4:T$135,INDEX(属性投放!AO$6:AO$25,((属性投放!$AX153-1)*5+属性投放!$AY153)-1)*11+属性投放!$AZ153)</f>
        <v>12</v>
      </c>
      <c r="BC153" s="14">
        <f>INDEX(属性偏向!U$4:U$135,INDEX(属性投放!AP$6:AP$25,((属性投放!$AX153-1)*5+属性投放!$AY153)-1)*11+属性投放!$AZ153)</f>
        <v>280</v>
      </c>
      <c r="BD153" s="17">
        <f>INDEX(属性投放!AN$6:AN$25,((属性投放!$AX153-1)*5+属性投放!$AY153)-1)/4*1%</f>
        <v>2.2499999999999999E-2</v>
      </c>
      <c r="BE153" s="17">
        <f>INDEX(属性投放!AO$6:AO$25,((属性投放!$AX153-1)*5+属性投放!$AY153)-1)/4*1%</f>
        <v>1.7500000000000002E-2</v>
      </c>
      <c r="BF153" s="17">
        <f>INDEX(属性投放!AP$6:AP$25,((属性投放!$AX153-1)*5+属性投放!$AY153)-1)/4*1%</f>
        <v>0.02</v>
      </c>
    </row>
    <row r="154" spans="49:58" ht="16.5" x14ac:dyDescent="0.2">
      <c r="AW154" s="13">
        <v>149</v>
      </c>
      <c r="AX154" s="13">
        <f t="shared" si="52"/>
        <v>3</v>
      </c>
      <c r="AY154" s="13">
        <f t="shared" si="53"/>
        <v>4</v>
      </c>
      <c r="AZ154" s="13">
        <f t="shared" si="54"/>
        <v>6</v>
      </c>
      <c r="BA154" s="14">
        <f>INDEX(属性偏向!S$4:S$135,INDEX(属性投放!AN$6:AN$25,((属性投放!$AX154-1)*5+属性投放!$AY154)-1)*11+属性投放!$AZ154)</f>
        <v>36</v>
      </c>
      <c r="BB154" s="14">
        <f>INDEX(属性偏向!T$4:T$135,INDEX(属性投放!AO$6:AO$25,((属性投放!$AX154-1)*5+属性投放!$AY154)-1)*11+属性投放!$AZ154)</f>
        <v>14</v>
      </c>
      <c r="BC154" s="14">
        <f>INDEX(属性偏向!U$4:U$135,INDEX(属性投放!AP$6:AP$25,((属性投放!$AX154-1)*5+属性投放!$AY154)-1)*11+属性投放!$AZ154)</f>
        <v>320</v>
      </c>
      <c r="BD154" s="17">
        <f>INDEX(属性投放!AN$6:AN$25,((属性投放!$AX154-1)*5+属性投放!$AY154)-1)/4*1%</f>
        <v>2.2499999999999999E-2</v>
      </c>
      <c r="BE154" s="17">
        <f>INDEX(属性投放!AO$6:AO$25,((属性投放!$AX154-1)*5+属性投放!$AY154)-1)/4*1%</f>
        <v>1.7500000000000002E-2</v>
      </c>
      <c r="BF154" s="17">
        <f>INDEX(属性投放!AP$6:AP$25,((属性投放!$AX154-1)*5+属性投放!$AY154)-1)/4*1%</f>
        <v>0.02</v>
      </c>
    </row>
    <row r="155" spans="49:58" ht="16.5" x14ac:dyDescent="0.2">
      <c r="AW155" s="13">
        <v>150</v>
      </c>
      <c r="AX155" s="13">
        <f t="shared" si="52"/>
        <v>3</v>
      </c>
      <c r="AY155" s="13">
        <f t="shared" si="53"/>
        <v>4</v>
      </c>
      <c r="AZ155" s="13">
        <f t="shared" si="54"/>
        <v>7</v>
      </c>
      <c r="BA155" s="14">
        <f>INDEX(属性偏向!S$4:S$135,INDEX(属性投放!AN$6:AN$25,((属性投放!$AX155-1)*5+属性投放!$AY155)-1)*11+属性投放!$AZ155)</f>
        <v>40</v>
      </c>
      <c r="BB155" s="14">
        <f>INDEX(属性偏向!T$4:T$135,INDEX(属性投放!AO$6:AO$25,((属性投放!$AX155-1)*5+属性投放!$AY155)-1)*11+属性投放!$AZ155)</f>
        <v>16</v>
      </c>
      <c r="BC155" s="14">
        <f>INDEX(属性偏向!U$4:U$135,INDEX(属性投放!AP$6:AP$25,((属性投放!$AX155-1)*5+属性投放!$AY155)-1)*11+属性投放!$AZ155)</f>
        <v>360</v>
      </c>
      <c r="BD155" s="17">
        <f>INDEX(属性投放!AN$6:AN$25,((属性投放!$AX155-1)*5+属性投放!$AY155)-1)/4*1%</f>
        <v>2.2499999999999999E-2</v>
      </c>
      <c r="BE155" s="17">
        <f>INDEX(属性投放!AO$6:AO$25,((属性投放!$AX155-1)*5+属性投放!$AY155)-1)/4*1%</f>
        <v>1.7500000000000002E-2</v>
      </c>
      <c r="BF155" s="17">
        <f>INDEX(属性投放!AP$6:AP$25,((属性投放!$AX155-1)*5+属性投放!$AY155)-1)/4*1%</f>
        <v>0.02</v>
      </c>
    </row>
    <row r="156" spans="49:58" ht="16.5" x14ac:dyDescent="0.2">
      <c r="AW156" s="13">
        <v>151</v>
      </c>
      <c r="AX156" s="13">
        <f t="shared" si="52"/>
        <v>3</v>
      </c>
      <c r="AY156" s="13">
        <f t="shared" si="53"/>
        <v>4</v>
      </c>
      <c r="AZ156" s="13">
        <f t="shared" si="54"/>
        <v>8</v>
      </c>
      <c r="BA156" s="14">
        <f>INDEX(属性偏向!S$4:S$135,INDEX(属性投放!AN$6:AN$25,((属性投放!$AX156-1)*5+属性投放!$AY156)-1)*11+属性投放!$AZ156)</f>
        <v>46</v>
      </c>
      <c r="BB156" s="14">
        <f>INDEX(属性偏向!T$4:T$135,INDEX(属性投放!AO$6:AO$25,((属性投放!$AX156-1)*5+属性投放!$AY156)-1)*11+属性投放!$AZ156)</f>
        <v>19</v>
      </c>
      <c r="BC156" s="14">
        <f>INDEX(属性偏向!U$4:U$135,INDEX(属性投放!AP$6:AP$25,((属性投放!$AX156-1)*5+属性投放!$AY156)-1)*11+属性投放!$AZ156)</f>
        <v>420</v>
      </c>
      <c r="BD156" s="17">
        <f>INDEX(属性投放!AN$6:AN$25,((属性投放!$AX156-1)*5+属性投放!$AY156)-1)/4*1%</f>
        <v>2.2499999999999999E-2</v>
      </c>
      <c r="BE156" s="17">
        <f>INDEX(属性投放!AO$6:AO$25,((属性投放!$AX156-1)*5+属性投放!$AY156)-1)/4*1%</f>
        <v>1.7500000000000002E-2</v>
      </c>
      <c r="BF156" s="17">
        <f>INDEX(属性投放!AP$6:AP$25,((属性投放!$AX156-1)*5+属性投放!$AY156)-1)/4*1%</f>
        <v>0.02</v>
      </c>
    </row>
    <row r="157" spans="49:58" ht="16.5" x14ac:dyDescent="0.2">
      <c r="AW157" s="13">
        <v>152</v>
      </c>
      <c r="AX157" s="13">
        <f t="shared" si="52"/>
        <v>3</v>
      </c>
      <c r="AY157" s="13">
        <f t="shared" si="53"/>
        <v>4</v>
      </c>
      <c r="AZ157" s="13">
        <f t="shared" si="54"/>
        <v>9</v>
      </c>
      <c r="BA157" s="14">
        <f>INDEX(属性偏向!S$4:S$135,INDEX(属性投放!AN$6:AN$25,((属性投放!$AX157-1)*5+属性投放!$AY157)-1)*11+属性投放!$AZ157)</f>
        <v>52</v>
      </c>
      <c r="BB157" s="14">
        <f>INDEX(属性偏向!T$4:T$135,INDEX(属性投放!AO$6:AO$25,((属性投放!$AX157-1)*5+属性投放!$AY157)-1)*11+属性投放!$AZ157)</f>
        <v>22</v>
      </c>
      <c r="BC157" s="14">
        <f>INDEX(属性偏向!U$4:U$135,INDEX(属性投放!AP$6:AP$25,((属性投放!$AX157-1)*5+属性投放!$AY157)-1)*11+属性投放!$AZ157)</f>
        <v>480</v>
      </c>
      <c r="BD157" s="17">
        <f>INDEX(属性投放!AN$6:AN$25,((属性投放!$AX157-1)*5+属性投放!$AY157)-1)/4*1%</f>
        <v>2.2499999999999999E-2</v>
      </c>
      <c r="BE157" s="17">
        <f>INDEX(属性投放!AO$6:AO$25,((属性投放!$AX157-1)*5+属性投放!$AY157)-1)/4*1%</f>
        <v>1.7500000000000002E-2</v>
      </c>
      <c r="BF157" s="17">
        <f>INDEX(属性投放!AP$6:AP$25,((属性投放!$AX157-1)*5+属性投放!$AY157)-1)/4*1%</f>
        <v>0.02</v>
      </c>
    </row>
    <row r="158" spans="49:58" ht="16.5" x14ac:dyDescent="0.2">
      <c r="AW158" s="13">
        <v>153</v>
      </c>
      <c r="AX158" s="13">
        <f t="shared" si="52"/>
        <v>3</v>
      </c>
      <c r="AY158" s="13">
        <f t="shared" si="53"/>
        <v>4</v>
      </c>
      <c r="AZ158" s="13">
        <f t="shared" si="54"/>
        <v>10</v>
      </c>
      <c r="BA158" s="14">
        <f>INDEX(属性偏向!S$4:S$135,INDEX(属性投放!AN$6:AN$25,((属性投放!$AX158-1)*5+属性投放!$AY158)-1)*11+属性投放!$AZ158)</f>
        <v>60</v>
      </c>
      <c r="BB158" s="14">
        <f>INDEX(属性偏向!T$4:T$135,INDEX(属性投放!AO$6:AO$25,((属性投放!$AX158-1)*5+属性投放!$AY158)-1)*11+属性投放!$AZ158)</f>
        <v>26</v>
      </c>
      <c r="BC158" s="14">
        <f>INDEX(属性偏向!U$4:U$135,INDEX(属性投放!AP$6:AP$25,((属性投放!$AX158-1)*5+属性投放!$AY158)-1)*11+属性投放!$AZ158)</f>
        <v>560</v>
      </c>
      <c r="BD158" s="17">
        <f>INDEX(属性投放!AN$6:AN$25,((属性投放!$AX158-1)*5+属性投放!$AY158)-1)/4*1%</f>
        <v>2.2499999999999999E-2</v>
      </c>
      <c r="BE158" s="17">
        <f>INDEX(属性投放!AO$6:AO$25,((属性投放!$AX158-1)*5+属性投放!$AY158)-1)/4*1%</f>
        <v>1.7500000000000002E-2</v>
      </c>
      <c r="BF158" s="17">
        <f>INDEX(属性投放!AP$6:AP$25,((属性投放!$AX158-1)*5+属性投放!$AY158)-1)/4*1%</f>
        <v>0.02</v>
      </c>
    </row>
    <row r="159" spans="49:58" ht="16.5" x14ac:dyDescent="0.2">
      <c r="AW159" s="13">
        <v>154</v>
      </c>
      <c r="AX159" s="13">
        <f t="shared" si="52"/>
        <v>3</v>
      </c>
      <c r="AY159" s="13">
        <f t="shared" si="53"/>
        <v>4</v>
      </c>
      <c r="AZ159" s="13">
        <f t="shared" si="54"/>
        <v>11</v>
      </c>
      <c r="BA159" s="14">
        <f>INDEX(属性偏向!S$4:S$135,INDEX(属性投放!AN$6:AN$25,((属性投放!$AX159-1)*5+属性投放!$AY159)-1)*11+属性投放!$AZ159)</f>
        <v>70</v>
      </c>
      <c r="BB159" s="14">
        <f>INDEX(属性偏向!T$4:T$135,INDEX(属性投放!AO$6:AO$25,((属性投放!$AX159-1)*5+属性投放!$AY159)-1)*11+属性投放!$AZ159)</f>
        <v>31</v>
      </c>
      <c r="BC159" s="14">
        <f>INDEX(属性偏向!U$4:U$135,INDEX(属性投放!AP$6:AP$25,((属性投放!$AX159-1)*5+属性投放!$AY159)-1)*11+属性投放!$AZ159)</f>
        <v>660</v>
      </c>
      <c r="BD159" s="17">
        <f>INDEX(属性投放!AN$6:AN$25,((属性投放!$AX159-1)*5+属性投放!$AY159)-1)/4*1%</f>
        <v>2.2499999999999999E-2</v>
      </c>
      <c r="BE159" s="17">
        <f>INDEX(属性投放!AO$6:AO$25,((属性投放!$AX159-1)*5+属性投放!$AY159)-1)/4*1%</f>
        <v>1.7500000000000002E-2</v>
      </c>
      <c r="BF159" s="17">
        <f>INDEX(属性投放!AP$6:AP$25,((属性投放!$AX159-1)*5+属性投放!$AY159)-1)/4*1%</f>
        <v>0.02</v>
      </c>
    </row>
    <row r="160" spans="49:58" ht="16.5" x14ac:dyDescent="0.2">
      <c r="AW160" s="13">
        <v>155</v>
      </c>
      <c r="AX160" s="13">
        <f t="shared" si="52"/>
        <v>3</v>
      </c>
      <c r="AY160" s="13">
        <f t="shared" si="53"/>
        <v>5</v>
      </c>
      <c r="AZ160" s="13">
        <f t="shared" si="54"/>
        <v>1</v>
      </c>
      <c r="BA160" s="14">
        <f>INDEX(属性偏向!S$4:S$135,INDEX(属性投放!AN$6:AN$25,((属性投放!$AX160-1)*5+属性投放!$AY160)-1)*11+属性投放!$AZ160)</f>
        <v>24</v>
      </c>
      <c r="BB160" s="14">
        <f>INDEX(属性偏向!T$4:T$135,INDEX(属性投放!AO$6:AO$25,((属性投放!$AX160-1)*5+属性投放!$AY160)-1)*11+属性投放!$AZ160)</f>
        <v>10</v>
      </c>
      <c r="BC160" s="14">
        <f>INDEX(属性偏向!U$4:U$135,INDEX(属性投放!AP$6:AP$25,((属性投放!$AX160-1)*5+属性投放!$AY160)-1)*11+属性投放!$AZ160)</f>
        <v>144</v>
      </c>
      <c r="BD160" s="17">
        <f>INDEX(属性投放!AN$6:AN$25,((属性投放!$AX160-1)*5+属性投放!$AY160)-1)/4*1%</f>
        <v>2.2499999999999999E-2</v>
      </c>
      <c r="BE160" s="17">
        <f>INDEX(属性投放!AO$6:AO$25,((属性投放!$AX160-1)*5+属性投放!$AY160)-1)/4*1%</f>
        <v>0.02</v>
      </c>
      <c r="BF160" s="17">
        <f>INDEX(属性投放!AP$6:AP$25,((属性投放!$AX160-1)*5+属性投放!$AY160)-1)/4*1%</f>
        <v>2.2499999999999999E-2</v>
      </c>
    </row>
    <row r="161" spans="49:58" ht="16.5" x14ac:dyDescent="0.2">
      <c r="AW161" s="13">
        <v>156</v>
      </c>
      <c r="AX161" s="13">
        <f t="shared" si="52"/>
        <v>3</v>
      </c>
      <c r="AY161" s="13">
        <f t="shared" si="53"/>
        <v>5</v>
      </c>
      <c r="AZ161" s="13">
        <f t="shared" si="54"/>
        <v>2</v>
      </c>
      <c r="BA161" s="14">
        <f>INDEX(属性偏向!S$4:S$135,INDEX(属性投放!AN$6:AN$25,((属性投放!$AX161-1)*5+属性投放!$AY161)-1)*11+属性投放!$AZ161)</f>
        <v>26</v>
      </c>
      <c r="BB161" s="14">
        <f>INDEX(属性偏向!T$4:T$135,INDEX(属性投放!AO$6:AO$25,((属性投放!$AX161-1)*5+属性投放!$AY161)-1)*11+属性投放!$AZ161)</f>
        <v>11</v>
      </c>
      <c r="BC161" s="14">
        <f>INDEX(属性偏向!U$4:U$135,INDEX(属性投放!AP$6:AP$25,((属性投放!$AX161-1)*5+属性投放!$AY161)-1)*11+属性投放!$AZ161)</f>
        <v>182</v>
      </c>
      <c r="BD161" s="17">
        <f>INDEX(属性投放!AN$6:AN$25,((属性投放!$AX161-1)*5+属性投放!$AY161)-1)/4*1%</f>
        <v>2.2499999999999999E-2</v>
      </c>
      <c r="BE161" s="17">
        <f>INDEX(属性投放!AO$6:AO$25,((属性投放!$AX161-1)*5+属性投放!$AY161)-1)/4*1%</f>
        <v>0.02</v>
      </c>
      <c r="BF161" s="17">
        <f>INDEX(属性投放!AP$6:AP$25,((属性投放!$AX161-1)*5+属性投放!$AY161)-1)/4*1%</f>
        <v>2.2499999999999999E-2</v>
      </c>
    </row>
    <row r="162" spans="49:58" ht="16.5" x14ac:dyDescent="0.2">
      <c r="AW162" s="13">
        <v>157</v>
      </c>
      <c r="AX162" s="13">
        <f t="shared" si="52"/>
        <v>3</v>
      </c>
      <c r="AY162" s="13">
        <f t="shared" si="53"/>
        <v>5</v>
      </c>
      <c r="AZ162" s="13">
        <f t="shared" si="54"/>
        <v>3</v>
      </c>
      <c r="BA162" s="14">
        <f>INDEX(属性偏向!S$4:S$135,INDEX(属性投放!AN$6:AN$25,((属性投放!$AX162-1)*5+属性投放!$AY162)-1)*11+属性投放!$AZ162)</f>
        <v>28</v>
      </c>
      <c r="BB162" s="14">
        <f>INDEX(属性偏向!T$4:T$135,INDEX(属性投放!AO$6:AO$25,((属性投放!$AX162-1)*5+属性投放!$AY162)-1)*11+属性投放!$AZ162)</f>
        <v>12</v>
      </c>
      <c r="BC162" s="14">
        <f>INDEX(属性偏向!U$4:U$135,INDEX(属性投放!AP$6:AP$25,((属性投放!$AX162-1)*5+属性投放!$AY162)-1)*11+属性投放!$AZ162)</f>
        <v>224</v>
      </c>
      <c r="BD162" s="17">
        <f>INDEX(属性投放!AN$6:AN$25,((属性投放!$AX162-1)*5+属性投放!$AY162)-1)/4*1%</f>
        <v>2.2499999999999999E-2</v>
      </c>
      <c r="BE162" s="17">
        <f>INDEX(属性投放!AO$6:AO$25,((属性投放!$AX162-1)*5+属性投放!$AY162)-1)/4*1%</f>
        <v>0.02</v>
      </c>
      <c r="BF162" s="17">
        <f>INDEX(属性投放!AP$6:AP$25,((属性投放!$AX162-1)*5+属性投放!$AY162)-1)/4*1%</f>
        <v>2.2499999999999999E-2</v>
      </c>
    </row>
    <row r="163" spans="49:58" ht="16.5" x14ac:dyDescent="0.2">
      <c r="AW163" s="13">
        <v>158</v>
      </c>
      <c r="AX163" s="13">
        <f t="shared" si="52"/>
        <v>3</v>
      </c>
      <c r="AY163" s="13">
        <f t="shared" si="53"/>
        <v>5</v>
      </c>
      <c r="AZ163" s="13">
        <f t="shared" si="54"/>
        <v>4</v>
      </c>
      <c r="BA163" s="14">
        <f>INDEX(属性偏向!S$4:S$135,INDEX(属性投放!AN$6:AN$25,((属性投放!$AX163-1)*5+属性投放!$AY163)-1)*11+属性投放!$AZ163)</f>
        <v>30</v>
      </c>
      <c r="BB163" s="14">
        <f>INDEX(属性偏向!T$4:T$135,INDEX(属性投放!AO$6:AO$25,((属性投放!$AX163-1)*5+属性投放!$AY163)-1)*11+属性投放!$AZ163)</f>
        <v>13</v>
      </c>
      <c r="BC163" s="14">
        <f>INDEX(属性偏向!U$4:U$135,INDEX(属性投放!AP$6:AP$25,((属性投放!$AX163-1)*5+属性投放!$AY163)-1)*11+属性投放!$AZ163)</f>
        <v>270</v>
      </c>
      <c r="BD163" s="17">
        <f>INDEX(属性投放!AN$6:AN$25,((属性投放!$AX163-1)*5+属性投放!$AY163)-1)/4*1%</f>
        <v>2.2499999999999999E-2</v>
      </c>
      <c r="BE163" s="17">
        <f>INDEX(属性投放!AO$6:AO$25,((属性投放!$AX163-1)*5+属性投放!$AY163)-1)/4*1%</f>
        <v>0.02</v>
      </c>
      <c r="BF163" s="17">
        <f>INDEX(属性投放!AP$6:AP$25,((属性投放!$AX163-1)*5+属性投放!$AY163)-1)/4*1%</f>
        <v>2.2499999999999999E-2</v>
      </c>
    </row>
    <row r="164" spans="49:58" ht="16.5" x14ac:dyDescent="0.2">
      <c r="AW164" s="13">
        <v>159</v>
      </c>
      <c r="AX164" s="13">
        <f t="shared" si="52"/>
        <v>3</v>
      </c>
      <c r="AY164" s="13">
        <f t="shared" si="53"/>
        <v>5</v>
      </c>
      <c r="AZ164" s="13">
        <f t="shared" si="54"/>
        <v>5</v>
      </c>
      <c r="BA164" s="14">
        <f>INDEX(属性偏向!S$4:S$135,INDEX(属性投放!AN$6:AN$25,((属性投放!$AX164-1)*5+属性投放!$AY164)-1)*11+属性投放!$AZ164)</f>
        <v>32</v>
      </c>
      <c r="BB164" s="14">
        <f>INDEX(属性偏向!T$4:T$135,INDEX(属性投放!AO$6:AO$25,((属性投放!$AX164-1)*5+属性投放!$AY164)-1)*11+属性投放!$AZ164)</f>
        <v>14</v>
      </c>
      <c r="BC164" s="14">
        <f>INDEX(属性偏向!U$4:U$135,INDEX(属性投放!AP$6:AP$25,((属性投放!$AX164-1)*5+属性投放!$AY164)-1)*11+属性投放!$AZ164)</f>
        <v>320</v>
      </c>
      <c r="BD164" s="17">
        <f>INDEX(属性投放!AN$6:AN$25,((属性投放!$AX164-1)*5+属性投放!$AY164)-1)/4*1%</f>
        <v>2.2499999999999999E-2</v>
      </c>
      <c r="BE164" s="17">
        <f>INDEX(属性投放!AO$6:AO$25,((属性投放!$AX164-1)*5+属性投放!$AY164)-1)/4*1%</f>
        <v>0.02</v>
      </c>
      <c r="BF164" s="17">
        <f>INDEX(属性投放!AP$6:AP$25,((属性投放!$AX164-1)*5+属性投放!$AY164)-1)/4*1%</f>
        <v>2.2499999999999999E-2</v>
      </c>
    </row>
    <row r="165" spans="49:58" ht="16.5" x14ac:dyDescent="0.2">
      <c r="AW165" s="13">
        <v>160</v>
      </c>
      <c r="AX165" s="13">
        <f t="shared" si="52"/>
        <v>3</v>
      </c>
      <c r="AY165" s="13">
        <f t="shared" si="53"/>
        <v>5</v>
      </c>
      <c r="AZ165" s="13">
        <f t="shared" si="54"/>
        <v>6</v>
      </c>
      <c r="BA165" s="14">
        <f>INDEX(属性偏向!S$4:S$135,INDEX(属性投放!AN$6:AN$25,((属性投放!$AX165-1)*5+属性投放!$AY165)-1)*11+属性投放!$AZ165)</f>
        <v>36</v>
      </c>
      <c r="BB165" s="14">
        <f>INDEX(属性偏向!T$4:T$135,INDEX(属性投放!AO$6:AO$25,((属性投放!$AX165-1)*5+属性投放!$AY165)-1)*11+属性投放!$AZ165)</f>
        <v>16</v>
      </c>
      <c r="BC165" s="14">
        <f>INDEX(属性偏向!U$4:U$135,INDEX(属性投放!AP$6:AP$25,((属性投放!$AX165-1)*5+属性投放!$AY165)-1)*11+属性投放!$AZ165)</f>
        <v>360</v>
      </c>
      <c r="BD165" s="17">
        <f>INDEX(属性投放!AN$6:AN$25,((属性投放!$AX165-1)*5+属性投放!$AY165)-1)/4*1%</f>
        <v>2.2499999999999999E-2</v>
      </c>
      <c r="BE165" s="17">
        <f>INDEX(属性投放!AO$6:AO$25,((属性投放!$AX165-1)*5+属性投放!$AY165)-1)/4*1%</f>
        <v>0.02</v>
      </c>
      <c r="BF165" s="17">
        <f>INDEX(属性投放!AP$6:AP$25,((属性投放!$AX165-1)*5+属性投放!$AY165)-1)/4*1%</f>
        <v>2.2499999999999999E-2</v>
      </c>
    </row>
    <row r="166" spans="49:58" ht="16.5" x14ac:dyDescent="0.2">
      <c r="AW166" s="13">
        <v>161</v>
      </c>
      <c r="AX166" s="13">
        <f t="shared" si="52"/>
        <v>3</v>
      </c>
      <c r="AY166" s="13">
        <f t="shared" si="53"/>
        <v>5</v>
      </c>
      <c r="AZ166" s="13">
        <f t="shared" si="54"/>
        <v>7</v>
      </c>
      <c r="BA166" s="14">
        <f>INDEX(属性偏向!S$4:S$135,INDEX(属性投放!AN$6:AN$25,((属性投放!$AX166-1)*5+属性投放!$AY166)-1)*11+属性投放!$AZ166)</f>
        <v>40</v>
      </c>
      <c r="BB166" s="14">
        <f>INDEX(属性偏向!T$4:T$135,INDEX(属性投放!AO$6:AO$25,((属性投放!$AX166-1)*5+属性投放!$AY166)-1)*11+属性投放!$AZ166)</f>
        <v>18</v>
      </c>
      <c r="BC166" s="14">
        <f>INDEX(属性偏向!U$4:U$135,INDEX(属性投放!AP$6:AP$25,((属性投放!$AX166-1)*5+属性投放!$AY166)-1)*11+属性投放!$AZ166)</f>
        <v>400</v>
      </c>
      <c r="BD166" s="17">
        <f>INDEX(属性投放!AN$6:AN$25,((属性投放!$AX166-1)*5+属性投放!$AY166)-1)/4*1%</f>
        <v>2.2499999999999999E-2</v>
      </c>
      <c r="BE166" s="17">
        <f>INDEX(属性投放!AO$6:AO$25,((属性投放!$AX166-1)*5+属性投放!$AY166)-1)/4*1%</f>
        <v>0.02</v>
      </c>
      <c r="BF166" s="17">
        <f>INDEX(属性投放!AP$6:AP$25,((属性投放!$AX166-1)*5+属性投放!$AY166)-1)/4*1%</f>
        <v>2.2499999999999999E-2</v>
      </c>
    </row>
    <row r="167" spans="49:58" ht="16.5" x14ac:dyDescent="0.2">
      <c r="AW167" s="13">
        <v>162</v>
      </c>
      <c r="AX167" s="13">
        <f t="shared" si="52"/>
        <v>3</v>
      </c>
      <c r="AY167" s="13">
        <f t="shared" si="53"/>
        <v>5</v>
      </c>
      <c r="AZ167" s="13">
        <f t="shared" si="54"/>
        <v>8</v>
      </c>
      <c r="BA167" s="14">
        <f>INDEX(属性偏向!S$4:S$135,INDEX(属性投放!AN$6:AN$25,((属性投放!$AX167-1)*5+属性投放!$AY167)-1)*11+属性投放!$AZ167)</f>
        <v>46</v>
      </c>
      <c r="BB167" s="14">
        <f>INDEX(属性偏向!T$4:T$135,INDEX(属性投放!AO$6:AO$25,((属性投放!$AX167-1)*5+属性投放!$AY167)-1)*11+属性投放!$AZ167)</f>
        <v>21</v>
      </c>
      <c r="BC167" s="14">
        <f>INDEX(属性偏向!U$4:U$135,INDEX(属性投放!AP$6:AP$25,((属性投放!$AX167-1)*5+属性投放!$AY167)-1)*11+属性投放!$AZ167)</f>
        <v>460</v>
      </c>
      <c r="BD167" s="17">
        <f>INDEX(属性投放!AN$6:AN$25,((属性投放!$AX167-1)*5+属性投放!$AY167)-1)/4*1%</f>
        <v>2.2499999999999999E-2</v>
      </c>
      <c r="BE167" s="17">
        <f>INDEX(属性投放!AO$6:AO$25,((属性投放!$AX167-1)*5+属性投放!$AY167)-1)/4*1%</f>
        <v>0.02</v>
      </c>
      <c r="BF167" s="17">
        <f>INDEX(属性投放!AP$6:AP$25,((属性投放!$AX167-1)*5+属性投放!$AY167)-1)/4*1%</f>
        <v>2.2499999999999999E-2</v>
      </c>
    </row>
    <row r="168" spans="49:58" ht="16.5" x14ac:dyDescent="0.2">
      <c r="AW168" s="13">
        <v>163</v>
      </c>
      <c r="AX168" s="13">
        <f t="shared" si="52"/>
        <v>3</v>
      </c>
      <c r="AY168" s="13">
        <f t="shared" si="53"/>
        <v>5</v>
      </c>
      <c r="AZ168" s="13">
        <f t="shared" si="54"/>
        <v>9</v>
      </c>
      <c r="BA168" s="14">
        <f>INDEX(属性偏向!S$4:S$135,INDEX(属性投放!AN$6:AN$25,((属性投放!$AX168-1)*5+属性投放!$AY168)-1)*11+属性投放!$AZ168)</f>
        <v>52</v>
      </c>
      <c r="BB168" s="14">
        <f>INDEX(属性偏向!T$4:T$135,INDEX(属性投放!AO$6:AO$25,((属性投放!$AX168-1)*5+属性投放!$AY168)-1)*11+属性投放!$AZ168)</f>
        <v>24</v>
      </c>
      <c r="BC168" s="14">
        <f>INDEX(属性偏向!U$4:U$135,INDEX(属性投放!AP$6:AP$25,((属性投放!$AX168-1)*5+属性投放!$AY168)-1)*11+属性投放!$AZ168)</f>
        <v>520</v>
      </c>
      <c r="BD168" s="17">
        <f>INDEX(属性投放!AN$6:AN$25,((属性投放!$AX168-1)*5+属性投放!$AY168)-1)/4*1%</f>
        <v>2.2499999999999999E-2</v>
      </c>
      <c r="BE168" s="17">
        <f>INDEX(属性投放!AO$6:AO$25,((属性投放!$AX168-1)*5+属性投放!$AY168)-1)/4*1%</f>
        <v>0.02</v>
      </c>
      <c r="BF168" s="17">
        <f>INDEX(属性投放!AP$6:AP$25,((属性投放!$AX168-1)*5+属性投放!$AY168)-1)/4*1%</f>
        <v>2.2499999999999999E-2</v>
      </c>
    </row>
    <row r="169" spans="49:58" ht="16.5" x14ac:dyDescent="0.2">
      <c r="AW169" s="13">
        <v>164</v>
      </c>
      <c r="AX169" s="13">
        <f t="shared" si="52"/>
        <v>3</v>
      </c>
      <c r="AY169" s="13">
        <f t="shared" si="53"/>
        <v>5</v>
      </c>
      <c r="AZ169" s="13">
        <f t="shared" si="54"/>
        <v>10</v>
      </c>
      <c r="BA169" s="14">
        <f>INDEX(属性偏向!S$4:S$135,INDEX(属性投放!AN$6:AN$25,((属性投放!$AX169-1)*5+属性投放!$AY169)-1)*11+属性投放!$AZ169)</f>
        <v>60</v>
      </c>
      <c r="BB169" s="14">
        <f>INDEX(属性偏向!T$4:T$135,INDEX(属性投放!AO$6:AO$25,((属性投放!$AX169-1)*5+属性投放!$AY169)-1)*11+属性投放!$AZ169)</f>
        <v>28</v>
      </c>
      <c r="BC169" s="14">
        <f>INDEX(属性偏向!U$4:U$135,INDEX(属性投放!AP$6:AP$25,((属性投放!$AX169-1)*5+属性投放!$AY169)-1)*11+属性投放!$AZ169)</f>
        <v>600</v>
      </c>
      <c r="BD169" s="17">
        <f>INDEX(属性投放!AN$6:AN$25,((属性投放!$AX169-1)*5+属性投放!$AY169)-1)/4*1%</f>
        <v>2.2499999999999999E-2</v>
      </c>
      <c r="BE169" s="17">
        <f>INDEX(属性投放!AO$6:AO$25,((属性投放!$AX169-1)*5+属性投放!$AY169)-1)/4*1%</f>
        <v>0.02</v>
      </c>
      <c r="BF169" s="17">
        <f>INDEX(属性投放!AP$6:AP$25,((属性投放!$AX169-1)*5+属性投放!$AY169)-1)/4*1%</f>
        <v>2.2499999999999999E-2</v>
      </c>
    </row>
    <row r="170" spans="49:58" ht="16.5" x14ac:dyDescent="0.2">
      <c r="AW170" s="13">
        <v>165</v>
      </c>
      <c r="AX170" s="13">
        <f t="shared" si="52"/>
        <v>3</v>
      </c>
      <c r="AY170" s="13">
        <f t="shared" si="53"/>
        <v>5</v>
      </c>
      <c r="AZ170" s="13">
        <f t="shared" si="54"/>
        <v>11</v>
      </c>
      <c r="BA170" s="14">
        <f>INDEX(属性偏向!S$4:S$135,INDEX(属性投放!AN$6:AN$25,((属性投放!$AX170-1)*5+属性投放!$AY170)-1)*11+属性投放!$AZ170)</f>
        <v>70</v>
      </c>
      <c r="BB170" s="14">
        <f>INDEX(属性偏向!T$4:T$135,INDEX(属性投放!AO$6:AO$25,((属性投放!$AX170-1)*5+属性投放!$AY170)-1)*11+属性投放!$AZ170)</f>
        <v>33</v>
      </c>
      <c r="BC170" s="14">
        <f>INDEX(属性偏向!U$4:U$135,INDEX(属性投放!AP$6:AP$25,((属性投放!$AX170-1)*5+属性投放!$AY170)-1)*11+属性投放!$AZ170)</f>
        <v>700</v>
      </c>
      <c r="BD170" s="17">
        <f>INDEX(属性投放!AN$6:AN$25,((属性投放!$AX170-1)*5+属性投放!$AY170)-1)/4*1%</f>
        <v>2.2499999999999999E-2</v>
      </c>
      <c r="BE170" s="17">
        <f>INDEX(属性投放!AO$6:AO$25,((属性投放!$AX170-1)*5+属性投放!$AY170)-1)/4*1%</f>
        <v>0.02</v>
      </c>
      <c r="BF170" s="17">
        <f>INDEX(属性投放!AP$6:AP$25,((属性投放!$AX170-1)*5+属性投放!$AY170)-1)/4*1%</f>
        <v>2.2499999999999999E-2</v>
      </c>
    </row>
    <row r="171" spans="49:58" ht="16.5" x14ac:dyDescent="0.2">
      <c r="AW171" s="13">
        <v>166</v>
      </c>
      <c r="AX171" s="13">
        <f t="shared" si="52"/>
        <v>4</v>
      </c>
      <c r="AY171" s="13">
        <f t="shared" si="53"/>
        <v>1</v>
      </c>
      <c r="AZ171" s="13">
        <f t="shared" si="54"/>
        <v>1</v>
      </c>
      <c r="BA171" s="14">
        <f>INDEX(属性偏向!S$4:S$135,INDEX(属性投放!AN$6:AN$25,((属性投放!$AX171-1)*5+属性投放!$AY171)-1)*11+属性投放!$AZ171)</f>
        <v>30</v>
      </c>
      <c r="BB171" s="14">
        <f>INDEX(属性偏向!T$4:T$135,INDEX(属性投放!AO$6:AO$25,((属性投放!$AX171-1)*5+属性投放!$AY171)-1)*11+属性投放!$AZ171)</f>
        <v>12</v>
      </c>
      <c r="BC171" s="14">
        <f>INDEX(属性偏向!U$4:U$135,INDEX(属性投放!AP$6:AP$25,((属性投放!$AX171-1)*5+属性投放!$AY171)-1)*11+属性投放!$AZ171)</f>
        <v>180</v>
      </c>
      <c r="BD171" s="17">
        <f>INDEX(属性投放!AN$6:AN$25,((属性投放!$AX171-1)*5+属性投放!$AY171)-1)/4*1%</f>
        <v>2.5000000000000001E-2</v>
      </c>
      <c r="BE171" s="17">
        <f>INDEX(属性投放!AO$6:AO$25,((属性投放!$AX171-1)*5+属性投放!$AY171)-1)/4*1%</f>
        <v>2.2499999999999999E-2</v>
      </c>
      <c r="BF171" s="17">
        <f>INDEX(属性投放!AP$6:AP$25,((属性投放!$AX171-1)*5+属性投放!$AY171)-1)/4*1%</f>
        <v>2.5000000000000001E-2</v>
      </c>
    </row>
    <row r="172" spans="49:58" ht="16.5" x14ac:dyDescent="0.2">
      <c r="AW172" s="13">
        <v>167</v>
      </c>
      <c r="AX172" s="13">
        <f t="shared" si="52"/>
        <v>4</v>
      </c>
      <c r="AY172" s="13">
        <f t="shared" si="53"/>
        <v>1</v>
      </c>
      <c r="AZ172" s="13">
        <f t="shared" si="54"/>
        <v>2</v>
      </c>
      <c r="BA172" s="14">
        <f>INDEX(属性偏向!S$4:S$135,INDEX(属性投放!AN$6:AN$25,((属性投放!$AX172-1)*5+属性投放!$AY172)-1)*11+属性投放!$AZ172)</f>
        <v>32</v>
      </c>
      <c r="BB172" s="14">
        <f>INDEX(属性偏向!T$4:T$135,INDEX(属性投放!AO$6:AO$25,((属性投放!$AX172-1)*5+属性投放!$AY172)-1)*11+属性投放!$AZ172)</f>
        <v>13</v>
      </c>
      <c r="BC172" s="14">
        <f>INDEX(属性偏向!U$4:U$135,INDEX(属性投放!AP$6:AP$25,((属性投放!$AX172-1)*5+属性投放!$AY172)-1)*11+属性投放!$AZ172)</f>
        <v>224</v>
      </c>
      <c r="BD172" s="17">
        <f>INDEX(属性投放!AN$6:AN$25,((属性投放!$AX172-1)*5+属性投放!$AY172)-1)/4*1%</f>
        <v>2.5000000000000001E-2</v>
      </c>
      <c r="BE172" s="17">
        <f>INDEX(属性投放!AO$6:AO$25,((属性投放!$AX172-1)*5+属性投放!$AY172)-1)/4*1%</f>
        <v>2.2499999999999999E-2</v>
      </c>
      <c r="BF172" s="17">
        <f>INDEX(属性投放!AP$6:AP$25,((属性投放!$AX172-1)*5+属性投放!$AY172)-1)/4*1%</f>
        <v>2.5000000000000001E-2</v>
      </c>
    </row>
    <row r="173" spans="49:58" ht="16.5" x14ac:dyDescent="0.2">
      <c r="AW173" s="13">
        <v>168</v>
      </c>
      <c r="AX173" s="13">
        <f t="shared" si="52"/>
        <v>4</v>
      </c>
      <c r="AY173" s="13">
        <f t="shared" si="53"/>
        <v>1</v>
      </c>
      <c r="AZ173" s="13">
        <f t="shared" si="54"/>
        <v>3</v>
      </c>
      <c r="BA173" s="14">
        <f>INDEX(属性偏向!S$4:S$135,INDEX(属性投放!AN$6:AN$25,((属性投放!$AX173-1)*5+属性投放!$AY173)-1)*11+属性投放!$AZ173)</f>
        <v>34</v>
      </c>
      <c r="BB173" s="14">
        <f>INDEX(属性偏向!T$4:T$135,INDEX(属性投放!AO$6:AO$25,((属性投放!$AX173-1)*5+属性投放!$AY173)-1)*11+属性投放!$AZ173)</f>
        <v>14</v>
      </c>
      <c r="BC173" s="14">
        <f>INDEX(属性偏向!U$4:U$135,INDEX(属性投放!AP$6:AP$25,((属性投放!$AX173-1)*5+属性投放!$AY173)-1)*11+属性投放!$AZ173)</f>
        <v>272</v>
      </c>
      <c r="BD173" s="17">
        <f>INDEX(属性投放!AN$6:AN$25,((属性投放!$AX173-1)*5+属性投放!$AY173)-1)/4*1%</f>
        <v>2.5000000000000001E-2</v>
      </c>
      <c r="BE173" s="17">
        <f>INDEX(属性投放!AO$6:AO$25,((属性投放!$AX173-1)*5+属性投放!$AY173)-1)/4*1%</f>
        <v>2.2499999999999999E-2</v>
      </c>
      <c r="BF173" s="17">
        <f>INDEX(属性投放!AP$6:AP$25,((属性投放!$AX173-1)*5+属性投放!$AY173)-1)/4*1%</f>
        <v>2.5000000000000001E-2</v>
      </c>
    </row>
    <row r="174" spans="49:58" ht="16.5" x14ac:dyDescent="0.2">
      <c r="AW174" s="13">
        <v>169</v>
      </c>
      <c r="AX174" s="13">
        <f t="shared" si="52"/>
        <v>4</v>
      </c>
      <c r="AY174" s="13">
        <f t="shared" si="53"/>
        <v>1</v>
      </c>
      <c r="AZ174" s="13">
        <f t="shared" si="54"/>
        <v>4</v>
      </c>
      <c r="BA174" s="14">
        <f>INDEX(属性偏向!S$4:S$135,INDEX(属性投放!AN$6:AN$25,((属性投放!$AX174-1)*5+属性投放!$AY174)-1)*11+属性投放!$AZ174)</f>
        <v>36</v>
      </c>
      <c r="BB174" s="14">
        <f>INDEX(属性偏向!T$4:T$135,INDEX(属性投放!AO$6:AO$25,((属性投放!$AX174-1)*5+属性投放!$AY174)-1)*11+属性投放!$AZ174)</f>
        <v>15</v>
      </c>
      <c r="BC174" s="14">
        <f>INDEX(属性偏向!U$4:U$135,INDEX(属性投放!AP$6:AP$25,((属性投放!$AX174-1)*5+属性投放!$AY174)-1)*11+属性投放!$AZ174)</f>
        <v>324</v>
      </c>
      <c r="BD174" s="17">
        <f>INDEX(属性投放!AN$6:AN$25,((属性投放!$AX174-1)*5+属性投放!$AY174)-1)/4*1%</f>
        <v>2.5000000000000001E-2</v>
      </c>
      <c r="BE174" s="17">
        <f>INDEX(属性投放!AO$6:AO$25,((属性投放!$AX174-1)*5+属性投放!$AY174)-1)/4*1%</f>
        <v>2.2499999999999999E-2</v>
      </c>
      <c r="BF174" s="17">
        <f>INDEX(属性投放!AP$6:AP$25,((属性投放!$AX174-1)*5+属性投放!$AY174)-1)/4*1%</f>
        <v>2.5000000000000001E-2</v>
      </c>
    </row>
    <row r="175" spans="49:58" ht="16.5" x14ac:dyDescent="0.2">
      <c r="AW175" s="13">
        <v>170</v>
      </c>
      <c r="AX175" s="13">
        <f t="shared" si="52"/>
        <v>4</v>
      </c>
      <c r="AY175" s="13">
        <f t="shared" si="53"/>
        <v>1</v>
      </c>
      <c r="AZ175" s="13">
        <f t="shared" si="54"/>
        <v>5</v>
      </c>
      <c r="BA175" s="14">
        <f>INDEX(属性偏向!S$4:S$135,INDEX(属性投放!AN$6:AN$25,((属性投放!$AX175-1)*5+属性投放!$AY175)-1)*11+属性投放!$AZ175)</f>
        <v>38</v>
      </c>
      <c r="BB175" s="14">
        <f>INDEX(属性偏向!T$4:T$135,INDEX(属性投放!AO$6:AO$25,((属性投放!$AX175-1)*5+属性投放!$AY175)-1)*11+属性投放!$AZ175)</f>
        <v>16</v>
      </c>
      <c r="BC175" s="14">
        <f>INDEX(属性偏向!U$4:U$135,INDEX(属性投放!AP$6:AP$25,((属性投放!$AX175-1)*5+属性投放!$AY175)-1)*11+属性投放!$AZ175)</f>
        <v>380</v>
      </c>
      <c r="BD175" s="17">
        <f>INDEX(属性投放!AN$6:AN$25,((属性投放!$AX175-1)*5+属性投放!$AY175)-1)/4*1%</f>
        <v>2.5000000000000001E-2</v>
      </c>
      <c r="BE175" s="17">
        <f>INDEX(属性投放!AO$6:AO$25,((属性投放!$AX175-1)*5+属性投放!$AY175)-1)/4*1%</f>
        <v>2.2499999999999999E-2</v>
      </c>
      <c r="BF175" s="17">
        <f>INDEX(属性投放!AP$6:AP$25,((属性投放!$AX175-1)*5+属性投放!$AY175)-1)/4*1%</f>
        <v>2.5000000000000001E-2</v>
      </c>
    </row>
    <row r="176" spans="49:58" ht="16.5" x14ac:dyDescent="0.2">
      <c r="AW176" s="13">
        <v>171</v>
      </c>
      <c r="AX176" s="13">
        <f t="shared" si="52"/>
        <v>4</v>
      </c>
      <c r="AY176" s="13">
        <f t="shared" si="53"/>
        <v>1</v>
      </c>
      <c r="AZ176" s="13">
        <f t="shared" si="54"/>
        <v>6</v>
      </c>
      <c r="BA176" s="14">
        <f>INDEX(属性偏向!S$4:S$135,INDEX(属性投放!AN$6:AN$25,((属性投放!$AX176-1)*5+属性投放!$AY176)-1)*11+属性投放!$AZ176)</f>
        <v>42</v>
      </c>
      <c r="BB176" s="14">
        <f>INDEX(属性偏向!T$4:T$135,INDEX(属性投放!AO$6:AO$25,((属性投放!$AX176-1)*5+属性投放!$AY176)-1)*11+属性投放!$AZ176)</f>
        <v>18</v>
      </c>
      <c r="BC176" s="14">
        <f>INDEX(属性偏向!U$4:U$135,INDEX(属性投放!AP$6:AP$25,((属性投放!$AX176-1)*5+属性投放!$AY176)-1)*11+属性投放!$AZ176)</f>
        <v>420</v>
      </c>
      <c r="BD176" s="17">
        <f>INDEX(属性投放!AN$6:AN$25,((属性投放!$AX176-1)*5+属性投放!$AY176)-1)/4*1%</f>
        <v>2.5000000000000001E-2</v>
      </c>
      <c r="BE176" s="17">
        <f>INDEX(属性投放!AO$6:AO$25,((属性投放!$AX176-1)*5+属性投放!$AY176)-1)/4*1%</f>
        <v>2.2499999999999999E-2</v>
      </c>
      <c r="BF176" s="17">
        <f>INDEX(属性投放!AP$6:AP$25,((属性投放!$AX176-1)*5+属性投放!$AY176)-1)/4*1%</f>
        <v>2.5000000000000001E-2</v>
      </c>
    </row>
    <row r="177" spans="49:58" ht="16.5" x14ac:dyDescent="0.2">
      <c r="AW177" s="13">
        <v>172</v>
      </c>
      <c r="AX177" s="13">
        <f t="shared" si="52"/>
        <v>4</v>
      </c>
      <c r="AY177" s="13">
        <f t="shared" si="53"/>
        <v>1</v>
      </c>
      <c r="AZ177" s="13">
        <f t="shared" si="54"/>
        <v>7</v>
      </c>
      <c r="BA177" s="14">
        <f>INDEX(属性偏向!S$4:S$135,INDEX(属性投放!AN$6:AN$25,((属性投放!$AX177-1)*5+属性投放!$AY177)-1)*11+属性投放!$AZ177)</f>
        <v>46</v>
      </c>
      <c r="BB177" s="14">
        <f>INDEX(属性偏向!T$4:T$135,INDEX(属性投放!AO$6:AO$25,((属性投放!$AX177-1)*5+属性投放!$AY177)-1)*11+属性投放!$AZ177)</f>
        <v>20</v>
      </c>
      <c r="BC177" s="14">
        <f>INDEX(属性偏向!U$4:U$135,INDEX(属性投放!AP$6:AP$25,((属性投放!$AX177-1)*5+属性投放!$AY177)-1)*11+属性投放!$AZ177)</f>
        <v>460</v>
      </c>
      <c r="BD177" s="17">
        <f>INDEX(属性投放!AN$6:AN$25,((属性投放!$AX177-1)*5+属性投放!$AY177)-1)/4*1%</f>
        <v>2.5000000000000001E-2</v>
      </c>
      <c r="BE177" s="17">
        <f>INDEX(属性投放!AO$6:AO$25,((属性投放!$AX177-1)*5+属性投放!$AY177)-1)/4*1%</f>
        <v>2.2499999999999999E-2</v>
      </c>
      <c r="BF177" s="17">
        <f>INDEX(属性投放!AP$6:AP$25,((属性投放!$AX177-1)*5+属性投放!$AY177)-1)/4*1%</f>
        <v>2.5000000000000001E-2</v>
      </c>
    </row>
    <row r="178" spans="49:58" ht="16.5" x14ac:dyDescent="0.2">
      <c r="AW178" s="13">
        <v>173</v>
      </c>
      <c r="AX178" s="13">
        <f t="shared" si="52"/>
        <v>4</v>
      </c>
      <c r="AY178" s="13">
        <f t="shared" si="53"/>
        <v>1</v>
      </c>
      <c r="AZ178" s="13">
        <f t="shared" si="54"/>
        <v>8</v>
      </c>
      <c r="BA178" s="14">
        <f>INDEX(属性偏向!S$4:S$135,INDEX(属性投放!AN$6:AN$25,((属性投放!$AX178-1)*5+属性投放!$AY178)-1)*11+属性投放!$AZ178)</f>
        <v>52</v>
      </c>
      <c r="BB178" s="14">
        <f>INDEX(属性偏向!T$4:T$135,INDEX(属性投放!AO$6:AO$25,((属性投放!$AX178-1)*5+属性投放!$AY178)-1)*11+属性投放!$AZ178)</f>
        <v>23</v>
      </c>
      <c r="BC178" s="14">
        <f>INDEX(属性偏向!U$4:U$135,INDEX(属性投放!AP$6:AP$25,((属性投放!$AX178-1)*5+属性投放!$AY178)-1)*11+属性投放!$AZ178)</f>
        <v>520</v>
      </c>
      <c r="BD178" s="17">
        <f>INDEX(属性投放!AN$6:AN$25,((属性投放!$AX178-1)*5+属性投放!$AY178)-1)/4*1%</f>
        <v>2.5000000000000001E-2</v>
      </c>
      <c r="BE178" s="17">
        <f>INDEX(属性投放!AO$6:AO$25,((属性投放!$AX178-1)*5+属性投放!$AY178)-1)/4*1%</f>
        <v>2.2499999999999999E-2</v>
      </c>
      <c r="BF178" s="17">
        <f>INDEX(属性投放!AP$6:AP$25,((属性投放!$AX178-1)*5+属性投放!$AY178)-1)/4*1%</f>
        <v>2.5000000000000001E-2</v>
      </c>
    </row>
    <row r="179" spans="49:58" ht="16.5" x14ac:dyDescent="0.2">
      <c r="AW179" s="13">
        <v>174</v>
      </c>
      <c r="AX179" s="13">
        <f t="shared" si="52"/>
        <v>4</v>
      </c>
      <c r="AY179" s="13">
        <f t="shared" si="53"/>
        <v>1</v>
      </c>
      <c r="AZ179" s="13">
        <f t="shared" si="54"/>
        <v>9</v>
      </c>
      <c r="BA179" s="14">
        <f>INDEX(属性偏向!S$4:S$135,INDEX(属性投放!AN$6:AN$25,((属性投放!$AX179-1)*5+属性投放!$AY179)-1)*11+属性投放!$AZ179)</f>
        <v>58</v>
      </c>
      <c r="BB179" s="14">
        <f>INDEX(属性偏向!T$4:T$135,INDEX(属性投放!AO$6:AO$25,((属性投放!$AX179-1)*5+属性投放!$AY179)-1)*11+属性投放!$AZ179)</f>
        <v>26</v>
      </c>
      <c r="BC179" s="14">
        <f>INDEX(属性偏向!U$4:U$135,INDEX(属性投放!AP$6:AP$25,((属性投放!$AX179-1)*5+属性投放!$AY179)-1)*11+属性投放!$AZ179)</f>
        <v>580</v>
      </c>
      <c r="BD179" s="17">
        <f>INDEX(属性投放!AN$6:AN$25,((属性投放!$AX179-1)*5+属性投放!$AY179)-1)/4*1%</f>
        <v>2.5000000000000001E-2</v>
      </c>
      <c r="BE179" s="17">
        <f>INDEX(属性投放!AO$6:AO$25,((属性投放!$AX179-1)*5+属性投放!$AY179)-1)/4*1%</f>
        <v>2.2499999999999999E-2</v>
      </c>
      <c r="BF179" s="17">
        <f>INDEX(属性投放!AP$6:AP$25,((属性投放!$AX179-1)*5+属性投放!$AY179)-1)/4*1%</f>
        <v>2.5000000000000001E-2</v>
      </c>
    </row>
    <row r="180" spans="49:58" ht="16.5" x14ac:dyDescent="0.2">
      <c r="AW180" s="13">
        <v>175</v>
      </c>
      <c r="AX180" s="13">
        <f t="shared" si="52"/>
        <v>4</v>
      </c>
      <c r="AY180" s="13">
        <f t="shared" si="53"/>
        <v>1</v>
      </c>
      <c r="AZ180" s="13">
        <f t="shared" si="54"/>
        <v>10</v>
      </c>
      <c r="BA180" s="14">
        <f>INDEX(属性偏向!S$4:S$135,INDEX(属性投放!AN$6:AN$25,((属性投放!$AX180-1)*5+属性投放!$AY180)-1)*11+属性投放!$AZ180)</f>
        <v>66</v>
      </c>
      <c r="BB180" s="14">
        <f>INDEX(属性偏向!T$4:T$135,INDEX(属性投放!AO$6:AO$25,((属性投放!$AX180-1)*5+属性投放!$AY180)-1)*11+属性投放!$AZ180)</f>
        <v>30</v>
      </c>
      <c r="BC180" s="14">
        <f>INDEX(属性偏向!U$4:U$135,INDEX(属性投放!AP$6:AP$25,((属性投放!$AX180-1)*5+属性投放!$AY180)-1)*11+属性投放!$AZ180)</f>
        <v>660</v>
      </c>
      <c r="BD180" s="17">
        <f>INDEX(属性投放!AN$6:AN$25,((属性投放!$AX180-1)*5+属性投放!$AY180)-1)/4*1%</f>
        <v>2.5000000000000001E-2</v>
      </c>
      <c r="BE180" s="17">
        <f>INDEX(属性投放!AO$6:AO$25,((属性投放!$AX180-1)*5+属性投放!$AY180)-1)/4*1%</f>
        <v>2.2499999999999999E-2</v>
      </c>
      <c r="BF180" s="17">
        <f>INDEX(属性投放!AP$6:AP$25,((属性投放!$AX180-1)*5+属性投放!$AY180)-1)/4*1%</f>
        <v>2.5000000000000001E-2</v>
      </c>
    </row>
    <row r="181" spans="49:58" ht="16.5" x14ac:dyDescent="0.2">
      <c r="AW181" s="13">
        <v>176</v>
      </c>
      <c r="AX181" s="13">
        <f t="shared" si="52"/>
        <v>4</v>
      </c>
      <c r="AY181" s="13">
        <f t="shared" si="53"/>
        <v>1</v>
      </c>
      <c r="AZ181" s="13">
        <f t="shared" si="54"/>
        <v>11</v>
      </c>
      <c r="BA181" s="14">
        <f>INDEX(属性偏向!S$4:S$135,INDEX(属性投放!AN$6:AN$25,((属性投放!$AX181-1)*5+属性投放!$AY181)-1)*11+属性投放!$AZ181)</f>
        <v>76</v>
      </c>
      <c r="BB181" s="14">
        <f>INDEX(属性偏向!T$4:T$135,INDEX(属性投放!AO$6:AO$25,((属性投放!$AX181-1)*5+属性投放!$AY181)-1)*11+属性投放!$AZ181)</f>
        <v>35</v>
      </c>
      <c r="BC181" s="14">
        <f>INDEX(属性偏向!U$4:U$135,INDEX(属性投放!AP$6:AP$25,((属性投放!$AX181-1)*5+属性投放!$AY181)-1)*11+属性投放!$AZ181)</f>
        <v>760</v>
      </c>
      <c r="BD181" s="17">
        <f>INDEX(属性投放!AN$6:AN$25,((属性投放!$AX181-1)*5+属性投放!$AY181)-1)/4*1%</f>
        <v>2.5000000000000001E-2</v>
      </c>
      <c r="BE181" s="17">
        <f>INDEX(属性投放!AO$6:AO$25,((属性投放!$AX181-1)*5+属性投放!$AY181)-1)/4*1%</f>
        <v>2.2499999999999999E-2</v>
      </c>
      <c r="BF181" s="17">
        <f>INDEX(属性投放!AP$6:AP$25,((属性投放!$AX181-1)*5+属性投放!$AY181)-1)/4*1%</f>
        <v>2.5000000000000001E-2</v>
      </c>
    </row>
    <row r="182" spans="49:58" ht="16.5" x14ac:dyDescent="0.2">
      <c r="AW182" s="13">
        <v>177</v>
      </c>
      <c r="AX182" s="13">
        <f t="shared" si="52"/>
        <v>4</v>
      </c>
      <c r="AY182" s="13">
        <f t="shared" si="53"/>
        <v>2</v>
      </c>
      <c r="AZ182" s="13">
        <f t="shared" si="54"/>
        <v>1</v>
      </c>
      <c r="BA182" s="14">
        <f>INDEX(属性偏向!S$4:S$135,INDEX(属性投放!AN$6:AN$25,((属性投放!$AX182-1)*5+属性投放!$AY182)-1)*11+属性投放!$AZ182)</f>
        <v>24</v>
      </c>
      <c r="BB182" s="14">
        <f>INDEX(属性偏向!T$4:T$135,INDEX(属性投放!AO$6:AO$25,((属性投放!$AX182-1)*5+属性投放!$AY182)-1)*11+属性投放!$AZ182)</f>
        <v>8</v>
      </c>
      <c r="BC182" s="14">
        <f>INDEX(属性偏向!U$4:U$135,INDEX(属性投放!AP$6:AP$25,((属性投放!$AX182-1)*5+属性投放!$AY182)-1)*11+属性投放!$AZ182)</f>
        <v>120</v>
      </c>
      <c r="BD182" s="17">
        <f>INDEX(属性投放!AN$6:AN$25,((属性投放!$AX182-1)*5+属性投放!$AY182)-1)/4*1%</f>
        <v>2.2499999999999999E-2</v>
      </c>
      <c r="BE182" s="17">
        <f>INDEX(属性投放!AO$6:AO$25,((属性投放!$AX182-1)*5+属性投放!$AY182)-1)/4*1%</f>
        <v>1.7500000000000002E-2</v>
      </c>
      <c r="BF182" s="17">
        <f>INDEX(属性投放!AP$6:AP$25,((属性投放!$AX182-1)*5+属性投放!$AY182)-1)/4*1%</f>
        <v>0.02</v>
      </c>
    </row>
    <row r="183" spans="49:58" ht="16.5" x14ac:dyDescent="0.2">
      <c r="AW183" s="13">
        <v>178</v>
      </c>
      <c r="AX183" s="13">
        <f t="shared" si="52"/>
        <v>4</v>
      </c>
      <c r="AY183" s="13">
        <f t="shared" si="53"/>
        <v>2</v>
      </c>
      <c r="AZ183" s="13">
        <f t="shared" si="54"/>
        <v>2</v>
      </c>
      <c r="BA183" s="14">
        <f>INDEX(属性偏向!S$4:S$135,INDEX(属性投放!AN$6:AN$25,((属性投放!$AX183-1)*5+属性投放!$AY183)-1)*11+属性投放!$AZ183)</f>
        <v>26</v>
      </c>
      <c r="BB183" s="14">
        <f>INDEX(属性偏向!T$4:T$135,INDEX(属性投放!AO$6:AO$25,((属性投放!$AX183-1)*5+属性投放!$AY183)-1)*11+属性投放!$AZ183)</f>
        <v>9</v>
      </c>
      <c r="BC183" s="14">
        <f>INDEX(属性偏向!U$4:U$135,INDEX(属性投放!AP$6:AP$25,((属性投放!$AX183-1)*5+属性投放!$AY183)-1)*11+属性投放!$AZ183)</f>
        <v>154</v>
      </c>
      <c r="BD183" s="17">
        <f>INDEX(属性投放!AN$6:AN$25,((属性投放!$AX183-1)*5+属性投放!$AY183)-1)/4*1%</f>
        <v>2.2499999999999999E-2</v>
      </c>
      <c r="BE183" s="17">
        <f>INDEX(属性投放!AO$6:AO$25,((属性投放!$AX183-1)*5+属性投放!$AY183)-1)/4*1%</f>
        <v>1.7500000000000002E-2</v>
      </c>
      <c r="BF183" s="17">
        <f>INDEX(属性投放!AP$6:AP$25,((属性投放!$AX183-1)*5+属性投放!$AY183)-1)/4*1%</f>
        <v>0.02</v>
      </c>
    </row>
    <row r="184" spans="49:58" ht="16.5" x14ac:dyDescent="0.2">
      <c r="AW184" s="13">
        <v>179</v>
      </c>
      <c r="AX184" s="13">
        <f t="shared" si="52"/>
        <v>4</v>
      </c>
      <c r="AY184" s="13">
        <f t="shared" si="53"/>
        <v>2</v>
      </c>
      <c r="AZ184" s="13">
        <f t="shared" si="54"/>
        <v>3</v>
      </c>
      <c r="BA184" s="14">
        <f>INDEX(属性偏向!S$4:S$135,INDEX(属性投放!AN$6:AN$25,((属性投放!$AX184-1)*5+属性投放!$AY184)-1)*11+属性投放!$AZ184)</f>
        <v>28</v>
      </c>
      <c r="BB184" s="14">
        <f>INDEX(属性偏向!T$4:T$135,INDEX(属性投放!AO$6:AO$25,((属性投放!$AX184-1)*5+属性投放!$AY184)-1)*11+属性投放!$AZ184)</f>
        <v>10</v>
      </c>
      <c r="BC184" s="14">
        <f>INDEX(属性偏向!U$4:U$135,INDEX(属性投放!AP$6:AP$25,((属性投放!$AX184-1)*5+属性投放!$AY184)-1)*11+属性投放!$AZ184)</f>
        <v>192</v>
      </c>
      <c r="BD184" s="17">
        <f>INDEX(属性投放!AN$6:AN$25,((属性投放!$AX184-1)*5+属性投放!$AY184)-1)/4*1%</f>
        <v>2.2499999999999999E-2</v>
      </c>
      <c r="BE184" s="17">
        <f>INDEX(属性投放!AO$6:AO$25,((属性投放!$AX184-1)*5+属性投放!$AY184)-1)/4*1%</f>
        <v>1.7500000000000002E-2</v>
      </c>
      <c r="BF184" s="17">
        <f>INDEX(属性投放!AP$6:AP$25,((属性投放!$AX184-1)*5+属性投放!$AY184)-1)/4*1%</f>
        <v>0.02</v>
      </c>
    </row>
    <row r="185" spans="49:58" ht="16.5" x14ac:dyDescent="0.2">
      <c r="AW185" s="13">
        <v>180</v>
      </c>
      <c r="AX185" s="13">
        <f t="shared" si="52"/>
        <v>4</v>
      </c>
      <c r="AY185" s="13">
        <f t="shared" si="53"/>
        <v>2</v>
      </c>
      <c r="AZ185" s="13">
        <f t="shared" si="54"/>
        <v>4</v>
      </c>
      <c r="BA185" s="14">
        <f>INDEX(属性偏向!S$4:S$135,INDEX(属性投放!AN$6:AN$25,((属性投放!$AX185-1)*5+属性投放!$AY185)-1)*11+属性投放!$AZ185)</f>
        <v>30</v>
      </c>
      <c r="BB185" s="14">
        <f>INDEX(属性偏向!T$4:T$135,INDEX(属性投放!AO$6:AO$25,((属性投放!$AX185-1)*5+属性投放!$AY185)-1)*11+属性投放!$AZ185)</f>
        <v>11</v>
      </c>
      <c r="BC185" s="14">
        <f>INDEX(属性偏向!U$4:U$135,INDEX(属性投放!AP$6:AP$25,((属性投放!$AX185-1)*5+属性投放!$AY185)-1)*11+属性投放!$AZ185)</f>
        <v>234</v>
      </c>
      <c r="BD185" s="17">
        <f>INDEX(属性投放!AN$6:AN$25,((属性投放!$AX185-1)*5+属性投放!$AY185)-1)/4*1%</f>
        <v>2.2499999999999999E-2</v>
      </c>
      <c r="BE185" s="17">
        <f>INDEX(属性投放!AO$6:AO$25,((属性投放!$AX185-1)*5+属性投放!$AY185)-1)/4*1%</f>
        <v>1.7500000000000002E-2</v>
      </c>
      <c r="BF185" s="17">
        <f>INDEX(属性投放!AP$6:AP$25,((属性投放!$AX185-1)*5+属性投放!$AY185)-1)/4*1%</f>
        <v>0.02</v>
      </c>
    </row>
    <row r="186" spans="49:58" ht="16.5" x14ac:dyDescent="0.2">
      <c r="AW186" s="13">
        <v>181</v>
      </c>
      <c r="AX186" s="13">
        <f t="shared" si="52"/>
        <v>4</v>
      </c>
      <c r="AY186" s="13">
        <f t="shared" si="53"/>
        <v>2</v>
      </c>
      <c r="AZ186" s="13">
        <f t="shared" si="54"/>
        <v>5</v>
      </c>
      <c r="BA186" s="14">
        <f>INDEX(属性偏向!S$4:S$135,INDEX(属性投放!AN$6:AN$25,((属性投放!$AX186-1)*5+属性投放!$AY186)-1)*11+属性投放!$AZ186)</f>
        <v>32</v>
      </c>
      <c r="BB186" s="14">
        <f>INDEX(属性偏向!T$4:T$135,INDEX(属性投放!AO$6:AO$25,((属性投放!$AX186-1)*5+属性投放!$AY186)-1)*11+属性投放!$AZ186)</f>
        <v>12</v>
      </c>
      <c r="BC186" s="14">
        <f>INDEX(属性偏向!U$4:U$135,INDEX(属性投放!AP$6:AP$25,((属性投放!$AX186-1)*5+属性投放!$AY186)-1)*11+属性投放!$AZ186)</f>
        <v>280</v>
      </c>
      <c r="BD186" s="17">
        <f>INDEX(属性投放!AN$6:AN$25,((属性投放!$AX186-1)*5+属性投放!$AY186)-1)/4*1%</f>
        <v>2.2499999999999999E-2</v>
      </c>
      <c r="BE186" s="17">
        <f>INDEX(属性投放!AO$6:AO$25,((属性投放!$AX186-1)*5+属性投放!$AY186)-1)/4*1%</f>
        <v>1.7500000000000002E-2</v>
      </c>
      <c r="BF186" s="17">
        <f>INDEX(属性投放!AP$6:AP$25,((属性投放!$AX186-1)*5+属性投放!$AY186)-1)/4*1%</f>
        <v>0.02</v>
      </c>
    </row>
    <row r="187" spans="49:58" ht="16.5" x14ac:dyDescent="0.2">
      <c r="AW187" s="13">
        <v>182</v>
      </c>
      <c r="AX187" s="13">
        <f t="shared" si="52"/>
        <v>4</v>
      </c>
      <c r="AY187" s="13">
        <f t="shared" si="53"/>
        <v>2</v>
      </c>
      <c r="AZ187" s="13">
        <f t="shared" si="54"/>
        <v>6</v>
      </c>
      <c r="BA187" s="14">
        <f>INDEX(属性偏向!S$4:S$135,INDEX(属性投放!AN$6:AN$25,((属性投放!$AX187-1)*5+属性投放!$AY187)-1)*11+属性投放!$AZ187)</f>
        <v>36</v>
      </c>
      <c r="BB187" s="14">
        <f>INDEX(属性偏向!T$4:T$135,INDEX(属性投放!AO$6:AO$25,((属性投放!$AX187-1)*5+属性投放!$AY187)-1)*11+属性投放!$AZ187)</f>
        <v>14</v>
      </c>
      <c r="BC187" s="14">
        <f>INDEX(属性偏向!U$4:U$135,INDEX(属性投放!AP$6:AP$25,((属性投放!$AX187-1)*5+属性投放!$AY187)-1)*11+属性投放!$AZ187)</f>
        <v>320</v>
      </c>
      <c r="BD187" s="17">
        <f>INDEX(属性投放!AN$6:AN$25,((属性投放!$AX187-1)*5+属性投放!$AY187)-1)/4*1%</f>
        <v>2.2499999999999999E-2</v>
      </c>
      <c r="BE187" s="17">
        <f>INDEX(属性投放!AO$6:AO$25,((属性投放!$AX187-1)*5+属性投放!$AY187)-1)/4*1%</f>
        <v>1.7500000000000002E-2</v>
      </c>
      <c r="BF187" s="17">
        <f>INDEX(属性投放!AP$6:AP$25,((属性投放!$AX187-1)*5+属性投放!$AY187)-1)/4*1%</f>
        <v>0.02</v>
      </c>
    </row>
    <row r="188" spans="49:58" ht="16.5" x14ac:dyDescent="0.2">
      <c r="AW188" s="13">
        <v>183</v>
      </c>
      <c r="AX188" s="13">
        <f t="shared" si="52"/>
        <v>4</v>
      </c>
      <c r="AY188" s="13">
        <f t="shared" si="53"/>
        <v>2</v>
      </c>
      <c r="AZ188" s="13">
        <f t="shared" si="54"/>
        <v>7</v>
      </c>
      <c r="BA188" s="14">
        <f>INDEX(属性偏向!S$4:S$135,INDEX(属性投放!AN$6:AN$25,((属性投放!$AX188-1)*5+属性投放!$AY188)-1)*11+属性投放!$AZ188)</f>
        <v>40</v>
      </c>
      <c r="BB188" s="14">
        <f>INDEX(属性偏向!T$4:T$135,INDEX(属性投放!AO$6:AO$25,((属性投放!$AX188-1)*5+属性投放!$AY188)-1)*11+属性投放!$AZ188)</f>
        <v>16</v>
      </c>
      <c r="BC188" s="14">
        <f>INDEX(属性偏向!U$4:U$135,INDEX(属性投放!AP$6:AP$25,((属性投放!$AX188-1)*5+属性投放!$AY188)-1)*11+属性投放!$AZ188)</f>
        <v>360</v>
      </c>
      <c r="BD188" s="17">
        <f>INDEX(属性投放!AN$6:AN$25,((属性投放!$AX188-1)*5+属性投放!$AY188)-1)/4*1%</f>
        <v>2.2499999999999999E-2</v>
      </c>
      <c r="BE188" s="17">
        <f>INDEX(属性投放!AO$6:AO$25,((属性投放!$AX188-1)*5+属性投放!$AY188)-1)/4*1%</f>
        <v>1.7500000000000002E-2</v>
      </c>
      <c r="BF188" s="17">
        <f>INDEX(属性投放!AP$6:AP$25,((属性投放!$AX188-1)*5+属性投放!$AY188)-1)/4*1%</f>
        <v>0.02</v>
      </c>
    </row>
    <row r="189" spans="49:58" ht="16.5" x14ac:dyDescent="0.2">
      <c r="AW189" s="13">
        <v>184</v>
      </c>
      <c r="AX189" s="13">
        <f t="shared" si="52"/>
        <v>4</v>
      </c>
      <c r="AY189" s="13">
        <f t="shared" si="53"/>
        <v>2</v>
      </c>
      <c r="AZ189" s="13">
        <f t="shared" si="54"/>
        <v>8</v>
      </c>
      <c r="BA189" s="14">
        <f>INDEX(属性偏向!S$4:S$135,INDEX(属性投放!AN$6:AN$25,((属性投放!$AX189-1)*5+属性投放!$AY189)-1)*11+属性投放!$AZ189)</f>
        <v>46</v>
      </c>
      <c r="BB189" s="14">
        <f>INDEX(属性偏向!T$4:T$135,INDEX(属性投放!AO$6:AO$25,((属性投放!$AX189-1)*5+属性投放!$AY189)-1)*11+属性投放!$AZ189)</f>
        <v>19</v>
      </c>
      <c r="BC189" s="14">
        <f>INDEX(属性偏向!U$4:U$135,INDEX(属性投放!AP$6:AP$25,((属性投放!$AX189-1)*5+属性投放!$AY189)-1)*11+属性投放!$AZ189)</f>
        <v>420</v>
      </c>
      <c r="BD189" s="17">
        <f>INDEX(属性投放!AN$6:AN$25,((属性投放!$AX189-1)*5+属性投放!$AY189)-1)/4*1%</f>
        <v>2.2499999999999999E-2</v>
      </c>
      <c r="BE189" s="17">
        <f>INDEX(属性投放!AO$6:AO$25,((属性投放!$AX189-1)*5+属性投放!$AY189)-1)/4*1%</f>
        <v>1.7500000000000002E-2</v>
      </c>
      <c r="BF189" s="17">
        <f>INDEX(属性投放!AP$6:AP$25,((属性投放!$AX189-1)*5+属性投放!$AY189)-1)/4*1%</f>
        <v>0.02</v>
      </c>
    </row>
    <row r="190" spans="49:58" ht="16.5" x14ac:dyDescent="0.2">
      <c r="AW190" s="13">
        <v>185</v>
      </c>
      <c r="AX190" s="13">
        <f t="shared" si="52"/>
        <v>4</v>
      </c>
      <c r="AY190" s="13">
        <f t="shared" si="53"/>
        <v>2</v>
      </c>
      <c r="AZ190" s="13">
        <f t="shared" si="54"/>
        <v>9</v>
      </c>
      <c r="BA190" s="14">
        <f>INDEX(属性偏向!S$4:S$135,INDEX(属性投放!AN$6:AN$25,((属性投放!$AX190-1)*5+属性投放!$AY190)-1)*11+属性投放!$AZ190)</f>
        <v>52</v>
      </c>
      <c r="BB190" s="14">
        <f>INDEX(属性偏向!T$4:T$135,INDEX(属性投放!AO$6:AO$25,((属性投放!$AX190-1)*5+属性投放!$AY190)-1)*11+属性投放!$AZ190)</f>
        <v>22</v>
      </c>
      <c r="BC190" s="14">
        <f>INDEX(属性偏向!U$4:U$135,INDEX(属性投放!AP$6:AP$25,((属性投放!$AX190-1)*5+属性投放!$AY190)-1)*11+属性投放!$AZ190)</f>
        <v>480</v>
      </c>
      <c r="BD190" s="17">
        <f>INDEX(属性投放!AN$6:AN$25,((属性投放!$AX190-1)*5+属性投放!$AY190)-1)/4*1%</f>
        <v>2.2499999999999999E-2</v>
      </c>
      <c r="BE190" s="17">
        <f>INDEX(属性投放!AO$6:AO$25,((属性投放!$AX190-1)*5+属性投放!$AY190)-1)/4*1%</f>
        <v>1.7500000000000002E-2</v>
      </c>
      <c r="BF190" s="17">
        <f>INDEX(属性投放!AP$6:AP$25,((属性投放!$AX190-1)*5+属性投放!$AY190)-1)/4*1%</f>
        <v>0.02</v>
      </c>
    </row>
    <row r="191" spans="49:58" ht="16.5" x14ac:dyDescent="0.2">
      <c r="AW191" s="13">
        <v>186</v>
      </c>
      <c r="AX191" s="13">
        <f t="shared" si="52"/>
        <v>4</v>
      </c>
      <c r="AY191" s="13">
        <f t="shared" si="53"/>
        <v>2</v>
      </c>
      <c r="AZ191" s="13">
        <f t="shared" si="54"/>
        <v>10</v>
      </c>
      <c r="BA191" s="14">
        <f>INDEX(属性偏向!S$4:S$135,INDEX(属性投放!AN$6:AN$25,((属性投放!$AX191-1)*5+属性投放!$AY191)-1)*11+属性投放!$AZ191)</f>
        <v>60</v>
      </c>
      <c r="BB191" s="14">
        <f>INDEX(属性偏向!T$4:T$135,INDEX(属性投放!AO$6:AO$25,((属性投放!$AX191-1)*5+属性投放!$AY191)-1)*11+属性投放!$AZ191)</f>
        <v>26</v>
      </c>
      <c r="BC191" s="14">
        <f>INDEX(属性偏向!U$4:U$135,INDEX(属性投放!AP$6:AP$25,((属性投放!$AX191-1)*5+属性投放!$AY191)-1)*11+属性投放!$AZ191)</f>
        <v>560</v>
      </c>
      <c r="BD191" s="17">
        <f>INDEX(属性投放!AN$6:AN$25,((属性投放!$AX191-1)*5+属性投放!$AY191)-1)/4*1%</f>
        <v>2.2499999999999999E-2</v>
      </c>
      <c r="BE191" s="17">
        <f>INDEX(属性投放!AO$6:AO$25,((属性投放!$AX191-1)*5+属性投放!$AY191)-1)/4*1%</f>
        <v>1.7500000000000002E-2</v>
      </c>
      <c r="BF191" s="17">
        <f>INDEX(属性投放!AP$6:AP$25,((属性投放!$AX191-1)*5+属性投放!$AY191)-1)/4*1%</f>
        <v>0.02</v>
      </c>
    </row>
    <row r="192" spans="49:58" ht="16.5" x14ac:dyDescent="0.2">
      <c r="AW192" s="13">
        <v>187</v>
      </c>
      <c r="AX192" s="13">
        <f t="shared" si="52"/>
        <v>4</v>
      </c>
      <c r="AY192" s="13">
        <f t="shared" si="53"/>
        <v>2</v>
      </c>
      <c r="AZ192" s="13">
        <f t="shared" si="54"/>
        <v>11</v>
      </c>
      <c r="BA192" s="14">
        <f>INDEX(属性偏向!S$4:S$135,INDEX(属性投放!AN$6:AN$25,((属性投放!$AX192-1)*5+属性投放!$AY192)-1)*11+属性投放!$AZ192)</f>
        <v>70</v>
      </c>
      <c r="BB192" s="14">
        <f>INDEX(属性偏向!T$4:T$135,INDEX(属性投放!AO$6:AO$25,((属性投放!$AX192-1)*5+属性投放!$AY192)-1)*11+属性投放!$AZ192)</f>
        <v>31</v>
      </c>
      <c r="BC192" s="14">
        <f>INDEX(属性偏向!U$4:U$135,INDEX(属性投放!AP$6:AP$25,((属性投放!$AX192-1)*5+属性投放!$AY192)-1)*11+属性投放!$AZ192)</f>
        <v>660</v>
      </c>
      <c r="BD192" s="17">
        <f>INDEX(属性投放!AN$6:AN$25,((属性投放!$AX192-1)*5+属性投放!$AY192)-1)/4*1%</f>
        <v>2.2499999999999999E-2</v>
      </c>
      <c r="BE192" s="17">
        <f>INDEX(属性投放!AO$6:AO$25,((属性投放!$AX192-1)*5+属性投放!$AY192)-1)/4*1%</f>
        <v>1.7500000000000002E-2</v>
      </c>
      <c r="BF192" s="17">
        <f>INDEX(属性投放!AP$6:AP$25,((属性投放!$AX192-1)*5+属性投放!$AY192)-1)/4*1%</f>
        <v>0.02</v>
      </c>
    </row>
    <row r="193" spans="49:58" ht="16.5" x14ac:dyDescent="0.2">
      <c r="AW193" s="13">
        <v>188</v>
      </c>
      <c r="AX193" s="13">
        <f t="shared" si="52"/>
        <v>4</v>
      </c>
      <c r="AY193" s="13">
        <f t="shared" si="53"/>
        <v>3</v>
      </c>
      <c r="AZ193" s="13">
        <f t="shared" si="54"/>
        <v>1</v>
      </c>
      <c r="BA193" s="14">
        <f>INDEX(属性偏向!S$4:S$135,INDEX(属性投放!AN$6:AN$25,((属性投放!$AX193-1)*5+属性投放!$AY193)-1)*11+属性投放!$AZ193)</f>
        <v>30</v>
      </c>
      <c r="BB193" s="14">
        <f>INDEX(属性偏向!T$4:T$135,INDEX(属性投放!AO$6:AO$25,((属性投放!$AX193-1)*5+属性投放!$AY193)-1)*11+属性投放!$AZ193)</f>
        <v>10</v>
      </c>
      <c r="BC193" s="14">
        <f>INDEX(属性偏向!U$4:U$135,INDEX(属性投放!AP$6:AP$25,((属性投放!$AX193-1)*5+属性投放!$AY193)-1)*11+属性投放!$AZ193)</f>
        <v>144</v>
      </c>
      <c r="BD193" s="17">
        <f>INDEX(属性投放!AN$6:AN$25,((属性投放!$AX193-1)*5+属性投放!$AY193)-1)/4*1%</f>
        <v>2.5000000000000001E-2</v>
      </c>
      <c r="BE193" s="17">
        <f>INDEX(属性投放!AO$6:AO$25,((属性投放!$AX193-1)*5+属性投放!$AY193)-1)/4*1%</f>
        <v>0.02</v>
      </c>
      <c r="BF193" s="17">
        <f>INDEX(属性投放!AP$6:AP$25,((属性投放!$AX193-1)*5+属性投放!$AY193)-1)/4*1%</f>
        <v>2.2499999999999999E-2</v>
      </c>
    </row>
    <row r="194" spans="49:58" ht="16.5" x14ac:dyDescent="0.2">
      <c r="AW194" s="13">
        <v>189</v>
      </c>
      <c r="AX194" s="13">
        <f t="shared" si="52"/>
        <v>4</v>
      </c>
      <c r="AY194" s="13">
        <f t="shared" si="53"/>
        <v>3</v>
      </c>
      <c r="AZ194" s="13">
        <f t="shared" si="54"/>
        <v>2</v>
      </c>
      <c r="BA194" s="14">
        <f>INDEX(属性偏向!S$4:S$135,INDEX(属性投放!AN$6:AN$25,((属性投放!$AX194-1)*5+属性投放!$AY194)-1)*11+属性投放!$AZ194)</f>
        <v>32</v>
      </c>
      <c r="BB194" s="14">
        <f>INDEX(属性偏向!T$4:T$135,INDEX(属性投放!AO$6:AO$25,((属性投放!$AX194-1)*5+属性投放!$AY194)-1)*11+属性投放!$AZ194)</f>
        <v>11</v>
      </c>
      <c r="BC194" s="14">
        <f>INDEX(属性偏向!U$4:U$135,INDEX(属性投放!AP$6:AP$25,((属性投放!$AX194-1)*5+属性投放!$AY194)-1)*11+属性投放!$AZ194)</f>
        <v>182</v>
      </c>
      <c r="BD194" s="17">
        <f>INDEX(属性投放!AN$6:AN$25,((属性投放!$AX194-1)*5+属性投放!$AY194)-1)/4*1%</f>
        <v>2.5000000000000001E-2</v>
      </c>
      <c r="BE194" s="17">
        <f>INDEX(属性投放!AO$6:AO$25,((属性投放!$AX194-1)*5+属性投放!$AY194)-1)/4*1%</f>
        <v>0.02</v>
      </c>
      <c r="BF194" s="17">
        <f>INDEX(属性投放!AP$6:AP$25,((属性投放!$AX194-1)*5+属性投放!$AY194)-1)/4*1%</f>
        <v>2.2499999999999999E-2</v>
      </c>
    </row>
    <row r="195" spans="49:58" ht="16.5" x14ac:dyDescent="0.2">
      <c r="AW195" s="13">
        <v>190</v>
      </c>
      <c r="AX195" s="13">
        <f t="shared" si="52"/>
        <v>4</v>
      </c>
      <c r="AY195" s="13">
        <f t="shared" si="53"/>
        <v>3</v>
      </c>
      <c r="AZ195" s="13">
        <f t="shared" si="54"/>
        <v>3</v>
      </c>
      <c r="BA195" s="14">
        <f>INDEX(属性偏向!S$4:S$135,INDEX(属性投放!AN$6:AN$25,((属性投放!$AX195-1)*5+属性投放!$AY195)-1)*11+属性投放!$AZ195)</f>
        <v>34</v>
      </c>
      <c r="BB195" s="14">
        <f>INDEX(属性偏向!T$4:T$135,INDEX(属性投放!AO$6:AO$25,((属性投放!$AX195-1)*5+属性投放!$AY195)-1)*11+属性投放!$AZ195)</f>
        <v>12</v>
      </c>
      <c r="BC195" s="14">
        <f>INDEX(属性偏向!U$4:U$135,INDEX(属性投放!AP$6:AP$25,((属性投放!$AX195-1)*5+属性投放!$AY195)-1)*11+属性投放!$AZ195)</f>
        <v>224</v>
      </c>
      <c r="BD195" s="17">
        <f>INDEX(属性投放!AN$6:AN$25,((属性投放!$AX195-1)*5+属性投放!$AY195)-1)/4*1%</f>
        <v>2.5000000000000001E-2</v>
      </c>
      <c r="BE195" s="17">
        <f>INDEX(属性投放!AO$6:AO$25,((属性投放!$AX195-1)*5+属性投放!$AY195)-1)/4*1%</f>
        <v>0.02</v>
      </c>
      <c r="BF195" s="17">
        <f>INDEX(属性投放!AP$6:AP$25,((属性投放!$AX195-1)*5+属性投放!$AY195)-1)/4*1%</f>
        <v>2.2499999999999999E-2</v>
      </c>
    </row>
    <row r="196" spans="49:58" ht="16.5" x14ac:dyDescent="0.2">
      <c r="AW196" s="13">
        <v>191</v>
      </c>
      <c r="AX196" s="13">
        <f t="shared" si="52"/>
        <v>4</v>
      </c>
      <c r="AY196" s="13">
        <f t="shared" si="53"/>
        <v>3</v>
      </c>
      <c r="AZ196" s="13">
        <f t="shared" si="54"/>
        <v>4</v>
      </c>
      <c r="BA196" s="14">
        <f>INDEX(属性偏向!S$4:S$135,INDEX(属性投放!AN$6:AN$25,((属性投放!$AX196-1)*5+属性投放!$AY196)-1)*11+属性投放!$AZ196)</f>
        <v>36</v>
      </c>
      <c r="BB196" s="14">
        <f>INDEX(属性偏向!T$4:T$135,INDEX(属性投放!AO$6:AO$25,((属性投放!$AX196-1)*5+属性投放!$AY196)-1)*11+属性投放!$AZ196)</f>
        <v>13</v>
      </c>
      <c r="BC196" s="14">
        <f>INDEX(属性偏向!U$4:U$135,INDEX(属性投放!AP$6:AP$25,((属性投放!$AX196-1)*5+属性投放!$AY196)-1)*11+属性投放!$AZ196)</f>
        <v>270</v>
      </c>
      <c r="BD196" s="17">
        <f>INDEX(属性投放!AN$6:AN$25,((属性投放!$AX196-1)*5+属性投放!$AY196)-1)/4*1%</f>
        <v>2.5000000000000001E-2</v>
      </c>
      <c r="BE196" s="17">
        <f>INDEX(属性投放!AO$6:AO$25,((属性投放!$AX196-1)*5+属性投放!$AY196)-1)/4*1%</f>
        <v>0.02</v>
      </c>
      <c r="BF196" s="17">
        <f>INDEX(属性投放!AP$6:AP$25,((属性投放!$AX196-1)*5+属性投放!$AY196)-1)/4*1%</f>
        <v>2.2499999999999999E-2</v>
      </c>
    </row>
    <row r="197" spans="49:58" ht="16.5" x14ac:dyDescent="0.2">
      <c r="AW197" s="13">
        <v>192</v>
      </c>
      <c r="AX197" s="13">
        <f t="shared" si="52"/>
        <v>4</v>
      </c>
      <c r="AY197" s="13">
        <f t="shared" si="53"/>
        <v>3</v>
      </c>
      <c r="AZ197" s="13">
        <f t="shared" si="54"/>
        <v>5</v>
      </c>
      <c r="BA197" s="14">
        <f>INDEX(属性偏向!S$4:S$135,INDEX(属性投放!AN$6:AN$25,((属性投放!$AX197-1)*5+属性投放!$AY197)-1)*11+属性投放!$AZ197)</f>
        <v>38</v>
      </c>
      <c r="BB197" s="14">
        <f>INDEX(属性偏向!T$4:T$135,INDEX(属性投放!AO$6:AO$25,((属性投放!$AX197-1)*5+属性投放!$AY197)-1)*11+属性投放!$AZ197)</f>
        <v>14</v>
      </c>
      <c r="BC197" s="14">
        <f>INDEX(属性偏向!U$4:U$135,INDEX(属性投放!AP$6:AP$25,((属性投放!$AX197-1)*5+属性投放!$AY197)-1)*11+属性投放!$AZ197)</f>
        <v>320</v>
      </c>
      <c r="BD197" s="17">
        <f>INDEX(属性投放!AN$6:AN$25,((属性投放!$AX197-1)*5+属性投放!$AY197)-1)/4*1%</f>
        <v>2.5000000000000001E-2</v>
      </c>
      <c r="BE197" s="17">
        <f>INDEX(属性投放!AO$6:AO$25,((属性投放!$AX197-1)*5+属性投放!$AY197)-1)/4*1%</f>
        <v>0.02</v>
      </c>
      <c r="BF197" s="17">
        <f>INDEX(属性投放!AP$6:AP$25,((属性投放!$AX197-1)*5+属性投放!$AY197)-1)/4*1%</f>
        <v>2.2499999999999999E-2</v>
      </c>
    </row>
    <row r="198" spans="49:58" ht="16.5" x14ac:dyDescent="0.2">
      <c r="AW198" s="13">
        <v>193</v>
      </c>
      <c r="AX198" s="13">
        <f t="shared" si="52"/>
        <v>4</v>
      </c>
      <c r="AY198" s="13">
        <f t="shared" si="53"/>
        <v>3</v>
      </c>
      <c r="AZ198" s="13">
        <f t="shared" si="54"/>
        <v>6</v>
      </c>
      <c r="BA198" s="14">
        <f>INDEX(属性偏向!S$4:S$135,INDEX(属性投放!AN$6:AN$25,((属性投放!$AX198-1)*5+属性投放!$AY198)-1)*11+属性投放!$AZ198)</f>
        <v>42</v>
      </c>
      <c r="BB198" s="14">
        <f>INDEX(属性偏向!T$4:T$135,INDEX(属性投放!AO$6:AO$25,((属性投放!$AX198-1)*5+属性投放!$AY198)-1)*11+属性投放!$AZ198)</f>
        <v>16</v>
      </c>
      <c r="BC198" s="14">
        <f>INDEX(属性偏向!U$4:U$135,INDEX(属性投放!AP$6:AP$25,((属性投放!$AX198-1)*5+属性投放!$AY198)-1)*11+属性投放!$AZ198)</f>
        <v>360</v>
      </c>
      <c r="BD198" s="17">
        <f>INDEX(属性投放!AN$6:AN$25,((属性投放!$AX198-1)*5+属性投放!$AY198)-1)/4*1%</f>
        <v>2.5000000000000001E-2</v>
      </c>
      <c r="BE198" s="17">
        <f>INDEX(属性投放!AO$6:AO$25,((属性投放!$AX198-1)*5+属性投放!$AY198)-1)/4*1%</f>
        <v>0.02</v>
      </c>
      <c r="BF198" s="17">
        <f>INDEX(属性投放!AP$6:AP$25,((属性投放!$AX198-1)*5+属性投放!$AY198)-1)/4*1%</f>
        <v>2.2499999999999999E-2</v>
      </c>
    </row>
    <row r="199" spans="49:58" ht="16.5" x14ac:dyDescent="0.2">
      <c r="AW199" s="13">
        <v>194</v>
      </c>
      <c r="AX199" s="13">
        <f t="shared" ref="AX199:AX225" si="55">INT((AW199-1)/55)+1</f>
        <v>4</v>
      </c>
      <c r="AY199" s="13">
        <f t="shared" ref="AY199:AY225" si="56">INT((AW199-(AX199-1)*55-1)/11)+1</f>
        <v>3</v>
      </c>
      <c r="AZ199" s="13">
        <f t="shared" ref="AZ199:AZ225" si="57">AW199-(AX199-1)*55-(AY199-1)*11</f>
        <v>7</v>
      </c>
      <c r="BA199" s="14">
        <f>INDEX(属性偏向!S$4:S$135,INDEX(属性投放!AN$6:AN$25,((属性投放!$AX199-1)*5+属性投放!$AY199)-1)*11+属性投放!$AZ199)</f>
        <v>46</v>
      </c>
      <c r="BB199" s="14">
        <f>INDEX(属性偏向!T$4:T$135,INDEX(属性投放!AO$6:AO$25,((属性投放!$AX199-1)*5+属性投放!$AY199)-1)*11+属性投放!$AZ199)</f>
        <v>18</v>
      </c>
      <c r="BC199" s="14">
        <f>INDEX(属性偏向!U$4:U$135,INDEX(属性投放!AP$6:AP$25,((属性投放!$AX199-1)*5+属性投放!$AY199)-1)*11+属性投放!$AZ199)</f>
        <v>400</v>
      </c>
      <c r="BD199" s="17">
        <f>INDEX(属性投放!AN$6:AN$25,((属性投放!$AX199-1)*5+属性投放!$AY199)-1)/4*1%</f>
        <v>2.5000000000000001E-2</v>
      </c>
      <c r="BE199" s="17">
        <f>INDEX(属性投放!AO$6:AO$25,((属性投放!$AX199-1)*5+属性投放!$AY199)-1)/4*1%</f>
        <v>0.02</v>
      </c>
      <c r="BF199" s="17">
        <f>INDEX(属性投放!AP$6:AP$25,((属性投放!$AX199-1)*5+属性投放!$AY199)-1)/4*1%</f>
        <v>2.2499999999999999E-2</v>
      </c>
    </row>
    <row r="200" spans="49:58" ht="16.5" x14ac:dyDescent="0.2">
      <c r="AW200" s="13">
        <v>195</v>
      </c>
      <c r="AX200" s="13">
        <f t="shared" si="55"/>
        <v>4</v>
      </c>
      <c r="AY200" s="13">
        <f t="shared" si="56"/>
        <v>3</v>
      </c>
      <c r="AZ200" s="13">
        <f t="shared" si="57"/>
        <v>8</v>
      </c>
      <c r="BA200" s="14">
        <f>INDEX(属性偏向!S$4:S$135,INDEX(属性投放!AN$6:AN$25,((属性投放!$AX200-1)*5+属性投放!$AY200)-1)*11+属性投放!$AZ200)</f>
        <v>52</v>
      </c>
      <c r="BB200" s="14">
        <f>INDEX(属性偏向!T$4:T$135,INDEX(属性投放!AO$6:AO$25,((属性投放!$AX200-1)*5+属性投放!$AY200)-1)*11+属性投放!$AZ200)</f>
        <v>21</v>
      </c>
      <c r="BC200" s="14">
        <f>INDEX(属性偏向!U$4:U$135,INDEX(属性投放!AP$6:AP$25,((属性投放!$AX200-1)*5+属性投放!$AY200)-1)*11+属性投放!$AZ200)</f>
        <v>460</v>
      </c>
      <c r="BD200" s="17">
        <f>INDEX(属性投放!AN$6:AN$25,((属性投放!$AX200-1)*5+属性投放!$AY200)-1)/4*1%</f>
        <v>2.5000000000000001E-2</v>
      </c>
      <c r="BE200" s="17">
        <f>INDEX(属性投放!AO$6:AO$25,((属性投放!$AX200-1)*5+属性投放!$AY200)-1)/4*1%</f>
        <v>0.02</v>
      </c>
      <c r="BF200" s="17">
        <f>INDEX(属性投放!AP$6:AP$25,((属性投放!$AX200-1)*5+属性投放!$AY200)-1)/4*1%</f>
        <v>2.2499999999999999E-2</v>
      </c>
    </row>
    <row r="201" spans="49:58" ht="16.5" x14ac:dyDescent="0.2">
      <c r="AW201" s="13">
        <v>196</v>
      </c>
      <c r="AX201" s="13">
        <f t="shared" si="55"/>
        <v>4</v>
      </c>
      <c r="AY201" s="13">
        <f t="shared" si="56"/>
        <v>3</v>
      </c>
      <c r="AZ201" s="13">
        <f t="shared" si="57"/>
        <v>9</v>
      </c>
      <c r="BA201" s="14">
        <f>INDEX(属性偏向!S$4:S$135,INDEX(属性投放!AN$6:AN$25,((属性投放!$AX201-1)*5+属性投放!$AY201)-1)*11+属性投放!$AZ201)</f>
        <v>58</v>
      </c>
      <c r="BB201" s="14">
        <f>INDEX(属性偏向!T$4:T$135,INDEX(属性投放!AO$6:AO$25,((属性投放!$AX201-1)*5+属性投放!$AY201)-1)*11+属性投放!$AZ201)</f>
        <v>24</v>
      </c>
      <c r="BC201" s="14">
        <f>INDEX(属性偏向!U$4:U$135,INDEX(属性投放!AP$6:AP$25,((属性投放!$AX201-1)*5+属性投放!$AY201)-1)*11+属性投放!$AZ201)</f>
        <v>520</v>
      </c>
      <c r="BD201" s="17">
        <f>INDEX(属性投放!AN$6:AN$25,((属性投放!$AX201-1)*5+属性投放!$AY201)-1)/4*1%</f>
        <v>2.5000000000000001E-2</v>
      </c>
      <c r="BE201" s="17">
        <f>INDEX(属性投放!AO$6:AO$25,((属性投放!$AX201-1)*5+属性投放!$AY201)-1)/4*1%</f>
        <v>0.02</v>
      </c>
      <c r="BF201" s="17">
        <f>INDEX(属性投放!AP$6:AP$25,((属性投放!$AX201-1)*5+属性投放!$AY201)-1)/4*1%</f>
        <v>2.2499999999999999E-2</v>
      </c>
    </row>
    <row r="202" spans="49:58" ht="16.5" x14ac:dyDescent="0.2">
      <c r="AW202" s="13">
        <v>197</v>
      </c>
      <c r="AX202" s="13">
        <f t="shared" si="55"/>
        <v>4</v>
      </c>
      <c r="AY202" s="13">
        <f t="shared" si="56"/>
        <v>3</v>
      </c>
      <c r="AZ202" s="13">
        <f t="shared" si="57"/>
        <v>10</v>
      </c>
      <c r="BA202" s="14">
        <f>INDEX(属性偏向!S$4:S$135,INDEX(属性投放!AN$6:AN$25,((属性投放!$AX202-1)*5+属性投放!$AY202)-1)*11+属性投放!$AZ202)</f>
        <v>66</v>
      </c>
      <c r="BB202" s="14">
        <f>INDEX(属性偏向!T$4:T$135,INDEX(属性投放!AO$6:AO$25,((属性投放!$AX202-1)*5+属性投放!$AY202)-1)*11+属性投放!$AZ202)</f>
        <v>28</v>
      </c>
      <c r="BC202" s="14">
        <f>INDEX(属性偏向!U$4:U$135,INDEX(属性投放!AP$6:AP$25,((属性投放!$AX202-1)*5+属性投放!$AY202)-1)*11+属性投放!$AZ202)</f>
        <v>600</v>
      </c>
      <c r="BD202" s="17">
        <f>INDEX(属性投放!AN$6:AN$25,((属性投放!$AX202-1)*5+属性投放!$AY202)-1)/4*1%</f>
        <v>2.5000000000000001E-2</v>
      </c>
      <c r="BE202" s="17">
        <f>INDEX(属性投放!AO$6:AO$25,((属性投放!$AX202-1)*5+属性投放!$AY202)-1)/4*1%</f>
        <v>0.02</v>
      </c>
      <c r="BF202" s="17">
        <f>INDEX(属性投放!AP$6:AP$25,((属性投放!$AX202-1)*5+属性投放!$AY202)-1)/4*1%</f>
        <v>2.2499999999999999E-2</v>
      </c>
    </row>
    <row r="203" spans="49:58" ht="16.5" x14ac:dyDescent="0.2">
      <c r="AW203" s="13">
        <v>198</v>
      </c>
      <c r="AX203" s="13">
        <f t="shared" si="55"/>
        <v>4</v>
      </c>
      <c r="AY203" s="13">
        <f t="shared" si="56"/>
        <v>3</v>
      </c>
      <c r="AZ203" s="13">
        <f t="shared" si="57"/>
        <v>11</v>
      </c>
      <c r="BA203" s="14">
        <f>INDEX(属性偏向!S$4:S$135,INDEX(属性投放!AN$6:AN$25,((属性投放!$AX203-1)*5+属性投放!$AY203)-1)*11+属性投放!$AZ203)</f>
        <v>76</v>
      </c>
      <c r="BB203" s="14">
        <f>INDEX(属性偏向!T$4:T$135,INDEX(属性投放!AO$6:AO$25,((属性投放!$AX203-1)*5+属性投放!$AY203)-1)*11+属性投放!$AZ203)</f>
        <v>33</v>
      </c>
      <c r="BC203" s="14">
        <f>INDEX(属性偏向!U$4:U$135,INDEX(属性投放!AP$6:AP$25,((属性投放!$AX203-1)*5+属性投放!$AY203)-1)*11+属性投放!$AZ203)</f>
        <v>700</v>
      </c>
      <c r="BD203" s="17">
        <f>INDEX(属性投放!AN$6:AN$25,((属性投放!$AX203-1)*5+属性投放!$AY203)-1)/4*1%</f>
        <v>2.5000000000000001E-2</v>
      </c>
      <c r="BE203" s="17">
        <f>INDEX(属性投放!AO$6:AO$25,((属性投放!$AX203-1)*5+属性投放!$AY203)-1)/4*1%</f>
        <v>0.02</v>
      </c>
      <c r="BF203" s="17">
        <f>INDEX(属性投放!AP$6:AP$25,((属性投放!$AX203-1)*5+属性投放!$AY203)-1)/4*1%</f>
        <v>2.2499999999999999E-2</v>
      </c>
    </row>
    <row r="204" spans="49:58" ht="16.5" x14ac:dyDescent="0.2">
      <c r="AW204" s="13">
        <v>199</v>
      </c>
      <c r="AX204" s="13">
        <f t="shared" si="55"/>
        <v>4</v>
      </c>
      <c r="AY204" s="13">
        <f t="shared" si="56"/>
        <v>4</v>
      </c>
      <c r="AZ204" s="13">
        <f t="shared" si="57"/>
        <v>1</v>
      </c>
      <c r="BA204" s="14">
        <f>INDEX(属性偏向!S$4:S$135,INDEX(属性投放!AN$6:AN$25,((属性投放!$AX204-1)*5+属性投放!$AY204)-1)*11+属性投放!$AZ204)</f>
        <v>40</v>
      </c>
      <c r="BB204" s="14">
        <f>INDEX(属性偏向!T$4:T$135,INDEX(属性投放!AO$6:AO$25,((属性投放!$AX204-1)*5+属性投放!$AY204)-1)*11+属性投放!$AZ204)</f>
        <v>10</v>
      </c>
      <c r="BC204" s="14">
        <f>INDEX(属性偏向!U$4:U$135,INDEX(属性投放!AP$6:AP$25,((属性投放!$AX204-1)*5+属性投放!$AY204)-1)*11+属性投放!$AZ204)</f>
        <v>144</v>
      </c>
      <c r="BD204" s="17">
        <f>INDEX(属性投放!AN$6:AN$25,((属性投放!$AX204-1)*5+属性投放!$AY204)-1)/4*1%</f>
        <v>2.75E-2</v>
      </c>
      <c r="BE204" s="17">
        <f>INDEX(属性投放!AO$6:AO$25,((属性投放!$AX204-1)*5+属性投放!$AY204)-1)/4*1%</f>
        <v>0.02</v>
      </c>
      <c r="BF204" s="17">
        <f>INDEX(属性投放!AP$6:AP$25,((属性投放!$AX204-1)*5+属性投放!$AY204)-1)/4*1%</f>
        <v>2.2499999999999999E-2</v>
      </c>
    </row>
    <row r="205" spans="49:58" ht="16.5" x14ac:dyDescent="0.2">
      <c r="AW205" s="13">
        <v>200</v>
      </c>
      <c r="AX205" s="13">
        <f t="shared" si="55"/>
        <v>4</v>
      </c>
      <c r="AY205" s="13">
        <f t="shared" si="56"/>
        <v>4</v>
      </c>
      <c r="AZ205" s="13">
        <f t="shared" si="57"/>
        <v>2</v>
      </c>
      <c r="BA205" s="14">
        <f>INDEX(属性偏向!S$4:S$135,INDEX(属性投放!AN$6:AN$25,((属性投放!$AX205-1)*5+属性投放!$AY205)-1)*11+属性投放!$AZ205)</f>
        <v>42</v>
      </c>
      <c r="BB205" s="14">
        <f>INDEX(属性偏向!T$4:T$135,INDEX(属性投放!AO$6:AO$25,((属性投放!$AX205-1)*5+属性投放!$AY205)-1)*11+属性投放!$AZ205)</f>
        <v>11</v>
      </c>
      <c r="BC205" s="14">
        <f>INDEX(属性偏向!U$4:U$135,INDEX(属性投放!AP$6:AP$25,((属性投放!$AX205-1)*5+属性投放!$AY205)-1)*11+属性投放!$AZ205)</f>
        <v>182</v>
      </c>
      <c r="BD205" s="17">
        <f>INDEX(属性投放!AN$6:AN$25,((属性投放!$AX205-1)*5+属性投放!$AY205)-1)/4*1%</f>
        <v>2.75E-2</v>
      </c>
      <c r="BE205" s="17">
        <f>INDEX(属性投放!AO$6:AO$25,((属性投放!$AX205-1)*5+属性投放!$AY205)-1)/4*1%</f>
        <v>0.02</v>
      </c>
      <c r="BF205" s="17">
        <f>INDEX(属性投放!AP$6:AP$25,((属性投放!$AX205-1)*5+属性投放!$AY205)-1)/4*1%</f>
        <v>2.2499999999999999E-2</v>
      </c>
    </row>
    <row r="206" spans="49:58" ht="16.5" x14ac:dyDescent="0.2">
      <c r="AW206" s="13">
        <v>201</v>
      </c>
      <c r="AX206" s="13">
        <f t="shared" si="55"/>
        <v>4</v>
      </c>
      <c r="AY206" s="13">
        <f t="shared" si="56"/>
        <v>4</v>
      </c>
      <c r="AZ206" s="13">
        <f t="shared" si="57"/>
        <v>3</v>
      </c>
      <c r="BA206" s="14">
        <f>INDEX(属性偏向!S$4:S$135,INDEX(属性投放!AN$6:AN$25,((属性投放!$AX206-1)*5+属性投放!$AY206)-1)*11+属性投放!$AZ206)</f>
        <v>44</v>
      </c>
      <c r="BB206" s="14">
        <f>INDEX(属性偏向!T$4:T$135,INDEX(属性投放!AO$6:AO$25,((属性投放!$AX206-1)*5+属性投放!$AY206)-1)*11+属性投放!$AZ206)</f>
        <v>12</v>
      </c>
      <c r="BC206" s="14">
        <f>INDEX(属性偏向!U$4:U$135,INDEX(属性投放!AP$6:AP$25,((属性投放!$AX206-1)*5+属性投放!$AY206)-1)*11+属性投放!$AZ206)</f>
        <v>224</v>
      </c>
      <c r="BD206" s="17">
        <f>INDEX(属性投放!AN$6:AN$25,((属性投放!$AX206-1)*5+属性投放!$AY206)-1)/4*1%</f>
        <v>2.75E-2</v>
      </c>
      <c r="BE206" s="17">
        <f>INDEX(属性投放!AO$6:AO$25,((属性投放!$AX206-1)*5+属性投放!$AY206)-1)/4*1%</f>
        <v>0.02</v>
      </c>
      <c r="BF206" s="17">
        <f>INDEX(属性投放!AP$6:AP$25,((属性投放!$AX206-1)*5+属性投放!$AY206)-1)/4*1%</f>
        <v>2.2499999999999999E-2</v>
      </c>
    </row>
    <row r="207" spans="49:58" ht="16.5" x14ac:dyDescent="0.2">
      <c r="AW207" s="13">
        <v>202</v>
      </c>
      <c r="AX207" s="13">
        <f t="shared" si="55"/>
        <v>4</v>
      </c>
      <c r="AY207" s="13">
        <f t="shared" si="56"/>
        <v>4</v>
      </c>
      <c r="AZ207" s="13">
        <f t="shared" si="57"/>
        <v>4</v>
      </c>
      <c r="BA207" s="14">
        <f>INDEX(属性偏向!S$4:S$135,INDEX(属性投放!AN$6:AN$25,((属性投放!$AX207-1)*5+属性投放!$AY207)-1)*11+属性投放!$AZ207)</f>
        <v>46</v>
      </c>
      <c r="BB207" s="14">
        <f>INDEX(属性偏向!T$4:T$135,INDEX(属性投放!AO$6:AO$25,((属性投放!$AX207-1)*5+属性投放!$AY207)-1)*11+属性投放!$AZ207)</f>
        <v>13</v>
      </c>
      <c r="BC207" s="14">
        <f>INDEX(属性偏向!U$4:U$135,INDEX(属性投放!AP$6:AP$25,((属性投放!$AX207-1)*5+属性投放!$AY207)-1)*11+属性投放!$AZ207)</f>
        <v>270</v>
      </c>
      <c r="BD207" s="17">
        <f>INDEX(属性投放!AN$6:AN$25,((属性投放!$AX207-1)*5+属性投放!$AY207)-1)/4*1%</f>
        <v>2.75E-2</v>
      </c>
      <c r="BE207" s="17">
        <f>INDEX(属性投放!AO$6:AO$25,((属性投放!$AX207-1)*5+属性投放!$AY207)-1)/4*1%</f>
        <v>0.02</v>
      </c>
      <c r="BF207" s="17">
        <f>INDEX(属性投放!AP$6:AP$25,((属性投放!$AX207-1)*5+属性投放!$AY207)-1)/4*1%</f>
        <v>2.2499999999999999E-2</v>
      </c>
    </row>
    <row r="208" spans="49:58" ht="16.5" x14ac:dyDescent="0.2">
      <c r="AW208" s="13">
        <v>203</v>
      </c>
      <c r="AX208" s="13">
        <f t="shared" si="55"/>
        <v>4</v>
      </c>
      <c r="AY208" s="13">
        <f t="shared" si="56"/>
        <v>4</v>
      </c>
      <c r="AZ208" s="13">
        <f t="shared" si="57"/>
        <v>5</v>
      </c>
      <c r="BA208" s="14">
        <f>INDEX(属性偏向!S$4:S$135,INDEX(属性投放!AN$6:AN$25,((属性投放!$AX208-1)*5+属性投放!$AY208)-1)*11+属性投放!$AZ208)</f>
        <v>48</v>
      </c>
      <c r="BB208" s="14">
        <f>INDEX(属性偏向!T$4:T$135,INDEX(属性投放!AO$6:AO$25,((属性投放!$AX208-1)*5+属性投放!$AY208)-1)*11+属性投放!$AZ208)</f>
        <v>14</v>
      </c>
      <c r="BC208" s="14">
        <f>INDEX(属性偏向!U$4:U$135,INDEX(属性投放!AP$6:AP$25,((属性投放!$AX208-1)*5+属性投放!$AY208)-1)*11+属性投放!$AZ208)</f>
        <v>320</v>
      </c>
      <c r="BD208" s="17">
        <f>INDEX(属性投放!AN$6:AN$25,((属性投放!$AX208-1)*5+属性投放!$AY208)-1)/4*1%</f>
        <v>2.75E-2</v>
      </c>
      <c r="BE208" s="17">
        <f>INDEX(属性投放!AO$6:AO$25,((属性投放!$AX208-1)*5+属性投放!$AY208)-1)/4*1%</f>
        <v>0.02</v>
      </c>
      <c r="BF208" s="17">
        <f>INDEX(属性投放!AP$6:AP$25,((属性投放!$AX208-1)*5+属性投放!$AY208)-1)/4*1%</f>
        <v>2.2499999999999999E-2</v>
      </c>
    </row>
    <row r="209" spans="49:58" ht="16.5" x14ac:dyDescent="0.2">
      <c r="AW209" s="13">
        <v>204</v>
      </c>
      <c r="AX209" s="13">
        <f t="shared" si="55"/>
        <v>4</v>
      </c>
      <c r="AY209" s="13">
        <f t="shared" si="56"/>
        <v>4</v>
      </c>
      <c r="AZ209" s="13">
        <f t="shared" si="57"/>
        <v>6</v>
      </c>
      <c r="BA209" s="14">
        <f>INDEX(属性偏向!S$4:S$135,INDEX(属性投放!AN$6:AN$25,((属性投放!$AX209-1)*5+属性投放!$AY209)-1)*11+属性投放!$AZ209)</f>
        <v>52</v>
      </c>
      <c r="BB209" s="14">
        <f>INDEX(属性偏向!T$4:T$135,INDEX(属性投放!AO$6:AO$25,((属性投放!$AX209-1)*5+属性投放!$AY209)-1)*11+属性投放!$AZ209)</f>
        <v>16</v>
      </c>
      <c r="BC209" s="14">
        <f>INDEX(属性偏向!U$4:U$135,INDEX(属性投放!AP$6:AP$25,((属性投放!$AX209-1)*5+属性投放!$AY209)-1)*11+属性投放!$AZ209)</f>
        <v>360</v>
      </c>
      <c r="BD209" s="17">
        <f>INDEX(属性投放!AN$6:AN$25,((属性投放!$AX209-1)*5+属性投放!$AY209)-1)/4*1%</f>
        <v>2.75E-2</v>
      </c>
      <c r="BE209" s="17">
        <f>INDEX(属性投放!AO$6:AO$25,((属性投放!$AX209-1)*5+属性投放!$AY209)-1)/4*1%</f>
        <v>0.02</v>
      </c>
      <c r="BF209" s="17">
        <f>INDEX(属性投放!AP$6:AP$25,((属性投放!$AX209-1)*5+属性投放!$AY209)-1)/4*1%</f>
        <v>2.2499999999999999E-2</v>
      </c>
    </row>
    <row r="210" spans="49:58" ht="16.5" x14ac:dyDescent="0.2">
      <c r="AW210" s="13">
        <v>205</v>
      </c>
      <c r="AX210" s="13">
        <f t="shared" si="55"/>
        <v>4</v>
      </c>
      <c r="AY210" s="13">
        <f t="shared" si="56"/>
        <v>4</v>
      </c>
      <c r="AZ210" s="13">
        <f t="shared" si="57"/>
        <v>7</v>
      </c>
      <c r="BA210" s="14">
        <f>INDEX(属性偏向!S$4:S$135,INDEX(属性投放!AN$6:AN$25,((属性投放!$AX210-1)*5+属性投放!$AY210)-1)*11+属性投放!$AZ210)</f>
        <v>56</v>
      </c>
      <c r="BB210" s="14">
        <f>INDEX(属性偏向!T$4:T$135,INDEX(属性投放!AO$6:AO$25,((属性投放!$AX210-1)*5+属性投放!$AY210)-1)*11+属性投放!$AZ210)</f>
        <v>18</v>
      </c>
      <c r="BC210" s="14">
        <f>INDEX(属性偏向!U$4:U$135,INDEX(属性投放!AP$6:AP$25,((属性投放!$AX210-1)*5+属性投放!$AY210)-1)*11+属性投放!$AZ210)</f>
        <v>400</v>
      </c>
      <c r="BD210" s="17">
        <f>INDEX(属性投放!AN$6:AN$25,((属性投放!$AX210-1)*5+属性投放!$AY210)-1)/4*1%</f>
        <v>2.75E-2</v>
      </c>
      <c r="BE210" s="17">
        <f>INDEX(属性投放!AO$6:AO$25,((属性投放!$AX210-1)*5+属性投放!$AY210)-1)/4*1%</f>
        <v>0.02</v>
      </c>
      <c r="BF210" s="17">
        <f>INDEX(属性投放!AP$6:AP$25,((属性投放!$AX210-1)*5+属性投放!$AY210)-1)/4*1%</f>
        <v>2.2499999999999999E-2</v>
      </c>
    </row>
    <row r="211" spans="49:58" ht="16.5" x14ac:dyDescent="0.2">
      <c r="AW211" s="13">
        <v>206</v>
      </c>
      <c r="AX211" s="13">
        <f t="shared" si="55"/>
        <v>4</v>
      </c>
      <c r="AY211" s="13">
        <f t="shared" si="56"/>
        <v>4</v>
      </c>
      <c r="AZ211" s="13">
        <f t="shared" si="57"/>
        <v>8</v>
      </c>
      <c r="BA211" s="14">
        <f>INDEX(属性偏向!S$4:S$135,INDEX(属性投放!AN$6:AN$25,((属性投放!$AX211-1)*5+属性投放!$AY211)-1)*11+属性投放!$AZ211)</f>
        <v>62</v>
      </c>
      <c r="BB211" s="14">
        <f>INDEX(属性偏向!T$4:T$135,INDEX(属性投放!AO$6:AO$25,((属性投放!$AX211-1)*5+属性投放!$AY211)-1)*11+属性投放!$AZ211)</f>
        <v>21</v>
      </c>
      <c r="BC211" s="14">
        <f>INDEX(属性偏向!U$4:U$135,INDEX(属性投放!AP$6:AP$25,((属性投放!$AX211-1)*5+属性投放!$AY211)-1)*11+属性投放!$AZ211)</f>
        <v>460</v>
      </c>
      <c r="BD211" s="17">
        <f>INDEX(属性投放!AN$6:AN$25,((属性投放!$AX211-1)*5+属性投放!$AY211)-1)/4*1%</f>
        <v>2.75E-2</v>
      </c>
      <c r="BE211" s="17">
        <f>INDEX(属性投放!AO$6:AO$25,((属性投放!$AX211-1)*5+属性投放!$AY211)-1)/4*1%</f>
        <v>0.02</v>
      </c>
      <c r="BF211" s="17">
        <f>INDEX(属性投放!AP$6:AP$25,((属性投放!$AX211-1)*5+属性投放!$AY211)-1)/4*1%</f>
        <v>2.2499999999999999E-2</v>
      </c>
    </row>
    <row r="212" spans="49:58" ht="16.5" x14ac:dyDescent="0.2">
      <c r="AW212" s="13">
        <v>207</v>
      </c>
      <c r="AX212" s="13">
        <f t="shared" si="55"/>
        <v>4</v>
      </c>
      <c r="AY212" s="13">
        <f t="shared" si="56"/>
        <v>4</v>
      </c>
      <c r="AZ212" s="13">
        <f t="shared" si="57"/>
        <v>9</v>
      </c>
      <c r="BA212" s="14">
        <f>INDEX(属性偏向!S$4:S$135,INDEX(属性投放!AN$6:AN$25,((属性投放!$AX212-1)*5+属性投放!$AY212)-1)*11+属性投放!$AZ212)</f>
        <v>68</v>
      </c>
      <c r="BB212" s="14">
        <f>INDEX(属性偏向!T$4:T$135,INDEX(属性投放!AO$6:AO$25,((属性投放!$AX212-1)*5+属性投放!$AY212)-1)*11+属性投放!$AZ212)</f>
        <v>24</v>
      </c>
      <c r="BC212" s="14">
        <f>INDEX(属性偏向!U$4:U$135,INDEX(属性投放!AP$6:AP$25,((属性投放!$AX212-1)*5+属性投放!$AY212)-1)*11+属性投放!$AZ212)</f>
        <v>520</v>
      </c>
      <c r="BD212" s="17">
        <f>INDEX(属性投放!AN$6:AN$25,((属性投放!$AX212-1)*5+属性投放!$AY212)-1)/4*1%</f>
        <v>2.75E-2</v>
      </c>
      <c r="BE212" s="17">
        <f>INDEX(属性投放!AO$6:AO$25,((属性投放!$AX212-1)*5+属性投放!$AY212)-1)/4*1%</f>
        <v>0.02</v>
      </c>
      <c r="BF212" s="17">
        <f>INDEX(属性投放!AP$6:AP$25,((属性投放!$AX212-1)*5+属性投放!$AY212)-1)/4*1%</f>
        <v>2.2499999999999999E-2</v>
      </c>
    </row>
    <row r="213" spans="49:58" ht="16.5" x14ac:dyDescent="0.2">
      <c r="AW213" s="13">
        <v>208</v>
      </c>
      <c r="AX213" s="13">
        <f t="shared" si="55"/>
        <v>4</v>
      </c>
      <c r="AY213" s="13">
        <f t="shared" si="56"/>
        <v>4</v>
      </c>
      <c r="AZ213" s="13">
        <f t="shared" si="57"/>
        <v>10</v>
      </c>
      <c r="BA213" s="14">
        <f>INDEX(属性偏向!S$4:S$135,INDEX(属性投放!AN$6:AN$25,((属性投放!$AX213-1)*5+属性投放!$AY213)-1)*11+属性投放!$AZ213)</f>
        <v>76</v>
      </c>
      <c r="BB213" s="14">
        <f>INDEX(属性偏向!T$4:T$135,INDEX(属性投放!AO$6:AO$25,((属性投放!$AX213-1)*5+属性投放!$AY213)-1)*11+属性投放!$AZ213)</f>
        <v>28</v>
      </c>
      <c r="BC213" s="14">
        <f>INDEX(属性偏向!U$4:U$135,INDEX(属性投放!AP$6:AP$25,((属性投放!$AX213-1)*5+属性投放!$AY213)-1)*11+属性投放!$AZ213)</f>
        <v>600</v>
      </c>
      <c r="BD213" s="17">
        <f>INDEX(属性投放!AN$6:AN$25,((属性投放!$AX213-1)*5+属性投放!$AY213)-1)/4*1%</f>
        <v>2.75E-2</v>
      </c>
      <c r="BE213" s="17">
        <f>INDEX(属性投放!AO$6:AO$25,((属性投放!$AX213-1)*5+属性投放!$AY213)-1)/4*1%</f>
        <v>0.02</v>
      </c>
      <c r="BF213" s="17">
        <f>INDEX(属性投放!AP$6:AP$25,((属性投放!$AX213-1)*5+属性投放!$AY213)-1)/4*1%</f>
        <v>2.2499999999999999E-2</v>
      </c>
    </row>
    <row r="214" spans="49:58" ht="16.5" x14ac:dyDescent="0.2">
      <c r="AW214" s="13">
        <v>209</v>
      </c>
      <c r="AX214" s="13">
        <f t="shared" si="55"/>
        <v>4</v>
      </c>
      <c r="AY214" s="13">
        <f t="shared" si="56"/>
        <v>4</v>
      </c>
      <c r="AZ214" s="13">
        <f t="shared" si="57"/>
        <v>11</v>
      </c>
      <c r="BA214" s="14">
        <f>INDEX(属性偏向!S$4:S$135,INDEX(属性投放!AN$6:AN$25,((属性投放!$AX214-1)*5+属性投放!$AY214)-1)*11+属性投放!$AZ214)</f>
        <v>86</v>
      </c>
      <c r="BB214" s="14">
        <f>INDEX(属性偏向!T$4:T$135,INDEX(属性投放!AO$6:AO$25,((属性投放!$AX214-1)*5+属性投放!$AY214)-1)*11+属性投放!$AZ214)</f>
        <v>33</v>
      </c>
      <c r="BC214" s="14">
        <f>INDEX(属性偏向!U$4:U$135,INDEX(属性投放!AP$6:AP$25,((属性投放!$AX214-1)*5+属性投放!$AY214)-1)*11+属性投放!$AZ214)</f>
        <v>700</v>
      </c>
      <c r="BD214" s="17">
        <f>INDEX(属性投放!AN$6:AN$25,((属性投放!$AX214-1)*5+属性投放!$AY214)-1)/4*1%</f>
        <v>2.75E-2</v>
      </c>
      <c r="BE214" s="17">
        <f>INDEX(属性投放!AO$6:AO$25,((属性投放!$AX214-1)*5+属性投放!$AY214)-1)/4*1%</f>
        <v>0.02</v>
      </c>
      <c r="BF214" s="17">
        <f>INDEX(属性投放!AP$6:AP$25,((属性投放!$AX214-1)*5+属性投放!$AY214)-1)/4*1%</f>
        <v>2.2499999999999999E-2</v>
      </c>
    </row>
    <row r="215" spans="49:58" ht="16.5" x14ac:dyDescent="0.2">
      <c r="AW215" s="13">
        <v>210</v>
      </c>
      <c r="AX215" s="13">
        <f t="shared" si="55"/>
        <v>4</v>
      </c>
      <c r="AY215" s="13">
        <f t="shared" si="56"/>
        <v>5</v>
      </c>
      <c r="AZ215" s="13">
        <f t="shared" si="57"/>
        <v>1</v>
      </c>
      <c r="BA215" s="14">
        <f>INDEX(属性偏向!S$4:S$135,INDEX(属性投放!AN$6:AN$25,((属性投放!$AX215-1)*5+属性投放!$AY215)-1)*11+属性投放!$AZ215)</f>
        <v>40</v>
      </c>
      <c r="BB215" s="14">
        <f>INDEX(属性偏向!T$4:T$135,INDEX(属性投放!AO$6:AO$25,((属性投放!$AX215-1)*5+属性投放!$AY215)-1)*11+属性投放!$AZ215)</f>
        <v>12</v>
      </c>
      <c r="BC215" s="14">
        <f>INDEX(属性偏向!U$4:U$135,INDEX(属性投放!AP$6:AP$25,((属性投放!$AX215-1)*5+属性投放!$AY215)-1)*11+属性投放!$AZ215)</f>
        <v>180</v>
      </c>
      <c r="BD215" s="17">
        <f>INDEX(属性投放!AN$6:AN$25,((属性投放!$AX215-1)*5+属性投放!$AY215)-1)/4*1%</f>
        <v>2.75E-2</v>
      </c>
      <c r="BE215" s="17">
        <f>INDEX(属性投放!AO$6:AO$25,((属性投放!$AX215-1)*5+属性投放!$AY215)-1)/4*1%</f>
        <v>2.2499999999999999E-2</v>
      </c>
      <c r="BF215" s="17">
        <f>INDEX(属性投放!AP$6:AP$25,((属性投放!$AX215-1)*5+属性投放!$AY215)-1)/4*1%</f>
        <v>2.5000000000000001E-2</v>
      </c>
    </row>
    <row r="216" spans="49:58" ht="16.5" x14ac:dyDescent="0.2">
      <c r="AW216" s="13">
        <v>211</v>
      </c>
      <c r="AX216" s="13">
        <f t="shared" si="55"/>
        <v>4</v>
      </c>
      <c r="AY216" s="13">
        <f t="shared" si="56"/>
        <v>5</v>
      </c>
      <c r="AZ216" s="13">
        <f t="shared" si="57"/>
        <v>2</v>
      </c>
      <c r="BA216" s="14">
        <f>INDEX(属性偏向!S$4:S$135,INDEX(属性投放!AN$6:AN$25,((属性投放!$AX216-1)*5+属性投放!$AY216)-1)*11+属性投放!$AZ216)</f>
        <v>42</v>
      </c>
      <c r="BB216" s="14">
        <f>INDEX(属性偏向!T$4:T$135,INDEX(属性投放!AO$6:AO$25,((属性投放!$AX216-1)*5+属性投放!$AY216)-1)*11+属性投放!$AZ216)</f>
        <v>13</v>
      </c>
      <c r="BC216" s="14">
        <f>INDEX(属性偏向!U$4:U$135,INDEX(属性投放!AP$6:AP$25,((属性投放!$AX216-1)*5+属性投放!$AY216)-1)*11+属性投放!$AZ216)</f>
        <v>224</v>
      </c>
      <c r="BD216" s="17">
        <f>INDEX(属性投放!AN$6:AN$25,((属性投放!$AX216-1)*5+属性投放!$AY216)-1)/4*1%</f>
        <v>2.75E-2</v>
      </c>
      <c r="BE216" s="17">
        <f>INDEX(属性投放!AO$6:AO$25,((属性投放!$AX216-1)*5+属性投放!$AY216)-1)/4*1%</f>
        <v>2.2499999999999999E-2</v>
      </c>
      <c r="BF216" s="17">
        <f>INDEX(属性投放!AP$6:AP$25,((属性投放!$AX216-1)*5+属性投放!$AY216)-1)/4*1%</f>
        <v>2.5000000000000001E-2</v>
      </c>
    </row>
    <row r="217" spans="49:58" ht="16.5" x14ac:dyDescent="0.2">
      <c r="AW217" s="13">
        <v>212</v>
      </c>
      <c r="AX217" s="13">
        <f t="shared" si="55"/>
        <v>4</v>
      </c>
      <c r="AY217" s="13">
        <f t="shared" si="56"/>
        <v>5</v>
      </c>
      <c r="AZ217" s="13">
        <f t="shared" si="57"/>
        <v>3</v>
      </c>
      <c r="BA217" s="14">
        <f>INDEX(属性偏向!S$4:S$135,INDEX(属性投放!AN$6:AN$25,((属性投放!$AX217-1)*5+属性投放!$AY217)-1)*11+属性投放!$AZ217)</f>
        <v>44</v>
      </c>
      <c r="BB217" s="14">
        <f>INDEX(属性偏向!T$4:T$135,INDEX(属性投放!AO$6:AO$25,((属性投放!$AX217-1)*5+属性投放!$AY217)-1)*11+属性投放!$AZ217)</f>
        <v>14</v>
      </c>
      <c r="BC217" s="14">
        <f>INDEX(属性偏向!U$4:U$135,INDEX(属性投放!AP$6:AP$25,((属性投放!$AX217-1)*5+属性投放!$AY217)-1)*11+属性投放!$AZ217)</f>
        <v>272</v>
      </c>
      <c r="BD217" s="17">
        <f>INDEX(属性投放!AN$6:AN$25,((属性投放!$AX217-1)*5+属性投放!$AY217)-1)/4*1%</f>
        <v>2.75E-2</v>
      </c>
      <c r="BE217" s="17">
        <f>INDEX(属性投放!AO$6:AO$25,((属性投放!$AX217-1)*5+属性投放!$AY217)-1)/4*1%</f>
        <v>2.2499999999999999E-2</v>
      </c>
      <c r="BF217" s="17">
        <f>INDEX(属性投放!AP$6:AP$25,((属性投放!$AX217-1)*5+属性投放!$AY217)-1)/4*1%</f>
        <v>2.5000000000000001E-2</v>
      </c>
    </row>
    <row r="218" spans="49:58" ht="16.5" x14ac:dyDescent="0.2">
      <c r="AW218" s="13">
        <v>213</v>
      </c>
      <c r="AX218" s="13">
        <f t="shared" si="55"/>
        <v>4</v>
      </c>
      <c r="AY218" s="13">
        <f t="shared" si="56"/>
        <v>5</v>
      </c>
      <c r="AZ218" s="13">
        <f t="shared" si="57"/>
        <v>4</v>
      </c>
      <c r="BA218" s="14">
        <f>INDEX(属性偏向!S$4:S$135,INDEX(属性投放!AN$6:AN$25,((属性投放!$AX218-1)*5+属性投放!$AY218)-1)*11+属性投放!$AZ218)</f>
        <v>46</v>
      </c>
      <c r="BB218" s="14">
        <f>INDEX(属性偏向!T$4:T$135,INDEX(属性投放!AO$6:AO$25,((属性投放!$AX218-1)*5+属性投放!$AY218)-1)*11+属性投放!$AZ218)</f>
        <v>15</v>
      </c>
      <c r="BC218" s="14">
        <f>INDEX(属性偏向!U$4:U$135,INDEX(属性投放!AP$6:AP$25,((属性投放!$AX218-1)*5+属性投放!$AY218)-1)*11+属性投放!$AZ218)</f>
        <v>324</v>
      </c>
      <c r="BD218" s="17">
        <f>INDEX(属性投放!AN$6:AN$25,((属性投放!$AX218-1)*5+属性投放!$AY218)-1)/4*1%</f>
        <v>2.75E-2</v>
      </c>
      <c r="BE218" s="17">
        <f>INDEX(属性投放!AO$6:AO$25,((属性投放!$AX218-1)*5+属性投放!$AY218)-1)/4*1%</f>
        <v>2.2499999999999999E-2</v>
      </c>
      <c r="BF218" s="17">
        <f>INDEX(属性投放!AP$6:AP$25,((属性投放!$AX218-1)*5+属性投放!$AY218)-1)/4*1%</f>
        <v>2.5000000000000001E-2</v>
      </c>
    </row>
    <row r="219" spans="49:58" ht="16.5" x14ac:dyDescent="0.2">
      <c r="AW219" s="13">
        <v>214</v>
      </c>
      <c r="AX219" s="13">
        <f t="shared" si="55"/>
        <v>4</v>
      </c>
      <c r="AY219" s="13">
        <f t="shared" si="56"/>
        <v>5</v>
      </c>
      <c r="AZ219" s="13">
        <f t="shared" si="57"/>
        <v>5</v>
      </c>
      <c r="BA219" s="14">
        <f>INDEX(属性偏向!S$4:S$135,INDEX(属性投放!AN$6:AN$25,((属性投放!$AX219-1)*5+属性投放!$AY219)-1)*11+属性投放!$AZ219)</f>
        <v>48</v>
      </c>
      <c r="BB219" s="14">
        <f>INDEX(属性偏向!T$4:T$135,INDEX(属性投放!AO$6:AO$25,((属性投放!$AX219-1)*5+属性投放!$AY219)-1)*11+属性投放!$AZ219)</f>
        <v>16</v>
      </c>
      <c r="BC219" s="14">
        <f>INDEX(属性偏向!U$4:U$135,INDEX(属性投放!AP$6:AP$25,((属性投放!$AX219-1)*5+属性投放!$AY219)-1)*11+属性投放!$AZ219)</f>
        <v>380</v>
      </c>
      <c r="BD219" s="17">
        <f>INDEX(属性投放!AN$6:AN$25,((属性投放!$AX219-1)*5+属性投放!$AY219)-1)/4*1%</f>
        <v>2.75E-2</v>
      </c>
      <c r="BE219" s="17">
        <f>INDEX(属性投放!AO$6:AO$25,((属性投放!$AX219-1)*5+属性投放!$AY219)-1)/4*1%</f>
        <v>2.2499999999999999E-2</v>
      </c>
      <c r="BF219" s="17">
        <f>INDEX(属性投放!AP$6:AP$25,((属性投放!$AX219-1)*5+属性投放!$AY219)-1)/4*1%</f>
        <v>2.5000000000000001E-2</v>
      </c>
    </row>
    <row r="220" spans="49:58" ht="16.5" x14ac:dyDescent="0.2">
      <c r="AW220" s="13">
        <v>215</v>
      </c>
      <c r="AX220" s="13">
        <f t="shared" si="55"/>
        <v>4</v>
      </c>
      <c r="AY220" s="13">
        <f t="shared" si="56"/>
        <v>5</v>
      </c>
      <c r="AZ220" s="13">
        <f t="shared" si="57"/>
        <v>6</v>
      </c>
      <c r="BA220" s="14">
        <f>INDEX(属性偏向!S$4:S$135,INDEX(属性投放!AN$6:AN$25,((属性投放!$AX220-1)*5+属性投放!$AY220)-1)*11+属性投放!$AZ220)</f>
        <v>52</v>
      </c>
      <c r="BB220" s="14">
        <f>INDEX(属性偏向!T$4:T$135,INDEX(属性投放!AO$6:AO$25,((属性投放!$AX220-1)*5+属性投放!$AY220)-1)*11+属性投放!$AZ220)</f>
        <v>18</v>
      </c>
      <c r="BC220" s="14">
        <f>INDEX(属性偏向!U$4:U$135,INDEX(属性投放!AP$6:AP$25,((属性投放!$AX220-1)*5+属性投放!$AY220)-1)*11+属性投放!$AZ220)</f>
        <v>420</v>
      </c>
      <c r="BD220" s="17">
        <f>INDEX(属性投放!AN$6:AN$25,((属性投放!$AX220-1)*5+属性投放!$AY220)-1)/4*1%</f>
        <v>2.75E-2</v>
      </c>
      <c r="BE220" s="17">
        <f>INDEX(属性投放!AO$6:AO$25,((属性投放!$AX220-1)*5+属性投放!$AY220)-1)/4*1%</f>
        <v>2.2499999999999999E-2</v>
      </c>
      <c r="BF220" s="17">
        <f>INDEX(属性投放!AP$6:AP$25,((属性投放!$AX220-1)*5+属性投放!$AY220)-1)/4*1%</f>
        <v>2.5000000000000001E-2</v>
      </c>
    </row>
    <row r="221" spans="49:58" ht="16.5" x14ac:dyDescent="0.2">
      <c r="AW221" s="13">
        <v>216</v>
      </c>
      <c r="AX221" s="13">
        <f t="shared" si="55"/>
        <v>4</v>
      </c>
      <c r="AY221" s="13">
        <f t="shared" si="56"/>
        <v>5</v>
      </c>
      <c r="AZ221" s="13">
        <f t="shared" si="57"/>
        <v>7</v>
      </c>
      <c r="BA221" s="14">
        <f>INDEX(属性偏向!S$4:S$135,INDEX(属性投放!AN$6:AN$25,((属性投放!$AX221-1)*5+属性投放!$AY221)-1)*11+属性投放!$AZ221)</f>
        <v>56</v>
      </c>
      <c r="BB221" s="14">
        <f>INDEX(属性偏向!T$4:T$135,INDEX(属性投放!AO$6:AO$25,((属性投放!$AX221-1)*5+属性投放!$AY221)-1)*11+属性投放!$AZ221)</f>
        <v>20</v>
      </c>
      <c r="BC221" s="14">
        <f>INDEX(属性偏向!U$4:U$135,INDEX(属性投放!AP$6:AP$25,((属性投放!$AX221-1)*5+属性投放!$AY221)-1)*11+属性投放!$AZ221)</f>
        <v>460</v>
      </c>
      <c r="BD221" s="17">
        <f>INDEX(属性投放!AN$6:AN$25,((属性投放!$AX221-1)*5+属性投放!$AY221)-1)/4*1%</f>
        <v>2.75E-2</v>
      </c>
      <c r="BE221" s="17">
        <f>INDEX(属性投放!AO$6:AO$25,((属性投放!$AX221-1)*5+属性投放!$AY221)-1)/4*1%</f>
        <v>2.2499999999999999E-2</v>
      </c>
      <c r="BF221" s="17">
        <f>INDEX(属性投放!AP$6:AP$25,((属性投放!$AX221-1)*5+属性投放!$AY221)-1)/4*1%</f>
        <v>2.5000000000000001E-2</v>
      </c>
    </row>
    <row r="222" spans="49:58" ht="16.5" x14ac:dyDescent="0.2">
      <c r="AW222" s="13">
        <v>217</v>
      </c>
      <c r="AX222" s="13">
        <f t="shared" si="55"/>
        <v>4</v>
      </c>
      <c r="AY222" s="13">
        <f t="shared" si="56"/>
        <v>5</v>
      </c>
      <c r="AZ222" s="13">
        <f t="shared" si="57"/>
        <v>8</v>
      </c>
      <c r="BA222" s="14">
        <f>INDEX(属性偏向!S$4:S$135,INDEX(属性投放!AN$6:AN$25,((属性投放!$AX222-1)*5+属性投放!$AY222)-1)*11+属性投放!$AZ222)</f>
        <v>62</v>
      </c>
      <c r="BB222" s="14">
        <f>INDEX(属性偏向!T$4:T$135,INDEX(属性投放!AO$6:AO$25,((属性投放!$AX222-1)*5+属性投放!$AY222)-1)*11+属性投放!$AZ222)</f>
        <v>23</v>
      </c>
      <c r="BC222" s="14">
        <f>INDEX(属性偏向!U$4:U$135,INDEX(属性投放!AP$6:AP$25,((属性投放!$AX222-1)*5+属性投放!$AY222)-1)*11+属性投放!$AZ222)</f>
        <v>520</v>
      </c>
      <c r="BD222" s="17">
        <f>INDEX(属性投放!AN$6:AN$25,((属性投放!$AX222-1)*5+属性投放!$AY222)-1)/4*1%</f>
        <v>2.75E-2</v>
      </c>
      <c r="BE222" s="17">
        <f>INDEX(属性投放!AO$6:AO$25,((属性投放!$AX222-1)*5+属性投放!$AY222)-1)/4*1%</f>
        <v>2.2499999999999999E-2</v>
      </c>
      <c r="BF222" s="17">
        <f>INDEX(属性投放!AP$6:AP$25,((属性投放!$AX222-1)*5+属性投放!$AY222)-1)/4*1%</f>
        <v>2.5000000000000001E-2</v>
      </c>
    </row>
    <row r="223" spans="49:58" ht="16.5" x14ac:dyDescent="0.2">
      <c r="AW223" s="13">
        <v>218</v>
      </c>
      <c r="AX223" s="13">
        <f t="shared" si="55"/>
        <v>4</v>
      </c>
      <c r="AY223" s="13">
        <f t="shared" si="56"/>
        <v>5</v>
      </c>
      <c r="AZ223" s="13">
        <f t="shared" si="57"/>
        <v>9</v>
      </c>
      <c r="BA223" s="14">
        <f>INDEX(属性偏向!S$4:S$135,INDEX(属性投放!AN$6:AN$25,((属性投放!$AX223-1)*5+属性投放!$AY223)-1)*11+属性投放!$AZ223)</f>
        <v>68</v>
      </c>
      <c r="BB223" s="14">
        <f>INDEX(属性偏向!T$4:T$135,INDEX(属性投放!AO$6:AO$25,((属性投放!$AX223-1)*5+属性投放!$AY223)-1)*11+属性投放!$AZ223)</f>
        <v>26</v>
      </c>
      <c r="BC223" s="14">
        <f>INDEX(属性偏向!U$4:U$135,INDEX(属性投放!AP$6:AP$25,((属性投放!$AX223-1)*5+属性投放!$AY223)-1)*11+属性投放!$AZ223)</f>
        <v>580</v>
      </c>
      <c r="BD223" s="17">
        <f>INDEX(属性投放!AN$6:AN$25,((属性投放!$AX223-1)*5+属性投放!$AY223)-1)/4*1%</f>
        <v>2.75E-2</v>
      </c>
      <c r="BE223" s="17">
        <f>INDEX(属性投放!AO$6:AO$25,((属性投放!$AX223-1)*5+属性投放!$AY223)-1)/4*1%</f>
        <v>2.2499999999999999E-2</v>
      </c>
      <c r="BF223" s="17">
        <f>INDEX(属性投放!AP$6:AP$25,((属性投放!$AX223-1)*5+属性投放!$AY223)-1)/4*1%</f>
        <v>2.5000000000000001E-2</v>
      </c>
    </row>
    <row r="224" spans="49:58" ht="16.5" x14ac:dyDescent="0.2">
      <c r="AW224" s="13">
        <v>219</v>
      </c>
      <c r="AX224" s="13">
        <f t="shared" si="55"/>
        <v>4</v>
      </c>
      <c r="AY224" s="13">
        <f t="shared" si="56"/>
        <v>5</v>
      </c>
      <c r="AZ224" s="13">
        <f t="shared" si="57"/>
        <v>10</v>
      </c>
      <c r="BA224" s="14">
        <f>INDEX(属性偏向!S$4:S$135,INDEX(属性投放!AN$6:AN$25,((属性投放!$AX224-1)*5+属性投放!$AY224)-1)*11+属性投放!$AZ224)</f>
        <v>76</v>
      </c>
      <c r="BB224" s="14">
        <f>INDEX(属性偏向!T$4:T$135,INDEX(属性投放!AO$6:AO$25,((属性投放!$AX224-1)*5+属性投放!$AY224)-1)*11+属性投放!$AZ224)</f>
        <v>30</v>
      </c>
      <c r="BC224" s="14">
        <f>INDEX(属性偏向!U$4:U$135,INDEX(属性投放!AP$6:AP$25,((属性投放!$AX224-1)*5+属性投放!$AY224)-1)*11+属性投放!$AZ224)</f>
        <v>660</v>
      </c>
      <c r="BD224" s="17">
        <f>INDEX(属性投放!AN$6:AN$25,((属性投放!$AX224-1)*5+属性投放!$AY224)-1)/4*1%</f>
        <v>2.75E-2</v>
      </c>
      <c r="BE224" s="17">
        <f>INDEX(属性投放!AO$6:AO$25,((属性投放!$AX224-1)*5+属性投放!$AY224)-1)/4*1%</f>
        <v>2.2499999999999999E-2</v>
      </c>
      <c r="BF224" s="17">
        <f>INDEX(属性投放!AP$6:AP$25,((属性投放!$AX224-1)*5+属性投放!$AY224)-1)/4*1%</f>
        <v>2.5000000000000001E-2</v>
      </c>
    </row>
    <row r="225" spans="49:58" ht="16.5" x14ac:dyDescent="0.2">
      <c r="AW225" s="13">
        <v>220</v>
      </c>
      <c r="AX225" s="13">
        <f t="shared" si="55"/>
        <v>4</v>
      </c>
      <c r="AY225" s="13">
        <f t="shared" si="56"/>
        <v>5</v>
      </c>
      <c r="AZ225" s="13">
        <f t="shared" si="57"/>
        <v>11</v>
      </c>
      <c r="BA225" s="14">
        <f>INDEX(属性偏向!S$4:S$135,INDEX(属性投放!AN$6:AN$25,((属性投放!$AX225-1)*5+属性投放!$AY225)-1)*11+属性投放!$AZ225)</f>
        <v>86</v>
      </c>
      <c r="BB225" s="14">
        <f>INDEX(属性偏向!T$4:T$135,INDEX(属性投放!AO$6:AO$25,((属性投放!$AX225-1)*5+属性投放!$AY225)-1)*11+属性投放!$AZ225)</f>
        <v>35</v>
      </c>
      <c r="BC225" s="14">
        <f>INDEX(属性偏向!U$4:U$135,INDEX(属性投放!AP$6:AP$25,((属性投放!$AX225-1)*5+属性投放!$AY225)-1)*11+属性投放!$AZ225)</f>
        <v>760</v>
      </c>
      <c r="BD225" s="17">
        <f>INDEX(属性投放!AN$6:AN$25,((属性投放!$AX225-1)*5+属性投放!$AY225)-1)/4*1%</f>
        <v>2.75E-2</v>
      </c>
      <c r="BE225" s="17">
        <f>INDEX(属性投放!AO$6:AO$25,((属性投放!$AX225-1)*5+属性投放!$AY225)-1)/4*1%</f>
        <v>2.2499999999999999E-2</v>
      </c>
      <c r="BF225" s="17">
        <f>INDEX(属性投放!AP$6:AP$25,((属性投放!$AX225-1)*5+属性投放!$AY225)-1)/4*1%</f>
        <v>2.5000000000000001E-2</v>
      </c>
    </row>
  </sheetData>
  <mergeCells count="6">
    <mergeCell ref="AW4:BF4"/>
    <mergeCell ref="AL4:AP4"/>
    <mergeCell ref="A4:I4"/>
    <mergeCell ref="L4:P4"/>
    <mergeCell ref="S4:AI4"/>
    <mergeCell ref="AS4:AT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GN539"/>
  <sheetViews>
    <sheetView topLeftCell="FR1" workbookViewId="0">
      <selection activeCell="AD24" sqref="AD24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0" customWidth="1"/>
    <col min="13" max="13" width="11.375" customWidth="1"/>
    <col min="14" max="18" width="11.375" style="30" customWidth="1"/>
    <col min="19" max="19" width="8.125" style="30" customWidth="1"/>
    <col min="20" max="20" width="10" style="30" customWidth="1"/>
    <col min="21" max="21" width="10.625" style="30" customWidth="1"/>
    <col min="22" max="30" width="11.375" style="30" customWidth="1"/>
    <col min="31" max="33" width="6.25" style="19" hidden="1" customWidth="1"/>
    <col min="34" max="34" width="9.625" style="30" hidden="1" customWidth="1"/>
    <col min="35" max="35" width="9" style="30" hidden="1" customWidth="1"/>
    <col min="36" max="36" width="10.625" hidden="1" customWidth="1"/>
    <col min="37" max="37" width="16.5" style="19" hidden="1" customWidth="1"/>
    <col min="38" max="39" width="10.625" style="19" hidden="1" customWidth="1"/>
    <col min="40" max="40" width="9.375" hidden="1" customWidth="1"/>
    <col min="41" max="41" width="0" style="19" hidden="1" customWidth="1"/>
    <col min="42" max="42" width="10" hidden="1" customWidth="1"/>
    <col min="43" max="43" width="10" style="19" hidden="1" customWidth="1"/>
    <col min="44" max="44" width="9.75" hidden="1" customWidth="1"/>
    <col min="45" max="45" width="9.75" style="19" hidden="1" customWidth="1"/>
    <col min="46" max="46" width="10.25" hidden="1" customWidth="1"/>
    <col min="47" max="47" width="9.375" style="19" hidden="1" customWidth="1"/>
    <col min="48" max="48" width="10.125" hidden="1" customWidth="1"/>
    <col min="49" max="49" width="10.125" style="19" hidden="1" customWidth="1"/>
    <col min="50" max="50" width="0" hidden="1" customWidth="1"/>
    <col min="51" max="51" width="0" style="19" hidden="1" customWidth="1"/>
    <col min="52" max="53" width="0" hidden="1" customWidth="1"/>
    <col min="54" max="70" width="0" style="30" hidden="1" customWidth="1"/>
    <col min="71" max="71" width="9" style="30"/>
    <col min="72" max="72" width="8.25" style="30" customWidth="1"/>
    <col min="73" max="75" width="9" style="30"/>
    <col min="76" max="76" width="13.875" customWidth="1"/>
    <col min="77" max="77" width="22.25" customWidth="1"/>
    <col min="78" max="78" width="10.875" style="30" customWidth="1"/>
    <col min="79" max="79" width="10.375" style="30" customWidth="1"/>
    <col min="80" max="80" width="10" style="30" customWidth="1"/>
    <col min="81" max="81" width="9.875" customWidth="1"/>
    <col min="82" max="82" width="9.625" customWidth="1"/>
    <col min="83" max="83" width="9.625" style="30" customWidth="1"/>
    <col min="84" max="94" width="10.625" customWidth="1"/>
    <col min="95" max="98" width="10.625" style="30" customWidth="1"/>
    <col min="103" max="103" width="10.5" customWidth="1"/>
    <col min="104" max="113" width="10.625" customWidth="1"/>
    <col min="115" max="117" width="9" style="30"/>
    <col min="118" max="118" width="13.875" style="30" customWidth="1"/>
    <col min="119" max="119" width="22.25" style="30" customWidth="1"/>
    <col min="120" max="120" width="10.875" style="30" customWidth="1"/>
    <col min="121" max="121" width="10.375" style="30" customWidth="1"/>
    <col min="122" max="122" width="10" style="30" customWidth="1"/>
    <col min="123" max="123" width="9.875" style="30" customWidth="1"/>
    <col min="124" max="125" width="9.625" style="30" customWidth="1"/>
    <col min="126" max="140" width="10.625" style="30" customWidth="1"/>
    <col min="141" max="144" width="9" style="30"/>
    <col min="145" max="145" width="10.5" style="30" customWidth="1"/>
    <col min="146" max="155" width="10.625" style="30" customWidth="1"/>
    <col min="157" max="158" width="9" style="30"/>
    <col min="160" max="160" width="9" style="30"/>
    <col min="161" max="161" width="13.875" customWidth="1"/>
    <col min="162" max="162" width="10.75" style="30" customWidth="1"/>
    <col min="163" max="163" width="9.75" customWidth="1"/>
    <col min="164" max="164" width="13.875" style="30" customWidth="1"/>
    <col min="166" max="166" width="11" customWidth="1"/>
    <col min="168" max="168" width="11.5" customWidth="1"/>
    <col min="170" max="170" width="10.875" customWidth="1"/>
    <col min="175" max="175" width="14.5" customWidth="1"/>
    <col min="176" max="176" width="10.125" style="30" customWidth="1"/>
    <col min="178" max="178" width="19.375" customWidth="1"/>
    <col min="179" max="179" width="9.625" bestFit="1" customWidth="1"/>
    <col min="180" max="180" width="9.25" customWidth="1"/>
    <col min="186" max="186" width="9" style="30" customWidth="1"/>
    <col min="187" max="187" width="9" style="30"/>
    <col min="192" max="192" width="11.625" customWidth="1"/>
    <col min="193" max="193" width="10" customWidth="1"/>
    <col min="194" max="196" width="10.625" customWidth="1"/>
  </cols>
  <sheetData>
    <row r="3" spans="1:196" s="30" customFormat="1" ht="20.25" x14ac:dyDescent="0.2">
      <c r="AE3" s="58" t="s">
        <v>432</v>
      </c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CF3" s="14">
        <f>属性偏向!Y4</f>
        <v>0</v>
      </c>
      <c r="CG3" s="14">
        <f>属性偏向!Y5</f>
        <v>1</v>
      </c>
      <c r="CH3" s="14">
        <f>属性偏向!Y6</f>
        <v>2</v>
      </c>
      <c r="CI3" s="14">
        <f>属性偏向!Y7</f>
        <v>2</v>
      </c>
      <c r="CJ3" s="14">
        <f>属性偏向!Y8</f>
        <v>3</v>
      </c>
      <c r="CK3" s="14">
        <f>属性偏向!Z4</f>
        <v>0</v>
      </c>
      <c r="CL3" s="14">
        <f>属性偏向!Z5</f>
        <v>1</v>
      </c>
      <c r="CM3" s="14">
        <f>属性偏向!Z6</f>
        <v>1</v>
      </c>
      <c r="CN3" s="14">
        <f>属性偏向!Z7</f>
        <v>2</v>
      </c>
      <c r="CO3" s="14">
        <f>属性偏向!Z8</f>
        <v>3</v>
      </c>
      <c r="CP3" s="14">
        <f>属性偏向!AA4</f>
        <v>0</v>
      </c>
      <c r="CQ3" s="14">
        <f>属性偏向!AA5</f>
        <v>1</v>
      </c>
      <c r="CR3" s="14">
        <f>属性偏向!AA6</f>
        <v>1</v>
      </c>
      <c r="CS3" s="14">
        <f>属性偏向!AA7</f>
        <v>2</v>
      </c>
      <c r="CT3" s="14">
        <f>属性偏向!AA8</f>
        <v>3</v>
      </c>
      <c r="CU3" s="14">
        <f t="shared" ref="CU3:DI3" si="0">CF3</f>
        <v>0</v>
      </c>
      <c r="CV3" s="14">
        <f t="shared" si="0"/>
        <v>1</v>
      </c>
      <c r="CW3" s="14">
        <f t="shared" si="0"/>
        <v>2</v>
      </c>
      <c r="CX3" s="14">
        <f t="shared" si="0"/>
        <v>2</v>
      </c>
      <c r="CY3" s="14">
        <f t="shared" si="0"/>
        <v>3</v>
      </c>
      <c r="CZ3" s="14">
        <f t="shared" si="0"/>
        <v>0</v>
      </c>
      <c r="DA3" s="14">
        <f t="shared" si="0"/>
        <v>1</v>
      </c>
      <c r="DB3" s="14">
        <f t="shared" si="0"/>
        <v>1</v>
      </c>
      <c r="DC3" s="14">
        <f t="shared" si="0"/>
        <v>2</v>
      </c>
      <c r="DD3" s="14">
        <f t="shared" si="0"/>
        <v>3</v>
      </c>
      <c r="DE3" s="14">
        <f t="shared" si="0"/>
        <v>0</v>
      </c>
      <c r="DF3" s="14">
        <f t="shared" si="0"/>
        <v>1</v>
      </c>
      <c r="DG3" s="14">
        <f t="shared" si="0"/>
        <v>1</v>
      </c>
      <c r="DH3" s="14">
        <f t="shared" si="0"/>
        <v>2</v>
      </c>
      <c r="DI3" s="14">
        <f t="shared" si="0"/>
        <v>3</v>
      </c>
      <c r="DV3" s="14">
        <f>CF3</f>
        <v>0</v>
      </c>
      <c r="DW3" s="14">
        <f t="shared" ref="DW3:EY3" si="1">CG3</f>
        <v>1</v>
      </c>
      <c r="DX3" s="14">
        <f t="shared" si="1"/>
        <v>2</v>
      </c>
      <c r="DY3" s="14">
        <f t="shared" si="1"/>
        <v>2</v>
      </c>
      <c r="DZ3" s="14">
        <f t="shared" si="1"/>
        <v>3</v>
      </c>
      <c r="EA3" s="14">
        <f t="shared" si="1"/>
        <v>0</v>
      </c>
      <c r="EB3" s="14">
        <f t="shared" si="1"/>
        <v>1</v>
      </c>
      <c r="EC3" s="14">
        <f t="shared" si="1"/>
        <v>1</v>
      </c>
      <c r="ED3" s="14">
        <f t="shared" si="1"/>
        <v>2</v>
      </c>
      <c r="EE3" s="14">
        <f t="shared" si="1"/>
        <v>3</v>
      </c>
      <c r="EF3" s="14">
        <f t="shared" si="1"/>
        <v>0</v>
      </c>
      <c r="EG3" s="14">
        <f t="shared" si="1"/>
        <v>1</v>
      </c>
      <c r="EH3" s="14">
        <f t="shared" si="1"/>
        <v>1</v>
      </c>
      <c r="EI3" s="14">
        <f t="shared" si="1"/>
        <v>2</v>
      </c>
      <c r="EJ3" s="14">
        <f t="shared" si="1"/>
        <v>3</v>
      </c>
      <c r="EK3" s="14">
        <f t="shared" si="1"/>
        <v>0</v>
      </c>
      <c r="EL3" s="14">
        <f t="shared" si="1"/>
        <v>1</v>
      </c>
      <c r="EM3" s="14">
        <f t="shared" si="1"/>
        <v>2</v>
      </c>
      <c r="EN3" s="14">
        <f t="shared" si="1"/>
        <v>2</v>
      </c>
      <c r="EO3" s="14">
        <f t="shared" si="1"/>
        <v>3</v>
      </c>
      <c r="EP3" s="14">
        <f t="shared" si="1"/>
        <v>0</v>
      </c>
      <c r="EQ3" s="14">
        <f t="shared" si="1"/>
        <v>1</v>
      </c>
      <c r="ER3" s="14">
        <f t="shared" si="1"/>
        <v>1</v>
      </c>
      <c r="ES3" s="14">
        <f t="shared" si="1"/>
        <v>2</v>
      </c>
      <c r="ET3" s="14">
        <f t="shared" si="1"/>
        <v>3</v>
      </c>
      <c r="EU3" s="14">
        <f t="shared" si="1"/>
        <v>0</v>
      </c>
      <c r="EV3" s="14">
        <f t="shared" si="1"/>
        <v>1</v>
      </c>
      <c r="EW3" s="14">
        <f t="shared" si="1"/>
        <v>1</v>
      </c>
      <c r="EX3" s="14">
        <f t="shared" si="1"/>
        <v>2</v>
      </c>
      <c r="EY3" s="14">
        <f t="shared" si="1"/>
        <v>3</v>
      </c>
      <c r="FC3" s="59" t="s">
        <v>527</v>
      </c>
      <c r="FD3" s="59"/>
      <c r="FE3" s="59"/>
      <c r="FF3" s="59"/>
      <c r="FG3" s="59"/>
      <c r="FH3" s="59"/>
      <c r="FI3" s="59"/>
      <c r="FJ3" s="59"/>
      <c r="FK3" s="59"/>
      <c r="FL3" s="59"/>
      <c r="FM3" s="59"/>
      <c r="FN3" s="59"/>
      <c r="FQ3" s="58" t="s">
        <v>528</v>
      </c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</row>
    <row r="4" spans="1:196" s="19" customFormat="1" ht="17.25" x14ac:dyDescent="0.2">
      <c r="A4" s="12" t="s">
        <v>73</v>
      </c>
      <c r="B4" s="12" t="s">
        <v>106</v>
      </c>
      <c r="C4" s="12" t="s">
        <v>107</v>
      </c>
      <c r="D4" s="12" t="s">
        <v>108</v>
      </c>
      <c r="E4" s="12" t="s">
        <v>194</v>
      </c>
      <c r="F4" s="12" t="s">
        <v>195</v>
      </c>
      <c r="G4" s="12" t="s">
        <v>477</v>
      </c>
      <c r="H4" s="12" t="s">
        <v>478</v>
      </c>
      <c r="I4" s="12" t="s">
        <v>479</v>
      </c>
      <c r="J4" s="12" t="s">
        <v>474</v>
      </c>
      <c r="K4" s="12" t="s">
        <v>475</v>
      </c>
      <c r="L4" s="12" t="s">
        <v>476</v>
      </c>
      <c r="N4" s="12" t="s">
        <v>73</v>
      </c>
      <c r="O4" s="12" t="s">
        <v>106</v>
      </c>
      <c r="P4" s="12" t="s">
        <v>107</v>
      </c>
      <c r="Q4" s="12" t="s">
        <v>108</v>
      </c>
      <c r="R4" s="12" t="s">
        <v>194</v>
      </c>
      <c r="S4" s="12" t="s">
        <v>434</v>
      </c>
      <c r="T4" s="12" t="s">
        <v>433</v>
      </c>
      <c r="U4" s="12" t="s">
        <v>435</v>
      </c>
      <c r="V4" s="12" t="s">
        <v>477</v>
      </c>
      <c r="W4" s="12" t="s">
        <v>478</v>
      </c>
      <c r="X4" s="12" t="s">
        <v>479</v>
      </c>
      <c r="Y4" s="12" t="s">
        <v>474</v>
      </c>
      <c r="Z4" s="12" t="s">
        <v>475</v>
      </c>
      <c r="AA4" s="12" t="s">
        <v>476</v>
      </c>
      <c r="AB4" s="35" t="s">
        <v>656</v>
      </c>
      <c r="AC4" s="30"/>
      <c r="AD4" s="30"/>
      <c r="AE4" s="12" t="s">
        <v>110</v>
      </c>
      <c r="AF4" s="12" t="s">
        <v>196</v>
      </c>
      <c r="AG4" s="12" t="s">
        <v>236</v>
      </c>
      <c r="AH4" s="12" t="s">
        <v>1044</v>
      </c>
      <c r="AI4" s="12" t="s">
        <v>1045</v>
      </c>
      <c r="AJ4" s="12" t="s">
        <v>73</v>
      </c>
      <c r="AK4" s="12" t="s">
        <v>235</v>
      </c>
      <c r="AL4" s="12" t="s">
        <v>130</v>
      </c>
      <c r="AM4" s="12" t="s">
        <v>129</v>
      </c>
      <c r="AN4" s="12" t="s">
        <v>109</v>
      </c>
      <c r="AO4" s="12" t="s">
        <v>480</v>
      </c>
      <c r="AP4" s="12" t="s">
        <v>481</v>
      </c>
      <c r="AQ4" s="12" t="s">
        <v>482</v>
      </c>
      <c r="AR4" s="12" t="s">
        <v>483</v>
      </c>
      <c r="AS4" s="12" t="s">
        <v>484</v>
      </c>
      <c r="AT4" s="12" t="s">
        <v>485</v>
      </c>
      <c r="AU4" s="12" t="s">
        <v>486</v>
      </c>
      <c r="AV4" s="12" t="s">
        <v>487</v>
      </c>
      <c r="AW4" s="12" t="s">
        <v>488</v>
      </c>
      <c r="AX4" s="12" t="s">
        <v>489</v>
      </c>
      <c r="AY4" s="12" t="s">
        <v>490</v>
      </c>
      <c r="AZ4" s="12" t="s">
        <v>508</v>
      </c>
      <c r="BA4" s="12" t="s">
        <v>509</v>
      </c>
      <c r="BB4" s="12" t="s">
        <v>510</v>
      </c>
      <c r="BC4" s="12" t="s">
        <v>511</v>
      </c>
      <c r="BD4" s="12" t="s">
        <v>507</v>
      </c>
      <c r="BE4" s="12" t="s">
        <v>491</v>
      </c>
      <c r="BF4" s="12" t="s">
        <v>492</v>
      </c>
      <c r="BG4" s="12" t="s">
        <v>493</v>
      </c>
      <c r="BH4" s="12" t="s">
        <v>494</v>
      </c>
      <c r="BI4" s="12" t="s">
        <v>495</v>
      </c>
      <c r="BJ4" s="12" t="s">
        <v>496</v>
      </c>
      <c r="BK4" s="12" t="s">
        <v>497</v>
      </c>
      <c r="BL4" s="12" t="s">
        <v>498</v>
      </c>
      <c r="BM4" s="12" t="s">
        <v>499</v>
      </c>
      <c r="BN4" s="12" t="s">
        <v>500</v>
      </c>
      <c r="BO4" s="12" t="s">
        <v>512</v>
      </c>
      <c r="BP4" s="12" t="s">
        <v>513</v>
      </c>
      <c r="BQ4" s="12" t="s">
        <v>514</v>
      </c>
      <c r="BR4" s="12" t="s">
        <v>515</v>
      </c>
      <c r="BS4" s="30"/>
      <c r="BT4" s="30"/>
      <c r="BU4" s="30"/>
      <c r="BV4" s="12" t="s">
        <v>1217</v>
      </c>
      <c r="BW4" s="12" t="s">
        <v>1218</v>
      </c>
      <c r="BX4" s="12" t="s">
        <v>13</v>
      </c>
      <c r="BY4" s="12" t="s">
        <v>220</v>
      </c>
      <c r="BZ4" s="12" t="s">
        <v>502</v>
      </c>
      <c r="CA4" s="12" t="s">
        <v>503</v>
      </c>
      <c r="CB4" s="12" t="s">
        <v>504</v>
      </c>
      <c r="CC4" s="12" t="s">
        <v>501</v>
      </c>
      <c r="CD4" s="12" t="s">
        <v>109</v>
      </c>
      <c r="CE4" s="12" t="s">
        <v>1219</v>
      </c>
      <c r="CF4" s="12" t="s">
        <v>480</v>
      </c>
      <c r="CG4" s="12" t="s">
        <v>481</v>
      </c>
      <c r="CH4" s="12" t="s">
        <v>482</v>
      </c>
      <c r="CI4" s="12" t="s">
        <v>483</v>
      </c>
      <c r="CJ4" s="12" t="s">
        <v>484</v>
      </c>
      <c r="CK4" s="12" t="s">
        <v>485</v>
      </c>
      <c r="CL4" s="12" t="s">
        <v>486</v>
      </c>
      <c r="CM4" s="12" t="s">
        <v>487</v>
      </c>
      <c r="CN4" s="12" t="s">
        <v>488</v>
      </c>
      <c r="CO4" s="12" t="s">
        <v>489</v>
      </c>
      <c r="CP4" s="12" t="s">
        <v>490</v>
      </c>
      <c r="CQ4" s="12" t="s">
        <v>508</v>
      </c>
      <c r="CR4" s="12" t="s">
        <v>509</v>
      </c>
      <c r="CS4" s="12" t="s">
        <v>510</v>
      </c>
      <c r="CT4" s="12" t="s">
        <v>511</v>
      </c>
      <c r="CU4" s="12" t="s">
        <v>507</v>
      </c>
      <c r="CV4" s="12" t="s">
        <v>491</v>
      </c>
      <c r="CW4" s="12" t="s">
        <v>492</v>
      </c>
      <c r="CX4" s="12" t="s">
        <v>493</v>
      </c>
      <c r="CY4" s="12" t="s">
        <v>494</v>
      </c>
      <c r="CZ4" s="12" t="s">
        <v>495</v>
      </c>
      <c r="DA4" s="12" t="s">
        <v>496</v>
      </c>
      <c r="DB4" s="12" t="s">
        <v>497</v>
      </c>
      <c r="DC4" s="12" t="s">
        <v>498</v>
      </c>
      <c r="DD4" s="12" t="s">
        <v>499</v>
      </c>
      <c r="DE4" s="12" t="s">
        <v>500</v>
      </c>
      <c r="DF4" s="12" t="s">
        <v>512</v>
      </c>
      <c r="DG4" s="12" t="s">
        <v>513</v>
      </c>
      <c r="DH4" s="12" t="s">
        <v>514</v>
      </c>
      <c r="DI4" s="12" t="s">
        <v>515</v>
      </c>
      <c r="DK4" s="30"/>
      <c r="DL4" s="12" t="s">
        <v>1217</v>
      </c>
      <c r="DM4" s="12" t="s">
        <v>1218</v>
      </c>
      <c r="DN4" s="12" t="s">
        <v>13</v>
      </c>
      <c r="DO4" s="12" t="s">
        <v>220</v>
      </c>
      <c r="DP4" s="12" t="s">
        <v>502</v>
      </c>
      <c r="DQ4" s="12" t="s">
        <v>503</v>
      </c>
      <c r="DR4" s="12" t="s">
        <v>504</v>
      </c>
      <c r="DS4" s="12" t="s">
        <v>501</v>
      </c>
      <c r="DT4" s="12" t="s">
        <v>109</v>
      </c>
      <c r="DU4" s="12" t="s">
        <v>1219</v>
      </c>
      <c r="DV4" s="12" t="s">
        <v>480</v>
      </c>
      <c r="DW4" s="12" t="s">
        <v>481</v>
      </c>
      <c r="DX4" s="12" t="s">
        <v>482</v>
      </c>
      <c r="DY4" s="12" t="s">
        <v>483</v>
      </c>
      <c r="DZ4" s="12" t="s">
        <v>484</v>
      </c>
      <c r="EA4" s="12" t="s">
        <v>485</v>
      </c>
      <c r="EB4" s="12" t="s">
        <v>486</v>
      </c>
      <c r="EC4" s="12" t="s">
        <v>487</v>
      </c>
      <c r="ED4" s="12" t="s">
        <v>488</v>
      </c>
      <c r="EE4" s="12" t="s">
        <v>489</v>
      </c>
      <c r="EF4" s="12" t="s">
        <v>490</v>
      </c>
      <c r="EG4" s="12" t="s">
        <v>508</v>
      </c>
      <c r="EH4" s="12" t="s">
        <v>509</v>
      </c>
      <c r="EI4" s="12" t="s">
        <v>510</v>
      </c>
      <c r="EJ4" s="12" t="s">
        <v>511</v>
      </c>
      <c r="EK4" s="12" t="s">
        <v>507</v>
      </c>
      <c r="EL4" s="12" t="s">
        <v>491</v>
      </c>
      <c r="EM4" s="12" t="s">
        <v>492</v>
      </c>
      <c r="EN4" s="12" t="s">
        <v>493</v>
      </c>
      <c r="EO4" s="12" t="s">
        <v>494</v>
      </c>
      <c r="EP4" s="12" t="s">
        <v>495</v>
      </c>
      <c r="EQ4" s="12" t="s">
        <v>496</v>
      </c>
      <c r="ER4" s="12" t="s">
        <v>497</v>
      </c>
      <c r="ES4" s="12" t="s">
        <v>498</v>
      </c>
      <c r="ET4" s="12" t="s">
        <v>499</v>
      </c>
      <c r="EU4" s="12" t="s">
        <v>500</v>
      </c>
      <c r="EV4" s="12" t="s">
        <v>512</v>
      </c>
      <c r="EW4" s="12" t="s">
        <v>513</v>
      </c>
      <c r="EX4" s="12" t="s">
        <v>514</v>
      </c>
      <c r="EY4" s="12" t="s">
        <v>515</v>
      </c>
      <c r="FA4" s="30"/>
      <c r="FB4" s="30"/>
      <c r="FC4" s="12" t="s">
        <v>516</v>
      </c>
      <c r="FD4" s="12" t="s">
        <v>518</v>
      </c>
      <c r="FE4" s="12" t="s">
        <v>517</v>
      </c>
      <c r="FF4" s="12" t="s">
        <v>848</v>
      </c>
      <c r="FG4" s="12" t="s">
        <v>519</v>
      </c>
      <c r="FH4" s="12" t="s">
        <v>520</v>
      </c>
      <c r="FI4" s="12" t="s">
        <v>521</v>
      </c>
      <c r="FJ4" s="12" t="s">
        <v>524</v>
      </c>
      <c r="FK4" s="12" t="s">
        <v>522</v>
      </c>
      <c r="FL4" s="12" t="s">
        <v>525</v>
      </c>
      <c r="FM4" s="12" t="s">
        <v>523</v>
      </c>
      <c r="FN4" s="12" t="s">
        <v>526</v>
      </c>
      <c r="FQ4" s="12" t="s">
        <v>516</v>
      </c>
      <c r="FR4" s="12" t="s">
        <v>196</v>
      </c>
      <c r="FS4" s="12" t="s">
        <v>119</v>
      </c>
      <c r="FT4" s="12" t="s">
        <v>848</v>
      </c>
      <c r="FU4" s="12" t="s">
        <v>519</v>
      </c>
      <c r="FV4" s="12" t="s">
        <v>220</v>
      </c>
      <c r="FW4" s="12" t="s">
        <v>521</v>
      </c>
      <c r="FX4" s="12" t="s">
        <v>524</v>
      </c>
      <c r="FY4" s="12" t="s">
        <v>522</v>
      </c>
      <c r="FZ4" s="12" t="s">
        <v>525</v>
      </c>
      <c r="GA4" s="12" t="s">
        <v>523</v>
      </c>
      <c r="GB4" s="12" t="s">
        <v>526</v>
      </c>
      <c r="GD4" s="30"/>
      <c r="GE4" s="12" t="s">
        <v>1229</v>
      </c>
      <c r="GF4" s="12" t="s">
        <v>1230</v>
      </c>
      <c r="GG4" s="12" t="s">
        <v>1231</v>
      </c>
      <c r="GH4" s="12" t="s">
        <v>1232</v>
      </c>
      <c r="GI4" s="12" t="s">
        <v>1233</v>
      </c>
      <c r="GJ4" s="12" t="s">
        <v>1234</v>
      </c>
      <c r="GK4" s="12" t="s">
        <v>1235</v>
      </c>
      <c r="GL4" s="12" t="s">
        <v>1236</v>
      </c>
      <c r="GM4" s="12" t="s">
        <v>1237</v>
      </c>
      <c r="GN4" s="12" t="s">
        <v>1238</v>
      </c>
    </row>
    <row r="5" spans="1:196" ht="16.5" x14ac:dyDescent="0.2">
      <c r="A5" s="13">
        <v>1101000</v>
      </c>
      <c r="B5" s="13" t="s">
        <v>197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441</v>
      </c>
      <c r="H5" s="13" t="s">
        <v>441</v>
      </c>
      <c r="I5" s="13" t="s">
        <v>441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713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441</v>
      </c>
      <c r="W5" s="13" t="s">
        <v>441</v>
      </c>
      <c r="X5" s="13" t="s">
        <v>441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 t="shared" ref="AB5:AB33" si="2">SUM(Y5:AA5)</f>
        <v>3</v>
      </c>
      <c r="AE5" s="13">
        <v>1</v>
      </c>
      <c r="AF5" s="13">
        <f>MATCH(AE5-1,$F$5:$F$43,1)</f>
        <v>1</v>
      </c>
      <c r="AG5" s="13">
        <f t="shared" ref="AG5:AG68" si="3">INDEX($D$6:$D$43,AF5)</f>
        <v>3</v>
      </c>
      <c r="AH5" s="13"/>
      <c r="AI5" s="13"/>
      <c r="AJ5" s="14">
        <f t="shared" ref="AJ5:AJ68" si="4">INDEX($A$5:$A$43,AF5+1)</f>
        <v>1101001</v>
      </c>
      <c r="AK5" s="14" t="str">
        <f t="shared" ref="AK5:AK68" si="5">INDEX($B$5:$B$43,MATCH(AJ5,$A$5:$A$43,0))&amp;AN5&amp;"突"</f>
        <v>常服曹焱兵1突</v>
      </c>
      <c r="AL5" s="25" t="s">
        <v>131</v>
      </c>
      <c r="AM5" s="14">
        <v>1</v>
      </c>
      <c r="AN5" s="14">
        <f t="shared" ref="AN5:AN68" si="6">AE5-INDEX($F$5:$F$43,AF5)</f>
        <v>1</v>
      </c>
      <c r="AO5" s="14" t="e">
        <f>INDEX(属性投放!#REF!,(卡牌属性!AG5-2)*20+卡牌属性!AN5)</f>
        <v>#REF!</v>
      </c>
      <c r="AP5" s="14" t="e">
        <f t="shared" ref="AP5:AS24" si="7">$AO5</f>
        <v>#REF!</v>
      </c>
      <c r="AQ5" s="14" t="e">
        <f t="shared" si="7"/>
        <v>#REF!</v>
      </c>
      <c r="AR5" s="14" t="e">
        <f t="shared" si="7"/>
        <v>#REF!</v>
      </c>
      <c r="AS5" s="14" t="e">
        <f t="shared" si="7"/>
        <v>#REF!</v>
      </c>
      <c r="AT5" s="14" t="e">
        <f>INDEX(属性投放!#REF!,(卡牌属性!AG5-2)*20+卡牌属性!AN5)</f>
        <v>#REF!</v>
      </c>
      <c r="AU5" s="14" t="e">
        <f t="shared" ref="AU5:AX24" si="8">$AT5</f>
        <v>#REF!</v>
      </c>
      <c r="AV5" s="14" t="e">
        <f t="shared" si="8"/>
        <v>#REF!</v>
      </c>
      <c r="AW5" s="14" t="e">
        <f t="shared" si="8"/>
        <v>#REF!</v>
      </c>
      <c r="AX5" s="14" t="e">
        <f t="shared" si="8"/>
        <v>#REF!</v>
      </c>
      <c r="AY5" s="14" t="e">
        <f>INDEX(属性投放!#REF!,(卡牌属性!AG5-2)*20+卡牌属性!AN5)</f>
        <v>#REF!</v>
      </c>
      <c r="AZ5" s="14" t="e">
        <f t="shared" ref="AZ5:BC24" si="9">$AY5</f>
        <v>#REF!</v>
      </c>
      <c r="BA5" s="14" t="e">
        <f t="shared" si="9"/>
        <v>#REF!</v>
      </c>
      <c r="BB5" s="14" t="e">
        <f t="shared" si="9"/>
        <v>#REF!</v>
      </c>
      <c r="BC5" s="14" t="e">
        <f t="shared" si="9"/>
        <v>#REF!</v>
      </c>
      <c r="BD5" s="14" t="e">
        <f>INDEX(属性投放!#REF!,(卡牌属性!AG5-2)*20+卡牌属性!AN5)</f>
        <v>#REF!</v>
      </c>
      <c r="BE5" s="14" t="e">
        <f t="shared" ref="BE5:BH24" si="10">$BD5</f>
        <v>#REF!</v>
      </c>
      <c r="BF5" s="14" t="e">
        <f t="shared" si="10"/>
        <v>#REF!</v>
      </c>
      <c r="BG5" s="14" t="e">
        <f t="shared" si="10"/>
        <v>#REF!</v>
      </c>
      <c r="BH5" s="14" t="e">
        <f t="shared" si="10"/>
        <v>#REF!</v>
      </c>
      <c r="BI5" s="14" t="e">
        <f>INDEX(属性投放!#REF!,(卡牌属性!AG5-2)*20+卡牌属性!AN5)</f>
        <v>#REF!</v>
      </c>
      <c r="BJ5" s="14" t="e">
        <f t="shared" ref="BJ5:BM24" si="11">$BI5</f>
        <v>#REF!</v>
      </c>
      <c r="BK5" s="14" t="e">
        <f t="shared" si="11"/>
        <v>#REF!</v>
      </c>
      <c r="BL5" s="14" t="e">
        <f t="shared" si="11"/>
        <v>#REF!</v>
      </c>
      <c r="BM5" s="14" t="e">
        <f t="shared" si="11"/>
        <v>#REF!</v>
      </c>
      <c r="BN5" s="14" t="e">
        <f>INDEX(属性投放!#REF!,(卡牌属性!AG5-2)*20+卡牌属性!AN5)</f>
        <v>#REF!</v>
      </c>
      <c r="BO5" s="14" t="e">
        <f t="shared" ref="BO5:BR24" si="12">$BN5</f>
        <v>#REF!</v>
      </c>
      <c r="BP5" s="14" t="e">
        <f t="shared" si="12"/>
        <v>#REF!</v>
      </c>
      <c r="BQ5" s="14" t="e">
        <f t="shared" si="12"/>
        <v>#REF!</v>
      </c>
      <c r="BR5" s="14" t="e">
        <f t="shared" si="12"/>
        <v>#REF!</v>
      </c>
      <c r="BV5" s="13">
        <v>1</v>
      </c>
      <c r="BW5" s="14">
        <f>MATCH(BV5-1,$S$5:$S$37,1)</f>
        <v>1</v>
      </c>
      <c r="BX5" s="14">
        <f>INDEX($N$6:$N$37,BW5)</f>
        <v>1102001</v>
      </c>
      <c r="BY5" s="14" t="str">
        <f>INDEX($O$6:$O$37,BW5)&amp;"-"&amp;INDEX(属性投放!$H$19:$H$29,卡牌属性!CD5)</f>
        <v>关羽-练体</v>
      </c>
      <c r="BZ5" s="14">
        <f>INDEX(Y$6:Y$43,$BW5)</f>
        <v>9</v>
      </c>
      <c r="CA5" s="14">
        <f t="shared" ref="CA5:CB5" si="13">INDEX(Z$6:Z$43,$BW5)</f>
        <v>7</v>
      </c>
      <c r="CB5" s="14">
        <f t="shared" si="13"/>
        <v>7</v>
      </c>
      <c r="CC5" s="14">
        <f>INDEX($Q$6:$Q$37,BW5)</f>
        <v>5</v>
      </c>
      <c r="CD5" s="14">
        <f>BV5-INDEX($S$5:$S$37,BW5)</f>
        <v>1</v>
      </c>
      <c r="CE5" s="14">
        <f>INDEX(属性投放!$W$6:$W$49,(卡牌属性!CC5-2)*11+卡牌属性!CD5)</f>
        <v>14</v>
      </c>
      <c r="CF5" s="14">
        <f>INDEX(属性偏向!$I$4:$I$15,卡牌属性!$BZ5+CF$3)</f>
        <v>300</v>
      </c>
      <c r="CG5" s="14">
        <f>INDEX(属性偏向!$I$4:$I$15,卡牌属性!$BZ5+CG$3)</f>
        <v>350</v>
      </c>
      <c r="CH5" s="14">
        <f>INDEX(属性偏向!$I$4:$I$15,卡牌属性!$BZ5+CH$3)</f>
        <v>400</v>
      </c>
      <c r="CI5" s="14">
        <f>INDEX(属性偏向!$I$4:$I$15,卡牌属性!$BZ5+CI$3)</f>
        <v>400</v>
      </c>
      <c r="CJ5" s="14">
        <f>INDEX(属性偏向!$I$4:$I$15,卡牌属性!$BZ5+CJ$3)</f>
        <v>500</v>
      </c>
      <c r="CK5" s="14">
        <f>INDEX(属性偏向!$J$4:$J$15,卡牌属性!$CA5+CK$3)</f>
        <v>50</v>
      </c>
      <c r="CL5" s="14">
        <f>INDEX(属性偏向!$J$4:$J$15,卡牌属性!$CA5+CL$3)</f>
        <v>75</v>
      </c>
      <c r="CM5" s="14">
        <f>INDEX(属性偏向!$J$4:$J$15,卡牌属性!$CA5+CM$3)</f>
        <v>75</v>
      </c>
      <c r="CN5" s="14">
        <f>INDEX(属性偏向!$J$4:$J$15,卡牌属性!$CA5+CN$3)</f>
        <v>100</v>
      </c>
      <c r="CO5" s="14">
        <f>INDEX(属性偏向!$J$4:$J$15,卡牌属性!$CA5+CO$3)</f>
        <v>150</v>
      </c>
      <c r="CP5" s="14">
        <f>INDEX(属性偏向!$K$4:$K$15,卡牌属性!$CB5+CP$3)</f>
        <v>800</v>
      </c>
      <c r="CQ5" s="14">
        <f>INDEX(属性偏向!$K$4:$K$15,卡牌属性!$CB5+CQ$3)</f>
        <v>1000</v>
      </c>
      <c r="CR5" s="14">
        <f>INDEX(属性偏向!$K$4:$K$15,卡牌属性!$CB5+CR$3)</f>
        <v>1000</v>
      </c>
      <c r="CS5" s="14">
        <f>INDEX(属性偏向!$K$4:$K$15,卡牌属性!$CB5+CS$3)</f>
        <v>1200</v>
      </c>
      <c r="CT5" s="14">
        <f>INDEX(属性偏向!$K$4:$K$15,卡牌属性!$CB5+CT$3)</f>
        <v>1500</v>
      </c>
      <c r="CU5" s="14">
        <f>INDEX(属性偏向!$S$4:$S$135,(卡牌属性!$BZ5-1+CU$3)*11+卡牌属性!$CD5)</f>
        <v>20</v>
      </c>
      <c r="CV5" s="14">
        <f>INDEX(属性偏向!$S$4:$S$135,(卡牌属性!$BZ5-1+CV$3)*11+卡牌属性!$CD5)</f>
        <v>24</v>
      </c>
      <c r="CW5" s="14">
        <f>INDEX(属性偏向!$S$4:$S$135,(卡牌属性!$BZ5-1+CW$3)*11+卡牌属性!$CD5)</f>
        <v>30</v>
      </c>
      <c r="CX5" s="14">
        <f>INDEX(属性偏向!$S$4:$S$135,(卡牌属性!$BZ5-1+CX$3)*11+卡牌属性!$CD5)</f>
        <v>30</v>
      </c>
      <c r="CY5" s="14">
        <f>INDEX(属性偏向!$S$4:$S$135,(卡牌属性!$BZ5-1+CY$3)*11+卡牌属性!$CD5)</f>
        <v>40</v>
      </c>
      <c r="CZ5" s="14">
        <f>INDEX(属性偏向!$T$4:$T$135,(卡牌属性!$BZ5-1+CZ$3)*11+卡牌属性!$CD5)</f>
        <v>10</v>
      </c>
      <c r="DA5" s="14">
        <f>INDEX(属性偏向!$T$4:$T$135,(卡牌属性!$BZ5-1+DA$3)*11+卡牌属性!$CD5)</f>
        <v>12</v>
      </c>
      <c r="DB5" s="14">
        <f>INDEX(属性偏向!$T$4:$T$135,(卡牌属性!$BZ5-1+DB$3)*11+卡牌属性!$CD5)</f>
        <v>12</v>
      </c>
      <c r="DC5" s="14">
        <f>INDEX(属性偏向!$T$4:$T$135,(卡牌属性!$BZ5-1+DC$3)*11+卡牌属性!$CD5)</f>
        <v>15</v>
      </c>
      <c r="DD5" s="14">
        <f>INDEX(属性偏向!$T$4:$T$135,(卡牌属性!$BZ5-1+DD$3)*11+卡牌属性!$CD5)</f>
        <v>20</v>
      </c>
      <c r="DE5" s="14">
        <f>INDEX(属性偏向!$U$4:$U$135,(卡牌属性!$BZ5-1+DE$3)*11+卡牌属性!$CD5)</f>
        <v>120</v>
      </c>
      <c r="DF5" s="14">
        <f>INDEX(属性偏向!$U$4:$U$135,(卡牌属性!$BZ5-1+DF$3)*11+卡牌属性!$CD5)</f>
        <v>144</v>
      </c>
      <c r="DG5" s="14">
        <f>INDEX(属性偏向!$U$4:$U$135,(卡牌属性!$BZ5-1+DG$3)*11+卡牌属性!$CD5)</f>
        <v>144</v>
      </c>
      <c r="DH5" s="14">
        <f>INDEX(属性偏向!$U$4:$U$135,(卡牌属性!$BZ5-1+DH$3)*11+卡牌属性!$CD5)</f>
        <v>180</v>
      </c>
      <c r="DI5" s="14">
        <f>INDEX(属性偏向!$U$4:$U$135,(卡牌属性!$BZ5-1+DI$3)*11+卡牌属性!$CD5)</f>
        <v>240</v>
      </c>
      <c r="DL5" s="13">
        <v>1</v>
      </c>
      <c r="DM5" s="14">
        <f>MATCH(DL5-1,$F$5:$F$32,1)</f>
        <v>1</v>
      </c>
      <c r="DN5" s="14">
        <f>INDEX($N$6:$N$37,DM5)</f>
        <v>1102001</v>
      </c>
      <c r="DO5" s="14" t="str">
        <f>INDEX($B$6:$B$32,DM5)&amp;"-"&amp;INDEX(属性投放!$H$7:$H$17,卡牌属性!DT5)</f>
        <v>常服曹焱兵-练体</v>
      </c>
      <c r="DP5" s="14">
        <f t="shared" ref="DP5:DP68" si="14">INDEX(J$6:J$31,$DM5)</f>
        <v>5</v>
      </c>
      <c r="DQ5" s="14">
        <f t="shared" ref="DQ5:DQ68" si="15">INDEX(K$6:K$31,$DM5)</f>
        <v>5</v>
      </c>
      <c r="DR5" s="14">
        <f t="shared" ref="DR5:DR68" si="16">INDEX(L$6:L$31,$DM5)</f>
        <v>5</v>
      </c>
      <c r="DS5" s="14">
        <f>INDEX($D$6:$D$32,DM5)</f>
        <v>3</v>
      </c>
      <c r="DT5" s="14">
        <f>DL5-INDEX($F$5:$F$32,DM5)</f>
        <v>1</v>
      </c>
      <c r="DU5" s="14">
        <f>INDEX(属性投放!$W$6:$W$49,(卡牌属性!DS5-2)*11+卡牌属性!DT5)</f>
        <v>14</v>
      </c>
      <c r="DV5" s="14">
        <f>INDEX(属性偏向!$I$4:$I$15,卡牌属性!$DP5+DV$3)</f>
        <v>150</v>
      </c>
      <c r="DW5" s="14">
        <f>INDEX(属性偏向!$I$4:$I$15,卡牌属性!$DP5+DW$3)</f>
        <v>175</v>
      </c>
      <c r="DX5" s="14">
        <f>INDEX(属性偏向!$I$4:$I$15,卡牌属性!$DP5+DX$3)</f>
        <v>200</v>
      </c>
      <c r="DY5" s="14">
        <f>INDEX(属性偏向!$I$4:$I$15,卡牌属性!$DP5+DY$3)</f>
        <v>200</v>
      </c>
      <c r="DZ5" s="14">
        <f>INDEX(属性偏向!$I$4:$I$15,卡牌属性!$DP5+DZ$3)</f>
        <v>250</v>
      </c>
      <c r="EA5" s="14">
        <f>INDEX(属性偏向!$J$4:$J$15,卡牌属性!$DQ5+EA$3)</f>
        <v>30</v>
      </c>
      <c r="EB5" s="14">
        <f>INDEX(属性偏向!$J$4:$J$15,卡牌属性!$DQ5+EB$3)</f>
        <v>40</v>
      </c>
      <c r="EC5" s="14">
        <f>INDEX(属性偏向!$J$4:$J$15,卡牌属性!$DQ5+EC$3)</f>
        <v>40</v>
      </c>
      <c r="ED5" s="14">
        <f>INDEX(属性偏向!$J$4:$J$15,卡牌属性!$DQ5+ED$3)</f>
        <v>50</v>
      </c>
      <c r="EE5" s="14">
        <f>INDEX(属性偏向!$J$4:$J$15,卡牌属性!$DQ5+EE$3)</f>
        <v>75</v>
      </c>
      <c r="EF5" s="14">
        <f>INDEX(属性偏向!$K$4:$K$15,卡牌属性!$DR5+EF$3)</f>
        <v>500</v>
      </c>
      <c r="EG5" s="14">
        <f>INDEX(属性偏向!$K$4:$K$15,卡牌属性!$DR5+EG$3)</f>
        <v>650</v>
      </c>
      <c r="EH5" s="14">
        <f>INDEX(属性偏向!$K$4:$K$15,卡牌属性!$DR5+EH$3)</f>
        <v>650</v>
      </c>
      <c r="EI5" s="14">
        <f>INDEX(属性偏向!$K$4:$K$15,卡牌属性!$DR5+EI$3)</f>
        <v>800</v>
      </c>
      <c r="EJ5" s="14">
        <f>INDEX(属性偏向!$K$4:$K$15,卡牌属性!$DR5+EJ$3)</f>
        <v>1000</v>
      </c>
      <c r="EK5" s="14">
        <f>INDEX(属性偏向!$S$4:$S$135,(卡牌属性!$DP5-1+EK$3)*11+卡牌属性!$DT5)*(1+属性投放!$AT$6)</f>
        <v>30</v>
      </c>
      <c r="EL5" s="14">
        <f>INDEX(属性偏向!$S$4:$S$135,(卡牌属性!$DP5-1+EL$3)*11+卡牌属性!$DT5)*(1+属性投放!$AT$6)</f>
        <v>36</v>
      </c>
      <c r="EM5" s="14">
        <f>INDEX(属性偏向!$S$4:$S$135,(卡牌属性!$DP5-1+EM$3)*11+卡牌属性!$DT5)*(1+属性投放!$AT$6)</f>
        <v>42</v>
      </c>
      <c r="EN5" s="14">
        <f>INDEX(属性偏向!$S$4:$S$135,(卡牌属性!$DP5-1+EN$3)*11+卡牌属性!$DT5)*(1+属性投放!$AT$6)</f>
        <v>42</v>
      </c>
      <c r="EO5" s="14">
        <f>INDEX(属性偏向!$S$4:$S$135,(卡牌属性!$DP5-1+EO$3)*11+卡牌属性!$DT5)*(1+属性投放!$AT$6)</f>
        <v>48</v>
      </c>
      <c r="EP5" s="14">
        <f>INDEX(属性偏向!$T$4:$T$135,(卡牌属性!$DQ5-1+EP$3)*11+卡牌属性!$DT5)*(1+属性投放!$AT$6)</f>
        <v>15</v>
      </c>
      <c r="EQ5" s="14">
        <f>INDEX(属性偏向!$T$4:$T$135,(卡牌属性!$DQ5-1+EQ$3)*11+卡牌属性!$DT5)*(1+属性投放!$AT$6)</f>
        <v>18</v>
      </c>
      <c r="ER5" s="14">
        <f>INDEX(属性偏向!$T$4:$T$135,(卡牌属性!$DQ5-1+ER$3)*11+卡牌属性!$DT5)*(1+属性投放!$AT$6)</f>
        <v>18</v>
      </c>
      <c r="ES5" s="14">
        <f>INDEX(属性偏向!$T$4:$T$135,(卡牌属性!$DQ5-1+ES$3)*11+卡牌属性!$DT5)*(1+属性投放!$AT$6)</f>
        <v>21</v>
      </c>
      <c r="ET5" s="14">
        <f>INDEX(属性偏向!$T$4:$T$135,(卡牌属性!$DQ5-1+ET$3)*11+卡牌属性!$DT5)*(1+属性投放!$AT$6)</f>
        <v>24</v>
      </c>
      <c r="EU5" s="14">
        <f>INDEX(属性偏向!$U$4:$U$135,(卡牌属性!$DR5-1+EU$3)*11+卡牌属性!$DT5)*(1+属性投放!$AT$6)</f>
        <v>180</v>
      </c>
      <c r="EV5" s="14">
        <f>INDEX(属性偏向!$U$4:$U$135,(卡牌属性!$DR5-1+EV$3)*11+卡牌属性!$DT5)*(1+属性投放!$AT$6)</f>
        <v>216</v>
      </c>
      <c r="EW5" s="14">
        <f>INDEX(属性偏向!$U$4:$U$135,(卡牌属性!$DR5-1+EW$3)*11+卡牌属性!$DT5)*(1+属性投放!$AT$6)</f>
        <v>216</v>
      </c>
      <c r="EX5" s="14">
        <f>INDEX(属性偏向!$U$4:$U$135,(卡牌属性!$DR5-1+EX$3)*11+卡牌属性!$DT5)*(1+属性投放!$AT$6)</f>
        <v>252</v>
      </c>
      <c r="EY5" s="14">
        <f>INDEX(属性偏向!$U$4:$U$135,(卡牌属性!$DR5-1+EY$3)*11+卡牌属性!$DT5)*(1+属性投放!$AT$6)</f>
        <v>288</v>
      </c>
      <c r="FC5" s="13">
        <v>1</v>
      </c>
      <c r="FD5" s="13">
        <f t="shared" ref="FD5:FD36" si="17">INT((FC5-1)/5)+1</f>
        <v>1</v>
      </c>
      <c r="FE5" s="14">
        <f>INDEX($N$6:$N$36,FD5)</f>
        <v>1102001</v>
      </c>
      <c r="FF5" s="14" t="s">
        <v>849</v>
      </c>
      <c r="FG5" s="14">
        <f t="shared" ref="FG5:FG36" si="18">FC5-(FD5-1)*5</f>
        <v>1</v>
      </c>
      <c r="FH5" s="14" t="str">
        <f t="shared" ref="FH5:FH36" si="19">INDEX($O$6:$O$36,FD5)&amp;"-"&amp;FG5&amp;"星"</f>
        <v>关羽-1星</v>
      </c>
      <c r="FI5" s="14">
        <f>INDEX(Y$6:Y$36,$FD5)+INDEX(属性偏向!Y$4:Y$8,卡牌属性!$FG5)</f>
        <v>9</v>
      </c>
      <c r="FJ5" s="14" t="str">
        <f>INDEX(属性评价,卡牌属性!FI5)</f>
        <v>S</v>
      </c>
      <c r="FK5" s="14">
        <f>INDEX(Z$6:Z$36,$FD5)+INDEX(属性偏向!Z$4:Z$8,卡牌属性!$FG5)</f>
        <v>7</v>
      </c>
      <c r="FL5" s="14" t="str">
        <f>INDEX(属性评价,卡牌属性!FK5)</f>
        <v>A</v>
      </c>
      <c r="FM5" s="14">
        <f>INDEX(AA$6:AA$36,$FD5)+INDEX(属性偏向!AA$4:AA$8,卡牌属性!$FG5)</f>
        <v>7</v>
      </c>
      <c r="FN5" s="14" t="str">
        <f>INDEX(属性评价,卡牌属性!FM5)</f>
        <v>A</v>
      </c>
      <c r="FQ5" s="13">
        <v>1</v>
      </c>
      <c r="FR5" s="13">
        <f t="shared" ref="FR5:FR36" si="20">INT((FQ5-1)/5)+1</f>
        <v>1</v>
      </c>
      <c r="FS5" s="14">
        <f>INDEX($A$6:$A$36,FR5)</f>
        <v>1101001</v>
      </c>
      <c r="FT5" s="14" t="s">
        <v>849</v>
      </c>
      <c r="FU5" s="14">
        <f t="shared" ref="FU5:FU36" si="21">FQ5-(FR5-1)*5</f>
        <v>1</v>
      </c>
      <c r="FV5" s="14" t="str">
        <f t="shared" ref="FV5:FV36" si="22">INDEX($B$6:$B$36,FR5)&amp;"-"&amp;FU5&amp;"星"</f>
        <v>常服曹焱兵-1星</v>
      </c>
      <c r="FW5" s="14">
        <f>INDEX(J$6:J$36,$FR5)+INDEX(属性偏向!Y$4:Y$8,卡牌属性!$FG5)</f>
        <v>5</v>
      </c>
      <c r="FX5" s="14" t="str">
        <f>INDEX(属性评价,卡牌属性!FW5)</f>
        <v>B</v>
      </c>
      <c r="FY5" s="14">
        <f>INDEX(K$6:K$36,$FR5)+INDEX(属性偏向!Y$4:Y$8,卡牌属性!$FG5)</f>
        <v>5</v>
      </c>
      <c r="FZ5" s="14" t="str">
        <f>INDEX(属性评价,卡牌属性!FY5)</f>
        <v>B</v>
      </c>
      <c r="GA5" s="14">
        <f>INDEX(L$6:L$36,$FR5)+INDEX(属性偏向!Y$4:Y$8,卡牌属性!$FG5)</f>
        <v>5</v>
      </c>
      <c r="GB5" s="14" t="str">
        <f>INDEX(属性评价,卡牌属性!GA5)</f>
        <v>B</v>
      </c>
    </row>
    <row r="6" spans="1:196" ht="16.5" x14ac:dyDescent="0.2">
      <c r="A6" s="13">
        <v>1101001</v>
      </c>
      <c r="B6" s="13" t="s">
        <v>74</v>
      </c>
      <c r="C6" s="13">
        <v>1</v>
      </c>
      <c r="D6" s="13">
        <v>3</v>
      </c>
      <c r="E6" s="13">
        <v>11</v>
      </c>
      <c r="F6" s="14">
        <f>SUM(E$5:E6)</f>
        <v>11</v>
      </c>
      <c r="G6" s="13" t="s">
        <v>449</v>
      </c>
      <c r="H6" s="13" t="s">
        <v>449</v>
      </c>
      <c r="I6" s="13" t="s">
        <v>449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714</v>
      </c>
      <c r="P6" s="13">
        <v>2</v>
      </c>
      <c r="Q6" s="13">
        <v>5</v>
      </c>
      <c r="R6" s="13">
        <v>11</v>
      </c>
      <c r="S6" s="14">
        <f>SUM(R$5:R6)</f>
        <v>11</v>
      </c>
      <c r="T6" s="13">
        <v>99</v>
      </c>
      <c r="U6" s="14">
        <f>SUM(T$5:T6)</f>
        <v>99</v>
      </c>
      <c r="V6" s="13" t="s">
        <v>457</v>
      </c>
      <c r="W6" s="13" t="s">
        <v>453</v>
      </c>
      <c r="X6" s="13" t="s">
        <v>453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si="2"/>
        <v>23</v>
      </c>
      <c r="AE6" s="13">
        <v>2</v>
      </c>
      <c r="AF6" s="13">
        <f t="shared" ref="AF6:AF69" si="23">MATCH(AE6-1,$F$5:$F$42,1)</f>
        <v>1</v>
      </c>
      <c r="AG6" s="13">
        <f t="shared" si="3"/>
        <v>3</v>
      </c>
      <c r="AH6" s="13"/>
      <c r="AI6" s="13"/>
      <c r="AJ6" s="14">
        <f t="shared" si="4"/>
        <v>1101001</v>
      </c>
      <c r="AK6" s="14" t="str">
        <f t="shared" si="5"/>
        <v>常服曹焱兵2突</v>
      </c>
      <c r="AL6" s="25" t="s">
        <v>131</v>
      </c>
      <c r="AM6" s="14">
        <v>1</v>
      </c>
      <c r="AN6" s="14">
        <f t="shared" si="6"/>
        <v>2</v>
      </c>
      <c r="AO6" s="14" t="e">
        <f>INDEX(属性投放!#REF!,(卡牌属性!AG6-2)*20+卡牌属性!AN6)</f>
        <v>#REF!</v>
      </c>
      <c r="AP6" s="14" t="e">
        <f t="shared" si="7"/>
        <v>#REF!</v>
      </c>
      <c r="AQ6" s="14" t="e">
        <f t="shared" si="7"/>
        <v>#REF!</v>
      </c>
      <c r="AR6" s="14" t="e">
        <f t="shared" si="7"/>
        <v>#REF!</v>
      </c>
      <c r="AS6" s="14" t="e">
        <f t="shared" si="7"/>
        <v>#REF!</v>
      </c>
      <c r="AT6" s="14" t="e">
        <f>INDEX(属性投放!#REF!,(卡牌属性!AG6-2)*20+卡牌属性!AN6)</f>
        <v>#REF!</v>
      </c>
      <c r="AU6" s="14" t="e">
        <f t="shared" si="8"/>
        <v>#REF!</v>
      </c>
      <c r="AV6" s="14" t="e">
        <f t="shared" si="8"/>
        <v>#REF!</v>
      </c>
      <c r="AW6" s="14" t="e">
        <f t="shared" si="8"/>
        <v>#REF!</v>
      </c>
      <c r="AX6" s="14" t="e">
        <f t="shared" si="8"/>
        <v>#REF!</v>
      </c>
      <c r="AY6" s="14" t="e">
        <f>INDEX(属性投放!#REF!,(卡牌属性!AG6-2)*20+卡牌属性!AN6)</f>
        <v>#REF!</v>
      </c>
      <c r="AZ6" s="14" t="e">
        <f t="shared" si="9"/>
        <v>#REF!</v>
      </c>
      <c r="BA6" s="14" t="e">
        <f t="shared" si="9"/>
        <v>#REF!</v>
      </c>
      <c r="BB6" s="14" t="e">
        <f t="shared" si="9"/>
        <v>#REF!</v>
      </c>
      <c r="BC6" s="14" t="e">
        <f t="shared" si="9"/>
        <v>#REF!</v>
      </c>
      <c r="BD6" s="14" t="e">
        <f>INDEX(属性投放!#REF!,(卡牌属性!AG6-2)*20+卡牌属性!AN6)</f>
        <v>#REF!</v>
      </c>
      <c r="BE6" s="14" t="e">
        <f t="shared" si="10"/>
        <v>#REF!</v>
      </c>
      <c r="BF6" s="14" t="e">
        <f t="shared" si="10"/>
        <v>#REF!</v>
      </c>
      <c r="BG6" s="14" t="e">
        <f t="shared" si="10"/>
        <v>#REF!</v>
      </c>
      <c r="BH6" s="14" t="e">
        <f t="shared" si="10"/>
        <v>#REF!</v>
      </c>
      <c r="BI6" s="14" t="e">
        <f>INDEX(属性投放!#REF!,(卡牌属性!AG6-2)*20+卡牌属性!AN6)</f>
        <v>#REF!</v>
      </c>
      <c r="BJ6" s="14" t="e">
        <f t="shared" si="11"/>
        <v>#REF!</v>
      </c>
      <c r="BK6" s="14" t="e">
        <f t="shared" si="11"/>
        <v>#REF!</v>
      </c>
      <c r="BL6" s="14" t="e">
        <f t="shared" si="11"/>
        <v>#REF!</v>
      </c>
      <c r="BM6" s="14" t="e">
        <f t="shared" si="11"/>
        <v>#REF!</v>
      </c>
      <c r="BN6" s="14" t="e">
        <f>INDEX(属性投放!#REF!,(卡牌属性!AG6-2)*20+卡牌属性!AN6)</f>
        <v>#REF!</v>
      </c>
      <c r="BO6" s="14" t="e">
        <f t="shared" si="12"/>
        <v>#REF!</v>
      </c>
      <c r="BP6" s="14" t="e">
        <f t="shared" si="12"/>
        <v>#REF!</v>
      </c>
      <c r="BQ6" s="14" t="e">
        <f t="shared" si="12"/>
        <v>#REF!</v>
      </c>
      <c r="BR6" s="14" t="e">
        <f t="shared" si="12"/>
        <v>#REF!</v>
      </c>
      <c r="BV6" s="13">
        <v>2</v>
      </c>
      <c r="BW6" s="14">
        <f t="shared" ref="BW6:BW69" si="24">MATCH(BV6-1,$S$5:$S$37,1)</f>
        <v>1</v>
      </c>
      <c r="BX6" s="14">
        <f t="shared" ref="BX6:BX69" si="25">INDEX($N$6:$N$37,BW6)</f>
        <v>1102001</v>
      </c>
      <c r="BY6" s="14" t="str">
        <f>INDEX($O$6:$O$37,BW6)&amp;"-"&amp;INDEX(属性投放!$H$19:$H$29,卡牌属性!CD6)</f>
        <v>关羽-等活</v>
      </c>
      <c r="BZ6" s="14">
        <f t="shared" ref="BZ6:BZ69" si="26">INDEX(Y$6:Y$43,$BW6)</f>
        <v>9</v>
      </c>
      <c r="CA6" s="14">
        <f t="shared" ref="CA6:CA69" si="27">INDEX(Z$6:Z$43,$BW6)</f>
        <v>7</v>
      </c>
      <c r="CB6" s="14">
        <f t="shared" ref="CB6:CB69" si="28">INDEX(AA$6:AA$43,$BW6)</f>
        <v>7</v>
      </c>
      <c r="CC6" s="14">
        <f t="shared" ref="CC6:CC69" si="29">INDEX($Q$6:$Q$37,BW6)</f>
        <v>5</v>
      </c>
      <c r="CD6" s="14">
        <f t="shared" ref="CD6:CD69" si="30">BV6-INDEX($S$5:$S$37,BW6)</f>
        <v>2</v>
      </c>
      <c r="CE6" s="14">
        <f>INDEX(属性投放!$W$6:$W$49,(卡牌属性!CC6-2)*11+卡牌属性!CD6)</f>
        <v>10</v>
      </c>
      <c r="CF6" s="14">
        <f>CF5+CU5*$CE5</f>
        <v>580</v>
      </c>
      <c r="CG6" s="14">
        <f t="shared" ref="CG6:CT6" si="31">CG5+CV5*$CE5</f>
        <v>686</v>
      </c>
      <c r="CH6" s="14">
        <f t="shared" si="31"/>
        <v>820</v>
      </c>
      <c r="CI6" s="14">
        <f t="shared" si="31"/>
        <v>820</v>
      </c>
      <c r="CJ6" s="14">
        <f t="shared" si="31"/>
        <v>1060</v>
      </c>
      <c r="CK6" s="14">
        <f t="shared" si="31"/>
        <v>190</v>
      </c>
      <c r="CL6" s="14">
        <f t="shared" si="31"/>
        <v>243</v>
      </c>
      <c r="CM6" s="14">
        <f t="shared" si="31"/>
        <v>243</v>
      </c>
      <c r="CN6" s="14">
        <f t="shared" si="31"/>
        <v>310</v>
      </c>
      <c r="CO6" s="14">
        <f t="shared" si="31"/>
        <v>430</v>
      </c>
      <c r="CP6" s="14">
        <f t="shared" si="31"/>
        <v>2480</v>
      </c>
      <c r="CQ6" s="14">
        <f t="shared" si="31"/>
        <v>3016</v>
      </c>
      <c r="CR6" s="14">
        <f t="shared" si="31"/>
        <v>3016</v>
      </c>
      <c r="CS6" s="14">
        <f t="shared" si="31"/>
        <v>3720</v>
      </c>
      <c r="CT6" s="14">
        <f t="shared" si="31"/>
        <v>4860</v>
      </c>
      <c r="CU6" s="14">
        <f>INDEX(属性偏向!$S$4:$S$135,(卡牌属性!$BZ6-1+CU$3)*11+卡牌属性!$CD6)</f>
        <v>22</v>
      </c>
      <c r="CV6" s="14">
        <f>INDEX(属性偏向!$S$4:$S$135,(卡牌属性!$BZ6-1+CV$3)*11+卡牌属性!$CD6)</f>
        <v>26</v>
      </c>
      <c r="CW6" s="14">
        <f>INDEX(属性偏向!$S$4:$S$135,(卡牌属性!$BZ6-1+CW$3)*11+卡牌属性!$CD6)</f>
        <v>32</v>
      </c>
      <c r="CX6" s="14">
        <f>INDEX(属性偏向!$S$4:$S$135,(卡牌属性!$BZ6-1+CX$3)*11+卡牌属性!$CD6)</f>
        <v>32</v>
      </c>
      <c r="CY6" s="14">
        <f>INDEX(属性偏向!$S$4:$S$135,(卡牌属性!$BZ6-1+CY$3)*11+卡牌属性!$CD6)</f>
        <v>42</v>
      </c>
      <c r="CZ6" s="14">
        <f>INDEX(属性偏向!$T$4:$T$135,(卡牌属性!$BZ6-1+CZ$3)*11+卡牌属性!$CD6)</f>
        <v>11</v>
      </c>
      <c r="DA6" s="14">
        <f>INDEX(属性偏向!$T$4:$T$135,(卡牌属性!$BZ6-1+DA$3)*11+卡牌属性!$CD6)</f>
        <v>13</v>
      </c>
      <c r="DB6" s="14">
        <f>INDEX(属性偏向!$T$4:$T$135,(卡牌属性!$BZ6-1+DB$3)*11+卡牌属性!$CD6)</f>
        <v>13</v>
      </c>
      <c r="DC6" s="14">
        <f>INDEX(属性偏向!$T$4:$T$135,(卡牌属性!$BZ6-1+DC$3)*11+卡牌属性!$CD6)</f>
        <v>16</v>
      </c>
      <c r="DD6" s="14">
        <f>INDEX(属性偏向!$T$4:$T$135,(卡牌属性!$BZ6-1+DD$3)*11+卡牌属性!$CD6)</f>
        <v>21</v>
      </c>
      <c r="DE6" s="14">
        <f>INDEX(属性偏向!$U$4:$U$135,(卡牌属性!$BZ6-1+DE$3)*11+卡牌属性!$CD6)</f>
        <v>154</v>
      </c>
      <c r="DF6" s="14">
        <f>INDEX(属性偏向!$U$4:$U$135,(卡牌属性!$BZ6-1+DF$3)*11+卡牌属性!$CD6)</f>
        <v>182</v>
      </c>
      <c r="DG6" s="14">
        <f>INDEX(属性偏向!$U$4:$U$135,(卡牌属性!$BZ6-1+DG$3)*11+卡牌属性!$CD6)</f>
        <v>182</v>
      </c>
      <c r="DH6" s="14">
        <f>INDEX(属性偏向!$U$4:$U$135,(卡牌属性!$BZ6-1+DH$3)*11+卡牌属性!$CD6)</f>
        <v>224</v>
      </c>
      <c r="DI6" s="14">
        <f>INDEX(属性偏向!$U$4:$U$135,(卡牌属性!$BZ6-1+DI$3)*11+卡牌属性!$CD6)</f>
        <v>294</v>
      </c>
      <c r="DL6" s="13">
        <v>2</v>
      </c>
      <c r="DM6" s="14">
        <f t="shared" ref="DM6:DM69" si="32">MATCH(DL6-1,$F$5:$F$32,1)</f>
        <v>1</v>
      </c>
      <c r="DN6" s="14">
        <f t="shared" ref="DN6:DN69" si="33">INDEX($N$6:$N$37,DM6)</f>
        <v>1102001</v>
      </c>
      <c r="DO6" s="14" t="str">
        <f>INDEX($B$6:$B$32,DM6)&amp;"-"&amp;INDEX(属性投放!$H$7:$H$17,卡牌属性!DT6)</f>
        <v>常服曹焱兵-等活</v>
      </c>
      <c r="DP6" s="14">
        <f t="shared" si="14"/>
        <v>5</v>
      </c>
      <c r="DQ6" s="14">
        <f t="shared" si="15"/>
        <v>5</v>
      </c>
      <c r="DR6" s="14">
        <f t="shared" si="16"/>
        <v>5</v>
      </c>
      <c r="DS6" s="14">
        <f t="shared" ref="DS6:DS69" si="34">INDEX($D$6:$D$32,DM6)</f>
        <v>3</v>
      </c>
      <c r="DT6" s="14">
        <f t="shared" ref="DT6:DT69" si="35">DL6-INDEX($F$5:$F$32,DM6)</f>
        <v>2</v>
      </c>
      <c r="DU6" s="14">
        <f>INDEX(属性投放!$W$6:$W$49,(卡牌属性!DS6-2)*11+卡牌属性!DT6)</f>
        <v>10</v>
      </c>
      <c r="DV6" s="14">
        <f>DV5+EK5*$DU5</f>
        <v>570</v>
      </c>
      <c r="DW6" s="14">
        <f t="shared" ref="DW6:DZ6" si="36">DW5+EL5*$DU5</f>
        <v>679</v>
      </c>
      <c r="DX6" s="14">
        <f t="shared" si="36"/>
        <v>788</v>
      </c>
      <c r="DY6" s="14">
        <f t="shared" si="36"/>
        <v>788</v>
      </c>
      <c r="DZ6" s="14">
        <f t="shared" si="36"/>
        <v>922</v>
      </c>
      <c r="EA6" s="14">
        <f>EA5+EP5*$DU5</f>
        <v>240</v>
      </c>
      <c r="EB6" s="14">
        <f t="shared" ref="EB6:EE6" si="37">EB5+EQ5*$DU5</f>
        <v>292</v>
      </c>
      <c r="EC6" s="14">
        <f t="shared" si="37"/>
        <v>292</v>
      </c>
      <c r="ED6" s="14">
        <f t="shared" si="37"/>
        <v>344</v>
      </c>
      <c r="EE6" s="14">
        <f t="shared" si="37"/>
        <v>411</v>
      </c>
      <c r="EF6" s="14">
        <f>EF5+EU5*$DU5</f>
        <v>3020</v>
      </c>
      <c r="EG6" s="14">
        <f t="shared" ref="EG6:EJ6" si="38">EG5+EV5*$DU5</f>
        <v>3674</v>
      </c>
      <c r="EH6" s="14">
        <f t="shared" si="38"/>
        <v>3674</v>
      </c>
      <c r="EI6" s="14">
        <f t="shared" si="38"/>
        <v>4328</v>
      </c>
      <c r="EJ6" s="14">
        <f t="shared" si="38"/>
        <v>5032</v>
      </c>
      <c r="EK6" s="14">
        <f>INDEX(属性偏向!$S$4:$S$135,(卡牌属性!$DP6-1+EK$3)*11+卡牌属性!$DT6)*(1+属性投放!$AT$6)</f>
        <v>36</v>
      </c>
      <c r="EL6" s="14">
        <f>INDEX(属性偏向!$S$4:$S$135,(卡牌属性!$DP6-1+EL$3)*11+卡牌属性!$DT6)*(1+属性投放!$AT$6)</f>
        <v>42</v>
      </c>
      <c r="EM6" s="14">
        <f>INDEX(属性偏向!$S$4:$S$135,(卡牌属性!$DP6-1+EM$3)*11+卡牌属性!$DT6)*(1+属性投放!$AT$6)</f>
        <v>48</v>
      </c>
      <c r="EN6" s="14">
        <f>INDEX(属性偏向!$S$4:$S$135,(卡牌属性!$DP6-1+EN$3)*11+卡牌属性!$DT6)*(1+属性投放!$AT$6)</f>
        <v>48</v>
      </c>
      <c r="EO6" s="14">
        <f>INDEX(属性偏向!$S$4:$S$135,(卡牌属性!$DP6-1+EO$3)*11+卡牌属性!$DT6)*(1+属性投放!$AT$6)</f>
        <v>54</v>
      </c>
      <c r="EP6" s="14">
        <f>INDEX(属性偏向!$T$4:$T$135,(卡牌属性!$DQ6-1+EP$3)*11+卡牌属性!$DT6)*(1+属性投放!$AT$6)</f>
        <v>18</v>
      </c>
      <c r="EQ6" s="14">
        <f>INDEX(属性偏向!$T$4:$T$135,(卡牌属性!$DQ6-1+EQ$3)*11+卡牌属性!$DT6)*(1+属性投放!$AT$6)</f>
        <v>21</v>
      </c>
      <c r="ER6" s="14">
        <f>INDEX(属性偏向!$T$4:$T$135,(卡牌属性!$DQ6-1+ER$3)*11+卡牌属性!$DT6)*(1+属性投放!$AT$6)</f>
        <v>21</v>
      </c>
      <c r="ES6" s="14">
        <f>INDEX(属性偏向!$T$4:$T$135,(卡牌属性!$DQ6-1+ES$3)*11+卡牌属性!$DT6)*(1+属性投放!$AT$6)</f>
        <v>24</v>
      </c>
      <c r="ET6" s="14">
        <f>INDEX(属性偏向!$T$4:$T$135,(卡牌属性!$DQ6-1+ET$3)*11+卡牌属性!$DT6)*(1+属性投放!$AT$6)</f>
        <v>27</v>
      </c>
      <c r="EU6" s="14">
        <f>INDEX(属性偏向!$U$4:$U$135,(卡牌属性!$DR6-1+EU$3)*11+卡牌属性!$DT6)*(1+属性投放!$AT$6)</f>
        <v>252</v>
      </c>
      <c r="EV6" s="14">
        <f>INDEX(属性偏向!$U$4:$U$135,(卡牌属性!$DR6-1+EV$3)*11+卡牌属性!$DT6)*(1+属性投放!$AT$6)</f>
        <v>294</v>
      </c>
      <c r="EW6" s="14">
        <f>INDEX(属性偏向!$U$4:$U$135,(卡牌属性!$DR6-1+EW$3)*11+卡牌属性!$DT6)*(1+属性投放!$AT$6)</f>
        <v>294</v>
      </c>
      <c r="EX6" s="14">
        <f>INDEX(属性偏向!$U$4:$U$135,(卡牌属性!$DR6-1+EX$3)*11+卡牌属性!$DT6)*(1+属性投放!$AT$6)</f>
        <v>336</v>
      </c>
      <c r="EY6" s="14">
        <f>INDEX(属性偏向!$U$4:$U$135,(卡牌属性!$DR6-1+EY$3)*11+卡牌属性!$DT6)*(1+属性投放!$AT$6)</f>
        <v>378</v>
      </c>
      <c r="FC6" s="13">
        <v>2</v>
      </c>
      <c r="FD6" s="13">
        <f t="shared" si="17"/>
        <v>1</v>
      </c>
      <c r="FE6" s="14">
        <f t="shared" ref="FE6:FE69" si="39">INDEX($N$6:$N$36,FD6)</f>
        <v>1102001</v>
      </c>
      <c r="FF6" s="14" t="s">
        <v>849</v>
      </c>
      <c r="FG6" s="14">
        <f t="shared" si="18"/>
        <v>2</v>
      </c>
      <c r="FH6" s="14" t="str">
        <f t="shared" si="19"/>
        <v>关羽-2星</v>
      </c>
      <c r="FI6" s="14">
        <f>INDEX(Y$6:Y$36,$FD6)+INDEX(属性偏向!Y$4:Y$8,卡牌属性!$FG6)</f>
        <v>10</v>
      </c>
      <c r="FJ6" s="14" t="str">
        <f>INDEX(属性评价,卡牌属性!FI6)</f>
        <v>S+</v>
      </c>
      <c r="FK6" s="14">
        <f>INDEX(Z$6:Z$36,$FD6)+INDEX(属性偏向!Z$4:Z$8,卡牌属性!$FG6)</f>
        <v>8</v>
      </c>
      <c r="FL6" s="14" t="str">
        <f>INDEX(属性评价,卡牌属性!FK6)</f>
        <v>A+</v>
      </c>
      <c r="FM6" s="14">
        <f>INDEX(AA$6:AA$36,$FD6)+INDEX(属性偏向!AA$4:AA$8,卡牌属性!$FG6)</f>
        <v>8</v>
      </c>
      <c r="FN6" s="14" t="str">
        <f>INDEX(属性评价,卡牌属性!FM6)</f>
        <v>A+</v>
      </c>
      <c r="FQ6" s="13">
        <v>2</v>
      </c>
      <c r="FR6" s="13">
        <f t="shared" si="20"/>
        <v>1</v>
      </c>
      <c r="FS6" s="14">
        <f t="shared" ref="FS6:FS69" si="40">INDEX($A$6:$A$36,FR6)</f>
        <v>1101001</v>
      </c>
      <c r="FT6" s="14" t="s">
        <v>849</v>
      </c>
      <c r="FU6" s="14">
        <f t="shared" si="21"/>
        <v>2</v>
      </c>
      <c r="FV6" s="14" t="str">
        <f t="shared" si="22"/>
        <v>常服曹焱兵-2星</v>
      </c>
      <c r="FW6" s="14">
        <f>INDEX(J$6:J$36,$FR6)+INDEX(属性偏向!Y$4:Y$8,卡牌属性!$FG6)</f>
        <v>6</v>
      </c>
      <c r="FX6" s="14" t="str">
        <f>INDEX(属性评价,卡牌属性!FW6)</f>
        <v>B+</v>
      </c>
      <c r="FY6" s="14">
        <f>INDEX(K$6:K$36,$FR6)+INDEX(属性偏向!Y$4:Y$8,卡牌属性!$FG6)</f>
        <v>6</v>
      </c>
      <c r="FZ6" s="14" t="str">
        <f>INDEX(属性评价,卡牌属性!FY6)</f>
        <v>B+</v>
      </c>
      <c r="GA6" s="14">
        <f>INDEX(L$6:L$36,$FR6)+INDEX(属性偏向!Y$4:Y$8,卡牌属性!$FG6)</f>
        <v>6</v>
      </c>
      <c r="GB6" s="14" t="str">
        <f>INDEX(属性评价,卡牌属性!GA6)</f>
        <v>B+</v>
      </c>
    </row>
    <row r="7" spans="1:196" ht="16.5" x14ac:dyDescent="0.2">
      <c r="A7" s="13">
        <v>1101002</v>
      </c>
      <c r="B7" s="13" t="s">
        <v>75</v>
      </c>
      <c r="C7" s="13">
        <v>1</v>
      </c>
      <c r="D7" s="13">
        <v>2</v>
      </c>
      <c r="E7" s="13">
        <v>11</v>
      </c>
      <c r="F7" s="14">
        <f>SUM(E$5:E7)</f>
        <v>22</v>
      </c>
      <c r="G7" s="13" t="s">
        <v>449</v>
      </c>
      <c r="H7" s="13" t="s">
        <v>443</v>
      </c>
      <c r="I7" s="13" t="s">
        <v>443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715</v>
      </c>
      <c r="P7" s="13">
        <v>2</v>
      </c>
      <c r="Q7" s="13">
        <v>3</v>
      </c>
      <c r="R7" s="13">
        <v>11</v>
      </c>
      <c r="S7" s="14">
        <f>SUM(R$5:R7)</f>
        <v>22</v>
      </c>
      <c r="T7" s="13">
        <v>99</v>
      </c>
      <c r="U7" s="14">
        <f>SUM(T$5:T7)</f>
        <v>198</v>
      </c>
      <c r="V7" s="13" t="s">
        <v>447</v>
      </c>
      <c r="W7" s="13" t="s">
        <v>449</v>
      </c>
      <c r="X7" s="13" t="s">
        <v>451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2"/>
        <v>15</v>
      </c>
      <c r="AE7" s="13">
        <v>3</v>
      </c>
      <c r="AF7" s="13">
        <f t="shared" si="23"/>
        <v>1</v>
      </c>
      <c r="AG7" s="13">
        <f t="shared" si="3"/>
        <v>3</v>
      </c>
      <c r="AH7" s="13"/>
      <c r="AI7" s="13"/>
      <c r="AJ7" s="14">
        <f t="shared" si="4"/>
        <v>1101001</v>
      </c>
      <c r="AK7" s="14" t="str">
        <f t="shared" si="5"/>
        <v>常服曹焱兵3突</v>
      </c>
      <c r="AL7" s="25" t="s">
        <v>131</v>
      </c>
      <c r="AM7" s="14">
        <v>1</v>
      </c>
      <c r="AN7" s="14">
        <f t="shared" si="6"/>
        <v>3</v>
      </c>
      <c r="AO7" s="14" t="e">
        <f>INDEX(属性投放!#REF!,(卡牌属性!AG7-2)*20+卡牌属性!AN7)</f>
        <v>#REF!</v>
      </c>
      <c r="AP7" s="14" t="e">
        <f t="shared" si="7"/>
        <v>#REF!</v>
      </c>
      <c r="AQ7" s="14" t="e">
        <f t="shared" si="7"/>
        <v>#REF!</v>
      </c>
      <c r="AR7" s="14" t="e">
        <f t="shared" si="7"/>
        <v>#REF!</v>
      </c>
      <c r="AS7" s="14" t="e">
        <f t="shared" si="7"/>
        <v>#REF!</v>
      </c>
      <c r="AT7" s="14" t="e">
        <f>INDEX(属性投放!#REF!,(卡牌属性!AG7-2)*20+卡牌属性!AN7)</f>
        <v>#REF!</v>
      </c>
      <c r="AU7" s="14" t="e">
        <f t="shared" si="8"/>
        <v>#REF!</v>
      </c>
      <c r="AV7" s="14" t="e">
        <f t="shared" si="8"/>
        <v>#REF!</v>
      </c>
      <c r="AW7" s="14" t="e">
        <f t="shared" si="8"/>
        <v>#REF!</v>
      </c>
      <c r="AX7" s="14" t="e">
        <f t="shared" si="8"/>
        <v>#REF!</v>
      </c>
      <c r="AY7" s="14" t="e">
        <f>INDEX(属性投放!#REF!,(卡牌属性!AG7-2)*20+卡牌属性!AN7)</f>
        <v>#REF!</v>
      </c>
      <c r="AZ7" s="14" t="e">
        <f t="shared" si="9"/>
        <v>#REF!</v>
      </c>
      <c r="BA7" s="14" t="e">
        <f t="shared" si="9"/>
        <v>#REF!</v>
      </c>
      <c r="BB7" s="14" t="e">
        <f t="shared" si="9"/>
        <v>#REF!</v>
      </c>
      <c r="BC7" s="14" t="e">
        <f t="shared" si="9"/>
        <v>#REF!</v>
      </c>
      <c r="BD7" s="14" t="e">
        <f>INDEX(属性投放!#REF!,(卡牌属性!AG7-2)*20+卡牌属性!AN7)</f>
        <v>#REF!</v>
      </c>
      <c r="BE7" s="14" t="e">
        <f t="shared" si="10"/>
        <v>#REF!</v>
      </c>
      <c r="BF7" s="14" t="e">
        <f t="shared" si="10"/>
        <v>#REF!</v>
      </c>
      <c r="BG7" s="14" t="e">
        <f t="shared" si="10"/>
        <v>#REF!</v>
      </c>
      <c r="BH7" s="14" t="e">
        <f t="shared" si="10"/>
        <v>#REF!</v>
      </c>
      <c r="BI7" s="14" t="e">
        <f>INDEX(属性投放!#REF!,(卡牌属性!AG7-2)*20+卡牌属性!AN7)</f>
        <v>#REF!</v>
      </c>
      <c r="BJ7" s="14" t="e">
        <f t="shared" si="11"/>
        <v>#REF!</v>
      </c>
      <c r="BK7" s="14" t="e">
        <f t="shared" si="11"/>
        <v>#REF!</v>
      </c>
      <c r="BL7" s="14" t="e">
        <f t="shared" si="11"/>
        <v>#REF!</v>
      </c>
      <c r="BM7" s="14" t="e">
        <f t="shared" si="11"/>
        <v>#REF!</v>
      </c>
      <c r="BN7" s="14" t="e">
        <f>INDEX(属性投放!#REF!,(卡牌属性!AG7-2)*20+卡牌属性!AN7)</f>
        <v>#REF!</v>
      </c>
      <c r="BO7" s="14" t="e">
        <f t="shared" si="12"/>
        <v>#REF!</v>
      </c>
      <c r="BP7" s="14" t="e">
        <f t="shared" si="12"/>
        <v>#REF!</v>
      </c>
      <c r="BQ7" s="14" t="e">
        <f t="shared" si="12"/>
        <v>#REF!</v>
      </c>
      <c r="BR7" s="14" t="e">
        <f t="shared" si="12"/>
        <v>#REF!</v>
      </c>
      <c r="BV7" s="13">
        <v>3</v>
      </c>
      <c r="BW7" s="14">
        <f t="shared" si="24"/>
        <v>1</v>
      </c>
      <c r="BX7" s="14">
        <f t="shared" si="25"/>
        <v>1102001</v>
      </c>
      <c r="BY7" s="14" t="str">
        <f>INDEX($O$6:$O$37,BW7)&amp;"-"&amp;INDEX(属性投放!$H$19:$H$29,卡牌属性!CD7)</f>
        <v>关羽-黑绳</v>
      </c>
      <c r="BZ7" s="14">
        <f t="shared" si="26"/>
        <v>9</v>
      </c>
      <c r="CA7" s="14">
        <f t="shared" si="27"/>
        <v>7</v>
      </c>
      <c r="CB7" s="14">
        <f t="shared" si="28"/>
        <v>7</v>
      </c>
      <c r="CC7" s="14">
        <f t="shared" si="29"/>
        <v>5</v>
      </c>
      <c r="CD7" s="14">
        <f t="shared" si="30"/>
        <v>3</v>
      </c>
      <c r="CE7" s="14">
        <f>INDEX(属性投放!$W$6:$W$49,(卡牌属性!CC7-2)*11+卡牌属性!CD7)</f>
        <v>15</v>
      </c>
      <c r="CF7" s="14">
        <f t="shared" ref="CF7:CF15" si="41">CF6+CU6*$CE6</f>
        <v>800</v>
      </c>
      <c r="CG7" s="14">
        <f t="shared" ref="CG7:CG15" si="42">CG6+CV6*$CE6</f>
        <v>946</v>
      </c>
      <c r="CH7" s="14">
        <f t="shared" ref="CH7:CH15" si="43">CH6+CW6*$CE6</f>
        <v>1140</v>
      </c>
      <c r="CI7" s="14">
        <f t="shared" ref="CI7:CI15" si="44">CI6+CX6*$CE6</f>
        <v>1140</v>
      </c>
      <c r="CJ7" s="14">
        <f t="shared" ref="CJ7:CJ15" si="45">CJ6+CY6*$CE6</f>
        <v>1480</v>
      </c>
      <c r="CK7" s="14">
        <f t="shared" ref="CK7:CK15" si="46">CK6+CZ6*$CE6</f>
        <v>300</v>
      </c>
      <c r="CL7" s="14">
        <f t="shared" ref="CL7:CL15" si="47">CL6+DA6*$CE6</f>
        <v>373</v>
      </c>
      <c r="CM7" s="14">
        <f t="shared" ref="CM7:CM15" si="48">CM6+DB6*$CE6</f>
        <v>373</v>
      </c>
      <c r="CN7" s="14">
        <f t="shared" ref="CN7:CN15" si="49">CN6+DC6*$CE6</f>
        <v>470</v>
      </c>
      <c r="CO7" s="14">
        <f t="shared" ref="CO7:CO15" si="50">CO6+DD6*$CE6</f>
        <v>640</v>
      </c>
      <c r="CP7" s="14">
        <f t="shared" ref="CP7:CP15" si="51">CP6+DE6*$CE6</f>
        <v>4020</v>
      </c>
      <c r="CQ7" s="14">
        <f t="shared" ref="CQ7:CQ15" si="52">CQ6+DF6*$CE6</f>
        <v>4836</v>
      </c>
      <c r="CR7" s="14">
        <f t="shared" ref="CR7:CR15" si="53">CR6+DG6*$CE6</f>
        <v>4836</v>
      </c>
      <c r="CS7" s="14">
        <f t="shared" ref="CS7:CS15" si="54">CS6+DH6*$CE6</f>
        <v>5960</v>
      </c>
      <c r="CT7" s="14">
        <f t="shared" ref="CT7:CT15" si="55">CT6+DI6*$CE6</f>
        <v>7800</v>
      </c>
      <c r="CU7" s="14">
        <f>INDEX(属性偏向!$S$4:$S$135,(卡牌属性!$BZ7-1+CU$3)*11+卡牌属性!$CD7)</f>
        <v>24</v>
      </c>
      <c r="CV7" s="14">
        <f>INDEX(属性偏向!$S$4:$S$135,(卡牌属性!$BZ7-1+CV$3)*11+卡牌属性!$CD7)</f>
        <v>28</v>
      </c>
      <c r="CW7" s="14">
        <f>INDEX(属性偏向!$S$4:$S$135,(卡牌属性!$BZ7-1+CW$3)*11+卡牌属性!$CD7)</f>
        <v>34</v>
      </c>
      <c r="CX7" s="14">
        <f>INDEX(属性偏向!$S$4:$S$135,(卡牌属性!$BZ7-1+CX$3)*11+卡牌属性!$CD7)</f>
        <v>34</v>
      </c>
      <c r="CY7" s="14">
        <f>INDEX(属性偏向!$S$4:$S$135,(卡牌属性!$BZ7-1+CY$3)*11+卡牌属性!$CD7)</f>
        <v>44</v>
      </c>
      <c r="CZ7" s="14">
        <f>INDEX(属性偏向!$T$4:$T$135,(卡牌属性!$BZ7-1+CZ$3)*11+卡牌属性!$CD7)</f>
        <v>12</v>
      </c>
      <c r="DA7" s="14">
        <f>INDEX(属性偏向!$T$4:$T$135,(卡牌属性!$BZ7-1+DA$3)*11+卡牌属性!$CD7)</f>
        <v>14</v>
      </c>
      <c r="DB7" s="14">
        <f>INDEX(属性偏向!$T$4:$T$135,(卡牌属性!$BZ7-1+DB$3)*11+卡牌属性!$CD7)</f>
        <v>14</v>
      </c>
      <c r="DC7" s="14">
        <f>INDEX(属性偏向!$T$4:$T$135,(卡牌属性!$BZ7-1+DC$3)*11+卡牌属性!$CD7)</f>
        <v>17</v>
      </c>
      <c r="DD7" s="14">
        <f>INDEX(属性偏向!$T$4:$T$135,(卡牌属性!$BZ7-1+DD$3)*11+卡牌属性!$CD7)</f>
        <v>22</v>
      </c>
      <c r="DE7" s="14">
        <f>INDEX(属性偏向!$U$4:$U$135,(卡牌属性!$BZ7-1+DE$3)*11+卡牌属性!$CD7)</f>
        <v>192</v>
      </c>
      <c r="DF7" s="14">
        <f>INDEX(属性偏向!$U$4:$U$135,(卡牌属性!$BZ7-1+DF$3)*11+卡牌属性!$CD7)</f>
        <v>224</v>
      </c>
      <c r="DG7" s="14">
        <f>INDEX(属性偏向!$U$4:$U$135,(卡牌属性!$BZ7-1+DG$3)*11+卡牌属性!$CD7)</f>
        <v>224</v>
      </c>
      <c r="DH7" s="14">
        <f>INDEX(属性偏向!$U$4:$U$135,(卡牌属性!$BZ7-1+DH$3)*11+卡牌属性!$CD7)</f>
        <v>272</v>
      </c>
      <c r="DI7" s="14">
        <f>INDEX(属性偏向!$U$4:$U$135,(卡牌属性!$BZ7-1+DI$3)*11+卡牌属性!$CD7)</f>
        <v>352</v>
      </c>
      <c r="DL7" s="13">
        <v>3</v>
      </c>
      <c r="DM7" s="14">
        <f t="shared" si="32"/>
        <v>1</v>
      </c>
      <c r="DN7" s="14">
        <f t="shared" si="33"/>
        <v>1102001</v>
      </c>
      <c r="DO7" s="14" t="str">
        <f>INDEX($B$6:$B$32,DM7)&amp;"-"&amp;INDEX(属性投放!$H$7:$H$17,卡牌属性!DT7)</f>
        <v>常服曹焱兵-黑绳</v>
      </c>
      <c r="DP7" s="14">
        <f t="shared" si="14"/>
        <v>5</v>
      </c>
      <c r="DQ7" s="14">
        <f t="shared" si="15"/>
        <v>5</v>
      </c>
      <c r="DR7" s="14">
        <f t="shared" si="16"/>
        <v>5</v>
      </c>
      <c r="DS7" s="14">
        <f t="shared" si="34"/>
        <v>3</v>
      </c>
      <c r="DT7" s="14">
        <f t="shared" si="35"/>
        <v>3</v>
      </c>
      <c r="DU7" s="14">
        <f>INDEX(属性投放!$W$6:$W$49,(卡牌属性!DS7-2)*11+卡牌属性!DT7)</f>
        <v>15</v>
      </c>
      <c r="DV7" s="14">
        <f t="shared" ref="DV7:DV15" si="56">DV6+EK6*$DU6</f>
        <v>930</v>
      </c>
      <c r="DW7" s="14">
        <f t="shared" ref="DW7:DW15" si="57">DW6+EL6*$DU6</f>
        <v>1099</v>
      </c>
      <c r="DX7" s="14">
        <f t="shared" ref="DX7:DX15" si="58">DX6+EM6*$DU6</f>
        <v>1268</v>
      </c>
      <c r="DY7" s="14">
        <f t="shared" ref="DY7:DY15" si="59">DY6+EN6*$DU6</f>
        <v>1268</v>
      </c>
      <c r="DZ7" s="14">
        <f t="shared" ref="DZ7:DZ15" si="60">DZ6+EO6*$DU6</f>
        <v>1462</v>
      </c>
      <c r="EA7" s="14">
        <f t="shared" ref="EA7:EA15" si="61">EA6+EP6*$DU6</f>
        <v>420</v>
      </c>
      <c r="EB7" s="14">
        <f t="shared" ref="EB7:EB15" si="62">EB6+EQ6*$DU6</f>
        <v>502</v>
      </c>
      <c r="EC7" s="14">
        <f t="shared" ref="EC7:EC15" si="63">EC6+ER6*$DU6</f>
        <v>502</v>
      </c>
      <c r="ED7" s="14">
        <f t="shared" ref="ED7:ED15" si="64">ED6+ES6*$DU6</f>
        <v>584</v>
      </c>
      <c r="EE7" s="14">
        <f t="shared" ref="EE7:EE15" si="65">EE6+ET6*$DU6</f>
        <v>681</v>
      </c>
      <c r="EF7" s="14">
        <f t="shared" ref="EF7:EF15" si="66">EF6+EU6*$DU6</f>
        <v>5540</v>
      </c>
      <c r="EG7" s="14">
        <f t="shared" ref="EG7:EG15" si="67">EG6+EV6*$DU6</f>
        <v>6614</v>
      </c>
      <c r="EH7" s="14">
        <f t="shared" ref="EH7:EH15" si="68">EH6+EW6*$DU6</f>
        <v>6614</v>
      </c>
      <c r="EI7" s="14">
        <f t="shared" ref="EI7:EI15" si="69">EI6+EX6*$DU6</f>
        <v>7688</v>
      </c>
      <c r="EJ7" s="14">
        <f t="shared" ref="EJ7:EJ15" si="70">EJ6+EY6*$DU6</f>
        <v>8812</v>
      </c>
      <c r="EK7" s="14">
        <f>INDEX(属性偏向!$S$4:$S$135,(卡牌属性!$DP7-1+EK$3)*11+卡牌属性!$DT7)*(1+属性投放!$AT$6)</f>
        <v>42</v>
      </c>
      <c r="EL7" s="14">
        <f>INDEX(属性偏向!$S$4:$S$135,(卡牌属性!$DP7-1+EL$3)*11+卡牌属性!$DT7)*(1+属性投放!$AT$6)</f>
        <v>48</v>
      </c>
      <c r="EM7" s="14">
        <f>INDEX(属性偏向!$S$4:$S$135,(卡牌属性!$DP7-1+EM$3)*11+卡牌属性!$DT7)*(1+属性投放!$AT$6)</f>
        <v>54</v>
      </c>
      <c r="EN7" s="14">
        <f>INDEX(属性偏向!$S$4:$S$135,(卡牌属性!$DP7-1+EN$3)*11+卡牌属性!$DT7)*(1+属性投放!$AT$6)</f>
        <v>54</v>
      </c>
      <c r="EO7" s="14">
        <f>INDEX(属性偏向!$S$4:$S$135,(卡牌属性!$DP7-1+EO$3)*11+卡牌属性!$DT7)*(1+属性投放!$AT$6)</f>
        <v>60</v>
      </c>
      <c r="EP7" s="14">
        <f>INDEX(属性偏向!$T$4:$T$135,(卡牌属性!$DQ7-1+EP$3)*11+卡牌属性!$DT7)*(1+属性投放!$AT$6)</f>
        <v>21</v>
      </c>
      <c r="EQ7" s="14">
        <f>INDEX(属性偏向!$T$4:$T$135,(卡牌属性!$DQ7-1+EQ$3)*11+卡牌属性!$DT7)*(1+属性投放!$AT$6)</f>
        <v>24</v>
      </c>
      <c r="ER7" s="14">
        <f>INDEX(属性偏向!$T$4:$T$135,(卡牌属性!$DQ7-1+ER$3)*11+卡牌属性!$DT7)*(1+属性投放!$AT$6)</f>
        <v>24</v>
      </c>
      <c r="ES7" s="14">
        <f>INDEX(属性偏向!$T$4:$T$135,(卡牌属性!$DQ7-1+ES$3)*11+卡牌属性!$DT7)*(1+属性投放!$AT$6)</f>
        <v>27</v>
      </c>
      <c r="ET7" s="14">
        <f>INDEX(属性偏向!$T$4:$T$135,(卡牌属性!$DQ7-1+ET$3)*11+卡牌属性!$DT7)*(1+属性投放!$AT$6)</f>
        <v>30</v>
      </c>
      <c r="EU7" s="14">
        <f>INDEX(属性偏向!$U$4:$U$135,(卡牌属性!$DR7-1+EU$3)*11+卡牌属性!$DT7)*(1+属性投放!$AT$6)</f>
        <v>336</v>
      </c>
      <c r="EV7" s="14">
        <f>INDEX(属性偏向!$U$4:$U$135,(卡牌属性!$DR7-1+EV$3)*11+卡牌属性!$DT7)*(1+属性投放!$AT$6)</f>
        <v>384</v>
      </c>
      <c r="EW7" s="14">
        <f>INDEX(属性偏向!$U$4:$U$135,(卡牌属性!$DR7-1+EW$3)*11+卡牌属性!$DT7)*(1+属性投放!$AT$6)</f>
        <v>384</v>
      </c>
      <c r="EX7" s="14">
        <f>INDEX(属性偏向!$U$4:$U$135,(卡牌属性!$DR7-1+EX$3)*11+卡牌属性!$DT7)*(1+属性投放!$AT$6)</f>
        <v>432</v>
      </c>
      <c r="EY7" s="14">
        <f>INDEX(属性偏向!$U$4:$U$135,(卡牌属性!$DR7-1+EY$3)*11+卡牌属性!$DT7)*(1+属性投放!$AT$6)</f>
        <v>480</v>
      </c>
      <c r="FC7" s="13">
        <v>3</v>
      </c>
      <c r="FD7" s="13">
        <f t="shared" si="17"/>
        <v>1</v>
      </c>
      <c r="FE7" s="14">
        <f t="shared" si="39"/>
        <v>1102001</v>
      </c>
      <c r="FF7" s="14" t="s">
        <v>849</v>
      </c>
      <c r="FG7" s="14">
        <f t="shared" si="18"/>
        <v>3</v>
      </c>
      <c r="FH7" s="14" t="str">
        <f t="shared" si="19"/>
        <v>关羽-3星</v>
      </c>
      <c r="FI7" s="14">
        <f>INDEX(Y$6:Y$36,$FD7)+INDEX(属性偏向!Y$4:Y$8,卡牌属性!$FG7)</f>
        <v>11</v>
      </c>
      <c r="FJ7" s="14" t="str">
        <f>INDEX(属性评价,卡牌属性!FI7)</f>
        <v>SS</v>
      </c>
      <c r="FK7" s="14">
        <f>INDEX(Z$6:Z$36,$FD7)+INDEX(属性偏向!Z$4:Z$8,卡牌属性!$FG7)</f>
        <v>8</v>
      </c>
      <c r="FL7" s="14" t="str">
        <f>INDEX(属性评价,卡牌属性!FK7)</f>
        <v>A+</v>
      </c>
      <c r="FM7" s="14">
        <f>INDEX(AA$6:AA$36,$FD7)+INDEX(属性偏向!AA$4:AA$8,卡牌属性!$FG7)</f>
        <v>8</v>
      </c>
      <c r="FN7" s="14" t="str">
        <f>INDEX(属性评价,卡牌属性!FM7)</f>
        <v>A+</v>
      </c>
      <c r="FQ7" s="13">
        <v>3</v>
      </c>
      <c r="FR7" s="13">
        <f t="shared" si="20"/>
        <v>1</v>
      </c>
      <c r="FS7" s="14">
        <f t="shared" si="40"/>
        <v>1101001</v>
      </c>
      <c r="FT7" s="14" t="s">
        <v>849</v>
      </c>
      <c r="FU7" s="14">
        <f t="shared" si="21"/>
        <v>3</v>
      </c>
      <c r="FV7" s="14" t="str">
        <f t="shared" si="22"/>
        <v>常服曹焱兵-3星</v>
      </c>
      <c r="FW7" s="14">
        <f>INDEX(J$6:J$36,$FR7)+INDEX(属性偏向!Y$4:Y$8,卡牌属性!$FG7)</f>
        <v>7</v>
      </c>
      <c r="FX7" s="14" t="str">
        <f>INDEX(属性评价,卡牌属性!FW7)</f>
        <v>A</v>
      </c>
      <c r="FY7" s="14">
        <f>INDEX(K$6:K$36,$FR7)+INDEX(属性偏向!Y$4:Y$8,卡牌属性!$FG7)</f>
        <v>7</v>
      </c>
      <c r="FZ7" s="14" t="str">
        <f>INDEX(属性评价,卡牌属性!FY7)</f>
        <v>A</v>
      </c>
      <c r="GA7" s="14">
        <f>INDEX(L$6:L$36,$FR7)+INDEX(属性偏向!Y$4:Y$8,卡牌属性!$FG7)</f>
        <v>7</v>
      </c>
      <c r="GB7" s="14" t="str">
        <f>INDEX(属性评价,卡牌属性!GA7)</f>
        <v>A</v>
      </c>
    </row>
    <row r="8" spans="1:196" ht="16.5" x14ac:dyDescent="0.2">
      <c r="A8" s="13">
        <v>1101003</v>
      </c>
      <c r="B8" s="13" t="s">
        <v>224</v>
      </c>
      <c r="C8" s="13">
        <v>1</v>
      </c>
      <c r="D8" s="13">
        <v>3</v>
      </c>
      <c r="E8" s="13">
        <v>11</v>
      </c>
      <c r="F8" s="14">
        <f>SUM(E$5:E8)</f>
        <v>33</v>
      </c>
      <c r="G8" s="13" t="s">
        <v>449</v>
      </c>
      <c r="H8" s="13" t="s">
        <v>449</v>
      </c>
      <c r="I8" s="13" t="s">
        <v>449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716</v>
      </c>
      <c r="P8" s="13">
        <v>2</v>
      </c>
      <c r="Q8" s="13">
        <v>4</v>
      </c>
      <c r="R8" s="13">
        <v>11</v>
      </c>
      <c r="S8" s="14">
        <f>SUM(R$5:R8)</f>
        <v>33</v>
      </c>
      <c r="T8" s="13">
        <v>99</v>
      </c>
      <c r="U8" s="14">
        <f>SUM(T$5:T8)</f>
        <v>297</v>
      </c>
      <c r="V8" s="13" t="s">
        <v>453</v>
      </c>
      <c r="W8" s="13" t="s">
        <v>451</v>
      </c>
      <c r="X8" s="13" t="s">
        <v>451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2"/>
        <v>19</v>
      </c>
      <c r="AE8" s="13">
        <v>4</v>
      </c>
      <c r="AF8" s="13">
        <f t="shared" si="23"/>
        <v>1</v>
      </c>
      <c r="AG8" s="13">
        <f t="shared" si="3"/>
        <v>3</v>
      </c>
      <c r="AH8" s="13"/>
      <c r="AI8" s="13"/>
      <c r="AJ8" s="14">
        <f t="shared" si="4"/>
        <v>1101001</v>
      </c>
      <c r="AK8" s="14" t="str">
        <f t="shared" si="5"/>
        <v>常服曹焱兵4突</v>
      </c>
      <c r="AL8" s="25" t="s">
        <v>131</v>
      </c>
      <c r="AM8" s="14">
        <v>1</v>
      </c>
      <c r="AN8" s="14">
        <f t="shared" si="6"/>
        <v>4</v>
      </c>
      <c r="AO8" s="14" t="e">
        <f>INDEX(属性投放!#REF!,(卡牌属性!AG8-2)*20+卡牌属性!AN8)</f>
        <v>#REF!</v>
      </c>
      <c r="AP8" s="14" t="e">
        <f t="shared" si="7"/>
        <v>#REF!</v>
      </c>
      <c r="AQ8" s="14" t="e">
        <f t="shared" si="7"/>
        <v>#REF!</v>
      </c>
      <c r="AR8" s="14" t="e">
        <f t="shared" si="7"/>
        <v>#REF!</v>
      </c>
      <c r="AS8" s="14" t="e">
        <f t="shared" si="7"/>
        <v>#REF!</v>
      </c>
      <c r="AT8" s="14" t="e">
        <f>INDEX(属性投放!#REF!,(卡牌属性!AG8-2)*20+卡牌属性!AN8)</f>
        <v>#REF!</v>
      </c>
      <c r="AU8" s="14" t="e">
        <f t="shared" si="8"/>
        <v>#REF!</v>
      </c>
      <c r="AV8" s="14" t="e">
        <f t="shared" si="8"/>
        <v>#REF!</v>
      </c>
      <c r="AW8" s="14" t="e">
        <f t="shared" si="8"/>
        <v>#REF!</v>
      </c>
      <c r="AX8" s="14" t="e">
        <f t="shared" si="8"/>
        <v>#REF!</v>
      </c>
      <c r="AY8" s="14" t="e">
        <f>INDEX(属性投放!#REF!,(卡牌属性!AG8-2)*20+卡牌属性!AN8)</f>
        <v>#REF!</v>
      </c>
      <c r="AZ8" s="14" t="e">
        <f t="shared" si="9"/>
        <v>#REF!</v>
      </c>
      <c r="BA8" s="14" t="e">
        <f t="shared" si="9"/>
        <v>#REF!</v>
      </c>
      <c r="BB8" s="14" t="e">
        <f t="shared" si="9"/>
        <v>#REF!</v>
      </c>
      <c r="BC8" s="14" t="e">
        <f t="shared" si="9"/>
        <v>#REF!</v>
      </c>
      <c r="BD8" s="14" t="e">
        <f>INDEX(属性投放!#REF!,(卡牌属性!AG8-2)*20+卡牌属性!AN8)</f>
        <v>#REF!</v>
      </c>
      <c r="BE8" s="14" t="e">
        <f t="shared" si="10"/>
        <v>#REF!</v>
      </c>
      <c r="BF8" s="14" t="e">
        <f t="shared" si="10"/>
        <v>#REF!</v>
      </c>
      <c r="BG8" s="14" t="e">
        <f t="shared" si="10"/>
        <v>#REF!</v>
      </c>
      <c r="BH8" s="14" t="e">
        <f t="shared" si="10"/>
        <v>#REF!</v>
      </c>
      <c r="BI8" s="14" t="e">
        <f>INDEX(属性投放!#REF!,(卡牌属性!AG8-2)*20+卡牌属性!AN8)</f>
        <v>#REF!</v>
      </c>
      <c r="BJ8" s="14" t="e">
        <f t="shared" si="11"/>
        <v>#REF!</v>
      </c>
      <c r="BK8" s="14" t="e">
        <f t="shared" si="11"/>
        <v>#REF!</v>
      </c>
      <c r="BL8" s="14" t="e">
        <f t="shared" si="11"/>
        <v>#REF!</v>
      </c>
      <c r="BM8" s="14" t="e">
        <f t="shared" si="11"/>
        <v>#REF!</v>
      </c>
      <c r="BN8" s="14" t="e">
        <f>INDEX(属性投放!#REF!,(卡牌属性!AG8-2)*20+卡牌属性!AN8)</f>
        <v>#REF!</v>
      </c>
      <c r="BO8" s="14" t="e">
        <f t="shared" si="12"/>
        <v>#REF!</v>
      </c>
      <c r="BP8" s="14" t="e">
        <f t="shared" si="12"/>
        <v>#REF!</v>
      </c>
      <c r="BQ8" s="14" t="e">
        <f t="shared" si="12"/>
        <v>#REF!</v>
      </c>
      <c r="BR8" s="14" t="e">
        <f t="shared" si="12"/>
        <v>#REF!</v>
      </c>
      <c r="BV8" s="13">
        <v>4</v>
      </c>
      <c r="BW8" s="14">
        <f t="shared" si="24"/>
        <v>1</v>
      </c>
      <c r="BX8" s="14">
        <f t="shared" si="25"/>
        <v>1102001</v>
      </c>
      <c r="BY8" s="14" t="str">
        <f>INDEX($O$6:$O$37,BW8)&amp;"-"&amp;INDEX(属性投放!$H$19:$H$29,卡牌属性!CD8)</f>
        <v>关羽-众合</v>
      </c>
      <c r="BZ8" s="14">
        <f t="shared" si="26"/>
        <v>9</v>
      </c>
      <c r="CA8" s="14">
        <f t="shared" si="27"/>
        <v>7</v>
      </c>
      <c r="CB8" s="14">
        <f t="shared" si="28"/>
        <v>7</v>
      </c>
      <c r="CC8" s="14">
        <f t="shared" si="29"/>
        <v>5</v>
      </c>
      <c r="CD8" s="14">
        <f t="shared" si="30"/>
        <v>4</v>
      </c>
      <c r="CE8" s="14">
        <f>INDEX(属性投放!$W$6:$W$49,(卡牌属性!CC8-2)*11+卡牌属性!CD8)</f>
        <v>15</v>
      </c>
      <c r="CF8" s="14">
        <f t="shared" si="41"/>
        <v>1160</v>
      </c>
      <c r="CG8" s="14">
        <f t="shared" si="42"/>
        <v>1366</v>
      </c>
      <c r="CH8" s="14">
        <f t="shared" si="43"/>
        <v>1650</v>
      </c>
      <c r="CI8" s="14">
        <f t="shared" si="44"/>
        <v>1650</v>
      </c>
      <c r="CJ8" s="14">
        <f t="shared" si="45"/>
        <v>2140</v>
      </c>
      <c r="CK8" s="14">
        <f t="shared" si="46"/>
        <v>480</v>
      </c>
      <c r="CL8" s="14">
        <f t="shared" si="47"/>
        <v>583</v>
      </c>
      <c r="CM8" s="14">
        <f t="shared" si="48"/>
        <v>583</v>
      </c>
      <c r="CN8" s="14">
        <f t="shared" si="49"/>
        <v>725</v>
      </c>
      <c r="CO8" s="14">
        <f t="shared" si="50"/>
        <v>970</v>
      </c>
      <c r="CP8" s="14">
        <f t="shared" si="51"/>
        <v>6900</v>
      </c>
      <c r="CQ8" s="14">
        <f t="shared" si="52"/>
        <v>8196</v>
      </c>
      <c r="CR8" s="14">
        <f t="shared" si="53"/>
        <v>8196</v>
      </c>
      <c r="CS8" s="14">
        <f t="shared" si="54"/>
        <v>10040</v>
      </c>
      <c r="CT8" s="14">
        <f t="shared" si="55"/>
        <v>13080</v>
      </c>
      <c r="CU8" s="14">
        <f>INDEX(属性偏向!$S$4:$S$135,(卡牌属性!$BZ8-1+CU$3)*11+卡牌属性!$CD8)</f>
        <v>26</v>
      </c>
      <c r="CV8" s="14">
        <f>INDEX(属性偏向!$S$4:$S$135,(卡牌属性!$BZ8-1+CV$3)*11+卡牌属性!$CD8)</f>
        <v>30</v>
      </c>
      <c r="CW8" s="14">
        <f>INDEX(属性偏向!$S$4:$S$135,(卡牌属性!$BZ8-1+CW$3)*11+卡牌属性!$CD8)</f>
        <v>36</v>
      </c>
      <c r="CX8" s="14">
        <f>INDEX(属性偏向!$S$4:$S$135,(卡牌属性!$BZ8-1+CX$3)*11+卡牌属性!$CD8)</f>
        <v>36</v>
      </c>
      <c r="CY8" s="14">
        <f>INDEX(属性偏向!$S$4:$S$135,(卡牌属性!$BZ8-1+CY$3)*11+卡牌属性!$CD8)</f>
        <v>46</v>
      </c>
      <c r="CZ8" s="14">
        <f>INDEX(属性偏向!$T$4:$T$135,(卡牌属性!$BZ8-1+CZ$3)*11+卡牌属性!$CD8)</f>
        <v>13</v>
      </c>
      <c r="DA8" s="14">
        <f>INDEX(属性偏向!$T$4:$T$135,(卡牌属性!$BZ8-1+DA$3)*11+卡牌属性!$CD8)</f>
        <v>15</v>
      </c>
      <c r="DB8" s="14">
        <f>INDEX(属性偏向!$T$4:$T$135,(卡牌属性!$BZ8-1+DB$3)*11+卡牌属性!$CD8)</f>
        <v>15</v>
      </c>
      <c r="DC8" s="14">
        <f>INDEX(属性偏向!$T$4:$T$135,(卡牌属性!$BZ8-1+DC$3)*11+卡牌属性!$CD8)</f>
        <v>18</v>
      </c>
      <c r="DD8" s="14">
        <f>INDEX(属性偏向!$T$4:$T$135,(卡牌属性!$BZ8-1+DD$3)*11+卡牌属性!$CD8)</f>
        <v>23</v>
      </c>
      <c r="DE8" s="14">
        <f>INDEX(属性偏向!$U$4:$U$135,(卡牌属性!$BZ8-1+DE$3)*11+卡牌属性!$CD8)</f>
        <v>234</v>
      </c>
      <c r="DF8" s="14">
        <f>INDEX(属性偏向!$U$4:$U$135,(卡牌属性!$BZ8-1+DF$3)*11+卡牌属性!$CD8)</f>
        <v>270</v>
      </c>
      <c r="DG8" s="14">
        <f>INDEX(属性偏向!$U$4:$U$135,(卡牌属性!$BZ8-1+DG$3)*11+卡牌属性!$CD8)</f>
        <v>270</v>
      </c>
      <c r="DH8" s="14">
        <f>INDEX(属性偏向!$U$4:$U$135,(卡牌属性!$BZ8-1+DH$3)*11+卡牌属性!$CD8)</f>
        <v>324</v>
      </c>
      <c r="DI8" s="14">
        <f>INDEX(属性偏向!$U$4:$U$135,(卡牌属性!$BZ8-1+DI$3)*11+卡牌属性!$CD8)</f>
        <v>414</v>
      </c>
      <c r="DL8" s="13">
        <v>4</v>
      </c>
      <c r="DM8" s="14">
        <f t="shared" si="32"/>
        <v>1</v>
      </c>
      <c r="DN8" s="14">
        <f t="shared" si="33"/>
        <v>1102001</v>
      </c>
      <c r="DO8" s="14" t="str">
        <f>INDEX($B$6:$B$32,DM8)&amp;"-"&amp;INDEX(属性投放!$H$7:$H$17,卡牌属性!DT8)</f>
        <v>常服曹焱兵-众合</v>
      </c>
      <c r="DP8" s="14">
        <f t="shared" si="14"/>
        <v>5</v>
      </c>
      <c r="DQ8" s="14">
        <f t="shared" si="15"/>
        <v>5</v>
      </c>
      <c r="DR8" s="14">
        <f t="shared" si="16"/>
        <v>5</v>
      </c>
      <c r="DS8" s="14">
        <f t="shared" si="34"/>
        <v>3</v>
      </c>
      <c r="DT8" s="14">
        <f t="shared" si="35"/>
        <v>4</v>
      </c>
      <c r="DU8" s="14">
        <f>INDEX(属性投放!$W$6:$W$49,(卡牌属性!DS8-2)*11+卡牌属性!DT8)</f>
        <v>15</v>
      </c>
      <c r="DV8" s="14">
        <f t="shared" si="56"/>
        <v>1560</v>
      </c>
      <c r="DW8" s="14">
        <f t="shared" si="57"/>
        <v>1819</v>
      </c>
      <c r="DX8" s="14">
        <f t="shared" si="58"/>
        <v>2078</v>
      </c>
      <c r="DY8" s="14">
        <f t="shared" si="59"/>
        <v>2078</v>
      </c>
      <c r="DZ8" s="14">
        <f t="shared" si="60"/>
        <v>2362</v>
      </c>
      <c r="EA8" s="14">
        <f t="shared" si="61"/>
        <v>735</v>
      </c>
      <c r="EB8" s="14">
        <f t="shared" si="62"/>
        <v>862</v>
      </c>
      <c r="EC8" s="14">
        <f t="shared" si="63"/>
        <v>862</v>
      </c>
      <c r="ED8" s="14">
        <f t="shared" si="64"/>
        <v>989</v>
      </c>
      <c r="EE8" s="14">
        <f t="shared" si="65"/>
        <v>1131</v>
      </c>
      <c r="EF8" s="14">
        <f t="shared" si="66"/>
        <v>10580</v>
      </c>
      <c r="EG8" s="14">
        <f t="shared" si="67"/>
        <v>12374</v>
      </c>
      <c r="EH8" s="14">
        <f t="shared" si="68"/>
        <v>12374</v>
      </c>
      <c r="EI8" s="14">
        <f t="shared" si="69"/>
        <v>14168</v>
      </c>
      <c r="EJ8" s="14">
        <f t="shared" si="70"/>
        <v>16012</v>
      </c>
      <c r="EK8" s="14">
        <f>INDEX(属性偏向!$S$4:$S$135,(卡牌属性!$DP8-1+EK$3)*11+卡牌属性!$DT8)*(1+属性投放!$AT$6)</f>
        <v>48</v>
      </c>
      <c r="EL8" s="14">
        <f>INDEX(属性偏向!$S$4:$S$135,(卡牌属性!$DP8-1+EL$3)*11+卡牌属性!$DT8)*(1+属性投放!$AT$6)</f>
        <v>54</v>
      </c>
      <c r="EM8" s="14">
        <f>INDEX(属性偏向!$S$4:$S$135,(卡牌属性!$DP8-1+EM$3)*11+卡牌属性!$DT8)*(1+属性投放!$AT$6)</f>
        <v>60</v>
      </c>
      <c r="EN8" s="14">
        <f>INDEX(属性偏向!$S$4:$S$135,(卡牌属性!$DP8-1+EN$3)*11+卡牌属性!$DT8)*(1+属性投放!$AT$6)</f>
        <v>60</v>
      </c>
      <c r="EO8" s="14">
        <f>INDEX(属性偏向!$S$4:$S$135,(卡牌属性!$DP8-1+EO$3)*11+卡牌属性!$DT8)*(1+属性投放!$AT$6)</f>
        <v>66</v>
      </c>
      <c r="EP8" s="14">
        <f>INDEX(属性偏向!$T$4:$T$135,(卡牌属性!$DQ8-1+EP$3)*11+卡牌属性!$DT8)*(1+属性投放!$AT$6)</f>
        <v>24</v>
      </c>
      <c r="EQ8" s="14">
        <f>INDEX(属性偏向!$T$4:$T$135,(卡牌属性!$DQ8-1+EQ$3)*11+卡牌属性!$DT8)*(1+属性投放!$AT$6)</f>
        <v>27</v>
      </c>
      <c r="ER8" s="14">
        <f>INDEX(属性偏向!$T$4:$T$135,(卡牌属性!$DQ8-1+ER$3)*11+卡牌属性!$DT8)*(1+属性投放!$AT$6)</f>
        <v>27</v>
      </c>
      <c r="ES8" s="14">
        <f>INDEX(属性偏向!$T$4:$T$135,(卡牌属性!$DQ8-1+ES$3)*11+卡牌属性!$DT8)*(1+属性投放!$AT$6)</f>
        <v>30</v>
      </c>
      <c r="ET8" s="14">
        <f>INDEX(属性偏向!$T$4:$T$135,(卡牌属性!$DQ8-1+ET$3)*11+卡牌属性!$DT8)*(1+属性投放!$AT$6)</f>
        <v>33</v>
      </c>
      <c r="EU8" s="14">
        <f>INDEX(属性偏向!$U$4:$U$135,(卡牌属性!$DR8-1+EU$3)*11+卡牌属性!$DT8)*(1+属性投放!$AT$6)</f>
        <v>432</v>
      </c>
      <c r="EV8" s="14">
        <f>INDEX(属性偏向!$U$4:$U$135,(卡牌属性!$DR8-1+EV$3)*11+卡牌属性!$DT8)*(1+属性投放!$AT$6)</f>
        <v>486</v>
      </c>
      <c r="EW8" s="14">
        <f>INDEX(属性偏向!$U$4:$U$135,(卡牌属性!$DR8-1+EW$3)*11+卡牌属性!$DT8)*(1+属性投放!$AT$6)</f>
        <v>486</v>
      </c>
      <c r="EX8" s="14">
        <f>INDEX(属性偏向!$U$4:$U$135,(卡牌属性!$DR8-1+EX$3)*11+卡牌属性!$DT8)*(1+属性投放!$AT$6)</f>
        <v>540</v>
      </c>
      <c r="EY8" s="14">
        <f>INDEX(属性偏向!$U$4:$U$135,(卡牌属性!$DR8-1+EY$3)*11+卡牌属性!$DT8)*(1+属性投放!$AT$6)</f>
        <v>594</v>
      </c>
      <c r="FC8" s="13">
        <v>4</v>
      </c>
      <c r="FD8" s="13">
        <f t="shared" si="17"/>
        <v>1</v>
      </c>
      <c r="FE8" s="14">
        <f t="shared" si="39"/>
        <v>1102001</v>
      </c>
      <c r="FF8" s="14" t="s">
        <v>849</v>
      </c>
      <c r="FG8" s="14">
        <f t="shared" si="18"/>
        <v>4</v>
      </c>
      <c r="FH8" s="14" t="str">
        <f t="shared" si="19"/>
        <v>关羽-4星</v>
      </c>
      <c r="FI8" s="14">
        <f>INDEX(Y$6:Y$36,$FD8)+INDEX(属性偏向!Y$4:Y$8,卡牌属性!$FG8)</f>
        <v>11</v>
      </c>
      <c r="FJ8" s="14" t="str">
        <f>INDEX(属性评价,卡牌属性!FI8)</f>
        <v>SS</v>
      </c>
      <c r="FK8" s="14">
        <f>INDEX(Z$6:Z$36,$FD8)+INDEX(属性偏向!Z$4:Z$8,卡牌属性!$FG8)</f>
        <v>9</v>
      </c>
      <c r="FL8" s="14" t="str">
        <f>INDEX(属性评价,卡牌属性!FK8)</f>
        <v>S</v>
      </c>
      <c r="FM8" s="14">
        <f>INDEX(AA$6:AA$36,$FD8)+INDEX(属性偏向!AA$4:AA$8,卡牌属性!$FG8)</f>
        <v>9</v>
      </c>
      <c r="FN8" s="14" t="str">
        <f>INDEX(属性评价,卡牌属性!FM8)</f>
        <v>S</v>
      </c>
      <c r="FQ8" s="13">
        <v>4</v>
      </c>
      <c r="FR8" s="13">
        <f t="shared" si="20"/>
        <v>1</v>
      </c>
      <c r="FS8" s="14">
        <f t="shared" si="40"/>
        <v>1101001</v>
      </c>
      <c r="FT8" s="14" t="s">
        <v>849</v>
      </c>
      <c r="FU8" s="14">
        <f t="shared" si="21"/>
        <v>4</v>
      </c>
      <c r="FV8" s="14" t="str">
        <f t="shared" si="22"/>
        <v>常服曹焱兵-4星</v>
      </c>
      <c r="FW8" s="14">
        <f>INDEX(J$6:J$36,$FR8)+INDEX(属性偏向!Y$4:Y$8,卡牌属性!$FG8)</f>
        <v>7</v>
      </c>
      <c r="FX8" s="14" t="str">
        <f>INDEX(属性评价,卡牌属性!FW8)</f>
        <v>A</v>
      </c>
      <c r="FY8" s="14">
        <f>INDEX(K$6:K$36,$FR8)+INDEX(属性偏向!Y$4:Y$8,卡牌属性!$FG8)</f>
        <v>7</v>
      </c>
      <c r="FZ8" s="14" t="str">
        <f>INDEX(属性评价,卡牌属性!FY8)</f>
        <v>A</v>
      </c>
      <c r="GA8" s="14">
        <f>INDEX(L$6:L$36,$FR8)+INDEX(属性偏向!Y$4:Y$8,卡牌属性!$FG8)</f>
        <v>7</v>
      </c>
      <c r="GB8" s="14" t="str">
        <f>INDEX(属性评价,卡牌属性!GA8)</f>
        <v>A</v>
      </c>
    </row>
    <row r="9" spans="1:196" ht="16.5" x14ac:dyDescent="0.2">
      <c r="A9" s="13">
        <v>1101004</v>
      </c>
      <c r="B9" s="13" t="s">
        <v>76</v>
      </c>
      <c r="C9" s="13">
        <v>1</v>
      </c>
      <c r="D9" s="13">
        <v>4</v>
      </c>
      <c r="E9" s="13">
        <v>11</v>
      </c>
      <c r="F9" s="14">
        <f>SUM(E$5:E9)</f>
        <v>44</v>
      </c>
      <c r="G9" s="13" t="s">
        <v>453</v>
      </c>
      <c r="H9" s="13" t="s">
        <v>453</v>
      </c>
      <c r="I9" s="13" t="s">
        <v>453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717</v>
      </c>
      <c r="P9" s="13">
        <v>2</v>
      </c>
      <c r="Q9" s="13">
        <v>2</v>
      </c>
      <c r="R9" s="13">
        <v>11</v>
      </c>
      <c r="S9" s="14">
        <f>SUM(R$5:R9)</f>
        <v>44</v>
      </c>
      <c r="T9" s="13">
        <v>99</v>
      </c>
      <c r="U9" s="14">
        <f>SUM(T$5:T9)</f>
        <v>396</v>
      </c>
      <c r="V9" s="13" t="s">
        <v>447</v>
      </c>
      <c r="W9" s="13" t="s">
        <v>443</v>
      </c>
      <c r="X9" s="13" t="s">
        <v>445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2"/>
        <v>9</v>
      </c>
      <c r="AE9" s="13">
        <v>5</v>
      </c>
      <c r="AF9" s="13">
        <f t="shared" si="23"/>
        <v>1</v>
      </c>
      <c r="AG9" s="13">
        <f t="shared" si="3"/>
        <v>3</v>
      </c>
      <c r="AH9" s="13"/>
      <c r="AI9" s="13"/>
      <c r="AJ9" s="14">
        <f t="shared" si="4"/>
        <v>1101001</v>
      </c>
      <c r="AK9" s="14" t="str">
        <f t="shared" si="5"/>
        <v>常服曹焱兵5突</v>
      </c>
      <c r="AL9" s="25" t="s">
        <v>131</v>
      </c>
      <c r="AM9" s="14">
        <v>1</v>
      </c>
      <c r="AN9" s="14">
        <f t="shared" si="6"/>
        <v>5</v>
      </c>
      <c r="AO9" s="14" t="e">
        <f>INDEX(属性投放!#REF!,(卡牌属性!AG9-2)*20+卡牌属性!AN9)</f>
        <v>#REF!</v>
      </c>
      <c r="AP9" s="14" t="e">
        <f t="shared" si="7"/>
        <v>#REF!</v>
      </c>
      <c r="AQ9" s="14" t="e">
        <f t="shared" si="7"/>
        <v>#REF!</v>
      </c>
      <c r="AR9" s="14" t="e">
        <f t="shared" si="7"/>
        <v>#REF!</v>
      </c>
      <c r="AS9" s="14" t="e">
        <f t="shared" si="7"/>
        <v>#REF!</v>
      </c>
      <c r="AT9" s="14" t="e">
        <f>INDEX(属性投放!#REF!,(卡牌属性!AG9-2)*20+卡牌属性!AN9)</f>
        <v>#REF!</v>
      </c>
      <c r="AU9" s="14" t="e">
        <f t="shared" si="8"/>
        <v>#REF!</v>
      </c>
      <c r="AV9" s="14" t="e">
        <f t="shared" si="8"/>
        <v>#REF!</v>
      </c>
      <c r="AW9" s="14" t="e">
        <f t="shared" si="8"/>
        <v>#REF!</v>
      </c>
      <c r="AX9" s="14" t="e">
        <f t="shared" si="8"/>
        <v>#REF!</v>
      </c>
      <c r="AY9" s="14" t="e">
        <f>INDEX(属性投放!#REF!,(卡牌属性!AG9-2)*20+卡牌属性!AN9)</f>
        <v>#REF!</v>
      </c>
      <c r="AZ9" s="14" t="e">
        <f t="shared" si="9"/>
        <v>#REF!</v>
      </c>
      <c r="BA9" s="14" t="e">
        <f t="shared" si="9"/>
        <v>#REF!</v>
      </c>
      <c r="BB9" s="14" t="e">
        <f t="shared" si="9"/>
        <v>#REF!</v>
      </c>
      <c r="BC9" s="14" t="e">
        <f t="shared" si="9"/>
        <v>#REF!</v>
      </c>
      <c r="BD9" s="14" t="e">
        <f>INDEX(属性投放!#REF!,(卡牌属性!AG9-2)*20+卡牌属性!AN9)</f>
        <v>#REF!</v>
      </c>
      <c r="BE9" s="14" t="e">
        <f t="shared" si="10"/>
        <v>#REF!</v>
      </c>
      <c r="BF9" s="14" t="e">
        <f t="shared" si="10"/>
        <v>#REF!</v>
      </c>
      <c r="BG9" s="14" t="e">
        <f t="shared" si="10"/>
        <v>#REF!</v>
      </c>
      <c r="BH9" s="14" t="e">
        <f t="shared" si="10"/>
        <v>#REF!</v>
      </c>
      <c r="BI9" s="14" t="e">
        <f>INDEX(属性投放!#REF!,(卡牌属性!AG9-2)*20+卡牌属性!AN9)</f>
        <v>#REF!</v>
      </c>
      <c r="BJ9" s="14" t="e">
        <f t="shared" si="11"/>
        <v>#REF!</v>
      </c>
      <c r="BK9" s="14" t="e">
        <f t="shared" si="11"/>
        <v>#REF!</v>
      </c>
      <c r="BL9" s="14" t="e">
        <f t="shared" si="11"/>
        <v>#REF!</v>
      </c>
      <c r="BM9" s="14" t="e">
        <f t="shared" si="11"/>
        <v>#REF!</v>
      </c>
      <c r="BN9" s="14" t="e">
        <f>INDEX(属性投放!#REF!,(卡牌属性!AG9-2)*20+卡牌属性!AN9)</f>
        <v>#REF!</v>
      </c>
      <c r="BO9" s="14" t="e">
        <f t="shared" si="12"/>
        <v>#REF!</v>
      </c>
      <c r="BP9" s="14" t="e">
        <f t="shared" si="12"/>
        <v>#REF!</v>
      </c>
      <c r="BQ9" s="14" t="e">
        <f t="shared" si="12"/>
        <v>#REF!</v>
      </c>
      <c r="BR9" s="14" t="e">
        <f t="shared" si="12"/>
        <v>#REF!</v>
      </c>
      <c r="BV9" s="13">
        <v>5</v>
      </c>
      <c r="BW9" s="14">
        <f t="shared" si="24"/>
        <v>1</v>
      </c>
      <c r="BX9" s="14">
        <f t="shared" si="25"/>
        <v>1102001</v>
      </c>
      <c r="BY9" s="14" t="str">
        <f>INDEX($O$6:$O$37,BW9)&amp;"-"&amp;INDEX(属性投放!$H$19:$H$29,卡牌属性!CD9)</f>
        <v>关羽-叫唤</v>
      </c>
      <c r="BZ9" s="14">
        <f t="shared" si="26"/>
        <v>9</v>
      </c>
      <c r="CA9" s="14">
        <f t="shared" si="27"/>
        <v>7</v>
      </c>
      <c r="CB9" s="14">
        <f t="shared" si="28"/>
        <v>7</v>
      </c>
      <c r="CC9" s="14">
        <f t="shared" si="29"/>
        <v>5</v>
      </c>
      <c r="CD9" s="14">
        <f t="shared" si="30"/>
        <v>5</v>
      </c>
      <c r="CE9" s="14">
        <f>INDEX(属性投放!$W$6:$W$49,(卡牌属性!CC9-2)*11+卡牌属性!CD9)</f>
        <v>15</v>
      </c>
      <c r="CF9" s="14">
        <f t="shared" si="41"/>
        <v>1550</v>
      </c>
      <c r="CG9" s="14">
        <f t="shared" si="42"/>
        <v>1816</v>
      </c>
      <c r="CH9" s="14">
        <f t="shared" si="43"/>
        <v>2190</v>
      </c>
      <c r="CI9" s="14">
        <f t="shared" si="44"/>
        <v>2190</v>
      </c>
      <c r="CJ9" s="14">
        <f t="shared" si="45"/>
        <v>2830</v>
      </c>
      <c r="CK9" s="14">
        <f t="shared" si="46"/>
        <v>675</v>
      </c>
      <c r="CL9" s="14">
        <f t="shared" si="47"/>
        <v>808</v>
      </c>
      <c r="CM9" s="14">
        <f t="shared" si="48"/>
        <v>808</v>
      </c>
      <c r="CN9" s="14">
        <f t="shared" si="49"/>
        <v>995</v>
      </c>
      <c r="CO9" s="14">
        <f t="shared" si="50"/>
        <v>1315</v>
      </c>
      <c r="CP9" s="14">
        <f t="shared" si="51"/>
        <v>10410</v>
      </c>
      <c r="CQ9" s="14">
        <f t="shared" si="52"/>
        <v>12246</v>
      </c>
      <c r="CR9" s="14">
        <f t="shared" si="53"/>
        <v>12246</v>
      </c>
      <c r="CS9" s="14">
        <f t="shared" si="54"/>
        <v>14900</v>
      </c>
      <c r="CT9" s="14">
        <f t="shared" si="55"/>
        <v>19290</v>
      </c>
      <c r="CU9" s="14">
        <f>INDEX(属性偏向!$S$4:$S$135,(卡牌属性!$BZ9-1+CU$3)*11+卡牌属性!$CD9)</f>
        <v>28</v>
      </c>
      <c r="CV9" s="14">
        <f>INDEX(属性偏向!$S$4:$S$135,(卡牌属性!$BZ9-1+CV$3)*11+卡牌属性!$CD9)</f>
        <v>32</v>
      </c>
      <c r="CW9" s="14">
        <f>INDEX(属性偏向!$S$4:$S$135,(卡牌属性!$BZ9-1+CW$3)*11+卡牌属性!$CD9)</f>
        <v>38</v>
      </c>
      <c r="CX9" s="14">
        <f>INDEX(属性偏向!$S$4:$S$135,(卡牌属性!$BZ9-1+CX$3)*11+卡牌属性!$CD9)</f>
        <v>38</v>
      </c>
      <c r="CY9" s="14">
        <f>INDEX(属性偏向!$S$4:$S$135,(卡牌属性!$BZ9-1+CY$3)*11+卡牌属性!$CD9)</f>
        <v>48</v>
      </c>
      <c r="CZ9" s="14">
        <f>INDEX(属性偏向!$T$4:$T$135,(卡牌属性!$BZ9-1+CZ$3)*11+卡牌属性!$CD9)</f>
        <v>14</v>
      </c>
      <c r="DA9" s="14">
        <f>INDEX(属性偏向!$T$4:$T$135,(卡牌属性!$BZ9-1+DA$3)*11+卡牌属性!$CD9)</f>
        <v>16</v>
      </c>
      <c r="DB9" s="14">
        <f>INDEX(属性偏向!$T$4:$T$135,(卡牌属性!$BZ9-1+DB$3)*11+卡牌属性!$CD9)</f>
        <v>16</v>
      </c>
      <c r="DC9" s="14">
        <f>INDEX(属性偏向!$T$4:$T$135,(卡牌属性!$BZ9-1+DC$3)*11+卡牌属性!$CD9)</f>
        <v>19</v>
      </c>
      <c r="DD9" s="14">
        <f>INDEX(属性偏向!$T$4:$T$135,(卡牌属性!$BZ9-1+DD$3)*11+卡牌属性!$CD9)</f>
        <v>24</v>
      </c>
      <c r="DE9" s="14">
        <f>INDEX(属性偏向!$U$4:$U$135,(卡牌属性!$BZ9-1+DE$3)*11+卡牌属性!$CD9)</f>
        <v>280</v>
      </c>
      <c r="DF9" s="14">
        <f>INDEX(属性偏向!$U$4:$U$135,(卡牌属性!$BZ9-1+DF$3)*11+卡牌属性!$CD9)</f>
        <v>320</v>
      </c>
      <c r="DG9" s="14">
        <f>INDEX(属性偏向!$U$4:$U$135,(卡牌属性!$BZ9-1+DG$3)*11+卡牌属性!$CD9)</f>
        <v>320</v>
      </c>
      <c r="DH9" s="14">
        <f>INDEX(属性偏向!$U$4:$U$135,(卡牌属性!$BZ9-1+DH$3)*11+卡牌属性!$CD9)</f>
        <v>380</v>
      </c>
      <c r="DI9" s="14">
        <f>INDEX(属性偏向!$U$4:$U$135,(卡牌属性!$BZ9-1+DI$3)*11+卡牌属性!$CD9)</f>
        <v>480</v>
      </c>
      <c r="DL9" s="13">
        <v>5</v>
      </c>
      <c r="DM9" s="14">
        <f t="shared" si="32"/>
        <v>1</v>
      </c>
      <c r="DN9" s="14">
        <f t="shared" si="33"/>
        <v>1102001</v>
      </c>
      <c r="DO9" s="14" t="str">
        <f>INDEX($B$6:$B$32,DM9)&amp;"-"&amp;INDEX(属性投放!$H$7:$H$17,卡牌属性!DT9)</f>
        <v>常服曹焱兵-叫唤</v>
      </c>
      <c r="DP9" s="14">
        <f t="shared" si="14"/>
        <v>5</v>
      </c>
      <c r="DQ9" s="14">
        <f t="shared" si="15"/>
        <v>5</v>
      </c>
      <c r="DR9" s="14">
        <f t="shared" si="16"/>
        <v>5</v>
      </c>
      <c r="DS9" s="14">
        <f t="shared" si="34"/>
        <v>3</v>
      </c>
      <c r="DT9" s="14">
        <f t="shared" si="35"/>
        <v>5</v>
      </c>
      <c r="DU9" s="14">
        <f>INDEX(属性投放!$W$6:$W$49,(卡牌属性!DS9-2)*11+卡牌属性!DT9)</f>
        <v>15</v>
      </c>
      <c r="DV9" s="14">
        <f t="shared" si="56"/>
        <v>2280</v>
      </c>
      <c r="DW9" s="14">
        <f t="shared" si="57"/>
        <v>2629</v>
      </c>
      <c r="DX9" s="14">
        <f t="shared" si="58"/>
        <v>2978</v>
      </c>
      <c r="DY9" s="14">
        <f t="shared" si="59"/>
        <v>2978</v>
      </c>
      <c r="DZ9" s="14">
        <f t="shared" si="60"/>
        <v>3352</v>
      </c>
      <c r="EA9" s="14">
        <f t="shared" si="61"/>
        <v>1095</v>
      </c>
      <c r="EB9" s="14">
        <f t="shared" si="62"/>
        <v>1267</v>
      </c>
      <c r="EC9" s="14">
        <f t="shared" si="63"/>
        <v>1267</v>
      </c>
      <c r="ED9" s="14">
        <f t="shared" si="64"/>
        <v>1439</v>
      </c>
      <c r="EE9" s="14">
        <f t="shared" si="65"/>
        <v>1626</v>
      </c>
      <c r="EF9" s="14">
        <f t="shared" si="66"/>
        <v>17060</v>
      </c>
      <c r="EG9" s="14">
        <f t="shared" si="67"/>
        <v>19664</v>
      </c>
      <c r="EH9" s="14">
        <f t="shared" si="68"/>
        <v>19664</v>
      </c>
      <c r="EI9" s="14">
        <f t="shared" si="69"/>
        <v>22268</v>
      </c>
      <c r="EJ9" s="14">
        <f t="shared" si="70"/>
        <v>24922</v>
      </c>
      <c r="EK9" s="14">
        <f>INDEX(属性偏向!$S$4:$S$135,(卡牌属性!$DP9-1+EK$3)*11+卡牌属性!$DT9)*(1+属性投放!$AT$6)</f>
        <v>54</v>
      </c>
      <c r="EL9" s="14">
        <f>INDEX(属性偏向!$S$4:$S$135,(卡牌属性!$DP9-1+EL$3)*11+卡牌属性!$DT9)*(1+属性投放!$AT$6)</f>
        <v>60</v>
      </c>
      <c r="EM9" s="14">
        <f>INDEX(属性偏向!$S$4:$S$135,(卡牌属性!$DP9-1+EM$3)*11+卡牌属性!$DT9)*(1+属性投放!$AT$6)</f>
        <v>66</v>
      </c>
      <c r="EN9" s="14">
        <f>INDEX(属性偏向!$S$4:$S$135,(卡牌属性!$DP9-1+EN$3)*11+卡牌属性!$DT9)*(1+属性投放!$AT$6)</f>
        <v>66</v>
      </c>
      <c r="EO9" s="14">
        <f>INDEX(属性偏向!$S$4:$S$135,(卡牌属性!$DP9-1+EO$3)*11+卡牌属性!$DT9)*(1+属性投放!$AT$6)</f>
        <v>72</v>
      </c>
      <c r="EP9" s="14">
        <f>INDEX(属性偏向!$T$4:$T$135,(卡牌属性!$DQ9-1+EP$3)*11+卡牌属性!$DT9)*(1+属性投放!$AT$6)</f>
        <v>27</v>
      </c>
      <c r="EQ9" s="14">
        <f>INDEX(属性偏向!$T$4:$T$135,(卡牌属性!$DQ9-1+EQ$3)*11+卡牌属性!$DT9)*(1+属性投放!$AT$6)</f>
        <v>30</v>
      </c>
      <c r="ER9" s="14">
        <f>INDEX(属性偏向!$T$4:$T$135,(卡牌属性!$DQ9-1+ER$3)*11+卡牌属性!$DT9)*(1+属性投放!$AT$6)</f>
        <v>30</v>
      </c>
      <c r="ES9" s="14">
        <f>INDEX(属性偏向!$T$4:$T$135,(卡牌属性!$DQ9-1+ES$3)*11+卡牌属性!$DT9)*(1+属性投放!$AT$6)</f>
        <v>33</v>
      </c>
      <c r="ET9" s="14">
        <f>INDEX(属性偏向!$T$4:$T$135,(卡牌属性!$DQ9-1+ET$3)*11+卡牌属性!$DT9)*(1+属性投放!$AT$6)</f>
        <v>36</v>
      </c>
      <c r="EU9" s="14">
        <f>INDEX(属性偏向!$U$4:$U$135,(卡牌属性!$DR9-1+EU$3)*11+卡牌属性!$DT9)*(1+属性投放!$AT$6)</f>
        <v>540</v>
      </c>
      <c r="EV9" s="14">
        <f>INDEX(属性偏向!$U$4:$U$135,(卡牌属性!$DR9-1+EV$3)*11+卡牌属性!$DT9)*(1+属性投放!$AT$6)</f>
        <v>600</v>
      </c>
      <c r="EW9" s="14">
        <f>INDEX(属性偏向!$U$4:$U$135,(卡牌属性!$DR9-1+EW$3)*11+卡牌属性!$DT9)*(1+属性投放!$AT$6)</f>
        <v>600</v>
      </c>
      <c r="EX9" s="14">
        <f>INDEX(属性偏向!$U$4:$U$135,(卡牌属性!$DR9-1+EX$3)*11+卡牌属性!$DT9)*(1+属性投放!$AT$6)</f>
        <v>660</v>
      </c>
      <c r="EY9" s="14">
        <f>INDEX(属性偏向!$U$4:$U$135,(卡牌属性!$DR9-1+EY$3)*11+卡牌属性!$DT9)*(1+属性投放!$AT$6)</f>
        <v>720</v>
      </c>
      <c r="FC9" s="13">
        <v>5</v>
      </c>
      <c r="FD9" s="13">
        <f t="shared" si="17"/>
        <v>1</v>
      </c>
      <c r="FE9" s="14">
        <f t="shared" si="39"/>
        <v>1102001</v>
      </c>
      <c r="FF9" s="14" t="s">
        <v>849</v>
      </c>
      <c r="FG9" s="14">
        <f t="shared" si="18"/>
        <v>5</v>
      </c>
      <c r="FH9" s="14" t="str">
        <f t="shared" si="19"/>
        <v>关羽-5星</v>
      </c>
      <c r="FI9" s="14">
        <f>INDEX(Y$6:Y$36,$FD9)+INDEX(属性偏向!Y$4:Y$8,卡牌属性!$FG9)</f>
        <v>12</v>
      </c>
      <c r="FJ9" s="14" t="str">
        <f>INDEX(属性评价,卡牌属性!FI9)</f>
        <v>SS+</v>
      </c>
      <c r="FK9" s="14">
        <f>INDEX(Z$6:Z$36,$FD9)+INDEX(属性偏向!Z$4:Z$8,卡牌属性!$FG9)</f>
        <v>10</v>
      </c>
      <c r="FL9" s="14" t="str">
        <f>INDEX(属性评价,卡牌属性!FK9)</f>
        <v>S+</v>
      </c>
      <c r="FM9" s="14">
        <f>INDEX(AA$6:AA$36,$FD9)+INDEX(属性偏向!AA$4:AA$8,卡牌属性!$FG9)</f>
        <v>10</v>
      </c>
      <c r="FN9" s="14" t="str">
        <f>INDEX(属性评价,卡牌属性!FM9)</f>
        <v>S+</v>
      </c>
      <c r="FQ9" s="13">
        <v>5</v>
      </c>
      <c r="FR9" s="13">
        <f t="shared" si="20"/>
        <v>1</v>
      </c>
      <c r="FS9" s="14">
        <f t="shared" si="40"/>
        <v>1101001</v>
      </c>
      <c r="FT9" s="14" t="s">
        <v>849</v>
      </c>
      <c r="FU9" s="14">
        <f t="shared" si="21"/>
        <v>5</v>
      </c>
      <c r="FV9" s="14" t="str">
        <f t="shared" si="22"/>
        <v>常服曹焱兵-5星</v>
      </c>
      <c r="FW9" s="14">
        <f>INDEX(J$6:J$36,$FR9)+INDEX(属性偏向!Y$4:Y$8,卡牌属性!$FG9)</f>
        <v>8</v>
      </c>
      <c r="FX9" s="14" t="str">
        <f>INDEX(属性评价,卡牌属性!FW9)</f>
        <v>A+</v>
      </c>
      <c r="FY9" s="14">
        <f>INDEX(K$6:K$36,$FR9)+INDEX(属性偏向!Y$4:Y$8,卡牌属性!$FG9)</f>
        <v>8</v>
      </c>
      <c r="FZ9" s="14" t="str">
        <f>INDEX(属性评价,卡牌属性!FY9)</f>
        <v>A+</v>
      </c>
      <c r="GA9" s="14">
        <f>INDEX(L$6:L$36,$FR9)+INDEX(属性偏向!Y$4:Y$8,卡牌属性!$FG9)</f>
        <v>8</v>
      </c>
      <c r="GB9" s="14" t="str">
        <f>INDEX(属性评价,卡牌属性!GA9)</f>
        <v>A+</v>
      </c>
    </row>
    <row r="10" spans="1:196" ht="16.5" x14ac:dyDescent="0.2">
      <c r="A10" s="13">
        <v>1101005</v>
      </c>
      <c r="B10" s="13" t="s">
        <v>77</v>
      </c>
      <c r="C10" s="13">
        <v>1</v>
      </c>
      <c r="D10" s="13">
        <v>4</v>
      </c>
      <c r="E10" s="13">
        <v>11</v>
      </c>
      <c r="F10" s="14">
        <f>SUM(E$5:E10)</f>
        <v>55</v>
      </c>
      <c r="G10" s="13" t="s">
        <v>451</v>
      </c>
      <c r="H10" s="13" t="s">
        <v>455</v>
      </c>
      <c r="I10" s="13" t="s">
        <v>453</v>
      </c>
      <c r="J10" s="14">
        <f>MATCH(卡牌属性!G10,属性评价,0)</f>
        <v>6</v>
      </c>
      <c r="K10" s="14">
        <f>MATCH(卡牌属性!H10,属性评价,0)</f>
        <v>8</v>
      </c>
      <c r="L10" s="14">
        <f>MATCH(卡牌属性!I10,属性评价,0)</f>
        <v>7</v>
      </c>
      <c r="N10" s="13">
        <v>1102005</v>
      </c>
      <c r="O10" s="13" t="s">
        <v>718</v>
      </c>
      <c r="P10" s="13">
        <v>2</v>
      </c>
      <c r="Q10" s="13">
        <v>3</v>
      </c>
      <c r="R10" s="13">
        <v>11</v>
      </c>
      <c r="S10" s="14">
        <f>SUM(R$5:R10)</f>
        <v>55</v>
      </c>
      <c r="T10" s="13">
        <v>99</v>
      </c>
      <c r="U10" s="14">
        <f>SUM(T$5:T10)</f>
        <v>495</v>
      </c>
      <c r="V10" s="13" t="s">
        <v>447</v>
      </c>
      <c r="W10" s="13" t="s">
        <v>449</v>
      </c>
      <c r="X10" s="13" t="s">
        <v>451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2"/>
        <v>15</v>
      </c>
      <c r="AE10" s="13">
        <v>6</v>
      </c>
      <c r="AF10" s="13">
        <f t="shared" si="23"/>
        <v>1</v>
      </c>
      <c r="AG10" s="13">
        <f t="shared" si="3"/>
        <v>3</v>
      </c>
      <c r="AH10" s="13"/>
      <c r="AI10" s="13"/>
      <c r="AJ10" s="14">
        <f t="shared" si="4"/>
        <v>1101001</v>
      </c>
      <c r="AK10" s="14" t="str">
        <f t="shared" si="5"/>
        <v>常服曹焱兵6突</v>
      </c>
      <c r="AL10" s="25" t="s">
        <v>131</v>
      </c>
      <c r="AM10" s="14">
        <v>1</v>
      </c>
      <c r="AN10" s="14">
        <f t="shared" si="6"/>
        <v>6</v>
      </c>
      <c r="AO10" s="14" t="e">
        <f>INDEX(属性投放!#REF!,(卡牌属性!AG10-2)*20+卡牌属性!AN10)</f>
        <v>#REF!</v>
      </c>
      <c r="AP10" s="14" t="e">
        <f t="shared" si="7"/>
        <v>#REF!</v>
      </c>
      <c r="AQ10" s="14" t="e">
        <f t="shared" si="7"/>
        <v>#REF!</v>
      </c>
      <c r="AR10" s="14" t="e">
        <f t="shared" si="7"/>
        <v>#REF!</v>
      </c>
      <c r="AS10" s="14" t="e">
        <f t="shared" si="7"/>
        <v>#REF!</v>
      </c>
      <c r="AT10" s="14" t="e">
        <f>INDEX(属性投放!#REF!,(卡牌属性!AG10-2)*20+卡牌属性!AN10)</f>
        <v>#REF!</v>
      </c>
      <c r="AU10" s="14" t="e">
        <f t="shared" si="8"/>
        <v>#REF!</v>
      </c>
      <c r="AV10" s="14" t="e">
        <f t="shared" si="8"/>
        <v>#REF!</v>
      </c>
      <c r="AW10" s="14" t="e">
        <f t="shared" si="8"/>
        <v>#REF!</v>
      </c>
      <c r="AX10" s="14" t="e">
        <f t="shared" si="8"/>
        <v>#REF!</v>
      </c>
      <c r="AY10" s="14" t="e">
        <f>INDEX(属性投放!#REF!,(卡牌属性!AG10-2)*20+卡牌属性!AN10)</f>
        <v>#REF!</v>
      </c>
      <c r="AZ10" s="14" t="e">
        <f t="shared" si="9"/>
        <v>#REF!</v>
      </c>
      <c r="BA10" s="14" t="e">
        <f t="shared" si="9"/>
        <v>#REF!</v>
      </c>
      <c r="BB10" s="14" t="e">
        <f t="shared" si="9"/>
        <v>#REF!</v>
      </c>
      <c r="BC10" s="14" t="e">
        <f t="shared" si="9"/>
        <v>#REF!</v>
      </c>
      <c r="BD10" s="14" t="e">
        <f>INDEX(属性投放!#REF!,(卡牌属性!AG10-2)*20+卡牌属性!AN10)</f>
        <v>#REF!</v>
      </c>
      <c r="BE10" s="14" t="e">
        <f t="shared" si="10"/>
        <v>#REF!</v>
      </c>
      <c r="BF10" s="14" t="e">
        <f t="shared" si="10"/>
        <v>#REF!</v>
      </c>
      <c r="BG10" s="14" t="e">
        <f t="shared" si="10"/>
        <v>#REF!</v>
      </c>
      <c r="BH10" s="14" t="e">
        <f t="shared" si="10"/>
        <v>#REF!</v>
      </c>
      <c r="BI10" s="14" t="e">
        <f>INDEX(属性投放!#REF!,(卡牌属性!AG10-2)*20+卡牌属性!AN10)</f>
        <v>#REF!</v>
      </c>
      <c r="BJ10" s="14" t="e">
        <f t="shared" si="11"/>
        <v>#REF!</v>
      </c>
      <c r="BK10" s="14" t="e">
        <f t="shared" si="11"/>
        <v>#REF!</v>
      </c>
      <c r="BL10" s="14" t="e">
        <f t="shared" si="11"/>
        <v>#REF!</v>
      </c>
      <c r="BM10" s="14" t="e">
        <f t="shared" si="11"/>
        <v>#REF!</v>
      </c>
      <c r="BN10" s="14" t="e">
        <f>INDEX(属性投放!#REF!,(卡牌属性!AG10-2)*20+卡牌属性!AN10)</f>
        <v>#REF!</v>
      </c>
      <c r="BO10" s="14" t="e">
        <f t="shared" si="12"/>
        <v>#REF!</v>
      </c>
      <c r="BP10" s="14" t="e">
        <f t="shared" si="12"/>
        <v>#REF!</v>
      </c>
      <c r="BQ10" s="14" t="e">
        <f t="shared" si="12"/>
        <v>#REF!</v>
      </c>
      <c r="BR10" s="14" t="e">
        <f t="shared" si="12"/>
        <v>#REF!</v>
      </c>
      <c r="BV10" s="13">
        <v>6</v>
      </c>
      <c r="BW10" s="14">
        <f t="shared" si="24"/>
        <v>1</v>
      </c>
      <c r="BX10" s="14">
        <f t="shared" si="25"/>
        <v>1102001</v>
      </c>
      <c r="BY10" s="14" t="str">
        <f>INDEX($O$6:$O$37,BW10)&amp;"-"&amp;INDEX(属性投放!$H$19:$H$29,卡牌属性!CD10)</f>
        <v>关羽-大叫唤</v>
      </c>
      <c r="BZ10" s="14">
        <f t="shared" si="26"/>
        <v>9</v>
      </c>
      <c r="CA10" s="14">
        <f t="shared" si="27"/>
        <v>7</v>
      </c>
      <c r="CB10" s="14">
        <f t="shared" si="28"/>
        <v>7</v>
      </c>
      <c r="CC10" s="14">
        <f t="shared" si="29"/>
        <v>5</v>
      </c>
      <c r="CD10" s="14">
        <f t="shared" si="30"/>
        <v>6</v>
      </c>
      <c r="CE10" s="14">
        <f>INDEX(属性投放!$W$6:$W$49,(卡牌属性!CC10-2)*11+卡牌属性!CD10)</f>
        <v>15</v>
      </c>
      <c r="CF10" s="14">
        <f t="shared" si="41"/>
        <v>1970</v>
      </c>
      <c r="CG10" s="14">
        <f t="shared" si="42"/>
        <v>2296</v>
      </c>
      <c r="CH10" s="14">
        <f t="shared" si="43"/>
        <v>2760</v>
      </c>
      <c r="CI10" s="14">
        <f t="shared" si="44"/>
        <v>2760</v>
      </c>
      <c r="CJ10" s="14">
        <f t="shared" si="45"/>
        <v>3550</v>
      </c>
      <c r="CK10" s="14">
        <f t="shared" si="46"/>
        <v>885</v>
      </c>
      <c r="CL10" s="14">
        <f t="shared" si="47"/>
        <v>1048</v>
      </c>
      <c r="CM10" s="14">
        <f t="shared" si="48"/>
        <v>1048</v>
      </c>
      <c r="CN10" s="14">
        <f t="shared" si="49"/>
        <v>1280</v>
      </c>
      <c r="CO10" s="14">
        <f t="shared" si="50"/>
        <v>1675</v>
      </c>
      <c r="CP10" s="14">
        <f t="shared" si="51"/>
        <v>14610</v>
      </c>
      <c r="CQ10" s="14">
        <f t="shared" si="52"/>
        <v>17046</v>
      </c>
      <c r="CR10" s="14">
        <f t="shared" si="53"/>
        <v>17046</v>
      </c>
      <c r="CS10" s="14">
        <f t="shared" si="54"/>
        <v>20600</v>
      </c>
      <c r="CT10" s="14">
        <f t="shared" si="55"/>
        <v>26490</v>
      </c>
      <c r="CU10" s="14">
        <f>INDEX(属性偏向!$S$4:$S$135,(卡牌属性!$BZ10-1+CU$3)*11+卡牌属性!$CD10)</f>
        <v>32</v>
      </c>
      <c r="CV10" s="14">
        <f>INDEX(属性偏向!$S$4:$S$135,(卡牌属性!$BZ10-1+CV$3)*11+卡牌属性!$CD10)</f>
        <v>36</v>
      </c>
      <c r="CW10" s="14">
        <f>INDEX(属性偏向!$S$4:$S$135,(卡牌属性!$BZ10-1+CW$3)*11+卡牌属性!$CD10)</f>
        <v>42</v>
      </c>
      <c r="CX10" s="14">
        <f>INDEX(属性偏向!$S$4:$S$135,(卡牌属性!$BZ10-1+CX$3)*11+卡牌属性!$CD10)</f>
        <v>42</v>
      </c>
      <c r="CY10" s="14">
        <f>INDEX(属性偏向!$S$4:$S$135,(卡牌属性!$BZ10-1+CY$3)*11+卡牌属性!$CD10)</f>
        <v>52</v>
      </c>
      <c r="CZ10" s="14">
        <f>INDEX(属性偏向!$T$4:$T$135,(卡牌属性!$BZ10-1+CZ$3)*11+卡牌属性!$CD10)</f>
        <v>16</v>
      </c>
      <c r="DA10" s="14">
        <f>INDEX(属性偏向!$T$4:$T$135,(卡牌属性!$BZ10-1+DA$3)*11+卡牌属性!$CD10)</f>
        <v>18</v>
      </c>
      <c r="DB10" s="14">
        <f>INDEX(属性偏向!$T$4:$T$135,(卡牌属性!$BZ10-1+DB$3)*11+卡牌属性!$CD10)</f>
        <v>18</v>
      </c>
      <c r="DC10" s="14">
        <f>INDEX(属性偏向!$T$4:$T$135,(卡牌属性!$BZ10-1+DC$3)*11+卡牌属性!$CD10)</f>
        <v>21</v>
      </c>
      <c r="DD10" s="14">
        <f>INDEX(属性偏向!$T$4:$T$135,(卡牌属性!$BZ10-1+DD$3)*11+卡牌属性!$CD10)</f>
        <v>26</v>
      </c>
      <c r="DE10" s="14">
        <f>INDEX(属性偏向!$U$4:$U$135,(卡牌属性!$BZ10-1+DE$3)*11+卡牌属性!$CD10)</f>
        <v>320</v>
      </c>
      <c r="DF10" s="14">
        <f>INDEX(属性偏向!$U$4:$U$135,(卡牌属性!$BZ10-1+DF$3)*11+卡牌属性!$CD10)</f>
        <v>360</v>
      </c>
      <c r="DG10" s="14">
        <f>INDEX(属性偏向!$U$4:$U$135,(卡牌属性!$BZ10-1+DG$3)*11+卡牌属性!$CD10)</f>
        <v>360</v>
      </c>
      <c r="DH10" s="14">
        <f>INDEX(属性偏向!$U$4:$U$135,(卡牌属性!$BZ10-1+DH$3)*11+卡牌属性!$CD10)</f>
        <v>420</v>
      </c>
      <c r="DI10" s="14">
        <f>INDEX(属性偏向!$U$4:$U$135,(卡牌属性!$BZ10-1+DI$3)*11+卡牌属性!$CD10)</f>
        <v>520</v>
      </c>
      <c r="DL10" s="13">
        <v>6</v>
      </c>
      <c r="DM10" s="14">
        <f t="shared" si="32"/>
        <v>1</v>
      </c>
      <c r="DN10" s="14">
        <f t="shared" si="33"/>
        <v>1102001</v>
      </c>
      <c r="DO10" s="14" t="str">
        <f>INDEX($B$6:$B$32,DM10)&amp;"-"&amp;INDEX(属性投放!$H$7:$H$17,卡牌属性!DT10)</f>
        <v>常服曹焱兵-大叫唤</v>
      </c>
      <c r="DP10" s="14">
        <f t="shared" si="14"/>
        <v>5</v>
      </c>
      <c r="DQ10" s="14">
        <f t="shared" si="15"/>
        <v>5</v>
      </c>
      <c r="DR10" s="14">
        <f t="shared" si="16"/>
        <v>5</v>
      </c>
      <c r="DS10" s="14">
        <f t="shared" si="34"/>
        <v>3</v>
      </c>
      <c r="DT10" s="14">
        <f t="shared" si="35"/>
        <v>6</v>
      </c>
      <c r="DU10" s="14">
        <f>INDEX(属性投放!$W$6:$W$49,(卡牌属性!DS10-2)*11+卡牌属性!DT10)</f>
        <v>15</v>
      </c>
      <c r="DV10" s="14">
        <f t="shared" si="56"/>
        <v>3090</v>
      </c>
      <c r="DW10" s="14">
        <f t="shared" si="57"/>
        <v>3529</v>
      </c>
      <c r="DX10" s="14">
        <f t="shared" si="58"/>
        <v>3968</v>
      </c>
      <c r="DY10" s="14">
        <f t="shared" si="59"/>
        <v>3968</v>
      </c>
      <c r="DZ10" s="14">
        <f t="shared" si="60"/>
        <v>4432</v>
      </c>
      <c r="EA10" s="14">
        <f t="shared" si="61"/>
        <v>1500</v>
      </c>
      <c r="EB10" s="14">
        <f t="shared" si="62"/>
        <v>1717</v>
      </c>
      <c r="EC10" s="14">
        <f t="shared" si="63"/>
        <v>1717</v>
      </c>
      <c r="ED10" s="14">
        <f t="shared" si="64"/>
        <v>1934</v>
      </c>
      <c r="EE10" s="14">
        <f t="shared" si="65"/>
        <v>2166</v>
      </c>
      <c r="EF10" s="14">
        <f t="shared" si="66"/>
        <v>25160</v>
      </c>
      <c r="EG10" s="14">
        <f t="shared" si="67"/>
        <v>28664</v>
      </c>
      <c r="EH10" s="14">
        <f t="shared" si="68"/>
        <v>28664</v>
      </c>
      <c r="EI10" s="14">
        <f t="shared" si="69"/>
        <v>32168</v>
      </c>
      <c r="EJ10" s="14">
        <f t="shared" si="70"/>
        <v>35722</v>
      </c>
      <c r="EK10" s="14">
        <f>INDEX(属性偏向!$S$4:$S$135,(卡牌属性!$DP10-1+EK$3)*11+卡牌属性!$DT10)*(1+属性投放!$AT$6)</f>
        <v>66</v>
      </c>
      <c r="EL10" s="14">
        <f>INDEX(属性偏向!$S$4:$S$135,(卡牌属性!$DP10-1+EL$3)*11+卡牌属性!$DT10)*(1+属性投放!$AT$6)</f>
        <v>72</v>
      </c>
      <c r="EM10" s="14">
        <f>INDEX(属性偏向!$S$4:$S$135,(卡牌属性!$DP10-1+EM$3)*11+卡牌属性!$DT10)*(1+属性投放!$AT$6)</f>
        <v>78</v>
      </c>
      <c r="EN10" s="14">
        <f>INDEX(属性偏向!$S$4:$S$135,(卡牌属性!$DP10-1+EN$3)*11+卡牌属性!$DT10)*(1+属性投放!$AT$6)</f>
        <v>78</v>
      </c>
      <c r="EO10" s="14">
        <f>INDEX(属性偏向!$S$4:$S$135,(卡牌属性!$DP10-1+EO$3)*11+卡牌属性!$DT10)*(1+属性投放!$AT$6)</f>
        <v>84</v>
      </c>
      <c r="EP10" s="14">
        <f>INDEX(属性偏向!$T$4:$T$135,(卡牌属性!$DQ10-1+EP$3)*11+卡牌属性!$DT10)*(1+属性投放!$AT$6)</f>
        <v>33</v>
      </c>
      <c r="EQ10" s="14">
        <f>INDEX(属性偏向!$T$4:$T$135,(卡牌属性!$DQ10-1+EQ$3)*11+卡牌属性!$DT10)*(1+属性投放!$AT$6)</f>
        <v>36</v>
      </c>
      <c r="ER10" s="14">
        <f>INDEX(属性偏向!$T$4:$T$135,(卡牌属性!$DQ10-1+ER$3)*11+卡牌属性!$DT10)*(1+属性投放!$AT$6)</f>
        <v>36</v>
      </c>
      <c r="ES10" s="14">
        <f>INDEX(属性偏向!$T$4:$T$135,(卡牌属性!$DQ10-1+ES$3)*11+卡牌属性!$DT10)*(1+属性投放!$AT$6)</f>
        <v>39</v>
      </c>
      <c r="ET10" s="14">
        <f>INDEX(属性偏向!$T$4:$T$135,(卡牌属性!$DQ10-1+ET$3)*11+卡牌属性!$DT10)*(1+属性投放!$AT$6)</f>
        <v>42</v>
      </c>
      <c r="EU10" s="14">
        <f>INDEX(属性偏向!$U$4:$U$135,(卡牌属性!$DR10-1+EU$3)*11+卡牌属性!$DT10)*(1+属性投放!$AT$6)</f>
        <v>660</v>
      </c>
      <c r="EV10" s="14">
        <f>INDEX(属性偏向!$U$4:$U$135,(卡牌属性!$DR10-1+EV$3)*11+卡牌属性!$DT10)*(1+属性投放!$AT$6)</f>
        <v>720</v>
      </c>
      <c r="EW10" s="14">
        <f>INDEX(属性偏向!$U$4:$U$135,(卡牌属性!$DR10-1+EW$3)*11+卡牌属性!$DT10)*(1+属性投放!$AT$6)</f>
        <v>720</v>
      </c>
      <c r="EX10" s="14">
        <f>INDEX(属性偏向!$U$4:$U$135,(卡牌属性!$DR10-1+EX$3)*11+卡牌属性!$DT10)*(1+属性投放!$AT$6)</f>
        <v>780</v>
      </c>
      <c r="EY10" s="14">
        <f>INDEX(属性偏向!$U$4:$U$135,(卡牌属性!$DR10-1+EY$3)*11+卡牌属性!$DT10)*(1+属性投放!$AT$6)</f>
        <v>840</v>
      </c>
      <c r="FC10" s="13">
        <v>6</v>
      </c>
      <c r="FD10" s="13">
        <f t="shared" si="17"/>
        <v>2</v>
      </c>
      <c r="FE10" s="14">
        <f t="shared" si="39"/>
        <v>1102002</v>
      </c>
      <c r="FF10" s="14" t="s">
        <v>849</v>
      </c>
      <c r="FG10" s="14">
        <f t="shared" si="18"/>
        <v>1</v>
      </c>
      <c r="FH10" s="14" t="str">
        <f t="shared" si="19"/>
        <v>许褚-1星</v>
      </c>
      <c r="FI10" s="14">
        <f>INDEX(Y$6:Y$36,$FD10)+INDEX(属性偏向!Y$4:Y$8,卡牌属性!$FG10)</f>
        <v>4</v>
      </c>
      <c r="FJ10" s="14" t="str">
        <f>INDEX(属性评价,卡牌属性!FI10)</f>
        <v>C+</v>
      </c>
      <c r="FK10" s="14">
        <f>INDEX(Z$6:Z$36,$FD10)+INDEX(属性偏向!Z$4:Z$8,卡牌属性!$FG10)</f>
        <v>5</v>
      </c>
      <c r="FL10" s="14" t="str">
        <f>INDEX(属性评价,卡牌属性!FK10)</f>
        <v>B</v>
      </c>
      <c r="FM10" s="14">
        <f>INDEX(AA$6:AA$36,$FD10)+INDEX(属性偏向!AA$4:AA$8,卡牌属性!$FG10)</f>
        <v>6</v>
      </c>
      <c r="FN10" s="14" t="str">
        <f>INDEX(属性评价,卡牌属性!FM10)</f>
        <v>B+</v>
      </c>
      <c r="FQ10" s="13">
        <v>6</v>
      </c>
      <c r="FR10" s="13">
        <f t="shared" si="20"/>
        <v>2</v>
      </c>
      <c r="FS10" s="14">
        <f t="shared" si="40"/>
        <v>1101002</v>
      </c>
      <c r="FT10" s="14" t="s">
        <v>849</v>
      </c>
      <c r="FU10" s="14">
        <f t="shared" si="21"/>
        <v>1</v>
      </c>
      <c r="FV10" s="14" t="str">
        <f t="shared" si="22"/>
        <v>曹玄亮-1星</v>
      </c>
      <c r="FW10" s="14">
        <f>INDEX(J$6:J$36,$FR10)+INDEX(属性偏向!Y$4:Y$8,卡牌属性!$FG10)</f>
        <v>5</v>
      </c>
      <c r="FX10" s="14" t="str">
        <f>INDEX(属性评价,卡牌属性!FW10)</f>
        <v>B</v>
      </c>
      <c r="FY10" s="14">
        <f>INDEX(K$6:K$36,$FR10)+INDEX(属性偏向!Y$4:Y$8,卡牌属性!$FG10)</f>
        <v>2</v>
      </c>
      <c r="FZ10" s="14" t="str">
        <f>INDEX(属性评价,卡牌属性!FY10)</f>
        <v>D+</v>
      </c>
      <c r="GA10" s="14">
        <f>INDEX(L$6:L$36,$FR10)+INDEX(属性偏向!Y$4:Y$8,卡牌属性!$FG10)</f>
        <v>2</v>
      </c>
      <c r="GB10" s="14" t="str">
        <f>INDEX(属性评价,卡牌属性!GA10)</f>
        <v>D+</v>
      </c>
    </row>
    <row r="11" spans="1:196" ht="16.5" x14ac:dyDescent="0.2">
      <c r="A11" s="13">
        <v>1101006</v>
      </c>
      <c r="B11" s="13" t="s">
        <v>78</v>
      </c>
      <c r="C11" s="13">
        <v>1</v>
      </c>
      <c r="D11" s="13">
        <v>4</v>
      </c>
      <c r="E11" s="13">
        <v>11</v>
      </c>
      <c r="F11" s="14">
        <f>SUM(E$5:E11)</f>
        <v>66</v>
      </c>
      <c r="G11" s="13" t="s">
        <v>451</v>
      </c>
      <c r="H11" s="13" t="s">
        <v>451</v>
      </c>
      <c r="I11" s="13" t="s">
        <v>453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719</v>
      </c>
      <c r="P11" s="13">
        <v>2</v>
      </c>
      <c r="Q11" s="13">
        <v>5</v>
      </c>
      <c r="R11" s="13">
        <v>11</v>
      </c>
      <c r="S11" s="14">
        <f>SUM(R$5:R11)</f>
        <v>66</v>
      </c>
      <c r="T11" s="13">
        <v>99</v>
      </c>
      <c r="U11" s="14">
        <f>SUM(T$5:T11)</f>
        <v>594</v>
      </c>
      <c r="V11" s="13" t="s">
        <v>455</v>
      </c>
      <c r="W11" s="13" t="s">
        <v>457</v>
      </c>
      <c r="X11" s="13" t="s">
        <v>455</v>
      </c>
      <c r="Y11" s="14">
        <f>MATCH(卡牌属性!V11,属性评价,0)</f>
        <v>8</v>
      </c>
      <c r="Z11" s="14">
        <f>MATCH(卡牌属性!W11,属性评价,0)</f>
        <v>9</v>
      </c>
      <c r="AA11" s="14">
        <f>MATCH(卡牌属性!X11,属性评价,0)</f>
        <v>8</v>
      </c>
      <c r="AB11" s="14">
        <f t="shared" si="2"/>
        <v>25</v>
      </c>
      <c r="AE11" s="13">
        <v>7</v>
      </c>
      <c r="AF11" s="13">
        <f t="shared" si="23"/>
        <v>1</v>
      </c>
      <c r="AG11" s="13">
        <f t="shared" si="3"/>
        <v>3</v>
      </c>
      <c r="AH11" s="13"/>
      <c r="AI11" s="13"/>
      <c r="AJ11" s="14">
        <f t="shared" si="4"/>
        <v>1101001</v>
      </c>
      <c r="AK11" s="14" t="str">
        <f t="shared" si="5"/>
        <v>常服曹焱兵7突</v>
      </c>
      <c r="AL11" s="25" t="s">
        <v>131</v>
      </c>
      <c r="AM11" s="14">
        <v>1</v>
      </c>
      <c r="AN11" s="14">
        <f t="shared" si="6"/>
        <v>7</v>
      </c>
      <c r="AO11" s="14" t="e">
        <f>INDEX(属性投放!#REF!,(卡牌属性!AG11-2)*20+卡牌属性!AN11)</f>
        <v>#REF!</v>
      </c>
      <c r="AP11" s="14" t="e">
        <f t="shared" si="7"/>
        <v>#REF!</v>
      </c>
      <c r="AQ11" s="14" t="e">
        <f t="shared" si="7"/>
        <v>#REF!</v>
      </c>
      <c r="AR11" s="14" t="e">
        <f t="shared" si="7"/>
        <v>#REF!</v>
      </c>
      <c r="AS11" s="14" t="e">
        <f t="shared" si="7"/>
        <v>#REF!</v>
      </c>
      <c r="AT11" s="14" t="e">
        <f>INDEX(属性投放!#REF!,(卡牌属性!AG11-2)*20+卡牌属性!AN11)</f>
        <v>#REF!</v>
      </c>
      <c r="AU11" s="14" t="e">
        <f t="shared" si="8"/>
        <v>#REF!</v>
      </c>
      <c r="AV11" s="14" t="e">
        <f t="shared" si="8"/>
        <v>#REF!</v>
      </c>
      <c r="AW11" s="14" t="e">
        <f t="shared" si="8"/>
        <v>#REF!</v>
      </c>
      <c r="AX11" s="14" t="e">
        <f t="shared" si="8"/>
        <v>#REF!</v>
      </c>
      <c r="AY11" s="14" t="e">
        <f>INDEX(属性投放!#REF!,(卡牌属性!AG11-2)*20+卡牌属性!AN11)</f>
        <v>#REF!</v>
      </c>
      <c r="AZ11" s="14" t="e">
        <f t="shared" si="9"/>
        <v>#REF!</v>
      </c>
      <c r="BA11" s="14" t="e">
        <f t="shared" si="9"/>
        <v>#REF!</v>
      </c>
      <c r="BB11" s="14" t="e">
        <f t="shared" si="9"/>
        <v>#REF!</v>
      </c>
      <c r="BC11" s="14" t="e">
        <f t="shared" si="9"/>
        <v>#REF!</v>
      </c>
      <c r="BD11" s="14" t="e">
        <f>INDEX(属性投放!#REF!,(卡牌属性!AG11-2)*20+卡牌属性!AN11)</f>
        <v>#REF!</v>
      </c>
      <c r="BE11" s="14" t="e">
        <f t="shared" si="10"/>
        <v>#REF!</v>
      </c>
      <c r="BF11" s="14" t="e">
        <f t="shared" si="10"/>
        <v>#REF!</v>
      </c>
      <c r="BG11" s="14" t="e">
        <f t="shared" si="10"/>
        <v>#REF!</v>
      </c>
      <c r="BH11" s="14" t="e">
        <f t="shared" si="10"/>
        <v>#REF!</v>
      </c>
      <c r="BI11" s="14" t="e">
        <f>INDEX(属性投放!#REF!,(卡牌属性!AG11-2)*20+卡牌属性!AN11)</f>
        <v>#REF!</v>
      </c>
      <c r="BJ11" s="14" t="e">
        <f t="shared" si="11"/>
        <v>#REF!</v>
      </c>
      <c r="BK11" s="14" t="e">
        <f t="shared" si="11"/>
        <v>#REF!</v>
      </c>
      <c r="BL11" s="14" t="e">
        <f t="shared" si="11"/>
        <v>#REF!</v>
      </c>
      <c r="BM11" s="14" t="e">
        <f t="shared" si="11"/>
        <v>#REF!</v>
      </c>
      <c r="BN11" s="14" t="e">
        <f>INDEX(属性投放!#REF!,(卡牌属性!AG11-2)*20+卡牌属性!AN11)</f>
        <v>#REF!</v>
      </c>
      <c r="BO11" s="14" t="e">
        <f t="shared" si="12"/>
        <v>#REF!</v>
      </c>
      <c r="BP11" s="14" t="e">
        <f t="shared" si="12"/>
        <v>#REF!</v>
      </c>
      <c r="BQ11" s="14" t="e">
        <f t="shared" si="12"/>
        <v>#REF!</v>
      </c>
      <c r="BR11" s="14" t="e">
        <f t="shared" si="12"/>
        <v>#REF!</v>
      </c>
      <c r="BV11" s="13">
        <v>7</v>
      </c>
      <c r="BW11" s="14">
        <f t="shared" si="24"/>
        <v>1</v>
      </c>
      <c r="BX11" s="14">
        <f t="shared" si="25"/>
        <v>1102001</v>
      </c>
      <c r="BY11" s="14" t="str">
        <f>INDEX($O$6:$O$37,BW11)&amp;"-"&amp;INDEX(属性投放!$H$19:$H$29,卡牌属性!CD11)</f>
        <v>关羽-焦热</v>
      </c>
      <c r="BZ11" s="14">
        <f t="shared" si="26"/>
        <v>9</v>
      </c>
      <c r="CA11" s="14">
        <f t="shared" si="27"/>
        <v>7</v>
      </c>
      <c r="CB11" s="14">
        <f t="shared" si="28"/>
        <v>7</v>
      </c>
      <c r="CC11" s="14">
        <f t="shared" si="29"/>
        <v>5</v>
      </c>
      <c r="CD11" s="14">
        <f t="shared" si="30"/>
        <v>7</v>
      </c>
      <c r="CE11" s="14">
        <f>INDEX(属性投放!$W$6:$W$49,(卡牌属性!CC11-2)*11+卡牌属性!CD11)</f>
        <v>15</v>
      </c>
      <c r="CF11" s="14">
        <f t="shared" si="41"/>
        <v>2450</v>
      </c>
      <c r="CG11" s="14">
        <f t="shared" si="42"/>
        <v>2836</v>
      </c>
      <c r="CH11" s="14">
        <f t="shared" si="43"/>
        <v>3390</v>
      </c>
      <c r="CI11" s="14">
        <f t="shared" si="44"/>
        <v>3390</v>
      </c>
      <c r="CJ11" s="14">
        <f t="shared" si="45"/>
        <v>4330</v>
      </c>
      <c r="CK11" s="14">
        <f t="shared" si="46"/>
        <v>1125</v>
      </c>
      <c r="CL11" s="14">
        <f t="shared" si="47"/>
        <v>1318</v>
      </c>
      <c r="CM11" s="14">
        <f t="shared" si="48"/>
        <v>1318</v>
      </c>
      <c r="CN11" s="14">
        <f t="shared" si="49"/>
        <v>1595</v>
      </c>
      <c r="CO11" s="14">
        <f t="shared" si="50"/>
        <v>2065</v>
      </c>
      <c r="CP11" s="14">
        <f t="shared" si="51"/>
        <v>19410</v>
      </c>
      <c r="CQ11" s="14">
        <f t="shared" si="52"/>
        <v>22446</v>
      </c>
      <c r="CR11" s="14">
        <f t="shared" si="53"/>
        <v>22446</v>
      </c>
      <c r="CS11" s="14">
        <f t="shared" si="54"/>
        <v>26900</v>
      </c>
      <c r="CT11" s="14">
        <f t="shared" si="55"/>
        <v>34290</v>
      </c>
      <c r="CU11" s="14">
        <f>INDEX(属性偏向!$S$4:$S$135,(卡牌属性!$BZ11-1+CU$3)*11+卡牌属性!$CD11)</f>
        <v>36</v>
      </c>
      <c r="CV11" s="14">
        <f>INDEX(属性偏向!$S$4:$S$135,(卡牌属性!$BZ11-1+CV$3)*11+卡牌属性!$CD11)</f>
        <v>40</v>
      </c>
      <c r="CW11" s="14">
        <f>INDEX(属性偏向!$S$4:$S$135,(卡牌属性!$BZ11-1+CW$3)*11+卡牌属性!$CD11)</f>
        <v>46</v>
      </c>
      <c r="CX11" s="14">
        <f>INDEX(属性偏向!$S$4:$S$135,(卡牌属性!$BZ11-1+CX$3)*11+卡牌属性!$CD11)</f>
        <v>46</v>
      </c>
      <c r="CY11" s="14">
        <f>INDEX(属性偏向!$S$4:$S$135,(卡牌属性!$BZ11-1+CY$3)*11+卡牌属性!$CD11)</f>
        <v>56</v>
      </c>
      <c r="CZ11" s="14">
        <f>INDEX(属性偏向!$T$4:$T$135,(卡牌属性!$BZ11-1+CZ$3)*11+卡牌属性!$CD11)</f>
        <v>18</v>
      </c>
      <c r="DA11" s="14">
        <f>INDEX(属性偏向!$T$4:$T$135,(卡牌属性!$BZ11-1+DA$3)*11+卡牌属性!$CD11)</f>
        <v>20</v>
      </c>
      <c r="DB11" s="14">
        <f>INDEX(属性偏向!$T$4:$T$135,(卡牌属性!$BZ11-1+DB$3)*11+卡牌属性!$CD11)</f>
        <v>20</v>
      </c>
      <c r="DC11" s="14">
        <f>INDEX(属性偏向!$T$4:$T$135,(卡牌属性!$BZ11-1+DC$3)*11+卡牌属性!$CD11)</f>
        <v>23</v>
      </c>
      <c r="DD11" s="14">
        <f>INDEX(属性偏向!$T$4:$T$135,(卡牌属性!$BZ11-1+DD$3)*11+卡牌属性!$CD11)</f>
        <v>28</v>
      </c>
      <c r="DE11" s="14">
        <f>INDEX(属性偏向!$U$4:$U$135,(卡牌属性!$BZ11-1+DE$3)*11+卡牌属性!$CD11)</f>
        <v>360</v>
      </c>
      <c r="DF11" s="14">
        <f>INDEX(属性偏向!$U$4:$U$135,(卡牌属性!$BZ11-1+DF$3)*11+卡牌属性!$CD11)</f>
        <v>400</v>
      </c>
      <c r="DG11" s="14">
        <f>INDEX(属性偏向!$U$4:$U$135,(卡牌属性!$BZ11-1+DG$3)*11+卡牌属性!$CD11)</f>
        <v>400</v>
      </c>
      <c r="DH11" s="14">
        <f>INDEX(属性偏向!$U$4:$U$135,(卡牌属性!$BZ11-1+DH$3)*11+卡牌属性!$CD11)</f>
        <v>460</v>
      </c>
      <c r="DI11" s="14">
        <f>INDEX(属性偏向!$U$4:$U$135,(卡牌属性!$BZ11-1+DI$3)*11+卡牌属性!$CD11)</f>
        <v>560</v>
      </c>
      <c r="DL11" s="13">
        <v>7</v>
      </c>
      <c r="DM11" s="14">
        <f t="shared" si="32"/>
        <v>1</v>
      </c>
      <c r="DN11" s="14">
        <f t="shared" si="33"/>
        <v>1102001</v>
      </c>
      <c r="DO11" s="14" t="str">
        <f>INDEX($B$6:$B$32,DM11)&amp;"-"&amp;INDEX(属性投放!$H$7:$H$17,卡牌属性!DT11)</f>
        <v>常服曹焱兵-焦热</v>
      </c>
      <c r="DP11" s="14">
        <f t="shared" si="14"/>
        <v>5</v>
      </c>
      <c r="DQ11" s="14">
        <f t="shared" si="15"/>
        <v>5</v>
      </c>
      <c r="DR11" s="14">
        <f t="shared" si="16"/>
        <v>5</v>
      </c>
      <c r="DS11" s="14">
        <f t="shared" si="34"/>
        <v>3</v>
      </c>
      <c r="DT11" s="14">
        <f t="shared" si="35"/>
        <v>7</v>
      </c>
      <c r="DU11" s="14">
        <f>INDEX(属性投放!$W$6:$W$49,(卡牌属性!DS11-2)*11+卡牌属性!DT11)</f>
        <v>15</v>
      </c>
      <c r="DV11" s="14">
        <f t="shared" si="56"/>
        <v>4080</v>
      </c>
      <c r="DW11" s="14">
        <f t="shared" si="57"/>
        <v>4609</v>
      </c>
      <c r="DX11" s="14">
        <f t="shared" si="58"/>
        <v>5138</v>
      </c>
      <c r="DY11" s="14">
        <f t="shared" si="59"/>
        <v>5138</v>
      </c>
      <c r="DZ11" s="14">
        <f t="shared" si="60"/>
        <v>5692</v>
      </c>
      <c r="EA11" s="14">
        <f t="shared" si="61"/>
        <v>1995</v>
      </c>
      <c r="EB11" s="14">
        <f t="shared" si="62"/>
        <v>2257</v>
      </c>
      <c r="EC11" s="14">
        <f t="shared" si="63"/>
        <v>2257</v>
      </c>
      <c r="ED11" s="14">
        <f t="shared" si="64"/>
        <v>2519</v>
      </c>
      <c r="EE11" s="14">
        <f t="shared" si="65"/>
        <v>2796</v>
      </c>
      <c r="EF11" s="14">
        <f t="shared" si="66"/>
        <v>35060</v>
      </c>
      <c r="EG11" s="14">
        <f t="shared" si="67"/>
        <v>39464</v>
      </c>
      <c r="EH11" s="14">
        <f t="shared" si="68"/>
        <v>39464</v>
      </c>
      <c r="EI11" s="14">
        <f t="shared" si="69"/>
        <v>43868</v>
      </c>
      <c r="EJ11" s="14">
        <f t="shared" si="70"/>
        <v>48322</v>
      </c>
      <c r="EK11" s="14">
        <f>INDEX(属性偏向!$S$4:$S$135,(卡牌属性!$DP11-1+EK$3)*11+卡牌属性!$DT11)*(1+属性投放!$AT$6)</f>
        <v>78</v>
      </c>
      <c r="EL11" s="14">
        <f>INDEX(属性偏向!$S$4:$S$135,(卡牌属性!$DP11-1+EL$3)*11+卡牌属性!$DT11)*(1+属性投放!$AT$6)</f>
        <v>84</v>
      </c>
      <c r="EM11" s="14">
        <f>INDEX(属性偏向!$S$4:$S$135,(卡牌属性!$DP11-1+EM$3)*11+卡牌属性!$DT11)*(1+属性投放!$AT$6)</f>
        <v>90</v>
      </c>
      <c r="EN11" s="14">
        <f>INDEX(属性偏向!$S$4:$S$135,(卡牌属性!$DP11-1+EN$3)*11+卡牌属性!$DT11)*(1+属性投放!$AT$6)</f>
        <v>90</v>
      </c>
      <c r="EO11" s="14">
        <f>INDEX(属性偏向!$S$4:$S$135,(卡牌属性!$DP11-1+EO$3)*11+卡牌属性!$DT11)*(1+属性投放!$AT$6)</f>
        <v>96</v>
      </c>
      <c r="EP11" s="14">
        <f>INDEX(属性偏向!$T$4:$T$135,(卡牌属性!$DQ11-1+EP$3)*11+卡牌属性!$DT11)*(1+属性投放!$AT$6)</f>
        <v>39</v>
      </c>
      <c r="EQ11" s="14">
        <f>INDEX(属性偏向!$T$4:$T$135,(卡牌属性!$DQ11-1+EQ$3)*11+卡牌属性!$DT11)*(1+属性投放!$AT$6)</f>
        <v>42</v>
      </c>
      <c r="ER11" s="14">
        <f>INDEX(属性偏向!$T$4:$T$135,(卡牌属性!$DQ11-1+ER$3)*11+卡牌属性!$DT11)*(1+属性投放!$AT$6)</f>
        <v>42</v>
      </c>
      <c r="ES11" s="14">
        <f>INDEX(属性偏向!$T$4:$T$135,(卡牌属性!$DQ11-1+ES$3)*11+卡牌属性!$DT11)*(1+属性投放!$AT$6)</f>
        <v>45</v>
      </c>
      <c r="ET11" s="14">
        <f>INDEX(属性偏向!$T$4:$T$135,(卡牌属性!$DQ11-1+ET$3)*11+卡牌属性!$DT11)*(1+属性投放!$AT$6)</f>
        <v>48</v>
      </c>
      <c r="EU11" s="14">
        <f>INDEX(属性偏向!$U$4:$U$135,(卡牌属性!$DR11-1+EU$3)*11+卡牌属性!$DT11)*(1+属性投放!$AT$6)</f>
        <v>780</v>
      </c>
      <c r="EV11" s="14">
        <f>INDEX(属性偏向!$U$4:$U$135,(卡牌属性!$DR11-1+EV$3)*11+卡牌属性!$DT11)*(1+属性投放!$AT$6)</f>
        <v>840</v>
      </c>
      <c r="EW11" s="14">
        <f>INDEX(属性偏向!$U$4:$U$135,(卡牌属性!$DR11-1+EW$3)*11+卡牌属性!$DT11)*(1+属性投放!$AT$6)</f>
        <v>840</v>
      </c>
      <c r="EX11" s="14">
        <f>INDEX(属性偏向!$U$4:$U$135,(卡牌属性!$DR11-1+EX$3)*11+卡牌属性!$DT11)*(1+属性投放!$AT$6)</f>
        <v>900</v>
      </c>
      <c r="EY11" s="14">
        <f>INDEX(属性偏向!$U$4:$U$135,(卡牌属性!$DR11-1+EY$3)*11+卡牌属性!$DT11)*(1+属性投放!$AT$6)</f>
        <v>960</v>
      </c>
      <c r="FC11" s="13">
        <v>7</v>
      </c>
      <c r="FD11" s="13">
        <f t="shared" si="17"/>
        <v>2</v>
      </c>
      <c r="FE11" s="14">
        <f t="shared" si="39"/>
        <v>1102002</v>
      </c>
      <c r="FF11" s="14" t="s">
        <v>849</v>
      </c>
      <c r="FG11" s="14">
        <f t="shared" si="18"/>
        <v>2</v>
      </c>
      <c r="FH11" s="14" t="str">
        <f t="shared" si="19"/>
        <v>许褚-2星</v>
      </c>
      <c r="FI11" s="14">
        <f>INDEX(Y$6:Y$36,$FD11)+INDEX(属性偏向!Y$4:Y$8,卡牌属性!$FG11)</f>
        <v>5</v>
      </c>
      <c r="FJ11" s="14" t="str">
        <f>INDEX(属性评价,卡牌属性!FI11)</f>
        <v>B</v>
      </c>
      <c r="FK11" s="14">
        <f>INDEX(Z$6:Z$36,$FD11)+INDEX(属性偏向!Z$4:Z$8,卡牌属性!$FG11)</f>
        <v>6</v>
      </c>
      <c r="FL11" s="14" t="str">
        <f>INDEX(属性评价,卡牌属性!FK11)</f>
        <v>B+</v>
      </c>
      <c r="FM11" s="14">
        <f>INDEX(AA$6:AA$36,$FD11)+INDEX(属性偏向!AA$4:AA$8,卡牌属性!$FG11)</f>
        <v>7</v>
      </c>
      <c r="FN11" s="14" t="str">
        <f>INDEX(属性评价,卡牌属性!FM11)</f>
        <v>A</v>
      </c>
      <c r="FQ11" s="13">
        <v>7</v>
      </c>
      <c r="FR11" s="13">
        <f t="shared" si="20"/>
        <v>2</v>
      </c>
      <c r="FS11" s="14">
        <f t="shared" si="40"/>
        <v>1101002</v>
      </c>
      <c r="FT11" s="14" t="s">
        <v>849</v>
      </c>
      <c r="FU11" s="14">
        <f t="shared" si="21"/>
        <v>2</v>
      </c>
      <c r="FV11" s="14" t="str">
        <f t="shared" si="22"/>
        <v>曹玄亮-2星</v>
      </c>
      <c r="FW11" s="14">
        <f>INDEX(J$6:J$36,$FR11)+INDEX(属性偏向!Y$4:Y$8,卡牌属性!$FG11)</f>
        <v>6</v>
      </c>
      <c r="FX11" s="14" t="str">
        <f>INDEX(属性评价,卡牌属性!FW11)</f>
        <v>B+</v>
      </c>
      <c r="FY11" s="14">
        <f>INDEX(K$6:K$36,$FR11)+INDEX(属性偏向!Y$4:Y$8,卡牌属性!$FG11)</f>
        <v>3</v>
      </c>
      <c r="FZ11" s="14" t="str">
        <f>INDEX(属性评价,卡牌属性!FY11)</f>
        <v>C</v>
      </c>
      <c r="GA11" s="14">
        <f>INDEX(L$6:L$36,$FR11)+INDEX(属性偏向!Y$4:Y$8,卡牌属性!$FG11)</f>
        <v>3</v>
      </c>
      <c r="GB11" s="14" t="str">
        <f>INDEX(属性评价,卡牌属性!GA11)</f>
        <v>C</v>
      </c>
    </row>
    <row r="12" spans="1:196" ht="16.5" x14ac:dyDescent="0.2">
      <c r="A12" s="13">
        <v>1101007</v>
      </c>
      <c r="B12" s="13" t="s">
        <v>79</v>
      </c>
      <c r="C12" s="13">
        <v>1</v>
      </c>
      <c r="D12" s="13">
        <v>4</v>
      </c>
      <c r="E12" s="13">
        <v>11</v>
      </c>
      <c r="F12" s="14">
        <f>SUM(E$5:E12)</f>
        <v>77</v>
      </c>
      <c r="G12" s="13" t="s">
        <v>453</v>
      </c>
      <c r="H12" s="13" t="s">
        <v>453</v>
      </c>
      <c r="I12" s="13" t="s">
        <v>453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720</v>
      </c>
      <c r="P12" s="13">
        <v>2</v>
      </c>
      <c r="Q12" s="13">
        <v>4</v>
      </c>
      <c r="R12" s="13">
        <v>11</v>
      </c>
      <c r="S12" s="14">
        <f>SUM(R$5:R12)</f>
        <v>77</v>
      </c>
      <c r="T12" s="13">
        <v>99</v>
      </c>
      <c r="U12" s="14">
        <f>SUM(T$5:T12)</f>
        <v>693</v>
      </c>
      <c r="V12" s="13" t="s">
        <v>453</v>
      </c>
      <c r="W12" s="13" t="s">
        <v>451</v>
      </c>
      <c r="X12" s="13" t="s">
        <v>451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2"/>
        <v>19</v>
      </c>
      <c r="AE12" s="13">
        <v>8</v>
      </c>
      <c r="AF12" s="13">
        <f t="shared" si="23"/>
        <v>1</v>
      </c>
      <c r="AG12" s="13">
        <f t="shared" si="3"/>
        <v>3</v>
      </c>
      <c r="AH12" s="13"/>
      <c r="AI12" s="13"/>
      <c r="AJ12" s="14">
        <f t="shared" si="4"/>
        <v>1101001</v>
      </c>
      <c r="AK12" s="14" t="str">
        <f t="shared" si="5"/>
        <v>常服曹焱兵8突</v>
      </c>
      <c r="AL12" s="25" t="s">
        <v>131</v>
      </c>
      <c r="AM12" s="14">
        <v>1</v>
      </c>
      <c r="AN12" s="14">
        <f t="shared" si="6"/>
        <v>8</v>
      </c>
      <c r="AO12" s="14" t="e">
        <f>INDEX(属性投放!#REF!,(卡牌属性!AG12-2)*20+卡牌属性!AN12)</f>
        <v>#REF!</v>
      </c>
      <c r="AP12" s="14" t="e">
        <f t="shared" si="7"/>
        <v>#REF!</v>
      </c>
      <c r="AQ12" s="14" t="e">
        <f t="shared" si="7"/>
        <v>#REF!</v>
      </c>
      <c r="AR12" s="14" t="e">
        <f t="shared" si="7"/>
        <v>#REF!</v>
      </c>
      <c r="AS12" s="14" t="e">
        <f t="shared" si="7"/>
        <v>#REF!</v>
      </c>
      <c r="AT12" s="14" t="e">
        <f>INDEX(属性投放!#REF!,(卡牌属性!AG12-2)*20+卡牌属性!AN12)</f>
        <v>#REF!</v>
      </c>
      <c r="AU12" s="14" t="e">
        <f t="shared" si="8"/>
        <v>#REF!</v>
      </c>
      <c r="AV12" s="14" t="e">
        <f t="shared" si="8"/>
        <v>#REF!</v>
      </c>
      <c r="AW12" s="14" t="e">
        <f t="shared" si="8"/>
        <v>#REF!</v>
      </c>
      <c r="AX12" s="14" t="e">
        <f t="shared" si="8"/>
        <v>#REF!</v>
      </c>
      <c r="AY12" s="14" t="e">
        <f>INDEX(属性投放!#REF!,(卡牌属性!AG12-2)*20+卡牌属性!AN12)</f>
        <v>#REF!</v>
      </c>
      <c r="AZ12" s="14" t="e">
        <f t="shared" si="9"/>
        <v>#REF!</v>
      </c>
      <c r="BA12" s="14" t="e">
        <f t="shared" si="9"/>
        <v>#REF!</v>
      </c>
      <c r="BB12" s="14" t="e">
        <f t="shared" si="9"/>
        <v>#REF!</v>
      </c>
      <c r="BC12" s="14" t="e">
        <f t="shared" si="9"/>
        <v>#REF!</v>
      </c>
      <c r="BD12" s="14" t="e">
        <f>INDEX(属性投放!#REF!,(卡牌属性!AG12-2)*20+卡牌属性!AN12)</f>
        <v>#REF!</v>
      </c>
      <c r="BE12" s="14" t="e">
        <f t="shared" si="10"/>
        <v>#REF!</v>
      </c>
      <c r="BF12" s="14" t="e">
        <f t="shared" si="10"/>
        <v>#REF!</v>
      </c>
      <c r="BG12" s="14" t="e">
        <f t="shared" si="10"/>
        <v>#REF!</v>
      </c>
      <c r="BH12" s="14" t="e">
        <f t="shared" si="10"/>
        <v>#REF!</v>
      </c>
      <c r="BI12" s="14" t="e">
        <f>INDEX(属性投放!#REF!,(卡牌属性!AG12-2)*20+卡牌属性!AN12)</f>
        <v>#REF!</v>
      </c>
      <c r="BJ12" s="14" t="e">
        <f t="shared" si="11"/>
        <v>#REF!</v>
      </c>
      <c r="BK12" s="14" t="e">
        <f t="shared" si="11"/>
        <v>#REF!</v>
      </c>
      <c r="BL12" s="14" t="e">
        <f t="shared" si="11"/>
        <v>#REF!</v>
      </c>
      <c r="BM12" s="14" t="e">
        <f t="shared" si="11"/>
        <v>#REF!</v>
      </c>
      <c r="BN12" s="14" t="e">
        <f>INDEX(属性投放!#REF!,(卡牌属性!AG12-2)*20+卡牌属性!AN12)</f>
        <v>#REF!</v>
      </c>
      <c r="BO12" s="14" t="e">
        <f t="shared" si="12"/>
        <v>#REF!</v>
      </c>
      <c r="BP12" s="14" t="e">
        <f t="shared" si="12"/>
        <v>#REF!</v>
      </c>
      <c r="BQ12" s="14" t="e">
        <f t="shared" si="12"/>
        <v>#REF!</v>
      </c>
      <c r="BR12" s="14" t="e">
        <f t="shared" si="12"/>
        <v>#REF!</v>
      </c>
      <c r="BV12" s="13">
        <v>8</v>
      </c>
      <c r="BW12" s="14">
        <f t="shared" si="24"/>
        <v>1</v>
      </c>
      <c r="BX12" s="14">
        <f t="shared" si="25"/>
        <v>1102001</v>
      </c>
      <c r="BY12" s="14" t="str">
        <f>INDEX($O$6:$O$37,BW12)&amp;"-"&amp;INDEX(属性投放!$H$19:$H$29,卡牌属性!CD12)</f>
        <v>关羽-大焦热</v>
      </c>
      <c r="BZ12" s="14">
        <f t="shared" si="26"/>
        <v>9</v>
      </c>
      <c r="CA12" s="14">
        <f t="shared" si="27"/>
        <v>7</v>
      </c>
      <c r="CB12" s="14">
        <f t="shared" si="28"/>
        <v>7</v>
      </c>
      <c r="CC12" s="14">
        <f t="shared" si="29"/>
        <v>5</v>
      </c>
      <c r="CD12" s="14">
        <f t="shared" si="30"/>
        <v>8</v>
      </c>
      <c r="CE12" s="14">
        <f>INDEX(属性投放!$W$6:$W$49,(卡牌属性!CC12-2)*11+卡牌属性!CD12)</f>
        <v>15</v>
      </c>
      <c r="CF12" s="14">
        <f t="shared" si="41"/>
        <v>2990</v>
      </c>
      <c r="CG12" s="14">
        <f t="shared" si="42"/>
        <v>3436</v>
      </c>
      <c r="CH12" s="14">
        <f t="shared" si="43"/>
        <v>4080</v>
      </c>
      <c r="CI12" s="14">
        <f t="shared" si="44"/>
        <v>4080</v>
      </c>
      <c r="CJ12" s="14">
        <f t="shared" si="45"/>
        <v>5170</v>
      </c>
      <c r="CK12" s="14">
        <f t="shared" si="46"/>
        <v>1395</v>
      </c>
      <c r="CL12" s="14">
        <f t="shared" si="47"/>
        <v>1618</v>
      </c>
      <c r="CM12" s="14">
        <f t="shared" si="48"/>
        <v>1618</v>
      </c>
      <c r="CN12" s="14">
        <f t="shared" si="49"/>
        <v>1940</v>
      </c>
      <c r="CO12" s="14">
        <f t="shared" si="50"/>
        <v>2485</v>
      </c>
      <c r="CP12" s="14">
        <f t="shared" si="51"/>
        <v>24810</v>
      </c>
      <c r="CQ12" s="14">
        <f t="shared" si="52"/>
        <v>28446</v>
      </c>
      <c r="CR12" s="14">
        <f t="shared" si="53"/>
        <v>28446</v>
      </c>
      <c r="CS12" s="14">
        <f t="shared" si="54"/>
        <v>33800</v>
      </c>
      <c r="CT12" s="14">
        <f t="shared" si="55"/>
        <v>42690</v>
      </c>
      <c r="CU12" s="14">
        <f>INDEX(属性偏向!$S$4:$S$135,(卡牌属性!$BZ12-1+CU$3)*11+卡牌属性!$CD12)</f>
        <v>42</v>
      </c>
      <c r="CV12" s="14">
        <f>INDEX(属性偏向!$S$4:$S$135,(卡牌属性!$BZ12-1+CV$3)*11+卡牌属性!$CD12)</f>
        <v>46</v>
      </c>
      <c r="CW12" s="14">
        <f>INDEX(属性偏向!$S$4:$S$135,(卡牌属性!$BZ12-1+CW$3)*11+卡牌属性!$CD12)</f>
        <v>52</v>
      </c>
      <c r="CX12" s="14">
        <f>INDEX(属性偏向!$S$4:$S$135,(卡牌属性!$BZ12-1+CX$3)*11+卡牌属性!$CD12)</f>
        <v>52</v>
      </c>
      <c r="CY12" s="14">
        <f>INDEX(属性偏向!$S$4:$S$135,(卡牌属性!$BZ12-1+CY$3)*11+卡牌属性!$CD12)</f>
        <v>62</v>
      </c>
      <c r="CZ12" s="14">
        <f>INDEX(属性偏向!$T$4:$T$135,(卡牌属性!$BZ12-1+CZ$3)*11+卡牌属性!$CD12)</f>
        <v>21</v>
      </c>
      <c r="DA12" s="14">
        <f>INDEX(属性偏向!$T$4:$T$135,(卡牌属性!$BZ12-1+DA$3)*11+卡牌属性!$CD12)</f>
        <v>23</v>
      </c>
      <c r="DB12" s="14">
        <f>INDEX(属性偏向!$T$4:$T$135,(卡牌属性!$BZ12-1+DB$3)*11+卡牌属性!$CD12)</f>
        <v>23</v>
      </c>
      <c r="DC12" s="14">
        <f>INDEX(属性偏向!$T$4:$T$135,(卡牌属性!$BZ12-1+DC$3)*11+卡牌属性!$CD12)</f>
        <v>26</v>
      </c>
      <c r="DD12" s="14">
        <f>INDEX(属性偏向!$T$4:$T$135,(卡牌属性!$BZ12-1+DD$3)*11+卡牌属性!$CD12)</f>
        <v>31</v>
      </c>
      <c r="DE12" s="14">
        <f>INDEX(属性偏向!$U$4:$U$135,(卡牌属性!$BZ12-1+DE$3)*11+卡牌属性!$CD12)</f>
        <v>420</v>
      </c>
      <c r="DF12" s="14">
        <f>INDEX(属性偏向!$U$4:$U$135,(卡牌属性!$BZ12-1+DF$3)*11+卡牌属性!$CD12)</f>
        <v>460</v>
      </c>
      <c r="DG12" s="14">
        <f>INDEX(属性偏向!$U$4:$U$135,(卡牌属性!$BZ12-1+DG$3)*11+卡牌属性!$CD12)</f>
        <v>460</v>
      </c>
      <c r="DH12" s="14">
        <f>INDEX(属性偏向!$U$4:$U$135,(卡牌属性!$BZ12-1+DH$3)*11+卡牌属性!$CD12)</f>
        <v>520</v>
      </c>
      <c r="DI12" s="14">
        <f>INDEX(属性偏向!$U$4:$U$135,(卡牌属性!$BZ12-1+DI$3)*11+卡牌属性!$CD12)</f>
        <v>620</v>
      </c>
      <c r="DL12" s="13">
        <v>8</v>
      </c>
      <c r="DM12" s="14">
        <f t="shared" si="32"/>
        <v>1</v>
      </c>
      <c r="DN12" s="14">
        <f t="shared" si="33"/>
        <v>1102001</v>
      </c>
      <c r="DO12" s="14" t="str">
        <f>INDEX($B$6:$B$32,DM12)&amp;"-"&amp;INDEX(属性投放!$H$7:$H$17,卡牌属性!DT12)</f>
        <v>常服曹焱兵-大焦热</v>
      </c>
      <c r="DP12" s="14">
        <f t="shared" si="14"/>
        <v>5</v>
      </c>
      <c r="DQ12" s="14">
        <f t="shared" si="15"/>
        <v>5</v>
      </c>
      <c r="DR12" s="14">
        <f t="shared" si="16"/>
        <v>5</v>
      </c>
      <c r="DS12" s="14">
        <f t="shared" si="34"/>
        <v>3</v>
      </c>
      <c r="DT12" s="14">
        <f t="shared" si="35"/>
        <v>8</v>
      </c>
      <c r="DU12" s="14">
        <f>INDEX(属性投放!$W$6:$W$49,(卡牌属性!DS12-2)*11+卡牌属性!DT12)</f>
        <v>15</v>
      </c>
      <c r="DV12" s="14">
        <f t="shared" si="56"/>
        <v>5250</v>
      </c>
      <c r="DW12" s="14">
        <f t="shared" si="57"/>
        <v>5869</v>
      </c>
      <c r="DX12" s="14">
        <f t="shared" si="58"/>
        <v>6488</v>
      </c>
      <c r="DY12" s="14">
        <f t="shared" si="59"/>
        <v>6488</v>
      </c>
      <c r="DZ12" s="14">
        <f t="shared" si="60"/>
        <v>7132</v>
      </c>
      <c r="EA12" s="14">
        <f t="shared" si="61"/>
        <v>2580</v>
      </c>
      <c r="EB12" s="14">
        <f t="shared" si="62"/>
        <v>2887</v>
      </c>
      <c r="EC12" s="14">
        <f t="shared" si="63"/>
        <v>2887</v>
      </c>
      <c r="ED12" s="14">
        <f t="shared" si="64"/>
        <v>3194</v>
      </c>
      <c r="EE12" s="14">
        <f t="shared" si="65"/>
        <v>3516</v>
      </c>
      <c r="EF12" s="14">
        <f t="shared" si="66"/>
        <v>46760</v>
      </c>
      <c r="EG12" s="14">
        <f t="shared" si="67"/>
        <v>52064</v>
      </c>
      <c r="EH12" s="14">
        <f t="shared" si="68"/>
        <v>52064</v>
      </c>
      <c r="EI12" s="14">
        <f t="shared" si="69"/>
        <v>57368</v>
      </c>
      <c r="EJ12" s="14">
        <f t="shared" si="70"/>
        <v>62722</v>
      </c>
      <c r="EK12" s="14">
        <f>INDEX(属性偏向!$S$4:$S$135,(卡牌属性!$DP12-1+EK$3)*11+卡牌属性!$DT12)*(1+属性投放!$AT$6)</f>
        <v>96</v>
      </c>
      <c r="EL12" s="14">
        <f>INDEX(属性偏向!$S$4:$S$135,(卡牌属性!$DP12-1+EL$3)*11+卡牌属性!$DT12)*(1+属性投放!$AT$6)</f>
        <v>102</v>
      </c>
      <c r="EM12" s="14">
        <f>INDEX(属性偏向!$S$4:$S$135,(卡牌属性!$DP12-1+EM$3)*11+卡牌属性!$DT12)*(1+属性投放!$AT$6)</f>
        <v>108</v>
      </c>
      <c r="EN12" s="14">
        <f>INDEX(属性偏向!$S$4:$S$135,(卡牌属性!$DP12-1+EN$3)*11+卡牌属性!$DT12)*(1+属性投放!$AT$6)</f>
        <v>108</v>
      </c>
      <c r="EO12" s="14">
        <f>INDEX(属性偏向!$S$4:$S$135,(卡牌属性!$DP12-1+EO$3)*11+卡牌属性!$DT12)*(1+属性投放!$AT$6)</f>
        <v>114</v>
      </c>
      <c r="EP12" s="14">
        <f>INDEX(属性偏向!$T$4:$T$135,(卡牌属性!$DQ12-1+EP$3)*11+卡牌属性!$DT12)*(1+属性投放!$AT$6)</f>
        <v>48</v>
      </c>
      <c r="EQ12" s="14">
        <f>INDEX(属性偏向!$T$4:$T$135,(卡牌属性!$DQ12-1+EQ$3)*11+卡牌属性!$DT12)*(1+属性投放!$AT$6)</f>
        <v>51</v>
      </c>
      <c r="ER12" s="14">
        <f>INDEX(属性偏向!$T$4:$T$135,(卡牌属性!$DQ12-1+ER$3)*11+卡牌属性!$DT12)*(1+属性投放!$AT$6)</f>
        <v>51</v>
      </c>
      <c r="ES12" s="14">
        <f>INDEX(属性偏向!$T$4:$T$135,(卡牌属性!$DQ12-1+ES$3)*11+卡牌属性!$DT12)*(1+属性投放!$AT$6)</f>
        <v>54</v>
      </c>
      <c r="ET12" s="14">
        <f>INDEX(属性偏向!$T$4:$T$135,(卡牌属性!$DQ12-1+ET$3)*11+卡牌属性!$DT12)*(1+属性投放!$AT$6)</f>
        <v>57</v>
      </c>
      <c r="EU12" s="14">
        <f>INDEX(属性偏向!$U$4:$U$135,(卡牌属性!$DR12-1+EU$3)*11+卡牌属性!$DT12)*(1+属性投放!$AT$6)</f>
        <v>960</v>
      </c>
      <c r="EV12" s="14">
        <f>INDEX(属性偏向!$U$4:$U$135,(卡牌属性!$DR12-1+EV$3)*11+卡牌属性!$DT12)*(1+属性投放!$AT$6)</f>
        <v>1020</v>
      </c>
      <c r="EW12" s="14">
        <f>INDEX(属性偏向!$U$4:$U$135,(卡牌属性!$DR12-1+EW$3)*11+卡牌属性!$DT12)*(1+属性投放!$AT$6)</f>
        <v>1020</v>
      </c>
      <c r="EX12" s="14">
        <f>INDEX(属性偏向!$U$4:$U$135,(卡牌属性!$DR12-1+EX$3)*11+卡牌属性!$DT12)*(1+属性投放!$AT$6)</f>
        <v>1080</v>
      </c>
      <c r="EY12" s="14">
        <f>INDEX(属性偏向!$U$4:$U$135,(卡牌属性!$DR12-1+EY$3)*11+卡牌属性!$DT12)*(1+属性投放!$AT$6)</f>
        <v>1140</v>
      </c>
      <c r="FC12" s="13">
        <v>8</v>
      </c>
      <c r="FD12" s="13">
        <f t="shared" si="17"/>
        <v>2</v>
      </c>
      <c r="FE12" s="14">
        <f t="shared" si="39"/>
        <v>1102002</v>
      </c>
      <c r="FF12" s="14" t="s">
        <v>849</v>
      </c>
      <c r="FG12" s="14">
        <f t="shared" si="18"/>
        <v>3</v>
      </c>
      <c r="FH12" s="14" t="str">
        <f t="shared" si="19"/>
        <v>许褚-3星</v>
      </c>
      <c r="FI12" s="14">
        <f>INDEX(Y$6:Y$36,$FD12)+INDEX(属性偏向!Y$4:Y$8,卡牌属性!$FG12)</f>
        <v>6</v>
      </c>
      <c r="FJ12" s="14" t="str">
        <f>INDEX(属性评价,卡牌属性!FI12)</f>
        <v>B+</v>
      </c>
      <c r="FK12" s="14">
        <f>INDEX(Z$6:Z$36,$FD12)+INDEX(属性偏向!Z$4:Z$8,卡牌属性!$FG12)</f>
        <v>6</v>
      </c>
      <c r="FL12" s="14" t="str">
        <f>INDEX(属性评价,卡牌属性!FK12)</f>
        <v>B+</v>
      </c>
      <c r="FM12" s="14">
        <f>INDEX(AA$6:AA$36,$FD12)+INDEX(属性偏向!AA$4:AA$8,卡牌属性!$FG12)</f>
        <v>7</v>
      </c>
      <c r="FN12" s="14" t="str">
        <f>INDEX(属性评价,卡牌属性!FM12)</f>
        <v>A</v>
      </c>
      <c r="FQ12" s="13">
        <v>8</v>
      </c>
      <c r="FR12" s="13">
        <f t="shared" si="20"/>
        <v>2</v>
      </c>
      <c r="FS12" s="14">
        <f t="shared" si="40"/>
        <v>1101002</v>
      </c>
      <c r="FT12" s="14" t="s">
        <v>849</v>
      </c>
      <c r="FU12" s="14">
        <f t="shared" si="21"/>
        <v>3</v>
      </c>
      <c r="FV12" s="14" t="str">
        <f t="shared" si="22"/>
        <v>曹玄亮-3星</v>
      </c>
      <c r="FW12" s="14">
        <f>INDEX(J$6:J$36,$FR12)+INDEX(属性偏向!Y$4:Y$8,卡牌属性!$FG12)</f>
        <v>7</v>
      </c>
      <c r="FX12" s="14" t="str">
        <f>INDEX(属性评价,卡牌属性!FW12)</f>
        <v>A</v>
      </c>
      <c r="FY12" s="14">
        <f>INDEX(K$6:K$36,$FR12)+INDEX(属性偏向!Y$4:Y$8,卡牌属性!$FG12)</f>
        <v>4</v>
      </c>
      <c r="FZ12" s="14" t="str">
        <f>INDEX(属性评价,卡牌属性!FY12)</f>
        <v>C+</v>
      </c>
      <c r="GA12" s="14">
        <f>INDEX(L$6:L$36,$FR12)+INDEX(属性偏向!Y$4:Y$8,卡牌属性!$FG12)</f>
        <v>4</v>
      </c>
      <c r="GB12" s="14" t="str">
        <f>INDEX(属性评价,卡牌属性!GA12)</f>
        <v>C+</v>
      </c>
    </row>
    <row r="13" spans="1:196" ht="16.5" x14ac:dyDescent="0.2">
      <c r="A13" s="13">
        <v>1101008</v>
      </c>
      <c r="B13" s="13" t="s">
        <v>80</v>
      </c>
      <c r="C13" s="13">
        <v>1</v>
      </c>
      <c r="D13" s="13">
        <v>2</v>
      </c>
      <c r="E13" s="13">
        <v>11</v>
      </c>
      <c r="F13" s="14">
        <f>SUM(E$5:E13)</f>
        <v>88</v>
      </c>
      <c r="G13" s="13" t="s">
        <v>447</v>
      </c>
      <c r="H13" s="13" t="s">
        <v>445</v>
      </c>
      <c r="I13" s="13" t="s">
        <v>443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721</v>
      </c>
      <c r="P13" s="13">
        <v>2</v>
      </c>
      <c r="Q13" s="13">
        <v>4</v>
      </c>
      <c r="R13" s="13">
        <v>11</v>
      </c>
      <c r="S13" s="14">
        <f>SUM(R$5:R13)</f>
        <v>88</v>
      </c>
      <c r="T13" s="13">
        <v>99</v>
      </c>
      <c r="U13" s="14">
        <f>SUM(T$5:T13)</f>
        <v>792</v>
      </c>
      <c r="V13" s="13" t="s">
        <v>453</v>
      </c>
      <c r="W13" s="13" t="s">
        <v>449</v>
      </c>
      <c r="X13" s="13" t="s">
        <v>457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2"/>
        <v>21</v>
      </c>
      <c r="AE13" s="13">
        <v>9</v>
      </c>
      <c r="AF13" s="13">
        <f t="shared" si="23"/>
        <v>1</v>
      </c>
      <c r="AG13" s="13">
        <f t="shared" si="3"/>
        <v>3</v>
      </c>
      <c r="AH13" s="13"/>
      <c r="AI13" s="13"/>
      <c r="AJ13" s="14">
        <f t="shared" si="4"/>
        <v>1101001</v>
      </c>
      <c r="AK13" s="14" t="str">
        <f t="shared" si="5"/>
        <v>常服曹焱兵9突</v>
      </c>
      <c r="AL13" s="25" t="s">
        <v>131</v>
      </c>
      <c r="AM13" s="14">
        <v>1</v>
      </c>
      <c r="AN13" s="14">
        <f t="shared" si="6"/>
        <v>9</v>
      </c>
      <c r="AO13" s="14" t="e">
        <f>INDEX(属性投放!#REF!,(卡牌属性!AG13-2)*20+卡牌属性!AN13)</f>
        <v>#REF!</v>
      </c>
      <c r="AP13" s="14" t="e">
        <f t="shared" si="7"/>
        <v>#REF!</v>
      </c>
      <c r="AQ13" s="14" t="e">
        <f t="shared" si="7"/>
        <v>#REF!</v>
      </c>
      <c r="AR13" s="14" t="e">
        <f t="shared" si="7"/>
        <v>#REF!</v>
      </c>
      <c r="AS13" s="14" t="e">
        <f t="shared" si="7"/>
        <v>#REF!</v>
      </c>
      <c r="AT13" s="14" t="e">
        <f>INDEX(属性投放!#REF!,(卡牌属性!AG13-2)*20+卡牌属性!AN13)</f>
        <v>#REF!</v>
      </c>
      <c r="AU13" s="14" t="e">
        <f t="shared" si="8"/>
        <v>#REF!</v>
      </c>
      <c r="AV13" s="14" t="e">
        <f t="shared" si="8"/>
        <v>#REF!</v>
      </c>
      <c r="AW13" s="14" t="e">
        <f t="shared" si="8"/>
        <v>#REF!</v>
      </c>
      <c r="AX13" s="14" t="e">
        <f t="shared" si="8"/>
        <v>#REF!</v>
      </c>
      <c r="AY13" s="14" t="e">
        <f>INDEX(属性投放!#REF!,(卡牌属性!AG13-2)*20+卡牌属性!AN13)</f>
        <v>#REF!</v>
      </c>
      <c r="AZ13" s="14" t="e">
        <f t="shared" si="9"/>
        <v>#REF!</v>
      </c>
      <c r="BA13" s="14" t="e">
        <f t="shared" si="9"/>
        <v>#REF!</v>
      </c>
      <c r="BB13" s="14" t="e">
        <f t="shared" si="9"/>
        <v>#REF!</v>
      </c>
      <c r="BC13" s="14" t="e">
        <f t="shared" si="9"/>
        <v>#REF!</v>
      </c>
      <c r="BD13" s="14" t="e">
        <f>INDEX(属性投放!#REF!,(卡牌属性!AG13-2)*20+卡牌属性!AN13)</f>
        <v>#REF!</v>
      </c>
      <c r="BE13" s="14" t="e">
        <f t="shared" si="10"/>
        <v>#REF!</v>
      </c>
      <c r="BF13" s="14" t="e">
        <f t="shared" si="10"/>
        <v>#REF!</v>
      </c>
      <c r="BG13" s="14" t="e">
        <f t="shared" si="10"/>
        <v>#REF!</v>
      </c>
      <c r="BH13" s="14" t="e">
        <f t="shared" si="10"/>
        <v>#REF!</v>
      </c>
      <c r="BI13" s="14" t="e">
        <f>INDEX(属性投放!#REF!,(卡牌属性!AG13-2)*20+卡牌属性!AN13)</f>
        <v>#REF!</v>
      </c>
      <c r="BJ13" s="14" t="e">
        <f t="shared" si="11"/>
        <v>#REF!</v>
      </c>
      <c r="BK13" s="14" t="e">
        <f t="shared" si="11"/>
        <v>#REF!</v>
      </c>
      <c r="BL13" s="14" t="e">
        <f t="shared" si="11"/>
        <v>#REF!</v>
      </c>
      <c r="BM13" s="14" t="e">
        <f t="shared" si="11"/>
        <v>#REF!</v>
      </c>
      <c r="BN13" s="14" t="e">
        <f>INDEX(属性投放!#REF!,(卡牌属性!AG13-2)*20+卡牌属性!AN13)</f>
        <v>#REF!</v>
      </c>
      <c r="BO13" s="14" t="e">
        <f t="shared" si="12"/>
        <v>#REF!</v>
      </c>
      <c r="BP13" s="14" t="e">
        <f t="shared" si="12"/>
        <v>#REF!</v>
      </c>
      <c r="BQ13" s="14" t="e">
        <f t="shared" si="12"/>
        <v>#REF!</v>
      </c>
      <c r="BR13" s="14" t="e">
        <f t="shared" si="12"/>
        <v>#REF!</v>
      </c>
      <c r="BV13" s="13">
        <v>9</v>
      </c>
      <c r="BW13" s="14">
        <f t="shared" si="24"/>
        <v>1</v>
      </c>
      <c r="BX13" s="14">
        <f t="shared" si="25"/>
        <v>1102001</v>
      </c>
      <c r="BY13" s="14" t="str">
        <f>INDEX($O$6:$O$37,BW13)&amp;"-"&amp;INDEX(属性投放!$H$19:$H$29,卡牌属性!CD13)</f>
        <v>关羽-无间</v>
      </c>
      <c r="BZ13" s="14">
        <f t="shared" si="26"/>
        <v>9</v>
      </c>
      <c r="CA13" s="14">
        <f t="shared" si="27"/>
        <v>7</v>
      </c>
      <c r="CB13" s="14">
        <f t="shared" si="28"/>
        <v>7</v>
      </c>
      <c r="CC13" s="14">
        <f t="shared" si="29"/>
        <v>5</v>
      </c>
      <c r="CD13" s="14">
        <f t="shared" si="30"/>
        <v>9</v>
      </c>
      <c r="CE13" s="14">
        <f>INDEX(属性投放!$W$6:$W$49,(卡牌属性!CC13-2)*11+卡牌属性!CD13)</f>
        <v>15</v>
      </c>
      <c r="CF13" s="14">
        <f t="shared" si="41"/>
        <v>3620</v>
      </c>
      <c r="CG13" s="14">
        <f t="shared" si="42"/>
        <v>4126</v>
      </c>
      <c r="CH13" s="14">
        <f t="shared" si="43"/>
        <v>4860</v>
      </c>
      <c r="CI13" s="14">
        <f t="shared" si="44"/>
        <v>4860</v>
      </c>
      <c r="CJ13" s="14">
        <f t="shared" si="45"/>
        <v>6100</v>
      </c>
      <c r="CK13" s="14">
        <f t="shared" si="46"/>
        <v>1710</v>
      </c>
      <c r="CL13" s="14">
        <f t="shared" si="47"/>
        <v>1963</v>
      </c>
      <c r="CM13" s="14">
        <f t="shared" si="48"/>
        <v>1963</v>
      </c>
      <c r="CN13" s="14">
        <f t="shared" si="49"/>
        <v>2330</v>
      </c>
      <c r="CO13" s="14">
        <f t="shared" si="50"/>
        <v>2950</v>
      </c>
      <c r="CP13" s="14">
        <f t="shared" si="51"/>
        <v>31110</v>
      </c>
      <c r="CQ13" s="14">
        <f t="shared" si="52"/>
        <v>35346</v>
      </c>
      <c r="CR13" s="14">
        <f t="shared" si="53"/>
        <v>35346</v>
      </c>
      <c r="CS13" s="14">
        <f t="shared" si="54"/>
        <v>41600</v>
      </c>
      <c r="CT13" s="14">
        <f t="shared" si="55"/>
        <v>51990</v>
      </c>
      <c r="CU13" s="14">
        <f>INDEX(属性偏向!$S$4:$S$135,(卡牌属性!$BZ13-1+CU$3)*11+卡牌属性!$CD13)</f>
        <v>48</v>
      </c>
      <c r="CV13" s="14">
        <f>INDEX(属性偏向!$S$4:$S$135,(卡牌属性!$BZ13-1+CV$3)*11+卡牌属性!$CD13)</f>
        <v>52</v>
      </c>
      <c r="CW13" s="14">
        <f>INDEX(属性偏向!$S$4:$S$135,(卡牌属性!$BZ13-1+CW$3)*11+卡牌属性!$CD13)</f>
        <v>58</v>
      </c>
      <c r="CX13" s="14">
        <f>INDEX(属性偏向!$S$4:$S$135,(卡牌属性!$BZ13-1+CX$3)*11+卡牌属性!$CD13)</f>
        <v>58</v>
      </c>
      <c r="CY13" s="14">
        <f>INDEX(属性偏向!$S$4:$S$135,(卡牌属性!$BZ13-1+CY$3)*11+卡牌属性!$CD13)</f>
        <v>68</v>
      </c>
      <c r="CZ13" s="14">
        <f>INDEX(属性偏向!$T$4:$T$135,(卡牌属性!$BZ13-1+CZ$3)*11+卡牌属性!$CD13)</f>
        <v>24</v>
      </c>
      <c r="DA13" s="14">
        <f>INDEX(属性偏向!$T$4:$T$135,(卡牌属性!$BZ13-1+DA$3)*11+卡牌属性!$CD13)</f>
        <v>26</v>
      </c>
      <c r="DB13" s="14">
        <f>INDEX(属性偏向!$T$4:$T$135,(卡牌属性!$BZ13-1+DB$3)*11+卡牌属性!$CD13)</f>
        <v>26</v>
      </c>
      <c r="DC13" s="14">
        <f>INDEX(属性偏向!$T$4:$T$135,(卡牌属性!$BZ13-1+DC$3)*11+卡牌属性!$CD13)</f>
        <v>29</v>
      </c>
      <c r="DD13" s="14">
        <f>INDEX(属性偏向!$T$4:$T$135,(卡牌属性!$BZ13-1+DD$3)*11+卡牌属性!$CD13)</f>
        <v>34</v>
      </c>
      <c r="DE13" s="14">
        <f>INDEX(属性偏向!$U$4:$U$135,(卡牌属性!$BZ13-1+DE$3)*11+卡牌属性!$CD13)</f>
        <v>480</v>
      </c>
      <c r="DF13" s="14">
        <f>INDEX(属性偏向!$U$4:$U$135,(卡牌属性!$BZ13-1+DF$3)*11+卡牌属性!$CD13)</f>
        <v>520</v>
      </c>
      <c r="DG13" s="14">
        <f>INDEX(属性偏向!$U$4:$U$135,(卡牌属性!$BZ13-1+DG$3)*11+卡牌属性!$CD13)</f>
        <v>520</v>
      </c>
      <c r="DH13" s="14">
        <f>INDEX(属性偏向!$U$4:$U$135,(卡牌属性!$BZ13-1+DH$3)*11+卡牌属性!$CD13)</f>
        <v>580</v>
      </c>
      <c r="DI13" s="14">
        <f>INDEX(属性偏向!$U$4:$U$135,(卡牌属性!$BZ13-1+DI$3)*11+卡牌属性!$CD13)</f>
        <v>680</v>
      </c>
      <c r="DL13" s="13">
        <v>9</v>
      </c>
      <c r="DM13" s="14">
        <f t="shared" si="32"/>
        <v>1</v>
      </c>
      <c r="DN13" s="14">
        <f t="shared" si="33"/>
        <v>1102001</v>
      </c>
      <c r="DO13" s="14" t="str">
        <f>INDEX($B$6:$B$32,DM13)&amp;"-"&amp;INDEX(属性投放!$H$7:$H$17,卡牌属性!DT13)</f>
        <v>常服曹焱兵-无间</v>
      </c>
      <c r="DP13" s="14">
        <f t="shared" si="14"/>
        <v>5</v>
      </c>
      <c r="DQ13" s="14">
        <f t="shared" si="15"/>
        <v>5</v>
      </c>
      <c r="DR13" s="14">
        <f t="shared" si="16"/>
        <v>5</v>
      </c>
      <c r="DS13" s="14">
        <f t="shared" si="34"/>
        <v>3</v>
      </c>
      <c r="DT13" s="14">
        <f t="shared" si="35"/>
        <v>9</v>
      </c>
      <c r="DU13" s="14">
        <f>INDEX(属性投放!$W$6:$W$49,(卡牌属性!DS13-2)*11+卡牌属性!DT13)</f>
        <v>15</v>
      </c>
      <c r="DV13" s="14">
        <f t="shared" si="56"/>
        <v>6690</v>
      </c>
      <c r="DW13" s="14">
        <f t="shared" si="57"/>
        <v>7399</v>
      </c>
      <c r="DX13" s="14">
        <f t="shared" si="58"/>
        <v>8108</v>
      </c>
      <c r="DY13" s="14">
        <f t="shared" si="59"/>
        <v>8108</v>
      </c>
      <c r="DZ13" s="14">
        <f t="shared" si="60"/>
        <v>8842</v>
      </c>
      <c r="EA13" s="14">
        <f t="shared" si="61"/>
        <v>3300</v>
      </c>
      <c r="EB13" s="14">
        <f t="shared" si="62"/>
        <v>3652</v>
      </c>
      <c r="EC13" s="14">
        <f t="shared" si="63"/>
        <v>3652</v>
      </c>
      <c r="ED13" s="14">
        <f t="shared" si="64"/>
        <v>4004</v>
      </c>
      <c r="EE13" s="14">
        <f t="shared" si="65"/>
        <v>4371</v>
      </c>
      <c r="EF13" s="14">
        <f t="shared" si="66"/>
        <v>61160</v>
      </c>
      <c r="EG13" s="14">
        <f t="shared" si="67"/>
        <v>67364</v>
      </c>
      <c r="EH13" s="14">
        <f t="shared" si="68"/>
        <v>67364</v>
      </c>
      <c r="EI13" s="14">
        <f t="shared" si="69"/>
        <v>73568</v>
      </c>
      <c r="EJ13" s="14">
        <f t="shared" si="70"/>
        <v>79822</v>
      </c>
      <c r="EK13" s="14">
        <f>INDEX(属性偏向!$S$4:$S$135,(卡牌属性!$DP13-1+EK$3)*11+卡牌属性!$DT13)*(1+属性投放!$AT$6)</f>
        <v>114</v>
      </c>
      <c r="EL13" s="14">
        <f>INDEX(属性偏向!$S$4:$S$135,(卡牌属性!$DP13-1+EL$3)*11+卡牌属性!$DT13)*(1+属性投放!$AT$6)</f>
        <v>120</v>
      </c>
      <c r="EM13" s="14">
        <f>INDEX(属性偏向!$S$4:$S$135,(卡牌属性!$DP13-1+EM$3)*11+卡牌属性!$DT13)*(1+属性投放!$AT$6)</f>
        <v>126</v>
      </c>
      <c r="EN13" s="14">
        <f>INDEX(属性偏向!$S$4:$S$135,(卡牌属性!$DP13-1+EN$3)*11+卡牌属性!$DT13)*(1+属性投放!$AT$6)</f>
        <v>126</v>
      </c>
      <c r="EO13" s="14">
        <f>INDEX(属性偏向!$S$4:$S$135,(卡牌属性!$DP13-1+EO$3)*11+卡牌属性!$DT13)*(1+属性投放!$AT$6)</f>
        <v>132</v>
      </c>
      <c r="EP13" s="14">
        <f>INDEX(属性偏向!$T$4:$T$135,(卡牌属性!$DQ13-1+EP$3)*11+卡牌属性!$DT13)*(1+属性投放!$AT$6)</f>
        <v>57</v>
      </c>
      <c r="EQ13" s="14">
        <f>INDEX(属性偏向!$T$4:$T$135,(卡牌属性!$DQ13-1+EQ$3)*11+卡牌属性!$DT13)*(1+属性投放!$AT$6)</f>
        <v>60</v>
      </c>
      <c r="ER13" s="14">
        <f>INDEX(属性偏向!$T$4:$T$135,(卡牌属性!$DQ13-1+ER$3)*11+卡牌属性!$DT13)*(1+属性投放!$AT$6)</f>
        <v>60</v>
      </c>
      <c r="ES13" s="14">
        <f>INDEX(属性偏向!$T$4:$T$135,(卡牌属性!$DQ13-1+ES$3)*11+卡牌属性!$DT13)*(1+属性投放!$AT$6)</f>
        <v>63</v>
      </c>
      <c r="ET13" s="14">
        <f>INDEX(属性偏向!$T$4:$T$135,(卡牌属性!$DQ13-1+ET$3)*11+卡牌属性!$DT13)*(1+属性投放!$AT$6)</f>
        <v>66</v>
      </c>
      <c r="EU13" s="14">
        <f>INDEX(属性偏向!$U$4:$U$135,(卡牌属性!$DR13-1+EU$3)*11+卡牌属性!$DT13)*(1+属性投放!$AT$6)</f>
        <v>1140</v>
      </c>
      <c r="EV13" s="14">
        <f>INDEX(属性偏向!$U$4:$U$135,(卡牌属性!$DR13-1+EV$3)*11+卡牌属性!$DT13)*(1+属性投放!$AT$6)</f>
        <v>1200</v>
      </c>
      <c r="EW13" s="14">
        <f>INDEX(属性偏向!$U$4:$U$135,(卡牌属性!$DR13-1+EW$3)*11+卡牌属性!$DT13)*(1+属性投放!$AT$6)</f>
        <v>1200</v>
      </c>
      <c r="EX13" s="14">
        <f>INDEX(属性偏向!$U$4:$U$135,(卡牌属性!$DR13-1+EX$3)*11+卡牌属性!$DT13)*(1+属性投放!$AT$6)</f>
        <v>1260</v>
      </c>
      <c r="EY13" s="14">
        <f>INDEX(属性偏向!$U$4:$U$135,(卡牌属性!$DR13-1+EY$3)*11+卡牌属性!$DT13)*(1+属性投放!$AT$6)</f>
        <v>1320</v>
      </c>
      <c r="FC13" s="13">
        <v>9</v>
      </c>
      <c r="FD13" s="13">
        <f t="shared" si="17"/>
        <v>2</v>
      </c>
      <c r="FE13" s="14">
        <f t="shared" si="39"/>
        <v>1102002</v>
      </c>
      <c r="FF13" s="14" t="s">
        <v>849</v>
      </c>
      <c r="FG13" s="14">
        <f t="shared" si="18"/>
        <v>4</v>
      </c>
      <c r="FH13" s="14" t="str">
        <f t="shared" si="19"/>
        <v>许褚-4星</v>
      </c>
      <c r="FI13" s="14">
        <f>INDEX(Y$6:Y$36,$FD13)+INDEX(属性偏向!Y$4:Y$8,卡牌属性!$FG13)</f>
        <v>6</v>
      </c>
      <c r="FJ13" s="14" t="str">
        <f>INDEX(属性评价,卡牌属性!FI13)</f>
        <v>B+</v>
      </c>
      <c r="FK13" s="14">
        <f>INDEX(Z$6:Z$36,$FD13)+INDEX(属性偏向!Z$4:Z$8,卡牌属性!$FG13)</f>
        <v>7</v>
      </c>
      <c r="FL13" s="14" t="str">
        <f>INDEX(属性评价,卡牌属性!FK13)</f>
        <v>A</v>
      </c>
      <c r="FM13" s="14">
        <f>INDEX(AA$6:AA$36,$FD13)+INDEX(属性偏向!AA$4:AA$8,卡牌属性!$FG13)</f>
        <v>8</v>
      </c>
      <c r="FN13" s="14" t="str">
        <f>INDEX(属性评价,卡牌属性!FM13)</f>
        <v>A+</v>
      </c>
      <c r="FQ13" s="13">
        <v>9</v>
      </c>
      <c r="FR13" s="13">
        <f t="shared" si="20"/>
        <v>2</v>
      </c>
      <c r="FS13" s="14">
        <f t="shared" si="40"/>
        <v>1101002</v>
      </c>
      <c r="FT13" s="14" t="s">
        <v>849</v>
      </c>
      <c r="FU13" s="14">
        <f t="shared" si="21"/>
        <v>4</v>
      </c>
      <c r="FV13" s="14" t="str">
        <f t="shared" si="22"/>
        <v>曹玄亮-4星</v>
      </c>
      <c r="FW13" s="14">
        <f>INDEX(J$6:J$36,$FR13)+INDEX(属性偏向!Y$4:Y$8,卡牌属性!$FG13)</f>
        <v>7</v>
      </c>
      <c r="FX13" s="14" t="str">
        <f>INDEX(属性评价,卡牌属性!FW13)</f>
        <v>A</v>
      </c>
      <c r="FY13" s="14">
        <f>INDEX(K$6:K$36,$FR13)+INDEX(属性偏向!Y$4:Y$8,卡牌属性!$FG13)</f>
        <v>4</v>
      </c>
      <c r="FZ13" s="14" t="str">
        <f>INDEX(属性评价,卡牌属性!FY13)</f>
        <v>C+</v>
      </c>
      <c r="GA13" s="14">
        <f>INDEX(L$6:L$36,$FR13)+INDEX(属性偏向!Y$4:Y$8,卡牌属性!$FG13)</f>
        <v>4</v>
      </c>
      <c r="GB13" s="14" t="str">
        <f>INDEX(属性评价,卡牌属性!GA13)</f>
        <v>C+</v>
      </c>
    </row>
    <row r="14" spans="1:196" ht="16.5" x14ac:dyDescent="0.2">
      <c r="A14" s="13">
        <v>1101009</v>
      </c>
      <c r="B14" s="13" t="s">
        <v>81</v>
      </c>
      <c r="C14" s="13">
        <v>1</v>
      </c>
      <c r="D14" s="13">
        <v>3</v>
      </c>
      <c r="E14" s="13">
        <v>11</v>
      </c>
      <c r="F14" s="14">
        <f>SUM(E$5:E14)</f>
        <v>99</v>
      </c>
      <c r="G14" s="13" t="s">
        <v>449</v>
      </c>
      <c r="H14" s="13" t="s">
        <v>449</v>
      </c>
      <c r="I14" s="13" t="s">
        <v>449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722</v>
      </c>
      <c r="P14" s="13">
        <v>2</v>
      </c>
      <c r="Q14" s="13">
        <v>4</v>
      </c>
      <c r="R14" s="13">
        <v>11</v>
      </c>
      <c r="S14" s="14">
        <f>SUM(R$5:R14)</f>
        <v>99</v>
      </c>
      <c r="T14" s="13">
        <v>99</v>
      </c>
      <c r="U14" s="14">
        <f>SUM(T$5:T14)</f>
        <v>891</v>
      </c>
      <c r="V14" s="13" t="s">
        <v>451</v>
      </c>
      <c r="W14" s="13" t="s">
        <v>453</v>
      </c>
      <c r="X14" s="13" t="s">
        <v>449</v>
      </c>
      <c r="Y14" s="14">
        <f>MATCH(卡牌属性!V14,属性评价,0)</f>
        <v>6</v>
      </c>
      <c r="Z14" s="14">
        <f>MATCH(卡牌属性!W14,属性评价,0)</f>
        <v>7</v>
      </c>
      <c r="AA14" s="14">
        <f>MATCH(卡牌属性!X14,属性评价,0)</f>
        <v>5</v>
      </c>
      <c r="AB14" s="14">
        <f t="shared" si="2"/>
        <v>18</v>
      </c>
      <c r="AE14" s="13">
        <v>10</v>
      </c>
      <c r="AF14" s="13">
        <f t="shared" si="23"/>
        <v>1</v>
      </c>
      <c r="AG14" s="13">
        <f t="shared" si="3"/>
        <v>3</v>
      </c>
      <c r="AH14" s="13"/>
      <c r="AI14" s="13"/>
      <c r="AJ14" s="14">
        <f t="shared" si="4"/>
        <v>1101001</v>
      </c>
      <c r="AK14" s="14" t="str">
        <f t="shared" si="5"/>
        <v>常服曹焱兵10突</v>
      </c>
      <c r="AL14" s="25" t="s">
        <v>131</v>
      </c>
      <c r="AM14" s="14">
        <v>1</v>
      </c>
      <c r="AN14" s="14">
        <f t="shared" si="6"/>
        <v>10</v>
      </c>
      <c r="AO14" s="14" t="e">
        <f>INDEX(属性投放!#REF!,(卡牌属性!AG14-2)*20+卡牌属性!AN14)</f>
        <v>#REF!</v>
      </c>
      <c r="AP14" s="14" t="e">
        <f t="shared" si="7"/>
        <v>#REF!</v>
      </c>
      <c r="AQ14" s="14" t="e">
        <f t="shared" si="7"/>
        <v>#REF!</v>
      </c>
      <c r="AR14" s="14" t="e">
        <f t="shared" si="7"/>
        <v>#REF!</v>
      </c>
      <c r="AS14" s="14" t="e">
        <f t="shared" si="7"/>
        <v>#REF!</v>
      </c>
      <c r="AT14" s="14" t="e">
        <f>INDEX(属性投放!#REF!,(卡牌属性!AG14-2)*20+卡牌属性!AN14)</f>
        <v>#REF!</v>
      </c>
      <c r="AU14" s="14" t="e">
        <f t="shared" si="8"/>
        <v>#REF!</v>
      </c>
      <c r="AV14" s="14" t="e">
        <f t="shared" si="8"/>
        <v>#REF!</v>
      </c>
      <c r="AW14" s="14" t="e">
        <f t="shared" si="8"/>
        <v>#REF!</v>
      </c>
      <c r="AX14" s="14" t="e">
        <f t="shared" si="8"/>
        <v>#REF!</v>
      </c>
      <c r="AY14" s="14" t="e">
        <f>INDEX(属性投放!#REF!,(卡牌属性!AG14-2)*20+卡牌属性!AN14)</f>
        <v>#REF!</v>
      </c>
      <c r="AZ14" s="14" t="e">
        <f t="shared" si="9"/>
        <v>#REF!</v>
      </c>
      <c r="BA14" s="14" t="e">
        <f t="shared" si="9"/>
        <v>#REF!</v>
      </c>
      <c r="BB14" s="14" t="e">
        <f t="shared" si="9"/>
        <v>#REF!</v>
      </c>
      <c r="BC14" s="14" t="e">
        <f t="shared" si="9"/>
        <v>#REF!</v>
      </c>
      <c r="BD14" s="14" t="e">
        <f>INDEX(属性投放!#REF!,(卡牌属性!AG14-2)*20+卡牌属性!AN14)</f>
        <v>#REF!</v>
      </c>
      <c r="BE14" s="14" t="e">
        <f t="shared" si="10"/>
        <v>#REF!</v>
      </c>
      <c r="BF14" s="14" t="e">
        <f t="shared" si="10"/>
        <v>#REF!</v>
      </c>
      <c r="BG14" s="14" t="e">
        <f t="shared" si="10"/>
        <v>#REF!</v>
      </c>
      <c r="BH14" s="14" t="e">
        <f t="shared" si="10"/>
        <v>#REF!</v>
      </c>
      <c r="BI14" s="14" t="e">
        <f>INDEX(属性投放!#REF!,(卡牌属性!AG14-2)*20+卡牌属性!AN14)</f>
        <v>#REF!</v>
      </c>
      <c r="BJ14" s="14" t="e">
        <f t="shared" si="11"/>
        <v>#REF!</v>
      </c>
      <c r="BK14" s="14" t="e">
        <f t="shared" si="11"/>
        <v>#REF!</v>
      </c>
      <c r="BL14" s="14" t="e">
        <f t="shared" si="11"/>
        <v>#REF!</v>
      </c>
      <c r="BM14" s="14" t="e">
        <f t="shared" si="11"/>
        <v>#REF!</v>
      </c>
      <c r="BN14" s="14" t="e">
        <f>INDEX(属性投放!#REF!,(卡牌属性!AG14-2)*20+卡牌属性!AN14)</f>
        <v>#REF!</v>
      </c>
      <c r="BO14" s="14" t="e">
        <f t="shared" si="12"/>
        <v>#REF!</v>
      </c>
      <c r="BP14" s="14" t="e">
        <f t="shared" si="12"/>
        <v>#REF!</v>
      </c>
      <c r="BQ14" s="14" t="e">
        <f t="shared" si="12"/>
        <v>#REF!</v>
      </c>
      <c r="BR14" s="14" t="e">
        <f t="shared" si="12"/>
        <v>#REF!</v>
      </c>
      <c r="BV14" s="13">
        <v>10</v>
      </c>
      <c r="BW14" s="14">
        <f t="shared" si="24"/>
        <v>1</v>
      </c>
      <c r="BX14" s="14">
        <f t="shared" si="25"/>
        <v>1102001</v>
      </c>
      <c r="BY14" s="14" t="str">
        <f>INDEX($O$6:$O$37,BW14)&amp;"-"&amp;INDEX(属性投放!$H$19:$H$29,卡牌属性!CD14)</f>
        <v>关羽-无我相</v>
      </c>
      <c r="BZ14" s="14">
        <f t="shared" si="26"/>
        <v>9</v>
      </c>
      <c r="CA14" s="14">
        <f t="shared" si="27"/>
        <v>7</v>
      </c>
      <c r="CB14" s="14">
        <f t="shared" si="28"/>
        <v>7</v>
      </c>
      <c r="CC14" s="14">
        <f t="shared" si="29"/>
        <v>5</v>
      </c>
      <c r="CD14" s="14">
        <f t="shared" si="30"/>
        <v>10</v>
      </c>
      <c r="CE14" s="14">
        <f>INDEX(属性投放!$W$6:$W$49,(卡牌属性!CC14-2)*11+卡牌属性!CD14)</f>
        <v>10</v>
      </c>
      <c r="CF14" s="14">
        <f t="shared" si="41"/>
        <v>4340</v>
      </c>
      <c r="CG14" s="14">
        <f t="shared" si="42"/>
        <v>4906</v>
      </c>
      <c r="CH14" s="14">
        <f t="shared" si="43"/>
        <v>5730</v>
      </c>
      <c r="CI14" s="14">
        <f t="shared" si="44"/>
        <v>5730</v>
      </c>
      <c r="CJ14" s="14">
        <f t="shared" si="45"/>
        <v>7120</v>
      </c>
      <c r="CK14" s="14">
        <f t="shared" si="46"/>
        <v>2070</v>
      </c>
      <c r="CL14" s="14">
        <f t="shared" si="47"/>
        <v>2353</v>
      </c>
      <c r="CM14" s="14">
        <f t="shared" si="48"/>
        <v>2353</v>
      </c>
      <c r="CN14" s="14">
        <f t="shared" si="49"/>
        <v>2765</v>
      </c>
      <c r="CO14" s="14">
        <f t="shared" si="50"/>
        <v>3460</v>
      </c>
      <c r="CP14" s="14">
        <f t="shared" si="51"/>
        <v>38310</v>
      </c>
      <c r="CQ14" s="14">
        <f t="shared" si="52"/>
        <v>43146</v>
      </c>
      <c r="CR14" s="14">
        <f t="shared" si="53"/>
        <v>43146</v>
      </c>
      <c r="CS14" s="14">
        <f t="shared" si="54"/>
        <v>50300</v>
      </c>
      <c r="CT14" s="14">
        <f t="shared" si="55"/>
        <v>62190</v>
      </c>
      <c r="CU14" s="14">
        <f>INDEX(属性偏向!$S$4:$S$135,(卡牌属性!$BZ14-1+CU$3)*11+卡牌属性!$CD14)</f>
        <v>56</v>
      </c>
      <c r="CV14" s="14">
        <f>INDEX(属性偏向!$S$4:$S$135,(卡牌属性!$BZ14-1+CV$3)*11+卡牌属性!$CD14)</f>
        <v>60</v>
      </c>
      <c r="CW14" s="14">
        <f>INDEX(属性偏向!$S$4:$S$135,(卡牌属性!$BZ14-1+CW$3)*11+卡牌属性!$CD14)</f>
        <v>66</v>
      </c>
      <c r="CX14" s="14">
        <f>INDEX(属性偏向!$S$4:$S$135,(卡牌属性!$BZ14-1+CX$3)*11+卡牌属性!$CD14)</f>
        <v>66</v>
      </c>
      <c r="CY14" s="14">
        <f>INDEX(属性偏向!$S$4:$S$135,(卡牌属性!$BZ14-1+CY$3)*11+卡牌属性!$CD14)</f>
        <v>76</v>
      </c>
      <c r="CZ14" s="14">
        <f>INDEX(属性偏向!$T$4:$T$135,(卡牌属性!$BZ14-1+CZ$3)*11+卡牌属性!$CD14)</f>
        <v>28</v>
      </c>
      <c r="DA14" s="14">
        <f>INDEX(属性偏向!$T$4:$T$135,(卡牌属性!$BZ14-1+DA$3)*11+卡牌属性!$CD14)</f>
        <v>30</v>
      </c>
      <c r="DB14" s="14">
        <f>INDEX(属性偏向!$T$4:$T$135,(卡牌属性!$BZ14-1+DB$3)*11+卡牌属性!$CD14)</f>
        <v>30</v>
      </c>
      <c r="DC14" s="14">
        <f>INDEX(属性偏向!$T$4:$T$135,(卡牌属性!$BZ14-1+DC$3)*11+卡牌属性!$CD14)</f>
        <v>33</v>
      </c>
      <c r="DD14" s="14">
        <f>INDEX(属性偏向!$T$4:$T$135,(卡牌属性!$BZ14-1+DD$3)*11+卡牌属性!$CD14)</f>
        <v>38</v>
      </c>
      <c r="DE14" s="14">
        <f>INDEX(属性偏向!$U$4:$U$135,(卡牌属性!$BZ14-1+DE$3)*11+卡牌属性!$CD14)</f>
        <v>560</v>
      </c>
      <c r="DF14" s="14">
        <f>INDEX(属性偏向!$U$4:$U$135,(卡牌属性!$BZ14-1+DF$3)*11+卡牌属性!$CD14)</f>
        <v>600</v>
      </c>
      <c r="DG14" s="14">
        <f>INDEX(属性偏向!$U$4:$U$135,(卡牌属性!$BZ14-1+DG$3)*11+卡牌属性!$CD14)</f>
        <v>600</v>
      </c>
      <c r="DH14" s="14">
        <f>INDEX(属性偏向!$U$4:$U$135,(卡牌属性!$BZ14-1+DH$3)*11+卡牌属性!$CD14)</f>
        <v>660</v>
      </c>
      <c r="DI14" s="14">
        <f>INDEX(属性偏向!$U$4:$U$135,(卡牌属性!$BZ14-1+DI$3)*11+卡牌属性!$CD14)</f>
        <v>760</v>
      </c>
      <c r="DL14" s="13">
        <v>10</v>
      </c>
      <c r="DM14" s="14">
        <f t="shared" si="32"/>
        <v>1</v>
      </c>
      <c r="DN14" s="14">
        <f t="shared" si="33"/>
        <v>1102001</v>
      </c>
      <c r="DO14" s="14" t="str">
        <f>INDEX($B$6:$B$32,DM14)&amp;"-"&amp;INDEX(属性投放!$H$7:$H$17,卡牌属性!DT14)</f>
        <v>常服曹焱兵-无我相</v>
      </c>
      <c r="DP14" s="14">
        <f t="shared" si="14"/>
        <v>5</v>
      </c>
      <c r="DQ14" s="14">
        <f t="shared" si="15"/>
        <v>5</v>
      </c>
      <c r="DR14" s="14">
        <f t="shared" si="16"/>
        <v>5</v>
      </c>
      <c r="DS14" s="14">
        <f t="shared" si="34"/>
        <v>3</v>
      </c>
      <c r="DT14" s="14">
        <f t="shared" si="35"/>
        <v>10</v>
      </c>
      <c r="DU14" s="14">
        <f>INDEX(属性投放!$W$6:$W$49,(卡牌属性!DS14-2)*11+卡牌属性!DT14)</f>
        <v>10</v>
      </c>
      <c r="DV14" s="14">
        <f t="shared" si="56"/>
        <v>8400</v>
      </c>
      <c r="DW14" s="14">
        <f t="shared" si="57"/>
        <v>9199</v>
      </c>
      <c r="DX14" s="14">
        <f t="shared" si="58"/>
        <v>9998</v>
      </c>
      <c r="DY14" s="14">
        <f t="shared" si="59"/>
        <v>9998</v>
      </c>
      <c r="DZ14" s="14">
        <f t="shared" si="60"/>
        <v>10822</v>
      </c>
      <c r="EA14" s="14">
        <f t="shared" si="61"/>
        <v>4155</v>
      </c>
      <c r="EB14" s="14">
        <f t="shared" si="62"/>
        <v>4552</v>
      </c>
      <c r="EC14" s="14">
        <f t="shared" si="63"/>
        <v>4552</v>
      </c>
      <c r="ED14" s="14">
        <f t="shared" si="64"/>
        <v>4949</v>
      </c>
      <c r="EE14" s="14">
        <f t="shared" si="65"/>
        <v>5361</v>
      </c>
      <c r="EF14" s="14">
        <f t="shared" si="66"/>
        <v>78260</v>
      </c>
      <c r="EG14" s="14">
        <f t="shared" si="67"/>
        <v>85364</v>
      </c>
      <c r="EH14" s="14">
        <f t="shared" si="68"/>
        <v>85364</v>
      </c>
      <c r="EI14" s="14">
        <f t="shared" si="69"/>
        <v>92468</v>
      </c>
      <c r="EJ14" s="14">
        <f t="shared" si="70"/>
        <v>99622</v>
      </c>
      <c r="EK14" s="14">
        <f>INDEX(属性偏向!$S$4:$S$135,(卡牌属性!$DP14-1+EK$3)*11+卡牌属性!$DT14)*(1+属性投放!$AT$6)</f>
        <v>138</v>
      </c>
      <c r="EL14" s="14">
        <f>INDEX(属性偏向!$S$4:$S$135,(卡牌属性!$DP14-1+EL$3)*11+卡牌属性!$DT14)*(1+属性投放!$AT$6)</f>
        <v>144</v>
      </c>
      <c r="EM14" s="14">
        <f>INDEX(属性偏向!$S$4:$S$135,(卡牌属性!$DP14-1+EM$3)*11+卡牌属性!$DT14)*(1+属性投放!$AT$6)</f>
        <v>150</v>
      </c>
      <c r="EN14" s="14">
        <f>INDEX(属性偏向!$S$4:$S$135,(卡牌属性!$DP14-1+EN$3)*11+卡牌属性!$DT14)*(1+属性投放!$AT$6)</f>
        <v>150</v>
      </c>
      <c r="EO14" s="14">
        <f>INDEX(属性偏向!$S$4:$S$135,(卡牌属性!$DP14-1+EO$3)*11+卡牌属性!$DT14)*(1+属性投放!$AT$6)</f>
        <v>156</v>
      </c>
      <c r="EP14" s="14">
        <f>INDEX(属性偏向!$T$4:$T$135,(卡牌属性!$DQ14-1+EP$3)*11+卡牌属性!$DT14)*(1+属性投放!$AT$6)</f>
        <v>69</v>
      </c>
      <c r="EQ14" s="14">
        <f>INDEX(属性偏向!$T$4:$T$135,(卡牌属性!$DQ14-1+EQ$3)*11+卡牌属性!$DT14)*(1+属性投放!$AT$6)</f>
        <v>72</v>
      </c>
      <c r="ER14" s="14">
        <f>INDEX(属性偏向!$T$4:$T$135,(卡牌属性!$DQ14-1+ER$3)*11+卡牌属性!$DT14)*(1+属性投放!$AT$6)</f>
        <v>72</v>
      </c>
      <c r="ES14" s="14">
        <f>INDEX(属性偏向!$T$4:$T$135,(卡牌属性!$DQ14-1+ES$3)*11+卡牌属性!$DT14)*(1+属性投放!$AT$6)</f>
        <v>75</v>
      </c>
      <c r="ET14" s="14">
        <f>INDEX(属性偏向!$T$4:$T$135,(卡牌属性!$DQ14-1+ET$3)*11+卡牌属性!$DT14)*(1+属性投放!$AT$6)</f>
        <v>78</v>
      </c>
      <c r="EU14" s="14">
        <f>INDEX(属性偏向!$U$4:$U$135,(卡牌属性!$DR14-1+EU$3)*11+卡牌属性!$DT14)*(1+属性投放!$AT$6)</f>
        <v>1380</v>
      </c>
      <c r="EV14" s="14">
        <f>INDEX(属性偏向!$U$4:$U$135,(卡牌属性!$DR14-1+EV$3)*11+卡牌属性!$DT14)*(1+属性投放!$AT$6)</f>
        <v>1440</v>
      </c>
      <c r="EW14" s="14">
        <f>INDEX(属性偏向!$U$4:$U$135,(卡牌属性!$DR14-1+EW$3)*11+卡牌属性!$DT14)*(1+属性投放!$AT$6)</f>
        <v>1440</v>
      </c>
      <c r="EX14" s="14">
        <f>INDEX(属性偏向!$U$4:$U$135,(卡牌属性!$DR14-1+EX$3)*11+卡牌属性!$DT14)*(1+属性投放!$AT$6)</f>
        <v>1500</v>
      </c>
      <c r="EY14" s="14">
        <f>INDEX(属性偏向!$U$4:$U$135,(卡牌属性!$DR14-1+EY$3)*11+卡牌属性!$DT14)*(1+属性投放!$AT$6)</f>
        <v>1560</v>
      </c>
      <c r="FC14" s="13">
        <v>10</v>
      </c>
      <c r="FD14" s="13">
        <f t="shared" si="17"/>
        <v>2</v>
      </c>
      <c r="FE14" s="14">
        <f t="shared" si="39"/>
        <v>1102002</v>
      </c>
      <c r="FF14" s="14" t="s">
        <v>849</v>
      </c>
      <c r="FG14" s="14">
        <f t="shared" si="18"/>
        <v>5</v>
      </c>
      <c r="FH14" s="14" t="str">
        <f t="shared" si="19"/>
        <v>许褚-5星</v>
      </c>
      <c r="FI14" s="14">
        <f>INDEX(Y$6:Y$36,$FD14)+INDEX(属性偏向!Y$4:Y$8,卡牌属性!$FG14)</f>
        <v>7</v>
      </c>
      <c r="FJ14" s="14" t="str">
        <f>INDEX(属性评价,卡牌属性!FI14)</f>
        <v>A</v>
      </c>
      <c r="FK14" s="14">
        <f>INDEX(Z$6:Z$36,$FD14)+INDEX(属性偏向!Z$4:Z$8,卡牌属性!$FG14)</f>
        <v>8</v>
      </c>
      <c r="FL14" s="14" t="str">
        <f>INDEX(属性评价,卡牌属性!FK14)</f>
        <v>A+</v>
      </c>
      <c r="FM14" s="14">
        <f>INDEX(AA$6:AA$36,$FD14)+INDEX(属性偏向!AA$4:AA$8,卡牌属性!$FG14)</f>
        <v>9</v>
      </c>
      <c r="FN14" s="14" t="str">
        <f>INDEX(属性评价,卡牌属性!FM14)</f>
        <v>S</v>
      </c>
      <c r="FQ14" s="13">
        <v>10</v>
      </c>
      <c r="FR14" s="13">
        <f t="shared" si="20"/>
        <v>2</v>
      </c>
      <c r="FS14" s="14">
        <f t="shared" si="40"/>
        <v>1101002</v>
      </c>
      <c r="FT14" s="14" t="s">
        <v>849</v>
      </c>
      <c r="FU14" s="14">
        <f t="shared" si="21"/>
        <v>5</v>
      </c>
      <c r="FV14" s="14" t="str">
        <f t="shared" si="22"/>
        <v>曹玄亮-5星</v>
      </c>
      <c r="FW14" s="14">
        <f>INDEX(J$6:J$36,$FR14)+INDEX(属性偏向!Y$4:Y$8,卡牌属性!$FG14)</f>
        <v>8</v>
      </c>
      <c r="FX14" s="14" t="str">
        <f>INDEX(属性评价,卡牌属性!FW14)</f>
        <v>A+</v>
      </c>
      <c r="FY14" s="14">
        <f>INDEX(K$6:K$36,$FR14)+INDEX(属性偏向!Y$4:Y$8,卡牌属性!$FG14)</f>
        <v>5</v>
      </c>
      <c r="FZ14" s="14" t="str">
        <f>INDEX(属性评价,卡牌属性!FY14)</f>
        <v>B</v>
      </c>
      <c r="GA14" s="14">
        <f>INDEX(L$6:L$36,$FR14)+INDEX(属性偏向!Y$4:Y$8,卡牌属性!$FG14)</f>
        <v>5</v>
      </c>
      <c r="GB14" s="14" t="str">
        <f>INDEX(属性评价,卡牌属性!GA14)</f>
        <v>B</v>
      </c>
    </row>
    <row r="15" spans="1:196" ht="16.5" x14ac:dyDescent="0.2">
      <c r="A15" s="13">
        <v>1101010</v>
      </c>
      <c r="B15" s="13" t="s">
        <v>82</v>
      </c>
      <c r="C15" s="13">
        <v>1</v>
      </c>
      <c r="D15" s="13">
        <v>4</v>
      </c>
      <c r="E15" s="13">
        <v>11</v>
      </c>
      <c r="F15" s="14">
        <f>SUM(E$5:E15)</f>
        <v>110</v>
      </c>
      <c r="G15" s="13" t="s">
        <v>451</v>
      </c>
      <c r="H15" s="13" t="s">
        <v>453</v>
      </c>
      <c r="I15" s="13" t="s">
        <v>455</v>
      </c>
      <c r="J15" s="14">
        <f>MATCH(卡牌属性!G15,属性评价,0)</f>
        <v>6</v>
      </c>
      <c r="K15" s="14">
        <f>MATCH(卡牌属性!H15,属性评价,0)</f>
        <v>7</v>
      </c>
      <c r="L15" s="14">
        <f>MATCH(卡牌属性!I15,属性评价,0)</f>
        <v>8</v>
      </c>
      <c r="N15" s="13">
        <v>1102010</v>
      </c>
      <c r="O15" s="13" t="s">
        <v>723</v>
      </c>
      <c r="P15" s="13">
        <v>2</v>
      </c>
      <c r="Q15" s="13">
        <v>4</v>
      </c>
      <c r="R15" s="13">
        <v>11</v>
      </c>
      <c r="S15" s="14">
        <f>SUM(R$5:R15)</f>
        <v>110</v>
      </c>
      <c r="T15" s="13">
        <v>99</v>
      </c>
      <c r="U15" s="14">
        <f>SUM(T$5:T15)</f>
        <v>990</v>
      </c>
      <c r="V15" s="13" t="s">
        <v>455</v>
      </c>
      <c r="W15" s="13" t="s">
        <v>451</v>
      </c>
      <c r="X15" s="13" t="s">
        <v>449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2"/>
        <v>19</v>
      </c>
      <c r="AE15" s="13">
        <v>11</v>
      </c>
      <c r="AF15" s="13">
        <f t="shared" si="23"/>
        <v>1</v>
      </c>
      <c r="AG15" s="13">
        <f t="shared" si="3"/>
        <v>3</v>
      </c>
      <c r="AH15" s="13"/>
      <c r="AI15" s="13"/>
      <c r="AJ15" s="14">
        <f t="shared" si="4"/>
        <v>1101001</v>
      </c>
      <c r="AK15" s="14" t="str">
        <f t="shared" si="5"/>
        <v>常服曹焱兵11突</v>
      </c>
      <c r="AL15" s="25" t="s">
        <v>131</v>
      </c>
      <c r="AM15" s="14">
        <v>1</v>
      </c>
      <c r="AN15" s="14">
        <f t="shared" si="6"/>
        <v>11</v>
      </c>
      <c r="AO15" s="14" t="e">
        <f>INDEX(属性投放!#REF!,(卡牌属性!AG15-2)*20+卡牌属性!AN15)</f>
        <v>#REF!</v>
      </c>
      <c r="AP15" s="14" t="e">
        <f t="shared" si="7"/>
        <v>#REF!</v>
      </c>
      <c r="AQ15" s="14" t="e">
        <f t="shared" si="7"/>
        <v>#REF!</v>
      </c>
      <c r="AR15" s="14" t="e">
        <f t="shared" si="7"/>
        <v>#REF!</v>
      </c>
      <c r="AS15" s="14" t="e">
        <f t="shared" si="7"/>
        <v>#REF!</v>
      </c>
      <c r="AT15" s="14" t="e">
        <f>INDEX(属性投放!#REF!,(卡牌属性!AG15-2)*20+卡牌属性!AN15)</f>
        <v>#REF!</v>
      </c>
      <c r="AU15" s="14" t="e">
        <f t="shared" si="8"/>
        <v>#REF!</v>
      </c>
      <c r="AV15" s="14" t="e">
        <f t="shared" si="8"/>
        <v>#REF!</v>
      </c>
      <c r="AW15" s="14" t="e">
        <f t="shared" si="8"/>
        <v>#REF!</v>
      </c>
      <c r="AX15" s="14" t="e">
        <f t="shared" si="8"/>
        <v>#REF!</v>
      </c>
      <c r="AY15" s="14" t="e">
        <f>INDEX(属性投放!#REF!,(卡牌属性!AG15-2)*20+卡牌属性!AN15)</f>
        <v>#REF!</v>
      </c>
      <c r="AZ15" s="14" t="e">
        <f t="shared" si="9"/>
        <v>#REF!</v>
      </c>
      <c r="BA15" s="14" t="e">
        <f t="shared" si="9"/>
        <v>#REF!</v>
      </c>
      <c r="BB15" s="14" t="e">
        <f t="shared" si="9"/>
        <v>#REF!</v>
      </c>
      <c r="BC15" s="14" t="e">
        <f t="shared" si="9"/>
        <v>#REF!</v>
      </c>
      <c r="BD15" s="14" t="e">
        <f>INDEX(属性投放!#REF!,(卡牌属性!AG15-2)*20+卡牌属性!AN15)</f>
        <v>#REF!</v>
      </c>
      <c r="BE15" s="14" t="e">
        <f t="shared" si="10"/>
        <v>#REF!</v>
      </c>
      <c r="BF15" s="14" t="e">
        <f t="shared" si="10"/>
        <v>#REF!</v>
      </c>
      <c r="BG15" s="14" t="e">
        <f t="shared" si="10"/>
        <v>#REF!</v>
      </c>
      <c r="BH15" s="14" t="e">
        <f t="shared" si="10"/>
        <v>#REF!</v>
      </c>
      <c r="BI15" s="14" t="e">
        <f>INDEX(属性投放!#REF!,(卡牌属性!AG15-2)*20+卡牌属性!AN15)</f>
        <v>#REF!</v>
      </c>
      <c r="BJ15" s="14" t="e">
        <f t="shared" si="11"/>
        <v>#REF!</v>
      </c>
      <c r="BK15" s="14" t="e">
        <f t="shared" si="11"/>
        <v>#REF!</v>
      </c>
      <c r="BL15" s="14" t="e">
        <f t="shared" si="11"/>
        <v>#REF!</v>
      </c>
      <c r="BM15" s="14" t="e">
        <f t="shared" si="11"/>
        <v>#REF!</v>
      </c>
      <c r="BN15" s="14" t="e">
        <f>INDEX(属性投放!#REF!,(卡牌属性!AG15-2)*20+卡牌属性!AN15)</f>
        <v>#REF!</v>
      </c>
      <c r="BO15" s="14" t="e">
        <f t="shared" si="12"/>
        <v>#REF!</v>
      </c>
      <c r="BP15" s="14" t="e">
        <f t="shared" si="12"/>
        <v>#REF!</v>
      </c>
      <c r="BQ15" s="14" t="e">
        <f t="shared" si="12"/>
        <v>#REF!</v>
      </c>
      <c r="BR15" s="14" t="e">
        <f t="shared" si="12"/>
        <v>#REF!</v>
      </c>
      <c r="BV15" s="13">
        <v>11</v>
      </c>
      <c r="BW15" s="14">
        <f t="shared" si="24"/>
        <v>1</v>
      </c>
      <c r="BX15" s="14">
        <f t="shared" si="25"/>
        <v>1102001</v>
      </c>
      <c r="BY15" s="14" t="str">
        <f>INDEX($O$6:$O$37,BW15)&amp;"-"&amp;INDEX(属性投放!$H$19:$H$29,卡牌属性!CD15)</f>
        <v>关羽-无众生相</v>
      </c>
      <c r="BZ15" s="14">
        <f t="shared" si="26"/>
        <v>9</v>
      </c>
      <c r="CA15" s="14">
        <f t="shared" si="27"/>
        <v>7</v>
      </c>
      <c r="CB15" s="14">
        <f t="shared" si="28"/>
        <v>7</v>
      </c>
      <c r="CC15" s="14">
        <f t="shared" si="29"/>
        <v>5</v>
      </c>
      <c r="CD15" s="14">
        <f t="shared" si="30"/>
        <v>11</v>
      </c>
      <c r="CE15" s="14">
        <f>INDEX(属性投放!$W$6:$W$49,(卡牌属性!CC15-2)*11+卡牌属性!CD15)</f>
        <v>10</v>
      </c>
      <c r="CF15" s="14">
        <f t="shared" si="41"/>
        <v>4900</v>
      </c>
      <c r="CG15" s="14">
        <f t="shared" si="42"/>
        <v>5506</v>
      </c>
      <c r="CH15" s="14">
        <f t="shared" si="43"/>
        <v>6390</v>
      </c>
      <c r="CI15" s="14">
        <f t="shared" si="44"/>
        <v>6390</v>
      </c>
      <c r="CJ15" s="14">
        <f t="shared" si="45"/>
        <v>7880</v>
      </c>
      <c r="CK15" s="14">
        <f t="shared" si="46"/>
        <v>2350</v>
      </c>
      <c r="CL15" s="14">
        <f t="shared" si="47"/>
        <v>2653</v>
      </c>
      <c r="CM15" s="14">
        <f t="shared" si="48"/>
        <v>2653</v>
      </c>
      <c r="CN15" s="14">
        <f t="shared" si="49"/>
        <v>3095</v>
      </c>
      <c r="CO15" s="14">
        <f t="shared" si="50"/>
        <v>3840</v>
      </c>
      <c r="CP15" s="14">
        <f t="shared" si="51"/>
        <v>43910</v>
      </c>
      <c r="CQ15" s="14">
        <f t="shared" si="52"/>
        <v>49146</v>
      </c>
      <c r="CR15" s="14">
        <f t="shared" si="53"/>
        <v>49146</v>
      </c>
      <c r="CS15" s="14">
        <f t="shared" si="54"/>
        <v>56900</v>
      </c>
      <c r="CT15" s="14">
        <f t="shared" si="55"/>
        <v>69790</v>
      </c>
      <c r="CU15" s="14">
        <f>INDEX(属性偏向!$S$4:$S$135,(卡牌属性!$BZ15-1+CU$3)*11+卡牌属性!$CD15)</f>
        <v>66</v>
      </c>
      <c r="CV15" s="14">
        <f>INDEX(属性偏向!$S$4:$S$135,(卡牌属性!$BZ15-1+CV$3)*11+卡牌属性!$CD15)</f>
        <v>70</v>
      </c>
      <c r="CW15" s="14">
        <f>INDEX(属性偏向!$S$4:$S$135,(卡牌属性!$BZ15-1+CW$3)*11+卡牌属性!$CD15)</f>
        <v>76</v>
      </c>
      <c r="CX15" s="14">
        <f>INDEX(属性偏向!$S$4:$S$135,(卡牌属性!$BZ15-1+CX$3)*11+卡牌属性!$CD15)</f>
        <v>76</v>
      </c>
      <c r="CY15" s="14">
        <f>INDEX(属性偏向!$S$4:$S$135,(卡牌属性!$BZ15-1+CY$3)*11+卡牌属性!$CD15)</f>
        <v>86</v>
      </c>
      <c r="CZ15" s="14">
        <f>INDEX(属性偏向!$T$4:$T$135,(卡牌属性!$BZ15-1+CZ$3)*11+卡牌属性!$CD15)</f>
        <v>33</v>
      </c>
      <c r="DA15" s="14">
        <f>INDEX(属性偏向!$T$4:$T$135,(卡牌属性!$BZ15-1+DA$3)*11+卡牌属性!$CD15)</f>
        <v>35</v>
      </c>
      <c r="DB15" s="14">
        <f>INDEX(属性偏向!$T$4:$T$135,(卡牌属性!$BZ15-1+DB$3)*11+卡牌属性!$CD15)</f>
        <v>35</v>
      </c>
      <c r="DC15" s="14">
        <f>INDEX(属性偏向!$T$4:$T$135,(卡牌属性!$BZ15-1+DC$3)*11+卡牌属性!$CD15)</f>
        <v>38</v>
      </c>
      <c r="DD15" s="14">
        <f>INDEX(属性偏向!$T$4:$T$135,(卡牌属性!$BZ15-1+DD$3)*11+卡牌属性!$CD15)</f>
        <v>43</v>
      </c>
      <c r="DE15" s="14">
        <f>INDEX(属性偏向!$U$4:$U$135,(卡牌属性!$BZ15-1+DE$3)*11+卡牌属性!$CD15)</f>
        <v>660</v>
      </c>
      <c r="DF15" s="14">
        <f>INDEX(属性偏向!$U$4:$U$135,(卡牌属性!$BZ15-1+DF$3)*11+卡牌属性!$CD15)</f>
        <v>700</v>
      </c>
      <c r="DG15" s="14">
        <f>INDEX(属性偏向!$U$4:$U$135,(卡牌属性!$BZ15-1+DG$3)*11+卡牌属性!$CD15)</f>
        <v>700</v>
      </c>
      <c r="DH15" s="14">
        <f>INDEX(属性偏向!$U$4:$U$135,(卡牌属性!$BZ15-1+DH$3)*11+卡牌属性!$CD15)</f>
        <v>760</v>
      </c>
      <c r="DI15" s="14">
        <f>INDEX(属性偏向!$U$4:$U$135,(卡牌属性!$BZ15-1+DI$3)*11+卡牌属性!$CD15)</f>
        <v>860</v>
      </c>
      <c r="DL15" s="13">
        <v>11</v>
      </c>
      <c r="DM15" s="14">
        <f t="shared" si="32"/>
        <v>1</v>
      </c>
      <c r="DN15" s="14">
        <f t="shared" si="33"/>
        <v>1102001</v>
      </c>
      <c r="DO15" s="14" t="str">
        <f>INDEX($B$6:$B$32,DM15)&amp;"-"&amp;INDEX(属性投放!$H$7:$H$17,卡牌属性!DT15)</f>
        <v>常服曹焱兵-无众生相</v>
      </c>
      <c r="DP15" s="14">
        <f t="shared" si="14"/>
        <v>5</v>
      </c>
      <c r="DQ15" s="14">
        <f t="shared" si="15"/>
        <v>5</v>
      </c>
      <c r="DR15" s="14">
        <f t="shared" si="16"/>
        <v>5</v>
      </c>
      <c r="DS15" s="14">
        <f t="shared" si="34"/>
        <v>3</v>
      </c>
      <c r="DT15" s="14">
        <f t="shared" si="35"/>
        <v>11</v>
      </c>
      <c r="DU15" s="14">
        <f>INDEX(属性投放!$W$6:$W$49,(卡牌属性!DS15-2)*11+卡牌属性!DT15)</f>
        <v>10</v>
      </c>
      <c r="DV15" s="14">
        <f t="shared" si="56"/>
        <v>9780</v>
      </c>
      <c r="DW15" s="14">
        <f t="shared" si="57"/>
        <v>10639</v>
      </c>
      <c r="DX15" s="14">
        <f t="shared" si="58"/>
        <v>11498</v>
      </c>
      <c r="DY15" s="14">
        <f t="shared" si="59"/>
        <v>11498</v>
      </c>
      <c r="DZ15" s="14">
        <f t="shared" si="60"/>
        <v>12382</v>
      </c>
      <c r="EA15" s="14">
        <f t="shared" si="61"/>
        <v>4845</v>
      </c>
      <c r="EB15" s="14">
        <f t="shared" si="62"/>
        <v>5272</v>
      </c>
      <c r="EC15" s="14">
        <f t="shared" si="63"/>
        <v>5272</v>
      </c>
      <c r="ED15" s="14">
        <f t="shared" si="64"/>
        <v>5699</v>
      </c>
      <c r="EE15" s="14">
        <f t="shared" si="65"/>
        <v>6141</v>
      </c>
      <c r="EF15" s="14">
        <f t="shared" si="66"/>
        <v>92060</v>
      </c>
      <c r="EG15" s="14">
        <f t="shared" si="67"/>
        <v>99764</v>
      </c>
      <c r="EH15" s="14">
        <f t="shared" si="68"/>
        <v>99764</v>
      </c>
      <c r="EI15" s="14">
        <f t="shared" si="69"/>
        <v>107468</v>
      </c>
      <c r="EJ15" s="14">
        <f t="shared" si="70"/>
        <v>115222</v>
      </c>
      <c r="EK15" s="14">
        <f>INDEX(属性偏向!$S$4:$S$135,(卡牌属性!$DP15-1+EK$3)*11+卡牌属性!$DT15)*(1+属性投放!$AT$6)</f>
        <v>168</v>
      </c>
      <c r="EL15" s="14">
        <f>INDEX(属性偏向!$S$4:$S$135,(卡牌属性!$DP15-1+EL$3)*11+卡牌属性!$DT15)*(1+属性投放!$AT$6)</f>
        <v>174</v>
      </c>
      <c r="EM15" s="14">
        <f>INDEX(属性偏向!$S$4:$S$135,(卡牌属性!$DP15-1+EM$3)*11+卡牌属性!$DT15)*(1+属性投放!$AT$6)</f>
        <v>180</v>
      </c>
      <c r="EN15" s="14">
        <f>INDEX(属性偏向!$S$4:$S$135,(卡牌属性!$DP15-1+EN$3)*11+卡牌属性!$DT15)*(1+属性投放!$AT$6)</f>
        <v>180</v>
      </c>
      <c r="EO15" s="14">
        <f>INDEX(属性偏向!$S$4:$S$135,(卡牌属性!$DP15-1+EO$3)*11+卡牌属性!$DT15)*(1+属性投放!$AT$6)</f>
        <v>186</v>
      </c>
      <c r="EP15" s="14">
        <f>INDEX(属性偏向!$T$4:$T$135,(卡牌属性!$DQ15-1+EP$3)*11+卡牌属性!$DT15)*(1+属性投放!$AT$6)</f>
        <v>84</v>
      </c>
      <c r="EQ15" s="14">
        <f>INDEX(属性偏向!$T$4:$T$135,(卡牌属性!$DQ15-1+EQ$3)*11+卡牌属性!$DT15)*(1+属性投放!$AT$6)</f>
        <v>87</v>
      </c>
      <c r="ER15" s="14">
        <f>INDEX(属性偏向!$T$4:$T$135,(卡牌属性!$DQ15-1+ER$3)*11+卡牌属性!$DT15)*(1+属性投放!$AT$6)</f>
        <v>87</v>
      </c>
      <c r="ES15" s="14">
        <f>INDEX(属性偏向!$T$4:$T$135,(卡牌属性!$DQ15-1+ES$3)*11+卡牌属性!$DT15)*(1+属性投放!$AT$6)</f>
        <v>90</v>
      </c>
      <c r="ET15" s="14">
        <f>INDEX(属性偏向!$T$4:$T$135,(卡牌属性!$DQ15-1+ET$3)*11+卡牌属性!$DT15)*(1+属性投放!$AT$6)</f>
        <v>93</v>
      </c>
      <c r="EU15" s="14">
        <f>INDEX(属性偏向!$U$4:$U$135,(卡牌属性!$DR15-1+EU$3)*11+卡牌属性!$DT15)*(1+属性投放!$AT$6)</f>
        <v>1680</v>
      </c>
      <c r="EV15" s="14">
        <f>INDEX(属性偏向!$U$4:$U$135,(卡牌属性!$DR15-1+EV$3)*11+卡牌属性!$DT15)*(1+属性投放!$AT$6)</f>
        <v>1740</v>
      </c>
      <c r="EW15" s="14">
        <f>INDEX(属性偏向!$U$4:$U$135,(卡牌属性!$DR15-1+EW$3)*11+卡牌属性!$DT15)*(1+属性投放!$AT$6)</f>
        <v>1740</v>
      </c>
      <c r="EX15" s="14">
        <f>INDEX(属性偏向!$U$4:$U$135,(卡牌属性!$DR15-1+EX$3)*11+卡牌属性!$DT15)*(1+属性投放!$AT$6)</f>
        <v>1800</v>
      </c>
      <c r="EY15" s="14">
        <f>INDEX(属性偏向!$U$4:$U$135,(卡牌属性!$DR15-1+EY$3)*11+卡牌属性!$DT15)*(1+属性投放!$AT$6)</f>
        <v>1860</v>
      </c>
      <c r="FC15" s="13">
        <v>11</v>
      </c>
      <c r="FD15" s="13">
        <f t="shared" si="17"/>
        <v>3</v>
      </c>
      <c r="FE15" s="14">
        <f t="shared" si="39"/>
        <v>1102003</v>
      </c>
      <c r="FF15" s="14" t="s">
        <v>849</v>
      </c>
      <c r="FG15" s="14">
        <f t="shared" si="18"/>
        <v>1</v>
      </c>
      <c r="FH15" s="14" t="str">
        <f t="shared" si="19"/>
        <v>典韦-1星</v>
      </c>
      <c r="FI15" s="14">
        <f>INDEX(Y$6:Y$36,$FD15)+INDEX(属性偏向!Y$4:Y$8,卡牌属性!$FG15)</f>
        <v>7</v>
      </c>
      <c r="FJ15" s="14" t="str">
        <f>INDEX(属性评价,卡牌属性!FI15)</f>
        <v>A</v>
      </c>
      <c r="FK15" s="14">
        <f>INDEX(Z$6:Z$36,$FD15)+INDEX(属性偏向!Z$4:Z$8,卡牌属性!$FG15)</f>
        <v>6</v>
      </c>
      <c r="FL15" s="14" t="str">
        <f>INDEX(属性评价,卡牌属性!FK15)</f>
        <v>B+</v>
      </c>
      <c r="FM15" s="14">
        <f>INDEX(AA$6:AA$36,$FD15)+INDEX(属性偏向!AA$4:AA$8,卡牌属性!$FG15)</f>
        <v>6</v>
      </c>
      <c r="FN15" s="14" t="str">
        <f>INDEX(属性评价,卡牌属性!FM15)</f>
        <v>B+</v>
      </c>
      <c r="FQ15" s="13">
        <v>11</v>
      </c>
      <c r="FR15" s="13">
        <f t="shared" si="20"/>
        <v>3</v>
      </c>
      <c r="FS15" s="14">
        <f t="shared" si="40"/>
        <v>1101003</v>
      </c>
      <c r="FT15" s="14" t="s">
        <v>849</v>
      </c>
      <c r="FU15" s="14">
        <f t="shared" si="21"/>
        <v>1</v>
      </c>
      <c r="FV15" s="14" t="str">
        <f t="shared" si="22"/>
        <v>战斗夏玲-1星</v>
      </c>
      <c r="FW15" s="14">
        <f>INDEX(J$6:J$36,$FR15)+INDEX(属性偏向!Y$4:Y$8,卡牌属性!$FG15)</f>
        <v>5</v>
      </c>
      <c r="FX15" s="14" t="str">
        <f>INDEX(属性评价,卡牌属性!FW15)</f>
        <v>B</v>
      </c>
      <c r="FY15" s="14">
        <f>INDEX(K$6:K$36,$FR15)+INDEX(属性偏向!Y$4:Y$8,卡牌属性!$FG15)</f>
        <v>5</v>
      </c>
      <c r="FZ15" s="14" t="str">
        <f>INDEX(属性评价,卡牌属性!FY15)</f>
        <v>B</v>
      </c>
      <c r="GA15" s="14">
        <f>INDEX(L$6:L$36,$FR15)+INDEX(属性偏向!Y$4:Y$8,卡牌属性!$FG15)</f>
        <v>5</v>
      </c>
      <c r="GB15" s="14" t="str">
        <f>INDEX(属性评价,卡牌属性!GA15)</f>
        <v>B</v>
      </c>
    </row>
    <row r="16" spans="1:196" ht="16.5" x14ac:dyDescent="0.2">
      <c r="A16" s="13">
        <v>1101011</v>
      </c>
      <c r="B16" s="13" t="s">
        <v>83</v>
      </c>
      <c r="C16" s="13">
        <v>1</v>
      </c>
      <c r="D16" s="13">
        <v>4</v>
      </c>
      <c r="E16" s="13">
        <v>11</v>
      </c>
      <c r="F16" s="14">
        <f>SUM(E$5:E16)</f>
        <v>121</v>
      </c>
      <c r="G16" s="13" t="s">
        <v>449</v>
      </c>
      <c r="H16" s="13" t="s">
        <v>449</v>
      </c>
      <c r="I16" s="13" t="s">
        <v>449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724</v>
      </c>
      <c r="P16" s="13">
        <v>2</v>
      </c>
      <c r="Q16" s="13">
        <v>4</v>
      </c>
      <c r="R16" s="13">
        <v>11</v>
      </c>
      <c r="S16" s="14">
        <f>SUM(R$5:R16)</f>
        <v>121</v>
      </c>
      <c r="T16" s="13">
        <v>99</v>
      </c>
      <c r="U16" s="14">
        <f>SUM(T$5:T16)</f>
        <v>1089</v>
      </c>
      <c r="V16" s="13" t="s">
        <v>449</v>
      </c>
      <c r="W16" s="13" t="s">
        <v>451</v>
      </c>
      <c r="X16" s="13" t="s">
        <v>455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2"/>
        <v>19</v>
      </c>
      <c r="AE16" s="13">
        <v>12</v>
      </c>
      <c r="AF16" s="13">
        <f t="shared" si="23"/>
        <v>2</v>
      </c>
      <c r="AG16" s="13">
        <f t="shared" si="3"/>
        <v>2</v>
      </c>
      <c r="AH16" s="13"/>
      <c r="AI16" s="13"/>
      <c r="AJ16" s="14">
        <f t="shared" si="4"/>
        <v>1101002</v>
      </c>
      <c r="AK16" s="14" t="str">
        <f t="shared" si="5"/>
        <v>曹玄亮1突</v>
      </c>
      <c r="AL16" s="25" t="s">
        <v>131</v>
      </c>
      <c r="AM16" s="14">
        <v>1</v>
      </c>
      <c r="AN16" s="14">
        <f t="shared" si="6"/>
        <v>1</v>
      </c>
      <c r="AO16" s="14" t="e">
        <f>INDEX(属性投放!#REF!,(卡牌属性!AG16-2)*20+卡牌属性!AN16)</f>
        <v>#REF!</v>
      </c>
      <c r="AP16" s="14" t="e">
        <f t="shared" si="7"/>
        <v>#REF!</v>
      </c>
      <c r="AQ16" s="14" t="e">
        <f t="shared" si="7"/>
        <v>#REF!</v>
      </c>
      <c r="AR16" s="14" t="e">
        <f t="shared" si="7"/>
        <v>#REF!</v>
      </c>
      <c r="AS16" s="14" t="e">
        <f t="shared" si="7"/>
        <v>#REF!</v>
      </c>
      <c r="AT16" s="14" t="e">
        <f>INDEX(属性投放!#REF!,(卡牌属性!AG16-2)*20+卡牌属性!AN16)</f>
        <v>#REF!</v>
      </c>
      <c r="AU16" s="14" t="e">
        <f t="shared" si="8"/>
        <v>#REF!</v>
      </c>
      <c r="AV16" s="14" t="e">
        <f t="shared" si="8"/>
        <v>#REF!</v>
      </c>
      <c r="AW16" s="14" t="e">
        <f t="shared" si="8"/>
        <v>#REF!</v>
      </c>
      <c r="AX16" s="14" t="e">
        <f t="shared" si="8"/>
        <v>#REF!</v>
      </c>
      <c r="AY16" s="14" t="e">
        <f>INDEX(属性投放!#REF!,(卡牌属性!AG16-2)*20+卡牌属性!AN16)</f>
        <v>#REF!</v>
      </c>
      <c r="AZ16" s="14" t="e">
        <f t="shared" si="9"/>
        <v>#REF!</v>
      </c>
      <c r="BA16" s="14" t="e">
        <f t="shared" si="9"/>
        <v>#REF!</v>
      </c>
      <c r="BB16" s="14" t="e">
        <f t="shared" si="9"/>
        <v>#REF!</v>
      </c>
      <c r="BC16" s="14" t="e">
        <f t="shared" si="9"/>
        <v>#REF!</v>
      </c>
      <c r="BD16" s="14" t="e">
        <f>INDEX(属性投放!#REF!,(卡牌属性!AG16-2)*20+卡牌属性!AN16)</f>
        <v>#REF!</v>
      </c>
      <c r="BE16" s="14" t="e">
        <f t="shared" si="10"/>
        <v>#REF!</v>
      </c>
      <c r="BF16" s="14" t="e">
        <f t="shared" si="10"/>
        <v>#REF!</v>
      </c>
      <c r="BG16" s="14" t="e">
        <f t="shared" si="10"/>
        <v>#REF!</v>
      </c>
      <c r="BH16" s="14" t="e">
        <f t="shared" si="10"/>
        <v>#REF!</v>
      </c>
      <c r="BI16" s="14" t="e">
        <f>INDEX(属性投放!#REF!,(卡牌属性!AG16-2)*20+卡牌属性!AN16)</f>
        <v>#REF!</v>
      </c>
      <c r="BJ16" s="14" t="e">
        <f t="shared" si="11"/>
        <v>#REF!</v>
      </c>
      <c r="BK16" s="14" t="e">
        <f t="shared" si="11"/>
        <v>#REF!</v>
      </c>
      <c r="BL16" s="14" t="e">
        <f t="shared" si="11"/>
        <v>#REF!</v>
      </c>
      <c r="BM16" s="14" t="e">
        <f t="shared" si="11"/>
        <v>#REF!</v>
      </c>
      <c r="BN16" s="14" t="e">
        <f>INDEX(属性投放!#REF!,(卡牌属性!AG16-2)*20+卡牌属性!AN16)</f>
        <v>#REF!</v>
      </c>
      <c r="BO16" s="14" t="e">
        <f t="shared" si="12"/>
        <v>#REF!</v>
      </c>
      <c r="BP16" s="14" t="e">
        <f t="shared" si="12"/>
        <v>#REF!</v>
      </c>
      <c r="BQ16" s="14" t="e">
        <f t="shared" si="12"/>
        <v>#REF!</v>
      </c>
      <c r="BR16" s="14" t="e">
        <f t="shared" si="12"/>
        <v>#REF!</v>
      </c>
      <c r="BV16" s="13">
        <v>12</v>
      </c>
      <c r="BW16" s="14">
        <f t="shared" si="24"/>
        <v>2</v>
      </c>
      <c r="BX16" s="14">
        <f t="shared" si="25"/>
        <v>1102002</v>
      </c>
      <c r="BY16" s="14" t="str">
        <f>INDEX($O$6:$O$37,BW16)&amp;"-"&amp;INDEX(属性投放!$H$19:$H$29,卡牌属性!CD16)</f>
        <v>许褚-练体</v>
      </c>
      <c r="BZ16" s="14">
        <f t="shared" si="26"/>
        <v>4</v>
      </c>
      <c r="CA16" s="14">
        <f t="shared" si="27"/>
        <v>5</v>
      </c>
      <c r="CB16" s="14">
        <f t="shared" si="28"/>
        <v>6</v>
      </c>
      <c r="CC16" s="14">
        <f t="shared" si="29"/>
        <v>3</v>
      </c>
      <c r="CD16" s="14">
        <f t="shared" si="30"/>
        <v>1</v>
      </c>
      <c r="CE16" s="14">
        <f>INDEX(属性投放!$W$6:$W$49,(卡牌属性!CC16-2)*11+卡牌属性!CD16)</f>
        <v>14</v>
      </c>
      <c r="CF16" s="14">
        <f>INDEX(属性偏向!$I$4:$I$15,卡牌属性!$BZ16+CF$3)</f>
        <v>125</v>
      </c>
      <c r="CG16" s="14">
        <f>INDEX(属性偏向!$I$4:$I$15,卡牌属性!$BZ16+CG$3)</f>
        <v>150</v>
      </c>
      <c r="CH16" s="14">
        <f>INDEX(属性偏向!$I$4:$I$15,卡牌属性!$BZ16+CH$3)</f>
        <v>175</v>
      </c>
      <c r="CI16" s="14">
        <f>INDEX(属性偏向!$I$4:$I$15,卡牌属性!$BZ16+CI$3)</f>
        <v>175</v>
      </c>
      <c r="CJ16" s="14">
        <f>INDEX(属性偏向!$I$4:$I$15,卡牌属性!$BZ16+CJ$3)</f>
        <v>200</v>
      </c>
      <c r="CK16" s="14">
        <f>INDEX(属性偏向!$J$4:$J$15,卡牌属性!$CA16+CK$3)</f>
        <v>30</v>
      </c>
      <c r="CL16" s="14">
        <f>INDEX(属性偏向!$J$4:$J$15,卡牌属性!$CA16+CL$3)</f>
        <v>40</v>
      </c>
      <c r="CM16" s="14">
        <f>INDEX(属性偏向!$J$4:$J$15,卡牌属性!$CA16+CM$3)</f>
        <v>40</v>
      </c>
      <c r="CN16" s="14">
        <f>INDEX(属性偏向!$J$4:$J$15,卡牌属性!$CA16+CN$3)</f>
        <v>50</v>
      </c>
      <c r="CO16" s="14">
        <f>INDEX(属性偏向!$J$4:$J$15,卡牌属性!$CA16+CO$3)</f>
        <v>75</v>
      </c>
      <c r="CP16" s="14">
        <f>INDEX(属性偏向!$K$4:$K$15,卡牌属性!$CB16+CP$3)</f>
        <v>650</v>
      </c>
      <c r="CQ16" s="14">
        <f>INDEX(属性偏向!$K$4:$K$15,卡牌属性!$CB16+CQ$3)</f>
        <v>800</v>
      </c>
      <c r="CR16" s="14">
        <f>INDEX(属性偏向!$K$4:$K$15,卡牌属性!$CB16+CR$3)</f>
        <v>800</v>
      </c>
      <c r="CS16" s="14">
        <f>INDEX(属性偏向!$K$4:$K$15,卡牌属性!$CB16+CS$3)</f>
        <v>1000</v>
      </c>
      <c r="CT16" s="14">
        <f>INDEX(属性偏向!$K$4:$K$15,卡牌属性!$CB16+CT$3)</f>
        <v>1200</v>
      </c>
      <c r="CU16" s="14">
        <f>INDEX(属性偏向!$S$4:$S$135,(卡牌属性!$BZ16-1+CU$3)*11+卡牌属性!$CD16)</f>
        <v>8</v>
      </c>
      <c r="CV16" s="14">
        <f>INDEX(属性偏向!$S$4:$S$135,(卡牌属性!$BZ16-1+CV$3)*11+卡牌属性!$CD16)</f>
        <v>10</v>
      </c>
      <c r="CW16" s="14">
        <f>INDEX(属性偏向!$S$4:$S$135,(卡牌属性!$BZ16-1+CW$3)*11+卡牌属性!$CD16)</f>
        <v>12</v>
      </c>
      <c r="CX16" s="14">
        <f>INDEX(属性偏向!$S$4:$S$135,(卡牌属性!$BZ16-1+CX$3)*11+卡牌属性!$CD16)</f>
        <v>12</v>
      </c>
      <c r="CY16" s="14">
        <f>INDEX(属性偏向!$S$4:$S$135,(卡牌属性!$BZ16-1+CY$3)*11+卡牌属性!$CD16)</f>
        <v>14</v>
      </c>
      <c r="CZ16" s="14">
        <f>INDEX(属性偏向!$T$4:$T$135,(卡牌属性!$BZ16-1+CZ$3)*11+卡牌属性!$CD16)</f>
        <v>4</v>
      </c>
      <c r="DA16" s="14">
        <f>INDEX(属性偏向!$T$4:$T$135,(卡牌属性!$BZ16-1+DA$3)*11+卡牌属性!$CD16)</f>
        <v>5</v>
      </c>
      <c r="DB16" s="14">
        <f>INDEX(属性偏向!$T$4:$T$135,(卡牌属性!$BZ16-1+DB$3)*11+卡牌属性!$CD16)</f>
        <v>5</v>
      </c>
      <c r="DC16" s="14">
        <f>INDEX(属性偏向!$T$4:$T$135,(卡牌属性!$BZ16-1+DC$3)*11+卡牌属性!$CD16)</f>
        <v>6</v>
      </c>
      <c r="DD16" s="14">
        <f>INDEX(属性偏向!$T$4:$T$135,(卡牌属性!$BZ16-1+DD$3)*11+卡牌属性!$CD16)</f>
        <v>7</v>
      </c>
      <c r="DE16" s="14">
        <f>INDEX(属性偏向!$U$4:$U$135,(卡牌属性!$BZ16-1+DE$3)*11+卡牌属性!$CD16)</f>
        <v>48</v>
      </c>
      <c r="DF16" s="14">
        <f>INDEX(属性偏向!$U$4:$U$135,(卡牌属性!$BZ16-1+DF$3)*11+卡牌属性!$CD16)</f>
        <v>60</v>
      </c>
      <c r="DG16" s="14">
        <f>INDEX(属性偏向!$U$4:$U$135,(卡牌属性!$BZ16-1+DG$3)*11+卡牌属性!$CD16)</f>
        <v>60</v>
      </c>
      <c r="DH16" s="14">
        <f>INDEX(属性偏向!$U$4:$U$135,(卡牌属性!$BZ16-1+DH$3)*11+卡牌属性!$CD16)</f>
        <v>72</v>
      </c>
      <c r="DI16" s="14">
        <f>INDEX(属性偏向!$U$4:$U$135,(卡牌属性!$BZ16-1+DI$3)*11+卡牌属性!$CD16)</f>
        <v>84</v>
      </c>
      <c r="DL16" s="13">
        <v>12</v>
      </c>
      <c r="DM16" s="14">
        <f t="shared" si="32"/>
        <v>2</v>
      </c>
      <c r="DN16" s="14">
        <f t="shared" si="33"/>
        <v>1102002</v>
      </c>
      <c r="DO16" s="14" t="str">
        <f>INDEX($B$6:$B$32,DM16)&amp;"-"&amp;INDEX(属性投放!$H$7:$H$17,卡牌属性!DT16)</f>
        <v>曹玄亮-练体</v>
      </c>
      <c r="DP16" s="14">
        <f t="shared" si="14"/>
        <v>5</v>
      </c>
      <c r="DQ16" s="14">
        <f t="shared" si="15"/>
        <v>2</v>
      </c>
      <c r="DR16" s="14">
        <f t="shared" si="16"/>
        <v>2</v>
      </c>
      <c r="DS16" s="14">
        <f t="shared" si="34"/>
        <v>2</v>
      </c>
      <c r="DT16" s="14">
        <f t="shared" si="35"/>
        <v>1</v>
      </c>
      <c r="DU16" s="14">
        <f>INDEX(属性投放!$W$6:$W$49,(卡牌属性!DS16-2)*11+卡牌属性!DT16)</f>
        <v>14</v>
      </c>
      <c r="DV16" s="14">
        <f>INDEX(属性偏向!$I$4:$I$15,卡牌属性!$DP16+DV$3)</f>
        <v>150</v>
      </c>
      <c r="DW16" s="14">
        <f>INDEX(属性偏向!$I$4:$I$15,卡牌属性!$DP16+DW$3)</f>
        <v>175</v>
      </c>
      <c r="DX16" s="14">
        <f>INDEX(属性偏向!$I$4:$I$15,卡牌属性!$DP16+DX$3)</f>
        <v>200</v>
      </c>
      <c r="DY16" s="14">
        <f>INDEX(属性偏向!$I$4:$I$15,卡牌属性!$DP16+DY$3)</f>
        <v>200</v>
      </c>
      <c r="DZ16" s="14">
        <f>INDEX(属性偏向!$I$4:$I$15,卡牌属性!$DP16+DZ$3)</f>
        <v>250</v>
      </c>
      <c r="EA16" s="14">
        <f>INDEX(属性偏向!$J$4:$J$15,卡牌属性!$DQ16+EA$3)</f>
        <v>5</v>
      </c>
      <c r="EB16" s="14">
        <f>INDEX(属性偏向!$J$4:$J$15,卡牌属性!$DQ16+EB$3)</f>
        <v>10</v>
      </c>
      <c r="EC16" s="14">
        <f>INDEX(属性偏向!$J$4:$J$15,卡牌属性!$DQ16+EC$3)</f>
        <v>10</v>
      </c>
      <c r="ED16" s="14">
        <f>INDEX(属性偏向!$J$4:$J$15,卡牌属性!$DQ16+ED$3)</f>
        <v>20</v>
      </c>
      <c r="EE16" s="14">
        <f>INDEX(属性偏向!$J$4:$J$15,卡牌属性!$DQ16+EE$3)</f>
        <v>30</v>
      </c>
      <c r="EF16" s="14">
        <f>INDEX(属性偏向!$K$4:$K$15,卡牌属性!$DR16+EF$3)</f>
        <v>250</v>
      </c>
      <c r="EG16" s="14">
        <f>INDEX(属性偏向!$K$4:$K$15,卡牌属性!$DR16+EG$3)</f>
        <v>300</v>
      </c>
      <c r="EH16" s="14">
        <f>INDEX(属性偏向!$K$4:$K$15,卡牌属性!$DR16+EH$3)</f>
        <v>300</v>
      </c>
      <c r="EI16" s="14">
        <f>INDEX(属性偏向!$K$4:$K$15,卡牌属性!$DR16+EI$3)</f>
        <v>400</v>
      </c>
      <c r="EJ16" s="14">
        <f>INDEX(属性偏向!$K$4:$K$15,卡牌属性!$DR16+EJ$3)</f>
        <v>500</v>
      </c>
      <c r="EK16" s="14">
        <f>INDEX(属性偏向!$S$4:$S$135,(卡牌属性!$DP16-1+EK$3)*11+卡牌属性!$DT16)*(1+属性投放!$AT$6)</f>
        <v>30</v>
      </c>
      <c r="EL16" s="14">
        <f>INDEX(属性偏向!$S$4:$S$135,(卡牌属性!$DP16-1+EL$3)*11+卡牌属性!$DT16)*(1+属性投放!$AT$6)</f>
        <v>36</v>
      </c>
      <c r="EM16" s="14">
        <f>INDEX(属性偏向!$S$4:$S$135,(卡牌属性!$DP16-1+EM$3)*11+卡牌属性!$DT16)*(1+属性投放!$AT$6)</f>
        <v>42</v>
      </c>
      <c r="EN16" s="14">
        <f>INDEX(属性偏向!$S$4:$S$135,(卡牌属性!$DP16-1+EN$3)*11+卡牌属性!$DT16)*(1+属性投放!$AT$6)</f>
        <v>42</v>
      </c>
      <c r="EO16" s="14">
        <f>INDEX(属性偏向!$S$4:$S$135,(卡牌属性!$DP16-1+EO$3)*11+卡牌属性!$DT16)*(1+属性投放!$AT$6)</f>
        <v>48</v>
      </c>
      <c r="EP16" s="14">
        <f>INDEX(属性偏向!$T$4:$T$135,(卡牌属性!$DQ16-1+EP$3)*11+卡牌属性!$DT16)*(1+属性投放!$AT$6)</f>
        <v>6</v>
      </c>
      <c r="EQ16" s="14">
        <f>INDEX(属性偏向!$T$4:$T$135,(卡牌属性!$DQ16-1+EQ$3)*11+卡牌属性!$DT16)*(1+属性投放!$AT$6)</f>
        <v>9</v>
      </c>
      <c r="ER16" s="14">
        <f>INDEX(属性偏向!$T$4:$T$135,(卡牌属性!$DQ16-1+ER$3)*11+卡牌属性!$DT16)*(1+属性投放!$AT$6)</f>
        <v>9</v>
      </c>
      <c r="ES16" s="14">
        <f>INDEX(属性偏向!$T$4:$T$135,(卡牌属性!$DQ16-1+ES$3)*11+卡牌属性!$DT16)*(1+属性投放!$AT$6)</f>
        <v>12</v>
      </c>
      <c r="ET16" s="14">
        <f>INDEX(属性偏向!$T$4:$T$135,(卡牌属性!$DQ16-1+ET$3)*11+卡牌属性!$DT16)*(1+属性投放!$AT$6)</f>
        <v>15</v>
      </c>
      <c r="EU16" s="14">
        <f>INDEX(属性偏向!$U$4:$U$135,(卡牌属性!$DR16-1+EU$3)*11+卡牌属性!$DT16)*(1+属性投放!$AT$6)</f>
        <v>72</v>
      </c>
      <c r="EV16" s="14">
        <f>INDEX(属性偏向!$U$4:$U$135,(卡牌属性!$DR16-1+EV$3)*11+卡牌属性!$DT16)*(1+属性投放!$AT$6)</f>
        <v>108</v>
      </c>
      <c r="EW16" s="14">
        <f>INDEX(属性偏向!$U$4:$U$135,(卡牌属性!$DR16-1+EW$3)*11+卡牌属性!$DT16)*(1+属性投放!$AT$6)</f>
        <v>108</v>
      </c>
      <c r="EX16" s="14">
        <f>INDEX(属性偏向!$U$4:$U$135,(卡牌属性!$DR16-1+EX$3)*11+卡牌属性!$DT16)*(1+属性投放!$AT$6)</f>
        <v>144</v>
      </c>
      <c r="EY16" s="14">
        <f>INDEX(属性偏向!$U$4:$U$135,(卡牌属性!$DR16-1+EY$3)*11+卡牌属性!$DT16)*(1+属性投放!$AT$6)</f>
        <v>180</v>
      </c>
      <c r="FC16" s="13">
        <v>12</v>
      </c>
      <c r="FD16" s="13">
        <f t="shared" si="17"/>
        <v>3</v>
      </c>
      <c r="FE16" s="14">
        <f t="shared" si="39"/>
        <v>1102003</v>
      </c>
      <c r="FF16" s="14" t="s">
        <v>849</v>
      </c>
      <c r="FG16" s="14">
        <f t="shared" si="18"/>
        <v>2</v>
      </c>
      <c r="FH16" s="14" t="str">
        <f t="shared" si="19"/>
        <v>典韦-2星</v>
      </c>
      <c r="FI16" s="14">
        <f>INDEX(Y$6:Y$36,$FD16)+INDEX(属性偏向!Y$4:Y$8,卡牌属性!$FG16)</f>
        <v>8</v>
      </c>
      <c r="FJ16" s="14" t="str">
        <f>INDEX(属性评价,卡牌属性!FI16)</f>
        <v>A+</v>
      </c>
      <c r="FK16" s="14">
        <f>INDEX(Z$6:Z$36,$FD16)+INDEX(属性偏向!Z$4:Z$8,卡牌属性!$FG16)</f>
        <v>7</v>
      </c>
      <c r="FL16" s="14" t="str">
        <f>INDEX(属性评价,卡牌属性!FK16)</f>
        <v>A</v>
      </c>
      <c r="FM16" s="14">
        <f>INDEX(AA$6:AA$36,$FD16)+INDEX(属性偏向!AA$4:AA$8,卡牌属性!$FG16)</f>
        <v>7</v>
      </c>
      <c r="FN16" s="14" t="str">
        <f>INDEX(属性评价,卡牌属性!FM16)</f>
        <v>A</v>
      </c>
      <c r="FQ16" s="13">
        <v>12</v>
      </c>
      <c r="FR16" s="13">
        <f t="shared" si="20"/>
        <v>3</v>
      </c>
      <c r="FS16" s="14">
        <f t="shared" si="40"/>
        <v>1101003</v>
      </c>
      <c r="FT16" s="14" t="s">
        <v>849</v>
      </c>
      <c r="FU16" s="14">
        <f t="shared" si="21"/>
        <v>2</v>
      </c>
      <c r="FV16" s="14" t="str">
        <f t="shared" si="22"/>
        <v>战斗夏玲-2星</v>
      </c>
      <c r="FW16" s="14">
        <f>INDEX(J$6:J$36,$FR16)+INDEX(属性偏向!Y$4:Y$8,卡牌属性!$FG16)</f>
        <v>6</v>
      </c>
      <c r="FX16" s="14" t="str">
        <f>INDEX(属性评价,卡牌属性!FW16)</f>
        <v>B+</v>
      </c>
      <c r="FY16" s="14">
        <f>INDEX(K$6:K$36,$FR16)+INDEX(属性偏向!Y$4:Y$8,卡牌属性!$FG16)</f>
        <v>6</v>
      </c>
      <c r="FZ16" s="14" t="str">
        <f>INDEX(属性评价,卡牌属性!FY16)</f>
        <v>B+</v>
      </c>
      <c r="GA16" s="14">
        <f>INDEX(L$6:L$36,$FR16)+INDEX(属性偏向!Y$4:Y$8,卡牌属性!$FG16)</f>
        <v>6</v>
      </c>
      <c r="GB16" s="14" t="str">
        <f>INDEX(属性评价,卡牌属性!GA16)</f>
        <v>B+</v>
      </c>
    </row>
    <row r="17" spans="1:184" ht="16.5" x14ac:dyDescent="0.2">
      <c r="A17" s="13">
        <v>1101012</v>
      </c>
      <c r="B17" s="13" t="s">
        <v>84</v>
      </c>
      <c r="C17" s="13">
        <v>1</v>
      </c>
      <c r="D17" s="13">
        <v>3</v>
      </c>
      <c r="E17" s="13">
        <v>11</v>
      </c>
      <c r="F17" s="14">
        <f>SUM(E$5:E17)</f>
        <v>132</v>
      </c>
      <c r="G17" s="13" t="s">
        <v>445</v>
      </c>
      <c r="H17" s="13" t="s">
        <v>447</v>
      </c>
      <c r="I17" s="13" t="s">
        <v>445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725</v>
      </c>
      <c r="P17" s="13">
        <v>2</v>
      </c>
      <c r="Q17" s="13">
        <v>5</v>
      </c>
      <c r="R17" s="13">
        <v>11</v>
      </c>
      <c r="S17" s="14">
        <f>SUM(R$5:R17)</f>
        <v>132</v>
      </c>
      <c r="T17" s="13">
        <v>99</v>
      </c>
      <c r="U17" s="14">
        <f>SUM(T$5:T17)</f>
        <v>1188</v>
      </c>
      <c r="V17" s="13" t="s">
        <v>453</v>
      </c>
      <c r="W17" s="13" t="s">
        <v>453</v>
      </c>
      <c r="X17" s="13" t="s">
        <v>457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2"/>
        <v>23</v>
      </c>
      <c r="AE17" s="13">
        <v>13</v>
      </c>
      <c r="AF17" s="13">
        <f t="shared" si="23"/>
        <v>2</v>
      </c>
      <c r="AG17" s="13">
        <f t="shared" si="3"/>
        <v>2</v>
      </c>
      <c r="AH17" s="13"/>
      <c r="AI17" s="13"/>
      <c r="AJ17" s="14">
        <f t="shared" si="4"/>
        <v>1101002</v>
      </c>
      <c r="AK17" s="14" t="str">
        <f t="shared" si="5"/>
        <v>曹玄亮2突</v>
      </c>
      <c r="AL17" s="25" t="s">
        <v>131</v>
      </c>
      <c r="AM17" s="14">
        <v>1</v>
      </c>
      <c r="AN17" s="14">
        <f t="shared" si="6"/>
        <v>2</v>
      </c>
      <c r="AO17" s="14" t="e">
        <f>INDEX(属性投放!#REF!,(卡牌属性!AG17-2)*20+卡牌属性!AN17)</f>
        <v>#REF!</v>
      </c>
      <c r="AP17" s="14" t="e">
        <f t="shared" si="7"/>
        <v>#REF!</v>
      </c>
      <c r="AQ17" s="14" t="e">
        <f t="shared" si="7"/>
        <v>#REF!</v>
      </c>
      <c r="AR17" s="14" t="e">
        <f t="shared" si="7"/>
        <v>#REF!</v>
      </c>
      <c r="AS17" s="14" t="e">
        <f t="shared" si="7"/>
        <v>#REF!</v>
      </c>
      <c r="AT17" s="14" t="e">
        <f>INDEX(属性投放!#REF!,(卡牌属性!AG17-2)*20+卡牌属性!AN17)</f>
        <v>#REF!</v>
      </c>
      <c r="AU17" s="14" t="e">
        <f t="shared" si="8"/>
        <v>#REF!</v>
      </c>
      <c r="AV17" s="14" t="e">
        <f t="shared" si="8"/>
        <v>#REF!</v>
      </c>
      <c r="AW17" s="14" t="e">
        <f t="shared" si="8"/>
        <v>#REF!</v>
      </c>
      <c r="AX17" s="14" t="e">
        <f t="shared" si="8"/>
        <v>#REF!</v>
      </c>
      <c r="AY17" s="14" t="e">
        <f>INDEX(属性投放!#REF!,(卡牌属性!AG17-2)*20+卡牌属性!AN17)</f>
        <v>#REF!</v>
      </c>
      <c r="AZ17" s="14" t="e">
        <f t="shared" si="9"/>
        <v>#REF!</v>
      </c>
      <c r="BA17" s="14" t="e">
        <f t="shared" si="9"/>
        <v>#REF!</v>
      </c>
      <c r="BB17" s="14" t="e">
        <f t="shared" si="9"/>
        <v>#REF!</v>
      </c>
      <c r="BC17" s="14" t="e">
        <f t="shared" si="9"/>
        <v>#REF!</v>
      </c>
      <c r="BD17" s="14" t="e">
        <f>INDEX(属性投放!#REF!,(卡牌属性!AG17-2)*20+卡牌属性!AN17)</f>
        <v>#REF!</v>
      </c>
      <c r="BE17" s="14" t="e">
        <f t="shared" si="10"/>
        <v>#REF!</v>
      </c>
      <c r="BF17" s="14" t="e">
        <f t="shared" si="10"/>
        <v>#REF!</v>
      </c>
      <c r="BG17" s="14" t="e">
        <f t="shared" si="10"/>
        <v>#REF!</v>
      </c>
      <c r="BH17" s="14" t="e">
        <f t="shared" si="10"/>
        <v>#REF!</v>
      </c>
      <c r="BI17" s="14" t="e">
        <f>INDEX(属性投放!#REF!,(卡牌属性!AG17-2)*20+卡牌属性!AN17)</f>
        <v>#REF!</v>
      </c>
      <c r="BJ17" s="14" t="e">
        <f t="shared" si="11"/>
        <v>#REF!</v>
      </c>
      <c r="BK17" s="14" t="e">
        <f t="shared" si="11"/>
        <v>#REF!</v>
      </c>
      <c r="BL17" s="14" t="e">
        <f t="shared" si="11"/>
        <v>#REF!</v>
      </c>
      <c r="BM17" s="14" t="e">
        <f t="shared" si="11"/>
        <v>#REF!</v>
      </c>
      <c r="BN17" s="14" t="e">
        <f>INDEX(属性投放!#REF!,(卡牌属性!AG17-2)*20+卡牌属性!AN17)</f>
        <v>#REF!</v>
      </c>
      <c r="BO17" s="14" t="e">
        <f t="shared" si="12"/>
        <v>#REF!</v>
      </c>
      <c r="BP17" s="14" t="e">
        <f t="shared" si="12"/>
        <v>#REF!</v>
      </c>
      <c r="BQ17" s="14" t="e">
        <f t="shared" si="12"/>
        <v>#REF!</v>
      </c>
      <c r="BR17" s="14" t="e">
        <f t="shared" si="12"/>
        <v>#REF!</v>
      </c>
      <c r="BV17" s="13">
        <v>13</v>
      </c>
      <c r="BW17" s="14">
        <f t="shared" si="24"/>
        <v>2</v>
      </c>
      <c r="BX17" s="14">
        <f t="shared" si="25"/>
        <v>1102002</v>
      </c>
      <c r="BY17" s="14" t="str">
        <f>INDEX($O$6:$O$37,BW17)&amp;"-"&amp;INDEX(属性投放!$H$19:$H$29,卡牌属性!CD17)</f>
        <v>许褚-等活</v>
      </c>
      <c r="BZ17" s="14">
        <f t="shared" si="26"/>
        <v>4</v>
      </c>
      <c r="CA17" s="14">
        <f t="shared" si="27"/>
        <v>5</v>
      </c>
      <c r="CB17" s="14">
        <f t="shared" si="28"/>
        <v>6</v>
      </c>
      <c r="CC17" s="14">
        <f t="shared" si="29"/>
        <v>3</v>
      </c>
      <c r="CD17" s="14">
        <f t="shared" si="30"/>
        <v>2</v>
      </c>
      <c r="CE17" s="14">
        <f>INDEX(属性投放!$W$6:$W$49,(卡牌属性!CC17-2)*11+卡牌属性!CD17)</f>
        <v>10</v>
      </c>
      <c r="CF17" s="14">
        <f t="shared" ref="CF17:CF26" si="71">CF16+CU16*$CE16</f>
        <v>237</v>
      </c>
      <c r="CG17" s="14">
        <f t="shared" ref="CG17:CG26" si="72">CG16+CV16*$CE16</f>
        <v>290</v>
      </c>
      <c r="CH17" s="14">
        <f t="shared" ref="CH17:CH26" si="73">CH16+CW16*$CE16</f>
        <v>343</v>
      </c>
      <c r="CI17" s="14">
        <f t="shared" ref="CI17:CI26" si="74">CI16+CX16*$CE16</f>
        <v>343</v>
      </c>
      <c r="CJ17" s="14">
        <f t="shared" ref="CJ17:CJ26" si="75">CJ16+CY16*$CE16</f>
        <v>396</v>
      </c>
      <c r="CK17" s="14">
        <f t="shared" ref="CK17:CK26" si="76">CK16+CZ16*$CE16</f>
        <v>86</v>
      </c>
      <c r="CL17" s="14">
        <f t="shared" ref="CL17:CL26" si="77">CL16+DA16*$CE16</f>
        <v>110</v>
      </c>
      <c r="CM17" s="14">
        <f t="shared" ref="CM17:CM26" si="78">CM16+DB16*$CE16</f>
        <v>110</v>
      </c>
      <c r="CN17" s="14">
        <f t="shared" ref="CN17:CN26" si="79">CN16+DC16*$CE16</f>
        <v>134</v>
      </c>
      <c r="CO17" s="14">
        <f t="shared" ref="CO17:CO26" si="80">CO16+DD16*$CE16</f>
        <v>173</v>
      </c>
      <c r="CP17" s="14">
        <f t="shared" ref="CP17:CP26" si="81">CP16+DE16*$CE16</f>
        <v>1322</v>
      </c>
      <c r="CQ17" s="14">
        <f t="shared" ref="CQ17:CQ26" si="82">CQ16+DF16*$CE16</f>
        <v>1640</v>
      </c>
      <c r="CR17" s="14">
        <f t="shared" ref="CR17:CR26" si="83">CR16+DG16*$CE16</f>
        <v>1640</v>
      </c>
      <c r="CS17" s="14">
        <f t="shared" ref="CS17:CS26" si="84">CS16+DH16*$CE16</f>
        <v>2008</v>
      </c>
      <c r="CT17" s="14">
        <f t="shared" ref="CT17:CT26" si="85">CT16+DI16*$CE16</f>
        <v>2376</v>
      </c>
      <c r="CU17" s="14">
        <f>INDEX(属性偏向!$S$4:$S$135,(卡牌属性!$BZ17-1+CU$3)*11+卡牌属性!$CD17)</f>
        <v>10</v>
      </c>
      <c r="CV17" s="14">
        <f>INDEX(属性偏向!$S$4:$S$135,(卡牌属性!$BZ17-1+CV$3)*11+卡牌属性!$CD17)</f>
        <v>12</v>
      </c>
      <c r="CW17" s="14">
        <f>INDEX(属性偏向!$S$4:$S$135,(卡牌属性!$BZ17-1+CW$3)*11+卡牌属性!$CD17)</f>
        <v>14</v>
      </c>
      <c r="CX17" s="14">
        <f>INDEX(属性偏向!$S$4:$S$135,(卡牌属性!$BZ17-1+CX$3)*11+卡牌属性!$CD17)</f>
        <v>14</v>
      </c>
      <c r="CY17" s="14">
        <f>INDEX(属性偏向!$S$4:$S$135,(卡牌属性!$BZ17-1+CY$3)*11+卡牌属性!$CD17)</f>
        <v>16</v>
      </c>
      <c r="CZ17" s="14">
        <f>INDEX(属性偏向!$T$4:$T$135,(卡牌属性!$BZ17-1+CZ$3)*11+卡牌属性!$CD17)</f>
        <v>5</v>
      </c>
      <c r="DA17" s="14">
        <f>INDEX(属性偏向!$T$4:$T$135,(卡牌属性!$BZ17-1+DA$3)*11+卡牌属性!$CD17)</f>
        <v>6</v>
      </c>
      <c r="DB17" s="14">
        <f>INDEX(属性偏向!$T$4:$T$135,(卡牌属性!$BZ17-1+DB$3)*11+卡牌属性!$CD17)</f>
        <v>6</v>
      </c>
      <c r="DC17" s="14">
        <f>INDEX(属性偏向!$T$4:$T$135,(卡牌属性!$BZ17-1+DC$3)*11+卡牌属性!$CD17)</f>
        <v>7</v>
      </c>
      <c r="DD17" s="14">
        <f>INDEX(属性偏向!$T$4:$T$135,(卡牌属性!$BZ17-1+DD$3)*11+卡牌属性!$CD17)</f>
        <v>8</v>
      </c>
      <c r="DE17" s="14">
        <f>INDEX(属性偏向!$U$4:$U$135,(卡牌属性!$BZ17-1+DE$3)*11+卡牌属性!$CD17)</f>
        <v>70</v>
      </c>
      <c r="DF17" s="14">
        <f>INDEX(属性偏向!$U$4:$U$135,(卡牌属性!$BZ17-1+DF$3)*11+卡牌属性!$CD17)</f>
        <v>84</v>
      </c>
      <c r="DG17" s="14">
        <f>INDEX(属性偏向!$U$4:$U$135,(卡牌属性!$BZ17-1+DG$3)*11+卡牌属性!$CD17)</f>
        <v>84</v>
      </c>
      <c r="DH17" s="14">
        <f>INDEX(属性偏向!$U$4:$U$135,(卡牌属性!$BZ17-1+DH$3)*11+卡牌属性!$CD17)</f>
        <v>98</v>
      </c>
      <c r="DI17" s="14">
        <f>INDEX(属性偏向!$U$4:$U$135,(卡牌属性!$BZ17-1+DI$3)*11+卡牌属性!$CD17)</f>
        <v>112</v>
      </c>
      <c r="DL17" s="13">
        <v>13</v>
      </c>
      <c r="DM17" s="14">
        <f t="shared" si="32"/>
        <v>2</v>
      </c>
      <c r="DN17" s="14">
        <f t="shared" si="33"/>
        <v>1102002</v>
      </c>
      <c r="DO17" s="14" t="str">
        <f>INDEX($B$6:$B$32,DM17)&amp;"-"&amp;INDEX(属性投放!$H$7:$H$17,卡牌属性!DT17)</f>
        <v>曹玄亮-等活</v>
      </c>
      <c r="DP17" s="14">
        <f t="shared" si="14"/>
        <v>5</v>
      </c>
      <c r="DQ17" s="14">
        <f t="shared" si="15"/>
        <v>2</v>
      </c>
      <c r="DR17" s="14">
        <f t="shared" si="16"/>
        <v>2</v>
      </c>
      <c r="DS17" s="14">
        <f t="shared" si="34"/>
        <v>2</v>
      </c>
      <c r="DT17" s="14">
        <f t="shared" si="35"/>
        <v>2</v>
      </c>
      <c r="DU17" s="14">
        <f>INDEX(属性投放!$W$6:$W$49,(卡牌属性!DS17-2)*11+卡牌属性!DT17)</f>
        <v>10</v>
      </c>
      <c r="DV17" s="14">
        <f t="shared" ref="DV17:DV26" si="86">DV16+EK16*$DU16</f>
        <v>570</v>
      </c>
      <c r="DW17" s="14">
        <f t="shared" ref="DW17:DW26" si="87">DW16+EL16*$DU16</f>
        <v>679</v>
      </c>
      <c r="DX17" s="14">
        <f t="shared" ref="DX17:DX26" si="88">DX16+EM16*$DU16</f>
        <v>788</v>
      </c>
      <c r="DY17" s="14">
        <f t="shared" ref="DY17:DY26" si="89">DY16+EN16*$DU16</f>
        <v>788</v>
      </c>
      <c r="DZ17" s="14">
        <f t="shared" ref="DZ17:DZ26" si="90">DZ16+EO16*$DU16</f>
        <v>922</v>
      </c>
      <c r="EA17" s="14">
        <f t="shared" ref="EA17:EA26" si="91">EA16+EP16*$DU16</f>
        <v>89</v>
      </c>
      <c r="EB17" s="14">
        <f t="shared" ref="EB17:EB26" si="92">EB16+EQ16*$DU16</f>
        <v>136</v>
      </c>
      <c r="EC17" s="14">
        <f t="shared" ref="EC17:EC26" si="93">EC16+ER16*$DU16</f>
        <v>136</v>
      </c>
      <c r="ED17" s="14">
        <f t="shared" ref="ED17:ED26" si="94">ED16+ES16*$DU16</f>
        <v>188</v>
      </c>
      <c r="EE17" s="14">
        <f t="shared" ref="EE17:EE26" si="95">EE16+ET16*$DU16</f>
        <v>240</v>
      </c>
      <c r="EF17" s="14">
        <f t="shared" ref="EF17:EF26" si="96">EF16+EU16*$DU16</f>
        <v>1258</v>
      </c>
      <c r="EG17" s="14">
        <f t="shared" ref="EG17:EG26" si="97">EG16+EV16*$DU16</f>
        <v>1812</v>
      </c>
      <c r="EH17" s="14">
        <f t="shared" ref="EH17:EH26" si="98">EH16+EW16*$DU16</f>
        <v>1812</v>
      </c>
      <c r="EI17" s="14">
        <f t="shared" ref="EI17:EI26" si="99">EI16+EX16*$DU16</f>
        <v>2416</v>
      </c>
      <c r="EJ17" s="14">
        <f t="shared" ref="EJ17:EJ26" si="100">EJ16+EY16*$DU16</f>
        <v>3020</v>
      </c>
      <c r="EK17" s="14">
        <f>INDEX(属性偏向!$S$4:$S$135,(卡牌属性!$DP17-1+EK$3)*11+卡牌属性!$DT17)*(1+属性投放!$AT$6)</f>
        <v>36</v>
      </c>
      <c r="EL17" s="14">
        <f>INDEX(属性偏向!$S$4:$S$135,(卡牌属性!$DP17-1+EL$3)*11+卡牌属性!$DT17)*(1+属性投放!$AT$6)</f>
        <v>42</v>
      </c>
      <c r="EM17" s="14">
        <f>INDEX(属性偏向!$S$4:$S$135,(卡牌属性!$DP17-1+EM$3)*11+卡牌属性!$DT17)*(1+属性投放!$AT$6)</f>
        <v>48</v>
      </c>
      <c r="EN17" s="14">
        <f>INDEX(属性偏向!$S$4:$S$135,(卡牌属性!$DP17-1+EN$3)*11+卡牌属性!$DT17)*(1+属性投放!$AT$6)</f>
        <v>48</v>
      </c>
      <c r="EO17" s="14">
        <f>INDEX(属性偏向!$S$4:$S$135,(卡牌属性!$DP17-1+EO$3)*11+卡牌属性!$DT17)*(1+属性投放!$AT$6)</f>
        <v>54</v>
      </c>
      <c r="EP17" s="14">
        <f>INDEX(属性偏向!$T$4:$T$135,(卡牌属性!$DQ17-1+EP$3)*11+卡牌属性!$DT17)*(1+属性投放!$AT$6)</f>
        <v>9</v>
      </c>
      <c r="EQ17" s="14">
        <f>INDEX(属性偏向!$T$4:$T$135,(卡牌属性!$DQ17-1+EQ$3)*11+卡牌属性!$DT17)*(1+属性投放!$AT$6)</f>
        <v>12</v>
      </c>
      <c r="ER17" s="14">
        <f>INDEX(属性偏向!$T$4:$T$135,(卡牌属性!$DQ17-1+ER$3)*11+卡牌属性!$DT17)*(1+属性投放!$AT$6)</f>
        <v>12</v>
      </c>
      <c r="ES17" s="14">
        <f>INDEX(属性偏向!$T$4:$T$135,(卡牌属性!$DQ17-1+ES$3)*11+卡牌属性!$DT17)*(1+属性投放!$AT$6)</f>
        <v>15</v>
      </c>
      <c r="ET17" s="14">
        <f>INDEX(属性偏向!$T$4:$T$135,(卡牌属性!$DQ17-1+ET$3)*11+卡牌属性!$DT17)*(1+属性投放!$AT$6)</f>
        <v>18</v>
      </c>
      <c r="EU17" s="14">
        <f>INDEX(属性偏向!$U$4:$U$135,(卡牌属性!$DR17-1+EU$3)*11+卡牌属性!$DT17)*(1+属性投放!$AT$6)</f>
        <v>126</v>
      </c>
      <c r="EV17" s="14">
        <f>INDEX(属性偏向!$U$4:$U$135,(卡牌属性!$DR17-1+EV$3)*11+卡牌属性!$DT17)*(1+属性投放!$AT$6)</f>
        <v>168</v>
      </c>
      <c r="EW17" s="14">
        <f>INDEX(属性偏向!$U$4:$U$135,(卡牌属性!$DR17-1+EW$3)*11+卡牌属性!$DT17)*(1+属性投放!$AT$6)</f>
        <v>168</v>
      </c>
      <c r="EX17" s="14">
        <f>INDEX(属性偏向!$U$4:$U$135,(卡牌属性!$DR17-1+EX$3)*11+卡牌属性!$DT17)*(1+属性投放!$AT$6)</f>
        <v>210</v>
      </c>
      <c r="EY17" s="14">
        <f>INDEX(属性偏向!$U$4:$U$135,(卡牌属性!$DR17-1+EY$3)*11+卡牌属性!$DT17)*(1+属性投放!$AT$6)</f>
        <v>252</v>
      </c>
      <c r="FC17" s="13">
        <v>13</v>
      </c>
      <c r="FD17" s="13">
        <f t="shared" si="17"/>
        <v>3</v>
      </c>
      <c r="FE17" s="14">
        <f t="shared" si="39"/>
        <v>1102003</v>
      </c>
      <c r="FF17" s="14" t="s">
        <v>849</v>
      </c>
      <c r="FG17" s="14">
        <f t="shared" si="18"/>
        <v>3</v>
      </c>
      <c r="FH17" s="14" t="str">
        <f t="shared" si="19"/>
        <v>典韦-3星</v>
      </c>
      <c r="FI17" s="14">
        <f>INDEX(Y$6:Y$36,$FD17)+INDEX(属性偏向!Y$4:Y$8,卡牌属性!$FG17)</f>
        <v>9</v>
      </c>
      <c r="FJ17" s="14" t="str">
        <f>INDEX(属性评价,卡牌属性!FI17)</f>
        <v>S</v>
      </c>
      <c r="FK17" s="14">
        <f>INDEX(Z$6:Z$36,$FD17)+INDEX(属性偏向!Z$4:Z$8,卡牌属性!$FG17)</f>
        <v>7</v>
      </c>
      <c r="FL17" s="14" t="str">
        <f>INDEX(属性评价,卡牌属性!FK17)</f>
        <v>A</v>
      </c>
      <c r="FM17" s="14">
        <f>INDEX(AA$6:AA$36,$FD17)+INDEX(属性偏向!AA$4:AA$8,卡牌属性!$FG17)</f>
        <v>7</v>
      </c>
      <c r="FN17" s="14" t="str">
        <f>INDEX(属性评价,卡牌属性!FM17)</f>
        <v>A</v>
      </c>
      <c r="FQ17" s="13">
        <v>13</v>
      </c>
      <c r="FR17" s="13">
        <f t="shared" si="20"/>
        <v>3</v>
      </c>
      <c r="FS17" s="14">
        <f t="shared" si="40"/>
        <v>1101003</v>
      </c>
      <c r="FT17" s="14" t="s">
        <v>849</v>
      </c>
      <c r="FU17" s="14">
        <f t="shared" si="21"/>
        <v>3</v>
      </c>
      <c r="FV17" s="14" t="str">
        <f t="shared" si="22"/>
        <v>战斗夏玲-3星</v>
      </c>
      <c r="FW17" s="14">
        <f>INDEX(J$6:J$36,$FR17)+INDEX(属性偏向!Y$4:Y$8,卡牌属性!$FG17)</f>
        <v>7</v>
      </c>
      <c r="FX17" s="14" t="str">
        <f>INDEX(属性评价,卡牌属性!FW17)</f>
        <v>A</v>
      </c>
      <c r="FY17" s="14">
        <f>INDEX(K$6:K$36,$FR17)+INDEX(属性偏向!Y$4:Y$8,卡牌属性!$FG17)</f>
        <v>7</v>
      </c>
      <c r="FZ17" s="14" t="str">
        <f>INDEX(属性评价,卡牌属性!FY17)</f>
        <v>A</v>
      </c>
      <c r="GA17" s="14">
        <f>INDEX(L$6:L$36,$FR17)+INDEX(属性偏向!Y$4:Y$8,卡牌属性!$FG17)</f>
        <v>7</v>
      </c>
      <c r="GB17" s="14" t="str">
        <f>INDEX(属性评价,卡牌属性!GA17)</f>
        <v>A</v>
      </c>
    </row>
    <row r="18" spans="1:184" ht="16.5" x14ac:dyDescent="0.2">
      <c r="A18" s="13">
        <v>1101013</v>
      </c>
      <c r="B18" s="13" t="s">
        <v>85</v>
      </c>
      <c r="C18" s="13">
        <v>1</v>
      </c>
      <c r="D18" s="13">
        <v>2</v>
      </c>
      <c r="E18" s="13">
        <v>11</v>
      </c>
      <c r="F18" s="14">
        <f>SUM(E$5:E18)</f>
        <v>143</v>
      </c>
      <c r="G18" s="13" t="s">
        <v>443</v>
      </c>
      <c r="H18" s="13" t="s">
        <v>449</v>
      </c>
      <c r="I18" s="13" t="s">
        <v>445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726</v>
      </c>
      <c r="P18" s="13">
        <v>2</v>
      </c>
      <c r="Q18" s="13">
        <v>2</v>
      </c>
      <c r="R18" s="13">
        <v>11</v>
      </c>
      <c r="S18" s="14">
        <f>SUM(R$5:R18)</f>
        <v>143</v>
      </c>
      <c r="T18" s="13">
        <v>99</v>
      </c>
      <c r="U18" s="14">
        <f>SUM(T$5:T18)</f>
        <v>1287</v>
      </c>
      <c r="V18" s="13" t="s">
        <v>443</v>
      </c>
      <c r="W18" s="13" t="s">
        <v>445</v>
      </c>
      <c r="X18" s="13" t="s">
        <v>449</v>
      </c>
      <c r="Y18" s="14">
        <f>MATCH(卡牌属性!V18,属性评价,0)</f>
        <v>2</v>
      </c>
      <c r="Z18" s="14">
        <f>MATCH(卡牌属性!W18,属性评价,0)</f>
        <v>3</v>
      </c>
      <c r="AA18" s="14">
        <f>MATCH(卡牌属性!X18,属性评价,0)</f>
        <v>5</v>
      </c>
      <c r="AB18" s="14">
        <f t="shared" si="2"/>
        <v>10</v>
      </c>
      <c r="AE18" s="13">
        <v>14</v>
      </c>
      <c r="AF18" s="13">
        <f t="shared" si="23"/>
        <v>2</v>
      </c>
      <c r="AG18" s="13">
        <f t="shared" si="3"/>
        <v>2</v>
      </c>
      <c r="AH18" s="13"/>
      <c r="AI18" s="13"/>
      <c r="AJ18" s="14">
        <f t="shared" si="4"/>
        <v>1101002</v>
      </c>
      <c r="AK18" s="14" t="str">
        <f t="shared" si="5"/>
        <v>曹玄亮3突</v>
      </c>
      <c r="AL18" s="25" t="s">
        <v>131</v>
      </c>
      <c r="AM18" s="14">
        <v>1</v>
      </c>
      <c r="AN18" s="14">
        <f t="shared" si="6"/>
        <v>3</v>
      </c>
      <c r="AO18" s="14" t="e">
        <f>INDEX(属性投放!#REF!,(卡牌属性!AG18-2)*20+卡牌属性!AN18)</f>
        <v>#REF!</v>
      </c>
      <c r="AP18" s="14" t="e">
        <f t="shared" si="7"/>
        <v>#REF!</v>
      </c>
      <c r="AQ18" s="14" t="e">
        <f t="shared" si="7"/>
        <v>#REF!</v>
      </c>
      <c r="AR18" s="14" t="e">
        <f t="shared" si="7"/>
        <v>#REF!</v>
      </c>
      <c r="AS18" s="14" t="e">
        <f t="shared" si="7"/>
        <v>#REF!</v>
      </c>
      <c r="AT18" s="14" t="e">
        <f>INDEX(属性投放!#REF!,(卡牌属性!AG18-2)*20+卡牌属性!AN18)</f>
        <v>#REF!</v>
      </c>
      <c r="AU18" s="14" t="e">
        <f t="shared" si="8"/>
        <v>#REF!</v>
      </c>
      <c r="AV18" s="14" t="e">
        <f t="shared" si="8"/>
        <v>#REF!</v>
      </c>
      <c r="AW18" s="14" t="e">
        <f t="shared" si="8"/>
        <v>#REF!</v>
      </c>
      <c r="AX18" s="14" t="e">
        <f t="shared" si="8"/>
        <v>#REF!</v>
      </c>
      <c r="AY18" s="14" t="e">
        <f>INDEX(属性投放!#REF!,(卡牌属性!AG18-2)*20+卡牌属性!AN18)</f>
        <v>#REF!</v>
      </c>
      <c r="AZ18" s="14" t="e">
        <f t="shared" si="9"/>
        <v>#REF!</v>
      </c>
      <c r="BA18" s="14" t="e">
        <f t="shared" si="9"/>
        <v>#REF!</v>
      </c>
      <c r="BB18" s="14" t="e">
        <f t="shared" si="9"/>
        <v>#REF!</v>
      </c>
      <c r="BC18" s="14" t="e">
        <f t="shared" si="9"/>
        <v>#REF!</v>
      </c>
      <c r="BD18" s="14" t="e">
        <f>INDEX(属性投放!#REF!,(卡牌属性!AG18-2)*20+卡牌属性!AN18)</f>
        <v>#REF!</v>
      </c>
      <c r="BE18" s="14" t="e">
        <f t="shared" si="10"/>
        <v>#REF!</v>
      </c>
      <c r="BF18" s="14" t="e">
        <f t="shared" si="10"/>
        <v>#REF!</v>
      </c>
      <c r="BG18" s="14" t="e">
        <f t="shared" si="10"/>
        <v>#REF!</v>
      </c>
      <c r="BH18" s="14" t="e">
        <f t="shared" si="10"/>
        <v>#REF!</v>
      </c>
      <c r="BI18" s="14" t="e">
        <f>INDEX(属性投放!#REF!,(卡牌属性!AG18-2)*20+卡牌属性!AN18)</f>
        <v>#REF!</v>
      </c>
      <c r="BJ18" s="14" t="e">
        <f t="shared" si="11"/>
        <v>#REF!</v>
      </c>
      <c r="BK18" s="14" t="e">
        <f t="shared" si="11"/>
        <v>#REF!</v>
      </c>
      <c r="BL18" s="14" t="e">
        <f t="shared" si="11"/>
        <v>#REF!</v>
      </c>
      <c r="BM18" s="14" t="e">
        <f t="shared" si="11"/>
        <v>#REF!</v>
      </c>
      <c r="BN18" s="14" t="e">
        <f>INDEX(属性投放!#REF!,(卡牌属性!AG18-2)*20+卡牌属性!AN18)</f>
        <v>#REF!</v>
      </c>
      <c r="BO18" s="14" t="e">
        <f t="shared" si="12"/>
        <v>#REF!</v>
      </c>
      <c r="BP18" s="14" t="e">
        <f t="shared" si="12"/>
        <v>#REF!</v>
      </c>
      <c r="BQ18" s="14" t="e">
        <f t="shared" si="12"/>
        <v>#REF!</v>
      </c>
      <c r="BR18" s="14" t="e">
        <f t="shared" si="12"/>
        <v>#REF!</v>
      </c>
      <c r="BV18" s="13">
        <v>14</v>
      </c>
      <c r="BW18" s="14">
        <f t="shared" si="24"/>
        <v>2</v>
      </c>
      <c r="BX18" s="14">
        <f t="shared" si="25"/>
        <v>1102002</v>
      </c>
      <c r="BY18" s="14" t="str">
        <f>INDEX($O$6:$O$37,BW18)&amp;"-"&amp;INDEX(属性投放!$H$19:$H$29,卡牌属性!CD18)</f>
        <v>许褚-黑绳</v>
      </c>
      <c r="BZ18" s="14">
        <f t="shared" si="26"/>
        <v>4</v>
      </c>
      <c r="CA18" s="14">
        <f t="shared" si="27"/>
        <v>5</v>
      </c>
      <c r="CB18" s="14">
        <f t="shared" si="28"/>
        <v>6</v>
      </c>
      <c r="CC18" s="14">
        <f t="shared" si="29"/>
        <v>3</v>
      </c>
      <c r="CD18" s="14">
        <f t="shared" si="30"/>
        <v>3</v>
      </c>
      <c r="CE18" s="14">
        <f>INDEX(属性投放!$W$6:$W$49,(卡牌属性!CC18-2)*11+卡牌属性!CD18)</f>
        <v>15</v>
      </c>
      <c r="CF18" s="14">
        <f t="shared" si="71"/>
        <v>337</v>
      </c>
      <c r="CG18" s="14">
        <f t="shared" si="72"/>
        <v>410</v>
      </c>
      <c r="CH18" s="14">
        <f t="shared" si="73"/>
        <v>483</v>
      </c>
      <c r="CI18" s="14">
        <f t="shared" si="74"/>
        <v>483</v>
      </c>
      <c r="CJ18" s="14">
        <f t="shared" si="75"/>
        <v>556</v>
      </c>
      <c r="CK18" s="14">
        <f t="shared" si="76"/>
        <v>136</v>
      </c>
      <c r="CL18" s="14">
        <f t="shared" si="77"/>
        <v>170</v>
      </c>
      <c r="CM18" s="14">
        <f t="shared" si="78"/>
        <v>170</v>
      </c>
      <c r="CN18" s="14">
        <f t="shared" si="79"/>
        <v>204</v>
      </c>
      <c r="CO18" s="14">
        <f t="shared" si="80"/>
        <v>253</v>
      </c>
      <c r="CP18" s="14">
        <f t="shared" si="81"/>
        <v>2022</v>
      </c>
      <c r="CQ18" s="14">
        <f t="shared" si="82"/>
        <v>2480</v>
      </c>
      <c r="CR18" s="14">
        <f t="shared" si="83"/>
        <v>2480</v>
      </c>
      <c r="CS18" s="14">
        <f t="shared" si="84"/>
        <v>2988</v>
      </c>
      <c r="CT18" s="14">
        <f t="shared" si="85"/>
        <v>3496</v>
      </c>
      <c r="CU18" s="14">
        <f>INDEX(属性偏向!$S$4:$S$135,(卡牌属性!$BZ18-1+CU$3)*11+卡牌属性!$CD18)</f>
        <v>12</v>
      </c>
      <c r="CV18" s="14">
        <f>INDEX(属性偏向!$S$4:$S$135,(卡牌属性!$BZ18-1+CV$3)*11+卡牌属性!$CD18)</f>
        <v>14</v>
      </c>
      <c r="CW18" s="14">
        <f>INDEX(属性偏向!$S$4:$S$135,(卡牌属性!$BZ18-1+CW$3)*11+卡牌属性!$CD18)</f>
        <v>16</v>
      </c>
      <c r="CX18" s="14">
        <f>INDEX(属性偏向!$S$4:$S$135,(卡牌属性!$BZ18-1+CX$3)*11+卡牌属性!$CD18)</f>
        <v>16</v>
      </c>
      <c r="CY18" s="14">
        <f>INDEX(属性偏向!$S$4:$S$135,(卡牌属性!$BZ18-1+CY$3)*11+卡牌属性!$CD18)</f>
        <v>18</v>
      </c>
      <c r="CZ18" s="14">
        <f>INDEX(属性偏向!$T$4:$T$135,(卡牌属性!$BZ18-1+CZ$3)*11+卡牌属性!$CD18)</f>
        <v>6</v>
      </c>
      <c r="DA18" s="14">
        <f>INDEX(属性偏向!$T$4:$T$135,(卡牌属性!$BZ18-1+DA$3)*11+卡牌属性!$CD18)</f>
        <v>7</v>
      </c>
      <c r="DB18" s="14">
        <f>INDEX(属性偏向!$T$4:$T$135,(卡牌属性!$BZ18-1+DB$3)*11+卡牌属性!$CD18)</f>
        <v>7</v>
      </c>
      <c r="DC18" s="14">
        <f>INDEX(属性偏向!$T$4:$T$135,(卡牌属性!$BZ18-1+DC$3)*11+卡牌属性!$CD18)</f>
        <v>8</v>
      </c>
      <c r="DD18" s="14">
        <f>INDEX(属性偏向!$T$4:$T$135,(卡牌属性!$BZ18-1+DD$3)*11+卡牌属性!$CD18)</f>
        <v>9</v>
      </c>
      <c r="DE18" s="14">
        <f>INDEX(属性偏向!$U$4:$U$135,(卡牌属性!$BZ18-1+DE$3)*11+卡牌属性!$CD18)</f>
        <v>96</v>
      </c>
      <c r="DF18" s="14">
        <f>INDEX(属性偏向!$U$4:$U$135,(卡牌属性!$BZ18-1+DF$3)*11+卡牌属性!$CD18)</f>
        <v>112</v>
      </c>
      <c r="DG18" s="14">
        <f>INDEX(属性偏向!$U$4:$U$135,(卡牌属性!$BZ18-1+DG$3)*11+卡牌属性!$CD18)</f>
        <v>112</v>
      </c>
      <c r="DH18" s="14">
        <f>INDEX(属性偏向!$U$4:$U$135,(卡牌属性!$BZ18-1+DH$3)*11+卡牌属性!$CD18)</f>
        <v>128</v>
      </c>
      <c r="DI18" s="14">
        <f>INDEX(属性偏向!$U$4:$U$135,(卡牌属性!$BZ18-1+DI$3)*11+卡牌属性!$CD18)</f>
        <v>144</v>
      </c>
      <c r="DL18" s="13">
        <v>14</v>
      </c>
      <c r="DM18" s="14">
        <f t="shared" si="32"/>
        <v>2</v>
      </c>
      <c r="DN18" s="14">
        <f t="shared" si="33"/>
        <v>1102002</v>
      </c>
      <c r="DO18" s="14" t="str">
        <f>INDEX($B$6:$B$32,DM18)&amp;"-"&amp;INDEX(属性投放!$H$7:$H$17,卡牌属性!DT18)</f>
        <v>曹玄亮-黑绳</v>
      </c>
      <c r="DP18" s="14">
        <f t="shared" si="14"/>
        <v>5</v>
      </c>
      <c r="DQ18" s="14">
        <f t="shared" si="15"/>
        <v>2</v>
      </c>
      <c r="DR18" s="14">
        <f t="shared" si="16"/>
        <v>2</v>
      </c>
      <c r="DS18" s="14">
        <f t="shared" si="34"/>
        <v>2</v>
      </c>
      <c r="DT18" s="14">
        <f t="shared" si="35"/>
        <v>3</v>
      </c>
      <c r="DU18" s="14">
        <f>INDEX(属性投放!$W$6:$W$49,(卡牌属性!DS18-2)*11+卡牌属性!DT18)</f>
        <v>15</v>
      </c>
      <c r="DV18" s="14">
        <f t="shared" si="86"/>
        <v>930</v>
      </c>
      <c r="DW18" s="14">
        <f t="shared" si="87"/>
        <v>1099</v>
      </c>
      <c r="DX18" s="14">
        <f t="shared" si="88"/>
        <v>1268</v>
      </c>
      <c r="DY18" s="14">
        <f t="shared" si="89"/>
        <v>1268</v>
      </c>
      <c r="DZ18" s="14">
        <f t="shared" si="90"/>
        <v>1462</v>
      </c>
      <c r="EA18" s="14">
        <f t="shared" si="91"/>
        <v>179</v>
      </c>
      <c r="EB18" s="14">
        <f t="shared" si="92"/>
        <v>256</v>
      </c>
      <c r="EC18" s="14">
        <f t="shared" si="93"/>
        <v>256</v>
      </c>
      <c r="ED18" s="14">
        <f t="shared" si="94"/>
        <v>338</v>
      </c>
      <c r="EE18" s="14">
        <f t="shared" si="95"/>
        <v>420</v>
      </c>
      <c r="EF18" s="14">
        <f t="shared" si="96"/>
        <v>2518</v>
      </c>
      <c r="EG18" s="14">
        <f t="shared" si="97"/>
        <v>3492</v>
      </c>
      <c r="EH18" s="14">
        <f t="shared" si="98"/>
        <v>3492</v>
      </c>
      <c r="EI18" s="14">
        <f t="shared" si="99"/>
        <v>4516</v>
      </c>
      <c r="EJ18" s="14">
        <f t="shared" si="100"/>
        <v>5540</v>
      </c>
      <c r="EK18" s="14">
        <f>INDEX(属性偏向!$S$4:$S$135,(卡牌属性!$DP18-1+EK$3)*11+卡牌属性!$DT18)*(1+属性投放!$AT$6)</f>
        <v>42</v>
      </c>
      <c r="EL18" s="14">
        <f>INDEX(属性偏向!$S$4:$S$135,(卡牌属性!$DP18-1+EL$3)*11+卡牌属性!$DT18)*(1+属性投放!$AT$6)</f>
        <v>48</v>
      </c>
      <c r="EM18" s="14">
        <f>INDEX(属性偏向!$S$4:$S$135,(卡牌属性!$DP18-1+EM$3)*11+卡牌属性!$DT18)*(1+属性投放!$AT$6)</f>
        <v>54</v>
      </c>
      <c r="EN18" s="14">
        <f>INDEX(属性偏向!$S$4:$S$135,(卡牌属性!$DP18-1+EN$3)*11+卡牌属性!$DT18)*(1+属性投放!$AT$6)</f>
        <v>54</v>
      </c>
      <c r="EO18" s="14">
        <f>INDEX(属性偏向!$S$4:$S$135,(卡牌属性!$DP18-1+EO$3)*11+卡牌属性!$DT18)*(1+属性投放!$AT$6)</f>
        <v>60</v>
      </c>
      <c r="EP18" s="14">
        <f>INDEX(属性偏向!$T$4:$T$135,(卡牌属性!$DQ18-1+EP$3)*11+卡牌属性!$DT18)*(1+属性投放!$AT$6)</f>
        <v>12</v>
      </c>
      <c r="EQ18" s="14">
        <f>INDEX(属性偏向!$T$4:$T$135,(卡牌属性!$DQ18-1+EQ$3)*11+卡牌属性!$DT18)*(1+属性投放!$AT$6)</f>
        <v>15</v>
      </c>
      <c r="ER18" s="14">
        <f>INDEX(属性偏向!$T$4:$T$135,(卡牌属性!$DQ18-1+ER$3)*11+卡牌属性!$DT18)*(1+属性投放!$AT$6)</f>
        <v>15</v>
      </c>
      <c r="ES18" s="14">
        <f>INDEX(属性偏向!$T$4:$T$135,(卡牌属性!$DQ18-1+ES$3)*11+卡牌属性!$DT18)*(1+属性投放!$AT$6)</f>
        <v>18</v>
      </c>
      <c r="ET18" s="14">
        <f>INDEX(属性偏向!$T$4:$T$135,(卡牌属性!$DQ18-1+ET$3)*11+卡牌属性!$DT18)*(1+属性投放!$AT$6)</f>
        <v>21</v>
      </c>
      <c r="EU18" s="14">
        <f>INDEX(属性偏向!$U$4:$U$135,(卡牌属性!$DR18-1+EU$3)*11+卡牌属性!$DT18)*(1+属性投放!$AT$6)</f>
        <v>192</v>
      </c>
      <c r="EV18" s="14">
        <f>INDEX(属性偏向!$U$4:$U$135,(卡牌属性!$DR18-1+EV$3)*11+卡牌属性!$DT18)*(1+属性投放!$AT$6)</f>
        <v>240</v>
      </c>
      <c r="EW18" s="14">
        <f>INDEX(属性偏向!$U$4:$U$135,(卡牌属性!$DR18-1+EW$3)*11+卡牌属性!$DT18)*(1+属性投放!$AT$6)</f>
        <v>240</v>
      </c>
      <c r="EX18" s="14">
        <f>INDEX(属性偏向!$U$4:$U$135,(卡牌属性!$DR18-1+EX$3)*11+卡牌属性!$DT18)*(1+属性投放!$AT$6)</f>
        <v>288</v>
      </c>
      <c r="EY18" s="14">
        <f>INDEX(属性偏向!$U$4:$U$135,(卡牌属性!$DR18-1+EY$3)*11+卡牌属性!$DT18)*(1+属性投放!$AT$6)</f>
        <v>336</v>
      </c>
      <c r="FC18" s="13">
        <v>14</v>
      </c>
      <c r="FD18" s="13">
        <f t="shared" si="17"/>
        <v>3</v>
      </c>
      <c r="FE18" s="14">
        <f t="shared" si="39"/>
        <v>1102003</v>
      </c>
      <c r="FF18" s="14" t="s">
        <v>849</v>
      </c>
      <c r="FG18" s="14">
        <f t="shared" si="18"/>
        <v>4</v>
      </c>
      <c r="FH18" s="14" t="str">
        <f t="shared" si="19"/>
        <v>典韦-4星</v>
      </c>
      <c r="FI18" s="14">
        <f>INDEX(Y$6:Y$36,$FD18)+INDEX(属性偏向!Y$4:Y$8,卡牌属性!$FG18)</f>
        <v>9</v>
      </c>
      <c r="FJ18" s="14" t="str">
        <f>INDEX(属性评价,卡牌属性!FI18)</f>
        <v>S</v>
      </c>
      <c r="FK18" s="14">
        <f>INDEX(Z$6:Z$36,$FD18)+INDEX(属性偏向!Z$4:Z$8,卡牌属性!$FG18)</f>
        <v>8</v>
      </c>
      <c r="FL18" s="14" t="str">
        <f>INDEX(属性评价,卡牌属性!FK18)</f>
        <v>A+</v>
      </c>
      <c r="FM18" s="14">
        <f>INDEX(AA$6:AA$36,$FD18)+INDEX(属性偏向!AA$4:AA$8,卡牌属性!$FG18)</f>
        <v>8</v>
      </c>
      <c r="FN18" s="14" t="str">
        <f>INDEX(属性评价,卡牌属性!FM18)</f>
        <v>A+</v>
      </c>
      <c r="FQ18" s="13">
        <v>14</v>
      </c>
      <c r="FR18" s="13">
        <f t="shared" si="20"/>
        <v>3</v>
      </c>
      <c r="FS18" s="14">
        <f t="shared" si="40"/>
        <v>1101003</v>
      </c>
      <c r="FT18" s="14" t="s">
        <v>849</v>
      </c>
      <c r="FU18" s="14">
        <f t="shared" si="21"/>
        <v>4</v>
      </c>
      <c r="FV18" s="14" t="str">
        <f t="shared" si="22"/>
        <v>战斗夏玲-4星</v>
      </c>
      <c r="FW18" s="14">
        <f>INDEX(J$6:J$36,$FR18)+INDEX(属性偏向!Y$4:Y$8,卡牌属性!$FG18)</f>
        <v>7</v>
      </c>
      <c r="FX18" s="14" t="str">
        <f>INDEX(属性评价,卡牌属性!FW18)</f>
        <v>A</v>
      </c>
      <c r="FY18" s="14">
        <f>INDEX(K$6:K$36,$FR18)+INDEX(属性偏向!Y$4:Y$8,卡牌属性!$FG18)</f>
        <v>7</v>
      </c>
      <c r="FZ18" s="14" t="str">
        <f>INDEX(属性评价,卡牌属性!FY18)</f>
        <v>A</v>
      </c>
      <c r="GA18" s="14">
        <f>INDEX(L$6:L$36,$FR18)+INDEX(属性偏向!Y$4:Y$8,卡牌属性!$FG18)</f>
        <v>7</v>
      </c>
      <c r="GB18" s="14" t="str">
        <f>INDEX(属性评价,卡牌属性!GA18)</f>
        <v>A</v>
      </c>
    </row>
    <row r="19" spans="1:184" ht="16.5" x14ac:dyDescent="0.2">
      <c r="A19" s="13">
        <v>1101014</v>
      </c>
      <c r="B19" s="13" t="s">
        <v>86</v>
      </c>
      <c r="C19" s="13">
        <v>1</v>
      </c>
      <c r="D19" s="13">
        <v>3</v>
      </c>
      <c r="E19" s="13">
        <v>11</v>
      </c>
      <c r="F19" s="14">
        <f>SUM(E$5:E19)</f>
        <v>154</v>
      </c>
      <c r="G19" s="13" t="s">
        <v>451</v>
      </c>
      <c r="H19" s="13" t="s">
        <v>449</v>
      </c>
      <c r="I19" s="13" t="s">
        <v>447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727</v>
      </c>
      <c r="P19" s="13">
        <v>2</v>
      </c>
      <c r="Q19" s="13">
        <v>3</v>
      </c>
      <c r="R19" s="13">
        <v>11</v>
      </c>
      <c r="S19" s="14">
        <f>SUM(R$5:R19)</f>
        <v>154</v>
      </c>
      <c r="T19" s="13">
        <v>99</v>
      </c>
      <c r="U19" s="14">
        <f>SUM(T$5:T19)</f>
        <v>1386</v>
      </c>
      <c r="V19" s="13" t="s">
        <v>449</v>
      </c>
      <c r="W19" s="13" t="s">
        <v>449</v>
      </c>
      <c r="X19" s="13" t="s">
        <v>449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2"/>
        <v>15</v>
      </c>
      <c r="AE19" s="13">
        <v>15</v>
      </c>
      <c r="AF19" s="13">
        <f t="shared" si="23"/>
        <v>2</v>
      </c>
      <c r="AG19" s="13">
        <f t="shared" si="3"/>
        <v>2</v>
      </c>
      <c r="AH19" s="13"/>
      <c r="AI19" s="13"/>
      <c r="AJ19" s="14">
        <f t="shared" si="4"/>
        <v>1101002</v>
      </c>
      <c r="AK19" s="14" t="str">
        <f t="shared" si="5"/>
        <v>曹玄亮4突</v>
      </c>
      <c r="AL19" s="25" t="s">
        <v>131</v>
      </c>
      <c r="AM19" s="14">
        <v>1</v>
      </c>
      <c r="AN19" s="14">
        <f t="shared" si="6"/>
        <v>4</v>
      </c>
      <c r="AO19" s="14" t="e">
        <f>INDEX(属性投放!#REF!,(卡牌属性!AG19-2)*20+卡牌属性!AN19)</f>
        <v>#REF!</v>
      </c>
      <c r="AP19" s="14" t="e">
        <f t="shared" si="7"/>
        <v>#REF!</v>
      </c>
      <c r="AQ19" s="14" t="e">
        <f t="shared" si="7"/>
        <v>#REF!</v>
      </c>
      <c r="AR19" s="14" t="e">
        <f t="shared" si="7"/>
        <v>#REF!</v>
      </c>
      <c r="AS19" s="14" t="e">
        <f t="shared" si="7"/>
        <v>#REF!</v>
      </c>
      <c r="AT19" s="14" t="e">
        <f>INDEX(属性投放!#REF!,(卡牌属性!AG19-2)*20+卡牌属性!AN19)</f>
        <v>#REF!</v>
      </c>
      <c r="AU19" s="14" t="e">
        <f t="shared" si="8"/>
        <v>#REF!</v>
      </c>
      <c r="AV19" s="14" t="e">
        <f t="shared" si="8"/>
        <v>#REF!</v>
      </c>
      <c r="AW19" s="14" t="e">
        <f t="shared" si="8"/>
        <v>#REF!</v>
      </c>
      <c r="AX19" s="14" t="e">
        <f t="shared" si="8"/>
        <v>#REF!</v>
      </c>
      <c r="AY19" s="14" t="e">
        <f>INDEX(属性投放!#REF!,(卡牌属性!AG19-2)*20+卡牌属性!AN19)</f>
        <v>#REF!</v>
      </c>
      <c r="AZ19" s="14" t="e">
        <f t="shared" si="9"/>
        <v>#REF!</v>
      </c>
      <c r="BA19" s="14" t="e">
        <f t="shared" si="9"/>
        <v>#REF!</v>
      </c>
      <c r="BB19" s="14" t="e">
        <f t="shared" si="9"/>
        <v>#REF!</v>
      </c>
      <c r="BC19" s="14" t="e">
        <f t="shared" si="9"/>
        <v>#REF!</v>
      </c>
      <c r="BD19" s="14" t="e">
        <f>INDEX(属性投放!#REF!,(卡牌属性!AG19-2)*20+卡牌属性!AN19)</f>
        <v>#REF!</v>
      </c>
      <c r="BE19" s="14" t="e">
        <f t="shared" si="10"/>
        <v>#REF!</v>
      </c>
      <c r="BF19" s="14" t="e">
        <f t="shared" si="10"/>
        <v>#REF!</v>
      </c>
      <c r="BG19" s="14" t="e">
        <f t="shared" si="10"/>
        <v>#REF!</v>
      </c>
      <c r="BH19" s="14" t="e">
        <f t="shared" si="10"/>
        <v>#REF!</v>
      </c>
      <c r="BI19" s="14" t="e">
        <f>INDEX(属性投放!#REF!,(卡牌属性!AG19-2)*20+卡牌属性!AN19)</f>
        <v>#REF!</v>
      </c>
      <c r="BJ19" s="14" t="e">
        <f t="shared" si="11"/>
        <v>#REF!</v>
      </c>
      <c r="BK19" s="14" t="e">
        <f t="shared" si="11"/>
        <v>#REF!</v>
      </c>
      <c r="BL19" s="14" t="e">
        <f t="shared" si="11"/>
        <v>#REF!</v>
      </c>
      <c r="BM19" s="14" t="e">
        <f t="shared" si="11"/>
        <v>#REF!</v>
      </c>
      <c r="BN19" s="14" t="e">
        <f>INDEX(属性投放!#REF!,(卡牌属性!AG19-2)*20+卡牌属性!AN19)</f>
        <v>#REF!</v>
      </c>
      <c r="BO19" s="14" t="e">
        <f t="shared" si="12"/>
        <v>#REF!</v>
      </c>
      <c r="BP19" s="14" t="e">
        <f t="shared" si="12"/>
        <v>#REF!</v>
      </c>
      <c r="BQ19" s="14" t="e">
        <f t="shared" si="12"/>
        <v>#REF!</v>
      </c>
      <c r="BR19" s="14" t="e">
        <f t="shared" si="12"/>
        <v>#REF!</v>
      </c>
      <c r="BV19" s="13">
        <v>15</v>
      </c>
      <c r="BW19" s="14">
        <f t="shared" si="24"/>
        <v>2</v>
      </c>
      <c r="BX19" s="14">
        <f t="shared" si="25"/>
        <v>1102002</v>
      </c>
      <c r="BY19" s="14" t="str">
        <f>INDEX($O$6:$O$37,BW19)&amp;"-"&amp;INDEX(属性投放!$H$19:$H$29,卡牌属性!CD19)</f>
        <v>许褚-众合</v>
      </c>
      <c r="BZ19" s="14">
        <f t="shared" si="26"/>
        <v>4</v>
      </c>
      <c r="CA19" s="14">
        <f t="shared" si="27"/>
        <v>5</v>
      </c>
      <c r="CB19" s="14">
        <f t="shared" si="28"/>
        <v>6</v>
      </c>
      <c r="CC19" s="14">
        <f t="shared" si="29"/>
        <v>3</v>
      </c>
      <c r="CD19" s="14">
        <f t="shared" si="30"/>
        <v>4</v>
      </c>
      <c r="CE19" s="14">
        <f>INDEX(属性投放!$W$6:$W$49,(卡牌属性!CC19-2)*11+卡牌属性!CD19)</f>
        <v>15</v>
      </c>
      <c r="CF19" s="14">
        <f t="shared" si="71"/>
        <v>517</v>
      </c>
      <c r="CG19" s="14">
        <f t="shared" si="72"/>
        <v>620</v>
      </c>
      <c r="CH19" s="14">
        <f t="shared" si="73"/>
        <v>723</v>
      </c>
      <c r="CI19" s="14">
        <f t="shared" si="74"/>
        <v>723</v>
      </c>
      <c r="CJ19" s="14">
        <f t="shared" si="75"/>
        <v>826</v>
      </c>
      <c r="CK19" s="14">
        <f t="shared" si="76"/>
        <v>226</v>
      </c>
      <c r="CL19" s="14">
        <f t="shared" si="77"/>
        <v>275</v>
      </c>
      <c r="CM19" s="14">
        <f t="shared" si="78"/>
        <v>275</v>
      </c>
      <c r="CN19" s="14">
        <f t="shared" si="79"/>
        <v>324</v>
      </c>
      <c r="CO19" s="14">
        <f t="shared" si="80"/>
        <v>388</v>
      </c>
      <c r="CP19" s="14">
        <f t="shared" si="81"/>
        <v>3462</v>
      </c>
      <c r="CQ19" s="14">
        <f t="shared" si="82"/>
        <v>4160</v>
      </c>
      <c r="CR19" s="14">
        <f t="shared" si="83"/>
        <v>4160</v>
      </c>
      <c r="CS19" s="14">
        <f t="shared" si="84"/>
        <v>4908</v>
      </c>
      <c r="CT19" s="14">
        <f t="shared" si="85"/>
        <v>5656</v>
      </c>
      <c r="CU19" s="14">
        <f>INDEX(属性偏向!$S$4:$S$135,(卡牌属性!$BZ19-1+CU$3)*11+卡牌属性!$CD19)</f>
        <v>14</v>
      </c>
      <c r="CV19" s="14">
        <f>INDEX(属性偏向!$S$4:$S$135,(卡牌属性!$BZ19-1+CV$3)*11+卡牌属性!$CD19)</f>
        <v>16</v>
      </c>
      <c r="CW19" s="14">
        <f>INDEX(属性偏向!$S$4:$S$135,(卡牌属性!$BZ19-1+CW$3)*11+卡牌属性!$CD19)</f>
        <v>18</v>
      </c>
      <c r="CX19" s="14">
        <f>INDEX(属性偏向!$S$4:$S$135,(卡牌属性!$BZ19-1+CX$3)*11+卡牌属性!$CD19)</f>
        <v>18</v>
      </c>
      <c r="CY19" s="14">
        <f>INDEX(属性偏向!$S$4:$S$135,(卡牌属性!$BZ19-1+CY$3)*11+卡牌属性!$CD19)</f>
        <v>20</v>
      </c>
      <c r="CZ19" s="14">
        <f>INDEX(属性偏向!$T$4:$T$135,(卡牌属性!$BZ19-1+CZ$3)*11+卡牌属性!$CD19)</f>
        <v>7</v>
      </c>
      <c r="DA19" s="14">
        <f>INDEX(属性偏向!$T$4:$T$135,(卡牌属性!$BZ19-1+DA$3)*11+卡牌属性!$CD19)</f>
        <v>8</v>
      </c>
      <c r="DB19" s="14">
        <f>INDEX(属性偏向!$T$4:$T$135,(卡牌属性!$BZ19-1+DB$3)*11+卡牌属性!$CD19)</f>
        <v>8</v>
      </c>
      <c r="DC19" s="14">
        <f>INDEX(属性偏向!$T$4:$T$135,(卡牌属性!$BZ19-1+DC$3)*11+卡牌属性!$CD19)</f>
        <v>9</v>
      </c>
      <c r="DD19" s="14">
        <f>INDEX(属性偏向!$T$4:$T$135,(卡牌属性!$BZ19-1+DD$3)*11+卡牌属性!$CD19)</f>
        <v>10</v>
      </c>
      <c r="DE19" s="14">
        <f>INDEX(属性偏向!$U$4:$U$135,(卡牌属性!$BZ19-1+DE$3)*11+卡牌属性!$CD19)</f>
        <v>126</v>
      </c>
      <c r="DF19" s="14">
        <f>INDEX(属性偏向!$U$4:$U$135,(卡牌属性!$BZ19-1+DF$3)*11+卡牌属性!$CD19)</f>
        <v>144</v>
      </c>
      <c r="DG19" s="14">
        <f>INDEX(属性偏向!$U$4:$U$135,(卡牌属性!$BZ19-1+DG$3)*11+卡牌属性!$CD19)</f>
        <v>144</v>
      </c>
      <c r="DH19" s="14">
        <f>INDEX(属性偏向!$U$4:$U$135,(卡牌属性!$BZ19-1+DH$3)*11+卡牌属性!$CD19)</f>
        <v>162</v>
      </c>
      <c r="DI19" s="14">
        <f>INDEX(属性偏向!$U$4:$U$135,(卡牌属性!$BZ19-1+DI$3)*11+卡牌属性!$CD19)</f>
        <v>180</v>
      </c>
      <c r="DL19" s="13">
        <v>15</v>
      </c>
      <c r="DM19" s="14">
        <f t="shared" si="32"/>
        <v>2</v>
      </c>
      <c r="DN19" s="14">
        <f t="shared" si="33"/>
        <v>1102002</v>
      </c>
      <c r="DO19" s="14" t="str">
        <f>INDEX($B$6:$B$32,DM19)&amp;"-"&amp;INDEX(属性投放!$H$7:$H$17,卡牌属性!DT19)</f>
        <v>曹玄亮-众合</v>
      </c>
      <c r="DP19" s="14">
        <f t="shared" si="14"/>
        <v>5</v>
      </c>
      <c r="DQ19" s="14">
        <f t="shared" si="15"/>
        <v>2</v>
      </c>
      <c r="DR19" s="14">
        <f t="shared" si="16"/>
        <v>2</v>
      </c>
      <c r="DS19" s="14">
        <f t="shared" si="34"/>
        <v>2</v>
      </c>
      <c r="DT19" s="14">
        <f t="shared" si="35"/>
        <v>4</v>
      </c>
      <c r="DU19" s="14">
        <f>INDEX(属性投放!$W$6:$W$49,(卡牌属性!DS19-2)*11+卡牌属性!DT19)</f>
        <v>15</v>
      </c>
      <c r="DV19" s="14">
        <f t="shared" si="86"/>
        <v>1560</v>
      </c>
      <c r="DW19" s="14">
        <f t="shared" si="87"/>
        <v>1819</v>
      </c>
      <c r="DX19" s="14">
        <f t="shared" si="88"/>
        <v>2078</v>
      </c>
      <c r="DY19" s="14">
        <f t="shared" si="89"/>
        <v>2078</v>
      </c>
      <c r="DZ19" s="14">
        <f t="shared" si="90"/>
        <v>2362</v>
      </c>
      <c r="EA19" s="14">
        <f t="shared" si="91"/>
        <v>359</v>
      </c>
      <c r="EB19" s="14">
        <f t="shared" si="92"/>
        <v>481</v>
      </c>
      <c r="EC19" s="14">
        <f t="shared" si="93"/>
        <v>481</v>
      </c>
      <c r="ED19" s="14">
        <f t="shared" si="94"/>
        <v>608</v>
      </c>
      <c r="EE19" s="14">
        <f t="shared" si="95"/>
        <v>735</v>
      </c>
      <c r="EF19" s="14">
        <f t="shared" si="96"/>
        <v>5398</v>
      </c>
      <c r="EG19" s="14">
        <f t="shared" si="97"/>
        <v>7092</v>
      </c>
      <c r="EH19" s="14">
        <f t="shared" si="98"/>
        <v>7092</v>
      </c>
      <c r="EI19" s="14">
        <f t="shared" si="99"/>
        <v>8836</v>
      </c>
      <c r="EJ19" s="14">
        <f t="shared" si="100"/>
        <v>10580</v>
      </c>
      <c r="EK19" s="14">
        <f>INDEX(属性偏向!$S$4:$S$135,(卡牌属性!$DP19-1+EK$3)*11+卡牌属性!$DT19)*(1+属性投放!$AT$6)</f>
        <v>48</v>
      </c>
      <c r="EL19" s="14">
        <f>INDEX(属性偏向!$S$4:$S$135,(卡牌属性!$DP19-1+EL$3)*11+卡牌属性!$DT19)*(1+属性投放!$AT$6)</f>
        <v>54</v>
      </c>
      <c r="EM19" s="14">
        <f>INDEX(属性偏向!$S$4:$S$135,(卡牌属性!$DP19-1+EM$3)*11+卡牌属性!$DT19)*(1+属性投放!$AT$6)</f>
        <v>60</v>
      </c>
      <c r="EN19" s="14">
        <f>INDEX(属性偏向!$S$4:$S$135,(卡牌属性!$DP19-1+EN$3)*11+卡牌属性!$DT19)*(1+属性投放!$AT$6)</f>
        <v>60</v>
      </c>
      <c r="EO19" s="14">
        <f>INDEX(属性偏向!$S$4:$S$135,(卡牌属性!$DP19-1+EO$3)*11+卡牌属性!$DT19)*(1+属性投放!$AT$6)</f>
        <v>66</v>
      </c>
      <c r="EP19" s="14">
        <f>INDEX(属性偏向!$T$4:$T$135,(卡牌属性!$DQ19-1+EP$3)*11+卡牌属性!$DT19)*(1+属性投放!$AT$6)</f>
        <v>15</v>
      </c>
      <c r="EQ19" s="14">
        <f>INDEX(属性偏向!$T$4:$T$135,(卡牌属性!$DQ19-1+EQ$3)*11+卡牌属性!$DT19)*(1+属性投放!$AT$6)</f>
        <v>18</v>
      </c>
      <c r="ER19" s="14">
        <f>INDEX(属性偏向!$T$4:$T$135,(卡牌属性!$DQ19-1+ER$3)*11+卡牌属性!$DT19)*(1+属性投放!$AT$6)</f>
        <v>18</v>
      </c>
      <c r="ES19" s="14">
        <f>INDEX(属性偏向!$T$4:$T$135,(卡牌属性!$DQ19-1+ES$3)*11+卡牌属性!$DT19)*(1+属性投放!$AT$6)</f>
        <v>21</v>
      </c>
      <c r="ET19" s="14">
        <f>INDEX(属性偏向!$T$4:$T$135,(卡牌属性!$DQ19-1+ET$3)*11+卡牌属性!$DT19)*(1+属性投放!$AT$6)</f>
        <v>24</v>
      </c>
      <c r="EU19" s="14">
        <f>INDEX(属性偏向!$U$4:$U$135,(卡牌属性!$DR19-1+EU$3)*11+卡牌属性!$DT19)*(1+属性投放!$AT$6)</f>
        <v>270</v>
      </c>
      <c r="EV19" s="14">
        <f>INDEX(属性偏向!$U$4:$U$135,(卡牌属性!$DR19-1+EV$3)*11+卡牌属性!$DT19)*(1+属性投放!$AT$6)</f>
        <v>324</v>
      </c>
      <c r="EW19" s="14">
        <f>INDEX(属性偏向!$U$4:$U$135,(卡牌属性!$DR19-1+EW$3)*11+卡牌属性!$DT19)*(1+属性投放!$AT$6)</f>
        <v>324</v>
      </c>
      <c r="EX19" s="14">
        <f>INDEX(属性偏向!$U$4:$U$135,(卡牌属性!$DR19-1+EX$3)*11+卡牌属性!$DT19)*(1+属性投放!$AT$6)</f>
        <v>378</v>
      </c>
      <c r="EY19" s="14">
        <f>INDEX(属性偏向!$U$4:$U$135,(卡牌属性!$DR19-1+EY$3)*11+卡牌属性!$DT19)*(1+属性投放!$AT$6)</f>
        <v>432</v>
      </c>
      <c r="FC19" s="13">
        <v>15</v>
      </c>
      <c r="FD19" s="13">
        <f t="shared" si="17"/>
        <v>3</v>
      </c>
      <c r="FE19" s="14">
        <f t="shared" si="39"/>
        <v>1102003</v>
      </c>
      <c r="FF19" s="14" t="s">
        <v>849</v>
      </c>
      <c r="FG19" s="14">
        <f t="shared" si="18"/>
        <v>5</v>
      </c>
      <c r="FH19" s="14" t="str">
        <f t="shared" si="19"/>
        <v>典韦-5星</v>
      </c>
      <c r="FI19" s="14">
        <f>INDEX(Y$6:Y$36,$FD19)+INDEX(属性偏向!Y$4:Y$8,卡牌属性!$FG19)</f>
        <v>10</v>
      </c>
      <c r="FJ19" s="14" t="str">
        <f>INDEX(属性评价,卡牌属性!FI19)</f>
        <v>S+</v>
      </c>
      <c r="FK19" s="14">
        <f>INDEX(Z$6:Z$36,$FD19)+INDEX(属性偏向!Z$4:Z$8,卡牌属性!$FG19)</f>
        <v>9</v>
      </c>
      <c r="FL19" s="14" t="str">
        <f>INDEX(属性评价,卡牌属性!FK19)</f>
        <v>S</v>
      </c>
      <c r="FM19" s="14">
        <f>INDEX(AA$6:AA$36,$FD19)+INDEX(属性偏向!AA$4:AA$8,卡牌属性!$FG19)</f>
        <v>9</v>
      </c>
      <c r="FN19" s="14" t="str">
        <f>INDEX(属性评价,卡牌属性!FM19)</f>
        <v>S</v>
      </c>
      <c r="FQ19" s="13">
        <v>15</v>
      </c>
      <c r="FR19" s="13">
        <f t="shared" si="20"/>
        <v>3</v>
      </c>
      <c r="FS19" s="14">
        <f t="shared" si="40"/>
        <v>1101003</v>
      </c>
      <c r="FT19" s="14" t="s">
        <v>849</v>
      </c>
      <c r="FU19" s="14">
        <f t="shared" si="21"/>
        <v>5</v>
      </c>
      <c r="FV19" s="14" t="str">
        <f t="shared" si="22"/>
        <v>战斗夏玲-5星</v>
      </c>
      <c r="FW19" s="14">
        <f>INDEX(J$6:J$36,$FR19)+INDEX(属性偏向!Y$4:Y$8,卡牌属性!$FG19)</f>
        <v>8</v>
      </c>
      <c r="FX19" s="14" t="str">
        <f>INDEX(属性评价,卡牌属性!FW19)</f>
        <v>A+</v>
      </c>
      <c r="FY19" s="14">
        <f>INDEX(K$6:K$36,$FR19)+INDEX(属性偏向!Y$4:Y$8,卡牌属性!$FG19)</f>
        <v>8</v>
      </c>
      <c r="FZ19" s="14" t="str">
        <f>INDEX(属性评价,卡牌属性!FY19)</f>
        <v>A+</v>
      </c>
      <c r="GA19" s="14">
        <f>INDEX(L$6:L$36,$FR19)+INDEX(属性偏向!Y$4:Y$8,卡牌属性!$FG19)</f>
        <v>8</v>
      </c>
      <c r="GB19" s="14" t="str">
        <f>INDEX(属性评价,卡牌属性!GA19)</f>
        <v>A+</v>
      </c>
    </row>
    <row r="20" spans="1:184" ht="16.5" x14ac:dyDescent="0.2">
      <c r="A20" s="13">
        <v>1101015</v>
      </c>
      <c r="B20" s="13" t="s">
        <v>87</v>
      </c>
      <c r="C20" s="13">
        <v>1</v>
      </c>
      <c r="D20" s="13">
        <v>3</v>
      </c>
      <c r="E20" s="13">
        <v>11</v>
      </c>
      <c r="F20" s="14">
        <f>SUM(E$5:E20)</f>
        <v>165</v>
      </c>
      <c r="G20" s="13" t="s">
        <v>449</v>
      </c>
      <c r="H20" s="13" t="s">
        <v>445</v>
      </c>
      <c r="I20" s="13" t="s">
        <v>447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728</v>
      </c>
      <c r="P20" s="13">
        <v>2</v>
      </c>
      <c r="Q20" s="13">
        <v>2</v>
      </c>
      <c r="R20" s="13">
        <v>11</v>
      </c>
      <c r="S20" s="14">
        <f>SUM(R$5:R20)</f>
        <v>165</v>
      </c>
      <c r="T20" s="13">
        <v>99</v>
      </c>
      <c r="U20" s="14">
        <f>SUM(T$5:T20)</f>
        <v>1485</v>
      </c>
      <c r="V20" s="13" t="s">
        <v>445</v>
      </c>
      <c r="W20" s="13" t="s">
        <v>445</v>
      </c>
      <c r="X20" s="13" t="s">
        <v>445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2"/>
        <v>9</v>
      </c>
      <c r="AE20" s="13">
        <v>16</v>
      </c>
      <c r="AF20" s="13">
        <f t="shared" si="23"/>
        <v>2</v>
      </c>
      <c r="AG20" s="13">
        <f t="shared" si="3"/>
        <v>2</v>
      </c>
      <c r="AH20" s="13"/>
      <c r="AI20" s="13"/>
      <c r="AJ20" s="14">
        <f t="shared" si="4"/>
        <v>1101002</v>
      </c>
      <c r="AK20" s="14" t="str">
        <f t="shared" si="5"/>
        <v>曹玄亮5突</v>
      </c>
      <c r="AL20" s="25" t="s">
        <v>131</v>
      </c>
      <c r="AM20" s="14">
        <v>1</v>
      </c>
      <c r="AN20" s="14">
        <f t="shared" si="6"/>
        <v>5</v>
      </c>
      <c r="AO20" s="14" t="e">
        <f>INDEX(属性投放!#REF!,(卡牌属性!AG20-2)*20+卡牌属性!AN20)</f>
        <v>#REF!</v>
      </c>
      <c r="AP20" s="14" t="e">
        <f t="shared" si="7"/>
        <v>#REF!</v>
      </c>
      <c r="AQ20" s="14" t="e">
        <f t="shared" si="7"/>
        <v>#REF!</v>
      </c>
      <c r="AR20" s="14" t="e">
        <f t="shared" si="7"/>
        <v>#REF!</v>
      </c>
      <c r="AS20" s="14" t="e">
        <f t="shared" si="7"/>
        <v>#REF!</v>
      </c>
      <c r="AT20" s="14" t="e">
        <f>INDEX(属性投放!#REF!,(卡牌属性!AG20-2)*20+卡牌属性!AN20)</f>
        <v>#REF!</v>
      </c>
      <c r="AU20" s="14" t="e">
        <f t="shared" si="8"/>
        <v>#REF!</v>
      </c>
      <c r="AV20" s="14" t="e">
        <f t="shared" si="8"/>
        <v>#REF!</v>
      </c>
      <c r="AW20" s="14" t="e">
        <f t="shared" si="8"/>
        <v>#REF!</v>
      </c>
      <c r="AX20" s="14" t="e">
        <f t="shared" si="8"/>
        <v>#REF!</v>
      </c>
      <c r="AY20" s="14" t="e">
        <f>INDEX(属性投放!#REF!,(卡牌属性!AG20-2)*20+卡牌属性!AN20)</f>
        <v>#REF!</v>
      </c>
      <c r="AZ20" s="14" t="e">
        <f t="shared" si="9"/>
        <v>#REF!</v>
      </c>
      <c r="BA20" s="14" t="e">
        <f t="shared" si="9"/>
        <v>#REF!</v>
      </c>
      <c r="BB20" s="14" t="e">
        <f t="shared" si="9"/>
        <v>#REF!</v>
      </c>
      <c r="BC20" s="14" t="e">
        <f t="shared" si="9"/>
        <v>#REF!</v>
      </c>
      <c r="BD20" s="14" t="e">
        <f>INDEX(属性投放!#REF!,(卡牌属性!AG20-2)*20+卡牌属性!AN20)</f>
        <v>#REF!</v>
      </c>
      <c r="BE20" s="14" t="e">
        <f t="shared" si="10"/>
        <v>#REF!</v>
      </c>
      <c r="BF20" s="14" t="e">
        <f t="shared" si="10"/>
        <v>#REF!</v>
      </c>
      <c r="BG20" s="14" t="e">
        <f t="shared" si="10"/>
        <v>#REF!</v>
      </c>
      <c r="BH20" s="14" t="e">
        <f t="shared" si="10"/>
        <v>#REF!</v>
      </c>
      <c r="BI20" s="14" t="e">
        <f>INDEX(属性投放!#REF!,(卡牌属性!AG20-2)*20+卡牌属性!AN20)</f>
        <v>#REF!</v>
      </c>
      <c r="BJ20" s="14" t="e">
        <f t="shared" si="11"/>
        <v>#REF!</v>
      </c>
      <c r="BK20" s="14" t="e">
        <f t="shared" si="11"/>
        <v>#REF!</v>
      </c>
      <c r="BL20" s="14" t="e">
        <f t="shared" si="11"/>
        <v>#REF!</v>
      </c>
      <c r="BM20" s="14" t="e">
        <f t="shared" si="11"/>
        <v>#REF!</v>
      </c>
      <c r="BN20" s="14" t="e">
        <f>INDEX(属性投放!#REF!,(卡牌属性!AG20-2)*20+卡牌属性!AN20)</f>
        <v>#REF!</v>
      </c>
      <c r="BO20" s="14" t="e">
        <f t="shared" si="12"/>
        <v>#REF!</v>
      </c>
      <c r="BP20" s="14" t="e">
        <f t="shared" si="12"/>
        <v>#REF!</v>
      </c>
      <c r="BQ20" s="14" t="e">
        <f t="shared" si="12"/>
        <v>#REF!</v>
      </c>
      <c r="BR20" s="14" t="e">
        <f t="shared" si="12"/>
        <v>#REF!</v>
      </c>
      <c r="BV20" s="13">
        <v>16</v>
      </c>
      <c r="BW20" s="14">
        <f t="shared" si="24"/>
        <v>2</v>
      </c>
      <c r="BX20" s="14">
        <f t="shared" si="25"/>
        <v>1102002</v>
      </c>
      <c r="BY20" s="14" t="str">
        <f>INDEX($O$6:$O$37,BW20)&amp;"-"&amp;INDEX(属性投放!$H$19:$H$29,卡牌属性!CD20)</f>
        <v>许褚-叫唤</v>
      </c>
      <c r="BZ20" s="14">
        <f t="shared" si="26"/>
        <v>4</v>
      </c>
      <c r="CA20" s="14">
        <f t="shared" si="27"/>
        <v>5</v>
      </c>
      <c r="CB20" s="14">
        <f t="shared" si="28"/>
        <v>6</v>
      </c>
      <c r="CC20" s="14">
        <f t="shared" si="29"/>
        <v>3</v>
      </c>
      <c r="CD20" s="14">
        <f t="shared" si="30"/>
        <v>5</v>
      </c>
      <c r="CE20" s="14">
        <f>INDEX(属性投放!$W$6:$W$49,(卡牌属性!CC20-2)*11+卡牌属性!CD20)</f>
        <v>15</v>
      </c>
      <c r="CF20" s="14">
        <f t="shared" si="71"/>
        <v>727</v>
      </c>
      <c r="CG20" s="14">
        <f t="shared" si="72"/>
        <v>860</v>
      </c>
      <c r="CH20" s="14">
        <f t="shared" si="73"/>
        <v>993</v>
      </c>
      <c r="CI20" s="14">
        <f t="shared" si="74"/>
        <v>993</v>
      </c>
      <c r="CJ20" s="14">
        <f t="shared" si="75"/>
        <v>1126</v>
      </c>
      <c r="CK20" s="14">
        <f t="shared" si="76"/>
        <v>331</v>
      </c>
      <c r="CL20" s="14">
        <f t="shared" si="77"/>
        <v>395</v>
      </c>
      <c r="CM20" s="14">
        <f t="shared" si="78"/>
        <v>395</v>
      </c>
      <c r="CN20" s="14">
        <f t="shared" si="79"/>
        <v>459</v>
      </c>
      <c r="CO20" s="14">
        <f t="shared" si="80"/>
        <v>538</v>
      </c>
      <c r="CP20" s="14">
        <f t="shared" si="81"/>
        <v>5352</v>
      </c>
      <c r="CQ20" s="14">
        <f t="shared" si="82"/>
        <v>6320</v>
      </c>
      <c r="CR20" s="14">
        <f t="shared" si="83"/>
        <v>6320</v>
      </c>
      <c r="CS20" s="14">
        <f t="shared" si="84"/>
        <v>7338</v>
      </c>
      <c r="CT20" s="14">
        <f t="shared" si="85"/>
        <v>8356</v>
      </c>
      <c r="CU20" s="14">
        <f>INDEX(属性偏向!$S$4:$S$135,(卡牌属性!$BZ20-1+CU$3)*11+卡牌属性!$CD20)</f>
        <v>16</v>
      </c>
      <c r="CV20" s="14">
        <f>INDEX(属性偏向!$S$4:$S$135,(卡牌属性!$BZ20-1+CV$3)*11+卡牌属性!$CD20)</f>
        <v>18</v>
      </c>
      <c r="CW20" s="14">
        <f>INDEX(属性偏向!$S$4:$S$135,(卡牌属性!$BZ20-1+CW$3)*11+卡牌属性!$CD20)</f>
        <v>20</v>
      </c>
      <c r="CX20" s="14">
        <f>INDEX(属性偏向!$S$4:$S$135,(卡牌属性!$BZ20-1+CX$3)*11+卡牌属性!$CD20)</f>
        <v>20</v>
      </c>
      <c r="CY20" s="14">
        <f>INDEX(属性偏向!$S$4:$S$135,(卡牌属性!$BZ20-1+CY$3)*11+卡牌属性!$CD20)</f>
        <v>22</v>
      </c>
      <c r="CZ20" s="14">
        <f>INDEX(属性偏向!$T$4:$T$135,(卡牌属性!$BZ20-1+CZ$3)*11+卡牌属性!$CD20)</f>
        <v>8</v>
      </c>
      <c r="DA20" s="14">
        <f>INDEX(属性偏向!$T$4:$T$135,(卡牌属性!$BZ20-1+DA$3)*11+卡牌属性!$CD20)</f>
        <v>9</v>
      </c>
      <c r="DB20" s="14">
        <f>INDEX(属性偏向!$T$4:$T$135,(卡牌属性!$BZ20-1+DB$3)*11+卡牌属性!$CD20)</f>
        <v>9</v>
      </c>
      <c r="DC20" s="14">
        <f>INDEX(属性偏向!$T$4:$T$135,(卡牌属性!$BZ20-1+DC$3)*11+卡牌属性!$CD20)</f>
        <v>10</v>
      </c>
      <c r="DD20" s="14">
        <f>INDEX(属性偏向!$T$4:$T$135,(卡牌属性!$BZ20-1+DD$3)*11+卡牌属性!$CD20)</f>
        <v>11</v>
      </c>
      <c r="DE20" s="14">
        <f>INDEX(属性偏向!$U$4:$U$135,(卡牌属性!$BZ20-1+DE$3)*11+卡牌属性!$CD20)</f>
        <v>160</v>
      </c>
      <c r="DF20" s="14">
        <f>INDEX(属性偏向!$U$4:$U$135,(卡牌属性!$BZ20-1+DF$3)*11+卡牌属性!$CD20)</f>
        <v>180</v>
      </c>
      <c r="DG20" s="14">
        <f>INDEX(属性偏向!$U$4:$U$135,(卡牌属性!$BZ20-1+DG$3)*11+卡牌属性!$CD20)</f>
        <v>180</v>
      </c>
      <c r="DH20" s="14">
        <f>INDEX(属性偏向!$U$4:$U$135,(卡牌属性!$BZ20-1+DH$3)*11+卡牌属性!$CD20)</f>
        <v>200</v>
      </c>
      <c r="DI20" s="14">
        <f>INDEX(属性偏向!$U$4:$U$135,(卡牌属性!$BZ20-1+DI$3)*11+卡牌属性!$CD20)</f>
        <v>220</v>
      </c>
      <c r="DL20" s="13">
        <v>16</v>
      </c>
      <c r="DM20" s="14">
        <f t="shared" si="32"/>
        <v>2</v>
      </c>
      <c r="DN20" s="14">
        <f t="shared" si="33"/>
        <v>1102002</v>
      </c>
      <c r="DO20" s="14" t="str">
        <f>INDEX($B$6:$B$32,DM20)&amp;"-"&amp;INDEX(属性投放!$H$7:$H$17,卡牌属性!DT20)</f>
        <v>曹玄亮-叫唤</v>
      </c>
      <c r="DP20" s="14">
        <f t="shared" si="14"/>
        <v>5</v>
      </c>
      <c r="DQ20" s="14">
        <f t="shared" si="15"/>
        <v>2</v>
      </c>
      <c r="DR20" s="14">
        <f t="shared" si="16"/>
        <v>2</v>
      </c>
      <c r="DS20" s="14">
        <f t="shared" si="34"/>
        <v>2</v>
      </c>
      <c r="DT20" s="14">
        <f t="shared" si="35"/>
        <v>5</v>
      </c>
      <c r="DU20" s="14">
        <f>INDEX(属性投放!$W$6:$W$49,(卡牌属性!DS20-2)*11+卡牌属性!DT20)</f>
        <v>15</v>
      </c>
      <c r="DV20" s="14">
        <f t="shared" si="86"/>
        <v>2280</v>
      </c>
      <c r="DW20" s="14">
        <f t="shared" si="87"/>
        <v>2629</v>
      </c>
      <c r="DX20" s="14">
        <f t="shared" si="88"/>
        <v>2978</v>
      </c>
      <c r="DY20" s="14">
        <f t="shared" si="89"/>
        <v>2978</v>
      </c>
      <c r="DZ20" s="14">
        <f t="shared" si="90"/>
        <v>3352</v>
      </c>
      <c r="EA20" s="14">
        <f t="shared" si="91"/>
        <v>584</v>
      </c>
      <c r="EB20" s="14">
        <f t="shared" si="92"/>
        <v>751</v>
      </c>
      <c r="EC20" s="14">
        <f t="shared" si="93"/>
        <v>751</v>
      </c>
      <c r="ED20" s="14">
        <f t="shared" si="94"/>
        <v>923</v>
      </c>
      <c r="EE20" s="14">
        <f t="shared" si="95"/>
        <v>1095</v>
      </c>
      <c r="EF20" s="14">
        <f t="shared" si="96"/>
        <v>9448</v>
      </c>
      <c r="EG20" s="14">
        <f t="shared" si="97"/>
        <v>11952</v>
      </c>
      <c r="EH20" s="14">
        <f t="shared" si="98"/>
        <v>11952</v>
      </c>
      <c r="EI20" s="14">
        <f t="shared" si="99"/>
        <v>14506</v>
      </c>
      <c r="EJ20" s="14">
        <f t="shared" si="100"/>
        <v>17060</v>
      </c>
      <c r="EK20" s="14">
        <f>INDEX(属性偏向!$S$4:$S$135,(卡牌属性!$DP20-1+EK$3)*11+卡牌属性!$DT20)*(1+属性投放!$AT$6)</f>
        <v>54</v>
      </c>
      <c r="EL20" s="14">
        <f>INDEX(属性偏向!$S$4:$S$135,(卡牌属性!$DP20-1+EL$3)*11+卡牌属性!$DT20)*(1+属性投放!$AT$6)</f>
        <v>60</v>
      </c>
      <c r="EM20" s="14">
        <f>INDEX(属性偏向!$S$4:$S$135,(卡牌属性!$DP20-1+EM$3)*11+卡牌属性!$DT20)*(1+属性投放!$AT$6)</f>
        <v>66</v>
      </c>
      <c r="EN20" s="14">
        <f>INDEX(属性偏向!$S$4:$S$135,(卡牌属性!$DP20-1+EN$3)*11+卡牌属性!$DT20)*(1+属性投放!$AT$6)</f>
        <v>66</v>
      </c>
      <c r="EO20" s="14">
        <f>INDEX(属性偏向!$S$4:$S$135,(卡牌属性!$DP20-1+EO$3)*11+卡牌属性!$DT20)*(1+属性投放!$AT$6)</f>
        <v>72</v>
      </c>
      <c r="EP20" s="14">
        <f>INDEX(属性偏向!$T$4:$T$135,(卡牌属性!$DQ20-1+EP$3)*11+卡牌属性!$DT20)*(1+属性投放!$AT$6)</f>
        <v>18</v>
      </c>
      <c r="EQ20" s="14">
        <f>INDEX(属性偏向!$T$4:$T$135,(卡牌属性!$DQ20-1+EQ$3)*11+卡牌属性!$DT20)*(1+属性投放!$AT$6)</f>
        <v>21</v>
      </c>
      <c r="ER20" s="14">
        <f>INDEX(属性偏向!$T$4:$T$135,(卡牌属性!$DQ20-1+ER$3)*11+卡牌属性!$DT20)*(1+属性投放!$AT$6)</f>
        <v>21</v>
      </c>
      <c r="ES20" s="14">
        <f>INDEX(属性偏向!$T$4:$T$135,(卡牌属性!$DQ20-1+ES$3)*11+卡牌属性!$DT20)*(1+属性投放!$AT$6)</f>
        <v>24</v>
      </c>
      <c r="ET20" s="14">
        <f>INDEX(属性偏向!$T$4:$T$135,(卡牌属性!$DQ20-1+ET$3)*11+卡牌属性!$DT20)*(1+属性投放!$AT$6)</f>
        <v>27</v>
      </c>
      <c r="EU20" s="14">
        <f>INDEX(属性偏向!$U$4:$U$135,(卡牌属性!$DR20-1+EU$3)*11+卡牌属性!$DT20)*(1+属性投放!$AT$6)</f>
        <v>360</v>
      </c>
      <c r="EV20" s="14">
        <f>INDEX(属性偏向!$U$4:$U$135,(卡牌属性!$DR20-1+EV$3)*11+卡牌属性!$DT20)*(1+属性投放!$AT$6)</f>
        <v>420</v>
      </c>
      <c r="EW20" s="14">
        <f>INDEX(属性偏向!$U$4:$U$135,(卡牌属性!$DR20-1+EW$3)*11+卡牌属性!$DT20)*(1+属性投放!$AT$6)</f>
        <v>420</v>
      </c>
      <c r="EX20" s="14">
        <f>INDEX(属性偏向!$U$4:$U$135,(卡牌属性!$DR20-1+EX$3)*11+卡牌属性!$DT20)*(1+属性投放!$AT$6)</f>
        <v>480</v>
      </c>
      <c r="EY20" s="14">
        <f>INDEX(属性偏向!$U$4:$U$135,(卡牌属性!$DR20-1+EY$3)*11+卡牌属性!$DT20)*(1+属性投放!$AT$6)</f>
        <v>540</v>
      </c>
      <c r="FC20" s="13">
        <v>16</v>
      </c>
      <c r="FD20" s="13">
        <f t="shared" si="17"/>
        <v>4</v>
      </c>
      <c r="FE20" s="14">
        <f t="shared" si="39"/>
        <v>1102004</v>
      </c>
      <c r="FF20" s="14" t="s">
        <v>849</v>
      </c>
      <c r="FG20" s="14">
        <f t="shared" si="18"/>
        <v>1</v>
      </c>
      <c r="FH20" s="14" t="str">
        <f t="shared" si="19"/>
        <v>唐流雨-1星</v>
      </c>
      <c r="FI20" s="14">
        <f>INDEX(Y$6:Y$36,$FD20)+INDEX(属性偏向!Y$4:Y$8,卡牌属性!$FG20)</f>
        <v>4</v>
      </c>
      <c r="FJ20" s="14" t="str">
        <f>INDEX(属性评价,卡牌属性!FI20)</f>
        <v>C+</v>
      </c>
      <c r="FK20" s="14">
        <f>INDEX(Z$6:Z$36,$FD20)+INDEX(属性偏向!Z$4:Z$8,卡牌属性!$FG20)</f>
        <v>2</v>
      </c>
      <c r="FL20" s="14" t="str">
        <f>INDEX(属性评价,卡牌属性!FK20)</f>
        <v>D+</v>
      </c>
      <c r="FM20" s="14">
        <f>INDEX(AA$6:AA$36,$FD20)+INDEX(属性偏向!AA$4:AA$8,卡牌属性!$FG20)</f>
        <v>3</v>
      </c>
      <c r="FN20" s="14" t="str">
        <f>INDEX(属性评价,卡牌属性!FM20)</f>
        <v>C</v>
      </c>
      <c r="FQ20" s="13">
        <v>16</v>
      </c>
      <c r="FR20" s="13">
        <f t="shared" si="20"/>
        <v>4</v>
      </c>
      <c r="FS20" s="14">
        <f t="shared" si="40"/>
        <v>1101004</v>
      </c>
      <c r="FT20" s="14" t="s">
        <v>849</v>
      </c>
      <c r="FU20" s="14">
        <f t="shared" si="21"/>
        <v>1</v>
      </c>
      <c r="FV20" s="14" t="str">
        <f t="shared" si="22"/>
        <v>项昆仑-1星</v>
      </c>
      <c r="FW20" s="14">
        <f>INDEX(J$6:J$36,$FR20)+INDEX(属性偏向!Y$4:Y$8,卡牌属性!$FG20)</f>
        <v>7</v>
      </c>
      <c r="FX20" s="14" t="str">
        <f>INDEX(属性评价,卡牌属性!FW20)</f>
        <v>A</v>
      </c>
      <c r="FY20" s="14">
        <f>INDEX(K$6:K$36,$FR20)+INDEX(属性偏向!Y$4:Y$8,卡牌属性!$FG20)</f>
        <v>7</v>
      </c>
      <c r="FZ20" s="14" t="str">
        <f>INDEX(属性评价,卡牌属性!FY20)</f>
        <v>A</v>
      </c>
      <c r="GA20" s="14">
        <f>INDEX(L$6:L$36,$FR20)+INDEX(属性偏向!Y$4:Y$8,卡牌属性!$FG20)</f>
        <v>7</v>
      </c>
      <c r="GB20" s="14" t="str">
        <f>INDEX(属性评价,卡牌属性!GA20)</f>
        <v>A</v>
      </c>
    </row>
    <row r="21" spans="1:184" ht="16.5" x14ac:dyDescent="0.2">
      <c r="A21" s="13">
        <v>1101041</v>
      </c>
      <c r="B21" s="13" t="s">
        <v>225</v>
      </c>
      <c r="C21" s="13">
        <v>1</v>
      </c>
      <c r="D21" s="13">
        <v>2</v>
      </c>
      <c r="E21" s="13">
        <v>11</v>
      </c>
      <c r="F21" s="14">
        <f>SUM(E$5:E21)</f>
        <v>176</v>
      </c>
      <c r="G21" s="13" t="s">
        <v>443</v>
      </c>
      <c r="H21" s="13" t="s">
        <v>445</v>
      </c>
      <c r="I21" s="13" t="s">
        <v>445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100</v>
      </c>
      <c r="P21" s="13">
        <v>2</v>
      </c>
      <c r="Q21" s="13">
        <v>4</v>
      </c>
      <c r="R21" s="13">
        <v>11</v>
      </c>
      <c r="S21" s="14">
        <f>SUM(R$5:R21)</f>
        <v>176</v>
      </c>
      <c r="T21" s="13">
        <v>99</v>
      </c>
      <c r="U21" s="14">
        <f>SUM(T$5:T21)</f>
        <v>1584</v>
      </c>
      <c r="V21" s="13" t="s">
        <v>451</v>
      </c>
      <c r="W21" s="13" t="s">
        <v>453</v>
      </c>
      <c r="X21" s="13" t="s">
        <v>455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2"/>
        <v>21</v>
      </c>
      <c r="AE21" s="13">
        <v>17</v>
      </c>
      <c r="AF21" s="13">
        <f t="shared" si="23"/>
        <v>2</v>
      </c>
      <c r="AG21" s="13">
        <f t="shared" si="3"/>
        <v>2</v>
      </c>
      <c r="AH21" s="13"/>
      <c r="AI21" s="13"/>
      <c r="AJ21" s="14">
        <f t="shared" si="4"/>
        <v>1101002</v>
      </c>
      <c r="AK21" s="14" t="str">
        <f t="shared" si="5"/>
        <v>曹玄亮6突</v>
      </c>
      <c r="AL21" s="25" t="s">
        <v>131</v>
      </c>
      <c r="AM21" s="14">
        <v>1</v>
      </c>
      <c r="AN21" s="14">
        <f t="shared" si="6"/>
        <v>6</v>
      </c>
      <c r="AO21" s="14" t="e">
        <f>INDEX(属性投放!#REF!,(卡牌属性!AG21-2)*20+卡牌属性!AN21)</f>
        <v>#REF!</v>
      </c>
      <c r="AP21" s="14" t="e">
        <f t="shared" si="7"/>
        <v>#REF!</v>
      </c>
      <c r="AQ21" s="14" t="e">
        <f t="shared" si="7"/>
        <v>#REF!</v>
      </c>
      <c r="AR21" s="14" t="e">
        <f t="shared" si="7"/>
        <v>#REF!</v>
      </c>
      <c r="AS21" s="14" t="e">
        <f t="shared" si="7"/>
        <v>#REF!</v>
      </c>
      <c r="AT21" s="14" t="e">
        <f>INDEX(属性投放!#REF!,(卡牌属性!AG21-2)*20+卡牌属性!AN21)</f>
        <v>#REF!</v>
      </c>
      <c r="AU21" s="14" t="e">
        <f t="shared" si="8"/>
        <v>#REF!</v>
      </c>
      <c r="AV21" s="14" t="e">
        <f t="shared" si="8"/>
        <v>#REF!</v>
      </c>
      <c r="AW21" s="14" t="e">
        <f t="shared" si="8"/>
        <v>#REF!</v>
      </c>
      <c r="AX21" s="14" t="e">
        <f t="shared" si="8"/>
        <v>#REF!</v>
      </c>
      <c r="AY21" s="14" t="e">
        <f>INDEX(属性投放!#REF!,(卡牌属性!AG21-2)*20+卡牌属性!AN21)</f>
        <v>#REF!</v>
      </c>
      <c r="AZ21" s="14" t="e">
        <f t="shared" si="9"/>
        <v>#REF!</v>
      </c>
      <c r="BA21" s="14" t="e">
        <f t="shared" si="9"/>
        <v>#REF!</v>
      </c>
      <c r="BB21" s="14" t="e">
        <f t="shared" si="9"/>
        <v>#REF!</v>
      </c>
      <c r="BC21" s="14" t="e">
        <f t="shared" si="9"/>
        <v>#REF!</v>
      </c>
      <c r="BD21" s="14" t="e">
        <f>INDEX(属性投放!#REF!,(卡牌属性!AG21-2)*20+卡牌属性!AN21)</f>
        <v>#REF!</v>
      </c>
      <c r="BE21" s="14" t="e">
        <f t="shared" si="10"/>
        <v>#REF!</v>
      </c>
      <c r="BF21" s="14" t="e">
        <f t="shared" si="10"/>
        <v>#REF!</v>
      </c>
      <c r="BG21" s="14" t="e">
        <f t="shared" si="10"/>
        <v>#REF!</v>
      </c>
      <c r="BH21" s="14" t="e">
        <f t="shared" si="10"/>
        <v>#REF!</v>
      </c>
      <c r="BI21" s="14" t="e">
        <f>INDEX(属性投放!#REF!,(卡牌属性!AG21-2)*20+卡牌属性!AN21)</f>
        <v>#REF!</v>
      </c>
      <c r="BJ21" s="14" t="e">
        <f t="shared" si="11"/>
        <v>#REF!</v>
      </c>
      <c r="BK21" s="14" t="e">
        <f t="shared" si="11"/>
        <v>#REF!</v>
      </c>
      <c r="BL21" s="14" t="e">
        <f t="shared" si="11"/>
        <v>#REF!</v>
      </c>
      <c r="BM21" s="14" t="e">
        <f t="shared" si="11"/>
        <v>#REF!</v>
      </c>
      <c r="BN21" s="14" t="e">
        <f>INDEX(属性投放!#REF!,(卡牌属性!AG21-2)*20+卡牌属性!AN21)</f>
        <v>#REF!</v>
      </c>
      <c r="BO21" s="14" t="e">
        <f t="shared" si="12"/>
        <v>#REF!</v>
      </c>
      <c r="BP21" s="14" t="e">
        <f t="shared" si="12"/>
        <v>#REF!</v>
      </c>
      <c r="BQ21" s="14" t="e">
        <f t="shared" si="12"/>
        <v>#REF!</v>
      </c>
      <c r="BR21" s="14" t="e">
        <f t="shared" si="12"/>
        <v>#REF!</v>
      </c>
      <c r="BV21" s="13">
        <v>17</v>
      </c>
      <c r="BW21" s="14">
        <f t="shared" si="24"/>
        <v>2</v>
      </c>
      <c r="BX21" s="14">
        <f t="shared" si="25"/>
        <v>1102002</v>
      </c>
      <c r="BY21" s="14" t="str">
        <f>INDEX($O$6:$O$37,BW21)&amp;"-"&amp;INDEX(属性投放!$H$19:$H$29,卡牌属性!CD21)</f>
        <v>许褚-大叫唤</v>
      </c>
      <c r="BZ21" s="14">
        <f t="shared" si="26"/>
        <v>4</v>
      </c>
      <c r="CA21" s="14">
        <f t="shared" si="27"/>
        <v>5</v>
      </c>
      <c r="CB21" s="14">
        <f t="shared" si="28"/>
        <v>6</v>
      </c>
      <c r="CC21" s="14">
        <f t="shared" si="29"/>
        <v>3</v>
      </c>
      <c r="CD21" s="14">
        <f t="shared" si="30"/>
        <v>6</v>
      </c>
      <c r="CE21" s="14">
        <f>INDEX(属性投放!$W$6:$W$49,(卡牌属性!CC21-2)*11+卡牌属性!CD21)</f>
        <v>15</v>
      </c>
      <c r="CF21" s="14">
        <f t="shared" si="71"/>
        <v>967</v>
      </c>
      <c r="CG21" s="14">
        <f t="shared" si="72"/>
        <v>1130</v>
      </c>
      <c r="CH21" s="14">
        <f t="shared" si="73"/>
        <v>1293</v>
      </c>
      <c r="CI21" s="14">
        <f t="shared" si="74"/>
        <v>1293</v>
      </c>
      <c r="CJ21" s="14">
        <f t="shared" si="75"/>
        <v>1456</v>
      </c>
      <c r="CK21" s="14">
        <f t="shared" si="76"/>
        <v>451</v>
      </c>
      <c r="CL21" s="14">
        <f t="shared" si="77"/>
        <v>530</v>
      </c>
      <c r="CM21" s="14">
        <f t="shared" si="78"/>
        <v>530</v>
      </c>
      <c r="CN21" s="14">
        <f t="shared" si="79"/>
        <v>609</v>
      </c>
      <c r="CO21" s="14">
        <f t="shared" si="80"/>
        <v>703</v>
      </c>
      <c r="CP21" s="14">
        <f t="shared" si="81"/>
        <v>7752</v>
      </c>
      <c r="CQ21" s="14">
        <f t="shared" si="82"/>
        <v>9020</v>
      </c>
      <c r="CR21" s="14">
        <f t="shared" si="83"/>
        <v>9020</v>
      </c>
      <c r="CS21" s="14">
        <f t="shared" si="84"/>
        <v>10338</v>
      </c>
      <c r="CT21" s="14">
        <f t="shared" si="85"/>
        <v>11656</v>
      </c>
      <c r="CU21" s="14">
        <f>INDEX(属性偏向!$S$4:$S$135,(卡牌属性!$BZ21-1+CU$3)*11+卡牌属性!$CD21)</f>
        <v>20</v>
      </c>
      <c r="CV21" s="14">
        <f>INDEX(属性偏向!$S$4:$S$135,(卡牌属性!$BZ21-1+CV$3)*11+卡牌属性!$CD21)</f>
        <v>22</v>
      </c>
      <c r="CW21" s="14">
        <f>INDEX(属性偏向!$S$4:$S$135,(卡牌属性!$BZ21-1+CW$3)*11+卡牌属性!$CD21)</f>
        <v>24</v>
      </c>
      <c r="CX21" s="14">
        <f>INDEX(属性偏向!$S$4:$S$135,(卡牌属性!$BZ21-1+CX$3)*11+卡牌属性!$CD21)</f>
        <v>24</v>
      </c>
      <c r="CY21" s="14">
        <f>INDEX(属性偏向!$S$4:$S$135,(卡牌属性!$BZ21-1+CY$3)*11+卡牌属性!$CD21)</f>
        <v>26</v>
      </c>
      <c r="CZ21" s="14">
        <f>INDEX(属性偏向!$T$4:$T$135,(卡牌属性!$BZ21-1+CZ$3)*11+卡牌属性!$CD21)</f>
        <v>10</v>
      </c>
      <c r="DA21" s="14">
        <f>INDEX(属性偏向!$T$4:$T$135,(卡牌属性!$BZ21-1+DA$3)*11+卡牌属性!$CD21)</f>
        <v>11</v>
      </c>
      <c r="DB21" s="14">
        <f>INDEX(属性偏向!$T$4:$T$135,(卡牌属性!$BZ21-1+DB$3)*11+卡牌属性!$CD21)</f>
        <v>11</v>
      </c>
      <c r="DC21" s="14">
        <f>INDEX(属性偏向!$T$4:$T$135,(卡牌属性!$BZ21-1+DC$3)*11+卡牌属性!$CD21)</f>
        <v>12</v>
      </c>
      <c r="DD21" s="14">
        <f>INDEX(属性偏向!$T$4:$T$135,(卡牌属性!$BZ21-1+DD$3)*11+卡牌属性!$CD21)</f>
        <v>13</v>
      </c>
      <c r="DE21" s="14">
        <f>INDEX(属性偏向!$U$4:$U$135,(卡牌属性!$BZ21-1+DE$3)*11+卡牌属性!$CD21)</f>
        <v>200</v>
      </c>
      <c r="DF21" s="14">
        <f>INDEX(属性偏向!$U$4:$U$135,(卡牌属性!$BZ21-1+DF$3)*11+卡牌属性!$CD21)</f>
        <v>220</v>
      </c>
      <c r="DG21" s="14">
        <f>INDEX(属性偏向!$U$4:$U$135,(卡牌属性!$BZ21-1+DG$3)*11+卡牌属性!$CD21)</f>
        <v>220</v>
      </c>
      <c r="DH21" s="14">
        <f>INDEX(属性偏向!$U$4:$U$135,(卡牌属性!$BZ21-1+DH$3)*11+卡牌属性!$CD21)</f>
        <v>240</v>
      </c>
      <c r="DI21" s="14">
        <f>INDEX(属性偏向!$U$4:$U$135,(卡牌属性!$BZ21-1+DI$3)*11+卡牌属性!$CD21)</f>
        <v>260</v>
      </c>
      <c r="DL21" s="13">
        <v>17</v>
      </c>
      <c r="DM21" s="14">
        <f t="shared" si="32"/>
        <v>2</v>
      </c>
      <c r="DN21" s="14">
        <f t="shared" si="33"/>
        <v>1102002</v>
      </c>
      <c r="DO21" s="14" t="str">
        <f>INDEX($B$6:$B$32,DM21)&amp;"-"&amp;INDEX(属性投放!$H$7:$H$17,卡牌属性!DT21)</f>
        <v>曹玄亮-大叫唤</v>
      </c>
      <c r="DP21" s="14">
        <f t="shared" si="14"/>
        <v>5</v>
      </c>
      <c r="DQ21" s="14">
        <f t="shared" si="15"/>
        <v>2</v>
      </c>
      <c r="DR21" s="14">
        <f t="shared" si="16"/>
        <v>2</v>
      </c>
      <c r="DS21" s="14">
        <f t="shared" si="34"/>
        <v>2</v>
      </c>
      <c r="DT21" s="14">
        <f t="shared" si="35"/>
        <v>6</v>
      </c>
      <c r="DU21" s="14">
        <f>INDEX(属性投放!$W$6:$W$49,(卡牌属性!DS21-2)*11+卡牌属性!DT21)</f>
        <v>15</v>
      </c>
      <c r="DV21" s="14">
        <f t="shared" si="86"/>
        <v>3090</v>
      </c>
      <c r="DW21" s="14">
        <f t="shared" si="87"/>
        <v>3529</v>
      </c>
      <c r="DX21" s="14">
        <f t="shared" si="88"/>
        <v>3968</v>
      </c>
      <c r="DY21" s="14">
        <f t="shared" si="89"/>
        <v>3968</v>
      </c>
      <c r="DZ21" s="14">
        <f t="shared" si="90"/>
        <v>4432</v>
      </c>
      <c r="EA21" s="14">
        <f t="shared" si="91"/>
        <v>854</v>
      </c>
      <c r="EB21" s="14">
        <f t="shared" si="92"/>
        <v>1066</v>
      </c>
      <c r="EC21" s="14">
        <f t="shared" si="93"/>
        <v>1066</v>
      </c>
      <c r="ED21" s="14">
        <f t="shared" si="94"/>
        <v>1283</v>
      </c>
      <c r="EE21" s="14">
        <f t="shared" si="95"/>
        <v>1500</v>
      </c>
      <c r="EF21" s="14">
        <f t="shared" si="96"/>
        <v>14848</v>
      </c>
      <c r="EG21" s="14">
        <f t="shared" si="97"/>
        <v>18252</v>
      </c>
      <c r="EH21" s="14">
        <f t="shared" si="98"/>
        <v>18252</v>
      </c>
      <c r="EI21" s="14">
        <f t="shared" si="99"/>
        <v>21706</v>
      </c>
      <c r="EJ21" s="14">
        <f t="shared" si="100"/>
        <v>25160</v>
      </c>
      <c r="EK21" s="14">
        <f>INDEX(属性偏向!$S$4:$S$135,(卡牌属性!$DP21-1+EK$3)*11+卡牌属性!$DT21)*(1+属性投放!$AT$6)</f>
        <v>66</v>
      </c>
      <c r="EL21" s="14">
        <f>INDEX(属性偏向!$S$4:$S$135,(卡牌属性!$DP21-1+EL$3)*11+卡牌属性!$DT21)*(1+属性投放!$AT$6)</f>
        <v>72</v>
      </c>
      <c r="EM21" s="14">
        <f>INDEX(属性偏向!$S$4:$S$135,(卡牌属性!$DP21-1+EM$3)*11+卡牌属性!$DT21)*(1+属性投放!$AT$6)</f>
        <v>78</v>
      </c>
      <c r="EN21" s="14">
        <f>INDEX(属性偏向!$S$4:$S$135,(卡牌属性!$DP21-1+EN$3)*11+卡牌属性!$DT21)*(1+属性投放!$AT$6)</f>
        <v>78</v>
      </c>
      <c r="EO21" s="14">
        <f>INDEX(属性偏向!$S$4:$S$135,(卡牌属性!$DP21-1+EO$3)*11+卡牌属性!$DT21)*(1+属性投放!$AT$6)</f>
        <v>84</v>
      </c>
      <c r="EP21" s="14">
        <f>INDEX(属性偏向!$T$4:$T$135,(卡牌属性!$DQ21-1+EP$3)*11+卡牌属性!$DT21)*(1+属性投放!$AT$6)</f>
        <v>24</v>
      </c>
      <c r="EQ21" s="14">
        <f>INDEX(属性偏向!$T$4:$T$135,(卡牌属性!$DQ21-1+EQ$3)*11+卡牌属性!$DT21)*(1+属性投放!$AT$6)</f>
        <v>27</v>
      </c>
      <c r="ER21" s="14">
        <f>INDEX(属性偏向!$T$4:$T$135,(卡牌属性!$DQ21-1+ER$3)*11+卡牌属性!$DT21)*(1+属性投放!$AT$6)</f>
        <v>27</v>
      </c>
      <c r="ES21" s="14">
        <f>INDEX(属性偏向!$T$4:$T$135,(卡牌属性!$DQ21-1+ES$3)*11+卡牌属性!$DT21)*(1+属性投放!$AT$6)</f>
        <v>30</v>
      </c>
      <c r="ET21" s="14">
        <f>INDEX(属性偏向!$T$4:$T$135,(卡牌属性!$DQ21-1+ET$3)*11+卡牌属性!$DT21)*(1+属性投放!$AT$6)</f>
        <v>33</v>
      </c>
      <c r="EU21" s="14">
        <f>INDEX(属性偏向!$U$4:$U$135,(卡牌属性!$DR21-1+EU$3)*11+卡牌属性!$DT21)*(1+属性投放!$AT$6)</f>
        <v>480</v>
      </c>
      <c r="EV21" s="14">
        <f>INDEX(属性偏向!$U$4:$U$135,(卡牌属性!$DR21-1+EV$3)*11+卡牌属性!$DT21)*(1+属性投放!$AT$6)</f>
        <v>540</v>
      </c>
      <c r="EW21" s="14">
        <f>INDEX(属性偏向!$U$4:$U$135,(卡牌属性!$DR21-1+EW$3)*11+卡牌属性!$DT21)*(1+属性投放!$AT$6)</f>
        <v>540</v>
      </c>
      <c r="EX21" s="14">
        <f>INDEX(属性偏向!$U$4:$U$135,(卡牌属性!$DR21-1+EX$3)*11+卡牌属性!$DT21)*(1+属性投放!$AT$6)</f>
        <v>600</v>
      </c>
      <c r="EY21" s="14">
        <f>INDEX(属性偏向!$U$4:$U$135,(卡牌属性!$DR21-1+EY$3)*11+卡牌属性!$DT21)*(1+属性投放!$AT$6)</f>
        <v>660</v>
      </c>
      <c r="FC21" s="13">
        <v>17</v>
      </c>
      <c r="FD21" s="13">
        <f t="shared" si="17"/>
        <v>4</v>
      </c>
      <c r="FE21" s="14">
        <f t="shared" si="39"/>
        <v>1102004</v>
      </c>
      <c r="FF21" s="14" t="s">
        <v>849</v>
      </c>
      <c r="FG21" s="14">
        <f t="shared" si="18"/>
        <v>2</v>
      </c>
      <c r="FH21" s="14" t="str">
        <f t="shared" si="19"/>
        <v>唐流雨-2星</v>
      </c>
      <c r="FI21" s="14">
        <f>INDEX(Y$6:Y$36,$FD21)+INDEX(属性偏向!Y$4:Y$8,卡牌属性!$FG21)</f>
        <v>5</v>
      </c>
      <c r="FJ21" s="14" t="str">
        <f>INDEX(属性评价,卡牌属性!FI21)</f>
        <v>B</v>
      </c>
      <c r="FK21" s="14">
        <f>INDEX(Z$6:Z$36,$FD21)+INDEX(属性偏向!Z$4:Z$8,卡牌属性!$FG21)</f>
        <v>3</v>
      </c>
      <c r="FL21" s="14" t="str">
        <f>INDEX(属性评价,卡牌属性!FK21)</f>
        <v>C</v>
      </c>
      <c r="FM21" s="14">
        <f>INDEX(AA$6:AA$36,$FD21)+INDEX(属性偏向!AA$4:AA$8,卡牌属性!$FG21)</f>
        <v>4</v>
      </c>
      <c r="FN21" s="14" t="str">
        <f>INDEX(属性评价,卡牌属性!FM21)</f>
        <v>C+</v>
      </c>
      <c r="FQ21" s="13">
        <v>17</v>
      </c>
      <c r="FR21" s="13">
        <f t="shared" si="20"/>
        <v>4</v>
      </c>
      <c r="FS21" s="14">
        <f t="shared" si="40"/>
        <v>1101004</v>
      </c>
      <c r="FT21" s="14" t="s">
        <v>849</v>
      </c>
      <c r="FU21" s="14">
        <f t="shared" si="21"/>
        <v>2</v>
      </c>
      <c r="FV21" s="14" t="str">
        <f t="shared" si="22"/>
        <v>项昆仑-2星</v>
      </c>
      <c r="FW21" s="14">
        <f>INDEX(J$6:J$36,$FR21)+INDEX(属性偏向!Y$4:Y$8,卡牌属性!$FG21)</f>
        <v>8</v>
      </c>
      <c r="FX21" s="14" t="str">
        <f>INDEX(属性评价,卡牌属性!FW21)</f>
        <v>A+</v>
      </c>
      <c r="FY21" s="14">
        <f>INDEX(K$6:K$36,$FR21)+INDEX(属性偏向!Y$4:Y$8,卡牌属性!$FG21)</f>
        <v>8</v>
      </c>
      <c r="FZ21" s="14" t="str">
        <f>INDEX(属性评价,卡牌属性!FY21)</f>
        <v>A+</v>
      </c>
      <c r="GA21" s="14">
        <f>INDEX(L$6:L$36,$FR21)+INDEX(属性偏向!Y$4:Y$8,卡牌属性!$FG21)</f>
        <v>8</v>
      </c>
      <c r="GB21" s="14" t="str">
        <f>INDEX(属性评价,卡牌属性!GA21)</f>
        <v>A+</v>
      </c>
    </row>
    <row r="22" spans="1:184" ht="16.5" x14ac:dyDescent="0.2">
      <c r="A22" s="13">
        <v>1101016</v>
      </c>
      <c r="B22" s="13" t="s">
        <v>759</v>
      </c>
      <c r="C22" s="13">
        <v>1</v>
      </c>
      <c r="D22" s="13">
        <v>4</v>
      </c>
      <c r="E22" s="13">
        <v>11</v>
      </c>
      <c r="F22" s="14">
        <f>SUM(E$5:E22)</f>
        <v>187</v>
      </c>
      <c r="G22" s="13" t="s">
        <v>455</v>
      </c>
      <c r="H22" s="13" t="s">
        <v>451</v>
      </c>
      <c r="I22" s="13" t="s">
        <v>451</v>
      </c>
      <c r="J22" s="14">
        <f>MATCH(卡牌属性!G22,属性评价,0)</f>
        <v>8</v>
      </c>
      <c r="K22" s="14">
        <f>MATCH(卡牌属性!H22,属性评价,0)</f>
        <v>6</v>
      </c>
      <c r="L22" s="14">
        <f>MATCH(卡牌属性!I22,属性评价,0)</f>
        <v>6</v>
      </c>
      <c r="N22" s="13">
        <v>1102017</v>
      </c>
      <c r="O22" s="13" t="s">
        <v>101</v>
      </c>
      <c r="P22" s="13">
        <v>2</v>
      </c>
      <c r="Q22" s="13">
        <v>4</v>
      </c>
      <c r="R22" s="13">
        <v>11</v>
      </c>
      <c r="S22" s="14">
        <f>SUM(R$5:R22)</f>
        <v>187</v>
      </c>
      <c r="T22" s="13">
        <v>99</v>
      </c>
      <c r="U22" s="14">
        <f>SUM(T$5:T22)</f>
        <v>1683</v>
      </c>
      <c r="V22" s="13" t="s">
        <v>455</v>
      </c>
      <c r="W22" s="13" t="s">
        <v>449</v>
      </c>
      <c r="X22" s="13" t="s">
        <v>449</v>
      </c>
      <c r="Y22" s="14">
        <f>MATCH(卡牌属性!V22,属性评价,0)</f>
        <v>8</v>
      </c>
      <c r="Z22" s="14">
        <f>MATCH(卡牌属性!W22,属性评价,0)</f>
        <v>5</v>
      </c>
      <c r="AA22" s="14">
        <f>MATCH(卡牌属性!X22,属性评价,0)</f>
        <v>5</v>
      </c>
      <c r="AB22" s="14">
        <f t="shared" si="2"/>
        <v>18</v>
      </c>
      <c r="AE22" s="13">
        <v>18</v>
      </c>
      <c r="AF22" s="13">
        <f t="shared" si="23"/>
        <v>2</v>
      </c>
      <c r="AG22" s="13">
        <f t="shared" si="3"/>
        <v>2</v>
      </c>
      <c r="AH22" s="13"/>
      <c r="AI22" s="13"/>
      <c r="AJ22" s="14">
        <f t="shared" si="4"/>
        <v>1101002</v>
      </c>
      <c r="AK22" s="14" t="str">
        <f t="shared" si="5"/>
        <v>曹玄亮7突</v>
      </c>
      <c r="AL22" s="25" t="s">
        <v>131</v>
      </c>
      <c r="AM22" s="14">
        <v>1</v>
      </c>
      <c r="AN22" s="14">
        <f t="shared" si="6"/>
        <v>7</v>
      </c>
      <c r="AO22" s="14" t="e">
        <f>INDEX(属性投放!#REF!,(卡牌属性!AG22-2)*20+卡牌属性!AN22)</f>
        <v>#REF!</v>
      </c>
      <c r="AP22" s="14" t="e">
        <f t="shared" si="7"/>
        <v>#REF!</v>
      </c>
      <c r="AQ22" s="14" t="e">
        <f t="shared" si="7"/>
        <v>#REF!</v>
      </c>
      <c r="AR22" s="14" t="e">
        <f t="shared" si="7"/>
        <v>#REF!</v>
      </c>
      <c r="AS22" s="14" t="e">
        <f t="shared" si="7"/>
        <v>#REF!</v>
      </c>
      <c r="AT22" s="14" t="e">
        <f>INDEX(属性投放!#REF!,(卡牌属性!AG22-2)*20+卡牌属性!AN22)</f>
        <v>#REF!</v>
      </c>
      <c r="AU22" s="14" t="e">
        <f t="shared" si="8"/>
        <v>#REF!</v>
      </c>
      <c r="AV22" s="14" t="e">
        <f t="shared" si="8"/>
        <v>#REF!</v>
      </c>
      <c r="AW22" s="14" t="e">
        <f t="shared" si="8"/>
        <v>#REF!</v>
      </c>
      <c r="AX22" s="14" t="e">
        <f t="shared" si="8"/>
        <v>#REF!</v>
      </c>
      <c r="AY22" s="14" t="e">
        <f>INDEX(属性投放!#REF!,(卡牌属性!AG22-2)*20+卡牌属性!AN22)</f>
        <v>#REF!</v>
      </c>
      <c r="AZ22" s="14" t="e">
        <f t="shared" si="9"/>
        <v>#REF!</v>
      </c>
      <c r="BA22" s="14" t="e">
        <f t="shared" si="9"/>
        <v>#REF!</v>
      </c>
      <c r="BB22" s="14" t="e">
        <f t="shared" si="9"/>
        <v>#REF!</v>
      </c>
      <c r="BC22" s="14" t="e">
        <f t="shared" si="9"/>
        <v>#REF!</v>
      </c>
      <c r="BD22" s="14" t="e">
        <f>INDEX(属性投放!#REF!,(卡牌属性!AG22-2)*20+卡牌属性!AN22)</f>
        <v>#REF!</v>
      </c>
      <c r="BE22" s="14" t="e">
        <f t="shared" si="10"/>
        <v>#REF!</v>
      </c>
      <c r="BF22" s="14" t="e">
        <f t="shared" si="10"/>
        <v>#REF!</v>
      </c>
      <c r="BG22" s="14" t="e">
        <f t="shared" si="10"/>
        <v>#REF!</v>
      </c>
      <c r="BH22" s="14" t="e">
        <f t="shared" si="10"/>
        <v>#REF!</v>
      </c>
      <c r="BI22" s="14" t="e">
        <f>INDEX(属性投放!#REF!,(卡牌属性!AG22-2)*20+卡牌属性!AN22)</f>
        <v>#REF!</v>
      </c>
      <c r="BJ22" s="14" t="e">
        <f t="shared" si="11"/>
        <v>#REF!</v>
      </c>
      <c r="BK22" s="14" t="e">
        <f t="shared" si="11"/>
        <v>#REF!</v>
      </c>
      <c r="BL22" s="14" t="e">
        <f t="shared" si="11"/>
        <v>#REF!</v>
      </c>
      <c r="BM22" s="14" t="e">
        <f t="shared" si="11"/>
        <v>#REF!</v>
      </c>
      <c r="BN22" s="14" t="e">
        <f>INDEX(属性投放!#REF!,(卡牌属性!AG22-2)*20+卡牌属性!AN22)</f>
        <v>#REF!</v>
      </c>
      <c r="BO22" s="14" t="e">
        <f t="shared" si="12"/>
        <v>#REF!</v>
      </c>
      <c r="BP22" s="14" t="e">
        <f t="shared" si="12"/>
        <v>#REF!</v>
      </c>
      <c r="BQ22" s="14" t="e">
        <f t="shared" si="12"/>
        <v>#REF!</v>
      </c>
      <c r="BR22" s="14" t="e">
        <f t="shared" si="12"/>
        <v>#REF!</v>
      </c>
      <c r="BV22" s="13">
        <v>18</v>
      </c>
      <c r="BW22" s="14">
        <f t="shared" si="24"/>
        <v>2</v>
      </c>
      <c r="BX22" s="14">
        <f t="shared" si="25"/>
        <v>1102002</v>
      </c>
      <c r="BY22" s="14" t="str">
        <f>INDEX($O$6:$O$37,BW22)&amp;"-"&amp;INDEX(属性投放!$H$19:$H$29,卡牌属性!CD22)</f>
        <v>许褚-焦热</v>
      </c>
      <c r="BZ22" s="14">
        <f t="shared" si="26"/>
        <v>4</v>
      </c>
      <c r="CA22" s="14">
        <f t="shared" si="27"/>
        <v>5</v>
      </c>
      <c r="CB22" s="14">
        <f t="shared" si="28"/>
        <v>6</v>
      </c>
      <c r="CC22" s="14">
        <f t="shared" si="29"/>
        <v>3</v>
      </c>
      <c r="CD22" s="14">
        <f t="shared" si="30"/>
        <v>7</v>
      </c>
      <c r="CE22" s="14">
        <f>INDEX(属性投放!$W$6:$W$49,(卡牌属性!CC22-2)*11+卡牌属性!CD22)</f>
        <v>15</v>
      </c>
      <c r="CF22" s="14">
        <f t="shared" si="71"/>
        <v>1267</v>
      </c>
      <c r="CG22" s="14">
        <f t="shared" si="72"/>
        <v>1460</v>
      </c>
      <c r="CH22" s="14">
        <f t="shared" si="73"/>
        <v>1653</v>
      </c>
      <c r="CI22" s="14">
        <f t="shared" si="74"/>
        <v>1653</v>
      </c>
      <c r="CJ22" s="14">
        <f t="shared" si="75"/>
        <v>1846</v>
      </c>
      <c r="CK22" s="14">
        <f t="shared" si="76"/>
        <v>601</v>
      </c>
      <c r="CL22" s="14">
        <f t="shared" si="77"/>
        <v>695</v>
      </c>
      <c r="CM22" s="14">
        <f t="shared" si="78"/>
        <v>695</v>
      </c>
      <c r="CN22" s="14">
        <f t="shared" si="79"/>
        <v>789</v>
      </c>
      <c r="CO22" s="14">
        <f t="shared" si="80"/>
        <v>898</v>
      </c>
      <c r="CP22" s="14">
        <f t="shared" si="81"/>
        <v>10752</v>
      </c>
      <c r="CQ22" s="14">
        <f t="shared" si="82"/>
        <v>12320</v>
      </c>
      <c r="CR22" s="14">
        <f t="shared" si="83"/>
        <v>12320</v>
      </c>
      <c r="CS22" s="14">
        <f t="shared" si="84"/>
        <v>13938</v>
      </c>
      <c r="CT22" s="14">
        <f t="shared" si="85"/>
        <v>15556</v>
      </c>
      <c r="CU22" s="14">
        <f>INDEX(属性偏向!$S$4:$S$135,(卡牌属性!$BZ22-1+CU$3)*11+卡牌属性!$CD22)</f>
        <v>24</v>
      </c>
      <c r="CV22" s="14">
        <f>INDEX(属性偏向!$S$4:$S$135,(卡牌属性!$BZ22-1+CV$3)*11+卡牌属性!$CD22)</f>
        <v>26</v>
      </c>
      <c r="CW22" s="14">
        <f>INDEX(属性偏向!$S$4:$S$135,(卡牌属性!$BZ22-1+CW$3)*11+卡牌属性!$CD22)</f>
        <v>28</v>
      </c>
      <c r="CX22" s="14">
        <f>INDEX(属性偏向!$S$4:$S$135,(卡牌属性!$BZ22-1+CX$3)*11+卡牌属性!$CD22)</f>
        <v>28</v>
      </c>
      <c r="CY22" s="14">
        <f>INDEX(属性偏向!$S$4:$S$135,(卡牌属性!$BZ22-1+CY$3)*11+卡牌属性!$CD22)</f>
        <v>30</v>
      </c>
      <c r="CZ22" s="14">
        <f>INDEX(属性偏向!$T$4:$T$135,(卡牌属性!$BZ22-1+CZ$3)*11+卡牌属性!$CD22)</f>
        <v>12</v>
      </c>
      <c r="DA22" s="14">
        <f>INDEX(属性偏向!$T$4:$T$135,(卡牌属性!$BZ22-1+DA$3)*11+卡牌属性!$CD22)</f>
        <v>13</v>
      </c>
      <c r="DB22" s="14">
        <f>INDEX(属性偏向!$T$4:$T$135,(卡牌属性!$BZ22-1+DB$3)*11+卡牌属性!$CD22)</f>
        <v>13</v>
      </c>
      <c r="DC22" s="14">
        <f>INDEX(属性偏向!$T$4:$T$135,(卡牌属性!$BZ22-1+DC$3)*11+卡牌属性!$CD22)</f>
        <v>14</v>
      </c>
      <c r="DD22" s="14">
        <f>INDEX(属性偏向!$T$4:$T$135,(卡牌属性!$BZ22-1+DD$3)*11+卡牌属性!$CD22)</f>
        <v>15</v>
      </c>
      <c r="DE22" s="14">
        <f>INDEX(属性偏向!$U$4:$U$135,(卡牌属性!$BZ22-1+DE$3)*11+卡牌属性!$CD22)</f>
        <v>240</v>
      </c>
      <c r="DF22" s="14">
        <f>INDEX(属性偏向!$U$4:$U$135,(卡牌属性!$BZ22-1+DF$3)*11+卡牌属性!$CD22)</f>
        <v>260</v>
      </c>
      <c r="DG22" s="14">
        <f>INDEX(属性偏向!$U$4:$U$135,(卡牌属性!$BZ22-1+DG$3)*11+卡牌属性!$CD22)</f>
        <v>260</v>
      </c>
      <c r="DH22" s="14">
        <f>INDEX(属性偏向!$U$4:$U$135,(卡牌属性!$BZ22-1+DH$3)*11+卡牌属性!$CD22)</f>
        <v>280</v>
      </c>
      <c r="DI22" s="14">
        <f>INDEX(属性偏向!$U$4:$U$135,(卡牌属性!$BZ22-1+DI$3)*11+卡牌属性!$CD22)</f>
        <v>300</v>
      </c>
      <c r="DL22" s="13">
        <v>18</v>
      </c>
      <c r="DM22" s="14">
        <f t="shared" si="32"/>
        <v>2</v>
      </c>
      <c r="DN22" s="14">
        <f t="shared" si="33"/>
        <v>1102002</v>
      </c>
      <c r="DO22" s="14" t="str">
        <f>INDEX($B$6:$B$32,DM22)&amp;"-"&amp;INDEX(属性投放!$H$7:$H$17,卡牌属性!DT22)</f>
        <v>曹玄亮-焦热</v>
      </c>
      <c r="DP22" s="14">
        <f t="shared" si="14"/>
        <v>5</v>
      </c>
      <c r="DQ22" s="14">
        <f t="shared" si="15"/>
        <v>2</v>
      </c>
      <c r="DR22" s="14">
        <f t="shared" si="16"/>
        <v>2</v>
      </c>
      <c r="DS22" s="14">
        <f t="shared" si="34"/>
        <v>2</v>
      </c>
      <c r="DT22" s="14">
        <f t="shared" si="35"/>
        <v>7</v>
      </c>
      <c r="DU22" s="14">
        <f>INDEX(属性投放!$W$6:$W$49,(卡牌属性!DS22-2)*11+卡牌属性!DT22)</f>
        <v>15</v>
      </c>
      <c r="DV22" s="14">
        <f t="shared" si="86"/>
        <v>4080</v>
      </c>
      <c r="DW22" s="14">
        <f t="shared" si="87"/>
        <v>4609</v>
      </c>
      <c r="DX22" s="14">
        <f t="shared" si="88"/>
        <v>5138</v>
      </c>
      <c r="DY22" s="14">
        <f t="shared" si="89"/>
        <v>5138</v>
      </c>
      <c r="DZ22" s="14">
        <f t="shared" si="90"/>
        <v>5692</v>
      </c>
      <c r="EA22" s="14">
        <f t="shared" si="91"/>
        <v>1214</v>
      </c>
      <c r="EB22" s="14">
        <f t="shared" si="92"/>
        <v>1471</v>
      </c>
      <c r="EC22" s="14">
        <f t="shared" si="93"/>
        <v>1471</v>
      </c>
      <c r="ED22" s="14">
        <f t="shared" si="94"/>
        <v>1733</v>
      </c>
      <c r="EE22" s="14">
        <f t="shared" si="95"/>
        <v>1995</v>
      </c>
      <c r="EF22" s="14">
        <f t="shared" si="96"/>
        <v>22048</v>
      </c>
      <c r="EG22" s="14">
        <f t="shared" si="97"/>
        <v>26352</v>
      </c>
      <c r="EH22" s="14">
        <f t="shared" si="98"/>
        <v>26352</v>
      </c>
      <c r="EI22" s="14">
        <f t="shared" si="99"/>
        <v>30706</v>
      </c>
      <c r="EJ22" s="14">
        <f t="shared" si="100"/>
        <v>35060</v>
      </c>
      <c r="EK22" s="14">
        <f>INDEX(属性偏向!$S$4:$S$135,(卡牌属性!$DP22-1+EK$3)*11+卡牌属性!$DT22)*(1+属性投放!$AT$6)</f>
        <v>78</v>
      </c>
      <c r="EL22" s="14">
        <f>INDEX(属性偏向!$S$4:$S$135,(卡牌属性!$DP22-1+EL$3)*11+卡牌属性!$DT22)*(1+属性投放!$AT$6)</f>
        <v>84</v>
      </c>
      <c r="EM22" s="14">
        <f>INDEX(属性偏向!$S$4:$S$135,(卡牌属性!$DP22-1+EM$3)*11+卡牌属性!$DT22)*(1+属性投放!$AT$6)</f>
        <v>90</v>
      </c>
      <c r="EN22" s="14">
        <f>INDEX(属性偏向!$S$4:$S$135,(卡牌属性!$DP22-1+EN$3)*11+卡牌属性!$DT22)*(1+属性投放!$AT$6)</f>
        <v>90</v>
      </c>
      <c r="EO22" s="14">
        <f>INDEX(属性偏向!$S$4:$S$135,(卡牌属性!$DP22-1+EO$3)*11+卡牌属性!$DT22)*(1+属性投放!$AT$6)</f>
        <v>96</v>
      </c>
      <c r="EP22" s="14">
        <f>INDEX(属性偏向!$T$4:$T$135,(卡牌属性!$DQ22-1+EP$3)*11+卡牌属性!$DT22)*(1+属性投放!$AT$6)</f>
        <v>30</v>
      </c>
      <c r="EQ22" s="14">
        <f>INDEX(属性偏向!$T$4:$T$135,(卡牌属性!$DQ22-1+EQ$3)*11+卡牌属性!$DT22)*(1+属性投放!$AT$6)</f>
        <v>33</v>
      </c>
      <c r="ER22" s="14">
        <f>INDEX(属性偏向!$T$4:$T$135,(卡牌属性!$DQ22-1+ER$3)*11+卡牌属性!$DT22)*(1+属性投放!$AT$6)</f>
        <v>33</v>
      </c>
      <c r="ES22" s="14">
        <f>INDEX(属性偏向!$T$4:$T$135,(卡牌属性!$DQ22-1+ES$3)*11+卡牌属性!$DT22)*(1+属性投放!$AT$6)</f>
        <v>36</v>
      </c>
      <c r="ET22" s="14">
        <f>INDEX(属性偏向!$T$4:$T$135,(卡牌属性!$DQ22-1+ET$3)*11+卡牌属性!$DT22)*(1+属性投放!$AT$6)</f>
        <v>39</v>
      </c>
      <c r="EU22" s="14">
        <f>INDEX(属性偏向!$U$4:$U$135,(卡牌属性!$DR22-1+EU$3)*11+卡牌属性!$DT22)*(1+属性投放!$AT$6)</f>
        <v>600</v>
      </c>
      <c r="EV22" s="14">
        <f>INDEX(属性偏向!$U$4:$U$135,(卡牌属性!$DR22-1+EV$3)*11+卡牌属性!$DT22)*(1+属性投放!$AT$6)</f>
        <v>660</v>
      </c>
      <c r="EW22" s="14">
        <f>INDEX(属性偏向!$U$4:$U$135,(卡牌属性!$DR22-1+EW$3)*11+卡牌属性!$DT22)*(1+属性投放!$AT$6)</f>
        <v>660</v>
      </c>
      <c r="EX22" s="14">
        <f>INDEX(属性偏向!$U$4:$U$135,(卡牌属性!$DR22-1+EX$3)*11+卡牌属性!$DT22)*(1+属性投放!$AT$6)</f>
        <v>720</v>
      </c>
      <c r="EY22" s="14">
        <f>INDEX(属性偏向!$U$4:$U$135,(卡牌属性!$DR22-1+EY$3)*11+卡牌属性!$DT22)*(1+属性投放!$AT$6)</f>
        <v>780</v>
      </c>
      <c r="FC22" s="13">
        <v>18</v>
      </c>
      <c r="FD22" s="13">
        <f t="shared" si="17"/>
        <v>4</v>
      </c>
      <c r="FE22" s="14">
        <f t="shared" si="39"/>
        <v>1102004</v>
      </c>
      <c r="FF22" s="14" t="s">
        <v>849</v>
      </c>
      <c r="FG22" s="14">
        <f t="shared" si="18"/>
        <v>3</v>
      </c>
      <c r="FH22" s="14" t="str">
        <f t="shared" si="19"/>
        <v>唐流雨-3星</v>
      </c>
      <c r="FI22" s="14">
        <f>INDEX(Y$6:Y$36,$FD22)+INDEX(属性偏向!Y$4:Y$8,卡牌属性!$FG22)</f>
        <v>6</v>
      </c>
      <c r="FJ22" s="14" t="str">
        <f>INDEX(属性评价,卡牌属性!FI22)</f>
        <v>B+</v>
      </c>
      <c r="FK22" s="14">
        <f>INDEX(Z$6:Z$36,$FD22)+INDEX(属性偏向!Z$4:Z$8,卡牌属性!$FG22)</f>
        <v>3</v>
      </c>
      <c r="FL22" s="14" t="str">
        <f>INDEX(属性评价,卡牌属性!FK22)</f>
        <v>C</v>
      </c>
      <c r="FM22" s="14">
        <f>INDEX(AA$6:AA$36,$FD22)+INDEX(属性偏向!AA$4:AA$8,卡牌属性!$FG22)</f>
        <v>4</v>
      </c>
      <c r="FN22" s="14" t="str">
        <f>INDEX(属性评价,卡牌属性!FM22)</f>
        <v>C+</v>
      </c>
      <c r="FQ22" s="13">
        <v>18</v>
      </c>
      <c r="FR22" s="13">
        <f t="shared" si="20"/>
        <v>4</v>
      </c>
      <c r="FS22" s="14">
        <f t="shared" si="40"/>
        <v>1101004</v>
      </c>
      <c r="FT22" s="14" t="s">
        <v>849</v>
      </c>
      <c r="FU22" s="14">
        <f t="shared" si="21"/>
        <v>3</v>
      </c>
      <c r="FV22" s="14" t="str">
        <f t="shared" si="22"/>
        <v>项昆仑-3星</v>
      </c>
      <c r="FW22" s="14">
        <f>INDEX(J$6:J$36,$FR22)+INDEX(属性偏向!Y$4:Y$8,卡牌属性!$FG22)</f>
        <v>9</v>
      </c>
      <c r="FX22" s="14" t="str">
        <f>INDEX(属性评价,卡牌属性!FW22)</f>
        <v>S</v>
      </c>
      <c r="FY22" s="14">
        <f>INDEX(K$6:K$36,$FR22)+INDEX(属性偏向!Y$4:Y$8,卡牌属性!$FG22)</f>
        <v>9</v>
      </c>
      <c r="FZ22" s="14" t="str">
        <f>INDEX(属性评价,卡牌属性!FY22)</f>
        <v>S</v>
      </c>
      <c r="GA22" s="14">
        <f>INDEX(L$6:L$36,$FR22)+INDEX(属性偏向!Y$4:Y$8,卡牌属性!$FG22)</f>
        <v>9</v>
      </c>
      <c r="GB22" s="14" t="str">
        <f>INDEX(属性评价,卡牌属性!GA22)</f>
        <v>S</v>
      </c>
    </row>
    <row r="23" spans="1:184" ht="16.5" x14ac:dyDescent="0.2">
      <c r="A23" s="13">
        <v>1101020</v>
      </c>
      <c r="B23" s="13" t="s">
        <v>760</v>
      </c>
      <c r="C23" s="13">
        <v>1</v>
      </c>
      <c r="D23" s="13">
        <v>3</v>
      </c>
      <c r="E23" s="13">
        <v>11</v>
      </c>
      <c r="F23" s="14">
        <f>SUM(E$5:E23)</f>
        <v>198</v>
      </c>
      <c r="G23" s="13" t="s">
        <v>449</v>
      </c>
      <c r="H23" s="13" t="s">
        <v>449</v>
      </c>
      <c r="I23" s="13" t="s">
        <v>449</v>
      </c>
      <c r="J23" s="14">
        <f>MATCH(卡牌属性!G23,属性评价,0)</f>
        <v>5</v>
      </c>
      <c r="K23" s="14">
        <f>MATCH(卡牌属性!H23,属性评价,0)</f>
        <v>5</v>
      </c>
      <c r="L23" s="14">
        <f>MATCH(卡牌属性!I23,属性评价,0)</f>
        <v>5</v>
      </c>
      <c r="N23" s="13">
        <v>1102018</v>
      </c>
      <c r="O23" s="13" t="s">
        <v>102</v>
      </c>
      <c r="P23" s="13">
        <v>2</v>
      </c>
      <c r="Q23" s="13">
        <v>2</v>
      </c>
      <c r="R23" s="13">
        <v>11</v>
      </c>
      <c r="S23" s="14">
        <f>SUM(R$5:R23)</f>
        <v>198</v>
      </c>
      <c r="T23" s="13">
        <v>99</v>
      </c>
      <c r="U23" s="14">
        <f>SUM(T$5:T23)</f>
        <v>1782</v>
      </c>
      <c r="V23" s="13" t="s">
        <v>445</v>
      </c>
      <c r="W23" s="13" t="s">
        <v>445</v>
      </c>
      <c r="X23" s="13" t="s">
        <v>445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2"/>
        <v>9</v>
      </c>
      <c r="AE23" s="13">
        <v>19</v>
      </c>
      <c r="AF23" s="13">
        <f t="shared" si="23"/>
        <v>2</v>
      </c>
      <c r="AG23" s="13">
        <f t="shared" si="3"/>
        <v>2</v>
      </c>
      <c r="AH23" s="13"/>
      <c r="AI23" s="13"/>
      <c r="AJ23" s="14">
        <f t="shared" si="4"/>
        <v>1101002</v>
      </c>
      <c r="AK23" s="14" t="str">
        <f t="shared" si="5"/>
        <v>曹玄亮8突</v>
      </c>
      <c r="AL23" s="25" t="s">
        <v>131</v>
      </c>
      <c r="AM23" s="14">
        <v>1</v>
      </c>
      <c r="AN23" s="14">
        <f t="shared" si="6"/>
        <v>8</v>
      </c>
      <c r="AO23" s="14" t="e">
        <f>INDEX(属性投放!#REF!,(卡牌属性!AG23-2)*20+卡牌属性!AN23)</f>
        <v>#REF!</v>
      </c>
      <c r="AP23" s="14" t="e">
        <f t="shared" si="7"/>
        <v>#REF!</v>
      </c>
      <c r="AQ23" s="14" t="e">
        <f t="shared" si="7"/>
        <v>#REF!</v>
      </c>
      <c r="AR23" s="14" t="e">
        <f t="shared" si="7"/>
        <v>#REF!</v>
      </c>
      <c r="AS23" s="14" t="e">
        <f t="shared" si="7"/>
        <v>#REF!</v>
      </c>
      <c r="AT23" s="14" t="e">
        <f>INDEX(属性投放!#REF!,(卡牌属性!AG23-2)*20+卡牌属性!AN23)</f>
        <v>#REF!</v>
      </c>
      <c r="AU23" s="14" t="e">
        <f t="shared" si="8"/>
        <v>#REF!</v>
      </c>
      <c r="AV23" s="14" t="e">
        <f t="shared" si="8"/>
        <v>#REF!</v>
      </c>
      <c r="AW23" s="14" t="e">
        <f t="shared" si="8"/>
        <v>#REF!</v>
      </c>
      <c r="AX23" s="14" t="e">
        <f t="shared" si="8"/>
        <v>#REF!</v>
      </c>
      <c r="AY23" s="14" t="e">
        <f>INDEX(属性投放!#REF!,(卡牌属性!AG23-2)*20+卡牌属性!AN23)</f>
        <v>#REF!</v>
      </c>
      <c r="AZ23" s="14" t="e">
        <f t="shared" si="9"/>
        <v>#REF!</v>
      </c>
      <c r="BA23" s="14" t="e">
        <f t="shared" si="9"/>
        <v>#REF!</v>
      </c>
      <c r="BB23" s="14" t="e">
        <f t="shared" si="9"/>
        <v>#REF!</v>
      </c>
      <c r="BC23" s="14" t="e">
        <f t="shared" si="9"/>
        <v>#REF!</v>
      </c>
      <c r="BD23" s="14" t="e">
        <f>INDEX(属性投放!#REF!,(卡牌属性!AG23-2)*20+卡牌属性!AN23)</f>
        <v>#REF!</v>
      </c>
      <c r="BE23" s="14" t="e">
        <f t="shared" si="10"/>
        <v>#REF!</v>
      </c>
      <c r="BF23" s="14" t="e">
        <f t="shared" si="10"/>
        <v>#REF!</v>
      </c>
      <c r="BG23" s="14" t="e">
        <f t="shared" si="10"/>
        <v>#REF!</v>
      </c>
      <c r="BH23" s="14" t="e">
        <f t="shared" si="10"/>
        <v>#REF!</v>
      </c>
      <c r="BI23" s="14" t="e">
        <f>INDEX(属性投放!#REF!,(卡牌属性!AG23-2)*20+卡牌属性!AN23)</f>
        <v>#REF!</v>
      </c>
      <c r="BJ23" s="14" t="e">
        <f t="shared" si="11"/>
        <v>#REF!</v>
      </c>
      <c r="BK23" s="14" t="e">
        <f t="shared" si="11"/>
        <v>#REF!</v>
      </c>
      <c r="BL23" s="14" t="e">
        <f t="shared" si="11"/>
        <v>#REF!</v>
      </c>
      <c r="BM23" s="14" t="e">
        <f t="shared" si="11"/>
        <v>#REF!</v>
      </c>
      <c r="BN23" s="14" t="e">
        <f>INDEX(属性投放!#REF!,(卡牌属性!AG23-2)*20+卡牌属性!AN23)</f>
        <v>#REF!</v>
      </c>
      <c r="BO23" s="14" t="e">
        <f t="shared" si="12"/>
        <v>#REF!</v>
      </c>
      <c r="BP23" s="14" t="e">
        <f t="shared" si="12"/>
        <v>#REF!</v>
      </c>
      <c r="BQ23" s="14" t="e">
        <f t="shared" si="12"/>
        <v>#REF!</v>
      </c>
      <c r="BR23" s="14" t="e">
        <f t="shared" si="12"/>
        <v>#REF!</v>
      </c>
      <c r="BV23" s="13">
        <v>19</v>
      </c>
      <c r="BW23" s="14">
        <f t="shared" si="24"/>
        <v>2</v>
      </c>
      <c r="BX23" s="14">
        <f t="shared" si="25"/>
        <v>1102002</v>
      </c>
      <c r="BY23" s="14" t="str">
        <f>INDEX($O$6:$O$37,BW23)&amp;"-"&amp;INDEX(属性投放!$H$19:$H$29,卡牌属性!CD23)</f>
        <v>许褚-大焦热</v>
      </c>
      <c r="BZ23" s="14">
        <f t="shared" si="26"/>
        <v>4</v>
      </c>
      <c r="CA23" s="14">
        <f t="shared" si="27"/>
        <v>5</v>
      </c>
      <c r="CB23" s="14">
        <f t="shared" si="28"/>
        <v>6</v>
      </c>
      <c r="CC23" s="14">
        <f t="shared" si="29"/>
        <v>3</v>
      </c>
      <c r="CD23" s="14">
        <f t="shared" si="30"/>
        <v>8</v>
      </c>
      <c r="CE23" s="14">
        <f>INDEX(属性投放!$W$6:$W$49,(卡牌属性!CC23-2)*11+卡牌属性!CD23)</f>
        <v>15</v>
      </c>
      <c r="CF23" s="14">
        <f t="shared" si="71"/>
        <v>1627</v>
      </c>
      <c r="CG23" s="14">
        <f t="shared" si="72"/>
        <v>1850</v>
      </c>
      <c r="CH23" s="14">
        <f t="shared" si="73"/>
        <v>2073</v>
      </c>
      <c r="CI23" s="14">
        <f t="shared" si="74"/>
        <v>2073</v>
      </c>
      <c r="CJ23" s="14">
        <f t="shared" si="75"/>
        <v>2296</v>
      </c>
      <c r="CK23" s="14">
        <f t="shared" si="76"/>
        <v>781</v>
      </c>
      <c r="CL23" s="14">
        <f t="shared" si="77"/>
        <v>890</v>
      </c>
      <c r="CM23" s="14">
        <f t="shared" si="78"/>
        <v>890</v>
      </c>
      <c r="CN23" s="14">
        <f t="shared" si="79"/>
        <v>999</v>
      </c>
      <c r="CO23" s="14">
        <f t="shared" si="80"/>
        <v>1123</v>
      </c>
      <c r="CP23" s="14">
        <f t="shared" si="81"/>
        <v>14352</v>
      </c>
      <c r="CQ23" s="14">
        <f t="shared" si="82"/>
        <v>16220</v>
      </c>
      <c r="CR23" s="14">
        <f t="shared" si="83"/>
        <v>16220</v>
      </c>
      <c r="CS23" s="14">
        <f t="shared" si="84"/>
        <v>18138</v>
      </c>
      <c r="CT23" s="14">
        <f t="shared" si="85"/>
        <v>20056</v>
      </c>
      <c r="CU23" s="14">
        <f>INDEX(属性偏向!$S$4:$S$135,(卡牌属性!$BZ23-1+CU$3)*11+卡牌属性!$CD23)</f>
        <v>30</v>
      </c>
      <c r="CV23" s="14">
        <f>INDEX(属性偏向!$S$4:$S$135,(卡牌属性!$BZ23-1+CV$3)*11+卡牌属性!$CD23)</f>
        <v>32</v>
      </c>
      <c r="CW23" s="14">
        <f>INDEX(属性偏向!$S$4:$S$135,(卡牌属性!$BZ23-1+CW$3)*11+卡牌属性!$CD23)</f>
        <v>34</v>
      </c>
      <c r="CX23" s="14">
        <f>INDEX(属性偏向!$S$4:$S$135,(卡牌属性!$BZ23-1+CX$3)*11+卡牌属性!$CD23)</f>
        <v>34</v>
      </c>
      <c r="CY23" s="14">
        <f>INDEX(属性偏向!$S$4:$S$135,(卡牌属性!$BZ23-1+CY$3)*11+卡牌属性!$CD23)</f>
        <v>36</v>
      </c>
      <c r="CZ23" s="14">
        <f>INDEX(属性偏向!$T$4:$T$135,(卡牌属性!$BZ23-1+CZ$3)*11+卡牌属性!$CD23)</f>
        <v>15</v>
      </c>
      <c r="DA23" s="14">
        <f>INDEX(属性偏向!$T$4:$T$135,(卡牌属性!$BZ23-1+DA$3)*11+卡牌属性!$CD23)</f>
        <v>16</v>
      </c>
      <c r="DB23" s="14">
        <f>INDEX(属性偏向!$T$4:$T$135,(卡牌属性!$BZ23-1+DB$3)*11+卡牌属性!$CD23)</f>
        <v>16</v>
      </c>
      <c r="DC23" s="14">
        <f>INDEX(属性偏向!$T$4:$T$135,(卡牌属性!$BZ23-1+DC$3)*11+卡牌属性!$CD23)</f>
        <v>17</v>
      </c>
      <c r="DD23" s="14">
        <f>INDEX(属性偏向!$T$4:$T$135,(卡牌属性!$BZ23-1+DD$3)*11+卡牌属性!$CD23)</f>
        <v>18</v>
      </c>
      <c r="DE23" s="14">
        <f>INDEX(属性偏向!$U$4:$U$135,(卡牌属性!$BZ23-1+DE$3)*11+卡牌属性!$CD23)</f>
        <v>300</v>
      </c>
      <c r="DF23" s="14">
        <f>INDEX(属性偏向!$U$4:$U$135,(卡牌属性!$BZ23-1+DF$3)*11+卡牌属性!$CD23)</f>
        <v>320</v>
      </c>
      <c r="DG23" s="14">
        <f>INDEX(属性偏向!$U$4:$U$135,(卡牌属性!$BZ23-1+DG$3)*11+卡牌属性!$CD23)</f>
        <v>320</v>
      </c>
      <c r="DH23" s="14">
        <f>INDEX(属性偏向!$U$4:$U$135,(卡牌属性!$BZ23-1+DH$3)*11+卡牌属性!$CD23)</f>
        <v>340</v>
      </c>
      <c r="DI23" s="14">
        <f>INDEX(属性偏向!$U$4:$U$135,(卡牌属性!$BZ23-1+DI$3)*11+卡牌属性!$CD23)</f>
        <v>360</v>
      </c>
      <c r="DL23" s="13">
        <v>19</v>
      </c>
      <c r="DM23" s="14">
        <f t="shared" si="32"/>
        <v>2</v>
      </c>
      <c r="DN23" s="14">
        <f t="shared" si="33"/>
        <v>1102002</v>
      </c>
      <c r="DO23" s="14" t="str">
        <f>INDEX($B$6:$B$32,DM23)&amp;"-"&amp;INDEX(属性投放!$H$7:$H$17,卡牌属性!DT23)</f>
        <v>曹玄亮-大焦热</v>
      </c>
      <c r="DP23" s="14">
        <f t="shared" si="14"/>
        <v>5</v>
      </c>
      <c r="DQ23" s="14">
        <f t="shared" si="15"/>
        <v>2</v>
      </c>
      <c r="DR23" s="14">
        <f t="shared" si="16"/>
        <v>2</v>
      </c>
      <c r="DS23" s="14">
        <f t="shared" si="34"/>
        <v>2</v>
      </c>
      <c r="DT23" s="14">
        <f t="shared" si="35"/>
        <v>8</v>
      </c>
      <c r="DU23" s="14">
        <f>INDEX(属性投放!$W$6:$W$49,(卡牌属性!DS23-2)*11+卡牌属性!DT23)</f>
        <v>15</v>
      </c>
      <c r="DV23" s="14">
        <f t="shared" si="86"/>
        <v>5250</v>
      </c>
      <c r="DW23" s="14">
        <f t="shared" si="87"/>
        <v>5869</v>
      </c>
      <c r="DX23" s="14">
        <f t="shared" si="88"/>
        <v>6488</v>
      </c>
      <c r="DY23" s="14">
        <f t="shared" si="89"/>
        <v>6488</v>
      </c>
      <c r="DZ23" s="14">
        <f t="shared" si="90"/>
        <v>7132</v>
      </c>
      <c r="EA23" s="14">
        <f t="shared" si="91"/>
        <v>1664</v>
      </c>
      <c r="EB23" s="14">
        <f t="shared" si="92"/>
        <v>1966</v>
      </c>
      <c r="EC23" s="14">
        <f t="shared" si="93"/>
        <v>1966</v>
      </c>
      <c r="ED23" s="14">
        <f t="shared" si="94"/>
        <v>2273</v>
      </c>
      <c r="EE23" s="14">
        <f t="shared" si="95"/>
        <v>2580</v>
      </c>
      <c r="EF23" s="14">
        <f t="shared" si="96"/>
        <v>31048</v>
      </c>
      <c r="EG23" s="14">
        <f t="shared" si="97"/>
        <v>36252</v>
      </c>
      <c r="EH23" s="14">
        <f t="shared" si="98"/>
        <v>36252</v>
      </c>
      <c r="EI23" s="14">
        <f t="shared" si="99"/>
        <v>41506</v>
      </c>
      <c r="EJ23" s="14">
        <f t="shared" si="100"/>
        <v>46760</v>
      </c>
      <c r="EK23" s="14">
        <f>INDEX(属性偏向!$S$4:$S$135,(卡牌属性!$DP23-1+EK$3)*11+卡牌属性!$DT23)*(1+属性投放!$AT$6)</f>
        <v>96</v>
      </c>
      <c r="EL23" s="14">
        <f>INDEX(属性偏向!$S$4:$S$135,(卡牌属性!$DP23-1+EL$3)*11+卡牌属性!$DT23)*(1+属性投放!$AT$6)</f>
        <v>102</v>
      </c>
      <c r="EM23" s="14">
        <f>INDEX(属性偏向!$S$4:$S$135,(卡牌属性!$DP23-1+EM$3)*11+卡牌属性!$DT23)*(1+属性投放!$AT$6)</f>
        <v>108</v>
      </c>
      <c r="EN23" s="14">
        <f>INDEX(属性偏向!$S$4:$S$135,(卡牌属性!$DP23-1+EN$3)*11+卡牌属性!$DT23)*(1+属性投放!$AT$6)</f>
        <v>108</v>
      </c>
      <c r="EO23" s="14">
        <f>INDEX(属性偏向!$S$4:$S$135,(卡牌属性!$DP23-1+EO$3)*11+卡牌属性!$DT23)*(1+属性投放!$AT$6)</f>
        <v>114</v>
      </c>
      <c r="EP23" s="14">
        <f>INDEX(属性偏向!$T$4:$T$135,(卡牌属性!$DQ23-1+EP$3)*11+卡牌属性!$DT23)*(1+属性投放!$AT$6)</f>
        <v>39</v>
      </c>
      <c r="EQ23" s="14">
        <f>INDEX(属性偏向!$T$4:$T$135,(卡牌属性!$DQ23-1+EQ$3)*11+卡牌属性!$DT23)*(1+属性投放!$AT$6)</f>
        <v>42</v>
      </c>
      <c r="ER23" s="14">
        <f>INDEX(属性偏向!$T$4:$T$135,(卡牌属性!$DQ23-1+ER$3)*11+卡牌属性!$DT23)*(1+属性投放!$AT$6)</f>
        <v>42</v>
      </c>
      <c r="ES23" s="14">
        <f>INDEX(属性偏向!$T$4:$T$135,(卡牌属性!$DQ23-1+ES$3)*11+卡牌属性!$DT23)*(1+属性投放!$AT$6)</f>
        <v>45</v>
      </c>
      <c r="ET23" s="14">
        <f>INDEX(属性偏向!$T$4:$T$135,(卡牌属性!$DQ23-1+ET$3)*11+卡牌属性!$DT23)*(1+属性投放!$AT$6)</f>
        <v>48</v>
      </c>
      <c r="EU23" s="14">
        <f>INDEX(属性偏向!$U$4:$U$135,(卡牌属性!$DR23-1+EU$3)*11+卡牌属性!$DT23)*(1+属性投放!$AT$6)</f>
        <v>780</v>
      </c>
      <c r="EV23" s="14">
        <f>INDEX(属性偏向!$U$4:$U$135,(卡牌属性!$DR23-1+EV$3)*11+卡牌属性!$DT23)*(1+属性投放!$AT$6)</f>
        <v>840</v>
      </c>
      <c r="EW23" s="14">
        <f>INDEX(属性偏向!$U$4:$U$135,(卡牌属性!$DR23-1+EW$3)*11+卡牌属性!$DT23)*(1+属性投放!$AT$6)</f>
        <v>840</v>
      </c>
      <c r="EX23" s="14">
        <f>INDEX(属性偏向!$U$4:$U$135,(卡牌属性!$DR23-1+EX$3)*11+卡牌属性!$DT23)*(1+属性投放!$AT$6)</f>
        <v>900</v>
      </c>
      <c r="EY23" s="14">
        <f>INDEX(属性偏向!$U$4:$U$135,(卡牌属性!$DR23-1+EY$3)*11+卡牌属性!$DT23)*(1+属性投放!$AT$6)</f>
        <v>960</v>
      </c>
      <c r="FC23" s="13">
        <v>19</v>
      </c>
      <c r="FD23" s="13">
        <f t="shared" si="17"/>
        <v>4</v>
      </c>
      <c r="FE23" s="14">
        <f t="shared" si="39"/>
        <v>1102004</v>
      </c>
      <c r="FF23" s="14" t="s">
        <v>849</v>
      </c>
      <c r="FG23" s="14">
        <f t="shared" si="18"/>
        <v>4</v>
      </c>
      <c r="FH23" s="14" t="str">
        <f t="shared" si="19"/>
        <v>唐流雨-4星</v>
      </c>
      <c r="FI23" s="14">
        <f>INDEX(Y$6:Y$36,$FD23)+INDEX(属性偏向!Y$4:Y$8,卡牌属性!$FG23)</f>
        <v>6</v>
      </c>
      <c r="FJ23" s="14" t="str">
        <f>INDEX(属性评价,卡牌属性!FI23)</f>
        <v>B+</v>
      </c>
      <c r="FK23" s="14">
        <f>INDEX(Z$6:Z$36,$FD23)+INDEX(属性偏向!Z$4:Z$8,卡牌属性!$FG23)</f>
        <v>4</v>
      </c>
      <c r="FL23" s="14" t="str">
        <f>INDEX(属性评价,卡牌属性!FK23)</f>
        <v>C+</v>
      </c>
      <c r="FM23" s="14">
        <f>INDEX(AA$6:AA$36,$FD23)+INDEX(属性偏向!AA$4:AA$8,卡牌属性!$FG23)</f>
        <v>5</v>
      </c>
      <c r="FN23" s="14" t="str">
        <f>INDEX(属性评价,卡牌属性!FM23)</f>
        <v>B</v>
      </c>
      <c r="FQ23" s="13">
        <v>19</v>
      </c>
      <c r="FR23" s="13">
        <f t="shared" si="20"/>
        <v>4</v>
      </c>
      <c r="FS23" s="14">
        <f t="shared" si="40"/>
        <v>1101004</v>
      </c>
      <c r="FT23" s="14" t="s">
        <v>849</v>
      </c>
      <c r="FU23" s="14">
        <f t="shared" si="21"/>
        <v>4</v>
      </c>
      <c r="FV23" s="14" t="str">
        <f t="shared" si="22"/>
        <v>项昆仑-4星</v>
      </c>
      <c r="FW23" s="14">
        <f>INDEX(J$6:J$36,$FR23)+INDEX(属性偏向!Y$4:Y$8,卡牌属性!$FG23)</f>
        <v>9</v>
      </c>
      <c r="FX23" s="14" t="str">
        <f>INDEX(属性评价,卡牌属性!FW23)</f>
        <v>S</v>
      </c>
      <c r="FY23" s="14">
        <f>INDEX(K$6:K$36,$FR23)+INDEX(属性偏向!Y$4:Y$8,卡牌属性!$FG23)</f>
        <v>9</v>
      </c>
      <c r="FZ23" s="14" t="str">
        <f>INDEX(属性评价,卡牌属性!FY23)</f>
        <v>S</v>
      </c>
      <c r="GA23" s="14">
        <f>INDEX(L$6:L$36,$FR23)+INDEX(属性偏向!Y$4:Y$8,卡牌属性!$FG23)</f>
        <v>9</v>
      </c>
      <c r="GB23" s="14" t="str">
        <f>INDEX(属性评价,卡牌属性!GA23)</f>
        <v>S</v>
      </c>
    </row>
    <row r="24" spans="1:184" ht="16.5" x14ac:dyDescent="0.2">
      <c r="A24" s="13">
        <v>1101022</v>
      </c>
      <c r="B24" s="13" t="s">
        <v>761</v>
      </c>
      <c r="C24" s="13">
        <v>1</v>
      </c>
      <c r="D24" s="13">
        <v>2</v>
      </c>
      <c r="E24" s="13">
        <v>11</v>
      </c>
      <c r="F24" s="14">
        <f>SUM(E$5:E24)</f>
        <v>209</v>
      </c>
      <c r="G24" s="13" t="s">
        <v>447</v>
      </c>
      <c r="H24" s="13" t="s">
        <v>445</v>
      </c>
      <c r="I24" s="13" t="s">
        <v>445</v>
      </c>
      <c r="J24" s="14">
        <f>MATCH(卡牌属性!G24,属性评价,0)</f>
        <v>4</v>
      </c>
      <c r="K24" s="14">
        <f>MATCH(卡牌属性!H24,属性评价,0)</f>
        <v>3</v>
      </c>
      <c r="L24" s="14">
        <f>MATCH(卡牌属性!I24,属性评价,0)</f>
        <v>3</v>
      </c>
      <c r="N24" s="13">
        <v>1102019</v>
      </c>
      <c r="O24" s="13" t="s">
        <v>103</v>
      </c>
      <c r="P24" s="13">
        <v>2</v>
      </c>
      <c r="Q24" s="13">
        <v>2</v>
      </c>
      <c r="R24" s="13">
        <v>11</v>
      </c>
      <c r="S24" s="14">
        <f>SUM(R$5:R24)</f>
        <v>209</v>
      </c>
      <c r="T24" s="13">
        <v>99</v>
      </c>
      <c r="U24" s="14">
        <f>SUM(T$5:T24)</f>
        <v>1881</v>
      </c>
      <c r="V24" s="13" t="s">
        <v>441</v>
      </c>
      <c r="W24" s="13" t="s">
        <v>451</v>
      </c>
      <c r="X24" s="13" t="s">
        <v>447</v>
      </c>
      <c r="Y24" s="14">
        <f>MATCH(卡牌属性!V24,属性评价,0)</f>
        <v>1</v>
      </c>
      <c r="Z24" s="14">
        <f>MATCH(卡牌属性!W24,属性评价,0)</f>
        <v>6</v>
      </c>
      <c r="AA24" s="14">
        <f>MATCH(卡牌属性!X24,属性评价,0)</f>
        <v>4</v>
      </c>
      <c r="AB24" s="14">
        <f t="shared" si="2"/>
        <v>11</v>
      </c>
      <c r="AE24" s="13">
        <v>20</v>
      </c>
      <c r="AF24" s="13">
        <f t="shared" si="23"/>
        <v>2</v>
      </c>
      <c r="AG24" s="13">
        <f t="shared" si="3"/>
        <v>2</v>
      </c>
      <c r="AH24" s="13"/>
      <c r="AI24" s="13"/>
      <c r="AJ24" s="14">
        <f t="shared" si="4"/>
        <v>1101002</v>
      </c>
      <c r="AK24" s="14" t="str">
        <f t="shared" si="5"/>
        <v>曹玄亮9突</v>
      </c>
      <c r="AL24" s="25" t="s">
        <v>131</v>
      </c>
      <c r="AM24" s="14">
        <v>1</v>
      </c>
      <c r="AN24" s="14">
        <f t="shared" si="6"/>
        <v>9</v>
      </c>
      <c r="AO24" s="14" t="e">
        <f>INDEX(属性投放!#REF!,(卡牌属性!AG24-2)*20+卡牌属性!AN24)</f>
        <v>#REF!</v>
      </c>
      <c r="AP24" s="14" t="e">
        <f t="shared" si="7"/>
        <v>#REF!</v>
      </c>
      <c r="AQ24" s="14" t="e">
        <f t="shared" si="7"/>
        <v>#REF!</v>
      </c>
      <c r="AR24" s="14" t="e">
        <f t="shared" si="7"/>
        <v>#REF!</v>
      </c>
      <c r="AS24" s="14" t="e">
        <f t="shared" si="7"/>
        <v>#REF!</v>
      </c>
      <c r="AT24" s="14" t="e">
        <f>INDEX(属性投放!#REF!,(卡牌属性!AG24-2)*20+卡牌属性!AN24)</f>
        <v>#REF!</v>
      </c>
      <c r="AU24" s="14" t="e">
        <f t="shared" si="8"/>
        <v>#REF!</v>
      </c>
      <c r="AV24" s="14" t="e">
        <f t="shared" si="8"/>
        <v>#REF!</v>
      </c>
      <c r="AW24" s="14" t="e">
        <f t="shared" si="8"/>
        <v>#REF!</v>
      </c>
      <c r="AX24" s="14" t="e">
        <f t="shared" si="8"/>
        <v>#REF!</v>
      </c>
      <c r="AY24" s="14" t="e">
        <f>INDEX(属性投放!#REF!,(卡牌属性!AG24-2)*20+卡牌属性!AN24)</f>
        <v>#REF!</v>
      </c>
      <c r="AZ24" s="14" t="e">
        <f t="shared" si="9"/>
        <v>#REF!</v>
      </c>
      <c r="BA24" s="14" t="e">
        <f t="shared" si="9"/>
        <v>#REF!</v>
      </c>
      <c r="BB24" s="14" t="e">
        <f t="shared" si="9"/>
        <v>#REF!</v>
      </c>
      <c r="BC24" s="14" t="e">
        <f t="shared" si="9"/>
        <v>#REF!</v>
      </c>
      <c r="BD24" s="14" t="e">
        <f>INDEX(属性投放!#REF!,(卡牌属性!AG24-2)*20+卡牌属性!AN24)</f>
        <v>#REF!</v>
      </c>
      <c r="BE24" s="14" t="e">
        <f t="shared" si="10"/>
        <v>#REF!</v>
      </c>
      <c r="BF24" s="14" t="e">
        <f t="shared" si="10"/>
        <v>#REF!</v>
      </c>
      <c r="BG24" s="14" t="e">
        <f t="shared" si="10"/>
        <v>#REF!</v>
      </c>
      <c r="BH24" s="14" t="e">
        <f t="shared" si="10"/>
        <v>#REF!</v>
      </c>
      <c r="BI24" s="14" t="e">
        <f>INDEX(属性投放!#REF!,(卡牌属性!AG24-2)*20+卡牌属性!AN24)</f>
        <v>#REF!</v>
      </c>
      <c r="BJ24" s="14" t="e">
        <f t="shared" si="11"/>
        <v>#REF!</v>
      </c>
      <c r="BK24" s="14" t="e">
        <f t="shared" si="11"/>
        <v>#REF!</v>
      </c>
      <c r="BL24" s="14" t="e">
        <f t="shared" si="11"/>
        <v>#REF!</v>
      </c>
      <c r="BM24" s="14" t="e">
        <f t="shared" si="11"/>
        <v>#REF!</v>
      </c>
      <c r="BN24" s="14" t="e">
        <f>INDEX(属性投放!#REF!,(卡牌属性!AG24-2)*20+卡牌属性!AN24)</f>
        <v>#REF!</v>
      </c>
      <c r="BO24" s="14" t="e">
        <f t="shared" si="12"/>
        <v>#REF!</v>
      </c>
      <c r="BP24" s="14" t="e">
        <f t="shared" si="12"/>
        <v>#REF!</v>
      </c>
      <c r="BQ24" s="14" t="e">
        <f t="shared" si="12"/>
        <v>#REF!</v>
      </c>
      <c r="BR24" s="14" t="e">
        <f t="shared" si="12"/>
        <v>#REF!</v>
      </c>
      <c r="BV24" s="13">
        <v>20</v>
      </c>
      <c r="BW24" s="14">
        <f t="shared" si="24"/>
        <v>2</v>
      </c>
      <c r="BX24" s="14">
        <f t="shared" si="25"/>
        <v>1102002</v>
      </c>
      <c r="BY24" s="14" t="str">
        <f>INDEX($O$6:$O$37,BW24)&amp;"-"&amp;INDEX(属性投放!$H$19:$H$29,卡牌属性!CD24)</f>
        <v>许褚-无间</v>
      </c>
      <c r="BZ24" s="14">
        <f t="shared" si="26"/>
        <v>4</v>
      </c>
      <c r="CA24" s="14">
        <f t="shared" si="27"/>
        <v>5</v>
      </c>
      <c r="CB24" s="14">
        <f t="shared" si="28"/>
        <v>6</v>
      </c>
      <c r="CC24" s="14">
        <f t="shared" si="29"/>
        <v>3</v>
      </c>
      <c r="CD24" s="14">
        <f t="shared" si="30"/>
        <v>9</v>
      </c>
      <c r="CE24" s="14">
        <f>INDEX(属性投放!$W$6:$W$49,(卡牌属性!CC24-2)*11+卡牌属性!CD24)</f>
        <v>15</v>
      </c>
      <c r="CF24" s="14">
        <f t="shared" si="71"/>
        <v>2077</v>
      </c>
      <c r="CG24" s="14">
        <f t="shared" si="72"/>
        <v>2330</v>
      </c>
      <c r="CH24" s="14">
        <f t="shared" si="73"/>
        <v>2583</v>
      </c>
      <c r="CI24" s="14">
        <f t="shared" si="74"/>
        <v>2583</v>
      </c>
      <c r="CJ24" s="14">
        <f t="shared" si="75"/>
        <v>2836</v>
      </c>
      <c r="CK24" s="14">
        <f t="shared" si="76"/>
        <v>1006</v>
      </c>
      <c r="CL24" s="14">
        <f t="shared" si="77"/>
        <v>1130</v>
      </c>
      <c r="CM24" s="14">
        <f t="shared" si="78"/>
        <v>1130</v>
      </c>
      <c r="CN24" s="14">
        <f t="shared" si="79"/>
        <v>1254</v>
      </c>
      <c r="CO24" s="14">
        <f t="shared" si="80"/>
        <v>1393</v>
      </c>
      <c r="CP24" s="14">
        <f t="shared" si="81"/>
        <v>18852</v>
      </c>
      <c r="CQ24" s="14">
        <f t="shared" si="82"/>
        <v>21020</v>
      </c>
      <c r="CR24" s="14">
        <f t="shared" si="83"/>
        <v>21020</v>
      </c>
      <c r="CS24" s="14">
        <f t="shared" si="84"/>
        <v>23238</v>
      </c>
      <c r="CT24" s="14">
        <f t="shared" si="85"/>
        <v>25456</v>
      </c>
      <c r="CU24" s="14">
        <f>INDEX(属性偏向!$S$4:$S$135,(卡牌属性!$BZ24-1+CU$3)*11+卡牌属性!$CD24)</f>
        <v>36</v>
      </c>
      <c r="CV24" s="14">
        <f>INDEX(属性偏向!$S$4:$S$135,(卡牌属性!$BZ24-1+CV$3)*11+卡牌属性!$CD24)</f>
        <v>38</v>
      </c>
      <c r="CW24" s="14">
        <f>INDEX(属性偏向!$S$4:$S$135,(卡牌属性!$BZ24-1+CW$3)*11+卡牌属性!$CD24)</f>
        <v>40</v>
      </c>
      <c r="CX24" s="14">
        <f>INDEX(属性偏向!$S$4:$S$135,(卡牌属性!$BZ24-1+CX$3)*11+卡牌属性!$CD24)</f>
        <v>40</v>
      </c>
      <c r="CY24" s="14">
        <f>INDEX(属性偏向!$S$4:$S$135,(卡牌属性!$BZ24-1+CY$3)*11+卡牌属性!$CD24)</f>
        <v>42</v>
      </c>
      <c r="CZ24" s="14">
        <f>INDEX(属性偏向!$T$4:$T$135,(卡牌属性!$BZ24-1+CZ$3)*11+卡牌属性!$CD24)</f>
        <v>18</v>
      </c>
      <c r="DA24" s="14">
        <f>INDEX(属性偏向!$T$4:$T$135,(卡牌属性!$BZ24-1+DA$3)*11+卡牌属性!$CD24)</f>
        <v>19</v>
      </c>
      <c r="DB24" s="14">
        <f>INDEX(属性偏向!$T$4:$T$135,(卡牌属性!$BZ24-1+DB$3)*11+卡牌属性!$CD24)</f>
        <v>19</v>
      </c>
      <c r="DC24" s="14">
        <f>INDEX(属性偏向!$T$4:$T$135,(卡牌属性!$BZ24-1+DC$3)*11+卡牌属性!$CD24)</f>
        <v>20</v>
      </c>
      <c r="DD24" s="14">
        <f>INDEX(属性偏向!$T$4:$T$135,(卡牌属性!$BZ24-1+DD$3)*11+卡牌属性!$CD24)</f>
        <v>21</v>
      </c>
      <c r="DE24" s="14">
        <f>INDEX(属性偏向!$U$4:$U$135,(卡牌属性!$BZ24-1+DE$3)*11+卡牌属性!$CD24)</f>
        <v>360</v>
      </c>
      <c r="DF24" s="14">
        <f>INDEX(属性偏向!$U$4:$U$135,(卡牌属性!$BZ24-1+DF$3)*11+卡牌属性!$CD24)</f>
        <v>380</v>
      </c>
      <c r="DG24" s="14">
        <f>INDEX(属性偏向!$U$4:$U$135,(卡牌属性!$BZ24-1+DG$3)*11+卡牌属性!$CD24)</f>
        <v>380</v>
      </c>
      <c r="DH24" s="14">
        <f>INDEX(属性偏向!$U$4:$U$135,(卡牌属性!$BZ24-1+DH$3)*11+卡牌属性!$CD24)</f>
        <v>400</v>
      </c>
      <c r="DI24" s="14">
        <f>INDEX(属性偏向!$U$4:$U$135,(卡牌属性!$BZ24-1+DI$3)*11+卡牌属性!$CD24)</f>
        <v>420</v>
      </c>
      <c r="DL24" s="13">
        <v>20</v>
      </c>
      <c r="DM24" s="14">
        <f t="shared" si="32"/>
        <v>2</v>
      </c>
      <c r="DN24" s="14">
        <f t="shared" si="33"/>
        <v>1102002</v>
      </c>
      <c r="DO24" s="14" t="str">
        <f>INDEX($B$6:$B$32,DM24)&amp;"-"&amp;INDEX(属性投放!$H$7:$H$17,卡牌属性!DT24)</f>
        <v>曹玄亮-无间</v>
      </c>
      <c r="DP24" s="14">
        <f t="shared" si="14"/>
        <v>5</v>
      </c>
      <c r="DQ24" s="14">
        <f t="shared" si="15"/>
        <v>2</v>
      </c>
      <c r="DR24" s="14">
        <f t="shared" si="16"/>
        <v>2</v>
      </c>
      <c r="DS24" s="14">
        <f t="shared" si="34"/>
        <v>2</v>
      </c>
      <c r="DT24" s="14">
        <f t="shared" si="35"/>
        <v>9</v>
      </c>
      <c r="DU24" s="14">
        <f>INDEX(属性投放!$W$6:$W$49,(卡牌属性!DS24-2)*11+卡牌属性!DT24)</f>
        <v>15</v>
      </c>
      <c r="DV24" s="14">
        <f t="shared" si="86"/>
        <v>6690</v>
      </c>
      <c r="DW24" s="14">
        <f t="shared" si="87"/>
        <v>7399</v>
      </c>
      <c r="DX24" s="14">
        <f t="shared" si="88"/>
        <v>8108</v>
      </c>
      <c r="DY24" s="14">
        <f t="shared" si="89"/>
        <v>8108</v>
      </c>
      <c r="DZ24" s="14">
        <f t="shared" si="90"/>
        <v>8842</v>
      </c>
      <c r="EA24" s="14">
        <f t="shared" si="91"/>
        <v>2249</v>
      </c>
      <c r="EB24" s="14">
        <f t="shared" si="92"/>
        <v>2596</v>
      </c>
      <c r="EC24" s="14">
        <f t="shared" si="93"/>
        <v>2596</v>
      </c>
      <c r="ED24" s="14">
        <f t="shared" si="94"/>
        <v>2948</v>
      </c>
      <c r="EE24" s="14">
        <f t="shared" si="95"/>
        <v>3300</v>
      </c>
      <c r="EF24" s="14">
        <f t="shared" si="96"/>
        <v>42748</v>
      </c>
      <c r="EG24" s="14">
        <f t="shared" si="97"/>
        <v>48852</v>
      </c>
      <c r="EH24" s="14">
        <f t="shared" si="98"/>
        <v>48852</v>
      </c>
      <c r="EI24" s="14">
        <f t="shared" si="99"/>
        <v>55006</v>
      </c>
      <c r="EJ24" s="14">
        <f t="shared" si="100"/>
        <v>61160</v>
      </c>
      <c r="EK24" s="14">
        <f>INDEX(属性偏向!$S$4:$S$135,(卡牌属性!$DP24-1+EK$3)*11+卡牌属性!$DT24)*(1+属性投放!$AT$6)</f>
        <v>114</v>
      </c>
      <c r="EL24" s="14">
        <f>INDEX(属性偏向!$S$4:$S$135,(卡牌属性!$DP24-1+EL$3)*11+卡牌属性!$DT24)*(1+属性投放!$AT$6)</f>
        <v>120</v>
      </c>
      <c r="EM24" s="14">
        <f>INDEX(属性偏向!$S$4:$S$135,(卡牌属性!$DP24-1+EM$3)*11+卡牌属性!$DT24)*(1+属性投放!$AT$6)</f>
        <v>126</v>
      </c>
      <c r="EN24" s="14">
        <f>INDEX(属性偏向!$S$4:$S$135,(卡牌属性!$DP24-1+EN$3)*11+卡牌属性!$DT24)*(1+属性投放!$AT$6)</f>
        <v>126</v>
      </c>
      <c r="EO24" s="14">
        <f>INDEX(属性偏向!$S$4:$S$135,(卡牌属性!$DP24-1+EO$3)*11+卡牌属性!$DT24)*(1+属性投放!$AT$6)</f>
        <v>132</v>
      </c>
      <c r="EP24" s="14">
        <f>INDEX(属性偏向!$T$4:$T$135,(卡牌属性!$DQ24-1+EP$3)*11+卡牌属性!$DT24)*(1+属性投放!$AT$6)</f>
        <v>48</v>
      </c>
      <c r="EQ24" s="14">
        <f>INDEX(属性偏向!$T$4:$T$135,(卡牌属性!$DQ24-1+EQ$3)*11+卡牌属性!$DT24)*(1+属性投放!$AT$6)</f>
        <v>51</v>
      </c>
      <c r="ER24" s="14">
        <f>INDEX(属性偏向!$T$4:$T$135,(卡牌属性!$DQ24-1+ER$3)*11+卡牌属性!$DT24)*(1+属性投放!$AT$6)</f>
        <v>51</v>
      </c>
      <c r="ES24" s="14">
        <f>INDEX(属性偏向!$T$4:$T$135,(卡牌属性!$DQ24-1+ES$3)*11+卡牌属性!$DT24)*(1+属性投放!$AT$6)</f>
        <v>54</v>
      </c>
      <c r="ET24" s="14">
        <f>INDEX(属性偏向!$T$4:$T$135,(卡牌属性!$DQ24-1+ET$3)*11+卡牌属性!$DT24)*(1+属性投放!$AT$6)</f>
        <v>57</v>
      </c>
      <c r="EU24" s="14">
        <f>INDEX(属性偏向!$U$4:$U$135,(卡牌属性!$DR24-1+EU$3)*11+卡牌属性!$DT24)*(1+属性投放!$AT$6)</f>
        <v>960</v>
      </c>
      <c r="EV24" s="14">
        <f>INDEX(属性偏向!$U$4:$U$135,(卡牌属性!$DR24-1+EV$3)*11+卡牌属性!$DT24)*(1+属性投放!$AT$6)</f>
        <v>1020</v>
      </c>
      <c r="EW24" s="14">
        <f>INDEX(属性偏向!$U$4:$U$135,(卡牌属性!$DR24-1+EW$3)*11+卡牌属性!$DT24)*(1+属性投放!$AT$6)</f>
        <v>1020</v>
      </c>
      <c r="EX24" s="14">
        <f>INDEX(属性偏向!$U$4:$U$135,(卡牌属性!$DR24-1+EX$3)*11+卡牌属性!$DT24)*(1+属性投放!$AT$6)</f>
        <v>1080</v>
      </c>
      <c r="EY24" s="14">
        <f>INDEX(属性偏向!$U$4:$U$135,(卡牌属性!$DR24-1+EY$3)*11+卡牌属性!$DT24)*(1+属性投放!$AT$6)</f>
        <v>1140</v>
      </c>
      <c r="FC24" s="13">
        <v>20</v>
      </c>
      <c r="FD24" s="13">
        <f t="shared" si="17"/>
        <v>4</v>
      </c>
      <c r="FE24" s="14">
        <f t="shared" si="39"/>
        <v>1102004</v>
      </c>
      <c r="FF24" s="14" t="s">
        <v>849</v>
      </c>
      <c r="FG24" s="14">
        <f t="shared" si="18"/>
        <v>5</v>
      </c>
      <c r="FH24" s="14" t="str">
        <f t="shared" si="19"/>
        <v>唐流雨-5星</v>
      </c>
      <c r="FI24" s="14">
        <f>INDEX(Y$6:Y$36,$FD24)+INDEX(属性偏向!Y$4:Y$8,卡牌属性!$FG24)</f>
        <v>7</v>
      </c>
      <c r="FJ24" s="14" t="str">
        <f>INDEX(属性评价,卡牌属性!FI24)</f>
        <v>A</v>
      </c>
      <c r="FK24" s="14">
        <f>INDEX(Z$6:Z$36,$FD24)+INDEX(属性偏向!Z$4:Z$8,卡牌属性!$FG24)</f>
        <v>5</v>
      </c>
      <c r="FL24" s="14" t="str">
        <f>INDEX(属性评价,卡牌属性!FK24)</f>
        <v>B</v>
      </c>
      <c r="FM24" s="14">
        <f>INDEX(AA$6:AA$36,$FD24)+INDEX(属性偏向!AA$4:AA$8,卡牌属性!$FG24)</f>
        <v>6</v>
      </c>
      <c r="FN24" s="14" t="str">
        <f>INDEX(属性评价,卡牌属性!FM24)</f>
        <v>B+</v>
      </c>
      <c r="FQ24" s="13">
        <v>20</v>
      </c>
      <c r="FR24" s="13">
        <f t="shared" si="20"/>
        <v>4</v>
      </c>
      <c r="FS24" s="14">
        <f t="shared" si="40"/>
        <v>1101004</v>
      </c>
      <c r="FT24" s="14" t="s">
        <v>849</v>
      </c>
      <c r="FU24" s="14">
        <f t="shared" si="21"/>
        <v>5</v>
      </c>
      <c r="FV24" s="14" t="str">
        <f t="shared" si="22"/>
        <v>项昆仑-5星</v>
      </c>
      <c r="FW24" s="14">
        <f>INDEX(J$6:J$36,$FR24)+INDEX(属性偏向!Y$4:Y$8,卡牌属性!$FG24)</f>
        <v>10</v>
      </c>
      <c r="FX24" s="14" t="str">
        <f>INDEX(属性评价,卡牌属性!FW24)</f>
        <v>S+</v>
      </c>
      <c r="FY24" s="14">
        <f>INDEX(K$6:K$36,$FR24)+INDEX(属性偏向!Y$4:Y$8,卡牌属性!$FG24)</f>
        <v>10</v>
      </c>
      <c r="FZ24" s="14" t="str">
        <f>INDEX(属性评价,卡牌属性!FY24)</f>
        <v>S+</v>
      </c>
      <c r="GA24" s="14">
        <f>INDEX(L$6:L$36,$FR24)+INDEX(属性偏向!Y$4:Y$8,卡牌属性!$FG24)</f>
        <v>10</v>
      </c>
      <c r="GB24" s="14" t="str">
        <f>INDEX(属性评价,卡牌属性!GA24)</f>
        <v>S+</v>
      </c>
    </row>
    <row r="25" spans="1:184" ht="16.5" x14ac:dyDescent="0.2">
      <c r="A25" s="13">
        <v>1101023</v>
      </c>
      <c r="B25" s="13" t="s">
        <v>762</v>
      </c>
      <c r="C25" s="13">
        <v>1</v>
      </c>
      <c r="D25" s="13">
        <v>3</v>
      </c>
      <c r="E25" s="13">
        <v>11</v>
      </c>
      <c r="F25" s="14">
        <f>SUM(E$5:E25)</f>
        <v>220</v>
      </c>
      <c r="G25" s="13" t="s">
        <v>449</v>
      </c>
      <c r="H25" s="13" t="s">
        <v>449</v>
      </c>
      <c r="I25" s="13" t="s">
        <v>449</v>
      </c>
      <c r="J25" s="14">
        <f>MATCH(卡牌属性!G25,属性评价,0)</f>
        <v>5</v>
      </c>
      <c r="K25" s="14">
        <f>MATCH(卡牌属性!H25,属性评价,0)</f>
        <v>5</v>
      </c>
      <c r="L25" s="14">
        <f>MATCH(卡牌属性!I25,属性评价,0)</f>
        <v>5</v>
      </c>
      <c r="N25" s="13">
        <v>1102020</v>
      </c>
      <c r="O25" s="13" t="s">
        <v>104</v>
      </c>
      <c r="P25" s="13">
        <v>2</v>
      </c>
      <c r="Q25" s="13">
        <v>3</v>
      </c>
      <c r="R25" s="13">
        <v>11</v>
      </c>
      <c r="S25" s="14">
        <f>SUM(R$5:R25)</f>
        <v>220</v>
      </c>
      <c r="T25" s="13">
        <v>99</v>
      </c>
      <c r="U25" s="14">
        <f>SUM(T$5:T25)</f>
        <v>1980</v>
      </c>
      <c r="V25" s="13" t="s">
        <v>451</v>
      </c>
      <c r="W25" s="13" t="s">
        <v>449</v>
      </c>
      <c r="X25" s="13" t="s">
        <v>449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2"/>
        <v>16</v>
      </c>
      <c r="AE25" s="13">
        <v>21</v>
      </c>
      <c r="AF25" s="13">
        <f t="shared" si="23"/>
        <v>2</v>
      </c>
      <c r="AG25" s="13">
        <f t="shared" si="3"/>
        <v>2</v>
      </c>
      <c r="AH25" s="13"/>
      <c r="AI25" s="13"/>
      <c r="AJ25" s="14">
        <f t="shared" si="4"/>
        <v>1101002</v>
      </c>
      <c r="AK25" s="14" t="str">
        <f t="shared" si="5"/>
        <v>曹玄亮10突</v>
      </c>
      <c r="AL25" s="25" t="s">
        <v>131</v>
      </c>
      <c r="AM25" s="14">
        <v>1</v>
      </c>
      <c r="AN25" s="14">
        <f t="shared" si="6"/>
        <v>10</v>
      </c>
      <c r="AO25" s="14" t="e">
        <f>INDEX(属性投放!#REF!,(卡牌属性!AG25-2)*20+卡牌属性!AN25)</f>
        <v>#REF!</v>
      </c>
      <c r="AP25" s="14" t="e">
        <f t="shared" ref="AP25:AS44" si="101">$AO25</f>
        <v>#REF!</v>
      </c>
      <c r="AQ25" s="14" t="e">
        <f t="shared" si="101"/>
        <v>#REF!</v>
      </c>
      <c r="AR25" s="14" t="e">
        <f t="shared" si="101"/>
        <v>#REF!</v>
      </c>
      <c r="AS25" s="14" t="e">
        <f t="shared" si="101"/>
        <v>#REF!</v>
      </c>
      <c r="AT25" s="14" t="e">
        <f>INDEX(属性投放!#REF!,(卡牌属性!AG25-2)*20+卡牌属性!AN25)</f>
        <v>#REF!</v>
      </c>
      <c r="AU25" s="14" t="e">
        <f t="shared" ref="AU25:AX44" si="102">$AT25</f>
        <v>#REF!</v>
      </c>
      <c r="AV25" s="14" t="e">
        <f t="shared" si="102"/>
        <v>#REF!</v>
      </c>
      <c r="AW25" s="14" t="e">
        <f t="shared" si="102"/>
        <v>#REF!</v>
      </c>
      <c r="AX25" s="14" t="e">
        <f t="shared" si="102"/>
        <v>#REF!</v>
      </c>
      <c r="AY25" s="14" t="e">
        <f>INDEX(属性投放!#REF!,(卡牌属性!AG25-2)*20+卡牌属性!AN25)</f>
        <v>#REF!</v>
      </c>
      <c r="AZ25" s="14" t="e">
        <f t="shared" ref="AZ25:BC44" si="103">$AY25</f>
        <v>#REF!</v>
      </c>
      <c r="BA25" s="14" t="e">
        <f t="shared" si="103"/>
        <v>#REF!</v>
      </c>
      <c r="BB25" s="14" t="e">
        <f t="shared" si="103"/>
        <v>#REF!</v>
      </c>
      <c r="BC25" s="14" t="e">
        <f t="shared" si="103"/>
        <v>#REF!</v>
      </c>
      <c r="BD25" s="14" t="e">
        <f>INDEX(属性投放!#REF!,(卡牌属性!AG25-2)*20+卡牌属性!AN25)</f>
        <v>#REF!</v>
      </c>
      <c r="BE25" s="14" t="e">
        <f t="shared" ref="BE25:BH44" si="104">$BD25</f>
        <v>#REF!</v>
      </c>
      <c r="BF25" s="14" t="e">
        <f t="shared" si="104"/>
        <v>#REF!</v>
      </c>
      <c r="BG25" s="14" t="e">
        <f t="shared" si="104"/>
        <v>#REF!</v>
      </c>
      <c r="BH25" s="14" t="e">
        <f t="shared" si="104"/>
        <v>#REF!</v>
      </c>
      <c r="BI25" s="14" t="e">
        <f>INDEX(属性投放!#REF!,(卡牌属性!AG25-2)*20+卡牌属性!AN25)</f>
        <v>#REF!</v>
      </c>
      <c r="BJ25" s="14" t="e">
        <f t="shared" ref="BJ25:BM44" si="105">$BI25</f>
        <v>#REF!</v>
      </c>
      <c r="BK25" s="14" t="e">
        <f t="shared" si="105"/>
        <v>#REF!</v>
      </c>
      <c r="BL25" s="14" t="e">
        <f t="shared" si="105"/>
        <v>#REF!</v>
      </c>
      <c r="BM25" s="14" t="e">
        <f t="shared" si="105"/>
        <v>#REF!</v>
      </c>
      <c r="BN25" s="14" t="e">
        <f>INDEX(属性投放!#REF!,(卡牌属性!AG25-2)*20+卡牌属性!AN25)</f>
        <v>#REF!</v>
      </c>
      <c r="BO25" s="14" t="e">
        <f t="shared" ref="BO25:BR44" si="106">$BN25</f>
        <v>#REF!</v>
      </c>
      <c r="BP25" s="14" t="e">
        <f t="shared" si="106"/>
        <v>#REF!</v>
      </c>
      <c r="BQ25" s="14" t="e">
        <f t="shared" si="106"/>
        <v>#REF!</v>
      </c>
      <c r="BR25" s="14" t="e">
        <f t="shared" si="106"/>
        <v>#REF!</v>
      </c>
      <c r="BV25" s="13">
        <v>21</v>
      </c>
      <c r="BW25" s="14">
        <f t="shared" si="24"/>
        <v>2</v>
      </c>
      <c r="BX25" s="14">
        <f t="shared" si="25"/>
        <v>1102002</v>
      </c>
      <c r="BY25" s="14" t="str">
        <f>INDEX($O$6:$O$37,BW25)&amp;"-"&amp;INDEX(属性投放!$H$19:$H$29,卡牌属性!CD25)</f>
        <v>许褚-无我相</v>
      </c>
      <c r="BZ25" s="14">
        <f t="shared" si="26"/>
        <v>4</v>
      </c>
      <c r="CA25" s="14">
        <f t="shared" si="27"/>
        <v>5</v>
      </c>
      <c r="CB25" s="14">
        <f t="shared" si="28"/>
        <v>6</v>
      </c>
      <c r="CC25" s="14">
        <f t="shared" si="29"/>
        <v>3</v>
      </c>
      <c r="CD25" s="14">
        <f t="shared" si="30"/>
        <v>10</v>
      </c>
      <c r="CE25" s="14">
        <f>INDEX(属性投放!$W$6:$W$49,(卡牌属性!CC25-2)*11+卡牌属性!CD25)</f>
        <v>10</v>
      </c>
      <c r="CF25" s="14">
        <f t="shared" si="71"/>
        <v>2617</v>
      </c>
      <c r="CG25" s="14">
        <f t="shared" si="72"/>
        <v>2900</v>
      </c>
      <c r="CH25" s="14">
        <f t="shared" si="73"/>
        <v>3183</v>
      </c>
      <c r="CI25" s="14">
        <f t="shared" si="74"/>
        <v>3183</v>
      </c>
      <c r="CJ25" s="14">
        <f t="shared" si="75"/>
        <v>3466</v>
      </c>
      <c r="CK25" s="14">
        <f t="shared" si="76"/>
        <v>1276</v>
      </c>
      <c r="CL25" s="14">
        <f t="shared" si="77"/>
        <v>1415</v>
      </c>
      <c r="CM25" s="14">
        <f t="shared" si="78"/>
        <v>1415</v>
      </c>
      <c r="CN25" s="14">
        <f t="shared" si="79"/>
        <v>1554</v>
      </c>
      <c r="CO25" s="14">
        <f t="shared" si="80"/>
        <v>1708</v>
      </c>
      <c r="CP25" s="14">
        <f t="shared" si="81"/>
        <v>24252</v>
      </c>
      <c r="CQ25" s="14">
        <f t="shared" si="82"/>
        <v>26720</v>
      </c>
      <c r="CR25" s="14">
        <f t="shared" si="83"/>
        <v>26720</v>
      </c>
      <c r="CS25" s="14">
        <f t="shared" si="84"/>
        <v>29238</v>
      </c>
      <c r="CT25" s="14">
        <f t="shared" si="85"/>
        <v>31756</v>
      </c>
      <c r="CU25" s="14">
        <f>INDEX(属性偏向!$S$4:$S$135,(卡牌属性!$BZ25-1+CU$3)*11+卡牌属性!$CD25)</f>
        <v>44</v>
      </c>
      <c r="CV25" s="14">
        <f>INDEX(属性偏向!$S$4:$S$135,(卡牌属性!$BZ25-1+CV$3)*11+卡牌属性!$CD25)</f>
        <v>46</v>
      </c>
      <c r="CW25" s="14">
        <f>INDEX(属性偏向!$S$4:$S$135,(卡牌属性!$BZ25-1+CW$3)*11+卡牌属性!$CD25)</f>
        <v>48</v>
      </c>
      <c r="CX25" s="14">
        <f>INDEX(属性偏向!$S$4:$S$135,(卡牌属性!$BZ25-1+CX$3)*11+卡牌属性!$CD25)</f>
        <v>48</v>
      </c>
      <c r="CY25" s="14">
        <f>INDEX(属性偏向!$S$4:$S$135,(卡牌属性!$BZ25-1+CY$3)*11+卡牌属性!$CD25)</f>
        <v>50</v>
      </c>
      <c r="CZ25" s="14">
        <f>INDEX(属性偏向!$T$4:$T$135,(卡牌属性!$BZ25-1+CZ$3)*11+卡牌属性!$CD25)</f>
        <v>22</v>
      </c>
      <c r="DA25" s="14">
        <f>INDEX(属性偏向!$T$4:$T$135,(卡牌属性!$BZ25-1+DA$3)*11+卡牌属性!$CD25)</f>
        <v>23</v>
      </c>
      <c r="DB25" s="14">
        <f>INDEX(属性偏向!$T$4:$T$135,(卡牌属性!$BZ25-1+DB$3)*11+卡牌属性!$CD25)</f>
        <v>23</v>
      </c>
      <c r="DC25" s="14">
        <f>INDEX(属性偏向!$T$4:$T$135,(卡牌属性!$BZ25-1+DC$3)*11+卡牌属性!$CD25)</f>
        <v>24</v>
      </c>
      <c r="DD25" s="14">
        <f>INDEX(属性偏向!$T$4:$T$135,(卡牌属性!$BZ25-1+DD$3)*11+卡牌属性!$CD25)</f>
        <v>25</v>
      </c>
      <c r="DE25" s="14">
        <f>INDEX(属性偏向!$U$4:$U$135,(卡牌属性!$BZ25-1+DE$3)*11+卡牌属性!$CD25)</f>
        <v>440</v>
      </c>
      <c r="DF25" s="14">
        <f>INDEX(属性偏向!$U$4:$U$135,(卡牌属性!$BZ25-1+DF$3)*11+卡牌属性!$CD25)</f>
        <v>460</v>
      </c>
      <c r="DG25" s="14">
        <f>INDEX(属性偏向!$U$4:$U$135,(卡牌属性!$BZ25-1+DG$3)*11+卡牌属性!$CD25)</f>
        <v>460</v>
      </c>
      <c r="DH25" s="14">
        <f>INDEX(属性偏向!$U$4:$U$135,(卡牌属性!$BZ25-1+DH$3)*11+卡牌属性!$CD25)</f>
        <v>480</v>
      </c>
      <c r="DI25" s="14">
        <f>INDEX(属性偏向!$U$4:$U$135,(卡牌属性!$BZ25-1+DI$3)*11+卡牌属性!$CD25)</f>
        <v>500</v>
      </c>
      <c r="DL25" s="13">
        <v>21</v>
      </c>
      <c r="DM25" s="14">
        <f t="shared" si="32"/>
        <v>2</v>
      </c>
      <c r="DN25" s="14">
        <f t="shared" si="33"/>
        <v>1102002</v>
      </c>
      <c r="DO25" s="14" t="str">
        <f>INDEX($B$6:$B$32,DM25)&amp;"-"&amp;INDEX(属性投放!$H$7:$H$17,卡牌属性!DT25)</f>
        <v>曹玄亮-无我相</v>
      </c>
      <c r="DP25" s="14">
        <f t="shared" si="14"/>
        <v>5</v>
      </c>
      <c r="DQ25" s="14">
        <f t="shared" si="15"/>
        <v>2</v>
      </c>
      <c r="DR25" s="14">
        <f t="shared" si="16"/>
        <v>2</v>
      </c>
      <c r="DS25" s="14">
        <f t="shared" si="34"/>
        <v>2</v>
      </c>
      <c r="DT25" s="14">
        <f t="shared" si="35"/>
        <v>10</v>
      </c>
      <c r="DU25" s="14">
        <f>INDEX(属性投放!$W$6:$W$49,(卡牌属性!DS25-2)*11+卡牌属性!DT25)</f>
        <v>10</v>
      </c>
      <c r="DV25" s="14">
        <f t="shared" si="86"/>
        <v>8400</v>
      </c>
      <c r="DW25" s="14">
        <f t="shared" si="87"/>
        <v>9199</v>
      </c>
      <c r="DX25" s="14">
        <f t="shared" si="88"/>
        <v>9998</v>
      </c>
      <c r="DY25" s="14">
        <f t="shared" si="89"/>
        <v>9998</v>
      </c>
      <c r="DZ25" s="14">
        <f t="shared" si="90"/>
        <v>10822</v>
      </c>
      <c r="EA25" s="14">
        <f t="shared" si="91"/>
        <v>2969</v>
      </c>
      <c r="EB25" s="14">
        <f t="shared" si="92"/>
        <v>3361</v>
      </c>
      <c r="EC25" s="14">
        <f t="shared" si="93"/>
        <v>3361</v>
      </c>
      <c r="ED25" s="14">
        <f t="shared" si="94"/>
        <v>3758</v>
      </c>
      <c r="EE25" s="14">
        <f t="shared" si="95"/>
        <v>4155</v>
      </c>
      <c r="EF25" s="14">
        <f t="shared" si="96"/>
        <v>57148</v>
      </c>
      <c r="EG25" s="14">
        <f t="shared" si="97"/>
        <v>64152</v>
      </c>
      <c r="EH25" s="14">
        <f t="shared" si="98"/>
        <v>64152</v>
      </c>
      <c r="EI25" s="14">
        <f t="shared" si="99"/>
        <v>71206</v>
      </c>
      <c r="EJ25" s="14">
        <f t="shared" si="100"/>
        <v>78260</v>
      </c>
      <c r="EK25" s="14">
        <f>INDEX(属性偏向!$S$4:$S$135,(卡牌属性!$DP25-1+EK$3)*11+卡牌属性!$DT25)*(1+属性投放!$AT$6)</f>
        <v>138</v>
      </c>
      <c r="EL25" s="14">
        <f>INDEX(属性偏向!$S$4:$S$135,(卡牌属性!$DP25-1+EL$3)*11+卡牌属性!$DT25)*(1+属性投放!$AT$6)</f>
        <v>144</v>
      </c>
      <c r="EM25" s="14">
        <f>INDEX(属性偏向!$S$4:$S$135,(卡牌属性!$DP25-1+EM$3)*11+卡牌属性!$DT25)*(1+属性投放!$AT$6)</f>
        <v>150</v>
      </c>
      <c r="EN25" s="14">
        <f>INDEX(属性偏向!$S$4:$S$135,(卡牌属性!$DP25-1+EN$3)*11+卡牌属性!$DT25)*(1+属性投放!$AT$6)</f>
        <v>150</v>
      </c>
      <c r="EO25" s="14">
        <f>INDEX(属性偏向!$S$4:$S$135,(卡牌属性!$DP25-1+EO$3)*11+卡牌属性!$DT25)*(1+属性投放!$AT$6)</f>
        <v>156</v>
      </c>
      <c r="EP25" s="14">
        <f>INDEX(属性偏向!$T$4:$T$135,(卡牌属性!$DQ25-1+EP$3)*11+卡牌属性!$DT25)*(1+属性投放!$AT$6)</f>
        <v>60</v>
      </c>
      <c r="EQ25" s="14">
        <f>INDEX(属性偏向!$T$4:$T$135,(卡牌属性!$DQ25-1+EQ$3)*11+卡牌属性!$DT25)*(1+属性投放!$AT$6)</f>
        <v>63</v>
      </c>
      <c r="ER25" s="14">
        <f>INDEX(属性偏向!$T$4:$T$135,(卡牌属性!$DQ25-1+ER$3)*11+卡牌属性!$DT25)*(1+属性投放!$AT$6)</f>
        <v>63</v>
      </c>
      <c r="ES25" s="14">
        <f>INDEX(属性偏向!$T$4:$T$135,(卡牌属性!$DQ25-1+ES$3)*11+卡牌属性!$DT25)*(1+属性投放!$AT$6)</f>
        <v>66</v>
      </c>
      <c r="ET25" s="14">
        <f>INDEX(属性偏向!$T$4:$T$135,(卡牌属性!$DQ25-1+ET$3)*11+卡牌属性!$DT25)*(1+属性投放!$AT$6)</f>
        <v>69</v>
      </c>
      <c r="EU25" s="14">
        <f>INDEX(属性偏向!$U$4:$U$135,(卡牌属性!$DR25-1+EU$3)*11+卡牌属性!$DT25)*(1+属性投放!$AT$6)</f>
        <v>1200</v>
      </c>
      <c r="EV25" s="14">
        <f>INDEX(属性偏向!$U$4:$U$135,(卡牌属性!$DR25-1+EV$3)*11+卡牌属性!$DT25)*(1+属性投放!$AT$6)</f>
        <v>1260</v>
      </c>
      <c r="EW25" s="14">
        <f>INDEX(属性偏向!$U$4:$U$135,(卡牌属性!$DR25-1+EW$3)*11+卡牌属性!$DT25)*(1+属性投放!$AT$6)</f>
        <v>1260</v>
      </c>
      <c r="EX25" s="14">
        <f>INDEX(属性偏向!$U$4:$U$135,(卡牌属性!$DR25-1+EX$3)*11+卡牌属性!$DT25)*(1+属性投放!$AT$6)</f>
        <v>1320</v>
      </c>
      <c r="EY25" s="14">
        <f>INDEX(属性偏向!$U$4:$U$135,(卡牌属性!$DR25-1+EY$3)*11+卡牌属性!$DT25)*(1+属性投放!$AT$6)</f>
        <v>1380</v>
      </c>
      <c r="FC25" s="13">
        <v>21</v>
      </c>
      <c r="FD25" s="13">
        <f t="shared" si="17"/>
        <v>5</v>
      </c>
      <c r="FE25" s="14">
        <f t="shared" si="39"/>
        <v>1102005</v>
      </c>
      <c r="FF25" s="14" t="s">
        <v>849</v>
      </c>
      <c r="FG25" s="14">
        <f t="shared" si="18"/>
        <v>1</v>
      </c>
      <c r="FH25" s="14" t="str">
        <f t="shared" si="19"/>
        <v>李轩辕-1星</v>
      </c>
      <c r="FI25" s="14">
        <f>INDEX(Y$6:Y$36,$FD25)+INDEX(属性偏向!Y$4:Y$8,卡牌属性!$FG25)</f>
        <v>4</v>
      </c>
      <c r="FJ25" s="14" t="str">
        <f>INDEX(属性评价,卡牌属性!FI25)</f>
        <v>C+</v>
      </c>
      <c r="FK25" s="14">
        <f>INDEX(Z$6:Z$36,$FD25)+INDEX(属性偏向!Z$4:Z$8,卡牌属性!$FG25)</f>
        <v>5</v>
      </c>
      <c r="FL25" s="14" t="str">
        <f>INDEX(属性评价,卡牌属性!FK25)</f>
        <v>B</v>
      </c>
      <c r="FM25" s="14">
        <f>INDEX(AA$6:AA$36,$FD25)+INDEX(属性偏向!AA$4:AA$8,卡牌属性!$FG25)</f>
        <v>6</v>
      </c>
      <c r="FN25" s="14" t="str">
        <f>INDEX(属性评价,卡牌属性!FM25)</f>
        <v>B+</v>
      </c>
      <c r="FQ25" s="13">
        <v>21</v>
      </c>
      <c r="FR25" s="13">
        <f t="shared" si="20"/>
        <v>5</v>
      </c>
      <c r="FS25" s="14">
        <f t="shared" si="40"/>
        <v>1101005</v>
      </c>
      <c r="FT25" s="14" t="s">
        <v>849</v>
      </c>
      <c r="FU25" s="14">
        <f t="shared" si="21"/>
        <v>1</v>
      </c>
      <c r="FV25" s="14" t="str">
        <f t="shared" si="22"/>
        <v>刘羽禅-1星</v>
      </c>
      <c r="FW25" s="14">
        <f>INDEX(J$6:J$36,$FR25)+INDEX(属性偏向!Y$4:Y$8,卡牌属性!$FG25)</f>
        <v>6</v>
      </c>
      <c r="FX25" s="14" t="str">
        <f>INDEX(属性评价,卡牌属性!FW25)</f>
        <v>B+</v>
      </c>
      <c r="FY25" s="14">
        <f>INDEX(K$6:K$36,$FR25)+INDEX(属性偏向!Y$4:Y$8,卡牌属性!$FG25)</f>
        <v>8</v>
      </c>
      <c r="FZ25" s="14" t="str">
        <f>INDEX(属性评价,卡牌属性!FY25)</f>
        <v>A+</v>
      </c>
      <c r="GA25" s="14">
        <f>INDEX(L$6:L$36,$FR25)+INDEX(属性偏向!Y$4:Y$8,卡牌属性!$FG25)</f>
        <v>7</v>
      </c>
      <c r="GB25" s="14" t="str">
        <f>INDEX(属性评价,卡牌属性!GA25)</f>
        <v>A</v>
      </c>
    </row>
    <row r="26" spans="1:184" ht="16.5" x14ac:dyDescent="0.2">
      <c r="A26" s="13">
        <v>1101026</v>
      </c>
      <c r="B26" s="13" t="s">
        <v>763</v>
      </c>
      <c r="C26" s="13">
        <v>1</v>
      </c>
      <c r="D26" s="13">
        <v>4</v>
      </c>
      <c r="E26" s="13">
        <v>11</v>
      </c>
      <c r="F26" s="14">
        <f>SUM(E$5:E26)</f>
        <v>231</v>
      </c>
      <c r="G26" s="13" t="s">
        <v>457</v>
      </c>
      <c r="H26" s="13" t="s">
        <v>449</v>
      </c>
      <c r="I26" s="13" t="s">
        <v>449</v>
      </c>
      <c r="J26" s="14">
        <f>MATCH(卡牌属性!G26,属性评价,0)</f>
        <v>9</v>
      </c>
      <c r="K26" s="14">
        <f>MATCH(卡牌属性!H26,属性评价,0)</f>
        <v>5</v>
      </c>
      <c r="L26" s="14">
        <f>MATCH(卡牌属性!I26,属性评价,0)</f>
        <v>5</v>
      </c>
      <c r="N26" s="13">
        <v>1102021</v>
      </c>
      <c r="O26" s="13" t="s">
        <v>105</v>
      </c>
      <c r="P26" s="13">
        <v>2</v>
      </c>
      <c r="Q26" s="13">
        <v>3</v>
      </c>
      <c r="R26" s="13">
        <v>11</v>
      </c>
      <c r="S26" s="14">
        <f>SUM(R$5:R26)</f>
        <v>231</v>
      </c>
      <c r="T26" s="13">
        <v>99</v>
      </c>
      <c r="U26" s="14">
        <f>SUM(T$5:T26)</f>
        <v>2079</v>
      </c>
      <c r="V26" s="13" t="s">
        <v>453</v>
      </c>
      <c r="W26" s="13" t="s">
        <v>449</v>
      </c>
      <c r="X26" s="13" t="s">
        <v>445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2"/>
        <v>15</v>
      </c>
      <c r="AE26" s="13">
        <v>22</v>
      </c>
      <c r="AF26" s="13">
        <f t="shared" si="23"/>
        <v>2</v>
      </c>
      <c r="AG26" s="13">
        <f t="shared" si="3"/>
        <v>2</v>
      </c>
      <c r="AH26" s="13"/>
      <c r="AI26" s="13"/>
      <c r="AJ26" s="14">
        <f t="shared" si="4"/>
        <v>1101002</v>
      </c>
      <c r="AK26" s="14" t="str">
        <f t="shared" si="5"/>
        <v>曹玄亮11突</v>
      </c>
      <c r="AL26" s="25" t="s">
        <v>131</v>
      </c>
      <c r="AM26" s="14">
        <v>1</v>
      </c>
      <c r="AN26" s="14">
        <f t="shared" si="6"/>
        <v>11</v>
      </c>
      <c r="AO26" s="14" t="e">
        <f>INDEX(属性投放!#REF!,(卡牌属性!AG26-2)*20+卡牌属性!AN26)</f>
        <v>#REF!</v>
      </c>
      <c r="AP26" s="14" t="e">
        <f t="shared" si="101"/>
        <v>#REF!</v>
      </c>
      <c r="AQ26" s="14" t="e">
        <f t="shared" si="101"/>
        <v>#REF!</v>
      </c>
      <c r="AR26" s="14" t="e">
        <f t="shared" si="101"/>
        <v>#REF!</v>
      </c>
      <c r="AS26" s="14" t="e">
        <f t="shared" si="101"/>
        <v>#REF!</v>
      </c>
      <c r="AT26" s="14" t="e">
        <f>INDEX(属性投放!#REF!,(卡牌属性!AG26-2)*20+卡牌属性!AN26)</f>
        <v>#REF!</v>
      </c>
      <c r="AU26" s="14" t="e">
        <f t="shared" si="102"/>
        <v>#REF!</v>
      </c>
      <c r="AV26" s="14" t="e">
        <f t="shared" si="102"/>
        <v>#REF!</v>
      </c>
      <c r="AW26" s="14" t="e">
        <f t="shared" si="102"/>
        <v>#REF!</v>
      </c>
      <c r="AX26" s="14" t="e">
        <f t="shared" si="102"/>
        <v>#REF!</v>
      </c>
      <c r="AY26" s="14" t="e">
        <f>INDEX(属性投放!#REF!,(卡牌属性!AG26-2)*20+卡牌属性!AN26)</f>
        <v>#REF!</v>
      </c>
      <c r="AZ26" s="14" t="e">
        <f t="shared" si="103"/>
        <v>#REF!</v>
      </c>
      <c r="BA26" s="14" t="e">
        <f t="shared" si="103"/>
        <v>#REF!</v>
      </c>
      <c r="BB26" s="14" t="e">
        <f t="shared" si="103"/>
        <v>#REF!</v>
      </c>
      <c r="BC26" s="14" t="e">
        <f t="shared" si="103"/>
        <v>#REF!</v>
      </c>
      <c r="BD26" s="14" t="e">
        <f>INDEX(属性投放!#REF!,(卡牌属性!AG26-2)*20+卡牌属性!AN26)</f>
        <v>#REF!</v>
      </c>
      <c r="BE26" s="14" t="e">
        <f t="shared" si="104"/>
        <v>#REF!</v>
      </c>
      <c r="BF26" s="14" t="e">
        <f t="shared" si="104"/>
        <v>#REF!</v>
      </c>
      <c r="BG26" s="14" t="e">
        <f t="shared" si="104"/>
        <v>#REF!</v>
      </c>
      <c r="BH26" s="14" t="e">
        <f t="shared" si="104"/>
        <v>#REF!</v>
      </c>
      <c r="BI26" s="14" t="e">
        <f>INDEX(属性投放!#REF!,(卡牌属性!AG26-2)*20+卡牌属性!AN26)</f>
        <v>#REF!</v>
      </c>
      <c r="BJ26" s="14" t="e">
        <f t="shared" si="105"/>
        <v>#REF!</v>
      </c>
      <c r="BK26" s="14" t="e">
        <f t="shared" si="105"/>
        <v>#REF!</v>
      </c>
      <c r="BL26" s="14" t="e">
        <f t="shared" si="105"/>
        <v>#REF!</v>
      </c>
      <c r="BM26" s="14" t="e">
        <f t="shared" si="105"/>
        <v>#REF!</v>
      </c>
      <c r="BN26" s="14" t="e">
        <f>INDEX(属性投放!#REF!,(卡牌属性!AG26-2)*20+卡牌属性!AN26)</f>
        <v>#REF!</v>
      </c>
      <c r="BO26" s="14" t="e">
        <f t="shared" si="106"/>
        <v>#REF!</v>
      </c>
      <c r="BP26" s="14" t="e">
        <f t="shared" si="106"/>
        <v>#REF!</v>
      </c>
      <c r="BQ26" s="14" t="e">
        <f t="shared" si="106"/>
        <v>#REF!</v>
      </c>
      <c r="BR26" s="14" t="e">
        <f t="shared" si="106"/>
        <v>#REF!</v>
      </c>
      <c r="BV26" s="13">
        <v>22</v>
      </c>
      <c r="BW26" s="14">
        <f t="shared" si="24"/>
        <v>2</v>
      </c>
      <c r="BX26" s="14">
        <f t="shared" si="25"/>
        <v>1102002</v>
      </c>
      <c r="BY26" s="14" t="str">
        <f>INDEX($O$6:$O$37,BW26)&amp;"-"&amp;INDEX(属性投放!$H$19:$H$29,卡牌属性!CD26)</f>
        <v>许褚-无众生相</v>
      </c>
      <c r="BZ26" s="14">
        <f t="shared" si="26"/>
        <v>4</v>
      </c>
      <c r="CA26" s="14">
        <f t="shared" si="27"/>
        <v>5</v>
      </c>
      <c r="CB26" s="14">
        <f t="shared" si="28"/>
        <v>6</v>
      </c>
      <c r="CC26" s="14">
        <f t="shared" si="29"/>
        <v>3</v>
      </c>
      <c r="CD26" s="14">
        <f t="shared" si="30"/>
        <v>11</v>
      </c>
      <c r="CE26" s="14">
        <f>INDEX(属性投放!$W$6:$W$49,(卡牌属性!CC26-2)*11+卡牌属性!CD26)</f>
        <v>10</v>
      </c>
      <c r="CF26" s="14">
        <f t="shared" si="71"/>
        <v>3057</v>
      </c>
      <c r="CG26" s="14">
        <f t="shared" si="72"/>
        <v>3360</v>
      </c>
      <c r="CH26" s="14">
        <f t="shared" si="73"/>
        <v>3663</v>
      </c>
      <c r="CI26" s="14">
        <f t="shared" si="74"/>
        <v>3663</v>
      </c>
      <c r="CJ26" s="14">
        <f t="shared" si="75"/>
        <v>3966</v>
      </c>
      <c r="CK26" s="14">
        <f t="shared" si="76"/>
        <v>1496</v>
      </c>
      <c r="CL26" s="14">
        <f t="shared" si="77"/>
        <v>1645</v>
      </c>
      <c r="CM26" s="14">
        <f t="shared" si="78"/>
        <v>1645</v>
      </c>
      <c r="CN26" s="14">
        <f t="shared" si="79"/>
        <v>1794</v>
      </c>
      <c r="CO26" s="14">
        <f t="shared" si="80"/>
        <v>1958</v>
      </c>
      <c r="CP26" s="14">
        <f t="shared" si="81"/>
        <v>28652</v>
      </c>
      <c r="CQ26" s="14">
        <f t="shared" si="82"/>
        <v>31320</v>
      </c>
      <c r="CR26" s="14">
        <f t="shared" si="83"/>
        <v>31320</v>
      </c>
      <c r="CS26" s="14">
        <f t="shared" si="84"/>
        <v>34038</v>
      </c>
      <c r="CT26" s="14">
        <f t="shared" si="85"/>
        <v>36756</v>
      </c>
      <c r="CU26" s="14">
        <f>INDEX(属性偏向!$S$4:$S$135,(卡牌属性!$BZ26-1+CU$3)*11+卡牌属性!$CD26)</f>
        <v>54</v>
      </c>
      <c r="CV26" s="14">
        <f>INDEX(属性偏向!$S$4:$S$135,(卡牌属性!$BZ26-1+CV$3)*11+卡牌属性!$CD26)</f>
        <v>56</v>
      </c>
      <c r="CW26" s="14">
        <f>INDEX(属性偏向!$S$4:$S$135,(卡牌属性!$BZ26-1+CW$3)*11+卡牌属性!$CD26)</f>
        <v>58</v>
      </c>
      <c r="CX26" s="14">
        <f>INDEX(属性偏向!$S$4:$S$135,(卡牌属性!$BZ26-1+CX$3)*11+卡牌属性!$CD26)</f>
        <v>58</v>
      </c>
      <c r="CY26" s="14">
        <f>INDEX(属性偏向!$S$4:$S$135,(卡牌属性!$BZ26-1+CY$3)*11+卡牌属性!$CD26)</f>
        <v>60</v>
      </c>
      <c r="CZ26" s="14">
        <f>INDEX(属性偏向!$T$4:$T$135,(卡牌属性!$BZ26-1+CZ$3)*11+卡牌属性!$CD26)</f>
        <v>27</v>
      </c>
      <c r="DA26" s="14">
        <f>INDEX(属性偏向!$T$4:$T$135,(卡牌属性!$BZ26-1+DA$3)*11+卡牌属性!$CD26)</f>
        <v>28</v>
      </c>
      <c r="DB26" s="14">
        <f>INDEX(属性偏向!$T$4:$T$135,(卡牌属性!$BZ26-1+DB$3)*11+卡牌属性!$CD26)</f>
        <v>28</v>
      </c>
      <c r="DC26" s="14">
        <f>INDEX(属性偏向!$T$4:$T$135,(卡牌属性!$BZ26-1+DC$3)*11+卡牌属性!$CD26)</f>
        <v>29</v>
      </c>
      <c r="DD26" s="14">
        <f>INDEX(属性偏向!$T$4:$T$135,(卡牌属性!$BZ26-1+DD$3)*11+卡牌属性!$CD26)</f>
        <v>30</v>
      </c>
      <c r="DE26" s="14">
        <f>INDEX(属性偏向!$U$4:$U$135,(卡牌属性!$BZ26-1+DE$3)*11+卡牌属性!$CD26)</f>
        <v>540</v>
      </c>
      <c r="DF26" s="14">
        <f>INDEX(属性偏向!$U$4:$U$135,(卡牌属性!$BZ26-1+DF$3)*11+卡牌属性!$CD26)</f>
        <v>560</v>
      </c>
      <c r="DG26" s="14">
        <f>INDEX(属性偏向!$U$4:$U$135,(卡牌属性!$BZ26-1+DG$3)*11+卡牌属性!$CD26)</f>
        <v>560</v>
      </c>
      <c r="DH26" s="14">
        <f>INDEX(属性偏向!$U$4:$U$135,(卡牌属性!$BZ26-1+DH$3)*11+卡牌属性!$CD26)</f>
        <v>580</v>
      </c>
      <c r="DI26" s="14">
        <f>INDEX(属性偏向!$U$4:$U$135,(卡牌属性!$BZ26-1+DI$3)*11+卡牌属性!$CD26)</f>
        <v>600</v>
      </c>
      <c r="DL26" s="13">
        <v>22</v>
      </c>
      <c r="DM26" s="14">
        <f t="shared" si="32"/>
        <v>2</v>
      </c>
      <c r="DN26" s="14">
        <f t="shared" si="33"/>
        <v>1102002</v>
      </c>
      <c r="DO26" s="14" t="str">
        <f>INDEX($B$6:$B$32,DM26)&amp;"-"&amp;INDEX(属性投放!$H$7:$H$17,卡牌属性!DT26)</f>
        <v>曹玄亮-无众生相</v>
      </c>
      <c r="DP26" s="14">
        <f t="shared" si="14"/>
        <v>5</v>
      </c>
      <c r="DQ26" s="14">
        <f t="shared" si="15"/>
        <v>2</v>
      </c>
      <c r="DR26" s="14">
        <f t="shared" si="16"/>
        <v>2</v>
      </c>
      <c r="DS26" s="14">
        <f t="shared" si="34"/>
        <v>2</v>
      </c>
      <c r="DT26" s="14">
        <f t="shared" si="35"/>
        <v>11</v>
      </c>
      <c r="DU26" s="14">
        <f>INDEX(属性投放!$W$6:$W$49,(卡牌属性!DS26-2)*11+卡牌属性!DT26)</f>
        <v>10</v>
      </c>
      <c r="DV26" s="14">
        <f t="shared" si="86"/>
        <v>9780</v>
      </c>
      <c r="DW26" s="14">
        <f t="shared" si="87"/>
        <v>10639</v>
      </c>
      <c r="DX26" s="14">
        <f t="shared" si="88"/>
        <v>11498</v>
      </c>
      <c r="DY26" s="14">
        <f t="shared" si="89"/>
        <v>11498</v>
      </c>
      <c r="DZ26" s="14">
        <f t="shared" si="90"/>
        <v>12382</v>
      </c>
      <c r="EA26" s="14">
        <f t="shared" si="91"/>
        <v>3569</v>
      </c>
      <c r="EB26" s="14">
        <f t="shared" si="92"/>
        <v>3991</v>
      </c>
      <c r="EC26" s="14">
        <f t="shared" si="93"/>
        <v>3991</v>
      </c>
      <c r="ED26" s="14">
        <f t="shared" si="94"/>
        <v>4418</v>
      </c>
      <c r="EE26" s="14">
        <f t="shared" si="95"/>
        <v>4845</v>
      </c>
      <c r="EF26" s="14">
        <f t="shared" si="96"/>
        <v>69148</v>
      </c>
      <c r="EG26" s="14">
        <f t="shared" si="97"/>
        <v>76752</v>
      </c>
      <c r="EH26" s="14">
        <f t="shared" si="98"/>
        <v>76752</v>
      </c>
      <c r="EI26" s="14">
        <f t="shared" si="99"/>
        <v>84406</v>
      </c>
      <c r="EJ26" s="14">
        <f t="shared" si="100"/>
        <v>92060</v>
      </c>
      <c r="EK26" s="14">
        <f>INDEX(属性偏向!$S$4:$S$135,(卡牌属性!$DP26-1+EK$3)*11+卡牌属性!$DT26)*(1+属性投放!$AT$6)</f>
        <v>168</v>
      </c>
      <c r="EL26" s="14">
        <f>INDEX(属性偏向!$S$4:$S$135,(卡牌属性!$DP26-1+EL$3)*11+卡牌属性!$DT26)*(1+属性投放!$AT$6)</f>
        <v>174</v>
      </c>
      <c r="EM26" s="14">
        <f>INDEX(属性偏向!$S$4:$S$135,(卡牌属性!$DP26-1+EM$3)*11+卡牌属性!$DT26)*(1+属性投放!$AT$6)</f>
        <v>180</v>
      </c>
      <c r="EN26" s="14">
        <f>INDEX(属性偏向!$S$4:$S$135,(卡牌属性!$DP26-1+EN$3)*11+卡牌属性!$DT26)*(1+属性投放!$AT$6)</f>
        <v>180</v>
      </c>
      <c r="EO26" s="14">
        <f>INDEX(属性偏向!$S$4:$S$135,(卡牌属性!$DP26-1+EO$3)*11+卡牌属性!$DT26)*(1+属性投放!$AT$6)</f>
        <v>186</v>
      </c>
      <c r="EP26" s="14">
        <f>INDEX(属性偏向!$T$4:$T$135,(卡牌属性!$DQ26-1+EP$3)*11+卡牌属性!$DT26)*(1+属性投放!$AT$6)</f>
        <v>75</v>
      </c>
      <c r="EQ26" s="14">
        <f>INDEX(属性偏向!$T$4:$T$135,(卡牌属性!$DQ26-1+EQ$3)*11+卡牌属性!$DT26)*(1+属性投放!$AT$6)</f>
        <v>78</v>
      </c>
      <c r="ER26" s="14">
        <f>INDEX(属性偏向!$T$4:$T$135,(卡牌属性!$DQ26-1+ER$3)*11+卡牌属性!$DT26)*(1+属性投放!$AT$6)</f>
        <v>78</v>
      </c>
      <c r="ES26" s="14">
        <f>INDEX(属性偏向!$T$4:$T$135,(卡牌属性!$DQ26-1+ES$3)*11+卡牌属性!$DT26)*(1+属性投放!$AT$6)</f>
        <v>81</v>
      </c>
      <c r="ET26" s="14">
        <f>INDEX(属性偏向!$T$4:$T$135,(卡牌属性!$DQ26-1+ET$3)*11+卡牌属性!$DT26)*(1+属性投放!$AT$6)</f>
        <v>84</v>
      </c>
      <c r="EU26" s="14">
        <f>INDEX(属性偏向!$U$4:$U$135,(卡牌属性!$DR26-1+EU$3)*11+卡牌属性!$DT26)*(1+属性投放!$AT$6)</f>
        <v>1500</v>
      </c>
      <c r="EV26" s="14">
        <f>INDEX(属性偏向!$U$4:$U$135,(卡牌属性!$DR26-1+EV$3)*11+卡牌属性!$DT26)*(1+属性投放!$AT$6)</f>
        <v>1560</v>
      </c>
      <c r="EW26" s="14">
        <f>INDEX(属性偏向!$U$4:$U$135,(卡牌属性!$DR26-1+EW$3)*11+卡牌属性!$DT26)*(1+属性投放!$AT$6)</f>
        <v>1560</v>
      </c>
      <c r="EX26" s="14">
        <f>INDEX(属性偏向!$U$4:$U$135,(卡牌属性!$DR26-1+EX$3)*11+卡牌属性!$DT26)*(1+属性投放!$AT$6)</f>
        <v>1620</v>
      </c>
      <c r="EY26" s="14">
        <f>INDEX(属性偏向!$U$4:$U$135,(卡牌属性!$DR26-1+EY$3)*11+卡牌属性!$DT26)*(1+属性投放!$AT$6)</f>
        <v>1680</v>
      </c>
      <c r="FC26" s="13">
        <v>22</v>
      </c>
      <c r="FD26" s="13">
        <f t="shared" si="17"/>
        <v>5</v>
      </c>
      <c r="FE26" s="14">
        <f t="shared" si="39"/>
        <v>1102005</v>
      </c>
      <c r="FF26" s="14" t="s">
        <v>849</v>
      </c>
      <c r="FG26" s="14">
        <f t="shared" si="18"/>
        <v>2</v>
      </c>
      <c r="FH26" s="14" t="str">
        <f t="shared" si="19"/>
        <v>李轩辕-2星</v>
      </c>
      <c r="FI26" s="14">
        <f>INDEX(Y$6:Y$36,$FD26)+INDEX(属性偏向!Y$4:Y$8,卡牌属性!$FG26)</f>
        <v>5</v>
      </c>
      <c r="FJ26" s="14" t="str">
        <f>INDEX(属性评价,卡牌属性!FI26)</f>
        <v>B</v>
      </c>
      <c r="FK26" s="14">
        <f>INDEX(Z$6:Z$36,$FD26)+INDEX(属性偏向!Z$4:Z$8,卡牌属性!$FG26)</f>
        <v>6</v>
      </c>
      <c r="FL26" s="14" t="str">
        <f>INDEX(属性评价,卡牌属性!FK26)</f>
        <v>B+</v>
      </c>
      <c r="FM26" s="14">
        <f>INDEX(AA$6:AA$36,$FD26)+INDEX(属性偏向!AA$4:AA$8,卡牌属性!$FG26)</f>
        <v>7</v>
      </c>
      <c r="FN26" s="14" t="str">
        <f>INDEX(属性评价,卡牌属性!FM26)</f>
        <v>A</v>
      </c>
      <c r="FQ26" s="13">
        <v>22</v>
      </c>
      <c r="FR26" s="13">
        <f t="shared" si="20"/>
        <v>5</v>
      </c>
      <c r="FS26" s="14">
        <f t="shared" si="40"/>
        <v>1101005</v>
      </c>
      <c r="FT26" s="14" t="s">
        <v>849</v>
      </c>
      <c r="FU26" s="14">
        <f t="shared" si="21"/>
        <v>2</v>
      </c>
      <c r="FV26" s="14" t="str">
        <f t="shared" si="22"/>
        <v>刘羽禅-2星</v>
      </c>
      <c r="FW26" s="14">
        <f>INDEX(J$6:J$36,$FR26)+INDEX(属性偏向!Y$4:Y$8,卡牌属性!$FG26)</f>
        <v>7</v>
      </c>
      <c r="FX26" s="14" t="str">
        <f>INDEX(属性评价,卡牌属性!FW26)</f>
        <v>A</v>
      </c>
      <c r="FY26" s="14">
        <f>INDEX(K$6:K$36,$FR26)+INDEX(属性偏向!Y$4:Y$8,卡牌属性!$FG26)</f>
        <v>9</v>
      </c>
      <c r="FZ26" s="14" t="str">
        <f>INDEX(属性评价,卡牌属性!FY26)</f>
        <v>S</v>
      </c>
      <c r="GA26" s="14">
        <f>INDEX(L$6:L$36,$FR26)+INDEX(属性偏向!Y$4:Y$8,卡牌属性!$FG26)</f>
        <v>8</v>
      </c>
      <c r="GB26" s="14" t="str">
        <f>INDEX(属性评价,卡牌属性!GA26)</f>
        <v>A+</v>
      </c>
    </row>
    <row r="27" spans="1:184" ht="16.5" x14ac:dyDescent="0.2">
      <c r="A27" s="13">
        <v>1101030</v>
      </c>
      <c r="B27" s="13" t="s">
        <v>764</v>
      </c>
      <c r="C27" s="13">
        <v>1</v>
      </c>
      <c r="D27" s="13">
        <v>3</v>
      </c>
      <c r="E27" s="13">
        <v>11</v>
      </c>
      <c r="F27" s="14">
        <f>SUM(E$5:E27)</f>
        <v>242</v>
      </c>
      <c r="G27" s="13" t="s">
        <v>447</v>
      </c>
      <c r="H27" s="13" t="s">
        <v>447</v>
      </c>
      <c r="I27" s="13" t="s">
        <v>453</v>
      </c>
      <c r="J27" s="14">
        <f>MATCH(卡牌属性!G27,属性评价,0)</f>
        <v>4</v>
      </c>
      <c r="K27" s="14">
        <f>MATCH(卡牌属性!H27,属性评价,0)</f>
        <v>4</v>
      </c>
      <c r="L27" s="14">
        <f>MATCH(卡牌属性!I27,属性评价,0)</f>
        <v>7</v>
      </c>
      <c r="N27" s="13">
        <v>1102050</v>
      </c>
      <c r="O27" s="13" t="s">
        <v>223</v>
      </c>
      <c r="P27" s="13">
        <v>2</v>
      </c>
      <c r="Q27" s="13">
        <v>2</v>
      </c>
      <c r="R27" s="13">
        <v>11</v>
      </c>
      <c r="S27" s="14">
        <f>SUM(R$5:R27)</f>
        <v>242</v>
      </c>
      <c r="T27" s="13">
        <v>99</v>
      </c>
      <c r="U27" s="14">
        <f>SUM(T$5:T27)</f>
        <v>2178</v>
      </c>
      <c r="V27" s="13" t="s">
        <v>445</v>
      </c>
      <c r="W27" s="13" t="s">
        <v>441</v>
      </c>
      <c r="X27" s="13" t="s">
        <v>447</v>
      </c>
      <c r="Y27" s="14">
        <f>MATCH(卡牌属性!V27,属性评价,0)</f>
        <v>3</v>
      </c>
      <c r="Z27" s="14">
        <f>MATCH(卡牌属性!W27,属性评价,0)</f>
        <v>1</v>
      </c>
      <c r="AA27" s="14">
        <f>MATCH(卡牌属性!X27,属性评价,0)</f>
        <v>4</v>
      </c>
      <c r="AB27" s="14">
        <f t="shared" si="2"/>
        <v>8</v>
      </c>
      <c r="AE27" s="13">
        <v>23</v>
      </c>
      <c r="AF27" s="13">
        <f t="shared" si="23"/>
        <v>3</v>
      </c>
      <c r="AG27" s="13">
        <f t="shared" si="3"/>
        <v>3</v>
      </c>
      <c r="AH27" s="13"/>
      <c r="AI27" s="13"/>
      <c r="AJ27" s="14">
        <f t="shared" si="4"/>
        <v>1101003</v>
      </c>
      <c r="AK27" s="14" t="str">
        <f t="shared" si="5"/>
        <v>战斗夏玲1突</v>
      </c>
      <c r="AL27" s="25" t="s">
        <v>131</v>
      </c>
      <c r="AM27" s="14">
        <v>1</v>
      </c>
      <c r="AN27" s="14">
        <f t="shared" si="6"/>
        <v>1</v>
      </c>
      <c r="AO27" s="14" t="e">
        <f>INDEX(属性投放!#REF!,(卡牌属性!AG27-2)*20+卡牌属性!AN27)</f>
        <v>#REF!</v>
      </c>
      <c r="AP27" s="14" t="e">
        <f t="shared" si="101"/>
        <v>#REF!</v>
      </c>
      <c r="AQ27" s="14" t="e">
        <f t="shared" si="101"/>
        <v>#REF!</v>
      </c>
      <c r="AR27" s="14" t="e">
        <f t="shared" si="101"/>
        <v>#REF!</v>
      </c>
      <c r="AS27" s="14" t="e">
        <f t="shared" si="101"/>
        <v>#REF!</v>
      </c>
      <c r="AT27" s="14" t="e">
        <f>INDEX(属性投放!#REF!,(卡牌属性!AG27-2)*20+卡牌属性!AN27)</f>
        <v>#REF!</v>
      </c>
      <c r="AU27" s="14" t="e">
        <f t="shared" si="102"/>
        <v>#REF!</v>
      </c>
      <c r="AV27" s="14" t="e">
        <f t="shared" si="102"/>
        <v>#REF!</v>
      </c>
      <c r="AW27" s="14" t="e">
        <f t="shared" si="102"/>
        <v>#REF!</v>
      </c>
      <c r="AX27" s="14" t="e">
        <f t="shared" si="102"/>
        <v>#REF!</v>
      </c>
      <c r="AY27" s="14" t="e">
        <f>INDEX(属性投放!#REF!,(卡牌属性!AG27-2)*20+卡牌属性!AN27)</f>
        <v>#REF!</v>
      </c>
      <c r="AZ27" s="14" t="e">
        <f t="shared" si="103"/>
        <v>#REF!</v>
      </c>
      <c r="BA27" s="14" t="e">
        <f t="shared" si="103"/>
        <v>#REF!</v>
      </c>
      <c r="BB27" s="14" t="e">
        <f t="shared" si="103"/>
        <v>#REF!</v>
      </c>
      <c r="BC27" s="14" t="e">
        <f t="shared" si="103"/>
        <v>#REF!</v>
      </c>
      <c r="BD27" s="14" t="e">
        <f>INDEX(属性投放!#REF!,(卡牌属性!AG27-2)*20+卡牌属性!AN27)</f>
        <v>#REF!</v>
      </c>
      <c r="BE27" s="14" t="e">
        <f t="shared" si="104"/>
        <v>#REF!</v>
      </c>
      <c r="BF27" s="14" t="e">
        <f t="shared" si="104"/>
        <v>#REF!</v>
      </c>
      <c r="BG27" s="14" t="e">
        <f t="shared" si="104"/>
        <v>#REF!</v>
      </c>
      <c r="BH27" s="14" t="e">
        <f t="shared" si="104"/>
        <v>#REF!</v>
      </c>
      <c r="BI27" s="14" t="e">
        <f>INDEX(属性投放!#REF!,(卡牌属性!AG27-2)*20+卡牌属性!AN27)</f>
        <v>#REF!</v>
      </c>
      <c r="BJ27" s="14" t="e">
        <f t="shared" si="105"/>
        <v>#REF!</v>
      </c>
      <c r="BK27" s="14" t="e">
        <f t="shared" si="105"/>
        <v>#REF!</v>
      </c>
      <c r="BL27" s="14" t="e">
        <f t="shared" si="105"/>
        <v>#REF!</v>
      </c>
      <c r="BM27" s="14" t="e">
        <f t="shared" si="105"/>
        <v>#REF!</v>
      </c>
      <c r="BN27" s="14" t="e">
        <f>INDEX(属性投放!#REF!,(卡牌属性!AG27-2)*20+卡牌属性!AN27)</f>
        <v>#REF!</v>
      </c>
      <c r="BO27" s="14" t="e">
        <f t="shared" si="106"/>
        <v>#REF!</v>
      </c>
      <c r="BP27" s="14" t="e">
        <f t="shared" si="106"/>
        <v>#REF!</v>
      </c>
      <c r="BQ27" s="14" t="e">
        <f t="shared" si="106"/>
        <v>#REF!</v>
      </c>
      <c r="BR27" s="14" t="e">
        <f t="shared" si="106"/>
        <v>#REF!</v>
      </c>
      <c r="BV27" s="13">
        <v>23</v>
      </c>
      <c r="BW27" s="14">
        <f t="shared" si="24"/>
        <v>3</v>
      </c>
      <c r="BX27" s="14">
        <f t="shared" si="25"/>
        <v>1102003</v>
      </c>
      <c r="BY27" s="14" t="str">
        <f>INDEX($O$6:$O$37,BW27)&amp;"-"&amp;INDEX(属性投放!$H$19:$H$29,卡牌属性!CD27)</f>
        <v>典韦-练体</v>
      </c>
      <c r="BZ27" s="14">
        <f t="shared" si="26"/>
        <v>7</v>
      </c>
      <c r="CA27" s="14">
        <f t="shared" si="27"/>
        <v>6</v>
      </c>
      <c r="CB27" s="14">
        <f t="shared" si="28"/>
        <v>6</v>
      </c>
      <c r="CC27" s="14">
        <f t="shared" si="29"/>
        <v>4</v>
      </c>
      <c r="CD27" s="14">
        <f t="shared" si="30"/>
        <v>1</v>
      </c>
      <c r="CE27" s="14">
        <f>INDEX(属性投放!$W$6:$W$49,(卡牌属性!CC27-2)*11+卡牌属性!CD27)</f>
        <v>14</v>
      </c>
      <c r="CF27" s="14">
        <f>INDEX(属性偏向!$I$4:$I$15,卡牌属性!$BZ27+CF$3)</f>
        <v>200</v>
      </c>
      <c r="CG27" s="14">
        <f>INDEX(属性偏向!$I$4:$I$15,卡牌属性!$BZ27+CG$3)</f>
        <v>250</v>
      </c>
      <c r="CH27" s="14">
        <f>INDEX(属性偏向!$I$4:$I$15,卡牌属性!$BZ27+CH$3)</f>
        <v>300</v>
      </c>
      <c r="CI27" s="14">
        <f>INDEX(属性偏向!$I$4:$I$15,卡牌属性!$BZ27+CI$3)</f>
        <v>300</v>
      </c>
      <c r="CJ27" s="14">
        <f>INDEX(属性偏向!$I$4:$I$15,卡牌属性!$BZ27+CJ$3)</f>
        <v>350</v>
      </c>
      <c r="CK27" s="14">
        <f>INDEX(属性偏向!$J$4:$J$15,卡牌属性!$CA27+CK$3)</f>
        <v>40</v>
      </c>
      <c r="CL27" s="14">
        <f>INDEX(属性偏向!$J$4:$J$15,卡牌属性!$CA27+CL$3)</f>
        <v>50</v>
      </c>
      <c r="CM27" s="14">
        <f>INDEX(属性偏向!$J$4:$J$15,卡牌属性!$CA27+CM$3)</f>
        <v>50</v>
      </c>
      <c r="CN27" s="14">
        <f>INDEX(属性偏向!$J$4:$J$15,卡牌属性!$CA27+CN$3)</f>
        <v>75</v>
      </c>
      <c r="CO27" s="14">
        <f>INDEX(属性偏向!$J$4:$J$15,卡牌属性!$CA27+CO$3)</f>
        <v>100</v>
      </c>
      <c r="CP27" s="14">
        <f>INDEX(属性偏向!$K$4:$K$15,卡牌属性!$CB27+CP$3)</f>
        <v>650</v>
      </c>
      <c r="CQ27" s="14">
        <f>INDEX(属性偏向!$K$4:$K$15,卡牌属性!$CB27+CQ$3)</f>
        <v>800</v>
      </c>
      <c r="CR27" s="14">
        <f>INDEX(属性偏向!$K$4:$K$15,卡牌属性!$CB27+CR$3)</f>
        <v>800</v>
      </c>
      <c r="CS27" s="14">
        <f>INDEX(属性偏向!$K$4:$K$15,卡牌属性!$CB27+CS$3)</f>
        <v>1000</v>
      </c>
      <c r="CT27" s="14">
        <f>INDEX(属性偏向!$K$4:$K$15,卡牌属性!$CB27+CT$3)</f>
        <v>1200</v>
      </c>
      <c r="CU27" s="14">
        <f>INDEX(属性偏向!$S$4:$S$135,(卡牌属性!$BZ27-1+CU$3)*11+卡牌属性!$CD27)</f>
        <v>14</v>
      </c>
      <c r="CV27" s="14">
        <f>INDEX(属性偏向!$S$4:$S$135,(卡牌属性!$BZ27-1+CV$3)*11+卡牌属性!$CD27)</f>
        <v>16</v>
      </c>
      <c r="CW27" s="14">
        <f>INDEX(属性偏向!$S$4:$S$135,(卡牌属性!$BZ27-1+CW$3)*11+卡牌属性!$CD27)</f>
        <v>20</v>
      </c>
      <c r="CX27" s="14">
        <f>INDEX(属性偏向!$S$4:$S$135,(卡牌属性!$BZ27-1+CX$3)*11+卡牌属性!$CD27)</f>
        <v>20</v>
      </c>
      <c r="CY27" s="14">
        <f>INDEX(属性偏向!$S$4:$S$135,(卡牌属性!$BZ27-1+CY$3)*11+卡牌属性!$CD27)</f>
        <v>24</v>
      </c>
      <c r="CZ27" s="14">
        <f>INDEX(属性偏向!$T$4:$T$135,(卡牌属性!$BZ27-1+CZ$3)*11+卡牌属性!$CD27)</f>
        <v>7</v>
      </c>
      <c r="DA27" s="14">
        <f>INDEX(属性偏向!$T$4:$T$135,(卡牌属性!$BZ27-1+DA$3)*11+卡牌属性!$CD27)</f>
        <v>8</v>
      </c>
      <c r="DB27" s="14">
        <f>INDEX(属性偏向!$T$4:$T$135,(卡牌属性!$BZ27-1+DB$3)*11+卡牌属性!$CD27)</f>
        <v>8</v>
      </c>
      <c r="DC27" s="14">
        <f>INDEX(属性偏向!$T$4:$T$135,(卡牌属性!$BZ27-1+DC$3)*11+卡牌属性!$CD27)</f>
        <v>10</v>
      </c>
      <c r="DD27" s="14">
        <f>INDEX(属性偏向!$T$4:$T$135,(卡牌属性!$BZ27-1+DD$3)*11+卡牌属性!$CD27)</f>
        <v>12</v>
      </c>
      <c r="DE27" s="14">
        <f>INDEX(属性偏向!$U$4:$U$135,(卡牌属性!$BZ27-1+DE$3)*11+卡牌属性!$CD27)</f>
        <v>84</v>
      </c>
      <c r="DF27" s="14">
        <f>INDEX(属性偏向!$U$4:$U$135,(卡牌属性!$BZ27-1+DF$3)*11+卡牌属性!$CD27)</f>
        <v>96</v>
      </c>
      <c r="DG27" s="14">
        <f>INDEX(属性偏向!$U$4:$U$135,(卡牌属性!$BZ27-1+DG$3)*11+卡牌属性!$CD27)</f>
        <v>96</v>
      </c>
      <c r="DH27" s="14">
        <f>INDEX(属性偏向!$U$4:$U$135,(卡牌属性!$BZ27-1+DH$3)*11+卡牌属性!$CD27)</f>
        <v>120</v>
      </c>
      <c r="DI27" s="14">
        <f>INDEX(属性偏向!$U$4:$U$135,(卡牌属性!$BZ27-1+DI$3)*11+卡牌属性!$CD27)</f>
        <v>144</v>
      </c>
      <c r="DL27" s="13">
        <v>23</v>
      </c>
      <c r="DM27" s="14">
        <f t="shared" si="32"/>
        <v>3</v>
      </c>
      <c r="DN27" s="14">
        <f t="shared" si="33"/>
        <v>1102003</v>
      </c>
      <c r="DO27" s="14" t="str">
        <f>INDEX($B$6:$B$32,DM27)&amp;"-"&amp;INDEX(属性投放!$H$7:$H$17,卡牌属性!DT27)</f>
        <v>战斗夏玲-练体</v>
      </c>
      <c r="DP27" s="14">
        <f t="shared" si="14"/>
        <v>5</v>
      </c>
      <c r="DQ27" s="14">
        <f t="shared" si="15"/>
        <v>5</v>
      </c>
      <c r="DR27" s="14">
        <f t="shared" si="16"/>
        <v>5</v>
      </c>
      <c r="DS27" s="14">
        <f t="shared" si="34"/>
        <v>3</v>
      </c>
      <c r="DT27" s="14">
        <f t="shared" si="35"/>
        <v>1</v>
      </c>
      <c r="DU27" s="14">
        <f>INDEX(属性投放!$W$6:$W$49,(卡牌属性!DS27-2)*11+卡牌属性!DT27)</f>
        <v>14</v>
      </c>
      <c r="DV27" s="14">
        <f>INDEX(属性偏向!$I$4:$I$15,卡牌属性!$DP27+DV$3)</f>
        <v>150</v>
      </c>
      <c r="DW27" s="14">
        <f>INDEX(属性偏向!$I$4:$I$15,卡牌属性!$DP27+DW$3)</f>
        <v>175</v>
      </c>
      <c r="DX27" s="14">
        <f>INDEX(属性偏向!$I$4:$I$15,卡牌属性!$DP27+DX$3)</f>
        <v>200</v>
      </c>
      <c r="DY27" s="14">
        <f>INDEX(属性偏向!$I$4:$I$15,卡牌属性!$DP27+DY$3)</f>
        <v>200</v>
      </c>
      <c r="DZ27" s="14">
        <f>INDEX(属性偏向!$I$4:$I$15,卡牌属性!$DP27+DZ$3)</f>
        <v>250</v>
      </c>
      <c r="EA27" s="14">
        <f>INDEX(属性偏向!$J$4:$J$15,卡牌属性!$DQ27+EA$3)</f>
        <v>30</v>
      </c>
      <c r="EB27" s="14">
        <f>INDEX(属性偏向!$J$4:$J$15,卡牌属性!$DQ27+EB$3)</f>
        <v>40</v>
      </c>
      <c r="EC27" s="14">
        <f>INDEX(属性偏向!$J$4:$J$15,卡牌属性!$DQ27+EC$3)</f>
        <v>40</v>
      </c>
      <c r="ED27" s="14">
        <f>INDEX(属性偏向!$J$4:$J$15,卡牌属性!$DQ27+ED$3)</f>
        <v>50</v>
      </c>
      <c r="EE27" s="14">
        <f>INDEX(属性偏向!$J$4:$J$15,卡牌属性!$DQ27+EE$3)</f>
        <v>75</v>
      </c>
      <c r="EF27" s="14">
        <f>INDEX(属性偏向!$K$4:$K$15,卡牌属性!$DR27+EF$3)</f>
        <v>500</v>
      </c>
      <c r="EG27" s="14">
        <f>INDEX(属性偏向!$K$4:$K$15,卡牌属性!$DR27+EG$3)</f>
        <v>650</v>
      </c>
      <c r="EH27" s="14">
        <f>INDEX(属性偏向!$K$4:$K$15,卡牌属性!$DR27+EH$3)</f>
        <v>650</v>
      </c>
      <c r="EI27" s="14">
        <f>INDEX(属性偏向!$K$4:$K$15,卡牌属性!$DR27+EI$3)</f>
        <v>800</v>
      </c>
      <c r="EJ27" s="14">
        <f>INDEX(属性偏向!$K$4:$K$15,卡牌属性!$DR27+EJ$3)</f>
        <v>1000</v>
      </c>
      <c r="EK27" s="14">
        <f>INDEX(属性偏向!$S$4:$S$135,(卡牌属性!$DP27-1+EK$3)*11+卡牌属性!$DT27)*(1+属性投放!$AT$6)</f>
        <v>30</v>
      </c>
      <c r="EL27" s="14">
        <f>INDEX(属性偏向!$S$4:$S$135,(卡牌属性!$DP27-1+EL$3)*11+卡牌属性!$DT27)*(1+属性投放!$AT$6)</f>
        <v>36</v>
      </c>
      <c r="EM27" s="14">
        <f>INDEX(属性偏向!$S$4:$S$135,(卡牌属性!$DP27-1+EM$3)*11+卡牌属性!$DT27)*(1+属性投放!$AT$6)</f>
        <v>42</v>
      </c>
      <c r="EN27" s="14">
        <f>INDEX(属性偏向!$S$4:$S$135,(卡牌属性!$DP27-1+EN$3)*11+卡牌属性!$DT27)*(1+属性投放!$AT$6)</f>
        <v>42</v>
      </c>
      <c r="EO27" s="14">
        <f>INDEX(属性偏向!$S$4:$S$135,(卡牌属性!$DP27-1+EO$3)*11+卡牌属性!$DT27)*(1+属性投放!$AT$6)</f>
        <v>48</v>
      </c>
      <c r="EP27" s="14">
        <f>INDEX(属性偏向!$T$4:$T$135,(卡牌属性!$DQ27-1+EP$3)*11+卡牌属性!$DT27)*(1+属性投放!$AT$6)</f>
        <v>15</v>
      </c>
      <c r="EQ27" s="14">
        <f>INDEX(属性偏向!$T$4:$T$135,(卡牌属性!$DQ27-1+EQ$3)*11+卡牌属性!$DT27)*(1+属性投放!$AT$6)</f>
        <v>18</v>
      </c>
      <c r="ER27" s="14">
        <f>INDEX(属性偏向!$T$4:$T$135,(卡牌属性!$DQ27-1+ER$3)*11+卡牌属性!$DT27)*(1+属性投放!$AT$6)</f>
        <v>18</v>
      </c>
      <c r="ES27" s="14">
        <f>INDEX(属性偏向!$T$4:$T$135,(卡牌属性!$DQ27-1+ES$3)*11+卡牌属性!$DT27)*(1+属性投放!$AT$6)</f>
        <v>21</v>
      </c>
      <c r="ET27" s="14">
        <f>INDEX(属性偏向!$T$4:$T$135,(卡牌属性!$DQ27-1+ET$3)*11+卡牌属性!$DT27)*(1+属性投放!$AT$6)</f>
        <v>24</v>
      </c>
      <c r="EU27" s="14">
        <f>INDEX(属性偏向!$U$4:$U$135,(卡牌属性!$DR27-1+EU$3)*11+卡牌属性!$DT27)*(1+属性投放!$AT$6)</f>
        <v>180</v>
      </c>
      <c r="EV27" s="14">
        <f>INDEX(属性偏向!$U$4:$U$135,(卡牌属性!$DR27-1+EV$3)*11+卡牌属性!$DT27)*(1+属性投放!$AT$6)</f>
        <v>216</v>
      </c>
      <c r="EW27" s="14">
        <f>INDEX(属性偏向!$U$4:$U$135,(卡牌属性!$DR27-1+EW$3)*11+卡牌属性!$DT27)*(1+属性投放!$AT$6)</f>
        <v>216</v>
      </c>
      <c r="EX27" s="14">
        <f>INDEX(属性偏向!$U$4:$U$135,(卡牌属性!$DR27-1+EX$3)*11+卡牌属性!$DT27)*(1+属性投放!$AT$6)</f>
        <v>252</v>
      </c>
      <c r="EY27" s="14">
        <f>INDEX(属性偏向!$U$4:$U$135,(卡牌属性!$DR27-1+EY$3)*11+卡牌属性!$DT27)*(1+属性投放!$AT$6)</f>
        <v>288</v>
      </c>
      <c r="FC27" s="13">
        <v>23</v>
      </c>
      <c r="FD27" s="13">
        <f t="shared" si="17"/>
        <v>5</v>
      </c>
      <c r="FE27" s="14">
        <f t="shared" si="39"/>
        <v>1102005</v>
      </c>
      <c r="FF27" s="14" t="s">
        <v>849</v>
      </c>
      <c r="FG27" s="14">
        <f t="shared" si="18"/>
        <v>3</v>
      </c>
      <c r="FH27" s="14" t="str">
        <f t="shared" si="19"/>
        <v>李轩辕-3星</v>
      </c>
      <c r="FI27" s="14">
        <f>INDEX(Y$6:Y$36,$FD27)+INDEX(属性偏向!Y$4:Y$8,卡牌属性!$FG27)</f>
        <v>6</v>
      </c>
      <c r="FJ27" s="14" t="str">
        <f>INDEX(属性评价,卡牌属性!FI27)</f>
        <v>B+</v>
      </c>
      <c r="FK27" s="14">
        <f>INDEX(Z$6:Z$36,$FD27)+INDEX(属性偏向!Z$4:Z$8,卡牌属性!$FG27)</f>
        <v>6</v>
      </c>
      <c r="FL27" s="14" t="str">
        <f>INDEX(属性评价,卡牌属性!FK27)</f>
        <v>B+</v>
      </c>
      <c r="FM27" s="14">
        <f>INDEX(AA$6:AA$36,$FD27)+INDEX(属性偏向!AA$4:AA$8,卡牌属性!$FG27)</f>
        <v>7</v>
      </c>
      <c r="FN27" s="14" t="str">
        <f>INDEX(属性评价,卡牌属性!FM27)</f>
        <v>A</v>
      </c>
      <c r="FQ27" s="13">
        <v>23</v>
      </c>
      <c r="FR27" s="13">
        <f t="shared" si="20"/>
        <v>5</v>
      </c>
      <c r="FS27" s="14">
        <f t="shared" si="40"/>
        <v>1101005</v>
      </c>
      <c r="FT27" s="14" t="s">
        <v>849</v>
      </c>
      <c r="FU27" s="14">
        <f t="shared" si="21"/>
        <v>3</v>
      </c>
      <c r="FV27" s="14" t="str">
        <f t="shared" si="22"/>
        <v>刘羽禅-3星</v>
      </c>
      <c r="FW27" s="14">
        <f>INDEX(J$6:J$36,$FR27)+INDEX(属性偏向!Y$4:Y$8,卡牌属性!$FG27)</f>
        <v>8</v>
      </c>
      <c r="FX27" s="14" t="str">
        <f>INDEX(属性评价,卡牌属性!FW27)</f>
        <v>A+</v>
      </c>
      <c r="FY27" s="14">
        <f>INDEX(K$6:K$36,$FR27)+INDEX(属性偏向!Y$4:Y$8,卡牌属性!$FG27)</f>
        <v>10</v>
      </c>
      <c r="FZ27" s="14" t="str">
        <f>INDEX(属性评价,卡牌属性!FY27)</f>
        <v>S+</v>
      </c>
      <c r="GA27" s="14">
        <f>INDEX(L$6:L$36,$FR27)+INDEX(属性偏向!Y$4:Y$8,卡牌属性!$FG27)</f>
        <v>9</v>
      </c>
      <c r="GB27" s="14" t="str">
        <f>INDEX(属性评价,卡牌属性!GA27)</f>
        <v>S</v>
      </c>
    </row>
    <row r="28" spans="1:184" ht="16.5" x14ac:dyDescent="0.2">
      <c r="A28" s="13">
        <v>1101043</v>
      </c>
      <c r="B28" s="13" t="s">
        <v>1049</v>
      </c>
      <c r="C28" s="13">
        <v>1</v>
      </c>
      <c r="D28" s="13">
        <v>2</v>
      </c>
      <c r="E28" s="13">
        <v>11</v>
      </c>
      <c r="F28" s="14">
        <f>SUM(E$5:E28)</f>
        <v>253</v>
      </c>
      <c r="G28" s="13" t="s">
        <v>449</v>
      </c>
      <c r="H28" s="13" t="s">
        <v>443</v>
      </c>
      <c r="I28" s="13" t="s">
        <v>443</v>
      </c>
      <c r="J28" s="14">
        <f>MATCH(卡牌属性!G28,属性评价,0)</f>
        <v>5</v>
      </c>
      <c r="K28" s="14">
        <f>MATCH(卡牌属性!H28,属性评价,0)</f>
        <v>2</v>
      </c>
      <c r="L28" s="14">
        <f>MATCH(卡牌属性!I28,属性评价,0)</f>
        <v>2</v>
      </c>
      <c r="N28" s="13">
        <v>1102023</v>
      </c>
      <c r="O28" s="13" t="s">
        <v>768</v>
      </c>
      <c r="P28" s="13">
        <v>2</v>
      </c>
      <c r="Q28" s="13">
        <v>2</v>
      </c>
      <c r="R28" s="13">
        <v>11</v>
      </c>
      <c r="S28" s="14">
        <f>SUM(R$5:R28)</f>
        <v>253</v>
      </c>
      <c r="T28" s="13">
        <v>99</v>
      </c>
      <c r="U28" s="14">
        <f>SUM(T$5:T28)</f>
        <v>2277</v>
      </c>
      <c r="V28" s="13" t="s">
        <v>447</v>
      </c>
      <c r="W28" s="13" t="s">
        <v>445</v>
      </c>
      <c r="X28" s="13" t="s">
        <v>445</v>
      </c>
      <c r="Y28" s="14">
        <f>MATCH(卡牌属性!V28,属性评价,0)</f>
        <v>4</v>
      </c>
      <c r="Z28" s="14">
        <f>MATCH(卡牌属性!W28,属性评价,0)</f>
        <v>3</v>
      </c>
      <c r="AA28" s="14">
        <f>MATCH(卡牌属性!X28,属性评价,0)</f>
        <v>3</v>
      </c>
      <c r="AB28" s="14">
        <f t="shared" si="2"/>
        <v>10</v>
      </c>
      <c r="AE28" s="13">
        <v>24</v>
      </c>
      <c r="AF28" s="13">
        <f t="shared" si="23"/>
        <v>3</v>
      </c>
      <c r="AG28" s="13">
        <f t="shared" si="3"/>
        <v>3</v>
      </c>
      <c r="AH28" s="13"/>
      <c r="AI28" s="13"/>
      <c r="AJ28" s="14">
        <f t="shared" si="4"/>
        <v>1101003</v>
      </c>
      <c r="AK28" s="14" t="str">
        <f t="shared" si="5"/>
        <v>战斗夏玲2突</v>
      </c>
      <c r="AL28" s="25" t="s">
        <v>131</v>
      </c>
      <c r="AM28" s="14">
        <v>1</v>
      </c>
      <c r="AN28" s="14">
        <f t="shared" si="6"/>
        <v>2</v>
      </c>
      <c r="AO28" s="14" t="e">
        <f>INDEX(属性投放!#REF!,(卡牌属性!AG28-2)*20+卡牌属性!AN28)</f>
        <v>#REF!</v>
      </c>
      <c r="AP28" s="14" t="e">
        <f t="shared" si="101"/>
        <v>#REF!</v>
      </c>
      <c r="AQ28" s="14" t="e">
        <f t="shared" si="101"/>
        <v>#REF!</v>
      </c>
      <c r="AR28" s="14" t="e">
        <f t="shared" si="101"/>
        <v>#REF!</v>
      </c>
      <c r="AS28" s="14" t="e">
        <f t="shared" si="101"/>
        <v>#REF!</v>
      </c>
      <c r="AT28" s="14" t="e">
        <f>INDEX(属性投放!#REF!,(卡牌属性!AG28-2)*20+卡牌属性!AN28)</f>
        <v>#REF!</v>
      </c>
      <c r="AU28" s="14" t="e">
        <f t="shared" si="102"/>
        <v>#REF!</v>
      </c>
      <c r="AV28" s="14" t="e">
        <f t="shared" si="102"/>
        <v>#REF!</v>
      </c>
      <c r="AW28" s="14" t="e">
        <f t="shared" si="102"/>
        <v>#REF!</v>
      </c>
      <c r="AX28" s="14" t="e">
        <f t="shared" si="102"/>
        <v>#REF!</v>
      </c>
      <c r="AY28" s="14" t="e">
        <f>INDEX(属性投放!#REF!,(卡牌属性!AG28-2)*20+卡牌属性!AN28)</f>
        <v>#REF!</v>
      </c>
      <c r="AZ28" s="14" t="e">
        <f t="shared" si="103"/>
        <v>#REF!</v>
      </c>
      <c r="BA28" s="14" t="e">
        <f t="shared" si="103"/>
        <v>#REF!</v>
      </c>
      <c r="BB28" s="14" t="e">
        <f t="shared" si="103"/>
        <v>#REF!</v>
      </c>
      <c r="BC28" s="14" t="e">
        <f t="shared" si="103"/>
        <v>#REF!</v>
      </c>
      <c r="BD28" s="14" t="e">
        <f>INDEX(属性投放!#REF!,(卡牌属性!AG28-2)*20+卡牌属性!AN28)</f>
        <v>#REF!</v>
      </c>
      <c r="BE28" s="14" t="e">
        <f t="shared" si="104"/>
        <v>#REF!</v>
      </c>
      <c r="BF28" s="14" t="e">
        <f t="shared" si="104"/>
        <v>#REF!</v>
      </c>
      <c r="BG28" s="14" t="e">
        <f t="shared" si="104"/>
        <v>#REF!</v>
      </c>
      <c r="BH28" s="14" t="e">
        <f t="shared" si="104"/>
        <v>#REF!</v>
      </c>
      <c r="BI28" s="14" t="e">
        <f>INDEX(属性投放!#REF!,(卡牌属性!AG28-2)*20+卡牌属性!AN28)</f>
        <v>#REF!</v>
      </c>
      <c r="BJ28" s="14" t="e">
        <f t="shared" si="105"/>
        <v>#REF!</v>
      </c>
      <c r="BK28" s="14" t="e">
        <f t="shared" si="105"/>
        <v>#REF!</v>
      </c>
      <c r="BL28" s="14" t="e">
        <f t="shared" si="105"/>
        <v>#REF!</v>
      </c>
      <c r="BM28" s="14" t="e">
        <f t="shared" si="105"/>
        <v>#REF!</v>
      </c>
      <c r="BN28" s="14" t="e">
        <f>INDEX(属性投放!#REF!,(卡牌属性!AG28-2)*20+卡牌属性!AN28)</f>
        <v>#REF!</v>
      </c>
      <c r="BO28" s="14" t="e">
        <f t="shared" si="106"/>
        <v>#REF!</v>
      </c>
      <c r="BP28" s="14" t="e">
        <f t="shared" si="106"/>
        <v>#REF!</v>
      </c>
      <c r="BQ28" s="14" t="e">
        <f t="shared" si="106"/>
        <v>#REF!</v>
      </c>
      <c r="BR28" s="14" t="e">
        <f t="shared" si="106"/>
        <v>#REF!</v>
      </c>
      <c r="BV28" s="13">
        <v>24</v>
      </c>
      <c r="BW28" s="14">
        <f t="shared" si="24"/>
        <v>3</v>
      </c>
      <c r="BX28" s="14">
        <f t="shared" si="25"/>
        <v>1102003</v>
      </c>
      <c r="BY28" s="14" t="str">
        <f>INDEX($O$6:$O$37,BW28)&amp;"-"&amp;INDEX(属性投放!$H$19:$H$29,卡牌属性!CD28)</f>
        <v>典韦-等活</v>
      </c>
      <c r="BZ28" s="14">
        <f t="shared" si="26"/>
        <v>7</v>
      </c>
      <c r="CA28" s="14">
        <f t="shared" si="27"/>
        <v>6</v>
      </c>
      <c r="CB28" s="14">
        <f t="shared" si="28"/>
        <v>6</v>
      </c>
      <c r="CC28" s="14">
        <f t="shared" si="29"/>
        <v>4</v>
      </c>
      <c r="CD28" s="14">
        <f t="shared" si="30"/>
        <v>2</v>
      </c>
      <c r="CE28" s="14">
        <f>INDEX(属性投放!$W$6:$W$49,(卡牌属性!CC28-2)*11+卡牌属性!CD28)</f>
        <v>10</v>
      </c>
      <c r="CF28" s="14">
        <f t="shared" ref="CF28:CF37" si="107">CF27+CU27*$CE27</f>
        <v>396</v>
      </c>
      <c r="CG28" s="14">
        <f t="shared" ref="CG28:CG37" si="108">CG27+CV27*$CE27</f>
        <v>474</v>
      </c>
      <c r="CH28" s="14">
        <f t="shared" ref="CH28:CH37" si="109">CH27+CW27*$CE27</f>
        <v>580</v>
      </c>
      <c r="CI28" s="14">
        <f t="shared" ref="CI28:CI37" si="110">CI27+CX27*$CE27</f>
        <v>580</v>
      </c>
      <c r="CJ28" s="14">
        <f t="shared" ref="CJ28:CJ37" si="111">CJ27+CY27*$CE27</f>
        <v>686</v>
      </c>
      <c r="CK28" s="14">
        <f t="shared" ref="CK28:CK37" si="112">CK27+CZ27*$CE27</f>
        <v>138</v>
      </c>
      <c r="CL28" s="14">
        <f t="shared" ref="CL28:CL37" si="113">CL27+DA27*$CE27</f>
        <v>162</v>
      </c>
      <c r="CM28" s="14">
        <f t="shared" ref="CM28:CM37" si="114">CM27+DB27*$CE27</f>
        <v>162</v>
      </c>
      <c r="CN28" s="14">
        <f t="shared" ref="CN28:CN37" si="115">CN27+DC27*$CE27</f>
        <v>215</v>
      </c>
      <c r="CO28" s="14">
        <f t="shared" ref="CO28:CO37" si="116">CO27+DD27*$CE27</f>
        <v>268</v>
      </c>
      <c r="CP28" s="14">
        <f t="shared" ref="CP28:CP37" si="117">CP27+DE27*$CE27</f>
        <v>1826</v>
      </c>
      <c r="CQ28" s="14">
        <f t="shared" ref="CQ28:CQ37" si="118">CQ27+DF27*$CE27</f>
        <v>2144</v>
      </c>
      <c r="CR28" s="14">
        <f t="shared" ref="CR28:CR37" si="119">CR27+DG27*$CE27</f>
        <v>2144</v>
      </c>
      <c r="CS28" s="14">
        <f t="shared" ref="CS28:CS37" si="120">CS27+DH27*$CE27</f>
        <v>2680</v>
      </c>
      <c r="CT28" s="14">
        <f t="shared" ref="CT28:CT37" si="121">CT27+DI27*$CE27</f>
        <v>3216</v>
      </c>
      <c r="CU28" s="14">
        <f>INDEX(属性偏向!$S$4:$S$135,(卡牌属性!$BZ28-1+CU$3)*11+卡牌属性!$CD28)</f>
        <v>16</v>
      </c>
      <c r="CV28" s="14">
        <f>INDEX(属性偏向!$S$4:$S$135,(卡牌属性!$BZ28-1+CV$3)*11+卡牌属性!$CD28)</f>
        <v>18</v>
      </c>
      <c r="CW28" s="14">
        <f>INDEX(属性偏向!$S$4:$S$135,(卡牌属性!$BZ28-1+CW$3)*11+卡牌属性!$CD28)</f>
        <v>22</v>
      </c>
      <c r="CX28" s="14">
        <f>INDEX(属性偏向!$S$4:$S$135,(卡牌属性!$BZ28-1+CX$3)*11+卡牌属性!$CD28)</f>
        <v>22</v>
      </c>
      <c r="CY28" s="14">
        <f>INDEX(属性偏向!$S$4:$S$135,(卡牌属性!$BZ28-1+CY$3)*11+卡牌属性!$CD28)</f>
        <v>26</v>
      </c>
      <c r="CZ28" s="14">
        <f>INDEX(属性偏向!$T$4:$T$135,(卡牌属性!$BZ28-1+CZ$3)*11+卡牌属性!$CD28)</f>
        <v>8</v>
      </c>
      <c r="DA28" s="14">
        <f>INDEX(属性偏向!$T$4:$T$135,(卡牌属性!$BZ28-1+DA$3)*11+卡牌属性!$CD28)</f>
        <v>9</v>
      </c>
      <c r="DB28" s="14">
        <f>INDEX(属性偏向!$T$4:$T$135,(卡牌属性!$BZ28-1+DB$3)*11+卡牌属性!$CD28)</f>
        <v>9</v>
      </c>
      <c r="DC28" s="14">
        <f>INDEX(属性偏向!$T$4:$T$135,(卡牌属性!$BZ28-1+DC$3)*11+卡牌属性!$CD28)</f>
        <v>11</v>
      </c>
      <c r="DD28" s="14">
        <f>INDEX(属性偏向!$T$4:$T$135,(卡牌属性!$BZ28-1+DD$3)*11+卡牌属性!$CD28)</f>
        <v>13</v>
      </c>
      <c r="DE28" s="14">
        <f>INDEX(属性偏向!$U$4:$U$135,(卡牌属性!$BZ28-1+DE$3)*11+卡牌属性!$CD28)</f>
        <v>112</v>
      </c>
      <c r="DF28" s="14">
        <f>INDEX(属性偏向!$U$4:$U$135,(卡牌属性!$BZ28-1+DF$3)*11+卡牌属性!$CD28)</f>
        <v>126</v>
      </c>
      <c r="DG28" s="14">
        <f>INDEX(属性偏向!$U$4:$U$135,(卡牌属性!$BZ28-1+DG$3)*11+卡牌属性!$CD28)</f>
        <v>126</v>
      </c>
      <c r="DH28" s="14">
        <f>INDEX(属性偏向!$U$4:$U$135,(卡牌属性!$BZ28-1+DH$3)*11+卡牌属性!$CD28)</f>
        <v>154</v>
      </c>
      <c r="DI28" s="14">
        <f>INDEX(属性偏向!$U$4:$U$135,(卡牌属性!$BZ28-1+DI$3)*11+卡牌属性!$CD28)</f>
        <v>182</v>
      </c>
      <c r="DL28" s="13">
        <v>24</v>
      </c>
      <c r="DM28" s="14">
        <f t="shared" si="32"/>
        <v>3</v>
      </c>
      <c r="DN28" s="14">
        <f t="shared" si="33"/>
        <v>1102003</v>
      </c>
      <c r="DO28" s="14" t="str">
        <f>INDEX($B$6:$B$32,DM28)&amp;"-"&amp;INDEX(属性投放!$H$7:$H$17,卡牌属性!DT28)</f>
        <v>战斗夏玲-等活</v>
      </c>
      <c r="DP28" s="14">
        <f t="shared" si="14"/>
        <v>5</v>
      </c>
      <c r="DQ28" s="14">
        <f t="shared" si="15"/>
        <v>5</v>
      </c>
      <c r="DR28" s="14">
        <f t="shared" si="16"/>
        <v>5</v>
      </c>
      <c r="DS28" s="14">
        <f t="shared" si="34"/>
        <v>3</v>
      </c>
      <c r="DT28" s="14">
        <f t="shared" si="35"/>
        <v>2</v>
      </c>
      <c r="DU28" s="14">
        <f>INDEX(属性投放!$W$6:$W$49,(卡牌属性!DS28-2)*11+卡牌属性!DT28)</f>
        <v>10</v>
      </c>
      <c r="DV28" s="14">
        <f t="shared" ref="DV28:DV37" si="122">DV27+EK27*$DU27</f>
        <v>570</v>
      </c>
      <c r="DW28" s="14">
        <f t="shared" ref="DW28:DW37" si="123">DW27+EL27*$DU27</f>
        <v>679</v>
      </c>
      <c r="DX28" s="14">
        <f t="shared" ref="DX28:DX37" si="124">DX27+EM27*$DU27</f>
        <v>788</v>
      </c>
      <c r="DY28" s="14">
        <f t="shared" ref="DY28:DY37" si="125">DY27+EN27*$DU27</f>
        <v>788</v>
      </c>
      <c r="DZ28" s="14">
        <f t="shared" ref="DZ28:DZ37" si="126">DZ27+EO27*$DU27</f>
        <v>922</v>
      </c>
      <c r="EA28" s="14">
        <f t="shared" ref="EA28:EA37" si="127">EA27+EP27*$DU27</f>
        <v>240</v>
      </c>
      <c r="EB28" s="14">
        <f t="shared" ref="EB28:EB37" si="128">EB27+EQ27*$DU27</f>
        <v>292</v>
      </c>
      <c r="EC28" s="14">
        <f t="shared" ref="EC28:EC37" si="129">EC27+ER27*$DU27</f>
        <v>292</v>
      </c>
      <c r="ED28" s="14">
        <f t="shared" ref="ED28:ED37" si="130">ED27+ES27*$DU27</f>
        <v>344</v>
      </c>
      <c r="EE28" s="14">
        <f t="shared" ref="EE28:EE37" si="131">EE27+ET27*$DU27</f>
        <v>411</v>
      </c>
      <c r="EF28" s="14">
        <f t="shared" ref="EF28:EF37" si="132">EF27+EU27*$DU27</f>
        <v>3020</v>
      </c>
      <c r="EG28" s="14">
        <f t="shared" ref="EG28:EG37" si="133">EG27+EV27*$DU27</f>
        <v>3674</v>
      </c>
      <c r="EH28" s="14">
        <f t="shared" ref="EH28:EH37" si="134">EH27+EW27*$DU27</f>
        <v>3674</v>
      </c>
      <c r="EI28" s="14">
        <f t="shared" ref="EI28:EI37" si="135">EI27+EX27*$DU27</f>
        <v>4328</v>
      </c>
      <c r="EJ28" s="14">
        <f t="shared" ref="EJ28:EJ37" si="136">EJ27+EY27*$DU27</f>
        <v>5032</v>
      </c>
      <c r="EK28" s="14">
        <f>INDEX(属性偏向!$S$4:$S$135,(卡牌属性!$DP28-1+EK$3)*11+卡牌属性!$DT28)*(1+属性投放!$AT$6)</f>
        <v>36</v>
      </c>
      <c r="EL28" s="14">
        <f>INDEX(属性偏向!$S$4:$S$135,(卡牌属性!$DP28-1+EL$3)*11+卡牌属性!$DT28)*(1+属性投放!$AT$6)</f>
        <v>42</v>
      </c>
      <c r="EM28" s="14">
        <f>INDEX(属性偏向!$S$4:$S$135,(卡牌属性!$DP28-1+EM$3)*11+卡牌属性!$DT28)*(1+属性投放!$AT$6)</f>
        <v>48</v>
      </c>
      <c r="EN28" s="14">
        <f>INDEX(属性偏向!$S$4:$S$135,(卡牌属性!$DP28-1+EN$3)*11+卡牌属性!$DT28)*(1+属性投放!$AT$6)</f>
        <v>48</v>
      </c>
      <c r="EO28" s="14">
        <f>INDEX(属性偏向!$S$4:$S$135,(卡牌属性!$DP28-1+EO$3)*11+卡牌属性!$DT28)*(1+属性投放!$AT$6)</f>
        <v>54</v>
      </c>
      <c r="EP28" s="14">
        <f>INDEX(属性偏向!$T$4:$T$135,(卡牌属性!$DQ28-1+EP$3)*11+卡牌属性!$DT28)*(1+属性投放!$AT$6)</f>
        <v>18</v>
      </c>
      <c r="EQ28" s="14">
        <f>INDEX(属性偏向!$T$4:$T$135,(卡牌属性!$DQ28-1+EQ$3)*11+卡牌属性!$DT28)*(1+属性投放!$AT$6)</f>
        <v>21</v>
      </c>
      <c r="ER28" s="14">
        <f>INDEX(属性偏向!$T$4:$T$135,(卡牌属性!$DQ28-1+ER$3)*11+卡牌属性!$DT28)*(1+属性投放!$AT$6)</f>
        <v>21</v>
      </c>
      <c r="ES28" s="14">
        <f>INDEX(属性偏向!$T$4:$T$135,(卡牌属性!$DQ28-1+ES$3)*11+卡牌属性!$DT28)*(1+属性投放!$AT$6)</f>
        <v>24</v>
      </c>
      <c r="ET28" s="14">
        <f>INDEX(属性偏向!$T$4:$T$135,(卡牌属性!$DQ28-1+ET$3)*11+卡牌属性!$DT28)*(1+属性投放!$AT$6)</f>
        <v>27</v>
      </c>
      <c r="EU28" s="14">
        <f>INDEX(属性偏向!$U$4:$U$135,(卡牌属性!$DR28-1+EU$3)*11+卡牌属性!$DT28)*(1+属性投放!$AT$6)</f>
        <v>252</v>
      </c>
      <c r="EV28" s="14">
        <f>INDEX(属性偏向!$U$4:$U$135,(卡牌属性!$DR28-1+EV$3)*11+卡牌属性!$DT28)*(1+属性投放!$AT$6)</f>
        <v>294</v>
      </c>
      <c r="EW28" s="14">
        <f>INDEX(属性偏向!$U$4:$U$135,(卡牌属性!$DR28-1+EW$3)*11+卡牌属性!$DT28)*(1+属性投放!$AT$6)</f>
        <v>294</v>
      </c>
      <c r="EX28" s="14">
        <f>INDEX(属性偏向!$U$4:$U$135,(卡牌属性!$DR28-1+EX$3)*11+卡牌属性!$DT28)*(1+属性投放!$AT$6)</f>
        <v>336</v>
      </c>
      <c r="EY28" s="14">
        <f>INDEX(属性偏向!$U$4:$U$135,(卡牌属性!$DR28-1+EY$3)*11+卡牌属性!$DT28)*(1+属性投放!$AT$6)</f>
        <v>378</v>
      </c>
      <c r="FC28" s="13">
        <v>24</v>
      </c>
      <c r="FD28" s="13">
        <f t="shared" si="17"/>
        <v>5</v>
      </c>
      <c r="FE28" s="14">
        <f t="shared" si="39"/>
        <v>1102005</v>
      </c>
      <c r="FF28" s="14" t="s">
        <v>849</v>
      </c>
      <c r="FG28" s="14">
        <f t="shared" si="18"/>
        <v>4</v>
      </c>
      <c r="FH28" s="14" t="str">
        <f t="shared" si="19"/>
        <v>李轩辕-4星</v>
      </c>
      <c r="FI28" s="14">
        <f>INDEX(Y$6:Y$36,$FD28)+INDEX(属性偏向!Y$4:Y$8,卡牌属性!$FG28)</f>
        <v>6</v>
      </c>
      <c r="FJ28" s="14" t="str">
        <f>INDEX(属性评价,卡牌属性!FI28)</f>
        <v>B+</v>
      </c>
      <c r="FK28" s="14">
        <f>INDEX(Z$6:Z$36,$FD28)+INDEX(属性偏向!Z$4:Z$8,卡牌属性!$FG28)</f>
        <v>7</v>
      </c>
      <c r="FL28" s="14" t="str">
        <f>INDEX(属性评价,卡牌属性!FK28)</f>
        <v>A</v>
      </c>
      <c r="FM28" s="14">
        <f>INDEX(AA$6:AA$36,$FD28)+INDEX(属性偏向!AA$4:AA$8,卡牌属性!$FG28)</f>
        <v>8</v>
      </c>
      <c r="FN28" s="14" t="str">
        <f>INDEX(属性评价,卡牌属性!FM28)</f>
        <v>A+</v>
      </c>
      <c r="FQ28" s="13">
        <v>24</v>
      </c>
      <c r="FR28" s="13">
        <f t="shared" si="20"/>
        <v>5</v>
      </c>
      <c r="FS28" s="14">
        <f t="shared" si="40"/>
        <v>1101005</v>
      </c>
      <c r="FT28" s="14" t="s">
        <v>849</v>
      </c>
      <c r="FU28" s="14">
        <f t="shared" si="21"/>
        <v>4</v>
      </c>
      <c r="FV28" s="14" t="str">
        <f t="shared" si="22"/>
        <v>刘羽禅-4星</v>
      </c>
      <c r="FW28" s="14">
        <f>INDEX(J$6:J$36,$FR28)+INDEX(属性偏向!Y$4:Y$8,卡牌属性!$FG28)</f>
        <v>8</v>
      </c>
      <c r="FX28" s="14" t="str">
        <f>INDEX(属性评价,卡牌属性!FW28)</f>
        <v>A+</v>
      </c>
      <c r="FY28" s="14">
        <f>INDEX(K$6:K$36,$FR28)+INDEX(属性偏向!Y$4:Y$8,卡牌属性!$FG28)</f>
        <v>10</v>
      </c>
      <c r="FZ28" s="14" t="str">
        <f>INDEX(属性评价,卡牌属性!FY28)</f>
        <v>S+</v>
      </c>
      <c r="GA28" s="14">
        <f>INDEX(L$6:L$36,$FR28)+INDEX(属性偏向!Y$4:Y$8,卡牌属性!$FG28)</f>
        <v>9</v>
      </c>
      <c r="GB28" s="14" t="str">
        <f>INDEX(属性评价,卡牌属性!GA28)</f>
        <v>S</v>
      </c>
    </row>
    <row r="29" spans="1:184" ht="16.5" x14ac:dyDescent="0.2">
      <c r="A29" s="13">
        <v>1101999</v>
      </c>
      <c r="B29" s="13" t="s">
        <v>1053</v>
      </c>
      <c r="C29" s="13">
        <v>1</v>
      </c>
      <c r="D29" s="13">
        <v>2</v>
      </c>
      <c r="E29" s="13">
        <v>11</v>
      </c>
      <c r="F29" s="14">
        <f>SUM(E$5:E29)</f>
        <v>264</v>
      </c>
      <c r="G29" s="13" t="s">
        <v>1057</v>
      </c>
      <c r="H29" s="13" t="s">
        <v>446</v>
      </c>
      <c r="I29" s="13" t="s">
        <v>1057</v>
      </c>
      <c r="J29" s="14">
        <f>MATCH(卡牌属性!G29,属性评价,0)</f>
        <v>3</v>
      </c>
      <c r="K29" s="14">
        <f>MATCH(卡牌属性!H29,属性评价,0)</f>
        <v>3</v>
      </c>
      <c r="L29" s="14">
        <f>MATCH(卡牌属性!I29,属性评价,0)</f>
        <v>3</v>
      </c>
      <c r="N29" s="13">
        <v>1102024</v>
      </c>
      <c r="O29" s="13" t="s">
        <v>765</v>
      </c>
      <c r="P29" s="13">
        <v>2</v>
      </c>
      <c r="Q29" s="13">
        <v>3</v>
      </c>
      <c r="R29" s="13">
        <v>11</v>
      </c>
      <c r="S29" s="14">
        <f>SUM(R$5:R29)</f>
        <v>264</v>
      </c>
      <c r="T29" s="13">
        <v>99</v>
      </c>
      <c r="U29" s="14">
        <f>SUM(T$5:T29)</f>
        <v>2376</v>
      </c>
      <c r="V29" s="13" t="s">
        <v>449</v>
      </c>
      <c r="W29" s="13" t="s">
        <v>449</v>
      </c>
      <c r="X29" s="13" t="s">
        <v>449</v>
      </c>
      <c r="Y29" s="14">
        <f>MATCH(卡牌属性!V29,属性评价,0)</f>
        <v>5</v>
      </c>
      <c r="Z29" s="14">
        <f>MATCH(卡牌属性!W29,属性评价,0)</f>
        <v>5</v>
      </c>
      <c r="AA29" s="14">
        <f>MATCH(卡牌属性!X29,属性评价,0)</f>
        <v>5</v>
      </c>
      <c r="AB29" s="14">
        <f t="shared" si="2"/>
        <v>15</v>
      </c>
      <c r="AE29" s="13">
        <v>25</v>
      </c>
      <c r="AF29" s="13">
        <f t="shared" si="23"/>
        <v>3</v>
      </c>
      <c r="AG29" s="13">
        <f t="shared" si="3"/>
        <v>3</v>
      </c>
      <c r="AH29" s="13"/>
      <c r="AI29" s="13"/>
      <c r="AJ29" s="14">
        <f t="shared" si="4"/>
        <v>1101003</v>
      </c>
      <c r="AK29" s="14" t="str">
        <f t="shared" si="5"/>
        <v>战斗夏玲3突</v>
      </c>
      <c r="AL29" s="25" t="s">
        <v>131</v>
      </c>
      <c r="AM29" s="14">
        <v>1</v>
      </c>
      <c r="AN29" s="14">
        <f t="shared" si="6"/>
        <v>3</v>
      </c>
      <c r="AO29" s="14" t="e">
        <f>INDEX(属性投放!#REF!,(卡牌属性!AG29-2)*20+卡牌属性!AN29)</f>
        <v>#REF!</v>
      </c>
      <c r="AP29" s="14" t="e">
        <f t="shared" si="101"/>
        <v>#REF!</v>
      </c>
      <c r="AQ29" s="14" t="e">
        <f t="shared" si="101"/>
        <v>#REF!</v>
      </c>
      <c r="AR29" s="14" t="e">
        <f t="shared" si="101"/>
        <v>#REF!</v>
      </c>
      <c r="AS29" s="14" t="e">
        <f t="shared" si="101"/>
        <v>#REF!</v>
      </c>
      <c r="AT29" s="14" t="e">
        <f>INDEX(属性投放!#REF!,(卡牌属性!AG29-2)*20+卡牌属性!AN29)</f>
        <v>#REF!</v>
      </c>
      <c r="AU29" s="14" t="e">
        <f t="shared" si="102"/>
        <v>#REF!</v>
      </c>
      <c r="AV29" s="14" t="e">
        <f t="shared" si="102"/>
        <v>#REF!</v>
      </c>
      <c r="AW29" s="14" t="e">
        <f t="shared" si="102"/>
        <v>#REF!</v>
      </c>
      <c r="AX29" s="14" t="e">
        <f t="shared" si="102"/>
        <v>#REF!</v>
      </c>
      <c r="AY29" s="14" t="e">
        <f>INDEX(属性投放!#REF!,(卡牌属性!AG29-2)*20+卡牌属性!AN29)</f>
        <v>#REF!</v>
      </c>
      <c r="AZ29" s="14" t="e">
        <f t="shared" si="103"/>
        <v>#REF!</v>
      </c>
      <c r="BA29" s="14" t="e">
        <f t="shared" si="103"/>
        <v>#REF!</v>
      </c>
      <c r="BB29" s="14" t="e">
        <f t="shared" si="103"/>
        <v>#REF!</v>
      </c>
      <c r="BC29" s="14" t="e">
        <f t="shared" si="103"/>
        <v>#REF!</v>
      </c>
      <c r="BD29" s="14" t="e">
        <f>INDEX(属性投放!#REF!,(卡牌属性!AG29-2)*20+卡牌属性!AN29)</f>
        <v>#REF!</v>
      </c>
      <c r="BE29" s="14" t="e">
        <f t="shared" si="104"/>
        <v>#REF!</v>
      </c>
      <c r="BF29" s="14" t="e">
        <f t="shared" si="104"/>
        <v>#REF!</v>
      </c>
      <c r="BG29" s="14" t="e">
        <f t="shared" si="104"/>
        <v>#REF!</v>
      </c>
      <c r="BH29" s="14" t="e">
        <f t="shared" si="104"/>
        <v>#REF!</v>
      </c>
      <c r="BI29" s="14" t="e">
        <f>INDEX(属性投放!#REF!,(卡牌属性!AG29-2)*20+卡牌属性!AN29)</f>
        <v>#REF!</v>
      </c>
      <c r="BJ29" s="14" t="e">
        <f t="shared" si="105"/>
        <v>#REF!</v>
      </c>
      <c r="BK29" s="14" t="e">
        <f t="shared" si="105"/>
        <v>#REF!</v>
      </c>
      <c r="BL29" s="14" t="e">
        <f t="shared" si="105"/>
        <v>#REF!</v>
      </c>
      <c r="BM29" s="14" t="e">
        <f t="shared" si="105"/>
        <v>#REF!</v>
      </c>
      <c r="BN29" s="14" t="e">
        <f>INDEX(属性投放!#REF!,(卡牌属性!AG29-2)*20+卡牌属性!AN29)</f>
        <v>#REF!</v>
      </c>
      <c r="BO29" s="14" t="e">
        <f t="shared" si="106"/>
        <v>#REF!</v>
      </c>
      <c r="BP29" s="14" t="e">
        <f t="shared" si="106"/>
        <v>#REF!</v>
      </c>
      <c r="BQ29" s="14" t="e">
        <f t="shared" si="106"/>
        <v>#REF!</v>
      </c>
      <c r="BR29" s="14" t="e">
        <f t="shared" si="106"/>
        <v>#REF!</v>
      </c>
      <c r="BV29" s="13">
        <v>25</v>
      </c>
      <c r="BW29" s="14">
        <f t="shared" si="24"/>
        <v>3</v>
      </c>
      <c r="BX29" s="14">
        <f t="shared" si="25"/>
        <v>1102003</v>
      </c>
      <c r="BY29" s="14" t="str">
        <f>INDEX($O$6:$O$37,BW29)&amp;"-"&amp;INDEX(属性投放!$H$19:$H$29,卡牌属性!CD29)</f>
        <v>典韦-黑绳</v>
      </c>
      <c r="BZ29" s="14">
        <f t="shared" si="26"/>
        <v>7</v>
      </c>
      <c r="CA29" s="14">
        <f t="shared" si="27"/>
        <v>6</v>
      </c>
      <c r="CB29" s="14">
        <f t="shared" si="28"/>
        <v>6</v>
      </c>
      <c r="CC29" s="14">
        <f t="shared" si="29"/>
        <v>4</v>
      </c>
      <c r="CD29" s="14">
        <f t="shared" si="30"/>
        <v>3</v>
      </c>
      <c r="CE29" s="14">
        <f>INDEX(属性投放!$W$6:$W$49,(卡牌属性!CC29-2)*11+卡牌属性!CD29)</f>
        <v>15</v>
      </c>
      <c r="CF29" s="14">
        <f t="shared" si="107"/>
        <v>556</v>
      </c>
      <c r="CG29" s="14">
        <f t="shared" si="108"/>
        <v>654</v>
      </c>
      <c r="CH29" s="14">
        <f t="shared" si="109"/>
        <v>800</v>
      </c>
      <c r="CI29" s="14">
        <f t="shared" si="110"/>
        <v>800</v>
      </c>
      <c r="CJ29" s="14">
        <f t="shared" si="111"/>
        <v>946</v>
      </c>
      <c r="CK29" s="14">
        <f t="shared" si="112"/>
        <v>218</v>
      </c>
      <c r="CL29" s="14">
        <f t="shared" si="113"/>
        <v>252</v>
      </c>
      <c r="CM29" s="14">
        <f t="shared" si="114"/>
        <v>252</v>
      </c>
      <c r="CN29" s="14">
        <f t="shared" si="115"/>
        <v>325</v>
      </c>
      <c r="CO29" s="14">
        <f t="shared" si="116"/>
        <v>398</v>
      </c>
      <c r="CP29" s="14">
        <f t="shared" si="117"/>
        <v>2946</v>
      </c>
      <c r="CQ29" s="14">
        <f t="shared" si="118"/>
        <v>3404</v>
      </c>
      <c r="CR29" s="14">
        <f t="shared" si="119"/>
        <v>3404</v>
      </c>
      <c r="CS29" s="14">
        <f t="shared" si="120"/>
        <v>4220</v>
      </c>
      <c r="CT29" s="14">
        <f t="shared" si="121"/>
        <v>5036</v>
      </c>
      <c r="CU29" s="14">
        <f>INDEX(属性偏向!$S$4:$S$135,(卡牌属性!$BZ29-1+CU$3)*11+卡牌属性!$CD29)</f>
        <v>18</v>
      </c>
      <c r="CV29" s="14">
        <f>INDEX(属性偏向!$S$4:$S$135,(卡牌属性!$BZ29-1+CV$3)*11+卡牌属性!$CD29)</f>
        <v>20</v>
      </c>
      <c r="CW29" s="14">
        <f>INDEX(属性偏向!$S$4:$S$135,(卡牌属性!$BZ29-1+CW$3)*11+卡牌属性!$CD29)</f>
        <v>24</v>
      </c>
      <c r="CX29" s="14">
        <f>INDEX(属性偏向!$S$4:$S$135,(卡牌属性!$BZ29-1+CX$3)*11+卡牌属性!$CD29)</f>
        <v>24</v>
      </c>
      <c r="CY29" s="14">
        <f>INDEX(属性偏向!$S$4:$S$135,(卡牌属性!$BZ29-1+CY$3)*11+卡牌属性!$CD29)</f>
        <v>28</v>
      </c>
      <c r="CZ29" s="14">
        <f>INDEX(属性偏向!$T$4:$T$135,(卡牌属性!$BZ29-1+CZ$3)*11+卡牌属性!$CD29)</f>
        <v>9</v>
      </c>
      <c r="DA29" s="14">
        <f>INDEX(属性偏向!$T$4:$T$135,(卡牌属性!$BZ29-1+DA$3)*11+卡牌属性!$CD29)</f>
        <v>10</v>
      </c>
      <c r="DB29" s="14">
        <f>INDEX(属性偏向!$T$4:$T$135,(卡牌属性!$BZ29-1+DB$3)*11+卡牌属性!$CD29)</f>
        <v>10</v>
      </c>
      <c r="DC29" s="14">
        <f>INDEX(属性偏向!$T$4:$T$135,(卡牌属性!$BZ29-1+DC$3)*11+卡牌属性!$CD29)</f>
        <v>12</v>
      </c>
      <c r="DD29" s="14">
        <f>INDEX(属性偏向!$T$4:$T$135,(卡牌属性!$BZ29-1+DD$3)*11+卡牌属性!$CD29)</f>
        <v>14</v>
      </c>
      <c r="DE29" s="14">
        <f>INDEX(属性偏向!$U$4:$U$135,(卡牌属性!$BZ29-1+DE$3)*11+卡牌属性!$CD29)</f>
        <v>144</v>
      </c>
      <c r="DF29" s="14">
        <f>INDEX(属性偏向!$U$4:$U$135,(卡牌属性!$BZ29-1+DF$3)*11+卡牌属性!$CD29)</f>
        <v>160</v>
      </c>
      <c r="DG29" s="14">
        <f>INDEX(属性偏向!$U$4:$U$135,(卡牌属性!$BZ29-1+DG$3)*11+卡牌属性!$CD29)</f>
        <v>160</v>
      </c>
      <c r="DH29" s="14">
        <f>INDEX(属性偏向!$U$4:$U$135,(卡牌属性!$BZ29-1+DH$3)*11+卡牌属性!$CD29)</f>
        <v>192</v>
      </c>
      <c r="DI29" s="14">
        <f>INDEX(属性偏向!$U$4:$U$135,(卡牌属性!$BZ29-1+DI$3)*11+卡牌属性!$CD29)</f>
        <v>224</v>
      </c>
      <c r="DL29" s="13">
        <v>25</v>
      </c>
      <c r="DM29" s="14">
        <f t="shared" si="32"/>
        <v>3</v>
      </c>
      <c r="DN29" s="14">
        <f t="shared" si="33"/>
        <v>1102003</v>
      </c>
      <c r="DO29" s="14" t="str">
        <f>INDEX($B$6:$B$32,DM29)&amp;"-"&amp;INDEX(属性投放!$H$7:$H$17,卡牌属性!DT29)</f>
        <v>战斗夏玲-黑绳</v>
      </c>
      <c r="DP29" s="14">
        <f t="shared" si="14"/>
        <v>5</v>
      </c>
      <c r="DQ29" s="14">
        <f t="shared" si="15"/>
        <v>5</v>
      </c>
      <c r="DR29" s="14">
        <f t="shared" si="16"/>
        <v>5</v>
      </c>
      <c r="DS29" s="14">
        <f t="shared" si="34"/>
        <v>3</v>
      </c>
      <c r="DT29" s="14">
        <f t="shared" si="35"/>
        <v>3</v>
      </c>
      <c r="DU29" s="14">
        <f>INDEX(属性投放!$W$6:$W$49,(卡牌属性!DS29-2)*11+卡牌属性!DT29)</f>
        <v>15</v>
      </c>
      <c r="DV29" s="14">
        <f t="shared" si="122"/>
        <v>930</v>
      </c>
      <c r="DW29" s="14">
        <f t="shared" si="123"/>
        <v>1099</v>
      </c>
      <c r="DX29" s="14">
        <f t="shared" si="124"/>
        <v>1268</v>
      </c>
      <c r="DY29" s="14">
        <f t="shared" si="125"/>
        <v>1268</v>
      </c>
      <c r="DZ29" s="14">
        <f t="shared" si="126"/>
        <v>1462</v>
      </c>
      <c r="EA29" s="14">
        <f t="shared" si="127"/>
        <v>420</v>
      </c>
      <c r="EB29" s="14">
        <f t="shared" si="128"/>
        <v>502</v>
      </c>
      <c r="EC29" s="14">
        <f t="shared" si="129"/>
        <v>502</v>
      </c>
      <c r="ED29" s="14">
        <f t="shared" si="130"/>
        <v>584</v>
      </c>
      <c r="EE29" s="14">
        <f t="shared" si="131"/>
        <v>681</v>
      </c>
      <c r="EF29" s="14">
        <f t="shared" si="132"/>
        <v>5540</v>
      </c>
      <c r="EG29" s="14">
        <f t="shared" si="133"/>
        <v>6614</v>
      </c>
      <c r="EH29" s="14">
        <f t="shared" si="134"/>
        <v>6614</v>
      </c>
      <c r="EI29" s="14">
        <f t="shared" si="135"/>
        <v>7688</v>
      </c>
      <c r="EJ29" s="14">
        <f t="shared" si="136"/>
        <v>8812</v>
      </c>
      <c r="EK29" s="14">
        <f>INDEX(属性偏向!$S$4:$S$135,(卡牌属性!$DP29-1+EK$3)*11+卡牌属性!$DT29)*(1+属性投放!$AT$6)</f>
        <v>42</v>
      </c>
      <c r="EL29" s="14">
        <f>INDEX(属性偏向!$S$4:$S$135,(卡牌属性!$DP29-1+EL$3)*11+卡牌属性!$DT29)*(1+属性投放!$AT$6)</f>
        <v>48</v>
      </c>
      <c r="EM29" s="14">
        <f>INDEX(属性偏向!$S$4:$S$135,(卡牌属性!$DP29-1+EM$3)*11+卡牌属性!$DT29)*(1+属性投放!$AT$6)</f>
        <v>54</v>
      </c>
      <c r="EN29" s="14">
        <f>INDEX(属性偏向!$S$4:$S$135,(卡牌属性!$DP29-1+EN$3)*11+卡牌属性!$DT29)*(1+属性投放!$AT$6)</f>
        <v>54</v>
      </c>
      <c r="EO29" s="14">
        <f>INDEX(属性偏向!$S$4:$S$135,(卡牌属性!$DP29-1+EO$3)*11+卡牌属性!$DT29)*(1+属性投放!$AT$6)</f>
        <v>60</v>
      </c>
      <c r="EP29" s="14">
        <f>INDEX(属性偏向!$T$4:$T$135,(卡牌属性!$DQ29-1+EP$3)*11+卡牌属性!$DT29)*(1+属性投放!$AT$6)</f>
        <v>21</v>
      </c>
      <c r="EQ29" s="14">
        <f>INDEX(属性偏向!$T$4:$T$135,(卡牌属性!$DQ29-1+EQ$3)*11+卡牌属性!$DT29)*(1+属性投放!$AT$6)</f>
        <v>24</v>
      </c>
      <c r="ER29" s="14">
        <f>INDEX(属性偏向!$T$4:$T$135,(卡牌属性!$DQ29-1+ER$3)*11+卡牌属性!$DT29)*(1+属性投放!$AT$6)</f>
        <v>24</v>
      </c>
      <c r="ES29" s="14">
        <f>INDEX(属性偏向!$T$4:$T$135,(卡牌属性!$DQ29-1+ES$3)*11+卡牌属性!$DT29)*(1+属性投放!$AT$6)</f>
        <v>27</v>
      </c>
      <c r="ET29" s="14">
        <f>INDEX(属性偏向!$T$4:$T$135,(卡牌属性!$DQ29-1+ET$3)*11+卡牌属性!$DT29)*(1+属性投放!$AT$6)</f>
        <v>30</v>
      </c>
      <c r="EU29" s="14">
        <f>INDEX(属性偏向!$U$4:$U$135,(卡牌属性!$DR29-1+EU$3)*11+卡牌属性!$DT29)*(1+属性投放!$AT$6)</f>
        <v>336</v>
      </c>
      <c r="EV29" s="14">
        <f>INDEX(属性偏向!$U$4:$U$135,(卡牌属性!$DR29-1+EV$3)*11+卡牌属性!$DT29)*(1+属性投放!$AT$6)</f>
        <v>384</v>
      </c>
      <c r="EW29" s="14">
        <f>INDEX(属性偏向!$U$4:$U$135,(卡牌属性!$DR29-1+EW$3)*11+卡牌属性!$DT29)*(1+属性投放!$AT$6)</f>
        <v>384</v>
      </c>
      <c r="EX29" s="14">
        <f>INDEX(属性偏向!$U$4:$U$135,(卡牌属性!$DR29-1+EX$3)*11+卡牌属性!$DT29)*(1+属性投放!$AT$6)</f>
        <v>432</v>
      </c>
      <c r="EY29" s="14">
        <f>INDEX(属性偏向!$U$4:$U$135,(卡牌属性!$DR29-1+EY$3)*11+卡牌属性!$DT29)*(1+属性投放!$AT$6)</f>
        <v>480</v>
      </c>
      <c r="FC29" s="13">
        <v>25</v>
      </c>
      <c r="FD29" s="13">
        <f t="shared" si="17"/>
        <v>5</v>
      </c>
      <c r="FE29" s="14">
        <f t="shared" si="39"/>
        <v>1102005</v>
      </c>
      <c r="FF29" s="14" t="s">
        <v>849</v>
      </c>
      <c r="FG29" s="14">
        <f t="shared" si="18"/>
        <v>5</v>
      </c>
      <c r="FH29" s="14" t="str">
        <f t="shared" si="19"/>
        <v>李轩辕-5星</v>
      </c>
      <c r="FI29" s="14">
        <f>INDEX(Y$6:Y$36,$FD29)+INDEX(属性偏向!Y$4:Y$8,卡牌属性!$FG29)</f>
        <v>7</v>
      </c>
      <c r="FJ29" s="14" t="str">
        <f>INDEX(属性评价,卡牌属性!FI29)</f>
        <v>A</v>
      </c>
      <c r="FK29" s="14">
        <f>INDEX(Z$6:Z$36,$FD29)+INDEX(属性偏向!Z$4:Z$8,卡牌属性!$FG29)</f>
        <v>8</v>
      </c>
      <c r="FL29" s="14" t="str">
        <f>INDEX(属性评价,卡牌属性!FK29)</f>
        <v>A+</v>
      </c>
      <c r="FM29" s="14">
        <f>INDEX(AA$6:AA$36,$FD29)+INDEX(属性偏向!AA$4:AA$8,卡牌属性!$FG29)</f>
        <v>9</v>
      </c>
      <c r="FN29" s="14" t="str">
        <f>INDEX(属性评价,卡牌属性!FM29)</f>
        <v>S</v>
      </c>
      <c r="FQ29" s="13">
        <v>25</v>
      </c>
      <c r="FR29" s="13">
        <f t="shared" si="20"/>
        <v>5</v>
      </c>
      <c r="FS29" s="14">
        <f t="shared" si="40"/>
        <v>1101005</v>
      </c>
      <c r="FT29" s="14" t="s">
        <v>849</v>
      </c>
      <c r="FU29" s="14">
        <f t="shared" si="21"/>
        <v>5</v>
      </c>
      <c r="FV29" s="14" t="str">
        <f t="shared" si="22"/>
        <v>刘羽禅-5星</v>
      </c>
      <c r="FW29" s="14">
        <f>INDEX(J$6:J$36,$FR29)+INDEX(属性偏向!Y$4:Y$8,卡牌属性!$FG29)</f>
        <v>9</v>
      </c>
      <c r="FX29" s="14" t="str">
        <f>INDEX(属性评价,卡牌属性!FW29)</f>
        <v>S</v>
      </c>
      <c r="FY29" s="14">
        <f>INDEX(K$6:K$36,$FR29)+INDEX(属性偏向!Y$4:Y$8,卡牌属性!$FG29)</f>
        <v>11</v>
      </c>
      <c r="FZ29" s="14" t="str">
        <f>INDEX(属性评价,卡牌属性!FY29)</f>
        <v>SS</v>
      </c>
      <c r="GA29" s="14">
        <f>INDEX(L$6:L$36,$FR29)+INDEX(属性偏向!Y$4:Y$8,卡牌属性!$FG29)</f>
        <v>10</v>
      </c>
      <c r="GB29" s="14" t="str">
        <f>INDEX(属性评价,卡牌属性!GA29)</f>
        <v>S+</v>
      </c>
    </row>
    <row r="30" spans="1:184" ht="16.5" x14ac:dyDescent="0.2">
      <c r="A30" s="13">
        <v>1101998</v>
      </c>
      <c r="B30" s="13" t="s">
        <v>1054</v>
      </c>
      <c r="C30" s="13">
        <v>1</v>
      </c>
      <c r="D30" s="13">
        <v>3</v>
      </c>
      <c r="E30" s="13">
        <v>11</v>
      </c>
      <c r="F30" s="14">
        <f>SUM(E$5:E30)</f>
        <v>275</v>
      </c>
      <c r="G30" s="13" t="s">
        <v>1058</v>
      </c>
      <c r="H30" s="13" t="s">
        <v>1059</v>
      </c>
      <c r="I30" s="13" t="s">
        <v>1060</v>
      </c>
      <c r="J30" s="14">
        <f>MATCH(卡牌属性!G30,属性评价,0)</f>
        <v>5</v>
      </c>
      <c r="K30" s="14">
        <f>MATCH(卡牌属性!H30,属性评价,0)</f>
        <v>5</v>
      </c>
      <c r="L30" s="14">
        <f>MATCH(卡牌属性!I30,属性评价,0)</f>
        <v>5</v>
      </c>
      <c r="N30" s="13">
        <v>1102026</v>
      </c>
      <c r="O30" s="13" t="s">
        <v>766</v>
      </c>
      <c r="P30" s="13">
        <v>2</v>
      </c>
      <c r="Q30" s="13">
        <v>4</v>
      </c>
      <c r="R30" s="13">
        <v>11</v>
      </c>
      <c r="S30" s="14">
        <f>SUM(R$5:R30)</f>
        <v>275</v>
      </c>
      <c r="T30" s="13">
        <v>99</v>
      </c>
      <c r="U30" s="14">
        <f>SUM(T$5:T30)</f>
        <v>2475</v>
      </c>
      <c r="V30" s="13" t="s">
        <v>455</v>
      </c>
      <c r="W30" s="13" t="s">
        <v>447</v>
      </c>
      <c r="X30" s="13" t="s">
        <v>447</v>
      </c>
      <c r="Y30" s="14">
        <f>MATCH(卡牌属性!V30,属性评价,0)</f>
        <v>8</v>
      </c>
      <c r="Z30" s="14">
        <f>MATCH(卡牌属性!W30,属性评价,0)</f>
        <v>4</v>
      </c>
      <c r="AA30" s="14">
        <f>MATCH(卡牌属性!X30,属性评价,0)</f>
        <v>4</v>
      </c>
      <c r="AB30" s="14">
        <f t="shared" si="2"/>
        <v>16</v>
      </c>
      <c r="AE30" s="13">
        <v>26</v>
      </c>
      <c r="AF30" s="13">
        <f t="shared" si="23"/>
        <v>3</v>
      </c>
      <c r="AG30" s="13">
        <f t="shared" si="3"/>
        <v>3</v>
      </c>
      <c r="AH30" s="13"/>
      <c r="AI30" s="13"/>
      <c r="AJ30" s="14">
        <f t="shared" si="4"/>
        <v>1101003</v>
      </c>
      <c r="AK30" s="14" t="str">
        <f t="shared" si="5"/>
        <v>战斗夏玲4突</v>
      </c>
      <c r="AL30" s="25" t="s">
        <v>131</v>
      </c>
      <c r="AM30" s="14">
        <v>1</v>
      </c>
      <c r="AN30" s="14">
        <f t="shared" si="6"/>
        <v>4</v>
      </c>
      <c r="AO30" s="14" t="e">
        <f>INDEX(属性投放!#REF!,(卡牌属性!AG30-2)*20+卡牌属性!AN30)</f>
        <v>#REF!</v>
      </c>
      <c r="AP30" s="14" t="e">
        <f t="shared" si="101"/>
        <v>#REF!</v>
      </c>
      <c r="AQ30" s="14" t="e">
        <f t="shared" si="101"/>
        <v>#REF!</v>
      </c>
      <c r="AR30" s="14" t="e">
        <f t="shared" si="101"/>
        <v>#REF!</v>
      </c>
      <c r="AS30" s="14" t="e">
        <f t="shared" si="101"/>
        <v>#REF!</v>
      </c>
      <c r="AT30" s="14" t="e">
        <f>INDEX(属性投放!#REF!,(卡牌属性!AG30-2)*20+卡牌属性!AN30)</f>
        <v>#REF!</v>
      </c>
      <c r="AU30" s="14" t="e">
        <f t="shared" si="102"/>
        <v>#REF!</v>
      </c>
      <c r="AV30" s="14" t="e">
        <f t="shared" si="102"/>
        <v>#REF!</v>
      </c>
      <c r="AW30" s="14" t="e">
        <f t="shared" si="102"/>
        <v>#REF!</v>
      </c>
      <c r="AX30" s="14" t="e">
        <f t="shared" si="102"/>
        <v>#REF!</v>
      </c>
      <c r="AY30" s="14" t="e">
        <f>INDEX(属性投放!#REF!,(卡牌属性!AG30-2)*20+卡牌属性!AN30)</f>
        <v>#REF!</v>
      </c>
      <c r="AZ30" s="14" t="e">
        <f t="shared" si="103"/>
        <v>#REF!</v>
      </c>
      <c r="BA30" s="14" t="e">
        <f t="shared" si="103"/>
        <v>#REF!</v>
      </c>
      <c r="BB30" s="14" t="e">
        <f t="shared" si="103"/>
        <v>#REF!</v>
      </c>
      <c r="BC30" s="14" t="e">
        <f t="shared" si="103"/>
        <v>#REF!</v>
      </c>
      <c r="BD30" s="14" t="e">
        <f>INDEX(属性投放!#REF!,(卡牌属性!AG30-2)*20+卡牌属性!AN30)</f>
        <v>#REF!</v>
      </c>
      <c r="BE30" s="14" t="e">
        <f t="shared" si="104"/>
        <v>#REF!</v>
      </c>
      <c r="BF30" s="14" t="e">
        <f t="shared" si="104"/>
        <v>#REF!</v>
      </c>
      <c r="BG30" s="14" t="e">
        <f t="shared" si="104"/>
        <v>#REF!</v>
      </c>
      <c r="BH30" s="14" t="e">
        <f t="shared" si="104"/>
        <v>#REF!</v>
      </c>
      <c r="BI30" s="14" t="e">
        <f>INDEX(属性投放!#REF!,(卡牌属性!AG30-2)*20+卡牌属性!AN30)</f>
        <v>#REF!</v>
      </c>
      <c r="BJ30" s="14" t="e">
        <f t="shared" si="105"/>
        <v>#REF!</v>
      </c>
      <c r="BK30" s="14" t="e">
        <f t="shared" si="105"/>
        <v>#REF!</v>
      </c>
      <c r="BL30" s="14" t="e">
        <f t="shared" si="105"/>
        <v>#REF!</v>
      </c>
      <c r="BM30" s="14" t="e">
        <f t="shared" si="105"/>
        <v>#REF!</v>
      </c>
      <c r="BN30" s="14" t="e">
        <f>INDEX(属性投放!#REF!,(卡牌属性!AG30-2)*20+卡牌属性!AN30)</f>
        <v>#REF!</v>
      </c>
      <c r="BO30" s="14" t="e">
        <f t="shared" si="106"/>
        <v>#REF!</v>
      </c>
      <c r="BP30" s="14" t="e">
        <f t="shared" si="106"/>
        <v>#REF!</v>
      </c>
      <c r="BQ30" s="14" t="e">
        <f t="shared" si="106"/>
        <v>#REF!</v>
      </c>
      <c r="BR30" s="14" t="e">
        <f t="shared" si="106"/>
        <v>#REF!</v>
      </c>
      <c r="BV30" s="13">
        <v>26</v>
      </c>
      <c r="BW30" s="14">
        <f t="shared" si="24"/>
        <v>3</v>
      </c>
      <c r="BX30" s="14">
        <f t="shared" si="25"/>
        <v>1102003</v>
      </c>
      <c r="BY30" s="14" t="str">
        <f>INDEX($O$6:$O$37,BW30)&amp;"-"&amp;INDEX(属性投放!$H$19:$H$29,卡牌属性!CD30)</f>
        <v>典韦-众合</v>
      </c>
      <c r="BZ30" s="14">
        <f t="shared" si="26"/>
        <v>7</v>
      </c>
      <c r="CA30" s="14">
        <f t="shared" si="27"/>
        <v>6</v>
      </c>
      <c r="CB30" s="14">
        <f t="shared" si="28"/>
        <v>6</v>
      </c>
      <c r="CC30" s="14">
        <f t="shared" si="29"/>
        <v>4</v>
      </c>
      <c r="CD30" s="14">
        <f t="shared" si="30"/>
        <v>4</v>
      </c>
      <c r="CE30" s="14">
        <f>INDEX(属性投放!$W$6:$W$49,(卡牌属性!CC30-2)*11+卡牌属性!CD30)</f>
        <v>15</v>
      </c>
      <c r="CF30" s="14">
        <f t="shared" si="107"/>
        <v>826</v>
      </c>
      <c r="CG30" s="14">
        <f t="shared" si="108"/>
        <v>954</v>
      </c>
      <c r="CH30" s="14">
        <f t="shared" si="109"/>
        <v>1160</v>
      </c>
      <c r="CI30" s="14">
        <f t="shared" si="110"/>
        <v>1160</v>
      </c>
      <c r="CJ30" s="14">
        <f t="shared" si="111"/>
        <v>1366</v>
      </c>
      <c r="CK30" s="14">
        <f t="shared" si="112"/>
        <v>353</v>
      </c>
      <c r="CL30" s="14">
        <f t="shared" si="113"/>
        <v>402</v>
      </c>
      <c r="CM30" s="14">
        <f t="shared" si="114"/>
        <v>402</v>
      </c>
      <c r="CN30" s="14">
        <f t="shared" si="115"/>
        <v>505</v>
      </c>
      <c r="CO30" s="14">
        <f t="shared" si="116"/>
        <v>608</v>
      </c>
      <c r="CP30" s="14">
        <f t="shared" si="117"/>
        <v>5106</v>
      </c>
      <c r="CQ30" s="14">
        <f t="shared" si="118"/>
        <v>5804</v>
      </c>
      <c r="CR30" s="14">
        <f t="shared" si="119"/>
        <v>5804</v>
      </c>
      <c r="CS30" s="14">
        <f t="shared" si="120"/>
        <v>7100</v>
      </c>
      <c r="CT30" s="14">
        <f t="shared" si="121"/>
        <v>8396</v>
      </c>
      <c r="CU30" s="14">
        <f>INDEX(属性偏向!$S$4:$S$135,(卡牌属性!$BZ30-1+CU$3)*11+卡牌属性!$CD30)</f>
        <v>20</v>
      </c>
      <c r="CV30" s="14">
        <f>INDEX(属性偏向!$S$4:$S$135,(卡牌属性!$BZ30-1+CV$3)*11+卡牌属性!$CD30)</f>
        <v>22</v>
      </c>
      <c r="CW30" s="14">
        <f>INDEX(属性偏向!$S$4:$S$135,(卡牌属性!$BZ30-1+CW$3)*11+卡牌属性!$CD30)</f>
        <v>26</v>
      </c>
      <c r="CX30" s="14">
        <f>INDEX(属性偏向!$S$4:$S$135,(卡牌属性!$BZ30-1+CX$3)*11+卡牌属性!$CD30)</f>
        <v>26</v>
      </c>
      <c r="CY30" s="14">
        <f>INDEX(属性偏向!$S$4:$S$135,(卡牌属性!$BZ30-1+CY$3)*11+卡牌属性!$CD30)</f>
        <v>30</v>
      </c>
      <c r="CZ30" s="14">
        <f>INDEX(属性偏向!$T$4:$T$135,(卡牌属性!$BZ30-1+CZ$3)*11+卡牌属性!$CD30)</f>
        <v>10</v>
      </c>
      <c r="DA30" s="14">
        <f>INDEX(属性偏向!$T$4:$T$135,(卡牌属性!$BZ30-1+DA$3)*11+卡牌属性!$CD30)</f>
        <v>11</v>
      </c>
      <c r="DB30" s="14">
        <f>INDEX(属性偏向!$T$4:$T$135,(卡牌属性!$BZ30-1+DB$3)*11+卡牌属性!$CD30)</f>
        <v>11</v>
      </c>
      <c r="DC30" s="14">
        <f>INDEX(属性偏向!$T$4:$T$135,(卡牌属性!$BZ30-1+DC$3)*11+卡牌属性!$CD30)</f>
        <v>13</v>
      </c>
      <c r="DD30" s="14">
        <f>INDEX(属性偏向!$T$4:$T$135,(卡牌属性!$BZ30-1+DD$3)*11+卡牌属性!$CD30)</f>
        <v>15</v>
      </c>
      <c r="DE30" s="14">
        <f>INDEX(属性偏向!$U$4:$U$135,(卡牌属性!$BZ30-1+DE$3)*11+卡牌属性!$CD30)</f>
        <v>180</v>
      </c>
      <c r="DF30" s="14">
        <f>INDEX(属性偏向!$U$4:$U$135,(卡牌属性!$BZ30-1+DF$3)*11+卡牌属性!$CD30)</f>
        <v>198</v>
      </c>
      <c r="DG30" s="14">
        <f>INDEX(属性偏向!$U$4:$U$135,(卡牌属性!$BZ30-1+DG$3)*11+卡牌属性!$CD30)</f>
        <v>198</v>
      </c>
      <c r="DH30" s="14">
        <f>INDEX(属性偏向!$U$4:$U$135,(卡牌属性!$BZ30-1+DH$3)*11+卡牌属性!$CD30)</f>
        <v>234</v>
      </c>
      <c r="DI30" s="14">
        <f>INDEX(属性偏向!$U$4:$U$135,(卡牌属性!$BZ30-1+DI$3)*11+卡牌属性!$CD30)</f>
        <v>270</v>
      </c>
      <c r="DL30" s="13">
        <v>26</v>
      </c>
      <c r="DM30" s="14">
        <f t="shared" si="32"/>
        <v>3</v>
      </c>
      <c r="DN30" s="14">
        <f t="shared" si="33"/>
        <v>1102003</v>
      </c>
      <c r="DO30" s="14" t="str">
        <f>INDEX($B$6:$B$32,DM30)&amp;"-"&amp;INDEX(属性投放!$H$7:$H$17,卡牌属性!DT30)</f>
        <v>战斗夏玲-众合</v>
      </c>
      <c r="DP30" s="14">
        <f t="shared" si="14"/>
        <v>5</v>
      </c>
      <c r="DQ30" s="14">
        <f t="shared" si="15"/>
        <v>5</v>
      </c>
      <c r="DR30" s="14">
        <f t="shared" si="16"/>
        <v>5</v>
      </c>
      <c r="DS30" s="14">
        <f t="shared" si="34"/>
        <v>3</v>
      </c>
      <c r="DT30" s="14">
        <f t="shared" si="35"/>
        <v>4</v>
      </c>
      <c r="DU30" s="14">
        <f>INDEX(属性投放!$W$6:$W$49,(卡牌属性!DS30-2)*11+卡牌属性!DT30)</f>
        <v>15</v>
      </c>
      <c r="DV30" s="14">
        <f t="shared" si="122"/>
        <v>1560</v>
      </c>
      <c r="DW30" s="14">
        <f t="shared" si="123"/>
        <v>1819</v>
      </c>
      <c r="DX30" s="14">
        <f t="shared" si="124"/>
        <v>2078</v>
      </c>
      <c r="DY30" s="14">
        <f t="shared" si="125"/>
        <v>2078</v>
      </c>
      <c r="DZ30" s="14">
        <f t="shared" si="126"/>
        <v>2362</v>
      </c>
      <c r="EA30" s="14">
        <f t="shared" si="127"/>
        <v>735</v>
      </c>
      <c r="EB30" s="14">
        <f t="shared" si="128"/>
        <v>862</v>
      </c>
      <c r="EC30" s="14">
        <f t="shared" si="129"/>
        <v>862</v>
      </c>
      <c r="ED30" s="14">
        <f t="shared" si="130"/>
        <v>989</v>
      </c>
      <c r="EE30" s="14">
        <f t="shared" si="131"/>
        <v>1131</v>
      </c>
      <c r="EF30" s="14">
        <f t="shared" si="132"/>
        <v>10580</v>
      </c>
      <c r="EG30" s="14">
        <f t="shared" si="133"/>
        <v>12374</v>
      </c>
      <c r="EH30" s="14">
        <f t="shared" si="134"/>
        <v>12374</v>
      </c>
      <c r="EI30" s="14">
        <f t="shared" si="135"/>
        <v>14168</v>
      </c>
      <c r="EJ30" s="14">
        <f t="shared" si="136"/>
        <v>16012</v>
      </c>
      <c r="EK30" s="14">
        <f>INDEX(属性偏向!$S$4:$S$135,(卡牌属性!$DP30-1+EK$3)*11+卡牌属性!$DT30)*(1+属性投放!$AT$6)</f>
        <v>48</v>
      </c>
      <c r="EL30" s="14">
        <f>INDEX(属性偏向!$S$4:$S$135,(卡牌属性!$DP30-1+EL$3)*11+卡牌属性!$DT30)*(1+属性投放!$AT$6)</f>
        <v>54</v>
      </c>
      <c r="EM30" s="14">
        <f>INDEX(属性偏向!$S$4:$S$135,(卡牌属性!$DP30-1+EM$3)*11+卡牌属性!$DT30)*(1+属性投放!$AT$6)</f>
        <v>60</v>
      </c>
      <c r="EN30" s="14">
        <f>INDEX(属性偏向!$S$4:$S$135,(卡牌属性!$DP30-1+EN$3)*11+卡牌属性!$DT30)*(1+属性投放!$AT$6)</f>
        <v>60</v>
      </c>
      <c r="EO30" s="14">
        <f>INDEX(属性偏向!$S$4:$S$135,(卡牌属性!$DP30-1+EO$3)*11+卡牌属性!$DT30)*(1+属性投放!$AT$6)</f>
        <v>66</v>
      </c>
      <c r="EP30" s="14">
        <f>INDEX(属性偏向!$T$4:$T$135,(卡牌属性!$DQ30-1+EP$3)*11+卡牌属性!$DT30)*(1+属性投放!$AT$6)</f>
        <v>24</v>
      </c>
      <c r="EQ30" s="14">
        <f>INDEX(属性偏向!$T$4:$T$135,(卡牌属性!$DQ30-1+EQ$3)*11+卡牌属性!$DT30)*(1+属性投放!$AT$6)</f>
        <v>27</v>
      </c>
      <c r="ER30" s="14">
        <f>INDEX(属性偏向!$T$4:$T$135,(卡牌属性!$DQ30-1+ER$3)*11+卡牌属性!$DT30)*(1+属性投放!$AT$6)</f>
        <v>27</v>
      </c>
      <c r="ES30" s="14">
        <f>INDEX(属性偏向!$T$4:$T$135,(卡牌属性!$DQ30-1+ES$3)*11+卡牌属性!$DT30)*(1+属性投放!$AT$6)</f>
        <v>30</v>
      </c>
      <c r="ET30" s="14">
        <f>INDEX(属性偏向!$T$4:$T$135,(卡牌属性!$DQ30-1+ET$3)*11+卡牌属性!$DT30)*(1+属性投放!$AT$6)</f>
        <v>33</v>
      </c>
      <c r="EU30" s="14">
        <f>INDEX(属性偏向!$U$4:$U$135,(卡牌属性!$DR30-1+EU$3)*11+卡牌属性!$DT30)*(1+属性投放!$AT$6)</f>
        <v>432</v>
      </c>
      <c r="EV30" s="14">
        <f>INDEX(属性偏向!$U$4:$U$135,(卡牌属性!$DR30-1+EV$3)*11+卡牌属性!$DT30)*(1+属性投放!$AT$6)</f>
        <v>486</v>
      </c>
      <c r="EW30" s="14">
        <f>INDEX(属性偏向!$U$4:$U$135,(卡牌属性!$DR30-1+EW$3)*11+卡牌属性!$DT30)*(1+属性投放!$AT$6)</f>
        <v>486</v>
      </c>
      <c r="EX30" s="14">
        <f>INDEX(属性偏向!$U$4:$U$135,(卡牌属性!$DR30-1+EX$3)*11+卡牌属性!$DT30)*(1+属性投放!$AT$6)</f>
        <v>540</v>
      </c>
      <c r="EY30" s="14">
        <f>INDEX(属性偏向!$U$4:$U$135,(卡牌属性!$DR30-1+EY$3)*11+卡牌属性!$DT30)*(1+属性投放!$AT$6)</f>
        <v>594</v>
      </c>
      <c r="FC30" s="13">
        <v>26</v>
      </c>
      <c r="FD30" s="13">
        <f t="shared" si="17"/>
        <v>6</v>
      </c>
      <c r="FE30" s="14">
        <f t="shared" si="39"/>
        <v>1102006</v>
      </c>
      <c r="FF30" s="14" t="s">
        <v>849</v>
      </c>
      <c r="FG30" s="14">
        <f t="shared" si="18"/>
        <v>1</v>
      </c>
      <c r="FH30" s="14" t="str">
        <f t="shared" si="19"/>
        <v>项羽-1星</v>
      </c>
      <c r="FI30" s="14">
        <f>INDEX(Y$6:Y$36,$FD30)+INDEX(属性偏向!Y$4:Y$8,卡牌属性!$FG30)</f>
        <v>8</v>
      </c>
      <c r="FJ30" s="14" t="str">
        <f>INDEX(属性评价,卡牌属性!FI30)</f>
        <v>A+</v>
      </c>
      <c r="FK30" s="14">
        <f>INDEX(Z$6:Z$36,$FD30)+INDEX(属性偏向!Z$4:Z$8,卡牌属性!$FG30)</f>
        <v>9</v>
      </c>
      <c r="FL30" s="14" t="str">
        <f>INDEX(属性评价,卡牌属性!FK30)</f>
        <v>S</v>
      </c>
      <c r="FM30" s="14">
        <f>INDEX(AA$6:AA$36,$FD30)+INDEX(属性偏向!AA$4:AA$8,卡牌属性!$FG30)</f>
        <v>8</v>
      </c>
      <c r="FN30" s="14" t="str">
        <f>INDEX(属性评价,卡牌属性!FM30)</f>
        <v>A+</v>
      </c>
      <c r="FQ30" s="13">
        <v>26</v>
      </c>
      <c r="FR30" s="13">
        <f t="shared" si="20"/>
        <v>6</v>
      </c>
      <c r="FS30" s="14">
        <f t="shared" si="40"/>
        <v>1101006</v>
      </c>
      <c r="FT30" s="14" t="s">
        <v>849</v>
      </c>
      <c r="FU30" s="14">
        <f t="shared" si="21"/>
        <v>1</v>
      </c>
      <c r="FV30" s="14" t="str">
        <f t="shared" si="22"/>
        <v>红莲·缇娜-1星</v>
      </c>
      <c r="FW30" s="14">
        <f>INDEX(J$6:J$36,$FR30)+INDEX(属性偏向!Y$4:Y$8,卡牌属性!$FG30)</f>
        <v>6</v>
      </c>
      <c r="FX30" s="14" t="str">
        <f>INDEX(属性评价,卡牌属性!FW30)</f>
        <v>B+</v>
      </c>
      <c r="FY30" s="14">
        <f>INDEX(K$6:K$36,$FR30)+INDEX(属性偏向!Y$4:Y$8,卡牌属性!$FG30)</f>
        <v>6</v>
      </c>
      <c r="FZ30" s="14" t="str">
        <f>INDEX(属性评价,卡牌属性!FY30)</f>
        <v>B+</v>
      </c>
      <c r="GA30" s="14">
        <f>INDEX(L$6:L$36,$FR30)+INDEX(属性偏向!Y$4:Y$8,卡牌属性!$FG30)</f>
        <v>7</v>
      </c>
      <c r="GB30" s="14" t="str">
        <f>INDEX(属性评价,卡牌属性!GA30)</f>
        <v>A</v>
      </c>
    </row>
    <row r="31" spans="1:184" ht="16.5" x14ac:dyDescent="0.2">
      <c r="A31" s="13">
        <v>1101997</v>
      </c>
      <c r="B31" s="13" t="s">
        <v>1055</v>
      </c>
      <c r="C31" s="13">
        <v>1</v>
      </c>
      <c r="D31" s="13">
        <v>4</v>
      </c>
      <c r="E31" s="13">
        <v>11</v>
      </c>
      <c r="F31" s="14">
        <f>SUM(E$5:E31)</f>
        <v>286</v>
      </c>
      <c r="G31" s="13" t="s">
        <v>454</v>
      </c>
      <c r="H31" s="13" t="s">
        <v>1061</v>
      </c>
      <c r="I31" s="13" t="s">
        <v>1061</v>
      </c>
      <c r="J31" s="14">
        <f>MATCH(卡牌属性!G31,属性评价,0)</f>
        <v>7</v>
      </c>
      <c r="K31" s="14">
        <f>MATCH(卡牌属性!H31,属性评价,0)</f>
        <v>6</v>
      </c>
      <c r="L31" s="14">
        <f>MATCH(卡牌属性!I31,属性评价,0)</f>
        <v>6</v>
      </c>
      <c r="N31" s="13">
        <v>1102028</v>
      </c>
      <c r="O31" s="13" t="s">
        <v>769</v>
      </c>
      <c r="P31" s="13">
        <v>2</v>
      </c>
      <c r="Q31" s="13">
        <v>5</v>
      </c>
      <c r="R31" s="13">
        <v>11</v>
      </c>
      <c r="S31" s="14">
        <f>SUM(R$5:R31)</f>
        <v>286</v>
      </c>
      <c r="T31" s="13">
        <v>99</v>
      </c>
      <c r="U31" s="14">
        <f>SUM(T$5:T31)</f>
        <v>2574</v>
      </c>
      <c r="V31" s="13" t="s">
        <v>455</v>
      </c>
      <c r="W31" s="13" t="s">
        <v>455</v>
      </c>
      <c r="X31" s="13" t="s">
        <v>453</v>
      </c>
      <c r="Y31" s="14">
        <f>MATCH(卡牌属性!V31,属性评价,0)</f>
        <v>8</v>
      </c>
      <c r="Z31" s="14">
        <f>MATCH(卡牌属性!W31,属性评价,0)</f>
        <v>8</v>
      </c>
      <c r="AA31" s="14">
        <f>MATCH(卡牌属性!X31,属性评价,0)</f>
        <v>7</v>
      </c>
      <c r="AB31" s="14">
        <f t="shared" si="2"/>
        <v>23</v>
      </c>
      <c r="AE31" s="13">
        <v>27</v>
      </c>
      <c r="AF31" s="13">
        <f t="shared" si="23"/>
        <v>3</v>
      </c>
      <c r="AG31" s="13">
        <f t="shared" si="3"/>
        <v>3</v>
      </c>
      <c r="AH31" s="13"/>
      <c r="AI31" s="13"/>
      <c r="AJ31" s="14">
        <f t="shared" si="4"/>
        <v>1101003</v>
      </c>
      <c r="AK31" s="14" t="str">
        <f t="shared" si="5"/>
        <v>战斗夏玲5突</v>
      </c>
      <c r="AL31" s="25" t="s">
        <v>131</v>
      </c>
      <c r="AM31" s="14">
        <v>1</v>
      </c>
      <c r="AN31" s="14">
        <f t="shared" si="6"/>
        <v>5</v>
      </c>
      <c r="AO31" s="14" t="e">
        <f>INDEX(属性投放!#REF!,(卡牌属性!AG31-2)*20+卡牌属性!AN31)</f>
        <v>#REF!</v>
      </c>
      <c r="AP31" s="14" t="e">
        <f t="shared" si="101"/>
        <v>#REF!</v>
      </c>
      <c r="AQ31" s="14" t="e">
        <f t="shared" si="101"/>
        <v>#REF!</v>
      </c>
      <c r="AR31" s="14" t="e">
        <f t="shared" si="101"/>
        <v>#REF!</v>
      </c>
      <c r="AS31" s="14" t="e">
        <f t="shared" si="101"/>
        <v>#REF!</v>
      </c>
      <c r="AT31" s="14" t="e">
        <f>INDEX(属性投放!#REF!,(卡牌属性!AG31-2)*20+卡牌属性!AN31)</f>
        <v>#REF!</v>
      </c>
      <c r="AU31" s="14" t="e">
        <f t="shared" si="102"/>
        <v>#REF!</v>
      </c>
      <c r="AV31" s="14" t="e">
        <f t="shared" si="102"/>
        <v>#REF!</v>
      </c>
      <c r="AW31" s="14" t="e">
        <f t="shared" si="102"/>
        <v>#REF!</v>
      </c>
      <c r="AX31" s="14" t="e">
        <f t="shared" si="102"/>
        <v>#REF!</v>
      </c>
      <c r="AY31" s="14" t="e">
        <f>INDEX(属性投放!#REF!,(卡牌属性!AG31-2)*20+卡牌属性!AN31)</f>
        <v>#REF!</v>
      </c>
      <c r="AZ31" s="14" t="e">
        <f t="shared" si="103"/>
        <v>#REF!</v>
      </c>
      <c r="BA31" s="14" t="e">
        <f t="shared" si="103"/>
        <v>#REF!</v>
      </c>
      <c r="BB31" s="14" t="e">
        <f t="shared" si="103"/>
        <v>#REF!</v>
      </c>
      <c r="BC31" s="14" t="e">
        <f t="shared" si="103"/>
        <v>#REF!</v>
      </c>
      <c r="BD31" s="14" t="e">
        <f>INDEX(属性投放!#REF!,(卡牌属性!AG31-2)*20+卡牌属性!AN31)</f>
        <v>#REF!</v>
      </c>
      <c r="BE31" s="14" t="e">
        <f t="shared" si="104"/>
        <v>#REF!</v>
      </c>
      <c r="BF31" s="14" t="e">
        <f t="shared" si="104"/>
        <v>#REF!</v>
      </c>
      <c r="BG31" s="14" t="e">
        <f t="shared" si="104"/>
        <v>#REF!</v>
      </c>
      <c r="BH31" s="14" t="e">
        <f t="shared" si="104"/>
        <v>#REF!</v>
      </c>
      <c r="BI31" s="14" t="e">
        <f>INDEX(属性投放!#REF!,(卡牌属性!AG31-2)*20+卡牌属性!AN31)</f>
        <v>#REF!</v>
      </c>
      <c r="BJ31" s="14" t="e">
        <f t="shared" si="105"/>
        <v>#REF!</v>
      </c>
      <c r="BK31" s="14" t="e">
        <f t="shared" si="105"/>
        <v>#REF!</v>
      </c>
      <c r="BL31" s="14" t="e">
        <f t="shared" si="105"/>
        <v>#REF!</v>
      </c>
      <c r="BM31" s="14" t="e">
        <f t="shared" si="105"/>
        <v>#REF!</v>
      </c>
      <c r="BN31" s="14" t="e">
        <f>INDEX(属性投放!#REF!,(卡牌属性!AG31-2)*20+卡牌属性!AN31)</f>
        <v>#REF!</v>
      </c>
      <c r="BO31" s="14" t="e">
        <f t="shared" si="106"/>
        <v>#REF!</v>
      </c>
      <c r="BP31" s="14" t="e">
        <f t="shared" si="106"/>
        <v>#REF!</v>
      </c>
      <c r="BQ31" s="14" t="e">
        <f t="shared" si="106"/>
        <v>#REF!</v>
      </c>
      <c r="BR31" s="14" t="e">
        <f t="shared" si="106"/>
        <v>#REF!</v>
      </c>
      <c r="BV31" s="13">
        <v>27</v>
      </c>
      <c r="BW31" s="14">
        <f t="shared" si="24"/>
        <v>3</v>
      </c>
      <c r="BX31" s="14">
        <f t="shared" si="25"/>
        <v>1102003</v>
      </c>
      <c r="BY31" s="14" t="str">
        <f>INDEX($O$6:$O$37,BW31)&amp;"-"&amp;INDEX(属性投放!$H$19:$H$29,卡牌属性!CD31)</f>
        <v>典韦-叫唤</v>
      </c>
      <c r="BZ31" s="14">
        <f t="shared" si="26"/>
        <v>7</v>
      </c>
      <c r="CA31" s="14">
        <f t="shared" si="27"/>
        <v>6</v>
      </c>
      <c r="CB31" s="14">
        <f t="shared" si="28"/>
        <v>6</v>
      </c>
      <c r="CC31" s="14">
        <f t="shared" si="29"/>
        <v>4</v>
      </c>
      <c r="CD31" s="14">
        <f t="shared" si="30"/>
        <v>5</v>
      </c>
      <c r="CE31" s="14">
        <f>INDEX(属性投放!$W$6:$W$49,(卡牌属性!CC31-2)*11+卡牌属性!CD31)</f>
        <v>15</v>
      </c>
      <c r="CF31" s="14">
        <f t="shared" si="107"/>
        <v>1126</v>
      </c>
      <c r="CG31" s="14">
        <f t="shared" si="108"/>
        <v>1284</v>
      </c>
      <c r="CH31" s="14">
        <f t="shared" si="109"/>
        <v>1550</v>
      </c>
      <c r="CI31" s="14">
        <f t="shared" si="110"/>
        <v>1550</v>
      </c>
      <c r="CJ31" s="14">
        <f t="shared" si="111"/>
        <v>1816</v>
      </c>
      <c r="CK31" s="14">
        <f t="shared" si="112"/>
        <v>503</v>
      </c>
      <c r="CL31" s="14">
        <f t="shared" si="113"/>
        <v>567</v>
      </c>
      <c r="CM31" s="14">
        <f t="shared" si="114"/>
        <v>567</v>
      </c>
      <c r="CN31" s="14">
        <f t="shared" si="115"/>
        <v>700</v>
      </c>
      <c r="CO31" s="14">
        <f t="shared" si="116"/>
        <v>833</v>
      </c>
      <c r="CP31" s="14">
        <f t="shared" si="117"/>
        <v>7806</v>
      </c>
      <c r="CQ31" s="14">
        <f t="shared" si="118"/>
        <v>8774</v>
      </c>
      <c r="CR31" s="14">
        <f t="shared" si="119"/>
        <v>8774</v>
      </c>
      <c r="CS31" s="14">
        <f t="shared" si="120"/>
        <v>10610</v>
      </c>
      <c r="CT31" s="14">
        <f t="shared" si="121"/>
        <v>12446</v>
      </c>
      <c r="CU31" s="14">
        <f>INDEX(属性偏向!$S$4:$S$135,(卡牌属性!$BZ31-1+CU$3)*11+卡牌属性!$CD31)</f>
        <v>22</v>
      </c>
      <c r="CV31" s="14">
        <f>INDEX(属性偏向!$S$4:$S$135,(卡牌属性!$BZ31-1+CV$3)*11+卡牌属性!$CD31)</f>
        <v>24</v>
      </c>
      <c r="CW31" s="14">
        <f>INDEX(属性偏向!$S$4:$S$135,(卡牌属性!$BZ31-1+CW$3)*11+卡牌属性!$CD31)</f>
        <v>28</v>
      </c>
      <c r="CX31" s="14">
        <f>INDEX(属性偏向!$S$4:$S$135,(卡牌属性!$BZ31-1+CX$3)*11+卡牌属性!$CD31)</f>
        <v>28</v>
      </c>
      <c r="CY31" s="14">
        <f>INDEX(属性偏向!$S$4:$S$135,(卡牌属性!$BZ31-1+CY$3)*11+卡牌属性!$CD31)</f>
        <v>32</v>
      </c>
      <c r="CZ31" s="14">
        <f>INDEX(属性偏向!$T$4:$T$135,(卡牌属性!$BZ31-1+CZ$3)*11+卡牌属性!$CD31)</f>
        <v>11</v>
      </c>
      <c r="DA31" s="14">
        <f>INDEX(属性偏向!$T$4:$T$135,(卡牌属性!$BZ31-1+DA$3)*11+卡牌属性!$CD31)</f>
        <v>12</v>
      </c>
      <c r="DB31" s="14">
        <f>INDEX(属性偏向!$T$4:$T$135,(卡牌属性!$BZ31-1+DB$3)*11+卡牌属性!$CD31)</f>
        <v>12</v>
      </c>
      <c r="DC31" s="14">
        <f>INDEX(属性偏向!$T$4:$T$135,(卡牌属性!$BZ31-1+DC$3)*11+卡牌属性!$CD31)</f>
        <v>14</v>
      </c>
      <c r="DD31" s="14">
        <f>INDEX(属性偏向!$T$4:$T$135,(卡牌属性!$BZ31-1+DD$3)*11+卡牌属性!$CD31)</f>
        <v>16</v>
      </c>
      <c r="DE31" s="14">
        <f>INDEX(属性偏向!$U$4:$U$135,(卡牌属性!$BZ31-1+DE$3)*11+卡牌属性!$CD31)</f>
        <v>220</v>
      </c>
      <c r="DF31" s="14">
        <f>INDEX(属性偏向!$U$4:$U$135,(卡牌属性!$BZ31-1+DF$3)*11+卡牌属性!$CD31)</f>
        <v>240</v>
      </c>
      <c r="DG31" s="14">
        <f>INDEX(属性偏向!$U$4:$U$135,(卡牌属性!$BZ31-1+DG$3)*11+卡牌属性!$CD31)</f>
        <v>240</v>
      </c>
      <c r="DH31" s="14">
        <f>INDEX(属性偏向!$U$4:$U$135,(卡牌属性!$BZ31-1+DH$3)*11+卡牌属性!$CD31)</f>
        <v>280</v>
      </c>
      <c r="DI31" s="14">
        <f>INDEX(属性偏向!$U$4:$U$135,(卡牌属性!$BZ31-1+DI$3)*11+卡牌属性!$CD31)</f>
        <v>320</v>
      </c>
      <c r="DL31" s="13">
        <v>27</v>
      </c>
      <c r="DM31" s="14">
        <f t="shared" si="32"/>
        <v>3</v>
      </c>
      <c r="DN31" s="14">
        <f t="shared" si="33"/>
        <v>1102003</v>
      </c>
      <c r="DO31" s="14" t="str">
        <f>INDEX($B$6:$B$32,DM31)&amp;"-"&amp;INDEX(属性投放!$H$7:$H$17,卡牌属性!DT31)</f>
        <v>战斗夏玲-叫唤</v>
      </c>
      <c r="DP31" s="14">
        <f t="shared" si="14"/>
        <v>5</v>
      </c>
      <c r="DQ31" s="14">
        <f t="shared" si="15"/>
        <v>5</v>
      </c>
      <c r="DR31" s="14">
        <f t="shared" si="16"/>
        <v>5</v>
      </c>
      <c r="DS31" s="14">
        <f t="shared" si="34"/>
        <v>3</v>
      </c>
      <c r="DT31" s="14">
        <f t="shared" si="35"/>
        <v>5</v>
      </c>
      <c r="DU31" s="14">
        <f>INDEX(属性投放!$W$6:$W$49,(卡牌属性!DS31-2)*11+卡牌属性!DT31)</f>
        <v>15</v>
      </c>
      <c r="DV31" s="14">
        <f t="shared" si="122"/>
        <v>2280</v>
      </c>
      <c r="DW31" s="14">
        <f t="shared" si="123"/>
        <v>2629</v>
      </c>
      <c r="DX31" s="14">
        <f t="shared" si="124"/>
        <v>2978</v>
      </c>
      <c r="DY31" s="14">
        <f t="shared" si="125"/>
        <v>2978</v>
      </c>
      <c r="DZ31" s="14">
        <f t="shared" si="126"/>
        <v>3352</v>
      </c>
      <c r="EA31" s="14">
        <f t="shared" si="127"/>
        <v>1095</v>
      </c>
      <c r="EB31" s="14">
        <f t="shared" si="128"/>
        <v>1267</v>
      </c>
      <c r="EC31" s="14">
        <f t="shared" si="129"/>
        <v>1267</v>
      </c>
      <c r="ED31" s="14">
        <f t="shared" si="130"/>
        <v>1439</v>
      </c>
      <c r="EE31" s="14">
        <f t="shared" si="131"/>
        <v>1626</v>
      </c>
      <c r="EF31" s="14">
        <f t="shared" si="132"/>
        <v>17060</v>
      </c>
      <c r="EG31" s="14">
        <f t="shared" si="133"/>
        <v>19664</v>
      </c>
      <c r="EH31" s="14">
        <f t="shared" si="134"/>
        <v>19664</v>
      </c>
      <c r="EI31" s="14">
        <f t="shared" si="135"/>
        <v>22268</v>
      </c>
      <c r="EJ31" s="14">
        <f t="shared" si="136"/>
        <v>24922</v>
      </c>
      <c r="EK31" s="14">
        <f>INDEX(属性偏向!$S$4:$S$135,(卡牌属性!$DP31-1+EK$3)*11+卡牌属性!$DT31)*(1+属性投放!$AT$6)</f>
        <v>54</v>
      </c>
      <c r="EL31" s="14">
        <f>INDEX(属性偏向!$S$4:$S$135,(卡牌属性!$DP31-1+EL$3)*11+卡牌属性!$DT31)*(1+属性投放!$AT$6)</f>
        <v>60</v>
      </c>
      <c r="EM31" s="14">
        <f>INDEX(属性偏向!$S$4:$S$135,(卡牌属性!$DP31-1+EM$3)*11+卡牌属性!$DT31)*(1+属性投放!$AT$6)</f>
        <v>66</v>
      </c>
      <c r="EN31" s="14">
        <f>INDEX(属性偏向!$S$4:$S$135,(卡牌属性!$DP31-1+EN$3)*11+卡牌属性!$DT31)*(1+属性投放!$AT$6)</f>
        <v>66</v>
      </c>
      <c r="EO31" s="14">
        <f>INDEX(属性偏向!$S$4:$S$135,(卡牌属性!$DP31-1+EO$3)*11+卡牌属性!$DT31)*(1+属性投放!$AT$6)</f>
        <v>72</v>
      </c>
      <c r="EP31" s="14">
        <f>INDEX(属性偏向!$T$4:$T$135,(卡牌属性!$DQ31-1+EP$3)*11+卡牌属性!$DT31)*(1+属性投放!$AT$6)</f>
        <v>27</v>
      </c>
      <c r="EQ31" s="14">
        <f>INDEX(属性偏向!$T$4:$T$135,(卡牌属性!$DQ31-1+EQ$3)*11+卡牌属性!$DT31)*(1+属性投放!$AT$6)</f>
        <v>30</v>
      </c>
      <c r="ER31" s="14">
        <f>INDEX(属性偏向!$T$4:$T$135,(卡牌属性!$DQ31-1+ER$3)*11+卡牌属性!$DT31)*(1+属性投放!$AT$6)</f>
        <v>30</v>
      </c>
      <c r="ES31" s="14">
        <f>INDEX(属性偏向!$T$4:$T$135,(卡牌属性!$DQ31-1+ES$3)*11+卡牌属性!$DT31)*(1+属性投放!$AT$6)</f>
        <v>33</v>
      </c>
      <c r="ET31" s="14">
        <f>INDEX(属性偏向!$T$4:$T$135,(卡牌属性!$DQ31-1+ET$3)*11+卡牌属性!$DT31)*(1+属性投放!$AT$6)</f>
        <v>36</v>
      </c>
      <c r="EU31" s="14">
        <f>INDEX(属性偏向!$U$4:$U$135,(卡牌属性!$DR31-1+EU$3)*11+卡牌属性!$DT31)*(1+属性投放!$AT$6)</f>
        <v>540</v>
      </c>
      <c r="EV31" s="14">
        <f>INDEX(属性偏向!$U$4:$U$135,(卡牌属性!$DR31-1+EV$3)*11+卡牌属性!$DT31)*(1+属性投放!$AT$6)</f>
        <v>600</v>
      </c>
      <c r="EW31" s="14">
        <f>INDEX(属性偏向!$U$4:$U$135,(卡牌属性!$DR31-1+EW$3)*11+卡牌属性!$DT31)*(1+属性投放!$AT$6)</f>
        <v>600</v>
      </c>
      <c r="EX31" s="14">
        <f>INDEX(属性偏向!$U$4:$U$135,(卡牌属性!$DR31-1+EX$3)*11+卡牌属性!$DT31)*(1+属性投放!$AT$6)</f>
        <v>660</v>
      </c>
      <c r="EY31" s="14">
        <f>INDEX(属性偏向!$U$4:$U$135,(卡牌属性!$DR31-1+EY$3)*11+卡牌属性!$DT31)*(1+属性投放!$AT$6)</f>
        <v>720</v>
      </c>
      <c r="FC31" s="13">
        <v>27</v>
      </c>
      <c r="FD31" s="13">
        <f t="shared" si="17"/>
        <v>6</v>
      </c>
      <c r="FE31" s="14">
        <f t="shared" si="39"/>
        <v>1102006</v>
      </c>
      <c r="FF31" s="14" t="s">
        <v>849</v>
      </c>
      <c r="FG31" s="14">
        <f t="shared" si="18"/>
        <v>2</v>
      </c>
      <c r="FH31" s="14" t="str">
        <f t="shared" si="19"/>
        <v>项羽-2星</v>
      </c>
      <c r="FI31" s="14">
        <f>INDEX(Y$6:Y$36,$FD31)+INDEX(属性偏向!Y$4:Y$8,卡牌属性!$FG31)</f>
        <v>9</v>
      </c>
      <c r="FJ31" s="14" t="str">
        <f>INDEX(属性评价,卡牌属性!FI31)</f>
        <v>S</v>
      </c>
      <c r="FK31" s="14">
        <f>INDEX(Z$6:Z$36,$FD31)+INDEX(属性偏向!Z$4:Z$8,卡牌属性!$FG31)</f>
        <v>10</v>
      </c>
      <c r="FL31" s="14" t="str">
        <f>INDEX(属性评价,卡牌属性!FK31)</f>
        <v>S+</v>
      </c>
      <c r="FM31" s="14">
        <f>INDEX(AA$6:AA$36,$FD31)+INDEX(属性偏向!AA$4:AA$8,卡牌属性!$FG31)</f>
        <v>9</v>
      </c>
      <c r="FN31" s="14" t="str">
        <f>INDEX(属性评价,卡牌属性!FM31)</f>
        <v>S</v>
      </c>
      <c r="FQ31" s="13">
        <v>27</v>
      </c>
      <c r="FR31" s="13">
        <f t="shared" si="20"/>
        <v>6</v>
      </c>
      <c r="FS31" s="14">
        <f t="shared" si="40"/>
        <v>1101006</v>
      </c>
      <c r="FT31" s="14" t="s">
        <v>849</v>
      </c>
      <c r="FU31" s="14">
        <f t="shared" si="21"/>
        <v>2</v>
      </c>
      <c r="FV31" s="14" t="str">
        <f t="shared" si="22"/>
        <v>红莲·缇娜-2星</v>
      </c>
      <c r="FW31" s="14">
        <f>INDEX(J$6:J$36,$FR31)+INDEX(属性偏向!Y$4:Y$8,卡牌属性!$FG31)</f>
        <v>7</v>
      </c>
      <c r="FX31" s="14" t="str">
        <f>INDEX(属性评价,卡牌属性!FW31)</f>
        <v>A</v>
      </c>
      <c r="FY31" s="14">
        <f>INDEX(K$6:K$36,$FR31)+INDEX(属性偏向!Y$4:Y$8,卡牌属性!$FG31)</f>
        <v>7</v>
      </c>
      <c r="FZ31" s="14" t="str">
        <f>INDEX(属性评价,卡牌属性!FY31)</f>
        <v>A</v>
      </c>
      <c r="GA31" s="14">
        <f>INDEX(L$6:L$36,$FR31)+INDEX(属性偏向!Y$4:Y$8,卡牌属性!$FG31)</f>
        <v>8</v>
      </c>
      <c r="GB31" s="14" t="str">
        <f>INDEX(属性评价,卡牌属性!GA31)</f>
        <v>A+</v>
      </c>
    </row>
    <row r="32" spans="1:184" ht="16.5" x14ac:dyDescent="0.2">
      <c r="A32" s="13">
        <v>1101996</v>
      </c>
      <c r="B32" s="13" t="s">
        <v>1056</v>
      </c>
      <c r="C32" s="13">
        <v>1</v>
      </c>
      <c r="D32" s="13">
        <v>5</v>
      </c>
      <c r="E32" s="13">
        <v>11</v>
      </c>
      <c r="F32" s="14">
        <f>SUM(E$5:E32)</f>
        <v>297</v>
      </c>
      <c r="G32" s="13" t="s">
        <v>458</v>
      </c>
      <c r="H32" s="13" t="s">
        <v>1062</v>
      </c>
      <c r="I32" s="13" t="s">
        <v>1062</v>
      </c>
      <c r="J32" s="14">
        <f>MATCH(卡牌属性!G32,属性评价,0)</f>
        <v>9</v>
      </c>
      <c r="K32" s="14">
        <f>MATCH(卡牌属性!H32,属性评价,0)</f>
        <v>7</v>
      </c>
      <c r="L32" s="14">
        <f>MATCH(卡牌属性!I32,属性评价,0)</f>
        <v>7</v>
      </c>
      <c r="N32" s="13">
        <v>1102030</v>
      </c>
      <c r="O32" s="13" t="s">
        <v>770</v>
      </c>
      <c r="P32" s="13">
        <v>2</v>
      </c>
      <c r="Q32" s="13">
        <v>3</v>
      </c>
      <c r="R32" s="13">
        <v>11</v>
      </c>
      <c r="S32" s="14">
        <f>SUM(R$5:R32)</f>
        <v>297</v>
      </c>
      <c r="T32" s="13">
        <v>99</v>
      </c>
      <c r="U32" s="14">
        <f>SUM(T$5:T32)</f>
        <v>2673</v>
      </c>
      <c r="V32" s="13" t="s">
        <v>451</v>
      </c>
      <c r="W32" s="13" t="s">
        <v>451</v>
      </c>
      <c r="X32" s="13" t="s">
        <v>449</v>
      </c>
      <c r="Y32" s="14">
        <f>MATCH(卡牌属性!V32,属性评价,0)</f>
        <v>6</v>
      </c>
      <c r="Z32" s="14">
        <f>MATCH(卡牌属性!W32,属性评价,0)</f>
        <v>6</v>
      </c>
      <c r="AA32" s="14">
        <f>MATCH(卡牌属性!X32,属性评价,0)</f>
        <v>5</v>
      </c>
      <c r="AB32" s="14">
        <f t="shared" si="2"/>
        <v>17</v>
      </c>
      <c r="AE32" s="13">
        <v>28</v>
      </c>
      <c r="AF32" s="13">
        <f t="shared" si="23"/>
        <v>3</v>
      </c>
      <c r="AG32" s="13">
        <f t="shared" si="3"/>
        <v>3</v>
      </c>
      <c r="AH32" s="13"/>
      <c r="AI32" s="13"/>
      <c r="AJ32" s="14">
        <f t="shared" si="4"/>
        <v>1101003</v>
      </c>
      <c r="AK32" s="14" t="str">
        <f t="shared" si="5"/>
        <v>战斗夏玲6突</v>
      </c>
      <c r="AL32" s="25" t="s">
        <v>131</v>
      </c>
      <c r="AM32" s="14">
        <v>1</v>
      </c>
      <c r="AN32" s="14">
        <f t="shared" si="6"/>
        <v>6</v>
      </c>
      <c r="AO32" s="14" t="e">
        <f>INDEX(属性投放!#REF!,(卡牌属性!AG32-2)*20+卡牌属性!AN32)</f>
        <v>#REF!</v>
      </c>
      <c r="AP32" s="14" t="e">
        <f t="shared" si="101"/>
        <v>#REF!</v>
      </c>
      <c r="AQ32" s="14" t="e">
        <f t="shared" si="101"/>
        <v>#REF!</v>
      </c>
      <c r="AR32" s="14" t="e">
        <f t="shared" si="101"/>
        <v>#REF!</v>
      </c>
      <c r="AS32" s="14" t="e">
        <f t="shared" si="101"/>
        <v>#REF!</v>
      </c>
      <c r="AT32" s="14" t="e">
        <f>INDEX(属性投放!#REF!,(卡牌属性!AG32-2)*20+卡牌属性!AN32)</f>
        <v>#REF!</v>
      </c>
      <c r="AU32" s="14" t="e">
        <f t="shared" si="102"/>
        <v>#REF!</v>
      </c>
      <c r="AV32" s="14" t="e">
        <f t="shared" si="102"/>
        <v>#REF!</v>
      </c>
      <c r="AW32" s="14" t="e">
        <f t="shared" si="102"/>
        <v>#REF!</v>
      </c>
      <c r="AX32" s="14" t="e">
        <f t="shared" si="102"/>
        <v>#REF!</v>
      </c>
      <c r="AY32" s="14" t="e">
        <f>INDEX(属性投放!#REF!,(卡牌属性!AG32-2)*20+卡牌属性!AN32)</f>
        <v>#REF!</v>
      </c>
      <c r="AZ32" s="14" t="e">
        <f t="shared" si="103"/>
        <v>#REF!</v>
      </c>
      <c r="BA32" s="14" t="e">
        <f t="shared" si="103"/>
        <v>#REF!</v>
      </c>
      <c r="BB32" s="14" t="e">
        <f t="shared" si="103"/>
        <v>#REF!</v>
      </c>
      <c r="BC32" s="14" t="e">
        <f t="shared" si="103"/>
        <v>#REF!</v>
      </c>
      <c r="BD32" s="14" t="e">
        <f>INDEX(属性投放!#REF!,(卡牌属性!AG32-2)*20+卡牌属性!AN32)</f>
        <v>#REF!</v>
      </c>
      <c r="BE32" s="14" t="e">
        <f t="shared" si="104"/>
        <v>#REF!</v>
      </c>
      <c r="BF32" s="14" t="e">
        <f t="shared" si="104"/>
        <v>#REF!</v>
      </c>
      <c r="BG32" s="14" t="e">
        <f t="shared" si="104"/>
        <v>#REF!</v>
      </c>
      <c r="BH32" s="14" t="e">
        <f t="shared" si="104"/>
        <v>#REF!</v>
      </c>
      <c r="BI32" s="14" t="e">
        <f>INDEX(属性投放!#REF!,(卡牌属性!AG32-2)*20+卡牌属性!AN32)</f>
        <v>#REF!</v>
      </c>
      <c r="BJ32" s="14" t="e">
        <f t="shared" si="105"/>
        <v>#REF!</v>
      </c>
      <c r="BK32" s="14" t="e">
        <f t="shared" si="105"/>
        <v>#REF!</v>
      </c>
      <c r="BL32" s="14" t="e">
        <f t="shared" si="105"/>
        <v>#REF!</v>
      </c>
      <c r="BM32" s="14" t="e">
        <f t="shared" si="105"/>
        <v>#REF!</v>
      </c>
      <c r="BN32" s="14" t="e">
        <f>INDEX(属性投放!#REF!,(卡牌属性!AG32-2)*20+卡牌属性!AN32)</f>
        <v>#REF!</v>
      </c>
      <c r="BO32" s="14" t="e">
        <f t="shared" si="106"/>
        <v>#REF!</v>
      </c>
      <c r="BP32" s="14" t="e">
        <f t="shared" si="106"/>
        <v>#REF!</v>
      </c>
      <c r="BQ32" s="14" t="e">
        <f t="shared" si="106"/>
        <v>#REF!</v>
      </c>
      <c r="BR32" s="14" t="e">
        <f t="shared" si="106"/>
        <v>#REF!</v>
      </c>
      <c r="BV32" s="13">
        <v>28</v>
      </c>
      <c r="BW32" s="14">
        <f t="shared" si="24"/>
        <v>3</v>
      </c>
      <c r="BX32" s="14">
        <f t="shared" si="25"/>
        <v>1102003</v>
      </c>
      <c r="BY32" s="14" t="str">
        <f>INDEX($O$6:$O$37,BW32)&amp;"-"&amp;INDEX(属性投放!$H$19:$H$29,卡牌属性!CD32)</f>
        <v>典韦-大叫唤</v>
      </c>
      <c r="BZ32" s="14">
        <f t="shared" si="26"/>
        <v>7</v>
      </c>
      <c r="CA32" s="14">
        <f t="shared" si="27"/>
        <v>6</v>
      </c>
      <c r="CB32" s="14">
        <f t="shared" si="28"/>
        <v>6</v>
      </c>
      <c r="CC32" s="14">
        <f t="shared" si="29"/>
        <v>4</v>
      </c>
      <c r="CD32" s="14">
        <f t="shared" si="30"/>
        <v>6</v>
      </c>
      <c r="CE32" s="14">
        <f>INDEX(属性投放!$W$6:$W$49,(卡牌属性!CC32-2)*11+卡牌属性!CD32)</f>
        <v>15</v>
      </c>
      <c r="CF32" s="14">
        <f t="shared" si="107"/>
        <v>1456</v>
      </c>
      <c r="CG32" s="14">
        <f t="shared" si="108"/>
        <v>1644</v>
      </c>
      <c r="CH32" s="14">
        <f t="shared" si="109"/>
        <v>1970</v>
      </c>
      <c r="CI32" s="14">
        <f t="shared" si="110"/>
        <v>1970</v>
      </c>
      <c r="CJ32" s="14">
        <f t="shared" si="111"/>
        <v>2296</v>
      </c>
      <c r="CK32" s="14">
        <f t="shared" si="112"/>
        <v>668</v>
      </c>
      <c r="CL32" s="14">
        <f t="shared" si="113"/>
        <v>747</v>
      </c>
      <c r="CM32" s="14">
        <f t="shared" si="114"/>
        <v>747</v>
      </c>
      <c r="CN32" s="14">
        <f t="shared" si="115"/>
        <v>910</v>
      </c>
      <c r="CO32" s="14">
        <f t="shared" si="116"/>
        <v>1073</v>
      </c>
      <c r="CP32" s="14">
        <f t="shared" si="117"/>
        <v>11106</v>
      </c>
      <c r="CQ32" s="14">
        <f t="shared" si="118"/>
        <v>12374</v>
      </c>
      <c r="CR32" s="14">
        <f t="shared" si="119"/>
        <v>12374</v>
      </c>
      <c r="CS32" s="14">
        <f t="shared" si="120"/>
        <v>14810</v>
      </c>
      <c r="CT32" s="14">
        <f t="shared" si="121"/>
        <v>17246</v>
      </c>
      <c r="CU32" s="14">
        <f>INDEX(属性偏向!$S$4:$S$135,(卡牌属性!$BZ32-1+CU$3)*11+卡牌属性!$CD32)</f>
        <v>26</v>
      </c>
      <c r="CV32" s="14">
        <f>INDEX(属性偏向!$S$4:$S$135,(卡牌属性!$BZ32-1+CV$3)*11+卡牌属性!$CD32)</f>
        <v>28</v>
      </c>
      <c r="CW32" s="14">
        <f>INDEX(属性偏向!$S$4:$S$135,(卡牌属性!$BZ32-1+CW$3)*11+卡牌属性!$CD32)</f>
        <v>32</v>
      </c>
      <c r="CX32" s="14">
        <f>INDEX(属性偏向!$S$4:$S$135,(卡牌属性!$BZ32-1+CX$3)*11+卡牌属性!$CD32)</f>
        <v>32</v>
      </c>
      <c r="CY32" s="14">
        <f>INDEX(属性偏向!$S$4:$S$135,(卡牌属性!$BZ32-1+CY$3)*11+卡牌属性!$CD32)</f>
        <v>36</v>
      </c>
      <c r="CZ32" s="14">
        <f>INDEX(属性偏向!$T$4:$T$135,(卡牌属性!$BZ32-1+CZ$3)*11+卡牌属性!$CD32)</f>
        <v>13</v>
      </c>
      <c r="DA32" s="14">
        <f>INDEX(属性偏向!$T$4:$T$135,(卡牌属性!$BZ32-1+DA$3)*11+卡牌属性!$CD32)</f>
        <v>14</v>
      </c>
      <c r="DB32" s="14">
        <f>INDEX(属性偏向!$T$4:$T$135,(卡牌属性!$BZ32-1+DB$3)*11+卡牌属性!$CD32)</f>
        <v>14</v>
      </c>
      <c r="DC32" s="14">
        <f>INDEX(属性偏向!$T$4:$T$135,(卡牌属性!$BZ32-1+DC$3)*11+卡牌属性!$CD32)</f>
        <v>16</v>
      </c>
      <c r="DD32" s="14">
        <f>INDEX(属性偏向!$T$4:$T$135,(卡牌属性!$BZ32-1+DD$3)*11+卡牌属性!$CD32)</f>
        <v>18</v>
      </c>
      <c r="DE32" s="14">
        <f>INDEX(属性偏向!$U$4:$U$135,(卡牌属性!$BZ32-1+DE$3)*11+卡牌属性!$CD32)</f>
        <v>260</v>
      </c>
      <c r="DF32" s="14">
        <f>INDEX(属性偏向!$U$4:$U$135,(卡牌属性!$BZ32-1+DF$3)*11+卡牌属性!$CD32)</f>
        <v>280</v>
      </c>
      <c r="DG32" s="14">
        <f>INDEX(属性偏向!$U$4:$U$135,(卡牌属性!$BZ32-1+DG$3)*11+卡牌属性!$CD32)</f>
        <v>280</v>
      </c>
      <c r="DH32" s="14">
        <f>INDEX(属性偏向!$U$4:$U$135,(卡牌属性!$BZ32-1+DH$3)*11+卡牌属性!$CD32)</f>
        <v>320</v>
      </c>
      <c r="DI32" s="14">
        <f>INDEX(属性偏向!$U$4:$U$135,(卡牌属性!$BZ32-1+DI$3)*11+卡牌属性!$CD32)</f>
        <v>360</v>
      </c>
      <c r="DL32" s="13">
        <v>28</v>
      </c>
      <c r="DM32" s="14">
        <f t="shared" si="32"/>
        <v>3</v>
      </c>
      <c r="DN32" s="14">
        <f t="shared" si="33"/>
        <v>1102003</v>
      </c>
      <c r="DO32" s="14" t="str">
        <f>INDEX($B$6:$B$32,DM32)&amp;"-"&amp;INDEX(属性投放!$H$7:$H$17,卡牌属性!DT32)</f>
        <v>战斗夏玲-大叫唤</v>
      </c>
      <c r="DP32" s="14">
        <f t="shared" si="14"/>
        <v>5</v>
      </c>
      <c r="DQ32" s="14">
        <f t="shared" si="15"/>
        <v>5</v>
      </c>
      <c r="DR32" s="14">
        <f t="shared" si="16"/>
        <v>5</v>
      </c>
      <c r="DS32" s="14">
        <f t="shared" si="34"/>
        <v>3</v>
      </c>
      <c r="DT32" s="14">
        <f t="shared" si="35"/>
        <v>6</v>
      </c>
      <c r="DU32" s="14">
        <f>INDEX(属性投放!$W$6:$W$49,(卡牌属性!DS32-2)*11+卡牌属性!DT32)</f>
        <v>15</v>
      </c>
      <c r="DV32" s="14">
        <f t="shared" si="122"/>
        <v>3090</v>
      </c>
      <c r="DW32" s="14">
        <f t="shared" si="123"/>
        <v>3529</v>
      </c>
      <c r="DX32" s="14">
        <f t="shared" si="124"/>
        <v>3968</v>
      </c>
      <c r="DY32" s="14">
        <f t="shared" si="125"/>
        <v>3968</v>
      </c>
      <c r="DZ32" s="14">
        <f t="shared" si="126"/>
        <v>4432</v>
      </c>
      <c r="EA32" s="14">
        <f t="shared" si="127"/>
        <v>1500</v>
      </c>
      <c r="EB32" s="14">
        <f t="shared" si="128"/>
        <v>1717</v>
      </c>
      <c r="EC32" s="14">
        <f t="shared" si="129"/>
        <v>1717</v>
      </c>
      <c r="ED32" s="14">
        <f t="shared" si="130"/>
        <v>1934</v>
      </c>
      <c r="EE32" s="14">
        <f t="shared" si="131"/>
        <v>2166</v>
      </c>
      <c r="EF32" s="14">
        <f t="shared" si="132"/>
        <v>25160</v>
      </c>
      <c r="EG32" s="14">
        <f t="shared" si="133"/>
        <v>28664</v>
      </c>
      <c r="EH32" s="14">
        <f t="shared" si="134"/>
        <v>28664</v>
      </c>
      <c r="EI32" s="14">
        <f t="shared" si="135"/>
        <v>32168</v>
      </c>
      <c r="EJ32" s="14">
        <f t="shared" si="136"/>
        <v>35722</v>
      </c>
      <c r="EK32" s="14">
        <f>INDEX(属性偏向!$S$4:$S$135,(卡牌属性!$DP32-1+EK$3)*11+卡牌属性!$DT32)*(1+属性投放!$AT$6)</f>
        <v>66</v>
      </c>
      <c r="EL32" s="14">
        <f>INDEX(属性偏向!$S$4:$S$135,(卡牌属性!$DP32-1+EL$3)*11+卡牌属性!$DT32)*(1+属性投放!$AT$6)</f>
        <v>72</v>
      </c>
      <c r="EM32" s="14">
        <f>INDEX(属性偏向!$S$4:$S$135,(卡牌属性!$DP32-1+EM$3)*11+卡牌属性!$DT32)*(1+属性投放!$AT$6)</f>
        <v>78</v>
      </c>
      <c r="EN32" s="14">
        <f>INDEX(属性偏向!$S$4:$S$135,(卡牌属性!$DP32-1+EN$3)*11+卡牌属性!$DT32)*(1+属性投放!$AT$6)</f>
        <v>78</v>
      </c>
      <c r="EO32" s="14">
        <f>INDEX(属性偏向!$S$4:$S$135,(卡牌属性!$DP32-1+EO$3)*11+卡牌属性!$DT32)*(1+属性投放!$AT$6)</f>
        <v>84</v>
      </c>
      <c r="EP32" s="14">
        <f>INDEX(属性偏向!$T$4:$T$135,(卡牌属性!$DQ32-1+EP$3)*11+卡牌属性!$DT32)*(1+属性投放!$AT$6)</f>
        <v>33</v>
      </c>
      <c r="EQ32" s="14">
        <f>INDEX(属性偏向!$T$4:$T$135,(卡牌属性!$DQ32-1+EQ$3)*11+卡牌属性!$DT32)*(1+属性投放!$AT$6)</f>
        <v>36</v>
      </c>
      <c r="ER32" s="14">
        <f>INDEX(属性偏向!$T$4:$T$135,(卡牌属性!$DQ32-1+ER$3)*11+卡牌属性!$DT32)*(1+属性投放!$AT$6)</f>
        <v>36</v>
      </c>
      <c r="ES32" s="14">
        <f>INDEX(属性偏向!$T$4:$T$135,(卡牌属性!$DQ32-1+ES$3)*11+卡牌属性!$DT32)*(1+属性投放!$AT$6)</f>
        <v>39</v>
      </c>
      <c r="ET32" s="14">
        <f>INDEX(属性偏向!$T$4:$T$135,(卡牌属性!$DQ32-1+ET$3)*11+卡牌属性!$DT32)*(1+属性投放!$AT$6)</f>
        <v>42</v>
      </c>
      <c r="EU32" s="14">
        <f>INDEX(属性偏向!$U$4:$U$135,(卡牌属性!$DR32-1+EU$3)*11+卡牌属性!$DT32)*(1+属性投放!$AT$6)</f>
        <v>660</v>
      </c>
      <c r="EV32" s="14">
        <f>INDEX(属性偏向!$U$4:$U$135,(卡牌属性!$DR32-1+EV$3)*11+卡牌属性!$DT32)*(1+属性投放!$AT$6)</f>
        <v>720</v>
      </c>
      <c r="EW32" s="14">
        <f>INDEX(属性偏向!$U$4:$U$135,(卡牌属性!$DR32-1+EW$3)*11+卡牌属性!$DT32)*(1+属性投放!$AT$6)</f>
        <v>720</v>
      </c>
      <c r="EX32" s="14">
        <f>INDEX(属性偏向!$U$4:$U$135,(卡牌属性!$DR32-1+EX$3)*11+卡牌属性!$DT32)*(1+属性投放!$AT$6)</f>
        <v>780</v>
      </c>
      <c r="EY32" s="14">
        <f>INDEX(属性偏向!$U$4:$U$135,(卡牌属性!$DR32-1+EY$3)*11+卡牌属性!$DT32)*(1+属性投放!$AT$6)</f>
        <v>840</v>
      </c>
      <c r="FC32" s="13">
        <v>28</v>
      </c>
      <c r="FD32" s="13">
        <f t="shared" si="17"/>
        <v>6</v>
      </c>
      <c r="FE32" s="14">
        <f t="shared" si="39"/>
        <v>1102006</v>
      </c>
      <c r="FF32" s="14" t="s">
        <v>849</v>
      </c>
      <c r="FG32" s="14">
        <f t="shared" si="18"/>
        <v>3</v>
      </c>
      <c r="FH32" s="14" t="str">
        <f t="shared" si="19"/>
        <v>项羽-3星</v>
      </c>
      <c r="FI32" s="14">
        <f>INDEX(Y$6:Y$36,$FD32)+INDEX(属性偏向!Y$4:Y$8,卡牌属性!$FG32)</f>
        <v>10</v>
      </c>
      <c r="FJ32" s="14" t="str">
        <f>INDEX(属性评价,卡牌属性!FI32)</f>
        <v>S+</v>
      </c>
      <c r="FK32" s="14">
        <f>INDEX(Z$6:Z$36,$FD32)+INDEX(属性偏向!Z$4:Z$8,卡牌属性!$FG32)</f>
        <v>10</v>
      </c>
      <c r="FL32" s="14" t="str">
        <f>INDEX(属性评价,卡牌属性!FK32)</f>
        <v>S+</v>
      </c>
      <c r="FM32" s="14">
        <f>INDEX(AA$6:AA$36,$FD32)+INDEX(属性偏向!AA$4:AA$8,卡牌属性!$FG32)</f>
        <v>9</v>
      </c>
      <c r="FN32" s="14" t="str">
        <f>INDEX(属性评价,卡牌属性!FM32)</f>
        <v>S</v>
      </c>
      <c r="FQ32" s="13">
        <v>28</v>
      </c>
      <c r="FR32" s="13">
        <f t="shared" si="20"/>
        <v>6</v>
      </c>
      <c r="FS32" s="14">
        <f t="shared" si="40"/>
        <v>1101006</v>
      </c>
      <c r="FT32" s="14" t="s">
        <v>849</v>
      </c>
      <c r="FU32" s="14">
        <f t="shared" si="21"/>
        <v>3</v>
      </c>
      <c r="FV32" s="14" t="str">
        <f t="shared" si="22"/>
        <v>红莲·缇娜-3星</v>
      </c>
      <c r="FW32" s="14">
        <f>INDEX(J$6:J$36,$FR32)+INDEX(属性偏向!Y$4:Y$8,卡牌属性!$FG32)</f>
        <v>8</v>
      </c>
      <c r="FX32" s="14" t="str">
        <f>INDEX(属性评价,卡牌属性!FW32)</f>
        <v>A+</v>
      </c>
      <c r="FY32" s="14">
        <f>INDEX(K$6:K$36,$FR32)+INDEX(属性偏向!Y$4:Y$8,卡牌属性!$FG32)</f>
        <v>8</v>
      </c>
      <c r="FZ32" s="14" t="str">
        <f>INDEX(属性评价,卡牌属性!FY32)</f>
        <v>A+</v>
      </c>
      <c r="GA32" s="14">
        <f>INDEX(L$6:L$36,$FR32)+INDEX(属性偏向!Y$4:Y$8,卡牌属性!$FG32)</f>
        <v>9</v>
      </c>
      <c r="GB32" s="14" t="str">
        <f>INDEX(属性评价,卡牌属性!GA32)</f>
        <v>S</v>
      </c>
    </row>
    <row r="33" spans="14:184" ht="16.5" x14ac:dyDescent="0.2">
      <c r="N33" s="13">
        <v>1102031</v>
      </c>
      <c r="O33" s="13" t="s">
        <v>767</v>
      </c>
      <c r="P33" s="13">
        <v>2</v>
      </c>
      <c r="Q33" s="13">
        <v>4</v>
      </c>
      <c r="R33" s="13">
        <v>11</v>
      </c>
      <c r="S33" s="14">
        <f>SUM(R$5:R33)</f>
        <v>308</v>
      </c>
      <c r="T33" s="13">
        <v>99</v>
      </c>
      <c r="U33" s="14">
        <f>SUM(T$5:T33)</f>
        <v>2772</v>
      </c>
      <c r="V33" s="13" t="s">
        <v>453</v>
      </c>
      <c r="W33" s="13" t="s">
        <v>453</v>
      </c>
      <c r="X33" s="13" t="s">
        <v>453</v>
      </c>
      <c r="Y33" s="14">
        <f>MATCH(卡牌属性!V33,属性评价,0)</f>
        <v>7</v>
      </c>
      <c r="Z33" s="14">
        <f>MATCH(卡牌属性!W33,属性评价,0)</f>
        <v>7</v>
      </c>
      <c r="AA33" s="14">
        <f>MATCH(卡牌属性!X33,属性评价,0)</f>
        <v>7</v>
      </c>
      <c r="AB33" s="14">
        <f t="shared" si="2"/>
        <v>21</v>
      </c>
      <c r="AE33" s="13">
        <v>29</v>
      </c>
      <c r="AF33" s="13">
        <f t="shared" si="23"/>
        <v>3</v>
      </c>
      <c r="AG33" s="13">
        <f t="shared" si="3"/>
        <v>3</v>
      </c>
      <c r="AH33" s="13"/>
      <c r="AI33" s="13"/>
      <c r="AJ33" s="14">
        <f t="shared" si="4"/>
        <v>1101003</v>
      </c>
      <c r="AK33" s="14" t="str">
        <f t="shared" si="5"/>
        <v>战斗夏玲7突</v>
      </c>
      <c r="AL33" s="25" t="s">
        <v>131</v>
      </c>
      <c r="AM33" s="14">
        <v>1</v>
      </c>
      <c r="AN33" s="14">
        <f t="shared" si="6"/>
        <v>7</v>
      </c>
      <c r="AO33" s="14" t="e">
        <f>INDEX(属性投放!#REF!,(卡牌属性!AG33-2)*20+卡牌属性!AN33)</f>
        <v>#REF!</v>
      </c>
      <c r="AP33" s="14" t="e">
        <f t="shared" si="101"/>
        <v>#REF!</v>
      </c>
      <c r="AQ33" s="14" t="e">
        <f t="shared" si="101"/>
        <v>#REF!</v>
      </c>
      <c r="AR33" s="14" t="e">
        <f t="shared" si="101"/>
        <v>#REF!</v>
      </c>
      <c r="AS33" s="14" t="e">
        <f t="shared" si="101"/>
        <v>#REF!</v>
      </c>
      <c r="AT33" s="14" t="e">
        <f>INDEX(属性投放!#REF!,(卡牌属性!AG33-2)*20+卡牌属性!AN33)</f>
        <v>#REF!</v>
      </c>
      <c r="AU33" s="14" t="e">
        <f t="shared" si="102"/>
        <v>#REF!</v>
      </c>
      <c r="AV33" s="14" t="e">
        <f t="shared" si="102"/>
        <v>#REF!</v>
      </c>
      <c r="AW33" s="14" t="e">
        <f t="shared" si="102"/>
        <v>#REF!</v>
      </c>
      <c r="AX33" s="14" t="e">
        <f t="shared" si="102"/>
        <v>#REF!</v>
      </c>
      <c r="AY33" s="14" t="e">
        <f>INDEX(属性投放!#REF!,(卡牌属性!AG33-2)*20+卡牌属性!AN33)</f>
        <v>#REF!</v>
      </c>
      <c r="AZ33" s="14" t="e">
        <f t="shared" si="103"/>
        <v>#REF!</v>
      </c>
      <c r="BA33" s="14" t="e">
        <f t="shared" si="103"/>
        <v>#REF!</v>
      </c>
      <c r="BB33" s="14" t="e">
        <f t="shared" si="103"/>
        <v>#REF!</v>
      </c>
      <c r="BC33" s="14" t="e">
        <f t="shared" si="103"/>
        <v>#REF!</v>
      </c>
      <c r="BD33" s="14" t="e">
        <f>INDEX(属性投放!#REF!,(卡牌属性!AG33-2)*20+卡牌属性!AN33)</f>
        <v>#REF!</v>
      </c>
      <c r="BE33" s="14" t="e">
        <f t="shared" si="104"/>
        <v>#REF!</v>
      </c>
      <c r="BF33" s="14" t="e">
        <f t="shared" si="104"/>
        <v>#REF!</v>
      </c>
      <c r="BG33" s="14" t="e">
        <f t="shared" si="104"/>
        <v>#REF!</v>
      </c>
      <c r="BH33" s="14" t="e">
        <f t="shared" si="104"/>
        <v>#REF!</v>
      </c>
      <c r="BI33" s="14" t="e">
        <f>INDEX(属性投放!#REF!,(卡牌属性!AG33-2)*20+卡牌属性!AN33)</f>
        <v>#REF!</v>
      </c>
      <c r="BJ33" s="14" t="e">
        <f t="shared" si="105"/>
        <v>#REF!</v>
      </c>
      <c r="BK33" s="14" t="e">
        <f t="shared" si="105"/>
        <v>#REF!</v>
      </c>
      <c r="BL33" s="14" t="e">
        <f t="shared" si="105"/>
        <v>#REF!</v>
      </c>
      <c r="BM33" s="14" t="e">
        <f t="shared" si="105"/>
        <v>#REF!</v>
      </c>
      <c r="BN33" s="14" t="e">
        <f>INDEX(属性投放!#REF!,(卡牌属性!AG33-2)*20+卡牌属性!AN33)</f>
        <v>#REF!</v>
      </c>
      <c r="BO33" s="14" t="e">
        <f t="shared" si="106"/>
        <v>#REF!</v>
      </c>
      <c r="BP33" s="14" t="e">
        <f t="shared" si="106"/>
        <v>#REF!</v>
      </c>
      <c r="BQ33" s="14" t="e">
        <f t="shared" si="106"/>
        <v>#REF!</v>
      </c>
      <c r="BR33" s="14" t="e">
        <f t="shared" si="106"/>
        <v>#REF!</v>
      </c>
      <c r="BV33" s="13">
        <v>29</v>
      </c>
      <c r="BW33" s="14">
        <f t="shared" si="24"/>
        <v>3</v>
      </c>
      <c r="BX33" s="14">
        <f t="shared" si="25"/>
        <v>1102003</v>
      </c>
      <c r="BY33" s="14" t="str">
        <f>INDEX($O$6:$O$37,BW33)&amp;"-"&amp;INDEX(属性投放!$H$19:$H$29,卡牌属性!CD33)</f>
        <v>典韦-焦热</v>
      </c>
      <c r="BZ33" s="14">
        <f t="shared" si="26"/>
        <v>7</v>
      </c>
      <c r="CA33" s="14">
        <f t="shared" si="27"/>
        <v>6</v>
      </c>
      <c r="CB33" s="14">
        <f t="shared" si="28"/>
        <v>6</v>
      </c>
      <c r="CC33" s="14">
        <f t="shared" si="29"/>
        <v>4</v>
      </c>
      <c r="CD33" s="14">
        <f t="shared" si="30"/>
        <v>7</v>
      </c>
      <c r="CE33" s="14">
        <f>INDEX(属性投放!$W$6:$W$49,(卡牌属性!CC33-2)*11+卡牌属性!CD33)</f>
        <v>15</v>
      </c>
      <c r="CF33" s="14">
        <f t="shared" si="107"/>
        <v>1846</v>
      </c>
      <c r="CG33" s="14">
        <f t="shared" si="108"/>
        <v>2064</v>
      </c>
      <c r="CH33" s="14">
        <f t="shared" si="109"/>
        <v>2450</v>
      </c>
      <c r="CI33" s="14">
        <f t="shared" si="110"/>
        <v>2450</v>
      </c>
      <c r="CJ33" s="14">
        <f t="shared" si="111"/>
        <v>2836</v>
      </c>
      <c r="CK33" s="14">
        <f t="shared" si="112"/>
        <v>863</v>
      </c>
      <c r="CL33" s="14">
        <f t="shared" si="113"/>
        <v>957</v>
      </c>
      <c r="CM33" s="14">
        <f t="shared" si="114"/>
        <v>957</v>
      </c>
      <c r="CN33" s="14">
        <f t="shared" si="115"/>
        <v>1150</v>
      </c>
      <c r="CO33" s="14">
        <f t="shared" si="116"/>
        <v>1343</v>
      </c>
      <c r="CP33" s="14">
        <f t="shared" si="117"/>
        <v>15006</v>
      </c>
      <c r="CQ33" s="14">
        <f t="shared" si="118"/>
        <v>16574</v>
      </c>
      <c r="CR33" s="14">
        <f t="shared" si="119"/>
        <v>16574</v>
      </c>
      <c r="CS33" s="14">
        <f t="shared" si="120"/>
        <v>19610</v>
      </c>
      <c r="CT33" s="14">
        <f t="shared" si="121"/>
        <v>22646</v>
      </c>
      <c r="CU33" s="14">
        <f>INDEX(属性偏向!$S$4:$S$135,(卡牌属性!$BZ33-1+CU$3)*11+卡牌属性!$CD33)</f>
        <v>30</v>
      </c>
      <c r="CV33" s="14">
        <f>INDEX(属性偏向!$S$4:$S$135,(卡牌属性!$BZ33-1+CV$3)*11+卡牌属性!$CD33)</f>
        <v>32</v>
      </c>
      <c r="CW33" s="14">
        <f>INDEX(属性偏向!$S$4:$S$135,(卡牌属性!$BZ33-1+CW$3)*11+卡牌属性!$CD33)</f>
        <v>36</v>
      </c>
      <c r="CX33" s="14">
        <f>INDEX(属性偏向!$S$4:$S$135,(卡牌属性!$BZ33-1+CX$3)*11+卡牌属性!$CD33)</f>
        <v>36</v>
      </c>
      <c r="CY33" s="14">
        <f>INDEX(属性偏向!$S$4:$S$135,(卡牌属性!$BZ33-1+CY$3)*11+卡牌属性!$CD33)</f>
        <v>40</v>
      </c>
      <c r="CZ33" s="14">
        <f>INDEX(属性偏向!$T$4:$T$135,(卡牌属性!$BZ33-1+CZ$3)*11+卡牌属性!$CD33)</f>
        <v>15</v>
      </c>
      <c r="DA33" s="14">
        <f>INDEX(属性偏向!$T$4:$T$135,(卡牌属性!$BZ33-1+DA$3)*11+卡牌属性!$CD33)</f>
        <v>16</v>
      </c>
      <c r="DB33" s="14">
        <f>INDEX(属性偏向!$T$4:$T$135,(卡牌属性!$BZ33-1+DB$3)*11+卡牌属性!$CD33)</f>
        <v>16</v>
      </c>
      <c r="DC33" s="14">
        <f>INDEX(属性偏向!$T$4:$T$135,(卡牌属性!$BZ33-1+DC$3)*11+卡牌属性!$CD33)</f>
        <v>18</v>
      </c>
      <c r="DD33" s="14">
        <f>INDEX(属性偏向!$T$4:$T$135,(卡牌属性!$BZ33-1+DD$3)*11+卡牌属性!$CD33)</f>
        <v>20</v>
      </c>
      <c r="DE33" s="14">
        <f>INDEX(属性偏向!$U$4:$U$135,(卡牌属性!$BZ33-1+DE$3)*11+卡牌属性!$CD33)</f>
        <v>300</v>
      </c>
      <c r="DF33" s="14">
        <f>INDEX(属性偏向!$U$4:$U$135,(卡牌属性!$BZ33-1+DF$3)*11+卡牌属性!$CD33)</f>
        <v>320</v>
      </c>
      <c r="DG33" s="14">
        <f>INDEX(属性偏向!$U$4:$U$135,(卡牌属性!$BZ33-1+DG$3)*11+卡牌属性!$CD33)</f>
        <v>320</v>
      </c>
      <c r="DH33" s="14">
        <f>INDEX(属性偏向!$U$4:$U$135,(卡牌属性!$BZ33-1+DH$3)*11+卡牌属性!$CD33)</f>
        <v>360</v>
      </c>
      <c r="DI33" s="14">
        <f>INDEX(属性偏向!$U$4:$U$135,(卡牌属性!$BZ33-1+DI$3)*11+卡牌属性!$CD33)</f>
        <v>400</v>
      </c>
      <c r="DL33" s="13">
        <v>29</v>
      </c>
      <c r="DM33" s="14">
        <f t="shared" si="32"/>
        <v>3</v>
      </c>
      <c r="DN33" s="14">
        <f t="shared" si="33"/>
        <v>1102003</v>
      </c>
      <c r="DO33" s="14" t="str">
        <f>INDEX($B$6:$B$32,DM33)&amp;"-"&amp;INDEX(属性投放!$H$7:$H$17,卡牌属性!DT33)</f>
        <v>战斗夏玲-焦热</v>
      </c>
      <c r="DP33" s="14">
        <f t="shared" si="14"/>
        <v>5</v>
      </c>
      <c r="DQ33" s="14">
        <f t="shared" si="15"/>
        <v>5</v>
      </c>
      <c r="DR33" s="14">
        <f t="shared" si="16"/>
        <v>5</v>
      </c>
      <c r="DS33" s="14">
        <f t="shared" si="34"/>
        <v>3</v>
      </c>
      <c r="DT33" s="14">
        <f t="shared" si="35"/>
        <v>7</v>
      </c>
      <c r="DU33" s="14">
        <f>INDEX(属性投放!$W$6:$W$49,(卡牌属性!DS33-2)*11+卡牌属性!DT33)</f>
        <v>15</v>
      </c>
      <c r="DV33" s="14">
        <f t="shared" si="122"/>
        <v>4080</v>
      </c>
      <c r="DW33" s="14">
        <f t="shared" si="123"/>
        <v>4609</v>
      </c>
      <c r="DX33" s="14">
        <f t="shared" si="124"/>
        <v>5138</v>
      </c>
      <c r="DY33" s="14">
        <f t="shared" si="125"/>
        <v>5138</v>
      </c>
      <c r="DZ33" s="14">
        <f t="shared" si="126"/>
        <v>5692</v>
      </c>
      <c r="EA33" s="14">
        <f t="shared" si="127"/>
        <v>1995</v>
      </c>
      <c r="EB33" s="14">
        <f t="shared" si="128"/>
        <v>2257</v>
      </c>
      <c r="EC33" s="14">
        <f t="shared" si="129"/>
        <v>2257</v>
      </c>
      <c r="ED33" s="14">
        <f t="shared" si="130"/>
        <v>2519</v>
      </c>
      <c r="EE33" s="14">
        <f t="shared" si="131"/>
        <v>2796</v>
      </c>
      <c r="EF33" s="14">
        <f t="shared" si="132"/>
        <v>35060</v>
      </c>
      <c r="EG33" s="14">
        <f t="shared" si="133"/>
        <v>39464</v>
      </c>
      <c r="EH33" s="14">
        <f t="shared" si="134"/>
        <v>39464</v>
      </c>
      <c r="EI33" s="14">
        <f t="shared" si="135"/>
        <v>43868</v>
      </c>
      <c r="EJ33" s="14">
        <f t="shared" si="136"/>
        <v>48322</v>
      </c>
      <c r="EK33" s="14">
        <f>INDEX(属性偏向!$S$4:$S$135,(卡牌属性!$DP33-1+EK$3)*11+卡牌属性!$DT33)*(1+属性投放!$AT$6)</f>
        <v>78</v>
      </c>
      <c r="EL33" s="14">
        <f>INDEX(属性偏向!$S$4:$S$135,(卡牌属性!$DP33-1+EL$3)*11+卡牌属性!$DT33)*(1+属性投放!$AT$6)</f>
        <v>84</v>
      </c>
      <c r="EM33" s="14">
        <f>INDEX(属性偏向!$S$4:$S$135,(卡牌属性!$DP33-1+EM$3)*11+卡牌属性!$DT33)*(1+属性投放!$AT$6)</f>
        <v>90</v>
      </c>
      <c r="EN33" s="14">
        <f>INDEX(属性偏向!$S$4:$S$135,(卡牌属性!$DP33-1+EN$3)*11+卡牌属性!$DT33)*(1+属性投放!$AT$6)</f>
        <v>90</v>
      </c>
      <c r="EO33" s="14">
        <f>INDEX(属性偏向!$S$4:$S$135,(卡牌属性!$DP33-1+EO$3)*11+卡牌属性!$DT33)*(1+属性投放!$AT$6)</f>
        <v>96</v>
      </c>
      <c r="EP33" s="14">
        <f>INDEX(属性偏向!$T$4:$T$135,(卡牌属性!$DQ33-1+EP$3)*11+卡牌属性!$DT33)*(1+属性投放!$AT$6)</f>
        <v>39</v>
      </c>
      <c r="EQ33" s="14">
        <f>INDEX(属性偏向!$T$4:$T$135,(卡牌属性!$DQ33-1+EQ$3)*11+卡牌属性!$DT33)*(1+属性投放!$AT$6)</f>
        <v>42</v>
      </c>
      <c r="ER33" s="14">
        <f>INDEX(属性偏向!$T$4:$T$135,(卡牌属性!$DQ33-1+ER$3)*11+卡牌属性!$DT33)*(1+属性投放!$AT$6)</f>
        <v>42</v>
      </c>
      <c r="ES33" s="14">
        <f>INDEX(属性偏向!$T$4:$T$135,(卡牌属性!$DQ33-1+ES$3)*11+卡牌属性!$DT33)*(1+属性投放!$AT$6)</f>
        <v>45</v>
      </c>
      <c r="ET33" s="14">
        <f>INDEX(属性偏向!$T$4:$T$135,(卡牌属性!$DQ33-1+ET$3)*11+卡牌属性!$DT33)*(1+属性投放!$AT$6)</f>
        <v>48</v>
      </c>
      <c r="EU33" s="14">
        <f>INDEX(属性偏向!$U$4:$U$135,(卡牌属性!$DR33-1+EU$3)*11+卡牌属性!$DT33)*(1+属性投放!$AT$6)</f>
        <v>780</v>
      </c>
      <c r="EV33" s="14">
        <f>INDEX(属性偏向!$U$4:$U$135,(卡牌属性!$DR33-1+EV$3)*11+卡牌属性!$DT33)*(1+属性投放!$AT$6)</f>
        <v>840</v>
      </c>
      <c r="EW33" s="14">
        <f>INDEX(属性偏向!$U$4:$U$135,(卡牌属性!$DR33-1+EW$3)*11+卡牌属性!$DT33)*(1+属性投放!$AT$6)</f>
        <v>840</v>
      </c>
      <c r="EX33" s="14">
        <f>INDEX(属性偏向!$U$4:$U$135,(卡牌属性!$DR33-1+EX$3)*11+卡牌属性!$DT33)*(1+属性投放!$AT$6)</f>
        <v>900</v>
      </c>
      <c r="EY33" s="14">
        <f>INDEX(属性偏向!$U$4:$U$135,(卡牌属性!$DR33-1+EY$3)*11+卡牌属性!$DT33)*(1+属性投放!$AT$6)</f>
        <v>960</v>
      </c>
      <c r="FC33" s="13">
        <v>29</v>
      </c>
      <c r="FD33" s="13">
        <f t="shared" si="17"/>
        <v>6</v>
      </c>
      <c r="FE33" s="14">
        <f t="shared" si="39"/>
        <v>1102006</v>
      </c>
      <c r="FF33" s="14" t="s">
        <v>849</v>
      </c>
      <c r="FG33" s="14">
        <f t="shared" si="18"/>
        <v>4</v>
      </c>
      <c r="FH33" s="14" t="str">
        <f t="shared" si="19"/>
        <v>项羽-4星</v>
      </c>
      <c r="FI33" s="14">
        <f>INDEX(Y$6:Y$36,$FD33)+INDEX(属性偏向!Y$4:Y$8,卡牌属性!$FG33)</f>
        <v>10</v>
      </c>
      <c r="FJ33" s="14" t="str">
        <f>INDEX(属性评价,卡牌属性!FI33)</f>
        <v>S+</v>
      </c>
      <c r="FK33" s="14">
        <f>INDEX(Z$6:Z$36,$FD33)+INDEX(属性偏向!Z$4:Z$8,卡牌属性!$FG33)</f>
        <v>11</v>
      </c>
      <c r="FL33" s="14" t="str">
        <f>INDEX(属性评价,卡牌属性!FK33)</f>
        <v>SS</v>
      </c>
      <c r="FM33" s="14">
        <f>INDEX(AA$6:AA$36,$FD33)+INDEX(属性偏向!AA$4:AA$8,卡牌属性!$FG33)</f>
        <v>10</v>
      </c>
      <c r="FN33" s="14" t="str">
        <f>INDEX(属性评价,卡牌属性!FM33)</f>
        <v>S+</v>
      </c>
      <c r="FQ33" s="13">
        <v>29</v>
      </c>
      <c r="FR33" s="13">
        <f t="shared" si="20"/>
        <v>6</v>
      </c>
      <c r="FS33" s="14">
        <f t="shared" si="40"/>
        <v>1101006</v>
      </c>
      <c r="FT33" s="14" t="s">
        <v>849</v>
      </c>
      <c r="FU33" s="14">
        <f t="shared" si="21"/>
        <v>4</v>
      </c>
      <c r="FV33" s="14" t="str">
        <f t="shared" si="22"/>
        <v>红莲·缇娜-4星</v>
      </c>
      <c r="FW33" s="14">
        <f>INDEX(J$6:J$36,$FR33)+INDEX(属性偏向!Y$4:Y$8,卡牌属性!$FG33)</f>
        <v>8</v>
      </c>
      <c r="FX33" s="14" t="str">
        <f>INDEX(属性评价,卡牌属性!FW33)</f>
        <v>A+</v>
      </c>
      <c r="FY33" s="14">
        <f>INDEX(K$6:K$36,$FR33)+INDEX(属性偏向!Y$4:Y$8,卡牌属性!$FG33)</f>
        <v>8</v>
      </c>
      <c r="FZ33" s="14" t="str">
        <f>INDEX(属性评价,卡牌属性!FY33)</f>
        <v>A+</v>
      </c>
      <c r="GA33" s="14">
        <f>INDEX(L$6:L$36,$FR33)+INDEX(属性偏向!Y$4:Y$8,卡牌属性!$FG33)</f>
        <v>9</v>
      </c>
      <c r="GB33" s="14" t="str">
        <f>INDEX(属性评价,卡牌属性!GA33)</f>
        <v>S</v>
      </c>
    </row>
    <row r="34" spans="14:184" ht="16.5" x14ac:dyDescent="0.2">
      <c r="N34" s="13">
        <v>1102999</v>
      </c>
      <c r="O34" s="13" t="s">
        <v>1063</v>
      </c>
      <c r="P34" s="13">
        <v>2</v>
      </c>
      <c r="Q34" s="13">
        <v>2</v>
      </c>
      <c r="R34" s="13">
        <v>11</v>
      </c>
      <c r="S34" s="14">
        <f>SUM(R$5:R34)</f>
        <v>319</v>
      </c>
      <c r="T34" s="13">
        <v>99</v>
      </c>
      <c r="U34" s="14">
        <f>SUM(T$5:T34)</f>
        <v>2871</v>
      </c>
      <c r="V34" s="13" t="s">
        <v>1057</v>
      </c>
      <c r="W34" s="13" t="s">
        <v>446</v>
      </c>
      <c r="X34" s="13" t="s">
        <v>1057</v>
      </c>
      <c r="Y34" s="14">
        <f>MATCH(卡牌属性!V34,属性评价,0)</f>
        <v>3</v>
      </c>
      <c r="Z34" s="14">
        <f>MATCH(卡牌属性!W34,属性评价,0)</f>
        <v>3</v>
      </c>
      <c r="AA34" s="14">
        <f>MATCH(卡牌属性!X34,属性评价,0)</f>
        <v>3</v>
      </c>
      <c r="AB34" s="14">
        <f t="shared" ref="AB34:AB37" si="137">SUM(Y34:AA34)</f>
        <v>9</v>
      </c>
      <c r="AE34" s="13">
        <v>30</v>
      </c>
      <c r="AF34" s="13">
        <f t="shared" si="23"/>
        <v>3</v>
      </c>
      <c r="AG34" s="13">
        <f t="shared" si="3"/>
        <v>3</v>
      </c>
      <c r="AH34" s="13"/>
      <c r="AI34" s="13"/>
      <c r="AJ34" s="14">
        <f t="shared" si="4"/>
        <v>1101003</v>
      </c>
      <c r="AK34" s="14" t="str">
        <f t="shared" si="5"/>
        <v>战斗夏玲8突</v>
      </c>
      <c r="AL34" s="25" t="s">
        <v>131</v>
      </c>
      <c r="AM34" s="14">
        <v>1</v>
      </c>
      <c r="AN34" s="14">
        <f t="shared" si="6"/>
        <v>8</v>
      </c>
      <c r="AO34" s="14" t="e">
        <f>INDEX(属性投放!#REF!,(卡牌属性!AG34-2)*20+卡牌属性!AN34)</f>
        <v>#REF!</v>
      </c>
      <c r="AP34" s="14" t="e">
        <f t="shared" si="101"/>
        <v>#REF!</v>
      </c>
      <c r="AQ34" s="14" t="e">
        <f t="shared" si="101"/>
        <v>#REF!</v>
      </c>
      <c r="AR34" s="14" t="e">
        <f t="shared" si="101"/>
        <v>#REF!</v>
      </c>
      <c r="AS34" s="14" t="e">
        <f t="shared" si="101"/>
        <v>#REF!</v>
      </c>
      <c r="AT34" s="14" t="e">
        <f>INDEX(属性投放!#REF!,(卡牌属性!AG34-2)*20+卡牌属性!AN34)</f>
        <v>#REF!</v>
      </c>
      <c r="AU34" s="14" t="e">
        <f t="shared" si="102"/>
        <v>#REF!</v>
      </c>
      <c r="AV34" s="14" t="e">
        <f t="shared" si="102"/>
        <v>#REF!</v>
      </c>
      <c r="AW34" s="14" t="e">
        <f t="shared" si="102"/>
        <v>#REF!</v>
      </c>
      <c r="AX34" s="14" t="e">
        <f t="shared" si="102"/>
        <v>#REF!</v>
      </c>
      <c r="AY34" s="14" t="e">
        <f>INDEX(属性投放!#REF!,(卡牌属性!AG34-2)*20+卡牌属性!AN34)</f>
        <v>#REF!</v>
      </c>
      <c r="AZ34" s="14" t="e">
        <f t="shared" si="103"/>
        <v>#REF!</v>
      </c>
      <c r="BA34" s="14" t="e">
        <f t="shared" si="103"/>
        <v>#REF!</v>
      </c>
      <c r="BB34" s="14" t="e">
        <f t="shared" si="103"/>
        <v>#REF!</v>
      </c>
      <c r="BC34" s="14" t="e">
        <f t="shared" si="103"/>
        <v>#REF!</v>
      </c>
      <c r="BD34" s="14" t="e">
        <f>INDEX(属性投放!#REF!,(卡牌属性!AG34-2)*20+卡牌属性!AN34)</f>
        <v>#REF!</v>
      </c>
      <c r="BE34" s="14" t="e">
        <f t="shared" si="104"/>
        <v>#REF!</v>
      </c>
      <c r="BF34" s="14" t="e">
        <f t="shared" si="104"/>
        <v>#REF!</v>
      </c>
      <c r="BG34" s="14" t="e">
        <f t="shared" si="104"/>
        <v>#REF!</v>
      </c>
      <c r="BH34" s="14" t="e">
        <f t="shared" si="104"/>
        <v>#REF!</v>
      </c>
      <c r="BI34" s="14" t="e">
        <f>INDEX(属性投放!#REF!,(卡牌属性!AG34-2)*20+卡牌属性!AN34)</f>
        <v>#REF!</v>
      </c>
      <c r="BJ34" s="14" t="e">
        <f t="shared" si="105"/>
        <v>#REF!</v>
      </c>
      <c r="BK34" s="14" t="e">
        <f t="shared" si="105"/>
        <v>#REF!</v>
      </c>
      <c r="BL34" s="14" t="e">
        <f t="shared" si="105"/>
        <v>#REF!</v>
      </c>
      <c r="BM34" s="14" t="e">
        <f t="shared" si="105"/>
        <v>#REF!</v>
      </c>
      <c r="BN34" s="14" t="e">
        <f>INDEX(属性投放!#REF!,(卡牌属性!AG34-2)*20+卡牌属性!AN34)</f>
        <v>#REF!</v>
      </c>
      <c r="BO34" s="14" t="e">
        <f t="shared" si="106"/>
        <v>#REF!</v>
      </c>
      <c r="BP34" s="14" t="e">
        <f t="shared" si="106"/>
        <v>#REF!</v>
      </c>
      <c r="BQ34" s="14" t="e">
        <f t="shared" si="106"/>
        <v>#REF!</v>
      </c>
      <c r="BR34" s="14" t="e">
        <f t="shared" si="106"/>
        <v>#REF!</v>
      </c>
      <c r="BV34" s="13">
        <v>30</v>
      </c>
      <c r="BW34" s="14">
        <f t="shared" si="24"/>
        <v>3</v>
      </c>
      <c r="BX34" s="14">
        <f t="shared" si="25"/>
        <v>1102003</v>
      </c>
      <c r="BY34" s="14" t="str">
        <f>INDEX($O$6:$O$37,BW34)&amp;"-"&amp;INDEX(属性投放!$H$19:$H$29,卡牌属性!CD34)</f>
        <v>典韦-大焦热</v>
      </c>
      <c r="BZ34" s="14">
        <f t="shared" si="26"/>
        <v>7</v>
      </c>
      <c r="CA34" s="14">
        <f t="shared" si="27"/>
        <v>6</v>
      </c>
      <c r="CB34" s="14">
        <f t="shared" si="28"/>
        <v>6</v>
      </c>
      <c r="CC34" s="14">
        <f t="shared" si="29"/>
        <v>4</v>
      </c>
      <c r="CD34" s="14">
        <f t="shared" si="30"/>
        <v>8</v>
      </c>
      <c r="CE34" s="14">
        <f>INDEX(属性投放!$W$6:$W$49,(卡牌属性!CC34-2)*11+卡牌属性!CD34)</f>
        <v>15</v>
      </c>
      <c r="CF34" s="14">
        <f t="shared" si="107"/>
        <v>2296</v>
      </c>
      <c r="CG34" s="14">
        <f t="shared" si="108"/>
        <v>2544</v>
      </c>
      <c r="CH34" s="14">
        <f t="shared" si="109"/>
        <v>2990</v>
      </c>
      <c r="CI34" s="14">
        <f t="shared" si="110"/>
        <v>2990</v>
      </c>
      <c r="CJ34" s="14">
        <f t="shared" si="111"/>
        <v>3436</v>
      </c>
      <c r="CK34" s="14">
        <f t="shared" si="112"/>
        <v>1088</v>
      </c>
      <c r="CL34" s="14">
        <f t="shared" si="113"/>
        <v>1197</v>
      </c>
      <c r="CM34" s="14">
        <f t="shared" si="114"/>
        <v>1197</v>
      </c>
      <c r="CN34" s="14">
        <f t="shared" si="115"/>
        <v>1420</v>
      </c>
      <c r="CO34" s="14">
        <f t="shared" si="116"/>
        <v>1643</v>
      </c>
      <c r="CP34" s="14">
        <f t="shared" si="117"/>
        <v>19506</v>
      </c>
      <c r="CQ34" s="14">
        <f t="shared" si="118"/>
        <v>21374</v>
      </c>
      <c r="CR34" s="14">
        <f t="shared" si="119"/>
        <v>21374</v>
      </c>
      <c r="CS34" s="14">
        <f t="shared" si="120"/>
        <v>25010</v>
      </c>
      <c r="CT34" s="14">
        <f t="shared" si="121"/>
        <v>28646</v>
      </c>
      <c r="CU34" s="14">
        <f>INDEX(属性偏向!$S$4:$S$135,(卡牌属性!$BZ34-1+CU$3)*11+卡牌属性!$CD34)</f>
        <v>36</v>
      </c>
      <c r="CV34" s="14">
        <f>INDEX(属性偏向!$S$4:$S$135,(卡牌属性!$BZ34-1+CV$3)*11+卡牌属性!$CD34)</f>
        <v>38</v>
      </c>
      <c r="CW34" s="14">
        <f>INDEX(属性偏向!$S$4:$S$135,(卡牌属性!$BZ34-1+CW$3)*11+卡牌属性!$CD34)</f>
        <v>42</v>
      </c>
      <c r="CX34" s="14">
        <f>INDEX(属性偏向!$S$4:$S$135,(卡牌属性!$BZ34-1+CX$3)*11+卡牌属性!$CD34)</f>
        <v>42</v>
      </c>
      <c r="CY34" s="14">
        <f>INDEX(属性偏向!$S$4:$S$135,(卡牌属性!$BZ34-1+CY$3)*11+卡牌属性!$CD34)</f>
        <v>46</v>
      </c>
      <c r="CZ34" s="14">
        <f>INDEX(属性偏向!$T$4:$T$135,(卡牌属性!$BZ34-1+CZ$3)*11+卡牌属性!$CD34)</f>
        <v>18</v>
      </c>
      <c r="DA34" s="14">
        <f>INDEX(属性偏向!$T$4:$T$135,(卡牌属性!$BZ34-1+DA$3)*11+卡牌属性!$CD34)</f>
        <v>19</v>
      </c>
      <c r="DB34" s="14">
        <f>INDEX(属性偏向!$T$4:$T$135,(卡牌属性!$BZ34-1+DB$3)*11+卡牌属性!$CD34)</f>
        <v>19</v>
      </c>
      <c r="DC34" s="14">
        <f>INDEX(属性偏向!$T$4:$T$135,(卡牌属性!$BZ34-1+DC$3)*11+卡牌属性!$CD34)</f>
        <v>21</v>
      </c>
      <c r="DD34" s="14">
        <f>INDEX(属性偏向!$T$4:$T$135,(卡牌属性!$BZ34-1+DD$3)*11+卡牌属性!$CD34)</f>
        <v>23</v>
      </c>
      <c r="DE34" s="14">
        <f>INDEX(属性偏向!$U$4:$U$135,(卡牌属性!$BZ34-1+DE$3)*11+卡牌属性!$CD34)</f>
        <v>360</v>
      </c>
      <c r="DF34" s="14">
        <f>INDEX(属性偏向!$U$4:$U$135,(卡牌属性!$BZ34-1+DF$3)*11+卡牌属性!$CD34)</f>
        <v>380</v>
      </c>
      <c r="DG34" s="14">
        <f>INDEX(属性偏向!$U$4:$U$135,(卡牌属性!$BZ34-1+DG$3)*11+卡牌属性!$CD34)</f>
        <v>380</v>
      </c>
      <c r="DH34" s="14">
        <f>INDEX(属性偏向!$U$4:$U$135,(卡牌属性!$BZ34-1+DH$3)*11+卡牌属性!$CD34)</f>
        <v>420</v>
      </c>
      <c r="DI34" s="14">
        <f>INDEX(属性偏向!$U$4:$U$135,(卡牌属性!$BZ34-1+DI$3)*11+卡牌属性!$CD34)</f>
        <v>460</v>
      </c>
      <c r="DL34" s="13">
        <v>30</v>
      </c>
      <c r="DM34" s="14">
        <f t="shared" si="32"/>
        <v>3</v>
      </c>
      <c r="DN34" s="14">
        <f t="shared" si="33"/>
        <v>1102003</v>
      </c>
      <c r="DO34" s="14" t="str">
        <f>INDEX($B$6:$B$32,DM34)&amp;"-"&amp;INDEX(属性投放!$H$7:$H$17,卡牌属性!DT34)</f>
        <v>战斗夏玲-大焦热</v>
      </c>
      <c r="DP34" s="14">
        <f t="shared" si="14"/>
        <v>5</v>
      </c>
      <c r="DQ34" s="14">
        <f t="shared" si="15"/>
        <v>5</v>
      </c>
      <c r="DR34" s="14">
        <f t="shared" si="16"/>
        <v>5</v>
      </c>
      <c r="DS34" s="14">
        <f t="shared" si="34"/>
        <v>3</v>
      </c>
      <c r="DT34" s="14">
        <f t="shared" si="35"/>
        <v>8</v>
      </c>
      <c r="DU34" s="14">
        <f>INDEX(属性投放!$W$6:$W$49,(卡牌属性!DS34-2)*11+卡牌属性!DT34)</f>
        <v>15</v>
      </c>
      <c r="DV34" s="14">
        <f t="shared" si="122"/>
        <v>5250</v>
      </c>
      <c r="DW34" s="14">
        <f t="shared" si="123"/>
        <v>5869</v>
      </c>
      <c r="DX34" s="14">
        <f t="shared" si="124"/>
        <v>6488</v>
      </c>
      <c r="DY34" s="14">
        <f t="shared" si="125"/>
        <v>6488</v>
      </c>
      <c r="DZ34" s="14">
        <f t="shared" si="126"/>
        <v>7132</v>
      </c>
      <c r="EA34" s="14">
        <f t="shared" si="127"/>
        <v>2580</v>
      </c>
      <c r="EB34" s="14">
        <f t="shared" si="128"/>
        <v>2887</v>
      </c>
      <c r="EC34" s="14">
        <f t="shared" si="129"/>
        <v>2887</v>
      </c>
      <c r="ED34" s="14">
        <f t="shared" si="130"/>
        <v>3194</v>
      </c>
      <c r="EE34" s="14">
        <f t="shared" si="131"/>
        <v>3516</v>
      </c>
      <c r="EF34" s="14">
        <f t="shared" si="132"/>
        <v>46760</v>
      </c>
      <c r="EG34" s="14">
        <f t="shared" si="133"/>
        <v>52064</v>
      </c>
      <c r="EH34" s="14">
        <f t="shared" si="134"/>
        <v>52064</v>
      </c>
      <c r="EI34" s="14">
        <f t="shared" si="135"/>
        <v>57368</v>
      </c>
      <c r="EJ34" s="14">
        <f t="shared" si="136"/>
        <v>62722</v>
      </c>
      <c r="EK34" s="14">
        <f>INDEX(属性偏向!$S$4:$S$135,(卡牌属性!$DP34-1+EK$3)*11+卡牌属性!$DT34)*(1+属性投放!$AT$6)</f>
        <v>96</v>
      </c>
      <c r="EL34" s="14">
        <f>INDEX(属性偏向!$S$4:$S$135,(卡牌属性!$DP34-1+EL$3)*11+卡牌属性!$DT34)*(1+属性投放!$AT$6)</f>
        <v>102</v>
      </c>
      <c r="EM34" s="14">
        <f>INDEX(属性偏向!$S$4:$S$135,(卡牌属性!$DP34-1+EM$3)*11+卡牌属性!$DT34)*(1+属性投放!$AT$6)</f>
        <v>108</v>
      </c>
      <c r="EN34" s="14">
        <f>INDEX(属性偏向!$S$4:$S$135,(卡牌属性!$DP34-1+EN$3)*11+卡牌属性!$DT34)*(1+属性投放!$AT$6)</f>
        <v>108</v>
      </c>
      <c r="EO34" s="14">
        <f>INDEX(属性偏向!$S$4:$S$135,(卡牌属性!$DP34-1+EO$3)*11+卡牌属性!$DT34)*(1+属性投放!$AT$6)</f>
        <v>114</v>
      </c>
      <c r="EP34" s="14">
        <f>INDEX(属性偏向!$T$4:$T$135,(卡牌属性!$DQ34-1+EP$3)*11+卡牌属性!$DT34)*(1+属性投放!$AT$6)</f>
        <v>48</v>
      </c>
      <c r="EQ34" s="14">
        <f>INDEX(属性偏向!$T$4:$T$135,(卡牌属性!$DQ34-1+EQ$3)*11+卡牌属性!$DT34)*(1+属性投放!$AT$6)</f>
        <v>51</v>
      </c>
      <c r="ER34" s="14">
        <f>INDEX(属性偏向!$T$4:$T$135,(卡牌属性!$DQ34-1+ER$3)*11+卡牌属性!$DT34)*(1+属性投放!$AT$6)</f>
        <v>51</v>
      </c>
      <c r="ES34" s="14">
        <f>INDEX(属性偏向!$T$4:$T$135,(卡牌属性!$DQ34-1+ES$3)*11+卡牌属性!$DT34)*(1+属性投放!$AT$6)</f>
        <v>54</v>
      </c>
      <c r="ET34" s="14">
        <f>INDEX(属性偏向!$T$4:$T$135,(卡牌属性!$DQ34-1+ET$3)*11+卡牌属性!$DT34)*(1+属性投放!$AT$6)</f>
        <v>57</v>
      </c>
      <c r="EU34" s="14">
        <f>INDEX(属性偏向!$U$4:$U$135,(卡牌属性!$DR34-1+EU$3)*11+卡牌属性!$DT34)*(1+属性投放!$AT$6)</f>
        <v>960</v>
      </c>
      <c r="EV34" s="14">
        <f>INDEX(属性偏向!$U$4:$U$135,(卡牌属性!$DR34-1+EV$3)*11+卡牌属性!$DT34)*(1+属性投放!$AT$6)</f>
        <v>1020</v>
      </c>
      <c r="EW34" s="14">
        <f>INDEX(属性偏向!$U$4:$U$135,(卡牌属性!$DR34-1+EW$3)*11+卡牌属性!$DT34)*(1+属性投放!$AT$6)</f>
        <v>1020</v>
      </c>
      <c r="EX34" s="14">
        <f>INDEX(属性偏向!$U$4:$U$135,(卡牌属性!$DR34-1+EX$3)*11+卡牌属性!$DT34)*(1+属性投放!$AT$6)</f>
        <v>1080</v>
      </c>
      <c r="EY34" s="14">
        <f>INDEX(属性偏向!$U$4:$U$135,(卡牌属性!$DR34-1+EY$3)*11+卡牌属性!$DT34)*(1+属性投放!$AT$6)</f>
        <v>1140</v>
      </c>
      <c r="FC34" s="13">
        <v>30</v>
      </c>
      <c r="FD34" s="13">
        <f t="shared" si="17"/>
        <v>6</v>
      </c>
      <c r="FE34" s="14">
        <f t="shared" si="39"/>
        <v>1102006</v>
      </c>
      <c r="FF34" s="14" t="s">
        <v>849</v>
      </c>
      <c r="FG34" s="14">
        <f t="shared" si="18"/>
        <v>5</v>
      </c>
      <c r="FH34" s="14" t="str">
        <f t="shared" si="19"/>
        <v>项羽-5星</v>
      </c>
      <c r="FI34" s="14">
        <f>INDEX(Y$6:Y$36,$FD34)+INDEX(属性偏向!Y$4:Y$8,卡牌属性!$FG34)</f>
        <v>11</v>
      </c>
      <c r="FJ34" s="14" t="str">
        <f>INDEX(属性评价,卡牌属性!FI34)</f>
        <v>SS</v>
      </c>
      <c r="FK34" s="14">
        <f>INDEX(Z$6:Z$36,$FD34)+INDEX(属性偏向!Z$4:Z$8,卡牌属性!$FG34)</f>
        <v>12</v>
      </c>
      <c r="FL34" s="14" t="str">
        <f>INDEX(属性评价,卡牌属性!FK34)</f>
        <v>SS+</v>
      </c>
      <c r="FM34" s="14">
        <f>INDEX(AA$6:AA$36,$FD34)+INDEX(属性偏向!AA$4:AA$8,卡牌属性!$FG34)</f>
        <v>11</v>
      </c>
      <c r="FN34" s="14" t="str">
        <f>INDEX(属性评价,卡牌属性!FM34)</f>
        <v>SS</v>
      </c>
      <c r="FQ34" s="13">
        <v>30</v>
      </c>
      <c r="FR34" s="13">
        <f t="shared" si="20"/>
        <v>6</v>
      </c>
      <c r="FS34" s="14">
        <f t="shared" si="40"/>
        <v>1101006</v>
      </c>
      <c r="FT34" s="14" t="s">
        <v>849</v>
      </c>
      <c r="FU34" s="14">
        <f t="shared" si="21"/>
        <v>5</v>
      </c>
      <c r="FV34" s="14" t="str">
        <f t="shared" si="22"/>
        <v>红莲·缇娜-5星</v>
      </c>
      <c r="FW34" s="14">
        <f>INDEX(J$6:J$36,$FR34)+INDEX(属性偏向!Y$4:Y$8,卡牌属性!$FG34)</f>
        <v>9</v>
      </c>
      <c r="FX34" s="14" t="str">
        <f>INDEX(属性评价,卡牌属性!FW34)</f>
        <v>S</v>
      </c>
      <c r="FY34" s="14">
        <f>INDEX(K$6:K$36,$FR34)+INDEX(属性偏向!Y$4:Y$8,卡牌属性!$FG34)</f>
        <v>9</v>
      </c>
      <c r="FZ34" s="14" t="str">
        <f>INDEX(属性评价,卡牌属性!FY34)</f>
        <v>S</v>
      </c>
      <c r="GA34" s="14">
        <f>INDEX(L$6:L$36,$FR34)+INDEX(属性偏向!Y$4:Y$8,卡牌属性!$FG34)</f>
        <v>10</v>
      </c>
      <c r="GB34" s="14" t="str">
        <f>INDEX(属性评价,卡牌属性!GA34)</f>
        <v>S+</v>
      </c>
    </row>
    <row r="35" spans="14:184" ht="16.5" x14ac:dyDescent="0.2">
      <c r="N35" s="13">
        <v>1102998</v>
      </c>
      <c r="O35" s="13" t="s">
        <v>1064</v>
      </c>
      <c r="P35" s="13">
        <v>2</v>
      </c>
      <c r="Q35" s="13">
        <v>3</v>
      </c>
      <c r="R35" s="13">
        <v>11</v>
      </c>
      <c r="S35" s="14">
        <f>SUM(R$5:R35)</f>
        <v>330</v>
      </c>
      <c r="T35" s="13">
        <v>99</v>
      </c>
      <c r="U35" s="14">
        <f>SUM(T$5:T35)</f>
        <v>2970</v>
      </c>
      <c r="V35" s="13" t="s">
        <v>1058</v>
      </c>
      <c r="W35" s="13" t="s">
        <v>1059</v>
      </c>
      <c r="X35" s="13" t="s">
        <v>1060</v>
      </c>
      <c r="Y35" s="14">
        <f>MATCH(卡牌属性!V35,属性评价,0)</f>
        <v>5</v>
      </c>
      <c r="Z35" s="14">
        <f>MATCH(卡牌属性!W35,属性评价,0)</f>
        <v>5</v>
      </c>
      <c r="AA35" s="14">
        <f>MATCH(卡牌属性!X35,属性评价,0)</f>
        <v>5</v>
      </c>
      <c r="AB35" s="14">
        <f t="shared" si="137"/>
        <v>15</v>
      </c>
      <c r="AE35" s="13">
        <v>31</v>
      </c>
      <c r="AF35" s="13">
        <f t="shared" si="23"/>
        <v>3</v>
      </c>
      <c r="AG35" s="13">
        <f t="shared" si="3"/>
        <v>3</v>
      </c>
      <c r="AH35" s="13"/>
      <c r="AI35" s="13"/>
      <c r="AJ35" s="14">
        <f t="shared" si="4"/>
        <v>1101003</v>
      </c>
      <c r="AK35" s="14" t="str">
        <f t="shared" si="5"/>
        <v>战斗夏玲9突</v>
      </c>
      <c r="AL35" s="25" t="s">
        <v>131</v>
      </c>
      <c r="AM35" s="14">
        <v>1</v>
      </c>
      <c r="AN35" s="14">
        <f t="shared" si="6"/>
        <v>9</v>
      </c>
      <c r="AO35" s="14" t="e">
        <f>INDEX(属性投放!#REF!,(卡牌属性!AG35-2)*20+卡牌属性!AN35)</f>
        <v>#REF!</v>
      </c>
      <c r="AP35" s="14" t="e">
        <f t="shared" si="101"/>
        <v>#REF!</v>
      </c>
      <c r="AQ35" s="14" t="e">
        <f t="shared" si="101"/>
        <v>#REF!</v>
      </c>
      <c r="AR35" s="14" t="e">
        <f t="shared" si="101"/>
        <v>#REF!</v>
      </c>
      <c r="AS35" s="14" t="e">
        <f t="shared" si="101"/>
        <v>#REF!</v>
      </c>
      <c r="AT35" s="14" t="e">
        <f>INDEX(属性投放!#REF!,(卡牌属性!AG35-2)*20+卡牌属性!AN35)</f>
        <v>#REF!</v>
      </c>
      <c r="AU35" s="14" t="e">
        <f t="shared" si="102"/>
        <v>#REF!</v>
      </c>
      <c r="AV35" s="14" t="e">
        <f t="shared" si="102"/>
        <v>#REF!</v>
      </c>
      <c r="AW35" s="14" t="e">
        <f t="shared" si="102"/>
        <v>#REF!</v>
      </c>
      <c r="AX35" s="14" t="e">
        <f t="shared" si="102"/>
        <v>#REF!</v>
      </c>
      <c r="AY35" s="14" t="e">
        <f>INDEX(属性投放!#REF!,(卡牌属性!AG35-2)*20+卡牌属性!AN35)</f>
        <v>#REF!</v>
      </c>
      <c r="AZ35" s="14" t="e">
        <f t="shared" si="103"/>
        <v>#REF!</v>
      </c>
      <c r="BA35" s="14" t="e">
        <f t="shared" si="103"/>
        <v>#REF!</v>
      </c>
      <c r="BB35" s="14" t="e">
        <f t="shared" si="103"/>
        <v>#REF!</v>
      </c>
      <c r="BC35" s="14" t="e">
        <f t="shared" si="103"/>
        <v>#REF!</v>
      </c>
      <c r="BD35" s="14" t="e">
        <f>INDEX(属性投放!#REF!,(卡牌属性!AG35-2)*20+卡牌属性!AN35)</f>
        <v>#REF!</v>
      </c>
      <c r="BE35" s="14" t="e">
        <f t="shared" si="104"/>
        <v>#REF!</v>
      </c>
      <c r="BF35" s="14" t="e">
        <f t="shared" si="104"/>
        <v>#REF!</v>
      </c>
      <c r="BG35" s="14" t="e">
        <f t="shared" si="104"/>
        <v>#REF!</v>
      </c>
      <c r="BH35" s="14" t="e">
        <f t="shared" si="104"/>
        <v>#REF!</v>
      </c>
      <c r="BI35" s="14" t="e">
        <f>INDEX(属性投放!#REF!,(卡牌属性!AG35-2)*20+卡牌属性!AN35)</f>
        <v>#REF!</v>
      </c>
      <c r="BJ35" s="14" t="e">
        <f t="shared" si="105"/>
        <v>#REF!</v>
      </c>
      <c r="BK35" s="14" t="e">
        <f t="shared" si="105"/>
        <v>#REF!</v>
      </c>
      <c r="BL35" s="14" t="e">
        <f t="shared" si="105"/>
        <v>#REF!</v>
      </c>
      <c r="BM35" s="14" t="e">
        <f t="shared" si="105"/>
        <v>#REF!</v>
      </c>
      <c r="BN35" s="14" t="e">
        <f>INDEX(属性投放!#REF!,(卡牌属性!AG35-2)*20+卡牌属性!AN35)</f>
        <v>#REF!</v>
      </c>
      <c r="BO35" s="14" t="e">
        <f t="shared" si="106"/>
        <v>#REF!</v>
      </c>
      <c r="BP35" s="14" t="e">
        <f t="shared" si="106"/>
        <v>#REF!</v>
      </c>
      <c r="BQ35" s="14" t="e">
        <f t="shared" si="106"/>
        <v>#REF!</v>
      </c>
      <c r="BR35" s="14" t="e">
        <f t="shared" si="106"/>
        <v>#REF!</v>
      </c>
      <c r="BV35" s="13">
        <v>31</v>
      </c>
      <c r="BW35" s="14">
        <f t="shared" si="24"/>
        <v>3</v>
      </c>
      <c r="BX35" s="14">
        <f t="shared" si="25"/>
        <v>1102003</v>
      </c>
      <c r="BY35" s="14" t="str">
        <f>INDEX($O$6:$O$37,BW35)&amp;"-"&amp;INDEX(属性投放!$H$19:$H$29,卡牌属性!CD35)</f>
        <v>典韦-无间</v>
      </c>
      <c r="BZ35" s="14">
        <f t="shared" si="26"/>
        <v>7</v>
      </c>
      <c r="CA35" s="14">
        <f t="shared" si="27"/>
        <v>6</v>
      </c>
      <c r="CB35" s="14">
        <f t="shared" si="28"/>
        <v>6</v>
      </c>
      <c r="CC35" s="14">
        <f t="shared" si="29"/>
        <v>4</v>
      </c>
      <c r="CD35" s="14">
        <f t="shared" si="30"/>
        <v>9</v>
      </c>
      <c r="CE35" s="14">
        <f>INDEX(属性投放!$W$6:$W$49,(卡牌属性!CC35-2)*11+卡牌属性!CD35)</f>
        <v>15</v>
      </c>
      <c r="CF35" s="14">
        <f t="shared" si="107"/>
        <v>2836</v>
      </c>
      <c r="CG35" s="14">
        <f t="shared" si="108"/>
        <v>3114</v>
      </c>
      <c r="CH35" s="14">
        <f t="shared" si="109"/>
        <v>3620</v>
      </c>
      <c r="CI35" s="14">
        <f t="shared" si="110"/>
        <v>3620</v>
      </c>
      <c r="CJ35" s="14">
        <f t="shared" si="111"/>
        <v>4126</v>
      </c>
      <c r="CK35" s="14">
        <f t="shared" si="112"/>
        <v>1358</v>
      </c>
      <c r="CL35" s="14">
        <f t="shared" si="113"/>
        <v>1482</v>
      </c>
      <c r="CM35" s="14">
        <f t="shared" si="114"/>
        <v>1482</v>
      </c>
      <c r="CN35" s="14">
        <f t="shared" si="115"/>
        <v>1735</v>
      </c>
      <c r="CO35" s="14">
        <f t="shared" si="116"/>
        <v>1988</v>
      </c>
      <c r="CP35" s="14">
        <f t="shared" si="117"/>
        <v>24906</v>
      </c>
      <c r="CQ35" s="14">
        <f t="shared" si="118"/>
        <v>27074</v>
      </c>
      <c r="CR35" s="14">
        <f t="shared" si="119"/>
        <v>27074</v>
      </c>
      <c r="CS35" s="14">
        <f t="shared" si="120"/>
        <v>31310</v>
      </c>
      <c r="CT35" s="14">
        <f t="shared" si="121"/>
        <v>35546</v>
      </c>
      <c r="CU35" s="14">
        <f>INDEX(属性偏向!$S$4:$S$135,(卡牌属性!$BZ35-1+CU$3)*11+卡牌属性!$CD35)</f>
        <v>42</v>
      </c>
      <c r="CV35" s="14">
        <f>INDEX(属性偏向!$S$4:$S$135,(卡牌属性!$BZ35-1+CV$3)*11+卡牌属性!$CD35)</f>
        <v>44</v>
      </c>
      <c r="CW35" s="14">
        <f>INDEX(属性偏向!$S$4:$S$135,(卡牌属性!$BZ35-1+CW$3)*11+卡牌属性!$CD35)</f>
        <v>48</v>
      </c>
      <c r="CX35" s="14">
        <f>INDEX(属性偏向!$S$4:$S$135,(卡牌属性!$BZ35-1+CX$3)*11+卡牌属性!$CD35)</f>
        <v>48</v>
      </c>
      <c r="CY35" s="14">
        <f>INDEX(属性偏向!$S$4:$S$135,(卡牌属性!$BZ35-1+CY$3)*11+卡牌属性!$CD35)</f>
        <v>52</v>
      </c>
      <c r="CZ35" s="14">
        <f>INDEX(属性偏向!$T$4:$T$135,(卡牌属性!$BZ35-1+CZ$3)*11+卡牌属性!$CD35)</f>
        <v>21</v>
      </c>
      <c r="DA35" s="14">
        <f>INDEX(属性偏向!$T$4:$T$135,(卡牌属性!$BZ35-1+DA$3)*11+卡牌属性!$CD35)</f>
        <v>22</v>
      </c>
      <c r="DB35" s="14">
        <f>INDEX(属性偏向!$T$4:$T$135,(卡牌属性!$BZ35-1+DB$3)*11+卡牌属性!$CD35)</f>
        <v>22</v>
      </c>
      <c r="DC35" s="14">
        <f>INDEX(属性偏向!$T$4:$T$135,(卡牌属性!$BZ35-1+DC$3)*11+卡牌属性!$CD35)</f>
        <v>24</v>
      </c>
      <c r="DD35" s="14">
        <f>INDEX(属性偏向!$T$4:$T$135,(卡牌属性!$BZ35-1+DD$3)*11+卡牌属性!$CD35)</f>
        <v>26</v>
      </c>
      <c r="DE35" s="14">
        <f>INDEX(属性偏向!$U$4:$U$135,(卡牌属性!$BZ35-1+DE$3)*11+卡牌属性!$CD35)</f>
        <v>420</v>
      </c>
      <c r="DF35" s="14">
        <f>INDEX(属性偏向!$U$4:$U$135,(卡牌属性!$BZ35-1+DF$3)*11+卡牌属性!$CD35)</f>
        <v>440</v>
      </c>
      <c r="DG35" s="14">
        <f>INDEX(属性偏向!$U$4:$U$135,(卡牌属性!$BZ35-1+DG$3)*11+卡牌属性!$CD35)</f>
        <v>440</v>
      </c>
      <c r="DH35" s="14">
        <f>INDEX(属性偏向!$U$4:$U$135,(卡牌属性!$BZ35-1+DH$3)*11+卡牌属性!$CD35)</f>
        <v>480</v>
      </c>
      <c r="DI35" s="14">
        <f>INDEX(属性偏向!$U$4:$U$135,(卡牌属性!$BZ35-1+DI$3)*11+卡牌属性!$CD35)</f>
        <v>520</v>
      </c>
      <c r="DL35" s="13">
        <v>31</v>
      </c>
      <c r="DM35" s="14">
        <f t="shared" si="32"/>
        <v>3</v>
      </c>
      <c r="DN35" s="14">
        <f t="shared" si="33"/>
        <v>1102003</v>
      </c>
      <c r="DO35" s="14" t="str">
        <f>INDEX($B$6:$B$32,DM35)&amp;"-"&amp;INDEX(属性投放!$H$7:$H$17,卡牌属性!DT35)</f>
        <v>战斗夏玲-无间</v>
      </c>
      <c r="DP35" s="14">
        <f t="shared" si="14"/>
        <v>5</v>
      </c>
      <c r="DQ35" s="14">
        <f t="shared" si="15"/>
        <v>5</v>
      </c>
      <c r="DR35" s="14">
        <f t="shared" si="16"/>
        <v>5</v>
      </c>
      <c r="DS35" s="14">
        <f t="shared" si="34"/>
        <v>3</v>
      </c>
      <c r="DT35" s="14">
        <f t="shared" si="35"/>
        <v>9</v>
      </c>
      <c r="DU35" s="14">
        <f>INDEX(属性投放!$W$6:$W$49,(卡牌属性!DS35-2)*11+卡牌属性!DT35)</f>
        <v>15</v>
      </c>
      <c r="DV35" s="14">
        <f t="shared" si="122"/>
        <v>6690</v>
      </c>
      <c r="DW35" s="14">
        <f t="shared" si="123"/>
        <v>7399</v>
      </c>
      <c r="DX35" s="14">
        <f t="shared" si="124"/>
        <v>8108</v>
      </c>
      <c r="DY35" s="14">
        <f t="shared" si="125"/>
        <v>8108</v>
      </c>
      <c r="DZ35" s="14">
        <f t="shared" si="126"/>
        <v>8842</v>
      </c>
      <c r="EA35" s="14">
        <f t="shared" si="127"/>
        <v>3300</v>
      </c>
      <c r="EB35" s="14">
        <f t="shared" si="128"/>
        <v>3652</v>
      </c>
      <c r="EC35" s="14">
        <f t="shared" si="129"/>
        <v>3652</v>
      </c>
      <c r="ED35" s="14">
        <f t="shared" si="130"/>
        <v>4004</v>
      </c>
      <c r="EE35" s="14">
        <f t="shared" si="131"/>
        <v>4371</v>
      </c>
      <c r="EF35" s="14">
        <f t="shared" si="132"/>
        <v>61160</v>
      </c>
      <c r="EG35" s="14">
        <f t="shared" si="133"/>
        <v>67364</v>
      </c>
      <c r="EH35" s="14">
        <f t="shared" si="134"/>
        <v>67364</v>
      </c>
      <c r="EI35" s="14">
        <f t="shared" si="135"/>
        <v>73568</v>
      </c>
      <c r="EJ35" s="14">
        <f t="shared" si="136"/>
        <v>79822</v>
      </c>
      <c r="EK35" s="14">
        <f>INDEX(属性偏向!$S$4:$S$135,(卡牌属性!$DP35-1+EK$3)*11+卡牌属性!$DT35)*(1+属性投放!$AT$6)</f>
        <v>114</v>
      </c>
      <c r="EL35" s="14">
        <f>INDEX(属性偏向!$S$4:$S$135,(卡牌属性!$DP35-1+EL$3)*11+卡牌属性!$DT35)*(1+属性投放!$AT$6)</f>
        <v>120</v>
      </c>
      <c r="EM35" s="14">
        <f>INDEX(属性偏向!$S$4:$S$135,(卡牌属性!$DP35-1+EM$3)*11+卡牌属性!$DT35)*(1+属性投放!$AT$6)</f>
        <v>126</v>
      </c>
      <c r="EN35" s="14">
        <f>INDEX(属性偏向!$S$4:$S$135,(卡牌属性!$DP35-1+EN$3)*11+卡牌属性!$DT35)*(1+属性投放!$AT$6)</f>
        <v>126</v>
      </c>
      <c r="EO35" s="14">
        <f>INDEX(属性偏向!$S$4:$S$135,(卡牌属性!$DP35-1+EO$3)*11+卡牌属性!$DT35)*(1+属性投放!$AT$6)</f>
        <v>132</v>
      </c>
      <c r="EP35" s="14">
        <f>INDEX(属性偏向!$T$4:$T$135,(卡牌属性!$DQ35-1+EP$3)*11+卡牌属性!$DT35)*(1+属性投放!$AT$6)</f>
        <v>57</v>
      </c>
      <c r="EQ35" s="14">
        <f>INDEX(属性偏向!$T$4:$T$135,(卡牌属性!$DQ35-1+EQ$3)*11+卡牌属性!$DT35)*(1+属性投放!$AT$6)</f>
        <v>60</v>
      </c>
      <c r="ER35" s="14">
        <f>INDEX(属性偏向!$T$4:$T$135,(卡牌属性!$DQ35-1+ER$3)*11+卡牌属性!$DT35)*(1+属性投放!$AT$6)</f>
        <v>60</v>
      </c>
      <c r="ES35" s="14">
        <f>INDEX(属性偏向!$T$4:$T$135,(卡牌属性!$DQ35-1+ES$3)*11+卡牌属性!$DT35)*(1+属性投放!$AT$6)</f>
        <v>63</v>
      </c>
      <c r="ET35" s="14">
        <f>INDEX(属性偏向!$T$4:$T$135,(卡牌属性!$DQ35-1+ET$3)*11+卡牌属性!$DT35)*(1+属性投放!$AT$6)</f>
        <v>66</v>
      </c>
      <c r="EU35" s="14">
        <f>INDEX(属性偏向!$U$4:$U$135,(卡牌属性!$DR35-1+EU$3)*11+卡牌属性!$DT35)*(1+属性投放!$AT$6)</f>
        <v>1140</v>
      </c>
      <c r="EV35" s="14">
        <f>INDEX(属性偏向!$U$4:$U$135,(卡牌属性!$DR35-1+EV$3)*11+卡牌属性!$DT35)*(1+属性投放!$AT$6)</f>
        <v>1200</v>
      </c>
      <c r="EW35" s="14">
        <f>INDEX(属性偏向!$U$4:$U$135,(卡牌属性!$DR35-1+EW$3)*11+卡牌属性!$DT35)*(1+属性投放!$AT$6)</f>
        <v>1200</v>
      </c>
      <c r="EX35" s="14">
        <f>INDEX(属性偏向!$U$4:$U$135,(卡牌属性!$DR35-1+EX$3)*11+卡牌属性!$DT35)*(1+属性投放!$AT$6)</f>
        <v>1260</v>
      </c>
      <c r="EY35" s="14">
        <f>INDEX(属性偏向!$U$4:$U$135,(卡牌属性!$DR35-1+EY$3)*11+卡牌属性!$DT35)*(1+属性投放!$AT$6)</f>
        <v>1320</v>
      </c>
      <c r="FC35" s="13">
        <v>31</v>
      </c>
      <c r="FD35" s="13">
        <f t="shared" si="17"/>
        <v>7</v>
      </c>
      <c r="FE35" s="14">
        <f t="shared" si="39"/>
        <v>1102007</v>
      </c>
      <c r="FF35" s="14" t="s">
        <v>849</v>
      </c>
      <c r="FG35" s="14">
        <f t="shared" si="18"/>
        <v>1</v>
      </c>
      <c r="FH35" s="14" t="str">
        <f t="shared" si="19"/>
        <v>天使缇娜-1星</v>
      </c>
      <c r="FI35" s="14">
        <f>INDEX(Y$6:Y$36,$FD35)+INDEX(属性偏向!Y$4:Y$8,卡牌属性!$FG35)</f>
        <v>7</v>
      </c>
      <c r="FJ35" s="14" t="str">
        <f>INDEX(属性评价,卡牌属性!FI35)</f>
        <v>A</v>
      </c>
      <c r="FK35" s="14">
        <f>INDEX(Z$6:Z$36,$FD35)+INDEX(属性偏向!Z$4:Z$8,卡牌属性!$FG35)</f>
        <v>6</v>
      </c>
      <c r="FL35" s="14" t="str">
        <f>INDEX(属性评价,卡牌属性!FK35)</f>
        <v>B+</v>
      </c>
      <c r="FM35" s="14">
        <f>INDEX(AA$6:AA$36,$FD35)+INDEX(属性偏向!AA$4:AA$8,卡牌属性!$FG35)</f>
        <v>6</v>
      </c>
      <c r="FN35" s="14" t="str">
        <f>INDEX(属性评价,卡牌属性!FM35)</f>
        <v>B+</v>
      </c>
      <c r="FQ35" s="13">
        <v>31</v>
      </c>
      <c r="FR35" s="13">
        <f t="shared" si="20"/>
        <v>7</v>
      </c>
      <c r="FS35" s="14">
        <f t="shared" si="40"/>
        <v>1101007</v>
      </c>
      <c r="FT35" s="14" t="s">
        <v>849</v>
      </c>
      <c r="FU35" s="14">
        <f t="shared" si="21"/>
        <v>1</v>
      </c>
      <c r="FV35" s="14" t="str">
        <f t="shared" si="22"/>
        <v>战斗曹焱兵-1星</v>
      </c>
      <c r="FW35" s="14">
        <f>INDEX(J$6:J$36,$FR35)+INDEX(属性偏向!Y$4:Y$8,卡牌属性!$FG35)</f>
        <v>7</v>
      </c>
      <c r="FX35" s="14" t="str">
        <f>INDEX(属性评价,卡牌属性!FW35)</f>
        <v>A</v>
      </c>
      <c r="FY35" s="14">
        <f>INDEX(K$6:K$36,$FR35)+INDEX(属性偏向!Y$4:Y$8,卡牌属性!$FG35)</f>
        <v>7</v>
      </c>
      <c r="FZ35" s="14" t="str">
        <f>INDEX(属性评价,卡牌属性!FY35)</f>
        <v>A</v>
      </c>
      <c r="GA35" s="14">
        <f>INDEX(L$6:L$36,$FR35)+INDEX(属性偏向!Y$4:Y$8,卡牌属性!$FG35)</f>
        <v>7</v>
      </c>
      <c r="GB35" s="14" t="str">
        <f>INDEX(属性评价,卡牌属性!GA35)</f>
        <v>A</v>
      </c>
    </row>
    <row r="36" spans="14:184" ht="16.5" x14ac:dyDescent="0.2">
      <c r="N36" s="13">
        <v>1102997</v>
      </c>
      <c r="O36" s="13" t="s">
        <v>1065</v>
      </c>
      <c r="P36" s="13">
        <v>2</v>
      </c>
      <c r="Q36" s="13">
        <v>4</v>
      </c>
      <c r="R36" s="13">
        <v>11</v>
      </c>
      <c r="S36" s="14">
        <f>SUM(R$5:R36)</f>
        <v>341</v>
      </c>
      <c r="T36" s="13">
        <v>99</v>
      </c>
      <c r="U36" s="14">
        <f>SUM(T$5:T36)</f>
        <v>3069</v>
      </c>
      <c r="V36" s="13" t="s">
        <v>454</v>
      </c>
      <c r="W36" s="13" t="s">
        <v>1061</v>
      </c>
      <c r="X36" s="13" t="s">
        <v>1061</v>
      </c>
      <c r="Y36" s="14">
        <f>MATCH(卡牌属性!V36,属性评价,0)</f>
        <v>7</v>
      </c>
      <c r="Z36" s="14">
        <f>MATCH(卡牌属性!W36,属性评价,0)</f>
        <v>6</v>
      </c>
      <c r="AA36" s="14">
        <f>MATCH(卡牌属性!X36,属性评价,0)</f>
        <v>6</v>
      </c>
      <c r="AB36" s="14">
        <f t="shared" si="137"/>
        <v>19</v>
      </c>
      <c r="AE36" s="13">
        <v>32</v>
      </c>
      <c r="AF36" s="13">
        <f t="shared" si="23"/>
        <v>3</v>
      </c>
      <c r="AG36" s="13">
        <f t="shared" si="3"/>
        <v>3</v>
      </c>
      <c r="AH36" s="13"/>
      <c r="AI36" s="13"/>
      <c r="AJ36" s="14">
        <f t="shared" si="4"/>
        <v>1101003</v>
      </c>
      <c r="AK36" s="14" t="str">
        <f t="shared" si="5"/>
        <v>战斗夏玲10突</v>
      </c>
      <c r="AL36" s="25" t="s">
        <v>131</v>
      </c>
      <c r="AM36" s="14">
        <v>1</v>
      </c>
      <c r="AN36" s="14">
        <f t="shared" si="6"/>
        <v>10</v>
      </c>
      <c r="AO36" s="14" t="e">
        <f>INDEX(属性投放!#REF!,(卡牌属性!AG36-2)*20+卡牌属性!AN36)</f>
        <v>#REF!</v>
      </c>
      <c r="AP36" s="14" t="e">
        <f t="shared" si="101"/>
        <v>#REF!</v>
      </c>
      <c r="AQ36" s="14" t="e">
        <f t="shared" si="101"/>
        <v>#REF!</v>
      </c>
      <c r="AR36" s="14" t="e">
        <f t="shared" si="101"/>
        <v>#REF!</v>
      </c>
      <c r="AS36" s="14" t="e">
        <f t="shared" si="101"/>
        <v>#REF!</v>
      </c>
      <c r="AT36" s="14" t="e">
        <f>INDEX(属性投放!#REF!,(卡牌属性!AG36-2)*20+卡牌属性!AN36)</f>
        <v>#REF!</v>
      </c>
      <c r="AU36" s="14" t="e">
        <f t="shared" si="102"/>
        <v>#REF!</v>
      </c>
      <c r="AV36" s="14" t="e">
        <f t="shared" si="102"/>
        <v>#REF!</v>
      </c>
      <c r="AW36" s="14" t="e">
        <f t="shared" si="102"/>
        <v>#REF!</v>
      </c>
      <c r="AX36" s="14" t="e">
        <f t="shared" si="102"/>
        <v>#REF!</v>
      </c>
      <c r="AY36" s="14" t="e">
        <f>INDEX(属性投放!#REF!,(卡牌属性!AG36-2)*20+卡牌属性!AN36)</f>
        <v>#REF!</v>
      </c>
      <c r="AZ36" s="14" t="e">
        <f t="shared" si="103"/>
        <v>#REF!</v>
      </c>
      <c r="BA36" s="14" t="e">
        <f t="shared" si="103"/>
        <v>#REF!</v>
      </c>
      <c r="BB36" s="14" t="e">
        <f t="shared" si="103"/>
        <v>#REF!</v>
      </c>
      <c r="BC36" s="14" t="e">
        <f t="shared" si="103"/>
        <v>#REF!</v>
      </c>
      <c r="BD36" s="14" t="e">
        <f>INDEX(属性投放!#REF!,(卡牌属性!AG36-2)*20+卡牌属性!AN36)</f>
        <v>#REF!</v>
      </c>
      <c r="BE36" s="14" t="e">
        <f t="shared" si="104"/>
        <v>#REF!</v>
      </c>
      <c r="BF36" s="14" t="e">
        <f t="shared" si="104"/>
        <v>#REF!</v>
      </c>
      <c r="BG36" s="14" t="e">
        <f t="shared" si="104"/>
        <v>#REF!</v>
      </c>
      <c r="BH36" s="14" t="e">
        <f t="shared" si="104"/>
        <v>#REF!</v>
      </c>
      <c r="BI36" s="14" t="e">
        <f>INDEX(属性投放!#REF!,(卡牌属性!AG36-2)*20+卡牌属性!AN36)</f>
        <v>#REF!</v>
      </c>
      <c r="BJ36" s="14" t="e">
        <f t="shared" si="105"/>
        <v>#REF!</v>
      </c>
      <c r="BK36" s="14" t="e">
        <f t="shared" si="105"/>
        <v>#REF!</v>
      </c>
      <c r="BL36" s="14" t="e">
        <f t="shared" si="105"/>
        <v>#REF!</v>
      </c>
      <c r="BM36" s="14" t="e">
        <f t="shared" si="105"/>
        <v>#REF!</v>
      </c>
      <c r="BN36" s="14" t="e">
        <f>INDEX(属性投放!#REF!,(卡牌属性!AG36-2)*20+卡牌属性!AN36)</f>
        <v>#REF!</v>
      </c>
      <c r="BO36" s="14" t="e">
        <f t="shared" si="106"/>
        <v>#REF!</v>
      </c>
      <c r="BP36" s="14" t="e">
        <f t="shared" si="106"/>
        <v>#REF!</v>
      </c>
      <c r="BQ36" s="14" t="e">
        <f t="shared" si="106"/>
        <v>#REF!</v>
      </c>
      <c r="BR36" s="14" t="e">
        <f t="shared" si="106"/>
        <v>#REF!</v>
      </c>
      <c r="BV36" s="13">
        <v>32</v>
      </c>
      <c r="BW36" s="14">
        <f t="shared" si="24"/>
        <v>3</v>
      </c>
      <c r="BX36" s="14">
        <f t="shared" si="25"/>
        <v>1102003</v>
      </c>
      <c r="BY36" s="14" t="str">
        <f>INDEX($O$6:$O$37,BW36)&amp;"-"&amp;INDEX(属性投放!$H$19:$H$29,卡牌属性!CD36)</f>
        <v>典韦-无我相</v>
      </c>
      <c r="BZ36" s="14">
        <f t="shared" si="26"/>
        <v>7</v>
      </c>
      <c r="CA36" s="14">
        <f t="shared" si="27"/>
        <v>6</v>
      </c>
      <c r="CB36" s="14">
        <f t="shared" si="28"/>
        <v>6</v>
      </c>
      <c r="CC36" s="14">
        <f t="shared" si="29"/>
        <v>4</v>
      </c>
      <c r="CD36" s="14">
        <f t="shared" si="30"/>
        <v>10</v>
      </c>
      <c r="CE36" s="14">
        <f>INDEX(属性投放!$W$6:$W$49,(卡牌属性!CC36-2)*11+卡牌属性!CD36)</f>
        <v>10</v>
      </c>
      <c r="CF36" s="14">
        <f t="shared" si="107"/>
        <v>3466</v>
      </c>
      <c r="CG36" s="14">
        <f t="shared" si="108"/>
        <v>3774</v>
      </c>
      <c r="CH36" s="14">
        <f t="shared" si="109"/>
        <v>4340</v>
      </c>
      <c r="CI36" s="14">
        <f t="shared" si="110"/>
        <v>4340</v>
      </c>
      <c r="CJ36" s="14">
        <f t="shared" si="111"/>
        <v>4906</v>
      </c>
      <c r="CK36" s="14">
        <f t="shared" si="112"/>
        <v>1673</v>
      </c>
      <c r="CL36" s="14">
        <f t="shared" si="113"/>
        <v>1812</v>
      </c>
      <c r="CM36" s="14">
        <f t="shared" si="114"/>
        <v>1812</v>
      </c>
      <c r="CN36" s="14">
        <f t="shared" si="115"/>
        <v>2095</v>
      </c>
      <c r="CO36" s="14">
        <f t="shared" si="116"/>
        <v>2378</v>
      </c>
      <c r="CP36" s="14">
        <f t="shared" si="117"/>
        <v>31206</v>
      </c>
      <c r="CQ36" s="14">
        <f t="shared" si="118"/>
        <v>33674</v>
      </c>
      <c r="CR36" s="14">
        <f t="shared" si="119"/>
        <v>33674</v>
      </c>
      <c r="CS36" s="14">
        <f t="shared" si="120"/>
        <v>38510</v>
      </c>
      <c r="CT36" s="14">
        <f t="shared" si="121"/>
        <v>43346</v>
      </c>
      <c r="CU36" s="14">
        <f>INDEX(属性偏向!$S$4:$S$135,(卡牌属性!$BZ36-1+CU$3)*11+卡牌属性!$CD36)</f>
        <v>50</v>
      </c>
      <c r="CV36" s="14">
        <f>INDEX(属性偏向!$S$4:$S$135,(卡牌属性!$BZ36-1+CV$3)*11+卡牌属性!$CD36)</f>
        <v>52</v>
      </c>
      <c r="CW36" s="14">
        <f>INDEX(属性偏向!$S$4:$S$135,(卡牌属性!$BZ36-1+CW$3)*11+卡牌属性!$CD36)</f>
        <v>56</v>
      </c>
      <c r="CX36" s="14">
        <f>INDEX(属性偏向!$S$4:$S$135,(卡牌属性!$BZ36-1+CX$3)*11+卡牌属性!$CD36)</f>
        <v>56</v>
      </c>
      <c r="CY36" s="14">
        <f>INDEX(属性偏向!$S$4:$S$135,(卡牌属性!$BZ36-1+CY$3)*11+卡牌属性!$CD36)</f>
        <v>60</v>
      </c>
      <c r="CZ36" s="14">
        <f>INDEX(属性偏向!$T$4:$T$135,(卡牌属性!$BZ36-1+CZ$3)*11+卡牌属性!$CD36)</f>
        <v>25</v>
      </c>
      <c r="DA36" s="14">
        <f>INDEX(属性偏向!$T$4:$T$135,(卡牌属性!$BZ36-1+DA$3)*11+卡牌属性!$CD36)</f>
        <v>26</v>
      </c>
      <c r="DB36" s="14">
        <f>INDEX(属性偏向!$T$4:$T$135,(卡牌属性!$BZ36-1+DB$3)*11+卡牌属性!$CD36)</f>
        <v>26</v>
      </c>
      <c r="DC36" s="14">
        <f>INDEX(属性偏向!$T$4:$T$135,(卡牌属性!$BZ36-1+DC$3)*11+卡牌属性!$CD36)</f>
        <v>28</v>
      </c>
      <c r="DD36" s="14">
        <f>INDEX(属性偏向!$T$4:$T$135,(卡牌属性!$BZ36-1+DD$3)*11+卡牌属性!$CD36)</f>
        <v>30</v>
      </c>
      <c r="DE36" s="14">
        <f>INDEX(属性偏向!$U$4:$U$135,(卡牌属性!$BZ36-1+DE$3)*11+卡牌属性!$CD36)</f>
        <v>500</v>
      </c>
      <c r="DF36" s="14">
        <f>INDEX(属性偏向!$U$4:$U$135,(卡牌属性!$BZ36-1+DF$3)*11+卡牌属性!$CD36)</f>
        <v>520</v>
      </c>
      <c r="DG36" s="14">
        <f>INDEX(属性偏向!$U$4:$U$135,(卡牌属性!$BZ36-1+DG$3)*11+卡牌属性!$CD36)</f>
        <v>520</v>
      </c>
      <c r="DH36" s="14">
        <f>INDEX(属性偏向!$U$4:$U$135,(卡牌属性!$BZ36-1+DH$3)*11+卡牌属性!$CD36)</f>
        <v>560</v>
      </c>
      <c r="DI36" s="14">
        <f>INDEX(属性偏向!$U$4:$U$135,(卡牌属性!$BZ36-1+DI$3)*11+卡牌属性!$CD36)</f>
        <v>600</v>
      </c>
      <c r="DL36" s="13">
        <v>32</v>
      </c>
      <c r="DM36" s="14">
        <f t="shared" si="32"/>
        <v>3</v>
      </c>
      <c r="DN36" s="14">
        <f t="shared" si="33"/>
        <v>1102003</v>
      </c>
      <c r="DO36" s="14" t="str">
        <f>INDEX($B$6:$B$32,DM36)&amp;"-"&amp;INDEX(属性投放!$H$7:$H$17,卡牌属性!DT36)</f>
        <v>战斗夏玲-无我相</v>
      </c>
      <c r="DP36" s="14">
        <f t="shared" si="14"/>
        <v>5</v>
      </c>
      <c r="DQ36" s="14">
        <f t="shared" si="15"/>
        <v>5</v>
      </c>
      <c r="DR36" s="14">
        <f t="shared" si="16"/>
        <v>5</v>
      </c>
      <c r="DS36" s="14">
        <f t="shared" si="34"/>
        <v>3</v>
      </c>
      <c r="DT36" s="14">
        <f t="shared" si="35"/>
        <v>10</v>
      </c>
      <c r="DU36" s="14">
        <f>INDEX(属性投放!$W$6:$W$49,(卡牌属性!DS36-2)*11+卡牌属性!DT36)</f>
        <v>10</v>
      </c>
      <c r="DV36" s="14">
        <f t="shared" si="122"/>
        <v>8400</v>
      </c>
      <c r="DW36" s="14">
        <f t="shared" si="123"/>
        <v>9199</v>
      </c>
      <c r="DX36" s="14">
        <f t="shared" si="124"/>
        <v>9998</v>
      </c>
      <c r="DY36" s="14">
        <f t="shared" si="125"/>
        <v>9998</v>
      </c>
      <c r="DZ36" s="14">
        <f t="shared" si="126"/>
        <v>10822</v>
      </c>
      <c r="EA36" s="14">
        <f t="shared" si="127"/>
        <v>4155</v>
      </c>
      <c r="EB36" s="14">
        <f t="shared" si="128"/>
        <v>4552</v>
      </c>
      <c r="EC36" s="14">
        <f t="shared" si="129"/>
        <v>4552</v>
      </c>
      <c r="ED36" s="14">
        <f t="shared" si="130"/>
        <v>4949</v>
      </c>
      <c r="EE36" s="14">
        <f t="shared" si="131"/>
        <v>5361</v>
      </c>
      <c r="EF36" s="14">
        <f t="shared" si="132"/>
        <v>78260</v>
      </c>
      <c r="EG36" s="14">
        <f t="shared" si="133"/>
        <v>85364</v>
      </c>
      <c r="EH36" s="14">
        <f t="shared" si="134"/>
        <v>85364</v>
      </c>
      <c r="EI36" s="14">
        <f t="shared" si="135"/>
        <v>92468</v>
      </c>
      <c r="EJ36" s="14">
        <f t="shared" si="136"/>
        <v>99622</v>
      </c>
      <c r="EK36" s="14">
        <f>INDEX(属性偏向!$S$4:$S$135,(卡牌属性!$DP36-1+EK$3)*11+卡牌属性!$DT36)*(1+属性投放!$AT$6)</f>
        <v>138</v>
      </c>
      <c r="EL36" s="14">
        <f>INDEX(属性偏向!$S$4:$S$135,(卡牌属性!$DP36-1+EL$3)*11+卡牌属性!$DT36)*(1+属性投放!$AT$6)</f>
        <v>144</v>
      </c>
      <c r="EM36" s="14">
        <f>INDEX(属性偏向!$S$4:$S$135,(卡牌属性!$DP36-1+EM$3)*11+卡牌属性!$DT36)*(1+属性投放!$AT$6)</f>
        <v>150</v>
      </c>
      <c r="EN36" s="14">
        <f>INDEX(属性偏向!$S$4:$S$135,(卡牌属性!$DP36-1+EN$3)*11+卡牌属性!$DT36)*(1+属性投放!$AT$6)</f>
        <v>150</v>
      </c>
      <c r="EO36" s="14">
        <f>INDEX(属性偏向!$S$4:$S$135,(卡牌属性!$DP36-1+EO$3)*11+卡牌属性!$DT36)*(1+属性投放!$AT$6)</f>
        <v>156</v>
      </c>
      <c r="EP36" s="14">
        <f>INDEX(属性偏向!$T$4:$T$135,(卡牌属性!$DQ36-1+EP$3)*11+卡牌属性!$DT36)*(1+属性投放!$AT$6)</f>
        <v>69</v>
      </c>
      <c r="EQ36" s="14">
        <f>INDEX(属性偏向!$T$4:$T$135,(卡牌属性!$DQ36-1+EQ$3)*11+卡牌属性!$DT36)*(1+属性投放!$AT$6)</f>
        <v>72</v>
      </c>
      <c r="ER36" s="14">
        <f>INDEX(属性偏向!$T$4:$T$135,(卡牌属性!$DQ36-1+ER$3)*11+卡牌属性!$DT36)*(1+属性投放!$AT$6)</f>
        <v>72</v>
      </c>
      <c r="ES36" s="14">
        <f>INDEX(属性偏向!$T$4:$T$135,(卡牌属性!$DQ36-1+ES$3)*11+卡牌属性!$DT36)*(1+属性投放!$AT$6)</f>
        <v>75</v>
      </c>
      <c r="ET36" s="14">
        <f>INDEX(属性偏向!$T$4:$T$135,(卡牌属性!$DQ36-1+ET$3)*11+卡牌属性!$DT36)*(1+属性投放!$AT$6)</f>
        <v>78</v>
      </c>
      <c r="EU36" s="14">
        <f>INDEX(属性偏向!$U$4:$U$135,(卡牌属性!$DR36-1+EU$3)*11+卡牌属性!$DT36)*(1+属性投放!$AT$6)</f>
        <v>1380</v>
      </c>
      <c r="EV36" s="14">
        <f>INDEX(属性偏向!$U$4:$U$135,(卡牌属性!$DR36-1+EV$3)*11+卡牌属性!$DT36)*(1+属性投放!$AT$6)</f>
        <v>1440</v>
      </c>
      <c r="EW36" s="14">
        <f>INDEX(属性偏向!$U$4:$U$135,(卡牌属性!$DR36-1+EW$3)*11+卡牌属性!$DT36)*(1+属性投放!$AT$6)</f>
        <v>1440</v>
      </c>
      <c r="EX36" s="14">
        <f>INDEX(属性偏向!$U$4:$U$135,(卡牌属性!$DR36-1+EX$3)*11+卡牌属性!$DT36)*(1+属性投放!$AT$6)</f>
        <v>1500</v>
      </c>
      <c r="EY36" s="14">
        <f>INDEX(属性偏向!$U$4:$U$135,(卡牌属性!$DR36-1+EY$3)*11+卡牌属性!$DT36)*(1+属性投放!$AT$6)</f>
        <v>1560</v>
      </c>
      <c r="FC36" s="13">
        <v>32</v>
      </c>
      <c r="FD36" s="13">
        <f t="shared" si="17"/>
        <v>7</v>
      </c>
      <c r="FE36" s="14">
        <f t="shared" si="39"/>
        <v>1102007</v>
      </c>
      <c r="FF36" s="14" t="s">
        <v>849</v>
      </c>
      <c r="FG36" s="14">
        <f t="shared" si="18"/>
        <v>2</v>
      </c>
      <c r="FH36" s="14" t="str">
        <f t="shared" si="19"/>
        <v>天使缇娜-2星</v>
      </c>
      <c r="FI36" s="14">
        <f>INDEX(Y$6:Y$36,$FD36)+INDEX(属性偏向!Y$4:Y$8,卡牌属性!$FG36)</f>
        <v>8</v>
      </c>
      <c r="FJ36" s="14" t="str">
        <f>INDEX(属性评价,卡牌属性!FI36)</f>
        <v>A+</v>
      </c>
      <c r="FK36" s="14">
        <f>INDEX(Z$6:Z$36,$FD36)+INDEX(属性偏向!Z$4:Z$8,卡牌属性!$FG36)</f>
        <v>7</v>
      </c>
      <c r="FL36" s="14" t="str">
        <f>INDEX(属性评价,卡牌属性!FK36)</f>
        <v>A</v>
      </c>
      <c r="FM36" s="14">
        <f>INDEX(AA$6:AA$36,$FD36)+INDEX(属性偏向!AA$4:AA$8,卡牌属性!$FG36)</f>
        <v>7</v>
      </c>
      <c r="FN36" s="14" t="str">
        <f>INDEX(属性评价,卡牌属性!FM36)</f>
        <v>A</v>
      </c>
      <c r="FQ36" s="13">
        <v>32</v>
      </c>
      <c r="FR36" s="13">
        <f t="shared" si="20"/>
        <v>7</v>
      </c>
      <c r="FS36" s="14">
        <f t="shared" si="40"/>
        <v>1101007</v>
      </c>
      <c r="FT36" s="14" t="s">
        <v>849</v>
      </c>
      <c r="FU36" s="14">
        <f t="shared" si="21"/>
        <v>2</v>
      </c>
      <c r="FV36" s="14" t="str">
        <f t="shared" si="22"/>
        <v>战斗曹焱兵-2星</v>
      </c>
      <c r="FW36" s="14">
        <f>INDEX(J$6:J$36,$FR36)+INDEX(属性偏向!Y$4:Y$8,卡牌属性!$FG36)</f>
        <v>8</v>
      </c>
      <c r="FX36" s="14" t="str">
        <f>INDEX(属性评价,卡牌属性!FW36)</f>
        <v>A+</v>
      </c>
      <c r="FY36" s="14">
        <f>INDEX(K$6:K$36,$FR36)+INDEX(属性偏向!Y$4:Y$8,卡牌属性!$FG36)</f>
        <v>8</v>
      </c>
      <c r="FZ36" s="14" t="str">
        <f>INDEX(属性评价,卡牌属性!FY36)</f>
        <v>A+</v>
      </c>
      <c r="GA36" s="14">
        <f>INDEX(L$6:L$36,$FR36)+INDEX(属性偏向!Y$4:Y$8,卡牌属性!$FG36)</f>
        <v>8</v>
      </c>
      <c r="GB36" s="14" t="str">
        <f>INDEX(属性评价,卡牌属性!GA36)</f>
        <v>A+</v>
      </c>
    </row>
    <row r="37" spans="14:184" ht="16.5" x14ac:dyDescent="0.2">
      <c r="N37" s="13">
        <v>1102996</v>
      </c>
      <c r="O37" s="13" t="s">
        <v>1066</v>
      </c>
      <c r="P37" s="13">
        <v>2</v>
      </c>
      <c r="Q37" s="13">
        <v>5</v>
      </c>
      <c r="R37" s="13">
        <v>11</v>
      </c>
      <c r="S37" s="14">
        <f>SUM(R$5:R37)</f>
        <v>352</v>
      </c>
      <c r="T37" s="13">
        <v>99</v>
      </c>
      <c r="U37" s="14">
        <f>SUM(T$5:T37)</f>
        <v>3168</v>
      </c>
      <c r="V37" s="13" t="s">
        <v>458</v>
      </c>
      <c r="W37" s="13" t="s">
        <v>1062</v>
      </c>
      <c r="X37" s="13" t="s">
        <v>1062</v>
      </c>
      <c r="Y37" s="14">
        <f>MATCH(卡牌属性!V37,属性评价,0)</f>
        <v>9</v>
      </c>
      <c r="Z37" s="14">
        <f>MATCH(卡牌属性!W37,属性评价,0)</f>
        <v>7</v>
      </c>
      <c r="AA37" s="14">
        <f>MATCH(卡牌属性!X37,属性评价,0)</f>
        <v>7</v>
      </c>
      <c r="AB37" s="14">
        <f t="shared" si="137"/>
        <v>23</v>
      </c>
      <c r="AE37" s="13">
        <v>33</v>
      </c>
      <c r="AF37" s="13">
        <f t="shared" si="23"/>
        <v>3</v>
      </c>
      <c r="AG37" s="13">
        <f t="shared" si="3"/>
        <v>3</v>
      </c>
      <c r="AH37" s="13"/>
      <c r="AI37" s="13"/>
      <c r="AJ37" s="14">
        <f t="shared" si="4"/>
        <v>1101003</v>
      </c>
      <c r="AK37" s="14" t="str">
        <f t="shared" si="5"/>
        <v>战斗夏玲11突</v>
      </c>
      <c r="AL37" s="25" t="s">
        <v>131</v>
      </c>
      <c r="AM37" s="14">
        <v>1</v>
      </c>
      <c r="AN37" s="14">
        <f t="shared" si="6"/>
        <v>11</v>
      </c>
      <c r="AO37" s="14" t="e">
        <f>INDEX(属性投放!#REF!,(卡牌属性!AG37-2)*20+卡牌属性!AN37)</f>
        <v>#REF!</v>
      </c>
      <c r="AP37" s="14" t="e">
        <f t="shared" si="101"/>
        <v>#REF!</v>
      </c>
      <c r="AQ37" s="14" t="e">
        <f t="shared" si="101"/>
        <v>#REF!</v>
      </c>
      <c r="AR37" s="14" t="e">
        <f t="shared" si="101"/>
        <v>#REF!</v>
      </c>
      <c r="AS37" s="14" t="e">
        <f t="shared" si="101"/>
        <v>#REF!</v>
      </c>
      <c r="AT37" s="14" t="e">
        <f>INDEX(属性投放!#REF!,(卡牌属性!AG37-2)*20+卡牌属性!AN37)</f>
        <v>#REF!</v>
      </c>
      <c r="AU37" s="14" t="e">
        <f t="shared" si="102"/>
        <v>#REF!</v>
      </c>
      <c r="AV37" s="14" t="e">
        <f t="shared" si="102"/>
        <v>#REF!</v>
      </c>
      <c r="AW37" s="14" t="e">
        <f t="shared" si="102"/>
        <v>#REF!</v>
      </c>
      <c r="AX37" s="14" t="e">
        <f t="shared" si="102"/>
        <v>#REF!</v>
      </c>
      <c r="AY37" s="14" t="e">
        <f>INDEX(属性投放!#REF!,(卡牌属性!AG37-2)*20+卡牌属性!AN37)</f>
        <v>#REF!</v>
      </c>
      <c r="AZ37" s="14" t="e">
        <f t="shared" si="103"/>
        <v>#REF!</v>
      </c>
      <c r="BA37" s="14" t="e">
        <f t="shared" si="103"/>
        <v>#REF!</v>
      </c>
      <c r="BB37" s="14" t="e">
        <f t="shared" si="103"/>
        <v>#REF!</v>
      </c>
      <c r="BC37" s="14" t="e">
        <f t="shared" si="103"/>
        <v>#REF!</v>
      </c>
      <c r="BD37" s="14" t="e">
        <f>INDEX(属性投放!#REF!,(卡牌属性!AG37-2)*20+卡牌属性!AN37)</f>
        <v>#REF!</v>
      </c>
      <c r="BE37" s="14" t="e">
        <f t="shared" si="104"/>
        <v>#REF!</v>
      </c>
      <c r="BF37" s="14" t="e">
        <f t="shared" si="104"/>
        <v>#REF!</v>
      </c>
      <c r="BG37" s="14" t="e">
        <f t="shared" si="104"/>
        <v>#REF!</v>
      </c>
      <c r="BH37" s="14" t="e">
        <f t="shared" si="104"/>
        <v>#REF!</v>
      </c>
      <c r="BI37" s="14" t="e">
        <f>INDEX(属性投放!#REF!,(卡牌属性!AG37-2)*20+卡牌属性!AN37)</f>
        <v>#REF!</v>
      </c>
      <c r="BJ37" s="14" t="e">
        <f t="shared" si="105"/>
        <v>#REF!</v>
      </c>
      <c r="BK37" s="14" t="e">
        <f t="shared" si="105"/>
        <v>#REF!</v>
      </c>
      <c r="BL37" s="14" t="e">
        <f t="shared" si="105"/>
        <v>#REF!</v>
      </c>
      <c r="BM37" s="14" t="e">
        <f t="shared" si="105"/>
        <v>#REF!</v>
      </c>
      <c r="BN37" s="14" t="e">
        <f>INDEX(属性投放!#REF!,(卡牌属性!AG37-2)*20+卡牌属性!AN37)</f>
        <v>#REF!</v>
      </c>
      <c r="BO37" s="14" t="e">
        <f t="shared" si="106"/>
        <v>#REF!</v>
      </c>
      <c r="BP37" s="14" t="e">
        <f t="shared" si="106"/>
        <v>#REF!</v>
      </c>
      <c r="BQ37" s="14" t="e">
        <f t="shared" si="106"/>
        <v>#REF!</v>
      </c>
      <c r="BR37" s="14" t="e">
        <f t="shared" si="106"/>
        <v>#REF!</v>
      </c>
      <c r="BV37" s="13">
        <v>33</v>
      </c>
      <c r="BW37" s="14">
        <f t="shared" si="24"/>
        <v>3</v>
      </c>
      <c r="BX37" s="14">
        <f t="shared" si="25"/>
        <v>1102003</v>
      </c>
      <c r="BY37" s="14" t="str">
        <f>INDEX($O$6:$O$37,BW37)&amp;"-"&amp;INDEX(属性投放!$H$19:$H$29,卡牌属性!CD37)</f>
        <v>典韦-无众生相</v>
      </c>
      <c r="BZ37" s="14">
        <f t="shared" si="26"/>
        <v>7</v>
      </c>
      <c r="CA37" s="14">
        <f t="shared" si="27"/>
        <v>6</v>
      </c>
      <c r="CB37" s="14">
        <f t="shared" si="28"/>
        <v>6</v>
      </c>
      <c r="CC37" s="14">
        <f t="shared" si="29"/>
        <v>4</v>
      </c>
      <c r="CD37" s="14">
        <f t="shared" si="30"/>
        <v>11</v>
      </c>
      <c r="CE37" s="14">
        <f>INDEX(属性投放!$W$6:$W$49,(卡牌属性!CC37-2)*11+卡牌属性!CD37)</f>
        <v>10</v>
      </c>
      <c r="CF37" s="14">
        <f t="shared" si="107"/>
        <v>3966</v>
      </c>
      <c r="CG37" s="14">
        <f t="shared" si="108"/>
        <v>4294</v>
      </c>
      <c r="CH37" s="14">
        <f t="shared" si="109"/>
        <v>4900</v>
      </c>
      <c r="CI37" s="14">
        <f t="shared" si="110"/>
        <v>4900</v>
      </c>
      <c r="CJ37" s="14">
        <f t="shared" si="111"/>
        <v>5506</v>
      </c>
      <c r="CK37" s="14">
        <f t="shared" si="112"/>
        <v>1923</v>
      </c>
      <c r="CL37" s="14">
        <f t="shared" si="113"/>
        <v>2072</v>
      </c>
      <c r="CM37" s="14">
        <f t="shared" si="114"/>
        <v>2072</v>
      </c>
      <c r="CN37" s="14">
        <f t="shared" si="115"/>
        <v>2375</v>
      </c>
      <c r="CO37" s="14">
        <f t="shared" si="116"/>
        <v>2678</v>
      </c>
      <c r="CP37" s="14">
        <f t="shared" si="117"/>
        <v>36206</v>
      </c>
      <c r="CQ37" s="14">
        <f t="shared" si="118"/>
        <v>38874</v>
      </c>
      <c r="CR37" s="14">
        <f t="shared" si="119"/>
        <v>38874</v>
      </c>
      <c r="CS37" s="14">
        <f t="shared" si="120"/>
        <v>44110</v>
      </c>
      <c r="CT37" s="14">
        <f t="shared" si="121"/>
        <v>49346</v>
      </c>
      <c r="CU37" s="14">
        <f>INDEX(属性偏向!$S$4:$S$135,(卡牌属性!$BZ37-1+CU$3)*11+卡牌属性!$CD37)</f>
        <v>60</v>
      </c>
      <c r="CV37" s="14">
        <f>INDEX(属性偏向!$S$4:$S$135,(卡牌属性!$BZ37-1+CV$3)*11+卡牌属性!$CD37)</f>
        <v>62</v>
      </c>
      <c r="CW37" s="14">
        <f>INDEX(属性偏向!$S$4:$S$135,(卡牌属性!$BZ37-1+CW$3)*11+卡牌属性!$CD37)</f>
        <v>66</v>
      </c>
      <c r="CX37" s="14">
        <f>INDEX(属性偏向!$S$4:$S$135,(卡牌属性!$BZ37-1+CX$3)*11+卡牌属性!$CD37)</f>
        <v>66</v>
      </c>
      <c r="CY37" s="14">
        <f>INDEX(属性偏向!$S$4:$S$135,(卡牌属性!$BZ37-1+CY$3)*11+卡牌属性!$CD37)</f>
        <v>70</v>
      </c>
      <c r="CZ37" s="14">
        <f>INDEX(属性偏向!$T$4:$T$135,(卡牌属性!$BZ37-1+CZ$3)*11+卡牌属性!$CD37)</f>
        <v>30</v>
      </c>
      <c r="DA37" s="14">
        <f>INDEX(属性偏向!$T$4:$T$135,(卡牌属性!$BZ37-1+DA$3)*11+卡牌属性!$CD37)</f>
        <v>31</v>
      </c>
      <c r="DB37" s="14">
        <f>INDEX(属性偏向!$T$4:$T$135,(卡牌属性!$BZ37-1+DB$3)*11+卡牌属性!$CD37)</f>
        <v>31</v>
      </c>
      <c r="DC37" s="14">
        <f>INDEX(属性偏向!$T$4:$T$135,(卡牌属性!$BZ37-1+DC$3)*11+卡牌属性!$CD37)</f>
        <v>33</v>
      </c>
      <c r="DD37" s="14">
        <f>INDEX(属性偏向!$T$4:$T$135,(卡牌属性!$BZ37-1+DD$3)*11+卡牌属性!$CD37)</f>
        <v>35</v>
      </c>
      <c r="DE37" s="14">
        <f>INDEX(属性偏向!$U$4:$U$135,(卡牌属性!$BZ37-1+DE$3)*11+卡牌属性!$CD37)</f>
        <v>600</v>
      </c>
      <c r="DF37" s="14">
        <f>INDEX(属性偏向!$U$4:$U$135,(卡牌属性!$BZ37-1+DF$3)*11+卡牌属性!$CD37)</f>
        <v>620</v>
      </c>
      <c r="DG37" s="14">
        <f>INDEX(属性偏向!$U$4:$U$135,(卡牌属性!$BZ37-1+DG$3)*11+卡牌属性!$CD37)</f>
        <v>620</v>
      </c>
      <c r="DH37" s="14">
        <f>INDEX(属性偏向!$U$4:$U$135,(卡牌属性!$BZ37-1+DH$3)*11+卡牌属性!$CD37)</f>
        <v>660</v>
      </c>
      <c r="DI37" s="14">
        <f>INDEX(属性偏向!$U$4:$U$135,(卡牌属性!$BZ37-1+DI$3)*11+卡牌属性!$CD37)</f>
        <v>700</v>
      </c>
      <c r="DL37" s="13">
        <v>33</v>
      </c>
      <c r="DM37" s="14">
        <f t="shared" si="32"/>
        <v>3</v>
      </c>
      <c r="DN37" s="14">
        <f t="shared" si="33"/>
        <v>1102003</v>
      </c>
      <c r="DO37" s="14" t="str">
        <f>INDEX($B$6:$B$32,DM37)&amp;"-"&amp;INDEX(属性投放!$H$7:$H$17,卡牌属性!DT37)</f>
        <v>战斗夏玲-无众生相</v>
      </c>
      <c r="DP37" s="14">
        <f t="shared" si="14"/>
        <v>5</v>
      </c>
      <c r="DQ37" s="14">
        <f t="shared" si="15"/>
        <v>5</v>
      </c>
      <c r="DR37" s="14">
        <f t="shared" si="16"/>
        <v>5</v>
      </c>
      <c r="DS37" s="14">
        <f t="shared" si="34"/>
        <v>3</v>
      </c>
      <c r="DT37" s="14">
        <f t="shared" si="35"/>
        <v>11</v>
      </c>
      <c r="DU37" s="14">
        <f>INDEX(属性投放!$W$6:$W$49,(卡牌属性!DS37-2)*11+卡牌属性!DT37)</f>
        <v>10</v>
      </c>
      <c r="DV37" s="14">
        <f t="shared" si="122"/>
        <v>9780</v>
      </c>
      <c r="DW37" s="14">
        <f t="shared" si="123"/>
        <v>10639</v>
      </c>
      <c r="DX37" s="14">
        <f t="shared" si="124"/>
        <v>11498</v>
      </c>
      <c r="DY37" s="14">
        <f t="shared" si="125"/>
        <v>11498</v>
      </c>
      <c r="DZ37" s="14">
        <f t="shared" si="126"/>
        <v>12382</v>
      </c>
      <c r="EA37" s="14">
        <f t="shared" si="127"/>
        <v>4845</v>
      </c>
      <c r="EB37" s="14">
        <f t="shared" si="128"/>
        <v>5272</v>
      </c>
      <c r="EC37" s="14">
        <f t="shared" si="129"/>
        <v>5272</v>
      </c>
      <c r="ED37" s="14">
        <f t="shared" si="130"/>
        <v>5699</v>
      </c>
      <c r="EE37" s="14">
        <f t="shared" si="131"/>
        <v>6141</v>
      </c>
      <c r="EF37" s="14">
        <f t="shared" si="132"/>
        <v>92060</v>
      </c>
      <c r="EG37" s="14">
        <f t="shared" si="133"/>
        <v>99764</v>
      </c>
      <c r="EH37" s="14">
        <f t="shared" si="134"/>
        <v>99764</v>
      </c>
      <c r="EI37" s="14">
        <f t="shared" si="135"/>
        <v>107468</v>
      </c>
      <c r="EJ37" s="14">
        <f t="shared" si="136"/>
        <v>115222</v>
      </c>
      <c r="EK37" s="14">
        <f>INDEX(属性偏向!$S$4:$S$135,(卡牌属性!$DP37-1+EK$3)*11+卡牌属性!$DT37)*(1+属性投放!$AT$6)</f>
        <v>168</v>
      </c>
      <c r="EL37" s="14">
        <f>INDEX(属性偏向!$S$4:$S$135,(卡牌属性!$DP37-1+EL$3)*11+卡牌属性!$DT37)*(1+属性投放!$AT$6)</f>
        <v>174</v>
      </c>
      <c r="EM37" s="14">
        <f>INDEX(属性偏向!$S$4:$S$135,(卡牌属性!$DP37-1+EM$3)*11+卡牌属性!$DT37)*(1+属性投放!$AT$6)</f>
        <v>180</v>
      </c>
      <c r="EN37" s="14">
        <f>INDEX(属性偏向!$S$4:$S$135,(卡牌属性!$DP37-1+EN$3)*11+卡牌属性!$DT37)*(1+属性投放!$AT$6)</f>
        <v>180</v>
      </c>
      <c r="EO37" s="14">
        <f>INDEX(属性偏向!$S$4:$S$135,(卡牌属性!$DP37-1+EO$3)*11+卡牌属性!$DT37)*(1+属性投放!$AT$6)</f>
        <v>186</v>
      </c>
      <c r="EP37" s="14">
        <f>INDEX(属性偏向!$T$4:$T$135,(卡牌属性!$DQ37-1+EP$3)*11+卡牌属性!$DT37)*(1+属性投放!$AT$6)</f>
        <v>84</v>
      </c>
      <c r="EQ37" s="14">
        <f>INDEX(属性偏向!$T$4:$T$135,(卡牌属性!$DQ37-1+EQ$3)*11+卡牌属性!$DT37)*(1+属性投放!$AT$6)</f>
        <v>87</v>
      </c>
      <c r="ER37" s="14">
        <f>INDEX(属性偏向!$T$4:$T$135,(卡牌属性!$DQ37-1+ER$3)*11+卡牌属性!$DT37)*(1+属性投放!$AT$6)</f>
        <v>87</v>
      </c>
      <c r="ES37" s="14">
        <f>INDEX(属性偏向!$T$4:$T$135,(卡牌属性!$DQ37-1+ES$3)*11+卡牌属性!$DT37)*(1+属性投放!$AT$6)</f>
        <v>90</v>
      </c>
      <c r="ET37" s="14">
        <f>INDEX(属性偏向!$T$4:$T$135,(卡牌属性!$DQ37-1+ET$3)*11+卡牌属性!$DT37)*(1+属性投放!$AT$6)</f>
        <v>93</v>
      </c>
      <c r="EU37" s="14">
        <f>INDEX(属性偏向!$U$4:$U$135,(卡牌属性!$DR37-1+EU$3)*11+卡牌属性!$DT37)*(1+属性投放!$AT$6)</f>
        <v>1680</v>
      </c>
      <c r="EV37" s="14">
        <f>INDEX(属性偏向!$U$4:$U$135,(卡牌属性!$DR37-1+EV$3)*11+卡牌属性!$DT37)*(1+属性投放!$AT$6)</f>
        <v>1740</v>
      </c>
      <c r="EW37" s="14">
        <f>INDEX(属性偏向!$U$4:$U$135,(卡牌属性!$DR37-1+EW$3)*11+卡牌属性!$DT37)*(1+属性投放!$AT$6)</f>
        <v>1740</v>
      </c>
      <c r="EX37" s="14">
        <f>INDEX(属性偏向!$U$4:$U$135,(卡牌属性!$DR37-1+EX$3)*11+卡牌属性!$DT37)*(1+属性投放!$AT$6)</f>
        <v>1800</v>
      </c>
      <c r="EY37" s="14">
        <f>INDEX(属性偏向!$U$4:$U$135,(卡牌属性!$DR37-1+EY$3)*11+卡牌属性!$DT37)*(1+属性投放!$AT$6)</f>
        <v>1860</v>
      </c>
      <c r="FC37" s="13">
        <v>33</v>
      </c>
      <c r="FD37" s="13">
        <f t="shared" ref="FD37:FD68" si="138">INT((FC37-1)/5)+1</f>
        <v>7</v>
      </c>
      <c r="FE37" s="14">
        <f t="shared" si="39"/>
        <v>1102007</v>
      </c>
      <c r="FF37" s="14" t="s">
        <v>849</v>
      </c>
      <c r="FG37" s="14">
        <f t="shared" ref="FG37:FG68" si="139">FC37-(FD37-1)*5</f>
        <v>3</v>
      </c>
      <c r="FH37" s="14" t="str">
        <f t="shared" ref="FH37:FH68" si="140">INDEX($O$6:$O$36,FD37)&amp;"-"&amp;FG37&amp;"星"</f>
        <v>天使缇娜-3星</v>
      </c>
      <c r="FI37" s="14">
        <f>INDEX(Y$6:Y$36,$FD37)+INDEX(属性偏向!Y$4:Y$8,卡牌属性!$FG37)</f>
        <v>9</v>
      </c>
      <c r="FJ37" s="14" t="str">
        <f>INDEX(属性评价,卡牌属性!FI37)</f>
        <v>S</v>
      </c>
      <c r="FK37" s="14">
        <f>INDEX(Z$6:Z$36,$FD37)+INDEX(属性偏向!Z$4:Z$8,卡牌属性!$FG37)</f>
        <v>7</v>
      </c>
      <c r="FL37" s="14" t="str">
        <f>INDEX(属性评价,卡牌属性!FK37)</f>
        <v>A</v>
      </c>
      <c r="FM37" s="14">
        <f>INDEX(AA$6:AA$36,$FD37)+INDEX(属性偏向!AA$4:AA$8,卡牌属性!$FG37)</f>
        <v>7</v>
      </c>
      <c r="FN37" s="14" t="str">
        <f>INDEX(属性评价,卡牌属性!FM37)</f>
        <v>A</v>
      </c>
      <c r="FQ37" s="13">
        <v>33</v>
      </c>
      <c r="FR37" s="13">
        <f t="shared" ref="FR37:FR68" si="141">INT((FQ37-1)/5)+1</f>
        <v>7</v>
      </c>
      <c r="FS37" s="14">
        <f t="shared" si="40"/>
        <v>1101007</v>
      </c>
      <c r="FT37" s="14" t="s">
        <v>849</v>
      </c>
      <c r="FU37" s="14">
        <f t="shared" ref="FU37:FU68" si="142">FQ37-(FR37-1)*5</f>
        <v>3</v>
      </c>
      <c r="FV37" s="14" t="str">
        <f t="shared" ref="FV37:FV68" si="143">INDEX($B$6:$B$36,FR37)&amp;"-"&amp;FU37&amp;"星"</f>
        <v>战斗曹焱兵-3星</v>
      </c>
      <c r="FW37" s="14">
        <f>INDEX(J$6:J$36,$FR37)+INDEX(属性偏向!Y$4:Y$8,卡牌属性!$FG37)</f>
        <v>9</v>
      </c>
      <c r="FX37" s="14" t="str">
        <f>INDEX(属性评价,卡牌属性!FW37)</f>
        <v>S</v>
      </c>
      <c r="FY37" s="14">
        <f>INDEX(K$6:K$36,$FR37)+INDEX(属性偏向!Y$4:Y$8,卡牌属性!$FG37)</f>
        <v>9</v>
      </c>
      <c r="FZ37" s="14" t="str">
        <f>INDEX(属性评价,卡牌属性!FY37)</f>
        <v>S</v>
      </c>
      <c r="GA37" s="14">
        <f>INDEX(L$6:L$36,$FR37)+INDEX(属性偏向!Y$4:Y$8,卡牌属性!$FG37)</f>
        <v>9</v>
      </c>
      <c r="GB37" s="14" t="str">
        <f>INDEX(属性评价,卡牌属性!GA37)</f>
        <v>S</v>
      </c>
    </row>
    <row r="38" spans="14:184" ht="16.5" x14ac:dyDescent="0.2">
      <c r="AE38" s="13">
        <v>34</v>
      </c>
      <c r="AF38" s="13">
        <f t="shared" si="23"/>
        <v>4</v>
      </c>
      <c r="AG38" s="13">
        <f t="shared" si="3"/>
        <v>4</v>
      </c>
      <c r="AH38" s="13"/>
      <c r="AI38" s="13"/>
      <c r="AJ38" s="14">
        <f t="shared" si="4"/>
        <v>1101004</v>
      </c>
      <c r="AK38" s="14" t="str">
        <f t="shared" si="5"/>
        <v>项昆仑1突</v>
      </c>
      <c r="AL38" s="25" t="s">
        <v>131</v>
      </c>
      <c r="AM38" s="14">
        <v>1</v>
      </c>
      <c r="AN38" s="14">
        <f t="shared" si="6"/>
        <v>1</v>
      </c>
      <c r="AO38" s="14" t="e">
        <f>INDEX(属性投放!#REF!,(卡牌属性!AG38-2)*20+卡牌属性!AN38)</f>
        <v>#REF!</v>
      </c>
      <c r="AP38" s="14" t="e">
        <f t="shared" si="101"/>
        <v>#REF!</v>
      </c>
      <c r="AQ38" s="14" t="e">
        <f t="shared" si="101"/>
        <v>#REF!</v>
      </c>
      <c r="AR38" s="14" t="e">
        <f t="shared" si="101"/>
        <v>#REF!</v>
      </c>
      <c r="AS38" s="14" t="e">
        <f t="shared" si="101"/>
        <v>#REF!</v>
      </c>
      <c r="AT38" s="14" t="e">
        <f>INDEX(属性投放!#REF!,(卡牌属性!AG38-2)*20+卡牌属性!AN38)</f>
        <v>#REF!</v>
      </c>
      <c r="AU38" s="14" t="e">
        <f t="shared" si="102"/>
        <v>#REF!</v>
      </c>
      <c r="AV38" s="14" t="e">
        <f t="shared" si="102"/>
        <v>#REF!</v>
      </c>
      <c r="AW38" s="14" t="e">
        <f t="shared" si="102"/>
        <v>#REF!</v>
      </c>
      <c r="AX38" s="14" t="e">
        <f t="shared" si="102"/>
        <v>#REF!</v>
      </c>
      <c r="AY38" s="14" t="e">
        <f>INDEX(属性投放!#REF!,(卡牌属性!AG38-2)*20+卡牌属性!AN38)</f>
        <v>#REF!</v>
      </c>
      <c r="AZ38" s="14" t="e">
        <f t="shared" si="103"/>
        <v>#REF!</v>
      </c>
      <c r="BA38" s="14" t="e">
        <f t="shared" si="103"/>
        <v>#REF!</v>
      </c>
      <c r="BB38" s="14" t="e">
        <f t="shared" si="103"/>
        <v>#REF!</v>
      </c>
      <c r="BC38" s="14" t="e">
        <f t="shared" si="103"/>
        <v>#REF!</v>
      </c>
      <c r="BD38" s="14" t="e">
        <f>INDEX(属性投放!#REF!,(卡牌属性!AG38-2)*20+卡牌属性!AN38)</f>
        <v>#REF!</v>
      </c>
      <c r="BE38" s="14" t="e">
        <f t="shared" si="104"/>
        <v>#REF!</v>
      </c>
      <c r="BF38" s="14" t="e">
        <f t="shared" si="104"/>
        <v>#REF!</v>
      </c>
      <c r="BG38" s="14" t="e">
        <f t="shared" si="104"/>
        <v>#REF!</v>
      </c>
      <c r="BH38" s="14" t="e">
        <f t="shared" si="104"/>
        <v>#REF!</v>
      </c>
      <c r="BI38" s="14" t="e">
        <f>INDEX(属性投放!#REF!,(卡牌属性!AG38-2)*20+卡牌属性!AN38)</f>
        <v>#REF!</v>
      </c>
      <c r="BJ38" s="14" t="e">
        <f t="shared" si="105"/>
        <v>#REF!</v>
      </c>
      <c r="BK38" s="14" t="e">
        <f t="shared" si="105"/>
        <v>#REF!</v>
      </c>
      <c r="BL38" s="14" t="e">
        <f t="shared" si="105"/>
        <v>#REF!</v>
      </c>
      <c r="BM38" s="14" t="e">
        <f t="shared" si="105"/>
        <v>#REF!</v>
      </c>
      <c r="BN38" s="14" t="e">
        <f>INDEX(属性投放!#REF!,(卡牌属性!AG38-2)*20+卡牌属性!AN38)</f>
        <v>#REF!</v>
      </c>
      <c r="BO38" s="14" t="e">
        <f t="shared" si="106"/>
        <v>#REF!</v>
      </c>
      <c r="BP38" s="14" t="e">
        <f t="shared" si="106"/>
        <v>#REF!</v>
      </c>
      <c r="BQ38" s="14" t="e">
        <f t="shared" si="106"/>
        <v>#REF!</v>
      </c>
      <c r="BR38" s="14" t="e">
        <f t="shared" si="106"/>
        <v>#REF!</v>
      </c>
      <c r="BV38" s="13">
        <v>34</v>
      </c>
      <c r="BW38" s="14">
        <f t="shared" si="24"/>
        <v>4</v>
      </c>
      <c r="BX38" s="14">
        <f t="shared" si="25"/>
        <v>1102004</v>
      </c>
      <c r="BY38" s="14" t="str">
        <f>INDEX($O$6:$O$37,BW38)&amp;"-"&amp;INDEX(属性投放!$H$19:$H$29,卡牌属性!CD38)</f>
        <v>唐流雨-练体</v>
      </c>
      <c r="BZ38" s="14">
        <f t="shared" si="26"/>
        <v>4</v>
      </c>
      <c r="CA38" s="14">
        <f t="shared" si="27"/>
        <v>2</v>
      </c>
      <c r="CB38" s="14">
        <f t="shared" si="28"/>
        <v>3</v>
      </c>
      <c r="CC38" s="14">
        <f t="shared" si="29"/>
        <v>2</v>
      </c>
      <c r="CD38" s="14">
        <f t="shared" si="30"/>
        <v>1</v>
      </c>
      <c r="CE38" s="14">
        <f>INDEX(属性投放!$W$6:$W$49,(卡牌属性!CC38-2)*11+卡牌属性!CD38)</f>
        <v>14</v>
      </c>
      <c r="CF38" s="14">
        <f>INDEX(属性偏向!$I$4:$I$15,卡牌属性!$BZ38+CF$3)</f>
        <v>125</v>
      </c>
      <c r="CG38" s="14">
        <f>INDEX(属性偏向!$I$4:$I$15,卡牌属性!$BZ38+CG$3)</f>
        <v>150</v>
      </c>
      <c r="CH38" s="14">
        <f>INDEX(属性偏向!$I$4:$I$15,卡牌属性!$BZ38+CH$3)</f>
        <v>175</v>
      </c>
      <c r="CI38" s="14">
        <f>INDEX(属性偏向!$I$4:$I$15,卡牌属性!$BZ38+CI$3)</f>
        <v>175</v>
      </c>
      <c r="CJ38" s="14">
        <f>INDEX(属性偏向!$I$4:$I$15,卡牌属性!$BZ38+CJ$3)</f>
        <v>200</v>
      </c>
      <c r="CK38" s="14">
        <f>INDEX(属性偏向!$J$4:$J$15,卡牌属性!$CA38+CK$3)</f>
        <v>5</v>
      </c>
      <c r="CL38" s="14">
        <f>INDEX(属性偏向!$J$4:$J$15,卡牌属性!$CA38+CL$3)</f>
        <v>10</v>
      </c>
      <c r="CM38" s="14">
        <f>INDEX(属性偏向!$J$4:$J$15,卡牌属性!$CA38+CM$3)</f>
        <v>10</v>
      </c>
      <c r="CN38" s="14">
        <f>INDEX(属性偏向!$J$4:$J$15,卡牌属性!$CA38+CN$3)</f>
        <v>20</v>
      </c>
      <c r="CO38" s="14">
        <f>INDEX(属性偏向!$J$4:$J$15,卡牌属性!$CA38+CO$3)</f>
        <v>30</v>
      </c>
      <c r="CP38" s="14">
        <f>INDEX(属性偏向!$K$4:$K$15,卡牌属性!$CB38+CP$3)</f>
        <v>300</v>
      </c>
      <c r="CQ38" s="14">
        <f>INDEX(属性偏向!$K$4:$K$15,卡牌属性!$CB38+CQ$3)</f>
        <v>400</v>
      </c>
      <c r="CR38" s="14">
        <f>INDEX(属性偏向!$K$4:$K$15,卡牌属性!$CB38+CR$3)</f>
        <v>400</v>
      </c>
      <c r="CS38" s="14">
        <f>INDEX(属性偏向!$K$4:$K$15,卡牌属性!$CB38+CS$3)</f>
        <v>500</v>
      </c>
      <c r="CT38" s="14">
        <f>INDEX(属性偏向!$K$4:$K$15,卡牌属性!$CB38+CT$3)</f>
        <v>650</v>
      </c>
      <c r="CU38" s="14">
        <f>INDEX(属性偏向!$S$4:$S$135,(卡牌属性!$BZ38-1+CU$3)*11+卡牌属性!$CD38)</f>
        <v>8</v>
      </c>
      <c r="CV38" s="14">
        <f>INDEX(属性偏向!$S$4:$S$135,(卡牌属性!$BZ38-1+CV$3)*11+卡牌属性!$CD38)</f>
        <v>10</v>
      </c>
      <c r="CW38" s="14">
        <f>INDEX(属性偏向!$S$4:$S$135,(卡牌属性!$BZ38-1+CW$3)*11+卡牌属性!$CD38)</f>
        <v>12</v>
      </c>
      <c r="CX38" s="14">
        <f>INDEX(属性偏向!$S$4:$S$135,(卡牌属性!$BZ38-1+CX$3)*11+卡牌属性!$CD38)</f>
        <v>12</v>
      </c>
      <c r="CY38" s="14">
        <f>INDEX(属性偏向!$S$4:$S$135,(卡牌属性!$BZ38-1+CY$3)*11+卡牌属性!$CD38)</f>
        <v>14</v>
      </c>
      <c r="CZ38" s="14">
        <f>INDEX(属性偏向!$T$4:$T$135,(卡牌属性!$BZ38-1+CZ$3)*11+卡牌属性!$CD38)</f>
        <v>4</v>
      </c>
      <c r="DA38" s="14">
        <f>INDEX(属性偏向!$T$4:$T$135,(卡牌属性!$BZ38-1+DA$3)*11+卡牌属性!$CD38)</f>
        <v>5</v>
      </c>
      <c r="DB38" s="14">
        <f>INDEX(属性偏向!$T$4:$T$135,(卡牌属性!$BZ38-1+DB$3)*11+卡牌属性!$CD38)</f>
        <v>5</v>
      </c>
      <c r="DC38" s="14">
        <f>INDEX(属性偏向!$T$4:$T$135,(卡牌属性!$BZ38-1+DC$3)*11+卡牌属性!$CD38)</f>
        <v>6</v>
      </c>
      <c r="DD38" s="14">
        <f>INDEX(属性偏向!$T$4:$T$135,(卡牌属性!$BZ38-1+DD$3)*11+卡牌属性!$CD38)</f>
        <v>7</v>
      </c>
      <c r="DE38" s="14">
        <f>INDEX(属性偏向!$U$4:$U$135,(卡牌属性!$BZ38-1+DE$3)*11+卡牌属性!$CD38)</f>
        <v>48</v>
      </c>
      <c r="DF38" s="14">
        <f>INDEX(属性偏向!$U$4:$U$135,(卡牌属性!$BZ38-1+DF$3)*11+卡牌属性!$CD38)</f>
        <v>60</v>
      </c>
      <c r="DG38" s="14">
        <f>INDEX(属性偏向!$U$4:$U$135,(卡牌属性!$BZ38-1+DG$3)*11+卡牌属性!$CD38)</f>
        <v>60</v>
      </c>
      <c r="DH38" s="14">
        <f>INDEX(属性偏向!$U$4:$U$135,(卡牌属性!$BZ38-1+DH$3)*11+卡牌属性!$CD38)</f>
        <v>72</v>
      </c>
      <c r="DI38" s="14">
        <f>INDEX(属性偏向!$U$4:$U$135,(卡牌属性!$BZ38-1+DI$3)*11+卡牌属性!$CD38)</f>
        <v>84</v>
      </c>
      <c r="DL38" s="13">
        <v>34</v>
      </c>
      <c r="DM38" s="14">
        <f t="shared" si="32"/>
        <v>4</v>
      </c>
      <c r="DN38" s="14">
        <f t="shared" si="33"/>
        <v>1102004</v>
      </c>
      <c r="DO38" s="14" t="str">
        <f>INDEX($B$6:$B$32,DM38)&amp;"-"&amp;INDEX(属性投放!$H$7:$H$17,卡牌属性!DT38)</f>
        <v>项昆仑-练体</v>
      </c>
      <c r="DP38" s="14">
        <f t="shared" si="14"/>
        <v>7</v>
      </c>
      <c r="DQ38" s="14">
        <f t="shared" si="15"/>
        <v>7</v>
      </c>
      <c r="DR38" s="14">
        <f t="shared" si="16"/>
        <v>7</v>
      </c>
      <c r="DS38" s="14">
        <f t="shared" si="34"/>
        <v>4</v>
      </c>
      <c r="DT38" s="14">
        <f t="shared" si="35"/>
        <v>1</v>
      </c>
      <c r="DU38" s="14">
        <f>INDEX(属性投放!$W$6:$W$49,(卡牌属性!DS38-2)*11+卡牌属性!DT38)</f>
        <v>14</v>
      </c>
      <c r="DV38" s="14">
        <f>INDEX(属性偏向!$I$4:$I$15,卡牌属性!$DP38+DV$3)</f>
        <v>200</v>
      </c>
      <c r="DW38" s="14">
        <f>INDEX(属性偏向!$I$4:$I$15,卡牌属性!$DP38+DW$3)</f>
        <v>250</v>
      </c>
      <c r="DX38" s="14">
        <f>INDEX(属性偏向!$I$4:$I$15,卡牌属性!$DP38+DX$3)</f>
        <v>300</v>
      </c>
      <c r="DY38" s="14">
        <f>INDEX(属性偏向!$I$4:$I$15,卡牌属性!$DP38+DY$3)</f>
        <v>300</v>
      </c>
      <c r="DZ38" s="14">
        <f>INDEX(属性偏向!$I$4:$I$15,卡牌属性!$DP38+DZ$3)</f>
        <v>350</v>
      </c>
      <c r="EA38" s="14">
        <f>INDEX(属性偏向!$J$4:$J$15,卡牌属性!$DQ38+EA$3)</f>
        <v>50</v>
      </c>
      <c r="EB38" s="14">
        <f>INDEX(属性偏向!$J$4:$J$15,卡牌属性!$DQ38+EB$3)</f>
        <v>75</v>
      </c>
      <c r="EC38" s="14">
        <f>INDEX(属性偏向!$J$4:$J$15,卡牌属性!$DQ38+EC$3)</f>
        <v>75</v>
      </c>
      <c r="ED38" s="14">
        <f>INDEX(属性偏向!$J$4:$J$15,卡牌属性!$DQ38+ED$3)</f>
        <v>100</v>
      </c>
      <c r="EE38" s="14">
        <f>INDEX(属性偏向!$J$4:$J$15,卡牌属性!$DQ38+EE$3)</f>
        <v>150</v>
      </c>
      <c r="EF38" s="14">
        <f>INDEX(属性偏向!$K$4:$K$15,卡牌属性!$DR38+EF$3)</f>
        <v>800</v>
      </c>
      <c r="EG38" s="14">
        <f>INDEX(属性偏向!$K$4:$K$15,卡牌属性!$DR38+EG$3)</f>
        <v>1000</v>
      </c>
      <c r="EH38" s="14">
        <f>INDEX(属性偏向!$K$4:$K$15,卡牌属性!$DR38+EH$3)</f>
        <v>1000</v>
      </c>
      <c r="EI38" s="14">
        <f>INDEX(属性偏向!$K$4:$K$15,卡牌属性!$DR38+EI$3)</f>
        <v>1200</v>
      </c>
      <c r="EJ38" s="14">
        <f>INDEX(属性偏向!$K$4:$K$15,卡牌属性!$DR38+EJ$3)</f>
        <v>1500</v>
      </c>
      <c r="EK38" s="14">
        <f>INDEX(属性偏向!$S$4:$S$135,(卡牌属性!$DP38-1+EK$3)*11+卡牌属性!$DT38)*(1+属性投放!$AT$6)</f>
        <v>42</v>
      </c>
      <c r="EL38" s="14">
        <f>INDEX(属性偏向!$S$4:$S$135,(卡牌属性!$DP38-1+EL$3)*11+卡牌属性!$DT38)*(1+属性投放!$AT$6)</f>
        <v>48</v>
      </c>
      <c r="EM38" s="14">
        <f>INDEX(属性偏向!$S$4:$S$135,(卡牌属性!$DP38-1+EM$3)*11+卡牌属性!$DT38)*(1+属性投放!$AT$6)</f>
        <v>60</v>
      </c>
      <c r="EN38" s="14">
        <f>INDEX(属性偏向!$S$4:$S$135,(卡牌属性!$DP38-1+EN$3)*11+卡牌属性!$DT38)*(1+属性投放!$AT$6)</f>
        <v>60</v>
      </c>
      <c r="EO38" s="14">
        <f>INDEX(属性偏向!$S$4:$S$135,(卡牌属性!$DP38-1+EO$3)*11+卡牌属性!$DT38)*(1+属性投放!$AT$6)</f>
        <v>72</v>
      </c>
      <c r="EP38" s="14">
        <f>INDEX(属性偏向!$T$4:$T$135,(卡牌属性!$DQ38-1+EP$3)*11+卡牌属性!$DT38)*(1+属性投放!$AT$6)</f>
        <v>21</v>
      </c>
      <c r="EQ38" s="14">
        <f>INDEX(属性偏向!$T$4:$T$135,(卡牌属性!$DQ38-1+EQ$3)*11+卡牌属性!$DT38)*(1+属性投放!$AT$6)</f>
        <v>24</v>
      </c>
      <c r="ER38" s="14">
        <f>INDEX(属性偏向!$T$4:$T$135,(卡牌属性!$DQ38-1+ER$3)*11+卡牌属性!$DT38)*(1+属性投放!$AT$6)</f>
        <v>24</v>
      </c>
      <c r="ES38" s="14">
        <f>INDEX(属性偏向!$T$4:$T$135,(卡牌属性!$DQ38-1+ES$3)*11+卡牌属性!$DT38)*(1+属性投放!$AT$6)</f>
        <v>30</v>
      </c>
      <c r="ET38" s="14">
        <f>INDEX(属性偏向!$T$4:$T$135,(卡牌属性!$DQ38-1+ET$3)*11+卡牌属性!$DT38)*(1+属性投放!$AT$6)</f>
        <v>36</v>
      </c>
      <c r="EU38" s="14">
        <f>INDEX(属性偏向!$U$4:$U$135,(卡牌属性!$DR38-1+EU$3)*11+卡牌属性!$DT38)*(1+属性投放!$AT$6)</f>
        <v>252</v>
      </c>
      <c r="EV38" s="14">
        <f>INDEX(属性偏向!$U$4:$U$135,(卡牌属性!$DR38-1+EV$3)*11+卡牌属性!$DT38)*(1+属性投放!$AT$6)</f>
        <v>288</v>
      </c>
      <c r="EW38" s="14">
        <f>INDEX(属性偏向!$U$4:$U$135,(卡牌属性!$DR38-1+EW$3)*11+卡牌属性!$DT38)*(1+属性投放!$AT$6)</f>
        <v>288</v>
      </c>
      <c r="EX38" s="14">
        <f>INDEX(属性偏向!$U$4:$U$135,(卡牌属性!$DR38-1+EX$3)*11+卡牌属性!$DT38)*(1+属性投放!$AT$6)</f>
        <v>360</v>
      </c>
      <c r="EY38" s="14">
        <f>INDEX(属性偏向!$U$4:$U$135,(卡牌属性!$DR38-1+EY$3)*11+卡牌属性!$DT38)*(1+属性投放!$AT$6)</f>
        <v>432</v>
      </c>
      <c r="FC38" s="13">
        <v>34</v>
      </c>
      <c r="FD38" s="13">
        <f t="shared" si="138"/>
        <v>7</v>
      </c>
      <c r="FE38" s="14">
        <f t="shared" si="39"/>
        <v>1102007</v>
      </c>
      <c r="FF38" s="14" t="s">
        <v>849</v>
      </c>
      <c r="FG38" s="14">
        <f t="shared" si="139"/>
        <v>4</v>
      </c>
      <c r="FH38" s="14" t="str">
        <f t="shared" si="140"/>
        <v>天使缇娜-4星</v>
      </c>
      <c r="FI38" s="14">
        <f>INDEX(Y$6:Y$36,$FD38)+INDEX(属性偏向!Y$4:Y$8,卡牌属性!$FG38)</f>
        <v>9</v>
      </c>
      <c r="FJ38" s="14" t="str">
        <f>INDEX(属性评价,卡牌属性!FI38)</f>
        <v>S</v>
      </c>
      <c r="FK38" s="14">
        <f>INDEX(Z$6:Z$36,$FD38)+INDEX(属性偏向!Z$4:Z$8,卡牌属性!$FG38)</f>
        <v>8</v>
      </c>
      <c r="FL38" s="14" t="str">
        <f>INDEX(属性评价,卡牌属性!FK38)</f>
        <v>A+</v>
      </c>
      <c r="FM38" s="14">
        <f>INDEX(AA$6:AA$36,$FD38)+INDEX(属性偏向!AA$4:AA$8,卡牌属性!$FG38)</f>
        <v>8</v>
      </c>
      <c r="FN38" s="14" t="str">
        <f>INDEX(属性评价,卡牌属性!FM38)</f>
        <v>A+</v>
      </c>
      <c r="FQ38" s="13">
        <v>34</v>
      </c>
      <c r="FR38" s="13">
        <f t="shared" si="141"/>
        <v>7</v>
      </c>
      <c r="FS38" s="14">
        <f t="shared" si="40"/>
        <v>1101007</v>
      </c>
      <c r="FT38" s="14" t="s">
        <v>849</v>
      </c>
      <c r="FU38" s="14">
        <f t="shared" si="142"/>
        <v>4</v>
      </c>
      <c r="FV38" s="14" t="str">
        <f t="shared" si="143"/>
        <v>战斗曹焱兵-4星</v>
      </c>
      <c r="FW38" s="14">
        <f>INDEX(J$6:J$36,$FR38)+INDEX(属性偏向!Y$4:Y$8,卡牌属性!$FG38)</f>
        <v>9</v>
      </c>
      <c r="FX38" s="14" t="str">
        <f>INDEX(属性评价,卡牌属性!FW38)</f>
        <v>S</v>
      </c>
      <c r="FY38" s="14">
        <f>INDEX(K$6:K$36,$FR38)+INDEX(属性偏向!Y$4:Y$8,卡牌属性!$FG38)</f>
        <v>9</v>
      </c>
      <c r="FZ38" s="14" t="str">
        <f>INDEX(属性评价,卡牌属性!FY38)</f>
        <v>S</v>
      </c>
      <c r="GA38" s="14">
        <f>INDEX(L$6:L$36,$FR38)+INDEX(属性偏向!Y$4:Y$8,卡牌属性!$FG38)</f>
        <v>9</v>
      </c>
      <c r="GB38" s="14" t="str">
        <f>INDEX(属性评价,卡牌属性!GA38)</f>
        <v>S</v>
      </c>
    </row>
    <row r="39" spans="14:184" ht="16.5" x14ac:dyDescent="0.2">
      <c r="AE39" s="13">
        <v>35</v>
      </c>
      <c r="AF39" s="13">
        <f t="shared" si="23"/>
        <v>4</v>
      </c>
      <c r="AG39" s="13">
        <f t="shared" si="3"/>
        <v>4</v>
      </c>
      <c r="AH39" s="13"/>
      <c r="AI39" s="13"/>
      <c r="AJ39" s="14">
        <f t="shared" si="4"/>
        <v>1101004</v>
      </c>
      <c r="AK39" s="14" t="str">
        <f t="shared" si="5"/>
        <v>项昆仑2突</v>
      </c>
      <c r="AL39" s="25" t="s">
        <v>131</v>
      </c>
      <c r="AM39" s="14">
        <v>1</v>
      </c>
      <c r="AN39" s="14">
        <f t="shared" si="6"/>
        <v>2</v>
      </c>
      <c r="AO39" s="14" t="e">
        <f>INDEX(属性投放!#REF!,(卡牌属性!AG39-2)*20+卡牌属性!AN39)</f>
        <v>#REF!</v>
      </c>
      <c r="AP39" s="14" t="e">
        <f t="shared" si="101"/>
        <v>#REF!</v>
      </c>
      <c r="AQ39" s="14" t="e">
        <f t="shared" si="101"/>
        <v>#REF!</v>
      </c>
      <c r="AR39" s="14" t="e">
        <f t="shared" si="101"/>
        <v>#REF!</v>
      </c>
      <c r="AS39" s="14" t="e">
        <f t="shared" si="101"/>
        <v>#REF!</v>
      </c>
      <c r="AT39" s="14" t="e">
        <f>INDEX(属性投放!#REF!,(卡牌属性!AG39-2)*20+卡牌属性!AN39)</f>
        <v>#REF!</v>
      </c>
      <c r="AU39" s="14" t="e">
        <f t="shared" si="102"/>
        <v>#REF!</v>
      </c>
      <c r="AV39" s="14" t="e">
        <f t="shared" si="102"/>
        <v>#REF!</v>
      </c>
      <c r="AW39" s="14" t="e">
        <f t="shared" si="102"/>
        <v>#REF!</v>
      </c>
      <c r="AX39" s="14" t="e">
        <f t="shared" si="102"/>
        <v>#REF!</v>
      </c>
      <c r="AY39" s="14" t="e">
        <f>INDEX(属性投放!#REF!,(卡牌属性!AG39-2)*20+卡牌属性!AN39)</f>
        <v>#REF!</v>
      </c>
      <c r="AZ39" s="14" t="e">
        <f t="shared" si="103"/>
        <v>#REF!</v>
      </c>
      <c r="BA39" s="14" t="e">
        <f t="shared" si="103"/>
        <v>#REF!</v>
      </c>
      <c r="BB39" s="14" t="e">
        <f t="shared" si="103"/>
        <v>#REF!</v>
      </c>
      <c r="BC39" s="14" t="e">
        <f t="shared" si="103"/>
        <v>#REF!</v>
      </c>
      <c r="BD39" s="14" t="e">
        <f>INDEX(属性投放!#REF!,(卡牌属性!AG39-2)*20+卡牌属性!AN39)</f>
        <v>#REF!</v>
      </c>
      <c r="BE39" s="14" t="e">
        <f t="shared" si="104"/>
        <v>#REF!</v>
      </c>
      <c r="BF39" s="14" t="e">
        <f t="shared" si="104"/>
        <v>#REF!</v>
      </c>
      <c r="BG39" s="14" t="e">
        <f t="shared" si="104"/>
        <v>#REF!</v>
      </c>
      <c r="BH39" s="14" t="e">
        <f t="shared" si="104"/>
        <v>#REF!</v>
      </c>
      <c r="BI39" s="14" t="e">
        <f>INDEX(属性投放!#REF!,(卡牌属性!AG39-2)*20+卡牌属性!AN39)</f>
        <v>#REF!</v>
      </c>
      <c r="BJ39" s="14" t="e">
        <f t="shared" si="105"/>
        <v>#REF!</v>
      </c>
      <c r="BK39" s="14" t="e">
        <f t="shared" si="105"/>
        <v>#REF!</v>
      </c>
      <c r="BL39" s="14" t="e">
        <f t="shared" si="105"/>
        <v>#REF!</v>
      </c>
      <c r="BM39" s="14" t="e">
        <f t="shared" si="105"/>
        <v>#REF!</v>
      </c>
      <c r="BN39" s="14" t="e">
        <f>INDEX(属性投放!#REF!,(卡牌属性!AG39-2)*20+卡牌属性!AN39)</f>
        <v>#REF!</v>
      </c>
      <c r="BO39" s="14" t="e">
        <f t="shared" si="106"/>
        <v>#REF!</v>
      </c>
      <c r="BP39" s="14" t="e">
        <f t="shared" si="106"/>
        <v>#REF!</v>
      </c>
      <c r="BQ39" s="14" t="e">
        <f t="shared" si="106"/>
        <v>#REF!</v>
      </c>
      <c r="BR39" s="14" t="e">
        <f t="shared" si="106"/>
        <v>#REF!</v>
      </c>
      <c r="BV39" s="13">
        <v>35</v>
      </c>
      <c r="BW39" s="14">
        <f t="shared" si="24"/>
        <v>4</v>
      </c>
      <c r="BX39" s="14">
        <f t="shared" si="25"/>
        <v>1102004</v>
      </c>
      <c r="BY39" s="14" t="str">
        <f>INDEX($O$6:$O$37,BW39)&amp;"-"&amp;INDEX(属性投放!$H$19:$H$29,卡牌属性!CD39)</f>
        <v>唐流雨-等活</v>
      </c>
      <c r="BZ39" s="14">
        <f t="shared" si="26"/>
        <v>4</v>
      </c>
      <c r="CA39" s="14">
        <f t="shared" si="27"/>
        <v>2</v>
      </c>
      <c r="CB39" s="14">
        <f t="shared" si="28"/>
        <v>3</v>
      </c>
      <c r="CC39" s="14">
        <f t="shared" si="29"/>
        <v>2</v>
      </c>
      <c r="CD39" s="14">
        <f t="shared" si="30"/>
        <v>2</v>
      </c>
      <c r="CE39" s="14">
        <f>INDEX(属性投放!$W$6:$W$49,(卡牌属性!CC39-2)*11+卡牌属性!CD39)</f>
        <v>10</v>
      </c>
      <c r="CF39" s="14">
        <f t="shared" ref="CF39:CF48" si="144">CF38+CU38*$CE38</f>
        <v>237</v>
      </c>
      <c r="CG39" s="14">
        <f t="shared" ref="CG39:CG48" si="145">CG38+CV38*$CE38</f>
        <v>290</v>
      </c>
      <c r="CH39" s="14">
        <f t="shared" ref="CH39:CH48" si="146">CH38+CW38*$CE38</f>
        <v>343</v>
      </c>
      <c r="CI39" s="14">
        <f t="shared" ref="CI39:CI48" si="147">CI38+CX38*$CE38</f>
        <v>343</v>
      </c>
      <c r="CJ39" s="14">
        <f t="shared" ref="CJ39:CJ48" si="148">CJ38+CY38*$CE38</f>
        <v>396</v>
      </c>
      <c r="CK39" s="14">
        <f t="shared" ref="CK39:CK48" si="149">CK38+CZ38*$CE38</f>
        <v>61</v>
      </c>
      <c r="CL39" s="14">
        <f t="shared" ref="CL39:CL48" si="150">CL38+DA38*$CE38</f>
        <v>80</v>
      </c>
      <c r="CM39" s="14">
        <f t="shared" ref="CM39:CM48" si="151">CM38+DB38*$CE38</f>
        <v>80</v>
      </c>
      <c r="CN39" s="14">
        <f t="shared" ref="CN39:CN48" si="152">CN38+DC38*$CE38</f>
        <v>104</v>
      </c>
      <c r="CO39" s="14">
        <f t="shared" ref="CO39:CO48" si="153">CO38+DD38*$CE38</f>
        <v>128</v>
      </c>
      <c r="CP39" s="14">
        <f t="shared" ref="CP39:CP48" si="154">CP38+DE38*$CE38</f>
        <v>972</v>
      </c>
      <c r="CQ39" s="14">
        <f t="shared" ref="CQ39:CQ48" si="155">CQ38+DF38*$CE38</f>
        <v>1240</v>
      </c>
      <c r="CR39" s="14">
        <f t="shared" ref="CR39:CR48" si="156">CR38+DG38*$CE38</f>
        <v>1240</v>
      </c>
      <c r="CS39" s="14">
        <f t="shared" ref="CS39:CS48" si="157">CS38+DH38*$CE38</f>
        <v>1508</v>
      </c>
      <c r="CT39" s="14">
        <f t="shared" ref="CT39:CT48" si="158">CT38+DI38*$CE38</f>
        <v>1826</v>
      </c>
      <c r="CU39" s="14">
        <f>INDEX(属性偏向!$S$4:$S$135,(卡牌属性!$BZ39-1+CU$3)*11+卡牌属性!$CD39)</f>
        <v>10</v>
      </c>
      <c r="CV39" s="14">
        <f>INDEX(属性偏向!$S$4:$S$135,(卡牌属性!$BZ39-1+CV$3)*11+卡牌属性!$CD39)</f>
        <v>12</v>
      </c>
      <c r="CW39" s="14">
        <f>INDEX(属性偏向!$S$4:$S$135,(卡牌属性!$BZ39-1+CW$3)*11+卡牌属性!$CD39)</f>
        <v>14</v>
      </c>
      <c r="CX39" s="14">
        <f>INDEX(属性偏向!$S$4:$S$135,(卡牌属性!$BZ39-1+CX$3)*11+卡牌属性!$CD39)</f>
        <v>14</v>
      </c>
      <c r="CY39" s="14">
        <f>INDEX(属性偏向!$S$4:$S$135,(卡牌属性!$BZ39-1+CY$3)*11+卡牌属性!$CD39)</f>
        <v>16</v>
      </c>
      <c r="CZ39" s="14">
        <f>INDEX(属性偏向!$T$4:$T$135,(卡牌属性!$BZ39-1+CZ$3)*11+卡牌属性!$CD39)</f>
        <v>5</v>
      </c>
      <c r="DA39" s="14">
        <f>INDEX(属性偏向!$T$4:$T$135,(卡牌属性!$BZ39-1+DA$3)*11+卡牌属性!$CD39)</f>
        <v>6</v>
      </c>
      <c r="DB39" s="14">
        <f>INDEX(属性偏向!$T$4:$T$135,(卡牌属性!$BZ39-1+DB$3)*11+卡牌属性!$CD39)</f>
        <v>6</v>
      </c>
      <c r="DC39" s="14">
        <f>INDEX(属性偏向!$T$4:$T$135,(卡牌属性!$BZ39-1+DC$3)*11+卡牌属性!$CD39)</f>
        <v>7</v>
      </c>
      <c r="DD39" s="14">
        <f>INDEX(属性偏向!$T$4:$T$135,(卡牌属性!$BZ39-1+DD$3)*11+卡牌属性!$CD39)</f>
        <v>8</v>
      </c>
      <c r="DE39" s="14">
        <f>INDEX(属性偏向!$U$4:$U$135,(卡牌属性!$BZ39-1+DE$3)*11+卡牌属性!$CD39)</f>
        <v>70</v>
      </c>
      <c r="DF39" s="14">
        <f>INDEX(属性偏向!$U$4:$U$135,(卡牌属性!$BZ39-1+DF$3)*11+卡牌属性!$CD39)</f>
        <v>84</v>
      </c>
      <c r="DG39" s="14">
        <f>INDEX(属性偏向!$U$4:$U$135,(卡牌属性!$BZ39-1+DG$3)*11+卡牌属性!$CD39)</f>
        <v>84</v>
      </c>
      <c r="DH39" s="14">
        <f>INDEX(属性偏向!$U$4:$U$135,(卡牌属性!$BZ39-1+DH$3)*11+卡牌属性!$CD39)</f>
        <v>98</v>
      </c>
      <c r="DI39" s="14">
        <f>INDEX(属性偏向!$U$4:$U$135,(卡牌属性!$BZ39-1+DI$3)*11+卡牌属性!$CD39)</f>
        <v>112</v>
      </c>
      <c r="DL39" s="13">
        <v>35</v>
      </c>
      <c r="DM39" s="14">
        <f t="shared" si="32"/>
        <v>4</v>
      </c>
      <c r="DN39" s="14">
        <f t="shared" si="33"/>
        <v>1102004</v>
      </c>
      <c r="DO39" s="14" t="str">
        <f>INDEX($B$6:$B$32,DM39)&amp;"-"&amp;INDEX(属性投放!$H$7:$H$17,卡牌属性!DT39)</f>
        <v>项昆仑-等活</v>
      </c>
      <c r="DP39" s="14">
        <f t="shared" si="14"/>
        <v>7</v>
      </c>
      <c r="DQ39" s="14">
        <f t="shared" si="15"/>
        <v>7</v>
      </c>
      <c r="DR39" s="14">
        <f t="shared" si="16"/>
        <v>7</v>
      </c>
      <c r="DS39" s="14">
        <f t="shared" si="34"/>
        <v>4</v>
      </c>
      <c r="DT39" s="14">
        <f t="shared" si="35"/>
        <v>2</v>
      </c>
      <c r="DU39" s="14">
        <f>INDEX(属性投放!$W$6:$W$49,(卡牌属性!DS39-2)*11+卡牌属性!DT39)</f>
        <v>10</v>
      </c>
      <c r="DV39" s="14">
        <f t="shared" ref="DV39:DV48" si="159">DV38+EK38*$DU38</f>
        <v>788</v>
      </c>
      <c r="DW39" s="14">
        <f t="shared" ref="DW39:DW48" si="160">DW38+EL38*$DU38</f>
        <v>922</v>
      </c>
      <c r="DX39" s="14">
        <f t="shared" ref="DX39:DX48" si="161">DX38+EM38*$DU38</f>
        <v>1140</v>
      </c>
      <c r="DY39" s="14">
        <f t="shared" ref="DY39:DY48" si="162">DY38+EN38*$DU38</f>
        <v>1140</v>
      </c>
      <c r="DZ39" s="14">
        <f t="shared" ref="DZ39:DZ48" si="163">DZ38+EO38*$DU38</f>
        <v>1358</v>
      </c>
      <c r="EA39" s="14">
        <f t="shared" ref="EA39:EA48" si="164">EA38+EP38*$DU38</f>
        <v>344</v>
      </c>
      <c r="EB39" s="14">
        <f t="shared" ref="EB39:EB48" si="165">EB38+EQ38*$DU38</f>
        <v>411</v>
      </c>
      <c r="EC39" s="14">
        <f t="shared" ref="EC39:EC48" si="166">EC38+ER38*$DU38</f>
        <v>411</v>
      </c>
      <c r="ED39" s="14">
        <f t="shared" ref="ED39:ED48" si="167">ED38+ES38*$DU38</f>
        <v>520</v>
      </c>
      <c r="EE39" s="14">
        <f t="shared" ref="EE39:EE48" si="168">EE38+ET38*$DU38</f>
        <v>654</v>
      </c>
      <c r="EF39" s="14">
        <f t="shared" ref="EF39:EF48" si="169">EF38+EU38*$DU38</f>
        <v>4328</v>
      </c>
      <c r="EG39" s="14">
        <f t="shared" ref="EG39:EG48" si="170">EG38+EV38*$DU38</f>
        <v>5032</v>
      </c>
      <c r="EH39" s="14">
        <f t="shared" ref="EH39:EH48" si="171">EH38+EW38*$DU38</f>
        <v>5032</v>
      </c>
      <c r="EI39" s="14">
        <f t="shared" ref="EI39:EI48" si="172">EI38+EX38*$DU38</f>
        <v>6240</v>
      </c>
      <c r="EJ39" s="14">
        <f t="shared" ref="EJ39:EJ48" si="173">EJ38+EY38*$DU38</f>
        <v>7548</v>
      </c>
      <c r="EK39" s="14">
        <f>INDEX(属性偏向!$S$4:$S$135,(卡牌属性!$DP39-1+EK$3)*11+卡牌属性!$DT39)*(1+属性投放!$AT$6)</f>
        <v>48</v>
      </c>
      <c r="EL39" s="14">
        <f>INDEX(属性偏向!$S$4:$S$135,(卡牌属性!$DP39-1+EL$3)*11+卡牌属性!$DT39)*(1+属性投放!$AT$6)</f>
        <v>54</v>
      </c>
      <c r="EM39" s="14">
        <f>INDEX(属性偏向!$S$4:$S$135,(卡牌属性!$DP39-1+EM$3)*11+卡牌属性!$DT39)*(1+属性投放!$AT$6)</f>
        <v>66</v>
      </c>
      <c r="EN39" s="14">
        <f>INDEX(属性偏向!$S$4:$S$135,(卡牌属性!$DP39-1+EN$3)*11+卡牌属性!$DT39)*(1+属性投放!$AT$6)</f>
        <v>66</v>
      </c>
      <c r="EO39" s="14">
        <f>INDEX(属性偏向!$S$4:$S$135,(卡牌属性!$DP39-1+EO$3)*11+卡牌属性!$DT39)*(1+属性投放!$AT$6)</f>
        <v>78</v>
      </c>
      <c r="EP39" s="14">
        <f>INDEX(属性偏向!$T$4:$T$135,(卡牌属性!$DQ39-1+EP$3)*11+卡牌属性!$DT39)*(1+属性投放!$AT$6)</f>
        <v>24</v>
      </c>
      <c r="EQ39" s="14">
        <f>INDEX(属性偏向!$T$4:$T$135,(卡牌属性!$DQ39-1+EQ$3)*11+卡牌属性!$DT39)*(1+属性投放!$AT$6)</f>
        <v>27</v>
      </c>
      <c r="ER39" s="14">
        <f>INDEX(属性偏向!$T$4:$T$135,(卡牌属性!$DQ39-1+ER$3)*11+卡牌属性!$DT39)*(1+属性投放!$AT$6)</f>
        <v>27</v>
      </c>
      <c r="ES39" s="14">
        <f>INDEX(属性偏向!$T$4:$T$135,(卡牌属性!$DQ39-1+ES$3)*11+卡牌属性!$DT39)*(1+属性投放!$AT$6)</f>
        <v>33</v>
      </c>
      <c r="ET39" s="14">
        <f>INDEX(属性偏向!$T$4:$T$135,(卡牌属性!$DQ39-1+ET$3)*11+卡牌属性!$DT39)*(1+属性投放!$AT$6)</f>
        <v>39</v>
      </c>
      <c r="EU39" s="14">
        <f>INDEX(属性偏向!$U$4:$U$135,(卡牌属性!$DR39-1+EU$3)*11+卡牌属性!$DT39)*(1+属性投放!$AT$6)</f>
        <v>336</v>
      </c>
      <c r="EV39" s="14">
        <f>INDEX(属性偏向!$U$4:$U$135,(卡牌属性!$DR39-1+EV$3)*11+卡牌属性!$DT39)*(1+属性投放!$AT$6)</f>
        <v>378</v>
      </c>
      <c r="EW39" s="14">
        <f>INDEX(属性偏向!$U$4:$U$135,(卡牌属性!$DR39-1+EW$3)*11+卡牌属性!$DT39)*(1+属性投放!$AT$6)</f>
        <v>378</v>
      </c>
      <c r="EX39" s="14">
        <f>INDEX(属性偏向!$U$4:$U$135,(卡牌属性!$DR39-1+EX$3)*11+卡牌属性!$DT39)*(1+属性投放!$AT$6)</f>
        <v>462</v>
      </c>
      <c r="EY39" s="14">
        <f>INDEX(属性偏向!$U$4:$U$135,(卡牌属性!$DR39-1+EY$3)*11+卡牌属性!$DT39)*(1+属性投放!$AT$6)</f>
        <v>546</v>
      </c>
      <c r="FC39" s="13">
        <v>35</v>
      </c>
      <c r="FD39" s="13">
        <f t="shared" si="138"/>
        <v>7</v>
      </c>
      <c r="FE39" s="14">
        <f t="shared" si="39"/>
        <v>1102007</v>
      </c>
      <c r="FF39" s="14" t="s">
        <v>849</v>
      </c>
      <c r="FG39" s="14">
        <f t="shared" si="139"/>
        <v>5</v>
      </c>
      <c r="FH39" s="14" t="str">
        <f t="shared" si="140"/>
        <v>天使缇娜-5星</v>
      </c>
      <c r="FI39" s="14">
        <f>INDEX(Y$6:Y$36,$FD39)+INDEX(属性偏向!Y$4:Y$8,卡牌属性!$FG39)</f>
        <v>10</v>
      </c>
      <c r="FJ39" s="14" t="str">
        <f>INDEX(属性评价,卡牌属性!FI39)</f>
        <v>S+</v>
      </c>
      <c r="FK39" s="14">
        <f>INDEX(Z$6:Z$36,$FD39)+INDEX(属性偏向!Z$4:Z$8,卡牌属性!$FG39)</f>
        <v>9</v>
      </c>
      <c r="FL39" s="14" t="str">
        <f>INDEX(属性评价,卡牌属性!FK39)</f>
        <v>S</v>
      </c>
      <c r="FM39" s="14">
        <f>INDEX(AA$6:AA$36,$FD39)+INDEX(属性偏向!AA$4:AA$8,卡牌属性!$FG39)</f>
        <v>9</v>
      </c>
      <c r="FN39" s="14" t="str">
        <f>INDEX(属性评价,卡牌属性!FM39)</f>
        <v>S</v>
      </c>
      <c r="FQ39" s="13">
        <v>35</v>
      </c>
      <c r="FR39" s="13">
        <f t="shared" si="141"/>
        <v>7</v>
      </c>
      <c r="FS39" s="14">
        <f t="shared" si="40"/>
        <v>1101007</v>
      </c>
      <c r="FT39" s="14" t="s">
        <v>849</v>
      </c>
      <c r="FU39" s="14">
        <f t="shared" si="142"/>
        <v>5</v>
      </c>
      <c r="FV39" s="14" t="str">
        <f t="shared" si="143"/>
        <v>战斗曹焱兵-5星</v>
      </c>
      <c r="FW39" s="14">
        <f>INDEX(J$6:J$36,$FR39)+INDEX(属性偏向!Y$4:Y$8,卡牌属性!$FG39)</f>
        <v>10</v>
      </c>
      <c r="FX39" s="14" t="str">
        <f>INDEX(属性评价,卡牌属性!FW39)</f>
        <v>S+</v>
      </c>
      <c r="FY39" s="14">
        <f>INDEX(K$6:K$36,$FR39)+INDEX(属性偏向!Y$4:Y$8,卡牌属性!$FG39)</f>
        <v>10</v>
      </c>
      <c r="FZ39" s="14" t="str">
        <f>INDEX(属性评价,卡牌属性!FY39)</f>
        <v>S+</v>
      </c>
      <c r="GA39" s="14">
        <f>INDEX(L$6:L$36,$FR39)+INDEX(属性偏向!Y$4:Y$8,卡牌属性!$FG39)</f>
        <v>10</v>
      </c>
      <c r="GB39" s="14" t="str">
        <f>INDEX(属性评价,卡牌属性!GA39)</f>
        <v>S+</v>
      </c>
    </row>
    <row r="40" spans="14:184" ht="16.5" x14ac:dyDescent="0.2">
      <c r="AE40" s="13">
        <v>36</v>
      </c>
      <c r="AF40" s="13">
        <f t="shared" si="23"/>
        <v>4</v>
      </c>
      <c r="AG40" s="13">
        <f t="shared" si="3"/>
        <v>4</v>
      </c>
      <c r="AH40" s="13"/>
      <c r="AI40" s="13"/>
      <c r="AJ40" s="14">
        <f t="shared" si="4"/>
        <v>1101004</v>
      </c>
      <c r="AK40" s="14" t="str">
        <f t="shared" si="5"/>
        <v>项昆仑3突</v>
      </c>
      <c r="AL40" s="25" t="s">
        <v>131</v>
      </c>
      <c r="AM40" s="14">
        <v>1</v>
      </c>
      <c r="AN40" s="14">
        <f t="shared" si="6"/>
        <v>3</v>
      </c>
      <c r="AO40" s="14" t="e">
        <f>INDEX(属性投放!#REF!,(卡牌属性!AG40-2)*20+卡牌属性!AN40)</f>
        <v>#REF!</v>
      </c>
      <c r="AP40" s="14" t="e">
        <f t="shared" si="101"/>
        <v>#REF!</v>
      </c>
      <c r="AQ40" s="14" t="e">
        <f t="shared" si="101"/>
        <v>#REF!</v>
      </c>
      <c r="AR40" s="14" t="e">
        <f t="shared" si="101"/>
        <v>#REF!</v>
      </c>
      <c r="AS40" s="14" t="e">
        <f t="shared" si="101"/>
        <v>#REF!</v>
      </c>
      <c r="AT40" s="14" t="e">
        <f>INDEX(属性投放!#REF!,(卡牌属性!AG40-2)*20+卡牌属性!AN40)</f>
        <v>#REF!</v>
      </c>
      <c r="AU40" s="14" t="e">
        <f t="shared" si="102"/>
        <v>#REF!</v>
      </c>
      <c r="AV40" s="14" t="e">
        <f t="shared" si="102"/>
        <v>#REF!</v>
      </c>
      <c r="AW40" s="14" t="e">
        <f t="shared" si="102"/>
        <v>#REF!</v>
      </c>
      <c r="AX40" s="14" t="e">
        <f t="shared" si="102"/>
        <v>#REF!</v>
      </c>
      <c r="AY40" s="14" t="e">
        <f>INDEX(属性投放!#REF!,(卡牌属性!AG40-2)*20+卡牌属性!AN40)</f>
        <v>#REF!</v>
      </c>
      <c r="AZ40" s="14" t="e">
        <f t="shared" si="103"/>
        <v>#REF!</v>
      </c>
      <c r="BA40" s="14" t="e">
        <f t="shared" si="103"/>
        <v>#REF!</v>
      </c>
      <c r="BB40" s="14" t="e">
        <f t="shared" si="103"/>
        <v>#REF!</v>
      </c>
      <c r="BC40" s="14" t="e">
        <f t="shared" si="103"/>
        <v>#REF!</v>
      </c>
      <c r="BD40" s="14" t="e">
        <f>INDEX(属性投放!#REF!,(卡牌属性!AG40-2)*20+卡牌属性!AN40)</f>
        <v>#REF!</v>
      </c>
      <c r="BE40" s="14" t="e">
        <f t="shared" si="104"/>
        <v>#REF!</v>
      </c>
      <c r="BF40" s="14" t="e">
        <f t="shared" si="104"/>
        <v>#REF!</v>
      </c>
      <c r="BG40" s="14" t="e">
        <f t="shared" si="104"/>
        <v>#REF!</v>
      </c>
      <c r="BH40" s="14" t="e">
        <f t="shared" si="104"/>
        <v>#REF!</v>
      </c>
      <c r="BI40" s="14" t="e">
        <f>INDEX(属性投放!#REF!,(卡牌属性!AG40-2)*20+卡牌属性!AN40)</f>
        <v>#REF!</v>
      </c>
      <c r="BJ40" s="14" t="e">
        <f t="shared" si="105"/>
        <v>#REF!</v>
      </c>
      <c r="BK40" s="14" t="e">
        <f t="shared" si="105"/>
        <v>#REF!</v>
      </c>
      <c r="BL40" s="14" t="e">
        <f t="shared" si="105"/>
        <v>#REF!</v>
      </c>
      <c r="BM40" s="14" t="e">
        <f t="shared" si="105"/>
        <v>#REF!</v>
      </c>
      <c r="BN40" s="14" t="e">
        <f>INDEX(属性投放!#REF!,(卡牌属性!AG40-2)*20+卡牌属性!AN40)</f>
        <v>#REF!</v>
      </c>
      <c r="BO40" s="14" t="e">
        <f t="shared" si="106"/>
        <v>#REF!</v>
      </c>
      <c r="BP40" s="14" t="e">
        <f t="shared" si="106"/>
        <v>#REF!</v>
      </c>
      <c r="BQ40" s="14" t="e">
        <f t="shared" si="106"/>
        <v>#REF!</v>
      </c>
      <c r="BR40" s="14" t="e">
        <f t="shared" si="106"/>
        <v>#REF!</v>
      </c>
      <c r="BV40" s="13">
        <v>36</v>
      </c>
      <c r="BW40" s="14">
        <f t="shared" si="24"/>
        <v>4</v>
      </c>
      <c r="BX40" s="14">
        <f t="shared" si="25"/>
        <v>1102004</v>
      </c>
      <c r="BY40" s="14" t="str">
        <f>INDEX($O$6:$O$37,BW40)&amp;"-"&amp;INDEX(属性投放!$H$19:$H$29,卡牌属性!CD40)</f>
        <v>唐流雨-黑绳</v>
      </c>
      <c r="BZ40" s="14">
        <f t="shared" si="26"/>
        <v>4</v>
      </c>
      <c r="CA40" s="14">
        <f t="shared" si="27"/>
        <v>2</v>
      </c>
      <c r="CB40" s="14">
        <f t="shared" si="28"/>
        <v>3</v>
      </c>
      <c r="CC40" s="14">
        <f t="shared" si="29"/>
        <v>2</v>
      </c>
      <c r="CD40" s="14">
        <f t="shared" si="30"/>
        <v>3</v>
      </c>
      <c r="CE40" s="14">
        <f>INDEX(属性投放!$W$6:$W$49,(卡牌属性!CC40-2)*11+卡牌属性!CD40)</f>
        <v>15</v>
      </c>
      <c r="CF40" s="14">
        <f t="shared" si="144"/>
        <v>337</v>
      </c>
      <c r="CG40" s="14">
        <f t="shared" si="145"/>
        <v>410</v>
      </c>
      <c r="CH40" s="14">
        <f t="shared" si="146"/>
        <v>483</v>
      </c>
      <c r="CI40" s="14">
        <f t="shared" si="147"/>
        <v>483</v>
      </c>
      <c r="CJ40" s="14">
        <f t="shared" si="148"/>
        <v>556</v>
      </c>
      <c r="CK40" s="14">
        <f t="shared" si="149"/>
        <v>111</v>
      </c>
      <c r="CL40" s="14">
        <f t="shared" si="150"/>
        <v>140</v>
      </c>
      <c r="CM40" s="14">
        <f t="shared" si="151"/>
        <v>140</v>
      </c>
      <c r="CN40" s="14">
        <f t="shared" si="152"/>
        <v>174</v>
      </c>
      <c r="CO40" s="14">
        <f t="shared" si="153"/>
        <v>208</v>
      </c>
      <c r="CP40" s="14">
        <f t="shared" si="154"/>
        <v>1672</v>
      </c>
      <c r="CQ40" s="14">
        <f t="shared" si="155"/>
        <v>2080</v>
      </c>
      <c r="CR40" s="14">
        <f t="shared" si="156"/>
        <v>2080</v>
      </c>
      <c r="CS40" s="14">
        <f t="shared" si="157"/>
        <v>2488</v>
      </c>
      <c r="CT40" s="14">
        <f t="shared" si="158"/>
        <v>2946</v>
      </c>
      <c r="CU40" s="14">
        <f>INDEX(属性偏向!$S$4:$S$135,(卡牌属性!$BZ40-1+CU$3)*11+卡牌属性!$CD40)</f>
        <v>12</v>
      </c>
      <c r="CV40" s="14">
        <f>INDEX(属性偏向!$S$4:$S$135,(卡牌属性!$BZ40-1+CV$3)*11+卡牌属性!$CD40)</f>
        <v>14</v>
      </c>
      <c r="CW40" s="14">
        <f>INDEX(属性偏向!$S$4:$S$135,(卡牌属性!$BZ40-1+CW$3)*11+卡牌属性!$CD40)</f>
        <v>16</v>
      </c>
      <c r="CX40" s="14">
        <f>INDEX(属性偏向!$S$4:$S$135,(卡牌属性!$BZ40-1+CX$3)*11+卡牌属性!$CD40)</f>
        <v>16</v>
      </c>
      <c r="CY40" s="14">
        <f>INDEX(属性偏向!$S$4:$S$135,(卡牌属性!$BZ40-1+CY$3)*11+卡牌属性!$CD40)</f>
        <v>18</v>
      </c>
      <c r="CZ40" s="14">
        <f>INDEX(属性偏向!$T$4:$T$135,(卡牌属性!$BZ40-1+CZ$3)*11+卡牌属性!$CD40)</f>
        <v>6</v>
      </c>
      <c r="DA40" s="14">
        <f>INDEX(属性偏向!$T$4:$T$135,(卡牌属性!$BZ40-1+DA$3)*11+卡牌属性!$CD40)</f>
        <v>7</v>
      </c>
      <c r="DB40" s="14">
        <f>INDEX(属性偏向!$T$4:$T$135,(卡牌属性!$BZ40-1+DB$3)*11+卡牌属性!$CD40)</f>
        <v>7</v>
      </c>
      <c r="DC40" s="14">
        <f>INDEX(属性偏向!$T$4:$T$135,(卡牌属性!$BZ40-1+DC$3)*11+卡牌属性!$CD40)</f>
        <v>8</v>
      </c>
      <c r="DD40" s="14">
        <f>INDEX(属性偏向!$T$4:$T$135,(卡牌属性!$BZ40-1+DD$3)*11+卡牌属性!$CD40)</f>
        <v>9</v>
      </c>
      <c r="DE40" s="14">
        <f>INDEX(属性偏向!$U$4:$U$135,(卡牌属性!$BZ40-1+DE$3)*11+卡牌属性!$CD40)</f>
        <v>96</v>
      </c>
      <c r="DF40" s="14">
        <f>INDEX(属性偏向!$U$4:$U$135,(卡牌属性!$BZ40-1+DF$3)*11+卡牌属性!$CD40)</f>
        <v>112</v>
      </c>
      <c r="DG40" s="14">
        <f>INDEX(属性偏向!$U$4:$U$135,(卡牌属性!$BZ40-1+DG$3)*11+卡牌属性!$CD40)</f>
        <v>112</v>
      </c>
      <c r="DH40" s="14">
        <f>INDEX(属性偏向!$U$4:$U$135,(卡牌属性!$BZ40-1+DH$3)*11+卡牌属性!$CD40)</f>
        <v>128</v>
      </c>
      <c r="DI40" s="14">
        <f>INDEX(属性偏向!$U$4:$U$135,(卡牌属性!$BZ40-1+DI$3)*11+卡牌属性!$CD40)</f>
        <v>144</v>
      </c>
      <c r="DL40" s="13">
        <v>36</v>
      </c>
      <c r="DM40" s="14">
        <f t="shared" si="32"/>
        <v>4</v>
      </c>
      <c r="DN40" s="14">
        <f t="shared" si="33"/>
        <v>1102004</v>
      </c>
      <c r="DO40" s="14" t="str">
        <f>INDEX($B$6:$B$32,DM40)&amp;"-"&amp;INDEX(属性投放!$H$7:$H$17,卡牌属性!DT40)</f>
        <v>项昆仑-黑绳</v>
      </c>
      <c r="DP40" s="14">
        <f t="shared" si="14"/>
        <v>7</v>
      </c>
      <c r="DQ40" s="14">
        <f t="shared" si="15"/>
        <v>7</v>
      </c>
      <c r="DR40" s="14">
        <f t="shared" si="16"/>
        <v>7</v>
      </c>
      <c r="DS40" s="14">
        <f t="shared" si="34"/>
        <v>4</v>
      </c>
      <c r="DT40" s="14">
        <f t="shared" si="35"/>
        <v>3</v>
      </c>
      <c r="DU40" s="14">
        <f>INDEX(属性投放!$W$6:$W$49,(卡牌属性!DS40-2)*11+卡牌属性!DT40)</f>
        <v>15</v>
      </c>
      <c r="DV40" s="14">
        <f t="shared" si="159"/>
        <v>1268</v>
      </c>
      <c r="DW40" s="14">
        <f t="shared" si="160"/>
        <v>1462</v>
      </c>
      <c r="DX40" s="14">
        <f t="shared" si="161"/>
        <v>1800</v>
      </c>
      <c r="DY40" s="14">
        <f t="shared" si="162"/>
        <v>1800</v>
      </c>
      <c r="DZ40" s="14">
        <f t="shared" si="163"/>
        <v>2138</v>
      </c>
      <c r="EA40" s="14">
        <f t="shared" si="164"/>
        <v>584</v>
      </c>
      <c r="EB40" s="14">
        <f t="shared" si="165"/>
        <v>681</v>
      </c>
      <c r="EC40" s="14">
        <f t="shared" si="166"/>
        <v>681</v>
      </c>
      <c r="ED40" s="14">
        <f t="shared" si="167"/>
        <v>850</v>
      </c>
      <c r="EE40" s="14">
        <f t="shared" si="168"/>
        <v>1044</v>
      </c>
      <c r="EF40" s="14">
        <f t="shared" si="169"/>
        <v>7688</v>
      </c>
      <c r="EG40" s="14">
        <f t="shared" si="170"/>
        <v>8812</v>
      </c>
      <c r="EH40" s="14">
        <f t="shared" si="171"/>
        <v>8812</v>
      </c>
      <c r="EI40" s="14">
        <f t="shared" si="172"/>
        <v>10860</v>
      </c>
      <c r="EJ40" s="14">
        <f t="shared" si="173"/>
        <v>13008</v>
      </c>
      <c r="EK40" s="14">
        <f>INDEX(属性偏向!$S$4:$S$135,(卡牌属性!$DP40-1+EK$3)*11+卡牌属性!$DT40)*(1+属性投放!$AT$6)</f>
        <v>54</v>
      </c>
      <c r="EL40" s="14">
        <f>INDEX(属性偏向!$S$4:$S$135,(卡牌属性!$DP40-1+EL$3)*11+卡牌属性!$DT40)*(1+属性投放!$AT$6)</f>
        <v>60</v>
      </c>
      <c r="EM40" s="14">
        <f>INDEX(属性偏向!$S$4:$S$135,(卡牌属性!$DP40-1+EM$3)*11+卡牌属性!$DT40)*(1+属性投放!$AT$6)</f>
        <v>72</v>
      </c>
      <c r="EN40" s="14">
        <f>INDEX(属性偏向!$S$4:$S$135,(卡牌属性!$DP40-1+EN$3)*11+卡牌属性!$DT40)*(1+属性投放!$AT$6)</f>
        <v>72</v>
      </c>
      <c r="EO40" s="14">
        <f>INDEX(属性偏向!$S$4:$S$135,(卡牌属性!$DP40-1+EO$3)*11+卡牌属性!$DT40)*(1+属性投放!$AT$6)</f>
        <v>84</v>
      </c>
      <c r="EP40" s="14">
        <f>INDEX(属性偏向!$T$4:$T$135,(卡牌属性!$DQ40-1+EP$3)*11+卡牌属性!$DT40)*(1+属性投放!$AT$6)</f>
        <v>27</v>
      </c>
      <c r="EQ40" s="14">
        <f>INDEX(属性偏向!$T$4:$T$135,(卡牌属性!$DQ40-1+EQ$3)*11+卡牌属性!$DT40)*(1+属性投放!$AT$6)</f>
        <v>30</v>
      </c>
      <c r="ER40" s="14">
        <f>INDEX(属性偏向!$T$4:$T$135,(卡牌属性!$DQ40-1+ER$3)*11+卡牌属性!$DT40)*(1+属性投放!$AT$6)</f>
        <v>30</v>
      </c>
      <c r="ES40" s="14">
        <f>INDEX(属性偏向!$T$4:$T$135,(卡牌属性!$DQ40-1+ES$3)*11+卡牌属性!$DT40)*(1+属性投放!$AT$6)</f>
        <v>36</v>
      </c>
      <c r="ET40" s="14">
        <f>INDEX(属性偏向!$T$4:$T$135,(卡牌属性!$DQ40-1+ET$3)*11+卡牌属性!$DT40)*(1+属性投放!$AT$6)</f>
        <v>42</v>
      </c>
      <c r="EU40" s="14">
        <f>INDEX(属性偏向!$U$4:$U$135,(卡牌属性!$DR40-1+EU$3)*11+卡牌属性!$DT40)*(1+属性投放!$AT$6)</f>
        <v>432</v>
      </c>
      <c r="EV40" s="14">
        <f>INDEX(属性偏向!$U$4:$U$135,(卡牌属性!$DR40-1+EV$3)*11+卡牌属性!$DT40)*(1+属性投放!$AT$6)</f>
        <v>480</v>
      </c>
      <c r="EW40" s="14">
        <f>INDEX(属性偏向!$U$4:$U$135,(卡牌属性!$DR40-1+EW$3)*11+卡牌属性!$DT40)*(1+属性投放!$AT$6)</f>
        <v>480</v>
      </c>
      <c r="EX40" s="14">
        <f>INDEX(属性偏向!$U$4:$U$135,(卡牌属性!$DR40-1+EX$3)*11+卡牌属性!$DT40)*(1+属性投放!$AT$6)</f>
        <v>576</v>
      </c>
      <c r="EY40" s="14">
        <f>INDEX(属性偏向!$U$4:$U$135,(卡牌属性!$DR40-1+EY$3)*11+卡牌属性!$DT40)*(1+属性投放!$AT$6)</f>
        <v>672</v>
      </c>
      <c r="FC40" s="13">
        <v>36</v>
      </c>
      <c r="FD40" s="13">
        <f t="shared" si="138"/>
        <v>8</v>
      </c>
      <c r="FE40" s="14">
        <f t="shared" si="39"/>
        <v>1102008</v>
      </c>
      <c r="FF40" s="14" t="s">
        <v>849</v>
      </c>
      <c r="FG40" s="14">
        <f t="shared" si="139"/>
        <v>1</v>
      </c>
      <c r="FH40" s="14" t="str">
        <f t="shared" si="140"/>
        <v>夏侯渊-1星</v>
      </c>
      <c r="FI40" s="14">
        <f>INDEX(Y$6:Y$36,$FD40)+INDEX(属性偏向!Y$4:Y$8,卡牌属性!$FG40)</f>
        <v>7</v>
      </c>
      <c r="FJ40" s="14" t="str">
        <f>INDEX(属性评价,卡牌属性!FI40)</f>
        <v>A</v>
      </c>
      <c r="FK40" s="14">
        <f>INDEX(Z$6:Z$36,$FD40)+INDEX(属性偏向!Z$4:Z$8,卡牌属性!$FG40)</f>
        <v>5</v>
      </c>
      <c r="FL40" s="14" t="str">
        <f>INDEX(属性评价,卡牌属性!FK40)</f>
        <v>B</v>
      </c>
      <c r="FM40" s="14">
        <f>INDEX(AA$6:AA$36,$FD40)+INDEX(属性偏向!AA$4:AA$8,卡牌属性!$FG40)</f>
        <v>9</v>
      </c>
      <c r="FN40" s="14" t="str">
        <f>INDEX(属性评价,卡牌属性!FM40)</f>
        <v>S</v>
      </c>
      <c r="FQ40" s="13">
        <v>36</v>
      </c>
      <c r="FR40" s="13">
        <f t="shared" si="141"/>
        <v>8</v>
      </c>
      <c r="FS40" s="14">
        <f t="shared" si="40"/>
        <v>1101008</v>
      </c>
      <c r="FT40" s="14" t="s">
        <v>849</v>
      </c>
      <c r="FU40" s="14">
        <f t="shared" si="142"/>
        <v>1</v>
      </c>
      <c r="FV40" s="14" t="str">
        <f t="shared" si="143"/>
        <v>黑尔·坎普-1星</v>
      </c>
      <c r="FW40" s="14">
        <f>INDEX(J$6:J$36,$FR40)+INDEX(属性偏向!Y$4:Y$8,卡牌属性!$FG40)</f>
        <v>4</v>
      </c>
      <c r="FX40" s="14" t="str">
        <f>INDEX(属性评价,卡牌属性!FW40)</f>
        <v>C+</v>
      </c>
      <c r="FY40" s="14">
        <f>INDEX(K$6:K$36,$FR40)+INDEX(属性偏向!Y$4:Y$8,卡牌属性!$FG40)</f>
        <v>3</v>
      </c>
      <c r="FZ40" s="14" t="str">
        <f>INDEX(属性评价,卡牌属性!FY40)</f>
        <v>C</v>
      </c>
      <c r="GA40" s="14">
        <f>INDEX(L$6:L$36,$FR40)+INDEX(属性偏向!Y$4:Y$8,卡牌属性!$FG40)</f>
        <v>2</v>
      </c>
      <c r="GB40" s="14" t="str">
        <f>INDEX(属性评价,卡牌属性!GA40)</f>
        <v>D+</v>
      </c>
    </row>
    <row r="41" spans="14:184" ht="16.5" x14ac:dyDescent="0.2">
      <c r="AE41" s="13">
        <v>37</v>
      </c>
      <c r="AF41" s="13">
        <f t="shared" si="23"/>
        <v>4</v>
      </c>
      <c r="AG41" s="13">
        <f t="shared" si="3"/>
        <v>4</v>
      </c>
      <c r="AH41" s="13"/>
      <c r="AI41" s="13"/>
      <c r="AJ41" s="14">
        <f t="shared" si="4"/>
        <v>1101004</v>
      </c>
      <c r="AK41" s="14" t="str">
        <f t="shared" si="5"/>
        <v>项昆仑4突</v>
      </c>
      <c r="AL41" s="25" t="s">
        <v>131</v>
      </c>
      <c r="AM41" s="14">
        <v>1</v>
      </c>
      <c r="AN41" s="14">
        <f t="shared" si="6"/>
        <v>4</v>
      </c>
      <c r="AO41" s="14" t="e">
        <f>INDEX(属性投放!#REF!,(卡牌属性!AG41-2)*20+卡牌属性!AN41)</f>
        <v>#REF!</v>
      </c>
      <c r="AP41" s="14" t="e">
        <f t="shared" si="101"/>
        <v>#REF!</v>
      </c>
      <c r="AQ41" s="14" t="e">
        <f t="shared" si="101"/>
        <v>#REF!</v>
      </c>
      <c r="AR41" s="14" t="e">
        <f t="shared" si="101"/>
        <v>#REF!</v>
      </c>
      <c r="AS41" s="14" t="e">
        <f t="shared" si="101"/>
        <v>#REF!</v>
      </c>
      <c r="AT41" s="14" t="e">
        <f>INDEX(属性投放!#REF!,(卡牌属性!AG41-2)*20+卡牌属性!AN41)</f>
        <v>#REF!</v>
      </c>
      <c r="AU41" s="14" t="e">
        <f t="shared" si="102"/>
        <v>#REF!</v>
      </c>
      <c r="AV41" s="14" t="e">
        <f t="shared" si="102"/>
        <v>#REF!</v>
      </c>
      <c r="AW41" s="14" t="e">
        <f t="shared" si="102"/>
        <v>#REF!</v>
      </c>
      <c r="AX41" s="14" t="e">
        <f t="shared" si="102"/>
        <v>#REF!</v>
      </c>
      <c r="AY41" s="14" t="e">
        <f>INDEX(属性投放!#REF!,(卡牌属性!AG41-2)*20+卡牌属性!AN41)</f>
        <v>#REF!</v>
      </c>
      <c r="AZ41" s="14" t="e">
        <f t="shared" si="103"/>
        <v>#REF!</v>
      </c>
      <c r="BA41" s="14" t="e">
        <f t="shared" si="103"/>
        <v>#REF!</v>
      </c>
      <c r="BB41" s="14" t="e">
        <f t="shared" si="103"/>
        <v>#REF!</v>
      </c>
      <c r="BC41" s="14" t="e">
        <f t="shared" si="103"/>
        <v>#REF!</v>
      </c>
      <c r="BD41" s="14" t="e">
        <f>INDEX(属性投放!#REF!,(卡牌属性!AG41-2)*20+卡牌属性!AN41)</f>
        <v>#REF!</v>
      </c>
      <c r="BE41" s="14" t="e">
        <f t="shared" si="104"/>
        <v>#REF!</v>
      </c>
      <c r="BF41" s="14" t="e">
        <f t="shared" si="104"/>
        <v>#REF!</v>
      </c>
      <c r="BG41" s="14" t="e">
        <f t="shared" si="104"/>
        <v>#REF!</v>
      </c>
      <c r="BH41" s="14" t="e">
        <f t="shared" si="104"/>
        <v>#REF!</v>
      </c>
      <c r="BI41" s="14" t="e">
        <f>INDEX(属性投放!#REF!,(卡牌属性!AG41-2)*20+卡牌属性!AN41)</f>
        <v>#REF!</v>
      </c>
      <c r="BJ41" s="14" t="e">
        <f t="shared" si="105"/>
        <v>#REF!</v>
      </c>
      <c r="BK41" s="14" t="e">
        <f t="shared" si="105"/>
        <v>#REF!</v>
      </c>
      <c r="BL41" s="14" t="e">
        <f t="shared" si="105"/>
        <v>#REF!</v>
      </c>
      <c r="BM41" s="14" t="e">
        <f t="shared" si="105"/>
        <v>#REF!</v>
      </c>
      <c r="BN41" s="14" t="e">
        <f>INDEX(属性投放!#REF!,(卡牌属性!AG41-2)*20+卡牌属性!AN41)</f>
        <v>#REF!</v>
      </c>
      <c r="BO41" s="14" t="e">
        <f t="shared" si="106"/>
        <v>#REF!</v>
      </c>
      <c r="BP41" s="14" t="e">
        <f t="shared" si="106"/>
        <v>#REF!</v>
      </c>
      <c r="BQ41" s="14" t="e">
        <f t="shared" si="106"/>
        <v>#REF!</v>
      </c>
      <c r="BR41" s="14" t="e">
        <f t="shared" si="106"/>
        <v>#REF!</v>
      </c>
      <c r="BV41" s="13">
        <v>37</v>
      </c>
      <c r="BW41" s="14">
        <f t="shared" si="24"/>
        <v>4</v>
      </c>
      <c r="BX41" s="14">
        <f t="shared" si="25"/>
        <v>1102004</v>
      </c>
      <c r="BY41" s="14" t="str">
        <f>INDEX($O$6:$O$37,BW41)&amp;"-"&amp;INDEX(属性投放!$H$19:$H$29,卡牌属性!CD41)</f>
        <v>唐流雨-众合</v>
      </c>
      <c r="BZ41" s="14">
        <f t="shared" si="26"/>
        <v>4</v>
      </c>
      <c r="CA41" s="14">
        <f t="shared" si="27"/>
        <v>2</v>
      </c>
      <c r="CB41" s="14">
        <f t="shared" si="28"/>
        <v>3</v>
      </c>
      <c r="CC41" s="14">
        <f t="shared" si="29"/>
        <v>2</v>
      </c>
      <c r="CD41" s="14">
        <f t="shared" si="30"/>
        <v>4</v>
      </c>
      <c r="CE41" s="14">
        <f>INDEX(属性投放!$W$6:$W$49,(卡牌属性!CC41-2)*11+卡牌属性!CD41)</f>
        <v>15</v>
      </c>
      <c r="CF41" s="14">
        <f t="shared" si="144"/>
        <v>517</v>
      </c>
      <c r="CG41" s="14">
        <f t="shared" si="145"/>
        <v>620</v>
      </c>
      <c r="CH41" s="14">
        <f t="shared" si="146"/>
        <v>723</v>
      </c>
      <c r="CI41" s="14">
        <f t="shared" si="147"/>
        <v>723</v>
      </c>
      <c r="CJ41" s="14">
        <f t="shared" si="148"/>
        <v>826</v>
      </c>
      <c r="CK41" s="14">
        <f t="shared" si="149"/>
        <v>201</v>
      </c>
      <c r="CL41" s="14">
        <f t="shared" si="150"/>
        <v>245</v>
      </c>
      <c r="CM41" s="14">
        <f t="shared" si="151"/>
        <v>245</v>
      </c>
      <c r="CN41" s="14">
        <f t="shared" si="152"/>
        <v>294</v>
      </c>
      <c r="CO41" s="14">
        <f t="shared" si="153"/>
        <v>343</v>
      </c>
      <c r="CP41" s="14">
        <f t="shared" si="154"/>
        <v>3112</v>
      </c>
      <c r="CQ41" s="14">
        <f t="shared" si="155"/>
        <v>3760</v>
      </c>
      <c r="CR41" s="14">
        <f t="shared" si="156"/>
        <v>3760</v>
      </c>
      <c r="CS41" s="14">
        <f t="shared" si="157"/>
        <v>4408</v>
      </c>
      <c r="CT41" s="14">
        <f t="shared" si="158"/>
        <v>5106</v>
      </c>
      <c r="CU41" s="14">
        <f>INDEX(属性偏向!$S$4:$S$135,(卡牌属性!$BZ41-1+CU$3)*11+卡牌属性!$CD41)</f>
        <v>14</v>
      </c>
      <c r="CV41" s="14">
        <f>INDEX(属性偏向!$S$4:$S$135,(卡牌属性!$BZ41-1+CV$3)*11+卡牌属性!$CD41)</f>
        <v>16</v>
      </c>
      <c r="CW41" s="14">
        <f>INDEX(属性偏向!$S$4:$S$135,(卡牌属性!$BZ41-1+CW$3)*11+卡牌属性!$CD41)</f>
        <v>18</v>
      </c>
      <c r="CX41" s="14">
        <f>INDEX(属性偏向!$S$4:$S$135,(卡牌属性!$BZ41-1+CX$3)*11+卡牌属性!$CD41)</f>
        <v>18</v>
      </c>
      <c r="CY41" s="14">
        <f>INDEX(属性偏向!$S$4:$S$135,(卡牌属性!$BZ41-1+CY$3)*11+卡牌属性!$CD41)</f>
        <v>20</v>
      </c>
      <c r="CZ41" s="14">
        <f>INDEX(属性偏向!$T$4:$T$135,(卡牌属性!$BZ41-1+CZ$3)*11+卡牌属性!$CD41)</f>
        <v>7</v>
      </c>
      <c r="DA41" s="14">
        <f>INDEX(属性偏向!$T$4:$T$135,(卡牌属性!$BZ41-1+DA$3)*11+卡牌属性!$CD41)</f>
        <v>8</v>
      </c>
      <c r="DB41" s="14">
        <f>INDEX(属性偏向!$T$4:$T$135,(卡牌属性!$BZ41-1+DB$3)*11+卡牌属性!$CD41)</f>
        <v>8</v>
      </c>
      <c r="DC41" s="14">
        <f>INDEX(属性偏向!$T$4:$T$135,(卡牌属性!$BZ41-1+DC$3)*11+卡牌属性!$CD41)</f>
        <v>9</v>
      </c>
      <c r="DD41" s="14">
        <f>INDEX(属性偏向!$T$4:$T$135,(卡牌属性!$BZ41-1+DD$3)*11+卡牌属性!$CD41)</f>
        <v>10</v>
      </c>
      <c r="DE41" s="14">
        <f>INDEX(属性偏向!$U$4:$U$135,(卡牌属性!$BZ41-1+DE$3)*11+卡牌属性!$CD41)</f>
        <v>126</v>
      </c>
      <c r="DF41" s="14">
        <f>INDEX(属性偏向!$U$4:$U$135,(卡牌属性!$BZ41-1+DF$3)*11+卡牌属性!$CD41)</f>
        <v>144</v>
      </c>
      <c r="DG41" s="14">
        <f>INDEX(属性偏向!$U$4:$U$135,(卡牌属性!$BZ41-1+DG$3)*11+卡牌属性!$CD41)</f>
        <v>144</v>
      </c>
      <c r="DH41" s="14">
        <f>INDEX(属性偏向!$U$4:$U$135,(卡牌属性!$BZ41-1+DH$3)*11+卡牌属性!$CD41)</f>
        <v>162</v>
      </c>
      <c r="DI41" s="14">
        <f>INDEX(属性偏向!$U$4:$U$135,(卡牌属性!$BZ41-1+DI$3)*11+卡牌属性!$CD41)</f>
        <v>180</v>
      </c>
      <c r="DL41" s="13">
        <v>37</v>
      </c>
      <c r="DM41" s="14">
        <f t="shared" si="32"/>
        <v>4</v>
      </c>
      <c r="DN41" s="14">
        <f t="shared" si="33"/>
        <v>1102004</v>
      </c>
      <c r="DO41" s="14" t="str">
        <f>INDEX($B$6:$B$32,DM41)&amp;"-"&amp;INDEX(属性投放!$H$7:$H$17,卡牌属性!DT41)</f>
        <v>项昆仑-众合</v>
      </c>
      <c r="DP41" s="14">
        <f t="shared" si="14"/>
        <v>7</v>
      </c>
      <c r="DQ41" s="14">
        <f t="shared" si="15"/>
        <v>7</v>
      </c>
      <c r="DR41" s="14">
        <f t="shared" si="16"/>
        <v>7</v>
      </c>
      <c r="DS41" s="14">
        <f t="shared" si="34"/>
        <v>4</v>
      </c>
      <c r="DT41" s="14">
        <f t="shared" si="35"/>
        <v>4</v>
      </c>
      <c r="DU41" s="14">
        <f>INDEX(属性投放!$W$6:$W$49,(卡牌属性!DS41-2)*11+卡牌属性!DT41)</f>
        <v>15</v>
      </c>
      <c r="DV41" s="14">
        <f t="shared" si="159"/>
        <v>2078</v>
      </c>
      <c r="DW41" s="14">
        <f t="shared" si="160"/>
        <v>2362</v>
      </c>
      <c r="DX41" s="14">
        <f t="shared" si="161"/>
        <v>2880</v>
      </c>
      <c r="DY41" s="14">
        <f t="shared" si="162"/>
        <v>2880</v>
      </c>
      <c r="DZ41" s="14">
        <f t="shared" si="163"/>
        <v>3398</v>
      </c>
      <c r="EA41" s="14">
        <f t="shared" si="164"/>
        <v>989</v>
      </c>
      <c r="EB41" s="14">
        <f t="shared" si="165"/>
        <v>1131</v>
      </c>
      <c r="EC41" s="14">
        <f t="shared" si="166"/>
        <v>1131</v>
      </c>
      <c r="ED41" s="14">
        <f t="shared" si="167"/>
        <v>1390</v>
      </c>
      <c r="EE41" s="14">
        <f t="shared" si="168"/>
        <v>1674</v>
      </c>
      <c r="EF41" s="14">
        <f t="shared" si="169"/>
        <v>14168</v>
      </c>
      <c r="EG41" s="14">
        <f t="shared" si="170"/>
        <v>16012</v>
      </c>
      <c r="EH41" s="14">
        <f t="shared" si="171"/>
        <v>16012</v>
      </c>
      <c r="EI41" s="14">
        <f t="shared" si="172"/>
        <v>19500</v>
      </c>
      <c r="EJ41" s="14">
        <f t="shared" si="173"/>
        <v>23088</v>
      </c>
      <c r="EK41" s="14">
        <f>INDEX(属性偏向!$S$4:$S$135,(卡牌属性!$DP41-1+EK$3)*11+卡牌属性!$DT41)*(1+属性投放!$AT$6)</f>
        <v>60</v>
      </c>
      <c r="EL41" s="14">
        <f>INDEX(属性偏向!$S$4:$S$135,(卡牌属性!$DP41-1+EL$3)*11+卡牌属性!$DT41)*(1+属性投放!$AT$6)</f>
        <v>66</v>
      </c>
      <c r="EM41" s="14">
        <f>INDEX(属性偏向!$S$4:$S$135,(卡牌属性!$DP41-1+EM$3)*11+卡牌属性!$DT41)*(1+属性投放!$AT$6)</f>
        <v>78</v>
      </c>
      <c r="EN41" s="14">
        <f>INDEX(属性偏向!$S$4:$S$135,(卡牌属性!$DP41-1+EN$3)*11+卡牌属性!$DT41)*(1+属性投放!$AT$6)</f>
        <v>78</v>
      </c>
      <c r="EO41" s="14">
        <f>INDEX(属性偏向!$S$4:$S$135,(卡牌属性!$DP41-1+EO$3)*11+卡牌属性!$DT41)*(1+属性投放!$AT$6)</f>
        <v>90</v>
      </c>
      <c r="EP41" s="14">
        <f>INDEX(属性偏向!$T$4:$T$135,(卡牌属性!$DQ41-1+EP$3)*11+卡牌属性!$DT41)*(1+属性投放!$AT$6)</f>
        <v>30</v>
      </c>
      <c r="EQ41" s="14">
        <f>INDEX(属性偏向!$T$4:$T$135,(卡牌属性!$DQ41-1+EQ$3)*11+卡牌属性!$DT41)*(1+属性投放!$AT$6)</f>
        <v>33</v>
      </c>
      <c r="ER41" s="14">
        <f>INDEX(属性偏向!$T$4:$T$135,(卡牌属性!$DQ41-1+ER$3)*11+卡牌属性!$DT41)*(1+属性投放!$AT$6)</f>
        <v>33</v>
      </c>
      <c r="ES41" s="14">
        <f>INDEX(属性偏向!$T$4:$T$135,(卡牌属性!$DQ41-1+ES$3)*11+卡牌属性!$DT41)*(1+属性投放!$AT$6)</f>
        <v>39</v>
      </c>
      <c r="ET41" s="14">
        <f>INDEX(属性偏向!$T$4:$T$135,(卡牌属性!$DQ41-1+ET$3)*11+卡牌属性!$DT41)*(1+属性投放!$AT$6)</f>
        <v>45</v>
      </c>
      <c r="EU41" s="14">
        <f>INDEX(属性偏向!$U$4:$U$135,(卡牌属性!$DR41-1+EU$3)*11+卡牌属性!$DT41)*(1+属性投放!$AT$6)</f>
        <v>540</v>
      </c>
      <c r="EV41" s="14">
        <f>INDEX(属性偏向!$U$4:$U$135,(卡牌属性!$DR41-1+EV$3)*11+卡牌属性!$DT41)*(1+属性投放!$AT$6)</f>
        <v>594</v>
      </c>
      <c r="EW41" s="14">
        <f>INDEX(属性偏向!$U$4:$U$135,(卡牌属性!$DR41-1+EW$3)*11+卡牌属性!$DT41)*(1+属性投放!$AT$6)</f>
        <v>594</v>
      </c>
      <c r="EX41" s="14">
        <f>INDEX(属性偏向!$U$4:$U$135,(卡牌属性!$DR41-1+EX$3)*11+卡牌属性!$DT41)*(1+属性投放!$AT$6)</f>
        <v>702</v>
      </c>
      <c r="EY41" s="14">
        <f>INDEX(属性偏向!$U$4:$U$135,(卡牌属性!$DR41-1+EY$3)*11+卡牌属性!$DT41)*(1+属性投放!$AT$6)</f>
        <v>810</v>
      </c>
      <c r="FC41" s="13">
        <v>37</v>
      </c>
      <c r="FD41" s="13">
        <f t="shared" si="138"/>
        <v>8</v>
      </c>
      <c r="FE41" s="14">
        <f t="shared" si="39"/>
        <v>1102008</v>
      </c>
      <c r="FF41" s="14" t="s">
        <v>849</v>
      </c>
      <c r="FG41" s="14">
        <f t="shared" si="139"/>
        <v>2</v>
      </c>
      <c r="FH41" s="14" t="str">
        <f t="shared" si="140"/>
        <v>夏侯渊-2星</v>
      </c>
      <c r="FI41" s="14">
        <f>INDEX(Y$6:Y$36,$FD41)+INDEX(属性偏向!Y$4:Y$8,卡牌属性!$FG41)</f>
        <v>8</v>
      </c>
      <c r="FJ41" s="14" t="str">
        <f>INDEX(属性评价,卡牌属性!FI41)</f>
        <v>A+</v>
      </c>
      <c r="FK41" s="14">
        <f>INDEX(Z$6:Z$36,$FD41)+INDEX(属性偏向!Z$4:Z$8,卡牌属性!$FG41)</f>
        <v>6</v>
      </c>
      <c r="FL41" s="14" t="str">
        <f>INDEX(属性评价,卡牌属性!FK41)</f>
        <v>B+</v>
      </c>
      <c r="FM41" s="14">
        <f>INDEX(AA$6:AA$36,$FD41)+INDEX(属性偏向!AA$4:AA$8,卡牌属性!$FG41)</f>
        <v>10</v>
      </c>
      <c r="FN41" s="14" t="str">
        <f>INDEX(属性评价,卡牌属性!FM41)</f>
        <v>S+</v>
      </c>
      <c r="FQ41" s="13">
        <v>37</v>
      </c>
      <c r="FR41" s="13">
        <f t="shared" si="141"/>
        <v>8</v>
      </c>
      <c r="FS41" s="14">
        <f t="shared" si="40"/>
        <v>1101008</v>
      </c>
      <c r="FT41" s="14" t="s">
        <v>849</v>
      </c>
      <c r="FU41" s="14">
        <f t="shared" si="142"/>
        <v>2</v>
      </c>
      <c r="FV41" s="14" t="str">
        <f t="shared" si="143"/>
        <v>黑尔·坎普-2星</v>
      </c>
      <c r="FW41" s="14">
        <f>INDEX(J$6:J$36,$FR41)+INDEX(属性偏向!Y$4:Y$8,卡牌属性!$FG41)</f>
        <v>5</v>
      </c>
      <c r="FX41" s="14" t="str">
        <f>INDEX(属性评价,卡牌属性!FW41)</f>
        <v>B</v>
      </c>
      <c r="FY41" s="14">
        <f>INDEX(K$6:K$36,$FR41)+INDEX(属性偏向!Y$4:Y$8,卡牌属性!$FG41)</f>
        <v>4</v>
      </c>
      <c r="FZ41" s="14" t="str">
        <f>INDEX(属性评价,卡牌属性!FY41)</f>
        <v>C+</v>
      </c>
      <c r="GA41" s="14">
        <f>INDEX(L$6:L$36,$FR41)+INDEX(属性偏向!Y$4:Y$8,卡牌属性!$FG41)</f>
        <v>3</v>
      </c>
      <c r="GB41" s="14" t="str">
        <f>INDEX(属性评价,卡牌属性!GA41)</f>
        <v>C</v>
      </c>
    </row>
    <row r="42" spans="14:184" ht="16.5" x14ac:dyDescent="0.2">
      <c r="AE42" s="13">
        <v>38</v>
      </c>
      <c r="AF42" s="13">
        <f t="shared" si="23"/>
        <v>4</v>
      </c>
      <c r="AG42" s="13">
        <f t="shared" si="3"/>
        <v>4</v>
      </c>
      <c r="AH42" s="13"/>
      <c r="AI42" s="13"/>
      <c r="AJ42" s="14">
        <f t="shared" si="4"/>
        <v>1101004</v>
      </c>
      <c r="AK42" s="14" t="str">
        <f t="shared" si="5"/>
        <v>项昆仑5突</v>
      </c>
      <c r="AL42" s="25" t="s">
        <v>131</v>
      </c>
      <c r="AM42" s="14">
        <v>1</v>
      </c>
      <c r="AN42" s="14">
        <f t="shared" si="6"/>
        <v>5</v>
      </c>
      <c r="AO42" s="14" t="e">
        <f>INDEX(属性投放!#REF!,(卡牌属性!AG42-2)*20+卡牌属性!AN42)</f>
        <v>#REF!</v>
      </c>
      <c r="AP42" s="14" t="e">
        <f t="shared" si="101"/>
        <v>#REF!</v>
      </c>
      <c r="AQ42" s="14" t="e">
        <f t="shared" si="101"/>
        <v>#REF!</v>
      </c>
      <c r="AR42" s="14" t="e">
        <f t="shared" si="101"/>
        <v>#REF!</v>
      </c>
      <c r="AS42" s="14" t="e">
        <f t="shared" si="101"/>
        <v>#REF!</v>
      </c>
      <c r="AT42" s="14" t="e">
        <f>INDEX(属性投放!#REF!,(卡牌属性!AG42-2)*20+卡牌属性!AN42)</f>
        <v>#REF!</v>
      </c>
      <c r="AU42" s="14" t="e">
        <f t="shared" si="102"/>
        <v>#REF!</v>
      </c>
      <c r="AV42" s="14" t="e">
        <f t="shared" si="102"/>
        <v>#REF!</v>
      </c>
      <c r="AW42" s="14" t="e">
        <f t="shared" si="102"/>
        <v>#REF!</v>
      </c>
      <c r="AX42" s="14" t="e">
        <f t="shared" si="102"/>
        <v>#REF!</v>
      </c>
      <c r="AY42" s="14" t="e">
        <f>INDEX(属性投放!#REF!,(卡牌属性!AG42-2)*20+卡牌属性!AN42)</f>
        <v>#REF!</v>
      </c>
      <c r="AZ42" s="14" t="e">
        <f t="shared" si="103"/>
        <v>#REF!</v>
      </c>
      <c r="BA42" s="14" t="e">
        <f t="shared" si="103"/>
        <v>#REF!</v>
      </c>
      <c r="BB42" s="14" t="e">
        <f t="shared" si="103"/>
        <v>#REF!</v>
      </c>
      <c r="BC42" s="14" t="e">
        <f t="shared" si="103"/>
        <v>#REF!</v>
      </c>
      <c r="BD42" s="14" t="e">
        <f>INDEX(属性投放!#REF!,(卡牌属性!AG42-2)*20+卡牌属性!AN42)</f>
        <v>#REF!</v>
      </c>
      <c r="BE42" s="14" t="e">
        <f t="shared" si="104"/>
        <v>#REF!</v>
      </c>
      <c r="BF42" s="14" t="e">
        <f t="shared" si="104"/>
        <v>#REF!</v>
      </c>
      <c r="BG42" s="14" t="e">
        <f t="shared" si="104"/>
        <v>#REF!</v>
      </c>
      <c r="BH42" s="14" t="e">
        <f t="shared" si="104"/>
        <v>#REF!</v>
      </c>
      <c r="BI42" s="14" t="e">
        <f>INDEX(属性投放!#REF!,(卡牌属性!AG42-2)*20+卡牌属性!AN42)</f>
        <v>#REF!</v>
      </c>
      <c r="BJ42" s="14" t="e">
        <f t="shared" si="105"/>
        <v>#REF!</v>
      </c>
      <c r="BK42" s="14" t="e">
        <f t="shared" si="105"/>
        <v>#REF!</v>
      </c>
      <c r="BL42" s="14" t="e">
        <f t="shared" si="105"/>
        <v>#REF!</v>
      </c>
      <c r="BM42" s="14" t="e">
        <f t="shared" si="105"/>
        <v>#REF!</v>
      </c>
      <c r="BN42" s="14" t="e">
        <f>INDEX(属性投放!#REF!,(卡牌属性!AG42-2)*20+卡牌属性!AN42)</f>
        <v>#REF!</v>
      </c>
      <c r="BO42" s="14" t="e">
        <f t="shared" si="106"/>
        <v>#REF!</v>
      </c>
      <c r="BP42" s="14" t="e">
        <f t="shared" si="106"/>
        <v>#REF!</v>
      </c>
      <c r="BQ42" s="14" t="e">
        <f t="shared" si="106"/>
        <v>#REF!</v>
      </c>
      <c r="BR42" s="14" t="e">
        <f t="shared" si="106"/>
        <v>#REF!</v>
      </c>
      <c r="BV42" s="13">
        <v>38</v>
      </c>
      <c r="BW42" s="14">
        <f t="shared" si="24"/>
        <v>4</v>
      </c>
      <c r="BX42" s="14">
        <f t="shared" si="25"/>
        <v>1102004</v>
      </c>
      <c r="BY42" s="14" t="str">
        <f>INDEX($O$6:$O$37,BW42)&amp;"-"&amp;INDEX(属性投放!$H$19:$H$29,卡牌属性!CD42)</f>
        <v>唐流雨-叫唤</v>
      </c>
      <c r="BZ42" s="14">
        <f t="shared" si="26"/>
        <v>4</v>
      </c>
      <c r="CA42" s="14">
        <f t="shared" si="27"/>
        <v>2</v>
      </c>
      <c r="CB42" s="14">
        <f t="shared" si="28"/>
        <v>3</v>
      </c>
      <c r="CC42" s="14">
        <f t="shared" si="29"/>
        <v>2</v>
      </c>
      <c r="CD42" s="14">
        <f t="shared" si="30"/>
        <v>5</v>
      </c>
      <c r="CE42" s="14">
        <f>INDEX(属性投放!$W$6:$W$49,(卡牌属性!CC42-2)*11+卡牌属性!CD42)</f>
        <v>15</v>
      </c>
      <c r="CF42" s="14">
        <f t="shared" si="144"/>
        <v>727</v>
      </c>
      <c r="CG42" s="14">
        <f t="shared" si="145"/>
        <v>860</v>
      </c>
      <c r="CH42" s="14">
        <f t="shared" si="146"/>
        <v>993</v>
      </c>
      <c r="CI42" s="14">
        <f t="shared" si="147"/>
        <v>993</v>
      </c>
      <c r="CJ42" s="14">
        <f t="shared" si="148"/>
        <v>1126</v>
      </c>
      <c r="CK42" s="14">
        <f t="shared" si="149"/>
        <v>306</v>
      </c>
      <c r="CL42" s="14">
        <f t="shared" si="150"/>
        <v>365</v>
      </c>
      <c r="CM42" s="14">
        <f t="shared" si="151"/>
        <v>365</v>
      </c>
      <c r="CN42" s="14">
        <f t="shared" si="152"/>
        <v>429</v>
      </c>
      <c r="CO42" s="14">
        <f t="shared" si="153"/>
        <v>493</v>
      </c>
      <c r="CP42" s="14">
        <f t="shared" si="154"/>
        <v>5002</v>
      </c>
      <c r="CQ42" s="14">
        <f t="shared" si="155"/>
        <v>5920</v>
      </c>
      <c r="CR42" s="14">
        <f t="shared" si="156"/>
        <v>5920</v>
      </c>
      <c r="CS42" s="14">
        <f t="shared" si="157"/>
        <v>6838</v>
      </c>
      <c r="CT42" s="14">
        <f t="shared" si="158"/>
        <v>7806</v>
      </c>
      <c r="CU42" s="14">
        <f>INDEX(属性偏向!$S$4:$S$135,(卡牌属性!$BZ42-1+CU$3)*11+卡牌属性!$CD42)</f>
        <v>16</v>
      </c>
      <c r="CV42" s="14">
        <f>INDEX(属性偏向!$S$4:$S$135,(卡牌属性!$BZ42-1+CV$3)*11+卡牌属性!$CD42)</f>
        <v>18</v>
      </c>
      <c r="CW42" s="14">
        <f>INDEX(属性偏向!$S$4:$S$135,(卡牌属性!$BZ42-1+CW$3)*11+卡牌属性!$CD42)</f>
        <v>20</v>
      </c>
      <c r="CX42" s="14">
        <f>INDEX(属性偏向!$S$4:$S$135,(卡牌属性!$BZ42-1+CX$3)*11+卡牌属性!$CD42)</f>
        <v>20</v>
      </c>
      <c r="CY42" s="14">
        <f>INDEX(属性偏向!$S$4:$S$135,(卡牌属性!$BZ42-1+CY$3)*11+卡牌属性!$CD42)</f>
        <v>22</v>
      </c>
      <c r="CZ42" s="14">
        <f>INDEX(属性偏向!$T$4:$T$135,(卡牌属性!$BZ42-1+CZ$3)*11+卡牌属性!$CD42)</f>
        <v>8</v>
      </c>
      <c r="DA42" s="14">
        <f>INDEX(属性偏向!$T$4:$T$135,(卡牌属性!$BZ42-1+DA$3)*11+卡牌属性!$CD42)</f>
        <v>9</v>
      </c>
      <c r="DB42" s="14">
        <f>INDEX(属性偏向!$T$4:$T$135,(卡牌属性!$BZ42-1+DB$3)*11+卡牌属性!$CD42)</f>
        <v>9</v>
      </c>
      <c r="DC42" s="14">
        <f>INDEX(属性偏向!$T$4:$T$135,(卡牌属性!$BZ42-1+DC$3)*11+卡牌属性!$CD42)</f>
        <v>10</v>
      </c>
      <c r="DD42" s="14">
        <f>INDEX(属性偏向!$T$4:$T$135,(卡牌属性!$BZ42-1+DD$3)*11+卡牌属性!$CD42)</f>
        <v>11</v>
      </c>
      <c r="DE42" s="14">
        <f>INDEX(属性偏向!$U$4:$U$135,(卡牌属性!$BZ42-1+DE$3)*11+卡牌属性!$CD42)</f>
        <v>160</v>
      </c>
      <c r="DF42" s="14">
        <f>INDEX(属性偏向!$U$4:$U$135,(卡牌属性!$BZ42-1+DF$3)*11+卡牌属性!$CD42)</f>
        <v>180</v>
      </c>
      <c r="DG42" s="14">
        <f>INDEX(属性偏向!$U$4:$U$135,(卡牌属性!$BZ42-1+DG$3)*11+卡牌属性!$CD42)</f>
        <v>180</v>
      </c>
      <c r="DH42" s="14">
        <f>INDEX(属性偏向!$U$4:$U$135,(卡牌属性!$BZ42-1+DH$3)*11+卡牌属性!$CD42)</f>
        <v>200</v>
      </c>
      <c r="DI42" s="14">
        <f>INDEX(属性偏向!$U$4:$U$135,(卡牌属性!$BZ42-1+DI$3)*11+卡牌属性!$CD42)</f>
        <v>220</v>
      </c>
      <c r="DL42" s="13">
        <v>38</v>
      </c>
      <c r="DM42" s="14">
        <f t="shared" si="32"/>
        <v>4</v>
      </c>
      <c r="DN42" s="14">
        <f t="shared" si="33"/>
        <v>1102004</v>
      </c>
      <c r="DO42" s="14" t="str">
        <f>INDEX($B$6:$B$32,DM42)&amp;"-"&amp;INDEX(属性投放!$H$7:$H$17,卡牌属性!DT42)</f>
        <v>项昆仑-叫唤</v>
      </c>
      <c r="DP42" s="14">
        <f t="shared" si="14"/>
        <v>7</v>
      </c>
      <c r="DQ42" s="14">
        <f t="shared" si="15"/>
        <v>7</v>
      </c>
      <c r="DR42" s="14">
        <f t="shared" si="16"/>
        <v>7</v>
      </c>
      <c r="DS42" s="14">
        <f t="shared" si="34"/>
        <v>4</v>
      </c>
      <c r="DT42" s="14">
        <f t="shared" si="35"/>
        <v>5</v>
      </c>
      <c r="DU42" s="14">
        <f>INDEX(属性投放!$W$6:$W$49,(卡牌属性!DS42-2)*11+卡牌属性!DT42)</f>
        <v>15</v>
      </c>
      <c r="DV42" s="14">
        <f t="shared" si="159"/>
        <v>2978</v>
      </c>
      <c r="DW42" s="14">
        <f t="shared" si="160"/>
        <v>3352</v>
      </c>
      <c r="DX42" s="14">
        <f t="shared" si="161"/>
        <v>4050</v>
      </c>
      <c r="DY42" s="14">
        <f t="shared" si="162"/>
        <v>4050</v>
      </c>
      <c r="DZ42" s="14">
        <f t="shared" si="163"/>
        <v>4748</v>
      </c>
      <c r="EA42" s="14">
        <f t="shared" si="164"/>
        <v>1439</v>
      </c>
      <c r="EB42" s="14">
        <f t="shared" si="165"/>
        <v>1626</v>
      </c>
      <c r="EC42" s="14">
        <f t="shared" si="166"/>
        <v>1626</v>
      </c>
      <c r="ED42" s="14">
        <f t="shared" si="167"/>
        <v>1975</v>
      </c>
      <c r="EE42" s="14">
        <f t="shared" si="168"/>
        <v>2349</v>
      </c>
      <c r="EF42" s="14">
        <f t="shared" si="169"/>
        <v>22268</v>
      </c>
      <c r="EG42" s="14">
        <f t="shared" si="170"/>
        <v>24922</v>
      </c>
      <c r="EH42" s="14">
        <f t="shared" si="171"/>
        <v>24922</v>
      </c>
      <c r="EI42" s="14">
        <f t="shared" si="172"/>
        <v>30030</v>
      </c>
      <c r="EJ42" s="14">
        <f t="shared" si="173"/>
        <v>35238</v>
      </c>
      <c r="EK42" s="14">
        <f>INDEX(属性偏向!$S$4:$S$135,(卡牌属性!$DP42-1+EK$3)*11+卡牌属性!$DT42)*(1+属性投放!$AT$6)</f>
        <v>66</v>
      </c>
      <c r="EL42" s="14">
        <f>INDEX(属性偏向!$S$4:$S$135,(卡牌属性!$DP42-1+EL$3)*11+卡牌属性!$DT42)*(1+属性投放!$AT$6)</f>
        <v>72</v>
      </c>
      <c r="EM42" s="14">
        <f>INDEX(属性偏向!$S$4:$S$135,(卡牌属性!$DP42-1+EM$3)*11+卡牌属性!$DT42)*(1+属性投放!$AT$6)</f>
        <v>84</v>
      </c>
      <c r="EN42" s="14">
        <f>INDEX(属性偏向!$S$4:$S$135,(卡牌属性!$DP42-1+EN$3)*11+卡牌属性!$DT42)*(1+属性投放!$AT$6)</f>
        <v>84</v>
      </c>
      <c r="EO42" s="14">
        <f>INDEX(属性偏向!$S$4:$S$135,(卡牌属性!$DP42-1+EO$3)*11+卡牌属性!$DT42)*(1+属性投放!$AT$6)</f>
        <v>96</v>
      </c>
      <c r="EP42" s="14">
        <f>INDEX(属性偏向!$T$4:$T$135,(卡牌属性!$DQ42-1+EP$3)*11+卡牌属性!$DT42)*(1+属性投放!$AT$6)</f>
        <v>33</v>
      </c>
      <c r="EQ42" s="14">
        <f>INDEX(属性偏向!$T$4:$T$135,(卡牌属性!$DQ42-1+EQ$3)*11+卡牌属性!$DT42)*(1+属性投放!$AT$6)</f>
        <v>36</v>
      </c>
      <c r="ER42" s="14">
        <f>INDEX(属性偏向!$T$4:$T$135,(卡牌属性!$DQ42-1+ER$3)*11+卡牌属性!$DT42)*(1+属性投放!$AT$6)</f>
        <v>36</v>
      </c>
      <c r="ES42" s="14">
        <f>INDEX(属性偏向!$T$4:$T$135,(卡牌属性!$DQ42-1+ES$3)*11+卡牌属性!$DT42)*(1+属性投放!$AT$6)</f>
        <v>42</v>
      </c>
      <c r="ET42" s="14">
        <f>INDEX(属性偏向!$T$4:$T$135,(卡牌属性!$DQ42-1+ET$3)*11+卡牌属性!$DT42)*(1+属性投放!$AT$6)</f>
        <v>48</v>
      </c>
      <c r="EU42" s="14">
        <f>INDEX(属性偏向!$U$4:$U$135,(卡牌属性!$DR42-1+EU$3)*11+卡牌属性!$DT42)*(1+属性投放!$AT$6)</f>
        <v>660</v>
      </c>
      <c r="EV42" s="14">
        <f>INDEX(属性偏向!$U$4:$U$135,(卡牌属性!$DR42-1+EV$3)*11+卡牌属性!$DT42)*(1+属性投放!$AT$6)</f>
        <v>720</v>
      </c>
      <c r="EW42" s="14">
        <f>INDEX(属性偏向!$U$4:$U$135,(卡牌属性!$DR42-1+EW$3)*11+卡牌属性!$DT42)*(1+属性投放!$AT$6)</f>
        <v>720</v>
      </c>
      <c r="EX42" s="14">
        <f>INDEX(属性偏向!$U$4:$U$135,(卡牌属性!$DR42-1+EX$3)*11+卡牌属性!$DT42)*(1+属性投放!$AT$6)</f>
        <v>840</v>
      </c>
      <c r="EY42" s="14">
        <f>INDEX(属性偏向!$U$4:$U$135,(卡牌属性!$DR42-1+EY$3)*11+卡牌属性!$DT42)*(1+属性投放!$AT$6)</f>
        <v>960</v>
      </c>
      <c r="FC42" s="13">
        <v>38</v>
      </c>
      <c r="FD42" s="13">
        <f t="shared" si="138"/>
        <v>8</v>
      </c>
      <c r="FE42" s="14">
        <f t="shared" si="39"/>
        <v>1102008</v>
      </c>
      <c r="FF42" s="14" t="s">
        <v>849</v>
      </c>
      <c r="FG42" s="14">
        <f t="shared" si="139"/>
        <v>3</v>
      </c>
      <c r="FH42" s="14" t="str">
        <f t="shared" si="140"/>
        <v>夏侯渊-3星</v>
      </c>
      <c r="FI42" s="14">
        <f>INDEX(Y$6:Y$36,$FD42)+INDEX(属性偏向!Y$4:Y$8,卡牌属性!$FG42)</f>
        <v>9</v>
      </c>
      <c r="FJ42" s="14" t="str">
        <f>INDEX(属性评价,卡牌属性!FI42)</f>
        <v>S</v>
      </c>
      <c r="FK42" s="14">
        <f>INDEX(Z$6:Z$36,$FD42)+INDEX(属性偏向!Z$4:Z$8,卡牌属性!$FG42)</f>
        <v>6</v>
      </c>
      <c r="FL42" s="14" t="str">
        <f>INDEX(属性评价,卡牌属性!FK42)</f>
        <v>B+</v>
      </c>
      <c r="FM42" s="14">
        <f>INDEX(AA$6:AA$36,$FD42)+INDEX(属性偏向!AA$4:AA$8,卡牌属性!$FG42)</f>
        <v>10</v>
      </c>
      <c r="FN42" s="14" t="str">
        <f>INDEX(属性评价,卡牌属性!FM42)</f>
        <v>S+</v>
      </c>
      <c r="FQ42" s="13">
        <v>38</v>
      </c>
      <c r="FR42" s="13">
        <f t="shared" si="141"/>
        <v>8</v>
      </c>
      <c r="FS42" s="14">
        <f t="shared" si="40"/>
        <v>1101008</v>
      </c>
      <c r="FT42" s="14" t="s">
        <v>849</v>
      </c>
      <c r="FU42" s="14">
        <f t="shared" si="142"/>
        <v>3</v>
      </c>
      <c r="FV42" s="14" t="str">
        <f t="shared" si="143"/>
        <v>黑尔·坎普-3星</v>
      </c>
      <c r="FW42" s="14">
        <f>INDEX(J$6:J$36,$FR42)+INDEX(属性偏向!Y$4:Y$8,卡牌属性!$FG42)</f>
        <v>6</v>
      </c>
      <c r="FX42" s="14" t="str">
        <f>INDEX(属性评价,卡牌属性!FW42)</f>
        <v>B+</v>
      </c>
      <c r="FY42" s="14">
        <f>INDEX(K$6:K$36,$FR42)+INDEX(属性偏向!Y$4:Y$8,卡牌属性!$FG42)</f>
        <v>5</v>
      </c>
      <c r="FZ42" s="14" t="str">
        <f>INDEX(属性评价,卡牌属性!FY42)</f>
        <v>B</v>
      </c>
      <c r="GA42" s="14">
        <f>INDEX(L$6:L$36,$FR42)+INDEX(属性偏向!Y$4:Y$8,卡牌属性!$FG42)</f>
        <v>4</v>
      </c>
      <c r="GB42" s="14" t="str">
        <f>INDEX(属性评价,卡牌属性!GA42)</f>
        <v>C+</v>
      </c>
    </row>
    <row r="43" spans="14:184" ht="16.5" x14ac:dyDescent="0.2">
      <c r="AE43" s="13">
        <v>39</v>
      </c>
      <c r="AF43" s="13">
        <f t="shared" si="23"/>
        <v>4</v>
      </c>
      <c r="AG43" s="13">
        <f t="shared" si="3"/>
        <v>4</v>
      </c>
      <c r="AH43" s="13"/>
      <c r="AI43" s="13"/>
      <c r="AJ43" s="14">
        <f t="shared" si="4"/>
        <v>1101004</v>
      </c>
      <c r="AK43" s="14" t="str">
        <f t="shared" si="5"/>
        <v>项昆仑6突</v>
      </c>
      <c r="AL43" s="25" t="s">
        <v>131</v>
      </c>
      <c r="AM43" s="14">
        <v>1</v>
      </c>
      <c r="AN43" s="14">
        <f t="shared" si="6"/>
        <v>6</v>
      </c>
      <c r="AO43" s="14" t="e">
        <f>INDEX(属性投放!#REF!,(卡牌属性!AG43-2)*20+卡牌属性!AN43)</f>
        <v>#REF!</v>
      </c>
      <c r="AP43" s="14" t="e">
        <f t="shared" si="101"/>
        <v>#REF!</v>
      </c>
      <c r="AQ43" s="14" t="e">
        <f t="shared" si="101"/>
        <v>#REF!</v>
      </c>
      <c r="AR43" s="14" t="e">
        <f t="shared" si="101"/>
        <v>#REF!</v>
      </c>
      <c r="AS43" s="14" t="e">
        <f t="shared" si="101"/>
        <v>#REF!</v>
      </c>
      <c r="AT43" s="14" t="e">
        <f>INDEX(属性投放!#REF!,(卡牌属性!AG43-2)*20+卡牌属性!AN43)</f>
        <v>#REF!</v>
      </c>
      <c r="AU43" s="14" t="e">
        <f t="shared" si="102"/>
        <v>#REF!</v>
      </c>
      <c r="AV43" s="14" t="e">
        <f t="shared" si="102"/>
        <v>#REF!</v>
      </c>
      <c r="AW43" s="14" t="e">
        <f t="shared" si="102"/>
        <v>#REF!</v>
      </c>
      <c r="AX43" s="14" t="e">
        <f t="shared" si="102"/>
        <v>#REF!</v>
      </c>
      <c r="AY43" s="14" t="e">
        <f>INDEX(属性投放!#REF!,(卡牌属性!AG43-2)*20+卡牌属性!AN43)</f>
        <v>#REF!</v>
      </c>
      <c r="AZ43" s="14" t="e">
        <f t="shared" si="103"/>
        <v>#REF!</v>
      </c>
      <c r="BA43" s="14" t="e">
        <f t="shared" si="103"/>
        <v>#REF!</v>
      </c>
      <c r="BB43" s="14" t="e">
        <f t="shared" si="103"/>
        <v>#REF!</v>
      </c>
      <c r="BC43" s="14" t="e">
        <f t="shared" si="103"/>
        <v>#REF!</v>
      </c>
      <c r="BD43" s="14" t="e">
        <f>INDEX(属性投放!#REF!,(卡牌属性!AG43-2)*20+卡牌属性!AN43)</f>
        <v>#REF!</v>
      </c>
      <c r="BE43" s="14" t="e">
        <f t="shared" si="104"/>
        <v>#REF!</v>
      </c>
      <c r="BF43" s="14" t="e">
        <f t="shared" si="104"/>
        <v>#REF!</v>
      </c>
      <c r="BG43" s="14" t="e">
        <f t="shared" si="104"/>
        <v>#REF!</v>
      </c>
      <c r="BH43" s="14" t="e">
        <f t="shared" si="104"/>
        <v>#REF!</v>
      </c>
      <c r="BI43" s="14" t="e">
        <f>INDEX(属性投放!#REF!,(卡牌属性!AG43-2)*20+卡牌属性!AN43)</f>
        <v>#REF!</v>
      </c>
      <c r="BJ43" s="14" t="e">
        <f t="shared" si="105"/>
        <v>#REF!</v>
      </c>
      <c r="BK43" s="14" t="e">
        <f t="shared" si="105"/>
        <v>#REF!</v>
      </c>
      <c r="BL43" s="14" t="e">
        <f t="shared" si="105"/>
        <v>#REF!</v>
      </c>
      <c r="BM43" s="14" t="e">
        <f t="shared" si="105"/>
        <v>#REF!</v>
      </c>
      <c r="BN43" s="14" t="e">
        <f>INDEX(属性投放!#REF!,(卡牌属性!AG43-2)*20+卡牌属性!AN43)</f>
        <v>#REF!</v>
      </c>
      <c r="BO43" s="14" t="e">
        <f t="shared" si="106"/>
        <v>#REF!</v>
      </c>
      <c r="BP43" s="14" t="e">
        <f t="shared" si="106"/>
        <v>#REF!</v>
      </c>
      <c r="BQ43" s="14" t="e">
        <f t="shared" si="106"/>
        <v>#REF!</v>
      </c>
      <c r="BR43" s="14" t="e">
        <f t="shared" si="106"/>
        <v>#REF!</v>
      </c>
      <c r="BV43" s="13">
        <v>39</v>
      </c>
      <c r="BW43" s="14">
        <f t="shared" si="24"/>
        <v>4</v>
      </c>
      <c r="BX43" s="14">
        <f t="shared" si="25"/>
        <v>1102004</v>
      </c>
      <c r="BY43" s="14" t="str">
        <f>INDEX($O$6:$O$37,BW43)&amp;"-"&amp;INDEX(属性投放!$H$19:$H$29,卡牌属性!CD43)</f>
        <v>唐流雨-大叫唤</v>
      </c>
      <c r="BZ43" s="14">
        <f t="shared" si="26"/>
        <v>4</v>
      </c>
      <c r="CA43" s="14">
        <f t="shared" si="27"/>
        <v>2</v>
      </c>
      <c r="CB43" s="14">
        <f t="shared" si="28"/>
        <v>3</v>
      </c>
      <c r="CC43" s="14">
        <f t="shared" si="29"/>
        <v>2</v>
      </c>
      <c r="CD43" s="14">
        <f t="shared" si="30"/>
        <v>6</v>
      </c>
      <c r="CE43" s="14">
        <f>INDEX(属性投放!$W$6:$W$49,(卡牌属性!CC43-2)*11+卡牌属性!CD43)</f>
        <v>15</v>
      </c>
      <c r="CF43" s="14">
        <f t="shared" si="144"/>
        <v>967</v>
      </c>
      <c r="CG43" s="14">
        <f t="shared" si="145"/>
        <v>1130</v>
      </c>
      <c r="CH43" s="14">
        <f t="shared" si="146"/>
        <v>1293</v>
      </c>
      <c r="CI43" s="14">
        <f t="shared" si="147"/>
        <v>1293</v>
      </c>
      <c r="CJ43" s="14">
        <f t="shared" si="148"/>
        <v>1456</v>
      </c>
      <c r="CK43" s="14">
        <f t="shared" si="149"/>
        <v>426</v>
      </c>
      <c r="CL43" s="14">
        <f t="shared" si="150"/>
        <v>500</v>
      </c>
      <c r="CM43" s="14">
        <f t="shared" si="151"/>
        <v>500</v>
      </c>
      <c r="CN43" s="14">
        <f t="shared" si="152"/>
        <v>579</v>
      </c>
      <c r="CO43" s="14">
        <f t="shared" si="153"/>
        <v>658</v>
      </c>
      <c r="CP43" s="14">
        <f t="shared" si="154"/>
        <v>7402</v>
      </c>
      <c r="CQ43" s="14">
        <f t="shared" si="155"/>
        <v>8620</v>
      </c>
      <c r="CR43" s="14">
        <f t="shared" si="156"/>
        <v>8620</v>
      </c>
      <c r="CS43" s="14">
        <f t="shared" si="157"/>
        <v>9838</v>
      </c>
      <c r="CT43" s="14">
        <f t="shared" si="158"/>
        <v>11106</v>
      </c>
      <c r="CU43" s="14">
        <f>INDEX(属性偏向!$S$4:$S$135,(卡牌属性!$BZ43-1+CU$3)*11+卡牌属性!$CD43)</f>
        <v>20</v>
      </c>
      <c r="CV43" s="14">
        <f>INDEX(属性偏向!$S$4:$S$135,(卡牌属性!$BZ43-1+CV$3)*11+卡牌属性!$CD43)</f>
        <v>22</v>
      </c>
      <c r="CW43" s="14">
        <f>INDEX(属性偏向!$S$4:$S$135,(卡牌属性!$BZ43-1+CW$3)*11+卡牌属性!$CD43)</f>
        <v>24</v>
      </c>
      <c r="CX43" s="14">
        <f>INDEX(属性偏向!$S$4:$S$135,(卡牌属性!$BZ43-1+CX$3)*11+卡牌属性!$CD43)</f>
        <v>24</v>
      </c>
      <c r="CY43" s="14">
        <f>INDEX(属性偏向!$S$4:$S$135,(卡牌属性!$BZ43-1+CY$3)*11+卡牌属性!$CD43)</f>
        <v>26</v>
      </c>
      <c r="CZ43" s="14">
        <f>INDEX(属性偏向!$T$4:$T$135,(卡牌属性!$BZ43-1+CZ$3)*11+卡牌属性!$CD43)</f>
        <v>10</v>
      </c>
      <c r="DA43" s="14">
        <f>INDEX(属性偏向!$T$4:$T$135,(卡牌属性!$BZ43-1+DA$3)*11+卡牌属性!$CD43)</f>
        <v>11</v>
      </c>
      <c r="DB43" s="14">
        <f>INDEX(属性偏向!$T$4:$T$135,(卡牌属性!$BZ43-1+DB$3)*11+卡牌属性!$CD43)</f>
        <v>11</v>
      </c>
      <c r="DC43" s="14">
        <f>INDEX(属性偏向!$T$4:$T$135,(卡牌属性!$BZ43-1+DC$3)*11+卡牌属性!$CD43)</f>
        <v>12</v>
      </c>
      <c r="DD43" s="14">
        <f>INDEX(属性偏向!$T$4:$T$135,(卡牌属性!$BZ43-1+DD$3)*11+卡牌属性!$CD43)</f>
        <v>13</v>
      </c>
      <c r="DE43" s="14">
        <f>INDEX(属性偏向!$U$4:$U$135,(卡牌属性!$BZ43-1+DE$3)*11+卡牌属性!$CD43)</f>
        <v>200</v>
      </c>
      <c r="DF43" s="14">
        <f>INDEX(属性偏向!$U$4:$U$135,(卡牌属性!$BZ43-1+DF$3)*11+卡牌属性!$CD43)</f>
        <v>220</v>
      </c>
      <c r="DG43" s="14">
        <f>INDEX(属性偏向!$U$4:$U$135,(卡牌属性!$BZ43-1+DG$3)*11+卡牌属性!$CD43)</f>
        <v>220</v>
      </c>
      <c r="DH43" s="14">
        <f>INDEX(属性偏向!$U$4:$U$135,(卡牌属性!$BZ43-1+DH$3)*11+卡牌属性!$CD43)</f>
        <v>240</v>
      </c>
      <c r="DI43" s="14">
        <f>INDEX(属性偏向!$U$4:$U$135,(卡牌属性!$BZ43-1+DI$3)*11+卡牌属性!$CD43)</f>
        <v>260</v>
      </c>
      <c r="DL43" s="13">
        <v>39</v>
      </c>
      <c r="DM43" s="14">
        <f t="shared" si="32"/>
        <v>4</v>
      </c>
      <c r="DN43" s="14">
        <f t="shared" si="33"/>
        <v>1102004</v>
      </c>
      <c r="DO43" s="14" t="str">
        <f>INDEX($B$6:$B$32,DM43)&amp;"-"&amp;INDEX(属性投放!$H$7:$H$17,卡牌属性!DT43)</f>
        <v>项昆仑-大叫唤</v>
      </c>
      <c r="DP43" s="14">
        <f t="shared" si="14"/>
        <v>7</v>
      </c>
      <c r="DQ43" s="14">
        <f t="shared" si="15"/>
        <v>7</v>
      </c>
      <c r="DR43" s="14">
        <f t="shared" si="16"/>
        <v>7</v>
      </c>
      <c r="DS43" s="14">
        <f t="shared" si="34"/>
        <v>4</v>
      </c>
      <c r="DT43" s="14">
        <f t="shared" si="35"/>
        <v>6</v>
      </c>
      <c r="DU43" s="14">
        <f>INDEX(属性投放!$W$6:$W$49,(卡牌属性!DS43-2)*11+卡牌属性!DT43)</f>
        <v>15</v>
      </c>
      <c r="DV43" s="14">
        <f t="shared" si="159"/>
        <v>3968</v>
      </c>
      <c r="DW43" s="14">
        <f t="shared" si="160"/>
        <v>4432</v>
      </c>
      <c r="DX43" s="14">
        <f t="shared" si="161"/>
        <v>5310</v>
      </c>
      <c r="DY43" s="14">
        <f t="shared" si="162"/>
        <v>5310</v>
      </c>
      <c r="DZ43" s="14">
        <f t="shared" si="163"/>
        <v>6188</v>
      </c>
      <c r="EA43" s="14">
        <f t="shared" si="164"/>
        <v>1934</v>
      </c>
      <c r="EB43" s="14">
        <f t="shared" si="165"/>
        <v>2166</v>
      </c>
      <c r="EC43" s="14">
        <f t="shared" si="166"/>
        <v>2166</v>
      </c>
      <c r="ED43" s="14">
        <f t="shared" si="167"/>
        <v>2605</v>
      </c>
      <c r="EE43" s="14">
        <f t="shared" si="168"/>
        <v>3069</v>
      </c>
      <c r="EF43" s="14">
        <f t="shared" si="169"/>
        <v>32168</v>
      </c>
      <c r="EG43" s="14">
        <f t="shared" si="170"/>
        <v>35722</v>
      </c>
      <c r="EH43" s="14">
        <f t="shared" si="171"/>
        <v>35722</v>
      </c>
      <c r="EI43" s="14">
        <f t="shared" si="172"/>
        <v>42630</v>
      </c>
      <c r="EJ43" s="14">
        <f t="shared" si="173"/>
        <v>49638</v>
      </c>
      <c r="EK43" s="14">
        <f>INDEX(属性偏向!$S$4:$S$135,(卡牌属性!$DP43-1+EK$3)*11+卡牌属性!$DT43)*(1+属性投放!$AT$6)</f>
        <v>78</v>
      </c>
      <c r="EL43" s="14">
        <f>INDEX(属性偏向!$S$4:$S$135,(卡牌属性!$DP43-1+EL$3)*11+卡牌属性!$DT43)*(1+属性投放!$AT$6)</f>
        <v>84</v>
      </c>
      <c r="EM43" s="14">
        <f>INDEX(属性偏向!$S$4:$S$135,(卡牌属性!$DP43-1+EM$3)*11+卡牌属性!$DT43)*(1+属性投放!$AT$6)</f>
        <v>96</v>
      </c>
      <c r="EN43" s="14">
        <f>INDEX(属性偏向!$S$4:$S$135,(卡牌属性!$DP43-1+EN$3)*11+卡牌属性!$DT43)*(1+属性投放!$AT$6)</f>
        <v>96</v>
      </c>
      <c r="EO43" s="14">
        <f>INDEX(属性偏向!$S$4:$S$135,(卡牌属性!$DP43-1+EO$3)*11+卡牌属性!$DT43)*(1+属性投放!$AT$6)</f>
        <v>108</v>
      </c>
      <c r="EP43" s="14">
        <f>INDEX(属性偏向!$T$4:$T$135,(卡牌属性!$DQ43-1+EP$3)*11+卡牌属性!$DT43)*(1+属性投放!$AT$6)</f>
        <v>39</v>
      </c>
      <c r="EQ43" s="14">
        <f>INDEX(属性偏向!$T$4:$T$135,(卡牌属性!$DQ43-1+EQ$3)*11+卡牌属性!$DT43)*(1+属性投放!$AT$6)</f>
        <v>42</v>
      </c>
      <c r="ER43" s="14">
        <f>INDEX(属性偏向!$T$4:$T$135,(卡牌属性!$DQ43-1+ER$3)*11+卡牌属性!$DT43)*(1+属性投放!$AT$6)</f>
        <v>42</v>
      </c>
      <c r="ES43" s="14">
        <f>INDEX(属性偏向!$T$4:$T$135,(卡牌属性!$DQ43-1+ES$3)*11+卡牌属性!$DT43)*(1+属性投放!$AT$6)</f>
        <v>48</v>
      </c>
      <c r="ET43" s="14">
        <f>INDEX(属性偏向!$T$4:$T$135,(卡牌属性!$DQ43-1+ET$3)*11+卡牌属性!$DT43)*(1+属性投放!$AT$6)</f>
        <v>54</v>
      </c>
      <c r="EU43" s="14">
        <f>INDEX(属性偏向!$U$4:$U$135,(卡牌属性!$DR43-1+EU$3)*11+卡牌属性!$DT43)*(1+属性投放!$AT$6)</f>
        <v>780</v>
      </c>
      <c r="EV43" s="14">
        <f>INDEX(属性偏向!$U$4:$U$135,(卡牌属性!$DR43-1+EV$3)*11+卡牌属性!$DT43)*(1+属性投放!$AT$6)</f>
        <v>840</v>
      </c>
      <c r="EW43" s="14">
        <f>INDEX(属性偏向!$U$4:$U$135,(卡牌属性!$DR43-1+EW$3)*11+卡牌属性!$DT43)*(1+属性投放!$AT$6)</f>
        <v>840</v>
      </c>
      <c r="EX43" s="14">
        <f>INDEX(属性偏向!$U$4:$U$135,(卡牌属性!$DR43-1+EX$3)*11+卡牌属性!$DT43)*(1+属性投放!$AT$6)</f>
        <v>960</v>
      </c>
      <c r="EY43" s="14">
        <f>INDEX(属性偏向!$U$4:$U$135,(卡牌属性!$DR43-1+EY$3)*11+卡牌属性!$DT43)*(1+属性投放!$AT$6)</f>
        <v>1080</v>
      </c>
      <c r="FC43" s="13">
        <v>39</v>
      </c>
      <c r="FD43" s="13">
        <f t="shared" si="138"/>
        <v>8</v>
      </c>
      <c r="FE43" s="14">
        <f t="shared" si="39"/>
        <v>1102008</v>
      </c>
      <c r="FF43" s="14" t="s">
        <v>849</v>
      </c>
      <c r="FG43" s="14">
        <f t="shared" si="139"/>
        <v>4</v>
      </c>
      <c r="FH43" s="14" t="str">
        <f t="shared" si="140"/>
        <v>夏侯渊-4星</v>
      </c>
      <c r="FI43" s="14">
        <f>INDEX(Y$6:Y$36,$FD43)+INDEX(属性偏向!Y$4:Y$8,卡牌属性!$FG43)</f>
        <v>9</v>
      </c>
      <c r="FJ43" s="14" t="str">
        <f>INDEX(属性评价,卡牌属性!FI43)</f>
        <v>S</v>
      </c>
      <c r="FK43" s="14">
        <f>INDEX(Z$6:Z$36,$FD43)+INDEX(属性偏向!Z$4:Z$8,卡牌属性!$FG43)</f>
        <v>7</v>
      </c>
      <c r="FL43" s="14" t="str">
        <f>INDEX(属性评价,卡牌属性!FK43)</f>
        <v>A</v>
      </c>
      <c r="FM43" s="14">
        <f>INDEX(AA$6:AA$36,$FD43)+INDEX(属性偏向!AA$4:AA$8,卡牌属性!$FG43)</f>
        <v>11</v>
      </c>
      <c r="FN43" s="14" t="str">
        <f>INDEX(属性评价,卡牌属性!FM43)</f>
        <v>SS</v>
      </c>
      <c r="FQ43" s="13">
        <v>39</v>
      </c>
      <c r="FR43" s="13">
        <f t="shared" si="141"/>
        <v>8</v>
      </c>
      <c r="FS43" s="14">
        <f t="shared" si="40"/>
        <v>1101008</v>
      </c>
      <c r="FT43" s="14" t="s">
        <v>849</v>
      </c>
      <c r="FU43" s="14">
        <f t="shared" si="142"/>
        <v>4</v>
      </c>
      <c r="FV43" s="14" t="str">
        <f t="shared" si="143"/>
        <v>黑尔·坎普-4星</v>
      </c>
      <c r="FW43" s="14">
        <f>INDEX(J$6:J$36,$FR43)+INDEX(属性偏向!Y$4:Y$8,卡牌属性!$FG43)</f>
        <v>6</v>
      </c>
      <c r="FX43" s="14" t="str">
        <f>INDEX(属性评价,卡牌属性!FW43)</f>
        <v>B+</v>
      </c>
      <c r="FY43" s="14">
        <f>INDEX(K$6:K$36,$FR43)+INDEX(属性偏向!Y$4:Y$8,卡牌属性!$FG43)</f>
        <v>5</v>
      </c>
      <c r="FZ43" s="14" t="str">
        <f>INDEX(属性评价,卡牌属性!FY43)</f>
        <v>B</v>
      </c>
      <c r="GA43" s="14">
        <f>INDEX(L$6:L$36,$FR43)+INDEX(属性偏向!Y$4:Y$8,卡牌属性!$FG43)</f>
        <v>4</v>
      </c>
      <c r="GB43" s="14" t="str">
        <f>INDEX(属性评价,卡牌属性!GA43)</f>
        <v>C+</v>
      </c>
    </row>
    <row r="44" spans="14:184" ht="16.5" x14ac:dyDescent="0.2">
      <c r="AE44" s="13">
        <v>40</v>
      </c>
      <c r="AF44" s="13">
        <f t="shared" si="23"/>
        <v>4</v>
      </c>
      <c r="AG44" s="13">
        <f t="shared" si="3"/>
        <v>4</v>
      </c>
      <c r="AH44" s="13"/>
      <c r="AI44" s="13"/>
      <c r="AJ44" s="14">
        <f t="shared" si="4"/>
        <v>1101004</v>
      </c>
      <c r="AK44" s="14" t="str">
        <f t="shared" si="5"/>
        <v>项昆仑7突</v>
      </c>
      <c r="AL44" s="25" t="s">
        <v>131</v>
      </c>
      <c r="AM44" s="14">
        <v>1</v>
      </c>
      <c r="AN44" s="14">
        <f t="shared" si="6"/>
        <v>7</v>
      </c>
      <c r="AO44" s="14" t="e">
        <f>INDEX(属性投放!#REF!,(卡牌属性!AG44-2)*20+卡牌属性!AN44)</f>
        <v>#REF!</v>
      </c>
      <c r="AP44" s="14" t="e">
        <f t="shared" si="101"/>
        <v>#REF!</v>
      </c>
      <c r="AQ44" s="14" t="e">
        <f t="shared" si="101"/>
        <v>#REF!</v>
      </c>
      <c r="AR44" s="14" t="e">
        <f t="shared" si="101"/>
        <v>#REF!</v>
      </c>
      <c r="AS44" s="14" t="e">
        <f t="shared" si="101"/>
        <v>#REF!</v>
      </c>
      <c r="AT44" s="14" t="e">
        <f>INDEX(属性投放!#REF!,(卡牌属性!AG44-2)*20+卡牌属性!AN44)</f>
        <v>#REF!</v>
      </c>
      <c r="AU44" s="14" t="e">
        <f t="shared" si="102"/>
        <v>#REF!</v>
      </c>
      <c r="AV44" s="14" t="e">
        <f t="shared" si="102"/>
        <v>#REF!</v>
      </c>
      <c r="AW44" s="14" t="e">
        <f t="shared" si="102"/>
        <v>#REF!</v>
      </c>
      <c r="AX44" s="14" t="e">
        <f t="shared" si="102"/>
        <v>#REF!</v>
      </c>
      <c r="AY44" s="14" t="e">
        <f>INDEX(属性投放!#REF!,(卡牌属性!AG44-2)*20+卡牌属性!AN44)</f>
        <v>#REF!</v>
      </c>
      <c r="AZ44" s="14" t="e">
        <f t="shared" si="103"/>
        <v>#REF!</v>
      </c>
      <c r="BA44" s="14" t="e">
        <f t="shared" si="103"/>
        <v>#REF!</v>
      </c>
      <c r="BB44" s="14" t="e">
        <f t="shared" si="103"/>
        <v>#REF!</v>
      </c>
      <c r="BC44" s="14" t="e">
        <f t="shared" si="103"/>
        <v>#REF!</v>
      </c>
      <c r="BD44" s="14" t="e">
        <f>INDEX(属性投放!#REF!,(卡牌属性!AG44-2)*20+卡牌属性!AN44)</f>
        <v>#REF!</v>
      </c>
      <c r="BE44" s="14" t="e">
        <f t="shared" si="104"/>
        <v>#REF!</v>
      </c>
      <c r="BF44" s="14" t="e">
        <f t="shared" si="104"/>
        <v>#REF!</v>
      </c>
      <c r="BG44" s="14" t="e">
        <f t="shared" si="104"/>
        <v>#REF!</v>
      </c>
      <c r="BH44" s="14" t="e">
        <f t="shared" si="104"/>
        <v>#REF!</v>
      </c>
      <c r="BI44" s="14" t="e">
        <f>INDEX(属性投放!#REF!,(卡牌属性!AG44-2)*20+卡牌属性!AN44)</f>
        <v>#REF!</v>
      </c>
      <c r="BJ44" s="14" t="e">
        <f t="shared" si="105"/>
        <v>#REF!</v>
      </c>
      <c r="BK44" s="14" t="e">
        <f t="shared" si="105"/>
        <v>#REF!</v>
      </c>
      <c r="BL44" s="14" t="e">
        <f t="shared" si="105"/>
        <v>#REF!</v>
      </c>
      <c r="BM44" s="14" t="e">
        <f t="shared" si="105"/>
        <v>#REF!</v>
      </c>
      <c r="BN44" s="14" t="e">
        <f>INDEX(属性投放!#REF!,(卡牌属性!AG44-2)*20+卡牌属性!AN44)</f>
        <v>#REF!</v>
      </c>
      <c r="BO44" s="14" t="e">
        <f t="shared" si="106"/>
        <v>#REF!</v>
      </c>
      <c r="BP44" s="14" t="e">
        <f t="shared" si="106"/>
        <v>#REF!</v>
      </c>
      <c r="BQ44" s="14" t="e">
        <f t="shared" si="106"/>
        <v>#REF!</v>
      </c>
      <c r="BR44" s="14" t="e">
        <f t="shared" si="106"/>
        <v>#REF!</v>
      </c>
      <c r="BV44" s="13">
        <v>40</v>
      </c>
      <c r="BW44" s="14">
        <f t="shared" si="24"/>
        <v>4</v>
      </c>
      <c r="BX44" s="14">
        <f t="shared" si="25"/>
        <v>1102004</v>
      </c>
      <c r="BY44" s="14" t="str">
        <f>INDEX($O$6:$O$37,BW44)&amp;"-"&amp;INDEX(属性投放!$H$19:$H$29,卡牌属性!CD44)</f>
        <v>唐流雨-焦热</v>
      </c>
      <c r="BZ44" s="14">
        <f t="shared" si="26"/>
        <v>4</v>
      </c>
      <c r="CA44" s="14">
        <f t="shared" si="27"/>
        <v>2</v>
      </c>
      <c r="CB44" s="14">
        <f t="shared" si="28"/>
        <v>3</v>
      </c>
      <c r="CC44" s="14">
        <f t="shared" si="29"/>
        <v>2</v>
      </c>
      <c r="CD44" s="14">
        <f t="shared" si="30"/>
        <v>7</v>
      </c>
      <c r="CE44" s="14">
        <f>INDEX(属性投放!$W$6:$W$49,(卡牌属性!CC44-2)*11+卡牌属性!CD44)</f>
        <v>15</v>
      </c>
      <c r="CF44" s="14">
        <f t="shared" si="144"/>
        <v>1267</v>
      </c>
      <c r="CG44" s="14">
        <f t="shared" si="145"/>
        <v>1460</v>
      </c>
      <c r="CH44" s="14">
        <f t="shared" si="146"/>
        <v>1653</v>
      </c>
      <c r="CI44" s="14">
        <f t="shared" si="147"/>
        <v>1653</v>
      </c>
      <c r="CJ44" s="14">
        <f t="shared" si="148"/>
        <v>1846</v>
      </c>
      <c r="CK44" s="14">
        <f t="shared" si="149"/>
        <v>576</v>
      </c>
      <c r="CL44" s="14">
        <f t="shared" si="150"/>
        <v>665</v>
      </c>
      <c r="CM44" s="14">
        <f t="shared" si="151"/>
        <v>665</v>
      </c>
      <c r="CN44" s="14">
        <f t="shared" si="152"/>
        <v>759</v>
      </c>
      <c r="CO44" s="14">
        <f t="shared" si="153"/>
        <v>853</v>
      </c>
      <c r="CP44" s="14">
        <f t="shared" si="154"/>
        <v>10402</v>
      </c>
      <c r="CQ44" s="14">
        <f t="shared" si="155"/>
        <v>11920</v>
      </c>
      <c r="CR44" s="14">
        <f t="shared" si="156"/>
        <v>11920</v>
      </c>
      <c r="CS44" s="14">
        <f t="shared" si="157"/>
        <v>13438</v>
      </c>
      <c r="CT44" s="14">
        <f t="shared" si="158"/>
        <v>15006</v>
      </c>
      <c r="CU44" s="14">
        <f>INDEX(属性偏向!$S$4:$S$135,(卡牌属性!$BZ44-1+CU$3)*11+卡牌属性!$CD44)</f>
        <v>24</v>
      </c>
      <c r="CV44" s="14">
        <f>INDEX(属性偏向!$S$4:$S$135,(卡牌属性!$BZ44-1+CV$3)*11+卡牌属性!$CD44)</f>
        <v>26</v>
      </c>
      <c r="CW44" s="14">
        <f>INDEX(属性偏向!$S$4:$S$135,(卡牌属性!$BZ44-1+CW$3)*11+卡牌属性!$CD44)</f>
        <v>28</v>
      </c>
      <c r="CX44" s="14">
        <f>INDEX(属性偏向!$S$4:$S$135,(卡牌属性!$BZ44-1+CX$3)*11+卡牌属性!$CD44)</f>
        <v>28</v>
      </c>
      <c r="CY44" s="14">
        <f>INDEX(属性偏向!$S$4:$S$135,(卡牌属性!$BZ44-1+CY$3)*11+卡牌属性!$CD44)</f>
        <v>30</v>
      </c>
      <c r="CZ44" s="14">
        <f>INDEX(属性偏向!$T$4:$T$135,(卡牌属性!$BZ44-1+CZ$3)*11+卡牌属性!$CD44)</f>
        <v>12</v>
      </c>
      <c r="DA44" s="14">
        <f>INDEX(属性偏向!$T$4:$T$135,(卡牌属性!$BZ44-1+DA$3)*11+卡牌属性!$CD44)</f>
        <v>13</v>
      </c>
      <c r="DB44" s="14">
        <f>INDEX(属性偏向!$T$4:$T$135,(卡牌属性!$BZ44-1+DB$3)*11+卡牌属性!$CD44)</f>
        <v>13</v>
      </c>
      <c r="DC44" s="14">
        <f>INDEX(属性偏向!$T$4:$T$135,(卡牌属性!$BZ44-1+DC$3)*11+卡牌属性!$CD44)</f>
        <v>14</v>
      </c>
      <c r="DD44" s="14">
        <f>INDEX(属性偏向!$T$4:$T$135,(卡牌属性!$BZ44-1+DD$3)*11+卡牌属性!$CD44)</f>
        <v>15</v>
      </c>
      <c r="DE44" s="14">
        <f>INDEX(属性偏向!$U$4:$U$135,(卡牌属性!$BZ44-1+DE$3)*11+卡牌属性!$CD44)</f>
        <v>240</v>
      </c>
      <c r="DF44" s="14">
        <f>INDEX(属性偏向!$U$4:$U$135,(卡牌属性!$BZ44-1+DF$3)*11+卡牌属性!$CD44)</f>
        <v>260</v>
      </c>
      <c r="DG44" s="14">
        <f>INDEX(属性偏向!$U$4:$U$135,(卡牌属性!$BZ44-1+DG$3)*11+卡牌属性!$CD44)</f>
        <v>260</v>
      </c>
      <c r="DH44" s="14">
        <f>INDEX(属性偏向!$U$4:$U$135,(卡牌属性!$BZ44-1+DH$3)*11+卡牌属性!$CD44)</f>
        <v>280</v>
      </c>
      <c r="DI44" s="14">
        <f>INDEX(属性偏向!$U$4:$U$135,(卡牌属性!$BZ44-1+DI$3)*11+卡牌属性!$CD44)</f>
        <v>300</v>
      </c>
      <c r="DL44" s="13">
        <v>40</v>
      </c>
      <c r="DM44" s="14">
        <f t="shared" si="32"/>
        <v>4</v>
      </c>
      <c r="DN44" s="14">
        <f t="shared" si="33"/>
        <v>1102004</v>
      </c>
      <c r="DO44" s="14" t="str">
        <f>INDEX($B$6:$B$32,DM44)&amp;"-"&amp;INDEX(属性投放!$H$7:$H$17,卡牌属性!DT44)</f>
        <v>项昆仑-焦热</v>
      </c>
      <c r="DP44" s="14">
        <f t="shared" si="14"/>
        <v>7</v>
      </c>
      <c r="DQ44" s="14">
        <f t="shared" si="15"/>
        <v>7</v>
      </c>
      <c r="DR44" s="14">
        <f t="shared" si="16"/>
        <v>7</v>
      </c>
      <c r="DS44" s="14">
        <f t="shared" si="34"/>
        <v>4</v>
      </c>
      <c r="DT44" s="14">
        <f t="shared" si="35"/>
        <v>7</v>
      </c>
      <c r="DU44" s="14">
        <f>INDEX(属性投放!$W$6:$W$49,(卡牌属性!DS44-2)*11+卡牌属性!DT44)</f>
        <v>15</v>
      </c>
      <c r="DV44" s="14">
        <f t="shared" si="159"/>
        <v>5138</v>
      </c>
      <c r="DW44" s="14">
        <f t="shared" si="160"/>
        <v>5692</v>
      </c>
      <c r="DX44" s="14">
        <f t="shared" si="161"/>
        <v>6750</v>
      </c>
      <c r="DY44" s="14">
        <f t="shared" si="162"/>
        <v>6750</v>
      </c>
      <c r="DZ44" s="14">
        <f t="shared" si="163"/>
        <v>7808</v>
      </c>
      <c r="EA44" s="14">
        <f t="shared" si="164"/>
        <v>2519</v>
      </c>
      <c r="EB44" s="14">
        <f t="shared" si="165"/>
        <v>2796</v>
      </c>
      <c r="EC44" s="14">
        <f t="shared" si="166"/>
        <v>2796</v>
      </c>
      <c r="ED44" s="14">
        <f t="shared" si="167"/>
        <v>3325</v>
      </c>
      <c r="EE44" s="14">
        <f t="shared" si="168"/>
        <v>3879</v>
      </c>
      <c r="EF44" s="14">
        <f t="shared" si="169"/>
        <v>43868</v>
      </c>
      <c r="EG44" s="14">
        <f t="shared" si="170"/>
        <v>48322</v>
      </c>
      <c r="EH44" s="14">
        <f t="shared" si="171"/>
        <v>48322</v>
      </c>
      <c r="EI44" s="14">
        <f t="shared" si="172"/>
        <v>57030</v>
      </c>
      <c r="EJ44" s="14">
        <f t="shared" si="173"/>
        <v>65838</v>
      </c>
      <c r="EK44" s="14">
        <f>INDEX(属性偏向!$S$4:$S$135,(卡牌属性!$DP44-1+EK$3)*11+卡牌属性!$DT44)*(1+属性投放!$AT$6)</f>
        <v>90</v>
      </c>
      <c r="EL44" s="14">
        <f>INDEX(属性偏向!$S$4:$S$135,(卡牌属性!$DP44-1+EL$3)*11+卡牌属性!$DT44)*(1+属性投放!$AT$6)</f>
        <v>96</v>
      </c>
      <c r="EM44" s="14">
        <f>INDEX(属性偏向!$S$4:$S$135,(卡牌属性!$DP44-1+EM$3)*11+卡牌属性!$DT44)*(1+属性投放!$AT$6)</f>
        <v>108</v>
      </c>
      <c r="EN44" s="14">
        <f>INDEX(属性偏向!$S$4:$S$135,(卡牌属性!$DP44-1+EN$3)*11+卡牌属性!$DT44)*(1+属性投放!$AT$6)</f>
        <v>108</v>
      </c>
      <c r="EO44" s="14">
        <f>INDEX(属性偏向!$S$4:$S$135,(卡牌属性!$DP44-1+EO$3)*11+卡牌属性!$DT44)*(1+属性投放!$AT$6)</f>
        <v>120</v>
      </c>
      <c r="EP44" s="14">
        <f>INDEX(属性偏向!$T$4:$T$135,(卡牌属性!$DQ44-1+EP$3)*11+卡牌属性!$DT44)*(1+属性投放!$AT$6)</f>
        <v>45</v>
      </c>
      <c r="EQ44" s="14">
        <f>INDEX(属性偏向!$T$4:$T$135,(卡牌属性!$DQ44-1+EQ$3)*11+卡牌属性!$DT44)*(1+属性投放!$AT$6)</f>
        <v>48</v>
      </c>
      <c r="ER44" s="14">
        <f>INDEX(属性偏向!$T$4:$T$135,(卡牌属性!$DQ44-1+ER$3)*11+卡牌属性!$DT44)*(1+属性投放!$AT$6)</f>
        <v>48</v>
      </c>
      <c r="ES44" s="14">
        <f>INDEX(属性偏向!$T$4:$T$135,(卡牌属性!$DQ44-1+ES$3)*11+卡牌属性!$DT44)*(1+属性投放!$AT$6)</f>
        <v>54</v>
      </c>
      <c r="ET44" s="14">
        <f>INDEX(属性偏向!$T$4:$T$135,(卡牌属性!$DQ44-1+ET$3)*11+卡牌属性!$DT44)*(1+属性投放!$AT$6)</f>
        <v>60</v>
      </c>
      <c r="EU44" s="14">
        <f>INDEX(属性偏向!$U$4:$U$135,(卡牌属性!$DR44-1+EU$3)*11+卡牌属性!$DT44)*(1+属性投放!$AT$6)</f>
        <v>900</v>
      </c>
      <c r="EV44" s="14">
        <f>INDEX(属性偏向!$U$4:$U$135,(卡牌属性!$DR44-1+EV$3)*11+卡牌属性!$DT44)*(1+属性投放!$AT$6)</f>
        <v>960</v>
      </c>
      <c r="EW44" s="14">
        <f>INDEX(属性偏向!$U$4:$U$135,(卡牌属性!$DR44-1+EW$3)*11+卡牌属性!$DT44)*(1+属性投放!$AT$6)</f>
        <v>960</v>
      </c>
      <c r="EX44" s="14">
        <f>INDEX(属性偏向!$U$4:$U$135,(卡牌属性!$DR44-1+EX$3)*11+卡牌属性!$DT44)*(1+属性投放!$AT$6)</f>
        <v>1080</v>
      </c>
      <c r="EY44" s="14">
        <f>INDEX(属性偏向!$U$4:$U$135,(卡牌属性!$DR44-1+EY$3)*11+卡牌属性!$DT44)*(1+属性投放!$AT$6)</f>
        <v>1200</v>
      </c>
      <c r="FC44" s="13">
        <v>40</v>
      </c>
      <c r="FD44" s="13">
        <f t="shared" si="138"/>
        <v>8</v>
      </c>
      <c r="FE44" s="14">
        <f t="shared" si="39"/>
        <v>1102008</v>
      </c>
      <c r="FF44" s="14" t="s">
        <v>849</v>
      </c>
      <c r="FG44" s="14">
        <f t="shared" si="139"/>
        <v>5</v>
      </c>
      <c r="FH44" s="14" t="str">
        <f t="shared" si="140"/>
        <v>夏侯渊-5星</v>
      </c>
      <c r="FI44" s="14">
        <f>INDEX(Y$6:Y$36,$FD44)+INDEX(属性偏向!Y$4:Y$8,卡牌属性!$FG44)</f>
        <v>10</v>
      </c>
      <c r="FJ44" s="14" t="str">
        <f>INDEX(属性评价,卡牌属性!FI44)</f>
        <v>S+</v>
      </c>
      <c r="FK44" s="14">
        <f>INDEX(Z$6:Z$36,$FD44)+INDEX(属性偏向!Z$4:Z$8,卡牌属性!$FG44)</f>
        <v>8</v>
      </c>
      <c r="FL44" s="14" t="str">
        <f>INDEX(属性评价,卡牌属性!FK44)</f>
        <v>A+</v>
      </c>
      <c r="FM44" s="14">
        <f>INDEX(AA$6:AA$36,$FD44)+INDEX(属性偏向!AA$4:AA$8,卡牌属性!$FG44)</f>
        <v>12</v>
      </c>
      <c r="FN44" s="14" t="str">
        <f>INDEX(属性评价,卡牌属性!FM44)</f>
        <v>SS+</v>
      </c>
      <c r="FQ44" s="13">
        <v>40</v>
      </c>
      <c r="FR44" s="13">
        <f t="shared" si="141"/>
        <v>8</v>
      </c>
      <c r="FS44" s="14">
        <f t="shared" si="40"/>
        <v>1101008</v>
      </c>
      <c r="FT44" s="14" t="s">
        <v>849</v>
      </c>
      <c r="FU44" s="14">
        <f t="shared" si="142"/>
        <v>5</v>
      </c>
      <c r="FV44" s="14" t="str">
        <f t="shared" si="143"/>
        <v>黑尔·坎普-5星</v>
      </c>
      <c r="FW44" s="14">
        <f>INDEX(J$6:J$36,$FR44)+INDEX(属性偏向!Y$4:Y$8,卡牌属性!$FG44)</f>
        <v>7</v>
      </c>
      <c r="FX44" s="14" t="str">
        <f>INDEX(属性评价,卡牌属性!FW44)</f>
        <v>A</v>
      </c>
      <c r="FY44" s="14">
        <f>INDEX(K$6:K$36,$FR44)+INDEX(属性偏向!Y$4:Y$8,卡牌属性!$FG44)</f>
        <v>6</v>
      </c>
      <c r="FZ44" s="14" t="str">
        <f>INDEX(属性评价,卡牌属性!FY44)</f>
        <v>B+</v>
      </c>
      <c r="GA44" s="14">
        <f>INDEX(L$6:L$36,$FR44)+INDEX(属性偏向!Y$4:Y$8,卡牌属性!$FG44)</f>
        <v>5</v>
      </c>
      <c r="GB44" s="14" t="str">
        <f>INDEX(属性评价,卡牌属性!GA44)</f>
        <v>B</v>
      </c>
    </row>
    <row r="45" spans="14:184" ht="16.5" x14ac:dyDescent="0.2">
      <c r="AE45" s="13">
        <v>41</v>
      </c>
      <c r="AF45" s="13">
        <f t="shared" si="23"/>
        <v>4</v>
      </c>
      <c r="AG45" s="13">
        <f t="shared" si="3"/>
        <v>4</v>
      </c>
      <c r="AH45" s="13"/>
      <c r="AI45" s="13"/>
      <c r="AJ45" s="14">
        <f t="shared" si="4"/>
        <v>1101004</v>
      </c>
      <c r="AK45" s="14" t="str">
        <f t="shared" si="5"/>
        <v>项昆仑8突</v>
      </c>
      <c r="AL45" s="25" t="s">
        <v>131</v>
      </c>
      <c r="AM45" s="14">
        <v>1</v>
      </c>
      <c r="AN45" s="14">
        <f t="shared" si="6"/>
        <v>8</v>
      </c>
      <c r="AO45" s="14" t="e">
        <f>INDEX(属性投放!#REF!,(卡牌属性!AG45-2)*20+卡牌属性!AN45)</f>
        <v>#REF!</v>
      </c>
      <c r="AP45" s="14" t="e">
        <f t="shared" ref="AP45:AS64" si="174">$AO45</f>
        <v>#REF!</v>
      </c>
      <c r="AQ45" s="14" t="e">
        <f t="shared" si="174"/>
        <v>#REF!</v>
      </c>
      <c r="AR45" s="14" t="e">
        <f t="shared" si="174"/>
        <v>#REF!</v>
      </c>
      <c r="AS45" s="14" t="e">
        <f t="shared" si="174"/>
        <v>#REF!</v>
      </c>
      <c r="AT45" s="14" t="e">
        <f>INDEX(属性投放!#REF!,(卡牌属性!AG45-2)*20+卡牌属性!AN45)</f>
        <v>#REF!</v>
      </c>
      <c r="AU45" s="14" t="e">
        <f t="shared" ref="AU45:AX64" si="175">$AT45</f>
        <v>#REF!</v>
      </c>
      <c r="AV45" s="14" t="e">
        <f t="shared" si="175"/>
        <v>#REF!</v>
      </c>
      <c r="AW45" s="14" t="e">
        <f t="shared" si="175"/>
        <v>#REF!</v>
      </c>
      <c r="AX45" s="14" t="e">
        <f t="shared" si="175"/>
        <v>#REF!</v>
      </c>
      <c r="AY45" s="14" t="e">
        <f>INDEX(属性投放!#REF!,(卡牌属性!AG45-2)*20+卡牌属性!AN45)</f>
        <v>#REF!</v>
      </c>
      <c r="AZ45" s="14" t="e">
        <f t="shared" ref="AZ45:BC64" si="176">$AY45</f>
        <v>#REF!</v>
      </c>
      <c r="BA45" s="14" t="e">
        <f t="shared" si="176"/>
        <v>#REF!</v>
      </c>
      <c r="BB45" s="14" t="e">
        <f t="shared" si="176"/>
        <v>#REF!</v>
      </c>
      <c r="BC45" s="14" t="e">
        <f t="shared" si="176"/>
        <v>#REF!</v>
      </c>
      <c r="BD45" s="14" t="e">
        <f>INDEX(属性投放!#REF!,(卡牌属性!AG45-2)*20+卡牌属性!AN45)</f>
        <v>#REF!</v>
      </c>
      <c r="BE45" s="14" t="e">
        <f t="shared" ref="BE45:BH64" si="177">$BD45</f>
        <v>#REF!</v>
      </c>
      <c r="BF45" s="14" t="e">
        <f t="shared" si="177"/>
        <v>#REF!</v>
      </c>
      <c r="BG45" s="14" t="e">
        <f t="shared" si="177"/>
        <v>#REF!</v>
      </c>
      <c r="BH45" s="14" t="e">
        <f t="shared" si="177"/>
        <v>#REF!</v>
      </c>
      <c r="BI45" s="14" t="e">
        <f>INDEX(属性投放!#REF!,(卡牌属性!AG45-2)*20+卡牌属性!AN45)</f>
        <v>#REF!</v>
      </c>
      <c r="BJ45" s="14" t="e">
        <f t="shared" ref="BJ45:BM64" si="178">$BI45</f>
        <v>#REF!</v>
      </c>
      <c r="BK45" s="14" t="e">
        <f t="shared" si="178"/>
        <v>#REF!</v>
      </c>
      <c r="BL45" s="14" t="e">
        <f t="shared" si="178"/>
        <v>#REF!</v>
      </c>
      <c r="BM45" s="14" t="e">
        <f t="shared" si="178"/>
        <v>#REF!</v>
      </c>
      <c r="BN45" s="14" t="e">
        <f>INDEX(属性投放!#REF!,(卡牌属性!AG45-2)*20+卡牌属性!AN45)</f>
        <v>#REF!</v>
      </c>
      <c r="BO45" s="14" t="e">
        <f t="shared" ref="BO45:BR64" si="179">$BN45</f>
        <v>#REF!</v>
      </c>
      <c r="BP45" s="14" t="e">
        <f t="shared" si="179"/>
        <v>#REF!</v>
      </c>
      <c r="BQ45" s="14" t="e">
        <f t="shared" si="179"/>
        <v>#REF!</v>
      </c>
      <c r="BR45" s="14" t="e">
        <f t="shared" si="179"/>
        <v>#REF!</v>
      </c>
      <c r="BV45" s="13">
        <v>41</v>
      </c>
      <c r="BW45" s="14">
        <f t="shared" si="24"/>
        <v>4</v>
      </c>
      <c r="BX45" s="14">
        <f t="shared" si="25"/>
        <v>1102004</v>
      </c>
      <c r="BY45" s="14" t="str">
        <f>INDEX($O$6:$O$37,BW45)&amp;"-"&amp;INDEX(属性投放!$H$19:$H$29,卡牌属性!CD45)</f>
        <v>唐流雨-大焦热</v>
      </c>
      <c r="BZ45" s="14">
        <f t="shared" si="26"/>
        <v>4</v>
      </c>
      <c r="CA45" s="14">
        <f t="shared" si="27"/>
        <v>2</v>
      </c>
      <c r="CB45" s="14">
        <f t="shared" si="28"/>
        <v>3</v>
      </c>
      <c r="CC45" s="14">
        <f t="shared" si="29"/>
        <v>2</v>
      </c>
      <c r="CD45" s="14">
        <f t="shared" si="30"/>
        <v>8</v>
      </c>
      <c r="CE45" s="14">
        <f>INDEX(属性投放!$W$6:$W$49,(卡牌属性!CC45-2)*11+卡牌属性!CD45)</f>
        <v>15</v>
      </c>
      <c r="CF45" s="14">
        <f t="shared" si="144"/>
        <v>1627</v>
      </c>
      <c r="CG45" s="14">
        <f t="shared" si="145"/>
        <v>1850</v>
      </c>
      <c r="CH45" s="14">
        <f t="shared" si="146"/>
        <v>2073</v>
      </c>
      <c r="CI45" s="14">
        <f t="shared" si="147"/>
        <v>2073</v>
      </c>
      <c r="CJ45" s="14">
        <f t="shared" si="148"/>
        <v>2296</v>
      </c>
      <c r="CK45" s="14">
        <f t="shared" si="149"/>
        <v>756</v>
      </c>
      <c r="CL45" s="14">
        <f t="shared" si="150"/>
        <v>860</v>
      </c>
      <c r="CM45" s="14">
        <f t="shared" si="151"/>
        <v>860</v>
      </c>
      <c r="CN45" s="14">
        <f t="shared" si="152"/>
        <v>969</v>
      </c>
      <c r="CO45" s="14">
        <f t="shared" si="153"/>
        <v>1078</v>
      </c>
      <c r="CP45" s="14">
        <f t="shared" si="154"/>
        <v>14002</v>
      </c>
      <c r="CQ45" s="14">
        <f t="shared" si="155"/>
        <v>15820</v>
      </c>
      <c r="CR45" s="14">
        <f t="shared" si="156"/>
        <v>15820</v>
      </c>
      <c r="CS45" s="14">
        <f t="shared" si="157"/>
        <v>17638</v>
      </c>
      <c r="CT45" s="14">
        <f t="shared" si="158"/>
        <v>19506</v>
      </c>
      <c r="CU45" s="14">
        <f>INDEX(属性偏向!$S$4:$S$135,(卡牌属性!$BZ45-1+CU$3)*11+卡牌属性!$CD45)</f>
        <v>30</v>
      </c>
      <c r="CV45" s="14">
        <f>INDEX(属性偏向!$S$4:$S$135,(卡牌属性!$BZ45-1+CV$3)*11+卡牌属性!$CD45)</f>
        <v>32</v>
      </c>
      <c r="CW45" s="14">
        <f>INDEX(属性偏向!$S$4:$S$135,(卡牌属性!$BZ45-1+CW$3)*11+卡牌属性!$CD45)</f>
        <v>34</v>
      </c>
      <c r="CX45" s="14">
        <f>INDEX(属性偏向!$S$4:$S$135,(卡牌属性!$BZ45-1+CX$3)*11+卡牌属性!$CD45)</f>
        <v>34</v>
      </c>
      <c r="CY45" s="14">
        <f>INDEX(属性偏向!$S$4:$S$135,(卡牌属性!$BZ45-1+CY$3)*11+卡牌属性!$CD45)</f>
        <v>36</v>
      </c>
      <c r="CZ45" s="14">
        <f>INDEX(属性偏向!$T$4:$T$135,(卡牌属性!$BZ45-1+CZ$3)*11+卡牌属性!$CD45)</f>
        <v>15</v>
      </c>
      <c r="DA45" s="14">
        <f>INDEX(属性偏向!$T$4:$T$135,(卡牌属性!$BZ45-1+DA$3)*11+卡牌属性!$CD45)</f>
        <v>16</v>
      </c>
      <c r="DB45" s="14">
        <f>INDEX(属性偏向!$T$4:$T$135,(卡牌属性!$BZ45-1+DB$3)*11+卡牌属性!$CD45)</f>
        <v>16</v>
      </c>
      <c r="DC45" s="14">
        <f>INDEX(属性偏向!$T$4:$T$135,(卡牌属性!$BZ45-1+DC$3)*11+卡牌属性!$CD45)</f>
        <v>17</v>
      </c>
      <c r="DD45" s="14">
        <f>INDEX(属性偏向!$T$4:$T$135,(卡牌属性!$BZ45-1+DD$3)*11+卡牌属性!$CD45)</f>
        <v>18</v>
      </c>
      <c r="DE45" s="14">
        <f>INDEX(属性偏向!$U$4:$U$135,(卡牌属性!$BZ45-1+DE$3)*11+卡牌属性!$CD45)</f>
        <v>300</v>
      </c>
      <c r="DF45" s="14">
        <f>INDEX(属性偏向!$U$4:$U$135,(卡牌属性!$BZ45-1+DF$3)*11+卡牌属性!$CD45)</f>
        <v>320</v>
      </c>
      <c r="DG45" s="14">
        <f>INDEX(属性偏向!$U$4:$U$135,(卡牌属性!$BZ45-1+DG$3)*11+卡牌属性!$CD45)</f>
        <v>320</v>
      </c>
      <c r="DH45" s="14">
        <f>INDEX(属性偏向!$U$4:$U$135,(卡牌属性!$BZ45-1+DH$3)*11+卡牌属性!$CD45)</f>
        <v>340</v>
      </c>
      <c r="DI45" s="14">
        <f>INDEX(属性偏向!$U$4:$U$135,(卡牌属性!$BZ45-1+DI$3)*11+卡牌属性!$CD45)</f>
        <v>360</v>
      </c>
      <c r="DL45" s="13">
        <v>41</v>
      </c>
      <c r="DM45" s="14">
        <f t="shared" si="32"/>
        <v>4</v>
      </c>
      <c r="DN45" s="14">
        <f t="shared" si="33"/>
        <v>1102004</v>
      </c>
      <c r="DO45" s="14" t="str">
        <f>INDEX($B$6:$B$32,DM45)&amp;"-"&amp;INDEX(属性投放!$H$7:$H$17,卡牌属性!DT45)</f>
        <v>项昆仑-大焦热</v>
      </c>
      <c r="DP45" s="14">
        <f t="shared" si="14"/>
        <v>7</v>
      </c>
      <c r="DQ45" s="14">
        <f t="shared" si="15"/>
        <v>7</v>
      </c>
      <c r="DR45" s="14">
        <f t="shared" si="16"/>
        <v>7</v>
      </c>
      <c r="DS45" s="14">
        <f t="shared" si="34"/>
        <v>4</v>
      </c>
      <c r="DT45" s="14">
        <f t="shared" si="35"/>
        <v>8</v>
      </c>
      <c r="DU45" s="14">
        <f>INDEX(属性投放!$W$6:$W$49,(卡牌属性!DS45-2)*11+卡牌属性!DT45)</f>
        <v>15</v>
      </c>
      <c r="DV45" s="14">
        <f t="shared" si="159"/>
        <v>6488</v>
      </c>
      <c r="DW45" s="14">
        <f t="shared" si="160"/>
        <v>7132</v>
      </c>
      <c r="DX45" s="14">
        <f t="shared" si="161"/>
        <v>8370</v>
      </c>
      <c r="DY45" s="14">
        <f t="shared" si="162"/>
        <v>8370</v>
      </c>
      <c r="DZ45" s="14">
        <f t="shared" si="163"/>
        <v>9608</v>
      </c>
      <c r="EA45" s="14">
        <f t="shared" si="164"/>
        <v>3194</v>
      </c>
      <c r="EB45" s="14">
        <f t="shared" si="165"/>
        <v>3516</v>
      </c>
      <c r="EC45" s="14">
        <f t="shared" si="166"/>
        <v>3516</v>
      </c>
      <c r="ED45" s="14">
        <f t="shared" si="167"/>
        <v>4135</v>
      </c>
      <c r="EE45" s="14">
        <f t="shared" si="168"/>
        <v>4779</v>
      </c>
      <c r="EF45" s="14">
        <f t="shared" si="169"/>
        <v>57368</v>
      </c>
      <c r="EG45" s="14">
        <f t="shared" si="170"/>
        <v>62722</v>
      </c>
      <c r="EH45" s="14">
        <f t="shared" si="171"/>
        <v>62722</v>
      </c>
      <c r="EI45" s="14">
        <f t="shared" si="172"/>
        <v>73230</v>
      </c>
      <c r="EJ45" s="14">
        <f t="shared" si="173"/>
        <v>83838</v>
      </c>
      <c r="EK45" s="14">
        <f>INDEX(属性偏向!$S$4:$S$135,(卡牌属性!$DP45-1+EK$3)*11+卡牌属性!$DT45)*(1+属性投放!$AT$6)</f>
        <v>108</v>
      </c>
      <c r="EL45" s="14">
        <f>INDEX(属性偏向!$S$4:$S$135,(卡牌属性!$DP45-1+EL$3)*11+卡牌属性!$DT45)*(1+属性投放!$AT$6)</f>
        <v>114</v>
      </c>
      <c r="EM45" s="14">
        <f>INDEX(属性偏向!$S$4:$S$135,(卡牌属性!$DP45-1+EM$3)*11+卡牌属性!$DT45)*(1+属性投放!$AT$6)</f>
        <v>126</v>
      </c>
      <c r="EN45" s="14">
        <f>INDEX(属性偏向!$S$4:$S$135,(卡牌属性!$DP45-1+EN$3)*11+卡牌属性!$DT45)*(1+属性投放!$AT$6)</f>
        <v>126</v>
      </c>
      <c r="EO45" s="14">
        <f>INDEX(属性偏向!$S$4:$S$135,(卡牌属性!$DP45-1+EO$3)*11+卡牌属性!$DT45)*(1+属性投放!$AT$6)</f>
        <v>138</v>
      </c>
      <c r="EP45" s="14">
        <f>INDEX(属性偏向!$T$4:$T$135,(卡牌属性!$DQ45-1+EP$3)*11+卡牌属性!$DT45)*(1+属性投放!$AT$6)</f>
        <v>54</v>
      </c>
      <c r="EQ45" s="14">
        <f>INDEX(属性偏向!$T$4:$T$135,(卡牌属性!$DQ45-1+EQ$3)*11+卡牌属性!$DT45)*(1+属性投放!$AT$6)</f>
        <v>57</v>
      </c>
      <c r="ER45" s="14">
        <f>INDEX(属性偏向!$T$4:$T$135,(卡牌属性!$DQ45-1+ER$3)*11+卡牌属性!$DT45)*(1+属性投放!$AT$6)</f>
        <v>57</v>
      </c>
      <c r="ES45" s="14">
        <f>INDEX(属性偏向!$T$4:$T$135,(卡牌属性!$DQ45-1+ES$3)*11+卡牌属性!$DT45)*(1+属性投放!$AT$6)</f>
        <v>63</v>
      </c>
      <c r="ET45" s="14">
        <f>INDEX(属性偏向!$T$4:$T$135,(卡牌属性!$DQ45-1+ET$3)*11+卡牌属性!$DT45)*(1+属性投放!$AT$6)</f>
        <v>69</v>
      </c>
      <c r="EU45" s="14">
        <f>INDEX(属性偏向!$U$4:$U$135,(卡牌属性!$DR45-1+EU$3)*11+卡牌属性!$DT45)*(1+属性投放!$AT$6)</f>
        <v>1080</v>
      </c>
      <c r="EV45" s="14">
        <f>INDEX(属性偏向!$U$4:$U$135,(卡牌属性!$DR45-1+EV$3)*11+卡牌属性!$DT45)*(1+属性投放!$AT$6)</f>
        <v>1140</v>
      </c>
      <c r="EW45" s="14">
        <f>INDEX(属性偏向!$U$4:$U$135,(卡牌属性!$DR45-1+EW$3)*11+卡牌属性!$DT45)*(1+属性投放!$AT$6)</f>
        <v>1140</v>
      </c>
      <c r="EX45" s="14">
        <f>INDEX(属性偏向!$U$4:$U$135,(卡牌属性!$DR45-1+EX$3)*11+卡牌属性!$DT45)*(1+属性投放!$AT$6)</f>
        <v>1260</v>
      </c>
      <c r="EY45" s="14">
        <f>INDEX(属性偏向!$U$4:$U$135,(卡牌属性!$DR45-1+EY$3)*11+卡牌属性!$DT45)*(1+属性投放!$AT$6)</f>
        <v>1380</v>
      </c>
      <c r="FC45" s="13">
        <v>41</v>
      </c>
      <c r="FD45" s="13">
        <f t="shared" si="138"/>
        <v>9</v>
      </c>
      <c r="FE45" s="14">
        <f t="shared" si="39"/>
        <v>1102009</v>
      </c>
      <c r="FF45" s="14" t="s">
        <v>849</v>
      </c>
      <c r="FG45" s="14">
        <f t="shared" si="139"/>
        <v>1</v>
      </c>
      <c r="FH45" s="14" t="str">
        <f t="shared" si="140"/>
        <v>徐晃-1星</v>
      </c>
      <c r="FI45" s="14">
        <f>INDEX(Y$6:Y$36,$FD45)+INDEX(属性偏向!Y$4:Y$8,卡牌属性!$FG45)</f>
        <v>6</v>
      </c>
      <c r="FJ45" s="14" t="str">
        <f>INDEX(属性评价,卡牌属性!FI45)</f>
        <v>B+</v>
      </c>
      <c r="FK45" s="14">
        <f>INDEX(Z$6:Z$36,$FD45)+INDEX(属性偏向!Z$4:Z$8,卡牌属性!$FG45)</f>
        <v>7</v>
      </c>
      <c r="FL45" s="14" t="str">
        <f>INDEX(属性评价,卡牌属性!FK45)</f>
        <v>A</v>
      </c>
      <c r="FM45" s="14">
        <f>INDEX(AA$6:AA$36,$FD45)+INDEX(属性偏向!AA$4:AA$8,卡牌属性!$FG45)</f>
        <v>5</v>
      </c>
      <c r="FN45" s="14" t="str">
        <f>INDEX(属性评价,卡牌属性!FM45)</f>
        <v>B</v>
      </c>
      <c r="FQ45" s="13">
        <v>41</v>
      </c>
      <c r="FR45" s="13">
        <f t="shared" si="141"/>
        <v>9</v>
      </c>
      <c r="FS45" s="14">
        <f t="shared" si="40"/>
        <v>1101009</v>
      </c>
      <c r="FT45" s="14" t="s">
        <v>849</v>
      </c>
      <c r="FU45" s="14">
        <f t="shared" si="142"/>
        <v>1</v>
      </c>
      <c r="FV45" s="14" t="str">
        <f t="shared" si="143"/>
        <v>北落师门-1星</v>
      </c>
      <c r="FW45" s="14">
        <f>INDEX(J$6:J$36,$FR45)+INDEX(属性偏向!Y$4:Y$8,卡牌属性!$FG45)</f>
        <v>5</v>
      </c>
      <c r="FX45" s="14" t="str">
        <f>INDEX(属性评价,卡牌属性!FW45)</f>
        <v>B</v>
      </c>
      <c r="FY45" s="14">
        <f>INDEX(K$6:K$36,$FR45)+INDEX(属性偏向!Y$4:Y$8,卡牌属性!$FG45)</f>
        <v>5</v>
      </c>
      <c r="FZ45" s="14" t="str">
        <f>INDEX(属性评价,卡牌属性!FY45)</f>
        <v>B</v>
      </c>
      <c r="GA45" s="14">
        <f>INDEX(L$6:L$36,$FR45)+INDEX(属性偏向!Y$4:Y$8,卡牌属性!$FG45)</f>
        <v>5</v>
      </c>
      <c r="GB45" s="14" t="str">
        <f>INDEX(属性评价,卡牌属性!GA45)</f>
        <v>B</v>
      </c>
    </row>
    <row r="46" spans="14:184" ht="16.5" x14ac:dyDescent="0.2">
      <c r="AE46" s="13">
        <v>42</v>
      </c>
      <c r="AF46" s="13">
        <f t="shared" si="23"/>
        <v>4</v>
      </c>
      <c r="AG46" s="13">
        <f t="shared" si="3"/>
        <v>4</v>
      </c>
      <c r="AH46" s="13"/>
      <c r="AI46" s="13"/>
      <c r="AJ46" s="14">
        <f t="shared" si="4"/>
        <v>1101004</v>
      </c>
      <c r="AK46" s="14" t="str">
        <f t="shared" si="5"/>
        <v>项昆仑9突</v>
      </c>
      <c r="AL46" s="25" t="s">
        <v>131</v>
      </c>
      <c r="AM46" s="14">
        <v>1</v>
      </c>
      <c r="AN46" s="14">
        <f t="shared" si="6"/>
        <v>9</v>
      </c>
      <c r="AO46" s="14" t="e">
        <f>INDEX(属性投放!#REF!,(卡牌属性!AG46-2)*20+卡牌属性!AN46)</f>
        <v>#REF!</v>
      </c>
      <c r="AP46" s="14" t="e">
        <f t="shared" si="174"/>
        <v>#REF!</v>
      </c>
      <c r="AQ46" s="14" t="e">
        <f t="shared" si="174"/>
        <v>#REF!</v>
      </c>
      <c r="AR46" s="14" t="e">
        <f t="shared" si="174"/>
        <v>#REF!</v>
      </c>
      <c r="AS46" s="14" t="e">
        <f t="shared" si="174"/>
        <v>#REF!</v>
      </c>
      <c r="AT46" s="14" t="e">
        <f>INDEX(属性投放!#REF!,(卡牌属性!AG46-2)*20+卡牌属性!AN46)</f>
        <v>#REF!</v>
      </c>
      <c r="AU46" s="14" t="e">
        <f t="shared" si="175"/>
        <v>#REF!</v>
      </c>
      <c r="AV46" s="14" t="e">
        <f t="shared" si="175"/>
        <v>#REF!</v>
      </c>
      <c r="AW46" s="14" t="e">
        <f t="shared" si="175"/>
        <v>#REF!</v>
      </c>
      <c r="AX46" s="14" t="e">
        <f t="shared" si="175"/>
        <v>#REF!</v>
      </c>
      <c r="AY46" s="14" t="e">
        <f>INDEX(属性投放!#REF!,(卡牌属性!AG46-2)*20+卡牌属性!AN46)</f>
        <v>#REF!</v>
      </c>
      <c r="AZ46" s="14" t="e">
        <f t="shared" si="176"/>
        <v>#REF!</v>
      </c>
      <c r="BA46" s="14" t="e">
        <f t="shared" si="176"/>
        <v>#REF!</v>
      </c>
      <c r="BB46" s="14" t="e">
        <f t="shared" si="176"/>
        <v>#REF!</v>
      </c>
      <c r="BC46" s="14" t="e">
        <f t="shared" si="176"/>
        <v>#REF!</v>
      </c>
      <c r="BD46" s="14" t="e">
        <f>INDEX(属性投放!#REF!,(卡牌属性!AG46-2)*20+卡牌属性!AN46)</f>
        <v>#REF!</v>
      </c>
      <c r="BE46" s="14" t="e">
        <f t="shared" si="177"/>
        <v>#REF!</v>
      </c>
      <c r="BF46" s="14" t="e">
        <f t="shared" si="177"/>
        <v>#REF!</v>
      </c>
      <c r="BG46" s="14" t="e">
        <f t="shared" si="177"/>
        <v>#REF!</v>
      </c>
      <c r="BH46" s="14" t="e">
        <f t="shared" si="177"/>
        <v>#REF!</v>
      </c>
      <c r="BI46" s="14" t="e">
        <f>INDEX(属性投放!#REF!,(卡牌属性!AG46-2)*20+卡牌属性!AN46)</f>
        <v>#REF!</v>
      </c>
      <c r="BJ46" s="14" t="e">
        <f t="shared" si="178"/>
        <v>#REF!</v>
      </c>
      <c r="BK46" s="14" t="e">
        <f t="shared" si="178"/>
        <v>#REF!</v>
      </c>
      <c r="BL46" s="14" t="e">
        <f t="shared" si="178"/>
        <v>#REF!</v>
      </c>
      <c r="BM46" s="14" t="e">
        <f t="shared" si="178"/>
        <v>#REF!</v>
      </c>
      <c r="BN46" s="14" t="e">
        <f>INDEX(属性投放!#REF!,(卡牌属性!AG46-2)*20+卡牌属性!AN46)</f>
        <v>#REF!</v>
      </c>
      <c r="BO46" s="14" t="e">
        <f t="shared" si="179"/>
        <v>#REF!</v>
      </c>
      <c r="BP46" s="14" t="e">
        <f t="shared" si="179"/>
        <v>#REF!</v>
      </c>
      <c r="BQ46" s="14" t="e">
        <f t="shared" si="179"/>
        <v>#REF!</v>
      </c>
      <c r="BR46" s="14" t="e">
        <f t="shared" si="179"/>
        <v>#REF!</v>
      </c>
      <c r="BV46" s="13">
        <v>42</v>
      </c>
      <c r="BW46" s="14">
        <f t="shared" si="24"/>
        <v>4</v>
      </c>
      <c r="BX46" s="14">
        <f t="shared" si="25"/>
        <v>1102004</v>
      </c>
      <c r="BY46" s="14" t="str">
        <f>INDEX($O$6:$O$37,BW46)&amp;"-"&amp;INDEX(属性投放!$H$19:$H$29,卡牌属性!CD46)</f>
        <v>唐流雨-无间</v>
      </c>
      <c r="BZ46" s="14">
        <f t="shared" si="26"/>
        <v>4</v>
      </c>
      <c r="CA46" s="14">
        <f t="shared" si="27"/>
        <v>2</v>
      </c>
      <c r="CB46" s="14">
        <f t="shared" si="28"/>
        <v>3</v>
      </c>
      <c r="CC46" s="14">
        <f t="shared" si="29"/>
        <v>2</v>
      </c>
      <c r="CD46" s="14">
        <f t="shared" si="30"/>
        <v>9</v>
      </c>
      <c r="CE46" s="14">
        <f>INDEX(属性投放!$W$6:$W$49,(卡牌属性!CC46-2)*11+卡牌属性!CD46)</f>
        <v>15</v>
      </c>
      <c r="CF46" s="14">
        <f t="shared" si="144"/>
        <v>2077</v>
      </c>
      <c r="CG46" s="14">
        <f t="shared" si="145"/>
        <v>2330</v>
      </c>
      <c r="CH46" s="14">
        <f t="shared" si="146"/>
        <v>2583</v>
      </c>
      <c r="CI46" s="14">
        <f t="shared" si="147"/>
        <v>2583</v>
      </c>
      <c r="CJ46" s="14">
        <f t="shared" si="148"/>
        <v>2836</v>
      </c>
      <c r="CK46" s="14">
        <f t="shared" si="149"/>
        <v>981</v>
      </c>
      <c r="CL46" s="14">
        <f t="shared" si="150"/>
        <v>1100</v>
      </c>
      <c r="CM46" s="14">
        <f t="shared" si="151"/>
        <v>1100</v>
      </c>
      <c r="CN46" s="14">
        <f t="shared" si="152"/>
        <v>1224</v>
      </c>
      <c r="CO46" s="14">
        <f t="shared" si="153"/>
        <v>1348</v>
      </c>
      <c r="CP46" s="14">
        <f t="shared" si="154"/>
        <v>18502</v>
      </c>
      <c r="CQ46" s="14">
        <f t="shared" si="155"/>
        <v>20620</v>
      </c>
      <c r="CR46" s="14">
        <f t="shared" si="156"/>
        <v>20620</v>
      </c>
      <c r="CS46" s="14">
        <f t="shared" si="157"/>
        <v>22738</v>
      </c>
      <c r="CT46" s="14">
        <f t="shared" si="158"/>
        <v>24906</v>
      </c>
      <c r="CU46" s="14">
        <f>INDEX(属性偏向!$S$4:$S$135,(卡牌属性!$BZ46-1+CU$3)*11+卡牌属性!$CD46)</f>
        <v>36</v>
      </c>
      <c r="CV46" s="14">
        <f>INDEX(属性偏向!$S$4:$S$135,(卡牌属性!$BZ46-1+CV$3)*11+卡牌属性!$CD46)</f>
        <v>38</v>
      </c>
      <c r="CW46" s="14">
        <f>INDEX(属性偏向!$S$4:$S$135,(卡牌属性!$BZ46-1+CW$3)*11+卡牌属性!$CD46)</f>
        <v>40</v>
      </c>
      <c r="CX46" s="14">
        <f>INDEX(属性偏向!$S$4:$S$135,(卡牌属性!$BZ46-1+CX$3)*11+卡牌属性!$CD46)</f>
        <v>40</v>
      </c>
      <c r="CY46" s="14">
        <f>INDEX(属性偏向!$S$4:$S$135,(卡牌属性!$BZ46-1+CY$3)*11+卡牌属性!$CD46)</f>
        <v>42</v>
      </c>
      <c r="CZ46" s="14">
        <f>INDEX(属性偏向!$T$4:$T$135,(卡牌属性!$BZ46-1+CZ$3)*11+卡牌属性!$CD46)</f>
        <v>18</v>
      </c>
      <c r="DA46" s="14">
        <f>INDEX(属性偏向!$T$4:$T$135,(卡牌属性!$BZ46-1+DA$3)*11+卡牌属性!$CD46)</f>
        <v>19</v>
      </c>
      <c r="DB46" s="14">
        <f>INDEX(属性偏向!$T$4:$T$135,(卡牌属性!$BZ46-1+DB$3)*11+卡牌属性!$CD46)</f>
        <v>19</v>
      </c>
      <c r="DC46" s="14">
        <f>INDEX(属性偏向!$T$4:$T$135,(卡牌属性!$BZ46-1+DC$3)*11+卡牌属性!$CD46)</f>
        <v>20</v>
      </c>
      <c r="DD46" s="14">
        <f>INDEX(属性偏向!$T$4:$T$135,(卡牌属性!$BZ46-1+DD$3)*11+卡牌属性!$CD46)</f>
        <v>21</v>
      </c>
      <c r="DE46" s="14">
        <f>INDEX(属性偏向!$U$4:$U$135,(卡牌属性!$BZ46-1+DE$3)*11+卡牌属性!$CD46)</f>
        <v>360</v>
      </c>
      <c r="DF46" s="14">
        <f>INDEX(属性偏向!$U$4:$U$135,(卡牌属性!$BZ46-1+DF$3)*11+卡牌属性!$CD46)</f>
        <v>380</v>
      </c>
      <c r="DG46" s="14">
        <f>INDEX(属性偏向!$U$4:$U$135,(卡牌属性!$BZ46-1+DG$3)*11+卡牌属性!$CD46)</f>
        <v>380</v>
      </c>
      <c r="DH46" s="14">
        <f>INDEX(属性偏向!$U$4:$U$135,(卡牌属性!$BZ46-1+DH$3)*11+卡牌属性!$CD46)</f>
        <v>400</v>
      </c>
      <c r="DI46" s="14">
        <f>INDEX(属性偏向!$U$4:$U$135,(卡牌属性!$BZ46-1+DI$3)*11+卡牌属性!$CD46)</f>
        <v>420</v>
      </c>
      <c r="DL46" s="13">
        <v>42</v>
      </c>
      <c r="DM46" s="14">
        <f t="shared" si="32"/>
        <v>4</v>
      </c>
      <c r="DN46" s="14">
        <f t="shared" si="33"/>
        <v>1102004</v>
      </c>
      <c r="DO46" s="14" t="str">
        <f>INDEX($B$6:$B$32,DM46)&amp;"-"&amp;INDEX(属性投放!$H$7:$H$17,卡牌属性!DT46)</f>
        <v>项昆仑-无间</v>
      </c>
      <c r="DP46" s="14">
        <f t="shared" si="14"/>
        <v>7</v>
      </c>
      <c r="DQ46" s="14">
        <f t="shared" si="15"/>
        <v>7</v>
      </c>
      <c r="DR46" s="14">
        <f t="shared" si="16"/>
        <v>7</v>
      </c>
      <c r="DS46" s="14">
        <f t="shared" si="34"/>
        <v>4</v>
      </c>
      <c r="DT46" s="14">
        <f t="shared" si="35"/>
        <v>9</v>
      </c>
      <c r="DU46" s="14">
        <f>INDEX(属性投放!$W$6:$W$49,(卡牌属性!DS46-2)*11+卡牌属性!DT46)</f>
        <v>15</v>
      </c>
      <c r="DV46" s="14">
        <f t="shared" si="159"/>
        <v>8108</v>
      </c>
      <c r="DW46" s="14">
        <f t="shared" si="160"/>
        <v>8842</v>
      </c>
      <c r="DX46" s="14">
        <f t="shared" si="161"/>
        <v>10260</v>
      </c>
      <c r="DY46" s="14">
        <f t="shared" si="162"/>
        <v>10260</v>
      </c>
      <c r="DZ46" s="14">
        <f t="shared" si="163"/>
        <v>11678</v>
      </c>
      <c r="EA46" s="14">
        <f t="shared" si="164"/>
        <v>4004</v>
      </c>
      <c r="EB46" s="14">
        <f t="shared" si="165"/>
        <v>4371</v>
      </c>
      <c r="EC46" s="14">
        <f t="shared" si="166"/>
        <v>4371</v>
      </c>
      <c r="ED46" s="14">
        <f t="shared" si="167"/>
        <v>5080</v>
      </c>
      <c r="EE46" s="14">
        <f t="shared" si="168"/>
        <v>5814</v>
      </c>
      <c r="EF46" s="14">
        <f t="shared" si="169"/>
        <v>73568</v>
      </c>
      <c r="EG46" s="14">
        <f t="shared" si="170"/>
        <v>79822</v>
      </c>
      <c r="EH46" s="14">
        <f t="shared" si="171"/>
        <v>79822</v>
      </c>
      <c r="EI46" s="14">
        <f t="shared" si="172"/>
        <v>92130</v>
      </c>
      <c r="EJ46" s="14">
        <f t="shared" si="173"/>
        <v>104538</v>
      </c>
      <c r="EK46" s="14">
        <f>INDEX(属性偏向!$S$4:$S$135,(卡牌属性!$DP46-1+EK$3)*11+卡牌属性!$DT46)*(1+属性投放!$AT$6)</f>
        <v>126</v>
      </c>
      <c r="EL46" s="14">
        <f>INDEX(属性偏向!$S$4:$S$135,(卡牌属性!$DP46-1+EL$3)*11+卡牌属性!$DT46)*(1+属性投放!$AT$6)</f>
        <v>132</v>
      </c>
      <c r="EM46" s="14">
        <f>INDEX(属性偏向!$S$4:$S$135,(卡牌属性!$DP46-1+EM$3)*11+卡牌属性!$DT46)*(1+属性投放!$AT$6)</f>
        <v>144</v>
      </c>
      <c r="EN46" s="14">
        <f>INDEX(属性偏向!$S$4:$S$135,(卡牌属性!$DP46-1+EN$3)*11+卡牌属性!$DT46)*(1+属性投放!$AT$6)</f>
        <v>144</v>
      </c>
      <c r="EO46" s="14">
        <f>INDEX(属性偏向!$S$4:$S$135,(卡牌属性!$DP46-1+EO$3)*11+卡牌属性!$DT46)*(1+属性投放!$AT$6)</f>
        <v>156</v>
      </c>
      <c r="EP46" s="14">
        <f>INDEX(属性偏向!$T$4:$T$135,(卡牌属性!$DQ46-1+EP$3)*11+卡牌属性!$DT46)*(1+属性投放!$AT$6)</f>
        <v>63</v>
      </c>
      <c r="EQ46" s="14">
        <f>INDEX(属性偏向!$T$4:$T$135,(卡牌属性!$DQ46-1+EQ$3)*11+卡牌属性!$DT46)*(1+属性投放!$AT$6)</f>
        <v>66</v>
      </c>
      <c r="ER46" s="14">
        <f>INDEX(属性偏向!$T$4:$T$135,(卡牌属性!$DQ46-1+ER$3)*11+卡牌属性!$DT46)*(1+属性投放!$AT$6)</f>
        <v>66</v>
      </c>
      <c r="ES46" s="14">
        <f>INDEX(属性偏向!$T$4:$T$135,(卡牌属性!$DQ46-1+ES$3)*11+卡牌属性!$DT46)*(1+属性投放!$AT$6)</f>
        <v>72</v>
      </c>
      <c r="ET46" s="14">
        <f>INDEX(属性偏向!$T$4:$T$135,(卡牌属性!$DQ46-1+ET$3)*11+卡牌属性!$DT46)*(1+属性投放!$AT$6)</f>
        <v>78</v>
      </c>
      <c r="EU46" s="14">
        <f>INDEX(属性偏向!$U$4:$U$135,(卡牌属性!$DR46-1+EU$3)*11+卡牌属性!$DT46)*(1+属性投放!$AT$6)</f>
        <v>1260</v>
      </c>
      <c r="EV46" s="14">
        <f>INDEX(属性偏向!$U$4:$U$135,(卡牌属性!$DR46-1+EV$3)*11+卡牌属性!$DT46)*(1+属性投放!$AT$6)</f>
        <v>1320</v>
      </c>
      <c r="EW46" s="14">
        <f>INDEX(属性偏向!$U$4:$U$135,(卡牌属性!$DR46-1+EW$3)*11+卡牌属性!$DT46)*(1+属性投放!$AT$6)</f>
        <v>1320</v>
      </c>
      <c r="EX46" s="14">
        <f>INDEX(属性偏向!$U$4:$U$135,(卡牌属性!$DR46-1+EX$3)*11+卡牌属性!$DT46)*(1+属性投放!$AT$6)</f>
        <v>1440</v>
      </c>
      <c r="EY46" s="14">
        <f>INDEX(属性偏向!$U$4:$U$135,(卡牌属性!$DR46-1+EY$3)*11+卡牌属性!$DT46)*(1+属性投放!$AT$6)</f>
        <v>1560</v>
      </c>
      <c r="FC46" s="13">
        <v>42</v>
      </c>
      <c r="FD46" s="13">
        <f t="shared" si="138"/>
        <v>9</v>
      </c>
      <c r="FE46" s="14">
        <f t="shared" si="39"/>
        <v>1102009</v>
      </c>
      <c r="FF46" s="14" t="s">
        <v>849</v>
      </c>
      <c r="FG46" s="14">
        <f t="shared" si="139"/>
        <v>2</v>
      </c>
      <c r="FH46" s="14" t="str">
        <f t="shared" si="140"/>
        <v>徐晃-2星</v>
      </c>
      <c r="FI46" s="14">
        <f>INDEX(Y$6:Y$36,$FD46)+INDEX(属性偏向!Y$4:Y$8,卡牌属性!$FG46)</f>
        <v>7</v>
      </c>
      <c r="FJ46" s="14" t="str">
        <f>INDEX(属性评价,卡牌属性!FI46)</f>
        <v>A</v>
      </c>
      <c r="FK46" s="14">
        <f>INDEX(Z$6:Z$36,$FD46)+INDEX(属性偏向!Z$4:Z$8,卡牌属性!$FG46)</f>
        <v>8</v>
      </c>
      <c r="FL46" s="14" t="str">
        <f>INDEX(属性评价,卡牌属性!FK46)</f>
        <v>A+</v>
      </c>
      <c r="FM46" s="14">
        <f>INDEX(AA$6:AA$36,$FD46)+INDEX(属性偏向!AA$4:AA$8,卡牌属性!$FG46)</f>
        <v>6</v>
      </c>
      <c r="FN46" s="14" t="str">
        <f>INDEX(属性评价,卡牌属性!FM46)</f>
        <v>B+</v>
      </c>
      <c r="FQ46" s="13">
        <v>42</v>
      </c>
      <c r="FR46" s="13">
        <f t="shared" si="141"/>
        <v>9</v>
      </c>
      <c r="FS46" s="14">
        <f t="shared" si="40"/>
        <v>1101009</v>
      </c>
      <c r="FT46" s="14" t="s">
        <v>849</v>
      </c>
      <c r="FU46" s="14">
        <f t="shared" si="142"/>
        <v>2</v>
      </c>
      <c r="FV46" s="14" t="str">
        <f t="shared" si="143"/>
        <v>北落师门-2星</v>
      </c>
      <c r="FW46" s="14">
        <f>INDEX(J$6:J$36,$FR46)+INDEX(属性偏向!Y$4:Y$8,卡牌属性!$FG46)</f>
        <v>6</v>
      </c>
      <c r="FX46" s="14" t="str">
        <f>INDEX(属性评价,卡牌属性!FW46)</f>
        <v>B+</v>
      </c>
      <c r="FY46" s="14">
        <f>INDEX(K$6:K$36,$FR46)+INDEX(属性偏向!Y$4:Y$8,卡牌属性!$FG46)</f>
        <v>6</v>
      </c>
      <c r="FZ46" s="14" t="str">
        <f>INDEX(属性评价,卡牌属性!FY46)</f>
        <v>B+</v>
      </c>
      <c r="GA46" s="14">
        <f>INDEX(L$6:L$36,$FR46)+INDEX(属性偏向!Y$4:Y$8,卡牌属性!$FG46)</f>
        <v>6</v>
      </c>
      <c r="GB46" s="14" t="str">
        <f>INDEX(属性评价,卡牌属性!GA46)</f>
        <v>B+</v>
      </c>
    </row>
    <row r="47" spans="14:184" ht="16.5" x14ac:dyDescent="0.2">
      <c r="AE47" s="13">
        <v>43</v>
      </c>
      <c r="AF47" s="13">
        <f t="shared" si="23"/>
        <v>4</v>
      </c>
      <c r="AG47" s="13">
        <f t="shared" si="3"/>
        <v>4</v>
      </c>
      <c r="AH47" s="13"/>
      <c r="AI47" s="13"/>
      <c r="AJ47" s="14">
        <f t="shared" si="4"/>
        <v>1101004</v>
      </c>
      <c r="AK47" s="14" t="str">
        <f t="shared" si="5"/>
        <v>项昆仑10突</v>
      </c>
      <c r="AL47" s="25" t="s">
        <v>131</v>
      </c>
      <c r="AM47" s="14">
        <v>1</v>
      </c>
      <c r="AN47" s="14">
        <f t="shared" si="6"/>
        <v>10</v>
      </c>
      <c r="AO47" s="14" t="e">
        <f>INDEX(属性投放!#REF!,(卡牌属性!AG47-2)*20+卡牌属性!AN47)</f>
        <v>#REF!</v>
      </c>
      <c r="AP47" s="14" t="e">
        <f t="shared" si="174"/>
        <v>#REF!</v>
      </c>
      <c r="AQ47" s="14" t="e">
        <f t="shared" si="174"/>
        <v>#REF!</v>
      </c>
      <c r="AR47" s="14" t="e">
        <f t="shared" si="174"/>
        <v>#REF!</v>
      </c>
      <c r="AS47" s="14" t="e">
        <f t="shared" si="174"/>
        <v>#REF!</v>
      </c>
      <c r="AT47" s="14" t="e">
        <f>INDEX(属性投放!#REF!,(卡牌属性!AG47-2)*20+卡牌属性!AN47)</f>
        <v>#REF!</v>
      </c>
      <c r="AU47" s="14" t="e">
        <f t="shared" si="175"/>
        <v>#REF!</v>
      </c>
      <c r="AV47" s="14" t="e">
        <f t="shared" si="175"/>
        <v>#REF!</v>
      </c>
      <c r="AW47" s="14" t="e">
        <f t="shared" si="175"/>
        <v>#REF!</v>
      </c>
      <c r="AX47" s="14" t="e">
        <f t="shared" si="175"/>
        <v>#REF!</v>
      </c>
      <c r="AY47" s="14" t="e">
        <f>INDEX(属性投放!#REF!,(卡牌属性!AG47-2)*20+卡牌属性!AN47)</f>
        <v>#REF!</v>
      </c>
      <c r="AZ47" s="14" t="e">
        <f t="shared" si="176"/>
        <v>#REF!</v>
      </c>
      <c r="BA47" s="14" t="e">
        <f t="shared" si="176"/>
        <v>#REF!</v>
      </c>
      <c r="BB47" s="14" t="e">
        <f t="shared" si="176"/>
        <v>#REF!</v>
      </c>
      <c r="BC47" s="14" t="e">
        <f t="shared" si="176"/>
        <v>#REF!</v>
      </c>
      <c r="BD47" s="14" t="e">
        <f>INDEX(属性投放!#REF!,(卡牌属性!AG47-2)*20+卡牌属性!AN47)</f>
        <v>#REF!</v>
      </c>
      <c r="BE47" s="14" t="e">
        <f t="shared" si="177"/>
        <v>#REF!</v>
      </c>
      <c r="BF47" s="14" t="e">
        <f t="shared" si="177"/>
        <v>#REF!</v>
      </c>
      <c r="BG47" s="14" t="e">
        <f t="shared" si="177"/>
        <v>#REF!</v>
      </c>
      <c r="BH47" s="14" t="e">
        <f t="shared" si="177"/>
        <v>#REF!</v>
      </c>
      <c r="BI47" s="14" t="e">
        <f>INDEX(属性投放!#REF!,(卡牌属性!AG47-2)*20+卡牌属性!AN47)</f>
        <v>#REF!</v>
      </c>
      <c r="BJ47" s="14" t="e">
        <f t="shared" si="178"/>
        <v>#REF!</v>
      </c>
      <c r="BK47" s="14" t="e">
        <f t="shared" si="178"/>
        <v>#REF!</v>
      </c>
      <c r="BL47" s="14" t="e">
        <f t="shared" si="178"/>
        <v>#REF!</v>
      </c>
      <c r="BM47" s="14" t="e">
        <f t="shared" si="178"/>
        <v>#REF!</v>
      </c>
      <c r="BN47" s="14" t="e">
        <f>INDEX(属性投放!#REF!,(卡牌属性!AG47-2)*20+卡牌属性!AN47)</f>
        <v>#REF!</v>
      </c>
      <c r="BO47" s="14" t="e">
        <f t="shared" si="179"/>
        <v>#REF!</v>
      </c>
      <c r="BP47" s="14" t="e">
        <f t="shared" si="179"/>
        <v>#REF!</v>
      </c>
      <c r="BQ47" s="14" t="e">
        <f t="shared" si="179"/>
        <v>#REF!</v>
      </c>
      <c r="BR47" s="14" t="e">
        <f t="shared" si="179"/>
        <v>#REF!</v>
      </c>
      <c r="BV47" s="13">
        <v>43</v>
      </c>
      <c r="BW47" s="14">
        <f t="shared" si="24"/>
        <v>4</v>
      </c>
      <c r="BX47" s="14">
        <f t="shared" si="25"/>
        <v>1102004</v>
      </c>
      <c r="BY47" s="14" t="str">
        <f>INDEX($O$6:$O$37,BW47)&amp;"-"&amp;INDEX(属性投放!$H$19:$H$29,卡牌属性!CD47)</f>
        <v>唐流雨-无我相</v>
      </c>
      <c r="BZ47" s="14">
        <f t="shared" si="26"/>
        <v>4</v>
      </c>
      <c r="CA47" s="14">
        <f t="shared" si="27"/>
        <v>2</v>
      </c>
      <c r="CB47" s="14">
        <f t="shared" si="28"/>
        <v>3</v>
      </c>
      <c r="CC47" s="14">
        <f t="shared" si="29"/>
        <v>2</v>
      </c>
      <c r="CD47" s="14">
        <f t="shared" si="30"/>
        <v>10</v>
      </c>
      <c r="CE47" s="14">
        <f>INDEX(属性投放!$W$6:$W$49,(卡牌属性!CC47-2)*11+卡牌属性!CD47)</f>
        <v>10</v>
      </c>
      <c r="CF47" s="14">
        <f t="shared" si="144"/>
        <v>2617</v>
      </c>
      <c r="CG47" s="14">
        <f t="shared" si="145"/>
        <v>2900</v>
      </c>
      <c r="CH47" s="14">
        <f t="shared" si="146"/>
        <v>3183</v>
      </c>
      <c r="CI47" s="14">
        <f t="shared" si="147"/>
        <v>3183</v>
      </c>
      <c r="CJ47" s="14">
        <f t="shared" si="148"/>
        <v>3466</v>
      </c>
      <c r="CK47" s="14">
        <f t="shared" si="149"/>
        <v>1251</v>
      </c>
      <c r="CL47" s="14">
        <f t="shared" si="150"/>
        <v>1385</v>
      </c>
      <c r="CM47" s="14">
        <f t="shared" si="151"/>
        <v>1385</v>
      </c>
      <c r="CN47" s="14">
        <f t="shared" si="152"/>
        <v>1524</v>
      </c>
      <c r="CO47" s="14">
        <f t="shared" si="153"/>
        <v>1663</v>
      </c>
      <c r="CP47" s="14">
        <f t="shared" si="154"/>
        <v>23902</v>
      </c>
      <c r="CQ47" s="14">
        <f t="shared" si="155"/>
        <v>26320</v>
      </c>
      <c r="CR47" s="14">
        <f t="shared" si="156"/>
        <v>26320</v>
      </c>
      <c r="CS47" s="14">
        <f t="shared" si="157"/>
        <v>28738</v>
      </c>
      <c r="CT47" s="14">
        <f t="shared" si="158"/>
        <v>31206</v>
      </c>
      <c r="CU47" s="14">
        <f>INDEX(属性偏向!$S$4:$S$135,(卡牌属性!$BZ47-1+CU$3)*11+卡牌属性!$CD47)</f>
        <v>44</v>
      </c>
      <c r="CV47" s="14">
        <f>INDEX(属性偏向!$S$4:$S$135,(卡牌属性!$BZ47-1+CV$3)*11+卡牌属性!$CD47)</f>
        <v>46</v>
      </c>
      <c r="CW47" s="14">
        <f>INDEX(属性偏向!$S$4:$S$135,(卡牌属性!$BZ47-1+CW$3)*11+卡牌属性!$CD47)</f>
        <v>48</v>
      </c>
      <c r="CX47" s="14">
        <f>INDEX(属性偏向!$S$4:$S$135,(卡牌属性!$BZ47-1+CX$3)*11+卡牌属性!$CD47)</f>
        <v>48</v>
      </c>
      <c r="CY47" s="14">
        <f>INDEX(属性偏向!$S$4:$S$135,(卡牌属性!$BZ47-1+CY$3)*11+卡牌属性!$CD47)</f>
        <v>50</v>
      </c>
      <c r="CZ47" s="14">
        <f>INDEX(属性偏向!$T$4:$T$135,(卡牌属性!$BZ47-1+CZ$3)*11+卡牌属性!$CD47)</f>
        <v>22</v>
      </c>
      <c r="DA47" s="14">
        <f>INDEX(属性偏向!$T$4:$T$135,(卡牌属性!$BZ47-1+DA$3)*11+卡牌属性!$CD47)</f>
        <v>23</v>
      </c>
      <c r="DB47" s="14">
        <f>INDEX(属性偏向!$T$4:$T$135,(卡牌属性!$BZ47-1+DB$3)*11+卡牌属性!$CD47)</f>
        <v>23</v>
      </c>
      <c r="DC47" s="14">
        <f>INDEX(属性偏向!$T$4:$T$135,(卡牌属性!$BZ47-1+DC$3)*11+卡牌属性!$CD47)</f>
        <v>24</v>
      </c>
      <c r="DD47" s="14">
        <f>INDEX(属性偏向!$T$4:$T$135,(卡牌属性!$BZ47-1+DD$3)*11+卡牌属性!$CD47)</f>
        <v>25</v>
      </c>
      <c r="DE47" s="14">
        <f>INDEX(属性偏向!$U$4:$U$135,(卡牌属性!$BZ47-1+DE$3)*11+卡牌属性!$CD47)</f>
        <v>440</v>
      </c>
      <c r="DF47" s="14">
        <f>INDEX(属性偏向!$U$4:$U$135,(卡牌属性!$BZ47-1+DF$3)*11+卡牌属性!$CD47)</f>
        <v>460</v>
      </c>
      <c r="DG47" s="14">
        <f>INDEX(属性偏向!$U$4:$U$135,(卡牌属性!$BZ47-1+DG$3)*11+卡牌属性!$CD47)</f>
        <v>460</v>
      </c>
      <c r="DH47" s="14">
        <f>INDEX(属性偏向!$U$4:$U$135,(卡牌属性!$BZ47-1+DH$3)*11+卡牌属性!$CD47)</f>
        <v>480</v>
      </c>
      <c r="DI47" s="14">
        <f>INDEX(属性偏向!$U$4:$U$135,(卡牌属性!$BZ47-1+DI$3)*11+卡牌属性!$CD47)</f>
        <v>500</v>
      </c>
      <c r="DL47" s="13">
        <v>43</v>
      </c>
      <c r="DM47" s="14">
        <f t="shared" si="32"/>
        <v>4</v>
      </c>
      <c r="DN47" s="14">
        <f t="shared" si="33"/>
        <v>1102004</v>
      </c>
      <c r="DO47" s="14" t="str">
        <f>INDEX($B$6:$B$32,DM47)&amp;"-"&amp;INDEX(属性投放!$H$7:$H$17,卡牌属性!DT47)</f>
        <v>项昆仑-无我相</v>
      </c>
      <c r="DP47" s="14">
        <f t="shared" si="14"/>
        <v>7</v>
      </c>
      <c r="DQ47" s="14">
        <f t="shared" si="15"/>
        <v>7</v>
      </c>
      <c r="DR47" s="14">
        <f t="shared" si="16"/>
        <v>7</v>
      </c>
      <c r="DS47" s="14">
        <f t="shared" si="34"/>
        <v>4</v>
      </c>
      <c r="DT47" s="14">
        <f t="shared" si="35"/>
        <v>10</v>
      </c>
      <c r="DU47" s="14">
        <f>INDEX(属性投放!$W$6:$W$49,(卡牌属性!DS47-2)*11+卡牌属性!DT47)</f>
        <v>10</v>
      </c>
      <c r="DV47" s="14">
        <f t="shared" si="159"/>
        <v>9998</v>
      </c>
      <c r="DW47" s="14">
        <f t="shared" si="160"/>
        <v>10822</v>
      </c>
      <c r="DX47" s="14">
        <f t="shared" si="161"/>
        <v>12420</v>
      </c>
      <c r="DY47" s="14">
        <f t="shared" si="162"/>
        <v>12420</v>
      </c>
      <c r="DZ47" s="14">
        <f t="shared" si="163"/>
        <v>14018</v>
      </c>
      <c r="EA47" s="14">
        <f t="shared" si="164"/>
        <v>4949</v>
      </c>
      <c r="EB47" s="14">
        <f t="shared" si="165"/>
        <v>5361</v>
      </c>
      <c r="EC47" s="14">
        <f t="shared" si="166"/>
        <v>5361</v>
      </c>
      <c r="ED47" s="14">
        <f t="shared" si="167"/>
        <v>6160</v>
      </c>
      <c r="EE47" s="14">
        <f t="shared" si="168"/>
        <v>6984</v>
      </c>
      <c r="EF47" s="14">
        <f t="shared" si="169"/>
        <v>92468</v>
      </c>
      <c r="EG47" s="14">
        <f t="shared" si="170"/>
        <v>99622</v>
      </c>
      <c r="EH47" s="14">
        <f t="shared" si="171"/>
        <v>99622</v>
      </c>
      <c r="EI47" s="14">
        <f t="shared" si="172"/>
        <v>113730</v>
      </c>
      <c r="EJ47" s="14">
        <f t="shared" si="173"/>
        <v>127938</v>
      </c>
      <c r="EK47" s="14">
        <f>INDEX(属性偏向!$S$4:$S$135,(卡牌属性!$DP47-1+EK$3)*11+卡牌属性!$DT47)*(1+属性投放!$AT$6)</f>
        <v>150</v>
      </c>
      <c r="EL47" s="14">
        <f>INDEX(属性偏向!$S$4:$S$135,(卡牌属性!$DP47-1+EL$3)*11+卡牌属性!$DT47)*(1+属性投放!$AT$6)</f>
        <v>156</v>
      </c>
      <c r="EM47" s="14">
        <f>INDEX(属性偏向!$S$4:$S$135,(卡牌属性!$DP47-1+EM$3)*11+卡牌属性!$DT47)*(1+属性投放!$AT$6)</f>
        <v>168</v>
      </c>
      <c r="EN47" s="14">
        <f>INDEX(属性偏向!$S$4:$S$135,(卡牌属性!$DP47-1+EN$3)*11+卡牌属性!$DT47)*(1+属性投放!$AT$6)</f>
        <v>168</v>
      </c>
      <c r="EO47" s="14">
        <f>INDEX(属性偏向!$S$4:$S$135,(卡牌属性!$DP47-1+EO$3)*11+卡牌属性!$DT47)*(1+属性投放!$AT$6)</f>
        <v>180</v>
      </c>
      <c r="EP47" s="14">
        <f>INDEX(属性偏向!$T$4:$T$135,(卡牌属性!$DQ47-1+EP$3)*11+卡牌属性!$DT47)*(1+属性投放!$AT$6)</f>
        <v>75</v>
      </c>
      <c r="EQ47" s="14">
        <f>INDEX(属性偏向!$T$4:$T$135,(卡牌属性!$DQ47-1+EQ$3)*11+卡牌属性!$DT47)*(1+属性投放!$AT$6)</f>
        <v>78</v>
      </c>
      <c r="ER47" s="14">
        <f>INDEX(属性偏向!$T$4:$T$135,(卡牌属性!$DQ47-1+ER$3)*11+卡牌属性!$DT47)*(1+属性投放!$AT$6)</f>
        <v>78</v>
      </c>
      <c r="ES47" s="14">
        <f>INDEX(属性偏向!$T$4:$T$135,(卡牌属性!$DQ47-1+ES$3)*11+卡牌属性!$DT47)*(1+属性投放!$AT$6)</f>
        <v>84</v>
      </c>
      <c r="ET47" s="14">
        <f>INDEX(属性偏向!$T$4:$T$135,(卡牌属性!$DQ47-1+ET$3)*11+卡牌属性!$DT47)*(1+属性投放!$AT$6)</f>
        <v>90</v>
      </c>
      <c r="EU47" s="14">
        <f>INDEX(属性偏向!$U$4:$U$135,(卡牌属性!$DR47-1+EU$3)*11+卡牌属性!$DT47)*(1+属性投放!$AT$6)</f>
        <v>1500</v>
      </c>
      <c r="EV47" s="14">
        <f>INDEX(属性偏向!$U$4:$U$135,(卡牌属性!$DR47-1+EV$3)*11+卡牌属性!$DT47)*(1+属性投放!$AT$6)</f>
        <v>1560</v>
      </c>
      <c r="EW47" s="14">
        <f>INDEX(属性偏向!$U$4:$U$135,(卡牌属性!$DR47-1+EW$3)*11+卡牌属性!$DT47)*(1+属性投放!$AT$6)</f>
        <v>1560</v>
      </c>
      <c r="EX47" s="14">
        <f>INDEX(属性偏向!$U$4:$U$135,(卡牌属性!$DR47-1+EX$3)*11+卡牌属性!$DT47)*(1+属性投放!$AT$6)</f>
        <v>1680</v>
      </c>
      <c r="EY47" s="14">
        <f>INDEX(属性偏向!$U$4:$U$135,(卡牌属性!$DR47-1+EY$3)*11+卡牌属性!$DT47)*(1+属性投放!$AT$6)</f>
        <v>1800</v>
      </c>
      <c r="FC47" s="13">
        <v>43</v>
      </c>
      <c r="FD47" s="13">
        <f t="shared" si="138"/>
        <v>9</v>
      </c>
      <c r="FE47" s="14">
        <f t="shared" si="39"/>
        <v>1102009</v>
      </c>
      <c r="FF47" s="14" t="s">
        <v>849</v>
      </c>
      <c r="FG47" s="14">
        <f t="shared" si="139"/>
        <v>3</v>
      </c>
      <c r="FH47" s="14" t="str">
        <f t="shared" si="140"/>
        <v>徐晃-3星</v>
      </c>
      <c r="FI47" s="14">
        <f>INDEX(Y$6:Y$36,$FD47)+INDEX(属性偏向!Y$4:Y$8,卡牌属性!$FG47)</f>
        <v>8</v>
      </c>
      <c r="FJ47" s="14" t="str">
        <f>INDEX(属性评价,卡牌属性!FI47)</f>
        <v>A+</v>
      </c>
      <c r="FK47" s="14">
        <f>INDEX(Z$6:Z$36,$FD47)+INDEX(属性偏向!Z$4:Z$8,卡牌属性!$FG47)</f>
        <v>8</v>
      </c>
      <c r="FL47" s="14" t="str">
        <f>INDEX(属性评价,卡牌属性!FK47)</f>
        <v>A+</v>
      </c>
      <c r="FM47" s="14">
        <f>INDEX(AA$6:AA$36,$FD47)+INDEX(属性偏向!AA$4:AA$8,卡牌属性!$FG47)</f>
        <v>6</v>
      </c>
      <c r="FN47" s="14" t="str">
        <f>INDEX(属性评价,卡牌属性!FM47)</f>
        <v>B+</v>
      </c>
      <c r="FQ47" s="13">
        <v>43</v>
      </c>
      <c r="FR47" s="13">
        <f t="shared" si="141"/>
        <v>9</v>
      </c>
      <c r="FS47" s="14">
        <f t="shared" si="40"/>
        <v>1101009</v>
      </c>
      <c r="FT47" s="14" t="s">
        <v>849</v>
      </c>
      <c r="FU47" s="14">
        <f t="shared" si="142"/>
        <v>3</v>
      </c>
      <c r="FV47" s="14" t="str">
        <f t="shared" si="143"/>
        <v>北落师门-3星</v>
      </c>
      <c r="FW47" s="14">
        <f>INDEX(J$6:J$36,$FR47)+INDEX(属性偏向!Y$4:Y$8,卡牌属性!$FG47)</f>
        <v>7</v>
      </c>
      <c r="FX47" s="14" t="str">
        <f>INDEX(属性评价,卡牌属性!FW47)</f>
        <v>A</v>
      </c>
      <c r="FY47" s="14">
        <f>INDEX(K$6:K$36,$FR47)+INDEX(属性偏向!Y$4:Y$8,卡牌属性!$FG47)</f>
        <v>7</v>
      </c>
      <c r="FZ47" s="14" t="str">
        <f>INDEX(属性评价,卡牌属性!FY47)</f>
        <v>A</v>
      </c>
      <c r="GA47" s="14">
        <f>INDEX(L$6:L$36,$FR47)+INDEX(属性偏向!Y$4:Y$8,卡牌属性!$FG47)</f>
        <v>7</v>
      </c>
      <c r="GB47" s="14" t="str">
        <f>INDEX(属性评价,卡牌属性!GA47)</f>
        <v>A</v>
      </c>
    </row>
    <row r="48" spans="14:184" ht="16.5" x14ac:dyDescent="0.2">
      <c r="AE48" s="13">
        <v>44</v>
      </c>
      <c r="AF48" s="13">
        <f t="shared" si="23"/>
        <v>4</v>
      </c>
      <c r="AG48" s="13">
        <f t="shared" si="3"/>
        <v>4</v>
      </c>
      <c r="AH48" s="13"/>
      <c r="AI48" s="13"/>
      <c r="AJ48" s="14">
        <f t="shared" si="4"/>
        <v>1101004</v>
      </c>
      <c r="AK48" s="14" t="str">
        <f t="shared" si="5"/>
        <v>项昆仑11突</v>
      </c>
      <c r="AL48" s="25" t="s">
        <v>131</v>
      </c>
      <c r="AM48" s="14">
        <v>1</v>
      </c>
      <c r="AN48" s="14">
        <f t="shared" si="6"/>
        <v>11</v>
      </c>
      <c r="AO48" s="14" t="e">
        <f>INDEX(属性投放!#REF!,(卡牌属性!AG48-2)*20+卡牌属性!AN48)</f>
        <v>#REF!</v>
      </c>
      <c r="AP48" s="14" t="e">
        <f t="shared" si="174"/>
        <v>#REF!</v>
      </c>
      <c r="AQ48" s="14" t="e">
        <f t="shared" si="174"/>
        <v>#REF!</v>
      </c>
      <c r="AR48" s="14" t="e">
        <f t="shared" si="174"/>
        <v>#REF!</v>
      </c>
      <c r="AS48" s="14" t="e">
        <f t="shared" si="174"/>
        <v>#REF!</v>
      </c>
      <c r="AT48" s="14" t="e">
        <f>INDEX(属性投放!#REF!,(卡牌属性!AG48-2)*20+卡牌属性!AN48)</f>
        <v>#REF!</v>
      </c>
      <c r="AU48" s="14" t="e">
        <f t="shared" si="175"/>
        <v>#REF!</v>
      </c>
      <c r="AV48" s="14" t="e">
        <f t="shared" si="175"/>
        <v>#REF!</v>
      </c>
      <c r="AW48" s="14" t="e">
        <f t="shared" si="175"/>
        <v>#REF!</v>
      </c>
      <c r="AX48" s="14" t="e">
        <f t="shared" si="175"/>
        <v>#REF!</v>
      </c>
      <c r="AY48" s="14" t="e">
        <f>INDEX(属性投放!#REF!,(卡牌属性!AG48-2)*20+卡牌属性!AN48)</f>
        <v>#REF!</v>
      </c>
      <c r="AZ48" s="14" t="e">
        <f t="shared" si="176"/>
        <v>#REF!</v>
      </c>
      <c r="BA48" s="14" t="e">
        <f t="shared" si="176"/>
        <v>#REF!</v>
      </c>
      <c r="BB48" s="14" t="e">
        <f t="shared" si="176"/>
        <v>#REF!</v>
      </c>
      <c r="BC48" s="14" t="e">
        <f t="shared" si="176"/>
        <v>#REF!</v>
      </c>
      <c r="BD48" s="14" t="e">
        <f>INDEX(属性投放!#REF!,(卡牌属性!AG48-2)*20+卡牌属性!AN48)</f>
        <v>#REF!</v>
      </c>
      <c r="BE48" s="14" t="e">
        <f t="shared" si="177"/>
        <v>#REF!</v>
      </c>
      <c r="BF48" s="14" t="e">
        <f t="shared" si="177"/>
        <v>#REF!</v>
      </c>
      <c r="BG48" s="14" t="e">
        <f t="shared" si="177"/>
        <v>#REF!</v>
      </c>
      <c r="BH48" s="14" t="e">
        <f t="shared" si="177"/>
        <v>#REF!</v>
      </c>
      <c r="BI48" s="14" t="e">
        <f>INDEX(属性投放!#REF!,(卡牌属性!AG48-2)*20+卡牌属性!AN48)</f>
        <v>#REF!</v>
      </c>
      <c r="BJ48" s="14" t="e">
        <f t="shared" si="178"/>
        <v>#REF!</v>
      </c>
      <c r="BK48" s="14" t="e">
        <f t="shared" si="178"/>
        <v>#REF!</v>
      </c>
      <c r="BL48" s="14" t="e">
        <f t="shared" si="178"/>
        <v>#REF!</v>
      </c>
      <c r="BM48" s="14" t="e">
        <f t="shared" si="178"/>
        <v>#REF!</v>
      </c>
      <c r="BN48" s="14" t="e">
        <f>INDEX(属性投放!#REF!,(卡牌属性!AG48-2)*20+卡牌属性!AN48)</f>
        <v>#REF!</v>
      </c>
      <c r="BO48" s="14" t="e">
        <f t="shared" si="179"/>
        <v>#REF!</v>
      </c>
      <c r="BP48" s="14" t="e">
        <f t="shared" si="179"/>
        <v>#REF!</v>
      </c>
      <c r="BQ48" s="14" t="e">
        <f t="shared" si="179"/>
        <v>#REF!</v>
      </c>
      <c r="BR48" s="14" t="e">
        <f t="shared" si="179"/>
        <v>#REF!</v>
      </c>
      <c r="BV48" s="13">
        <v>44</v>
      </c>
      <c r="BW48" s="14">
        <f t="shared" si="24"/>
        <v>4</v>
      </c>
      <c r="BX48" s="14">
        <f t="shared" si="25"/>
        <v>1102004</v>
      </c>
      <c r="BY48" s="14" t="str">
        <f>INDEX($O$6:$O$37,BW48)&amp;"-"&amp;INDEX(属性投放!$H$19:$H$29,卡牌属性!CD48)</f>
        <v>唐流雨-无众生相</v>
      </c>
      <c r="BZ48" s="14">
        <f t="shared" si="26"/>
        <v>4</v>
      </c>
      <c r="CA48" s="14">
        <f t="shared" si="27"/>
        <v>2</v>
      </c>
      <c r="CB48" s="14">
        <f t="shared" si="28"/>
        <v>3</v>
      </c>
      <c r="CC48" s="14">
        <f t="shared" si="29"/>
        <v>2</v>
      </c>
      <c r="CD48" s="14">
        <f t="shared" si="30"/>
        <v>11</v>
      </c>
      <c r="CE48" s="14">
        <f>INDEX(属性投放!$W$6:$W$49,(卡牌属性!CC48-2)*11+卡牌属性!CD48)</f>
        <v>10</v>
      </c>
      <c r="CF48" s="14">
        <f t="shared" si="144"/>
        <v>3057</v>
      </c>
      <c r="CG48" s="14">
        <f t="shared" si="145"/>
        <v>3360</v>
      </c>
      <c r="CH48" s="14">
        <f t="shared" si="146"/>
        <v>3663</v>
      </c>
      <c r="CI48" s="14">
        <f t="shared" si="147"/>
        <v>3663</v>
      </c>
      <c r="CJ48" s="14">
        <f t="shared" si="148"/>
        <v>3966</v>
      </c>
      <c r="CK48" s="14">
        <f t="shared" si="149"/>
        <v>1471</v>
      </c>
      <c r="CL48" s="14">
        <f t="shared" si="150"/>
        <v>1615</v>
      </c>
      <c r="CM48" s="14">
        <f t="shared" si="151"/>
        <v>1615</v>
      </c>
      <c r="CN48" s="14">
        <f t="shared" si="152"/>
        <v>1764</v>
      </c>
      <c r="CO48" s="14">
        <f t="shared" si="153"/>
        <v>1913</v>
      </c>
      <c r="CP48" s="14">
        <f t="shared" si="154"/>
        <v>28302</v>
      </c>
      <c r="CQ48" s="14">
        <f t="shared" si="155"/>
        <v>30920</v>
      </c>
      <c r="CR48" s="14">
        <f t="shared" si="156"/>
        <v>30920</v>
      </c>
      <c r="CS48" s="14">
        <f t="shared" si="157"/>
        <v>33538</v>
      </c>
      <c r="CT48" s="14">
        <f t="shared" si="158"/>
        <v>36206</v>
      </c>
      <c r="CU48" s="14">
        <f>INDEX(属性偏向!$S$4:$S$135,(卡牌属性!$BZ48-1+CU$3)*11+卡牌属性!$CD48)</f>
        <v>54</v>
      </c>
      <c r="CV48" s="14">
        <f>INDEX(属性偏向!$S$4:$S$135,(卡牌属性!$BZ48-1+CV$3)*11+卡牌属性!$CD48)</f>
        <v>56</v>
      </c>
      <c r="CW48" s="14">
        <f>INDEX(属性偏向!$S$4:$S$135,(卡牌属性!$BZ48-1+CW$3)*11+卡牌属性!$CD48)</f>
        <v>58</v>
      </c>
      <c r="CX48" s="14">
        <f>INDEX(属性偏向!$S$4:$S$135,(卡牌属性!$BZ48-1+CX$3)*11+卡牌属性!$CD48)</f>
        <v>58</v>
      </c>
      <c r="CY48" s="14">
        <f>INDEX(属性偏向!$S$4:$S$135,(卡牌属性!$BZ48-1+CY$3)*11+卡牌属性!$CD48)</f>
        <v>60</v>
      </c>
      <c r="CZ48" s="14">
        <f>INDEX(属性偏向!$T$4:$T$135,(卡牌属性!$BZ48-1+CZ$3)*11+卡牌属性!$CD48)</f>
        <v>27</v>
      </c>
      <c r="DA48" s="14">
        <f>INDEX(属性偏向!$T$4:$T$135,(卡牌属性!$BZ48-1+DA$3)*11+卡牌属性!$CD48)</f>
        <v>28</v>
      </c>
      <c r="DB48" s="14">
        <f>INDEX(属性偏向!$T$4:$T$135,(卡牌属性!$BZ48-1+DB$3)*11+卡牌属性!$CD48)</f>
        <v>28</v>
      </c>
      <c r="DC48" s="14">
        <f>INDEX(属性偏向!$T$4:$T$135,(卡牌属性!$BZ48-1+DC$3)*11+卡牌属性!$CD48)</f>
        <v>29</v>
      </c>
      <c r="DD48" s="14">
        <f>INDEX(属性偏向!$T$4:$T$135,(卡牌属性!$BZ48-1+DD$3)*11+卡牌属性!$CD48)</f>
        <v>30</v>
      </c>
      <c r="DE48" s="14">
        <f>INDEX(属性偏向!$U$4:$U$135,(卡牌属性!$BZ48-1+DE$3)*11+卡牌属性!$CD48)</f>
        <v>540</v>
      </c>
      <c r="DF48" s="14">
        <f>INDEX(属性偏向!$U$4:$U$135,(卡牌属性!$BZ48-1+DF$3)*11+卡牌属性!$CD48)</f>
        <v>560</v>
      </c>
      <c r="DG48" s="14">
        <f>INDEX(属性偏向!$U$4:$U$135,(卡牌属性!$BZ48-1+DG$3)*11+卡牌属性!$CD48)</f>
        <v>560</v>
      </c>
      <c r="DH48" s="14">
        <f>INDEX(属性偏向!$U$4:$U$135,(卡牌属性!$BZ48-1+DH$3)*11+卡牌属性!$CD48)</f>
        <v>580</v>
      </c>
      <c r="DI48" s="14">
        <f>INDEX(属性偏向!$U$4:$U$135,(卡牌属性!$BZ48-1+DI$3)*11+卡牌属性!$CD48)</f>
        <v>600</v>
      </c>
      <c r="DL48" s="13">
        <v>44</v>
      </c>
      <c r="DM48" s="14">
        <f t="shared" si="32"/>
        <v>4</v>
      </c>
      <c r="DN48" s="14">
        <f t="shared" si="33"/>
        <v>1102004</v>
      </c>
      <c r="DO48" s="14" t="str">
        <f>INDEX($B$6:$B$32,DM48)&amp;"-"&amp;INDEX(属性投放!$H$7:$H$17,卡牌属性!DT48)</f>
        <v>项昆仑-无众生相</v>
      </c>
      <c r="DP48" s="14">
        <f t="shared" si="14"/>
        <v>7</v>
      </c>
      <c r="DQ48" s="14">
        <f t="shared" si="15"/>
        <v>7</v>
      </c>
      <c r="DR48" s="14">
        <f t="shared" si="16"/>
        <v>7</v>
      </c>
      <c r="DS48" s="14">
        <f t="shared" si="34"/>
        <v>4</v>
      </c>
      <c r="DT48" s="14">
        <f t="shared" si="35"/>
        <v>11</v>
      </c>
      <c r="DU48" s="14">
        <f>INDEX(属性投放!$W$6:$W$49,(卡牌属性!DS48-2)*11+卡牌属性!DT48)</f>
        <v>10</v>
      </c>
      <c r="DV48" s="14">
        <f t="shared" si="159"/>
        <v>11498</v>
      </c>
      <c r="DW48" s="14">
        <f t="shared" si="160"/>
        <v>12382</v>
      </c>
      <c r="DX48" s="14">
        <f t="shared" si="161"/>
        <v>14100</v>
      </c>
      <c r="DY48" s="14">
        <f t="shared" si="162"/>
        <v>14100</v>
      </c>
      <c r="DZ48" s="14">
        <f t="shared" si="163"/>
        <v>15818</v>
      </c>
      <c r="EA48" s="14">
        <f t="shared" si="164"/>
        <v>5699</v>
      </c>
      <c r="EB48" s="14">
        <f t="shared" si="165"/>
        <v>6141</v>
      </c>
      <c r="EC48" s="14">
        <f t="shared" si="166"/>
        <v>6141</v>
      </c>
      <c r="ED48" s="14">
        <f t="shared" si="167"/>
        <v>7000</v>
      </c>
      <c r="EE48" s="14">
        <f t="shared" si="168"/>
        <v>7884</v>
      </c>
      <c r="EF48" s="14">
        <f t="shared" si="169"/>
        <v>107468</v>
      </c>
      <c r="EG48" s="14">
        <f t="shared" si="170"/>
        <v>115222</v>
      </c>
      <c r="EH48" s="14">
        <f t="shared" si="171"/>
        <v>115222</v>
      </c>
      <c r="EI48" s="14">
        <f t="shared" si="172"/>
        <v>130530</v>
      </c>
      <c r="EJ48" s="14">
        <f t="shared" si="173"/>
        <v>145938</v>
      </c>
      <c r="EK48" s="14">
        <f>INDEX(属性偏向!$S$4:$S$135,(卡牌属性!$DP48-1+EK$3)*11+卡牌属性!$DT48)*(1+属性投放!$AT$6)</f>
        <v>180</v>
      </c>
      <c r="EL48" s="14">
        <f>INDEX(属性偏向!$S$4:$S$135,(卡牌属性!$DP48-1+EL$3)*11+卡牌属性!$DT48)*(1+属性投放!$AT$6)</f>
        <v>186</v>
      </c>
      <c r="EM48" s="14">
        <f>INDEX(属性偏向!$S$4:$S$135,(卡牌属性!$DP48-1+EM$3)*11+卡牌属性!$DT48)*(1+属性投放!$AT$6)</f>
        <v>198</v>
      </c>
      <c r="EN48" s="14">
        <f>INDEX(属性偏向!$S$4:$S$135,(卡牌属性!$DP48-1+EN$3)*11+卡牌属性!$DT48)*(1+属性投放!$AT$6)</f>
        <v>198</v>
      </c>
      <c r="EO48" s="14">
        <f>INDEX(属性偏向!$S$4:$S$135,(卡牌属性!$DP48-1+EO$3)*11+卡牌属性!$DT48)*(1+属性投放!$AT$6)</f>
        <v>210</v>
      </c>
      <c r="EP48" s="14">
        <f>INDEX(属性偏向!$T$4:$T$135,(卡牌属性!$DQ48-1+EP$3)*11+卡牌属性!$DT48)*(1+属性投放!$AT$6)</f>
        <v>90</v>
      </c>
      <c r="EQ48" s="14">
        <f>INDEX(属性偏向!$T$4:$T$135,(卡牌属性!$DQ48-1+EQ$3)*11+卡牌属性!$DT48)*(1+属性投放!$AT$6)</f>
        <v>93</v>
      </c>
      <c r="ER48" s="14">
        <f>INDEX(属性偏向!$T$4:$T$135,(卡牌属性!$DQ48-1+ER$3)*11+卡牌属性!$DT48)*(1+属性投放!$AT$6)</f>
        <v>93</v>
      </c>
      <c r="ES48" s="14">
        <f>INDEX(属性偏向!$T$4:$T$135,(卡牌属性!$DQ48-1+ES$3)*11+卡牌属性!$DT48)*(1+属性投放!$AT$6)</f>
        <v>99</v>
      </c>
      <c r="ET48" s="14">
        <f>INDEX(属性偏向!$T$4:$T$135,(卡牌属性!$DQ48-1+ET$3)*11+卡牌属性!$DT48)*(1+属性投放!$AT$6)</f>
        <v>105</v>
      </c>
      <c r="EU48" s="14">
        <f>INDEX(属性偏向!$U$4:$U$135,(卡牌属性!$DR48-1+EU$3)*11+卡牌属性!$DT48)*(1+属性投放!$AT$6)</f>
        <v>1800</v>
      </c>
      <c r="EV48" s="14">
        <f>INDEX(属性偏向!$U$4:$U$135,(卡牌属性!$DR48-1+EV$3)*11+卡牌属性!$DT48)*(1+属性投放!$AT$6)</f>
        <v>1860</v>
      </c>
      <c r="EW48" s="14">
        <f>INDEX(属性偏向!$U$4:$U$135,(卡牌属性!$DR48-1+EW$3)*11+卡牌属性!$DT48)*(1+属性投放!$AT$6)</f>
        <v>1860</v>
      </c>
      <c r="EX48" s="14">
        <f>INDEX(属性偏向!$U$4:$U$135,(卡牌属性!$DR48-1+EX$3)*11+卡牌属性!$DT48)*(1+属性投放!$AT$6)</f>
        <v>1980</v>
      </c>
      <c r="EY48" s="14">
        <f>INDEX(属性偏向!$U$4:$U$135,(卡牌属性!$DR48-1+EY$3)*11+卡牌属性!$DT48)*(1+属性投放!$AT$6)</f>
        <v>2100</v>
      </c>
      <c r="FC48" s="13">
        <v>44</v>
      </c>
      <c r="FD48" s="13">
        <f t="shared" si="138"/>
        <v>9</v>
      </c>
      <c r="FE48" s="14">
        <f t="shared" si="39"/>
        <v>1102009</v>
      </c>
      <c r="FF48" s="14" t="s">
        <v>849</v>
      </c>
      <c r="FG48" s="14">
        <f t="shared" si="139"/>
        <v>4</v>
      </c>
      <c r="FH48" s="14" t="str">
        <f t="shared" si="140"/>
        <v>徐晃-4星</v>
      </c>
      <c r="FI48" s="14">
        <f>INDEX(Y$6:Y$36,$FD48)+INDEX(属性偏向!Y$4:Y$8,卡牌属性!$FG48)</f>
        <v>8</v>
      </c>
      <c r="FJ48" s="14" t="str">
        <f>INDEX(属性评价,卡牌属性!FI48)</f>
        <v>A+</v>
      </c>
      <c r="FK48" s="14">
        <f>INDEX(Z$6:Z$36,$FD48)+INDEX(属性偏向!Z$4:Z$8,卡牌属性!$FG48)</f>
        <v>9</v>
      </c>
      <c r="FL48" s="14" t="str">
        <f>INDEX(属性评价,卡牌属性!FK48)</f>
        <v>S</v>
      </c>
      <c r="FM48" s="14">
        <f>INDEX(AA$6:AA$36,$FD48)+INDEX(属性偏向!AA$4:AA$8,卡牌属性!$FG48)</f>
        <v>7</v>
      </c>
      <c r="FN48" s="14" t="str">
        <f>INDEX(属性评价,卡牌属性!FM48)</f>
        <v>A</v>
      </c>
      <c r="FQ48" s="13">
        <v>44</v>
      </c>
      <c r="FR48" s="13">
        <f t="shared" si="141"/>
        <v>9</v>
      </c>
      <c r="FS48" s="14">
        <f t="shared" si="40"/>
        <v>1101009</v>
      </c>
      <c r="FT48" s="14" t="s">
        <v>849</v>
      </c>
      <c r="FU48" s="14">
        <f t="shared" si="142"/>
        <v>4</v>
      </c>
      <c r="FV48" s="14" t="str">
        <f t="shared" si="143"/>
        <v>北落师门-4星</v>
      </c>
      <c r="FW48" s="14">
        <f>INDEX(J$6:J$36,$FR48)+INDEX(属性偏向!Y$4:Y$8,卡牌属性!$FG48)</f>
        <v>7</v>
      </c>
      <c r="FX48" s="14" t="str">
        <f>INDEX(属性评价,卡牌属性!FW48)</f>
        <v>A</v>
      </c>
      <c r="FY48" s="14">
        <f>INDEX(K$6:K$36,$FR48)+INDEX(属性偏向!Y$4:Y$8,卡牌属性!$FG48)</f>
        <v>7</v>
      </c>
      <c r="FZ48" s="14" t="str">
        <f>INDEX(属性评价,卡牌属性!FY48)</f>
        <v>A</v>
      </c>
      <c r="GA48" s="14">
        <f>INDEX(L$6:L$36,$FR48)+INDEX(属性偏向!Y$4:Y$8,卡牌属性!$FG48)</f>
        <v>7</v>
      </c>
      <c r="GB48" s="14" t="str">
        <f>INDEX(属性评价,卡牌属性!GA48)</f>
        <v>A</v>
      </c>
    </row>
    <row r="49" spans="31:184" ht="16.5" x14ac:dyDescent="0.2">
      <c r="AE49" s="13">
        <v>45</v>
      </c>
      <c r="AF49" s="13">
        <f t="shared" si="23"/>
        <v>5</v>
      </c>
      <c r="AG49" s="13">
        <f t="shared" si="3"/>
        <v>4</v>
      </c>
      <c r="AH49" s="13"/>
      <c r="AI49" s="13"/>
      <c r="AJ49" s="14">
        <f t="shared" si="4"/>
        <v>1101005</v>
      </c>
      <c r="AK49" s="14" t="str">
        <f t="shared" si="5"/>
        <v>刘羽禅1突</v>
      </c>
      <c r="AL49" s="25" t="s">
        <v>131</v>
      </c>
      <c r="AM49" s="14">
        <v>1</v>
      </c>
      <c r="AN49" s="14">
        <f t="shared" si="6"/>
        <v>1</v>
      </c>
      <c r="AO49" s="14" t="e">
        <f>INDEX(属性投放!#REF!,(卡牌属性!AG49-2)*20+卡牌属性!AN49)</f>
        <v>#REF!</v>
      </c>
      <c r="AP49" s="14" t="e">
        <f t="shared" si="174"/>
        <v>#REF!</v>
      </c>
      <c r="AQ49" s="14" t="e">
        <f t="shared" si="174"/>
        <v>#REF!</v>
      </c>
      <c r="AR49" s="14" t="e">
        <f t="shared" si="174"/>
        <v>#REF!</v>
      </c>
      <c r="AS49" s="14" t="e">
        <f t="shared" si="174"/>
        <v>#REF!</v>
      </c>
      <c r="AT49" s="14" t="e">
        <f>INDEX(属性投放!#REF!,(卡牌属性!AG49-2)*20+卡牌属性!AN49)</f>
        <v>#REF!</v>
      </c>
      <c r="AU49" s="14" t="e">
        <f t="shared" si="175"/>
        <v>#REF!</v>
      </c>
      <c r="AV49" s="14" t="e">
        <f t="shared" si="175"/>
        <v>#REF!</v>
      </c>
      <c r="AW49" s="14" t="e">
        <f t="shared" si="175"/>
        <v>#REF!</v>
      </c>
      <c r="AX49" s="14" t="e">
        <f t="shared" si="175"/>
        <v>#REF!</v>
      </c>
      <c r="AY49" s="14" t="e">
        <f>INDEX(属性投放!#REF!,(卡牌属性!AG49-2)*20+卡牌属性!AN49)</f>
        <v>#REF!</v>
      </c>
      <c r="AZ49" s="14" t="e">
        <f t="shared" si="176"/>
        <v>#REF!</v>
      </c>
      <c r="BA49" s="14" t="e">
        <f t="shared" si="176"/>
        <v>#REF!</v>
      </c>
      <c r="BB49" s="14" t="e">
        <f t="shared" si="176"/>
        <v>#REF!</v>
      </c>
      <c r="BC49" s="14" t="e">
        <f t="shared" si="176"/>
        <v>#REF!</v>
      </c>
      <c r="BD49" s="14" t="e">
        <f>INDEX(属性投放!#REF!,(卡牌属性!AG49-2)*20+卡牌属性!AN49)</f>
        <v>#REF!</v>
      </c>
      <c r="BE49" s="14" t="e">
        <f t="shared" si="177"/>
        <v>#REF!</v>
      </c>
      <c r="BF49" s="14" t="e">
        <f t="shared" si="177"/>
        <v>#REF!</v>
      </c>
      <c r="BG49" s="14" t="e">
        <f t="shared" si="177"/>
        <v>#REF!</v>
      </c>
      <c r="BH49" s="14" t="e">
        <f t="shared" si="177"/>
        <v>#REF!</v>
      </c>
      <c r="BI49" s="14" t="e">
        <f>INDEX(属性投放!#REF!,(卡牌属性!AG49-2)*20+卡牌属性!AN49)</f>
        <v>#REF!</v>
      </c>
      <c r="BJ49" s="14" t="e">
        <f t="shared" si="178"/>
        <v>#REF!</v>
      </c>
      <c r="BK49" s="14" t="e">
        <f t="shared" si="178"/>
        <v>#REF!</v>
      </c>
      <c r="BL49" s="14" t="e">
        <f t="shared" si="178"/>
        <v>#REF!</v>
      </c>
      <c r="BM49" s="14" t="e">
        <f t="shared" si="178"/>
        <v>#REF!</v>
      </c>
      <c r="BN49" s="14" t="e">
        <f>INDEX(属性投放!#REF!,(卡牌属性!AG49-2)*20+卡牌属性!AN49)</f>
        <v>#REF!</v>
      </c>
      <c r="BO49" s="14" t="e">
        <f t="shared" si="179"/>
        <v>#REF!</v>
      </c>
      <c r="BP49" s="14" t="e">
        <f t="shared" si="179"/>
        <v>#REF!</v>
      </c>
      <c r="BQ49" s="14" t="e">
        <f t="shared" si="179"/>
        <v>#REF!</v>
      </c>
      <c r="BR49" s="14" t="e">
        <f t="shared" si="179"/>
        <v>#REF!</v>
      </c>
      <c r="BV49" s="13">
        <v>45</v>
      </c>
      <c r="BW49" s="14">
        <f t="shared" si="24"/>
        <v>5</v>
      </c>
      <c r="BX49" s="14">
        <f t="shared" si="25"/>
        <v>1102005</v>
      </c>
      <c r="BY49" s="14" t="str">
        <f>INDEX($O$6:$O$37,BW49)&amp;"-"&amp;INDEX(属性投放!$H$19:$H$29,卡牌属性!CD49)</f>
        <v>李轩辕-练体</v>
      </c>
      <c r="BZ49" s="14">
        <f t="shared" si="26"/>
        <v>4</v>
      </c>
      <c r="CA49" s="14">
        <f t="shared" si="27"/>
        <v>5</v>
      </c>
      <c r="CB49" s="14">
        <f t="shared" si="28"/>
        <v>6</v>
      </c>
      <c r="CC49" s="14">
        <f t="shared" si="29"/>
        <v>3</v>
      </c>
      <c r="CD49" s="14">
        <f t="shared" si="30"/>
        <v>1</v>
      </c>
      <c r="CE49" s="14">
        <f>INDEX(属性投放!$W$6:$W$49,(卡牌属性!CC49-2)*11+卡牌属性!CD49)</f>
        <v>14</v>
      </c>
      <c r="CF49" s="14">
        <f>INDEX(属性偏向!$I$4:$I$15,卡牌属性!$BZ49+CF$3)</f>
        <v>125</v>
      </c>
      <c r="CG49" s="14">
        <f>INDEX(属性偏向!$I$4:$I$15,卡牌属性!$BZ49+CG$3)</f>
        <v>150</v>
      </c>
      <c r="CH49" s="14">
        <f>INDEX(属性偏向!$I$4:$I$15,卡牌属性!$BZ49+CH$3)</f>
        <v>175</v>
      </c>
      <c r="CI49" s="14">
        <f>INDEX(属性偏向!$I$4:$I$15,卡牌属性!$BZ49+CI$3)</f>
        <v>175</v>
      </c>
      <c r="CJ49" s="14">
        <f>INDEX(属性偏向!$I$4:$I$15,卡牌属性!$BZ49+CJ$3)</f>
        <v>200</v>
      </c>
      <c r="CK49" s="14">
        <f>INDEX(属性偏向!$J$4:$J$15,卡牌属性!$CA49+CK$3)</f>
        <v>30</v>
      </c>
      <c r="CL49" s="14">
        <f>INDEX(属性偏向!$J$4:$J$15,卡牌属性!$CA49+CL$3)</f>
        <v>40</v>
      </c>
      <c r="CM49" s="14">
        <f>INDEX(属性偏向!$J$4:$J$15,卡牌属性!$CA49+CM$3)</f>
        <v>40</v>
      </c>
      <c r="CN49" s="14">
        <f>INDEX(属性偏向!$J$4:$J$15,卡牌属性!$CA49+CN$3)</f>
        <v>50</v>
      </c>
      <c r="CO49" s="14">
        <f>INDEX(属性偏向!$J$4:$J$15,卡牌属性!$CA49+CO$3)</f>
        <v>75</v>
      </c>
      <c r="CP49" s="14">
        <f>INDEX(属性偏向!$K$4:$K$15,卡牌属性!$CB49+CP$3)</f>
        <v>650</v>
      </c>
      <c r="CQ49" s="14">
        <f>INDEX(属性偏向!$K$4:$K$15,卡牌属性!$CB49+CQ$3)</f>
        <v>800</v>
      </c>
      <c r="CR49" s="14">
        <f>INDEX(属性偏向!$K$4:$K$15,卡牌属性!$CB49+CR$3)</f>
        <v>800</v>
      </c>
      <c r="CS49" s="14">
        <f>INDEX(属性偏向!$K$4:$K$15,卡牌属性!$CB49+CS$3)</f>
        <v>1000</v>
      </c>
      <c r="CT49" s="14">
        <f>INDEX(属性偏向!$K$4:$K$15,卡牌属性!$CB49+CT$3)</f>
        <v>1200</v>
      </c>
      <c r="CU49" s="14">
        <f>INDEX(属性偏向!$S$4:$S$135,(卡牌属性!$BZ49-1+CU$3)*11+卡牌属性!$CD49)</f>
        <v>8</v>
      </c>
      <c r="CV49" s="14">
        <f>INDEX(属性偏向!$S$4:$S$135,(卡牌属性!$BZ49-1+CV$3)*11+卡牌属性!$CD49)</f>
        <v>10</v>
      </c>
      <c r="CW49" s="14">
        <f>INDEX(属性偏向!$S$4:$S$135,(卡牌属性!$BZ49-1+CW$3)*11+卡牌属性!$CD49)</f>
        <v>12</v>
      </c>
      <c r="CX49" s="14">
        <f>INDEX(属性偏向!$S$4:$S$135,(卡牌属性!$BZ49-1+CX$3)*11+卡牌属性!$CD49)</f>
        <v>12</v>
      </c>
      <c r="CY49" s="14">
        <f>INDEX(属性偏向!$S$4:$S$135,(卡牌属性!$BZ49-1+CY$3)*11+卡牌属性!$CD49)</f>
        <v>14</v>
      </c>
      <c r="CZ49" s="14">
        <f>INDEX(属性偏向!$T$4:$T$135,(卡牌属性!$BZ49-1+CZ$3)*11+卡牌属性!$CD49)</f>
        <v>4</v>
      </c>
      <c r="DA49" s="14">
        <f>INDEX(属性偏向!$T$4:$T$135,(卡牌属性!$BZ49-1+DA$3)*11+卡牌属性!$CD49)</f>
        <v>5</v>
      </c>
      <c r="DB49" s="14">
        <f>INDEX(属性偏向!$T$4:$T$135,(卡牌属性!$BZ49-1+DB$3)*11+卡牌属性!$CD49)</f>
        <v>5</v>
      </c>
      <c r="DC49" s="14">
        <f>INDEX(属性偏向!$T$4:$T$135,(卡牌属性!$BZ49-1+DC$3)*11+卡牌属性!$CD49)</f>
        <v>6</v>
      </c>
      <c r="DD49" s="14">
        <f>INDEX(属性偏向!$T$4:$T$135,(卡牌属性!$BZ49-1+DD$3)*11+卡牌属性!$CD49)</f>
        <v>7</v>
      </c>
      <c r="DE49" s="14">
        <f>INDEX(属性偏向!$U$4:$U$135,(卡牌属性!$BZ49-1+DE$3)*11+卡牌属性!$CD49)</f>
        <v>48</v>
      </c>
      <c r="DF49" s="14">
        <f>INDEX(属性偏向!$U$4:$U$135,(卡牌属性!$BZ49-1+DF$3)*11+卡牌属性!$CD49)</f>
        <v>60</v>
      </c>
      <c r="DG49" s="14">
        <f>INDEX(属性偏向!$U$4:$U$135,(卡牌属性!$BZ49-1+DG$3)*11+卡牌属性!$CD49)</f>
        <v>60</v>
      </c>
      <c r="DH49" s="14">
        <f>INDEX(属性偏向!$U$4:$U$135,(卡牌属性!$BZ49-1+DH$3)*11+卡牌属性!$CD49)</f>
        <v>72</v>
      </c>
      <c r="DI49" s="14">
        <f>INDEX(属性偏向!$U$4:$U$135,(卡牌属性!$BZ49-1+DI$3)*11+卡牌属性!$CD49)</f>
        <v>84</v>
      </c>
      <c r="DL49" s="13">
        <v>45</v>
      </c>
      <c r="DM49" s="14">
        <f t="shared" si="32"/>
        <v>5</v>
      </c>
      <c r="DN49" s="14">
        <f t="shared" si="33"/>
        <v>1102005</v>
      </c>
      <c r="DO49" s="14" t="str">
        <f>INDEX($B$6:$B$32,DM49)&amp;"-"&amp;INDEX(属性投放!$H$7:$H$17,卡牌属性!DT49)</f>
        <v>刘羽禅-练体</v>
      </c>
      <c r="DP49" s="14">
        <f t="shared" si="14"/>
        <v>6</v>
      </c>
      <c r="DQ49" s="14">
        <f t="shared" si="15"/>
        <v>8</v>
      </c>
      <c r="DR49" s="14">
        <f t="shared" si="16"/>
        <v>7</v>
      </c>
      <c r="DS49" s="14">
        <f t="shared" si="34"/>
        <v>4</v>
      </c>
      <c r="DT49" s="14">
        <f t="shared" si="35"/>
        <v>1</v>
      </c>
      <c r="DU49" s="14">
        <f>INDEX(属性投放!$W$6:$W$49,(卡牌属性!DS49-2)*11+卡牌属性!DT49)</f>
        <v>14</v>
      </c>
      <c r="DV49" s="14">
        <f>INDEX(属性偏向!$I$4:$I$15,卡牌属性!$DP49+DV$3)</f>
        <v>175</v>
      </c>
      <c r="DW49" s="14">
        <f>INDEX(属性偏向!$I$4:$I$15,卡牌属性!$DP49+DW$3)</f>
        <v>200</v>
      </c>
      <c r="DX49" s="14">
        <f>INDEX(属性偏向!$I$4:$I$15,卡牌属性!$DP49+DX$3)</f>
        <v>250</v>
      </c>
      <c r="DY49" s="14">
        <f>INDEX(属性偏向!$I$4:$I$15,卡牌属性!$DP49+DY$3)</f>
        <v>250</v>
      </c>
      <c r="DZ49" s="14">
        <f>INDEX(属性偏向!$I$4:$I$15,卡牌属性!$DP49+DZ$3)</f>
        <v>300</v>
      </c>
      <c r="EA49" s="14">
        <f>INDEX(属性偏向!$J$4:$J$15,卡牌属性!$DQ49+EA$3)</f>
        <v>75</v>
      </c>
      <c r="EB49" s="14">
        <f>INDEX(属性偏向!$J$4:$J$15,卡牌属性!$DQ49+EB$3)</f>
        <v>100</v>
      </c>
      <c r="EC49" s="14">
        <f>INDEX(属性偏向!$J$4:$J$15,卡牌属性!$DQ49+EC$3)</f>
        <v>100</v>
      </c>
      <c r="ED49" s="14">
        <f>INDEX(属性偏向!$J$4:$J$15,卡牌属性!$DQ49+ED$3)</f>
        <v>150</v>
      </c>
      <c r="EE49" s="14">
        <f>INDEX(属性偏向!$J$4:$J$15,卡牌属性!$DQ49+EE$3)</f>
        <v>200</v>
      </c>
      <c r="EF49" s="14">
        <f>INDEX(属性偏向!$K$4:$K$15,卡牌属性!$DR49+EF$3)</f>
        <v>800</v>
      </c>
      <c r="EG49" s="14">
        <f>INDEX(属性偏向!$K$4:$K$15,卡牌属性!$DR49+EG$3)</f>
        <v>1000</v>
      </c>
      <c r="EH49" s="14">
        <f>INDEX(属性偏向!$K$4:$K$15,卡牌属性!$DR49+EH$3)</f>
        <v>1000</v>
      </c>
      <c r="EI49" s="14">
        <f>INDEX(属性偏向!$K$4:$K$15,卡牌属性!$DR49+EI$3)</f>
        <v>1200</v>
      </c>
      <c r="EJ49" s="14">
        <f>INDEX(属性偏向!$K$4:$K$15,卡牌属性!$DR49+EJ$3)</f>
        <v>1500</v>
      </c>
      <c r="EK49" s="14">
        <f>INDEX(属性偏向!$S$4:$S$135,(卡牌属性!$DP49-1+EK$3)*11+卡牌属性!$DT49)*(1+属性投放!$AT$6)</f>
        <v>36</v>
      </c>
      <c r="EL49" s="14">
        <f>INDEX(属性偏向!$S$4:$S$135,(卡牌属性!$DP49-1+EL$3)*11+卡牌属性!$DT49)*(1+属性投放!$AT$6)</f>
        <v>42</v>
      </c>
      <c r="EM49" s="14">
        <f>INDEX(属性偏向!$S$4:$S$135,(卡牌属性!$DP49-1+EM$3)*11+卡牌属性!$DT49)*(1+属性投放!$AT$6)</f>
        <v>48</v>
      </c>
      <c r="EN49" s="14">
        <f>INDEX(属性偏向!$S$4:$S$135,(卡牌属性!$DP49-1+EN$3)*11+卡牌属性!$DT49)*(1+属性投放!$AT$6)</f>
        <v>48</v>
      </c>
      <c r="EO49" s="14">
        <f>INDEX(属性偏向!$S$4:$S$135,(卡牌属性!$DP49-1+EO$3)*11+卡牌属性!$DT49)*(1+属性投放!$AT$6)</f>
        <v>60</v>
      </c>
      <c r="EP49" s="14">
        <f>INDEX(属性偏向!$T$4:$T$135,(卡牌属性!$DQ49-1+EP$3)*11+卡牌属性!$DT49)*(1+属性投放!$AT$6)</f>
        <v>24</v>
      </c>
      <c r="EQ49" s="14">
        <f>INDEX(属性偏向!$T$4:$T$135,(卡牌属性!$DQ49-1+EQ$3)*11+卡牌属性!$DT49)*(1+属性投放!$AT$6)</f>
        <v>30</v>
      </c>
      <c r="ER49" s="14">
        <f>INDEX(属性偏向!$T$4:$T$135,(卡牌属性!$DQ49-1+ER$3)*11+卡牌属性!$DT49)*(1+属性投放!$AT$6)</f>
        <v>30</v>
      </c>
      <c r="ES49" s="14">
        <f>INDEX(属性偏向!$T$4:$T$135,(卡牌属性!$DQ49-1+ES$3)*11+卡牌属性!$DT49)*(1+属性投放!$AT$6)</f>
        <v>36</v>
      </c>
      <c r="ET49" s="14">
        <f>INDEX(属性偏向!$T$4:$T$135,(卡牌属性!$DQ49-1+ET$3)*11+卡牌属性!$DT49)*(1+属性投放!$AT$6)</f>
        <v>45</v>
      </c>
      <c r="EU49" s="14">
        <f>INDEX(属性偏向!$U$4:$U$135,(卡牌属性!$DR49-1+EU$3)*11+卡牌属性!$DT49)*(1+属性投放!$AT$6)</f>
        <v>252</v>
      </c>
      <c r="EV49" s="14">
        <f>INDEX(属性偏向!$U$4:$U$135,(卡牌属性!$DR49-1+EV$3)*11+卡牌属性!$DT49)*(1+属性投放!$AT$6)</f>
        <v>288</v>
      </c>
      <c r="EW49" s="14">
        <f>INDEX(属性偏向!$U$4:$U$135,(卡牌属性!$DR49-1+EW$3)*11+卡牌属性!$DT49)*(1+属性投放!$AT$6)</f>
        <v>288</v>
      </c>
      <c r="EX49" s="14">
        <f>INDEX(属性偏向!$U$4:$U$135,(卡牌属性!$DR49-1+EX$3)*11+卡牌属性!$DT49)*(1+属性投放!$AT$6)</f>
        <v>360</v>
      </c>
      <c r="EY49" s="14">
        <f>INDEX(属性偏向!$U$4:$U$135,(卡牌属性!$DR49-1+EY$3)*11+卡牌属性!$DT49)*(1+属性投放!$AT$6)</f>
        <v>432</v>
      </c>
      <c r="FC49" s="13">
        <v>45</v>
      </c>
      <c r="FD49" s="13">
        <f t="shared" si="138"/>
        <v>9</v>
      </c>
      <c r="FE49" s="14">
        <f t="shared" si="39"/>
        <v>1102009</v>
      </c>
      <c r="FF49" s="14" t="s">
        <v>849</v>
      </c>
      <c r="FG49" s="14">
        <f t="shared" si="139"/>
        <v>5</v>
      </c>
      <c r="FH49" s="14" t="str">
        <f t="shared" si="140"/>
        <v>徐晃-5星</v>
      </c>
      <c r="FI49" s="14">
        <f>INDEX(Y$6:Y$36,$FD49)+INDEX(属性偏向!Y$4:Y$8,卡牌属性!$FG49)</f>
        <v>9</v>
      </c>
      <c r="FJ49" s="14" t="str">
        <f>INDEX(属性评价,卡牌属性!FI49)</f>
        <v>S</v>
      </c>
      <c r="FK49" s="14">
        <f>INDEX(Z$6:Z$36,$FD49)+INDEX(属性偏向!Z$4:Z$8,卡牌属性!$FG49)</f>
        <v>10</v>
      </c>
      <c r="FL49" s="14" t="str">
        <f>INDEX(属性评价,卡牌属性!FK49)</f>
        <v>S+</v>
      </c>
      <c r="FM49" s="14">
        <f>INDEX(AA$6:AA$36,$FD49)+INDEX(属性偏向!AA$4:AA$8,卡牌属性!$FG49)</f>
        <v>8</v>
      </c>
      <c r="FN49" s="14" t="str">
        <f>INDEX(属性评价,卡牌属性!FM49)</f>
        <v>A+</v>
      </c>
      <c r="FQ49" s="13">
        <v>45</v>
      </c>
      <c r="FR49" s="13">
        <f t="shared" si="141"/>
        <v>9</v>
      </c>
      <c r="FS49" s="14">
        <f t="shared" si="40"/>
        <v>1101009</v>
      </c>
      <c r="FT49" s="14" t="s">
        <v>849</v>
      </c>
      <c r="FU49" s="14">
        <f t="shared" si="142"/>
        <v>5</v>
      </c>
      <c r="FV49" s="14" t="str">
        <f t="shared" si="143"/>
        <v>北落师门-5星</v>
      </c>
      <c r="FW49" s="14">
        <f>INDEX(J$6:J$36,$FR49)+INDEX(属性偏向!Y$4:Y$8,卡牌属性!$FG49)</f>
        <v>8</v>
      </c>
      <c r="FX49" s="14" t="str">
        <f>INDEX(属性评价,卡牌属性!FW49)</f>
        <v>A+</v>
      </c>
      <c r="FY49" s="14">
        <f>INDEX(K$6:K$36,$FR49)+INDEX(属性偏向!Y$4:Y$8,卡牌属性!$FG49)</f>
        <v>8</v>
      </c>
      <c r="FZ49" s="14" t="str">
        <f>INDEX(属性评价,卡牌属性!FY49)</f>
        <v>A+</v>
      </c>
      <c r="GA49" s="14">
        <f>INDEX(L$6:L$36,$FR49)+INDEX(属性偏向!Y$4:Y$8,卡牌属性!$FG49)</f>
        <v>8</v>
      </c>
      <c r="GB49" s="14" t="str">
        <f>INDEX(属性评价,卡牌属性!GA49)</f>
        <v>A+</v>
      </c>
    </row>
    <row r="50" spans="31:184" ht="16.5" x14ac:dyDescent="0.2">
      <c r="AE50" s="13">
        <v>46</v>
      </c>
      <c r="AF50" s="13">
        <f t="shared" si="23"/>
        <v>5</v>
      </c>
      <c r="AG50" s="13">
        <f t="shared" si="3"/>
        <v>4</v>
      </c>
      <c r="AH50" s="13"/>
      <c r="AI50" s="13"/>
      <c r="AJ50" s="14">
        <f t="shared" si="4"/>
        <v>1101005</v>
      </c>
      <c r="AK50" s="14" t="str">
        <f t="shared" si="5"/>
        <v>刘羽禅2突</v>
      </c>
      <c r="AL50" s="25" t="s">
        <v>131</v>
      </c>
      <c r="AM50" s="14">
        <v>1</v>
      </c>
      <c r="AN50" s="14">
        <f t="shared" si="6"/>
        <v>2</v>
      </c>
      <c r="AO50" s="14" t="e">
        <f>INDEX(属性投放!#REF!,(卡牌属性!AG50-2)*20+卡牌属性!AN50)</f>
        <v>#REF!</v>
      </c>
      <c r="AP50" s="14" t="e">
        <f t="shared" si="174"/>
        <v>#REF!</v>
      </c>
      <c r="AQ50" s="14" t="e">
        <f t="shared" si="174"/>
        <v>#REF!</v>
      </c>
      <c r="AR50" s="14" t="e">
        <f t="shared" si="174"/>
        <v>#REF!</v>
      </c>
      <c r="AS50" s="14" t="e">
        <f t="shared" si="174"/>
        <v>#REF!</v>
      </c>
      <c r="AT50" s="14" t="e">
        <f>INDEX(属性投放!#REF!,(卡牌属性!AG50-2)*20+卡牌属性!AN50)</f>
        <v>#REF!</v>
      </c>
      <c r="AU50" s="14" t="e">
        <f t="shared" si="175"/>
        <v>#REF!</v>
      </c>
      <c r="AV50" s="14" t="e">
        <f t="shared" si="175"/>
        <v>#REF!</v>
      </c>
      <c r="AW50" s="14" t="e">
        <f t="shared" si="175"/>
        <v>#REF!</v>
      </c>
      <c r="AX50" s="14" t="e">
        <f t="shared" si="175"/>
        <v>#REF!</v>
      </c>
      <c r="AY50" s="14" t="e">
        <f>INDEX(属性投放!#REF!,(卡牌属性!AG50-2)*20+卡牌属性!AN50)</f>
        <v>#REF!</v>
      </c>
      <c r="AZ50" s="14" t="e">
        <f t="shared" si="176"/>
        <v>#REF!</v>
      </c>
      <c r="BA50" s="14" t="e">
        <f t="shared" si="176"/>
        <v>#REF!</v>
      </c>
      <c r="BB50" s="14" t="e">
        <f t="shared" si="176"/>
        <v>#REF!</v>
      </c>
      <c r="BC50" s="14" t="e">
        <f t="shared" si="176"/>
        <v>#REF!</v>
      </c>
      <c r="BD50" s="14" t="e">
        <f>INDEX(属性投放!#REF!,(卡牌属性!AG50-2)*20+卡牌属性!AN50)</f>
        <v>#REF!</v>
      </c>
      <c r="BE50" s="14" t="e">
        <f t="shared" si="177"/>
        <v>#REF!</v>
      </c>
      <c r="BF50" s="14" t="e">
        <f t="shared" si="177"/>
        <v>#REF!</v>
      </c>
      <c r="BG50" s="14" t="e">
        <f t="shared" si="177"/>
        <v>#REF!</v>
      </c>
      <c r="BH50" s="14" t="e">
        <f t="shared" si="177"/>
        <v>#REF!</v>
      </c>
      <c r="BI50" s="14" t="e">
        <f>INDEX(属性投放!#REF!,(卡牌属性!AG50-2)*20+卡牌属性!AN50)</f>
        <v>#REF!</v>
      </c>
      <c r="BJ50" s="14" t="e">
        <f t="shared" si="178"/>
        <v>#REF!</v>
      </c>
      <c r="BK50" s="14" t="e">
        <f t="shared" si="178"/>
        <v>#REF!</v>
      </c>
      <c r="BL50" s="14" t="e">
        <f t="shared" si="178"/>
        <v>#REF!</v>
      </c>
      <c r="BM50" s="14" t="e">
        <f t="shared" si="178"/>
        <v>#REF!</v>
      </c>
      <c r="BN50" s="14" t="e">
        <f>INDEX(属性投放!#REF!,(卡牌属性!AG50-2)*20+卡牌属性!AN50)</f>
        <v>#REF!</v>
      </c>
      <c r="BO50" s="14" t="e">
        <f t="shared" si="179"/>
        <v>#REF!</v>
      </c>
      <c r="BP50" s="14" t="e">
        <f t="shared" si="179"/>
        <v>#REF!</v>
      </c>
      <c r="BQ50" s="14" t="e">
        <f t="shared" si="179"/>
        <v>#REF!</v>
      </c>
      <c r="BR50" s="14" t="e">
        <f t="shared" si="179"/>
        <v>#REF!</v>
      </c>
      <c r="BV50" s="13">
        <v>46</v>
      </c>
      <c r="BW50" s="14">
        <f t="shared" si="24"/>
        <v>5</v>
      </c>
      <c r="BX50" s="14">
        <f t="shared" si="25"/>
        <v>1102005</v>
      </c>
      <c r="BY50" s="14" t="str">
        <f>INDEX($O$6:$O$37,BW50)&amp;"-"&amp;INDEX(属性投放!$H$19:$H$29,卡牌属性!CD50)</f>
        <v>李轩辕-等活</v>
      </c>
      <c r="BZ50" s="14">
        <f t="shared" si="26"/>
        <v>4</v>
      </c>
      <c r="CA50" s="14">
        <f t="shared" si="27"/>
        <v>5</v>
      </c>
      <c r="CB50" s="14">
        <f t="shared" si="28"/>
        <v>6</v>
      </c>
      <c r="CC50" s="14">
        <f t="shared" si="29"/>
        <v>3</v>
      </c>
      <c r="CD50" s="14">
        <f t="shared" si="30"/>
        <v>2</v>
      </c>
      <c r="CE50" s="14">
        <f>INDEX(属性投放!$W$6:$W$49,(卡牌属性!CC50-2)*11+卡牌属性!CD50)</f>
        <v>10</v>
      </c>
      <c r="CF50" s="14">
        <f t="shared" ref="CF50:CF59" si="180">CF49+CU49*$CE49</f>
        <v>237</v>
      </c>
      <c r="CG50" s="14">
        <f t="shared" ref="CG50:CG59" si="181">CG49+CV49*$CE49</f>
        <v>290</v>
      </c>
      <c r="CH50" s="14">
        <f t="shared" ref="CH50:CH59" si="182">CH49+CW49*$CE49</f>
        <v>343</v>
      </c>
      <c r="CI50" s="14">
        <f t="shared" ref="CI50:CI59" si="183">CI49+CX49*$CE49</f>
        <v>343</v>
      </c>
      <c r="CJ50" s="14">
        <f t="shared" ref="CJ50:CJ59" si="184">CJ49+CY49*$CE49</f>
        <v>396</v>
      </c>
      <c r="CK50" s="14">
        <f t="shared" ref="CK50:CK59" si="185">CK49+CZ49*$CE49</f>
        <v>86</v>
      </c>
      <c r="CL50" s="14">
        <f t="shared" ref="CL50:CL59" si="186">CL49+DA49*$CE49</f>
        <v>110</v>
      </c>
      <c r="CM50" s="14">
        <f t="shared" ref="CM50:CM59" si="187">CM49+DB49*$CE49</f>
        <v>110</v>
      </c>
      <c r="CN50" s="14">
        <f t="shared" ref="CN50:CN59" si="188">CN49+DC49*$CE49</f>
        <v>134</v>
      </c>
      <c r="CO50" s="14">
        <f t="shared" ref="CO50:CO59" si="189">CO49+DD49*$CE49</f>
        <v>173</v>
      </c>
      <c r="CP50" s="14">
        <f t="shared" ref="CP50:CP59" si="190">CP49+DE49*$CE49</f>
        <v>1322</v>
      </c>
      <c r="CQ50" s="14">
        <f t="shared" ref="CQ50:CQ59" si="191">CQ49+DF49*$CE49</f>
        <v>1640</v>
      </c>
      <c r="CR50" s="14">
        <f t="shared" ref="CR50:CR59" si="192">CR49+DG49*$CE49</f>
        <v>1640</v>
      </c>
      <c r="CS50" s="14">
        <f t="shared" ref="CS50:CS59" si="193">CS49+DH49*$CE49</f>
        <v>2008</v>
      </c>
      <c r="CT50" s="14">
        <f t="shared" ref="CT50:CT59" si="194">CT49+DI49*$CE49</f>
        <v>2376</v>
      </c>
      <c r="CU50" s="14">
        <f>INDEX(属性偏向!$S$4:$S$135,(卡牌属性!$BZ50-1+CU$3)*11+卡牌属性!$CD50)</f>
        <v>10</v>
      </c>
      <c r="CV50" s="14">
        <f>INDEX(属性偏向!$S$4:$S$135,(卡牌属性!$BZ50-1+CV$3)*11+卡牌属性!$CD50)</f>
        <v>12</v>
      </c>
      <c r="CW50" s="14">
        <f>INDEX(属性偏向!$S$4:$S$135,(卡牌属性!$BZ50-1+CW$3)*11+卡牌属性!$CD50)</f>
        <v>14</v>
      </c>
      <c r="CX50" s="14">
        <f>INDEX(属性偏向!$S$4:$S$135,(卡牌属性!$BZ50-1+CX$3)*11+卡牌属性!$CD50)</f>
        <v>14</v>
      </c>
      <c r="CY50" s="14">
        <f>INDEX(属性偏向!$S$4:$S$135,(卡牌属性!$BZ50-1+CY$3)*11+卡牌属性!$CD50)</f>
        <v>16</v>
      </c>
      <c r="CZ50" s="14">
        <f>INDEX(属性偏向!$T$4:$T$135,(卡牌属性!$BZ50-1+CZ$3)*11+卡牌属性!$CD50)</f>
        <v>5</v>
      </c>
      <c r="DA50" s="14">
        <f>INDEX(属性偏向!$T$4:$T$135,(卡牌属性!$BZ50-1+DA$3)*11+卡牌属性!$CD50)</f>
        <v>6</v>
      </c>
      <c r="DB50" s="14">
        <f>INDEX(属性偏向!$T$4:$T$135,(卡牌属性!$BZ50-1+DB$3)*11+卡牌属性!$CD50)</f>
        <v>6</v>
      </c>
      <c r="DC50" s="14">
        <f>INDEX(属性偏向!$T$4:$T$135,(卡牌属性!$BZ50-1+DC$3)*11+卡牌属性!$CD50)</f>
        <v>7</v>
      </c>
      <c r="DD50" s="14">
        <f>INDEX(属性偏向!$T$4:$T$135,(卡牌属性!$BZ50-1+DD$3)*11+卡牌属性!$CD50)</f>
        <v>8</v>
      </c>
      <c r="DE50" s="14">
        <f>INDEX(属性偏向!$U$4:$U$135,(卡牌属性!$BZ50-1+DE$3)*11+卡牌属性!$CD50)</f>
        <v>70</v>
      </c>
      <c r="DF50" s="14">
        <f>INDEX(属性偏向!$U$4:$U$135,(卡牌属性!$BZ50-1+DF$3)*11+卡牌属性!$CD50)</f>
        <v>84</v>
      </c>
      <c r="DG50" s="14">
        <f>INDEX(属性偏向!$U$4:$U$135,(卡牌属性!$BZ50-1+DG$3)*11+卡牌属性!$CD50)</f>
        <v>84</v>
      </c>
      <c r="DH50" s="14">
        <f>INDEX(属性偏向!$U$4:$U$135,(卡牌属性!$BZ50-1+DH$3)*11+卡牌属性!$CD50)</f>
        <v>98</v>
      </c>
      <c r="DI50" s="14">
        <f>INDEX(属性偏向!$U$4:$U$135,(卡牌属性!$BZ50-1+DI$3)*11+卡牌属性!$CD50)</f>
        <v>112</v>
      </c>
      <c r="DL50" s="13">
        <v>46</v>
      </c>
      <c r="DM50" s="14">
        <f t="shared" si="32"/>
        <v>5</v>
      </c>
      <c r="DN50" s="14">
        <f t="shared" si="33"/>
        <v>1102005</v>
      </c>
      <c r="DO50" s="14" t="str">
        <f>INDEX($B$6:$B$32,DM50)&amp;"-"&amp;INDEX(属性投放!$H$7:$H$17,卡牌属性!DT50)</f>
        <v>刘羽禅-等活</v>
      </c>
      <c r="DP50" s="14">
        <f t="shared" si="14"/>
        <v>6</v>
      </c>
      <c r="DQ50" s="14">
        <f t="shared" si="15"/>
        <v>8</v>
      </c>
      <c r="DR50" s="14">
        <f t="shared" si="16"/>
        <v>7</v>
      </c>
      <c r="DS50" s="14">
        <f t="shared" si="34"/>
        <v>4</v>
      </c>
      <c r="DT50" s="14">
        <f t="shared" si="35"/>
        <v>2</v>
      </c>
      <c r="DU50" s="14">
        <f>INDEX(属性投放!$W$6:$W$49,(卡牌属性!DS50-2)*11+卡牌属性!DT50)</f>
        <v>10</v>
      </c>
      <c r="DV50" s="14">
        <f t="shared" ref="DV50:DV59" si="195">DV49+EK49*$DU49</f>
        <v>679</v>
      </c>
      <c r="DW50" s="14">
        <f t="shared" ref="DW50:DW59" si="196">DW49+EL49*$DU49</f>
        <v>788</v>
      </c>
      <c r="DX50" s="14">
        <f t="shared" ref="DX50:DX59" si="197">DX49+EM49*$DU49</f>
        <v>922</v>
      </c>
      <c r="DY50" s="14">
        <f t="shared" ref="DY50:DY59" si="198">DY49+EN49*$DU49</f>
        <v>922</v>
      </c>
      <c r="DZ50" s="14">
        <f t="shared" ref="DZ50:DZ59" si="199">DZ49+EO49*$DU49</f>
        <v>1140</v>
      </c>
      <c r="EA50" s="14">
        <f t="shared" ref="EA50:EA59" si="200">EA49+EP49*$DU49</f>
        <v>411</v>
      </c>
      <c r="EB50" s="14">
        <f t="shared" ref="EB50:EB59" si="201">EB49+EQ49*$DU49</f>
        <v>520</v>
      </c>
      <c r="EC50" s="14">
        <f t="shared" ref="EC50:EC59" si="202">EC49+ER49*$DU49</f>
        <v>520</v>
      </c>
      <c r="ED50" s="14">
        <f t="shared" ref="ED50:ED59" si="203">ED49+ES49*$DU49</f>
        <v>654</v>
      </c>
      <c r="EE50" s="14">
        <f t="shared" ref="EE50:EE59" si="204">EE49+ET49*$DU49</f>
        <v>830</v>
      </c>
      <c r="EF50" s="14">
        <f t="shared" ref="EF50:EF59" si="205">EF49+EU49*$DU49</f>
        <v>4328</v>
      </c>
      <c r="EG50" s="14">
        <f t="shared" ref="EG50:EG59" si="206">EG49+EV49*$DU49</f>
        <v>5032</v>
      </c>
      <c r="EH50" s="14">
        <f t="shared" ref="EH50:EH59" si="207">EH49+EW49*$DU49</f>
        <v>5032</v>
      </c>
      <c r="EI50" s="14">
        <f t="shared" ref="EI50:EI59" si="208">EI49+EX49*$DU49</f>
        <v>6240</v>
      </c>
      <c r="EJ50" s="14">
        <f t="shared" ref="EJ50:EJ59" si="209">EJ49+EY49*$DU49</f>
        <v>7548</v>
      </c>
      <c r="EK50" s="14">
        <f>INDEX(属性偏向!$S$4:$S$135,(卡牌属性!$DP50-1+EK$3)*11+卡牌属性!$DT50)*(1+属性投放!$AT$6)</f>
        <v>42</v>
      </c>
      <c r="EL50" s="14">
        <f>INDEX(属性偏向!$S$4:$S$135,(卡牌属性!$DP50-1+EL$3)*11+卡牌属性!$DT50)*(1+属性投放!$AT$6)</f>
        <v>48</v>
      </c>
      <c r="EM50" s="14">
        <f>INDEX(属性偏向!$S$4:$S$135,(卡牌属性!$DP50-1+EM$3)*11+卡牌属性!$DT50)*(1+属性投放!$AT$6)</f>
        <v>54</v>
      </c>
      <c r="EN50" s="14">
        <f>INDEX(属性偏向!$S$4:$S$135,(卡牌属性!$DP50-1+EN$3)*11+卡牌属性!$DT50)*(1+属性投放!$AT$6)</f>
        <v>54</v>
      </c>
      <c r="EO50" s="14">
        <f>INDEX(属性偏向!$S$4:$S$135,(卡牌属性!$DP50-1+EO$3)*11+卡牌属性!$DT50)*(1+属性投放!$AT$6)</f>
        <v>66</v>
      </c>
      <c r="EP50" s="14">
        <f>INDEX(属性偏向!$T$4:$T$135,(卡牌属性!$DQ50-1+EP$3)*11+卡牌属性!$DT50)*(1+属性投放!$AT$6)</f>
        <v>27</v>
      </c>
      <c r="EQ50" s="14">
        <f>INDEX(属性偏向!$T$4:$T$135,(卡牌属性!$DQ50-1+EQ$3)*11+卡牌属性!$DT50)*(1+属性投放!$AT$6)</f>
        <v>33</v>
      </c>
      <c r="ER50" s="14">
        <f>INDEX(属性偏向!$T$4:$T$135,(卡牌属性!$DQ50-1+ER$3)*11+卡牌属性!$DT50)*(1+属性投放!$AT$6)</f>
        <v>33</v>
      </c>
      <c r="ES50" s="14">
        <f>INDEX(属性偏向!$T$4:$T$135,(卡牌属性!$DQ50-1+ES$3)*11+卡牌属性!$DT50)*(1+属性投放!$AT$6)</f>
        <v>39</v>
      </c>
      <c r="ET50" s="14">
        <f>INDEX(属性偏向!$T$4:$T$135,(卡牌属性!$DQ50-1+ET$3)*11+卡牌属性!$DT50)*(1+属性投放!$AT$6)</f>
        <v>48</v>
      </c>
      <c r="EU50" s="14">
        <f>INDEX(属性偏向!$U$4:$U$135,(卡牌属性!$DR50-1+EU$3)*11+卡牌属性!$DT50)*(1+属性投放!$AT$6)</f>
        <v>336</v>
      </c>
      <c r="EV50" s="14">
        <f>INDEX(属性偏向!$U$4:$U$135,(卡牌属性!$DR50-1+EV$3)*11+卡牌属性!$DT50)*(1+属性投放!$AT$6)</f>
        <v>378</v>
      </c>
      <c r="EW50" s="14">
        <f>INDEX(属性偏向!$U$4:$U$135,(卡牌属性!$DR50-1+EW$3)*11+卡牌属性!$DT50)*(1+属性投放!$AT$6)</f>
        <v>378</v>
      </c>
      <c r="EX50" s="14">
        <f>INDEX(属性偏向!$U$4:$U$135,(卡牌属性!$DR50-1+EX$3)*11+卡牌属性!$DT50)*(1+属性投放!$AT$6)</f>
        <v>462</v>
      </c>
      <c r="EY50" s="14">
        <f>INDEX(属性偏向!$U$4:$U$135,(卡牌属性!$DR50-1+EY$3)*11+卡牌属性!$DT50)*(1+属性投放!$AT$6)</f>
        <v>546</v>
      </c>
      <c r="FC50" s="13">
        <v>46</v>
      </c>
      <c r="FD50" s="13">
        <f t="shared" si="138"/>
        <v>10</v>
      </c>
      <c r="FE50" s="14">
        <f t="shared" si="39"/>
        <v>1102010</v>
      </c>
      <c r="FF50" s="14" t="s">
        <v>849</v>
      </c>
      <c r="FG50" s="14">
        <f t="shared" si="139"/>
        <v>1</v>
      </c>
      <c r="FH50" s="14" t="str">
        <f t="shared" si="140"/>
        <v>张郃-1星</v>
      </c>
      <c r="FI50" s="14">
        <f>INDEX(Y$6:Y$36,$FD50)+INDEX(属性偏向!Y$4:Y$8,卡牌属性!$FG50)</f>
        <v>8</v>
      </c>
      <c r="FJ50" s="14" t="str">
        <f>INDEX(属性评价,卡牌属性!FI50)</f>
        <v>A+</v>
      </c>
      <c r="FK50" s="14">
        <f>INDEX(Z$6:Z$36,$FD50)+INDEX(属性偏向!Z$4:Z$8,卡牌属性!$FG50)</f>
        <v>6</v>
      </c>
      <c r="FL50" s="14" t="str">
        <f>INDEX(属性评价,卡牌属性!FK50)</f>
        <v>B+</v>
      </c>
      <c r="FM50" s="14">
        <f>INDEX(AA$6:AA$36,$FD50)+INDEX(属性偏向!AA$4:AA$8,卡牌属性!$FG50)</f>
        <v>5</v>
      </c>
      <c r="FN50" s="14" t="str">
        <f>INDEX(属性评价,卡牌属性!FM50)</f>
        <v>B</v>
      </c>
      <c r="FQ50" s="13">
        <v>46</v>
      </c>
      <c r="FR50" s="13">
        <f t="shared" si="141"/>
        <v>10</v>
      </c>
      <c r="FS50" s="14">
        <f t="shared" si="40"/>
        <v>1101010</v>
      </c>
      <c r="FT50" s="14" t="s">
        <v>849</v>
      </c>
      <c r="FU50" s="14">
        <f t="shared" si="142"/>
        <v>1</v>
      </c>
      <c r="FV50" s="14" t="str">
        <f t="shared" si="143"/>
        <v>盖文-1星</v>
      </c>
      <c r="FW50" s="14">
        <f>INDEX(J$6:J$36,$FR50)+INDEX(属性偏向!Y$4:Y$8,卡牌属性!$FG50)</f>
        <v>6</v>
      </c>
      <c r="FX50" s="14" t="str">
        <f>INDEX(属性评价,卡牌属性!FW50)</f>
        <v>B+</v>
      </c>
      <c r="FY50" s="14">
        <f>INDEX(K$6:K$36,$FR50)+INDEX(属性偏向!Y$4:Y$8,卡牌属性!$FG50)</f>
        <v>7</v>
      </c>
      <c r="FZ50" s="14" t="str">
        <f>INDEX(属性评价,卡牌属性!FY50)</f>
        <v>A</v>
      </c>
      <c r="GA50" s="14">
        <f>INDEX(L$6:L$36,$FR50)+INDEX(属性偏向!Y$4:Y$8,卡牌属性!$FG50)</f>
        <v>8</v>
      </c>
      <c r="GB50" s="14" t="str">
        <f>INDEX(属性评价,卡牌属性!GA50)</f>
        <v>A+</v>
      </c>
    </row>
    <row r="51" spans="31:184" ht="16.5" x14ac:dyDescent="0.2">
      <c r="AE51" s="13">
        <v>47</v>
      </c>
      <c r="AF51" s="13">
        <f t="shared" si="23"/>
        <v>5</v>
      </c>
      <c r="AG51" s="13">
        <f t="shared" si="3"/>
        <v>4</v>
      </c>
      <c r="AH51" s="13"/>
      <c r="AI51" s="13"/>
      <c r="AJ51" s="14">
        <f t="shared" si="4"/>
        <v>1101005</v>
      </c>
      <c r="AK51" s="14" t="str">
        <f t="shared" si="5"/>
        <v>刘羽禅3突</v>
      </c>
      <c r="AL51" s="25" t="s">
        <v>131</v>
      </c>
      <c r="AM51" s="14">
        <v>1</v>
      </c>
      <c r="AN51" s="14">
        <f t="shared" si="6"/>
        <v>3</v>
      </c>
      <c r="AO51" s="14" t="e">
        <f>INDEX(属性投放!#REF!,(卡牌属性!AG51-2)*20+卡牌属性!AN51)</f>
        <v>#REF!</v>
      </c>
      <c r="AP51" s="14" t="e">
        <f t="shared" si="174"/>
        <v>#REF!</v>
      </c>
      <c r="AQ51" s="14" t="e">
        <f t="shared" si="174"/>
        <v>#REF!</v>
      </c>
      <c r="AR51" s="14" t="e">
        <f t="shared" si="174"/>
        <v>#REF!</v>
      </c>
      <c r="AS51" s="14" t="e">
        <f t="shared" si="174"/>
        <v>#REF!</v>
      </c>
      <c r="AT51" s="14" t="e">
        <f>INDEX(属性投放!#REF!,(卡牌属性!AG51-2)*20+卡牌属性!AN51)</f>
        <v>#REF!</v>
      </c>
      <c r="AU51" s="14" t="e">
        <f t="shared" si="175"/>
        <v>#REF!</v>
      </c>
      <c r="AV51" s="14" t="e">
        <f t="shared" si="175"/>
        <v>#REF!</v>
      </c>
      <c r="AW51" s="14" t="e">
        <f t="shared" si="175"/>
        <v>#REF!</v>
      </c>
      <c r="AX51" s="14" t="e">
        <f t="shared" si="175"/>
        <v>#REF!</v>
      </c>
      <c r="AY51" s="14" t="e">
        <f>INDEX(属性投放!#REF!,(卡牌属性!AG51-2)*20+卡牌属性!AN51)</f>
        <v>#REF!</v>
      </c>
      <c r="AZ51" s="14" t="e">
        <f t="shared" si="176"/>
        <v>#REF!</v>
      </c>
      <c r="BA51" s="14" t="e">
        <f t="shared" si="176"/>
        <v>#REF!</v>
      </c>
      <c r="BB51" s="14" t="e">
        <f t="shared" si="176"/>
        <v>#REF!</v>
      </c>
      <c r="BC51" s="14" t="e">
        <f t="shared" si="176"/>
        <v>#REF!</v>
      </c>
      <c r="BD51" s="14" t="e">
        <f>INDEX(属性投放!#REF!,(卡牌属性!AG51-2)*20+卡牌属性!AN51)</f>
        <v>#REF!</v>
      </c>
      <c r="BE51" s="14" t="e">
        <f t="shared" si="177"/>
        <v>#REF!</v>
      </c>
      <c r="BF51" s="14" t="e">
        <f t="shared" si="177"/>
        <v>#REF!</v>
      </c>
      <c r="BG51" s="14" t="e">
        <f t="shared" si="177"/>
        <v>#REF!</v>
      </c>
      <c r="BH51" s="14" t="e">
        <f t="shared" si="177"/>
        <v>#REF!</v>
      </c>
      <c r="BI51" s="14" t="e">
        <f>INDEX(属性投放!#REF!,(卡牌属性!AG51-2)*20+卡牌属性!AN51)</f>
        <v>#REF!</v>
      </c>
      <c r="BJ51" s="14" t="e">
        <f t="shared" si="178"/>
        <v>#REF!</v>
      </c>
      <c r="BK51" s="14" t="e">
        <f t="shared" si="178"/>
        <v>#REF!</v>
      </c>
      <c r="BL51" s="14" t="e">
        <f t="shared" si="178"/>
        <v>#REF!</v>
      </c>
      <c r="BM51" s="14" t="e">
        <f t="shared" si="178"/>
        <v>#REF!</v>
      </c>
      <c r="BN51" s="14" t="e">
        <f>INDEX(属性投放!#REF!,(卡牌属性!AG51-2)*20+卡牌属性!AN51)</f>
        <v>#REF!</v>
      </c>
      <c r="BO51" s="14" t="e">
        <f t="shared" si="179"/>
        <v>#REF!</v>
      </c>
      <c r="BP51" s="14" t="e">
        <f t="shared" si="179"/>
        <v>#REF!</v>
      </c>
      <c r="BQ51" s="14" t="e">
        <f t="shared" si="179"/>
        <v>#REF!</v>
      </c>
      <c r="BR51" s="14" t="e">
        <f t="shared" si="179"/>
        <v>#REF!</v>
      </c>
      <c r="BV51" s="13">
        <v>47</v>
      </c>
      <c r="BW51" s="14">
        <f t="shared" si="24"/>
        <v>5</v>
      </c>
      <c r="BX51" s="14">
        <f t="shared" si="25"/>
        <v>1102005</v>
      </c>
      <c r="BY51" s="14" t="str">
        <f>INDEX($O$6:$O$37,BW51)&amp;"-"&amp;INDEX(属性投放!$H$19:$H$29,卡牌属性!CD51)</f>
        <v>李轩辕-黑绳</v>
      </c>
      <c r="BZ51" s="14">
        <f t="shared" si="26"/>
        <v>4</v>
      </c>
      <c r="CA51" s="14">
        <f t="shared" si="27"/>
        <v>5</v>
      </c>
      <c r="CB51" s="14">
        <f t="shared" si="28"/>
        <v>6</v>
      </c>
      <c r="CC51" s="14">
        <f t="shared" si="29"/>
        <v>3</v>
      </c>
      <c r="CD51" s="14">
        <f t="shared" si="30"/>
        <v>3</v>
      </c>
      <c r="CE51" s="14">
        <f>INDEX(属性投放!$W$6:$W$49,(卡牌属性!CC51-2)*11+卡牌属性!CD51)</f>
        <v>15</v>
      </c>
      <c r="CF51" s="14">
        <f t="shared" si="180"/>
        <v>337</v>
      </c>
      <c r="CG51" s="14">
        <f t="shared" si="181"/>
        <v>410</v>
      </c>
      <c r="CH51" s="14">
        <f t="shared" si="182"/>
        <v>483</v>
      </c>
      <c r="CI51" s="14">
        <f t="shared" si="183"/>
        <v>483</v>
      </c>
      <c r="CJ51" s="14">
        <f t="shared" si="184"/>
        <v>556</v>
      </c>
      <c r="CK51" s="14">
        <f t="shared" si="185"/>
        <v>136</v>
      </c>
      <c r="CL51" s="14">
        <f t="shared" si="186"/>
        <v>170</v>
      </c>
      <c r="CM51" s="14">
        <f t="shared" si="187"/>
        <v>170</v>
      </c>
      <c r="CN51" s="14">
        <f t="shared" si="188"/>
        <v>204</v>
      </c>
      <c r="CO51" s="14">
        <f t="shared" si="189"/>
        <v>253</v>
      </c>
      <c r="CP51" s="14">
        <f t="shared" si="190"/>
        <v>2022</v>
      </c>
      <c r="CQ51" s="14">
        <f t="shared" si="191"/>
        <v>2480</v>
      </c>
      <c r="CR51" s="14">
        <f t="shared" si="192"/>
        <v>2480</v>
      </c>
      <c r="CS51" s="14">
        <f t="shared" si="193"/>
        <v>2988</v>
      </c>
      <c r="CT51" s="14">
        <f t="shared" si="194"/>
        <v>3496</v>
      </c>
      <c r="CU51" s="14">
        <f>INDEX(属性偏向!$S$4:$S$135,(卡牌属性!$BZ51-1+CU$3)*11+卡牌属性!$CD51)</f>
        <v>12</v>
      </c>
      <c r="CV51" s="14">
        <f>INDEX(属性偏向!$S$4:$S$135,(卡牌属性!$BZ51-1+CV$3)*11+卡牌属性!$CD51)</f>
        <v>14</v>
      </c>
      <c r="CW51" s="14">
        <f>INDEX(属性偏向!$S$4:$S$135,(卡牌属性!$BZ51-1+CW$3)*11+卡牌属性!$CD51)</f>
        <v>16</v>
      </c>
      <c r="CX51" s="14">
        <f>INDEX(属性偏向!$S$4:$S$135,(卡牌属性!$BZ51-1+CX$3)*11+卡牌属性!$CD51)</f>
        <v>16</v>
      </c>
      <c r="CY51" s="14">
        <f>INDEX(属性偏向!$S$4:$S$135,(卡牌属性!$BZ51-1+CY$3)*11+卡牌属性!$CD51)</f>
        <v>18</v>
      </c>
      <c r="CZ51" s="14">
        <f>INDEX(属性偏向!$T$4:$T$135,(卡牌属性!$BZ51-1+CZ$3)*11+卡牌属性!$CD51)</f>
        <v>6</v>
      </c>
      <c r="DA51" s="14">
        <f>INDEX(属性偏向!$T$4:$T$135,(卡牌属性!$BZ51-1+DA$3)*11+卡牌属性!$CD51)</f>
        <v>7</v>
      </c>
      <c r="DB51" s="14">
        <f>INDEX(属性偏向!$T$4:$T$135,(卡牌属性!$BZ51-1+DB$3)*11+卡牌属性!$CD51)</f>
        <v>7</v>
      </c>
      <c r="DC51" s="14">
        <f>INDEX(属性偏向!$T$4:$T$135,(卡牌属性!$BZ51-1+DC$3)*11+卡牌属性!$CD51)</f>
        <v>8</v>
      </c>
      <c r="DD51" s="14">
        <f>INDEX(属性偏向!$T$4:$T$135,(卡牌属性!$BZ51-1+DD$3)*11+卡牌属性!$CD51)</f>
        <v>9</v>
      </c>
      <c r="DE51" s="14">
        <f>INDEX(属性偏向!$U$4:$U$135,(卡牌属性!$BZ51-1+DE$3)*11+卡牌属性!$CD51)</f>
        <v>96</v>
      </c>
      <c r="DF51" s="14">
        <f>INDEX(属性偏向!$U$4:$U$135,(卡牌属性!$BZ51-1+DF$3)*11+卡牌属性!$CD51)</f>
        <v>112</v>
      </c>
      <c r="DG51" s="14">
        <f>INDEX(属性偏向!$U$4:$U$135,(卡牌属性!$BZ51-1+DG$3)*11+卡牌属性!$CD51)</f>
        <v>112</v>
      </c>
      <c r="DH51" s="14">
        <f>INDEX(属性偏向!$U$4:$U$135,(卡牌属性!$BZ51-1+DH$3)*11+卡牌属性!$CD51)</f>
        <v>128</v>
      </c>
      <c r="DI51" s="14">
        <f>INDEX(属性偏向!$U$4:$U$135,(卡牌属性!$BZ51-1+DI$3)*11+卡牌属性!$CD51)</f>
        <v>144</v>
      </c>
      <c r="DL51" s="13">
        <v>47</v>
      </c>
      <c r="DM51" s="14">
        <f t="shared" si="32"/>
        <v>5</v>
      </c>
      <c r="DN51" s="14">
        <f t="shared" si="33"/>
        <v>1102005</v>
      </c>
      <c r="DO51" s="14" t="str">
        <f>INDEX($B$6:$B$32,DM51)&amp;"-"&amp;INDEX(属性投放!$H$7:$H$17,卡牌属性!DT51)</f>
        <v>刘羽禅-黑绳</v>
      </c>
      <c r="DP51" s="14">
        <f t="shared" si="14"/>
        <v>6</v>
      </c>
      <c r="DQ51" s="14">
        <f t="shared" si="15"/>
        <v>8</v>
      </c>
      <c r="DR51" s="14">
        <f t="shared" si="16"/>
        <v>7</v>
      </c>
      <c r="DS51" s="14">
        <f t="shared" si="34"/>
        <v>4</v>
      </c>
      <c r="DT51" s="14">
        <f t="shared" si="35"/>
        <v>3</v>
      </c>
      <c r="DU51" s="14">
        <f>INDEX(属性投放!$W$6:$W$49,(卡牌属性!DS51-2)*11+卡牌属性!DT51)</f>
        <v>15</v>
      </c>
      <c r="DV51" s="14">
        <f t="shared" si="195"/>
        <v>1099</v>
      </c>
      <c r="DW51" s="14">
        <f t="shared" si="196"/>
        <v>1268</v>
      </c>
      <c r="DX51" s="14">
        <f t="shared" si="197"/>
        <v>1462</v>
      </c>
      <c r="DY51" s="14">
        <f t="shared" si="198"/>
        <v>1462</v>
      </c>
      <c r="DZ51" s="14">
        <f t="shared" si="199"/>
        <v>1800</v>
      </c>
      <c r="EA51" s="14">
        <f t="shared" si="200"/>
        <v>681</v>
      </c>
      <c r="EB51" s="14">
        <f t="shared" si="201"/>
        <v>850</v>
      </c>
      <c r="EC51" s="14">
        <f t="shared" si="202"/>
        <v>850</v>
      </c>
      <c r="ED51" s="14">
        <f t="shared" si="203"/>
        <v>1044</v>
      </c>
      <c r="EE51" s="14">
        <f t="shared" si="204"/>
        <v>1310</v>
      </c>
      <c r="EF51" s="14">
        <f t="shared" si="205"/>
        <v>7688</v>
      </c>
      <c r="EG51" s="14">
        <f t="shared" si="206"/>
        <v>8812</v>
      </c>
      <c r="EH51" s="14">
        <f t="shared" si="207"/>
        <v>8812</v>
      </c>
      <c r="EI51" s="14">
        <f t="shared" si="208"/>
        <v>10860</v>
      </c>
      <c r="EJ51" s="14">
        <f t="shared" si="209"/>
        <v>13008</v>
      </c>
      <c r="EK51" s="14">
        <f>INDEX(属性偏向!$S$4:$S$135,(卡牌属性!$DP51-1+EK$3)*11+卡牌属性!$DT51)*(1+属性投放!$AT$6)</f>
        <v>48</v>
      </c>
      <c r="EL51" s="14">
        <f>INDEX(属性偏向!$S$4:$S$135,(卡牌属性!$DP51-1+EL$3)*11+卡牌属性!$DT51)*(1+属性投放!$AT$6)</f>
        <v>54</v>
      </c>
      <c r="EM51" s="14">
        <f>INDEX(属性偏向!$S$4:$S$135,(卡牌属性!$DP51-1+EM$3)*11+卡牌属性!$DT51)*(1+属性投放!$AT$6)</f>
        <v>60</v>
      </c>
      <c r="EN51" s="14">
        <f>INDEX(属性偏向!$S$4:$S$135,(卡牌属性!$DP51-1+EN$3)*11+卡牌属性!$DT51)*(1+属性投放!$AT$6)</f>
        <v>60</v>
      </c>
      <c r="EO51" s="14">
        <f>INDEX(属性偏向!$S$4:$S$135,(卡牌属性!$DP51-1+EO$3)*11+卡牌属性!$DT51)*(1+属性投放!$AT$6)</f>
        <v>72</v>
      </c>
      <c r="EP51" s="14">
        <f>INDEX(属性偏向!$T$4:$T$135,(卡牌属性!$DQ51-1+EP$3)*11+卡牌属性!$DT51)*(1+属性投放!$AT$6)</f>
        <v>30</v>
      </c>
      <c r="EQ51" s="14">
        <f>INDEX(属性偏向!$T$4:$T$135,(卡牌属性!$DQ51-1+EQ$3)*11+卡牌属性!$DT51)*(1+属性投放!$AT$6)</f>
        <v>36</v>
      </c>
      <c r="ER51" s="14">
        <f>INDEX(属性偏向!$T$4:$T$135,(卡牌属性!$DQ51-1+ER$3)*11+卡牌属性!$DT51)*(1+属性投放!$AT$6)</f>
        <v>36</v>
      </c>
      <c r="ES51" s="14">
        <f>INDEX(属性偏向!$T$4:$T$135,(卡牌属性!$DQ51-1+ES$3)*11+卡牌属性!$DT51)*(1+属性投放!$AT$6)</f>
        <v>42</v>
      </c>
      <c r="ET51" s="14">
        <f>INDEX(属性偏向!$T$4:$T$135,(卡牌属性!$DQ51-1+ET$3)*11+卡牌属性!$DT51)*(1+属性投放!$AT$6)</f>
        <v>51</v>
      </c>
      <c r="EU51" s="14">
        <f>INDEX(属性偏向!$U$4:$U$135,(卡牌属性!$DR51-1+EU$3)*11+卡牌属性!$DT51)*(1+属性投放!$AT$6)</f>
        <v>432</v>
      </c>
      <c r="EV51" s="14">
        <f>INDEX(属性偏向!$U$4:$U$135,(卡牌属性!$DR51-1+EV$3)*11+卡牌属性!$DT51)*(1+属性投放!$AT$6)</f>
        <v>480</v>
      </c>
      <c r="EW51" s="14">
        <f>INDEX(属性偏向!$U$4:$U$135,(卡牌属性!$DR51-1+EW$3)*11+卡牌属性!$DT51)*(1+属性投放!$AT$6)</f>
        <v>480</v>
      </c>
      <c r="EX51" s="14">
        <f>INDEX(属性偏向!$U$4:$U$135,(卡牌属性!$DR51-1+EX$3)*11+卡牌属性!$DT51)*(1+属性投放!$AT$6)</f>
        <v>576</v>
      </c>
      <c r="EY51" s="14">
        <f>INDEX(属性偏向!$U$4:$U$135,(卡牌属性!$DR51-1+EY$3)*11+卡牌属性!$DT51)*(1+属性投放!$AT$6)</f>
        <v>672</v>
      </c>
      <c r="FC51" s="13">
        <v>47</v>
      </c>
      <c r="FD51" s="13">
        <f t="shared" si="138"/>
        <v>10</v>
      </c>
      <c r="FE51" s="14">
        <f t="shared" si="39"/>
        <v>1102010</v>
      </c>
      <c r="FF51" s="14" t="s">
        <v>849</v>
      </c>
      <c r="FG51" s="14">
        <f t="shared" si="139"/>
        <v>2</v>
      </c>
      <c r="FH51" s="14" t="str">
        <f t="shared" si="140"/>
        <v>张郃-2星</v>
      </c>
      <c r="FI51" s="14">
        <f>INDEX(Y$6:Y$36,$FD51)+INDEX(属性偏向!Y$4:Y$8,卡牌属性!$FG51)</f>
        <v>9</v>
      </c>
      <c r="FJ51" s="14" t="str">
        <f>INDEX(属性评价,卡牌属性!FI51)</f>
        <v>S</v>
      </c>
      <c r="FK51" s="14">
        <f>INDEX(Z$6:Z$36,$FD51)+INDEX(属性偏向!Z$4:Z$8,卡牌属性!$FG51)</f>
        <v>7</v>
      </c>
      <c r="FL51" s="14" t="str">
        <f>INDEX(属性评价,卡牌属性!FK51)</f>
        <v>A</v>
      </c>
      <c r="FM51" s="14">
        <f>INDEX(AA$6:AA$36,$FD51)+INDEX(属性偏向!AA$4:AA$8,卡牌属性!$FG51)</f>
        <v>6</v>
      </c>
      <c r="FN51" s="14" t="str">
        <f>INDEX(属性评价,卡牌属性!FM51)</f>
        <v>B+</v>
      </c>
      <c r="FQ51" s="13">
        <v>47</v>
      </c>
      <c r="FR51" s="13">
        <f t="shared" si="141"/>
        <v>10</v>
      </c>
      <c r="FS51" s="14">
        <f t="shared" si="40"/>
        <v>1101010</v>
      </c>
      <c r="FT51" s="14" t="s">
        <v>849</v>
      </c>
      <c r="FU51" s="14">
        <f t="shared" si="142"/>
        <v>2</v>
      </c>
      <c r="FV51" s="14" t="str">
        <f t="shared" si="143"/>
        <v>盖文-2星</v>
      </c>
      <c r="FW51" s="14">
        <f>INDEX(J$6:J$36,$FR51)+INDEX(属性偏向!Y$4:Y$8,卡牌属性!$FG51)</f>
        <v>7</v>
      </c>
      <c r="FX51" s="14" t="str">
        <f>INDEX(属性评价,卡牌属性!FW51)</f>
        <v>A</v>
      </c>
      <c r="FY51" s="14">
        <f>INDEX(K$6:K$36,$FR51)+INDEX(属性偏向!Y$4:Y$8,卡牌属性!$FG51)</f>
        <v>8</v>
      </c>
      <c r="FZ51" s="14" t="str">
        <f>INDEX(属性评价,卡牌属性!FY51)</f>
        <v>A+</v>
      </c>
      <c r="GA51" s="14">
        <f>INDEX(L$6:L$36,$FR51)+INDEX(属性偏向!Y$4:Y$8,卡牌属性!$FG51)</f>
        <v>9</v>
      </c>
      <c r="GB51" s="14" t="str">
        <f>INDEX(属性评价,卡牌属性!GA51)</f>
        <v>S</v>
      </c>
    </row>
    <row r="52" spans="31:184" ht="16.5" x14ac:dyDescent="0.2">
      <c r="AE52" s="13">
        <v>48</v>
      </c>
      <c r="AF52" s="13">
        <f t="shared" si="23"/>
        <v>5</v>
      </c>
      <c r="AG52" s="13">
        <f t="shared" si="3"/>
        <v>4</v>
      </c>
      <c r="AH52" s="13"/>
      <c r="AI52" s="13"/>
      <c r="AJ52" s="14">
        <f t="shared" si="4"/>
        <v>1101005</v>
      </c>
      <c r="AK52" s="14" t="str">
        <f t="shared" si="5"/>
        <v>刘羽禅4突</v>
      </c>
      <c r="AL52" s="25" t="s">
        <v>131</v>
      </c>
      <c r="AM52" s="14">
        <v>1</v>
      </c>
      <c r="AN52" s="14">
        <f t="shared" si="6"/>
        <v>4</v>
      </c>
      <c r="AO52" s="14" t="e">
        <f>INDEX(属性投放!#REF!,(卡牌属性!AG52-2)*20+卡牌属性!AN52)</f>
        <v>#REF!</v>
      </c>
      <c r="AP52" s="14" t="e">
        <f t="shared" si="174"/>
        <v>#REF!</v>
      </c>
      <c r="AQ52" s="14" t="e">
        <f t="shared" si="174"/>
        <v>#REF!</v>
      </c>
      <c r="AR52" s="14" t="e">
        <f t="shared" si="174"/>
        <v>#REF!</v>
      </c>
      <c r="AS52" s="14" t="e">
        <f t="shared" si="174"/>
        <v>#REF!</v>
      </c>
      <c r="AT52" s="14" t="e">
        <f>INDEX(属性投放!#REF!,(卡牌属性!AG52-2)*20+卡牌属性!AN52)</f>
        <v>#REF!</v>
      </c>
      <c r="AU52" s="14" t="e">
        <f t="shared" si="175"/>
        <v>#REF!</v>
      </c>
      <c r="AV52" s="14" t="e">
        <f t="shared" si="175"/>
        <v>#REF!</v>
      </c>
      <c r="AW52" s="14" t="e">
        <f t="shared" si="175"/>
        <v>#REF!</v>
      </c>
      <c r="AX52" s="14" t="e">
        <f t="shared" si="175"/>
        <v>#REF!</v>
      </c>
      <c r="AY52" s="14" t="e">
        <f>INDEX(属性投放!#REF!,(卡牌属性!AG52-2)*20+卡牌属性!AN52)</f>
        <v>#REF!</v>
      </c>
      <c r="AZ52" s="14" t="e">
        <f t="shared" si="176"/>
        <v>#REF!</v>
      </c>
      <c r="BA52" s="14" t="e">
        <f t="shared" si="176"/>
        <v>#REF!</v>
      </c>
      <c r="BB52" s="14" t="e">
        <f t="shared" si="176"/>
        <v>#REF!</v>
      </c>
      <c r="BC52" s="14" t="e">
        <f t="shared" si="176"/>
        <v>#REF!</v>
      </c>
      <c r="BD52" s="14" t="e">
        <f>INDEX(属性投放!#REF!,(卡牌属性!AG52-2)*20+卡牌属性!AN52)</f>
        <v>#REF!</v>
      </c>
      <c r="BE52" s="14" t="e">
        <f t="shared" si="177"/>
        <v>#REF!</v>
      </c>
      <c r="BF52" s="14" t="e">
        <f t="shared" si="177"/>
        <v>#REF!</v>
      </c>
      <c r="BG52" s="14" t="e">
        <f t="shared" si="177"/>
        <v>#REF!</v>
      </c>
      <c r="BH52" s="14" t="e">
        <f t="shared" si="177"/>
        <v>#REF!</v>
      </c>
      <c r="BI52" s="14" t="e">
        <f>INDEX(属性投放!#REF!,(卡牌属性!AG52-2)*20+卡牌属性!AN52)</f>
        <v>#REF!</v>
      </c>
      <c r="BJ52" s="14" t="e">
        <f t="shared" si="178"/>
        <v>#REF!</v>
      </c>
      <c r="BK52" s="14" t="e">
        <f t="shared" si="178"/>
        <v>#REF!</v>
      </c>
      <c r="BL52" s="14" t="e">
        <f t="shared" si="178"/>
        <v>#REF!</v>
      </c>
      <c r="BM52" s="14" t="e">
        <f t="shared" si="178"/>
        <v>#REF!</v>
      </c>
      <c r="BN52" s="14" t="e">
        <f>INDEX(属性投放!#REF!,(卡牌属性!AG52-2)*20+卡牌属性!AN52)</f>
        <v>#REF!</v>
      </c>
      <c r="BO52" s="14" t="e">
        <f t="shared" si="179"/>
        <v>#REF!</v>
      </c>
      <c r="BP52" s="14" t="e">
        <f t="shared" si="179"/>
        <v>#REF!</v>
      </c>
      <c r="BQ52" s="14" t="e">
        <f t="shared" si="179"/>
        <v>#REF!</v>
      </c>
      <c r="BR52" s="14" t="e">
        <f t="shared" si="179"/>
        <v>#REF!</v>
      </c>
      <c r="BV52" s="13">
        <v>48</v>
      </c>
      <c r="BW52" s="14">
        <f t="shared" si="24"/>
        <v>5</v>
      </c>
      <c r="BX52" s="14">
        <f t="shared" si="25"/>
        <v>1102005</v>
      </c>
      <c r="BY52" s="14" t="str">
        <f>INDEX($O$6:$O$37,BW52)&amp;"-"&amp;INDEX(属性投放!$H$19:$H$29,卡牌属性!CD52)</f>
        <v>李轩辕-众合</v>
      </c>
      <c r="BZ52" s="14">
        <f t="shared" si="26"/>
        <v>4</v>
      </c>
      <c r="CA52" s="14">
        <f t="shared" si="27"/>
        <v>5</v>
      </c>
      <c r="CB52" s="14">
        <f t="shared" si="28"/>
        <v>6</v>
      </c>
      <c r="CC52" s="14">
        <f t="shared" si="29"/>
        <v>3</v>
      </c>
      <c r="CD52" s="14">
        <f t="shared" si="30"/>
        <v>4</v>
      </c>
      <c r="CE52" s="14">
        <f>INDEX(属性投放!$W$6:$W$49,(卡牌属性!CC52-2)*11+卡牌属性!CD52)</f>
        <v>15</v>
      </c>
      <c r="CF52" s="14">
        <f t="shared" si="180"/>
        <v>517</v>
      </c>
      <c r="CG52" s="14">
        <f t="shared" si="181"/>
        <v>620</v>
      </c>
      <c r="CH52" s="14">
        <f t="shared" si="182"/>
        <v>723</v>
      </c>
      <c r="CI52" s="14">
        <f t="shared" si="183"/>
        <v>723</v>
      </c>
      <c r="CJ52" s="14">
        <f t="shared" si="184"/>
        <v>826</v>
      </c>
      <c r="CK52" s="14">
        <f t="shared" si="185"/>
        <v>226</v>
      </c>
      <c r="CL52" s="14">
        <f t="shared" si="186"/>
        <v>275</v>
      </c>
      <c r="CM52" s="14">
        <f t="shared" si="187"/>
        <v>275</v>
      </c>
      <c r="CN52" s="14">
        <f t="shared" si="188"/>
        <v>324</v>
      </c>
      <c r="CO52" s="14">
        <f t="shared" si="189"/>
        <v>388</v>
      </c>
      <c r="CP52" s="14">
        <f t="shared" si="190"/>
        <v>3462</v>
      </c>
      <c r="CQ52" s="14">
        <f t="shared" si="191"/>
        <v>4160</v>
      </c>
      <c r="CR52" s="14">
        <f t="shared" si="192"/>
        <v>4160</v>
      </c>
      <c r="CS52" s="14">
        <f t="shared" si="193"/>
        <v>4908</v>
      </c>
      <c r="CT52" s="14">
        <f t="shared" si="194"/>
        <v>5656</v>
      </c>
      <c r="CU52" s="14">
        <f>INDEX(属性偏向!$S$4:$S$135,(卡牌属性!$BZ52-1+CU$3)*11+卡牌属性!$CD52)</f>
        <v>14</v>
      </c>
      <c r="CV52" s="14">
        <f>INDEX(属性偏向!$S$4:$S$135,(卡牌属性!$BZ52-1+CV$3)*11+卡牌属性!$CD52)</f>
        <v>16</v>
      </c>
      <c r="CW52" s="14">
        <f>INDEX(属性偏向!$S$4:$S$135,(卡牌属性!$BZ52-1+CW$3)*11+卡牌属性!$CD52)</f>
        <v>18</v>
      </c>
      <c r="CX52" s="14">
        <f>INDEX(属性偏向!$S$4:$S$135,(卡牌属性!$BZ52-1+CX$3)*11+卡牌属性!$CD52)</f>
        <v>18</v>
      </c>
      <c r="CY52" s="14">
        <f>INDEX(属性偏向!$S$4:$S$135,(卡牌属性!$BZ52-1+CY$3)*11+卡牌属性!$CD52)</f>
        <v>20</v>
      </c>
      <c r="CZ52" s="14">
        <f>INDEX(属性偏向!$T$4:$T$135,(卡牌属性!$BZ52-1+CZ$3)*11+卡牌属性!$CD52)</f>
        <v>7</v>
      </c>
      <c r="DA52" s="14">
        <f>INDEX(属性偏向!$T$4:$T$135,(卡牌属性!$BZ52-1+DA$3)*11+卡牌属性!$CD52)</f>
        <v>8</v>
      </c>
      <c r="DB52" s="14">
        <f>INDEX(属性偏向!$T$4:$T$135,(卡牌属性!$BZ52-1+DB$3)*11+卡牌属性!$CD52)</f>
        <v>8</v>
      </c>
      <c r="DC52" s="14">
        <f>INDEX(属性偏向!$T$4:$T$135,(卡牌属性!$BZ52-1+DC$3)*11+卡牌属性!$CD52)</f>
        <v>9</v>
      </c>
      <c r="DD52" s="14">
        <f>INDEX(属性偏向!$T$4:$T$135,(卡牌属性!$BZ52-1+DD$3)*11+卡牌属性!$CD52)</f>
        <v>10</v>
      </c>
      <c r="DE52" s="14">
        <f>INDEX(属性偏向!$U$4:$U$135,(卡牌属性!$BZ52-1+DE$3)*11+卡牌属性!$CD52)</f>
        <v>126</v>
      </c>
      <c r="DF52" s="14">
        <f>INDEX(属性偏向!$U$4:$U$135,(卡牌属性!$BZ52-1+DF$3)*11+卡牌属性!$CD52)</f>
        <v>144</v>
      </c>
      <c r="DG52" s="14">
        <f>INDEX(属性偏向!$U$4:$U$135,(卡牌属性!$BZ52-1+DG$3)*11+卡牌属性!$CD52)</f>
        <v>144</v>
      </c>
      <c r="DH52" s="14">
        <f>INDEX(属性偏向!$U$4:$U$135,(卡牌属性!$BZ52-1+DH$3)*11+卡牌属性!$CD52)</f>
        <v>162</v>
      </c>
      <c r="DI52" s="14">
        <f>INDEX(属性偏向!$U$4:$U$135,(卡牌属性!$BZ52-1+DI$3)*11+卡牌属性!$CD52)</f>
        <v>180</v>
      </c>
      <c r="DL52" s="13">
        <v>48</v>
      </c>
      <c r="DM52" s="14">
        <f t="shared" si="32"/>
        <v>5</v>
      </c>
      <c r="DN52" s="14">
        <f t="shared" si="33"/>
        <v>1102005</v>
      </c>
      <c r="DO52" s="14" t="str">
        <f>INDEX($B$6:$B$32,DM52)&amp;"-"&amp;INDEX(属性投放!$H$7:$H$17,卡牌属性!DT52)</f>
        <v>刘羽禅-众合</v>
      </c>
      <c r="DP52" s="14">
        <f t="shared" si="14"/>
        <v>6</v>
      </c>
      <c r="DQ52" s="14">
        <f t="shared" si="15"/>
        <v>8</v>
      </c>
      <c r="DR52" s="14">
        <f t="shared" si="16"/>
        <v>7</v>
      </c>
      <c r="DS52" s="14">
        <f t="shared" si="34"/>
        <v>4</v>
      </c>
      <c r="DT52" s="14">
        <f t="shared" si="35"/>
        <v>4</v>
      </c>
      <c r="DU52" s="14">
        <f>INDEX(属性投放!$W$6:$W$49,(卡牌属性!DS52-2)*11+卡牌属性!DT52)</f>
        <v>15</v>
      </c>
      <c r="DV52" s="14">
        <f t="shared" si="195"/>
        <v>1819</v>
      </c>
      <c r="DW52" s="14">
        <f t="shared" si="196"/>
        <v>2078</v>
      </c>
      <c r="DX52" s="14">
        <f t="shared" si="197"/>
        <v>2362</v>
      </c>
      <c r="DY52" s="14">
        <f t="shared" si="198"/>
        <v>2362</v>
      </c>
      <c r="DZ52" s="14">
        <f t="shared" si="199"/>
        <v>2880</v>
      </c>
      <c r="EA52" s="14">
        <f t="shared" si="200"/>
        <v>1131</v>
      </c>
      <c r="EB52" s="14">
        <f t="shared" si="201"/>
        <v>1390</v>
      </c>
      <c r="EC52" s="14">
        <f t="shared" si="202"/>
        <v>1390</v>
      </c>
      <c r="ED52" s="14">
        <f t="shared" si="203"/>
        <v>1674</v>
      </c>
      <c r="EE52" s="14">
        <f t="shared" si="204"/>
        <v>2075</v>
      </c>
      <c r="EF52" s="14">
        <f t="shared" si="205"/>
        <v>14168</v>
      </c>
      <c r="EG52" s="14">
        <f t="shared" si="206"/>
        <v>16012</v>
      </c>
      <c r="EH52" s="14">
        <f t="shared" si="207"/>
        <v>16012</v>
      </c>
      <c r="EI52" s="14">
        <f t="shared" si="208"/>
        <v>19500</v>
      </c>
      <c r="EJ52" s="14">
        <f t="shared" si="209"/>
        <v>23088</v>
      </c>
      <c r="EK52" s="14">
        <f>INDEX(属性偏向!$S$4:$S$135,(卡牌属性!$DP52-1+EK$3)*11+卡牌属性!$DT52)*(1+属性投放!$AT$6)</f>
        <v>54</v>
      </c>
      <c r="EL52" s="14">
        <f>INDEX(属性偏向!$S$4:$S$135,(卡牌属性!$DP52-1+EL$3)*11+卡牌属性!$DT52)*(1+属性投放!$AT$6)</f>
        <v>60</v>
      </c>
      <c r="EM52" s="14">
        <f>INDEX(属性偏向!$S$4:$S$135,(卡牌属性!$DP52-1+EM$3)*11+卡牌属性!$DT52)*(1+属性投放!$AT$6)</f>
        <v>66</v>
      </c>
      <c r="EN52" s="14">
        <f>INDEX(属性偏向!$S$4:$S$135,(卡牌属性!$DP52-1+EN$3)*11+卡牌属性!$DT52)*(1+属性投放!$AT$6)</f>
        <v>66</v>
      </c>
      <c r="EO52" s="14">
        <f>INDEX(属性偏向!$S$4:$S$135,(卡牌属性!$DP52-1+EO$3)*11+卡牌属性!$DT52)*(1+属性投放!$AT$6)</f>
        <v>78</v>
      </c>
      <c r="EP52" s="14">
        <f>INDEX(属性偏向!$T$4:$T$135,(卡牌属性!$DQ52-1+EP$3)*11+卡牌属性!$DT52)*(1+属性投放!$AT$6)</f>
        <v>33</v>
      </c>
      <c r="EQ52" s="14">
        <f>INDEX(属性偏向!$T$4:$T$135,(卡牌属性!$DQ52-1+EQ$3)*11+卡牌属性!$DT52)*(1+属性投放!$AT$6)</f>
        <v>39</v>
      </c>
      <c r="ER52" s="14">
        <f>INDEX(属性偏向!$T$4:$T$135,(卡牌属性!$DQ52-1+ER$3)*11+卡牌属性!$DT52)*(1+属性投放!$AT$6)</f>
        <v>39</v>
      </c>
      <c r="ES52" s="14">
        <f>INDEX(属性偏向!$T$4:$T$135,(卡牌属性!$DQ52-1+ES$3)*11+卡牌属性!$DT52)*(1+属性投放!$AT$6)</f>
        <v>45</v>
      </c>
      <c r="ET52" s="14">
        <f>INDEX(属性偏向!$T$4:$T$135,(卡牌属性!$DQ52-1+ET$3)*11+卡牌属性!$DT52)*(1+属性投放!$AT$6)</f>
        <v>54</v>
      </c>
      <c r="EU52" s="14">
        <f>INDEX(属性偏向!$U$4:$U$135,(卡牌属性!$DR52-1+EU$3)*11+卡牌属性!$DT52)*(1+属性投放!$AT$6)</f>
        <v>540</v>
      </c>
      <c r="EV52" s="14">
        <f>INDEX(属性偏向!$U$4:$U$135,(卡牌属性!$DR52-1+EV$3)*11+卡牌属性!$DT52)*(1+属性投放!$AT$6)</f>
        <v>594</v>
      </c>
      <c r="EW52" s="14">
        <f>INDEX(属性偏向!$U$4:$U$135,(卡牌属性!$DR52-1+EW$3)*11+卡牌属性!$DT52)*(1+属性投放!$AT$6)</f>
        <v>594</v>
      </c>
      <c r="EX52" s="14">
        <f>INDEX(属性偏向!$U$4:$U$135,(卡牌属性!$DR52-1+EX$3)*11+卡牌属性!$DT52)*(1+属性投放!$AT$6)</f>
        <v>702</v>
      </c>
      <c r="EY52" s="14">
        <f>INDEX(属性偏向!$U$4:$U$135,(卡牌属性!$DR52-1+EY$3)*11+卡牌属性!$DT52)*(1+属性投放!$AT$6)</f>
        <v>810</v>
      </c>
      <c r="FC52" s="13">
        <v>48</v>
      </c>
      <c r="FD52" s="13">
        <f t="shared" si="138"/>
        <v>10</v>
      </c>
      <c r="FE52" s="14">
        <f t="shared" si="39"/>
        <v>1102010</v>
      </c>
      <c r="FF52" s="14" t="s">
        <v>849</v>
      </c>
      <c r="FG52" s="14">
        <f t="shared" si="139"/>
        <v>3</v>
      </c>
      <c r="FH52" s="14" t="str">
        <f t="shared" si="140"/>
        <v>张郃-3星</v>
      </c>
      <c r="FI52" s="14">
        <f>INDEX(Y$6:Y$36,$FD52)+INDEX(属性偏向!Y$4:Y$8,卡牌属性!$FG52)</f>
        <v>10</v>
      </c>
      <c r="FJ52" s="14" t="str">
        <f>INDEX(属性评价,卡牌属性!FI52)</f>
        <v>S+</v>
      </c>
      <c r="FK52" s="14">
        <f>INDEX(Z$6:Z$36,$FD52)+INDEX(属性偏向!Z$4:Z$8,卡牌属性!$FG52)</f>
        <v>7</v>
      </c>
      <c r="FL52" s="14" t="str">
        <f>INDEX(属性评价,卡牌属性!FK52)</f>
        <v>A</v>
      </c>
      <c r="FM52" s="14">
        <f>INDEX(AA$6:AA$36,$FD52)+INDEX(属性偏向!AA$4:AA$8,卡牌属性!$FG52)</f>
        <v>6</v>
      </c>
      <c r="FN52" s="14" t="str">
        <f>INDEX(属性评价,卡牌属性!FM52)</f>
        <v>B+</v>
      </c>
      <c r="FQ52" s="13">
        <v>48</v>
      </c>
      <c r="FR52" s="13">
        <f t="shared" si="141"/>
        <v>10</v>
      </c>
      <c r="FS52" s="14">
        <f t="shared" si="40"/>
        <v>1101010</v>
      </c>
      <c r="FT52" s="14" t="s">
        <v>849</v>
      </c>
      <c r="FU52" s="14">
        <f t="shared" si="142"/>
        <v>3</v>
      </c>
      <c r="FV52" s="14" t="str">
        <f t="shared" si="143"/>
        <v>盖文-3星</v>
      </c>
      <c r="FW52" s="14">
        <f>INDEX(J$6:J$36,$FR52)+INDEX(属性偏向!Y$4:Y$8,卡牌属性!$FG52)</f>
        <v>8</v>
      </c>
      <c r="FX52" s="14" t="str">
        <f>INDEX(属性评价,卡牌属性!FW52)</f>
        <v>A+</v>
      </c>
      <c r="FY52" s="14">
        <f>INDEX(K$6:K$36,$FR52)+INDEX(属性偏向!Y$4:Y$8,卡牌属性!$FG52)</f>
        <v>9</v>
      </c>
      <c r="FZ52" s="14" t="str">
        <f>INDEX(属性评价,卡牌属性!FY52)</f>
        <v>S</v>
      </c>
      <c r="GA52" s="14">
        <f>INDEX(L$6:L$36,$FR52)+INDEX(属性偏向!Y$4:Y$8,卡牌属性!$FG52)</f>
        <v>10</v>
      </c>
      <c r="GB52" s="14" t="str">
        <f>INDEX(属性评价,卡牌属性!GA52)</f>
        <v>S+</v>
      </c>
    </row>
    <row r="53" spans="31:184" ht="16.5" x14ac:dyDescent="0.2">
      <c r="AE53" s="13">
        <v>49</v>
      </c>
      <c r="AF53" s="13">
        <f t="shared" si="23"/>
        <v>5</v>
      </c>
      <c r="AG53" s="13">
        <f t="shared" si="3"/>
        <v>4</v>
      </c>
      <c r="AH53" s="13"/>
      <c r="AI53" s="13"/>
      <c r="AJ53" s="14">
        <f t="shared" si="4"/>
        <v>1101005</v>
      </c>
      <c r="AK53" s="14" t="str">
        <f t="shared" si="5"/>
        <v>刘羽禅5突</v>
      </c>
      <c r="AL53" s="25" t="s">
        <v>131</v>
      </c>
      <c r="AM53" s="14">
        <v>1</v>
      </c>
      <c r="AN53" s="14">
        <f t="shared" si="6"/>
        <v>5</v>
      </c>
      <c r="AO53" s="14" t="e">
        <f>INDEX(属性投放!#REF!,(卡牌属性!AG53-2)*20+卡牌属性!AN53)</f>
        <v>#REF!</v>
      </c>
      <c r="AP53" s="14" t="e">
        <f t="shared" si="174"/>
        <v>#REF!</v>
      </c>
      <c r="AQ53" s="14" t="e">
        <f t="shared" si="174"/>
        <v>#REF!</v>
      </c>
      <c r="AR53" s="14" t="e">
        <f t="shared" si="174"/>
        <v>#REF!</v>
      </c>
      <c r="AS53" s="14" t="e">
        <f t="shared" si="174"/>
        <v>#REF!</v>
      </c>
      <c r="AT53" s="14" t="e">
        <f>INDEX(属性投放!#REF!,(卡牌属性!AG53-2)*20+卡牌属性!AN53)</f>
        <v>#REF!</v>
      </c>
      <c r="AU53" s="14" t="e">
        <f t="shared" si="175"/>
        <v>#REF!</v>
      </c>
      <c r="AV53" s="14" t="e">
        <f t="shared" si="175"/>
        <v>#REF!</v>
      </c>
      <c r="AW53" s="14" t="e">
        <f t="shared" si="175"/>
        <v>#REF!</v>
      </c>
      <c r="AX53" s="14" t="e">
        <f t="shared" si="175"/>
        <v>#REF!</v>
      </c>
      <c r="AY53" s="14" t="e">
        <f>INDEX(属性投放!#REF!,(卡牌属性!AG53-2)*20+卡牌属性!AN53)</f>
        <v>#REF!</v>
      </c>
      <c r="AZ53" s="14" t="e">
        <f t="shared" si="176"/>
        <v>#REF!</v>
      </c>
      <c r="BA53" s="14" t="e">
        <f t="shared" si="176"/>
        <v>#REF!</v>
      </c>
      <c r="BB53" s="14" t="e">
        <f t="shared" si="176"/>
        <v>#REF!</v>
      </c>
      <c r="BC53" s="14" t="e">
        <f t="shared" si="176"/>
        <v>#REF!</v>
      </c>
      <c r="BD53" s="14" t="e">
        <f>INDEX(属性投放!#REF!,(卡牌属性!AG53-2)*20+卡牌属性!AN53)</f>
        <v>#REF!</v>
      </c>
      <c r="BE53" s="14" t="e">
        <f t="shared" si="177"/>
        <v>#REF!</v>
      </c>
      <c r="BF53" s="14" t="e">
        <f t="shared" si="177"/>
        <v>#REF!</v>
      </c>
      <c r="BG53" s="14" t="e">
        <f t="shared" si="177"/>
        <v>#REF!</v>
      </c>
      <c r="BH53" s="14" t="e">
        <f t="shared" si="177"/>
        <v>#REF!</v>
      </c>
      <c r="BI53" s="14" t="e">
        <f>INDEX(属性投放!#REF!,(卡牌属性!AG53-2)*20+卡牌属性!AN53)</f>
        <v>#REF!</v>
      </c>
      <c r="BJ53" s="14" t="e">
        <f t="shared" si="178"/>
        <v>#REF!</v>
      </c>
      <c r="BK53" s="14" t="e">
        <f t="shared" si="178"/>
        <v>#REF!</v>
      </c>
      <c r="BL53" s="14" t="e">
        <f t="shared" si="178"/>
        <v>#REF!</v>
      </c>
      <c r="BM53" s="14" t="e">
        <f t="shared" si="178"/>
        <v>#REF!</v>
      </c>
      <c r="BN53" s="14" t="e">
        <f>INDEX(属性投放!#REF!,(卡牌属性!AG53-2)*20+卡牌属性!AN53)</f>
        <v>#REF!</v>
      </c>
      <c r="BO53" s="14" t="e">
        <f t="shared" si="179"/>
        <v>#REF!</v>
      </c>
      <c r="BP53" s="14" t="e">
        <f t="shared" si="179"/>
        <v>#REF!</v>
      </c>
      <c r="BQ53" s="14" t="e">
        <f t="shared" si="179"/>
        <v>#REF!</v>
      </c>
      <c r="BR53" s="14" t="e">
        <f t="shared" si="179"/>
        <v>#REF!</v>
      </c>
      <c r="BV53" s="13">
        <v>49</v>
      </c>
      <c r="BW53" s="14">
        <f t="shared" si="24"/>
        <v>5</v>
      </c>
      <c r="BX53" s="14">
        <f t="shared" si="25"/>
        <v>1102005</v>
      </c>
      <c r="BY53" s="14" t="str">
        <f>INDEX($O$6:$O$37,BW53)&amp;"-"&amp;INDEX(属性投放!$H$19:$H$29,卡牌属性!CD53)</f>
        <v>李轩辕-叫唤</v>
      </c>
      <c r="BZ53" s="14">
        <f t="shared" si="26"/>
        <v>4</v>
      </c>
      <c r="CA53" s="14">
        <f t="shared" si="27"/>
        <v>5</v>
      </c>
      <c r="CB53" s="14">
        <f t="shared" si="28"/>
        <v>6</v>
      </c>
      <c r="CC53" s="14">
        <f t="shared" si="29"/>
        <v>3</v>
      </c>
      <c r="CD53" s="14">
        <f t="shared" si="30"/>
        <v>5</v>
      </c>
      <c r="CE53" s="14">
        <f>INDEX(属性投放!$W$6:$W$49,(卡牌属性!CC53-2)*11+卡牌属性!CD53)</f>
        <v>15</v>
      </c>
      <c r="CF53" s="14">
        <f t="shared" si="180"/>
        <v>727</v>
      </c>
      <c r="CG53" s="14">
        <f t="shared" si="181"/>
        <v>860</v>
      </c>
      <c r="CH53" s="14">
        <f t="shared" si="182"/>
        <v>993</v>
      </c>
      <c r="CI53" s="14">
        <f t="shared" si="183"/>
        <v>993</v>
      </c>
      <c r="CJ53" s="14">
        <f t="shared" si="184"/>
        <v>1126</v>
      </c>
      <c r="CK53" s="14">
        <f t="shared" si="185"/>
        <v>331</v>
      </c>
      <c r="CL53" s="14">
        <f t="shared" si="186"/>
        <v>395</v>
      </c>
      <c r="CM53" s="14">
        <f t="shared" si="187"/>
        <v>395</v>
      </c>
      <c r="CN53" s="14">
        <f t="shared" si="188"/>
        <v>459</v>
      </c>
      <c r="CO53" s="14">
        <f t="shared" si="189"/>
        <v>538</v>
      </c>
      <c r="CP53" s="14">
        <f t="shared" si="190"/>
        <v>5352</v>
      </c>
      <c r="CQ53" s="14">
        <f t="shared" si="191"/>
        <v>6320</v>
      </c>
      <c r="CR53" s="14">
        <f t="shared" si="192"/>
        <v>6320</v>
      </c>
      <c r="CS53" s="14">
        <f t="shared" si="193"/>
        <v>7338</v>
      </c>
      <c r="CT53" s="14">
        <f t="shared" si="194"/>
        <v>8356</v>
      </c>
      <c r="CU53" s="14">
        <f>INDEX(属性偏向!$S$4:$S$135,(卡牌属性!$BZ53-1+CU$3)*11+卡牌属性!$CD53)</f>
        <v>16</v>
      </c>
      <c r="CV53" s="14">
        <f>INDEX(属性偏向!$S$4:$S$135,(卡牌属性!$BZ53-1+CV$3)*11+卡牌属性!$CD53)</f>
        <v>18</v>
      </c>
      <c r="CW53" s="14">
        <f>INDEX(属性偏向!$S$4:$S$135,(卡牌属性!$BZ53-1+CW$3)*11+卡牌属性!$CD53)</f>
        <v>20</v>
      </c>
      <c r="CX53" s="14">
        <f>INDEX(属性偏向!$S$4:$S$135,(卡牌属性!$BZ53-1+CX$3)*11+卡牌属性!$CD53)</f>
        <v>20</v>
      </c>
      <c r="CY53" s="14">
        <f>INDEX(属性偏向!$S$4:$S$135,(卡牌属性!$BZ53-1+CY$3)*11+卡牌属性!$CD53)</f>
        <v>22</v>
      </c>
      <c r="CZ53" s="14">
        <f>INDEX(属性偏向!$T$4:$T$135,(卡牌属性!$BZ53-1+CZ$3)*11+卡牌属性!$CD53)</f>
        <v>8</v>
      </c>
      <c r="DA53" s="14">
        <f>INDEX(属性偏向!$T$4:$T$135,(卡牌属性!$BZ53-1+DA$3)*11+卡牌属性!$CD53)</f>
        <v>9</v>
      </c>
      <c r="DB53" s="14">
        <f>INDEX(属性偏向!$T$4:$T$135,(卡牌属性!$BZ53-1+DB$3)*11+卡牌属性!$CD53)</f>
        <v>9</v>
      </c>
      <c r="DC53" s="14">
        <f>INDEX(属性偏向!$T$4:$T$135,(卡牌属性!$BZ53-1+DC$3)*11+卡牌属性!$CD53)</f>
        <v>10</v>
      </c>
      <c r="DD53" s="14">
        <f>INDEX(属性偏向!$T$4:$T$135,(卡牌属性!$BZ53-1+DD$3)*11+卡牌属性!$CD53)</f>
        <v>11</v>
      </c>
      <c r="DE53" s="14">
        <f>INDEX(属性偏向!$U$4:$U$135,(卡牌属性!$BZ53-1+DE$3)*11+卡牌属性!$CD53)</f>
        <v>160</v>
      </c>
      <c r="DF53" s="14">
        <f>INDEX(属性偏向!$U$4:$U$135,(卡牌属性!$BZ53-1+DF$3)*11+卡牌属性!$CD53)</f>
        <v>180</v>
      </c>
      <c r="DG53" s="14">
        <f>INDEX(属性偏向!$U$4:$U$135,(卡牌属性!$BZ53-1+DG$3)*11+卡牌属性!$CD53)</f>
        <v>180</v>
      </c>
      <c r="DH53" s="14">
        <f>INDEX(属性偏向!$U$4:$U$135,(卡牌属性!$BZ53-1+DH$3)*11+卡牌属性!$CD53)</f>
        <v>200</v>
      </c>
      <c r="DI53" s="14">
        <f>INDEX(属性偏向!$U$4:$U$135,(卡牌属性!$BZ53-1+DI$3)*11+卡牌属性!$CD53)</f>
        <v>220</v>
      </c>
      <c r="DL53" s="13">
        <v>49</v>
      </c>
      <c r="DM53" s="14">
        <f t="shared" si="32"/>
        <v>5</v>
      </c>
      <c r="DN53" s="14">
        <f t="shared" si="33"/>
        <v>1102005</v>
      </c>
      <c r="DO53" s="14" t="str">
        <f>INDEX($B$6:$B$32,DM53)&amp;"-"&amp;INDEX(属性投放!$H$7:$H$17,卡牌属性!DT53)</f>
        <v>刘羽禅-叫唤</v>
      </c>
      <c r="DP53" s="14">
        <f t="shared" si="14"/>
        <v>6</v>
      </c>
      <c r="DQ53" s="14">
        <f t="shared" si="15"/>
        <v>8</v>
      </c>
      <c r="DR53" s="14">
        <f t="shared" si="16"/>
        <v>7</v>
      </c>
      <c r="DS53" s="14">
        <f t="shared" si="34"/>
        <v>4</v>
      </c>
      <c r="DT53" s="14">
        <f t="shared" si="35"/>
        <v>5</v>
      </c>
      <c r="DU53" s="14">
        <f>INDEX(属性投放!$W$6:$W$49,(卡牌属性!DS53-2)*11+卡牌属性!DT53)</f>
        <v>15</v>
      </c>
      <c r="DV53" s="14">
        <f t="shared" si="195"/>
        <v>2629</v>
      </c>
      <c r="DW53" s="14">
        <f t="shared" si="196"/>
        <v>2978</v>
      </c>
      <c r="DX53" s="14">
        <f t="shared" si="197"/>
        <v>3352</v>
      </c>
      <c r="DY53" s="14">
        <f t="shared" si="198"/>
        <v>3352</v>
      </c>
      <c r="DZ53" s="14">
        <f t="shared" si="199"/>
        <v>4050</v>
      </c>
      <c r="EA53" s="14">
        <f t="shared" si="200"/>
        <v>1626</v>
      </c>
      <c r="EB53" s="14">
        <f t="shared" si="201"/>
        <v>1975</v>
      </c>
      <c r="EC53" s="14">
        <f t="shared" si="202"/>
        <v>1975</v>
      </c>
      <c r="ED53" s="14">
        <f t="shared" si="203"/>
        <v>2349</v>
      </c>
      <c r="EE53" s="14">
        <f t="shared" si="204"/>
        <v>2885</v>
      </c>
      <c r="EF53" s="14">
        <f t="shared" si="205"/>
        <v>22268</v>
      </c>
      <c r="EG53" s="14">
        <f t="shared" si="206"/>
        <v>24922</v>
      </c>
      <c r="EH53" s="14">
        <f t="shared" si="207"/>
        <v>24922</v>
      </c>
      <c r="EI53" s="14">
        <f t="shared" si="208"/>
        <v>30030</v>
      </c>
      <c r="EJ53" s="14">
        <f t="shared" si="209"/>
        <v>35238</v>
      </c>
      <c r="EK53" s="14">
        <f>INDEX(属性偏向!$S$4:$S$135,(卡牌属性!$DP53-1+EK$3)*11+卡牌属性!$DT53)*(1+属性投放!$AT$6)</f>
        <v>60</v>
      </c>
      <c r="EL53" s="14">
        <f>INDEX(属性偏向!$S$4:$S$135,(卡牌属性!$DP53-1+EL$3)*11+卡牌属性!$DT53)*(1+属性投放!$AT$6)</f>
        <v>66</v>
      </c>
      <c r="EM53" s="14">
        <f>INDEX(属性偏向!$S$4:$S$135,(卡牌属性!$DP53-1+EM$3)*11+卡牌属性!$DT53)*(1+属性投放!$AT$6)</f>
        <v>72</v>
      </c>
      <c r="EN53" s="14">
        <f>INDEX(属性偏向!$S$4:$S$135,(卡牌属性!$DP53-1+EN$3)*11+卡牌属性!$DT53)*(1+属性投放!$AT$6)</f>
        <v>72</v>
      </c>
      <c r="EO53" s="14">
        <f>INDEX(属性偏向!$S$4:$S$135,(卡牌属性!$DP53-1+EO$3)*11+卡牌属性!$DT53)*(1+属性投放!$AT$6)</f>
        <v>84</v>
      </c>
      <c r="EP53" s="14">
        <f>INDEX(属性偏向!$T$4:$T$135,(卡牌属性!$DQ53-1+EP$3)*11+卡牌属性!$DT53)*(1+属性投放!$AT$6)</f>
        <v>36</v>
      </c>
      <c r="EQ53" s="14">
        <f>INDEX(属性偏向!$T$4:$T$135,(卡牌属性!$DQ53-1+EQ$3)*11+卡牌属性!$DT53)*(1+属性投放!$AT$6)</f>
        <v>42</v>
      </c>
      <c r="ER53" s="14">
        <f>INDEX(属性偏向!$T$4:$T$135,(卡牌属性!$DQ53-1+ER$3)*11+卡牌属性!$DT53)*(1+属性投放!$AT$6)</f>
        <v>42</v>
      </c>
      <c r="ES53" s="14">
        <f>INDEX(属性偏向!$T$4:$T$135,(卡牌属性!$DQ53-1+ES$3)*11+卡牌属性!$DT53)*(1+属性投放!$AT$6)</f>
        <v>48</v>
      </c>
      <c r="ET53" s="14">
        <f>INDEX(属性偏向!$T$4:$T$135,(卡牌属性!$DQ53-1+ET$3)*11+卡牌属性!$DT53)*(1+属性投放!$AT$6)</f>
        <v>57</v>
      </c>
      <c r="EU53" s="14">
        <f>INDEX(属性偏向!$U$4:$U$135,(卡牌属性!$DR53-1+EU$3)*11+卡牌属性!$DT53)*(1+属性投放!$AT$6)</f>
        <v>660</v>
      </c>
      <c r="EV53" s="14">
        <f>INDEX(属性偏向!$U$4:$U$135,(卡牌属性!$DR53-1+EV$3)*11+卡牌属性!$DT53)*(1+属性投放!$AT$6)</f>
        <v>720</v>
      </c>
      <c r="EW53" s="14">
        <f>INDEX(属性偏向!$U$4:$U$135,(卡牌属性!$DR53-1+EW$3)*11+卡牌属性!$DT53)*(1+属性投放!$AT$6)</f>
        <v>720</v>
      </c>
      <c r="EX53" s="14">
        <f>INDEX(属性偏向!$U$4:$U$135,(卡牌属性!$DR53-1+EX$3)*11+卡牌属性!$DT53)*(1+属性投放!$AT$6)</f>
        <v>840</v>
      </c>
      <c r="EY53" s="14">
        <f>INDEX(属性偏向!$U$4:$U$135,(卡牌属性!$DR53-1+EY$3)*11+卡牌属性!$DT53)*(1+属性投放!$AT$6)</f>
        <v>960</v>
      </c>
      <c r="FC53" s="13">
        <v>49</v>
      </c>
      <c r="FD53" s="13">
        <f t="shared" si="138"/>
        <v>10</v>
      </c>
      <c r="FE53" s="14">
        <f t="shared" si="39"/>
        <v>1102010</v>
      </c>
      <c r="FF53" s="14" t="s">
        <v>849</v>
      </c>
      <c r="FG53" s="14">
        <f t="shared" si="139"/>
        <v>4</v>
      </c>
      <c r="FH53" s="14" t="str">
        <f t="shared" si="140"/>
        <v>张郃-4星</v>
      </c>
      <c r="FI53" s="14">
        <f>INDEX(Y$6:Y$36,$FD53)+INDEX(属性偏向!Y$4:Y$8,卡牌属性!$FG53)</f>
        <v>10</v>
      </c>
      <c r="FJ53" s="14" t="str">
        <f>INDEX(属性评价,卡牌属性!FI53)</f>
        <v>S+</v>
      </c>
      <c r="FK53" s="14">
        <f>INDEX(Z$6:Z$36,$FD53)+INDEX(属性偏向!Z$4:Z$8,卡牌属性!$FG53)</f>
        <v>8</v>
      </c>
      <c r="FL53" s="14" t="str">
        <f>INDEX(属性评价,卡牌属性!FK53)</f>
        <v>A+</v>
      </c>
      <c r="FM53" s="14">
        <f>INDEX(AA$6:AA$36,$FD53)+INDEX(属性偏向!AA$4:AA$8,卡牌属性!$FG53)</f>
        <v>7</v>
      </c>
      <c r="FN53" s="14" t="str">
        <f>INDEX(属性评价,卡牌属性!FM53)</f>
        <v>A</v>
      </c>
      <c r="FQ53" s="13">
        <v>49</v>
      </c>
      <c r="FR53" s="13">
        <f t="shared" si="141"/>
        <v>10</v>
      </c>
      <c r="FS53" s="14">
        <f t="shared" si="40"/>
        <v>1101010</v>
      </c>
      <c r="FT53" s="14" t="s">
        <v>849</v>
      </c>
      <c r="FU53" s="14">
        <f t="shared" si="142"/>
        <v>4</v>
      </c>
      <c r="FV53" s="14" t="str">
        <f t="shared" si="143"/>
        <v>盖文-4星</v>
      </c>
      <c r="FW53" s="14">
        <f>INDEX(J$6:J$36,$FR53)+INDEX(属性偏向!Y$4:Y$8,卡牌属性!$FG53)</f>
        <v>8</v>
      </c>
      <c r="FX53" s="14" t="str">
        <f>INDEX(属性评价,卡牌属性!FW53)</f>
        <v>A+</v>
      </c>
      <c r="FY53" s="14">
        <f>INDEX(K$6:K$36,$FR53)+INDEX(属性偏向!Y$4:Y$8,卡牌属性!$FG53)</f>
        <v>9</v>
      </c>
      <c r="FZ53" s="14" t="str">
        <f>INDEX(属性评价,卡牌属性!FY53)</f>
        <v>S</v>
      </c>
      <c r="GA53" s="14">
        <f>INDEX(L$6:L$36,$FR53)+INDEX(属性偏向!Y$4:Y$8,卡牌属性!$FG53)</f>
        <v>10</v>
      </c>
      <c r="GB53" s="14" t="str">
        <f>INDEX(属性评价,卡牌属性!GA53)</f>
        <v>S+</v>
      </c>
    </row>
    <row r="54" spans="31:184" ht="16.5" x14ac:dyDescent="0.2">
      <c r="AE54" s="13">
        <v>50</v>
      </c>
      <c r="AF54" s="13">
        <f t="shared" si="23"/>
        <v>5</v>
      </c>
      <c r="AG54" s="13">
        <f t="shared" si="3"/>
        <v>4</v>
      </c>
      <c r="AH54" s="13"/>
      <c r="AI54" s="13"/>
      <c r="AJ54" s="14">
        <f t="shared" si="4"/>
        <v>1101005</v>
      </c>
      <c r="AK54" s="14" t="str">
        <f t="shared" si="5"/>
        <v>刘羽禅6突</v>
      </c>
      <c r="AL54" s="25" t="s">
        <v>131</v>
      </c>
      <c r="AM54" s="14">
        <v>1</v>
      </c>
      <c r="AN54" s="14">
        <f t="shared" si="6"/>
        <v>6</v>
      </c>
      <c r="AO54" s="14" t="e">
        <f>INDEX(属性投放!#REF!,(卡牌属性!AG54-2)*20+卡牌属性!AN54)</f>
        <v>#REF!</v>
      </c>
      <c r="AP54" s="14" t="e">
        <f t="shared" si="174"/>
        <v>#REF!</v>
      </c>
      <c r="AQ54" s="14" t="e">
        <f t="shared" si="174"/>
        <v>#REF!</v>
      </c>
      <c r="AR54" s="14" t="e">
        <f t="shared" si="174"/>
        <v>#REF!</v>
      </c>
      <c r="AS54" s="14" t="e">
        <f t="shared" si="174"/>
        <v>#REF!</v>
      </c>
      <c r="AT54" s="14" t="e">
        <f>INDEX(属性投放!#REF!,(卡牌属性!AG54-2)*20+卡牌属性!AN54)</f>
        <v>#REF!</v>
      </c>
      <c r="AU54" s="14" t="e">
        <f t="shared" si="175"/>
        <v>#REF!</v>
      </c>
      <c r="AV54" s="14" t="e">
        <f t="shared" si="175"/>
        <v>#REF!</v>
      </c>
      <c r="AW54" s="14" t="e">
        <f t="shared" si="175"/>
        <v>#REF!</v>
      </c>
      <c r="AX54" s="14" t="e">
        <f t="shared" si="175"/>
        <v>#REF!</v>
      </c>
      <c r="AY54" s="14" t="e">
        <f>INDEX(属性投放!#REF!,(卡牌属性!AG54-2)*20+卡牌属性!AN54)</f>
        <v>#REF!</v>
      </c>
      <c r="AZ54" s="14" t="e">
        <f t="shared" si="176"/>
        <v>#REF!</v>
      </c>
      <c r="BA54" s="14" t="e">
        <f t="shared" si="176"/>
        <v>#REF!</v>
      </c>
      <c r="BB54" s="14" t="e">
        <f t="shared" si="176"/>
        <v>#REF!</v>
      </c>
      <c r="BC54" s="14" t="e">
        <f t="shared" si="176"/>
        <v>#REF!</v>
      </c>
      <c r="BD54" s="14" t="e">
        <f>INDEX(属性投放!#REF!,(卡牌属性!AG54-2)*20+卡牌属性!AN54)</f>
        <v>#REF!</v>
      </c>
      <c r="BE54" s="14" t="e">
        <f t="shared" si="177"/>
        <v>#REF!</v>
      </c>
      <c r="BF54" s="14" t="e">
        <f t="shared" si="177"/>
        <v>#REF!</v>
      </c>
      <c r="BG54" s="14" t="e">
        <f t="shared" si="177"/>
        <v>#REF!</v>
      </c>
      <c r="BH54" s="14" t="e">
        <f t="shared" si="177"/>
        <v>#REF!</v>
      </c>
      <c r="BI54" s="14" t="e">
        <f>INDEX(属性投放!#REF!,(卡牌属性!AG54-2)*20+卡牌属性!AN54)</f>
        <v>#REF!</v>
      </c>
      <c r="BJ54" s="14" t="e">
        <f t="shared" si="178"/>
        <v>#REF!</v>
      </c>
      <c r="BK54" s="14" t="e">
        <f t="shared" si="178"/>
        <v>#REF!</v>
      </c>
      <c r="BL54" s="14" t="e">
        <f t="shared" si="178"/>
        <v>#REF!</v>
      </c>
      <c r="BM54" s="14" t="e">
        <f t="shared" si="178"/>
        <v>#REF!</v>
      </c>
      <c r="BN54" s="14" t="e">
        <f>INDEX(属性投放!#REF!,(卡牌属性!AG54-2)*20+卡牌属性!AN54)</f>
        <v>#REF!</v>
      </c>
      <c r="BO54" s="14" t="e">
        <f t="shared" si="179"/>
        <v>#REF!</v>
      </c>
      <c r="BP54" s="14" t="e">
        <f t="shared" si="179"/>
        <v>#REF!</v>
      </c>
      <c r="BQ54" s="14" t="e">
        <f t="shared" si="179"/>
        <v>#REF!</v>
      </c>
      <c r="BR54" s="14" t="e">
        <f t="shared" si="179"/>
        <v>#REF!</v>
      </c>
      <c r="BV54" s="13">
        <v>50</v>
      </c>
      <c r="BW54" s="14">
        <f t="shared" si="24"/>
        <v>5</v>
      </c>
      <c r="BX54" s="14">
        <f t="shared" si="25"/>
        <v>1102005</v>
      </c>
      <c r="BY54" s="14" t="str">
        <f>INDEX($O$6:$O$37,BW54)&amp;"-"&amp;INDEX(属性投放!$H$19:$H$29,卡牌属性!CD54)</f>
        <v>李轩辕-大叫唤</v>
      </c>
      <c r="BZ54" s="14">
        <f t="shared" si="26"/>
        <v>4</v>
      </c>
      <c r="CA54" s="14">
        <f t="shared" si="27"/>
        <v>5</v>
      </c>
      <c r="CB54" s="14">
        <f t="shared" si="28"/>
        <v>6</v>
      </c>
      <c r="CC54" s="14">
        <f t="shared" si="29"/>
        <v>3</v>
      </c>
      <c r="CD54" s="14">
        <f t="shared" si="30"/>
        <v>6</v>
      </c>
      <c r="CE54" s="14">
        <f>INDEX(属性投放!$W$6:$W$49,(卡牌属性!CC54-2)*11+卡牌属性!CD54)</f>
        <v>15</v>
      </c>
      <c r="CF54" s="14">
        <f t="shared" si="180"/>
        <v>967</v>
      </c>
      <c r="CG54" s="14">
        <f t="shared" si="181"/>
        <v>1130</v>
      </c>
      <c r="CH54" s="14">
        <f t="shared" si="182"/>
        <v>1293</v>
      </c>
      <c r="CI54" s="14">
        <f t="shared" si="183"/>
        <v>1293</v>
      </c>
      <c r="CJ54" s="14">
        <f t="shared" si="184"/>
        <v>1456</v>
      </c>
      <c r="CK54" s="14">
        <f t="shared" si="185"/>
        <v>451</v>
      </c>
      <c r="CL54" s="14">
        <f t="shared" si="186"/>
        <v>530</v>
      </c>
      <c r="CM54" s="14">
        <f t="shared" si="187"/>
        <v>530</v>
      </c>
      <c r="CN54" s="14">
        <f t="shared" si="188"/>
        <v>609</v>
      </c>
      <c r="CO54" s="14">
        <f t="shared" si="189"/>
        <v>703</v>
      </c>
      <c r="CP54" s="14">
        <f t="shared" si="190"/>
        <v>7752</v>
      </c>
      <c r="CQ54" s="14">
        <f t="shared" si="191"/>
        <v>9020</v>
      </c>
      <c r="CR54" s="14">
        <f t="shared" si="192"/>
        <v>9020</v>
      </c>
      <c r="CS54" s="14">
        <f t="shared" si="193"/>
        <v>10338</v>
      </c>
      <c r="CT54" s="14">
        <f t="shared" si="194"/>
        <v>11656</v>
      </c>
      <c r="CU54" s="14">
        <f>INDEX(属性偏向!$S$4:$S$135,(卡牌属性!$BZ54-1+CU$3)*11+卡牌属性!$CD54)</f>
        <v>20</v>
      </c>
      <c r="CV54" s="14">
        <f>INDEX(属性偏向!$S$4:$S$135,(卡牌属性!$BZ54-1+CV$3)*11+卡牌属性!$CD54)</f>
        <v>22</v>
      </c>
      <c r="CW54" s="14">
        <f>INDEX(属性偏向!$S$4:$S$135,(卡牌属性!$BZ54-1+CW$3)*11+卡牌属性!$CD54)</f>
        <v>24</v>
      </c>
      <c r="CX54" s="14">
        <f>INDEX(属性偏向!$S$4:$S$135,(卡牌属性!$BZ54-1+CX$3)*11+卡牌属性!$CD54)</f>
        <v>24</v>
      </c>
      <c r="CY54" s="14">
        <f>INDEX(属性偏向!$S$4:$S$135,(卡牌属性!$BZ54-1+CY$3)*11+卡牌属性!$CD54)</f>
        <v>26</v>
      </c>
      <c r="CZ54" s="14">
        <f>INDEX(属性偏向!$T$4:$T$135,(卡牌属性!$BZ54-1+CZ$3)*11+卡牌属性!$CD54)</f>
        <v>10</v>
      </c>
      <c r="DA54" s="14">
        <f>INDEX(属性偏向!$T$4:$T$135,(卡牌属性!$BZ54-1+DA$3)*11+卡牌属性!$CD54)</f>
        <v>11</v>
      </c>
      <c r="DB54" s="14">
        <f>INDEX(属性偏向!$T$4:$T$135,(卡牌属性!$BZ54-1+DB$3)*11+卡牌属性!$CD54)</f>
        <v>11</v>
      </c>
      <c r="DC54" s="14">
        <f>INDEX(属性偏向!$T$4:$T$135,(卡牌属性!$BZ54-1+DC$3)*11+卡牌属性!$CD54)</f>
        <v>12</v>
      </c>
      <c r="DD54" s="14">
        <f>INDEX(属性偏向!$T$4:$T$135,(卡牌属性!$BZ54-1+DD$3)*11+卡牌属性!$CD54)</f>
        <v>13</v>
      </c>
      <c r="DE54" s="14">
        <f>INDEX(属性偏向!$U$4:$U$135,(卡牌属性!$BZ54-1+DE$3)*11+卡牌属性!$CD54)</f>
        <v>200</v>
      </c>
      <c r="DF54" s="14">
        <f>INDEX(属性偏向!$U$4:$U$135,(卡牌属性!$BZ54-1+DF$3)*11+卡牌属性!$CD54)</f>
        <v>220</v>
      </c>
      <c r="DG54" s="14">
        <f>INDEX(属性偏向!$U$4:$U$135,(卡牌属性!$BZ54-1+DG$3)*11+卡牌属性!$CD54)</f>
        <v>220</v>
      </c>
      <c r="DH54" s="14">
        <f>INDEX(属性偏向!$U$4:$U$135,(卡牌属性!$BZ54-1+DH$3)*11+卡牌属性!$CD54)</f>
        <v>240</v>
      </c>
      <c r="DI54" s="14">
        <f>INDEX(属性偏向!$U$4:$U$135,(卡牌属性!$BZ54-1+DI$3)*11+卡牌属性!$CD54)</f>
        <v>260</v>
      </c>
      <c r="DL54" s="13">
        <v>50</v>
      </c>
      <c r="DM54" s="14">
        <f t="shared" si="32"/>
        <v>5</v>
      </c>
      <c r="DN54" s="14">
        <f t="shared" si="33"/>
        <v>1102005</v>
      </c>
      <c r="DO54" s="14" t="str">
        <f>INDEX($B$6:$B$32,DM54)&amp;"-"&amp;INDEX(属性投放!$H$7:$H$17,卡牌属性!DT54)</f>
        <v>刘羽禅-大叫唤</v>
      </c>
      <c r="DP54" s="14">
        <f t="shared" si="14"/>
        <v>6</v>
      </c>
      <c r="DQ54" s="14">
        <f t="shared" si="15"/>
        <v>8</v>
      </c>
      <c r="DR54" s="14">
        <f t="shared" si="16"/>
        <v>7</v>
      </c>
      <c r="DS54" s="14">
        <f t="shared" si="34"/>
        <v>4</v>
      </c>
      <c r="DT54" s="14">
        <f t="shared" si="35"/>
        <v>6</v>
      </c>
      <c r="DU54" s="14">
        <f>INDEX(属性投放!$W$6:$W$49,(卡牌属性!DS54-2)*11+卡牌属性!DT54)</f>
        <v>15</v>
      </c>
      <c r="DV54" s="14">
        <f t="shared" si="195"/>
        <v>3529</v>
      </c>
      <c r="DW54" s="14">
        <f t="shared" si="196"/>
        <v>3968</v>
      </c>
      <c r="DX54" s="14">
        <f t="shared" si="197"/>
        <v>4432</v>
      </c>
      <c r="DY54" s="14">
        <f t="shared" si="198"/>
        <v>4432</v>
      </c>
      <c r="DZ54" s="14">
        <f t="shared" si="199"/>
        <v>5310</v>
      </c>
      <c r="EA54" s="14">
        <f t="shared" si="200"/>
        <v>2166</v>
      </c>
      <c r="EB54" s="14">
        <f t="shared" si="201"/>
        <v>2605</v>
      </c>
      <c r="EC54" s="14">
        <f t="shared" si="202"/>
        <v>2605</v>
      </c>
      <c r="ED54" s="14">
        <f t="shared" si="203"/>
        <v>3069</v>
      </c>
      <c r="EE54" s="14">
        <f t="shared" si="204"/>
        <v>3740</v>
      </c>
      <c r="EF54" s="14">
        <f t="shared" si="205"/>
        <v>32168</v>
      </c>
      <c r="EG54" s="14">
        <f t="shared" si="206"/>
        <v>35722</v>
      </c>
      <c r="EH54" s="14">
        <f t="shared" si="207"/>
        <v>35722</v>
      </c>
      <c r="EI54" s="14">
        <f t="shared" si="208"/>
        <v>42630</v>
      </c>
      <c r="EJ54" s="14">
        <f t="shared" si="209"/>
        <v>49638</v>
      </c>
      <c r="EK54" s="14">
        <f>INDEX(属性偏向!$S$4:$S$135,(卡牌属性!$DP54-1+EK$3)*11+卡牌属性!$DT54)*(1+属性投放!$AT$6)</f>
        <v>72</v>
      </c>
      <c r="EL54" s="14">
        <f>INDEX(属性偏向!$S$4:$S$135,(卡牌属性!$DP54-1+EL$3)*11+卡牌属性!$DT54)*(1+属性投放!$AT$6)</f>
        <v>78</v>
      </c>
      <c r="EM54" s="14">
        <f>INDEX(属性偏向!$S$4:$S$135,(卡牌属性!$DP54-1+EM$3)*11+卡牌属性!$DT54)*(1+属性投放!$AT$6)</f>
        <v>84</v>
      </c>
      <c r="EN54" s="14">
        <f>INDEX(属性偏向!$S$4:$S$135,(卡牌属性!$DP54-1+EN$3)*11+卡牌属性!$DT54)*(1+属性投放!$AT$6)</f>
        <v>84</v>
      </c>
      <c r="EO54" s="14">
        <f>INDEX(属性偏向!$S$4:$S$135,(卡牌属性!$DP54-1+EO$3)*11+卡牌属性!$DT54)*(1+属性投放!$AT$6)</f>
        <v>96</v>
      </c>
      <c r="EP54" s="14">
        <f>INDEX(属性偏向!$T$4:$T$135,(卡牌属性!$DQ54-1+EP$3)*11+卡牌属性!$DT54)*(1+属性投放!$AT$6)</f>
        <v>42</v>
      </c>
      <c r="EQ54" s="14">
        <f>INDEX(属性偏向!$T$4:$T$135,(卡牌属性!$DQ54-1+EQ$3)*11+卡牌属性!$DT54)*(1+属性投放!$AT$6)</f>
        <v>48</v>
      </c>
      <c r="ER54" s="14">
        <f>INDEX(属性偏向!$T$4:$T$135,(卡牌属性!$DQ54-1+ER$3)*11+卡牌属性!$DT54)*(1+属性投放!$AT$6)</f>
        <v>48</v>
      </c>
      <c r="ES54" s="14">
        <f>INDEX(属性偏向!$T$4:$T$135,(卡牌属性!$DQ54-1+ES$3)*11+卡牌属性!$DT54)*(1+属性投放!$AT$6)</f>
        <v>54</v>
      </c>
      <c r="ET54" s="14">
        <f>INDEX(属性偏向!$T$4:$T$135,(卡牌属性!$DQ54-1+ET$3)*11+卡牌属性!$DT54)*(1+属性投放!$AT$6)</f>
        <v>63</v>
      </c>
      <c r="EU54" s="14">
        <f>INDEX(属性偏向!$U$4:$U$135,(卡牌属性!$DR54-1+EU$3)*11+卡牌属性!$DT54)*(1+属性投放!$AT$6)</f>
        <v>780</v>
      </c>
      <c r="EV54" s="14">
        <f>INDEX(属性偏向!$U$4:$U$135,(卡牌属性!$DR54-1+EV$3)*11+卡牌属性!$DT54)*(1+属性投放!$AT$6)</f>
        <v>840</v>
      </c>
      <c r="EW54" s="14">
        <f>INDEX(属性偏向!$U$4:$U$135,(卡牌属性!$DR54-1+EW$3)*11+卡牌属性!$DT54)*(1+属性投放!$AT$6)</f>
        <v>840</v>
      </c>
      <c r="EX54" s="14">
        <f>INDEX(属性偏向!$U$4:$U$135,(卡牌属性!$DR54-1+EX$3)*11+卡牌属性!$DT54)*(1+属性投放!$AT$6)</f>
        <v>960</v>
      </c>
      <c r="EY54" s="14">
        <f>INDEX(属性偏向!$U$4:$U$135,(卡牌属性!$DR54-1+EY$3)*11+卡牌属性!$DT54)*(1+属性投放!$AT$6)</f>
        <v>1080</v>
      </c>
      <c r="FC54" s="13">
        <v>50</v>
      </c>
      <c r="FD54" s="13">
        <f t="shared" si="138"/>
        <v>10</v>
      </c>
      <c r="FE54" s="14">
        <f t="shared" si="39"/>
        <v>1102010</v>
      </c>
      <c r="FF54" s="14" t="s">
        <v>849</v>
      </c>
      <c r="FG54" s="14">
        <f t="shared" si="139"/>
        <v>5</v>
      </c>
      <c r="FH54" s="14" t="str">
        <f t="shared" si="140"/>
        <v>张郃-5星</v>
      </c>
      <c r="FI54" s="14">
        <f>INDEX(Y$6:Y$36,$FD54)+INDEX(属性偏向!Y$4:Y$8,卡牌属性!$FG54)</f>
        <v>11</v>
      </c>
      <c r="FJ54" s="14" t="str">
        <f>INDEX(属性评价,卡牌属性!FI54)</f>
        <v>SS</v>
      </c>
      <c r="FK54" s="14">
        <f>INDEX(Z$6:Z$36,$FD54)+INDEX(属性偏向!Z$4:Z$8,卡牌属性!$FG54)</f>
        <v>9</v>
      </c>
      <c r="FL54" s="14" t="str">
        <f>INDEX(属性评价,卡牌属性!FK54)</f>
        <v>S</v>
      </c>
      <c r="FM54" s="14">
        <f>INDEX(AA$6:AA$36,$FD54)+INDEX(属性偏向!AA$4:AA$8,卡牌属性!$FG54)</f>
        <v>8</v>
      </c>
      <c r="FN54" s="14" t="str">
        <f>INDEX(属性评价,卡牌属性!FM54)</f>
        <v>A+</v>
      </c>
      <c r="FQ54" s="13">
        <v>50</v>
      </c>
      <c r="FR54" s="13">
        <f t="shared" si="141"/>
        <v>10</v>
      </c>
      <c r="FS54" s="14">
        <f t="shared" si="40"/>
        <v>1101010</v>
      </c>
      <c r="FT54" s="14" t="s">
        <v>849</v>
      </c>
      <c r="FU54" s="14">
        <f t="shared" si="142"/>
        <v>5</v>
      </c>
      <c r="FV54" s="14" t="str">
        <f t="shared" si="143"/>
        <v>盖文-5星</v>
      </c>
      <c r="FW54" s="14">
        <f>INDEX(J$6:J$36,$FR54)+INDEX(属性偏向!Y$4:Y$8,卡牌属性!$FG54)</f>
        <v>9</v>
      </c>
      <c r="FX54" s="14" t="str">
        <f>INDEX(属性评价,卡牌属性!FW54)</f>
        <v>S</v>
      </c>
      <c r="FY54" s="14">
        <f>INDEX(K$6:K$36,$FR54)+INDEX(属性偏向!Y$4:Y$8,卡牌属性!$FG54)</f>
        <v>10</v>
      </c>
      <c r="FZ54" s="14" t="str">
        <f>INDEX(属性评价,卡牌属性!FY54)</f>
        <v>S+</v>
      </c>
      <c r="GA54" s="14">
        <f>INDEX(L$6:L$36,$FR54)+INDEX(属性偏向!Y$4:Y$8,卡牌属性!$FG54)</f>
        <v>11</v>
      </c>
      <c r="GB54" s="14" t="str">
        <f>INDEX(属性评价,卡牌属性!GA54)</f>
        <v>SS</v>
      </c>
    </row>
    <row r="55" spans="31:184" ht="16.5" x14ac:dyDescent="0.2">
      <c r="AE55" s="13">
        <v>51</v>
      </c>
      <c r="AF55" s="13">
        <f t="shared" si="23"/>
        <v>5</v>
      </c>
      <c r="AG55" s="13">
        <f t="shared" si="3"/>
        <v>4</v>
      </c>
      <c r="AH55" s="13"/>
      <c r="AI55" s="13"/>
      <c r="AJ55" s="14">
        <f t="shared" si="4"/>
        <v>1101005</v>
      </c>
      <c r="AK55" s="14" t="str">
        <f t="shared" si="5"/>
        <v>刘羽禅7突</v>
      </c>
      <c r="AL55" s="25" t="s">
        <v>131</v>
      </c>
      <c r="AM55" s="14">
        <v>1</v>
      </c>
      <c r="AN55" s="14">
        <f t="shared" si="6"/>
        <v>7</v>
      </c>
      <c r="AO55" s="14" t="e">
        <f>INDEX(属性投放!#REF!,(卡牌属性!AG55-2)*20+卡牌属性!AN55)</f>
        <v>#REF!</v>
      </c>
      <c r="AP55" s="14" t="e">
        <f t="shared" si="174"/>
        <v>#REF!</v>
      </c>
      <c r="AQ55" s="14" t="e">
        <f t="shared" si="174"/>
        <v>#REF!</v>
      </c>
      <c r="AR55" s="14" t="e">
        <f t="shared" si="174"/>
        <v>#REF!</v>
      </c>
      <c r="AS55" s="14" t="e">
        <f t="shared" si="174"/>
        <v>#REF!</v>
      </c>
      <c r="AT55" s="14" t="e">
        <f>INDEX(属性投放!#REF!,(卡牌属性!AG55-2)*20+卡牌属性!AN55)</f>
        <v>#REF!</v>
      </c>
      <c r="AU55" s="14" t="e">
        <f t="shared" si="175"/>
        <v>#REF!</v>
      </c>
      <c r="AV55" s="14" t="e">
        <f t="shared" si="175"/>
        <v>#REF!</v>
      </c>
      <c r="AW55" s="14" t="e">
        <f t="shared" si="175"/>
        <v>#REF!</v>
      </c>
      <c r="AX55" s="14" t="e">
        <f t="shared" si="175"/>
        <v>#REF!</v>
      </c>
      <c r="AY55" s="14" t="e">
        <f>INDEX(属性投放!#REF!,(卡牌属性!AG55-2)*20+卡牌属性!AN55)</f>
        <v>#REF!</v>
      </c>
      <c r="AZ55" s="14" t="e">
        <f t="shared" si="176"/>
        <v>#REF!</v>
      </c>
      <c r="BA55" s="14" t="e">
        <f t="shared" si="176"/>
        <v>#REF!</v>
      </c>
      <c r="BB55" s="14" t="e">
        <f t="shared" si="176"/>
        <v>#REF!</v>
      </c>
      <c r="BC55" s="14" t="e">
        <f t="shared" si="176"/>
        <v>#REF!</v>
      </c>
      <c r="BD55" s="14" t="e">
        <f>INDEX(属性投放!#REF!,(卡牌属性!AG55-2)*20+卡牌属性!AN55)</f>
        <v>#REF!</v>
      </c>
      <c r="BE55" s="14" t="e">
        <f t="shared" si="177"/>
        <v>#REF!</v>
      </c>
      <c r="BF55" s="14" t="e">
        <f t="shared" si="177"/>
        <v>#REF!</v>
      </c>
      <c r="BG55" s="14" t="e">
        <f t="shared" si="177"/>
        <v>#REF!</v>
      </c>
      <c r="BH55" s="14" t="e">
        <f t="shared" si="177"/>
        <v>#REF!</v>
      </c>
      <c r="BI55" s="14" t="e">
        <f>INDEX(属性投放!#REF!,(卡牌属性!AG55-2)*20+卡牌属性!AN55)</f>
        <v>#REF!</v>
      </c>
      <c r="BJ55" s="14" t="e">
        <f t="shared" si="178"/>
        <v>#REF!</v>
      </c>
      <c r="BK55" s="14" t="e">
        <f t="shared" si="178"/>
        <v>#REF!</v>
      </c>
      <c r="BL55" s="14" t="e">
        <f t="shared" si="178"/>
        <v>#REF!</v>
      </c>
      <c r="BM55" s="14" t="e">
        <f t="shared" si="178"/>
        <v>#REF!</v>
      </c>
      <c r="BN55" s="14" t="e">
        <f>INDEX(属性投放!#REF!,(卡牌属性!AG55-2)*20+卡牌属性!AN55)</f>
        <v>#REF!</v>
      </c>
      <c r="BO55" s="14" t="e">
        <f t="shared" si="179"/>
        <v>#REF!</v>
      </c>
      <c r="BP55" s="14" t="e">
        <f t="shared" si="179"/>
        <v>#REF!</v>
      </c>
      <c r="BQ55" s="14" t="e">
        <f t="shared" si="179"/>
        <v>#REF!</v>
      </c>
      <c r="BR55" s="14" t="e">
        <f t="shared" si="179"/>
        <v>#REF!</v>
      </c>
      <c r="BV55" s="13">
        <v>51</v>
      </c>
      <c r="BW55" s="14">
        <f t="shared" si="24"/>
        <v>5</v>
      </c>
      <c r="BX55" s="14">
        <f t="shared" si="25"/>
        <v>1102005</v>
      </c>
      <c r="BY55" s="14" t="str">
        <f>INDEX($O$6:$O$37,BW55)&amp;"-"&amp;INDEX(属性投放!$H$19:$H$29,卡牌属性!CD55)</f>
        <v>李轩辕-焦热</v>
      </c>
      <c r="BZ55" s="14">
        <f t="shared" si="26"/>
        <v>4</v>
      </c>
      <c r="CA55" s="14">
        <f t="shared" si="27"/>
        <v>5</v>
      </c>
      <c r="CB55" s="14">
        <f t="shared" si="28"/>
        <v>6</v>
      </c>
      <c r="CC55" s="14">
        <f t="shared" si="29"/>
        <v>3</v>
      </c>
      <c r="CD55" s="14">
        <f t="shared" si="30"/>
        <v>7</v>
      </c>
      <c r="CE55" s="14">
        <f>INDEX(属性投放!$W$6:$W$49,(卡牌属性!CC55-2)*11+卡牌属性!CD55)</f>
        <v>15</v>
      </c>
      <c r="CF55" s="14">
        <f t="shared" si="180"/>
        <v>1267</v>
      </c>
      <c r="CG55" s="14">
        <f t="shared" si="181"/>
        <v>1460</v>
      </c>
      <c r="CH55" s="14">
        <f t="shared" si="182"/>
        <v>1653</v>
      </c>
      <c r="CI55" s="14">
        <f t="shared" si="183"/>
        <v>1653</v>
      </c>
      <c r="CJ55" s="14">
        <f t="shared" si="184"/>
        <v>1846</v>
      </c>
      <c r="CK55" s="14">
        <f t="shared" si="185"/>
        <v>601</v>
      </c>
      <c r="CL55" s="14">
        <f t="shared" si="186"/>
        <v>695</v>
      </c>
      <c r="CM55" s="14">
        <f t="shared" si="187"/>
        <v>695</v>
      </c>
      <c r="CN55" s="14">
        <f t="shared" si="188"/>
        <v>789</v>
      </c>
      <c r="CO55" s="14">
        <f t="shared" si="189"/>
        <v>898</v>
      </c>
      <c r="CP55" s="14">
        <f t="shared" si="190"/>
        <v>10752</v>
      </c>
      <c r="CQ55" s="14">
        <f t="shared" si="191"/>
        <v>12320</v>
      </c>
      <c r="CR55" s="14">
        <f t="shared" si="192"/>
        <v>12320</v>
      </c>
      <c r="CS55" s="14">
        <f t="shared" si="193"/>
        <v>13938</v>
      </c>
      <c r="CT55" s="14">
        <f t="shared" si="194"/>
        <v>15556</v>
      </c>
      <c r="CU55" s="14">
        <f>INDEX(属性偏向!$S$4:$S$135,(卡牌属性!$BZ55-1+CU$3)*11+卡牌属性!$CD55)</f>
        <v>24</v>
      </c>
      <c r="CV55" s="14">
        <f>INDEX(属性偏向!$S$4:$S$135,(卡牌属性!$BZ55-1+CV$3)*11+卡牌属性!$CD55)</f>
        <v>26</v>
      </c>
      <c r="CW55" s="14">
        <f>INDEX(属性偏向!$S$4:$S$135,(卡牌属性!$BZ55-1+CW$3)*11+卡牌属性!$CD55)</f>
        <v>28</v>
      </c>
      <c r="CX55" s="14">
        <f>INDEX(属性偏向!$S$4:$S$135,(卡牌属性!$BZ55-1+CX$3)*11+卡牌属性!$CD55)</f>
        <v>28</v>
      </c>
      <c r="CY55" s="14">
        <f>INDEX(属性偏向!$S$4:$S$135,(卡牌属性!$BZ55-1+CY$3)*11+卡牌属性!$CD55)</f>
        <v>30</v>
      </c>
      <c r="CZ55" s="14">
        <f>INDEX(属性偏向!$T$4:$T$135,(卡牌属性!$BZ55-1+CZ$3)*11+卡牌属性!$CD55)</f>
        <v>12</v>
      </c>
      <c r="DA55" s="14">
        <f>INDEX(属性偏向!$T$4:$T$135,(卡牌属性!$BZ55-1+DA$3)*11+卡牌属性!$CD55)</f>
        <v>13</v>
      </c>
      <c r="DB55" s="14">
        <f>INDEX(属性偏向!$T$4:$T$135,(卡牌属性!$BZ55-1+DB$3)*11+卡牌属性!$CD55)</f>
        <v>13</v>
      </c>
      <c r="DC55" s="14">
        <f>INDEX(属性偏向!$T$4:$T$135,(卡牌属性!$BZ55-1+DC$3)*11+卡牌属性!$CD55)</f>
        <v>14</v>
      </c>
      <c r="DD55" s="14">
        <f>INDEX(属性偏向!$T$4:$T$135,(卡牌属性!$BZ55-1+DD$3)*11+卡牌属性!$CD55)</f>
        <v>15</v>
      </c>
      <c r="DE55" s="14">
        <f>INDEX(属性偏向!$U$4:$U$135,(卡牌属性!$BZ55-1+DE$3)*11+卡牌属性!$CD55)</f>
        <v>240</v>
      </c>
      <c r="DF55" s="14">
        <f>INDEX(属性偏向!$U$4:$U$135,(卡牌属性!$BZ55-1+DF$3)*11+卡牌属性!$CD55)</f>
        <v>260</v>
      </c>
      <c r="DG55" s="14">
        <f>INDEX(属性偏向!$U$4:$U$135,(卡牌属性!$BZ55-1+DG$3)*11+卡牌属性!$CD55)</f>
        <v>260</v>
      </c>
      <c r="DH55" s="14">
        <f>INDEX(属性偏向!$U$4:$U$135,(卡牌属性!$BZ55-1+DH$3)*11+卡牌属性!$CD55)</f>
        <v>280</v>
      </c>
      <c r="DI55" s="14">
        <f>INDEX(属性偏向!$U$4:$U$135,(卡牌属性!$BZ55-1+DI$3)*11+卡牌属性!$CD55)</f>
        <v>300</v>
      </c>
      <c r="DL55" s="13">
        <v>51</v>
      </c>
      <c r="DM55" s="14">
        <f t="shared" si="32"/>
        <v>5</v>
      </c>
      <c r="DN55" s="14">
        <f t="shared" si="33"/>
        <v>1102005</v>
      </c>
      <c r="DO55" s="14" t="str">
        <f>INDEX($B$6:$B$32,DM55)&amp;"-"&amp;INDEX(属性投放!$H$7:$H$17,卡牌属性!DT55)</f>
        <v>刘羽禅-焦热</v>
      </c>
      <c r="DP55" s="14">
        <f t="shared" si="14"/>
        <v>6</v>
      </c>
      <c r="DQ55" s="14">
        <f t="shared" si="15"/>
        <v>8</v>
      </c>
      <c r="DR55" s="14">
        <f t="shared" si="16"/>
        <v>7</v>
      </c>
      <c r="DS55" s="14">
        <f t="shared" si="34"/>
        <v>4</v>
      </c>
      <c r="DT55" s="14">
        <f t="shared" si="35"/>
        <v>7</v>
      </c>
      <c r="DU55" s="14">
        <f>INDEX(属性投放!$W$6:$W$49,(卡牌属性!DS55-2)*11+卡牌属性!DT55)</f>
        <v>15</v>
      </c>
      <c r="DV55" s="14">
        <f t="shared" si="195"/>
        <v>4609</v>
      </c>
      <c r="DW55" s="14">
        <f t="shared" si="196"/>
        <v>5138</v>
      </c>
      <c r="DX55" s="14">
        <f t="shared" si="197"/>
        <v>5692</v>
      </c>
      <c r="DY55" s="14">
        <f t="shared" si="198"/>
        <v>5692</v>
      </c>
      <c r="DZ55" s="14">
        <f t="shared" si="199"/>
        <v>6750</v>
      </c>
      <c r="EA55" s="14">
        <f t="shared" si="200"/>
        <v>2796</v>
      </c>
      <c r="EB55" s="14">
        <f t="shared" si="201"/>
        <v>3325</v>
      </c>
      <c r="EC55" s="14">
        <f t="shared" si="202"/>
        <v>3325</v>
      </c>
      <c r="ED55" s="14">
        <f t="shared" si="203"/>
        <v>3879</v>
      </c>
      <c r="EE55" s="14">
        <f t="shared" si="204"/>
        <v>4685</v>
      </c>
      <c r="EF55" s="14">
        <f t="shared" si="205"/>
        <v>43868</v>
      </c>
      <c r="EG55" s="14">
        <f t="shared" si="206"/>
        <v>48322</v>
      </c>
      <c r="EH55" s="14">
        <f t="shared" si="207"/>
        <v>48322</v>
      </c>
      <c r="EI55" s="14">
        <f t="shared" si="208"/>
        <v>57030</v>
      </c>
      <c r="EJ55" s="14">
        <f t="shared" si="209"/>
        <v>65838</v>
      </c>
      <c r="EK55" s="14">
        <f>INDEX(属性偏向!$S$4:$S$135,(卡牌属性!$DP55-1+EK$3)*11+卡牌属性!$DT55)*(1+属性投放!$AT$6)</f>
        <v>84</v>
      </c>
      <c r="EL55" s="14">
        <f>INDEX(属性偏向!$S$4:$S$135,(卡牌属性!$DP55-1+EL$3)*11+卡牌属性!$DT55)*(1+属性投放!$AT$6)</f>
        <v>90</v>
      </c>
      <c r="EM55" s="14">
        <f>INDEX(属性偏向!$S$4:$S$135,(卡牌属性!$DP55-1+EM$3)*11+卡牌属性!$DT55)*(1+属性投放!$AT$6)</f>
        <v>96</v>
      </c>
      <c r="EN55" s="14">
        <f>INDEX(属性偏向!$S$4:$S$135,(卡牌属性!$DP55-1+EN$3)*11+卡牌属性!$DT55)*(1+属性投放!$AT$6)</f>
        <v>96</v>
      </c>
      <c r="EO55" s="14">
        <f>INDEX(属性偏向!$S$4:$S$135,(卡牌属性!$DP55-1+EO$3)*11+卡牌属性!$DT55)*(1+属性投放!$AT$6)</f>
        <v>108</v>
      </c>
      <c r="EP55" s="14">
        <f>INDEX(属性偏向!$T$4:$T$135,(卡牌属性!$DQ55-1+EP$3)*11+卡牌属性!$DT55)*(1+属性投放!$AT$6)</f>
        <v>48</v>
      </c>
      <c r="EQ55" s="14">
        <f>INDEX(属性偏向!$T$4:$T$135,(卡牌属性!$DQ55-1+EQ$3)*11+卡牌属性!$DT55)*(1+属性投放!$AT$6)</f>
        <v>54</v>
      </c>
      <c r="ER55" s="14">
        <f>INDEX(属性偏向!$T$4:$T$135,(卡牌属性!$DQ55-1+ER$3)*11+卡牌属性!$DT55)*(1+属性投放!$AT$6)</f>
        <v>54</v>
      </c>
      <c r="ES55" s="14">
        <f>INDEX(属性偏向!$T$4:$T$135,(卡牌属性!$DQ55-1+ES$3)*11+卡牌属性!$DT55)*(1+属性投放!$AT$6)</f>
        <v>60</v>
      </c>
      <c r="ET55" s="14">
        <f>INDEX(属性偏向!$T$4:$T$135,(卡牌属性!$DQ55-1+ET$3)*11+卡牌属性!$DT55)*(1+属性投放!$AT$6)</f>
        <v>69</v>
      </c>
      <c r="EU55" s="14">
        <f>INDEX(属性偏向!$U$4:$U$135,(卡牌属性!$DR55-1+EU$3)*11+卡牌属性!$DT55)*(1+属性投放!$AT$6)</f>
        <v>900</v>
      </c>
      <c r="EV55" s="14">
        <f>INDEX(属性偏向!$U$4:$U$135,(卡牌属性!$DR55-1+EV$3)*11+卡牌属性!$DT55)*(1+属性投放!$AT$6)</f>
        <v>960</v>
      </c>
      <c r="EW55" s="14">
        <f>INDEX(属性偏向!$U$4:$U$135,(卡牌属性!$DR55-1+EW$3)*11+卡牌属性!$DT55)*(1+属性投放!$AT$6)</f>
        <v>960</v>
      </c>
      <c r="EX55" s="14">
        <f>INDEX(属性偏向!$U$4:$U$135,(卡牌属性!$DR55-1+EX$3)*11+卡牌属性!$DT55)*(1+属性投放!$AT$6)</f>
        <v>1080</v>
      </c>
      <c r="EY55" s="14">
        <f>INDEX(属性偏向!$U$4:$U$135,(卡牌属性!$DR55-1+EY$3)*11+卡牌属性!$DT55)*(1+属性投放!$AT$6)</f>
        <v>1200</v>
      </c>
      <c r="FC55" s="13">
        <v>51</v>
      </c>
      <c r="FD55" s="13">
        <f t="shared" si="138"/>
        <v>11</v>
      </c>
      <c r="FE55" s="14">
        <f t="shared" si="39"/>
        <v>1102011</v>
      </c>
      <c r="FF55" s="14" t="s">
        <v>849</v>
      </c>
      <c r="FG55" s="14">
        <f t="shared" si="139"/>
        <v>1</v>
      </c>
      <c r="FH55" s="14" t="str">
        <f t="shared" si="140"/>
        <v>张飞-1星</v>
      </c>
      <c r="FI55" s="14">
        <f>INDEX(Y$6:Y$36,$FD55)+INDEX(属性偏向!Y$4:Y$8,卡牌属性!$FG55)</f>
        <v>5</v>
      </c>
      <c r="FJ55" s="14" t="str">
        <f>INDEX(属性评价,卡牌属性!FI55)</f>
        <v>B</v>
      </c>
      <c r="FK55" s="14">
        <f>INDEX(Z$6:Z$36,$FD55)+INDEX(属性偏向!Z$4:Z$8,卡牌属性!$FG55)</f>
        <v>6</v>
      </c>
      <c r="FL55" s="14" t="str">
        <f>INDEX(属性评价,卡牌属性!FK55)</f>
        <v>B+</v>
      </c>
      <c r="FM55" s="14">
        <f>INDEX(AA$6:AA$36,$FD55)+INDEX(属性偏向!AA$4:AA$8,卡牌属性!$FG55)</f>
        <v>8</v>
      </c>
      <c r="FN55" s="14" t="str">
        <f>INDEX(属性评价,卡牌属性!FM55)</f>
        <v>A+</v>
      </c>
      <c r="FQ55" s="13">
        <v>51</v>
      </c>
      <c r="FR55" s="13">
        <f t="shared" si="141"/>
        <v>11</v>
      </c>
      <c r="FS55" s="14">
        <f t="shared" si="40"/>
        <v>1101011</v>
      </c>
      <c r="FT55" s="14" t="s">
        <v>849</v>
      </c>
      <c r="FU55" s="14">
        <f t="shared" si="142"/>
        <v>1</v>
      </c>
      <c r="FV55" s="14" t="str">
        <f t="shared" si="143"/>
        <v>阎风吒-1星</v>
      </c>
      <c r="FW55" s="14">
        <f>INDEX(J$6:J$36,$FR55)+INDEX(属性偏向!Y$4:Y$8,卡牌属性!$FG55)</f>
        <v>5</v>
      </c>
      <c r="FX55" s="14" t="str">
        <f>INDEX(属性评价,卡牌属性!FW55)</f>
        <v>B</v>
      </c>
      <c r="FY55" s="14">
        <f>INDEX(K$6:K$36,$FR55)+INDEX(属性偏向!Y$4:Y$8,卡牌属性!$FG55)</f>
        <v>5</v>
      </c>
      <c r="FZ55" s="14" t="str">
        <f>INDEX(属性评价,卡牌属性!FY55)</f>
        <v>B</v>
      </c>
      <c r="GA55" s="14">
        <f>INDEX(L$6:L$36,$FR55)+INDEX(属性偏向!Y$4:Y$8,卡牌属性!$FG55)</f>
        <v>5</v>
      </c>
      <c r="GB55" s="14" t="str">
        <f>INDEX(属性评价,卡牌属性!GA55)</f>
        <v>B</v>
      </c>
    </row>
    <row r="56" spans="31:184" ht="16.5" x14ac:dyDescent="0.2">
      <c r="AE56" s="13">
        <v>52</v>
      </c>
      <c r="AF56" s="13">
        <f t="shared" si="23"/>
        <v>5</v>
      </c>
      <c r="AG56" s="13">
        <f t="shared" si="3"/>
        <v>4</v>
      </c>
      <c r="AH56" s="13"/>
      <c r="AI56" s="13"/>
      <c r="AJ56" s="14">
        <f t="shared" si="4"/>
        <v>1101005</v>
      </c>
      <c r="AK56" s="14" t="str">
        <f t="shared" si="5"/>
        <v>刘羽禅8突</v>
      </c>
      <c r="AL56" s="25" t="s">
        <v>131</v>
      </c>
      <c r="AM56" s="14">
        <v>1</v>
      </c>
      <c r="AN56" s="14">
        <f t="shared" si="6"/>
        <v>8</v>
      </c>
      <c r="AO56" s="14" t="e">
        <f>INDEX(属性投放!#REF!,(卡牌属性!AG56-2)*20+卡牌属性!AN56)</f>
        <v>#REF!</v>
      </c>
      <c r="AP56" s="14" t="e">
        <f t="shared" si="174"/>
        <v>#REF!</v>
      </c>
      <c r="AQ56" s="14" t="e">
        <f t="shared" si="174"/>
        <v>#REF!</v>
      </c>
      <c r="AR56" s="14" t="e">
        <f t="shared" si="174"/>
        <v>#REF!</v>
      </c>
      <c r="AS56" s="14" t="e">
        <f t="shared" si="174"/>
        <v>#REF!</v>
      </c>
      <c r="AT56" s="14" t="e">
        <f>INDEX(属性投放!#REF!,(卡牌属性!AG56-2)*20+卡牌属性!AN56)</f>
        <v>#REF!</v>
      </c>
      <c r="AU56" s="14" t="e">
        <f t="shared" si="175"/>
        <v>#REF!</v>
      </c>
      <c r="AV56" s="14" t="e">
        <f t="shared" si="175"/>
        <v>#REF!</v>
      </c>
      <c r="AW56" s="14" t="e">
        <f t="shared" si="175"/>
        <v>#REF!</v>
      </c>
      <c r="AX56" s="14" t="e">
        <f t="shared" si="175"/>
        <v>#REF!</v>
      </c>
      <c r="AY56" s="14" t="e">
        <f>INDEX(属性投放!#REF!,(卡牌属性!AG56-2)*20+卡牌属性!AN56)</f>
        <v>#REF!</v>
      </c>
      <c r="AZ56" s="14" t="e">
        <f t="shared" si="176"/>
        <v>#REF!</v>
      </c>
      <c r="BA56" s="14" t="e">
        <f t="shared" si="176"/>
        <v>#REF!</v>
      </c>
      <c r="BB56" s="14" t="e">
        <f t="shared" si="176"/>
        <v>#REF!</v>
      </c>
      <c r="BC56" s="14" t="e">
        <f t="shared" si="176"/>
        <v>#REF!</v>
      </c>
      <c r="BD56" s="14" t="e">
        <f>INDEX(属性投放!#REF!,(卡牌属性!AG56-2)*20+卡牌属性!AN56)</f>
        <v>#REF!</v>
      </c>
      <c r="BE56" s="14" t="e">
        <f t="shared" si="177"/>
        <v>#REF!</v>
      </c>
      <c r="BF56" s="14" t="e">
        <f t="shared" si="177"/>
        <v>#REF!</v>
      </c>
      <c r="BG56" s="14" t="e">
        <f t="shared" si="177"/>
        <v>#REF!</v>
      </c>
      <c r="BH56" s="14" t="e">
        <f t="shared" si="177"/>
        <v>#REF!</v>
      </c>
      <c r="BI56" s="14" t="e">
        <f>INDEX(属性投放!#REF!,(卡牌属性!AG56-2)*20+卡牌属性!AN56)</f>
        <v>#REF!</v>
      </c>
      <c r="BJ56" s="14" t="e">
        <f t="shared" si="178"/>
        <v>#REF!</v>
      </c>
      <c r="BK56" s="14" t="e">
        <f t="shared" si="178"/>
        <v>#REF!</v>
      </c>
      <c r="BL56" s="14" t="e">
        <f t="shared" si="178"/>
        <v>#REF!</v>
      </c>
      <c r="BM56" s="14" t="e">
        <f t="shared" si="178"/>
        <v>#REF!</v>
      </c>
      <c r="BN56" s="14" t="e">
        <f>INDEX(属性投放!#REF!,(卡牌属性!AG56-2)*20+卡牌属性!AN56)</f>
        <v>#REF!</v>
      </c>
      <c r="BO56" s="14" t="e">
        <f t="shared" si="179"/>
        <v>#REF!</v>
      </c>
      <c r="BP56" s="14" t="e">
        <f t="shared" si="179"/>
        <v>#REF!</v>
      </c>
      <c r="BQ56" s="14" t="e">
        <f t="shared" si="179"/>
        <v>#REF!</v>
      </c>
      <c r="BR56" s="14" t="e">
        <f t="shared" si="179"/>
        <v>#REF!</v>
      </c>
      <c r="BV56" s="13">
        <v>52</v>
      </c>
      <c r="BW56" s="14">
        <f t="shared" si="24"/>
        <v>5</v>
      </c>
      <c r="BX56" s="14">
        <f t="shared" si="25"/>
        <v>1102005</v>
      </c>
      <c r="BY56" s="14" t="str">
        <f>INDEX($O$6:$O$37,BW56)&amp;"-"&amp;INDEX(属性投放!$H$19:$H$29,卡牌属性!CD56)</f>
        <v>李轩辕-大焦热</v>
      </c>
      <c r="BZ56" s="14">
        <f t="shared" si="26"/>
        <v>4</v>
      </c>
      <c r="CA56" s="14">
        <f t="shared" si="27"/>
        <v>5</v>
      </c>
      <c r="CB56" s="14">
        <f t="shared" si="28"/>
        <v>6</v>
      </c>
      <c r="CC56" s="14">
        <f t="shared" si="29"/>
        <v>3</v>
      </c>
      <c r="CD56" s="14">
        <f t="shared" si="30"/>
        <v>8</v>
      </c>
      <c r="CE56" s="14">
        <f>INDEX(属性投放!$W$6:$W$49,(卡牌属性!CC56-2)*11+卡牌属性!CD56)</f>
        <v>15</v>
      </c>
      <c r="CF56" s="14">
        <f t="shared" si="180"/>
        <v>1627</v>
      </c>
      <c r="CG56" s="14">
        <f t="shared" si="181"/>
        <v>1850</v>
      </c>
      <c r="CH56" s="14">
        <f t="shared" si="182"/>
        <v>2073</v>
      </c>
      <c r="CI56" s="14">
        <f t="shared" si="183"/>
        <v>2073</v>
      </c>
      <c r="CJ56" s="14">
        <f t="shared" si="184"/>
        <v>2296</v>
      </c>
      <c r="CK56" s="14">
        <f t="shared" si="185"/>
        <v>781</v>
      </c>
      <c r="CL56" s="14">
        <f t="shared" si="186"/>
        <v>890</v>
      </c>
      <c r="CM56" s="14">
        <f t="shared" si="187"/>
        <v>890</v>
      </c>
      <c r="CN56" s="14">
        <f t="shared" si="188"/>
        <v>999</v>
      </c>
      <c r="CO56" s="14">
        <f t="shared" si="189"/>
        <v>1123</v>
      </c>
      <c r="CP56" s="14">
        <f t="shared" si="190"/>
        <v>14352</v>
      </c>
      <c r="CQ56" s="14">
        <f t="shared" si="191"/>
        <v>16220</v>
      </c>
      <c r="CR56" s="14">
        <f t="shared" si="192"/>
        <v>16220</v>
      </c>
      <c r="CS56" s="14">
        <f t="shared" si="193"/>
        <v>18138</v>
      </c>
      <c r="CT56" s="14">
        <f t="shared" si="194"/>
        <v>20056</v>
      </c>
      <c r="CU56" s="14">
        <f>INDEX(属性偏向!$S$4:$S$135,(卡牌属性!$BZ56-1+CU$3)*11+卡牌属性!$CD56)</f>
        <v>30</v>
      </c>
      <c r="CV56" s="14">
        <f>INDEX(属性偏向!$S$4:$S$135,(卡牌属性!$BZ56-1+CV$3)*11+卡牌属性!$CD56)</f>
        <v>32</v>
      </c>
      <c r="CW56" s="14">
        <f>INDEX(属性偏向!$S$4:$S$135,(卡牌属性!$BZ56-1+CW$3)*11+卡牌属性!$CD56)</f>
        <v>34</v>
      </c>
      <c r="CX56" s="14">
        <f>INDEX(属性偏向!$S$4:$S$135,(卡牌属性!$BZ56-1+CX$3)*11+卡牌属性!$CD56)</f>
        <v>34</v>
      </c>
      <c r="CY56" s="14">
        <f>INDEX(属性偏向!$S$4:$S$135,(卡牌属性!$BZ56-1+CY$3)*11+卡牌属性!$CD56)</f>
        <v>36</v>
      </c>
      <c r="CZ56" s="14">
        <f>INDEX(属性偏向!$T$4:$T$135,(卡牌属性!$BZ56-1+CZ$3)*11+卡牌属性!$CD56)</f>
        <v>15</v>
      </c>
      <c r="DA56" s="14">
        <f>INDEX(属性偏向!$T$4:$T$135,(卡牌属性!$BZ56-1+DA$3)*11+卡牌属性!$CD56)</f>
        <v>16</v>
      </c>
      <c r="DB56" s="14">
        <f>INDEX(属性偏向!$T$4:$T$135,(卡牌属性!$BZ56-1+DB$3)*11+卡牌属性!$CD56)</f>
        <v>16</v>
      </c>
      <c r="DC56" s="14">
        <f>INDEX(属性偏向!$T$4:$T$135,(卡牌属性!$BZ56-1+DC$3)*11+卡牌属性!$CD56)</f>
        <v>17</v>
      </c>
      <c r="DD56" s="14">
        <f>INDEX(属性偏向!$T$4:$T$135,(卡牌属性!$BZ56-1+DD$3)*11+卡牌属性!$CD56)</f>
        <v>18</v>
      </c>
      <c r="DE56" s="14">
        <f>INDEX(属性偏向!$U$4:$U$135,(卡牌属性!$BZ56-1+DE$3)*11+卡牌属性!$CD56)</f>
        <v>300</v>
      </c>
      <c r="DF56" s="14">
        <f>INDEX(属性偏向!$U$4:$U$135,(卡牌属性!$BZ56-1+DF$3)*11+卡牌属性!$CD56)</f>
        <v>320</v>
      </c>
      <c r="DG56" s="14">
        <f>INDEX(属性偏向!$U$4:$U$135,(卡牌属性!$BZ56-1+DG$3)*11+卡牌属性!$CD56)</f>
        <v>320</v>
      </c>
      <c r="DH56" s="14">
        <f>INDEX(属性偏向!$U$4:$U$135,(卡牌属性!$BZ56-1+DH$3)*11+卡牌属性!$CD56)</f>
        <v>340</v>
      </c>
      <c r="DI56" s="14">
        <f>INDEX(属性偏向!$U$4:$U$135,(卡牌属性!$BZ56-1+DI$3)*11+卡牌属性!$CD56)</f>
        <v>360</v>
      </c>
      <c r="DL56" s="13">
        <v>52</v>
      </c>
      <c r="DM56" s="14">
        <f t="shared" si="32"/>
        <v>5</v>
      </c>
      <c r="DN56" s="14">
        <f t="shared" si="33"/>
        <v>1102005</v>
      </c>
      <c r="DO56" s="14" t="str">
        <f>INDEX($B$6:$B$32,DM56)&amp;"-"&amp;INDEX(属性投放!$H$7:$H$17,卡牌属性!DT56)</f>
        <v>刘羽禅-大焦热</v>
      </c>
      <c r="DP56" s="14">
        <f t="shared" si="14"/>
        <v>6</v>
      </c>
      <c r="DQ56" s="14">
        <f t="shared" si="15"/>
        <v>8</v>
      </c>
      <c r="DR56" s="14">
        <f t="shared" si="16"/>
        <v>7</v>
      </c>
      <c r="DS56" s="14">
        <f t="shared" si="34"/>
        <v>4</v>
      </c>
      <c r="DT56" s="14">
        <f t="shared" si="35"/>
        <v>8</v>
      </c>
      <c r="DU56" s="14">
        <f>INDEX(属性投放!$W$6:$W$49,(卡牌属性!DS56-2)*11+卡牌属性!DT56)</f>
        <v>15</v>
      </c>
      <c r="DV56" s="14">
        <f t="shared" si="195"/>
        <v>5869</v>
      </c>
      <c r="DW56" s="14">
        <f t="shared" si="196"/>
        <v>6488</v>
      </c>
      <c r="DX56" s="14">
        <f t="shared" si="197"/>
        <v>7132</v>
      </c>
      <c r="DY56" s="14">
        <f t="shared" si="198"/>
        <v>7132</v>
      </c>
      <c r="DZ56" s="14">
        <f t="shared" si="199"/>
        <v>8370</v>
      </c>
      <c r="EA56" s="14">
        <f t="shared" si="200"/>
        <v>3516</v>
      </c>
      <c r="EB56" s="14">
        <f t="shared" si="201"/>
        <v>4135</v>
      </c>
      <c r="EC56" s="14">
        <f t="shared" si="202"/>
        <v>4135</v>
      </c>
      <c r="ED56" s="14">
        <f t="shared" si="203"/>
        <v>4779</v>
      </c>
      <c r="EE56" s="14">
        <f t="shared" si="204"/>
        <v>5720</v>
      </c>
      <c r="EF56" s="14">
        <f t="shared" si="205"/>
        <v>57368</v>
      </c>
      <c r="EG56" s="14">
        <f t="shared" si="206"/>
        <v>62722</v>
      </c>
      <c r="EH56" s="14">
        <f t="shared" si="207"/>
        <v>62722</v>
      </c>
      <c r="EI56" s="14">
        <f t="shared" si="208"/>
        <v>73230</v>
      </c>
      <c r="EJ56" s="14">
        <f t="shared" si="209"/>
        <v>83838</v>
      </c>
      <c r="EK56" s="14">
        <f>INDEX(属性偏向!$S$4:$S$135,(卡牌属性!$DP56-1+EK$3)*11+卡牌属性!$DT56)*(1+属性投放!$AT$6)</f>
        <v>102</v>
      </c>
      <c r="EL56" s="14">
        <f>INDEX(属性偏向!$S$4:$S$135,(卡牌属性!$DP56-1+EL$3)*11+卡牌属性!$DT56)*(1+属性投放!$AT$6)</f>
        <v>108</v>
      </c>
      <c r="EM56" s="14">
        <f>INDEX(属性偏向!$S$4:$S$135,(卡牌属性!$DP56-1+EM$3)*11+卡牌属性!$DT56)*(1+属性投放!$AT$6)</f>
        <v>114</v>
      </c>
      <c r="EN56" s="14">
        <f>INDEX(属性偏向!$S$4:$S$135,(卡牌属性!$DP56-1+EN$3)*11+卡牌属性!$DT56)*(1+属性投放!$AT$6)</f>
        <v>114</v>
      </c>
      <c r="EO56" s="14">
        <f>INDEX(属性偏向!$S$4:$S$135,(卡牌属性!$DP56-1+EO$3)*11+卡牌属性!$DT56)*(1+属性投放!$AT$6)</f>
        <v>126</v>
      </c>
      <c r="EP56" s="14">
        <f>INDEX(属性偏向!$T$4:$T$135,(卡牌属性!$DQ56-1+EP$3)*11+卡牌属性!$DT56)*(1+属性投放!$AT$6)</f>
        <v>57</v>
      </c>
      <c r="EQ56" s="14">
        <f>INDEX(属性偏向!$T$4:$T$135,(卡牌属性!$DQ56-1+EQ$3)*11+卡牌属性!$DT56)*(1+属性投放!$AT$6)</f>
        <v>63</v>
      </c>
      <c r="ER56" s="14">
        <f>INDEX(属性偏向!$T$4:$T$135,(卡牌属性!$DQ56-1+ER$3)*11+卡牌属性!$DT56)*(1+属性投放!$AT$6)</f>
        <v>63</v>
      </c>
      <c r="ES56" s="14">
        <f>INDEX(属性偏向!$T$4:$T$135,(卡牌属性!$DQ56-1+ES$3)*11+卡牌属性!$DT56)*(1+属性投放!$AT$6)</f>
        <v>69</v>
      </c>
      <c r="ET56" s="14">
        <f>INDEX(属性偏向!$T$4:$T$135,(卡牌属性!$DQ56-1+ET$3)*11+卡牌属性!$DT56)*(1+属性投放!$AT$6)</f>
        <v>78</v>
      </c>
      <c r="EU56" s="14">
        <f>INDEX(属性偏向!$U$4:$U$135,(卡牌属性!$DR56-1+EU$3)*11+卡牌属性!$DT56)*(1+属性投放!$AT$6)</f>
        <v>1080</v>
      </c>
      <c r="EV56" s="14">
        <f>INDEX(属性偏向!$U$4:$U$135,(卡牌属性!$DR56-1+EV$3)*11+卡牌属性!$DT56)*(1+属性投放!$AT$6)</f>
        <v>1140</v>
      </c>
      <c r="EW56" s="14">
        <f>INDEX(属性偏向!$U$4:$U$135,(卡牌属性!$DR56-1+EW$3)*11+卡牌属性!$DT56)*(1+属性投放!$AT$6)</f>
        <v>1140</v>
      </c>
      <c r="EX56" s="14">
        <f>INDEX(属性偏向!$U$4:$U$135,(卡牌属性!$DR56-1+EX$3)*11+卡牌属性!$DT56)*(1+属性投放!$AT$6)</f>
        <v>1260</v>
      </c>
      <c r="EY56" s="14">
        <f>INDEX(属性偏向!$U$4:$U$135,(卡牌属性!$DR56-1+EY$3)*11+卡牌属性!$DT56)*(1+属性投放!$AT$6)</f>
        <v>1380</v>
      </c>
      <c r="FC56" s="13">
        <v>52</v>
      </c>
      <c r="FD56" s="13">
        <f t="shared" si="138"/>
        <v>11</v>
      </c>
      <c r="FE56" s="14">
        <f t="shared" si="39"/>
        <v>1102011</v>
      </c>
      <c r="FF56" s="14" t="s">
        <v>849</v>
      </c>
      <c r="FG56" s="14">
        <f t="shared" si="139"/>
        <v>2</v>
      </c>
      <c r="FH56" s="14" t="str">
        <f t="shared" si="140"/>
        <v>张飞-2星</v>
      </c>
      <c r="FI56" s="14">
        <f>INDEX(Y$6:Y$36,$FD56)+INDEX(属性偏向!Y$4:Y$8,卡牌属性!$FG56)</f>
        <v>6</v>
      </c>
      <c r="FJ56" s="14" t="str">
        <f>INDEX(属性评价,卡牌属性!FI56)</f>
        <v>B+</v>
      </c>
      <c r="FK56" s="14">
        <f>INDEX(Z$6:Z$36,$FD56)+INDEX(属性偏向!Z$4:Z$8,卡牌属性!$FG56)</f>
        <v>7</v>
      </c>
      <c r="FL56" s="14" t="str">
        <f>INDEX(属性评价,卡牌属性!FK56)</f>
        <v>A</v>
      </c>
      <c r="FM56" s="14">
        <f>INDEX(AA$6:AA$36,$FD56)+INDEX(属性偏向!AA$4:AA$8,卡牌属性!$FG56)</f>
        <v>9</v>
      </c>
      <c r="FN56" s="14" t="str">
        <f>INDEX(属性评价,卡牌属性!FM56)</f>
        <v>S</v>
      </c>
      <c r="FQ56" s="13">
        <v>52</v>
      </c>
      <c r="FR56" s="13">
        <f t="shared" si="141"/>
        <v>11</v>
      </c>
      <c r="FS56" s="14">
        <f t="shared" si="40"/>
        <v>1101011</v>
      </c>
      <c r="FT56" s="14" t="s">
        <v>849</v>
      </c>
      <c r="FU56" s="14">
        <f t="shared" si="142"/>
        <v>2</v>
      </c>
      <c r="FV56" s="14" t="str">
        <f t="shared" si="143"/>
        <v>阎风吒-2星</v>
      </c>
      <c r="FW56" s="14">
        <f>INDEX(J$6:J$36,$FR56)+INDEX(属性偏向!Y$4:Y$8,卡牌属性!$FG56)</f>
        <v>6</v>
      </c>
      <c r="FX56" s="14" t="str">
        <f>INDEX(属性评价,卡牌属性!FW56)</f>
        <v>B+</v>
      </c>
      <c r="FY56" s="14">
        <f>INDEX(K$6:K$36,$FR56)+INDEX(属性偏向!Y$4:Y$8,卡牌属性!$FG56)</f>
        <v>6</v>
      </c>
      <c r="FZ56" s="14" t="str">
        <f>INDEX(属性评价,卡牌属性!FY56)</f>
        <v>B+</v>
      </c>
      <c r="GA56" s="14">
        <f>INDEX(L$6:L$36,$FR56)+INDEX(属性偏向!Y$4:Y$8,卡牌属性!$FG56)</f>
        <v>6</v>
      </c>
      <c r="GB56" s="14" t="str">
        <f>INDEX(属性评价,卡牌属性!GA56)</f>
        <v>B+</v>
      </c>
    </row>
    <row r="57" spans="31:184" ht="16.5" x14ac:dyDescent="0.2">
      <c r="AE57" s="13">
        <v>53</v>
      </c>
      <c r="AF57" s="13">
        <f t="shared" si="23"/>
        <v>5</v>
      </c>
      <c r="AG57" s="13">
        <f t="shared" si="3"/>
        <v>4</v>
      </c>
      <c r="AH57" s="13"/>
      <c r="AI57" s="13"/>
      <c r="AJ57" s="14">
        <f t="shared" si="4"/>
        <v>1101005</v>
      </c>
      <c r="AK57" s="14" t="str">
        <f t="shared" si="5"/>
        <v>刘羽禅9突</v>
      </c>
      <c r="AL57" s="25" t="s">
        <v>131</v>
      </c>
      <c r="AM57" s="14">
        <v>1</v>
      </c>
      <c r="AN57" s="14">
        <f t="shared" si="6"/>
        <v>9</v>
      </c>
      <c r="AO57" s="14" t="e">
        <f>INDEX(属性投放!#REF!,(卡牌属性!AG57-2)*20+卡牌属性!AN57)</f>
        <v>#REF!</v>
      </c>
      <c r="AP57" s="14" t="e">
        <f t="shared" si="174"/>
        <v>#REF!</v>
      </c>
      <c r="AQ57" s="14" t="e">
        <f t="shared" si="174"/>
        <v>#REF!</v>
      </c>
      <c r="AR57" s="14" t="e">
        <f t="shared" si="174"/>
        <v>#REF!</v>
      </c>
      <c r="AS57" s="14" t="e">
        <f t="shared" si="174"/>
        <v>#REF!</v>
      </c>
      <c r="AT57" s="14" t="e">
        <f>INDEX(属性投放!#REF!,(卡牌属性!AG57-2)*20+卡牌属性!AN57)</f>
        <v>#REF!</v>
      </c>
      <c r="AU57" s="14" t="e">
        <f t="shared" si="175"/>
        <v>#REF!</v>
      </c>
      <c r="AV57" s="14" t="e">
        <f t="shared" si="175"/>
        <v>#REF!</v>
      </c>
      <c r="AW57" s="14" t="e">
        <f t="shared" si="175"/>
        <v>#REF!</v>
      </c>
      <c r="AX57" s="14" t="e">
        <f t="shared" si="175"/>
        <v>#REF!</v>
      </c>
      <c r="AY57" s="14" t="e">
        <f>INDEX(属性投放!#REF!,(卡牌属性!AG57-2)*20+卡牌属性!AN57)</f>
        <v>#REF!</v>
      </c>
      <c r="AZ57" s="14" t="e">
        <f t="shared" si="176"/>
        <v>#REF!</v>
      </c>
      <c r="BA57" s="14" t="e">
        <f t="shared" si="176"/>
        <v>#REF!</v>
      </c>
      <c r="BB57" s="14" t="e">
        <f t="shared" si="176"/>
        <v>#REF!</v>
      </c>
      <c r="BC57" s="14" t="e">
        <f t="shared" si="176"/>
        <v>#REF!</v>
      </c>
      <c r="BD57" s="14" t="e">
        <f>INDEX(属性投放!#REF!,(卡牌属性!AG57-2)*20+卡牌属性!AN57)</f>
        <v>#REF!</v>
      </c>
      <c r="BE57" s="14" t="e">
        <f t="shared" si="177"/>
        <v>#REF!</v>
      </c>
      <c r="BF57" s="14" t="e">
        <f t="shared" si="177"/>
        <v>#REF!</v>
      </c>
      <c r="BG57" s="14" t="e">
        <f t="shared" si="177"/>
        <v>#REF!</v>
      </c>
      <c r="BH57" s="14" t="e">
        <f t="shared" si="177"/>
        <v>#REF!</v>
      </c>
      <c r="BI57" s="14" t="e">
        <f>INDEX(属性投放!#REF!,(卡牌属性!AG57-2)*20+卡牌属性!AN57)</f>
        <v>#REF!</v>
      </c>
      <c r="BJ57" s="14" t="e">
        <f t="shared" si="178"/>
        <v>#REF!</v>
      </c>
      <c r="BK57" s="14" t="e">
        <f t="shared" si="178"/>
        <v>#REF!</v>
      </c>
      <c r="BL57" s="14" t="e">
        <f t="shared" si="178"/>
        <v>#REF!</v>
      </c>
      <c r="BM57" s="14" t="e">
        <f t="shared" si="178"/>
        <v>#REF!</v>
      </c>
      <c r="BN57" s="14" t="e">
        <f>INDEX(属性投放!#REF!,(卡牌属性!AG57-2)*20+卡牌属性!AN57)</f>
        <v>#REF!</v>
      </c>
      <c r="BO57" s="14" t="e">
        <f t="shared" si="179"/>
        <v>#REF!</v>
      </c>
      <c r="BP57" s="14" t="e">
        <f t="shared" si="179"/>
        <v>#REF!</v>
      </c>
      <c r="BQ57" s="14" t="e">
        <f t="shared" si="179"/>
        <v>#REF!</v>
      </c>
      <c r="BR57" s="14" t="e">
        <f t="shared" si="179"/>
        <v>#REF!</v>
      </c>
      <c r="BV57" s="13">
        <v>53</v>
      </c>
      <c r="BW57" s="14">
        <f t="shared" si="24"/>
        <v>5</v>
      </c>
      <c r="BX57" s="14">
        <f t="shared" si="25"/>
        <v>1102005</v>
      </c>
      <c r="BY57" s="14" t="str">
        <f>INDEX($O$6:$O$37,BW57)&amp;"-"&amp;INDEX(属性投放!$H$19:$H$29,卡牌属性!CD57)</f>
        <v>李轩辕-无间</v>
      </c>
      <c r="BZ57" s="14">
        <f t="shared" si="26"/>
        <v>4</v>
      </c>
      <c r="CA57" s="14">
        <f t="shared" si="27"/>
        <v>5</v>
      </c>
      <c r="CB57" s="14">
        <f t="shared" si="28"/>
        <v>6</v>
      </c>
      <c r="CC57" s="14">
        <f t="shared" si="29"/>
        <v>3</v>
      </c>
      <c r="CD57" s="14">
        <f t="shared" si="30"/>
        <v>9</v>
      </c>
      <c r="CE57" s="14">
        <f>INDEX(属性投放!$W$6:$W$49,(卡牌属性!CC57-2)*11+卡牌属性!CD57)</f>
        <v>15</v>
      </c>
      <c r="CF57" s="14">
        <f t="shared" si="180"/>
        <v>2077</v>
      </c>
      <c r="CG57" s="14">
        <f t="shared" si="181"/>
        <v>2330</v>
      </c>
      <c r="CH57" s="14">
        <f t="shared" si="182"/>
        <v>2583</v>
      </c>
      <c r="CI57" s="14">
        <f t="shared" si="183"/>
        <v>2583</v>
      </c>
      <c r="CJ57" s="14">
        <f t="shared" si="184"/>
        <v>2836</v>
      </c>
      <c r="CK57" s="14">
        <f t="shared" si="185"/>
        <v>1006</v>
      </c>
      <c r="CL57" s="14">
        <f t="shared" si="186"/>
        <v>1130</v>
      </c>
      <c r="CM57" s="14">
        <f t="shared" si="187"/>
        <v>1130</v>
      </c>
      <c r="CN57" s="14">
        <f t="shared" si="188"/>
        <v>1254</v>
      </c>
      <c r="CO57" s="14">
        <f t="shared" si="189"/>
        <v>1393</v>
      </c>
      <c r="CP57" s="14">
        <f t="shared" si="190"/>
        <v>18852</v>
      </c>
      <c r="CQ57" s="14">
        <f t="shared" si="191"/>
        <v>21020</v>
      </c>
      <c r="CR57" s="14">
        <f t="shared" si="192"/>
        <v>21020</v>
      </c>
      <c r="CS57" s="14">
        <f t="shared" si="193"/>
        <v>23238</v>
      </c>
      <c r="CT57" s="14">
        <f t="shared" si="194"/>
        <v>25456</v>
      </c>
      <c r="CU57" s="14">
        <f>INDEX(属性偏向!$S$4:$S$135,(卡牌属性!$BZ57-1+CU$3)*11+卡牌属性!$CD57)</f>
        <v>36</v>
      </c>
      <c r="CV57" s="14">
        <f>INDEX(属性偏向!$S$4:$S$135,(卡牌属性!$BZ57-1+CV$3)*11+卡牌属性!$CD57)</f>
        <v>38</v>
      </c>
      <c r="CW57" s="14">
        <f>INDEX(属性偏向!$S$4:$S$135,(卡牌属性!$BZ57-1+CW$3)*11+卡牌属性!$CD57)</f>
        <v>40</v>
      </c>
      <c r="CX57" s="14">
        <f>INDEX(属性偏向!$S$4:$S$135,(卡牌属性!$BZ57-1+CX$3)*11+卡牌属性!$CD57)</f>
        <v>40</v>
      </c>
      <c r="CY57" s="14">
        <f>INDEX(属性偏向!$S$4:$S$135,(卡牌属性!$BZ57-1+CY$3)*11+卡牌属性!$CD57)</f>
        <v>42</v>
      </c>
      <c r="CZ57" s="14">
        <f>INDEX(属性偏向!$T$4:$T$135,(卡牌属性!$BZ57-1+CZ$3)*11+卡牌属性!$CD57)</f>
        <v>18</v>
      </c>
      <c r="DA57" s="14">
        <f>INDEX(属性偏向!$T$4:$T$135,(卡牌属性!$BZ57-1+DA$3)*11+卡牌属性!$CD57)</f>
        <v>19</v>
      </c>
      <c r="DB57" s="14">
        <f>INDEX(属性偏向!$T$4:$T$135,(卡牌属性!$BZ57-1+DB$3)*11+卡牌属性!$CD57)</f>
        <v>19</v>
      </c>
      <c r="DC57" s="14">
        <f>INDEX(属性偏向!$T$4:$T$135,(卡牌属性!$BZ57-1+DC$3)*11+卡牌属性!$CD57)</f>
        <v>20</v>
      </c>
      <c r="DD57" s="14">
        <f>INDEX(属性偏向!$T$4:$T$135,(卡牌属性!$BZ57-1+DD$3)*11+卡牌属性!$CD57)</f>
        <v>21</v>
      </c>
      <c r="DE57" s="14">
        <f>INDEX(属性偏向!$U$4:$U$135,(卡牌属性!$BZ57-1+DE$3)*11+卡牌属性!$CD57)</f>
        <v>360</v>
      </c>
      <c r="DF57" s="14">
        <f>INDEX(属性偏向!$U$4:$U$135,(卡牌属性!$BZ57-1+DF$3)*11+卡牌属性!$CD57)</f>
        <v>380</v>
      </c>
      <c r="DG57" s="14">
        <f>INDEX(属性偏向!$U$4:$U$135,(卡牌属性!$BZ57-1+DG$3)*11+卡牌属性!$CD57)</f>
        <v>380</v>
      </c>
      <c r="DH57" s="14">
        <f>INDEX(属性偏向!$U$4:$U$135,(卡牌属性!$BZ57-1+DH$3)*11+卡牌属性!$CD57)</f>
        <v>400</v>
      </c>
      <c r="DI57" s="14">
        <f>INDEX(属性偏向!$U$4:$U$135,(卡牌属性!$BZ57-1+DI$3)*11+卡牌属性!$CD57)</f>
        <v>420</v>
      </c>
      <c r="DL57" s="13">
        <v>53</v>
      </c>
      <c r="DM57" s="14">
        <f t="shared" si="32"/>
        <v>5</v>
      </c>
      <c r="DN57" s="14">
        <f t="shared" si="33"/>
        <v>1102005</v>
      </c>
      <c r="DO57" s="14" t="str">
        <f>INDEX($B$6:$B$32,DM57)&amp;"-"&amp;INDEX(属性投放!$H$7:$H$17,卡牌属性!DT57)</f>
        <v>刘羽禅-无间</v>
      </c>
      <c r="DP57" s="14">
        <f t="shared" si="14"/>
        <v>6</v>
      </c>
      <c r="DQ57" s="14">
        <f t="shared" si="15"/>
        <v>8</v>
      </c>
      <c r="DR57" s="14">
        <f t="shared" si="16"/>
        <v>7</v>
      </c>
      <c r="DS57" s="14">
        <f t="shared" si="34"/>
        <v>4</v>
      </c>
      <c r="DT57" s="14">
        <f t="shared" si="35"/>
        <v>9</v>
      </c>
      <c r="DU57" s="14">
        <f>INDEX(属性投放!$W$6:$W$49,(卡牌属性!DS57-2)*11+卡牌属性!DT57)</f>
        <v>15</v>
      </c>
      <c r="DV57" s="14">
        <f t="shared" si="195"/>
        <v>7399</v>
      </c>
      <c r="DW57" s="14">
        <f t="shared" si="196"/>
        <v>8108</v>
      </c>
      <c r="DX57" s="14">
        <f t="shared" si="197"/>
        <v>8842</v>
      </c>
      <c r="DY57" s="14">
        <f t="shared" si="198"/>
        <v>8842</v>
      </c>
      <c r="DZ57" s="14">
        <f t="shared" si="199"/>
        <v>10260</v>
      </c>
      <c r="EA57" s="14">
        <f t="shared" si="200"/>
        <v>4371</v>
      </c>
      <c r="EB57" s="14">
        <f t="shared" si="201"/>
        <v>5080</v>
      </c>
      <c r="EC57" s="14">
        <f t="shared" si="202"/>
        <v>5080</v>
      </c>
      <c r="ED57" s="14">
        <f t="shared" si="203"/>
        <v>5814</v>
      </c>
      <c r="EE57" s="14">
        <f t="shared" si="204"/>
        <v>6890</v>
      </c>
      <c r="EF57" s="14">
        <f t="shared" si="205"/>
        <v>73568</v>
      </c>
      <c r="EG57" s="14">
        <f t="shared" si="206"/>
        <v>79822</v>
      </c>
      <c r="EH57" s="14">
        <f t="shared" si="207"/>
        <v>79822</v>
      </c>
      <c r="EI57" s="14">
        <f t="shared" si="208"/>
        <v>92130</v>
      </c>
      <c r="EJ57" s="14">
        <f t="shared" si="209"/>
        <v>104538</v>
      </c>
      <c r="EK57" s="14">
        <f>INDEX(属性偏向!$S$4:$S$135,(卡牌属性!$DP57-1+EK$3)*11+卡牌属性!$DT57)*(1+属性投放!$AT$6)</f>
        <v>120</v>
      </c>
      <c r="EL57" s="14">
        <f>INDEX(属性偏向!$S$4:$S$135,(卡牌属性!$DP57-1+EL$3)*11+卡牌属性!$DT57)*(1+属性投放!$AT$6)</f>
        <v>126</v>
      </c>
      <c r="EM57" s="14">
        <f>INDEX(属性偏向!$S$4:$S$135,(卡牌属性!$DP57-1+EM$3)*11+卡牌属性!$DT57)*(1+属性投放!$AT$6)</f>
        <v>132</v>
      </c>
      <c r="EN57" s="14">
        <f>INDEX(属性偏向!$S$4:$S$135,(卡牌属性!$DP57-1+EN$3)*11+卡牌属性!$DT57)*(1+属性投放!$AT$6)</f>
        <v>132</v>
      </c>
      <c r="EO57" s="14">
        <f>INDEX(属性偏向!$S$4:$S$135,(卡牌属性!$DP57-1+EO$3)*11+卡牌属性!$DT57)*(1+属性投放!$AT$6)</f>
        <v>144</v>
      </c>
      <c r="EP57" s="14">
        <f>INDEX(属性偏向!$T$4:$T$135,(卡牌属性!$DQ57-1+EP$3)*11+卡牌属性!$DT57)*(1+属性投放!$AT$6)</f>
        <v>66</v>
      </c>
      <c r="EQ57" s="14">
        <f>INDEX(属性偏向!$T$4:$T$135,(卡牌属性!$DQ57-1+EQ$3)*11+卡牌属性!$DT57)*(1+属性投放!$AT$6)</f>
        <v>72</v>
      </c>
      <c r="ER57" s="14">
        <f>INDEX(属性偏向!$T$4:$T$135,(卡牌属性!$DQ57-1+ER$3)*11+卡牌属性!$DT57)*(1+属性投放!$AT$6)</f>
        <v>72</v>
      </c>
      <c r="ES57" s="14">
        <f>INDEX(属性偏向!$T$4:$T$135,(卡牌属性!$DQ57-1+ES$3)*11+卡牌属性!$DT57)*(1+属性投放!$AT$6)</f>
        <v>78</v>
      </c>
      <c r="ET57" s="14">
        <f>INDEX(属性偏向!$T$4:$T$135,(卡牌属性!$DQ57-1+ET$3)*11+卡牌属性!$DT57)*(1+属性投放!$AT$6)</f>
        <v>87</v>
      </c>
      <c r="EU57" s="14">
        <f>INDEX(属性偏向!$U$4:$U$135,(卡牌属性!$DR57-1+EU$3)*11+卡牌属性!$DT57)*(1+属性投放!$AT$6)</f>
        <v>1260</v>
      </c>
      <c r="EV57" s="14">
        <f>INDEX(属性偏向!$U$4:$U$135,(卡牌属性!$DR57-1+EV$3)*11+卡牌属性!$DT57)*(1+属性投放!$AT$6)</f>
        <v>1320</v>
      </c>
      <c r="EW57" s="14">
        <f>INDEX(属性偏向!$U$4:$U$135,(卡牌属性!$DR57-1+EW$3)*11+卡牌属性!$DT57)*(1+属性投放!$AT$6)</f>
        <v>1320</v>
      </c>
      <c r="EX57" s="14">
        <f>INDEX(属性偏向!$U$4:$U$135,(卡牌属性!$DR57-1+EX$3)*11+卡牌属性!$DT57)*(1+属性投放!$AT$6)</f>
        <v>1440</v>
      </c>
      <c r="EY57" s="14">
        <f>INDEX(属性偏向!$U$4:$U$135,(卡牌属性!$DR57-1+EY$3)*11+卡牌属性!$DT57)*(1+属性投放!$AT$6)</f>
        <v>1560</v>
      </c>
      <c r="FC57" s="13">
        <v>53</v>
      </c>
      <c r="FD57" s="13">
        <f t="shared" si="138"/>
        <v>11</v>
      </c>
      <c r="FE57" s="14">
        <f t="shared" si="39"/>
        <v>1102011</v>
      </c>
      <c r="FF57" s="14" t="s">
        <v>849</v>
      </c>
      <c r="FG57" s="14">
        <f t="shared" si="139"/>
        <v>3</v>
      </c>
      <c r="FH57" s="14" t="str">
        <f t="shared" si="140"/>
        <v>张飞-3星</v>
      </c>
      <c r="FI57" s="14">
        <f>INDEX(Y$6:Y$36,$FD57)+INDEX(属性偏向!Y$4:Y$8,卡牌属性!$FG57)</f>
        <v>7</v>
      </c>
      <c r="FJ57" s="14" t="str">
        <f>INDEX(属性评价,卡牌属性!FI57)</f>
        <v>A</v>
      </c>
      <c r="FK57" s="14">
        <f>INDEX(Z$6:Z$36,$FD57)+INDEX(属性偏向!Z$4:Z$8,卡牌属性!$FG57)</f>
        <v>7</v>
      </c>
      <c r="FL57" s="14" t="str">
        <f>INDEX(属性评价,卡牌属性!FK57)</f>
        <v>A</v>
      </c>
      <c r="FM57" s="14">
        <f>INDEX(AA$6:AA$36,$FD57)+INDEX(属性偏向!AA$4:AA$8,卡牌属性!$FG57)</f>
        <v>9</v>
      </c>
      <c r="FN57" s="14" t="str">
        <f>INDEX(属性评价,卡牌属性!FM57)</f>
        <v>S</v>
      </c>
      <c r="FQ57" s="13">
        <v>53</v>
      </c>
      <c r="FR57" s="13">
        <f t="shared" si="141"/>
        <v>11</v>
      </c>
      <c r="FS57" s="14">
        <f t="shared" si="40"/>
        <v>1101011</v>
      </c>
      <c r="FT57" s="14" t="s">
        <v>849</v>
      </c>
      <c r="FU57" s="14">
        <f t="shared" si="142"/>
        <v>3</v>
      </c>
      <c r="FV57" s="14" t="str">
        <f t="shared" si="143"/>
        <v>阎风吒-3星</v>
      </c>
      <c r="FW57" s="14">
        <f>INDEX(J$6:J$36,$FR57)+INDEX(属性偏向!Y$4:Y$8,卡牌属性!$FG57)</f>
        <v>7</v>
      </c>
      <c r="FX57" s="14" t="str">
        <f>INDEX(属性评价,卡牌属性!FW57)</f>
        <v>A</v>
      </c>
      <c r="FY57" s="14">
        <f>INDEX(K$6:K$36,$FR57)+INDEX(属性偏向!Y$4:Y$8,卡牌属性!$FG57)</f>
        <v>7</v>
      </c>
      <c r="FZ57" s="14" t="str">
        <f>INDEX(属性评价,卡牌属性!FY57)</f>
        <v>A</v>
      </c>
      <c r="GA57" s="14">
        <f>INDEX(L$6:L$36,$FR57)+INDEX(属性偏向!Y$4:Y$8,卡牌属性!$FG57)</f>
        <v>7</v>
      </c>
      <c r="GB57" s="14" t="str">
        <f>INDEX(属性评价,卡牌属性!GA57)</f>
        <v>A</v>
      </c>
    </row>
    <row r="58" spans="31:184" ht="16.5" x14ac:dyDescent="0.2">
      <c r="AE58" s="13">
        <v>54</v>
      </c>
      <c r="AF58" s="13">
        <f t="shared" si="23"/>
        <v>5</v>
      </c>
      <c r="AG58" s="13">
        <f t="shared" si="3"/>
        <v>4</v>
      </c>
      <c r="AH58" s="13"/>
      <c r="AI58" s="13"/>
      <c r="AJ58" s="14">
        <f t="shared" si="4"/>
        <v>1101005</v>
      </c>
      <c r="AK58" s="14" t="str">
        <f t="shared" si="5"/>
        <v>刘羽禅10突</v>
      </c>
      <c r="AL58" s="25" t="s">
        <v>131</v>
      </c>
      <c r="AM58" s="14">
        <v>1</v>
      </c>
      <c r="AN58" s="14">
        <f t="shared" si="6"/>
        <v>10</v>
      </c>
      <c r="AO58" s="14" t="e">
        <f>INDEX(属性投放!#REF!,(卡牌属性!AG58-2)*20+卡牌属性!AN58)</f>
        <v>#REF!</v>
      </c>
      <c r="AP58" s="14" t="e">
        <f t="shared" si="174"/>
        <v>#REF!</v>
      </c>
      <c r="AQ58" s="14" t="e">
        <f t="shared" si="174"/>
        <v>#REF!</v>
      </c>
      <c r="AR58" s="14" t="e">
        <f t="shared" si="174"/>
        <v>#REF!</v>
      </c>
      <c r="AS58" s="14" t="e">
        <f t="shared" si="174"/>
        <v>#REF!</v>
      </c>
      <c r="AT58" s="14" t="e">
        <f>INDEX(属性投放!#REF!,(卡牌属性!AG58-2)*20+卡牌属性!AN58)</f>
        <v>#REF!</v>
      </c>
      <c r="AU58" s="14" t="e">
        <f t="shared" si="175"/>
        <v>#REF!</v>
      </c>
      <c r="AV58" s="14" t="e">
        <f t="shared" si="175"/>
        <v>#REF!</v>
      </c>
      <c r="AW58" s="14" t="e">
        <f t="shared" si="175"/>
        <v>#REF!</v>
      </c>
      <c r="AX58" s="14" t="e">
        <f t="shared" si="175"/>
        <v>#REF!</v>
      </c>
      <c r="AY58" s="14" t="e">
        <f>INDEX(属性投放!#REF!,(卡牌属性!AG58-2)*20+卡牌属性!AN58)</f>
        <v>#REF!</v>
      </c>
      <c r="AZ58" s="14" t="e">
        <f t="shared" si="176"/>
        <v>#REF!</v>
      </c>
      <c r="BA58" s="14" t="e">
        <f t="shared" si="176"/>
        <v>#REF!</v>
      </c>
      <c r="BB58" s="14" t="e">
        <f t="shared" si="176"/>
        <v>#REF!</v>
      </c>
      <c r="BC58" s="14" t="e">
        <f t="shared" si="176"/>
        <v>#REF!</v>
      </c>
      <c r="BD58" s="14" t="e">
        <f>INDEX(属性投放!#REF!,(卡牌属性!AG58-2)*20+卡牌属性!AN58)</f>
        <v>#REF!</v>
      </c>
      <c r="BE58" s="14" t="e">
        <f t="shared" si="177"/>
        <v>#REF!</v>
      </c>
      <c r="BF58" s="14" t="e">
        <f t="shared" si="177"/>
        <v>#REF!</v>
      </c>
      <c r="BG58" s="14" t="e">
        <f t="shared" si="177"/>
        <v>#REF!</v>
      </c>
      <c r="BH58" s="14" t="e">
        <f t="shared" si="177"/>
        <v>#REF!</v>
      </c>
      <c r="BI58" s="14" t="e">
        <f>INDEX(属性投放!#REF!,(卡牌属性!AG58-2)*20+卡牌属性!AN58)</f>
        <v>#REF!</v>
      </c>
      <c r="BJ58" s="14" t="e">
        <f t="shared" si="178"/>
        <v>#REF!</v>
      </c>
      <c r="BK58" s="14" t="e">
        <f t="shared" si="178"/>
        <v>#REF!</v>
      </c>
      <c r="BL58" s="14" t="e">
        <f t="shared" si="178"/>
        <v>#REF!</v>
      </c>
      <c r="BM58" s="14" t="e">
        <f t="shared" si="178"/>
        <v>#REF!</v>
      </c>
      <c r="BN58" s="14" t="e">
        <f>INDEX(属性投放!#REF!,(卡牌属性!AG58-2)*20+卡牌属性!AN58)</f>
        <v>#REF!</v>
      </c>
      <c r="BO58" s="14" t="e">
        <f t="shared" si="179"/>
        <v>#REF!</v>
      </c>
      <c r="BP58" s="14" t="e">
        <f t="shared" si="179"/>
        <v>#REF!</v>
      </c>
      <c r="BQ58" s="14" t="e">
        <f t="shared" si="179"/>
        <v>#REF!</v>
      </c>
      <c r="BR58" s="14" t="e">
        <f t="shared" si="179"/>
        <v>#REF!</v>
      </c>
      <c r="BV58" s="13">
        <v>54</v>
      </c>
      <c r="BW58" s="14">
        <f t="shared" si="24"/>
        <v>5</v>
      </c>
      <c r="BX58" s="14">
        <f t="shared" si="25"/>
        <v>1102005</v>
      </c>
      <c r="BY58" s="14" t="str">
        <f>INDEX($O$6:$O$37,BW58)&amp;"-"&amp;INDEX(属性投放!$H$19:$H$29,卡牌属性!CD58)</f>
        <v>李轩辕-无我相</v>
      </c>
      <c r="BZ58" s="14">
        <f t="shared" si="26"/>
        <v>4</v>
      </c>
      <c r="CA58" s="14">
        <f t="shared" si="27"/>
        <v>5</v>
      </c>
      <c r="CB58" s="14">
        <f t="shared" si="28"/>
        <v>6</v>
      </c>
      <c r="CC58" s="14">
        <f t="shared" si="29"/>
        <v>3</v>
      </c>
      <c r="CD58" s="14">
        <f t="shared" si="30"/>
        <v>10</v>
      </c>
      <c r="CE58" s="14">
        <f>INDEX(属性投放!$W$6:$W$49,(卡牌属性!CC58-2)*11+卡牌属性!CD58)</f>
        <v>10</v>
      </c>
      <c r="CF58" s="14">
        <f t="shared" si="180"/>
        <v>2617</v>
      </c>
      <c r="CG58" s="14">
        <f t="shared" si="181"/>
        <v>2900</v>
      </c>
      <c r="CH58" s="14">
        <f t="shared" si="182"/>
        <v>3183</v>
      </c>
      <c r="CI58" s="14">
        <f t="shared" si="183"/>
        <v>3183</v>
      </c>
      <c r="CJ58" s="14">
        <f t="shared" si="184"/>
        <v>3466</v>
      </c>
      <c r="CK58" s="14">
        <f t="shared" si="185"/>
        <v>1276</v>
      </c>
      <c r="CL58" s="14">
        <f t="shared" si="186"/>
        <v>1415</v>
      </c>
      <c r="CM58" s="14">
        <f t="shared" si="187"/>
        <v>1415</v>
      </c>
      <c r="CN58" s="14">
        <f t="shared" si="188"/>
        <v>1554</v>
      </c>
      <c r="CO58" s="14">
        <f t="shared" si="189"/>
        <v>1708</v>
      </c>
      <c r="CP58" s="14">
        <f t="shared" si="190"/>
        <v>24252</v>
      </c>
      <c r="CQ58" s="14">
        <f t="shared" si="191"/>
        <v>26720</v>
      </c>
      <c r="CR58" s="14">
        <f t="shared" si="192"/>
        <v>26720</v>
      </c>
      <c r="CS58" s="14">
        <f t="shared" si="193"/>
        <v>29238</v>
      </c>
      <c r="CT58" s="14">
        <f t="shared" si="194"/>
        <v>31756</v>
      </c>
      <c r="CU58" s="14">
        <f>INDEX(属性偏向!$S$4:$S$135,(卡牌属性!$BZ58-1+CU$3)*11+卡牌属性!$CD58)</f>
        <v>44</v>
      </c>
      <c r="CV58" s="14">
        <f>INDEX(属性偏向!$S$4:$S$135,(卡牌属性!$BZ58-1+CV$3)*11+卡牌属性!$CD58)</f>
        <v>46</v>
      </c>
      <c r="CW58" s="14">
        <f>INDEX(属性偏向!$S$4:$S$135,(卡牌属性!$BZ58-1+CW$3)*11+卡牌属性!$CD58)</f>
        <v>48</v>
      </c>
      <c r="CX58" s="14">
        <f>INDEX(属性偏向!$S$4:$S$135,(卡牌属性!$BZ58-1+CX$3)*11+卡牌属性!$CD58)</f>
        <v>48</v>
      </c>
      <c r="CY58" s="14">
        <f>INDEX(属性偏向!$S$4:$S$135,(卡牌属性!$BZ58-1+CY$3)*11+卡牌属性!$CD58)</f>
        <v>50</v>
      </c>
      <c r="CZ58" s="14">
        <f>INDEX(属性偏向!$T$4:$T$135,(卡牌属性!$BZ58-1+CZ$3)*11+卡牌属性!$CD58)</f>
        <v>22</v>
      </c>
      <c r="DA58" s="14">
        <f>INDEX(属性偏向!$T$4:$T$135,(卡牌属性!$BZ58-1+DA$3)*11+卡牌属性!$CD58)</f>
        <v>23</v>
      </c>
      <c r="DB58" s="14">
        <f>INDEX(属性偏向!$T$4:$T$135,(卡牌属性!$BZ58-1+DB$3)*11+卡牌属性!$CD58)</f>
        <v>23</v>
      </c>
      <c r="DC58" s="14">
        <f>INDEX(属性偏向!$T$4:$T$135,(卡牌属性!$BZ58-1+DC$3)*11+卡牌属性!$CD58)</f>
        <v>24</v>
      </c>
      <c r="DD58" s="14">
        <f>INDEX(属性偏向!$T$4:$T$135,(卡牌属性!$BZ58-1+DD$3)*11+卡牌属性!$CD58)</f>
        <v>25</v>
      </c>
      <c r="DE58" s="14">
        <f>INDEX(属性偏向!$U$4:$U$135,(卡牌属性!$BZ58-1+DE$3)*11+卡牌属性!$CD58)</f>
        <v>440</v>
      </c>
      <c r="DF58" s="14">
        <f>INDEX(属性偏向!$U$4:$U$135,(卡牌属性!$BZ58-1+DF$3)*11+卡牌属性!$CD58)</f>
        <v>460</v>
      </c>
      <c r="DG58" s="14">
        <f>INDEX(属性偏向!$U$4:$U$135,(卡牌属性!$BZ58-1+DG$3)*11+卡牌属性!$CD58)</f>
        <v>460</v>
      </c>
      <c r="DH58" s="14">
        <f>INDEX(属性偏向!$U$4:$U$135,(卡牌属性!$BZ58-1+DH$3)*11+卡牌属性!$CD58)</f>
        <v>480</v>
      </c>
      <c r="DI58" s="14">
        <f>INDEX(属性偏向!$U$4:$U$135,(卡牌属性!$BZ58-1+DI$3)*11+卡牌属性!$CD58)</f>
        <v>500</v>
      </c>
      <c r="DL58" s="13">
        <v>54</v>
      </c>
      <c r="DM58" s="14">
        <f t="shared" si="32"/>
        <v>5</v>
      </c>
      <c r="DN58" s="14">
        <f t="shared" si="33"/>
        <v>1102005</v>
      </c>
      <c r="DO58" s="14" t="str">
        <f>INDEX($B$6:$B$32,DM58)&amp;"-"&amp;INDEX(属性投放!$H$7:$H$17,卡牌属性!DT58)</f>
        <v>刘羽禅-无我相</v>
      </c>
      <c r="DP58" s="14">
        <f t="shared" si="14"/>
        <v>6</v>
      </c>
      <c r="DQ58" s="14">
        <f t="shared" si="15"/>
        <v>8</v>
      </c>
      <c r="DR58" s="14">
        <f t="shared" si="16"/>
        <v>7</v>
      </c>
      <c r="DS58" s="14">
        <f t="shared" si="34"/>
        <v>4</v>
      </c>
      <c r="DT58" s="14">
        <f t="shared" si="35"/>
        <v>10</v>
      </c>
      <c r="DU58" s="14">
        <f>INDEX(属性投放!$W$6:$W$49,(卡牌属性!DS58-2)*11+卡牌属性!DT58)</f>
        <v>10</v>
      </c>
      <c r="DV58" s="14">
        <f t="shared" si="195"/>
        <v>9199</v>
      </c>
      <c r="DW58" s="14">
        <f t="shared" si="196"/>
        <v>9998</v>
      </c>
      <c r="DX58" s="14">
        <f t="shared" si="197"/>
        <v>10822</v>
      </c>
      <c r="DY58" s="14">
        <f t="shared" si="198"/>
        <v>10822</v>
      </c>
      <c r="DZ58" s="14">
        <f t="shared" si="199"/>
        <v>12420</v>
      </c>
      <c r="EA58" s="14">
        <f t="shared" si="200"/>
        <v>5361</v>
      </c>
      <c r="EB58" s="14">
        <f t="shared" si="201"/>
        <v>6160</v>
      </c>
      <c r="EC58" s="14">
        <f t="shared" si="202"/>
        <v>6160</v>
      </c>
      <c r="ED58" s="14">
        <f t="shared" si="203"/>
        <v>6984</v>
      </c>
      <c r="EE58" s="14">
        <f t="shared" si="204"/>
        <v>8195</v>
      </c>
      <c r="EF58" s="14">
        <f t="shared" si="205"/>
        <v>92468</v>
      </c>
      <c r="EG58" s="14">
        <f t="shared" si="206"/>
        <v>99622</v>
      </c>
      <c r="EH58" s="14">
        <f t="shared" si="207"/>
        <v>99622</v>
      </c>
      <c r="EI58" s="14">
        <f t="shared" si="208"/>
        <v>113730</v>
      </c>
      <c r="EJ58" s="14">
        <f t="shared" si="209"/>
        <v>127938</v>
      </c>
      <c r="EK58" s="14">
        <f>INDEX(属性偏向!$S$4:$S$135,(卡牌属性!$DP58-1+EK$3)*11+卡牌属性!$DT58)*(1+属性投放!$AT$6)</f>
        <v>144</v>
      </c>
      <c r="EL58" s="14">
        <f>INDEX(属性偏向!$S$4:$S$135,(卡牌属性!$DP58-1+EL$3)*11+卡牌属性!$DT58)*(1+属性投放!$AT$6)</f>
        <v>150</v>
      </c>
      <c r="EM58" s="14">
        <f>INDEX(属性偏向!$S$4:$S$135,(卡牌属性!$DP58-1+EM$3)*11+卡牌属性!$DT58)*(1+属性投放!$AT$6)</f>
        <v>156</v>
      </c>
      <c r="EN58" s="14">
        <f>INDEX(属性偏向!$S$4:$S$135,(卡牌属性!$DP58-1+EN$3)*11+卡牌属性!$DT58)*(1+属性投放!$AT$6)</f>
        <v>156</v>
      </c>
      <c r="EO58" s="14">
        <f>INDEX(属性偏向!$S$4:$S$135,(卡牌属性!$DP58-1+EO$3)*11+卡牌属性!$DT58)*(1+属性投放!$AT$6)</f>
        <v>168</v>
      </c>
      <c r="EP58" s="14">
        <f>INDEX(属性偏向!$T$4:$T$135,(卡牌属性!$DQ58-1+EP$3)*11+卡牌属性!$DT58)*(1+属性投放!$AT$6)</f>
        <v>78</v>
      </c>
      <c r="EQ58" s="14">
        <f>INDEX(属性偏向!$T$4:$T$135,(卡牌属性!$DQ58-1+EQ$3)*11+卡牌属性!$DT58)*(1+属性投放!$AT$6)</f>
        <v>84</v>
      </c>
      <c r="ER58" s="14">
        <f>INDEX(属性偏向!$T$4:$T$135,(卡牌属性!$DQ58-1+ER$3)*11+卡牌属性!$DT58)*(1+属性投放!$AT$6)</f>
        <v>84</v>
      </c>
      <c r="ES58" s="14">
        <f>INDEX(属性偏向!$T$4:$T$135,(卡牌属性!$DQ58-1+ES$3)*11+卡牌属性!$DT58)*(1+属性投放!$AT$6)</f>
        <v>90</v>
      </c>
      <c r="ET58" s="14">
        <f>INDEX(属性偏向!$T$4:$T$135,(卡牌属性!$DQ58-1+ET$3)*11+卡牌属性!$DT58)*(1+属性投放!$AT$6)</f>
        <v>99</v>
      </c>
      <c r="EU58" s="14">
        <f>INDEX(属性偏向!$U$4:$U$135,(卡牌属性!$DR58-1+EU$3)*11+卡牌属性!$DT58)*(1+属性投放!$AT$6)</f>
        <v>1500</v>
      </c>
      <c r="EV58" s="14">
        <f>INDEX(属性偏向!$U$4:$U$135,(卡牌属性!$DR58-1+EV$3)*11+卡牌属性!$DT58)*(1+属性投放!$AT$6)</f>
        <v>1560</v>
      </c>
      <c r="EW58" s="14">
        <f>INDEX(属性偏向!$U$4:$U$135,(卡牌属性!$DR58-1+EW$3)*11+卡牌属性!$DT58)*(1+属性投放!$AT$6)</f>
        <v>1560</v>
      </c>
      <c r="EX58" s="14">
        <f>INDEX(属性偏向!$U$4:$U$135,(卡牌属性!$DR58-1+EX$3)*11+卡牌属性!$DT58)*(1+属性投放!$AT$6)</f>
        <v>1680</v>
      </c>
      <c r="EY58" s="14">
        <f>INDEX(属性偏向!$U$4:$U$135,(卡牌属性!$DR58-1+EY$3)*11+卡牌属性!$DT58)*(1+属性投放!$AT$6)</f>
        <v>1800</v>
      </c>
      <c r="FC58" s="13">
        <v>54</v>
      </c>
      <c r="FD58" s="13">
        <f t="shared" si="138"/>
        <v>11</v>
      </c>
      <c r="FE58" s="14">
        <f t="shared" si="39"/>
        <v>1102011</v>
      </c>
      <c r="FF58" s="14" t="s">
        <v>849</v>
      </c>
      <c r="FG58" s="14">
        <f t="shared" si="139"/>
        <v>4</v>
      </c>
      <c r="FH58" s="14" t="str">
        <f t="shared" si="140"/>
        <v>张飞-4星</v>
      </c>
      <c r="FI58" s="14">
        <f>INDEX(Y$6:Y$36,$FD58)+INDEX(属性偏向!Y$4:Y$8,卡牌属性!$FG58)</f>
        <v>7</v>
      </c>
      <c r="FJ58" s="14" t="str">
        <f>INDEX(属性评价,卡牌属性!FI58)</f>
        <v>A</v>
      </c>
      <c r="FK58" s="14">
        <f>INDEX(Z$6:Z$36,$FD58)+INDEX(属性偏向!Z$4:Z$8,卡牌属性!$FG58)</f>
        <v>8</v>
      </c>
      <c r="FL58" s="14" t="str">
        <f>INDEX(属性评价,卡牌属性!FK58)</f>
        <v>A+</v>
      </c>
      <c r="FM58" s="14">
        <f>INDEX(AA$6:AA$36,$FD58)+INDEX(属性偏向!AA$4:AA$8,卡牌属性!$FG58)</f>
        <v>10</v>
      </c>
      <c r="FN58" s="14" t="str">
        <f>INDEX(属性评价,卡牌属性!FM58)</f>
        <v>S+</v>
      </c>
      <c r="FQ58" s="13">
        <v>54</v>
      </c>
      <c r="FR58" s="13">
        <f t="shared" si="141"/>
        <v>11</v>
      </c>
      <c r="FS58" s="14">
        <f t="shared" si="40"/>
        <v>1101011</v>
      </c>
      <c r="FT58" s="14" t="s">
        <v>849</v>
      </c>
      <c r="FU58" s="14">
        <f t="shared" si="142"/>
        <v>4</v>
      </c>
      <c r="FV58" s="14" t="str">
        <f t="shared" si="143"/>
        <v>阎风吒-4星</v>
      </c>
      <c r="FW58" s="14">
        <f>INDEX(J$6:J$36,$FR58)+INDEX(属性偏向!Y$4:Y$8,卡牌属性!$FG58)</f>
        <v>7</v>
      </c>
      <c r="FX58" s="14" t="str">
        <f>INDEX(属性评价,卡牌属性!FW58)</f>
        <v>A</v>
      </c>
      <c r="FY58" s="14">
        <f>INDEX(K$6:K$36,$FR58)+INDEX(属性偏向!Y$4:Y$8,卡牌属性!$FG58)</f>
        <v>7</v>
      </c>
      <c r="FZ58" s="14" t="str">
        <f>INDEX(属性评价,卡牌属性!FY58)</f>
        <v>A</v>
      </c>
      <c r="GA58" s="14">
        <f>INDEX(L$6:L$36,$FR58)+INDEX(属性偏向!Y$4:Y$8,卡牌属性!$FG58)</f>
        <v>7</v>
      </c>
      <c r="GB58" s="14" t="str">
        <f>INDEX(属性评价,卡牌属性!GA58)</f>
        <v>A</v>
      </c>
    </row>
    <row r="59" spans="31:184" ht="16.5" x14ac:dyDescent="0.2">
      <c r="AE59" s="13">
        <v>55</v>
      </c>
      <c r="AF59" s="13">
        <f t="shared" si="23"/>
        <v>5</v>
      </c>
      <c r="AG59" s="13">
        <f t="shared" si="3"/>
        <v>4</v>
      </c>
      <c r="AH59" s="13"/>
      <c r="AI59" s="13"/>
      <c r="AJ59" s="14">
        <f t="shared" si="4"/>
        <v>1101005</v>
      </c>
      <c r="AK59" s="14" t="str">
        <f t="shared" si="5"/>
        <v>刘羽禅11突</v>
      </c>
      <c r="AL59" s="25" t="s">
        <v>131</v>
      </c>
      <c r="AM59" s="14">
        <v>1</v>
      </c>
      <c r="AN59" s="14">
        <f t="shared" si="6"/>
        <v>11</v>
      </c>
      <c r="AO59" s="14" t="e">
        <f>INDEX(属性投放!#REF!,(卡牌属性!AG59-2)*20+卡牌属性!AN59)</f>
        <v>#REF!</v>
      </c>
      <c r="AP59" s="14" t="e">
        <f t="shared" si="174"/>
        <v>#REF!</v>
      </c>
      <c r="AQ59" s="14" t="e">
        <f t="shared" si="174"/>
        <v>#REF!</v>
      </c>
      <c r="AR59" s="14" t="e">
        <f t="shared" si="174"/>
        <v>#REF!</v>
      </c>
      <c r="AS59" s="14" t="e">
        <f t="shared" si="174"/>
        <v>#REF!</v>
      </c>
      <c r="AT59" s="14" t="e">
        <f>INDEX(属性投放!#REF!,(卡牌属性!AG59-2)*20+卡牌属性!AN59)</f>
        <v>#REF!</v>
      </c>
      <c r="AU59" s="14" t="e">
        <f t="shared" si="175"/>
        <v>#REF!</v>
      </c>
      <c r="AV59" s="14" t="e">
        <f t="shared" si="175"/>
        <v>#REF!</v>
      </c>
      <c r="AW59" s="14" t="e">
        <f t="shared" si="175"/>
        <v>#REF!</v>
      </c>
      <c r="AX59" s="14" t="e">
        <f t="shared" si="175"/>
        <v>#REF!</v>
      </c>
      <c r="AY59" s="14" t="e">
        <f>INDEX(属性投放!#REF!,(卡牌属性!AG59-2)*20+卡牌属性!AN59)</f>
        <v>#REF!</v>
      </c>
      <c r="AZ59" s="14" t="e">
        <f t="shared" si="176"/>
        <v>#REF!</v>
      </c>
      <c r="BA59" s="14" t="e">
        <f t="shared" si="176"/>
        <v>#REF!</v>
      </c>
      <c r="BB59" s="14" t="e">
        <f t="shared" si="176"/>
        <v>#REF!</v>
      </c>
      <c r="BC59" s="14" t="e">
        <f t="shared" si="176"/>
        <v>#REF!</v>
      </c>
      <c r="BD59" s="14" t="e">
        <f>INDEX(属性投放!#REF!,(卡牌属性!AG59-2)*20+卡牌属性!AN59)</f>
        <v>#REF!</v>
      </c>
      <c r="BE59" s="14" t="e">
        <f t="shared" si="177"/>
        <v>#REF!</v>
      </c>
      <c r="BF59" s="14" t="e">
        <f t="shared" si="177"/>
        <v>#REF!</v>
      </c>
      <c r="BG59" s="14" t="e">
        <f t="shared" si="177"/>
        <v>#REF!</v>
      </c>
      <c r="BH59" s="14" t="e">
        <f t="shared" si="177"/>
        <v>#REF!</v>
      </c>
      <c r="BI59" s="14" t="e">
        <f>INDEX(属性投放!#REF!,(卡牌属性!AG59-2)*20+卡牌属性!AN59)</f>
        <v>#REF!</v>
      </c>
      <c r="BJ59" s="14" t="e">
        <f t="shared" si="178"/>
        <v>#REF!</v>
      </c>
      <c r="BK59" s="14" t="e">
        <f t="shared" si="178"/>
        <v>#REF!</v>
      </c>
      <c r="BL59" s="14" t="e">
        <f t="shared" si="178"/>
        <v>#REF!</v>
      </c>
      <c r="BM59" s="14" t="e">
        <f t="shared" si="178"/>
        <v>#REF!</v>
      </c>
      <c r="BN59" s="14" t="e">
        <f>INDEX(属性投放!#REF!,(卡牌属性!AG59-2)*20+卡牌属性!AN59)</f>
        <v>#REF!</v>
      </c>
      <c r="BO59" s="14" t="e">
        <f t="shared" si="179"/>
        <v>#REF!</v>
      </c>
      <c r="BP59" s="14" t="e">
        <f t="shared" si="179"/>
        <v>#REF!</v>
      </c>
      <c r="BQ59" s="14" t="e">
        <f t="shared" si="179"/>
        <v>#REF!</v>
      </c>
      <c r="BR59" s="14" t="e">
        <f t="shared" si="179"/>
        <v>#REF!</v>
      </c>
      <c r="BV59" s="13">
        <v>55</v>
      </c>
      <c r="BW59" s="14">
        <f t="shared" si="24"/>
        <v>5</v>
      </c>
      <c r="BX59" s="14">
        <f t="shared" si="25"/>
        <v>1102005</v>
      </c>
      <c r="BY59" s="14" t="str">
        <f>INDEX($O$6:$O$37,BW59)&amp;"-"&amp;INDEX(属性投放!$H$19:$H$29,卡牌属性!CD59)</f>
        <v>李轩辕-无众生相</v>
      </c>
      <c r="BZ59" s="14">
        <f t="shared" si="26"/>
        <v>4</v>
      </c>
      <c r="CA59" s="14">
        <f t="shared" si="27"/>
        <v>5</v>
      </c>
      <c r="CB59" s="14">
        <f t="shared" si="28"/>
        <v>6</v>
      </c>
      <c r="CC59" s="14">
        <f t="shared" si="29"/>
        <v>3</v>
      </c>
      <c r="CD59" s="14">
        <f t="shared" si="30"/>
        <v>11</v>
      </c>
      <c r="CE59" s="14">
        <f>INDEX(属性投放!$W$6:$W$49,(卡牌属性!CC59-2)*11+卡牌属性!CD59)</f>
        <v>10</v>
      </c>
      <c r="CF59" s="14">
        <f t="shared" si="180"/>
        <v>3057</v>
      </c>
      <c r="CG59" s="14">
        <f t="shared" si="181"/>
        <v>3360</v>
      </c>
      <c r="CH59" s="14">
        <f t="shared" si="182"/>
        <v>3663</v>
      </c>
      <c r="CI59" s="14">
        <f t="shared" si="183"/>
        <v>3663</v>
      </c>
      <c r="CJ59" s="14">
        <f t="shared" si="184"/>
        <v>3966</v>
      </c>
      <c r="CK59" s="14">
        <f t="shared" si="185"/>
        <v>1496</v>
      </c>
      <c r="CL59" s="14">
        <f t="shared" si="186"/>
        <v>1645</v>
      </c>
      <c r="CM59" s="14">
        <f t="shared" si="187"/>
        <v>1645</v>
      </c>
      <c r="CN59" s="14">
        <f t="shared" si="188"/>
        <v>1794</v>
      </c>
      <c r="CO59" s="14">
        <f t="shared" si="189"/>
        <v>1958</v>
      </c>
      <c r="CP59" s="14">
        <f t="shared" si="190"/>
        <v>28652</v>
      </c>
      <c r="CQ59" s="14">
        <f t="shared" si="191"/>
        <v>31320</v>
      </c>
      <c r="CR59" s="14">
        <f t="shared" si="192"/>
        <v>31320</v>
      </c>
      <c r="CS59" s="14">
        <f t="shared" si="193"/>
        <v>34038</v>
      </c>
      <c r="CT59" s="14">
        <f t="shared" si="194"/>
        <v>36756</v>
      </c>
      <c r="CU59" s="14">
        <f>INDEX(属性偏向!$S$4:$S$135,(卡牌属性!$BZ59-1+CU$3)*11+卡牌属性!$CD59)</f>
        <v>54</v>
      </c>
      <c r="CV59" s="14">
        <f>INDEX(属性偏向!$S$4:$S$135,(卡牌属性!$BZ59-1+CV$3)*11+卡牌属性!$CD59)</f>
        <v>56</v>
      </c>
      <c r="CW59" s="14">
        <f>INDEX(属性偏向!$S$4:$S$135,(卡牌属性!$BZ59-1+CW$3)*11+卡牌属性!$CD59)</f>
        <v>58</v>
      </c>
      <c r="CX59" s="14">
        <f>INDEX(属性偏向!$S$4:$S$135,(卡牌属性!$BZ59-1+CX$3)*11+卡牌属性!$CD59)</f>
        <v>58</v>
      </c>
      <c r="CY59" s="14">
        <f>INDEX(属性偏向!$S$4:$S$135,(卡牌属性!$BZ59-1+CY$3)*11+卡牌属性!$CD59)</f>
        <v>60</v>
      </c>
      <c r="CZ59" s="14">
        <f>INDEX(属性偏向!$T$4:$T$135,(卡牌属性!$BZ59-1+CZ$3)*11+卡牌属性!$CD59)</f>
        <v>27</v>
      </c>
      <c r="DA59" s="14">
        <f>INDEX(属性偏向!$T$4:$T$135,(卡牌属性!$BZ59-1+DA$3)*11+卡牌属性!$CD59)</f>
        <v>28</v>
      </c>
      <c r="DB59" s="14">
        <f>INDEX(属性偏向!$T$4:$T$135,(卡牌属性!$BZ59-1+DB$3)*11+卡牌属性!$CD59)</f>
        <v>28</v>
      </c>
      <c r="DC59" s="14">
        <f>INDEX(属性偏向!$T$4:$T$135,(卡牌属性!$BZ59-1+DC$3)*11+卡牌属性!$CD59)</f>
        <v>29</v>
      </c>
      <c r="DD59" s="14">
        <f>INDEX(属性偏向!$T$4:$T$135,(卡牌属性!$BZ59-1+DD$3)*11+卡牌属性!$CD59)</f>
        <v>30</v>
      </c>
      <c r="DE59" s="14">
        <f>INDEX(属性偏向!$U$4:$U$135,(卡牌属性!$BZ59-1+DE$3)*11+卡牌属性!$CD59)</f>
        <v>540</v>
      </c>
      <c r="DF59" s="14">
        <f>INDEX(属性偏向!$U$4:$U$135,(卡牌属性!$BZ59-1+DF$3)*11+卡牌属性!$CD59)</f>
        <v>560</v>
      </c>
      <c r="DG59" s="14">
        <f>INDEX(属性偏向!$U$4:$U$135,(卡牌属性!$BZ59-1+DG$3)*11+卡牌属性!$CD59)</f>
        <v>560</v>
      </c>
      <c r="DH59" s="14">
        <f>INDEX(属性偏向!$U$4:$U$135,(卡牌属性!$BZ59-1+DH$3)*11+卡牌属性!$CD59)</f>
        <v>580</v>
      </c>
      <c r="DI59" s="14">
        <f>INDEX(属性偏向!$U$4:$U$135,(卡牌属性!$BZ59-1+DI$3)*11+卡牌属性!$CD59)</f>
        <v>600</v>
      </c>
      <c r="DL59" s="13">
        <v>55</v>
      </c>
      <c r="DM59" s="14">
        <f t="shared" si="32"/>
        <v>5</v>
      </c>
      <c r="DN59" s="14">
        <f t="shared" si="33"/>
        <v>1102005</v>
      </c>
      <c r="DO59" s="14" t="str">
        <f>INDEX($B$6:$B$32,DM59)&amp;"-"&amp;INDEX(属性投放!$H$7:$H$17,卡牌属性!DT59)</f>
        <v>刘羽禅-无众生相</v>
      </c>
      <c r="DP59" s="14">
        <f t="shared" si="14"/>
        <v>6</v>
      </c>
      <c r="DQ59" s="14">
        <f t="shared" si="15"/>
        <v>8</v>
      </c>
      <c r="DR59" s="14">
        <f t="shared" si="16"/>
        <v>7</v>
      </c>
      <c r="DS59" s="14">
        <f t="shared" si="34"/>
        <v>4</v>
      </c>
      <c r="DT59" s="14">
        <f t="shared" si="35"/>
        <v>11</v>
      </c>
      <c r="DU59" s="14">
        <f>INDEX(属性投放!$W$6:$W$49,(卡牌属性!DS59-2)*11+卡牌属性!DT59)</f>
        <v>10</v>
      </c>
      <c r="DV59" s="14">
        <f t="shared" si="195"/>
        <v>10639</v>
      </c>
      <c r="DW59" s="14">
        <f t="shared" si="196"/>
        <v>11498</v>
      </c>
      <c r="DX59" s="14">
        <f t="shared" si="197"/>
        <v>12382</v>
      </c>
      <c r="DY59" s="14">
        <f t="shared" si="198"/>
        <v>12382</v>
      </c>
      <c r="DZ59" s="14">
        <f t="shared" si="199"/>
        <v>14100</v>
      </c>
      <c r="EA59" s="14">
        <f t="shared" si="200"/>
        <v>6141</v>
      </c>
      <c r="EB59" s="14">
        <f t="shared" si="201"/>
        <v>7000</v>
      </c>
      <c r="EC59" s="14">
        <f t="shared" si="202"/>
        <v>7000</v>
      </c>
      <c r="ED59" s="14">
        <f t="shared" si="203"/>
        <v>7884</v>
      </c>
      <c r="EE59" s="14">
        <f t="shared" si="204"/>
        <v>9185</v>
      </c>
      <c r="EF59" s="14">
        <f t="shared" si="205"/>
        <v>107468</v>
      </c>
      <c r="EG59" s="14">
        <f t="shared" si="206"/>
        <v>115222</v>
      </c>
      <c r="EH59" s="14">
        <f t="shared" si="207"/>
        <v>115222</v>
      </c>
      <c r="EI59" s="14">
        <f t="shared" si="208"/>
        <v>130530</v>
      </c>
      <c r="EJ59" s="14">
        <f t="shared" si="209"/>
        <v>145938</v>
      </c>
      <c r="EK59" s="14">
        <f>INDEX(属性偏向!$S$4:$S$135,(卡牌属性!$DP59-1+EK$3)*11+卡牌属性!$DT59)*(1+属性投放!$AT$6)</f>
        <v>174</v>
      </c>
      <c r="EL59" s="14">
        <f>INDEX(属性偏向!$S$4:$S$135,(卡牌属性!$DP59-1+EL$3)*11+卡牌属性!$DT59)*(1+属性投放!$AT$6)</f>
        <v>180</v>
      </c>
      <c r="EM59" s="14">
        <f>INDEX(属性偏向!$S$4:$S$135,(卡牌属性!$DP59-1+EM$3)*11+卡牌属性!$DT59)*(1+属性投放!$AT$6)</f>
        <v>186</v>
      </c>
      <c r="EN59" s="14">
        <f>INDEX(属性偏向!$S$4:$S$135,(卡牌属性!$DP59-1+EN$3)*11+卡牌属性!$DT59)*(1+属性投放!$AT$6)</f>
        <v>186</v>
      </c>
      <c r="EO59" s="14">
        <f>INDEX(属性偏向!$S$4:$S$135,(卡牌属性!$DP59-1+EO$3)*11+卡牌属性!$DT59)*(1+属性投放!$AT$6)</f>
        <v>198</v>
      </c>
      <c r="EP59" s="14">
        <f>INDEX(属性偏向!$T$4:$T$135,(卡牌属性!$DQ59-1+EP$3)*11+卡牌属性!$DT59)*(1+属性投放!$AT$6)</f>
        <v>93</v>
      </c>
      <c r="EQ59" s="14">
        <f>INDEX(属性偏向!$T$4:$T$135,(卡牌属性!$DQ59-1+EQ$3)*11+卡牌属性!$DT59)*(1+属性投放!$AT$6)</f>
        <v>99</v>
      </c>
      <c r="ER59" s="14">
        <f>INDEX(属性偏向!$T$4:$T$135,(卡牌属性!$DQ59-1+ER$3)*11+卡牌属性!$DT59)*(1+属性投放!$AT$6)</f>
        <v>99</v>
      </c>
      <c r="ES59" s="14">
        <f>INDEX(属性偏向!$T$4:$T$135,(卡牌属性!$DQ59-1+ES$3)*11+卡牌属性!$DT59)*(1+属性投放!$AT$6)</f>
        <v>105</v>
      </c>
      <c r="ET59" s="14">
        <f>INDEX(属性偏向!$T$4:$T$135,(卡牌属性!$DQ59-1+ET$3)*11+卡牌属性!$DT59)*(1+属性投放!$AT$6)</f>
        <v>114</v>
      </c>
      <c r="EU59" s="14">
        <f>INDEX(属性偏向!$U$4:$U$135,(卡牌属性!$DR59-1+EU$3)*11+卡牌属性!$DT59)*(1+属性投放!$AT$6)</f>
        <v>1800</v>
      </c>
      <c r="EV59" s="14">
        <f>INDEX(属性偏向!$U$4:$U$135,(卡牌属性!$DR59-1+EV$3)*11+卡牌属性!$DT59)*(1+属性投放!$AT$6)</f>
        <v>1860</v>
      </c>
      <c r="EW59" s="14">
        <f>INDEX(属性偏向!$U$4:$U$135,(卡牌属性!$DR59-1+EW$3)*11+卡牌属性!$DT59)*(1+属性投放!$AT$6)</f>
        <v>1860</v>
      </c>
      <c r="EX59" s="14">
        <f>INDEX(属性偏向!$U$4:$U$135,(卡牌属性!$DR59-1+EX$3)*11+卡牌属性!$DT59)*(1+属性投放!$AT$6)</f>
        <v>1980</v>
      </c>
      <c r="EY59" s="14">
        <f>INDEX(属性偏向!$U$4:$U$135,(卡牌属性!$DR59-1+EY$3)*11+卡牌属性!$DT59)*(1+属性投放!$AT$6)</f>
        <v>2100</v>
      </c>
      <c r="FC59" s="13">
        <v>55</v>
      </c>
      <c r="FD59" s="13">
        <f t="shared" si="138"/>
        <v>11</v>
      </c>
      <c r="FE59" s="14">
        <f t="shared" si="39"/>
        <v>1102011</v>
      </c>
      <c r="FF59" s="14" t="s">
        <v>849</v>
      </c>
      <c r="FG59" s="14">
        <f t="shared" si="139"/>
        <v>5</v>
      </c>
      <c r="FH59" s="14" t="str">
        <f t="shared" si="140"/>
        <v>张飞-5星</v>
      </c>
      <c r="FI59" s="14">
        <f>INDEX(Y$6:Y$36,$FD59)+INDEX(属性偏向!Y$4:Y$8,卡牌属性!$FG59)</f>
        <v>8</v>
      </c>
      <c r="FJ59" s="14" t="str">
        <f>INDEX(属性评价,卡牌属性!FI59)</f>
        <v>A+</v>
      </c>
      <c r="FK59" s="14">
        <f>INDEX(Z$6:Z$36,$FD59)+INDEX(属性偏向!Z$4:Z$8,卡牌属性!$FG59)</f>
        <v>9</v>
      </c>
      <c r="FL59" s="14" t="str">
        <f>INDEX(属性评价,卡牌属性!FK59)</f>
        <v>S</v>
      </c>
      <c r="FM59" s="14">
        <f>INDEX(AA$6:AA$36,$FD59)+INDEX(属性偏向!AA$4:AA$8,卡牌属性!$FG59)</f>
        <v>11</v>
      </c>
      <c r="FN59" s="14" t="str">
        <f>INDEX(属性评价,卡牌属性!FM59)</f>
        <v>SS</v>
      </c>
      <c r="FQ59" s="13">
        <v>55</v>
      </c>
      <c r="FR59" s="13">
        <f t="shared" si="141"/>
        <v>11</v>
      </c>
      <c r="FS59" s="14">
        <f t="shared" si="40"/>
        <v>1101011</v>
      </c>
      <c r="FT59" s="14" t="s">
        <v>849</v>
      </c>
      <c r="FU59" s="14">
        <f t="shared" si="142"/>
        <v>5</v>
      </c>
      <c r="FV59" s="14" t="str">
        <f t="shared" si="143"/>
        <v>阎风吒-5星</v>
      </c>
      <c r="FW59" s="14">
        <f>INDEX(J$6:J$36,$FR59)+INDEX(属性偏向!Y$4:Y$8,卡牌属性!$FG59)</f>
        <v>8</v>
      </c>
      <c r="FX59" s="14" t="str">
        <f>INDEX(属性评价,卡牌属性!FW59)</f>
        <v>A+</v>
      </c>
      <c r="FY59" s="14">
        <f>INDEX(K$6:K$36,$FR59)+INDEX(属性偏向!Y$4:Y$8,卡牌属性!$FG59)</f>
        <v>8</v>
      </c>
      <c r="FZ59" s="14" t="str">
        <f>INDEX(属性评价,卡牌属性!FY59)</f>
        <v>A+</v>
      </c>
      <c r="GA59" s="14">
        <f>INDEX(L$6:L$36,$FR59)+INDEX(属性偏向!Y$4:Y$8,卡牌属性!$FG59)</f>
        <v>8</v>
      </c>
      <c r="GB59" s="14" t="str">
        <f>INDEX(属性评价,卡牌属性!GA59)</f>
        <v>A+</v>
      </c>
    </row>
    <row r="60" spans="31:184" ht="16.5" x14ac:dyDescent="0.2">
      <c r="AE60" s="13">
        <v>56</v>
      </c>
      <c r="AF60" s="13">
        <f t="shared" si="23"/>
        <v>6</v>
      </c>
      <c r="AG60" s="13">
        <f t="shared" si="3"/>
        <v>4</v>
      </c>
      <c r="AH60" s="13"/>
      <c r="AI60" s="13"/>
      <c r="AJ60" s="14">
        <f t="shared" si="4"/>
        <v>1101006</v>
      </c>
      <c r="AK60" s="14" t="str">
        <f t="shared" si="5"/>
        <v>红莲·缇娜1突</v>
      </c>
      <c r="AL60" s="25" t="s">
        <v>131</v>
      </c>
      <c r="AM60" s="14">
        <v>1</v>
      </c>
      <c r="AN60" s="14">
        <f t="shared" si="6"/>
        <v>1</v>
      </c>
      <c r="AO60" s="14" t="e">
        <f>INDEX(属性投放!#REF!,(卡牌属性!AG60-2)*20+卡牌属性!AN60)</f>
        <v>#REF!</v>
      </c>
      <c r="AP60" s="14" t="e">
        <f t="shared" si="174"/>
        <v>#REF!</v>
      </c>
      <c r="AQ60" s="14" t="e">
        <f t="shared" si="174"/>
        <v>#REF!</v>
      </c>
      <c r="AR60" s="14" t="e">
        <f t="shared" si="174"/>
        <v>#REF!</v>
      </c>
      <c r="AS60" s="14" t="e">
        <f t="shared" si="174"/>
        <v>#REF!</v>
      </c>
      <c r="AT60" s="14" t="e">
        <f>INDEX(属性投放!#REF!,(卡牌属性!AG60-2)*20+卡牌属性!AN60)</f>
        <v>#REF!</v>
      </c>
      <c r="AU60" s="14" t="e">
        <f t="shared" si="175"/>
        <v>#REF!</v>
      </c>
      <c r="AV60" s="14" t="e">
        <f t="shared" si="175"/>
        <v>#REF!</v>
      </c>
      <c r="AW60" s="14" t="e">
        <f t="shared" si="175"/>
        <v>#REF!</v>
      </c>
      <c r="AX60" s="14" t="e">
        <f t="shared" si="175"/>
        <v>#REF!</v>
      </c>
      <c r="AY60" s="14" t="e">
        <f>INDEX(属性投放!#REF!,(卡牌属性!AG60-2)*20+卡牌属性!AN60)</f>
        <v>#REF!</v>
      </c>
      <c r="AZ60" s="14" t="e">
        <f t="shared" si="176"/>
        <v>#REF!</v>
      </c>
      <c r="BA60" s="14" t="e">
        <f t="shared" si="176"/>
        <v>#REF!</v>
      </c>
      <c r="BB60" s="14" t="e">
        <f t="shared" si="176"/>
        <v>#REF!</v>
      </c>
      <c r="BC60" s="14" t="e">
        <f t="shared" si="176"/>
        <v>#REF!</v>
      </c>
      <c r="BD60" s="14" t="e">
        <f>INDEX(属性投放!#REF!,(卡牌属性!AG60-2)*20+卡牌属性!AN60)</f>
        <v>#REF!</v>
      </c>
      <c r="BE60" s="14" t="e">
        <f t="shared" si="177"/>
        <v>#REF!</v>
      </c>
      <c r="BF60" s="14" t="e">
        <f t="shared" si="177"/>
        <v>#REF!</v>
      </c>
      <c r="BG60" s="14" t="e">
        <f t="shared" si="177"/>
        <v>#REF!</v>
      </c>
      <c r="BH60" s="14" t="e">
        <f t="shared" si="177"/>
        <v>#REF!</v>
      </c>
      <c r="BI60" s="14" t="e">
        <f>INDEX(属性投放!#REF!,(卡牌属性!AG60-2)*20+卡牌属性!AN60)</f>
        <v>#REF!</v>
      </c>
      <c r="BJ60" s="14" t="e">
        <f t="shared" si="178"/>
        <v>#REF!</v>
      </c>
      <c r="BK60" s="14" t="e">
        <f t="shared" si="178"/>
        <v>#REF!</v>
      </c>
      <c r="BL60" s="14" t="e">
        <f t="shared" si="178"/>
        <v>#REF!</v>
      </c>
      <c r="BM60" s="14" t="e">
        <f t="shared" si="178"/>
        <v>#REF!</v>
      </c>
      <c r="BN60" s="14" t="e">
        <f>INDEX(属性投放!#REF!,(卡牌属性!AG60-2)*20+卡牌属性!AN60)</f>
        <v>#REF!</v>
      </c>
      <c r="BO60" s="14" t="e">
        <f t="shared" si="179"/>
        <v>#REF!</v>
      </c>
      <c r="BP60" s="14" t="e">
        <f t="shared" si="179"/>
        <v>#REF!</v>
      </c>
      <c r="BQ60" s="14" t="e">
        <f t="shared" si="179"/>
        <v>#REF!</v>
      </c>
      <c r="BR60" s="14" t="e">
        <f t="shared" si="179"/>
        <v>#REF!</v>
      </c>
      <c r="BV60" s="13">
        <v>56</v>
      </c>
      <c r="BW60" s="14">
        <f t="shared" si="24"/>
        <v>6</v>
      </c>
      <c r="BX60" s="14">
        <f t="shared" si="25"/>
        <v>1102006</v>
      </c>
      <c r="BY60" s="14" t="str">
        <f>INDEX($O$6:$O$37,BW60)&amp;"-"&amp;INDEX(属性投放!$H$19:$H$29,卡牌属性!CD60)</f>
        <v>项羽-练体</v>
      </c>
      <c r="BZ60" s="14">
        <f t="shared" si="26"/>
        <v>8</v>
      </c>
      <c r="CA60" s="14">
        <f t="shared" si="27"/>
        <v>9</v>
      </c>
      <c r="CB60" s="14">
        <f t="shared" si="28"/>
        <v>8</v>
      </c>
      <c r="CC60" s="14">
        <f t="shared" si="29"/>
        <v>5</v>
      </c>
      <c r="CD60" s="14">
        <f t="shared" si="30"/>
        <v>1</v>
      </c>
      <c r="CE60" s="14">
        <f>INDEX(属性投放!$W$6:$W$49,(卡牌属性!CC60-2)*11+卡牌属性!CD60)</f>
        <v>14</v>
      </c>
      <c r="CF60" s="14">
        <f>INDEX(属性偏向!$I$4:$I$15,卡牌属性!$BZ60+CF$3)</f>
        <v>250</v>
      </c>
      <c r="CG60" s="14">
        <f>INDEX(属性偏向!$I$4:$I$15,卡牌属性!$BZ60+CG$3)</f>
        <v>300</v>
      </c>
      <c r="CH60" s="14">
        <f>INDEX(属性偏向!$I$4:$I$15,卡牌属性!$BZ60+CH$3)</f>
        <v>350</v>
      </c>
      <c r="CI60" s="14">
        <f>INDEX(属性偏向!$I$4:$I$15,卡牌属性!$BZ60+CI$3)</f>
        <v>350</v>
      </c>
      <c r="CJ60" s="14">
        <f>INDEX(属性偏向!$I$4:$I$15,卡牌属性!$BZ60+CJ$3)</f>
        <v>400</v>
      </c>
      <c r="CK60" s="14">
        <f>INDEX(属性偏向!$J$4:$J$15,卡牌属性!$CA60+CK$3)</f>
        <v>100</v>
      </c>
      <c r="CL60" s="14">
        <f>INDEX(属性偏向!$J$4:$J$15,卡牌属性!$CA60+CL$3)</f>
        <v>150</v>
      </c>
      <c r="CM60" s="14">
        <f>INDEX(属性偏向!$J$4:$J$15,卡牌属性!$CA60+CM$3)</f>
        <v>150</v>
      </c>
      <c r="CN60" s="14">
        <f>INDEX(属性偏向!$J$4:$J$15,卡牌属性!$CA60+CN$3)</f>
        <v>200</v>
      </c>
      <c r="CO60" s="14">
        <f>INDEX(属性偏向!$J$4:$J$15,卡牌属性!$CA60+CO$3)</f>
        <v>250</v>
      </c>
      <c r="CP60" s="14">
        <f>INDEX(属性偏向!$K$4:$K$15,卡牌属性!$CB60+CP$3)</f>
        <v>1000</v>
      </c>
      <c r="CQ60" s="14">
        <f>INDEX(属性偏向!$K$4:$K$15,卡牌属性!$CB60+CQ$3)</f>
        <v>1200</v>
      </c>
      <c r="CR60" s="14">
        <f>INDEX(属性偏向!$K$4:$K$15,卡牌属性!$CB60+CR$3)</f>
        <v>1200</v>
      </c>
      <c r="CS60" s="14">
        <f>INDEX(属性偏向!$K$4:$K$15,卡牌属性!$CB60+CS$3)</f>
        <v>1500</v>
      </c>
      <c r="CT60" s="14">
        <f>INDEX(属性偏向!$K$4:$K$15,卡牌属性!$CB60+CT$3)</f>
        <v>2000</v>
      </c>
      <c r="CU60" s="14">
        <f>INDEX(属性偏向!$S$4:$S$135,(卡牌属性!$BZ60-1+CU$3)*11+卡牌属性!$CD60)</f>
        <v>16</v>
      </c>
      <c r="CV60" s="14">
        <f>INDEX(属性偏向!$S$4:$S$135,(卡牌属性!$BZ60-1+CV$3)*11+卡牌属性!$CD60)</f>
        <v>20</v>
      </c>
      <c r="CW60" s="14">
        <f>INDEX(属性偏向!$S$4:$S$135,(卡牌属性!$BZ60-1+CW$3)*11+卡牌属性!$CD60)</f>
        <v>24</v>
      </c>
      <c r="CX60" s="14">
        <f>INDEX(属性偏向!$S$4:$S$135,(卡牌属性!$BZ60-1+CX$3)*11+卡牌属性!$CD60)</f>
        <v>24</v>
      </c>
      <c r="CY60" s="14">
        <f>INDEX(属性偏向!$S$4:$S$135,(卡牌属性!$BZ60-1+CY$3)*11+卡牌属性!$CD60)</f>
        <v>30</v>
      </c>
      <c r="CZ60" s="14">
        <f>INDEX(属性偏向!$T$4:$T$135,(卡牌属性!$BZ60-1+CZ$3)*11+卡牌属性!$CD60)</f>
        <v>8</v>
      </c>
      <c r="DA60" s="14">
        <f>INDEX(属性偏向!$T$4:$T$135,(卡牌属性!$BZ60-1+DA$3)*11+卡牌属性!$CD60)</f>
        <v>10</v>
      </c>
      <c r="DB60" s="14">
        <f>INDEX(属性偏向!$T$4:$T$135,(卡牌属性!$BZ60-1+DB$3)*11+卡牌属性!$CD60)</f>
        <v>10</v>
      </c>
      <c r="DC60" s="14">
        <f>INDEX(属性偏向!$T$4:$T$135,(卡牌属性!$BZ60-1+DC$3)*11+卡牌属性!$CD60)</f>
        <v>12</v>
      </c>
      <c r="DD60" s="14">
        <f>INDEX(属性偏向!$T$4:$T$135,(卡牌属性!$BZ60-1+DD$3)*11+卡牌属性!$CD60)</f>
        <v>15</v>
      </c>
      <c r="DE60" s="14">
        <f>INDEX(属性偏向!$U$4:$U$135,(卡牌属性!$BZ60-1+DE$3)*11+卡牌属性!$CD60)</f>
        <v>96</v>
      </c>
      <c r="DF60" s="14">
        <f>INDEX(属性偏向!$U$4:$U$135,(卡牌属性!$BZ60-1+DF$3)*11+卡牌属性!$CD60)</f>
        <v>120</v>
      </c>
      <c r="DG60" s="14">
        <f>INDEX(属性偏向!$U$4:$U$135,(卡牌属性!$BZ60-1+DG$3)*11+卡牌属性!$CD60)</f>
        <v>120</v>
      </c>
      <c r="DH60" s="14">
        <f>INDEX(属性偏向!$U$4:$U$135,(卡牌属性!$BZ60-1+DH$3)*11+卡牌属性!$CD60)</f>
        <v>144</v>
      </c>
      <c r="DI60" s="14">
        <f>INDEX(属性偏向!$U$4:$U$135,(卡牌属性!$BZ60-1+DI$3)*11+卡牌属性!$CD60)</f>
        <v>180</v>
      </c>
      <c r="DL60" s="13">
        <v>56</v>
      </c>
      <c r="DM60" s="14">
        <f t="shared" si="32"/>
        <v>6</v>
      </c>
      <c r="DN60" s="14">
        <f t="shared" si="33"/>
        <v>1102006</v>
      </c>
      <c r="DO60" s="14" t="str">
        <f>INDEX($B$6:$B$32,DM60)&amp;"-"&amp;INDEX(属性投放!$H$7:$H$17,卡牌属性!DT60)</f>
        <v>红莲·缇娜-练体</v>
      </c>
      <c r="DP60" s="14">
        <f t="shared" si="14"/>
        <v>6</v>
      </c>
      <c r="DQ60" s="14">
        <f t="shared" si="15"/>
        <v>6</v>
      </c>
      <c r="DR60" s="14">
        <f t="shared" si="16"/>
        <v>7</v>
      </c>
      <c r="DS60" s="14">
        <f t="shared" si="34"/>
        <v>4</v>
      </c>
      <c r="DT60" s="14">
        <f t="shared" si="35"/>
        <v>1</v>
      </c>
      <c r="DU60" s="14">
        <f>INDEX(属性投放!$W$6:$W$49,(卡牌属性!DS60-2)*11+卡牌属性!DT60)</f>
        <v>14</v>
      </c>
      <c r="DV60" s="14">
        <f>INDEX(属性偏向!$I$4:$I$15,卡牌属性!$DP60+DV$3)</f>
        <v>175</v>
      </c>
      <c r="DW60" s="14">
        <f>INDEX(属性偏向!$I$4:$I$15,卡牌属性!$DP60+DW$3)</f>
        <v>200</v>
      </c>
      <c r="DX60" s="14">
        <f>INDEX(属性偏向!$I$4:$I$15,卡牌属性!$DP60+DX$3)</f>
        <v>250</v>
      </c>
      <c r="DY60" s="14">
        <f>INDEX(属性偏向!$I$4:$I$15,卡牌属性!$DP60+DY$3)</f>
        <v>250</v>
      </c>
      <c r="DZ60" s="14">
        <f>INDEX(属性偏向!$I$4:$I$15,卡牌属性!$DP60+DZ$3)</f>
        <v>300</v>
      </c>
      <c r="EA60" s="14">
        <f>INDEX(属性偏向!$J$4:$J$15,卡牌属性!$DQ60+EA$3)</f>
        <v>40</v>
      </c>
      <c r="EB60" s="14">
        <f>INDEX(属性偏向!$J$4:$J$15,卡牌属性!$DQ60+EB$3)</f>
        <v>50</v>
      </c>
      <c r="EC60" s="14">
        <f>INDEX(属性偏向!$J$4:$J$15,卡牌属性!$DQ60+EC$3)</f>
        <v>50</v>
      </c>
      <c r="ED60" s="14">
        <f>INDEX(属性偏向!$J$4:$J$15,卡牌属性!$DQ60+ED$3)</f>
        <v>75</v>
      </c>
      <c r="EE60" s="14">
        <f>INDEX(属性偏向!$J$4:$J$15,卡牌属性!$DQ60+EE$3)</f>
        <v>100</v>
      </c>
      <c r="EF60" s="14">
        <f>INDEX(属性偏向!$K$4:$K$15,卡牌属性!$DR60+EF$3)</f>
        <v>800</v>
      </c>
      <c r="EG60" s="14">
        <f>INDEX(属性偏向!$K$4:$K$15,卡牌属性!$DR60+EG$3)</f>
        <v>1000</v>
      </c>
      <c r="EH60" s="14">
        <f>INDEX(属性偏向!$K$4:$K$15,卡牌属性!$DR60+EH$3)</f>
        <v>1000</v>
      </c>
      <c r="EI60" s="14">
        <f>INDEX(属性偏向!$K$4:$K$15,卡牌属性!$DR60+EI$3)</f>
        <v>1200</v>
      </c>
      <c r="EJ60" s="14">
        <f>INDEX(属性偏向!$K$4:$K$15,卡牌属性!$DR60+EJ$3)</f>
        <v>1500</v>
      </c>
      <c r="EK60" s="14">
        <f>INDEX(属性偏向!$S$4:$S$135,(卡牌属性!$DP60-1+EK$3)*11+卡牌属性!$DT60)*(1+属性投放!$AT$6)</f>
        <v>36</v>
      </c>
      <c r="EL60" s="14">
        <f>INDEX(属性偏向!$S$4:$S$135,(卡牌属性!$DP60-1+EL$3)*11+卡牌属性!$DT60)*(1+属性投放!$AT$6)</f>
        <v>42</v>
      </c>
      <c r="EM60" s="14">
        <f>INDEX(属性偏向!$S$4:$S$135,(卡牌属性!$DP60-1+EM$3)*11+卡牌属性!$DT60)*(1+属性投放!$AT$6)</f>
        <v>48</v>
      </c>
      <c r="EN60" s="14">
        <f>INDEX(属性偏向!$S$4:$S$135,(卡牌属性!$DP60-1+EN$3)*11+卡牌属性!$DT60)*(1+属性投放!$AT$6)</f>
        <v>48</v>
      </c>
      <c r="EO60" s="14">
        <f>INDEX(属性偏向!$S$4:$S$135,(卡牌属性!$DP60-1+EO$3)*11+卡牌属性!$DT60)*(1+属性投放!$AT$6)</f>
        <v>60</v>
      </c>
      <c r="EP60" s="14">
        <f>INDEX(属性偏向!$T$4:$T$135,(卡牌属性!$DQ60-1+EP$3)*11+卡牌属性!$DT60)*(1+属性投放!$AT$6)</f>
        <v>18</v>
      </c>
      <c r="EQ60" s="14">
        <f>INDEX(属性偏向!$T$4:$T$135,(卡牌属性!$DQ60-1+EQ$3)*11+卡牌属性!$DT60)*(1+属性投放!$AT$6)</f>
        <v>21</v>
      </c>
      <c r="ER60" s="14">
        <f>INDEX(属性偏向!$T$4:$T$135,(卡牌属性!$DQ60-1+ER$3)*11+卡牌属性!$DT60)*(1+属性投放!$AT$6)</f>
        <v>21</v>
      </c>
      <c r="ES60" s="14">
        <f>INDEX(属性偏向!$T$4:$T$135,(卡牌属性!$DQ60-1+ES$3)*11+卡牌属性!$DT60)*(1+属性投放!$AT$6)</f>
        <v>24</v>
      </c>
      <c r="ET60" s="14">
        <f>INDEX(属性偏向!$T$4:$T$135,(卡牌属性!$DQ60-1+ET$3)*11+卡牌属性!$DT60)*(1+属性投放!$AT$6)</f>
        <v>30</v>
      </c>
      <c r="EU60" s="14">
        <f>INDEX(属性偏向!$U$4:$U$135,(卡牌属性!$DR60-1+EU$3)*11+卡牌属性!$DT60)*(1+属性投放!$AT$6)</f>
        <v>252</v>
      </c>
      <c r="EV60" s="14">
        <f>INDEX(属性偏向!$U$4:$U$135,(卡牌属性!$DR60-1+EV$3)*11+卡牌属性!$DT60)*(1+属性投放!$AT$6)</f>
        <v>288</v>
      </c>
      <c r="EW60" s="14">
        <f>INDEX(属性偏向!$U$4:$U$135,(卡牌属性!$DR60-1+EW$3)*11+卡牌属性!$DT60)*(1+属性投放!$AT$6)</f>
        <v>288</v>
      </c>
      <c r="EX60" s="14">
        <f>INDEX(属性偏向!$U$4:$U$135,(卡牌属性!$DR60-1+EX$3)*11+卡牌属性!$DT60)*(1+属性投放!$AT$6)</f>
        <v>360</v>
      </c>
      <c r="EY60" s="14">
        <f>INDEX(属性偏向!$U$4:$U$135,(卡牌属性!$DR60-1+EY$3)*11+卡牌属性!$DT60)*(1+属性投放!$AT$6)</f>
        <v>432</v>
      </c>
      <c r="FC60" s="13">
        <v>56</v>
      </c>
      <c r="FD60" s="13">
        <f t="shared" si="138"/>
        <v>12</v>
      </c>
      <c r="FE60" s="14">
        <f t="shared" si="39"/>
        <v>1102012</v>
      </c>
      <c r="FF60" s="14" t="s">
        <v>849</v>
      </c>
      <c r="FG60" s="14">
        <f t="shared" si="139"/>
        <v>1</v>
      </c>
      <c r="FH60" s="14" t="str">
        <f t="shared" si="140"/>
        <v>夏侯惇-1星</v>
      </c>
      <c r="FI60" s="14">
        <f>INDEX(Y$6:Y$36,$FD60)+INDEX(属性偏向!Y$4:Y$8,卡牌属性!$FG60)</f>
        <v>7</v>
      </c>
      <c r="FJ60" s="14" t="str">
        <f>INDEX(属性评价,卡牌属性!FI60)</f>
        <v>A</v>
      </c>
      <c r="FK60" s="14">
        <f>INDEX(Z$6:Z$36,$FD60)+INDEX(属性偏向!Z$4:Z$8,卡牌属性!$FG60)</f>
        <v>7</v>
      </c>
      <c r="FL60" s="14" t="str">
        <f>INDEX(属性评价,卡牌属性!FK60)</f>
        <v>A</v>
      </c>
      <c r="FM60" s="14">
        <f>INDEX(AA$6:AA$36,$FD60)+INDEX(属性偏向!AA$4:AA$8,卡牌属性!$FG60)</f>
        <v>9</v>
      </c>
      <c r="FN60" s="14" t="str">
        <f>INDEX(属性评价,卡牌属性!FM60)</f>
        <v>S</v>
      </c>
      <c r="FQ60" s="13">
        <v>56</v>
      </c>
      <c r="FR60" s="13">
        <f t="shared" si="141"/>
        <v>12</v>
      </c>
      <c r="FS60" s="14">
        <f t="shared" si="40"/>
        <v>1101012</v>
      </c>
      <c r="FT60" s="14" t="s">
        <v>849</v>
      </c>
      <c r="FU60" s="14">
        <f t="shared" si="142"/>
        <v>1</v>
      </c>
      <c r="FV60" s="14" t="str">
        <f t="shared" si="143"/>
        <v>南御夫-1星</v>
      </c>
      <c r="FW60" s="14">
        <f>INDEX(J$6:J$36,$FR60)+INDEX(属性偏向!Y$4:Y$8,卡牌属性!$FG60)</f>
        <v>3</v>
      </c>
      <c r="FX60" s="14" t="str">
        <f>INDEX(属性评价,卡牌属性!FW60)</f>
        <v>C</v>
      </c>
      <c r="FY60" s="14">
        <f>INDEX(K$6:K$36,$FR60)+INDEX(属性偏向!Y$4:Y$8,卡牌属性!$FG60)</f>
        <v>4</v>
      </c>
      <c r="FZ60" s="14" t="str">
        <f>INDEX(属性评价,卡牌属性!FY60)</f>
        <v>C+</v>
      </c>
      <c r="GA60" s="14">
        <f>INDEX(L$6:L$36,$FR60)+INDEX(属性偏向!Y$4:Y$8,卡牌属性!$FG60)</f>
        <v>3</v>
      </c>
      <c r="GB60" s="14" t="str">
        <f>INDEX(属性评价,卡牌属性!GA60)</f>
        <v>C</v>
      </c>
    </row>
    <row r="61" spans="31:184" ht="16.5" x14ac:dyDescent="0.2">
      <c r="AE61" s="13">
        <v>57</v>
      </c>
      <c r="AF61" s="13">
        <f t="shared" si="23"/>
        <v>6</v>
      </c>
      <c r="AG61" s="13">
        <f t="shared" si="3"/>
        <v>4</v>
      </c>
      <c r="AH61" s="13"/>
      <c r="AI61" s="13"/>
      <c r="AJ61" s="14">
        <f t="shared" si="4"/>
        <v>1101006</v>
      </c>
      <c r="AK61" s="14" t="str">
        <f t="shared" si="5"/>
        <v>红莲·缇娜2突</v>
      </c>
      <c r="AL61" s="25" t="s">
        <v>131</v>
      </c>
      <c r="AM61" s="14">
        <v>1</v>
      </c>
      <c r="AN61" s="14">
        <f t="shared" si="6"/>
        <v>2</v>
      </c>
      <c r="AO61" s="14" t="e">
        <f>INDEX(属性投放!#REF!,(卡牌属性!AG61-2)*20+卡牌属性!AN61)</f>
        <v>#REF!</v>
      </c>
      <c r="AP61" s="14" t="e">
        <f t="shared" si="174"/>
        <v>#REF!</v>
      </c>
      <c r="AQ61" s="14" t="e">
        <f t="shared" si="174"/>
        <v>#REF!</v>
      </c>
      <c r="AR61" s="14" t="e">
        <f t="shared" si="174"/>
        <v>#REF!</v>
      </c>
      <c r="AS61" s="14" t="e">
        <f t="shared" si="174"/>
        <v>#REF!</v>
      </c>
      <c r="AT61" s="14" t="e">
        <f>INDEX(属性投放!#REF!,(卡牌属性!AG61-2)*20+卡牌属性!AN61)</f>
        <v>#REF!</v>
      </c>
      <c r="AU61" s="14" t="e">
        <f t="shared" si="175"/>
        <v>#REF!</v>
      </c>
      <c r="AV61" s="14" t="e">
        <f t="shared" si="175"/>
        <v>#REF!</v>
      </c>
      <c r="AW61" s="14" t="e">
        <f t="shared" si="175"/>
        <v>#REF!</v>
      </c>
      <c r="AX61" s="14" t="e">
        <f t="shared" si="175"/>
        <v>#REF!</v>
      </c>
      <c r="AY61" s="14" t="e">
        <f>INDEX(属性投放!#REF!,(卡牌属性!AG61-2)*20+卡牌属性!AN61)</f>
        <v>#REF!</v>
      </c>
      <c r="AZ61" s="14" t="e">
        <f t="shared" si="176"/>
        <v>#REF!</v>
      </c>
      <c r="BA61" s="14" t="e">
        <f t="shared" si="176"/>
        <v>#REF!</v>
      </c>
      <c r="BB61" s="14" t="e">
        <f t="shared" si="176"/>
        <v>#REF!</v>
      </c>
      <c r="BC61" s="14" t="e">
        <f t="shared" si="176"/>
        <v>#REF!</v>
      </c>
      <c r="BD61" s="14" t="e">
        <f>INDEX(属性投放!#REF!,(卡牌属性!AG61-2)*20+卡牌属性!AN61)</f>
        <v>#REF!</v>
      </c>
      <c r="BE61" s="14" t="e">
        <f t="shared" si="177"/>
        <v>#REF!</v>
      </c>
      <c r="BF61" s="14" t="e">
        <f t="shared" si="177"/>
        <v>#REF!</v>
      </c>
      <c r="BG61" s="14" t="e">
        <f t="shared" si="177"/>
        <v>#REF!</v>
      </c>
      <c r="BH61" s="14" t="e">
        <f t="shared" si="177"/>
        <v>#REF!</v>
      </c>
      <c r="BI61" s="14" t="e">
        <f>INDEX(属性投放!#REF!,(卡牌属性!AG61-2)*20+卡牌属性!AN61)</f>
        <v>#REF!</v>
      </c>
      <c r="BJ61" s="14" t="e">
        <f t="shared" si="178"/>
        <v>#REF!</v>
      </c>
      <c r="BK61" s="14" t="e">
        <f t="shared" si="178"/>
        <v>#REF!</v>
      </c>
      <c r="BL61" s="14" t="e">
        <f t="shared" si="178"/>
        <v>#REF!</v>
      </c>
      <c r="BM61" s="14" t="e">
        <f t="shared" si="178"/>
        <v>#REF!</v>
      </c>
      <c r="BN61" s="14" t="e">
        <f>INDEX(属性投放!#REF!,(卡牌属性!AG61-2)*20+卡牌属性!AN61)</f>
        <v>#REF!</v>
      </c>
      <c r="BO61" s="14" t="e">
        <f t="shared" si="179"/>
        <v>#REF!</v>
      </c>
      <c r="BP61" s="14" t="e">
        <f t="shared" si="179"/>
        <v>#REF!</v>
      </c>
      <c r="BQ61" s="14" t="e">
        <f t="shared" si="179"/>
        <v>#REF!</v>
      </c>
      <c r="BR61" s="14" t="e">
        <f t="shared" si="179"/>
        <v>#REF!</v>
      </c>
      <c r="BV61" s="13">
        <v>57</v>
      </c>
      <c r="BW61" s="14">
        <f t="shared" si="24"/>
        <v>6</v>
      </c>
      <c r="BX61" s="14">
        <f t="shared" si="25"/>
        <v>1102006</v>
      </c>
      <c r="BY61" s="14" t="str">
        <f>INDEX($O$6:$O$37,BW61)&amp;"-"&amp;INDEX(属性投放!$H$19:$H$29,卡牌属性!CD61)</f>
        <v>项羽-等活</v>
      </c>
      <c r="BZ61" s="14">
        <f t="shared" si="26"/>
        <v>8</v>
      </c>
      <c r="CA61" s="14">
        <f t="shared" si="27"/>
        <v>9</v>
      </c>
      <c r="CB61" s="14">
        <f t="shared" si="28"/>
        <v>8</v>
      </c>
      <c r="CC61" s="14">
        <f t="shared" si="29"/>
        <v>5</v>
      </c>
      <c r="CD61" s="14">
        <f t="shared" si="30"/>
        <v>2</v>
      </c>
      <c r="CE61" s="14">
        <f>INDEX(属性投放!$W$6:$W$49,(卡牌属性!CC61-2)*11+卡牌属性!CD61)</f>
        <v>10</v>
      </c>
      <c r="CF61" s="14">
        <f t="shared" ref="CF61:CF70" si="210">CF60+CU60*$CE60</f>
        <v>474</v>
      </c>
      <c r="CG61" s="14">
        <f t="shared" ref="CG61:CG70" si="211">CG60+CV60*$CE60</f>
        <v>580</v>
      </c>
      <c r="CH61" s="14">
        <f t="shared" ref="CH61:CH70" si="212">CH60+CW60*$CE60</f>
        <v>686</v>
      </c>
      <c r="CI61" s="14">
        <f t="shared" ref="CI61:CI70" si="213">CI60+CX60*$CE60</f>
        <v>686</v>
      </c>
      <c r="CJ61" s="14">
        <f t="shared" ref="CJ61:CJ70" si="214">CJ60+CY60*$CE60</f>
        <v>820</v>
      </c>
      <c r="CK61" s="14">
        <f t="shared" ref="CK61:CK70" si="215">CK60+CZ60*$CE60</f>
        <v>212</v>
      </c>
      <c r="CL61" s="14">
        <f t="shared" ref="CL61:CL70" si="216">CL60+DA60*$CE60</f>
        <v>290</v>
      </c>
      <c r="CM61" s="14">
        <f t="shared" ref="CM61:CM70" si="217">CM60+DB60*$CE60</f>
        <v>290</v>
      </c>
      <c r="CN61" s="14">
        <f t="shared" ref="CN61:CN70" si="218">CN60+DC60*$CE60</f>
        <v>368</v>
      </c>
      <c r="CO61" s="14">
        <f t="shared" ref="CO61:CO70" si="219">CO60+DD60*$CE60</f>
        <v>460</v>
      </c>
      <c r="CP61" s="14">
        <f t="shared" ref="CP61:CP70" si="220">CP60+DE60*$CE60</f>
        <v>2344</v>
      </c>
      <c r="CQ61" s="14">
        <f t="shared" ref="CQ61:CQ70" si="221">CQ60+DF60*$CE60</f>
        <v>2880</v>
      </c>
      <c r="CR61" s="14">
        <f t="shared" ref="CR61:CR70" si="222">CR60+DG60*$CE60</f>
        <v>2880</v>
      </c>
      <c r="CS61" s="14">
        <f t="shared" ref="CS61:CS70" si="223">CS60+DH60*$CE60</f>
        <v>3516</v>
      </c>
      <c r="CT61" s="14">
        <f t="shared" ref="CT61:CT70" si="224">CT60+DI60*$CE60</f>
        <v>4520</v>
      </c>
      <c r="CU61" s="14">
        <f>INDEX(属性偏向!$S$4:$S$135,(卡牌属性!$BZ61-1+CU$3)*11+卡牌属性!$CD61)</f>
        <v>18</v>
      </c>
      <c r="CV61" s="14">
        <f>INDEX(属性偏向!$S$4:$S$135,(卡牌属性!$BZ61-1+CV$3)*11+卡牌属性!$CD61)</f>
        <v>22</v>
      </c>
      <c r="CW61" s="14">
        <f>INDEX(属性偏向!$S$4:$S$135,(卡牌属性!$BZ61-1+CW$3)*11+卡牌属性!$CD61)</f>
        <v>26</v>
      </c>
      <c r="CX61" s="14">
        <f>INDEX(属性偏向!$S$4:$S$135,(卡牌属性!$BZ61-1+CX$3)*11+卡牌属性!$CD61)</f>
        <v>26</v>
      </c>
      <c r="CY61" s="14">
        <f>INDEX(属性偏向!$S$4:$S$135,(卡牌属性!$BZ61-1+CY$3)*11+卡牌属性!$CD61)</f>
        <v>32</v>
      </c>
      <c r="CZ61" s="14">
        <f>INDEX(属性偏向!$T$4:$T$135,(卡牌属性!$BZ61-1+CZ$3)*11+卡牌属性!$CD61)</f>
        <v>9</v>
      </c>
      <c r="DA61" s="14">
        <f>INDEX(属性偏向!$T$4:$T$135,(卡牌属性!$BZ61-1+DA$3)*11+卡牌属性!$CD61)</f>
        <v>11</v>
      </c>
      <c r="DB61" s="14">
        <f>INDEX(属性偏向!$T$4:$T$135,(卡牌属性!$BZ61-1+DB$3)*11+卡牌属性!$CD61)</f>
        <v>11</v>
      </c>
      <c r="DC61" s="14">
        <f>INDEX(属性偏向!$T$4:$T$135,(卡牌属性!$BZ61-1+DC$3)*11+卡牌属性!$CD61)</f>
        <v>13</v>
      </c>
      <c r="DD61" s="14">
        <f>INDEX(属性偏向!$T$4:$T$135,(卡牌属性!$BZ61-1+DD$3)*11+卡牌属性!$CD61)</f>
        <v>16</v>
      </c>
      <c r="DE61" s="14">
        <f>INDEX(属性偏向!$U$4:$U$135,(卡牌属性!$BZ61-1+DE$3)*11+卡牌属性!$CD61)</f>
        <v>126</v>
      </c>
      <c r="DF61" s="14">
        <f>INDEX(属性偏向!$U$4:$U$135,(卡牌属性!$BZ61-1+DF$3)*11+卡牌属性!$CD61)</f>
        <v>154</v>
      </c>
      <c r="DG61" s="14">
        <f>INDEX(属性偏向!$U$4:$U$135,(卡牌属性!$BZ61-1+DG$3)*11+卡牌属性!$CD61)</f>
        <v>154</v>
      </c>
      <c r="DH61" s="14">
        <f>INDEX(属性偏向!$U$4:$U$135,(卡牌属性!$BZ61-1+DH$3)*11+卡牌属性!$CD61)</f>
        <v>182</v>
      </c>
      <c r="DI61" s="14">
        <f>INDEX(属性偏向!$U$4:$U$135,(卡牌属性!$BZ61-1+DI$3)*11+卡牌属性!$CD61)</f>
        <v>224</v>
      </c>
      <c r="DL61" s="13">
        <v>57</v>
      </c>
      <c r="DM61" s="14">
        <f t="shared" si="32"/>
        <v>6</v>
      </c>
      <c r="DN61" s="14">
        <f t="shared" si="33"/>
        <v>1102006</v>
      </c>
      <c r="DO61" s="14" t="str">
        <f>INDEX($B$6:$B$32,DM61)&amp;"-"&amp;INDEX(属性投放!$H$7:$H$17,卡牌属性!DT61)</f>
        <v>红莲·缇娜-等活</v>
      </c>
      <c r="DP61" s="14">
        <f t="shared" si="14"/>
        <v>6</v>
      </c>
      <c r="DQ61" s="14">
        <f t="shared" si="15"/>
        <v>6</v>
      </c>
      <c r="DR61" s="14">
        <f t="shared" si="16"/>
        <v>7</v>
      </c>
      <c r="DS61" s="14">
        <f t="shared" si="34"/>
        <v>4</v>
      </c>
      <c r="DT61" s="14">
        <f t="shared" si="35"/>
        <v>2</v>
      </c>
      <c r="DU61" s="14">
        <f>INDEX(属性投放!$W$6:$W$49,(卡牌属性!DS61-2)*11+卡牌属性!DT61)</f>
        <v>10</v>
      </c>
      <c r="DV61" s="14">
        <f t="shared" ref="DV61:DV70" si="225">DV60+EK60*$DU60</f>
        <v>679</v>
      </c>
      <c r="DW61" s="14">
        <f t="shared" ref="DW61:DW70" si="226">DW60+EL60*$DU60</f>
        <v>788</v>
      </c>
      <c r="DX61" s="14">
        <f t="shared" ref="DX61:DX70" si="227">DX60+EM60*$DU60</f>
        <v>922</v>
      </c>
      <c r="DY61" s="14">
        <f t="shared" ref="DY61:DY70" si="228">DY60+EN60*$DU60</f>
        <v>922</v>
      </c>
      <c r="DZ61" s="14">
        <f t="shared" ref="DZ61:DZ70" si="229">DZ60+EO60*$DU60</f>
        <v>1140</v>
      </c>
      <c r="EA61" s="14">
        <f t="shared" ref="EA61:EA70" si="230">EA60+EP60*$DU60</f>
        <v>292</v>
      </c>
      <c r="EB61" s="14">
        <f t="shared" ref="EB61:EB70" si="231">EB60+EQ60*$DU60</f>
        <v>344</v>
      </c>
      <c r="EC61" s="14">
        <f t="shared" ref="EC61:EC70" si="232">EC60+ER60*$DU60</f>
        <v>344</v>
      </c>
      <c r="ED61" s="14">
        <f t="shared" ref="ED61:ED70" si="233">ED60+ES60*$DU60</f>
        <v>411</v>
      </c>
      <c r="EE61" s="14">
        <f t="shared" ref="EE61:EE70" si="234">EE60+ET60*$DU60</f>
        <v>520</v>
      </c>
      <c r="EF61" s="14">
        <f t="shared" ref="EF61:EF70" si="235">EF60+EU60*$DU60</f>
        <v>4328</v>
      </c>
      <c r="EG61" s="14">
        <f t="shared" ref="EG61:EG70" si="236">EG60+EV60*$DU60</f>
        <v>5032</v>
      </c>
      <c r="EH61" s="14">
        <f t="shared" ref="EH61:EH70" si="237">EH60+EW60*$DU60</f>
        <v>5032</v>
      </c>
      <c r="EI61" s="14">
        <f t="shared" ref="EI61:EI70" si="238">EI60+EX60*$DU60</f>
        <v>6240</v>
      </c>
      <c r="EJ61" s="14">
        <f t="shared" ref="EJ61:EJ70" si="239">EJ60+EY60*$DU60</f>
        <v>7548</v>
      </c>
      <c r="EK61" s="14">
        <f>INDEX(属性偏向!$S$4:$S$135,(卡牌属性!$DP61-1+EK$3)*11+卡牌属性!$DT61)*(1+属性投放!$AT$6)</f>
        <v>42</v>
      </c>
      <c r="EL61" s="14">
        <f>INDEX(属性偏向!$S$4:$S$135,(卡牌属性!$DP61-1+EL$3)*11+卡牌属性!$DT61)*(1+属性投放!$AT$6)</f>
        <v>48</v>
      </c>
      <c r="EM61" s="14">
        <f>INDEX(属性偏向!$S$4:$S$135,(卡牌属性!$DP61-1+EM$3)*11+卡牌属性!$DT61)*(1+属性投放!$AT$6)</f>
        <v>54</v>
      </c>
      <c r="EN61" s="14">
        <f>INDEX(属性偏向!$S$4:$S$135,(卡牌属性!$DP61-1+EN$3)*11+卡牌属性!$DT61)*(1+属性投放!$AT$6)</f>
        <v>54</v>
      </c>
      <c r="EO61" s="14">
        <f>INDEX(属性偏向!$S$4:$S$135,(卡牌属性!$DP61-1+EO$3)*11+卡牌属性!$DT61)*(1+属性投放!$AT$6)</f>
        <v>66</v>
      </c>
      <c r="EP61" s="14">
        <f>INDEX(属性偏向!$T$4:$T$135,(卡牌属性!$DQ61-1+EP$3)*11+卡牌属性!$DT61)*(1+属性投放!$AT$6)</f>
        <v>21</v>
      </c>
      <c r="EQ61" s="14">
        <f>INDEX(属性偏向!$T$4:$T$135,(卡牌属性!$DQ61-1+EQ$3)*11+卡牌属性!$DT61)*(1+属性投放!$AT$6)</f>
        <v>24</v>
      </c>
      <c r="ER61" s="14">
        <f>INDEX(属性偏向!$T$4:$T$135,(卡牌属性!$DQ61-1+ER$3)*11+卡牌属性!$DT61)*(1+属性投放!$AT$6)</f>
        <v>24</v>
      </c>
      <c r="ES61" s="14">
        <f>INDEX(属性偏向!$T$4:$T$135,(卡牌属性!$DQ61-1+ES$3)*11+卡牌属性!$DT61)*(1+属性投放!$AT$6)</f>
        <v>27</v>
      </c>
      <c r="ET61" s="14">
        <f>INDEX(属性偏向!$T$4:$T$135,(卡牌属性!$DQ61-1+ET$3)*11+卡牌属性!$DT61)*(1+属性投放!$AT$6)</f>
        <v>33</v>
      </c>
      <c r="EU61" s="14">
        <f>INDEX(属性偏向!$U$4:$U$135,(卡牌属性!$DR61-1+EU$3)*11+卡牌属性!$DT61)*(1+属性投放!$AT$6)</f>
        <v>336</v>
      </c>
      <c r="EV61" s="14">
        <f>INDEX(属性偏向!$U$4:$U$135,(卡牌属性!$DR61-1+EV$3)*11+卡牌属性!$DT61)*(1+属性投放!$AT$6)</f>
        <v>378</v>
      </c>
      <c r="EW61" s="14">
        <f>INDEX(属性偏向!$U$4:$U$135,(卡牌属性!$DR61-1+EW$3)*11+卡牌属性!$DT61)*(1+属性投放!$AT$6)</f>
        <v>378</v>
      </c>
      <c r="EX61" s="14">
        <f>INDEX(属性偏向!$U$4:$U$135,(卡牌属性!$DR61-1+EX$3)*11+卡牌属性!$DT61)*(1+属性投放!$AT$6)</f>
        <v>462</v>
      </c>
      <c r="EY61" s="14">
        <f>INDEX(属性偏向!$U$4:$U$135,(卡牌属性!$DR61-1+EY$3)*11+卡牌属性!$DT61)*(1+属性投放!$AT$6)</f>
        <v>546</v>
      </c>
      <c r="FC61" s="13">
        <v>57</v>
      </c>
      <c r="FD61" s="13">
        <f t="shared" si="138"/>
        <v>12</v>
      </c>
      <c r="FE61" s="14">
        <f t="shared" si="39"/>
        <v>1102012</v>
      </c>
      <c r="FF61" s="14" t="s">
        <v>849</v>
      </c>
      <c r="FG61" s="14">
        <f t="shared" si="139"/>
        <v>2</v>
      </c>
      <c r="FH61" s="14" t="str">
        <f t="shared" si="140"/>
        <v>夏侯惇-2星</v>
      </c>
      <c r="FI61" s="14">
        <f>INDEX(Y$6:Y$36,$FD61)+INDEX(属性偏向!Y$4:Y$8,卡牌属性!$FG61)</f>
        <v>8</v>
      </c>
      <c r="FJ61" s="14" t="str">
        <f>INDEX(属性评价,卡牌属性!FI61)</f>
        <v>A+</v>
      </c>
      <c r="FK61" s="14">
        <f>INDEX(Z$6:Z$36,$FD61)+INDEX(属性偏向!Z$4:Z$8,卡牌属性!$FG61)</f>
        <v>8</v>
      </c>
      <c r="FL61" s="14" t="str">
        <f>INDEX(属性评价,卡牌属性!FK61)</f>
        <v>A+</v>
      </c>
      <c r="FM61" s="14">
        <f>INDEX(AA$6:AA$36,$FD61)+INDEX(属性偏向!AA$4:AA$8,卡牌属性!$FG61)</f>
        <v>10</v>
      </c>
      <c r="FN61" s="14" t="str">
        <f>INDEX(属性评价,卡牌属性!FM61)</f>
        <v>S+</v>
      </c>
      <c r="FQ61" s="13">
        <v>57</v>
      </c>
      <c r="FR61" s="13">
        <f t="shared" si="141"/>
        <v>12</v>
      </c>
      <c r="FS61" s="14">
        <f t="shared" si="40"/>
        <v>1101012</v>
      </c>
      <c r="FT61" s="14" t="s">
        <v>849</v>
      </c>
      <c r="FU61" s="14">
        <f t="shared" si="142"/>
        <v>2</v>
      </c>
      <c r="FV61" s="14" t="str">
        <f t="shared" si="143"/>
        <v>南御夫-2星</v>
      </c>
      <c r="FW61" s="14">
        <f>INDEX(J$6:J$36,$FR61)+INDEX(属性偏向!Y$4:Y$8,卡牌属性!$FG61)</f>
        <v>4</v>
      </c>
      <c r="FX61" s="14" t="str">
        <f>INDEX(属性评价,卡牌属性!FW61)</f>
        <v>C+</v>
      </c>
      <c r="FY61" s="14">
        <f>INDEX(K$6:K$36,$FR61)+INDEX(属性偏向!Y$4:Y$8,卡牌属性!$FG61)</f>
        <v>5</v>
      </c>
      <c r="FZ61" s="14" t="str">
        <f>INDEX(属性评价,卡牌属性!FY61)</f>
        <v>B</v>
      </c>
      <c r="GA61" s="14">
        <f>INDEX(L$6:L$36,$FR61)+INDEX(属性偏向!Y$4:Y$8,卡牌属性!$FG61)</f>
        <v>4</v>
      </c>
      <c r="GB61" s="14" t="str">
        <f>INDEX(属性评价,卡牌属性!GA61)</f>
        <v>C+</v>
      </c>
    </row>
    <row r="62" spans="31:184" ht="16.5" x14ac:dyDescent="0.2">
      <c r="AE62" s="13">
        <v>58</v>
      </c>
      <c r="AF62" s="13">
        <f t="shared" si="23"/>
        <v>6</v>
      </c>
      <c r="AG62" s="13">
        <f t="shared" si="3"/>
        <v>4</v>
      </c>
      <c r="AH62" s="13"/>
      <c r="AI62" s="13"/>
      <c r="AJ62" s="14">
        <f t="shared" si="4"/>
        <v>1101006</v>
      </c>
      <c r="AK62" s="14" t="str">
        <f t="shared" si="5"/>
        <v>红莲·缇娜3突</v>
      </c>
      <c r="AL62" s="25" t="s">
        <v>131</v>
      </c>
      <c r="AM62" s="14">
        <v>1</v>
      </c>
      <c r="AN62" s="14">
        <f t="shared" si="6"/>
        <v>3</v>
      </c>
      <c r="AO62" s="14" t="e">
        <f>INDEX(属性投放!#REF!,(卡牌属性!AG62-2)*20+卡牌属性!AN62)</f>
        <v>#REF!</v>
      </c>
      <c r="AP62" s="14" t="e">
        <f t="shared" si="174"/>
        <v>#REF!</v>
      </c>
      <c r="AQ62" s="14" t="e">
        <f t="shared" si="174"/>
        <v>#REF!</v>
      </c>
      <c r="AR62" s="14" t="e">
        <f t="shared" si="174"/>
        <v>#REF!</v>
      </c>
      <c r="AS62" s="14" t="e">
        <f t="shared" si="174"/>
        <v>#REF!</v>
      </c>
      <c r="AT62" s="14" t="e">
        <f>INDEX(属性投放!#REF!,(卡牌属性!AG62-2)*20+卡牌属性!AN62)</f>
        <v>#REF!</v>
      </c>
      <c r="AU62" s="14" t="e">
        <f t="shared" si="175"/>
        <v>#REF!</v>
      </c>
      <c r="AV62" s="14" t="e">
        <f t="shared" si="175"/>
        <v>#REF!</v>
      </c>
      <c r="AW62" s="14" t="e">
        <f t="shared" si="175"/>
        <v>#REF!</v>
      </c>
      <c r="AX62" s="14" t="e">
        <f t="shared" si="175"/>
        <v>#REF!</v>
      </c>
      <c r="AY62" s="14" t="e">
        <f>INDEX(属性投放!#REF!,(卡牌属性!AG62-2)*20+卡牌属性!AN62)</f>
        <v>#REF!</v>
      </c>
      <c r="AZ62" s="14" t="e">
        <f t="shared" si="176"/>
        <v>#REF!</v>
      </c>
      <c r="BA62" s="14" t="e">
        <f t="shared" si="176"/>
        <v>#REF!</v>
      </c>
      <c r="BB62" s="14" t="e">
        <f t="shared" si="176"/>
        <v>#REF!</v>
      </c>
      <c r="BC62" s="14" t="e">
        <f t="shared" si="176"/>
        <v>#REF!</v>
      </c>
      <c r="BD62" s="14" t="e">
        <f>INDEX(属性投放!#REF!,(卡牌属性!AG62-2)*20+卡牌属性!AN62)</f>
        <v>#REF!</v>
      </c>
      <c r="BE62" s="14" t="e">
        <f t="shared" si="177"/>
        <v>#REF!</v>
      </c>
      <c r="BF62" s="14" t="e">
        <f t="shared" si="177"/>
        <v>#REF!</v>
      </c>
      <c r="BG62" s="14" t="e">
        <f t="shared" si="177"/>
        <v>#REF!</v>
      </c>
      <c r="BH62" s="14" t="e">
        <f t="shared" si="177"/>
        <v>#REF!</v>
      </c>
      <c r="BI62" s="14" t="e">
        <f>INDEX(属性投放!#REF!,(卡牌属性!AG62-2)*20+卡牌属性!AN62)</f>
        <v>#REF!</v>
      </c>
      <c r="BJ62" s="14" t="e">
        <f t="shared" si="178"/>
        <v>#REF!</v>
      </c>
      <c r="BK62" s="14" t="e">
        <f t="shared" si="178"/>
        <v>#REF!</v>
      </c>
      <c r="BL62" s="14" t="e">
        <f t="shared" si="178"/>
        <v>#REF!</v>
      </c>
      <c r="BM62" s="14" t="e">
        <f t="shared" si="178"/>
        <v>#REF!</v>
      </c>
      <c r="BN62" s="14" t="e">
        <f>INDEX(属性投放!#REF!,(卡牌属性!AG62-2)*20+卡牌属性!AN62)</f>
        <v>#REF!</v>
      </c>
      <c r="BO62" s="14" t="e">
        <f t="shared" si="179"/>
        <v>#REF!</v>
      </c>
      <c r="BP62" s="14" t="e">
        <f t="shared" si="179"/>
        <v>#REF!</v>
      </c>
      <c r="BQ62" s="14" t="e">
        <f t="shared" si="179"/>
        <v>#REF!</v>
      </c>
      <c r="BR62" s="14" t="e">
        <f t="shared" si="179"/>
        <v>#REF!</v>
      </c>
      <c r="BV62" s="13">
        <v>58</v>
      </c>
      <c r="BW62" s="14">
        <f t="shared" si="24"/>
        <v>6</v>
      </c>
      <c r="BX62" s="14">
        <f t="shared" si="25"/>
        <v>1102006</v>
      </c>
      <c r="BY62" s="14" t="str">
        <f>INDEX($O$6:$O$37,BW62)&amp;"-"&amp;INDEX(属性投放!$H$19:$H$29,卡牌属性!CD62)</f>
        <v>项羽-黑绳</v>
      </c>
      <c r="BZ62" s="14">
        <f t="shared" si="26"/>
        <v>8</v>
      </c>
      <c r="CA62" s="14">
        <f t="shared" si="27"/>
        <v>9</v>
      </c>
      <c r="CB62" s="14">
        <f t="shared" si="28"/>
        <v>8</v>
      </c>
      <c r="CC62" s="14">
        <f t="shared" si="29"/>
        <v>5</v>
      </c>
      <c r="CD62" s="14">
        <f t="shared" si="30"/>
        <v>3</v>
      </c>
      <c r="CE62" s="14">
        <f>INDEX(属性投放!$W$6:$W$49,(卡牌属性!CC62-2)*11+卡牌属性!CD62)</f>
        <v>15</v>
      </c>
      <c r="CF62" s="14">
        <f t="shared" si="210"/>
        <v>654</v>
      </c>
      <c r="CG62" s="14">
        <f t="shared" si="211"/>
        <v>800</v>
      </c>
      <c r="CH62" s="14">
        <f t="shared" si="212"/>
        <v>946</v>
      </c>
      <c r="CI62" s="14">
        <f t="shared" si="213"/>
        <v>946</v>
      </c>
      <c r="CJ62" s="14">
        <f t="shared" si="214"/>
        <v>1140</v>
      </c>
      <c r="CK62" s="14">
        <f t="shared" si="215"/>
        <v>302</v>
      </c>
      <c r="CL62" s="14">
        <f t="shared" si="216"/>
        <v>400</v>
      </c>
      <c r="CM62" s="14">
        <f t="shared" si="217"/>
        <v>400</v>
      </c>
      <c r="CN62" s="14">
        <f t="shared" si="218"/>
        <v>498</v>
      </c>
      <c r="CO62" s="14">
        <f t="shared" si="219"/>
        <v>620</v>
      </c>
      <c r="CP62" s="14">
        <f t="shared" si="220"/>
        <v>3604</v>
      </c>
      <c r="CQ62" s="14">
        <f t="shared" si="221"/>
        <v>4420</v>
      </c>
      <c r="CR62" s="14">
        <f t="shared" si="222"/>
        <v>4420</v>
      </c>
      <c r="CS62" s="14">
        <f t="shared" si="223"/>
        <v>5336</v>
      </c>
      <c r="CT62" s="14">
        <f t="shared" si="224"/>
        <v>6760</v>
      </c>
      <c r="CU62" s="14">
        <f>INDEX(属性偏向!$S$4:$S$135,(卡牌属性!$BZ62-1+CU$3)*11+卡牌属性!$CD62)</f>
        <v>20</v>
      </c>
      <c r="CV62" s="14">
        <f>INDEX(属性偏向!$S$4:$S$135,(卡牌属性!$BZ62-1+CV$3)*11+卡牌属性!$CD62)</f>
        <v>24</v>
      </c>
      <c r="CW62" s="14">
        <f>INDEX(属性偏向!$S$4:$S$135,(卡牌属性!$BZ62-1+CW$3)*11+卡牌属性!$CD62)</f>
        <v>28</v>
      </c>
      <c r="CX62" s="14">
        <f>INDEX(属性偏向!$S$4:$S$135,(卡牌属性!$BZ62-1+CX$3)*11+卡牌属性!$CD62)</f>
        <v>28</v>
      </c>
      <c r="CY62" s="14">
        <f>INDEX(属性偏向!$S$4:$S$135,(卡牌属性!$BZ62-1+CY$3)*11+卡牌属性!$CD62)</f>
        <v>34</v>
      </c>
      <c r="CZ62" s="14">
        <f>INDEX(属性偏向!$T$4:$T$135,(卡牌属性!$BZ62-1+CZ$3)*11+卡牌属性!$CD62)</f>
        <v>10</v>
      </c>
      <c r="DA62" s="14">
        <f>INDEX(属性偏向!$T$4:$T$135,(卡牌属性!$BZ62-1+DA$3)*11+卡牌属性!$CD62)</f>
        <v>12</v>
      </c>
      <c r="DB62" s="14">
        <f>INDEX(属性偏向!$T$4:$T$135,(卡牌属性!$BZ62-1+DB$3)*11+卡牌属性!$CD62)</f>
        <v>12</v>
      </c>
      <c r="DC62" s="14">
        <f>INDEX(属性偏向!$T$4:$T$135,(卡牌属性!$BZ62-1+DC$3)*11+卡牌属性!$CD62)</f>
        <v>14</v>
      </c>
      <c r="DD62" s="14">
        <f>INDEX(属性偏向!$T$4:$T$135,(卡牌属性!$BZ62-1+DD$3)*11+卡牌属性!$CD62)</f>
        <v>17</v>
      </c>
      <c r="DE62" s="14">
        <f>INDEX(属性偏向!$U$4:$U$135,(卡牌属性!$BZ62-1+DE$3)*11+卡牌属性!$CD62)</f>
        <v>160</v>
      </c>
      <c r="DF62" s="14">
        <f>INDEX(属性偏向!$U$4:$U$135,(卡牌属性!$BZ62-1+DF$3)*11+卡牌属性!$CD62)</f>
        <v>192</v>
      </c>
      <c r="DG62" s="14">
        <f>INDEX(属性偏向!$U$4:$U$135,(卡牌属性!$BZ62-1+DG$3)*11+卡牌属性!$CD62)</f>
        <v>192</v>
      </c>
      <c r="DH62" s="14">
        <f>INDEX(属性偏向!$U$4:$U$135,(卡牌属性!$BZ62-1+DH$3)*11+卡牌属性!$CD62)</f>
        <v>224</v>
      </c>
      <c r="DI62" s="14">
        <f>INDEX(属性偏向!$U$4:$U$135,(卡牌属性!$BZ62-1+DI$3)*11+卡牌属性!$CD62)</f>
        <v>272</v>
      </c>
      <c r="DL62" s="13">
        <v>58</v>
      </c>
      <c r="DM62" s="14">
        <f t="shared" si="32"/>
        <v>6</v>
      </c>
      <c r="DN62" s="14">
        <f t="shared" si="33"/>
        <v>1102006</v>
      </c>
      <c r="DO62" s="14" t="str">
        <f>INDEX($B$6:$B$32,DM62)&amp;"-"&amp;INDEX(属性投放!$H$7:$H$17,卡牌属性!DT62)</f>
        <v>红莲·缇娜-黑绳</v>
      </c>
      <c r="DP62" s="14">
        <f t="shared" si="14"/>
        <v>6</v>
      </c>
      <c r="DQ62" s="14">
        <f t="shared" si="15"/>
        <v>6</v>
      </c>
      <c r="DR62" s="14">
        <f t="shared" si="16"/>
        <v>7</v>
      </c>
      <c r="DS62" s="14">
        <f t="shared" si="34"/>
        <v>4</v>
      </c>
      <c r="DT62" s="14">
        <f t="shared" si="35"/>
        <v>3</v>
      </c>
      <c r="DU62" s="14">
        <f>INDEX(属性投放!$W$6:$W$49,(卡牌属性!DS62-2)*11+卡牌属性!DT62)</f>
        <v>15</v>
      </c>
      <c r="DV62" s="14">
        <f t="shared" si="225"/>
        <v>1099</v>
      </c>
      <c r="DW62" s="14">
        <f t="shared" si="226"/>
        <v>1268</v>
      </c>
      <c r="DX62" s="14">
        <f t="shared" si="227"/>
        <v>1462</v>
      </c>
      <c r="DY62" s="14">
        <f t="shared" si="228"/>
        <v>1462</v>
      </c>
      <c r="DZ62" s="14">
        <f t="shared" si="229"/>
        <v>1800</v>
      </c>
      <c r="EA62" s="14">
        <f t="shared" si="230"/>
        <v>502</v>
      </c>
      <c r="EB62" s="14">
        <f t="shared" si="231"/>
        <v>584</v>
      </c>
      <c r="EC62" s="14">
        <f t="shared" si="232"/>
        <v>584</v>
      </c>
      <c r="ED62" s="14">
        <f t="shared" si="233"/>
        <v>681</v>
      </c>
      <c r="EE62" s="14">
        <f t="shared" si="234"/>
        <v>850</v>
      </c>
      <c r="EF62" s="14">
        <f t="shared" si="235"/>
        <v>7688</v>
      </c>
      <c r="EG62" s="14">
        <f t="shared" si="236"/>
        <v>8812</v>
      </c>
      <c r="EH62" s="14">
        <f t="shared" si="237"/>
        <v>8812</v>
      </c>
      <c r="EI62" s="14">
        <f t="shared" si="238"/>
        <v>10860</v>
      </c>
      <c r="EJ62" s="14">
        <f t="shared" si="239"/>
        <v>13008</v>
      </c>
      <c r="EK62" s="14">
        <f>INDEX(属性偏向!$S$4:$S$135,(卡牌属性!$DP62-1+EK$3)*11+卡牌属性!$DT62)*(1+属性投放!$AT$6)</f>
        <v>48</v>
      </c>
      <c r="EL62" s="14">
        <f>INDEX(属性偏向!$S$4:$S$135,(卡牌属性!$DP62-1+EL$3)*11+卡牌属性!$DT62)*(1+属性投放!$AT$6)</f>
        <v>54</v>
      </c>
      <c r="EM62" s="14">
        <f>INDEX(属性偏向!$S$4:$S$135,(卡牌属性!$DP62-1+EM$3)*11+卡牌属性!$DT62)*(1+属性投放!$AT$6)</f>
        <v>60</v>
      </c>
      <c r="EN62" s="14">
        <f>INDEX(属性偏向!$S$4:$S$135,(卡牌属性!$DP62-1+EN$3)*11+卡牌属性!$DT62)*(1+属性投放!$AT$6)</f>
        <v>60</v>
      </c>
      <c r="EO62" s="14">
        <f>INDEX(属性偏向!$S$4:$S$135,(卡牌属性!$DP62-1+EO$3)*11+卡牌属性!$DT62)*(1+属性投放!$AT$6)</f>
        <v>72</v>
      </c>
      <c r="EP62" s="14">
        <f>INDEX(属性偏向!$T$4:$T$135,(卡牌属性!$DQ62-1+EP$3)*11+卡牌属性!$DT62)*(1+属性投放!$AT$6)</f>
        <v>24</v>
      </c>
      <c r="EQ62" s="14">
        <f>INDEX(属性偏向!$T$4:$T$135,(卡牌属性!$DQ62-1+EQ$3)*11+卡牌属性!$DT62)*(1+属性投放!$AT$6)</f>
        <v>27</v>
      </c>
      <c r="ER62" s="14">
        <f>INDEX(属性偏向!$T$4:$T$135,(卡牌属性!$DQ62-1+ER$3)*11+卡牌属性!$DT62)*(1+属性投放!$AT$6)</f>
        <v>27</v>
      </c>
      <c r="ES62" s="14">
        <f>INDEX(属性偏向!$T$4:$T$135,(卡牌属性!$DQ62-1+ES$3)*11+卡牌属性!$DT62)*(1+属性投放!$AT$6)</f>
        <v>30</v>
      </c>
      <c r="ET62" s="14">
        <f>INDEX(属性偏向!$T$4:$T$135,(卡牌属性!$DQ62-1+ET$3)*11+卡牌属性!$DT62)*(1+属性投放!$AT$6)</f>
        <v>36</v>
      </c>
      <c r="EU62" s="14">
        <f>INDEX(属性偏向!$U$4:$U$135,(卡牌属性!$DR62-1+EU$3)*11+卡牌属性!$DT62)*(1+属性投放!$AT$6)</f>
        <v>432</v>
      </c>
      <c r="EV62" s="14">
        <f>INDEX(属性偏向!$U$4:$U$135,(卡牌属性!$DR62-1+EV$3)*11+卡牌属性!$DT62)*(1+属性投放!$AT$6)</f>
        <v>480</v>
      </c>
      <c r="EW62" s="14">
        <f>INDEX(属性偏向!$U$4:$U$135,(卡牌属性!$DR62-1+EW$3)*11+卡牌属性!$DT62)*(1+属性投放!$AT$6)</f>
        <v>480</v>
      </c>
      <c r="EX62" s="14">
        <f>INDEX(属性偏向!$U$4:$U$135,(卡牌属性!$DR62-1+EX$3)*11+卡牌属性!$DT62)*(1+属性投放!$AT$6)</f>
        <v>576</v>
      </c>
      <c r="EY62" s="14">
        <f>INDEX(属性偏向!$U$4:$U$135,(卡牌属性!$DR62-1+EY$3)*11+卡牌属性!$DT62)*(1+属性投放!$AT$6)</f>
        <v>672</v>
      </c>
      <c r="FC62" s="13">
        <v>58</v>
      </c>
      <c r="FD62" s="13">
        <f t="shared" si="138"/>
        <v>12</v>
      </c>
      <c r="FE62" s="14">
        <f t="shared" si="39"/>
        <v>1102012</v>
      </c>
      <c r="FF62" s="14" t="s">
        <v>849</v>
      </c>
      <c r="FG62" s="14">
        <f t="shared" si="139"/>
        <v>3</v>
      </c>
      <c r="FH62" s="14" t="str">
        <f t="shared" si="140"/>
        <v>夏侯惇-3星</v>
      </c>
      <c r="FI62" s="14">
        <f>INDEX(Y$6:Y$36,$FD62)+INDEX(属性偏向!Y$4:Y$8,卡牌属性!$FG62)</f>
        <v>9</v>
      </c>
      <c r="FJ62" s="14" t="str">
        <f>INDEX(属性评价,卡牌属性!FI62)</f>
        <v>S</v>
      </c>
      <c r="FK62" s="14">
        <f>INDEX(Z$6:Z$36,$FD62)+INDEX(属性偏向!Z$4:Z$8,卡牌属性!$FG62)</f>
        <v>8</v>
      </c>
      <c r="FL62" s="14" t="str">
        <f>INDEX(属性评价,卡牌属性!FK62)</f>
        <v>A+</v>
      </c>
      <c r="FM62" s="14">
        <f>INDEX(AA$6:AA$36,$FD62)+INDEX(属性偏向!AA$4:AA$8,卡牌属性!$FG62)</f>
        <v>10</v>
      </c>
      <c r="FN62" s="14" t="str">
        <f>INDEX(属性评价,卡牌属性!FM62)</f>
        <v>S+</v>
      </c>
      <c r="FQ62" s="13">
        <v>58</v>
      </c>
      <c r="FR62" s="13">
        <f t="shared" si="141"/>
        <v>12</v>
      </c>
      <c r="FS62" s="14">
        <f t="shared" si="40"/>
        <v>1101012</v>
      </c>
      <c r="FT62" s="14" t="s">
        <v>849</v>
      </c>
      <c r="FU62" s="14">
        <f t="shared" si="142"/>
        <v>3</v>
      </c>
      <c r="FV62" s="14" t="str">
        <f t="shared" si="143"/>
        <v>南御夫-3星</v>
      </c>
      <c r="FW62" s="14">
        <f>INDEX(J$6:J$36,$FR62)+INDEX(属性偏向!Y$4:Y$8,卡牌属性!$FG62)</f>
        <v>5</v>
      </c>
      <c r="FX62" s="14" t="str">
        <f>INDEX(属性评价,卡牌属性!FW62)</f>
        <v>B</v>
      </c>
      <c r="FY62" s="14">
        <f>INDEX(K$6:K$36,$FR62)+INDEX(属性偏向!Y$4:Y$8,卡牌属性!$FG62)</f>
        <v>6</v>
      </c>
      <c r="FZ62" s="14" t="str">
        <f>INDEX(属性评价,卡牌属性!FY62)</f>
        <v>B+</v>
      </c>
      <c r="GA62" s="14">
        <f>INDEX(L$6:L$36,$FR62)+INDEX(属性偏向!Y$4:Y$8,卡牌属性!$FG62)</f>
        <v>5</v>
      </c>
      <c r="GB62" s="14" t="str">
        <f>INDEX(属性评价,卡牌属性!GA62)</f>
        <v>B</v>
      </c>
    </row>
    <row r="63" spans="31:184" ht="16.5" x14ac:dyDescent="0.2">
      <c r="AE63" s="13">
        <v>59</v>
      </c>
      <c r="AF63" s="13">
        <f t="shared" si="23"/>
        <v>6</v>
      </c>
      <c r="AG63" s="13">
        <f t="shared" si="3"/>
        <v>4</v>
      </c>
      <c r="AH63" s="13"/>
      <c r="AI63" s="13"/>
      <c r="AJ63" s="14">
        <f t="shared" si="4"/>
        <v>1101006</v>
      </c>
      <c r="AK63" s="14" t="str">
        <f t="shared" si="5"/>
        <v>红莲·缇娜4突</v>
      </c>
      <c r="AL63" s="25" t="s">
        <v>131</v>
      </c>
      <c r="AM63" s="14">
        <v>1</v>
      </c>
      <c r="AN63" s="14">
        <f t="shared" si="6"/>
        <v>4</v>
      </c>
      <c r="AO63" s="14" t="e">
        <f>INDEX(属性投放!#REF!,(卡牌属性!AG63-2)*20+卡牌属性!AN63)</f>
        <v>#REF!</v>
      </c>
      <c r="AP63" s="14" t="e">
        <f t="shared" si="174"/>
        <v>#REF!</v>
      </c>
      <c r="AQ63" s="14" t="e">
        <f t="shared" si="174"/>
        <v>#REF!</v>
      </c>
      <c r="AR63" s="14" t="e">
        <f t="shared" si="174"/>
        <v>#REF!</v>
      </c>
      <c r="AS63" s="14" t="e">
        <f t="shared" si="174"/>
        <v>#REF!</v>
      </c>
      <c r="AT63" s="14" t="e">
        <f>INDEX(属性投放!#REF!,(卡牌属性!AG63-2)*20+卡牌属性!AN63)</f>
        <v>#REF!</v>
      </c>
      <c r="AU63" s="14" t="e">
        <f t="shared" si="175"/>
        <v>#REF!</v>
      </c>
      <c r="AV63" s="14" t="e">
        <f t="shared" si="175"/>
        <v>#REF!</v>
      </c>
      <c r="AW63" s="14" t="e">
        <f t="shared" si="175"/>
        <v>#REF!</v>
      </c>
      <c r="AX63" s="14" t="e">
        <f t="shared" si="175"/>
        <v>#REF!</v>
      </c>
      <c r="AY63" s="14" t="e">
        <f>INDEX(属性投放!#REF!,(卡牌属性!AG63-2)*20+卡牌属性!AN63)</f>
        <v>#REF!</v>
      </c>
      <c r="AZ63" s="14" t="e">
        <f t="shared" si="176"/>
        <v>#REF!</v>
      </c>
      <c r="BA63" s="14" t="e">
        <f t="shared" si="176"/>
        <v>#REF!</v>
      </c>
      <c r="BB63" s="14" t="e">
        <f t="shared" si="176"/>
        <v>#REF!</v>
      </c>
      <c r="BC63" s="14" t="e">
        <f t="shared" si="176"/>
        <v>#REF!</v>
      </c>
      <c r="BD63" s="14" t="e">
        <f>INDEX(属性投放!#REF!,(卡牌属性!AG63-2)*20+卡牌属性!AN63)</f>
        <v>#REF!</v>
      </c>
      <c r="BE63" s="14" t="e">
        <f t="shared" si="177"/>
        <v>#REF!</v>
      </c>
      <c r="BF63" s="14" t="e">
        <f t="shared" si="177"/>
        <v>#REF!</v>
      </c>
      <c r="BG63" s="14" t="e">
        <f t="shared" si="177"/>
        <v>#REF!</v>
      </c>
      <c r="BH63" s="14" t="e">
        <f t="shared" si="177"/>
        <v>#REF!</v>
      </c>
      <c r="BI63" s="14" t="e">
        <f>INDEX(属性投放!#REF!,(卡牌属性!AG63-2)*20+卡牌属性!AN63)</f>
        <v>#REF!</v>
      </c>
      <c r="BJ63" s="14" t="e">
        <f t="shared" si="178"/>
        <v>#REF!</v>
      </c>
      <c r="BK63" s="14" t="e">
        <f t="shared" si="178"/>
        <v>#REF!</v>
      </c>
      <c r="BL63" s="14" t="e">
        <f t="shared" si="178"/>
        <v>#REF!</v>
      </c>
      <c r="BM63" s="14" t="e">
        <f t="shared" si="178"/>
        <v>#REF!</v>
      </c>
      <c r="BN63" s="14" t="e">
        <f>INDEX(属性投放!#REF!,(卡牌属性!AG63-2)*20+卡牌属性!AN63)</f>
        <v>#REF!</v>
      </c>
      <c r="BO63" s="14" t="e">
        <f t="shared" si="179"/>
        <v>#REF!</v>
      </c>
      <c r="BP63" s="14" t="e">
        <f t="shared" si="179"/>
        <v>#REF!</v>
      </c>
      <c r="BQ63" s="14" t="e">
        <f t="shared" si="179"/>
        <v>#REF!</v>
      </c>
      <c r="BR63" s="14" t="e">
        <f t="shared" si="179"/>
        <v>#REF!</v>
      </c>
      <c r="BV63" s="13">
        <v>59</v>
      </c>
      <c r="BW63" s="14">
        <f t="shared" si="24"/>
        <v>6</v>
      </c>
      <c r="BX63" s="14">
        <f t="shared" si="25"/>
        <v>1102006</v>
      </c>
      <c r="BY63" s="14" t="str">
        <f>INDEX($O$6:$O$37,BW63)&amp;"-"&amp;INDEX(属性投放!$H$19:$H$29,卡牌属性!CD63)</f>
        <v>项羽-众合</v>
      </c>
      <c r="BZ63" s="14">
        <f t="shared" si="26"/>
        <v>8</v>
      </c>
      <c r="CA63" s="14">
        <f t="shared" si="27"/>
        <v>9</v>
      </c>
      <c r="CB63" s="14">
        <f t="shared" si="28"/>
        <v>8</v>
      </c>
      <c r="CC63" s="14">
        <f t="shared" si="29"/>
        <v>5</v>
      </c>
      <c r="CD63" s="14">
        <f t="shared" si="30"/>
        <v>4</v>
      </c>
      <c r="CE63" s="14">
        <f>INDEX(属性投放!$W$6:$W$49,(卡牌属性!CC63-2)*11+卡牌属性!CD63)</f>
        <v>15</v>
      </c>
      <c r="CF63" s="14">
        <f t="shared" si="210"/>
        <v>954</v>
      </c>
      <c r="CG63" s="14">
        <f t="shared" si="211"/>
        <v>1160</v>
      </c>
      <c r="CH63" s="14">
        <f t="shared" si="212"/>
        <v>1366</v>
      </c>
      <c r="CI63" s="14">
        <f t="shared" si="213"/>
        <v>1366</v>
      </c>
      <c r="CJ63" s="14">
        <f t="shared" si="214"/>
        <v>1650</v>
      </c>
      <c r="CK63" s="14">
        <f t="shared" si="215"/>
        <v>452</v>
      </c>
      <c r="CL63" s="14">
        <f t="shared" si="216"/>
        <v>580</v>
      </c>
      <c r="CM63" s="14">
        <f t="shared" si="217"/>
        <v>580</v>
      </c>
      <c r="CN63" s="14">
        <f t="shared" si="218"/>
        <v>708</v>
      </c>
      <c r="CO63" s="14">
        <f t="shared" si="219"/>
        <v>875</v>
      </c>
      <c r="CP63" s="14">
        <f t="shared" si="220"/>
        <v>6004</v>
      </c>
      <c r="CQ63" s="14">
        <f t="shared" si="221"/>
        <v>7300</v>
      </c>
      <c r="CR63" s="14">
        <f t="shared" si="222"/>
        <v>7300</v>
      </c>
      <c r="CS63" s="14">
        <f t="shared" si="223"/>
        <v>8696</v>
      </c>
      <c r="CT63" s="14">
        <f t="shared" si="224"/>
        <v>10840</v>
      </c>
      <c r="CU63" s="14">
        <f>INDEX(属性偏向!$S$4:$S$135,(卡牌属性!$BZ63-1+CU$3)*11+卡牌属性!$CD63)</f>
        <v>22</v>
      </c>
      <c r="CV63" s="14">
        <f>INDEX(属性偏向!$S$4:$S$135,(卡牌属性!$BZ63-1+CV$3)*11+卡牌属性!$CD63)</f>
        <v>26</v>
      </c>
      <c r="CW63" s="14">
        <f>INDEX(属性偏向!$S$4:$S$135,(卡牌属性!$BZ63-1+CW$3)*11+卡牌属性!$CD63)</f>
        <v>30</v>
      </c>
      <c r="CX63" s="14">
        <f>INDEX(属性偏向!$S$4:$S$135,(卡牌属性!$BZ63-1+CX$3)*11+卡牌属性!$CD63)</f>
        <v>30</v>
      </c>
      <c r="CY63" s="14">
        <f>INDEX(属性偏向!$S$4:$S$135,(卡牌属性!$BZ63-1+CY$3)*11+卡牌属性!$CD63)</f>
        <v>36</v>
      </c>
      <c r="CZ63" s="14">
        <f>INDEX(属性偏向!$T$4:$T$135,(卡牌属性!$BZ63-1+CZ$3)*11+卡牌属性!$CD63)</f>
        <v>11</v>
      </c>
      <c r="DA63" s="14">
        <f>INDEX(属性偏向!$T$4:$T$135,(卡牌属性!$BZ63-1+DA$3)*11+卡牌属性!$CD63)</f>
        <v>13</v>
      </c>
      <c r="DB63" s="14">
        <f>INDEX(属性偏向!$T$4:$T$135,(卡牌属性!$BZ63-1+DB$3)*11+卡牌属性!$CD63)</f>
        <v>13</v>
      </c>
      <c r="DC63" s="14">
        <f>INDEX(属性偏向!$T$4:$T$135,(卡牌属性!$BZ63-1+DC$3)*11+卡牌属性!$CD63)</f>
        <v>15</v>
      </c>
      <c r="DD63" s="14">
        <f>INDEX(属性偏向!$T$4:$T$135,(卡牌属性!$BZ63-1+DD$3)*11+卡牌属性!$CD63)</f>
        <v>18</v>
      </c>
      <c r="DE63" s="14">
        <f>INDEX(属性偏向!$U$4:$U$135,(卡牌属性!$BZ63-1+DE$3)*11+卡牌属性!$CD63)</f>
        <v>198</v>
      </c>
      <c r="DF63" s="14">
        <f>INDEX(属性偏向!$U$4:$U$135,(卡牌属性!$BZ63-1+DF$3)*11+卡牌属性!$CD63)</f>
        <v>234</v>
      </c>
      <c r="DG63" s="14">
        <f>INDEX(属性偏向!$U$4:$U$135,(卡牌属性!$BZ63-1+DG$3)*11+卡牌属性!$CD63)</f>
        <v>234</v>
      </c>
      <c r="DH63" s="14">
        <f>INDEX(属性偏向!$U$4:$U$135,(卡牌属性!$BZ63-1+DH$3)*11+卡牌属性!$CD63)</f>
        <v>270</v>
      </c>
      <c r="DI63" s="14">
        <f>INDEX(属性偏向!$U$4:$U$135,(卡牌属性!$BZ63-1+DI$3)*11+卡牌属性!$CD63)</f>
        <v>324</v>
      </c>
      <c r="DL63" s="13">
        <v>59</v>
      </c>
      <c r="DM63" s="14">
        <f t="shared" si="32"/>
        <v>6</v>
      </c>
      <c r="DN63" s="14">
        <f t="shared" si="33"/>
        <v>1102006</v>
      </c>
      <c r="DO63" s="14" t="str">
        <f>INDEX($B$6:$B$32,DM63)&amp;"-"&amp;INDEX(属性投放!$H$7:$H$17,卡牌属性!DT63)</f>
        <v>红莲·缇娜-众合</v>
      </c>
      <c r="DP63" s="14">
        <f t="shared" si="14"/>
        <v>6</v>
      </c>
      <c r="DQ63" s="14">
        <f t="shared" si="15"/>
        <v>6</v>
      </c>
      <c r="DR63" s="14">
        <f t="shared" si="16"/>
        <v>7</v>
      </c>
      <c r="DS63" s="14">
        <f t="shared" si="34"/>
        <v>4</v>
      </c>
      <c r="DT63" s="14">
        <f t="shared" si="35"/>
        <v>4</v>
      </c>
      <c r="DU63" s="14">
        <f>INDEX(属性投放!$W$6:$W$49,(卡牌属性!DS63-2)*11+卡牌属性!DT63)</f>
        <v>15</v>
      </c>
      <c r="DV63" s="14">
        <f t="shared" si="225"/>
        <v>1819</v>
      </c>
      <c r="DW63" s="14">
        <f t="shared" si="226"/>
        <v>2078</v>
      </c>
      <c r="DX63" s="14">
        <f t="shared" si="227"/>
        <v>2362</v>
      </c>
      <c r="DY63" s="14">
        <f t="shared" si="228"/>
        <v>2362</v>
      </c>
      <c r="DZ63" s="14">
        <f t="shared" si="229"/>
        <v>2880</v>
      </c>
      <c r="EA63" s="14">
        <f t="shared" si="230"/>
        <v>862</v>
      </c>
      <c r="EB63" s="14">
        <f t="shared" si="231"/>
        <v>989</v>
      </c>
      <c r="EC63" s="14">
        <f t="shared" si="232"/>
        <v>989</v>
      </c>
      <c r="ED63" s="14">
        <f t="shared" si="233"/>
        <v>1131</v>
      </c>
      <c r="EE63" s="14">
        <f t="shared" si="234"/>
        <v>1390</v>
      </c>
      <c r="EF63" s="14">
        <f t="shared" si="235"/>
        <v>14168</v>
      </c>
      <c r="EG63" s="14">
        <f t="shared" si="236"/>
        <v>16012</v>
      </c>
      <c r="EH63" s="14">
        <f t="shared" si="237"/>
        <v>16012</v>
      </c>
      <c r="EI63" s="14">
        <f t="shared" si="238"/>
        <v>19500</v>
      </c>
      <c r="EJ63" s="14">
        <f t="shared" si="239"/>
        <v>23088</v>
      </c>
      <c r="EK63" s="14">
        <f>INDEX(属性偏向!$S$4:$S$135,(卡牌属性!$DP63-1+EK$3)*11+卡牌属性!$DT63)*(1+属性投放!$AT$6)</f>
        <v>54</v>
      </c>
      <c r="EL63" s="14">
        <f>INDEX(属性偏向!$S$4:$S$135,(卡牌属性!$DP63-1+EL$3)*11+卡牌属性!$DT63)*(1+属性投放!$AT$6)</f>
        <v>60</v>
      </c>
      <c r="EM63" s="14">
        <f>INDEX(属性偏向!$S$4:$S$135,(卡牌属性!$DP63-1+EM$3)*11+卡牌属性!$DT63)*(1+属性投放!$AT$6)</f>
        <v>66</v>
      </c>
      <c r="EN63" s="14">
        <f>INDEX(属性偏向!$S$4:$S$135,(卡牌属性!$DP63-1+EN$3)*11+卡牌属性!$DT63)*(1+属性投放!$AT$6)</f>
        <v>66</v>
      </c>
      <c r="EO63" s="14">
        <f>INDEX(属性偏向!$S$4:$S$135,(卡牌属性!$DP63-1+EO$3)*11+卡牌属性!$DT63)*(1+属性投放!$AT$6)</f>
        <v>78</v>
      </c>
      <c r="EP63" s="14">
        <f>INDEX(属性偏向!$T$4:$T$135,(卡牌属性!$DQ63-1+EP$3)*11+卡牌属性!$DT63)*(1+属性投放!$AT$6)</f>
        <v>27</v>
      </c>
      <c r="EQ63" s="14">
        <f>INDEX(属性偏向!$T$4:$T$135,(卡牌属性!$DQ63-1+EQ$3)*11+卡牌属性!$DT63)*(1+属性投放!$AT$6)</f>
        <v>30</v>
      </c>
      <c r="ER63" s="14">
        <f>INDEX(属性偏向!$T$4:$T$135,(卡牌属性!$DQ63-1+ER$3)*11+卡牌属性!$DT63)*(1+属性投放!$AT$6)</f>
        <v>30</v>
      </c>
      <c r="ES63" s="14">
        <f>INDEX(属性偏向!$T$4:$T$135,(卡牌属性!$DQ63-1+ES$3)*11+卡牌属性!$DT63)*(1+属性投放!$AT$6)</f>
        <v>33</v>
      </c>
      <c r="ET63" s="14">
        <f>INDEX(属性偏向!$T$4:$T$135,(卡牌属性!$DQ63-1+ET$3)*11+卡牌属性!$DT63)*(1+属性投放!$AT$6)</f>
        <v>39</v>
      </c>
      <c r="EU63" s="14">
        <f>INDEX(属性偏向!$U$4:$U$135,(卡牌属性!$DR63-1+EU$3)*11+卡牌属性!$DT63)*(1+属性投放!$AT$6)</f>
        <v>540</v>
      </c>
      <c r="EV63" s="14">
        <f>INDEX(属性偏向!$U$4:$U$135,(卡牌属性!$DR63-1+EV$3)*11+卡牌属性!$DT63)*(1+属性投放!$AT$6)</f>
        <v>594</v>
      </c>
      <c r="EW63" s="14">
        <f>INDEX(属性偏向!$U$4:$U$135,(卡牌属性!$DR63-1+EW$3)*11+卡牌属性!$DT63)*(1+属性投放!$AT$6)</f>
        <v>594</v>
      </c>
      <c r="EX63" s="14">
        <f>INDEX(属性偏向!$U$4:$U$135,(卡牌属性!$DR63-1+EX$3)*11+卡牌属性!$DT63)*(1+属性投放!$AT$6)</f>
        <v>702</v>
      </c>
      <c r="EY63" s="14">
        <f>INDEX(属性偏向!$U$4:$U$135,(卡牌属性!$DR63-1+EY$3)*11+卡牌属性!$DT63)*(1+属性投放!$AT$6)</f>
        <v>810</v>
      </c>
      <c r="FC63" s="13">
        <v>59</v>
      </c>
      <c r="FD63" s="13">
        <f t="shared" si="138"/>
        <v>12</v>
      </c>
      <c r="FE63" s="14">
        <f t="shared" si="39"/>
        <v>1102012</v>
      </c>
      <c r="FF63" s="14" t="s">
        <v>849</v>
      </c>
      <c r="FG63" s="14">
        <f t="shared" si="139"/>
        <v>4</v>
      </c>
      <c r="FH63" s="14" t="str">
        <f t="shared" si="140"/>
        <v>夏侯惇-4星</v>
      </c>
      <c r="FI63" s="14">
        <f>INDEX(Y$6:Y$36,$FD63)+INDEX(属性偏向!Y$4:Y$8,卡牌属性!$FG63)</f>
        <v>9</v>
      </c>
      <c r="FJ63" s="14" t="str">
        <f>INDEX(属性评价,卡牌属性!FI63)</f>
        <v>S</v>
      </c>
      <c r="FK63" s="14">
        <f>INDEX(Z$6:Z$36,$FD63)+INDEX(属性偏向!Z$4:Z$8,卡牌属性!$FG63)</f>
        <v>9</v>
      </c>
      <c r="FL63" s="14" t="str">
        <f>INDEX(属性评价,卡牌属性!FK63)</f>
        <v>S</v>
      </c>
      <c r="FM63" s="14">
        <f>INDEX(AA$6:AA$36,$FD63)+INDEX(属性偏向!AA$4:AA$8,卡牌属性!$FG63)</f>
        <v>11</v>
      </c>
      <c r="FN63" s="14" t="str">
        <f>INDEX(属性评价,卡牌属性!FM63)</f>
        <v>SS</v>
      </c>
      <c r="FQ63" s="13">
        <v>59</v>
      </c>
      <c r="FR63" s="13">
        <f t="shared" si="141"/>
        <v>12</v>
      </c>
      <c r="FS63" s="14">
        <f t="shared" si="40"/>
        <v>1101012</v>
      </c>
      <c r="FT63" s="14" t="s">
        <v>849</v>
      </c>
      <c r="FU63" s="14">
        <f t="shared" si="142"/>
        <v>4</v>
      </c>
      <c r="FV63" s="14" t="str">
        <f t="shared" si="143"/>
        <v>南御夫-4星</v>
      </c>
      <c r="FW63" s="14">
        <f>INDEX(J$6:J$36,$FR63)+INDEX(属性偏向!Y$4:Y$8,卡牌属性!$FG63)</f>
        <v>5</v>
      </c>
      <c r="FX63" s="14" t="str">
        <f>INDEX(属性评价,卡牌属性!FW63)</f>
        <v>B</v>
      </c>
      <c r="FY63" s="14">
        <f>INDEX(K$6:K$36,$FR63)+INDEX(属性偏向!Y$4:Y$8,卡牌属性!$FG63)</f>
        <v>6</v>
      </c>
      <c r="FZ63" s="14" t="str">
        <f>INDEX(属性评价,卡牌属性!FY63)</f>
        <v>B+</v>
      </c>
      <c r="GA63" s="14">
        <f>INDEX(L$6:L$36,$FR63)+INDEX(属性偏向!Y$4:Y$8,卡牌属性!$FG63)</f>
        <v>5</v>
      </c>
      <c r="GB63" s="14" t="str">
        <f>INDEX(属性评价,卡牌属性!GA63)</f>
        <v>B</v>
      </c>
    </row>
    <row r="64" spans="31:184" ht="16.5" x14ac:dyDescent="0.2">
      <c r="AE64" s="13">
        <v>60</v>
      </c>
      <c r="AF64" s="13">
        <f t="shared" si="23"/>
        <v>6</v>
      </c>
      <c r="AG64" s="13">
        <f t="shared" si="3"/>
        <v>4</v>
      </c>
      <c r="AH64" s="13"/>
      <c r="AI64" s="13"/>
      <c r="AJ64" s="14">
        <f t="shared" si="4"/>
        <v>1101006</v>
      </c>
      <c r="AK64" s="14" t="str">
        <f t="shared" si="5"/>
        <v>红莲·缇娜5突</v>
      </c>
      <c r="AL64" s="25" t="s">
        <v>131</v>
      </c>
      <c r="AM64" s="14">
        <v>1</v>
      </c>
      <c r="AN64" s="14">
        <f t="shared" si="6"/>
        <v>5</v>
      </c>
      <c r="AO64" s="14" t="e">
        <f>INDEX(属性投放!#REF!,(卡牌属性!AG64-2)*20+卡牌属性!AN64)</f>
        <v>#REF!</v>
      </c>
      <c r="AP64" s="14" t="e">
        <f t="shared" si="174"/>
        <v>#REF!</v>
      </c>
      <c r="AQ64" s="14" t="e">
        <f t="shared" si="174"/>
        <v>#REF!</v>
      </c>
      <c r="AR64" s="14" t="e">
        <f t="shared" si="174"/>
        <v>#REF!</v>
      </c>
      <c r="AS64" s="14" t="e">
        <f t="shared" si="174"/>
        <v>#REF!</v>
      </c>
      <c r="AT64" s="14" t="e">
        <f>INDEX(属性投放!#REF!,(卡牌属性!AG64-2)*20+卡牌属性!AN64)</f>
        <v>#REF!</v>
      </c>
      <c r="AU64" s="14" t="e">
        <f t="shared" si="175"/>
        <v>#REF!</v>
      </c>
      <c r="AV64" s="14" t="e">
        <f t="shared" si="175"/>
        <v>#REF!</v>
      </c>
      <c r="AW64" s="14" t="e">
        <f t="shared" si="175"/>
        <v>#REF!</v>
      </c>
      <c r="AX64" s="14" t="e">
        <f t="shared" si="175"/>
        <v>#REF!</v>
      </c>
      <c r="AY64" s="14" t="e">
        <f>INDEX(属性投放!#REF!,(卡牌属性!AG64-2)*20+卡牌属性!AN64)</f>
        <v>#REF!</v>
      </c>
      <c r="AZ64" s="14" t="e">
        <f t="shared" si="176"/>
        <v>#REF!</v>
      </c>
      <c r="BA64" s="14" t="e">
        <f t="shared" si="176"/>
        <v>#REF!</v>
      </c>
      <c r="BB64" s="14" t="e">
        <f t="shared" si="176"/>
        <v>#REF!</v>
      </c>
      <c r="BC64" s="14" t="e">
        <f t="shared" si="176"/>
        <v>#REF!</v>
      </c>
      <c r="BD64" s="14" t="e">
        <f>INDEX(属性投放!#REF!,(卡牌属性!AG64-2)*20+卡牌属性!AN64)</f>
        <v>#REF!</v>
      </c>
      <c r="BE64" s="14" t="e">
        <f t="shared" si="177"/>
        <v>#REF!</v>
      </c>
      <c r="BF64" s="14" t="e">
        <f t="shared" si="177"/>
        <v>#REF!</v>
      </c>
      <c r="BG64" s="14" t="e">
        <f t="shared" si="177"/>
        <v>#REF!</v>
      </c>
      <c r="BH64" s="14" t="e">
        <f t="shared" si="177"/>
        <v>#REF!</v>
      </c>
      <c r="BI64" s="14" t="e">
        <f>INDEX(属性投放!#REF!,(卡牌属性!AG64-2)*20+卡牌属性!AN64)</f>
        <v>#REF!</v>
      </c>
      <c r="BJ64" s="14" t="e">
        <f t="shared" si="178"/>
        <v>#REF!</v>
      </c>
      <c r="BK64" s="14" t="e">
        <f t="shared" si="178"/>
        <v>#REF!</v>
      </c>
      <c r="BL64" s="14" t="e">
        <f t="shared" si="178"/>
        <v>#REF!</v>
      </c>
      <c r="BM64" s="14" t="e">
        <f t="shared" si="178"/>
        <v>#REF!</v>
      </c>
      <c r="BN64" s="14" t="e">
        <f>INDEX(属性投放!#REF!,(卡牌属性!AG64-2)*20+卡牌属性!AN64)</f>
        <v>#REF!</v>
      </c>
      <c r="BO64" s="14" t="e">
        <f t="shared" si="179"/>
        <v>#REF!</v>
      </c>
      <c r="BP64" s="14" t="e">
        <f t="shared" si="179"/>
        <v>#REF!</v>
      </c>
      <c r="BQ64" s="14" t="e">
        <f t="shared" si="179"/>
        <v>#REF!</v>
      </c>
      <c r="BR64" s="14" t="e">
        <f t="shared" si="179"/>
        <v>#REF!</v>
      </c>
      <c r="BV64" s="13">
        <v>60</v>
      </c>
      <c r="BW64" s="14">
        <f t="shared" si="24"/>
        <v>6</v>
      </c>
      <c r="BX64" s="14">
        <f t="shared" si="25"/>
        <v>1102006</v>
      </c>
      <c r="BY64" s="14" t="str">
        <f>INDEX($O$6:$O$37,BW64)&amp;"-"&amp;INDEX(属性投放!$H$19:$H$29,卡牌属性!CD64)</f>
        <v>项羽-叫唤</v>
      </c>
      <c r="BZ64" s="14">
        <f t="shared" si="26"/>
        <v>8</v>
      </c>
      <c r="CA64" s="14">
        <f t="shared" si="27"/>
        <v>9</v>
      </c>
      <c r="CB64" s="14">
        <f t="shared" si="28"/>
        <v>8</v>
      </c>
      <c r="CC64" s="14">
        <f t="shared" si="29"/>
        <v>5</v>
      </c>
      <c r="CD64" s="14">
        <f t="shared" si="30"/>
        <v>5</v>
      </c>
      <c r="CE64" s="14">
        <f>INDEX(属性投放!$W$6:$W$49,(卡牌属性!CC64-2)*11+卡牌属性!CD64)</f>
        <v>15</v>
      </c>
      <c r="CF64" s="14">
        <f t="shared" si="210"/>
        <v>1284</v>
      </c>
      <c r="CG64" s="14">
        <f t="shared" si="211"/>
        <v>1550</v>
      </c>
      <c r="CH64" s="14">
        <f t="shared" si="212"/>
        <v>1816</v>
      </c>
      <c r="CI64" s="14">
        <f t="shared" si="213"/>
        <v>1816</v>
      </c>
      <c r="CJ64" s="14">
        <f t="shared" si="214"/>
        <v>2190</v>
      </c>
      <c r="CK64" s="14">
        <f t="shared" si="215"/>
        <v>617</v>
      </c>
      <c r="CL64" s="14">
        <f t="shared" si="216"/>
        <v>775</v>
      </c>
      <c r="CM64" s="14">
        <f t="shared" si="217"/>
        <v>775</v>
      </c>
      <c r="CN64" s="14">
        <f t="shared" si="218"/>
        <v>933</v>
      </c>
      <c r="CO64" s="14">
        <f t="shared" si="219"/>
        <v>1145</v>
      </c>
      <c r="CP64" s="14">
        <f t="shared" si="220"/>
        <v>8974</v>
      </c>
      <c r="CQ64" s="14">
        <f t="shared" si="221"/>
        <v>10810</v>
      </c>
      <c r="CR64" s="14">
        <f t="shared" si="222"/>
        <v>10810</v>
      </c>
      <c r="CS64" s="14">
        <f t="shared" si="223"/>
        <v>12746</v>
      </c>
      <c r="CT64" s="14">
        <f t="shared" si="224"/>
        <v>15700</v>
      </c>
      <c r="CU64" s="14">
        <f>INDEX(属性偏向!$S$4:$S$135,(卡牌属性!$BZ64-1+CU$3)*11+卡牌属性!$CD64)</f>
        <v>24</v>
      </c>
      <c r="CV64" s="14">
        <f>INDEX(属性偏向!$S$4:$S$135,(卡牌属性!$BZ64-1+CV$3)*11+卡牌属性!$CD64)</f>
        <v>28</v>
      </c>
      <c r="CW64" s="14">
        <f>INDEX(属性偏向!$S$4:$S$135,(卡牌属性!$BZ64-1+CW$3)*11+卡牌属性!$CD64)</f>
        <v>32</v>
      </c>
      <c r="CX64" s="14">
        <f>INDEX(属性偏向!$S$4:$S$135,(卡牌属性!$BZ64-1+CX$3)*11+卡牌属性!$CD64)</f>
        <v>32</v>
      </c>
      <c r="CY64" s="14">
        <f>INDEX(属性偏向!$S$4:$S$135,(卡牌属性!$BZ64-1+CY$3)*11+卡牌属性!$CD64)</f>
        <v>38</v>
      </c>
      <c r="CZ64" s="14">
        <f>INDEX(属性偏向!$T$4:$T$135,(卡牌属性!$BZ64-1+CZ$3)*11+卡牌属性!$CD64)</f>
        <v>12</v>
      </c>
      <c r="DA64" s="14">
        <f>INDEX(属性偏向!$T$4:$T$135,(卡牌属性!$BZ64-1+DA$3)*11+卡牌属性!$CD64)</f>
        <v>14</v>
      </c>
      <c r="DB64" s="14">
        <f>INDEX(属性偏向!$T$4:$T$135,(卡牌属性!$BZ64-1+DB$3)*11+卡牌属性!$CD64)</f>
        <v>14</v>
      </c>
      <c r="DC64" s="14">
        <f>INDEX(属性偏向!$T$4:$T$135,(卡牌属性!$BZ64-1+DC$3)*11+卡牌属性!$CD64)</f>
        <v>16</v>
      </c>
      <c r="DD64" s="14">
        <f>INDEX(属性偏向!$T$4:$T$135,(卡牌属性!$BZ64-1+DD$3)*11+卡牌属性!$CD64)</f>
        <v>19</v>
      </c>
      <c r="DE64" s="14">
        <f>INDEX(属性偏向!$U$4:$U$135,(卡牌属性!$BZ64-1+DE$3)*11+卡牌属性!$CD64)</f>
        <v>240</v>
      </c>
      <c r="DF64" s="14">
        <f>INDEX(属性偏向!$U$4:$U$135,(卡牌属性!$BZ64-1+DF$3)*11+卡牌属性!$CD64)</f>
        <v>280</v>
      </c>
      <c r="DG64" s="14">
        <f>INDEX(属性偏向!$U$4:$U$135,(卡牌属性!$BZ64-1+DG$3)*11+卡牌属性!$CD64)</f>
        <v>280</v>
      </c>
      <c r="DH64" s="14">
        <f>INDEX(属性偏向!$U$4:$U$135,(卡牌属性!$BZ64-1+DH$3)*11+卡牌属性!$CD64)</f>
        <v>320</v>
      </c>
      <c r="DI64" s="14">
        <f>INDEX(属性偏向!$U$4:$U$135,(卡牌属性!$BZ64-1+DI$3)*11+卡牌属性!$CD64)</f>
        <v>380</v>
      </c>
      <c r="DL64" s="13">
        <v>60</v>
      </c>
      <c r="DM64" s="14">
        <f t="shared" si="32"/>
        <v>6</v>
      </c>
      <c r="DN64" s="14">
        <f t="shared" si="33"/>
        <v>1102006</v>
      </c>
      <c r="DO64" s="14" t="str">
        <f>INDEX($B$6:$B$32,DM64)&amp;"-"&amp;INDEX(属性投放!$H$7:$H$17,卡牌属性!DT64)</f>
        <v>红莲·缇娜-叫唤</v>
      </c>
      <c r="DP64" s="14">
        <f t="shared" si="14"/>
        <v>6</v>
      </c>
      <c r="DQ64" s="14">
        <f t="shared" si="15"/>
        <v>6</v>
      </c>
      <c r="DR64" s="14">
        <f t="shared" si="16"/>
        <v>7</v>
      </c>
      <c r="DS64" s="14">
        <f t="shared" si="34"/>
        <v>4</v>
      </c>
      <c r="DT64" s="14">
        <f t="shared" si="35"/>
        <v>5</v>
      </c>
      <c r="DU64" s="14">
        <f>INDEX(属性投放!$W$6:$W$49,(卡牌属性!DS64-2)*11+卡牌属性!DT64)</f>
        <v>15</v>
      </c>
      <c r="DV64" s="14">
        <f t="shared" si="225"/>
        <v>2629</v>
      </c>
      <c r="DW64" s="14">
        <f t="shared" si="226"/>
        <v>2978</v>
      </c>
      <c r="DX64" s="14">
        <f t="shared" si="227"/>
        <v>3352</v>
      </c>
      <c r="DY64" s="14">
        <f t="shared" si="228"/>
        <v>3352</v>
      </c>
      <c r="DZ64" s="14">
        <f t="shared" si="229"/>
        <v>4050</v>
      </c>
      <c r="EA64" s="14">
        <f t="shared" si="230"/>
        <v>1267</v>
      </c>
      <c r="EB64" s="14">
        <f t="shared" si="231"/>
        <v>1439</v>
      </c>
      <c r="EC64" s="14">
        <f t="shared" si="232"/>
        <v>1439</v>
      </c>
      <c r="ED64" s="14">
        <f t="shared" si="233"/>
        <v>1626</v>
      </c>
      <c r="EE64" s="14">
        <f t="shared" si="234"/>
        <v>1975</v>
      </c>
      <c r="EF64" s="14">
        <f t="shared" si="235"/>
        <v>22268</v>
      </c>
      <c r="EG64" s="14">
        <f t="shared" si="236"/>
        <v>24922</v>
      </c>
      <c r="EH64" s="14">
        <f t="shared" si="237"/>
        <v>24922</v>
      </c>
      <c r="EI64" s="14">
        <f t="shared" si="238"/>
        <v>30030</v>
      </c>
      <c r="EJ64" s="14">
        <f t="shared" si="239"/>
        <v>35238</v>
      </c>
      <c r="EK64" s="14">
        <f>INDEX(属性偏向!$S$4:$S$135,(卡牌属性!$DP64-1+EK$3)*11+卡牌属性!$DT64)*(1+属性投放!$AT$6)</f>
        <v>60</v>
      </c>
      <c r="EL64" s="14">
        <f>INDEX(属性偏向!$S$4:$S$135,(卡牌属性!$DP64-1+EL$3)*11+卡牌属性!$DT64)*(1+属性投放!$AT$6)</f>
        <v>66</v>
      </c>
      <c r="EM64" s="14">
        <f>INDEX(属性偏向!$S$4:$S$135,(卡牌属性!$DP64-1+EM$3)*11+卡牌属性!$DT64)*(1+属性投放!$AT$6)</f>
        <v>72</v>
      </c>
      <c r="EN64" s="14">
        <f>INDEX(属性偏向!$S$4:$S$135,(卡牌属性!$DP64-1+EN$3)*11+卡牌属性!$DT64)*(1+属性投放!$AT$6)</f>
        <v>72</v>
      </c>
      <c r="EO64" s="14">
        <f>INDEX(属性偏向!$S$4:$S$135,(卡牌属性!$DP64-1+EO$3)*11+卡牌属性!$DT64)*(1+属性投放!$AT$6)</f>
        <v>84</v>
      </c>
      <c r="EP64" s="14">
        <f>INDEX(属性偏向!$T$4:$T$135,(卡牌属性!$DQ64-1+EP$3)*11+卡牌属性!$DT64)*(1+属性投放!$AT$6)</f>
        <v>30</v>
      </c>
      <c r="EQ64" s="14">
        <f>INDEX(属性偏向!$T$4:$T$135,(卡牌属性!$DQ64-1+EQ$3)*11+卡牌属性!$DT64)*(1+属性投放!$AT$6)</f>
        <v>33</v>
      </c>
      <c r="ER64" s="14">
        <f>INDEX(属性偏向!$T$4:$T$135,(卡牌属性!$DQ64-1+ER$3)*11+卡牌属性!$DT64)*(1+属性投放!$AT$6)</f>
        <v>33</v>
      </c>
      <c r="ES64" s="14">
        <f>INDEX(属性偏向!$T$4:$T$135,(卡牌属性!$DQ64-1+ES$3)*11+卡牌属性!$DT64)*(1+属性投放!$AT$6)</f>
        <v>36</v>
      </c>
      <c r="ET64" s="14">
        <f>INDEX(属性偏向!$T$4:$T$135,(卡牌属性!$DQ64-1+ET$3)*11+卡牌属性!$DT64)*(1+属性投放!$AT$6)</f>
        <v>42</v>
      </c>
      <c r="EU64" s="14">
        <f>INDEX(属性偏向!$U$4:$U$135,(卡牌属性!$DR64-1+EU$3)*11+卡牌属性!$DT64)*(1+属性投放!$AT$6)</f>
        <v>660</v>
      </c>
      <c r="EV64" s="14">
        <f>INDEX(属性偏向!$U$4:$U$135,(卡牌属性!$DR64-1+EV$3)*11+卡牌属性!$DT64)*(1+属性投放!$AT$6)</f>
        <v>720</v>
      </c>
      <c r="EW64" s="14">
        <f>INDEX(属性偏向!$U$4:$U$135,(卡牌属性!$DR64-1+EW$3)*11+卡牌属性!$DT64)*(1+属性投放!$AT$6)</f>
        <v>720</v>
      </c>
      <c r="EX64" s="14">
        <f>INDEX(属性偏向!$U$4:$U$135,(卡牌属性!$DR64-1+EX$3)*11+卡牌属性!$DT64)*(1+属性投放!$AT$6)</f>
        <v>840</v>
      </c>
      <c r="EY64" s="14">
        <f>INDEX(属性偏向!$U$4:$U$135,(卡牌属性!$DR64-1+EY$3)*11+卡牌属性!$DT64)*(1+属性投放!$AT$6)</f>
        <v>960</v>
      </c>
      <c r="FC64" s="13">
        <v>60</v>
      </c>
      <c r="FD64" s="13">
        <f t="shared" si="138"/>
        <v>12</v>
      </c>
      <c r="FE64" s="14">
        <f t="shared" si="39"/>
        <v>1102012</v>
      </c>
      <c r="FF64" s="14" t="s">
        <v>849</v>
      </c>
      <c r="FG64" s="14">
        <f t="shared" si="139"/>
        <v>5</v>
      </c>
      <c r="FH64" s="14" t="str">
        <f t="shared" si="140"/>
        <v>夏侯惇-5星</v>
      </c>
      <c r="FI64" s="14">
        <f>INDEX(Y$6:Y$36,$FD64)+INDEX(属性偏向!Y$4:Y$8,卡牌属性!$FG64)</f>
        <v>10</v>
      </c>
      <c r="FJ64" s="14" t="str">
        <f>INDEX(属性评价,卡牌属性!FI64)</f>
        <v>S+</v>
      </c>
      <c r="FK64" s="14">
        <f>INDEX(Z$6:Z$36,$FD64)+INDEX(属性偏向!Z$4:Z$8,卡牌属性!$FG64)</f>
        <v>10</v>
      </c>
      <c r="FL64" s="14" t="str">
        <f>INDEX(属性评价,卡牌属性!FK64)</f>
        <v>S+</v>
      </c>
      <c r="FM64" s="14">
        <f>INDEX(AA$6:AA$36,$FD64)+INDEX(属性偏向!AA$4:AA$8,卡牌属性!$FG64)</f>
        <v>12</v>
      </c>
      <c r="FN64" s="14" t="str">
        <f>INDEX(属性评价,卡牌属性!FM64)</f>
        <v>SS+</v>
      </c>
      <c r="FQ64" s="13">
        <v>60</v>
      </c>
      <c r="FR64" s="13">
        <f t="shared" si="141"/>
        <v>12</v>
      </c>
      <c r="FS64" s="14">
        <f t="shared" si="40"/>
        <v>1101012</v>
      </c>
      <c r="FT64" s="14" t="s">
        <v>849</v>
      </c>
      <c r="FU64" s="14">
        <f t="shared" si="142"/>
        <v>5</v>
      </c>
      <c r="FV64" s="14" t="str">
        <f t="shared" si="143"/>
        <v>南御夫-5星</v>
      </c>
      <c r="FW64" s="14">
        <f>INDEX(J$6:J$36,$FR64)+INDEX(属性偏向!Y$4:Y$8,卡牌属性!$FG64)</f>
        <v>6</v>
      </c>
      <c r="FX64" s="14" t="str">
        <f>INDEX(属性评价,卡牌属性!FW64)</f>
        <v>B+</v>
      </c>
      <c r="FY64" s="14">
        <f>INDEX(K$6:K$36,$FR64)+INDEX(属性偏向!Y$4:Y$8,卡牌属性!$FG64)</f>
        <v>7</v>
      </c>
      <c r="FZ64" s="14" t="str">
        <f>INDEX(属性评价,卡牌属性!FY64)</f>
        <v>A</v>
      </c>
      <c r="GA64" s="14">
        <f>INDEX(L$6:L$36,$FR64)+INDEX(属性偏向!Y$4:Y$8,卡牌属性!$FG64)</f>
        <v>6</v>
      </c>
      <c r="GB64" s="14" t="str">
        <f>INDEX(属性评价,卡牌属性!GA64)</f>
        <v>B+</v>
      </c>
    </row>
    <row r="65" spans="31:184" ht="16.5" x14ac:dyDescent="0.2">
      <c r="AE65" s="13">
        <v>61</v>
      </c>
      <c r="AF65" s="13">
        <f t="shared" si="23"/>
        <v>6</v>
      </c>
      <c r="AG65" s="13">
        <f t="shared" si="3"/>
        <v>4</v>
      </c>
      <c r="AH65" s="13"/>
      <c r="AI65" s="13"/>
      <c r="AJ65" s="14">
        <f t="shared" si="4"/>
        <v>1101006</v>
      </c>
      <c r="AK65" s="14" t="str">
        <f t="shared" si="5"/>
        <v>红莲·缇娜6突</v>
      </c>
      <c r="AL65" s="25" t="s">
        <v>131</v>
      </c>
      <c r="AM65" s="14">
        <v>1</v>
      </c>
      <c r="AN65" s="14">
        <f t="shared" si="6"/>
        <v>6</v>
      </c>
      <c r="AO65" s="14" t="e">
        <f>INDEX(属性投放!#REF!,(卡牌属性!AG65-2)*20+卡牌属性!AN65)</f>
        <v>#REF!</v>
      </c>
      <c r="AP65" s="14" t="e">
        <f t="shared" ref="AP65:AS84" si="240">$AO65</f>
        <v>#REF!</v>
      </c>
      <c r="AQ65" s="14" t="e">
        <f t="shared" si="240"/>
        <v>#REF!</v>
      </c>
      <c r="AR65" s="14" t="e">
        <f t="shared" si="240"/>
        <v>#REF!</v>
      </c>
      <c r="AS65" s="14" t="e">
        <f t="shared" si="240"/>
        <v>#REF!</v>
      </c>
      <c r="AT65" s="14" t="e">
        <f>INDEX(属性投放!#REF!,(卡牌属性!AG65-2)*20+卡牌属性!AN65)</f>
        <v>#REF!</v>
      </c>
      <c r="AU65" s="14" t="e">
        <f t="shared" ref="AU65:AX84" si="241">$AT65</f>
        <v>#REF!</v>
      </c>
      <c r="AV65" s="14" t="e">
        <f t="shared" si="241"/>
        <v>#REF!</v>
      </c>
      <c r="AW65" s="14" t="e">
        <f t="shared" si="241"/>
        <v>#REF!</v>
      </c>
      <c r="AX65" s="14" t="e">
        <f t="shared" si="241"/>
        <v>#REF!</v>
      </c>
      <c r="AY65" s="14" t="e">
        <f>INDEX(属性投放!#REF!,(卡牌属性!AG65-2)*20+卡牌属性!AN65)</f>
        <v>#REF!</v>
      </c>
      <c r="AZ65" s="14" t="e">
        <f t="shared" ref="AZ65:BC84" si="242">$AY65</f>
        <v>#REF!</v>
      </c>
      <c r="BA65" s="14" t="e">
        <f t="shared" si="242"/>
        <v>#REF!</v>
      </c>
      <c r="BB65" s="14" t="e">
        <f t="shared" si="242"/>
        <v>#REF!</v>
      </c>
      <c r="BC65" s="14" t="e">
        <f t="shared" si="242"/>
        <v>#REF!</v>
      </c>
      <c r="BD65" s="14" t="e">
        <f>INDEX(属性投放!#REF!,(卡牌属性!AG65-2)*20+卡牌属性!AN65)</f>
        <v>#REF!</v>
      </c>
      <c r="BE65" s="14" t="e">
        <f t="shared" ref="BE65:BH84" si="243">$BD65</f>
        <v>#REF!</v>
      </c>
      <c r="BF65" s="14" t="e">
        <f t="shared" si="243"/>
        <v>#REF!</v>
      </c>
      <c r="BG65" s="14" t="e">
        <f t="shared" si="243"/>
        <v>#REF!</v>
      </c>
      <c r="BH65" s="14" t="e">
        <f t="shared" si="243"/>
        <v>#REF!</v>
      </c>
      <c r="BI65" s="14" t="e">
        <f>INDEX(属性投放!#REF!,(卡牌属性!AG65-2)*20+卡牌属性!AN65)</f>
        <v>#REF!</v>
      </c>
      <c r="BJ65" s="14" t="e">
        <f t="shared" ref="BJ65:BM84" si="244">$BI65</f>
        <v>#REF!</v>
      </c>
      <c r="BK65" s="14" t="e">
        <f t="shared" si="244"/>
        <v>#REF!</v>
      </c>
      <c r="BL65" s="14" t="e">
        <f t="shared" si="244"/>
        <v>#REF!</v>
      </c>
      <c r="BM65" s="14" t="e">
        <f t="shared" si="244"/>
        <v>#REF!</v>
      </c>
      <c r="BN65" s="14" t="e">
        <f>INDEX(属性投放!#REF!,(卡牌属性!AG65-2)*20+卡牌属性!AN65)</f>
        <v>#REF!</v>
      </c>
      <c r="BO65" s="14" t="e">
        <f t="shared" ref="BO65:BR84" si="245">$BN65</f>
        <v>#REF!</v>
      </c>
      <c r="BP65" s="14" t="e">
        <f t="shared" si="245"/>
        <v>#REF!</v>
      </c>
      <c r="BQ65" s="14" t="e">
        <f t="shared" si="245"/>
        <v>#REF!</v>
      </c>
      <c r="BR65" s="14" t="e">
        <f t="shared" si="245"/>
        <v>#REF!</v>
      </c>
      <c r="BV65" s="13">
        <v>61</v>
      </c>
      <c r="BW65" s="14">
        <f t="shared" si="24"/>
        <v>6</v>
      </c>
      <c r="BX65" s="14">
        <f t="shared" si="25"/>
        <v>1102006</v>
      </c>
      <c r="BY65" s="14" t="str">
        <f>INDEX($O$6:$O$37,BW65)&amp;"-"&amp;INDEX(属性投放!$H$19:$H$29,卡牌属性!CD65)</f>
        <v>项羽-大叫唤</v>
      </c>
      <c r="BZ65" s="14">
        <f t="shared" si="26"/>
        <v>8</v>
      </c>
      <c r="CA65" s="14">
        <f t="shared" si="27"/>
        <v>9</v>
      </c>
      <c r="CB65" s="14">
        <f t="shared" si="28"/>
        <v>8</v>
      </c>
      <c r="CC65" s="14">
        <f t="shared" si="29"/>
        <v>5</v>
      </c>
      <c r="CD65" s="14">
        <f t="shared" si="30"/>
        <v>6</v>
      </c>
      <c r="CE65" s="14">
        <f>INDEX(属性投放!$W$6:$W$49,(卡牌属性!CC65-2)*11+卡牌属性!CD65)</f>
        <v>15</v>
      </c>
      <c r="CF65" s="14">
        <f t="shared" si="210"/>
        <v>1644</v>
      </c>
      <c r="CG65" s="14">
        <f t="shared" si="211"/>
        <v>1970</v>
      </c>
      <c r="CH65" s="14">
        <f t="shared" si="212"/>
        <v>2296</v>
      </c>
      <c r="CI65" s="14">
        <f t="shared" si="213"/>
        <v>2296</v>
      </c>
      <c r="CJ65" s="14">
        <f t="shared" si="214"/>
        <v>2760</v>
      </c>
      <c r="CK65" s="14">
        <f t="shared" si="215"/>
        <v>797</v>
      </c>
      <c r="CL65" s="14">
        <f t="shared" si="216"/>
        <v>985</v>
      </c>
      <c r="CM65" s="14">
        <f t="shared" si="217"/>
        <v>985</v>
      </c>
      <c r="CN65" s="14">
        <f t="shared" si="218"/>
        <v>1173</v>
      </c>
      <c r="CO65" s="14">
        <f t="shared" si="219"/>
        <v>1430</v>
      </c>
      <c r="CP65" s="14">
        <f t="shared" si="220"/>
        <v>12574</v>
      </c>
      <c r="CQ65" s="14">
        <f t="shared" si="221"/>
        <v>15010</v>
      </c>
      <c r="CR65" s="14">
        <f t="shared" si="222"/>
        <v>15010</v>
      </c>
      <c r="CS65" s="14">
        <f t="shared" si="223"/>
        <v>17546</v>
      </c>
      <c r="CT65" s="14">
        <f t="shared" si="224"/>
        <v>21400</v>
      </c>
      <c r="CU65" s="14">
        <f>INDEX(属性偏向!$S$4:$S$135,(卡牌属性!$BZ65-1+CU$3)*11+卡牌属性!$CD65)</f>
        <v>28</v>
      </c>
      <c r="CV65" s="14">
        <f>INDEX(属性偏向!$S$4:$S$135,(卡牌属性!$BZ65-1+CV$3)*11+卡牌属性!$CD65)</f>
        <v>32</v>
      </c>
      <c r="CW65" s="14">
        <f>INDEX(属性偏向!$S$4:$S$135,(卡牌属性!$BZ65-1+CW$3)*11+卡牌属性!$CD65)</f>
        <v>36</v>
      </c>
      <c r="CX65" s="14">
        <f>INDEX(属性偏向!$S$4:$S$135,(卡牌属性!$BZ65-1+CX$3)*11+卡牌属性!$CD65)</f>
        <v>36</v>
      </c>
      <c r="CY65" s="14">
        <f>INDEX(属性偏向!$S$4:$S$135,(卡牌属性!$BZ65-1+CY$3)*11+卡牌属性!$CD65)</f>
        <v>42</v>
      </c>
      <c r="CZ65" s="14">
        <f>INDEX(属性偏向!$T$4:$T$135,(卡牌属性!$BZ65-1+CZ$3)*11+卡牌属性!$CD65)</f>
        <v>14</v>
      </c>
      <c r="DA65" s="14">
        <f>INDEX(属性偏向!$T$4:$T$135,(卡牌属性!$BZ65-1+DA$3)*11+卡牌属性!$CD65)</f>
        <v>16</v>
      </c>
      <c r="DB65" s="14">
        <f>INDEX(属性偏向!$T$4:$T$135,(卡牌属性!$BZ65-1+DB$3)*11+卡牌属性!$CD65)</f>
        <v>16</v>
      </c>
      <c r="DC65" s="14">
        <f>INDEX(属性偏向!$T$4:$T$135,(卡牌属性!$BZ65-1+DC$3)*11+卡牌属性!$CD65)</f>
        <v>18</v>
      </c>
      <c r="DD65" s="14">
        <f>INDEX(属性偏向!$T$4:$T$135,(卡牌属性!$BZ65-1+DD$3)*11+卡牌属性!$CD65)</f>
        <v>21</v>
      </c>
      <c r="DE65" s="14">
        <f>INDEX(属性偏向!$U$4:$U$135,(卡牌属性!$BZ65-1+DE$3)*11+卡牌属性!$CD65)</f>
        <v>280</v>
      </c>
      <c r="DF65" s="14">
        <f>INDEX(属性偏向!$U$4:$U$135,(卡牌属性!$BZ65-1+DF$3)*11+卡牌属性!$CD65)</f>
        <v>320</v>
      </c>
      <c r="DG65" s="14">
        <f>INDEX(属性偏向!$U$4:$U$135,(卡牌属性!$BZ65-1+DG$3)*11+卡牌属性!$CD65)</f>
        <v>320</v>
      </c>
      <c r="DH65" s="14">
        <f>INDEX(属性偏向!$U$4:$U$135,(卡牌属性!$BZ65-1+DH$3)*11+卡牌属性!$CD65)</f>
        <v>360</v>
      </c>
      <c r="DI65" s="14">
        <f>INDEX(属性偏向!$U$4:$U$135,(卡牌属性!$BZ65-1+DI$3)*11+卡牌属性!$CD65)</f>
        <v>420</v>
      </c>
      <c r="DL65" s="13">
        <v>61</v>
      </c>
      <c r="DM65" s="14">
        <f t="shared" si="32"/>
        <v>6</v>
      </c>
      <c r="DN65" s="14">
        <f t="shared" si="33"/>
        <v>1102006</v>
      </c>
      <c r="DO65" s="14" t="str">
        <f>INDEX($B$6:$B$32,DM65)&amp;"-"&amp;INDEX(属性投放!$H$7:$H$17,卡牌属性!DT65)</f>
        <v>红莲·缇娜-大叫唤</v>
      </c>
      <c r="DP65" s="14">
        <f t="shared" si="14"/>
        <v>6</v>
      </c>
      <c r="DQ65" s="14">
        <f t="shared" si="15"/>
        <v>6</v>
      </c>
      <c r="DR65" s="14">
        <f t="shared" si="16"/>
        <v>7</v>
      </c>
      <c r="DS65" s="14">
        <f t="shared" si="34"/>
        <v>4</v>
      </c>
      <c r="DT65" s="14">
        <f t="shared" si="35"/>
        <v>6</v>
      </c>
      <c r="DU65" s="14">
        <f>INDEX(属性投放!$W$6:$W$49,(卡牌属性!DS65-2)*11+卡牌属性!DT65)</f>
        <v>15</v>
      </c>
      <c r="DV65" s="14">
        <f t="shared" si="225"/>
        <v>3529</v>
      </c>
      <c r="DW65" s="14">
        <f t="shared" si="226"/>
        <v>3968</v>
      </c>
      <c r="DX65" s="14">
        <f t="shared" si="227"/>
        <v>4432</v>
      </c>
      <c r="DY65" s="14">
        <f t="shared" si="228"/>
        <v>4432</v>
      </c>
      <c r="DZ65" s="14">
        <f t="shared" si="229"/>
        <v>5310</v>
      </c>
      <c r="EA65" s="14">
        <f t="shared" si="230"/>
        <v>1717</v>
      </c>
      <c r="EB65" s="14">
        <f t="shared" si="231"/>
        <v>1934</v>
      </c>
      <c r="EC65" s="14">
        <f t="shared" si="232"/>
        <v>1934</v>
      </c>
      <c r="ED65" s="14">
        <f t="shared" si="233"/>
        <v>2166</v>
      </c>
      <c r="EE65" s="14">
        <f t="shared" si="234"/>
        <v>2605</v>
      </c>
      <c r="EF65" s="14">
        <f t="shared" si="235"/>
        <v>32168</v>
      </c>
      <c r="EG65" s="14">
        <f t="shared" si="236"/>
        <v>35722</v>
      </c>
      <c r="EH65" s="14">
        <f t="shared" si="237"/>
        <v>35722</v>
      </c>
      <c r="EI65" s="14">
        <f t="shared" si="238"/>
        <v>42630</v>
      </c>
      <c r="EJ65" s="14">
        <f t="shared" si="239"/>
        <v>49638</v>
      </c>
      <c r="EK65" s="14">
        <f>INDEX(属性偏向!$S$4:$S$135,(卡牌属性!$DP65-1+EK$3)*11+卡牌属性!$DT65)*(1+属性投放!$AT$6)</f>
        <v>72</v>
      </c>
      <c r="EL65" s="14">
        <f>INDEX(属性偏向!$S$4:$S$135,(卡牌属性!$DP65-1+EL$3)*11+卡牌属性!$DT65)*(1+属性投放!$AT$6)</f>
        <v>78</v>
      </c>
      <c r="EM65" s="14">
        <f>INDEX(属性偏向!$S$4:$S$135,(卡牌属性!$DP65-1+EM$3)*11+卡牌属性!$DT65)*(1+属性投放!$AT$6)</f>
        <v>84</v>
      </c>
      <c r="EN65" s="14">
        <f>INDEX(属性偏向!$S$4:$S$135,(卡牌属性!$DP65-1+EN$3)*11+卡牌属性!$DT65)*(1+属性投放!$AT$6)</f>
        <v>84</v>
      </c>
      <c r="EO65" s="14">
        <f>INDEX(属性偏向!$S$4:$S$135,(卡牌属性!$DP65-1+EO$3)*11+卡牌属性!$DT65)*(1+属性投放!$AT$6)</f>
        <v>96</v>
      </c>
      <c r="EP65" s="14">
        <f>INDEX(属性偏向!$T$4:$T$135,(卡牌属性!$DQ65-1+EP$3)*11+卡牌属性!$DT65)*(1+属性投放!$AT$6)</f>
        <v>36</v>
      </c>
      <c r="EQ65" s="14">
        <f>INDEX(属性偏向!$T$4:$T$135,(卡牌属性!$DQ65-1+EQ$3)*11+卡牌属性!$DT65)*(1+属性投放!$AT$6)</f>
        <v>39</v>
      </c>
      <c r="ER65" s="14">
        <f>INDEX(属性偏向!$T$4:$T$135,(卡牌属性!$DQ65-1+ER$3)*11+卡牌属性!$DT65)*(1+属性投放!$AT$6)</f>
        <v>39</v>
      </c>
      <c r="ES65" s="14">
        <f>INDEX(属性偏向!$T$4:$T$135,(卡牌属性!$DQ65-1+ES$3)*11+卡牌属性!$DT65)*(1+属性投放!$AT$6)</f>
        <v>42</v>
      </c>
      <c r="ET65" s="14">
        <f>INDEX(属性偏向!$T$4:$T$135,(卡牌属性!$DQ65-1+ET$3)*11+卡牌属性!$DT65)*(1+属性投放!$AT$6)</f>
        <v>48</v>
      </c>
      <c r="EU65" s="14">
        <f>INDEX(属性偏向!$U$4:$U$135,(卡牌属性!$DR65-1+EU$3)*11+卡牌属性!$DT65)*(1+属性投放!$AT$6)</f>
        <v>780</v>
      </c>
      <c r="EV65" s="14">
        <f>INDEX(属性偏向!$U$4:$U$135,(卡牌属性!$DR65-1+EV$3)*11+卡牌属性!$DT65)*(1+属性投放!$AT$6)</f>
        <v>840</v>
      </c>
      <c r="EW65" s="14">
        <f>INDEX(属性偏向!$U$4:$U$135,(卡牌属性!$DR65-1+EW$3)*11+卡牌属性!$DT65)*(1+属性投放!$AT$6)</f>
        <v>840</v>
      </c>
      <c r="EX65" s="14">
        <f>INDEX(属性偏向!$U$4:$U$135,(卡牌属性!$DR65-1+EX$3)*11+卡牌属性!$DT65)*(1+属性投放!$AT$6)</f>
        <v>960</v>
      </c>
      <c r="EY65" s="14">
        <f>INDEX(属性偏向!$U$4:$U$135,(卡牌属性!$DR65-1+EY$3)*11+卡牌属性!$DT65)*(1+属性投放!$AT$6)</f>
        <v>1080</v>
      </c>
      <c r="FC65" s="13">
        <v>61</v>
      </c>
      <c r="FD65" s="13">
        <f t="shared" si="138"/>
        <v>13</v>
      </c>
      <c r="FE65" s="14">
        <f t="shared" si="39"/>
        <v>1102013</v>
      </c>
      <c r="FF65" s="14" t="s">
        <v>849</v>
      </c>
      <c r="FG65" s="14">
        <f t="shared" si="139"/>
        <v>1</v>
      </c>
      <c r="FH65" s="14" t="str">
        <f t="shared" si="140"/>
        <v>塞伯罗斯-1星</v>
      </c>
      <c r="FI65" s="14">
        <f>INDEX(Y$6:Y$36,$FD65)+INDEX(属性偏向!Y$4:Y$8,卡牌属性!$FG65)</f>
        <v>2</v>
      </c>
      <c r="FJ65" s="14" t="str">
        <f>INDEX(属性评价,卡牌属性!FI65)</f>
        <v>D+</v>
      </c>
      <c r="FK65" s="14">
        <f>INDEX(Z$6:Z$36,$FD65)+INDEX(属性偏向!Z$4:Z$8,卡牌属性!$FG65)</f>
        <v>3</v>
      </c>
      <c r="FL65" s="14" t="str">
        <f>INDEX(属性评价,卡牌属性!FK65)</f>
        <v>C</v>
      </c>
      <c r="FM65" s="14">
        <f>INDEX(AA$6:AA$36,$FD65)+INDEX(属性偏向!AA$4:AA$8,卡牌属性!$FG65)</f>
        <v>5</v>
      </c>
      <c r="FN65" s="14" t="str">
        <f>INDEX(属性评价,卡牌属性!FM65)</f>
        <v>B</v>
      </c>
      <c r="FQ65" s="13">
        <v>61</v>
      </c>
      <c r="FR65" s="13">
        <f t="shared" si="141"/>
        <v>13</v>
      </c>
      <c r="FS65" s="14">
        <f t="shared" si="40"/>
        <v>1101013</v>
      </c>
      <c r="FT65" s="14" t="s">
        <v>849</v>
      </c>
      <c r="FU65" s="14">
        <f t="shared" si="142"/>
        <v>1</v>
      </c>
      <c r="FV65" s="14" t="str">
        <f t="shared" si="143"/>
        <v>吉拉-1星</v>
      </c>
      <c r="FW65" s="14">
        <f>INDEX(J$6:J$36,$FR65)+INDEX(属性偏向!Y$4:Y$8,卡牌属性!$FG65)</f>
        <v>2</v>
      </c>
      <c r="FX65" s="14" t="str">
        <f>INDEX(属性评价,卡牌属性!FW65)</f>
        <v>D+</v>
      </c>
      <c r="FY65" s="14">
        <f>INDEX(K$6:K$36,$FR65)+INDEX(属性偏向!Y$4:Y$8,卡牌属性!$FG65)</f>
        <v>5</v>
      </c>
      <c r="FZ65" s="14" t="str">
        <f>INDEX(属性评价,卡牌属性!FY65)</f>
        <v>B</v>
      </c>
      <c r="GA65" s="14">
        <f>INDEX(L$6:L$36,$FR65)+INDEX(属性偏向!Y$4:Y$8,卡牌属性!$FG65)</f>
        <v>3</v>
      </c>
      <c r="GB65" s="14" t="str">
        <f>INDEX(属性评价,卡牌属性!GA65)</f>
        <v>C</v>
      </c>
    </row>
    <row r="66" spans="31:184" ht="16.5" x14ac:dyDescent="0.2">
      <c r="AE66" s="13">
        <v>62</v>
      </c>
      <c r="AF66" s="13">
        <f t="shared" si="23"/>
        <v>6</v>
      </c>
      <c r="AG66" s="13">
        <f t="shared" si="3"/>
        <v>4</v>
      </c>
      <c r="AH66" s="13"/>
      <c r="AI66" s="13"/>
      <c r="AJ66" s="14">
        <f t="shared" si="4"/>
        <v>1101006</v>
      </c>
      <c r="AK66" s="14" t="str">
        <f t="shared" si="5"/>
        <v>红莲·缇娜7突</v>
      </c>
      <c r="AL66" s="25" t="s">
        <v>131</v>
      </c>
      <c r="AM66" s="14">
        <v>1</v>
      </c>
      <c r="AN66" s="14">
        <f t="shared" si="6"/>
        <v>7</v>
      </c>
      <c r="AO66" s="14" t="e">
        <f>INDEX(属性投放!#REF!,(卡牌属性!AG66-2)*20+卡牌属性!AN66)</f>
        <v>#REF!</v>
      </c>
      <c r="AP66" s="14" t="e">
        <f t="shared" si="240"/>
        <v>#REF!</v>
      </c>
      <c r="AQ66" s="14" t="e">
        <f t="shared" si="240"/>
        <v>#REF!</v>
      </c>
      <c r="AR66" s="14" t="e">
        <f t="shared" si="240"/>
        <v>#REF!</v>
      </c>
      <c r="AS66" s="14" t="e">
        <f t="shared" si="240"/>
        <v>#REF!</v>
      </c>
      <c r="AT66" s="14" t="e">
        <f>INDEX(属性投放!#REF!,(卡牌属性!AG66-2)*20+卡牌属性!AN66)</f>
        <v>#REF!</v>
      </c>
      <c r="AU66" s="14" t="e">
        <f t="shared" si="241"/>
        <v>#REF!</v>
      </c>
      <c r="AV66" s="14" t="e">
        <f t="shared" si="241"/>
        <v>#REF!</v>
      </c>
      <c r="AW66" s="14" t="e">
        <f t="shared" si="241"/>
        <v>#REF!</v>
      </c>
      <c r="AX66" s="14" t="e">
        <f t="shared" si="241"/>
        <v>#REF!</v>
      </c>
      <c r="AY66" s="14" t="e">
        <f>INDEX(属性投放!#REF!,(卡牌属性!AG66-2)*20+卡牌属性!AN66)</f>
        <v>#REF!</v>
      </c>
      <c r="AZ66" s="14" t="e">
        <f t="shared" si="242"/>
        <v>#REF!</v>
      </c>
      <c r="BA66" s="14" t="e">
        <f t="shared" si="242"/>
        <v>#REF!</v>
      </c>
      <c r="BB66" s="14" t="e">
        <f t="shared" si="242"/>
        <v>#REF!</v>
      </c>
      <c r="BC66" s="14" t="e">
        <f t="shared" si="242"/>
        <v>#REF!</v>
      </c>
      <c r="BD66" s="14" t="e">
        <f>INDEX(属性投放!#REF!,(卡牌属性!AG66-2)*20+卡牌属性!AN66)</f>
        <v>#REF!</v>
      </c>
      <c r="BE66" s="14" t="e">
        <f t="shared" si="243"/>
        <v>#REF!</v>
      </c>
      <c r="BF66" s="14" t="e">
        <f t="shared" si="243"/>
        <v>#REF!</v>
      </c>
      <c r="BG66" s="14" t="e">
        <f t="shared" si="243"/>
        <v>#REF!</v>
      </c>
      <c r="BH66" s="14" t="e">
        <f t="shared" si="243"/>
        <v>#REF!</v>
      </c>
      <c r="BI66" s="14" t="e">
        <f>INDEX(属性投放!#REF!,(卡牌属性!AG66-2)*20+卡牌属性!AN66)</f>
        <v>#REF!</v>
      </c>
      <c r="BJ66" s="14" t="e">
        <f t="shared" si="244"/>
        <v>#REF!</v>
      </c>
      <c r="BK66" s="14" t="e">
        <f t="shared" si="244"/>
        <v>#REF!</v>
      </c>
      <c r="BL66" s="14" t="e">
        <f t="shared" si="244"/>
        <v>#REF!</v>
      </c>
      <c r="BM66" s="14" t="e">
        <f t="shared" si="244"/>
        <v>#REF!</v>
      </c>
      <c r="BN66" s="14" t="e">
        <f>INDEX(属性投放!#REF!,(卡牌属性!AG66-2)*20+卡牌属性!AN66)</f>
        <v>#REF!</v>
      </c>
      <c r="BO66" s="14" t="e">
        <f t="shared" si="245"/>
        <v>#REF!</v>
      </c>
      <c r="BP66" s="14" t="e">
        <f t="shared" si="245"/>
        <v>#REF!</v>
      </c>
      <c r="BQ66" s="14" t="e">
        <f t="shared" si="245"/>
        <v>#REF!</v>
      </c>
      <c r="BR66" s="14" t="e">
        <f t="shared" si="245"/>
        <v>#REF!</v>
      </c>
      <c r="BV66" s="13">
        <v>62</v>
      </c>
      <c r="BW66" s="14">
        <f t="shared" si="24"/>
        <v>6</v>
      </c>
      <c r="BX66" s="14">
        <f t="shared" si="25"/>
        <v>1102006</v>
      </c>
      <c r="BY66" s="14" t="str">
        <f>INDEX($O$6:$O$37,BW66)&amp;"-"&amp;INDEX(属性投放!$H$19:$H$29,卡牌属性!CD66)</f>
        <v>项羽-焦热</v>
      </c>
      <c r="BZ66" s="14">
        <f t="shared" si="26"/>
        <v>8</v>
      </c>
      <c r="CA66" s="14">
        <f t="shared" si="27"/>
        <v>9</v>
      </c>
      <c r="CB66" s="14">
        <f t="shared" si="28"/>
        <v>8</v>
      </c>
      <c r="CC66" s="14">
        <f t="shared" si="29"/>
        <v>5</v>
      </c>
      <c r="CD66" s="14">
        <f t="shared" si="30"/>
        <v>7</v>
      </c>
      <c r="CE66" s="14">
        <f>INDEX(属性投放!$W$6:$W$49,(卡牌属性!CC66-2)*11+卡牌属性!CD66)</f>
        <v>15</v>
      </c>
      <c r="CF66" s="14">
        <f t="shared" si="210"/>
        <v>2064</v>
      </c>
      <c r="CG66" s="14">
        <f t="shared" si="211"/>
        <v>2450</v>
      </c>
      <c r="CH66" s="14">
        <f t="shared" si="212"/>
        <v>2836</v>
      </c>
      <c r="CI66" s="14">
        <f t="shared" si="213"/>
        <v>2836</v>
      </c>
      <c r="CJ66" s="14">
        <f t="shared" si="214"/>
        <v>3390</v>
      </c>
      <c r="CK66" s="14">
        <f t="shared" si="215"/>
        <v>1007</v>
      </c>
      <c r="CL66" s="14">
        <f t="shared" si="216"/>
        <v>1225</v>
      </c>
      <c r="CM66" s="14">
        <f t="shared" si="217"/>
        <v>1225</v>
      </c>
      <c r="CN66" s="14">
        <f t="shared" si="218"/>
        <v>1443</v>
      </c>
      <c r="CO66" s="14">
        <f t="shared" si="219"/>
        <v>1745</v>
      </c>
      <c r="CP66" s="14">
        <f t="shared" si="220"/>
        <v>16774</v>
      </c>
      <c r="CQ66" s="14">
        <f t="shared" si="221"/>
        <v>19810</v>
      </c>
      <c r="CR66" s="14">
        <f t="shared" si="222"/>
        <v>19810</v>
      </c>
      <c r="CS66" s="14">
        <f t="shared" si="223"/>
        <v>22946</v>
      </c>
      <c r="CT66" s="14">
        <f t="shared" si="224"/>
        <v>27700</v>
      </c>
      <c r="CU66" s="14">
        <f>INDEX(属性偏向!$S$4:$S$135,(卡牌属性!$BZ66-1+CU$3)*11+卡牌属性!$CD66)</f>
        <v>32</v>
      </c>
      <c r="CV66" s="14">
        <f>INDEX(属性偏向!$S$4:$S$135,(卡牌属性!$BZ66-1+CV$3)*11+卡牌属性!$CD66)</f>
        <v>36</v>
      </c>
      <c r="CW66" s="14">
        <f>INDEX(属性偏向!$S$4:$S$135,(卡牌属性!$BZ66-1+CW$3)*11+卡牌属性!$CD66)</f>
        <v>40</v>
      </c>
      <c r="CX66" s="14">
        <f>INDEX(属性偏向!$S$4:$S$135,(卡牌属性!$BZ66-1+CX$3)*11+卡牌属性!$CD66)</f>
        <v>40</v>
      </c>
      <c r="CY66" s="14">
        <f>INDEX(属性偏向!$S$4:$S$135,(卡牌属性!$BZ66-1+CY$3)*11+卡牌属性!$CD66)</f>
        <v>46</v>
      </c>
      <c r="CZ66" s="14">
        <f>INDEX(属性偏向!$T$4:$T$135,(卡牌属性!$BZ66-1+CZ$3)*11+卡牌属性!$CD66)</f>
        <v>16</v>
      </c>
      <c r="DA66" s="14">
        <f>INDEX(属性偏向!$T$4:$T$135,(卡牌属性!$BZ66-1+DA$3)*11+卡牌属性!$CD66)</f>
        <v>18</v>
      </c>
      <c r="DB66" s="14">
        <f>INDEX(属性偏向!$T$4:$T$135,(卡牌属性!$BZ66-1+DB$3)*11+卡牌属性!$CD66)</f>
        <v>18</v>
      </c>
      <c r="DC66" s="14">
        <f>INDEX(属性偏向!$T$4:$T$135,(卡牌属性!$BZ66-1+DC$3)*11+卡牌属性!$CD66)</f>
        <v>20</v>
      </c>
      <c r="DD66" s="14">
        <f>INDEX(属性偏向!$T$4:$T$135,(卡牌属性!$BZ66-1+DD$3)*11+卡牌属性!$CD66)</f>
        <v>23</v>
      </c>
      <c r="DE66" s="14">
        <f>INDEX(属性偏向!$U$4:$U$135,(卡牌属性!$BZ66-1+DE$3)*11+卡牌属性!$CD66)</f>
        <v>320</v>
      </c>
      <c r="DF66" s="14">
        <f>INDEX(属性偏向!$U$4:$U$135,(卡牌属性!$BZ66-1+DF$3)*11+卡牌属性!$CD66)</f>
        <v>360</v>
      </c>
      <c r="DG66" s="14">
        <f>INDEX(属性偏向!$U$4:$U$135,(卡牌属性!$BZ66-1+DG$3)*11+卡牌属性!$CD66)</f>
        <v>360</v>
      </c>
      <c r="DH66" s="14">
        <f>INDEX(属性偏向!$U$4:$U$135,(卡牌属性!$BZ66-1+DH$3)*11+卡牌属性!$CD66)</f>
        <v>400</v>
      </c>
      <c r="DI66" s="14">
        <f>INDEX(属性偏向!$U$4:$U$135,(卡牌属性!$BZ66-1+DI$3)*11+卡牌属性!$CD66)</f>
        <v>460</v>
      </c>
      <c r="DL66" s="13">
        <v>62</v>
      </c>
      <c r="DM66" s="14">
        <f t="shared" si="32"/>
        <v>6</v>
      </c>
      <c r="DN66" s="14">
        <f t="shared" si="33"/>
        <v>1102006</v>
      </c>
      <c r="DO66" s="14" t="str">
        <f>INDEX($B$6:$B$32,DM66)&amp;"-"&amp;INDEX(属性投放!$H$7:$H$17,卡牌属性!DT66)</f>
        <v>红莲·缇娜-焦热</v>
      </c>
      <c r="DP66" s="14">
        <f t="shared" si="14"/>
        <v>6</v>
      </c>
      <c r="DQ66" s="14">
        <f t="shared" si="15"/>
        <v>6</v>
      </c>
      <c r="DR66" s="14">
        <f t="shared" si="16"/>
        <v>7</v>
      </c>
      <c r="DS66" s="14">
        <f t="shared" si="34"/>
        <v>4</v>
      </c>
      <c r="DT66" s="14">
        <f t="shared" si="35"/>
        <v>7</v>
      </c>
      <c r="DU66" s="14">
        <f>INDEX(属性投放!$W$6:$W$49,(卡牌属性!DS66-2)*11+卡牌属性!DT66)</f>
        <v>15</v>
      </c>
      <c r="DV66" s="14">
        <f t="shared" si="225"/>
        <v>4609</v>
      </c>
      <c r="DW66" s="14">
        <f t="shared" si="226"/>
        <v>5138</v>
      </c>
      <c r="DX66" s="14">
        <f t="shared" si="227"/>
        <v>5692</v>
      </c>
      <c r="DY66" s="14">
        <f t="shared" si="228"/>
        <v>5692</v>
      </c>
      <c r="DZ66" s="14">
        <f t="shared" si="229"/>
        <v>6750</v>
      </c>
      <c r="EA66" s="14">
        <f t="shared" si="230"/>
        <v>2257</v>
      </c>
      <c r="EB66" s="14">
        <f t="shared" si="231"/>
        <v>2519</v>
      </c>
      <c r="EC66" s="14">
        <f t="shared" si="232"/>
        <v>2519</v>
      </c>
      <c r="ED66" s="14">
        <f t="shared" si="233"/>
        <v>2796</v>
      </c>
      <c r="EE66" s="14">
        <f t="shared" si="234"/>
        <v>3325</v>
      </c>
      <c r="EF66" s="14">
        <f t="shared" si="235"/>
        <v>43868</v>
      </c>
      <c r="EG66" s="14">
        <f t="shared" si="236"/>
        <v>48322</v>
      </c>
      <c r="EH66" s="14">
        <f t="shared" si="237"/>
        <v>48322</v>
      </c>
      <c r="EI66" s="14">
        <f t="shared" si="238"/>
        <v>57030</v>
      </c>
      <c r="EJ66" s="14">
        <f t="shared" si="239"/>
        <v>65838</v>
      </c>
      <c r="EK66" s="14">
        <f>INDEX(属性偏向!$S$4:$S$135,(卡牌属性!$DP66-1+EK$3)*11+卡牌属性!$DT66)*(1+属性投放!$AT$6)</f>
        <v>84</v>
      </c>
      <c r="EL66" s="14">
        <f>INDEX(属性偏向!$S$4:$S$135,(卡牌属性!$DP66-1+EL$3)*11+卡牌属性!$DT66)*(1+属性投放!$AT$6)</f>
        <v>90</v>
      </c>
      <c r="EM66" s="14">
        <f>INDEX(属性偏向!$S$4:$S$135,(卡牌属性!$DP66-1+EM$3)*11+卡牌属性!$DT66)*(1+属性投放!$AT$6)</f>
        <v>96</v>
      </c>
      <c r="EN66" s="14">
        <f>INDEX(属性偏向!$S$4:$S$135,(卡牌属性!$DP66-1+EN$3)*11+卡牌属性!$DT66)*(1+属性投放!$AT$6)</f>
        <v>96</v>
      </c>
      <c r="EO66" s="14">
        <f>INDEX(属性偏向!$S$4:$S$135,(卡牌属性!$DP66-1+EO$3)*11+卡牌属性!$DT66)*(1+属性投放!$AT$6)</f>
        <v>108</v>
      </c>
      <c r="EP66" s="14">
        <f>INDEX(属性偏向!$T$4:$T$135,(卡牌属性!$DQ66-1+EP$3)*11+卡牌属性!$DT66)*(1+属性投放!$AT$6)</f>
        <v>42</v>
      </c>
      <c r="EQ66" s="14">
        <f>INDEX(属性偏向!$T$4:$T$135,(卡牌属性!$DQ66-1+EQ$3)*11+卡牌属性!$DT66)*(1+属性投放!$AT$6)</f>
        <v>45</v>
      </c>
      <c r="ER66" s="14">
        <f>INDEX(属性偏向!$T$4:$T$135,(卡牌属性!$DQ66-1+ER$3)*11+卡牌属性!$DT66)*(1+属性投放!$AT$6)</f>
        <v>45</v>
      </c>
      <c r="ES66" s="14">
        <f>INDEX(属性偏向!$T$4:$T$135,(卡牌属性!$DQ66-1+ES$3)*11+卡牌属性!$DT66)*(1+属性投放!$AT$6)</f>
        <v>48</v>
      </c>
      <c r="ET66" s="14">
        <f>INDEX(属性偏向!$T$4:$T$135,(卡牌属性!$DQ66-1+ET$3)*11+卡牌属性!$DT66)*(1+属性投放!$AT$6)</f>
        <v>54</v>
      </c>
      <c r="EU66" s="14">
        <f>INDEX(属性偏向!$U$4:$U$135,(卡牌属性!$DR66-1+EU$3)*11+卡牌属性!$DT66)*(1+属性投放!$AT$6)</f>
        <v>900</v>
      </c>
      <c r="EV66" s="14">
        <f>INDEX(属性偏向!$U$4:$U$135,(卡牌属性!$DR66-1+EV$3)*11+卡牌属性!$DT66)*(1+属性投放!$AT$6)</f>
        <v>960</v>
      </c>
      <c r="EW66" s="14">
        <f>INDEX(属性偏向!$U$4:$U$135,(卡牌属性!$DR66-1+EW$3)*11+卡牌属性!$DT66)*(1+属性投放!$AT$6)</f>
        <v>960</v>
      </c>
      <c r="EX66" s="14">
        <f>INDEX(属性偏向!$U$4:$U$135,(卡牌属性!$DR66-1+EX$3)*11+卡牌属性!$DT66)*(1+属性投放!$AT$6)</f>
        <v>1080</v>
      </c>
      <c r="EY66" s="14">
        <f>INDEX(属性偏向!$U$4:$U$135,(卡牌属性!$DR66-1+EY$3)*11+卡牌属性!$DT66)*(1+属性投放!$AT$6)</f>
        <v>1200</v>
      </c>
      <c r="FC66" s="13">
        <v>62</v>
      </c>
      <c r="FD66" s="13">
        <f t="shared" si="138"/>
        <v>13</v>
      </c>
      <c r="FE66" s="14">
        <f t="shared" si="39"/>
        <v>1102013</v>
      </c>
      <c r="FF66" s="14" t="s">
        <v>849</v>
      </c>
      <c r="FG66" s="14">
        <f t="shared" si="139"/>
        <v>2</v>
      </c>
      <c r="FH66" s="14" t="str">
        <f t="shared" si="140"/>
        <v>塞伯罗斯-2星</v>
      </c>
      <c r="FI66" s="14">
        <f>INDEX(Y$6:Y$36,$FD66)+INDEX(属性偏向!Y$4:Y$8,卡牌属性!$FG66)</f>
        <v>3</v>
      </c>
      <c r="FJ66" s="14" t="str">
        <f>INDEX(属性评价,卡牌属性!FI66)</f>
        <v>C</v>
      </c>
      <c r="FK66" s="14">
        <f>INDEX(Z$6:Z$36,$FD66)+INDEX(属性偏向!Z$4:Z$8,卡牌属性!$FG66)</f>
        <v>4</v>
      </c>
      <c r="FL66" s="14" t="str">
        <f>INDEX(属性评价,卡牌属性!FK66)</f>
        <v>C+</v>
      </c>
      <c r="FM66" s="14">
        <f>INDEX(AA$6:AA$36,$FD66)+INDEX(属性偏向!AA$4:AA$8,卡牌属性!$FG66)</f>
        <v>6</v>
      </c>
      <c r="FN66" s="14" t="str">
        <f>INDEX(属性评价,卡牌属性!FM66)</f>
        <v>B+</v>
      </c>
      <c r="FQ66" s="13">
        <v>62</v>
      </c>
      <c r="FR66" s="13">
        <f t="shared" si="141"/>
        <v>13</v>
      </c>
      <c r="FS66" s="14">
        <f t="shared" si="40"/>
        <v>1101013</v>
      </c>
      <c r="FT66" s="14" t="s">
        <v>849</v>
      </c>
      <c r="FU66" s="14">
        <f t="shared" si="142"/>
        <v>2</v>
      </c>
      <c r="FV66" s="14" t="str">
        <f t="shared" si="143"/>
        <v>吉拉-2星</v>
      </c>
      <c r="FW66" s="14">
        <f>INDEX(J$6:J$36,$FR66)+INDEX(属性偏向!Y$4:Y$8,卡牌属性!$FG66)</f>
        <v>3</v>
      </c>
      <c r="FX66" s="14" t="str">
        <f>INDEX(属性评价,卡牌属性!FW66)</f>
        <v>C</v>
      </c>
      <c r="FY66" s="14">
        <f>INDEX(K$6:K$36,$FR66)+INDEX(属性偏向!Y$4:Y$8,卡牌属性!$FG66)</f>
        <v>6</v>
      </c>
      <c r="FZ66" s="14" t="str">
        <f>INDEX(属性评价,卡牌属性!FY66)</f>
        <v>B+</v>
      </c>
      <c r="GA66" s="14">
        <f>INDEX(L$6:L$36,$FR66)+INDEX(属性偏向!Y$4:Y$8,卡牌属性!$FG66)</f>
        <v>4</v>
      </c>
      <c r="GB66" s="14" t="str">
        <f>INDEX(属性评价,卡牌属性!GA66)</f>
        <v>C+</v>
      </c>
    </row>
    <row r="67" spans="31:184" ht="16.5" x14ac:dyDescent="0.2">
      <c r="AE67" s="13">
        <v>63</v>
      </c>
      <c r="AF67" s="13">
        <f t="shared" si="23"/>
        <v>6</v>
      </c>
      <c r="AG67" s="13">
        <f t="shared" si="3"/>
        <v>4</v>
      </c>
      <c r="AH67" s="13"/>
      <c r="AI67" s="13"/>
      <c r="AJ67" s="14">
        <f t="shared" si="4"/>
        <v>1101006</v>
      </c>
      <c r="AK67" s="14" t="str">
        <f t="shared" si="5"/>
        <v>红莲·缇娜8突</v>
      </c>
      <c r="AL67" s="25" t="s">
        <v>131</v>
      </c>
      <c r="AM67" s="14">
        <v>1</v>
      </c>
      <c r="AN67" s="14">
        <f t="shared" si="6"/>
        <v>8</v>
      </c>
      <c r="AO67" s="14" t="e">
        <f>INDEX(属性投放!#REF!,(卡牌属性!AG67-2)*20+卡牌属性!AN67)</f>
        <v>#REF!</v>
      </c>
      <c r="AP67" s="14" t="e">
        <f t="shared" si="240"/>
        <v>#REF!</v>
      </c>
      <c r="AQ67" s="14" t="e">
        <f t="shared" si="240"/>
        <v>#REF!</v>
      </c>
      <c r="AR67" s="14" t="e">
        <f t="shared" si="240"/>
        <v>#REF!</v>
      </c>
      <c r="AS67" s="14" t="e">
        <f t="shared" si="240"/>
        <v>#REF!</v>
      </c>
      <c r="AT67" s="14" t="e">
        <f>INDEX(属性投放!#REF!,(卡牌属性!AG67-2)*20+卡牌属性!AN67)</f>
        <v>#REF!</v>
      </c>
      <c r="AU67" s="14" t="e">
        <f t="shared" si="241"/>
        <v>#REF!</v>
      </c>
      <c r="AV67" s="14" t="e">
        <f t="shared" si="241"/>
        <v>#REF!</v>
      </c>
      <c r="AW67" s="14" t="e">
        <f t="shared" si="241"/>
        <v>#REF!</v>
      </c>
      <c r="AX67" s="14" t="e">
        <f t="shared" si="241"/>
        <v>#REF!</v>
      </c>
      <c r="AY67" s="14" t="e">
        <f>INDEX(属性投放!#REF!,(卡牌属性!AG67-2)*20+卡牌属性!AN67)</f>
        <v>#REF!</v>
      </c>
      <c r="AZ67" s="14" t="e">
        <f t="shared" si="242"/>
        <v>#REF!</v>
      </c>
      <c r="BA67" s="14" t="e">
        <f t="shared" si="242"/>
        <v>#REF!</v>
      </c>
      <c r="BB67" s="14" t="e">
        <f t="shared" si="242"/>
        <v>#REF!</v>
      </c>
      <c r="BC67" s="14" t="e">
        <f t="shared" si="242"/>
        <v>#REF!</v>
      </c>
      <c r="BD67" s="14" t="e">
        <f>INDEX(属性投放!#REF!,(卡牌属性!AG67-2)*20+卡牌属性!AN67)</f>
        <v>#REF!</v>
      </c>
      <c r="BE67" s="14" t="e">
        <f t="shared" si="243"/>
        <v>#REF!</v>
      </c>
      <c r="BF67" s="14" t="e">
        <f t="shared" si="243"/>
        <v>#REF!</v>
      </c>
      <c r="BG67" s="14" t="e">
        <f t="shared" si="243"/>
        <v>#REF!</v>
      </c>
      <c r="BH67" s="14" t="e">
        <f t="shared" si="243"/>
        <v>#REF!</v>
      </c>
      <c r="BI67" s="14" t="e">
        <f>INDEX(属性投放!#REF!,(卡牌属性!AG67-2)*20+卡牌属性!AN67)</f>
        <v>#REF!</v>
      </c>
      <c r="BJ67" s="14" t="e">
        <f t="shared" si="244"/>
        <v>#REF!</v>
      </c>
      <c r="BK67" s="14" t="e">
        <f t="shared" si="244"/>
        <v>#REF!</v>
      </c>
      <c r="BL67" s="14" t="e">
        <f t="shared" si="244"/>
        <v>#REF!</v>
      </c>
      <c r="BM67" s="14" t="e">
        <f t="shared" si="244"/>
        <v>#REF!</v>
      </c>
      <c r="BN67" s="14" t="e">
        <f>INDEX(属性投放!#REF!,(卡牌属性!AG67-2)*20+卡牌属性!AN67)</f>
        <v>#REF!</v>
      </c>
      <c r="BO67" s="14" t="e">
        <f t="shared" si="245"/>
        <v>#REF!</v>
      </c>
      <c r="BP67" s="14" t="e">
        <f t="shared" si="245"/>
        <v>#REF!</v>
      </c>
      <c r="BQ67" s="14" t="e">
        <f t="shared" si="245"/>
        <v>#REF!</v>
      </c>
      <c r="BR67" s="14" t="e">
        <f t="shared" si="245"/>
        <v>#REF!</v>
      </c>
      <c r="BV67" s="13">
        <v>63</v>
      </c>
      <c r="BW67" s="14">
        <f t="shared" si="24"/>
        <v>6</v>
      </c>
      <c r="BX67" s="14">
        <f t="shared" si="25"/>
        <v>1102006</v>
      </c>
      <c r="BY67" s="14" t="str">
        <f>INDEX($O$6:$O$37,BW67)&amp;"-"&amp;INDEX(属性投放!$H$19:$H$29,卡牌属性!CD67)</f>
        <v>项羽-大焦热</v>
      </c>
      <c r="BZ67" s="14">
        <f t="shared" si="26"/>
        <v>8</v>
      </c>
      <c r="CA67" s="14">
        <f t="shared" si="27"/>
        <v>9</v>
      </c>
      <c r="CB67" s="14">
        <f t="shared" si="28"/>
        <v>8</v>
      </c>
      <c r="CC67" s="14">
        <f t="shared" si="29"/>
        <v>5</v>
      </c>
      <c r="CD67" s="14">
        <f t="shared" si="30"/>
        <v>8</v>
      </c>
      <c r="CE67" s="14">
        <f>INDEX(属性投放!$W$6:$W$49,(卡牌属性!CC67-2)*11+卡牌属性!CD67)</f>
        <v>15</v>
      </c>
      <c r="CF67" s="14">
        <f t="shared" si="210"/>
        <v>2544</v>
      </c>
      <c r="CG67" s="14">
        <f t="shared" si="211"/>
        <v>2990</v>
      </c>
      <c r="CH67" s="14">
        <f t="shared" si="212"/>
        <v>3436</v>
      </c>
      <c r="CI67" s="14">
        <f t="shared" si="213"/>
        <v>3436</v>
      </c>
      <c r="CJ67" s="14">
        <f t="shared" si="214"/>
        <v>4080</v>
      </c>
      <c r="CK67" s="14">
        <f t="shared" si="215"/>
        <v>1247</v>
      </c>
      <c r="CL67" s="14">
        <f t="shared" si="216"/>
        <v>1495</v>
      </c>
      <c r="CM67" s="14">
        <f t="shared" si="217"/>
        <v>1495</v>
      </c>
      <c r="CN67" s="14">
        <f t="shared" si="218"/>
        <v>1743</v>
      </c>
      <c r="CO67" s="14">
        <f t="shared" si="219"/>
        <v>2090</v>
      </c>
      <c r="CP67" s="14">
        <f t="shared" si="220"/>
        <v>21574</v>
      </c>
      <c r="CQ67" s="14">
        <f t="shared" si="221"/>
        <v>25210</v>
      </c>
      <c r="CR67" s="14">
        <f t="shared" si="222"/>
        <v>25210</v>
      </c>
      <c r="CS67" s="14">
        <f t="shared" si="223"/>
        <v>28946</v>
      </c>
      <c r="CT67" s="14">
        <f t="shared" si="224"/>
        <v>34600</v>
      </c>
      <c r="CU67" s="14">
        <f>INDEX(属性偏向!$S$4:$S$135,(卡牌属性!$BZ67-1+CU$3)*11+卡牌属性!$CD67)</f>
        <v>38</v>
      </c>
      <c r="CV67" s="14">
        <f>INDEX(属性偏向!$S$4:$S$135,(卡牌属性!$BZ67-1+CV$3)*11+卡牌属性!$CD67)</f>
        <v>42</v>
      </c>
      <c r="CW67" s="14">
        <f>INDEX(属性偏向!$S$4:$S$135,(卡牌属性!$BZ67-1+CW$3)*11+卡牌属性!$CD67)</f>
        <v>46</v>
      </c>
      <c r="CX67" s="14">
        <f>INDEX(属性偏向!$S$4:$S$135,(卡牌属性!$BZ67-1+CX$3)*11+卡牌属性!$CD67)</f>
        <v>46</v>
      </c>
      <c r="CY67" s="14">
        <f>INDEX(属性偏向!$S$4:$S$135,(卡牌属性!$BZ67-1+CY$3)*11+卡牌属性!$CD67)</f>
        <v>52</v>
      </c>
      <c r="CZ67" s="14">
        <f>INDEX(属性偏向!$T$4:$T$135,(卡牌属性!$BZ67-1+CZ$3)*11+卡牌属性!$CD67)</f>
        <v>19</v>
      </c>
      <c r="DA67" s="14">
        <f>INDEX(属性偏向!$T$4:$T$135,(卡牌属性!$BZ67-1+DA$3)*11+卡牌属性!$CD67)</f>
        <v>21</v>
      </c>
      <c r="DB67" s="14">
        <f>INDEX(属性偏向!$T$4:$T$135,(卡牌属性!$BZ67-1+DB$3)*11+卡牌属性!$CD67)</f>
        <v>21</v>
      </c>
      <c r="DC67" s="14">
        <f>INDEX(属性偏向!$T$4:$T$135,(卡牌属性!$BZ67-1+DC$3)*11+卡牌属性!$CD67)</f>
        <v>23</v>
      </c>
      <c r="DD67" s="14">
        <f>INDEX(属性偏向!$T$4:$T$135,(卡牌属性!$BZ67-1+DD$3)*11+卡牌属性!$CD67)</f>
        <v>26</v>
      </c>
      <c r="DE67" s="14">
        <f>INDEX(属性偏向!$U$4:$U$135,(卡牌属性!$BZ67-1+DE$3)*11+卡牌属性!$CD67)</f>
        <v>380</v>
      </c>
      <c r="DF67" s="14">
        <f>INDEX(属性偏向!$U$4:$U$135,(卡牌属性!$BZ67-1+DF$3)*11+卡牌属性!$CD67)</f>
        <v>420</v>
      </c>
      <c r="DG67" s="14">
        <f>INDEX(属性偏向!$U$4:$U$135,(卡牌属性!$BZ67-1+DG$3)*11+卡牌属性!$CD67)</f>
        <v>420</v>
      </c>
      <c r="DH67" s="14">
        <f>INDEX(属性偏向!$U$4:$U$135,(卡牌属性!$BZ67-1+DH$3)*11+卡牌属性!$CD67)</f>
        <v>460</v>
      </c>
      <c r="DI67" s="14">
        <f>INDEX(属性偏向!$U$4:$U$135,(卡牌属性!$BZ67-1+DI$3)*11+卡牌属性!$CD67)</f>
        <v>520</v>
      </c>
      <c r="DL67" s="13">
        <v>63</v>
      </c>
      <c r="DM67" s="14">
        <f t="shared" si="32"/>
        <v>6</v>
      </c>
      <c r="DN67" s="14">
        <f t="shared" si="33"/>
        <v>1102006</v>
      </c>
      <c r="DO67" s="14" t="str">
        <f>INDEX($B$6:$B$32,DM67)&amp;"-"&amp;INDEX(属性投放!$H$7:$H$17,卡牌属性!DT67)</f>
        <v>红莲·缇娜-大焦热</v>
      </c>
      <c r="DP67" s="14">
        <f t="shared" si="14"/>
        <v>6</v>
      </c>
      <c r="DQ67" s="14">
        <f t="shared" si="15"/>
        <v>6</v>
      </c>
      <c r="DR67" s="14">
        <f t="shared" si="16"/>
        <v>7</v>
      </c>
      <c r="DS67" s="14">
        <f t="shared" si="34"/>
        <v>4</v>
      </c>
      <c r="DT67" s="14">
        <f t="shared" si="35"/>
        <v>8</v>
      </c>
      <c r="DU67" s="14">
        <f>INDEX(属性投放!$W$6:$W$49,(卡牌属性!DS67-2)*11+卡牌属性!DT67)</f>
        <v>15</v>
      </c>
      <c r="DV67" s="14">
        <f t="shared" si="225"/>
        <v>5869</v>
      </c>
      <c r="DW67" s="14">
        <f t="shared" si="226"/>
        <v>6488</v>
      </c>
      <c r="DX67" s="14">
        <f t="shared" si="227"/>
        <v>7132</v>
      </c>
      <c r="DY67" s="14">
        <f t="shared" si="228"/>
        <v>7132</v>
      </c>
      <c r="DZ67" s="14">
        <f t="shared" si="229"/>
        <v>8370</v>
      </c>
      <c r="EA67" s="14">
        <f t="shared" si="230"/>
        <v>2887</v>
      </c>
      <c r="EB67" s="14">
        <f t="shared" si="231"/>
        <v>3194</v>
      </c>
      <c r="EC67" s="14">
        <f t="shared" si="232"/>
        <v>3194</v>
      </c>
      <c r="ED67" s="14">
        <f t="shared" si="233"/>
        <v>3516</v>
      </c>
      <c r="EE67" s="14">
        <f t="shared" si="234"/>
        <v>4135</v>
      </c>
      <c r="EF67" s="14">
        <f t="shared" si="235"/>
        <v>57368</v>
      </c>
      <c r="EG67" s="14">
        <f t="shared" si="236"/>
        <v>62722</v>
      </c>
      <c r="EH67" s="14">
        <f t="shared" si="237"/>
        <v>62722</v>
      </c>
      <c r="EI67" s="14">
        <f t="shared" si="238"/>
        <v>73230</v>
      </c>
      <c r="EJ67" s="14">
        <f t="shared" si="239"/>
        <v>83838</v>
      </c>
      <c r="EK67" s="14">
        <f>INDEX(属性偏向!$S$4:$S$135,(卡牌属性!$DP67-1+EK$3)*11+卡牌属性!$DT67)*(1+属性投放!$AT$6)</f>
        <v>102</v>
      </c>
      <c r="EL67" s="14">
        <f>INDEX(属性偏向!$S$4:$S$135,(卡牌属性!$DP67-1+EL$3)*11+卡牌属性!$DT67)*(1+属性投放!$AT$6)</f>
        <v>108</v>
      </c>
      <c r="EM67" s="14">
        <f>INDEX(属性偏向!$S$4:$S$135,(卡牌属性!$DP67-1+EM$3)*11+卡牌属性!$DT67)*(1+属性投放!$AT$6)</f>
        <v>114</v>
      </c>
      <c r="EN67" s="14">
        <f>INDEX(属性偏向!$S$4:$S$135,(卡牌属性!$DP67-1+EN$3)*11+卡牌属性!$DT67)*(1+属性投放!$AT$6)</f>
        <v>114</v>
      </c>
      <c r="EO67" s="14">
        <f>INDEX(属性偏向!$S$4:$S$135,(卡牌属性!$DP67-1+EO$3)*11+卡牌属性!$DT67)*(1+属性投放!$AT$6)</f>
        <v>126</v>
      </c>
      <c r="EP67" s="14">
        <f>INDEX(属性偏向!$T$4:$T$135,(卡牌属性!$DQ67-1+EP$3)*11+卡牌属性!$DT67)*(1+属性投放!$AT$6)</f>
        <v>51</v>
      </c>
      <c r="EQ67" s="14">
        <f>INDEX(属性偏向!$T$4:$T$135,(卡牌属性!$DQ67-1+EQ$3)*11+卡牌属性!$DT67)*(1+属性投放!$AT$6)</f>
        <v>54</v>
      </c>
      <c r="ER67" s="14">
        <f>INDEX(属性偏向!$T$4:$T$135,(卡牌属性!$DQ67-1+ER$3)*11+卡牌属性!$DT67)*(1+属性投放!$AT$6)</f>
        <v>54</v>
      </c>
      <c r="ES67" s="14">
        <f>INDEX(属性偏向!$T$4:$T$135,(卡牌属性!$DQ67-1+ES$3)*11+卡牌属性!$DT67)*(1+属性投放!$AT$6)</f>
        <v>57</v>
      </c>
      <c r="ET67" s="14">
        <f>INDEX(属性偏向!$T$4:$T$135,(卡牌属性!$DQ67-1+ET$3)*11+卡牌属性!$DT67)*(1+属性投放!$AT$6)</f>
        <v>63</v>
      </c>
      <c r="EU67" s="14">
        <f>INDEX(属性偏向!$U$4:$U$135,(卡牌属性!$DR67-1+EU$3)*11+卡牌属性!$DT67)*(1+属性投放!$AT$6)</f>
        <v>1080</v>
      </c>
      <c r="EV67" s="14">
        <f>INDEX(属性偏向!$U$4:$U$135,(卡牌属性!$DR67-1+EV$3)*11+卡牌属性!$DT67)*(1+属性投放!$AT$6)</f>
        <v>1140</v>
      </c>
      <c r="EW67" s="14">
        <f>INDEX(属性偏向!$U$4:$U$135,(卡牌属性!$DR67-1+EW$3)*11+卡牌属性!$DT67)*(1+属性投放!$AT$6)</f>
        <v>1140</v>
      </c>
      <c r="EX67" s="14">
        <f>INDEX(属性偏向!$U$4:$U$135,(卡牌属性!$DR67-1+EX$3)*11+卡牌属性!$DT67)*(1+属性投放!$AT$6)</f>
        <v>1260</v>
      </c>
      <c r="EY67" s="14">
        <f>INDEX(属性偏向!$U$4:$U$135,(卡牌属性!$DR67-1+EY$3)*11+卡牌属性!$DT67)*(1+属性投放!$AT$6)</f>
        <v>1380</v>
      </c>
      <c r="FC67" s="13">
        <v>63</v>
      </c>
      <c r="FD67" s="13">
        <f t="shared" si="138"/>
        <v>13</v>
      </c>
      <c r="FE67" s="14">
        <f t="shared" si="39"/>
        <v>1102013</v>
      </c>
      <c r="FF67" s="14" t="s">
        <v>849</v>
      </c>
      <c r="FG67" s="14">
        <f t="shared" si="139"/>
        <v>3</v>
      </c>
      <c r="FH67" s="14" t="str">
        <f t="shared" si="140"/>
        <v>塞伯罗斯-3星</v>
      </c>
      <c r="FI67" s="14">
        <f>INDEX(Y$6:Y$36,$FD67)+INDEX(属性偏向!Y$4:Y$8,卡牌属性!$FG67)</f>
        <v>4</v>
      </c>
      <c r="FJ67" s="14" t="str">
        <f>INDEX(属性评价,卡牌属性!FI67)</f>
        <v>C+</v>
      </c>
      <c r="FK67" s="14">
        <f>INDEX(Z$6:Z$36,$FD67)+INDEX(属性偏向!Z$4:Z$8,卡牌属性!$FG67)</f>
        <v>4</v>
      </c>
      <c r="FL67" s="14" t="str">
        <f>INDEX(属性评价,卡牌属性!FK67)</f>
        <v>C+</v>
      </c>
      <c r="FM67" s="14">
        <f>INDEX(AA$6:AA$36,$FD67)+INDEX(属性偏向!AA$4:AA$8,卡牌属性!$FG67)</f>
        <v>6</v>
      </c>
      <c r="FN67" s="14" t="str">
        <f>INDEX(属性评价,卡牌属性!FM67)</f>
        <v>B+</v>
      </c>
      <c r="FQ67" s="13">
        <v>63</v>
      </c>
      <c r="FR67" s="13">
        <f t="shared" si="141"/>
        <v>13</v>
      </c>
      <c r="FS67" s="14">
        <f t="shared" si="40"/>
        <v>1101013</v>
      </c>
      <c r="FT67" s="14" t="s">
        <v>849</v>
      </c>
      <c r="FU67" s="14">
        <f t="shared" si="142"/>
        <v>3</v>
      </c>
      <c r="FV67" s="14" t="str">
        <f t="shared" si="143"/>
        <v>吉拉-3星</v>
      </c>
      <c r="FW67" s="14">
        <f>INDEX(J$6:J$36,$FR67)+INDEX(属性偏向!Y$4:Y$8,卡牌属性!$FG67)</f>
        <v>4</v>
      </c>
      <c r="FX67" s="14" t="str">
        <f>INDEX(属性评价,卡牌属性!FW67)</f>
        <v>C+</v>
      </c>
      <c r="FY67" s="14">
        <f>INDEX(K$6:K$36,$FR67)+INDEX(属性偏向!Y$4:Y$8,卡牌属性!$FG67)</f>
        <v>7</v>
      </c>
      <c r="FZ67" s="14" t="str">
        <f>INDEX(属性评价,卡牌属性!FY67)</f>
        <v>A</v>
      </c>
      <c r="GA67" s="14">
        <f>INDEX(L$6:L$36,$FR67)+INDEX(属性偏向!Y$4:Y$8,卡牌属性!$FG67)</f>
        <v>5</v>
      </c>
      <c r="GB67" s="14" t="str">
        <f>INDEX(属性评价,卡牌属性!GA67)</f>
        <v>B</v>
      </c>
    </row>
    <row r="68" spans="31:184" ht="16.5" x14ac:dyDescent="0.2">
      <c r="AE68" s="13">
        <v>64</v>
      </c>
      <c r="AF68" s="13">
        <f t="shared" si="23"/>
        <v>6</v>
      </c>
      <c r="AG68" s="13">
        <f t="shared" si="3"/>
        <v>4</v>
      </c>
      <c r="AH68" s="13"/>
      <c r="AI68" s="13"/>
      <c r="AJ68" s="14">
        <f t="shared" si="4"/>
        <v>1101006</v>
      </c>
      <c r="AK68" s="14" t="str">
        <f t="shared" si="5"/>
        <v>红莲·缇娜9突</v>
      </c>
      <c r="AL68" s="25" t="s">
        <v>131</v>
      </c>
      <c r="AM68" s="14">
        <v>1</v>
      </c>
      <c r="AN68" s="14">
        <f t="shared" si="6"/>
        <v>9</v>
      </c>
      <c r="AO68" s="14" t="e">
        <f>INDEX(属性投放!#REF!,(卡牌属性!AG68-2)*20+卡牌属性!AN68)</f>
        <v>#REF!</v>
      </c>
      <c r="AP68" s="14" t="e">
        <f t="shared" si="240"/>
        <v>#REF!</v>
      </c>
      <c r="AQ68" s="14" t="e">
        <f t="shared" si="240"/>
        <v>#REF!</v>
      </c>
      <c r="AR68" s="14" t="e">
        <f t="shared" si="240"/>
        <v>#REF!</v>
      </c>
      <c r="AS68" s="14" t="e">
        <f t="shared" si="240"/>
        <v>#REF!</v>
      </c>
      <c r="AT68" s="14" t="e">
        <f>INDEX(属性投放!#REF!,(卡牌属性!AG68-2)*20+卡牌属性!AN68)</f>
        <v>#REF!</v>
      </c>
      <c r="AU68" s="14" t="e">
        <f t="shared" si="241"/>
        <v>#REF!</v>
      </c>
      <c r="AV68" s="14" t="e">
        <f t="shared" si="241"/>
        <v>#REF!</v>
      </c>
      <c r="AW68" s="14" t="e">
        <f t="shared" si="241"/>
        <v>#REF!</v>
      </c>
      <c r="AX68" s="14" t="e">
        <f t="shared" si="241"/>
        <v>#REF!</v>
      </c>
      <c r="AY68" s="14" t="e">
        <f>INDEX(属性投放!#REF!,(卡牌属性!AG68-2)*20+卡牌属性!AN68)</f>
        <v>#REF!</v>
      </c>
      <c r="AZ68" s="14" t="e">
        <f t="shared" si="242"/>
        <v>#REF!</v>
      </c>
      <c r="BA68" s="14" t="e">
        <f t="shared" si="242"/>
        <v>#REF!</v>
      </c>
      <c r="BB68" s="14" t="e">
        <f t="shared" si="242"/>
        <v>#REF!</v>
      </c>
      <c r="BC68" s="14" t="e">
        <f t="shared" si="242"/>
        <v>#REF!</v>
      </c>
      <c r="BD68" s="14" t="e">
        <f>INDEX(属性投放!#REF!,(卡牌属性!AG68-2)*20+卡牌属性!AN68)</f>
        <v>#REF!</v>
      </c>
      <c r="BE68" s="14" t="e">
        <f t="shared" si="243"/>
        <v>#REF!</v>
      </c>
      <c r="BF68" s="14" t="e">
        <f t="shared" si="243"/>
        <v>#REF!</v>
      </c>
      <c r="BG68" s="14" t="e">
        <f t="shared" si="243"/>
        <v>#REF!</v>
      </c>
      <c r="BH68" s="14" t="e">
        <f t="shared" si="243"/>
        <v>#REF!</v>
      </c>
      <c r="BI68" s="14" t="e">
        <f>INDEX(属性投放!#REF!,(卡牌属性!AG68-2)*20+卡牌属性!AN68)</f>
        <v>#REF!</v>
      </c>
      <c r="BJ68" s="14" t="e">
        <f t="shared" si="244"/>
        <v>#REF!</v>
      </c>
      <c r="BK68" s="14" t="e">
        <f t="shared" si="244"/>
        <v>#REF!</v>
      </c>
      <c r="BL68" s="14" t="e">
        <f t="shared" si="244"/>
        <v>#REF!</v>
      </c>
      <c r="BM68" s="14" t="e">
        <f t="shared" si="244"/>
        <v>#REF!</v>
      </c>
      <c r="BN68" s="14" t="e">
        <f>INDEX(属性投放!#REF!,(卡牌属性!AG68-2)*20+卡牌属性!AN68)</f>
        <v>#REF!</v>
      </c>
      <c r="BO68" s="14" t="e">
        <f t="shared" si="245"/>
        <v>#REF!</v>
      </c>
      <c r="BP68" s="14" t="e">
        <f t="shared" si="245"/>
        <v>#REF!</v>
      </c>
      <c r="BQ68" s="14" t="e">
        <f t="shared" si="245"/>
        <v>#REF!</v>
      </c>
      <c r="BR68" s="14" t="e">
        <f t="shared" si="245"/>
        <v>#REF!</v>
      </c>
      <c r="BV68" s="13">
        <v>64</v>
      </c>
      <c r="BW68" s="14">
        <f t="shared" si="24"/>
        <v>6</v>
      </c>
      <c r="BX68" s="14">
        <f t="shared" si="25"/>
        <v>1102006</v>
      </c>
      <c r="BY68" s="14" t="str">
        <f>INDEX($O$6:$O$37,BW68)&amp;"-"&amp;INDEX(属性投放!$H$19:$H$29,卡牌属性!CD68)</f>
        <v>项羽-无间</v>
      </c>
      <c r="BZ68" s="14">
        <f t="shared" si="26"/>
        <v>8</v>
      </c>
      <c r="CA68" s="14">
        <f t="shared" si="27"/>
        <v>9</v>
      </c>
      <c r="CB68" s="14">
        <f t="shared" si="28"/>
        <v>8</v>
      </c>
      <c r="CC68" s="14">
        <f t="shared" si="29"/>
        <v>5</v>
      </c>
      <c r="CD68" s="14">
        <f t="shared" si="30"/>
        <v>9</v>
      </c>
      <c r="CE68" s="14">
        <f>INDEX(属性投放!$W$6:$W$49,(卡牌属性!CC68-2)*11+卡牌属性!CD68)</f>
        <v>15</v>
      </c>
      <c r="CF68" s="14">
        <f t="shared" si="210"/>
        <v>3114</v>
      </c>
      <c r="CG68" s="14">
        <f t="shared" si="211"/>
        <v>3620</v>
      </c>
      <c r="CH68" s="14">
        <f t="shared" si="212"/>
        <v>4126</v>
      </c>
      <c r="CI68" s="14">
        <f t="shared" si="213"/>
        <v>4126</v>
      </c>
      <c r="CJ68" s="14">
        <f t="shared" si="214"/>
        <v>4860</v>
      </c>
      <c r="CK68" s="14">
        <f t="shared" si="215"/>
        <v>1532</v>
      </c>
      <c r="CL68" s="14">
        <f t="shared" si="216"/>
        <v>1810</v>
      </c>
      <c r="CM68" s="14">
        <f t="shared" si="217"/>
        <v>1810</v>
      </c>
      <c r="CN68" s="14">
        <f t="shared" si="218"/>
        <v>2088</v>
      </c>
      <c r="CO68" s="14">
        <f t="shared" si="219"/>
        <v>2480</v>
      </c>
      <c r="CP68" s="14">
        <f t="shared" si="220"/>
        <v>27274</v>
      </c>
      <c r="CQ68" s="14">
        <f t="shared" si="221"/>
        <v>31510</v>
      </c>
      <c r="CR68" s="14">
        <f t="shared" si="222"/>
        <v>31510</v>
      </c>
      <c r="CS68" s="14">
        <f t="shared" si="223"/>
        <v>35846</v>
      </c>
      <c r="CT68" s="14">
        <f t="shared" si="224"/>
        <v>42400</v>
      </c>
      <c r="CU68" s="14">
        <f>INDEX(属性偏向!$S$4:$S$135,(卡牌属性!$BZ68-1+CU$3)*11+卡牌属性!$CD68)</f>
        <v>44</v>
      </c>
      <c r="CV68" s="14">
        <f>INDEX(属性偏向!$S$4:$S$135,(卡牌属性!$BZ68-1+CV$3)*11+卡牌属性!$CD68)</f>
        <v>48</v>
      </c>
      <c r="CW68" s="14">
        <f>INDEX(属性偏向!$S$4:$S$135,(卡牌属性!$BZ68-1+CW$3)*11+卡牌属性!$CD68)</f>
        <v>52</v>
      </c>
      <c r="CX68" s="14">
        <f>INDEX(属性偏向!$S$4:$S$135,(卡牌属性!$BZ68-1+CX$3)*11+卡牌属性!$CD68)</f>
        <v>52</v>
      </c>
      <c r="CY68" s="14">
        <f>INDEX(属性偏向!$S$4:$S$135,(卡牌属性!$BZ68-1+CY$3)*11+卡牌属性!$CD68)</f>
        <v>58</v>
      </c>
      <c r="CZ68" s="14">
        <f>INDEX(属性偏向!$T$4:$T$135,(卡牌属性!$BZ68-1+CZ$3)*11+卡牌属性!$CD68)</f>
        <v>22</v>
      </c>
      <c r="DA68" s="14">
        <f>INDEX(属性偏向!$T$4:$T$135,(卡牌属性!$BZ68-1+DA$3)*11+卡牌属性!$CD68)</f>
        <v>24</v>
      </c>
      <c r="DB68" s="14">
        <f>INDEX(属性偏向!$T$4:$T$135,(卡牌属性!$BZ68-1+DB$3)*11+卡牌属性!$CD68)</f>
        <v>24</v>
      </c>
      <c r="DC68" s="14">
        <f>INDEX(属性偏向!$T$4:$T$135,(卡牌属性!$BZ68-1+DC$3)*11+卡牌属性!$CD68)</f>
        <v>26</v>
      </c>
      <c r="DD68" s="14">
        <f>INDEX(属性偏向!$T$4:$T$135,(卡牌属性!$BZ68-1+DD$3)*11+卡牌属性!$CD68)</f>
        <v>29</v>
      </c>
      <c r="DE68" s="14">
        <f>INDEX(属性偏向!$U$4:$U$135,(卡牌属性!$BZ68-1+DE$3)*11+卡牌属性!$CD68)</f>
        <v>440</v>
      </c>
      <c r="DF68" s="14">
        <f>INDEX(属性偏向!$U$4:$U$135,(卡牌属性!$BZ68-1+DF$3)*11+卡牌属性!$CD68)</f>
        <v>480</v>
      </c>
      <c r="DG68" s="14">
        <f>INDEX(属性偏向!$U$4:$U$135,(卡牌属性!$BZ68-1+DG$3)*11+卡牌属性!$CD68)</f>
        <v>480</v>
      </c>
      <c r="DH68" s="14">
        <f>INDEX(属性偏向!$U$4:$U$135,(卡牌属性!$BZ68-1+DH$3)*11+卡牌属性!$CD68)</f>
        <v>520</v>
      </c>
      <c r="DI68" s="14">
        <f>INDEX(属性偏向!$U$4:$U$135,(卡牌属性!$BZ68-1+DI$3)*11+卡牌属性!$CD68)</f>
        <v>580</v>
      </c>
      <c r="DL68" s="13">
        <v>64</v>
      </c>
      <c r="DM68" s="14">
        <f t="shared" si="32"/>
        <v>6</v>
      </c>
      <c r="DN68" s="14">
        <f t="shared" si="33"/>
        <v>1102006</v>
      </c>
      <c r="DO68" s="14" t="str">
        <f>INDEX($B$6:$B$32,DM68)&amp;"-"&amp;INDEX(属性投放!$H$7:$H$17,卡牌属性!DT68)</f>
        <v>红莲·缇娜-无间</v>
      </c>
      <c r="DP68" s="14">
        <f t="shared" si="14"/>
        <v>6</v>
      </c>
      <c r="DQ68" s="14">
        <f t="shared" si="15"/>
        <v>6</v>
      </c>
      <c r="DR68" s="14">
        <f t="shared" si="16"/>
        <v>7</v>
      </c>
      <c r="DS68" s="14">
        <f t="shared" si="34"/>
        <v>4</v>
      </c>
      <c r="DT68" s="14">
        <f t="shared" si="35"/>
        <v>9</v>
      </c>
      <c r="DU68" s="14">
        <f>INDEX(属性投放!$W$6:$W$49,(卡牌属性!DS68-2)*11+卡牌属性!DT68)</f>
        <v>15</v>
      </c>
      <c r="DV68" s="14">
        <f t="shared" si="225"/>
        <v>7399</v>
      </c>
      <c r="DW68" s="14">
        <f t="shared" si="226"/>
        <v>8108</v>
      </c>
      <c r="DX68" s="14">
        <f t="shared" si="227"/>
        <v>8842</v>
      </c>
      <c r="DY68" s="14">
        <f t="shared" si="228"/>
        <v>8842</v>
      </c>
      <c r="DZ68" s="14">
        <f t="shared" si="229"/>
        <v>10260</v>
      </c>
      <c r="EA68" s="14">
        <f t="shared" si="230"/>
        <v>3652</v>
      </c>
      <c r="EB68" s="14">
        <f t="shared" si="231"/>
        <v>4004</v>
      </c>
      <c r="EC68" s="14">
        <f t="shared" si="232"/>
        <v>4004</v>
      </c>
      <c r="ED68" s="14">
        <f t="shared" si="233"/>
        <v>4371</v>
      </c>
      <c r="EE68" s="14">
        <f t="shared" si="234"/>
        <v>5080</v>
      </c>
      <c r="EF68" s="14">
        <f t="shared" si="235"/>
        <v>73568</v>
      </c>
      <c r="EG68" s="14">
        <f t="shared" si="236"/>
        <v>79822</v>
      </c>
      <c r="EH68" s="14">
        <f t="shared" si="237"/>
        <v>79822</v>
      </c>
      <c r="EI68" s="14">
        <f t="shared" si="238"/>
        <v>92130</v>
      </c>
      <c r="EJ68" s="14">
        <f t="shared" si="239"/>
        <v>104538</v>
      </c>
      <c r="EK68" s="14">
        <f>INDEX(属性偏向!$S$4:$S$135,(卡牌属性!$DP68-1+EK$3)*11+卡牌属性!$DT68)*(1+属性投放!$AT$6)</f>
        <v>120</v>
      </c>
      <c r="EL68" s="14">
        <f>INDEX(属性偏向!$S$4:$S$135,(卡牌属性!$DP68-1+EL$3)*11+卡牌属性!$DT68)*(1+属性投放!$AT$6)</f>
        <v>126</v>
      </c>
      <c r="EM68" s="14">
        <f>INDEX(属性偏向!$S$4:$S$135,(卡牌属性!$DP68-1+EM$3)*11+卡牌属性!$DT68)*(1+属性投放!$AT$6)</f>
        <v>132</v>
      </c>
      <c r="EN68" s="14">
        <f>INDEX(属性偏向!$S$4:$S$135,(卡牌属性!$DP68-1+EN$3)*11+卡牌属性!$DT68)*(1+属性投放!$AT$6)</f>
        <v>132</v>
      </c>
      <c r="EO68" s="14">
        <f>INDEX(属性偏向!$S$4:$S$135,(卡牌属性!$DP68-1+EO$3)*11+卡牌属性!$DT68)*(1+属性投放!$AT$6)</f>
        <v>144</v>
      </c>
      <c r="EP68" s="14">
        <f>INDEX(属性偏向!$T$4:$T$135,(卡牌属性!$DQ68-1+EP$3)*11+卡牌属性!$DT68)*(1+属性投放!$AT$6)</f>
        <v>60</v>
      </c>
      <c r="EQ68" s="14">
        <f>INDEX(属性偏向!$T$4:$T$135,(卡牌属性!$DQ68-1+EQ$3)*11+卡牌属性!$DT68)*(1+属性投放!$AT$6)</f>
        <v>63</v>
      </c>
      <c r="ER68" s="14">
        <f>INDEX(属性偏向!$T$4:$T$135,(卡牌属性!$DQ68-1+ER$3)*11+卡牌属性!$DT68)*(1+属性投放!$AT$6)</f>
        <v>63</v>
      </c>
      <c r="ES68" s="14">
        <f>INDEX(属性偏向!$T$4:$T$135,(卡牌属性!$DQ68-1+ES$3)*11+卡牌属性!$DT68)*(1+属性投放!$AT$6)</f>
        <v>66</v>
      </c>
      <c r="ET68" s="14">
        <f>INDEX(属性偏向!$T$4:$T$135,(卡牌属性!$DQ68-1+ET$3)*11+卡牌属性!$DT68)*(1+属性投放!$AT$6)</f>
        <v>72</v>
      </c>
      <c r="EU68" s="14">
        <f>INDEX(属性偏向!$U$4:$U$135,(卡牌属性!$DR68-1+EU$3)*11+卡牌属性!$DT68)*(1+属性投放!$AT$6)</f>
        <v>1260</v>
      </c>
      <c r="EV68" s="14">
        <f>INDEX(属性偏向!$U$4:$U$135,(卡牌属性!$DR68-1+EV$3)*11+卡牌属性!$DT68)*(1+属性投放!$AT$6)</f>
        <v>1320</v>
      </c>
      <c r="EW68" s="14">
        <f>INDEX(属性偏向!$U$4:$U$135,(卡牌属性!$DR68-1+EW$3)*11+卡牌属性!$DT68)*(1+属性投放!$AT$6)</f>
        <v>1320</v>
      </c>
      <c r="EX68" s="14">
        <f>INDEX(属性偏向!$U$4:$U$135,(卡牌属性!$DR68-1+EX$3)*11+卡牌属性!$DT68)*(1+属性投放!$AT$6)</f>
        <v>1440</v>
      </c>
      <c r="EY68" s="14">
        <f>INDEX(属性偏向!$U$4:$U$135,(卡牌属性!$DR68-1+EY$3)*11+卡牌属性!$DT68)*(1+属性投放!$AT$6)</f>
        <v>1560</v>
      </c>
      <c r="FC68" s="13">
        <v>64</v>
      </c>
      <c r="FD68" s="13">
        <f t="shared" si="138"/>
        <v>13</v>
      </c>
      <c r="FE68" s="14">
        <f t="shared" si="39"/>
        <v>1102013</v>
      </c>
      <c r="FF68" s="14" t="s">
        <v>849</v>
      </c>
      <c r="FG68" s="14">
        <f t="shared" si="139"/>
        <v>4</v>
      </c>
      <c r="FH68" s="14" t="str">
        <f t="shared" si="140"/>
        <v>塞伯罗斯-4星</v>
      </c>
      <c r="FI68" s="14">
        <f>INDEX(Y$6:Y$36,$FD68)+INDEX(属性偏向!Y$4:Y$8,卡牌属性!$FG68)</f>
        <v>4</v>
      </c>
      <c r="FJ68" s="14" t="str">
        <f>INDEX(属性评价,卡牌属性!FI68)</f>
        <v>C+</v>
      </c>
      <c r="FK68" s="14">
        <f>INDEX(Z$6:Z$36,$FD68)+INDEX(属性偏向!Z$4:Z$8,卡牌属性!$FG68)</f>
        <v>5</v>
      </c>
      <c r="FL68" s="14" t="str">
        <f>INDEX(属性评价,卡牌属性!FK68)</f>
        <v>B</v>
      </c>
      <c r="FM68" s="14">
        <f>INDEX(AA$6:AA$36,$FD68)+INDEX(属性偏向!AA$4:AA$8,卡牌属性!$FG68)</f>
        <v>7</v>
      </c>
      <c r="FN68" s="14" t="str">
        <f>INDEX(属性评价,卡牌属性!FM68)</f>
        <v>A</v>
      </c>
      <c r="FQ68" s="13">
        <v>64</v>
      </c>
      <c r="FR68" s="13">
        <f t="shared" si="141"/>
        <v>13</v>
      </c>
      <c r="FS68" s="14">
        <f t="shared" si="40"/>
        <v>1101013</v>
      </c>
      <c r="FT68" s="14" t="s">
        <v>849</v>
      </c>
      <c r="FU68" s="14">
        <f t="shared" si="142"/>
        <v>4</v>
      </c>
      <c r="FV68" s="14" t="str">
        <f t="shared" si="143"/>
        <v>吉拉-4星</v>
      </c>
      <c r="FW68" s="14">
        <f>INDEX(J$6:J$36,$FR68)+INDEX(属性偏向!Y$4:Y$8,卡牌属性!$FG68)</f>
        <v>4</v>
      </c>
      <c r="FX68" s="14" t="str">
        <f>INDEX(属性评价,卡牌属性!FW68)</f>
        <v>C+</v>
      </c>
      <c r="FY68" s="14">
        <f>INDEX(K$6:K$36,$FR68)+INDEX(属性偏向!Y$4:Y$8,卡牌属性!$FG68)</f>
        <v>7</v>
      </c>
      <c r="FZ68" s="14" t="str">
        <f>INDEX(属性评价,卡牌属性!FY68)</f>
        <v>A</v>
      </c>
      <c r="GA68" s="14">
        <f>INDEX(L$6:L$36,$FR68)+INDEX(属性偏向!Y$4:Y$8,卡牌属性!$FG68)</f>
        <v>5</v>
      </c>
      <c r="GB68" s="14" t="str">
        <f>INDEX(属性评价,卡牌属性!GA68)</f>
        <v>B</v>
      </c>
    </row>
    <row r="69" spans="31:184" ht="16.5" x14ac:dyDescent="0.2">
      <c r="AE69" s="13">
        <v>65</v>
      </c>
      <c r="AF69" s="13">
        <f t="shared" si="23"/>
        <v>6</v>
      </c>
      <c r="AG69" s="13">
        <f t="shared" ref="AG69:AG132" si="246">INDEX($D$6:$D$43,AF69)</f>
        <v>4</v>
      </c>
      <c r="AH69" s="13"/>
      <c r="AI69" s="13"/>
      <c r="AJ69" s="14">
        <f t="shared" ref="AJ69:AJ132" si="247">INDEX($A$5:$A$43,AF69+1)</f>
        <v>1101006</v>
      </c>
      <c r="AK69" s="14" t="str">
        <f t="shared" ref="AK69:AK132" si="248">INDEX($B$5:$B$43,MATCH(AJ69,$A$5:$A$43,0))&amp;AN69&amp;"突"</f>
        <v>红莲·缇娜10突</v>
      </c>
      <c r="AL69" s="25" t="s">
        <v>131</v>
      </c>
      <c r="AM69" s="14">
        <v>1</v>
      </c>
      <c r="AN69" s="14">
        <f t="shared" ref="AN69:AN132" si="249">AE69-INDEX($F$5:$F$43,AF69)</f>
        <v>10</v>
      </c>
      <c r="AO69" s="14" t="e">
        <f>INDEX(属性投放!#REF!,(卡牌属性!AG69-2)*20+卡牌属性!AN69)</f>
        <v>#REF!</v>
      </c>
      <c r="AP69" s="14" t="e">
        <f t="shared" si="240"/>
        <v>#REF!</v>
      </c>
      <c r="AQ69" s="14" t="e">
        <f t="shared" si="240"/>
        <v>#REF!</v>
      </c>
      <c r="AR69" s="14" t="e">
        <f t="shared" si="240"/>
        <v>#REF!</v>
      </c>
      <c r="AS69" s="14" t="e">
        <f t="shared" si="240"/>
        <v>#REF!</v>
      </c>
      <c r="AT69" s="14" t="e">
        <f>INDEX(属性投放!#REF!,(卡牌属性!AG69-2)*20+卡牌属性!AN69)</f>
        <v>#REF!</v>
      </c>
      <c r="AU69" s="14" t="e">
        <f t="shared" si="241"/>
        <v>#REF!</v>
      </c>
      <c r="AV69" s="14" t="e">
        <f t="shared" si="241"/>
        <v>#REF!</v>
      </c>
      <c r="AW69" s="14" t="e">
        <f t="shared" si="241"/>
        <v>#REF!</v>
      </c>
      <c r="AX69" s="14" t="e">
        <f t="shared" si="241"/>
        <v>#REF!</v>
      </c>
      <c r="AY69" s="14" t="e">
        <f>INDEX(属性投放!#REF!,(卡牌属性!AG69-2)*20+卡牌属性!AN69)</f>
        <v>#REF!</v>
      </c>
      <c r="AZ69" s="14" t="e">
        <f t="shared" si="242"/>
        <v>#REF!</v>
      </c>
      <c r="BA69" s="14" t="e">
        <f t="shared" si="242"/>
        <v>#REF!</v>
      </c>
      <c r="BB69" s="14" t="e">
        <f t="shared" si="242"/>
        <v>#REF!</v>
      </c>
      <c r="BC69" s="14" t="e">
        <f t="shared" si="242"/>
        <v>#REF!</v>
      </c>
      <c r="BD69" s="14" t="e">
        <f>INDEX(属性投放!#REF!,(卡牌属性!AG69-2)*20+卡牌属性!AN69)</f>
        <v>#REF!</v>
      </c>
      <c r="BE69" s="14" t="e">
        <f t="shared" si="243"/>
        <v>#REF!</v>
      </c>
      <c r="BF69" s="14" t="e">
        <f t="shared" si="243"/>
        <v>#REF!</v>
      </c>
      <c r="BG69" s="14" t="e">
        <f t="shared" si="243"/>
        <v>#REF!</v>
      </c>
      <c r="BH69" s="14" t="e">
        <f t="shared" si="243"/>
        <v>#REF!</v>
      </c>
      <c r="BI69" s="14" t="e">
        <f>INDEX(属性投放!#REF!,(卡牌属性!AG69-2)*20+卡牌属性!AN69)</f>
        <v>#REF!</v>
      </c>
      <c r="BJ69" s="14" t="e">
        <f t="shared" si="244"/>
        <v>#REF!</v>
      </c>
      <c r="BK69" s="14" t="e">
        <f t="shared" si="244"/>
        <v>#REF!</v>
      </c>
      <c r="BL69" s="14" t="e">
        <f t="shared" si="244"/>
        <v>#REF!</v>
      </c>
      <c r="BM69" s="14" t="e">
        <f t="shared" si="244"/>
        <v>#REF!</v>
      </c>
      <c r="BN69" s="14" t="e">
        <f>INDEX(属性投放!#REF!,(卡牌属性!AG69-2)*20+卡牌属性!AN69)</f>
        <v>#REF!</v>
      </c>
      <c r="BO69" s="14" t="e">
        <f t="shared" si="245"/>
        <v>#REF!</v>
      </c>
      <c r="BP69" s="14" t="e">
        <f t="shared" si="245"/>
        <v>#REF!</v>
      </c>
      <c r="BQ69" s="14" t="e">
        <f t="shared" si="245"/>
        <v>#REF!</v>
      </c>
      <c r="BR69" s="14" t="e">
        <f t="shared" si="245"/>
        <v>#REF!</v>
      </c>
      <c r="BV69" s="13">
        <v>65</v>
      </c>
      <c r="BW69" s="14">
        <f t="shared" si="24"/>
        <v>6</v>
      </c>
      <c r="BX69" s="14">
        <f t="shared" si="25"/>
        <v>1102006</v>
      </c>
      <c r="BY69" s="14" t="str">
        <f>INDEX($O$6:$O$37,BW69)&amp;"-"&amp;INDEX(属性投放!$H$19:$H$29,卡牌属性!CD69)</f>
        <v>项羽-无我相</v>
      </c>
      <c r="BZ69" s="14">
        <f t="shared" si="26"/>
        <v>8</v>
      </c>
      <c r="CA69" s="14">
        <f t="shared" si="27"/>
        <v>9</v>
      </c>
      <c r="CB69" s="14">
        <f t="shared" si="28"/>
        <v>8</v>
      </c>
      <c r="CC69" s="14">
        <f t="shared" si="29"/>
        <v>5</v>
      </c>
      <c r="CD69" s="14">
        <f t="shared" si="30"/>
        <v>10</v>
      </c>
      <c r="CE69" s="14">
        <f>INDEX(属性投放!$W$6:$W$49,(卡牌属性!CC69-2)*11+卡牌属性!CD69)</f>
        <v>10</v>
      </c>
      <c r="CF69" s="14">
        <f t="shared" si="210"/>
        <v>3774</v>
      </c>
      <c r="CG69" s="14">
        <f t="shared" si="211"/>
        <v>4340</v>
      </c>
      <c r="CH69" s="14">
        <f t="shared" si="212"/>
        <v>4906</v>
      </c>
      <c r="CI69" s="14">
        <f t="shared" si="213"/>
        <v>4906</v>
      </c>
      <c r="CJ69" s="14">
        <f t="shared" si="214"/>
        <v>5730</v>
      </c>
      <c r="CK69" s="14">
        <f t="shared" si="215"/>
        <v>1862</v>
      </c>
      <c r="CL69" s="14">
        <f t="shared" si="216"/>
        <v>2170</v>
      </c>
      <c r="CM69" s="14">
        <f t="shared" si="217"/>
        <v>2170</v>
      </c>
      <c r="CN69" s="14">
        <f t="shared" si="218"/>
        <v>2478</v>
      </c>
      <c r="CO69" s="14">
        <f t="shared" si="219"/>
        <v>2915</v>
      </c>
      <c r="CP69" s="14">
        <f t="shared" si="220"/>
        <v>33874</v>
      </c>
      <c r="CQ69" s="14">
        <f t="shared" si="221"/>
        <v>38710</v>
      </c>
      <c r="CR69" s="14">
        <f t="shared" si="222"/>
        <v>38710</v>
      </c>
      <c r="CS69" s="14">
        <f t="shared" si="223"/>
        <v>43646</v>
      </c>
      <c r="CT69" s="14">
        <f t="shared" si="224"/>
        <v>51100</v>
      </c>
      <c r="CU69" s="14">
        <f>INDEX(属性偏向!$S$4:$S$135,(卡牌属性!$BZ69-1+CU$3)*11+卡牌属性!$CD69)</f>
        <v>52</v>
      </c>
      <c r="CV69" s="14">
        <f>INDEX(属性偏向!$S$4:$S$135,(卡牌属性!$BZ69-1+CV$3)*11+卡牌属性!$CD69)</f>
        <v>56</v>
      </c>
      <c r="CW69" s="14">
        <f>INDEX(属性偏向!$S$4:$S$135,(卡牌属性!$BZ69-1+CW$3)*11+卡牌属性!$CD69)</f>
        <v>60</v>
      </c>
      <c r="CX69" s="14">
        <f>INDEX(属性偏向!$S$4:$S$135,(卡牌属性!$BZ69-1+CX$3)*11+卡牌属性!$CD69)</f>
        <v>60</v>
      </c>
      <c r="CY69" s="14">
        <f>INDEX(属性偏向!$S$4:$S$135,(卡牌属性!$BZ69-1+CY$3)*11+卡牌属性!$CD69)</f>
        <v>66</v>
      </c>
      <c r="CZ69" s="14">
        <f>INDEX(属性偏向!$T$4:$T$135,(卡牌属性!$BZ69-1+CZ$3)*11+卡牌属性!$CD69)</f>
        <v>26</v>
      </c>
      <c r="DA69" s="14">
        <f>INDEX(属性偏向!$T$4:$T$135,(卡牌属性!$BZ69-1+DA$3)*11+卡牌属性!$CD69)</f>
        <v>28</v>
      </c>
      <c r="DB69" s="14">
        <f>INDEX(属性偏向!$T$4:$T$135,(卡牌属性!$BZ69-1+DB$3)*11+卡牌属性!$CD69)</f>
        <v>28</v>
      </c>
      <c r="DC69" s="14">
        <f>INDEX(属性偏向!$T$4:$T$135,(卡牌属性!$BZ69-1+DC$3)*11+卡牌属性!$CD69)</f>
        <v>30</v>
      </c>
      <c r="DD69" s="14">
        <f>INDEX(属性偏向!$T$4:$T$135,(卡牌属性!$BZ69-1+DD$3)*11+卡牌属性!$CD69)</f>
        <v>33</v>
      </c>
      <c r="DE69" s="14">
        <f>INDEX(属性偏向!$U$4:$U$135,(卡牌属性!$BZ69-1+DE$3)*11+卡牌属性!$CD69)</f>
        <v>520</v>
      </c>
      <c r="DF69" s="14">
        <f>INDEX(属性偏向!$U$4:$U$135,(卡牌属性!$BZ69-1+DF$3)*11+卡牌属性!$CD69)</f>
        <v>560</v>
      </c>
      <c r="DG69" s="14">
        <f>INDEX(属性偏向!$U$4:$U$135,(卡牌属性!$BZ69-1+DG$3)*11+卡牌属性!$CD69)</f>
        <v>560</v>
      </c>
      <c r="DH69" s="14">
        <f>INDEX(属性偏向!$U$4:$U$135,(卡牌属性!$BZ69-1+DH$3)*11+卡牌属性!$CD69)</f>
        <v>600</v>
      </c>
      <c r="DI69" s="14">
        <f>INDEX(属性偏向!$U$4:$U$135,(卡牌属性!$BZ69-1+DI$3)*11+卡牌属性!$CD69)</f>
        <v>660</v>
      </c>
      <c r="DL69" s="13">
        <v>65</v>
      </c>
      <c r="DM69" s="14">
        <f t="shared" si="32"/>
        <v>6</v>
      </c>
      <c r="DN69" s="14">
        <f t="shared" si="33"/>
        <v>1102006</v>
      </c>
      <c r="DO69" s="14" t="str">
        <f>INDEX($B$6:$B$32,DM69)&amp;"-"&amp;INDEX(属性投放!$H$7:$H$17,卡牌属性!DT69)</f>
        <v>红莲·缇娜-无我相</v>
      </c>
      <c r="DP69" s="14">
        <f t="shared" ref="DP69:DP132" si="250">INDEX(J$6:J$31,$DM69)</f>
        <v>6</v>
      </c>
      <c r="DQ69" s="14">
        <f t="shared" ref="DQ69:DQ132" si="251">INDEX(K$6:K$31,$DM69)</f>
        <v>6</v>
      </c>
      <c r="DR69" s="14">
        <f t="shared" ref="DR69:DR132" si="252">INDEX(L$6:L$31,$DM69)</f>
        <v>7</v>
      </c>
      <c r="DS69" s="14">
        <f t="shared" si="34"/>
        <v>4</v>
      </c>
      <c r="DT69" s="14">
        <f t="shared" si="35"/>
        <v>10</v>
      </c>
      <c r="DU69" s="14">
        <f>INDEX(属性投放!$W$6:$W$49,(卡牌属性!DS69-2)*11+卡牌属性!DT69)</f>
        <v>10</v>
      </c>
      <c r="DV69" s="14">
        <f t="shared" si="225"/>
        <v>9199</v>
      </c>
      <c r="DW69" s="14">
        <f t="shared" si="226"/>
        <v>9998</v>
      </c>
      <c r="DX69" s="14">
        <f t="shared" si="227"/>
        <v>10822</v>
      </c>
      <c r="DY69" s="14">
        <f t="shared" si="228"/>
        <v>10822</v>
      </c>
      <c r="DZ69" s="14">
        <f t="shared" si="229"/>
        <v>12420</v>
      </c>
      <c r="EA69" s="14">
        <f t="shared" si="230"/>
        <v>4552</v>
      </c>
      <c r="EB69" s="14">
        <f t="shared" si="231"/>
        <v>4949</v>
      </c>
      <c r="EC69" s="14">
        <f t="shared" si="232"/>
        <v>4949</v>
      </c>
      <c r="ED69" s="14">
        <f t="shared" si="233"/>
        <v>5361</v>
      </c>
      <c r="EE69" s="14">
        <f t="shared" si="234"/>
        <v>6160</v>
      </c>
      <c r="EF69" s="14">
        <f t="shared" si="235"/>
        <v>92468</v>
      </c>
      <c r="EG69" s="14">
        <f t="shared" si="236"/>
        <v>99622</v>
      </c>
      <c r="EH69" s="14">
        <f t="shared" si="237"/>
        <v>99622</v>
      </c>
      <c r="EI69" s="14">
        <f t="shared" si="238"/>
        <v>113730</v>
      </c>
      <c r="EJ69" s="14">
        <f t="shared" si="239"/>
        <v>127938</v>
      </c>
      <c r="EK69" s="14">
        <f>INDEX(属性偏向!$S$4:$S$135,(卡牌属性!$DP69-1+EK$3)*11+卡牌属性!$DT69)*(1+属性投放!$AT$6)</f>
        <v>144</v>
      </c>
      <c r="EL69" s="14">
        <f>INDEX(属性偏向!$S$4:$S$135,(卡牌属性!$DP69-1+EL$3)*11+卡牌属性!$DT69)*(1+属性投放!$AT$6)</f>
        <v>150</v>
      </c>
      <c r="EM69" s="14">
        <f>INDEX(属性偏向!$S$4:$S$135,(卡牌属性!$DP69-1+EM$3)*11+卡牌属性!$DT69)*(1+属性投放!$AT$6)</f>
        <v>156</v>
      </c>
      <c r="EN69" s="14">
        <f>INDEX(属性偏向!$S$4:$S$135,(卡牌属性!$DP69-1+EN$3)*11+卡牌属性!$DT69)*(1+属性投放!$AT$6)</f>
        <v>156</v>
      </c>
      <c r="EO69" s="14">
        <f>INDEX(属性偏向!$S$4:$S$135,(卡牌属性!$DP69-1+EO$3)*11+卡牌属性!$DT69)*(1+属性投放!$AT$6)</f>
        <v>168</v>
      </c>
      <c r="EP69" s="14">
        <f>INDEX(属性偏向!$T$4:$T$135,(卡牌属性!$DQ69-1+EP$3)*11+卡牌属性!$DT69)*(1+属性投放!$AT$6)</f>
        <v>72</v>
      </c>
      <c r="EQ69" s="14">
        <f>INDEX(属性偏向!$T$4:$T$135,(卡牌属性!$DQ69-1+EQ$3)*11+卡牌属性!$DT69)*(1+属性投放!$AT$6)</f>
        <v>75</v>
      </c>
      <c r="ER69" s="14">
        <f>INDEX(属性偏向!$T$4:$T$135,(卡牌属性!$DQ69-1+ER$3)*11+卡牌属性!$DT69)*(1+属性投放!$AT$6)</f>
        <v>75</v>
      </c>
      <c r="ES69" s="14">
        <f>INDEX(属性偏向!$T$4:$T$135,(卡牌属性!$DQ69-1+ES$3)*11+卡牌属性!$DT69)*(1+属性投放!$AT$6)</f>
        <v>78</v>
      </c>
      <c r="ET69" s="14">
        <f>INDEX(属性偏向!$T$4:$T$135,(卡牌属性!$DQ69-1+ET$3)*11+卡牌属性!$DT69)*(1+属性投放!$AT$6)</f>
        <v>84</v>
      </c>
      <c r="EU69" s="14">
        <f>INDEX(属性偏向!$U$4:$U$135,(卡牌属性!$DR69-1+EU$3)*11+卡牌属性!$DT69)*(1+属性投放!$AT$6)</f>
        <v>1500</v>
      </c>
      <c r="EV69" s="14">
        <f>INDEX(属性偏向!$U$4:$U$135,(卡牌属性!$DR69-1+EV$3)*11+卡牌属性!$DT69)*(1+属性投放!$AT$6)</f>
        <v>1560</v>
      </c>
      <c r="EW69" s="14">
        <f>INDEX(属性偏向!$U$4:$U$135,(卡牌属性!$DR69-1+EW$3)*11+卡牌属性!$DT69)*(1+属性投放!$AT$6)</f>
        <v>1560</v>
      </c>
      <c r="EX69" s="14">
        <f>INDEX(属性偏向!$U$4:$U$135,(卡牌属性!$DR69-1+EX$3)*11+卡牌属性!$DT69)*(1+属性投放!$AT$6)</f>
        <v>1680</v>
      </c>
      <c r="EY69" s="14">
        <f>INDEX(属性偏向!$U$4:$U$135,(卡牌属性!$DR69-1+EY$3)*11+卡牌属性!$DT69)*(1+属性投放!$AT$6)</f>
        <v>1800</v>
      </c>
      <c r="FC69" s="13">
        <v>65</v>
      </c>
      <c r="FD69" s="13">
        <f t="shared" ref="FD69:FD100" si="253">INT((FC69-1)/5)+1</f>
        <v>13</v>
      </c>
      <c r="FE69" s="14">
        <f t="shared" si="39"/>
        <v>1102013</v>
      </c>
      <c r="FF69" s="14" t="s">
        <v>849</v>
      </c>
      <c r="FG69" s="14">
        <f t="shared" ref="FG69:FG100" si="254">FC69-(FD69-1)*5</f>
        <v>5</v>
      </c>
      <c r="FH69" s="14" t="str">
        <f t="shared" ref="FH69:FH100" si="255">INDEX($O$6:$O$36,FD69)&amp;"-"&amp;FG69&amp;"星"</f>
        <v>塞伯罗斯-5星</v>
      </c>
      <c r="FI69" s="14">
        <f>INDEX(Y$6:Y$36,$FD69)+INDEX(属性偏向!Y$4:Y$8,卡牌属性!$FG69)</f>
        <v>5</v>
      </c>
      <c r="FJ69" s="14" t="str">
        <f>INDEX(属性评价,卡牌属性!FI69)</f>
        <v>B</v>
      </c>
      <c r="FK69" s="14">
        <f>INDEX(Z$6:Z$36,$FD69)+INDEX(属性偏向!Z$4:Z$8,卡牌属性!$FG69)</f>
        <v>6</v>
      </c>
      <c r="FL69" s="14" t="str">
        <f>INDEX(属性评价,卡牌属性!FK69)</f>
        <v>B+</v>
      </c>
      <c r="FM69" s="14">
        <f>INDEX(AA$6:AA$36,$FD69)+INDEX(属性偏向!AA$4:AA$8,卡牌属性!$FG69)</f>
        <v>8</v>
      </c>
      <c r="FN69" s="14" t="str">
        <f>INDEX(属性评价,卡牌属性!FM69)</f>
        <v>A+</v>
      </c>
      <c r="FQ69" s="13">
        <v>65</v>
      </c>
      <c r="FR69" s="13">
        <f t="shared" ref="FR69:FR84" si="256">INT((FQ69-1)/5)+1</f>
        <v>13</v>
      </c>
      <c r="FS69" s="14">
        <f t="shared" si="40"/>
        <v>1101013</v>
      </c>
      <c r="FT69" s="14" t="s">
        <v>849</v>
      </c>
      <c r="FU69" s="14">
        <f t="shared" ref="FU69:FU100" si="257">FQ69-(FR69-1)*5</f>
        <v>5</v>
      </c>
      <c r="FV69" s="14" t="str">
        <f t="shared" ref="FV69:FV100" si="258">INDEX($B$6:$B$36,FR69)&amp;"-"&amp;FU69&amp;"星"</f>
        <v>吉拉-5星</v>
      </c>
      <c r="FW69" s="14">
        <f>INDEX(J$6:J$36,$FR69)+INDEX(属性偏向!Y$4:Y$8,卡牌属性!$FG69)</f>
        <v>5</v>
      </c>
      <c r="FX69" s="14" t="str">
        <f>INDEX(属性评价,卡牌属性!FW69)</f>
        <v>B</v>
      </c>
      <c r="FY69" s="14">
        <f>INDEX(K$6:K$36,$FR69)+INDEX(属性偏向!Y$4:Y$8,卡牌属性!$FG69)</f>
        <v>8</v>
      </c>
      <c r="FZ69" s="14" t="str">
        <f>INDEX(属性评价,卡牌属性!FY69)</f>
        <v>A+</v>
      </c>
      <c r="GA69" s="14">
        <f>INDEX(L$6:L$36,$FR69)+INDEX(属性偏向!Y$4:Y$8,卡牌属性!$FG69)</f>
        <v>6</v>
      </c>
      <c r="GB69" s="14" t="str">
        <f>INDEX(属性评价,卡牌属性!GA69)</f>
        <v>B+</v>
      </c>
    </row>
    <row r="70" spans="31:184" ht="16.5" x14ac:dyDescent="0.2">
      <c r="AE70" s="13">
        <v>66</v>
      </c>
      <c r="AF70" s="13">
        <f t="shared" ref="AF70:AF133" si="259">MATCH(AE70-1,$F$5:$F$42,1)</f>
        <v>6</v>
      </c>
      <c r="AG70" s="13">
        <f t="shared" si="246"/>
        <v>4</v>
      </c>
      <c r="AH70" s="13"/>
      <c r="AI70" s="13"/>
      <c r="AJ70" s="14">
        <f t="shared" si="247"/>
        <v>1101006</v>
      </c>
      <c r="AK70" s="14" t="str">
        <f t="shared" si="248"/>
        <v>红莲·缇娜11突</v>
      </c>
      <c r="AL70" s="25" t="s">
        <v>131</v>
      </c>
      <c r="AM70" s="14">
        <v>1</v>
      </c>
      <c r="AN70" s="14">
        <f t="shared" si="249"/>
        <v>11</v>
      </c>
      <c r="AO70" s="14" t="e">
        <f>INDEX(属性投放!#REF!,(卡牌属性!AG70-2)*20+卡牌属性!AN70)</f>
        <v>#REF!</v>
      </c>
      <c r="AP70" s="14" t="e">
        <f t="shared" si="240"/>
        <v>#REF!</v>
      </c>
      <c r="AQ70" s="14" t="e">
        <f t="shared" si="240"/>
        <v>#REF!</v>
      </c>
      <c r="AR70" s="14" t="e">
        <f t="shared" si="240"/>
        <v>#REF!</v>
      </c>
      <c r="AS70" s="14" t="e">
        <f t="shared" si="240"/>
        <v>#REF!</v>
      </c>
      <c r="AT70" s="14" t="e">
        <f>INDEX(属性投放!#REF!,(卡牌属性!AG70-2)*20+卡牌属性!AN70)</f>
        <v>#REF!</v>
      </c>
      <c r="AU70" s="14" t="e">
        <f t="shared" si="241"/>
        <v>#REF!</v>
      </c>
      <c r="AV70" s="14" t="e">
        <f t="shared" si="241"/>
        <v>#REF!</v>
      </c>
      <c r="AW70" s="14" t="e">
        <f t="shared" si="241"/>
        <v>#REF!</v>
      </c>
      <c r="AX70" s="14" t="e">
        <f t="shared" si="241"/>
        <v>#REF!</v>
      </c>
      <c r="AY70" s="14" t="e">
        <f>INDEX(属性投放!#REF!,(卡牌属性!AG70-2)*20+卡牌属性!AN70)</f>
        <v>#REF!</v>
      </c>
      <c r="AZ70" s="14" t="e">
        <f t="shared" si="242"/>
        <v>#REF!</v>
      </c>
      <c r="BA70" s="14" t="e">
        <f t="shared" si="242"/>
        <v>#REF!</v>
      </c>
      <c r="BB70" s="14" t="e">
        <f t="shared" si="242"/>
        <v>#REF!</v>
      </c>
      <c r="BC70" s="14" t="e">
        <f t="shared" si="242"/>
        <v>#REF!</v>
      </c>
      <c r="BD70" s="14" t="e">
        <f>INDEX(属性投放!#REF!,(卡牌属性!AG70-2)*20+卡牌属性!AN70)</f>
        <v>#REF!</v>
      </c>
      <c r="BE70" s="14" t="e">
        <f t="shared" si="243"/>
        <v>#REF!</v>
      </c>
      <c r="BF70" s="14" t="e">
        <f t="shared" si="243"/>
        <v>#REF!</v>
      </c>
      <c r="BG70" s="14" t="e">
        <f t="shared" si="243"/>
        <v>#REF!</v>
      </c>
      <c r="BH70" s="14" t="e">
        <f t="shared" si="243"/>
        <v>#REF!</v>
      </c>
      <c r="BI70" s="14" t="e">
        <f>INDEX(属性投放!#REF!,(卡牌属性!AG70-2)*20+卡牌属性!AN70)</f>
        <v>#REF!</v>
      </c>
      <c r="BJ70" s="14" t="e">
        <f t="shared" si="244"/>
        <v>#REF!</v>
      </c>
      <c r="BK70" s="14" t="e">
        <f t="shared" si="244"/>
        <v>#REF!</v>
      </c>
      <c r="BL70" s="14" t="e">
        <f t="shared" si="244"/>
        <v>#REF!</v>
      </c>
      <c r="BM70" s="14" t="e">
        <f t="shared" si="244"/>
        <v>#REF!</v>
      </c>
      <c r="BN70" s="14" t="e">
        <f>INDEX(属性投放!#REF!,(卡牌属性!AG70-2)*20+卡牌属性!AN70)</f>
        <v>#REF!</v>
      </c>
      <c r="BO70" s="14" t="e">
        <f t="shared" si="245"/>
        <v>#REF!</v>
      </c>
      <c r="BP70" s="14" t="e">
        <f t="shared" si="245"/>
        <v>#REF!</v>
      </c>
      <c r="BQ70" s="14" t="e">
        <f t="shared" si="245"/>
        <v>#REF!</v>
      </c>
      <c r="BR70" s="14" t="e">
        <f t="shared" si="245"/>
        <v>#REF!</v>
      </c>
      <c r="BV70" s="13">
        <v>66</v>
      </c>
      <c r="BW70" s="14">
        <f t="shared" ref="BW70:BW133" si="260">MATCH(BV70-1,$S$5:$S$37,1)</f>
        <v>6</v>
      </c>
      <c r="BX70" s="14">
        <f t="shared" ref="BX70:BX133" si="261">INDEX($N$6:$N$37,BW70)</f>
        <v>1102006</v>
      </c>
      <c r="BY70" s="14" t="str">
        <f>INDEX($O$6:$O$37,BW70)&amp;"-"&amp;INDEX(属性投放!$H$19:$H$29,卡牌属性!CD70)</f>
        <v>项羽-无众生相</v>
      </c>
      <c r="BZ70" s="14">
        <f t="shared" ref="BZ70:BZ133" si="262">INDEX(Y$6:Y$43,$BW70)</f>
        <v>8</v>
      </c>
      <c r="CA70" s="14">
        <f t="shared" ref="CA70:CA133" si="263">INDEX(Z$6:Z$43,$BW70)</f>
        <v>9</v>
      </c>
      <c r="CB70" s="14">
        <f t="shared" ref="CB70:CB133" si="264">INDEX(AA$6:AA$43,$BW70)</f>
        <v>8</v>
      </c>
      <c r="CC70" s="14">
        <f t="shared" ref="CC70:CC133" si="265">INDEX($Q$6:$Q$37,BW70)</f>
        <v>5</v>
      </c>
      <c r="CD70" s="14">
        <f t="shared" ref="CD70:CD133" si="266">BV70-INDEX($S$5:$S$37,BW70)</f>
        <v>11</v>
      </c>
      <c r="CE70" s="14">
        <f>INDEX(属性投放!$W$6:$W$49,(卡牌属性!CC70-2)*11+卡牌属性!CD70)</f>
        <v>10</v>
      </c>
      <c r="CF70" s="14">
        <f t="shared" si="210"/>
        <v>4294</v>
      </c>
      <c r="CG70" s="14">
        <f t="shared" si="211"/>
        <v>4900</v>
      </c>
      <c r="CH70" s="14">
        <f t="shared" si="212"/>
        <v>5506</v>
      </c>
      <c r="CI70" s="14">
        <f t="shared" si="213"/>
        <v>5506</v>
      </c>
      <c r="CJ70" s="14">
        <f t="shared" si="214"/>
        <v>6390</v>
      </c>
      <c r="CK70" s="14">
        <f t="shared" si="215"/>
        <v>2122</v>
      </c>
      <c r="CL70" s="14">
        <f t="shared" si="216"/>
        <v>2450</v>
      </c>
      <c r="CM70" s="14">
        <f t="shared" si="217"/>
        <v>2450</v>
      </c>
      <c r="CN70" s="14">
        <f t="shared" si="218"/>
        <v>2778</v>
      </c>
      <c r="CO70" s="14">
        <f t="shared" si="219"/>
        <v>3245</v>
      </c>
      <c r="CP70" s="14">
        <f t="shared" si="220"/>
        <v>39074</v>
      </c>
      <c r="CQ70" s="14">
        <f t="shared" si="221"/>
        <v>44310</v>
      </c>
      <c r="CR70" s="14">
        <f t="shared" si="222"/>
        <v>44310</v>
      </c>
      <c r="CS70" s="14">
        <f t="shared" si="223"/>
        <v>49646</v>
      </c>
      <c r="CT70" s="14">
        <f t="shared" si="224"/>
        <v>57700</v>
      </c>
      <c r="CU70" s="14">
        <f>INDEX(属性偏向!$S$4:$S$135,(卡牌属性!$BZ70-1+CU$3)*11+卡牌属性!$CD70)</f>
        <v>62</v>
      </c>
      <c r="CV70" s="14">
        <f>INDEX(属性偏向!$S$4:$S$135,(卡牌属性!$BZ70-1+CV$3)*11+卡牌属性!$CD70)</f>
        <v>66</v>
      </c>
      <c r="CW70" s="14">
        <f>INDEX(属性偏向!$S$4:$S$135,(卡牌属性!$BZ70-1+CW$3)*11+卡牌属性!$CD70)</f>
        <v>70</v>
      </c>
      <c r="CX70" s="14">
        <f>INDEX(属性偏向!$S$4:$S$135,(卡牌属性!$BZ70-1+CX$3)*11+卡牌属性!$CD70)</f>
        <v>70</v>
      </c>
      <c r="CY70" s="14">
        <f>INDEX(属性偏向!$S$4:$S$135,(卡牌属性!$BZ70-1+CY$3)*11+卡牌属性!$CD70)</f>
        <v>76</v>
      </c>
      <c r="CZ70" s="14">
        <f>INDEX(属性偏向!$T$4:$T$135,(卡牌属性!$BZ70-1+CZ$3)*11+卡牌属性!$CD70)</f>
        <v>31</v>
      </c>
      <c r="DA70" s="14">
        <f>INDEX(属性偏向!$T$4:$T$135,(卡牌属性!$BZ70-1+DA$3)*11+卡牌属性!$CD70)</f>
        <v>33</v>
      </c>
      <c r="DB70" s="14">
        <f>INDEX(属性偏向!$T$4:$T$135,(卡牌属性!$BZ70-1+DB$3)*11+卡牌属性!$CD70)</f>
        <v>33</v>
      </c>
      <c r="DC70" s="14">
        <f>INDEX(属性偏向!$T$4:$T$135,(卡牌属性!$BZ70-1+DC$3)*11+卡牌属性!$CD70)</f>
        <v>35</v>
      </c>
      <c r="DD70" s="14">
        <f>INDEX(属性偏向!$T$4:$T$135,(卡牌属性!$BZ70-1+DD$3)*11+卡牌属性!$CD70)</f>
        <v>38</v>
      </c>
      <c r="DE70" s="14">
        <f>INDEX(属性偏向!$U$4:$U$135,(卡牌属性!$BZ70-1+DE$3)*11+卡牌属性!$CD70)</f>
        <v>620</v>
      </c>
      <c r="DF70" s="14">
        <f>INDEX(属性偏向!$U$4:$U$135,(卡牌属性!$BZ70-1+DF$3)*11+卡牌属性!$CD70)</f>
        <v>660</v>
      </c>
      <c r="DG70" s="14">
        <f>INDEX(属性偏向!$U$4:$U$135,(卡牌属性!$BZ70-1+DG$3)*11+卡牌属性!$CD70)</f>
        <v>660</v>
      </c>
      <c r="DH70" s="14">
        <f>INDEX(属性偏向!$U$4:$U$135,(卡牌属性!$BZ70-1+DH$3)*11+卡牌属性!$CD70)</f>
        <v>700</v>
      </c>
      <c r="DI70" s="14">
        <f>INDEX(属性偏向!$U$4:$U$135,(卡牌属性!$BZ70-1+DI$3)*11+卡牌属性!$CD70)</f>
        <v>760</v>
      </c>
      <c r="DL70" s="13">
        <v>66</v>
      </c>
      <c r="DM70" s="14">
        <f t="shared" ref="DM70:DM133" si="267">MATCH(DL70-1,$F$5:$F$32,1)</f>
        <v>6</v>
      </c>
      <c r="DN70" s="14">
        <f t="shared" ref="DN70:DN133" si="268">INDEX($N$6:$N$37,DM70)</f>
        <v>1102006</v>
      </c>
      <c r="DO70" s="14" t="str">
        <f>INDEX($B$6:$B$32,DM70)&amp;"-"&amp;INDEX(属性投放!$H$7:$H$17,卡牌属性!DT70)</f>
        <v>红莲·缇娜-无众生相</v>
      </c>
      <c r="DP70" s="14">
        <f t="shared" si="250"/>
        <v>6</v>
      </c>
      <c r="DQ70" s="14">
        <f t="shared" si="251"/>
        <v>6</v>
      </c>
      <c r="DR70" s="14">
        <f t="shared" si="252"/>
        <v>7</v>
      </c>
      <c r="DS70" s="14">
        <f t="shared" ref="DS70:DS133" si="269">INDEX($D$6:$D$32,DM70)</f>
        <v>4</v>
      </c>
      <c r="DT70" s="14">
        <f t="shared" ref="DT70:DT133" si="270">DL70-INDEX($F$5:$F$32,DM70)</f>
        <v>11</v>
      </c>
      <c r="DU70" s="14">
        <f>INDEX(属性投放!$W$6:$W$49,(卡牌属性!DS70-2)*11+卡牌属性!DT70)</f>
        <v>10</v>
      </c>
      <c r="DV70" s="14">
        <f t="shared" si="225"/>
        <v>10639</v>
      </c>
      <c r="DW70" s="14">
        <f t="shared" si="226"/>
        <v>11498</v>
      </c>
      <c r="DX70" s="14">
        <f t="shared" si="227"/>
        <v>12382</v>
      </c>
      <c r="DY70" s="14">
        <f t="shared" si="228"/>
        <v>12382</v>
      </c>
      <c r="DZ70" s="14">
        <f t="shared" si="229"/>
        <v>14100</v>
      </c>
      <c r="EA70" s="14">
        <f t="shared" si="230"/>
        <v>5272</v>
      </c>
      <c r="EB70" s="14">
        <f t="shared" si="231"/>
        <v>5699</v>
      </c>
      <c r="EC70" s="14">
        <f t="shared" si="232"/>
        <v>5699</v>
      </c>
      <c r="ED70" s="14">
        <f t="shared" si="233"/>
        <v>6141</v>
      </c>
      <c r="EE70" s="14">
        <f t="shared" si="234"/>
        <v>7000</v>
      </c>
      <c r="EF70" s="14">
        <f t="shared" si="235"/>
        <v>107468</v>
      </c>
      <c r="EG70" s="14">
        <f t="shared" si="236"/>
        <v>115222</v>
      </c>
      <c r="EH70" s="14">
        <f t="shared" si="237"/>
        <v>115222</v>
      </c>
      <c r="EI70" s="14">
        <f t="shared" si="238"/>
        <v>130530</v>
      </c>
      <c r="EJ70" s="14">
        <f t="shared" si="239"/>
        <v>145938</v>
      </c>
      <c r="EK70" s="14">
        <f>INDEX(属性偏向!$S$4:$S$135,(卡牌属性!$DP70-1+EK$3)*11+卡牌属性!$DT70)*(1+属性投放!$AT$6)</f>
        <v>174</v>
      </c>
      <c r="EL70" s="14">
        <f>INDEX(属性偏向!$S$4:$S$135,(卡牌属性!$DP70-1+EL$3)*11+卡牌属性!$DT70)*(1+属性投放!$AT$6)</f>
        <v>180</v>
      </c>
      <c r="EM70" s="14">
        <f>INDEX(属性偏向!$S$4:$S$135,(卡牌属性!$DP70-1+EM$3)*11+卡牌属性!$DT70)*(1+属性投放!$AT$6)</f>
        <v>186</v>
      </c>
      <c r="EN70" s="14">
        <f>INDEX(属性偏向!$S$4:$S$135,(卡牌属性!$DP70-1+EN$3)*11+卡牌属性!$DT70)*(1+属性投放!$AT$6)</f>
        <v>186</v>
      </c>
      <c r="EO70" s="14">
        <f>INDEX(属性偏向!$S$4:$S$135,(卡牌属性!$DP70-1+EO$3)*11+卡牌属性!$DT70)*(1+属性投放!$AT$6)</f>
        <v>198</v>
      </c>
      <c r="EP70" s="14">
        <f>INDEX(属性偏向!$T$4:$T$135,(卡牌属性!$DQ70-1+EP$3)*11+卡牌属性!$DT70)*(1+属性投放!$AT$6)</f>
        <v>87</v>
      </c>
      <c r="EQ70" s="14">
        <f>INDEX(属性偏向!$T$4:$T$135,(卡牌属性!$DQ70-1+EQ$3)*11+卡牌属性!$DT70)*(1+属性投放!$AT$6)</f>
        <v>90</v>
      </c>
      <c r="ER70" s="14">
        <f>INDEX(属性偏向!$T$4:$T$135,(卡牌属性!$DQ70-1+ER$3)*11+卡牌属性!$DT70)*(1+属性投放!$AT$6)</f>
        <v>90</v>
      </c>
      <c r="ES70" s="14">
        <f>INDEX(属性偏向!$T$4:$T$135,(卡牌属性!$DQ70-1+ES$3)*11+卡牌属性!$DT70)*(1+属性投放!$AT$6)</f>
        <v>93</v>
      </c>
      <c r="ET70" s="14">
        <f>INDEX(属性偏向!$T$4:$T$135,(卡牌属性!$DQ70-1+ET$3)*11+卡牌属性!$DT70)*(1+属性投放!$AT$6)</f>
        <v>99</v>
      </c>
      <c r="EU70" s="14">
        <f>INDEX(属性偏向!$U$4:$U$135,(卡牌属性!$DR70-1+EU$3)*11+卡牌属性!$DT70)*(1+属性投放!$AT$6)</f>
        <v>1800</v>
      </c>
      <c r="EV70" s="14">
        <f>INDEX(属性偏向!$U$4:$U$135,(卡牌属性!$DR70-1+EV$3)*11+卡牌属性!$DT70)*(1+属性投放!$AT$6)</f>
        <v>1860</v>
      </c>
      <c r="EW70" s="14">
        <f>INDEX(属性偏向!$U$4:$U$135,(卡牌属性!$DR70-1+EW$3)*11+卡牌属性!$DT70)*(1+属性投放!$AT$6)</f>
        <v>1860</v>
      </c>
      <c r="EX70" s="14">
        <f>INDEX(属性偏向!$U$4:$U$135,(卡牌属性!$DR70-1+EX$3)*11+卡牌属性!$DT70)*(1+属性投放!$AT$6)</f>
        <v>1980</v>
      </c>
      <c r="EY70" s="14">
        <f>INDEX(属性偏向!$U$4:$U$135,(卡牌属性!$DR70-1+EY$3)*11+卡牌属性!$DT70)*(1+属性投放!$AT$6)</f>
        <v>2100</v>
      </c>
      <c r="FC70" s="13">
        <v>66</v>
      </c>
      <c r="FD70" s="13">
        <f t="shared" si="253"/>
        <v>14</v>
      </c>
      <c r="FE70" s="14">
        <f t="shared" ref="FE70:FE133" si="271">INDEX($N$6:$N$36,FD70)</f>
        <v>1102014</v>
      </c>
      <c r="FF70" s="14" t="s">
        <v>849</v>
      </c>
      <c r="FG70" s="14">
        <f t="shared" si="254"/>
        <v>1</v>
      </c>
      <c r="FH70" s="14" t="str">
        <f t="shared" si="255"/>
        <v>石灵明-1星</v>
      </c>
      <c r="FI70" s="14">
        <f>INDEX(Y$6:Y$36,$FD70)+INDEX(属性偏向!Y$4:Y$8,卡牌属性!$FG70)</f>
        <v>5</v>
      </c>
      <c r="FJ70" s="14" t="str">
        <f>INDEX(属性评价,卡牌属性!FI70)</f>
        <v>B</v>
      </c>
      <c r="FK70" s="14">
        <f>INDEX(Z$6:Z$36,$FD70)+INDEX(属性偏向!Z$4:Z$8,卡牌属性!$FG70)</f>
        <v>5</v>
      </c>
      <c r="FL70" s="14" t="str">
        <f>INDEX(属性评价,卡牌属性!FK70)</f>
        <v>B</v>
      </c>
      <c r="FM70" s="14">
        <f>INDEX(AA$6:AA$36,$FD70)+INDEX(属性偏向!AA$4:AA$8,卡牌属性!$FG70)</f>
        <v>5</v>
      </c>
      <c r="FN70" s="14" t="str">
        <f>INDEX(属性评价,卡牌属性!FM70)</f>
        <v>B</v>
      </c>
      <c r="FQ70" s="13">
        <v>66</v>
      </c>
      <c r="FR70" s="13">
        <f t="shared" si="256"/>
        <v>14</v>
      </c>
      <c r="FS70" s="14">
        <f t="shared" ref="FS70:FS114" si="272">INDEX($A$6:$A$36,FR70)</f>
        <v>1101014</v>
      </c>
      <c r="FT70" s="14" t="s">
        <v>849</v>
      </c>
      <c r="FU70" s="14">
        <f t="shared" si="257"/>
        <v>1</v>
      </c>
      <c r="FV70" s="14" t="str">
        <f t="shared" si="258"/>
        <v>吕仙宫-1星</v>
      </c>
      <c r="FW70" s="14">
        <f>INDEX(J$6:J$36,$FR70)+INDEX(属性偏向!Y$4:Y$8,卡牌属性!$FG70)</f>
        <v>6</v>
      </c>
      <c r="FX70" s="14" t="str">
        <f>INDEX(属性评价,卡牌属性!FW70)</f>
        <v>B+</v>
      </c>
      <c r="FY70" s="14">
        <f>INDEX(K$6:K$36,$FR70)+INDEX(属性偏向!Y$4:Y$8,卡牌属性!$FG70)</f>
        <v>5</v>
      </c>
      <c r="FZ70" s="14" t="str">
        <f>INDEX(属性评价,卡牌属性!FY70)</f>
        <v>B</v>
      </c>
      <c r="GA70" s="14">
        <f>INDEX(L$6:L$36,$FR70)+INDEX(属性偏向!Y$4:Y$8,卡牌属性!$FG70)</f>
        <v>4</v>
      </c>
      <c r="GB70" s="14" t="str">
        <f>INDEX(属性评价,卡牌属性!GA70)</f>
        <v>C+</v>
      </c>
    </row>
    <row r="71" spans="31:184" ht="16.5" x14ac:dyDescent="0.2">
      <c r="AE71" s="13">
        <v>67</v>
      </c>
      <c r="AF71" s="13">
        <f t="shared" si="259"/>
        <v>7</v>
      </c>
      <c r="AG71" s="13">
        <f t="shared" si="246"/>
        <v>4</v>
      </c>
      <c r="AH71" s="13"/>
      <c r="AI71" s="13"/>
      <c r="AJ71" s="14">
        <f t="shared" si="247"/>
        <v>1101007</v>
      </c>
      <c r="AK71" s="14" t="str">
        <f t="shared" si="248"/>
        <v>战斗曹焱兵1突</v>
      </c>
      <c r="AL71" s="25" t="s">
        <v>131</v>
      </c>
      <c r="AM71" s="14">
        <v>1</v>
      </c>
      <c r="AN71" s="14">
        <f t="shared" si="249"/>
        <v>1</v>
      </c>
      <c r="AO71" s="14" t="e">
        <f>INDEX(属性投放!#REF!,(卡牌属性!AG71-2)*20+卡牌属性!AN71)</f>
        <v>#REF!</v>
      </c>
      <c r="AP71" s="14" t="e">
        <f t="shared" si="240"/>
        <v>#REF!</v>
      </c>
      <c r="AQ71" s="14" t="e">
        <f t="shared" si="240"/>
        <v>#REF!</v>
      </c>
      <c r="AR71" s="14" t="e">
        <f t="shared" si="240"/>
        <v>#REF!</v>
      </c>
      <c r="AS71" s="14" t="e">
        <f t="shared" si="240"/>
        <v>#REF!</v>
      </c>
      <c r="AT71" s="14" t="e">
        <f>INDEX(属性投放!#REF!,(卡牌属性!AG71-2)*20+卡牌属性!AN71)</f>
        <v>#REF!</v>
      </c>
      <c r="AU71" s="14" t="e">
        <f t="shared" si="241"/>
        <v>#REF!</v>
      </c>
      <c r="AV71" s="14" t="e">
        <f t="shared" si="241"/>
        <v>#REF!</v>
      </c>
      <c r="AW71" s="14" t="e">
        <f t="shared" si="241"/>
        <v>#REF!</v>
      </c>
      <c r="AX71" s="14" t="e">
        <f t="shared" si="241"/>
        <v>#REF!</v>
      </c>
      <c r="AY71" s="14" t="e">
        <f>INDEX(属性投放!#REF!,(卡牌属性!AG71-2)*20+卡牌属性!AN71)</f>
        <v>#REF!</v>
      </c>
      <c r="AZ71" s="14" t="e">
        <f t="shared" si="242"/>
        <v>#REF!</v>
      </c>
      <c r="BA71" s="14" t="e">
        <f t="shared" si="242"/>
        <v>#REF!</v>
      </c>
      <c r="BB71" s="14" t="e">
        <f t="shared" si="242"/>
        <v>#REF!</v>
      </c>
      <c r="BC71" s="14" t="e">
        <f t="shared" si="242"/>
        <v>#REF!</v>
      </c>
      <c r="BD71" s="14" t="e">
        <f>INDEX(属性投放!#REF!,(卡牌属性!AG71-2)*20+卡牌属性!AN71)</f>
        <v>#REF!</v>
      </c>
      <c r="BE71" s="14" t="e">
        <f t="shared" si="243"/>
        <v>#REF!</v>
      </c>
      <c r="BF71" s="14" t="e">
        <f t="shared" si="243"/>
        <v>#REF!</v>
      </c>
      <c r="BG71" s="14" t="e">
        <f t="shared" si="243"/>
        <v>#REF!</v>
      </c>
      <c r="BH71" s="14" t="e">
        <f t="shared" si="243"/>
        <v>#REF!</v>
      </c>
      <c r="BI71" s="14" t="e">
        <f>INDEX(属性投放!#REF!,(卡牌属性!AG71-2)*20+卡牌属性!AN71)</f>
        <v>#REF!</v>
      </c>
      <c r="BJ71" s="14" t="e">
        <f t="shared" si="244"/>
        <v>#REF!</v>
      </c>
      <c r="BK71" s="14" t="e">
        <f t="shared" si="244"/>
        <v>#REF!</v>
      </c>
      <c r="BL71" s="14" t="e">
        <f t="shared" si="244"/>
        <v>#REF!</v>
      </c>
      <c r="BM71" s="14" t="e">
        <f t="shared" si="244"/>
        <v>#REF!</v>
      </c>
      <c r="BN71" s="14" t="e">
        <f>INDEX(属性投放!#REF!,(卡牌属性!AG71-2)*20+卡牌属性!AN71)</f>
        <v>#REF!</v>
      </c>
      <c r="BO71" s="14" t="e">
        <f t="shared" si="245"/>
        <v>#REF!</v>
      </c>
      <c r="BP71" s="14" t="e">
        <f t="shared" si="245"/>
        <v>#REF!</v>
      </c>
      <c r="BQ71" s="14" t="e">
        <f t="shared" si="245"/>
        <v>#REF!</v>
      </c>
      <c r="BR71" s="14" t="e">
        <f t="shared" si="245"/>
        <v>#REF!</v>
      </c>
      <c r="BV71" s="13">
        <v>67</v>
      </c>
      <c r="BW71" s="14">
        <f t="shared" si="260"/>
        <v>7</v>
      </c>
      <c r="BX71" s="14">
        <f t="shared" si="261"/>
        <v>1102007</v>
      </c>
      <c r="BY71" s="14" t="str">
        <f>INDEX($O$6:$O$37,BW71)&amp;"-"&amp;INDEX(属性投放!$H$19:$H$29,卡牌属性!CD71)</f>
        <v>天使缇娜-练体</v>
      </c>
      <c r="BZ71" s="14">
        <f t="shared" si="262"/>
        <v>7</v>
      </c>
      <c r="CA71" s="14">
        <f t="shared" si="263"/>
        <v>6</v>
      </c>
      <c r="CB71" s="14">
        <f t="shared" si="264"/>
        <v>6</v>
      </c>
      <c r="CC71" s="14">
        <f t="shared" si="265"/>
        <v>4</v>
      </c>
      <c r="CD71" s="14">
        <f t="shared" si="266"/>
        <v>1</v>
      </c>
      <c r="CE71" s="14">
        <f>INDEX(属性投放!$W$6:$W$49,(卡牌属性!CC71-2)*11+卡牌属性!CD71)</f>
        <v>14</v>
      </c>
      <c r="CF71" s="14">
        <f>INDEX(属性偏向!$I$4:$I$15,卡牌属性!$BZ71+CF$3)</f>
        <v>200</v>
      </c>
      <c r="CG71" s="14">
        <f>INDEX(属性偏向!$I$4:$I$15,卡牌属性!$BZ71+CG$3)</f>
        <v>250</v>
      </c>
      <c r="CH71" s="14">
        <f>INDEX(属性偏向!$I$4:$I$15,卡牌属性!$BZ71+CH$3)</f>
        <v>300</v>
      </c>
      <c r="CI71" s="14">
        <f>INDEX(属性偏向!$I$4:$I$15,卡牌属性!$BZ71+CI$3)</f>
        <v>300</v>
      </c>
      <c r="CJ71" s="14">
        <f>INDEX(属性偏向!$I$4:$I$15,卡牌属性!$BZ71+CJ$3)</f>
        <v>350</v>
      </c>
      <c r="CK71" s="14">
        <f>INDEX(属性偏向!$J$4:$J$15,卡牌属性!$CA71+CK$3)</f>
        <v>40</v>
      </c>
      <c r="CL71" s="14">
        <f>INDEX(属性偏向!$J$4:$J$15,卡牌属性!$CA71+CL$3)</f>
        <v>50</v>
      </c>
      <c r="CM71" s="14">
        <f>INDEX(属性偏向!$J$4:$J$15,卡牌属性!$CA71+CM$3)</f>
        <v>50</v>
      </c>
      <c r="CN71" s="14">
        <f>INDEX(属性偏向!$J$4:$J$15,卡牌属性!$CA71+CN$3)</f>
        <v>75</v>
      </c>
      <c r="CO71" s="14">
        <f>INDEX(属性偏向!$J$4:$J$15,卡牌属性!$CA71+CO$3)</f>
        <v>100</v>
      </c>
      <c r="CP71" s="14">
        <f>INDEX(属性偏向!$K$4:$K$15,卡牌属性!$CB71+CP$3)</f>
        <v>650</v>
      </c>
      <c r="CQ71" s="14">
        <f>INDEX(属性偏向!$K$4:$K$15,卡牌属性!$CB71+CQ$3)</f>
        <v>800</v>
      </c>
      <c r="CR71" s="14">
        <f>INDEX(属性偏向!$K$4:$K$15,卡牌属性!$CB71+CR$3)</f>
        <v>800</v>
      </c>
      <c r="CS71" s="14">
        <f>INDEX(属性偏向!$K$4:$K$15,卡牌属性!$CB71+CS$3)</f>
        <v>1000</v>
      </c>
      <c r="CT71" s="14">
        <f>INDEX(属性偏向!$K$4:$K$15,卡牌属性!$CB71+CT$3)</f>
        <v>1200</v>
      </c>
      <c r="CU71" s="14">
        <f>INDEX(属性偏向!$S$4:$S$135,(卡牌属性!$BZ71-1+CU$3)*11+卡牌属性!$CD71)</f>
        <v>14</v>
      </c>
      <c r="CV71" s="14">
        <f>INDEX(属性偏向!$S$4:$S$135,(卡牌属性!$BZ71-1+CV$3)*11+卡牌属性!$CD71)</f>
        <v>16</v>
      </c>
      <c r="CW71" s="14">
        <f>INDEX(属性偏向!$S$4:$S$135,(卡牌属性!$BZ71-1+CW$3)*11+卡牌属性!$CD71)</f>
        <v>20</v>
      </c>
      <c r="CX71" s="14">
        <f>INDEX(属性偏向!$S$4:$S$135,(卡牌属性!$BZ71-1+CX$3)*11+卡牌属性!$CD71)</f>
        <v>20</v>
      </c>
      <c r="CY71" s="14">
        <f>INDEX(属性偏向!$S$4:$S$135,(卡牌属性!$BZ71-1+CY$3)*11+卡牌属性!$CD71)</f>
        <v>24</v>
      </c>
      <c r="CZ71" s="14">
        <f>INDEX(属性偏向!$T$4:$T$135,(卡牌属性!$BZ71-1+CZ$3)*11+卡牌属性!$CD71)</f>
        <v>7</v>
      </c>
      <c r="DA71" s="14">
        <f>INDEX(属性偏向!$T$4:$T$135,(卡牌属性!$BZ71-1+DA$3)*11+卡牌属性!$CD71)</f>
        <v>8</v>
      </c>
      <c r="DB71" s="14">
        <f>INDEX(属性偏向!$T$4:$T$135,(卡牌属性!$BZ71-1+DB$3)*11+卡牌属性!$CD71)</f>
        <v>8</v>
      </c>
      <c r="DC71" s="14">
        <f>INDEX(属性偏向!$T$4:$T$135,(卡牌属性!$BZ71-1+DC$3)*11+卡牌属性!$CD71)</f>
        <v>10</v>
      </c>
      <c r="DD71" s="14">
        <f>INDEX(属性偏向!$T$4:$T$135,(卡牌属性!$BZ71-1+DD$3)*11+卡牌属性!$CD71)</f>
        <v>12</v>
      </c>
      <c r="DE71" s="14">
        <f>INDEX(属性偏向!$U$4:$U$135,(卡牌属性!$BZ71-1+DE$3)*11+卡牌属性!$CD71)</f>
        <v>84</v>
      </c>
      <c r="DF71" s="14">
        <f>INDEX(属性偏向!$U$4:$U$135,(卡牌属性!$BZ71-1+DF$3)*11+卡牌属性!$CD71)</f>
        <v>96</v>
      </c>
      <c r="DG71" s="14">
        <f>INDEX(属性偏向!$U$4:$U$135,(卡牌属性!$BZ71-1+DG$3)*11+卡牌属性!$CD71)</f>
        <v>96</v>
      </c>
      <c r="DH71" s="14">
        <f>INDEX(属性偏向!$U$4:$U$135,(卡牌属性!$BZ71-1+DH$3)*11+卡牌属性!$CD71)</f>
        <v>120</v>
      </c>
      <c r="DI71" s="14">
        <f>INDEX(属性偏向!$U$4:$U$135,(卡牌属性!$BZ71-1+DI$3)*11+卡牌属性!$CD71)</f>
        <v>144</v>
      </c>
      <c r="DL71" s="13">
        <v>67</v>
      </c>
      <c r="DM71" s="14">
        <f t="shared" si="267"/>
        <v>7</v>
      </c>
      <c r="DN71" s="14">
        <f t="shared" si="268"/>
        <v>1102007</v>
      </c>
      <c r="DO71" s="14" t="str">
        <f>INDEX($B$6:$B$32,DM71)&amp;"-"&amp;INDEX(属性投放!$H$7:$H$17,卡牌属性!DT71)</f>
        <v>战斗曹焱兵-练体</v>
      </c>
      <c r="DP71" s="14">
        <f t="shared" si="250"/>
        <v>7</v>
      </c>
      <c r="DQ71" s="14">
        <f t="shared" si="251"/>
        <v>7</v>
      </c>
      <c r="DR71" s="14">
        <f t="shared" si="252"/>
        <v>7</v>
      </c>
      <c r="DS71" s="14">
        <f t="shared" si="269"/>
        <v>4</v>
      </c>
      <c r="DT71" s="14">
        <f t="shared" si="270"/>
        <v>1</v>
      </c>
      <c r="DU71" s="14">
        <f>INDEX(属性投放!$W$6:$W$49,(卡牌属性!DS71-2)*11+卡牌属性!DT71)</f>
        <v>14</v>
      </c>
      <c r="DV71" s="14">
        <f>INDEX(属性偏向!$I$4:$I$15,卡牌属性!$DP71+DV$3)</f>
        <v>200</v>
      </c>
      <c r="DW71" s="14">
        <f>INDEX(属性偏向!$I$4:$I$15,卡牌属性!$DP71+DW$3)</f>
        <v>250</v>
      </c>
      <c r="DX71" s="14">
        <f>INDEX(属性偏向!$I$4:$I$15,卡牌属性!$DP71+DX$3)</f>
        <v>300</v>
      </c>
      <c r="DY71" s="14">
        <f>INDEX(属性偏向!$I$4:$I$15,卡牌属性!$DP71+DY$3)</f>
        <v>300</v>
      </c>
      <c r="DZ71" s="14">
        <f>INDEX(属性偏向!$I$4:$I$15,卡牌属性!$DP71+DZ$3)</f>
        <v>350</v>
      </c>
      <c r="EA71" s="14">
        <f>INDEX(属性偏向!$J$4:$J$15,卡牌属性!$DQ71+EA$3)</f>
        <v>50</v>
      </c>
      <c r="EB71" s="14">
        <f>INDEX(属性偏向!$J$4:$J$15,卡牌属性!$DQ71+EB$3)</f>
        <v>75</v>
      </c>
      <c r="EC71" s="14">
        <f>INDEX(属性偏向!$J$4:$J$15,卡牌属性!$DQ71+EC$3)</f>
        <v>75</v>
      </c>
      <c r="ED71" s="14">
        <f>INDEX(属性偏向!$J$4:$J$15,卡牌属性!$DQ71+ED$3)</f>
        <v>100</v>
      </c>
      <c r="EE71" s="14">
        <f>INDEX(属性偏向!$J$4:$J$15,卡牌属性!$DQ71+EE$3)</f>
        <v>150</v>
      </c>
      <c r="EF71" s="14">
        <f>INDEX(属性偏向!$K$4:$K$15,卡牌属性!$DR71+EF$3)</f>
        <v>800</v>
      </c>
      <c r="EG71" s="14">
        <f>INDEX(属性偏向!$K$4:$K$15,卡牌属性!$DR71+EG$3)</f>
        <v>1000</v>
      </c>
      <c r="EH71" s="14">
        <f>INDEX(属性偏向!$K$4:$K$15,卡牌属性!$DR71+EH$3)</f>
        <v>1000</v>
      </c>
      <c r="EI71" s="14">
        <f>INDEX(属性偏向!$K$4:$K$15,卡牌属性!$DR71+EI$3)</f>
        <v>1200</v>
      </c>
      <c r="EJ71" s="14">
        <f>INDEX(属性偏向!$K$4:$K$15,卡牌属性!$DR71+EJ$3)</f>
        <v>1500</v>
      </c>
      <c r="EK71" s="14">
        <f>INDEX(属性偏向!$S$4:$S$135,(卡牌属性!$DP71-1+EK$3)*11+卡牌属性!$DT71)*(1+属性投放!$AT$6)</f>
        <v>42</v>
      </c>
      <c r="EL71" s="14">
        <f>INDEX(属性偏向!$S$4:$S$135,(卡牌属性!$DP71-1+EL$3)*11+卡牌属性!$DT71)*(1+属性投放!$AT$6)</f>
        <v>48</v>
      </c>
      <c r="EM71" s="14">
        <f>INDEX(属性偏向!$S$4:$S$135,(卡牌属性!$DP71-1+EM$3)*11+卡牌属性!$DT71)*(1+属性投放!$AT$6)</f>
        <v>60</v>
      </c>
      <c r="EN71" s="14">
        <f>INDEX(属性偏向!$S$4:$S$135,(卡牌属性!$DP71-1+EN$3)*11+卡牌属性!$DT71)*(1+属性投放!$AT$6)</f>
        <v>60</v>
      </c>
      <c r="EO71" s="14">
        <f>INDEX(属性偏向!$S$4:$S$135,(卡牌属性!$DP71-1+EO$3)*11+卡牌属性!$DT71)*(1+属性投放!$AT$6)</f>
        <v>72</v>
      </c>
      <c r="EP71" s="14">
        <f>INDEX(属性偏向!$T$4:$T$135,(卡牌属性!$DQ71-1+EP$3)*11+卡牌属性!$DT71)*(1+属性投放!$AT$6)</f>
        <v>21</v>
      </c>
      <c r="EQ71" s="14">
        <f>INDEX(属性偏向!$T$4:$T$135,(卡牌属性!$DQ71-1+EQ$3)*11+卡牌属性!$DT71)*(1+属性投放!$AT$6)</f>
        <v>24</v>
      </c>
      <c r="ER71" s="14">
        <f>INDEX(属性偏向!$T$4:$T$135,(卡牌属性!$DQ71-1+ER$3)*11+卡牌属性!$DT71)*(1+属性投放!$AT$6)</f>
        <v>24</v>
      </c>
      <c r="ES71" s="14">
        <f>INDEX(属性偏向!$T$4:$T$135,(卡牌属性!$DQ71-1+ES$3)*11+卡牌属性!$DT71)*(1+属性投放!$AT$6)</f>
        <v>30</v>
      </c>
      <c r="ET71" s="14">
        <f>INDEX(属性偏向!$T$4:$T$135,(卡牌属性!$DQ71-1+ET$3)*11+卡牌属性!$DT71)*(1+属性投放!$AT$6)</f>
        <v>36</v>
      </c>
      <c r="EU71" s="14">
        <f>INDEX(属性偏向!$U$4:$U$135,(卡牌属性!$DR71-1+EU$3)*11+卡牌属性!$DT71)*(1+属性投放!$AT$6)</f>
        <v>252</v>
      </c>
      <c r="EV71" s="14">
        <f>INDEX(属性偏向!$U$4:$U$135,(卡牌属性!$DR71-1+EV$3)*11+卡牌属性!$DT71)*(1+属性投放!$AT$6)</f>
        <v>288</v>
      </c>
      <c r="EW71" s="14">
        <f>INDEX(属性偏向!$U$4:$U$135,(卡牌属性!$DR71-1+EW$3)*11+卡牌属性!$DT71)*(1+属性投放!$AT$6)</f>
        <v>288</v>
      </c>
      <c r="EX71" s="14">
        <f>INDEX(属性偏向!$U$4:$U$135,(卡牌属性!$DR71-1+EX$3)*11+卡牌属性!$DT71)*(1+属性投放!$AT$6)</f>
        <v>360</v>
      </c>
      <c r="EY71" s="14">
        <f>INDEX(属性偏向!$U$4:$U$135,(卡牌属性!$DR71-1+EY$3)*11+卡牌属性!$DT71)*(1+属性投放!$AT$6)</f>
        <v>432</v>
      </c>
      <c r="FC71" s="13">
        <v>67</v>
      </c>
      <c r="FD71" s="13">
        <f t="shared" si="253"/>
        <v>14</v>
      </c>
      <c r="FE71" s="14">
        <f t="shared" si="271"/>
        <v>1102014</v>
      </c>
      <c r="FF71" s="14" t="s">
        <v>849</v>
      </c>
      <c r="FG71" s="14">
        <f t="shared" si="254"/>
        <v>2</v>
      </c>
      <c r="FH71" s="14" t="str">
        <f t="shared" si="255"/>
        <v>石灵明-2星</v>
      </c>
      <c r="FI71" s="14">
        <f>INDEX(Y$6:Y$36,$FD71)+INDEX(属性偏向!Y$4:Y$8,卡牌属性!$FG71)</f>
        <v>6</v>
      </c>
      <c r="FJ71" s="14" t="str">
        <f>INDEX(属性评价,卡牌属性!FI71)</f>
        <v>B+</v>
      </c>
      <c r="FK71" s="14">
        <f>INDEX(Z$6:Z$36,$FD71)+INDEX(属性偏向!Z$4:Z$8,卡牌属性!$FG71)</f>
        <v>6</v>
      </c>
      <c r="FL71" s="14" t="str">
        <f>INDEX(属性评价,卡牌属性!FK71)</f>
        <v>B+</v>
      </c>
      <c r="FM71" s="14">
        <f>INDEX(AA$6:AA$36,$FD71)+INDEX(属性偏向!AA$4:AA$8,卡牌属性!$FG71)</f>
        <v>6</v>
      </c>
      <c r="FN71" s="14" t="str">
        <f>INDEX(属性评价,卡牌属性!FM71)</f>
        <v>B+</v>
      </c>
      <c r="FQ71" s="13">
        <v>67</v>
      </c>
      <c r="FR71" s="13">
        <f t="shared" si="256"/>
        <v>14</v>
      </c>
      <c r="FS71" s="14">
        <f t="shared" si="272"/>
        <v>1101014</v>
      </c>
      <c r="FT71" s="14" t="s">
        <v>849</v>
      </c>
      <c r="FU71" s="14">
        <f t="shared" si="257"/>
        <v>2</v>
      </c>
      <c r="FV71" s="14" t="str">
        <f t="shared" si="258"/>
        <v>吕仙宫-2星</v>
      </c>
      <c r="FW71" s="14">
        <f>INDEX(J$6:J$36,$FR71)+INDEX(属性偏向!Y$4:Y$8,卡牌属性!$FG71)</f>
        <v>7</v>
      </c>
      <c r="FX71" s="14" t="str">
        <f>INDEX(属性评价,卡牌属性!FW71)</f>
        <v>A</v>
      </c>
      <c r="FY71" s="14">
        <f>INDEX(K$6:K$36,$FR71)+INDEX(属性偏向!Y$4:Y$8,卡牌属性!$FG71)</f>
        <v>6</v>
      </c>
      <c r="FZ71" s="14" t="str">
        <f>INDEX(属性评价,卡牌属性!FY71)</f>
        <v>B+</v>
      </c>
      <c r="GA71" s="14">
        <f>INDEX(L$6:L$36,$FR71)+INDEX(属性偏向!Y$4:Y$8,卡牌属性!$FG71)</f>
        <v>5</v>
      </c>
      <c r="GB71" s="14" t="str">
        <f>INDEX(属性评价,卡牌属性!GA71)</f>
        <v>B</v>
      </c>
    </row>
    <row r="72" spans="31:184" ht="16.5" x14ac:dyDescent="0.2">
      <c r="AE72" s="13">
        <v>68</v>
      </c>
      <c r="AF72" s="13">
        <f t="shared" si="259"/>
        <v>7</v>
      </c>
      <c r="AG72" s="13">
        <f t="shared" si="246"/>
        <v>4</v>
      </c>
      <c r="AH72" s="13"/>
      <c r="AI72" s="13"/>
      <c r="AJ72" s="14">
        <f t="shared" si="247"/>
        <v>1101007</v>
      </c>
      <c r="AK72" s="14" t="str">
        <f t="shared" si="248"/>
        <v>战斗曹焱兵2突</v>
      </c>
      <c r="AL72" s="25" t="s">
        <v>131</v>
      </c>
      <c r="AM72" s="14">
        <v>1</v>
      </c>
      <c r="AN72" s="14">
        <f t="shared" si="249"/>
        <v>2</v>
      </c>
      <c r="AO72" s="14" t="e">
        <f>INDEX(属性投放!#REF!,(卡牌属性!AG72-2)*20+卡牌属性!AN72)</f>
        <v>#REF!</v>
      </c>
      <c r="AP72" s="14" t="e">
        <f t="shared" si="240"/>
        <v>#REF!</v>
      </c>
      <c r="AQ72" s="14" t="e">
        <f t="shared" si="240"/>
        <v>#REF!</v>
      </c>
      <c r="AR72" s="14" t="e">
        <f t="shared" si="240"/>
        <v>#REF!</v>
      </c>
      <c r="AS72" s="14" t="e">
        <f t="shared" si="240"/>
        <v>#REF!</v>
      </c>
      <c r="AT72" s="14" t="e">
        <f>INDEX(属性投放!#REF!,(卡牌属性!AG72-2)*20+卡牌属性!AN72)</f>
        <v>#REF!</v>
      </c>
      <c r="AU72" s="14" t="e">
        <f t="shared" si="241"/>
        <v>#REF!</v>
      </c>
      <c r="AV72" s="14" t="e">
        <f t="shared" si="241"/>
        <v>#REF!</v>
      </c>
      <c r="AW72" s="14" t="e">
        <f t="shared" si="241"/>
        <v>#REF!</v>
      </c>
      <c r="AX72" s="14" t="e">
        <f t="shared" si="241"/>
        <v>#REF!</v>
      </c>
      <c r="AY72" s="14" t="e">
        <f>INDEX(属性投放!#REF!,(卡牌属性!AG72-2)*20+卡牌属性!AN72)</f>
        <v>#REF!</v>
      </c>
      <c r="AZ72" s="14" t="e">
        <f t="shared" si="242"/>
        <v>#REF!</v>
      </c>
      <c r="BA72" s="14" t="e">
        <f t="shared" si="242"/>
        <v>#REF!</v>
      </c>
      <c r="BB72" s="14" t="e">
        <f t="shared" si="242"/>
        <v>#REF!</v>
      </c>
      <c r="BC72" s="14" t="e">
        <f t="shared" si="242"/>
        <v>#REF!</v>
      </c>
      <c r="BD72" s="14" t="e">
        <f>INDEX(属性投放!#REF!,(卡牌属性!AG72-2)*20+卡牌属性!AN72)</f>
        <v>#REF!</v>
      </c>
      <c r="BE72" s="14" t="e">
        <f t="shared" si="243"/>
        <v>#REF!</v>
      </c>
      <c r="BF72" s="14" t="e">
        <f t="shared" si="243"/>
        <v>#REF!</v>
      </c>
      <c r="BG72" s="14" t="e">
        <f t="shared" si="243"/>
        <v>#REF!</v>
      </c>
      <c r="BH72" s="14" t="e">
        <f t="shared" si="243"/>
        <v>#REF!</v>
      </c>
      <c r="BI72" s="14" t="e">
        <f>INDEX(属性投放!#REF!,(卡牌属性!AG72-2)*20+卡牌属性!AN72)</f>
        <v>#REF!</v>
      </c>
      <c r="BJ72" s="14" t="e">
        <f t="shared" si="244"/>
        <v>#REF!</v>
      </c>
      <c r="BK72" s="14" t="e">
        <f t="shared" si="244"/>
        <v>#REF!</v>
      </c>
      <c r="BL72" s="14" t="e">
        <f t="shared" si="244"/>
        <v>#REF!</v>
      </c>
      <c r="BM72" s="14" t="e">
        <f t="shared" si="244"/>
        <v>#REF!</v>
      </c>
      <c r="BN72" s="14" t="e">
        <f>INDEX(属性投放!#REF!,(卡牌属性!AG72-2)*20+卡牌属性!AN72)</f>
        <v>#REF!</v>
      </c>
      <c r="BO72" s="14" t="e">
        <f t="shared" si="245"/>
        <v>#REF!</v>
      </c>
      <c r="BP72" s="14" t="e">
        <f t="shared" si="245"/>
        <v>#REF!</v>
      </c>
      <c r="BQ72" s="14" t="e">
        <f t="shared" si="245"/>
        <v>#REF!</v>
      </c>
      <c r="BR72" s="14" t="e">
        <f t="shared" si="245"/>
        <v>#REF!</v>
      </c>
      <c r="BV72" s="13">
        <v>68</v>
      </c>
      <c r="BW72" s="14">
        <f t="shared" si="260"/>
        <v>7</v>
      </c>
      <c r="BX72" s="14">
        <f t="shared" si="261"/>
        <v>1102007</v>
      </c>
      <c r="BY72" s="14" t="str">
        <f>INDEX($O$6:$O$37,BW72)&amp;"-"&amp;INDEX(属性投放!$H$19:$H$29,卡牌属性!CD72)</f>
        <v>天使缇娜-等活</v>
      </c>
      <c r="BZ72" s="14">
        <f t="shared" si="262"/>
        <v>7</v>
      </c>
      <c r="CA72" s="14">
        <f t="shared" si="263"/>
        <v>6</v>
      </c>
      <c r="CB72" s="14">
        <f t="shared" si="264"/>
        <v>6</v>
      </c>
      <c r="CC72" s="14">
        <f t="shared" si="265"/>
        <v>4</v>
      </c>
      <c r="CD72" s="14">
        <f t="shared" si="266"/>
        <v>2</v>
      </c>
      <c r="CE72" s="14">
        <f>INDEX(属性投放!$W$6:$W$49,(卡牌属性!CC72-2)*11+卡牌属性!CD72)</f>
        <v>10</v>
      </c>
      <c r="CF72" s="14">
        <f t="shared" ref="CF72:CF81" si="273">CF71+CU71*$CE71</f>
        <v>396</v>
      </c>
      <c r="CG72" s="14">
        <f t="shared" ref="CG72:CG81" si="274">CG71+CV71*$CE71</f>
        <v>474</v>
      </c>
      <c r="CH72" s="14">
        <f t="shared" ref="CH72:CH81" si="275">CH71+CW71*$CE71</f>
        <v>580</v>
      </c>
      <c r="CI72" s="14">
        <f t="shared" ref="CI72:CI81" si="276">CI71+CX71*$CE71</f>
        <v>580</v>
      </c>
      <c r="CJ72" s="14">
        <f t="shared" ref="CJ72:CJ81" si="277">CJ71+CY71*$CE71</f>
        <v>686</v>
      </c>
      <c r="CK72" s="14">
        <f t="shared" ref="CK72:CK81" si="278">CK71+CZ71*$CE71</f>
        <v>138</v>
      </c>
      <c r="CL72" s="14">
        <f t="shared" ref="CL72:CL81" si="279">CL71+DA71*$CE71</f>
        <v>162</v>
      </c>
      <c r="CM72" s="14">
        <f t="shared" ref="CM72:CM81" si="280">CM71+DB71*$CE71</f>
        <v>162</v>
      </c>
      <c r="CN72" s="14">
        <f t="shared" ref="CN72:CN81" si="281">CN71+DC71*$CE71</f>
        <v>215</v>
      </c>
      <c r="CO72" s="14">
        <f t="shared" ref="CO72:CO81" si="282">CO71+DD71*$CE71</f>
        <v>268</v>
      </c>
      <c r="CP72" s="14">
        <f t="shared" ref="CP72:CP81" si="283">CP71+DE71*$CE71</f>
        <v>1826</v>
      </c>
      <c r="CQ72" s="14">
        <f t="shared" ref="CQ72:CQ81" si="284">CQ71+DF71*$CE71</f>
        <v>2144</v>
      </c>
      <c r="CR72" s="14">
        <f t="shared" ref="CR72:CR81" si="285">CR71+DG71*$CE71</f>
        <v>2144</v>
      </c>
      <c r="CS72" s="14">
        <f t="shared" ref="CS72:CS81" si="286">CS71+DH71*$CE71</f>
        <v>2680</v>
      </c>
      <c r="CT72" s="14">
        <f t="shared" ref="CT72:CT81" si="287">CT71+DI71*$CE71</f>
        <v>3216</v>
      </c>
      <c r="CU72" s="14">
        <f>INDEX(属性偏向!$S$4:$S$135,(卡牌属性!$BZ72-1+CU$3)*11+卡牌属性!$CD72)</f>
        <v>16</v>
      </c>
      <c r="CV72" s="14">
        <f>INDEX(属性偏向!$S$4:$S$135,(卡牌属性!$BZ72-1+CV$3)*11+卡牌属性!$CD72)</f>
        <v>18</v>
      </c>
      <c r="CW72" s="14">
        <f>INDEX(属性偏向!$S$4:$S$135,(卡牌属性!$BZ72-1+CW$3)*11+卡牌属性!$CD72)</f>
        <v>22</v>
      </c>
      <c r="CX72" s="14">
        <f>INDEX(属性偏向!$S$4:$S$135,(卡牌属性!$BZ72-1+CX$3)*11+卡牌属性!$CD72)</f>
        <v>22</v>
      </c>
      <c r="CY72" s="14">
        <f>INDEX(属性偏向!$S$4:$S$135,(卡牌属性!$BZ72-1+CY$3)*11+卡牌属性!$CD72)</f>
        <v>26</v>
      </c>
      <c r="CZ72" s="14">
        <f>INDEX(属性偏向!$T$4:$T$135,(卡牌属性!$BZ72-1+CZ$3)*11+卡牌属性!$CD72)</f>
        <v>8</v>
      </c>
      <c r="DA72" s="14">
        <f>INDEX(属性偏向!$T$4:$T$135,(卡牌属性!$BZ72-1+DA$3)*11+卡牌属性!$CD72)</f>
        <v>9</v>
      </c>
      <c r="DB72" s="14">
        <f>INDEX(属性偏向!$T$4:$T$135,(卡牌属性!$BZ72-1+DB$3)*11+卡牌属性!$CD72)</f>
        <v>9</v>
      </c>
      <c r="DC72" s="14">
        <f>INDEX(属性偏向!$T$4:$T$135,(卡牌属性!$BZ72-1+DC$3)*11+卡牌属性!$CD72)</f>
        <v>11</v>
      </c>
      <c r="DD72" s="14">
        <f>INDEX(属性偏向!$T$4:$T$135,(卡牌属性!$BZ72-1+DD$3)*11+卡牌属性!$CD72)</f>
        <v>13</v>
      </c>
      <c r="DE72" s="14">
        <f>INDEX(属性偏向!$U$4:$U$135,(卡牌属性!$BZ72-1+DE$3)*11+卡牌属性!$CD72)</f>
        <v>112</v>
      </c>
      <c r="DF72" s="14">
        <f>INDEX(属性偏向!$U$4:$U$135,(卡牌属性!$BZ72-1+DF$3)*11+卡牌属性!$CD72)</f>
        <v>126</v>
      </c>
      <c r="DG72" s="14">
        <f>INDEX(属性偏向!$U$4:$U$135,(卡牌属性!$BZ72-1+DG$3)*11+卡牌属性!$CD72)</f>
        <v>126</v>
      </c>
      <c r="DH72" s="14">
        <f>INDEX(属性偏向!$U$4:$U$135,(卡牌属性!$BZ72-1+DH$3)*11+卡牌属性!$CD72)</f>
        <v>154</v>
      </c>
      <c r="DI72" s="14">
        <f>INDEX(属性偏向!$U$4:$U$135,(卡牌属性!$BZ72-1+DI$3)*11+卡牌属性!$CD72)</f>
        <v>182</v>
      </c>
      <c r="DL72" s="13">
        <v>68</v>
      </c>
      <c r="DM72" s="14">
        <f t="shared" si="267"/>
        <v>7</v>
      </c>
      <c r="DN72" s="14">
        <f t="shared" si="268"/>
        <v>1102007</v>
      </c>
      <c r="DO72" s="14" t="str">
        <f>INDEX($B$6:$B$32,DM72)&amp;"-"&amp;INDEX(属性投放!$H$7:$H$17,卡牌属性!DT72)</f>
        <v>战斗曹焱兵-等活</v>
      </c>
      <c r="DP72" s="14">
        <f t="shared" si="250"/>
        <v>7</v>
      </c>
      <c r="DQ72" s="14">
        <f t="shared" si="251"/>
        <v>7</v>
      </c>
      <c r="DR72" s="14">
        <f t="shared" si="252"/>
        <v>7</v>
      </c>
      <c r="DS72" s="14">
        <f t="shared" si="269"/>
        <v>4</v>
      </c>
      <c r="DT72" s="14">
        <f t="shared" si="270"/>
        <v>2</v>
      </c>
      <c r="DU72" s="14">
        <f>INDEX(属性投放!$W$6:$W$49,(卡牌属性!DS72-2)*11+卡牌属性!DT72)</f>
        <v>10</v>
      </c>
      <c r="DV72" s="14">
        <f t="shared" ref="DV72:DV81" si="288">DV71+EK71*$DU71</f>
        <v>788</v>
      </c>
      <c r="DW72" s="14">
        <f t="shared" ref="DW72:DW81" si="289">DW71+EL71*$DU71</f>
        <v>922</v>
      </c>
      <c r="DX72" s="14">
        <f t="shared" ref="DX72:DX81" si="290">DX71+EM71*$DU71</f>
        <v>1140</v>
      </c>
      <c r="DY72" s="14">
        <f t="shared" ref="DY72:DY81" si="291">DY71+EN71*$DU71</f>
        <v>1140</v>
      </c>
      <c r="DZ72" s="14">
        <f t="shared" ref="DZ72:DZ81" si="292">DZ71+EO71*$DU71</f>
        <v>1358</v>
      </c>
      <c r="EA72" s="14">
        <f t="shared" ref="EA72:EA81" si="293">EA71+EP71*$DU71</f>
        <v>344</v>
      </c>
      <c r="EB72" s="14">
        <f t="shared" ref="EB72:EB81" si="294">EB71+EQ71*$DU71</f>
        <v>411</v>
      </c>
      <c r="EC72" s="14">
        <f t="shared" ref="EC72:EC81" si="295">EC71+ER71*$DU71</f>
        <v>411</v>
      </c>
      <c r="ED72" s="14">
        <f t="shared" ref="ED72:ED81" si="296">ED71+ES71*$DU71</f>
        <v>520</v>
      </c>
      <c r="EE72" s="14">
        <f t="shared" ref="EE72:EE81" si="297">EE71+ET71*$DU71</f>
        <v>654</v>
      </c>
      <c r="EF72" s="14">
        <f t="shared" ref="EF72:EF81" si="298">EF71+EU71*$DU71</f>
        <v>4328</v>
      </c>
      <c r="EG72" s="14">
        <f t="shared" ref="EG72:EG81" si="299">EG71+EV71*$DU71</f>
        <v>5032</v>
      </c>
      <c r="EH72" s="14">
        <f t="shared" ref="EH72:EH81" si="300">EH71+EW71*$DU71</f>
        <v>5032</v>
      </c>
      <c r="EI72" s="14">
        <f t="shared" ref="EI72:EI81" si="301">EI71+EX71*$DU71</f>
        <v>6240</v>
      </c>
      <c r="EJ72" s="14">
        <f t="shared" ref="EJ72:EJ81" si="302">EJ71+EY71*$DU71</f>
        <v>7548</v>
      </c>
      <c r="EK72" s="14">
        <f>INDEX(属性偏向!$S$4:$S$135,(卡牌属性!$DP72-1+EK$3)*11+卡牌属性!$DT72)*(1+属性投放!$AT$6)</f>
        <v>48</v>
      </c>
      <c r="EL72" s="14">
        <f>INDEX(属性偏向!$S$4:$S$135,(卡牌属性!$DP72-1+EL$3)*11+卡牌属性!$DT72)*(1+属性投放!$AT$6)</f>
        <v>54</v>
      </c>
      <c r="EM72" s="14">
        <f>INDEX(属性偏向!$S$4:$S$135,(卡牌属性!$DP72-1+EM$3)*11+卡牌属性!$DT72)*(1+属性投放!$AT$6)</f>
        <v>66</v>
      </c>
      <c r="EN72" s="14">
        <f>INDEX(属性偏向!$S$4:$S$135,(卡牌属性!$DP72-1+EN$3)*11+卡牌属性!$DT72)*(1+属性投放!$AT$6)</f>
        <v>66</v>
      </c>
      <c r="EO72" s="14">
        <f>INDEX(属性偏向!$S$4:$S$135,(卡牌属性!$DP72-1+EO$3)*11+卡牌属性!$DT72)*(1+属性投放!$AT$6)</f>
        <v>78</v>
      </c>
      <c r="EP72" s="14">
        <f>INDEX(属性偏向!$T$4:$T$135,(卡牌属性!$DQ72-1+EP$3)*11+卡牌属性!$DT72)*(1+属性投放!$AT$6)</f>
        <v>24</v>
      </c>
      <c r="EQ72" s="14">
        <f>INDEX(属性偏向!$T$4:$T$135,(卡牌属性!$DQ72-1+EQ$3)*11+卡牌属性!$DT72)*(1+属性投放!$AT$6)</f>
        <v>27</v>
      </c>
      <c r="ER72" s="14">
        <f>INDEX(属性偏向!$T$4:$T$135,(卡牌属性!$DQ72-1+ER$3)*11+卡牌属性!$DT72)*(1+属性投放!$AT$6)</f>
        <v>27</v>
      </c>
      <c r="ES72" s="14">
        <f>INDEX(属性偏向!$T$4:$T$135,(卡牌属性!$DQ72-1+ES$3)*11+卡牌属性!$DT72)*(1+属性投放!$AT$6)</f>
        <v>33</v>
      </c>
      <c r="ET72" s="14">
        <f>INDEX(属性偏向!$T$4:$T$135,(卡牌属性!$DQ72-1+ET$3)*11+卡牌属性!$DT72)*(1+属性投放!$AT$6)</f>
        <v>39</v>
      </c>
      <c r="EU72" s="14">
        <f>INDEX(属性偏向!$U$4:$U$135,(卡牌属性!$DR72-1+EU$3)*11+卡牌属性!$DT72)*(1+属性投放!$AT$6)</f>
        <v>336</v>
      </c>
      <c r="EV72" s="14">
        <f>INDEX(属性偏向!$U$4:$U$135,(卡牌属性!$DR72-1+EV$3)*11+卡牌属性!$DT72)*(1+属性投放!$AT$6)</f>
        <v>378</v>
      </c>
      <c r="EW72" s="14">
        <f>INDEX(属性偏向!$U$4:$U$135,(卡牌属性!$DR72-1+EW$3)*11+卡牌属性!$DT72)*(1+属性投放!$AT$6)</f>
        <v>378</v>
      </c>
      <c r="EX72" s="14">
        <f>INDEX(属性偏向!$U$4:$U$135,(卡牌属性!$DR72-1+EX$3)*11+卡牌属性!$DT72)*(1+属性投放!$AT$6)</f>
        <v>462</v>
      </c>
      <c r="EY72" s="14">
        <f>INDEX(属性偏向!$U$4:$U$135,(卡牌属性!$DR72-1+EY$3)*11+卡牌属性!$DT72)*(1+属性投放!$AT$6)</f>
        <v>546</v>
      </c>
      <c r="FC72" s="13">
        <v>68</v>
      </c>
      <c r="FD72" s="13">
        <f t="shared" si="253"/>
        <v>14</v>
      </c>
      <c r="FE72" s="14">
        <f t="shared" si="271"/>
        <v>1102014</v>
      </c>
      <c r="FF72" s="14" t="s">
        <v>849</v>
      </c>
      <c r="FG72" s="14">
        <f t="shared" si="254"/>
        <v>3</v>
      </c>
      <c r="FH72" s="14" t="str">
        <f t="shared" si="255"/>
        <v>石灵明-3星</v>
      </c>
      <c r="FI72" s="14">
        <f>INDEX(Y$6:Y$36,$FD72)+INDEX(属性偏向!Y$4:Y$8,卡牌属性!$FG72)</f>
        <v>7</v>
      </c>
      <c r="FJ72" s="14" t="str">
        <f>INDEX(属性评价,卡牌属性!FI72)</f>
        <v>A</v>
      </c>
      <c r="FK72" s="14">
        <f>INDEX(Z$6:Z$36,$FD72)+INDEX(属性偏向!Z$4:Z$8,卡牌属性!$FG72)</f>
        <v>6</v>
      </c>
      <c r="FL72" s="14" t="str">
        <f>INDEX(属性评价,卡牌属性!FK72)</f>
        <v>B+</v>
      </c>
      <c r="FM72" s="14">
        <f>INDEX(AA$6:AA$36,$FD72)+INDEX(属性偏向!AA$4:AA$8,卡牌属性!$FG72)</f>
        <v>6</v>
      </c>
      <c r="FN72" s="14" t="str">
        <f>INDEX(属性评价,卡牌属性!FM72)</f>
        <v>B+</v>
      </c>
      <c r="FQ72" s="13">
        <v>68</v>
      </c>
      <c r="FR72" s="13">
        <f t="shared" si="256"/>
        <v>14</v>
      </c>
      <c r="FS72" s="14">
        <f t="shared" si="272"/>
        <v>1101014</v>
      </c>
      <c r="FT72" s="14" t="s">
        <v>849</v>
      </c>
      <c r="FU72" s="14">
        <f t="shared" si="257"/>
        <v>3</v>
      </c>
      <c r="FV72" s="14" t="str">
        <f t="shared" si="258"/>
        <v>吕仙宫-3星</v>
      </c>
      <c r="FW72" s="14">
        <f>INDEX(J$6:J$36,$FR72)+INDEX(属性偏向!Y$4:Y$8,卡牌属性!$FG72)</f>
        <v>8</v>
      </c>
      <c r="FX72" s="14" t="str">
        <f>INDEX(属性评价,卡牌属性!FW72)</f>
        <v>A+</v>
      </c>
      <c r="FY72" s="14">
        <f>INDEX(K$6:K$36,$FR72)+INDEX(属性偏向!Y$4:Y$8,卡牌属性!$FG72)</f>
        <v>7</v>
      </c>
      <c r="FZ72" s="14" t="str">
        <f>INDEX(属性评价,卡牌属性!FY72)</f>
        <v>A</v>
      </c>
      <c r="GA72" s="14">
        <f>INDEX(L$6:L$36,$FR72)+INDEX(属性偏向!Y$4:Y$8,卡牌属性!$FG72)</f>
        <v>6</v>
      </c>
      <c r="GB72" s="14" t="str">
        <f>INDEX(属性评价,卡牌属性!GA72)</f>
        <v>B+</v>
      </c>
    </row>
    <row r="73" spans="31:184" ht="16.5" x14ac:dyDescent="0.2">
      <c r="AE73" s="13">
        <v>69</v>
      </c>
      <c r="AF73" s="13">
        <f t="shared" si="259"/>
        <v>7</v>
      </c>
      <c r="AG73" s="13">
        <f t="shared" si="246"/>
        <v>4</v>
      </c>
      <c r="AH73" s="13"/>
      <c r="AI73" s="13"/>
      <c r="AJ73" s="14">
        <f t="shared" si="247"/>
        <v>1101007</v>
      </c>
      <c r="AK73" s="14" t="str">
        <f t="shared" si="248"/>
        <v>战斗曹焱兵3突</v>
      </c>
      <c r="AL73" s="25" t="s">
        <v>131</v>
      </c>
      <c r="AM73" s="14">
        <v>1</v>
      </c>
      <c r="AN73" s="14">
        <f t="shared" si="249"/>
        <v>3</v>
      </c>
      <c r="AO73" s="14" t="e">
        <f>INDEX(属性投放!#REF!,(卡牌属性!AG73-2)*20+卡牌属性!AN73)</f>
        <v>#REF!</v>
      </c>
      <c r="AP73" s="14" t="e">
        <f t="shared" si="240"/>
        <v>#REF!</v>
      </c>
      <c r="AQ73" s="14" t="e">
        <f t="shared" si="240"/>
        <v>#REF!</v>
      </c>
      <c r="AR73" s="14" t="e">
        <f t="shared" si="240"/>
        <v>#REF!</v>
      </c>
      <c r="AS73" s="14" t="e">
        <f t="shared" si="240"/>
        <v>#REF!</v>
      </c>
      <c r="AT73" s="14" t="e">
        <f>INDEX(属性投放!#REF!,(卡牌属性!AG73-2)*20+卡牌属性!AN73)</f>
        <v>#REF!</v>
      </c>
      <c r="AU73" s="14" t="e">
        <f t="shared" si="241"/>
        <v>#REF!</v>
      </c>
      <c r="AV73" s="14" t="e">
        <f t="shared" si="241"/>
        <v>#REF!</v>
      </c>
      <c r="AW73" s="14" t="e">
        <f t="shared" si="241"/>
        <v>#REF!</v>
      </c>
      <c r="AX73" s="14" t="e">
        <f t="shared" si="241"/>
        <v>#REF!</v>
      </c>
      <c r="AY73" s="14" t="e">
        <f>INDEX(属性投放!#REF!,(卡牌属性!AG73-2)*20+卡牌属性!AN73)</f>
        <v>#REF!</v>
      </c>
      <c r="AZ73" s="14" t="e">
        <f t="shared" si="242"/>
        <v>#REF!</v>
      </c>
      <c r="BA73" s="14" t="e">
        <f t="shared" si="242"/>
        <v>#REF!</v>
      </c>
      <c r="BB73" s="14" t="e">
        <f t="shared" si="242"/>
        <v>#REF!</v>
      </c>
      <c r="BC73" s="14" t="e">
        <f t="shared" si="242"/>
        <v>#REF!</v>
      </c>
      <c r="BD73" s="14" t="e">
        <f>INDEX(属性投放!#REF!,(卡牌属性!AG73-2)*20+卡牌属性!AN73)</f>
        <v>#REF!</v>
      </c>
      <c r="BE73" s="14" t="e">
        <f t="shared" si="243"/>
        <v>#REF!</v>
      </c>
      <c r="BF73" s="14" t="e">
        <f t="shared" si="243"/>
        <v>#REF!</v>
      </c>
      <c r="BG73" s="14" t="e">
        <f t="shared" si="243"/>
        <v>#REF!</v>
      </c>
      <c r="BH73" s="14" t="e">
        <f t="shared" si="243"/>
        <v>#REF!</v>
      </c>
      <c r="BI73" s="14" t="e">
        <f>INDEX(属性投放!#REF!,(卡牌属性!AG73-2)*20+卡牌属性!AN73)</f>
        <v>#REF!</v>
      </c>
      <c r="BJ73" s="14" t="e">
        <f t="shared" si="244"/>
        <v>#REF!</v>
      </c>
      <c r="BK73" s="14" t="e">
        <f t="shared" si="244"/>
        <v>#REF!</v>
      </c>
      <c r="BL73" s="14" t="e">
        <f t="shared" si="244"/>
        <v>#REF!</v>
      </c>
      <c r="BM73" s="14" t="e">
        <f t="shared" si="244"/>
        <v>#REF!</v>
      </c>
      <c r="BN73" s="14" t="e">
        <f>INDEX(属性投放!#REF!,(卡牌属性!AG73-2)*20+卡牌属性!AN73)</f>
        <v>#REF!</v>
      </c>
      <c r="BO73" s="14" t="e">
        <f t="shared" si="245"/>
        <v>#REF!</v>
      </c>
      <c r="BP73" s="14" t="e">
        <f t="shared" si="245"/>
        <v>#REF!</v>
      </c>
      <c r="BQ73" s="14" t="e">
        <f t="shared" si="245"/>
        <v>#REF!</v>
      </c>
      <c r="BR73" s="14" t="e">
        <f t="shared" si="245"/>
        <v>#REF!</v>
      </c>
      <c r="BV73" s="13">
        <v>69</v>
      </c>
      <c r="BW73" s="14">
        <f t="shared" si="260"/>
        <v>7</v>
      </c>
      <c r="BX73" s="14">
        <f t="shared" si="261"/>
        <v>1102007</v>
      </c>
      <c r="BY73" s="14" t="str">
        <f>INDEX($O$6:$O$37,BW73)&amp;"-"&amp;INDEX(属性投放!$H$19:$H$29,卡牌属性!CD73)</f>
        <v>天使缇娜-黑绳</v>
      </c>
      <c r="BZ73" s="14">
        <f t="shared" si="262"/>
        <v>7</v>
      </c>
      <c r="CA73" s="14">
        <f t="shared" si="263"/>
        <v>6</v>
      </c>
      <c r="CB73" s="14">
        <f t="shared" si="264"/>
        <v>6</v>
      </c>
      <c r="CC73" s="14">
        <f t="shared" si="265"/>
        <v>4</v>
      </c>
      <c r="CD73" s="14">
        <f t="shared" si="266"/>
        <v>3</v>
      </c>
      <c r="CE73" s="14">
        <f>INDEX(属性投放!$W$6:$W$49,(卡牌属性!CC73-2)*11+卡牌属性!CD73)</f>
        <v>15</v>
      </c>
      <c r="CF73" s="14">
        <f t="shared" si="273"/>
        <v>556</v>
      </c>
      <c r="CG73" s="14">
        <f t="shared" si="274"/>
        <v>654</v>
      </c>
      <c r="CH73" s="14">
        <f t="shared" si="275"/>
        <v>800</v>
      </c>
      <c r="CI73" s="14">
        <f t="shared" si="276"/>
        <v>800</v>
      </c>
      <c r="CJ73" s="14">
        <f t="shared" si="277"/>
        <v>946</v>
      </c>
      <c r="CK73" s="14">
        <f t="shared" si="278"/>
        <v>218</v>
      </c>
      <c r="CL73" s="14">
        <f t="shared" si="279"/>
        <v>252</v>
      </c>
      <c r="CM73" s="14">
        <f t="shared" si="280"/>
        <v>252</v>
      </c>
      <c r="CN73" s="14">
        <f t="shared" si="281"/>
        <v>325</v>
      </c>
      <c r="CO73" s="14">
        <f t="shared" si="282"/>
        <v>398</v>
      </c>
      <c r="CP73" s="14">
        <f t="shared" si="283"/>
        <v>2946</v>
      </c>
      <c r="CQ73" s="14">
        <f t="shared" si="284"/>
        <v>3404</v>
      </c>
      <c r="CR73" s="14">
        <f t="shared" si="285"/>
        <v>3404</v>
      </c>
      <c r="CS73" s="14">
        <f t="shared" si="286"/>
        <v>4220</v>
      </c>
      <c r="CT73" s="14">
        <f t="shared" si="287"/>
        <v>5036</v>
      </c>
      <c r="CU73" s="14">
        <f>INDEX(属性偏向!$S$4:$S$135,(卡牌属性!$BZ73-1+CU$3)*11+卡牌属性!$CD73)</f>
        <v>18</v>
      </c>
      <c r="CV73" s="14">
        <f>INDEX(属性偏向!$S$4:$S$135,(卡牌属性!$BZ73-1+CV$3)*11+卡牌属性!$CD73)</f>
        <v>20</v>
      </c>
      <c r="CW73" s="14">
        <f>INDEX(属性偏向!$S$4:$S$135,(卡牌属性!$BZ73-1+CW$3)*11+卡牌属性!$CD73)</f>
        <v>24</v>
      </c>
      <c r="CX73" s="14">
        <f>INDEX(属性偏向!$S$4:$S$135,(卡牌属性!$BZ73-1+CX$3)*11+卡牌属性!$CD73)</f>
        <v>24</v>
      </c>
      <c r="CY73" s="14">
        <f>INDEX(属性偏向!$S$4:$S$135,(卡牌属性!$BZ73-1+CY$3)*11+卡牌属性!$CD73)</f>
        <v>28</v>
      </c>
      <c r="CZ73" s="14">
        <f>INDEX(属性偏向!$T$4:$T$135,(卡牌属性!$BZ73-1+CZ$3)*11+卡牌属性!$CD73)</f>
        <v>9</v>
      </c>
      <c r="DA73" s="14">
        <f>INDEX(属性偏向!$T$4:$T$135,(卡牌属性!$BZ73-1+DA$3)*11+卡牌属性!$CD73)</f>
        <v>10</v>
      </c>
      <c r="DB73" s="14">
        <f>INDEX(属性偏向!$T$4:$T$135,(卡牌属性!$BZ73-1+DB$3)*11+卡牌属性!$CD73)</f>
        <v>10</v>
      </c>
      <c r="DC73" s="14">
        <f>INDEX(属性偏向!$T$4:$T$135,(卡牌属性!$BZ73-1+DC$3)*11+卡牌属性!$CD73)</f>
        <v>12</v>
      </c>
      <c r="DD73" s="14">
        <f>INDEX(属性偏向!$T$4:$T$135,(卡牌属性!$BZ73-1+DD$3)*11+卡牌属性!$CD73)</f>
        <v>14</v>
      </c>
      <c r="DE73" s="14">
        <f>INDEX(属性偏向!$U$4:$U$135,(卡牌属性!$BZ73-1+DE$3)*11+卡牌属性!$CD73)</f>
        <v>144</v>
      </c>
      <c r="DF73" s="14">
        <f>INDEX(属性偏向!$U$4:$U$135,(卡牌属性!$BZ73-1+DF$3)*11+卡牌属性!$CD73)</f>
        <v>160</v>
      </c>
      <c r="DG73" s="14">
        <f>INDEX(属性偏向!$U$4:$U$135,(卡牌属性!$BZ73-1+DG$3)*11+卡牌属性!$CD73)</f>
        <v>160</v>
      </c>
      <c r="DH73" s="14">
        <f>INDEX(属性偏向!$U$4:$U$135,(卡牌属性!$BZ73-1+DH$3)*11+卡牌属性!$CD73)</f>
        <v>192</v>
      </c>
      <c r="DI73" s="14">
        <f>INDEX(属性偏向!$U$4:$U$135,(卡牌属性!$BZ73-1+DI$3)*11+卡牌属性!$CD73)</f>
        <v>224</v>
      </c>
      <c r="DL73" s="13">
        <v>69</v>
      </c>
      <c r="DM73" s="14">
        <f t="shared" si="267"/>
        <v>7</v>
      </c>
      <c r="DN73" s="14">
        <f t="shared" si="268"/>
        <v>1102007</v>
      </c>
      <c r="DO73" s="14" t="str">
        <f>INDEX($B$6:$B$32,DM73)&amp;"-"&amp;INDEX(属性投放!$H$7:$H$17,卡牌属性!DT73)</f>
        <v>战斗曹焱兵-黑绳</v>
      </c>
      <c r="DP73" s="14">
        <f t="shared" si="250"/>
        <v>7</v>
      </c>
      <c r="DQ73" s="14">
        <f t="shared" si="251"/>
        <v>7</v>
      </c>
      <c r="DR73" s="14">
        <f t="shared" si="252"/>
        <v>7</v>
      </c>
      <c r="DS73" s="14">
        <f t="shared" si="269"/>
        <v>4</v>
      </c>
      <c r="DT73" s="14">
        <f t="shared" si="270"/>
        <v>3</v>
      </c>
      <c r="DU73" s="14">
        <f>INDEX(属性投放!$W$6:$W$49,(卡牌属性!DS73-2)*11+卡牌属性!DT73)</f>
        <v>15</v>
      </c>
      <c r="DV73" s="14">
        <f t="shared" si="288"/>
        <v>1268</v>
      </c>
      <c r="DW73" s="14">
        <f t="shared" si="289"/>
        <v>1462</v>
      </c>
      <c r="DX73" s="14">
        <f t="shared" si="290"/>
        <v>1800</v>
      </c>
      <c r="DY73" s="14">
        <f t="shared" si="291"/>
        <v>1800</v>
      </c>
      <c r="DZ73" s="14">
        <f t="shared" si="292"/>
        <v>2138</v>
      </c>
      <c r="EA73" s="14">
        <f t="shared" si="293"/>
        <v>584</v>
      </c>
      <c r="EB73" s="14">
        <f t="shared" si="294"/>
        <v>681</v>
      </c>
      <c r="EC73" s="14">
        <f t="shared" si="295"/>
        <v>681</v>
      </c>
      <c r="ED73" s="14">
        <f t="shared" si="296"/>
        <v>850</v>
      </c>
      <c r="EE73" s="14">
        <f t="shared" si="297"/>
        <v>1044</v>
      </c>
      <c r="EF73" s="14">
        <f t="shared" si="298"/>
        <v>7688</v>
      </c>
      <c r="EG73" s="14">
        <f t="shared" si="299"/>
        <v>8812</v>
      </c>
      <c r="EH73" s="14">
        <f t="shared" si="300"/>
        <v>8812</v>
      </c>
      <c r="EI73" s="14">
        <f t="shared" si="301"/>
        <v>10860</v>
      </c>
      <c r="EJ73" s="14">
        <f t="shared" si="302"/>
        <v>13008</v>
      </c>
      <c r="EK73" s="14">
        <f>INDEX(属性偏向!$S$4:$S$135,(卡牌属性!$DP73-1+EK$3)*11+卡牌属性!$DT73)*(1+属性投放!$AT$6)</f>
        <v>54</v>
      </c>
      <c r="EL73" s="14">
        <f>INDEX(属性偏向!$S$4:$S$135,(卡牌属性!$DP73-1+EL$3)*11+卡牌属性!$DT73)*(1+属性投放!$AT$6)</f>
        <v>60</v>
      </c>
      <c r="EM73" s="14">
        <f>INDEX(属性偏向!$S$4:$S$135,(卡牌属性!$DP73-1+EM$3)*11+卡牌属性!$DT73)*(1+属性投放!$AT$6)</f>
        <v>72</v>
      </c>
      <c r="EN73" s="14">
        <f>INDEX(属性偏向!$S$4:$S$135,(卡牌属性!$DP73-1+EN$3)*11+卡牌属性!$DT73)*(1+属性投放!$AT$6)</f>
        <v>72</v>
      </c>
      <c r="EO73" s="14">
        <f>INDEX(属性偏向!$S$4:$S$135,(卡牌属性!$DP73-1+EO$3)*11+卡牌属性!$DT73)*(1+属性投放!$AT$6)</f>
        <v>84</v>
      </c>
      <c r="EP73" s="14">
        <f>INDEX(属性偏向!$T$4:$T$135,(卡牌属性!$DQ73-1+EP$3)*11+卡牌属性!$DT73)*(1+属性投放!$AT$6)</f>
        <v>27</v>
      </c>
      <c r="EQ73" s="14">
        <f>INDEX(属性偏向!$T$4:$T$135,(卡牌属性!$DQ73-1+EQ$3)*11+卡牌属性!$DT73)*(1+属性投放!$AT$6)</f>
        <v>30</v>
      </c>
      <c r="ER73" s="14">
        <f>INDEX(属性偏向!$T$4:$T$135,(卡牌属性!$DQ73-1+ER$3)*11+卡牌属性!$DT73)*(1+属性投放!$AT$6)</f>
        <v>30</v>
      </c>
      <c r="ES73" s="14">
        <f>INDEX(属性偏向!$T$4:$T$135,(卡牌属性!$DQ73-1+ES$3)*11+卡牌属性!$DT73)*(1+属性投放!$AT$6)</f>
        <v>36</v>
      </c>
      <c r="ET73" s="14">
        <f>INDEX(属性偏向!$T$4:$T$135,(卡牌属性!$DQ73-1+ET$3)*11+卡牌属性!$DT73)*(1+属性投放!$AT$6)</f>
        <v>42</v>
      </c>
      <c r="EU73" s="14">
        <f>INDEX(属性偏向!$U$4:$U$135,(卡牌属性!$DR73-1+EU$3)*11+卡牌属性!$DT73)*(1+属性投放!$AT$6)</f>
        <v>432</v>
      </c>
      <c r="EV73" s="14">
        <f>INDEX(属性偏向!$U$4:$U$135,(卡牌属性!$DR73-1+EV$3)*11+卡牌属性!$DT73)*(1+属性投放!$AT$6)</f>
        <v>480</v>
      </c>
      <c r="EW73" s="14">
        <f>INDEX(属性偏向!$U$4:$U$135,(卡牌属性!$DR73-1+EW$3)*11+卡牌属性!$DT73)*(1+属性投放!$AT$6)</f>
        <v>480</v>
      </c>
      <c r="EX73" s="14">
        <f>INDEX(属性偏向!$U$4:$U$135,(卡牌属性!$DR73-1+EX$3)*11+卡牌属性!$DT73)*(1+属性投放!$AT$6)</f>
        <v>576</v>
      </c>
      <c r="EY73" s="14">
        <f>INDEX(属性偏向!$U$4:$U$135,(卡牌属性!$DR73-1+EY$3)*11+卡牌属性!$DT73)*(1+属性投放!$AT$6)</f>
        <v>672</v>
      </c>
      <c r="FC73" s="13">
        <v>69</v>
      </c>
      <c r="FD73" s="13">
        <f t="shared" si="253"/>
        <v>14</v>
      </c>
      <c r="FE73" s="14">
        <f t="shared" si="271"/>
        <v>1102014</v>
      </c>
      <c r="FF73" s="14" t="s">
        <v>849</v>
      </c>
      <c r="FG73" s="14">
        <f t="shared" si="254"/>
        <v>4</v>
      </c>
      <c r="FH73" s="14" t="str">
        <f t="shared" si="255"/>
        <v>石灵明-4星</v>
      </c>
      <c r="FI73" s="14">
        <f>INDEX(Y$6:Y$36,$FD73)+INDEX(属性偏向!Y$4:Y$8,卡牌属性!$FG73)</f>
        <v>7</v>
      </c>
      <c r="FJ73" s="14" t="str">
        <f>INDEX(属性评价,卡牌属性!FI73)</f>
        <v>A</v>
      </c>
      <c r="FK73" s="14">
        <f>INDEX(Z$6:Z$36,$FD73)+INDEX(属性偏向!Z$4:Z$8,卡牌属性!$FG73)</f>
        <v>7</v>
      </c>
      <c r="FL73" s="14" t="str">
        <f>INDEX(属性评价,卡牌属性!FK73)</f>
        <v>A</v>
      </c>
      <c r="FM73" s="14">
        <f>INDEX(AA$6:AA$36,$FD73)+INDEX(属性偏向!AA$4:AA$8,卡牌属性!$FG73)</f>
        <v>7</v>
      </c>
      <c r="FN73" s="14" t="str">
        <f>INDEX(属性评价,卡牌属性!FM73)</f>
        <v>A</v>
      </c>
      <c r="FQ73" s="13">
        <v>69</v>
      </c>
      <c r="FR73" s="13">
        <f t="shared" si="256"/>
        <v>14</v>
      </c>
      <c r="FS73" s="14">
        <f t="shared" si="272"/>
        <v>1101014</v>
      </c>
      <c r="FT73" s="14" t="s">
        <v>849</v>
      </c>
      <c r="FU73" s="14">
        <f t="shared" si="257"/>
        <v>4</v>
      </c>
      <c r="FV73" s="14" t="str">
        <f t="shared" si="258"/>
        <v>吕仙宫-4星</v>
      </c>
      <c r="FW73" s="14">
        <f>INDEX(J$6:J$36,$FR73)+INDEX(属性偏向!Y$4:Y$8,卡牌属性!$FG73)</f>
        <v>8</v>
      </c>
      <c r="FX73" s="14" t="str">
        <f>INDEX(属性评价,卡牌属性!FW73)</f>
        <v>A+</v>
      </c>
      <c r="FY73" s="14">
        <f>INDEX(K$6:K$36,$FR73)+INDEX(属性偏向!Y$4:Y$8,卡牌属性!$FG73)</f>
        <v>7</v>
      </c>
      <c r="FZ73" s="14" t="str">
        <f>INDEX(属性评价,卡牌属性!FY73)</f>
        <v>A</v>
      </c>
      <c r="GA73" s="14">
        <f>INDEX(L$6:L$36,$FR73)+INDEX(属性偏向!Y$4:Y$8,卡牌属性!$FG73)</f>
        <v>6</v>
      </c>
      <c r="GB73" s="14" t="str">
        <f>INDEX(属性评价,卡牌属性!GA73)</f>
        <v>B+</v>
      </c>
    </row>
    <row r="74" spans="31:184" ht="16.5" x14ac:dyDescent="0.2">
      <c r="AE74" s="13">
        <v>70</v>
      </c>
      <c r="AF74" s="13">
        <f t="shared" si="259"/>
        <v>7</v>
      </c>
      <c r="AG74" s="13">
        <f t="shared" si="246"/>
        <v>4</v>
      </c>
      <c r="AH74" s="13"/>
      <c r="AI74" s="13"/>
      <c r="AJ74" s="14">
        <f t="shared" si="247"/>
        <v>1101007</v>
      </c>
      <c r="AK74" s="14" t="str">
        <f t="shared" si="248"/>
        <v>战斗曹焱兵4突</v>
      </c>
      <c r="AL74" s="25" t="s">
        <v>131</v>
      </c>
      <c r="AM74" s="14">
        <v>1</v>
      </c>
      <c r="AN74" s="14">
        <f t="shared" si="249"/>
        <v>4</v>
      </c>
      <c r="AO74" s="14" t="e">
        <f>INDEX(属性投放!#REF!,(卡牌属性!AG74-2)*20+卡牌属性!AN74)</f>
        <v>#REF!</v>
      </c>
      <c r="AP74" s="14" t="e">
        <f t="shared" si="240"/>
        <v>#REF!</v>
      </c>
      <c r="AQ74" s="14" t="e">
        <f t="shared" si="240"/>
        <v>#REF!</v>
      </c>
      <c r="AR74" s="14" t="e">
        <f t="shared" si="240"/>
        <v>#REF!</v>
      </c>
      <c r="AS74" s="14" t="e">
        <f t="shared" si="240"/>
        <v>#REF!</v>
      </c>
      <c r="AT74" s="14" t="e">
        <f>INDEX(属性投放!#REF!,(卡牌属性!AG74-2)*20+卡牌属性!AN74)</f>
        <v>#REF!</v>
      </c>
      <c r="AU74" s="14" t="e">
        <f t="shared" si="241"/>
        <v>#REF!</v>
      </c>
      <c r="AV74" s="14" t="e">
        <f t="shared" si="241"/>
        <v>#REF!</v>
      </c>
      <c r="AW74" s="14" t="e">
        <f t="shared" si="241"/>
        <v>#REF!</v>
      </c>
      <c r="AX74" s="14" t="e">
        <f t="shared" si="241"/>
        <v>#REF!</v>
      </c>
      <c r="AY74" s="14" t="e">
        <f>INDEX(属性投放!#REF!,(卡牌属性!AG74-2)*20+卡牌属性!AN74)</f>
        <v>#REF!</v>
      </c>
      <c r="AZ74" s="14" t="e">
        <f t="shared" si="242"/>
        <v>#REF!</v>
      </c>
      <c r="BA74" s="14" t="e">
        <f t="shared" si="242"/>
        <v>#REF!</v>
      </c>
      <c r="BB74" s="14" t="e">
        <f t="shared" si="242"/>
        <v>#REF!</v>
      </c>
      <c r="BC74" s="14" t="e">
        <f t="shared" si="242"/>
        <v>#REF!</v>
      </c>
      <c r="BD74" s="14" t="e">
        <f>INDEX(属性投放!#REF!,(卡牌属性!AG74-2)*20+卡牌属性!AN74)</f>
        <v>#REF!</v>
      </c>
      <c r="BE74" s="14" t="e">
        <f t="shared" si="243"/>
        <v>#REF!</v>
      </c>
      <c r="BF74" s="14" t="e">
        <f t="shared" si="243"/>
        <v>#REF!</v>
      </c>
      <c r="BG74" s="14" t="e">
        <f t="shared" si="243"/>
        <v>#REF!</v>
      </c>
      <c r="BH74" s="14" t="e">
        <f t="shared" si="243"/>
        <v>#REF!</v>
      </c>
      <c r="BI74" s="14" t="e">
        <f>INDEX(属性投放!#REF!,(卡牌属性!AG74-2)*20+卡牌属性!AN74)</f>
        <v>#REF!</v>
      </c>
      <c r="BJ74" s="14" t="e">
        <f t="shared" si="244"/>
        <v>#REF!</v>
      </c>
      <c r="BK74" s="14" t="e">
        <f t="shared" si="244"/>
        <v>#REF!</v>
      </c>
      <c r="BL74" s="14" t="e">
        <f t="shared" si="244"/>
        <v>#REF!</v>
      </c>
      <c r="BM74" s="14" t="e">
        <f t="shared" si="244"/>
        <v>#REF!</v>
      </c>
      <c r="BN74" s="14" t="e">
        <f>INDEX(属性投放!#REF!,(卡牌属性!AG74-2)*20+卡牌属性!AN74)</f>
        <v>#REF!</v>
      </c>
      <c r="BO74" s="14" t="e">
        <f t="shared" si="245"/>
        <v>#REF!</v>
      </c>
      <c r="BP74" s="14" t="e">
        <f t="shared" si="245"/>
        <v>#REF!</v>
      </c>
      <c r="BQ74" s="14" t="e">
        <f t="shared" si="245"/>
        <v>#REF!</v>
      </c>
      <c r="BR74" s="14" t="e">
        <f t="shared" si="245"/>
        <v>#REF!</v>
      </c>
      <c r="BV74" s="13">
        <v>70</v>
      </c>
      <c r="BW74" s="14">
        <f t="shared" si="260"/>
        <v>7</v>
      </c>
      <c r="BX74" s="14">
        <f t="shared" si="261"/>
        <v>1102007</v>
      </c>
      <c r="BY74" s="14" t="str">
        <f>INDEX($O$6:$O$37,BW74)&amp;"-"&amp;INDEX(属性投放!$H$19:$H$29,卡牌属性!CD74)</f>
        <v>天使缇娜-众合</v>
      </c>
      <c r="BZ74" s="14">
        <f t="shared" si="262"/>
        <v>7</v>
      </c>
      <c r="CA74" s="14">
        <f t="shared" si="263"/>
        <v>6</v>
      </c>
      <c r="CB74" s="14">
        <f t="shared" si="264"/>
        <v>6</v>
      </c>
      <c r="CC74" s="14">
        <f t="shared" si="265"/>
        <v>4</v>
      </c>
      <c r="CD74" s="14">
        <f t="shared" si="266"/>
        <v>4</v>
      </c>
      <c r="CE74" s="14">
        <f>INDEX(属性投放!$W$6:$W$49,(卡牌属性!CC74-2)*11+卡牌属性!CD74)</f>
        <v>15</v>
      </c>
      <c r="CF74" s="14">
        <f t="shared" si="273"/>
        <v>826</v>
      </c>
      <c r="CG74" s="14">
        <f t="shared" si="274"/>
        <v>954</v>
      </c>
      <c r="CH74" s="14">
        <f t="shared" si="275"/>
        <v>1160</v>
      </c>
      <c r="CI74" s="14">
        <f t="shared" si="276"/>
        <v>1160</v>
      </c>
      <c r="CJ74" s="14">
        <f t="shared" si="277"/>
        <v>1366</v>
      </c>
      <c r="CK74" s="14">
        <f t="shared" si="278"/>
        <v>353</v>
      </c>
      <c r="CL74" s="14">
        <f t="shared" si="279"/>
        <v>402</v>
      </c>
      <c r="CM74" s="14">
        <f t="shared" si="280"/>
        <v>402</v>
      </c>
      <c r="CN74" s="14">
        <f t="shared" si="281"/>
        <v>505</v>
      </c>
      <c r="CO74" s="14">
        <f t="shared" si="282"/>
        <v>608</v>
      </c>
      <c r="CP74" s="14">
        <f t="shared" si="283"/>
        <v>5106</v>
      </c>
      <c r="CQ74" s="14">
        <f t="shared" si="284"/>
        <v>5804</v>
      </c>
      <c r="CR74" s="14">
        <f t="shared" si="285"/>
        <v>5804</v>
      </c>
      <c r="CS74" s="14">
        <f t="shared" si="286"/>
        <v>7100</v>
      </c>
      <c r="CT74" s="14">
        <f t="shared" si="287"/>
        <v>8396</v>
      </c>
      <c r="CU74" s="14">
        <f>INDEX(属性偏向!$S$4:$S$135,(卡牌属性!$BZ74-1+CU$3)*11+卡牌属性!$CD74)</f>
        <v>20</v>
      </c>
      <c r="CV74" s="14">
        <f>INDEX(属性偏向!$S$4:$S$135,(卡牌属性!$BZ74-1+CV$3)*11+卡牌属性!$CD74)</f>
        <v>22</v>
      </c>
      <c r="CW74" s="14">
        <f>INDEX(属性偏向!$S$4:$S$135,(卡牌属性!$BZ74-1+CW$3)*11+卡牌属性!$CD74)</f>
        <v>26</v>
      </c>
      <c r="CX74" s="14">
        <f>INDEX(属性偏向!$S$4:$S$135,(卡牌属性!$BZ74-1+CX$3)*11+卡牌属性!$CD74)</f>
        <v>26</v>
      </c>
      <c r="CY74" s="14">
        <f>INDEX(属性偏向!$S$4:$S$135,(卡牌属性!$BZ74-1+CY$3)*11+卡牌属性!$CD74)</f>
        <v>30</v>
      </c>
      <c r="CZ74" s="14">
        <f>INDEX(属性偏向!$T$4:$T$135,(卡牌属性!$BZ74-1+CZ$3)*11+卡牌属性!$CD74)</f>
        <v>10</v>
      </c>
      <c r="DA74" s="14">
        <f>INDEX(属性偏向!$T$4:$T$135,(卡牌属性!$BZ74-1+DA$3)*11+卡牌属性!$CD74)</f>
        <v>11</v>
      </c>
      <c r="DB74" s="14">
        <f>INDEX(属性偏向!$T$4:$T$135,(卡牌属性!$BZ74-1+DB$3)*11+卡牌属性!$CD74)</f>
        <v>11</v>
      </c>
      <c r="DC74" s="14">
        <f>INDEX(属性偏向!$T$4:$T$135,(卡牌属性!$BZ74-1+DC$3)*11+卡牌属性!$CD74)</f>
        <v>13</v>
      </c>
      <c r="DD74" s="14">
        <f>INDEX(属性偏向!$T$4:$T$135,(卡牌属性!$BZ74-1+DD$3)*11+卡牌属性!$CD74)</f>
        <v>15</v>
      </c>
      <c r="DE74" s="14">
        <f>INDEX(属性偏向!$U$4:$U$135,(卡牌属性!$BZ74-1+DE$3)*11+卡牌属性!$CD74)</f>
        <v>180</v>
      </c>
      <c r="DF74" s="14">
        <f>INDEX(属性偏向!$U$4:$U$135,(卡牌属性!$BZ74-1+DF$3)*11+卡牌属性!$CD74)</f>
        <v>198</v>
      </c>
      <c r="DG74" s="14">
        <f>INDEX(属性偏向!$U$4:$U$135,(卡牌属性!$BZ74-1+DG$3)*11+卡牌属性!$CD74)</f>
        <v>198</v>
      </c>
      <c r="DH74" s="14">
        <f>INDEX(属性偏向!$U$4:$U$135,(卡牌属性!$BZ74-1+DH$3)*11+卡牌属性!$CD74)</f>
        <v>234</v>
      </c>
      <c r="DI74" s="14">
        <f>INDEX(属性偏向!$U$4:$U$135,(卡牌属性!$BZ74-1+DI$3)*11+卡牌属性!$CD74)</f>
        <v>270</v>
      </c>
      <c r="DL74" s="13">
        <v>70</v>
      </c>
      <c r="DM74" s="14">
        <f t="shared" si="267"/>
        <v>7</v>
      </c>
      <c r="DN74" s="14">
        <f t="shared" si="268"/>
        <v>1102007</v>
      </c>
      <c r="DO74" s="14" t="str">
        <f>INDEX($B$6:$B$32,DM74)&amp;"-"&amp;INDEX(属性投放!$H$7:$H$17,卡牌属性!DT74)</f>
        <v>战斗曹焱兵-众合</v>
      </c>
      <c r="DP74" s="14">
        <f t="shared" si="250"/>
        <v>7</v>
      </c>
      <c r="DQ74" s="14">
        <f t="shared" si="251"/>
        <v>7</v>
      </c>
      <c r="DR74" s="14">
        <f t="shared" si="252"/>
        <v>7</v>
      </c>
      <c r="DS74" s="14">
        <f t="shared" si="269"/>
        <v>4</v>
      </c>
      <c r="DT74" s="14">
        <f t="shared" si="270"/>
        <v>4</v>
      </c>
      <c r="DU74" s="14">
        <f>INDEX(属性投放!$W$6:$W$49,(卡牌属性!DS74-2)*11+卡牌属性!DT74)</f>
        <v>15</v>
      </c>
      <c r="DV74" s="14">
        <f t="shared" si="288"/>
        <v>2078</v>
      </c>
      <c r="DW74" s="14">
        <f t="shared" si="289"/>
        <v>2362</v>
      </c>
      <c r="DX74" s="14">
        <f t="shared" si="290"/>
        <v>2880</v>
      </c>
      <c r="DY74" s="14">
        <f t="shared" si="291"/>
        <v>2880</v>
      </c>
      <c r="DZ74" s="14">
        <f t="shared" si="292"/>
        <v>3398</v>
      </c>
      <c r="EA74" s="14">
        <f t="shared" si="293"/>
        <v>989</v>
      </c>
      <c r="EB74" s="14">
        <f t="shared" si="294"/>
        <v>1131</v>
      </c>
      <c r="EC74" s="14">
        <f t="shared" si="295"/>
        <v>1131</v>
      </c>
      <c r="ED74" s="14">
        <f t="shared" si="296"/>
        <v>1390</v>
      </c>
      <c r="EE74" s="14">
        <f t="shared" si="297"/>
        <v>1674</v>
      </c>
      <c r="EF74" s="14">
        <f t="shared" si="298"/>
        <v>14168</v>
      </c>
      <c r="EG74" s="14">
        <f t="shared" si="299"/>
        <v>16012</v>
      </c>
      <c r="EH74" s="14">
        <f t="shared" si="300"/>
        <v>16012</v>
      </c>
      <c r="EI74" s="14">
        <f t="shared" si="301"/>
        <v>19500</v>
      </c>
      <c r="EJ74" s="14">
        <f t="shared" si="302"/>
        <v>23088</v>
      </c>
      <c r="EK74" s="14">
        <f>INDEX(属性偏向!$S$4:$S$135,(卡牌属性!$DP74-1+EK$3)*11+卡牌属性!$DT74)*(1+属性投放!$AT$6)</f>
        <v>60</v>
      </c>
      <c r="EL74" s="14">
        <f>INDEX(属性偏向!$S$4:$S$135,(卡牌属性!$DP74-1+EL$3)*11+卡牌属性!$DT74)*(1+属性投放!$AT$6)</f>
        <v>66</v>
      </c>
      <c r="EM74" s="14">
        <f>INDEX(属性偏向!$S$4:$S$135,(卡牌属性!$DP74-1+EM$3)*11+卡牌属性!$DT74)*(1+属性投放!$AT$6)</f>
        <v>78</v>
      </c>
      <c r="EN74" s="14">
        <f>INDEX(属性偏向!$S$4:$S$135,(卡牌属性!$DP74-1+EN$3)*11+卡牌属性!$DT74)*(1+属性投放!$AT$6)</f>
        <v>78</v>
      </c>
      <c r="EO74" s="14">
        <f>INDEX(属性偏向!$S$4:$S$135,(卡牌属性!$DP74-1+EO$3)*11+卡牌属性!$DT74)*(1+属性投放!$AT$6)</f>
        <v>90</v>
      </c>
      <c r="EP74" s="14">
        <f>INDEX(属性偏向!$T$4:$T$135,(卡牌属性!$DQ74-1+EP$3)*11+卡牌属性!$DT74)*(1+属性投放!$AT$6)</f>
        <v>30</v>
      </c>
      <c r="EQ74" s="14">
        <f>INDEX(属性偏向!$T$4:$T$135,(卡牌属性!$DQ74-1+EQ$3)*11+卡牌属性!$DT74)*(1+属性投放!$AT$6)</f>
        <v>33</v>
      </c>
      <c r="ER74" s="14">
        <f>INDEX(属性偏向!$T$4:$T$135,(卡牌属性!$DQ74-1+ER$3)*11+卡牌属性!$DT74)*(1+属性投放!$AT$6)</f>
        <v>33</v>
      </c>
      <c r="ES74" s="14">
        <f>INDEX(属性偏向!$T$4:$T$135,(卡牌属性!$DQ74-1+ES$3)*11+卡牌属性!$DT74)*(1+属性投放!$AT$6)</f>
        <v>39</v>
      </c>
      <c r="ET74" s="14">
        <f>INDEX(属性偏向!$T$4:$T$135,(卡牌属性!$DQ74-1+ET$3)*11+卡牌属性!$DT74)*(1+属性投放!$AT$6)</f>
        <v>45</v>
      </c>
      <c r="EU74" s="14">
        <f>INDEX(属性偏向!$U$4:$U$135,(卡牌属性!$DR74-1+EU$3)*11+卡牌属性!$DT74)*(1+属性投放!$AT$6)</f>
        <v>540</v>
      </c>
      <c r="EV74" s="14">
        <f>INDEX(属性偏向!$U$4:$U$135,(卡牌属性!$DR74-1+EV$3)*11+卡牌属性!$DT74)*(1+属性投放!$AT$6)</f>
        <v>594</v>
      </c>
      <c r="EW74" s="14">
        <f>INDEX(属性偏向!$U$4:$U$135,(卡牌属性!$DR74-1+EW$3)*11+卡牌属性!$DT74)*(1+属性投放!$AT$6)</f>
        <v>594</v>
      </c>
      <c r="EX74" s="14">
        <f>INDEX(属性偏向!$U$4:$U$135,(卡牌属性!$DR74-1+EX$3)*11+卡牌属性!$DT74)*(1+属性投放!$AT$6)</f>
        <v>702</v>
      </c>
      <c r="EY74" s="14">
        <f>INDEX(属性偏向!$U$4:$U$135,(卡牌属性!$DR74-1+EY$3)*11+卡牌属性!$DT74)*(1+属性投放!$AT$6)</f>
        <v>810</v>
      </c>
      <c r="FC74" s="13">
        <v>70</v>
      </c>
      <c r="FD74" s="13">
        <f t="shared" si="253"/>
        <v>14</v>
      </c>
      <c r="FE74" s="14">
        <f t="shared" si="271"/>
        <v>1102014</v>
      </c>
      <c r="FF74" s="14" t="s">
        <v>849</v>
      </c>
      <c r="FG74" s="14">
        <f t="shared" si="254"/>
        <v>5</v>
      </c>
      <c r="FH74" s="14" t="str">
        <f t="shared" si="255"/>
        <v>石灵明-5星</v>
      </c>
      <c r="FI74" s="14">
        <f>INDEX(Y$6:Y$36,$FD74)+INDEX(属性偏向!Y$4:Y$8,卡牌属性!$FG74)</f>
        <v>8</v>
      </c>
      <c r="FJ74" s="14" t="str">
        <f>INDEX(属性评价,卡牌属性!FI74)</f>
        <v>A+</v>
      </c>
      <c r="FK74" s="14">
        <f>INDEX(Z$6:Z$36,$FD74)+INDEX(属性偏向!Z$4:Z$8,卡牌属性!$FG74)</f>
        <v>8</v>
      </c>
      <c r="FL74" s="14" t="str">
        <f>INDEX(属性评价,卡牌属性!FK74)</f>
        <v>A+</v>
      </c>
      <c r="FM74" s="14">
        <f>INDEX(AA$6:AA$36,$FD74)+INDEX(属性偏向!AA$4:AA$8,卡牌属性!$FG74)</f>
        <v>8</v>
      </c>
      <c r="FN74" s="14" t="str">
        <f>INDEX(属性评价,卡牌属性!FM74)</f>
        <v>A+</v>
      </c>
      <c r="FQ74" s="13">
        <v>70</v>
      </c>
      <c r="FR74" s="13">
        <f t="shared" si="256"/>
        <v>14</v>
      </c>
      <c r="FS74" s="14">
        <f t="shared" si="272"/>
        <v>1101014</v>
      </c>
      <c r="FT74" s="14" t="s">
        <v>849</v>
      </c>
      <c r="FU74" s="14">
        <f t="shared" si="257"/>
        <v>5</v>
      </c>
      <c r="FV74" s="14" t="str">
        <f t="shared" si="258"/>
        <v>吕仙宫-5星</v>
      </c>
      <c r="FW74" s="14">
        <f>INDEX(J$6:J$36,$FR74)+INDEX(属性偏向!Y$4:Y$8,卡牌属性!$FG74)</f>
        <v>9</v>
      </c>
      <c r="FX74" s="14" t="str">
        <f>INDEX(属性评价,卡牌属性!FW74)</f>
        <v>S</v>
      </c>
      <c r="FY74" s="14">
        <f>INDEX(K$6:K$36,$FR74)+INDEX(属性偏向!Y$4:Y$8,卡牌属性!$FG74)</f>
        <v>8</v>
      </c>
      <c r="FZ74" s="14" t="str">
        <f>INDEX(属性评价,卡牌属性!FY74)</f>
        <v>A+</v>
      </c>
      <c r="GA74" s="14">
        <f>INDEX(L$6:L$36,$FR74)+INDEX(属性偏向!Y$4:Y$8,卡牌属性!$FG74)</f>
        <v>7</v>
      </c>
      <c r="GB74" s="14" t="str">
        <f>INDEX(属性评价,卡牌属性!GA74)</f>
        <v>A</v>
      </c>
    </row>
    <row r="75" spans="31:184" ht="16.5" x14ac:dyDescent="0.2">
      <c r="AE75" s="13">
        <v>71</v>
      </c>
      <c r="AF75" s="13">
        <f t="shared" si="259"/>
        <v>7</v>
      </c>
      <c r="AG75" s="13">
        <f t="shared" si="246"/>
        <v>4</v>
      </c>
      <c r="AH75" s="13"/>
      <c r="AI75" s="13"/>
      <c r="AJ75" s="14">
        <f t="shared" si="247"/>
        <v>1101007</v>
      </c>
      <c r="AK75" s="14" t="str">
        <f t="shared" si="248"/>
        <v>战斗曹焱兵5突</v>
      </c>
      <c r="AL75" s="25" t="s">
        <v>131</v>
      </c>
      <c r="AM75" s="14">
        <v>1</v>
      </c>
      <c r="AN75" s="14">
        <f t="shared" si="249"/>
        <v>5</v>
      </c>
      <c r="AO75" s="14" t="e">
        <f>INDEX(属性投放!#REF!,(卡牌属性!AG75-2)*20+卡牌属性!AN75)</f>
        <v>#REF!</v>
      </c>
      <c r="AP75" s="14" t="e">
        <f t="shared" si="240"/>
        <v>#REF!</v>
      </c>
      <c r="AQ75" s="14" t="e">
        <f t="shared" si="240"/>
        <v>#REF!</v>
      </c>
      <c r="AR75" s="14" t="e">
        <f t="shared" si="240"/>
        <v>#REF!</v>
      </c>
      <c r="AS75" s="14" t="e">
        <f t="shared" si="240"/>
        <v>#REF!</v>
      </c>
      <c r="AT75" s="14" t="e">
        <f>INDEX(属性投放!#REF!,(卡牌属性!AG75-2)*20+卡牌属性!AN75)</f>
        <v>#REF!</v>
      </c>
      <c r="AU75" s="14" t="e">
        <f t="shared" si="241"/>
        <v>#REF!</v>
      </c>
      <c r="AV75" s="14" t="e">
        <f t="shared" si="241"/>
        <v>#REF!</v>
      </c>
      <c r="AW75" s="14" t="e">
        <f t="shared" si="241"/>
        <v>#REF!</v>
      </c>
      <c r="AX75" s="14" t="e">
        <f t="shared" si="241"/>
        <v>#REF!</v>
      </c>
      <c r="AY75" s="14" t="e">
        <f>INDEX(属性投放!#REF!,(卡牌属性!AG75-2)*20+卡牌属性!AN75)</f>
        <v>#REF!</v>
      </c>
      <c r="AZ75" s="14" t="e">
        <f t="shared" si="242"/>
        <v>#REF!</v>
      </c>
      <c r="BA75" s="14" t="e">
        <f t="shared" si="242"/>
        <v>#REF!</v>
      </c>
      <c r="BB75" s="14" t="e">
        <f t="shared" si="242"/>
        <v>#REF!</v>
      </c>
      <c r="BC75" s="14" t="e">
        <f t="shared" si="242"/>
        <v>#REF!</v>
      </c>
      <c r="BD75" s="14" t="e">
        <f>INDEX(属性投放!#REF!,(卡牌属性!AG75-2)*20+卡牌属性!AN75)</f>
        <v>#REF!</v>
      </c>
      <c r="BE75" s="14" t="e">
        <f t="shared" si="243"/>
        <v>#REF!</v>
      </c>
      <c r="BF75" s="14" t="e">
        <f t="shared" si="243"/>
        <v>#REF!</v>
      </c>
      <c r="BG75" s="14" t="e">
        <f t="shared" si="243"/>
        <v>#REF!</v>
      </c>
      <c r="BH75" s="14" t="e">
        <f t="shared" si="243"/>
        <v>#REF!</v>
      </c>
      <c r="BI75" s="14" t="e">
        <f>INDEX(属性投放!#REF!,(卡牌属性!AG75-2)*20+卡牌属性!AN75)</f>
        <v>#REF!</v>
      </c>
      <c r="BJ75" s="14" t="e">
        <f t="shared" si="244"/>
        <v>#REF!</v>
      </c>
      <c r="BK75" s="14" t="e">
        <f t="shared" si="244"/>
        <v>#REF!</v>
      </c>
      <c r="BL75" s="14" t="e">
        <f t="shared" si="244"/>
        <v>#REF!</v>
      </c>
      <c r="BM75" s="14" t="e">
        <f t="shared" si="244"/>
        <v>#REF!</v>
      </c>
      <c r="BN75" s="14" t="e">
        <f>INDEX(属性投放!#REF!,(卡牌属性!AG75-2)*20+卡牌属性!AN75)</f>
        <v>#REF!</v>
      </c>
      <c r="BO75" s="14" t="e">
        <f t="shared" si="245"/>
        <v>#REF!</v>
      </c>
      <c r="BP75" s="14" t="e">
        <f t="shared" si="245"/>
        <v>#REF!</v>
      </c>
      <c r="BQ75" s="14" t="e">
        <f t="shared" si="245"/>
        <v>#REF!</v>
      </c>
      <c r="BR75" s="14" t="e">
        <f t="shared" si="245"/>
        <v>#REF!</v>
      </c>
      <c r="BV75" s="13">
        <v>71</v>
      </c>
      <c r="BW75" s="14">
        <f t="shared" si="260"/>
        <v>7</v>
      </c>
      <c r="BX75" s="14">
        <f t="shared" si="261"/>
        <v>1102007</v>
      </c>
      <c r="BY75" s="14" t="str">
        <f>INDEX($O$6:$O$37,BW75)&amp;"-"&amp;INDEX(属性投放!$H$19:$H$29,卡牌属性!CD75)</f>
        <v>天使缇娜-叫唤</v>
      </c>
      <c r="BZ75" s="14">
        <f t="shared" si="262"/>
        <v>7</v>
      </c>
      <c r="CA75" s="14">
        <f t="shared" si="263"/>
        <v>6</v>
      </c>
      <c r="CB75" s="14">
        <f t="shared" si="264"/>
        <v>6</v>
      </c>
      <c r="CC75" s="14">
        <f t="shared" si="265"/>
        <v>4</v>
      </c>
      <c r="CD75" s="14">
        <f t="shared" si="266"/>
        <v>5</v>
      </c>
      <c r="CE75" s="14">
        <f>INDEX(属性投放!$W$6:$W$49,(卡牌属性!CC75-2)*11+卡牌属性!CD75)</f>
        <v>15</v>
      </c>
      <c r="CF75" s="14">
        <f t="shared" si="273"/>
        <v>1126</v>
      </c>
      <c r="CG75" s="14">
        <f t="shared" si="274"/>
        <v>1284</v>
      </c>
      <c r="CH75" s="14">
        <f t="shared" si="275"/>
        <v>1550</v>
      </c>
      <c r="CI75" s="14">
        <f t="shared" si="276"/>
        <v>1550</v>
      </c>
      <c r="CJ75" s="14">
        <f t="shared" si="277"/>
        <v>1816</v>
      </c>
      <c r="CK75" s="14">
        <f t="shared" si="278"/>
        <v>503</v>
      </c>
      <c r="CL75" s="14">
        <f t="shared" si="279"/>
        <v>567</v>
      </c>
      <c r="CM75" s="14">
        <f t="shared" si="280"/>
        <v>567</v>
      </c>
      <c r="CN75" s="14">
        <f t="shared" si="281"/>
        <v>700</v>
      </c>
      <c r="CO75" s="14">
        <f t="shared" si="282"/>
        <v>833</v>
      </c>
      <c r="CP75" s="14">
        <f t="shared" si="283"/>
        <v>7806</v>
      </c>
      <c r="CQ75" s="14">
        <f t="shared" si="284"/>
        <v>8774</v>
      </c>
      <c r="CR75" s="14">
        <f t="shared" si="285"/>
        <v>8774</v>
      </c>
      <c r="CS75" s="14">
        <f t="shared" si="286"/>
        <v>10610</v>
      </c>
      <c r="CT75" s="14">
        <f t="shared" si="287"/>
        <v>12446</v>
      </c>
      <c r="CU75" s="14">
        <f>INDEX(属性偏向!$S$4:$S$135,(卡牌属性!$BZ75-1+CU$3)*11+卡牌属性!$CD75)</f>
        <v>22</v>
      </c>
      <c r="CV75" s="14">
        <f>INDEX(属性偏向!$S$4:$S$135,(卡牌属性!$BZ75-1+CV$3)*11+卡牌属性!$CD75)</f>
        <v>24</v>
      </c>
      <c r="CW75" s="14">
        <f>INDEX(属性偏向!$S$4:$S$135,(卡牌属性!$BZ75-1+CW$3)*11+卡牌属性!$CD75)</f>
        <v>28</v>
      </c>
      <c r="CX75" s="14">
        <f>INDEX(属性偏向!$S$4:$S$135,(卡牌属性!$BZ75-1+CX$3)*11+卡牌属性!$CD75)</f>
        <v>28</v>
      </c>
      <c r="CY75" s="14">
        <f>INDEX(属性偏向!$S$4:$S$135,(卡牌属性!$BZ75-1+CY$3)*11+卡牌属性!$CD75)</f>
        <v>32</v>
      </c>
      <c r="CZ75" s="14">
        <f>INDEX(属性偏向!$T$4:$T$135,(卡牌属性!$BZ75-1+CZ$3)*11+卡牌属性!$CD75)</f>
        <v>11</v>
      </c>
      <c r="DA75" s="14">
        <f>INDEX(属性偏向!$T$4:$T$135,(卡牌属性!$BZ75-1+DA$3)*11+卡牌属性!$CD75)</f>
        <v>12</v>
      </c>
      <c r="DB75" s="14">
        <f>INDEX(属性偏向!$T$4:$T$135,(卡牌属性!$BZ75-1+DB$3)*11+卡牌属性!$CD75)</f>
        <v>12</v>
      </c>
      <c r="DC75" s="14">
        <f>INDEX(属性偏向!$T$4:$T$135,(卡牌属性!$BZ75-1+DC$3)*11+卡牌属性!$CD75)</f>
        <v>14</v>
      </c>
      <c r="DD75" s="14">
        <f>INDEX(属性偏向!$T$4:$T$135,(卡牌属性!$BZ75-1+DD$3)*11+卡牌属性!$CD75)</f>
        <v>16</v>
      </c>
      <c r="DE75" s="14">
        <f>INDEX(属性偏向!$U$4:$U$135,(卡牌属性!$BZ75-1+DE$3)*11+卡牌属性!$CD75)</f>
        <v>220</v>
      </c>
      <c r="DF75" s="14">
        <f>INDEX(属性偏向!$U$4:$U$135,(卡牌属性!$BZ75-1+DF$3)*11+卡牌属性!$CD75)</f>
        <v>240</v>
      </c>
      <c r="DG75" s="14">
        <f>INDEX(属性偏向!$U$4:$U$135,(卡牌属性!$BZ75-1+DG$3)*11+卡牌属性!$CD75)</f>
        <v>240</v>
      </c>
      <c r="DH75" s="14">
        <f>INDEX(属性偏向!$U$4:$U$135,(卡牌属性!$BZ75-1+DH$3)*11+卡牌属性!$CD75)</f>
        <v>280</v>
      </c>
      <c r="DI75" s="14">
        <f>INDEX(属性偏向!$U$4:$U$135,(卡牌属性!$BZ75-1+DI$3)*11+卡牌属性!$CD75)</f>
        <v>320</v>
      </c>
      <c r="DL75" s="13">
        <v>71</v>
      </c>
      <c r="DM75" s="14">
        <f t="shared" si="267"/>
        <v>7</v>
      </c>
      <c r="DN75" s="14">
        <f t="shared" si="268"/>
        <v>1102007</v>
      </c>
      <c r="DO75" s="14" t="str">
        <f>INDEX($B$6:$B$32,DM75)&amp;"-"&amp;INDEX(属性投放!$H$7:$H$17,卡牌属性!DT75)</f>
        <v>战斗曹焱兵-叫唤</v>
      </c>
      <c r="DP75" s="14">
        <f t="shared" si="250"/>
        <v>7</v>
      </c>
      <c r="DQ75" s="14">
        <f t="shared" si="251"/>
        <v>7</v>
      </c>
      <c r="DR75" s="14">
        <f t="shared" si="252"/>
        <v>7</v>
      </c>
      <c r="DS75" s="14">
        <f t="shared" si="269"/>
        <v>4</v>
      </c>
      <c r="DT75" s="14">
        <f t="shared" si="270"/>
        <v>5</v>
      </c>
      <c r="DU75" s="14">
        <f>INDEX(属性投放!$W$6:$W$49,(卡牌属性!DS75-2)*11+卡牌属性!DT75)</f>
        <v>15</v>
      </c>
      <c r="DV75" s="14">
        <f t="shared" si="288"/>
        <v>2978</v>
      </c>
      <c r="DW75" s="14">
        <f t="shared" si="289"/>
        <v>3352</v>
      </c>
      <c r="DX75" s="14">
        <f t="shared" si="290"/>
        <v>4050</v>
      </c>
      <c r="DY75" s="14">
        <f t="shared" si="291"/>
        <v>4050</v>
      </c>
      <c r="DZ75" s="14">
        <f t="shared" si="292"/>
        <v>4748</v>
      </c>
      <c r="EA75" s="14">
        <f t="shared" si="293"/>
        <v>1439</v>
      </c>
      <c r="EB75" s="14">
        <f t="shared" si="294"/>
        <v>1626</v>
      </c>
      <c r="EC75" s="14">
        <f t="shared" si="295"/>
        <v>1626</v>
      </c>
      <c r="ED75" s="14">
        <f t="shared" si="296"/>
        <v>1975</v>
      </c>
      <c r="EE75" s="14">
        <f t="shared" si="297"/>
        <v>2349</v>
      </c>
      <c r="EF75" s="14">
        <f t="shared" si="298"/>
        <v>22268</v>
      </c>
      <c r="EG75" s="14">
        <f t="shared" si="299"/>
        <v>24922</v>
      </c>
      <c r="EH75" s="14">
        <f t="shared" si="300"/>
        <v>24922</v>
      </c>
      <c r="EI75" s="14">
        <f t="shared" si="301"/>
        <v>30030</v>
      </c>
      <c r="EJ75" s="14">
        <f t="shared" si="302"/>
        <v>35238</v>
      </c>
      <c r="EK75" s="14">
        <f>INDEX(属性偏向!$S$4:$S$135,(卡牌属性!$DP75-1+EK$3)*11+卡牌属性!$DT75)*(1+属性投放!$AT$6)</f>
        <v>66</v>
      </c>
      <c r="EL75" s="14">
        <f>INDEX(属性偏向!$S$4:$S$135,(卡牌属性!$DP75-1+EL$3)*11+卡牌属性!$DT75)*(1+属性投放!$AT$6)</f>
        <v>72</v>
      </c>
      <c r="EM75" s="14">
        <f>INDEX(属性偏向!$S$4:$S$135,(卡牌属性!$DP75-1+EM$3)*11+卡牌属性!$DT75)*(1+属性投放!$AT$6)</f>
        <v>84</v>
      </c>
      <c r="EN75" s="14">
        <f>INDEX(属性偏向!$S$4:$S$135,(卡牌属性!$DP75-1+EN$3)*11+卡牌属性!$DT75)*(1+属性投放!$AT$6)</f>
        <v>84</v>
      </c>
      <c r="EO75" s="14">
        <f>INDEX(属性偏向!$S$4:$S$135,(卡牌属性!$DP75-1+EO$3)*11+卡牌属性!$DT75)*(1+属性投放!$AT$6)</f>
        <v>96</v>
      </c>
      <c r="EP75" s="14">
        <f>INDEX(属性偏向!$T$4:$T$135,(卡牌属性!$DQ75-1+EP$3)*11+卡牌属性!$DT75)*(1+属性投放!$AT$6)</f>
        <v>33</v>
      </c>
      <c r="EQ75" s="14">
        <f>INDEX(属性偏向!$T$4:$T$135,(卡牌属性!$DQ75-1+EQ$3)*11+卡牌属性!$DT75)*(1+属性投放!$AT$6)</f>
        <v>36</v>
      </c>
      <c r="ER75" s="14">
        <f>INDEX(属性偏向!$T$4:$T$135,(卡牌属性!$DQ75-1+ER$3)*11+卡牌属性!$DT75)*(1+属性投放!$AT$6)</f>
        <v>36</v>
      </c>
      <c r="ES75" s="14">
        <f>INDEX(属性偏向!$T$4:$T$135,(卡牌属性!$DQ75-1+ES$3)*11+卡牌属性!$DT75)*(1+属性投放!$AT$6)</f>
        <v>42</v>
      </c>
      <c r="ET75" s="14">
        <f>INDEX(属性偏向!$T$4:$T$135,(卡牌属性!$DQ75-1+ET$3)*11+卡牌属性!$DT75)*(1+属性投放!$AT$6)</f>
        <v>48</v>
      </c>
      <c r="EU75" s="14">
        <f>INDEX(属性偏向!$U$4:$U$135,(卡牌属性!$DR75-1+EU$3)*11+卡牌属性!$DT75)*(1+属性投放!$AT$6)</f>
        <v>660</v>
      </c>
      <c r="EV75" s="14">
        <f>INDEX(属性偏向!$U$4:$U$135,(卡牌属性!$DR75-1+EV$3)*11+卡牌属性!$DT75)*(1+属性投放!$AT$6)</f>
        <v>720</v>
      </c>
      <c r="EW75" s="14">
        <f>INDEX(属性偏向!$U$4:$U$135,(卡牌属性!$DR75-1+EW$3)*11+卡牌属性!$DT75)*(1+属性投放!$AT$6)</f>
        <v>720</v>
      </c>
      <c r="EX75" s="14">
        <f>INDEX(属性偏向!$U$4:$U$135,(卡牌属性!$DR75-1+EX$3)*11+卡牌属性!$DT75)*(1+属性投放!$AT$6)</f>
        <v>840</v>
      </c>
      <c r="EY75" s="14">
        <f>INDEX(属性偏向!$U$4:$U$135,(卡牌属性!$DR75-1+EY$3)*11+卡牌属性!$DT75)*(1+属性投放!$AT$6)</f>
        <v>960</v>
      </c>
      <c r="FC75" s="13">
        <v>71</v>
      </c>
      <c r="FD75" s="13">
        <f t="shared" si="253"/>
        <v>15</v>
      </c>
      <c r="FE75" s="14">
        <f t="shared" si="271"/>
        <v>1102015</v>
      </c>
      <c r="FF75" s="14" t="s">
        <v>849</v>
      </c>
      <c r="FG75" s="14">
        <f t="shared" si="254"/>
        <v>1</v>
      </c>
      <c r="FH75" s="14" t="str">
        <f t="shared" si="255"/>
        <v>于禁-1星</v>
      </c>
      <c r="FI75" s="14">
        <f>INDEX(Y$6:Y$36,$FD75)+INDEX(属性偏向!Y$4:Y$8,卡牌属性!$FG75)</f>
        <v>3</v>
      </c>
      <c r="FJ75" s="14" t="str">
        <f>INDEX(属性评价,卡牌属性!FI75)</f>
        <v>C</v>
      </c>
      <c r="FK75" s="14">
        <f>INDEX(Z$6:Z$36,$FD75)+INDEX(属性偏向!Z$4:Z$8,卡牌属性!$FG75)</f>
        <v>3</v>
      </c>
      <c r="FL75" s="14" t="str">
        <f>INDEX(属性评价,卡牌属性!FK75)</f>
        <v>C</v>
      </c>
      <c r="FM75" s="14">
        <f>INDEX(AA$6:AA$36,$FD75)+INDEX(属性偏向!AA$4:AA$8,卡牌属性!$FG75)</f>
        <v>3</v>
      </c>
      <c r="FN75" s="14" t="str">
        <f>INDEX(属性评价,卡牌属性!FM75)</f>
        <v>C</v>
      </c>
      <c r="FQ75" s="13">
        <v>71</v>
      </c>
      <c r="FR75" s="13">
        <f t="shared" si="256"/>
        <v>15</v>
      </c>
      <c r="FS75" s="14">
        <f t="shared" si="272"/>
        <v>1101015</v>
      </c>
      <c r="FT75" s="14" t="s">
        <v>849</v>
      </c>
      <c r="FU75" s="14">
        <f t="shared" si="257"/>
        <v>1</v>
      </c>
      <c r="FV75" s="14" t="str">
        <f t="shared" si="258"/>
        <v>阎巧巧-1星</v>
      </c>
      <c r="FW75" s="14">
        <f>INDEX(J$6:J$36,$FR75)+INDEX(属性偏向!Y$4:Y$8,卡牌属性!$FG75)</f>
        <v>5</v>
      </c>
      <c r="FX75" s="14" t="str">
        <f>INDEX(属性评价,卡牌属性!FW75)</f>
        <v>B</v>
      </c>
      <c r="FY75" s="14">
        <f>INDEX(K$6:K$36,$FR75)+INDEX(属性偏向!Y$4:Y$8,卡牌属性!$FG75)</f>
        <v>3</v>
      </c>
      <c r="FZ75" s="14" t="str">
        <f>INDEX(属性评价,卡牌属性!FY75)</f>
        <v>C</v>
      </c>
      <c r="GA75" s="14">
        <f>INDEX(L$6:L$36,$FR75)+INDEX(属性偏向!Y$4:Y$8,卡牌属性!$FG75)</f>
        <v>4</v>
      </c>
      <c r="GB75" s="14" t="str">
        <f>INDEX(属性评价,卡牌属性!GA75)</f>
        <v>C+</v>
      </c>
    </row>
    <row r="76" spans="31:184" ht="16.5" x14ac:dyDescent="0.2">
      <c r="AE76" s="13">
        <v>72</v>
      </c>
      <c r="AF76" s="13">
        <f t="shared" si="259"/>
        <v>7</v>
      </c>
      <c r="AG76" s="13">
        <f t="shared" si="246"/>
        <v>4</v>
      </c>
      <c r="AH76" s="13"/>
      <c r="AI76" s="13"/>
      <c r="AJ76" s="14">
        <f t="shared" si="247"/>
        <v>1101007</v>
      </c>
      <c r="AK76" s="14" t="str">
        <f t="shared" si="248"/>
        <v>战斗曹焱兵6突</v>
      </c>
      <c r="AL76" s="25" t="s">
        <v>131</v>
      </c>
      <c r="AM76" s="14">
        <v>1</v>
      </c>
      <c r="AN76" s="14">
        <f t="shared" si="249"/>
        <v>6</v>
      </c>
      <c r="AO76" s="14" t="e">
        <f>INDEX(属性投放!#REF!,(卡牌属性!AG76-2)*20+卡牌属性!AN76)</f>
        <v>#REF!</v>
      </c>
      <c r="AP76" s="14" t="e">
        <f t="shared" si="240"/>
        <v>#REF!</v>
      </c>
      <c r="AQ76" s="14" t="e">
        <f t="shared" si="240"/>
        <v>#REF!</v>
      </c>
      <c r="AR76" s="14" t="e">
        <f t="shared" si="240"/>
        <v>#REF!</v>
      </c>
      <c r="AS76" s="14" t="e">
        <f t="shared" si="240"/>
        <v>#REF!</v>
      </c>
      <c r="AT76" s="14" t="e">
        <f>INDEX(属性投放!#REF!,(卡牌属性!AG76-2)*20+卡牌属性!AN76)</f>
        <v>#REF!</v>
      </c>
      <c r="AU76" s="14" t="e">
        <f t="shared" si="241"/>
        <v>#REF!</v>
      </c>
      <c r="AV76" s="14" t="e">
        <f t="shared" si="241"/>
        <v>#REF!</v>
      </c>
      <c r="AW76" s="14" t="e">
        <f t="shared" si="241"/>
        <v>#REF!</v>
      </c>
      <c r="AX76" s="14" t="e">
        <f t="shared" si="241"/>
        <v>#REF!</v>
      </c>
      <c r="AY76" s="14" t="e">
        <f>INDEX(属性投放!#REF!,(卡牌属性!AG76-2)*20+卡牌属性!AN76)</f>
        <v>#REF!</v>
      </c>
      <c r="AZ76" s="14" t="e">
        <f t="shared" si="242"/>
        <v>#REF!</v>
      </c>
      <c r="BA76" s="14" t="e">
        <f t="shared" si="242"/>
        <v>#REF!</v>
      </c>
      <c r="BB76" s="14" t="e">
        <f t="shared" si="242"/>
        <v>#REF!</v>
      </c>
      <c r="BC76" s="14" t="e">
        <f t="shared" si="242"/>
        <v>#REF!</v>
      </c>
      <c r="BD76" s="14" t="e">
        <f>INDEX(属性投放!#REF!,(卡牌属性!AG76-2)*20+卡牌属性!AN76)</f>
        <v>#REF!</v>
      </c>
      <c r="BE76" s="14" t="e">
        <f t="shared" si="243"/>
        <v>#REF!</v>
      </c>
      <c r="BF76" s="14" t="e">
        <f t="shared" si="243"/>
        <v>#REF!</v>
      </c>
      <c r="BG76" s="14" t="e">
        <f t="shared" si="243"/>
        <v>#REF!</v>
      </c>
      <c r="BH76" s="14" t="e">
        <f t="shared" si="243"/>
        <v>#REF!</v>
      </c>
      <c r="BI76" s="14" t="e">
        <f>INDEX(属性投放!#REF!,(卡牌属性!AG76-2)*20+卡牌属性!AN76)</f>
        <v>#REF!</v>
      </c>
      <c r="BJ76" s="14" t="e">
        <f t="shared" si="244"/>
        <v>#REF!</v>
      </c>
      <c r="BK76" s="14" t="e">
        <f t="shared" si="244"/>
        <v>#REF!</v>
      </c>
      <c r="BL76" s="14" t="e">
        <f t="shared" si="244"/>
        <v>#REF!</v>
      </c>
      <c r="BM76" s="14" t="e">
        <f t="shared" si="244"/>
        <v>#REF!</v>
      </c>
      <c r="BN76" s="14" t="e">
        <f>INDEX(属性投放!#REF!,(卡牌属性!AG76-2)*20+卡牌属性!AN76)</f>
        <v>#REF!</v>
      </c>
      <c r="BO76" s="14" t="e">
        <f t="shared" si="245"/>
        <v>#REF!</v>
      </c>
      <c r="BP76" s="14" t="e">
        <f t="shared" si="245"/>
        <v>#REF!</v>
      </c>
      <c r="BQ76" s="14" t="e">
        <f t="shared" si="245"/>
        <v>#REF!</v>
      </c>
      <c r="BR76" s="14" t="e">
        <f t="shared" si="245"/>
        <v>#REF!</v>
      </c>
      <c r="BV76" s="13">
        <v>72</v>
      </c>
      <c r="BW76" s="14">
        <f t="shared" si="260"/>
        <v>7</v>
      </c>
      <c r="BX76" s="14">
        <f t="shared" si="261"/>
        <v>1102007</v>
      </c>
      <c r="BY76" s="14" t="str">
        <f>INDEX($O$6:$O$37,BW76)&amp;"-"&amp;INDEX(属性投放!$H$19:$H$29,卡牌属性!CD76)</f>
        <v>天使缇娜-大叫唤</v>
      </c>
      <c r="BZ76" s="14">
        <f t="shared" si="262"/>
        <v>7</v>
      </c>
      <c r="CA76" s="14">
        <f t="shared" si="263"/>
        <v>6</v>
      </c>
      <c r="CB76" s="14">
        <f t="shared" si="264"/>
        <v>6</v>
      </c>
      <c r="CC76" s="14">
        <f t="shared" si="265"/>
        <v>4</v>
      </c>
      <c r="CD76" s="14">
        <f t="shared" si="266"/>
        <v>6</v>
      </c>
      <c r="CE76" s="14">
        <f>INDEX(属性投放!$W$6:$W$49,(卡牌属性!CC76-2)*11+卡牌属性!CD76)</f>
        <v>15</v>
      </c>
      <c r="CF76" s="14">
        <f t="shared" si="273"/>
        <v>1456</v>
      </c>
      <c r="CG76" s="14">
        <f t="shared" si="274"/>
        <v>1644</v>
      </c>
      <c r="CH76" s="14">
        <f t="shared" si="275"/>
        <v>1970</v>
      </c>
      <c r="CI76" s="14">
        <f t="shared" si="276"/>
        <v>1970</v>
      </c>
      <c r="CJ76" s="14">
        <f t="shared" si="277"/>
        <v>2296</v>
      </c>
      <c r="CK76" s="14">
        <f t="shared" si="278"/>
        <v>668</v>
      </c>
      <c r="CL76" s="14">
        <f t="shared" si="279"/>
        <v>747</v>
      </c>
      <c r="CM76" s="14">
        <f t="shared" si="280"/>
        <v>747</v>
      </c>
      <c r="CN76" s="14">
        <f t="shared" si="281"/>
        <v>910</v>
      </c>
      <c r="CO76" s="14">
        <f t="shared" si="282"/>
        <v>1073</v>
      </c>
      <c r="CP76" s="14">
        <f t="shared" si="283"/>
        <v>11106</v>
      </c>
      <c r="CQ76" s="14">
        <f t="shared" si="284"/>
        <v>12374</v>
      </c>
      <c r="CR76" s="14">
        <f t="shared" si="285"/>
        <v>12374</v>
      </c>
      <c r="CS76" s="14">
        <f t="shared" si="286"/>
        <v>14810</v>
      </c>
      <c r="CT76" s="14">
        <f t="shared" si="287"/>
        <v>17246</v>
      </c>
      <c r="CU76" s="14">
        <f>INDEX(属性偏向!$S$4:$S$135,(卡牌属性!$BZ76-1+CU$3)*11+卡牌属性!$CD76)</f>
        <v>26</v>
      </c>
      <c r="CV76" s="14">
        <f>INDEX(属性偏向!$S$4:$S$135,(卡牌属性!$BZ76-1+CV$3)*11+卡牌属性!$CD76)</f>
        <v>28</v>
      </c>
      <c r="CW76" s="14">
        <f>INDEX(属性偏向!$S$4:$S$135,(卡牌属性!$BZ76-1+CW$3)*11+卡牌属性!$CD76)</f>
        <v>32</v>
      </c>
      <c r="CX76" s="14">
        <f>INDEX(属性偏向!$S$4:$S$135,(卡牌属性!$BZ76-1+CX$3)*11+卡牌属性!$CD76)</f>
        <v>32</v>
      </c>
      <c r="CY76" s="14">
        <f>INDEX(属性偏向!$S$4:$S$135,(卡牌属性!$BZ76-1+CY$3)*11+卡牌属性!$CD76)</f>
        <v>36</v>
      </c>
      <c r="CZ76" s="14">
        <f>INDEX(属性偏向!$T$4:$T$135,(卡牌属性!$BZ76-1+CZ$3)*11+卡牌属性!$CD76)</f>
        <v>13</v>
      </c>
      <c r="DA76" s="14">
        <f>INDEX(属性偏向!$T$4:$T$135,(卡牌属性!$BZ76-1+DA$3)*11+卡牌属性!$CD76)</f>
        <v>14</v>
      </c>
      <c r="DB76" s="14">
        <f>INDEX(属性偏向!$T$4:$T$135,(卡牌属性!$BZ76-1+DB$3)*11+卡牌属性!$CD76)</f>
        <v>14</v>
      </c>
      <c r="DC76" s="14">
        <f>INDEX(属性偏向!$T$4:$T$135,(卡牌属性!$BZ76-1+DC$3)*11+卡牌属性!$CD76)</f>
        <v>16</v>
      </c>
      <c r="DD76" s="14">
        <f>INDEX(属性偏向!$T$4:$T$135,(卡牌属性!$BZ76-1+DD$3)*11+卡牌属性!$CD76)</f>
        <v>18</v>
      </c>
      <c r="DE76" s="14">
        <f>INDEX(属性偏向!$U$4:$U$135,(卡牌属性!$BZ76-1+DE$3)*11+卡牌属性!$CD76)</f>
        <v>260</v>
      </c>
      <c r="DF76" s="14">
        <f>INDEX(属性偏向!$U$4:$U$135,(卡牌属性!$BZ76-1+DF$3)*11+卡牌属性!$CD76)</f>
        <v>280</v>
      </c>
      <c r="DG76" s="14">
        <f>INDEX(属性偏向!$U$4:$U$135,(卡牌属性!$BZ76-1+DG$3)*11+卡牌属性!$CD76)</f>
        <v>280</v>
      </c>
      <c r="DH76" s="14">
        <f>INDEX(属性偏向!$U$4:$U$135,(卡牌属性!$BZ76-1+DH$3)*11+卡牌属性!$CD76)</f>
        <v>320</v>
      </c>
      <c r="DI76" s="14">
        <f>INDEX(属性偏向!$U$4:$U$135,(卡牌属性!$BZ76-1+DI$3)*11+卡牌属性!$CD76)</f>
        <v>360</v>
      </c>
      <c r="DL76" s="13">
        <v>72</v>
      </c>
      <c r="DM76" s="14">
        <f t="shared" si="267"/>
        <v>7</v>
      </c>
      <c r="DN76" s="14">
        <f t="shared" si="268"/>
        <v>1102007</v>
      </c>
      <c r="DO76" s="14" t="str">
        <f>INDEX($B$6:$B$32,DM76)&amp;"-"&amp;INDEX(属性投放!$H$7:$H$17,卡牌属性!DT76)</f>
        <v>战斗曹焱兵-大叫唤</v>
      </c>
      <c r="DP76" s="14">
        <f t="shared" si="250"/>
        <v>7</v>
      </c>
      <c r="DQ76" s="14">
        <f t="shared" si="251"/>
        <v>7</v>
      </c>
      <c r="DR76" s="14">
        <f t="shared" si="252"/>
        <v>7</v>
      </c>
      <c r="DS76" s="14">
        <f t="shared" si="269"/>
        <v>4</v>
      </c>
      <c r="DT76" s="14">
        <f t="shared" si="270"/>
        <v>6</v>
      </c>
      <c r="DU76" s="14">
        <f>INDEX(属性投放!$W$6:$W$49,(卡牌属性!DS76-2)*11+卡牌属性!DT76)</f>
        <v>15</v>
      </c>
      <c r="DV76" s="14">
        <f t="shared" si="288"/>
        <v>3968</v>
      </c>
      <c r="DW76" s="14">
        <f t="shared" si="289"/>
        <v>4432</v>
      </c>
      <c r="DX76" s="14">
        <f t="shared" si="290"/>
        <v>5310</v>
      </c>
      <c r="DY76" s="14">
        <f t="shared" si="291"/>
        <v>5310</v>
      </c>
      <c r="DZ76" s="14">
        <f t="shared" si="292"/>
        <v>6188</v>
      </c>
      <c r="EA76" s="14">
        <f t="shared" si="293"/>
        <v>1934</v>
      </c>
      <c r="EB76" s="14">
        <f t="shared" si="294"/>
        <v>2166</v>
      </c>
      <c r="EC76" s="14">
        <f t="shared" si="295"/>
        <v>2166</v>
      </c>
      <c r="ED76" s="14">
        <f t="shared" si="296"/>
        <v>2605</v>
      </c>
      <c r="EE76" s="14">
        <f t="shared" si="297"/>
        <v>3069</v>
      </c>
      <c r="EF76" s="14">
        <f t="shared" si="298"/>
        <v>32168</v>
      </c>
      <c r="EG76" s="14">
        <f t="shared" si="299"/>
        <v>35722</v>
      </c>
      <c r="EH76" s="14">
        <f t="shared" si="300"/>
        <v>35722</v>
      </c>
      <c r="EI76" s="14">
        <f t="shared" si="301"/>
        <v>42630</v>
      </c>
      <c r="EJ76" s="14">
        <f t="shared" si="302"/>
        <v>49638</v>
      </c>
      <c r="EK76" s="14">
        <f>INDEX(属性偏向!$S$4:$S$135,(卡牌属性!$DP76-1+EK$3)*11+卡牌属性!$DT76)*(1+属性投放!$AT$6)</f>
        <v>78</v>
      </c>
      <c r="EL76" s="14">
        <f>INDEX(属性偏向!$S$4:$S$135,(卡牌属性!$DP76-1+EL$3)*11+卡牌属性!$DT76)*(1+属性投放!$AT$6)</f>
        <v>84</v>
      </c>
      <c r="EM76" s="14">
        <f>INDEX(属性偏向!$S$4:$S$135,(卡牌属性!$DP76-1+EM$3)*11+卡牌属性!$DT76)*(1+属性投放!$AT$6)</f>
        <v>96</v>
      </c>
      <c r="EN76" s="14">
        <f>INDEX(属性偏向!$S$4:$S$135,(卡牌属性!$DP76-1+EN$3)*11+卡牌属性!$DT76)*(1+属性投放!$AT$6)</f>
        <v>96</v>
      </c>
      <c r="EO76" s="14">
        <f>INDEX(属性偏向!$S$4:$S$135,(卡牌属性!$DP76-1+EO$3)*11+卡牌属性!$DT76)*(1+属性投放!$AT$6)</f>
        <v>108</v>
      </c>
      <c r="EP76" s="14">
        <f>INDEX(属性偏向!$T$4:$T$135,(卡牌属性!$DQ76-1+EP$3)*11+卡牌属性!$DT76)*(1+属性投放!$AT$6)</f>
        <v>39</v>
      </c>
      <c r="EQ76" s="14">
        <f>INDEX(属性偏向!$T$4:$T$135,(卡牌属性!$DQ76-1+EQ$3)*11+卡牌属性!$DT76)*(1+属性投放!$AT$6)</f>
        <v>42</v>
      </c>
      <c r="ER76" s="14">
        <f>INDEX(属性偏向!$T$4:$T$135,(卡牌属性!$DQ76-1+ER$3)*11+卡牌属性!$DT76)*(1+属性投放!$AT$6)</f>
        <v>42</v>
      </c>
      <c r="ES76" s="14">
        <f>INDEX(属性偏向!$T$4:$T$135,(卡牌属性!$DQ76-1+ES$3)*11+卡牌属性!$DT76)*(1+属性投放!$AT$6)</f>
        <v>48</v>
      </c>
      <c r="ET76" s="14">
        <f>INDEX(属性偏向!$T$4:$T$135,(卡牌属性!$DQ76-1+ET$3)*11+卡牌属性!$DT76)*(1+属性投放!$AT$6)</f>
        <v>54</v>
      </c>
      <c r="EU76" s="14">
        <f>INDEX(属性偏向!$U$4:$U$135,(卡牌属性!$DR76-1+EU$3)*11+卡牌属性!$DT76)*(1+属性投放!$AT$6)</f>
        <v>780</v>
      </c>
      <c r="EV76" s="14">
        <f>INDEX(属性偏向!$U$4:$U$135,(卡牌属性!$DR76-1+EV$3)*11+卡牌属性!$DT76)*(1+属性投放!$AT$6)</f>
        <v>840</v>
      </c>
      <c r="EW76" s="14">
        <f>INDEX(属性偏向!$U$4:$U$135,(卡牌属性!$DR76-1+EW$3)*11+卡牌属性!$DT76)*(1+属性投放!$AT$6)</f>
        <v>840</v>
      </c>
      <c r="EX76" s="14">
        <f>INDEX(属性偏向!$U$4:$U$135,(卡牌属性!$DR76-1+EX$3)*11+卡牌属性!$DT76)*(1+属性投放!$AT$6)</f>
        <v>960</v>
      </c>
      <c r="EY76" s="14">
        <f>INDEX(属性偏向!$U$4:$U$135,(卡牌属性!$DR76-1+EY$3)*11+卡牌属性!$DT76)*(1+属性投放!$AT$6)</f>
        <v>1080</v>
      </c>
      <c r="FC76" s="13">
        <v>72</v>
      </c>
      <c r="FD76" s="13">
        <f t="shared" si="253"/>
        <v>15</v>
      </c>
      <c r="FE76" s="14">
        <f t="shared" si="271"/>
        <v>1102015</v>
      </c>
      <c r="FF76" s="14" t="s">
        <v>849</v>
      </c>
      <c r="FG76" s="14">
        <f t="shared" si="254"/>
        <v>2</v>
      </c>
      <c r="FH76" s="14" t="str">
        <f t="shared" si="255"/>
        <v>于禁-2星</v>
      </c>
      <c r="FI76" s="14">
        <f>INDEX(Y$6:Y$36,$FD76)+INDEX(属性偏向!Y$4:Y$8,卡牌属性!$FG76)</f>
        <v>4</v>
      </c>
      <c r="FJ76" s="14" t="str">
        <f>INDEX(属性评价,卡牌属性!FI76)</f>
        <v>C+</v>
      </c>
      <c r="FK76" s="14">
        <f>INDEX(Z$6:Z$36,$FD76)+INDEX(属性偏向!Z$4:Z$8,卡牌属性!$FG76)</f>
        <v>4</v>
      </c>
      <c r="FL76" s="14" t="str">
        <f>INDEX(属性评价,卡牌属性!FK76)</f>
        <v>C+</v>
      </c>
      <c r="FM76" s="14">
        <f>INDEX(AA$6:AA$36,$FD76)+INDEX(属性偏向!AA$4:AA$8,卡牌属性!$FG76)</f>
        <v>4</v>
      </c>
      <c r="FN76" s="14" t="str">
        <f>INDEX(属性评价,卡牌属性!FM76)</f>
        <v>C+</v>
      </c>
      <c r="FQ76" s="13">
        <v>72</v>
      </c>
      <c r="FR76" s="13">
        <f t="shared" si="256"/>
        <v>15</v>
      </c>
      <c r="FS76" s="14">
        <f t="shared" si="272"/>
        <v>1101015</v>
      </c>
      <c r="FT76" s="14" t="s">
        <v>849</v>
      </c>
      <c r="FU76" s="14">
        <f t="shared" si="257"/>
        <v>2</v>
      </c>
      <c r="FV76" s="14" t="str">
        <f t="shared" si="258"/>
        <v>阎巧巧-2星</v>
      </c>
      <c r="FW76" s="14">
        <f>INDEX(J$6:J$36,$FR76)+INDEX(属性偏向!Y$4:Y$8,卡牌属性!$FG76)</f>
        <v>6</v>
      </c>
      <c r="FX76" s="14" t="str">
        <f>INDEX(属性评价,卡牌属性!FW76)</f>
        <v>B+</v>
      </c>
      <c r="FY76" s="14">
        <f>INDEX(K$6:K$36,$FR76)+INDEX(属性偏向!Y$4:Y$8,卡牌属性!$FG76)</f>
        <v>4</v>
      </c>
      <c r="FZ76" s="14" t="str">
        <f>INDEX(属性评价,卡牌属性!FY76)</f>
        <v>C+</v>
      </c>
      <c r="GA76" s="14">
        <f>INDEX(L$6:L$36,$FR76)+INDEX(属性偏向!Y$4:Y$8,卡牌属性!$FG76)</f>
        <v>5</v>
      </c>
      <c r="GB76" s="14" t="str">
        <f>INDEX(属性评价,卡牌属性!GA76)</f>
        <v>B</v>
      </c>
    </row>
    <row r="77" spans="31:184" ht="16.5" x14ac:dyDescent="0.2">
      <c r="AE77" s="13">
        <v>73</v>
      </c>
      <c r="AF77" s="13">
        <f t="shared" si="259"/>
        <v>7</v>
      </c>
      <c r="AG77" s="13">
        <f t="shared" si="246"/>
        <v>4</v>
      </c>
      <c r="AH77" s="13"/>
      <c r="AI77" s="13"/>
      <c r="AJ77" s="14">
        <f t="shared" si="247"/>
        <v>1101007</v>
      </c>
      <c r="AK77" s="14" t="str">
        <f t="shared" si="248"/>
        <v>战斗曹焱兵7突</v>
      </c>
      <c r="AL77" s="25" t="s">
        <v>131</v>
      </c>
      <c r="AM77" s="14">
        <v>1</v>
      </c>
      <c r="AN77" s="14">
        <f t="shared" si="249"/>
        <v>7</v>
      </c>
      <c r="AO77" s="14" t="e">
        <f>INDEX(属性投放!#REF!,(卡牌属性!AG77-2)*20+卡牌属性!AN77)</f>
        <v>#REF!</v>
      </c>
      <c r="AP77" s="14" t="e">
        <f t="shared" si="240"/>
        <v>#REF!</v>
      </c>
      <c r="AQ77" s="14" t="e">
        <f t="shared" si="240"/>
        <v>#REF!</v>
      </c>
      <c r="AR77" s="14" t="e">
        <f t="shared" si="240"/>
        <v>#REF!</v>
      </c>
      <c r="AS77" s="14" t="e">
        <f t="shared" si="240"/>
        <v>#REF!</v>
      </c>
      <c r="AT77" s="14" t="e">
        <f>INDEX(属性投放!#REF!,(卡牌属性!AG77-2)*20+卡牌属性!AN77)</f>
        <v>#REF!</v>
      </c>
      <c r="AU77" s="14" t="e">
        <f t="shared" si="241"/>
        <v>#REF!</v>
      </c>
      <c r="AV77" s="14" t="e">
        <f t="shared" si="241"/>
        <v>#REF!</v>
      </c>
      <c r="AW77" s="14" t="e">
        <f t="shared" si="241"/>
        <v>#REF!</v>
      </c>
      <c r="AX77" s="14" t="e">
        <f t="shared" si="241"/>
        <v>#REF!</v>
      </c>
      <c r="AY77" s="14" t="e">
        <f>INDEX(属性投放!#REF!,(卡牌属性!AG77-2)*20+卡牌属性!AN77)</f>
        <v>#REF!</v>
      </c>
      <c r="AZ77" s="14" t="e">
        <f t="shared" si="242"/>
        <v>#REF!</v>
      </c>
      <c r="BA77" s="14" t="e">
        <f t="shared" si="242"/>
        <v>#REF!</v>
      </c>
      <c r="BB77" s="14" t="e">
        <f t="shared" si="242"/>
        <v>#REF!</v>
      </c>
      <c r="BC77" s="14" t="e">
        <f t="shared" si="242"/>
        <v>#REF!</v>
      </c>
      <c r="BD77" s="14" t="e">
        <f>INDEX(属性投放!#REF!,(卡牌属性!AG77-2)*20+卡牌属性!AN77)</f>
        <v>#REF!</v>
      </c>
      <c r="BE77" s="14" t="e">
        <f t="shared" si="243"/>
        <v>#REF!</v>
      </c>
      <c r="BF77" s="14" t="e">
        <f t="shared" si="243"/>
        <v>#REF!</v>
      </c>
      <c r="BG77" s="14" t="e">
        <f t="shared" si="243"/>
        <v>#REF!</v>
      </c>
      <c r="BH77" s="14" t="e">
        <f t="shared" si="243"/>
        <v>#REF!</v>
      </c>
      <c r="BI77" s="14" t="e">
        <f>INDEX(属性投放!#REF!,(卡牌属性!AG77-2)*20+卡牌属性!AN77)</f>
        <v>#REF!</v>
      </c>
      <c r="BJ77" s="14" t="e">
        <f t="shared" si="244"/>
        <v>#REF!</v>
      </c>
      <c r="BK77" s="14" t="e">
        <f t="shared" si="244"/>
        <v>#REF!</v>
      </c>
      <c r="BL77" s="14" t="e">
        <f t="shared" si="244"/>
        <v>#REF!</v>
      </c>
      <c r="BM77" s="14" t="e">
        <f t="shared" si="244"/>
        <v>#REF!</v>
      </c>
      <c r="BN77" s="14" t="e">
        <f>INDEX(属性投放!#REF!,(卡牌属性!AG77-2)*20+卡牌属性!AN77)</f>
        <v>#REF!</v>
      </c>
      <c r="BO77" s="14" t="e">
        <f t="shared" si="245"/>
        <v>#REF!</v>
      </c>
      <c r="BP77" s="14" t="e">
        <f t="shared" si="245"/>
        <v>#REF!</v>
      </c>
      <c r="BQ77" s="14" t="e">
        <f t="shared" si="245"/>
        <v>#REF!</v>
      </c>
      <c r="BR77" s="14" t="e">
        <f t="shared" si="245"/>
        <v>#REF!</v>
      </c>
      <c r="BV77" s="13">
        <v>73</v>
      </c>
      <c r="BW77" s="14">
        <f t="shared" si="260"/>
        <v>7</v>
      </c>
      <c r="BX77" s="14">
        <f t="shared" si="261"/>
        <v>1102007</v>
      </c>
      <c r="BY77" s="14" t="str">
        <f>INDEX($O$6:$O$37,BW77)&amp;"-"&amp;INDEX(属性投放!$H$19:$H$29,卡牌属性!CD77)</f>
        <v>天使缇娜-焦热</v>
      </c>
      <c r="BZ77" s="14">
        <f t="shared" si="262"/>
        <v>7</v>
      </c>
      <c r="CA77" s="14">
        <f t="shared" si="263"/>
        <v>6</v>
      </c>
      <c r="CB77" s="14">
        <f t="shared" si="264"/>
        <v>6</v>
      </c>
      <c r="CC77" s="14">
        <f t="shared" si="265"/>
        <v>4</v>
      </c>
      <c r="CD77" s="14">
        <f t="shared" si="266"/>
        <v>7</v>
      </c>
      <c r="CE77" s="14">
        <f>INDEX(属性投放!$W$6:$W$49,(卡牌属性!CC77-2)*11+卡牌属性!CD77)</f>
        <v>15</v>
      </c>
      <c r="CF77" s="14">
        <f t="shared" si="273"/>
        <v>1846</v>
      </c>
      <c r="CG77" s="14">
        <f t="shared" si="274"/>
        <v>2064</v>
      </c>
      <c r="CH77" s="14">
        <f t="shared" si="275"/>
        <v>2450</v>
      </c>
      <c r="CI77" s="14">
        <f t="shared" si="276"/>
        <v>2450</v>
      </c>
      <c r="CJ77" s="14">
        <f t="shared" si="277"/>
        <v>2836</v>
      </c>
      <c r="CK77" s="14">
        <f t="shared" si="278"/>
        <v>863</v>
      </c>
      <c r="CL77" s="14">
        <f t="shared" si="279"/>
        <v>957</v>
      </c>
      <c r="CM77" s="14">
        <f t="shared" si="280"/>
        <v>957</v>
      </c>
      <c r="CN77" s="14">
        <f t="shared" si="281"/>
        <v>1150</v>
      </c>
      <c r="CO77" s="14">
        <f t="shared" si="282"/>
        <v>1343</v>
      </c>
      <c r="CP77" s="14">
        <f t="shared" si="283"/>
        <v>15006</v>
      </c>
      <c r="CQ77" s="14">
        <f t="shared" si="284"/>
        <v>16574</v>
      </c>
      <c r="CR77" s="14">
        <f t="shared" si="285"/>
        <v>16574</v>
      </c>
      <c r="CS77" s="14">
        <f t="shared" si="286"/>
        <v>19610</v>
      </c>
      <c r="CT77" s="14">
        <f t="shared" si="287"/>
        <v>22646</v>
      </c>
      <c r="CU77" s="14">
        <f>INDEX(属性偏向!$S$4:$S$135,(卡牌属性!$BZ77-1+CU$3)*11+卡牌属性!$CD77)</f>
        <v>30</v>
      </c>
      <c r="CV77" s="14">
        <f>INDEX(属性偏向!$S$4:$S$135,(卡牌属性!$BZ77-1+CV$3)*11+卡牌属性!$CD77)</f>
        <v>32</v>
      </c>
      <c r="CW77" s="14">
        <f>INDEX(属性偏向!$S$4:$S$135,(卡牌属性!$BZ77-1+CW$3)*11+卡牌属性!$CD77)</f>
        <v>36</v>
      </c>
      <c r="CX77" s="14">
        <f>INDEX(属性偏向!$S$4:$S$135,(卡牌属性!$BZ77-1+CX$3)*11+卡牌属性!$CD77)</f>
        <v>36</v>
      </c>
      <c r="CY77" s="14">
        <f>INDEX(属性偏向!$S$4:$S$135,(卡牌属性!$BZ77-1+CY$3)*11+卡牌属性!$CD77)</f>
        <v>40</v>
      </c>
      <c r="CZ77" s="14">
        <f>INDEX(属性偏向!$T$4:$T$135,(卡牌属性!$BZ77-1+CZ$3)*11+卡牌属性!$CD77)</f>
        <v>15</v>
      </c>
      <c r="DA77" s="14">
        <f>INDEX(属性偏向!$T$4:$T$135,(卡牌属性!$BZ77-1+DA$3)*11+卡牌属性!$CD77)</f>
        <v>16</v>
      </c>
      <c r="DB77" s="14">
        <f>INDEX(属性偏向!$T$4:$T$135,(卡牌属性!$BZ77-1+DB$3)*11+卡牌属性!$CD77)</f>
        <v>16</v>
      </c>
      <c r="DC77" s="14">
        <f>INDEX(属性偏向!$T$4:$T$135,(卡牌属性!$BZ77-1+DC$3)*11+卡牌属性!$CD77)</f>
        <v>18</v>
      </c>
      <c r="DD77" s="14">
        <f>INDEX(属性偏向!$T$4:$T$135,(卡牌属性!$BZ77-1+DD$3)*11+卡牌属性!$CD77)</f>
        <v>20</v>
      </c>
      <c r="DE77" s="14">
        <f>INDEX(属性偏向!$U$4:$U$135,(卡牌属性!$BZ77-1+DE$3)*11+卡牌属性!$CD77)</f>
        <v>300</v>
      </c>
      <c r="DF77" s="14">
        <f>INDEX(属性偏向!$U$4:$U$135,(卡牌属性!$BZ77-1+DF$3)*11+卡牌属性!$CD77)</f>
        <v>320</v>
      </c>
      <c r="DG77" s="14">
        <f>INDEX(属性偏向!$U$4:$U$135,(卡牌属性!$BZ77-1+DG$3)*11+卡牌属性!$CD77)</f>
        <v>320</v>
      </c>
      <c r="DH77" s="14">
        <f>INDEX(属性偏向!$U$4:$U$135,(卡牌属性!$BZ77-1+DH$3)*11+卡牌属性!$CD77)</f>
        <v>360</v>
      </c>
      <c r="DI77" s="14">
        <f>INDEX(属性偏向!$U$4:$U$135,(卡牌属性!$BZ77-1+DI$3)*11+卡牌属性!$CD77)</f>
        <v>400</v>
      </c>
      <c r="DL77" s="13">
        <v>73</v>
      </c>
      <c r="DM77" s="14">
        <f t="shared" si="267"/>
        <v>7</v>
      </c>
      <c r="DN77" s="14">
        <f t="shared" si="268"/>
        <v>1102007</v>
      </c>
      <c r="DO77" s="14" t="str">
        <f>INDEX($B$6:$B$32,DM77)&amp;"-"&amp;INDEX(属性投放!$H$7:$H$17,卡牌属性!DT77)</f>
        <v>战斗曹焱兵-焦热</v>
      </c>
      <c r="DP77" s="14">
        <f t="shared" si="250"/>
        <v>7</v>
      </c>
      <c r="DQ77" s="14">
        <f t="shared" si="251"/>
        <v>7</v>
      </c>
      <c r="DR77" s="14">
        <f t="shared" si="252"/>
        <v>7</v>
      </c>
      <c r="DS77" s="14">
        <f t="shared" si="269"/>
        <v>4</v>
      </c>
      <c r="DT77" s="14">
        <f t="shared" si="270"/>
        <v>7</v>
      </c>
      <c r="DU77" s="14">
        <f>INDEX(属性投放!$W$6:$W$49,(卡牌属性!DS77-2)*11+卡牌属性!DT77)</f>
        <v>15</v>
      </c>
      <c r="DV77" s="14">
        <f t="shared" si="288"/>
        <v>5138</v>
      </c>
      <c r="DW77" s="14">
        <f t="shared" si="289"/>
        <v>5692</v>
      </c>
      <c r="DX77" s="14">
        <f t="shared" si="290"/>
        <v>6750</v>
      </c>
      <c r="DY77" s="14">
        <f t="shared" si="291"/>
        <v>6750</v>
      </c>
      <c r="DZ77" s="14">
        <f t="shared" si="292"/>
        <v>7808</v>
      </c>
      <c r="EA77" s="14">
        <f t="shared" si="293"/>
        <v>2519</v>
      </c>
      <c r="EB77" s="14">
        <f t="shared" si="294"/>
        <v>2796</v>
      </c>
      <c r="EC77" s="14">
        <f t="shared" si="295"/>
        <v>2796</v>
      </c>
      <c r="ED77" s="14">
        <f t="shared" si="296"/>
        <v>3325</v>
      </c>
      <c r="EE77" s="14">
        <f t="shared" si="297"/>
        <v>3879</v>
      </c>
      <c r="EF77" s="14">
        <f t="shared" si="298"/>
        <v>43868</v>
      </c>
      <c r="EG77" s="14">
        <f t="shared" si="299"/>
        <v>48322</v>
      </c>
      <c r="EH77" s="14">
        <f t="shared" si="300"/>
        <v>48322</v>
      </c>
      <c r="EI77" s="14">
        <f t="shared" si="301"/>
        <v>57030</v>
      </c>
      <c r="EJ77" s="14">
        <f t="shared" si="302"/>
        <v>65838</v>
      </c>
      <c r="EK77" s="14">
        <f>INDEX(属性偏向!$S$4:$S$135,(卡牌属性!$DP77-1+EK$3)*11+卡牌属性!$DT77)*(1+属性投放!$AT$6)</f>
        <v>90</v>
      </c>
      <c r="EL77" s="14">
        <f>INDEX(属性偏向!$S$4:$S$135,(卡牌属性!$DP77-1+EL$3)*11+卡牌属性!$DT77)*(1+属性投放!$AT$6)</f>
        <v>96</v>
      </c>
      <c r="EM77" s="14">
        <f>INDEX(属性偏向!$S$4:$S$135,(卡牌属性!$DP77-1+EM$3)*11+卡牌属性!$DT77)*(1+属性投放!$AT$6)</f>
        <v>108</v>
      </c>
      <c r="EN77" s="14">
        <f>INDEX(属性偏向!$S$4:$S$135,(卡牌属性!$DP77-1+EN$3)*11+卡牌属性!$DT77)*(1+属性投放!$AT$6)</f>
        <v>108</v>
      </c>
      <c r="EO77" s="14">
        <f>INDEX(属性偏向!$S$4:$S$135,(卡牌属性!$DP77-1+EO$3)*11+卡牌属性!$DT77)*(1+属性投放!$AT$6)</f>
        <v>120</v>
      </c>
      <c r="EP77" s="14">
        <f>INDEX(属性偏向!$T$4:$T$135,(卡牌属性!$DQ77-1+EP$3)*11+卡牌属性!$DT77)*(1+属性投放!$AT$6)</f>
        <v>45</v>
      </c>
      <c r="EQ77" s="14">
        <f>INDEX(属性偏向!$T$4:$T$135,(卡牌属性!$DQ77-1+EQ$3)*11+卡牌属性!$DT77)*(1+属性投放!$AT$6)</f>
        <v>48</v>
      </c>
      <c r="ER77" s="14">
        <f>INDEX(属性偏向!$T$4:$T$135,(卡牌属性!$DQ77-1+ER$3)*11+卡牌属性!$DT77)*(1+属性投放!$AT$6)</f>
        <v>48</v>
      </c>
      <c r="ES77" s="14">
        <f>INDEX(属性偏向!$T$4:$T$135,(卡牌属性!$DQ77-1+ES$3)*11+卡牌属性!$DT77)*(1+属性投放!$AT$6)</f>
        <v>54</v>
      </c>
      <c r="ET77" s="14">
        <f>INDEX(属性偏向!$T$4:$T$135,(卡牌属性!$DQ77-1+ET$3)*11+卡牌属性!$DT77)*(1+属性投放!$AT$6)</f>
        <v>60</v>
      </c>
      <c r="EU77" s="14">
        <f>INDEX(属性偏向!$U$4:$U$135,(卡牌属性!$DR77-1+EU$3)*11+卡牌属性!$DT77)*(1+属性投放!$AT$6)</f>
        <v>900</v>
      </c>
      <c r="EV77" s="14">
        <f>INDEX(属性偏向!$U$4:$U$135,(卡牌属性!$DR77-1+EV$3)*11+卡牌属性!$DT77)*(1+属性投放!$AT$6)</f>
        <v>960</v>
      </c>
      <c r="EW77" s="14">
        <f>INDEX(属性偏向!$U$4:$U$135,(卡牌属性!$DR77-1+EW$3)*11+卡牌属性!$DT77)*(1+属性投放!$AT$6)</f>
        <v>960</v>
      </c>
      <c r="EX77" s="14">
        <f>INDEX(属性偏向!$U$4:$U$135,(卡牌属性!$DR77-1+EX$3)*11+卡牌属性!$DT77)*(1+属性投放!$AT$6)</f>
        <v>1080</v>
      </c>
      <c r="EY77" s="14">
        <f>INDEX(属性偏向!$U$4:$U$135,(卡牌属性!$DR77-1+EY$3)*11+卡牌属性!$DT77)*(1+属性投放!$AT$6)</f>
        <v>1200</v>
      </c>
      <c r="FC77" s="13">
        <v>73</v>
      </c>
      <c r="FD77" s="13">
        <f t="shared" si="253"/>
        <v>15</v>
      </c>
      <c r="FE77" s="14">
        <f t="shared" si="271"/>
        <v>1102015</v>
      </c>
      <c r="FF77" s="14" t="s">
        <v>849</v>
      </c>
      <c r="FG77" s="14">
        <f t="shared" si="254"/>
        <v>3</v>
      </c>
      <c r="FH77" s="14" t="str">
        <f t="shared" si="255"/>
        <v>于禁-3星</v>
      </c>
      <c r="FI77" s="14">
        <f>INDEX(Y$6:Y$36,$FD77)+INDEX(属性偏向!Y$4:Y$8,卡牌属性!$FG77)</f>
        <v>5</v>
      </c>
      <c r="FJ77" s="14" t="str">
        <f>INDEX(属性评价,卡牌属性!FI77)</f>
        <v>B</v>
      </c>
      <c r="FK77" s="14">
        <f>INDEX(Z$6:Z$36,$FD77)+INDEX(属性偏向!Z$4:Z$8,卡牌属性!$FG77)</f>
        <v>4</v>
      </c>
      <c r="FL77" s="14" t="str">
        <f>INDEX(属性评价,卡牌属性!FK77)</f>
        <v>C+</v>
      </c>
      <c r="FM77" s="14">
        <f>INDEX(AA$6:AA$36,$FD77)+INDEX(属性偏向!AA$4:AA$8,卡牌属性!$FG77)</f>
        <v>4</v>
      </c>
      <c r="FN77" s="14" t="str">
        <f>INDEX(属性评价,卡牌属性!FM77)</f>
        <v>C+</v>
      </c>
      <c r="FQ77" s="13">
        <v>73</v>
      </c>
      <c r="FR77" s="13">
        <f t="shared" si="256"/>
        <v>15</v>
      </c>
      <c r="FS77" s="14">
        <f t="shared" si="272"/>
        <v>1101015</v>
      </c>
      <c r="FT77" s="14" t="s">
        <v>849</v>
      </c>
      <c r="FU77" s="14">
        <f t="shared" si="257"/>
        <v>3</v>
      </c>
      <c r="FV77" s="14" t="str">
        <f t="shared" si="258"/>
        <v>阎巧巧-3星</v>
      </c>
      <c r="FW77" s="14">
        <f>INDEX(J$6:J$36,$FR77)+INDEX(属性偏向!Y$4:Y$8,卡牌属性!$FG77)</f>
        <v>7</v>
      </c>
      <c r="FX77" s="14" t="str">
        <f>INDEX(属性评价,卡牌属性!FW77)</f>
        <v>A</v>
      </c>
      <c r="FY77" s="14">
        <f>INDEX(K$6:K$36,$FR77)+INDEX(属性偏向!Y$4:Y$8,卡牌属性!$FG77)</f>
        <v>5</v>
      </c>
      <c r="FZ77" s="14" t="str">
        <f>INDEX(属性评价,卡牌属性!FY77)</f>
        <v>B</v>
      </c>
      <c r="GA77" s="14">
        <f>INDEX(L$6:L$36,$FR77)+INDEX(属性偏向!Y$4:Y$8,卡牌属性!$FG77)</f>
        <v>6</v>
      </c>
      <c r="GB77" s="14" t="str">
        <f>INDEX(属性评价,卡牌属性!GA77)</f>
        <v>B+</v>
      </c>
    </row>
    <row r="78" spans="31:184" ht="16.5" x14ac:dyDescent="0.2">
      <c r="AE78" s="13">
        <v>74</v>
      </c>
      <c r="AF78" s="13">
        <f t="shared" si="259"/>
        <v>7</v>
      </c>
      <c r="AG78" s="13">
        <f t="shared" si="246"/>
        <v>4</v>
      </c>
      <c r="AH78" s="13"/>
      <c r="AI78" s="13"/>
      <c r="AJ78" s="14">
        <f t="shared" si="247"/>
        <v>1101007</v>
      </c>
      <c r="AK78" s="14" t="str">
        <f t="shared" si="248"/>
        <v>战斗曹焱兵8突</v>
      </c>
      <c r="AL78" s="25" t="s">
        <v>131</v>
      </c>
      <c r="AM78" s="14">
        <v>1</v>
      </c>
      <c r="AN78" s="14">
        <f t="shared" si="249"/>
        <v>8</v>
      </c>
      <c r="AO78" s="14" t="e">
        <f>INDEX(属性投放!#REF!,(卡牌属性!AG78-2)*20+卡牌属性!AN78)</f>
        <v>#REF!</v>
      </c>
      <c r="AP78" s="14" t="e">
        <f t="shared" si="240"/>
        <v>#REF!</v>
      </c>
      <c r="AQ78" s="14" t="e">
        <f t="shared" si="240"/>
        <v>#REF!</v>
      </c>
      <c r="AR78" s="14" t="e">
        <f t="shared" si="240"/>
        <v>#REF!</v>
      </c>
      <c r="AS78" s="14" t="e">
        <f t="shared" si="240"/>
        <v>#REF!</v>
      </c>
      <c r="AT78" s="14" t="e">
        <f>INDEX(属性投放!#REF!,(卡牌属性!AG78-2)*20+卡牌属性!AN78)</f>
        <v>#REF!</v>
      </c>
      <c r="AU78" s="14" t="e">
        <f t="shared" si="241"/>
        <v>#REF!</v>
      </c>
      <c r="AV78" s="14" t="e">
        <f t="shared" si="241"/>
        <v>#REF!</v>
      </c>
      <c r="AW78" s="14" t="e">
        <f t="shared" si="241"/>
        <v>#REF!</v>
      </c>
      <c r="AX78" s="14" t="e">
        <f t="shared" si="241"/>
        <v>#REF!</v>
      </c>
      <c r="AY78" s="14" t="e">
        <f>INDEX(属性投放!#REF!,(卡牌属性!AG78-2)*20+卡牌属性!AN78)</f>
        <v>#REF!</v>
      </c>
      <c r="AZ78" s="14" t="e">
        <f t="shared" si="242"/>
        <v>#REF!</v>
      </c>
      <c r="BA78" s="14" t="e">
        <f t="shared" si="242"/>
        <v>#REF!</v>
      </c>
      <c r="BB78" s="14" t="e">
        <f t="shared" si="242"/>
        <v>#REF!</v>
      </c>
      <c r="BC78" s="14" t="e">
        <f t="shared" si="242"/>
        <v>#REF!</v>
      </c>
      <c r="BD78" s="14" t="e">
        <f>INDEX(属性投放!#REF!,(卡牌属性!AG78-2)*20+卡牌属性!AN78)</f>
        <v>#REF!</v>
      </c>
      <c r="BE78" s="14" t="e">
        <f t="shared" si="243"/>
        <v>#REF!</v>
      </c>
      <c r="BF78" s="14" t="e">
        <f t="shared" si="243"/>
        <v>#REF!</v>
      </c>
      <c r="BG78" s="14" t="e">
        <f t="shared" si="243"/>
        <v>#REF!</v>
      </c>
      <c r="BH78" s="14" t="e">
        <f t="shared" si="243"/>
        <v>#REF!</v>
      </c>
      <c r="BI78" s="14" t="e">
        <f>INDEX(属性投放!#REF!,(卡牌属性!AG78-2)*20+卡牌属性!AN78)</f>
        <v>#REF!</v>
      </c>
      <c r="BJ78" s="14" t="e">
        <f t="shared" si="244"/>
        <v>#REF!</v>
      </c>
      <c r="BK78" s="14" t="e">
        <f t="shared" si="244"/>
        <v>#REF!</v>
      </c>
      <c r="BL78" s="14" t="e">
        <f t="shared" si="244"/>
        <v>#REF!</v>
      </c>
      <c r="BM78" s="14" t="e">
        <f t="shared" si="244"/>
        <v>#REF!</v>
      </c>
      <c r="BN78" s="14" t="e">
        <f>INDEX(属性投放!#REF!,(卡牌属性!AG78-2)*20+卡牌属性!AN78)</f>
        <v>#REF!</v>
      </c>
      <c r="BO78" s="14" t="e">
        <f t="shared" si="245"/>
        <v>#REF!</v>
      </c>
      <c r="BP78" s="14" t="e">
        <f t="shared" si="245"/>
        <v>#REF!</v>
      </c>
      <c r="BQ78" s="14" t="e">
        <f t="shared" si="245"/>
        <v>#REF!</v>
      </c>
      <c r="BR78" s="14" t="e">
        <f t="shared" si="245"/>
        <v>#REF!</v>
      </c>
      <c r="BV78" s="13">
        <v>74</v>
      </c>
      <c r="BW78" s="14">
        <f t="shared" si="260"/>
        <v>7</v>
      </c>
      <c r="BX78" s="14">
        <f t="shared" si="261"/>
        <v>1102007</v>
      </c>
      <c r="BY78" s="14" t="str">
        <f>INDEX($O$6:$O$37,BW78)&amp;"-"&amp;INDEX(属性投放!$H$19:$H$29,卡牌属性!CD78)</f>
        <v>天使缇娜-大焦热</v>
      </c>
      <c r="BZ78" s="14">
        <f t="shared" si="262"/>
        <v>7</v>
      </c>
      <c r="CA78" s="14">
        <f t="shared" si="263"/>
        <v>6</v>
      </c>
      <c r="CB78" s="14">
        <f t="shared" si="264"/>
        <v>6</v>
      </c>
      <c r="CC78" s="14">
        <f t="shared" si="265"/>
        <v>4</v>
      </c>
      <c r="CD78" s="14">
        <f t="shared" si="266"/>
        <v>8</v>
      </c>
      <c r="CE78" s="14">
        <f>INDEX(属性投放!$W$6:$W$49,(卡牌属性!CC78-2)*11+卡牌属性!CD78)</f>
        <v>15</v>
      </c>
      <c r="CF78" s="14">
        <f t="shared" si="273"/>
        <v>2296</v>
      </c>
      <c r="CG78" s="14">
        <f t="shared" si="274"/>
        <v>2544</v>
      </c>
      <c r="CH78" s="14">
        <f t="shared" si="275"/>
        <v>2990</v>
      </c>
      <c r="CI78" s="14">
        <f t="shared" si="276"/>
        <v>2990</v>
      </c>
      <c r="CJ78" s="14">
        <f t="shared" si="277"/>
        <v>3436</v>
      </c>
      <c r="CK78" s="14">
        <f t="shared" si="278"/>
        <v>1088</v>
      </c>
      <c r="CL78" s="14">
        <f t="shared" si="279"/>
        <v>1197</v>
      </c>
      <c r="CM78" s="14">
        <f t="shared" si="280"/>
        <v>1197</v>
      </c>
      <c r="CN78" s="14">
        <f t="shared" si="281"/>
        <v>1420</v>
      </c>
      <c r="CO78" s="14">
        <f t="shared" si="282"/>
        <v>1643</v>
      </c>
      <c r="CP78" s="14">
        <f t="shared" si="283"/>
        <v>19506</v>
      </c>
      <c r="CQ78" s="14">
        <f t="shared" si="284"/>
        <v>21374</v>
      </c>
      <c r="CR78" s="14">
        <f t="shared" si="285"/>
        <v>21374</v>
      </c>
      <c r="CS78" s="14">
        <f t="shared" si="286"/>
        <v>25010</v>
      </c>
      <c r="CT78" s="14">
        <f t="shared" si="287"/>
        <v>28646</v>
      </c>
      <c r="CU78" s="14">
        <f>INDEX(属性偏向!$S$4:$S$135,(卡牌属性!$BZ78-1+CU$3)*11+卡牌属性!$CD78)</f>
        <v>36</v>
      </c>
      <c r="CV78" s="14">
        <f>INDEX(属性偏向!$S$4:$S$135,(卡牌属性!$BZ78-1+CV$3)*11+卡牌属性!$CD78)</f>
        <v>38</v>
      </c>
      <c r="CW78" s="14">
        <f>INDEX(属性偏向!$S$4:$S$135,(卡牌属性!$BZ78-1+CW$3)*11+卡牌属性!$CD78)</f>
        <v>42</v>
      </c>
      <c r="CX78" s="14">
        <f>INDEX(属性偏向!$S$4:$S$135,(卡牌属性!$BZ78-1+CX$3)*11+卡牌属性!$CD78)</f>
        <v>42</v>
      </c>
      <c r="CY78" s="14">
        <f>INDEX(属性偏向!$S$4:$S$135,(卡牌属性!$BZ78-1+CY$3)*11+卡牌属性!$CD78)</f>
        <v>46</v>
      </c>
      <c r="CZ78" s="14">
        <f>INDEX(属性偏向!$T$4:$T$135,(卡牌属性!$BZ78-1+CZ$3)*11+卡牌属性!$CD78)</f>
        <v>18</v>
      </c>
      <c r="DA78" s="14">
        <f>INDEX(属性偏向!$T$4:$T$135,(卡牌属性!$BZ78-1+DA$3)*11+卡牌属性!$CD78)</f>
        <v>19</v>
      </c>
      <c r="DB78" s="14">
        <f>INDEX(属性偏向!$T$4:$T$135,(卡牌属性!$BZ78-1+DB$3)*11+卡牌属性!$CD78)</f>
        <v>19</v>
      </c>
      <c r="DC78" s="14">
        <f>INDEX(属性偏向!$T$4:$T$135,(卡牌属性!$BZ78-1+DC$3)*11+卡牌属性!$CD78)</f>
        <v>21</v>
      </c>
      <c r="DD78" s="14">
        <f>INDEX(属性偏向!$T$4:$T$135,(卡牌属性!$BZ78-1+DD$3)*11+卡牌属性!$CD78)</f>
        <v>23</v>
      </c>
      <c r="DE78" s="14">
        <f>INDEX(属性偏向!$U$4:$U$135,(卡牌属性!$BZ78-1+DE$3)*11+卡牌属性!$CD78)</f>
        <v>360</v>
      </c>
      <c r="DF78" s="14">
        <f>INDEX(属性偏向!$U$4:$U$135,(卡牌属性!$BZ78-1+DF$3)*11+卡牌属性!$CD78)</f>
        <v>380</v>
      </c>
      <c r="DG78" s="14">
        <f>INDEX(属性偏向!$U$4:$U$135,(卡牌属性!$BZ78-1+DG$3)*11+卡牌属性!$CD78)</f>
        <v>380</v>
      </c>
      <c r="DH78" s="14">
        <f>INDEX(属性偏向!$U$4:$U$135,(卡牌属性!$BZ78-1+DH$3)*11+卡牌属性!$CD78)</f>
        <v>420</v>
      </c>
      <c r="DI78" s="14">
        <f>INDEX(属性偏向!$U$4:$U$135,(卡牌属性!$BZ78-1+DI$3)*11+卡牌属性!$CD78)</f>
        <v>460</v>
      </c>
      <c r="DL78" s="13">
        <v>74</v>
      </c>
      <c r="DM78" s="14">
        <f t="shared" si="267"/>
        <v>7</v>
      </c>
      <c r="DN78" s="14">
        <f t="shared" si="268"/>
        <v>1102007</v>
      </c>
      <c r="DO78" s="14" t="str">
        <f>INDEX($B$6:$B$32,DM78)&amp;"-"&amp;INDEX(属性投放!$H$7:$H$17,卡牌属性!DT78)</f>
        <v>战斗曹焱兵-大焦热</v>
      </c>
      <c r="DP78" s="14">
        <f t="shared" si="250"/>
        <v>7</v>
      </c>
      <c r="DQ78" s="14">
        <f t="shared" si="251"/>
        <v>7</v>
      </c>
      <c r="DR78" s="14">
        <f t="shared" si="252"/>
        <v>7</v>
      </c>
      <c r="DS78" s="14">
        <f t="shared" si="269"/>
        <v>4</v>
      </c>
      <c r="DT78" s="14">
        <f t="shared" si="270"/>
        <v>8</v>
      </c>
      <c r="DU78" s="14">
        <f>INDEX(属性投放!$W$6:$W$49,(卡牌属性!DS78-2)*11+卡牌属性!DT78)</f>
        <v>15</v>
      </c>
      <c r="DV78" s="14">
        <f t="shared" si="288"/>
        <v>6488</v>
      </c>
      <c r="DW78" s="14">
        <f t="shared" si="289"/>
        <v>7132</v>
      </c>
      <c r="DX78" s="14">
        <f t="shared" si="290"/>
        <v>8370</v>
      </c>
      <c r="DY78" s="14">
        <f t="shared" si="291"/>
        <v>8370</v>
      </c>
      <c r="DZ78" s="14">
        <f t="shared" si="292"/>
        <v>9608</v>
      </c>
      <c r="EA78" s="14">
        <f t="shared" si="293"/>
        <v>3194</v>
      </c>
      <c r="EB78" s="14">
        <f t="shared" si="294"/>
        <v>3516</v>
      </c>
      <c r="EC78" s="14">
        <f t="shared" si="295"/>
        <v>3516</v>
      </c>
      <c r="ED78" s="14">
        <f t="shared" si="296"/>
        <v>4135</v>
      </c>
      <c r="EE78" s="14">
        <f t="shared" si="297"/>
        <v>4779</v>
      </c>
      <c r="EF78" s="14">
        <f t="shared" si="298"/>
        <v>57368</v>
      </c>
      <c r="EG78" s="14">
        <f t="shared" si="299"/>
        <v>62722</v>
      </c>
      <c r="EH78" s="14">
        <f t="shared" si="300"/>
        <v>62722</v>
      </c>
      <c r="EI78" s="14">
        <f t="shared" si="301"/>
        <v>73230</v>
      </c>
      <c r="EJ78" s="14">
        <f t="shared" si="302"/>
        <v>83838</v>
      </c>
      <c r="EK78" s="14">
        <f>INDEX(属性偏向!$S$4:$S$135,(卡牌属性!$DP78-1+EK$3)*11+卡牌属性!$DT78)*(1+属性投放!$AT$6)</f>
        <v>108</v>
      </c>
      <c r="EL78" s="14">
        <f>INDEX(属性偏向!$S$4:$S$135,(卡牌属性!$DP78-1+EL$3)*11+卡牌属性!$DT78)*(1+属性投放!$AT$6)</f>
        <v>114</v>
      </c>
      <c r="EM78" s="14">
        <f>INDEX(属性偏向!$S$4:$S$135,(卡牌属性!$DP78-1+EM$3)*11+卡牌属性!$DT78)*(1+属性投放!$AT$6)</f>
        <v>126</v>
      </c>
      <c r="EN78" s="14">
        <f>INDEX(属性偏向!$S$4:$S$135,(卡牌属性!$DP78-1+EN$3)*11+卡牌属性!$DT78)*(1+属性投放!$AT$6)</f>
        <v>126</v>
      </c>
      <c r="EO78" s="14">
        <f>INDEX(属性偏向!$S$4:$S$135,(卡牌属性!$DP78-1+EO$3)*11+卡牌属性!$DT78)*(1+属性投放!$AT$6)</f>
        <v>138</v>
      </c>
      <c r="EP78" s="14">
        <f>INDEX(属性偏向!$T$4:$T$135,(卡牌属性!$DQ78-1+EP$3)*11+卡牌属性!$DT78)*(1+属性投放!$AT$6)</f>
        <v>54</v>
      </c>
      <c r="EQ78" s="14">
        <f>INDEX(属性偏向!$T$4:$T$135,(卡牌属性!$DQ78-1+EQ$3)*11+卡牌属性!$DT78)*(1+属性投放!$AT$6)</f>
        <v>57</v>
      </c>
      <c r="ER78" s="14">
        <f>INDEX(属性偏向!$T$4:$T$135,(卡牌属性!$DQ78-1+ER$3)*11+卡牌属性!$DT78)*(1+属性投放!$AT$6)</f>
        <v>57</v>
      </c>
      <c r="ES78" s="14">
        <f>INDEX(属性偏向!$T$4:$T$135,(卡牌属性!$DQ78-1+ES$3)*11+卡牌属性!$DT78)*(1+属性投放!$AT$6)</f>
        <v>63</v>
      </c>
      <c r="ET78" s="14">
        <f>INDEX(属性偏向!$T$4:$T$135,(卡牌属性!$DQ78-1+ET$3)*11+卡牌属性!$DT78)*(1+属性投放!$AT$6)</f>
        <v>69</v>
      </c>
      <c r="EU78" s="14">
        <f>INDEX(属性偏向!$U$4:$U$135,(卡牌属性!$DR78-1+EU$3)*11+卡牌属性!$DT78)*(1+属性投放!$AT$6)</f>
        <v>1080</v>
      </c>
      <c r="EV78" s="14">
        <f>INDEX(属性偏向!$U$4:$U$135,(卡牌属性!$DR78-1+EV$3)*11+卡牌属性!$DT78)*(1+属性投放!$AT$6)</f>
        <v>1140</v>
      </c>
      <c r="EW78" s="14">
        <f>INDEX(属性偏向!$U$4:$U$135,(卡牌属性!$DR78-1+EW$3)*11+卡牌属性!$DT78)*(1+属性投放!$AT$6)</f>
        <v>1140</v>
      </c>
      <c r="EX78" s="14">
        <f>INDEX(属性偏向!$U$4:$U$135,(卡牌属性!$DR78-1+EX$3)*11+卡牌属性!$DT78)*(1+属性投放!$AT$6)</f>
        <v>1260</v>
      </c>
      <c r="EY78" s="14">
        <f>INDEX(属性偏向!$U$4:$U$135,(卡牌属性!$DR78-1+EY$3)*11+卡牌属性!$DT78)*(1+属性投放!$AT$6)</f>
        <v>1380</v>
      </c>
      <c r="FC78" s="13">
        <v>74</v>
      </c>
      <c r="FD78" s="13">
        <f t="shared" si="253"/>
        <v>15</v>
      </c>
      <c r="FE78" s="14">
        <f t="shared" si="271"/>
        <v>1102015</v>
      </c>
      <c r="FF78" s="14" t="s">
        <v>849</v>
      </c>
      <c r="FG78" s="14">
        <f t="shared" si="254"/>
        <v>4</v>
      </c>
      <c r="FH78" s="14" t="str">
        <f t="shared" si="255"/>
        <v>于禁-4星</v>
      </c>
      <c r="FI78" s="14">
        <f>INDEX(Y$6:Y$36,$FD78)+INDEX(属性偏向!Y$4:Y$8,卡牌属性!$FG78)</f>
        <v>5</v>
      </c>
      <c r="FJ78" s="14" t="str">
        <f>INDEX(属性评价,卡牌属性!FI78)</f>
        <v>B</v>
      </c>
      <c r="FK78" s="14">
        <f>INDEX(Z$6:Z$36,$FD78)+INDEX(属性偏向!Z$4:Z$8,卡牌属性!$FG78)</f>
        <v>5</v>
      </c>
      <c r="FL78" s="14" t="str">
        <f>INDEX(属性评价,卡牌属性!FK78)</f>
        <v>B</v>
      </c>
      <c r="FM78" s="14">
        <f>INDEX(AA$6:AA$36,$FD78)+INDEX(属性偏向!AA$4:AA$8,卡牌属性!$FG78)</f>
        <v>5</v>
      </c>
      <c r="FN78" s="14" t="str">
        <f>INDEX(属性评价,卡牌属性!FM78)</f>
        <v>B</v>
      </c>
      <c r="FQ78" s="13">
        <v>74</v>
      </c>
      <c r="FR78" s="13">
        <f t="shared" si="256"/>
        <v>15</v>
      </c>
      <c r="FS78" s="14">
        <f t="shared" si="272"/>
        <v>1101015</v>
      </c>
      <c r="FT78" s="14" t="s">
        <v>849</v>
      </c>
      <c r="FU78" s="14">
        <f t="shared" si="257"/>
        <v>4</v>
      </c>
      <c r="FV78" s="14" t="str">
        <f t="shared" si="258"/>
        <v>阎巧巧-4星</v>
      </c>
      <c r="FW78" s="14">
        <f>INDEX(J$6:J$36,$FR78)+INDEX(属性偏向!Y$4:Y$8,卡牌属性!$FG78)</f>
        <v>7</v>
      </c>
      <c r="FX78" s="14" t="str">
        <f>INDEX(属性评价,卡牌属性!FW78)</f>
        <v>A</v>
      </c>
      <c r="FY78" s="14">
        <f>INDEX(K$6:K$36,$FR78)+INDEX(属性偏向!Y$4:Y$8,卡牌属性!$FG78)</f>
        <v>5</v>
      </c>
      <c r="FZ78" s="14" t="str">
        <f>INDEX(属性评价,卡牌属性!FY78)</f>
        <v>B</v>
      </c>
      <c r="GA78" s="14">
        <f>INDEX(L$6:L$36,$FR78)+INDEX(属性偏向!Y$4:Y$8,卡牌属性!$FG78)</f>
        <v>6</v>
      </c>
      <c r="GB78" s="14" t="str">
        <f>INDEX(属性评价,卡牌属性!GA78)</f>
        <v>B+</v>
      </c>
    </row>
    <row r="79" spans="31:184" ht="16.5" x14ac:dyDescent="0.2">
      <c r="AE79" s="13">
        <v>75</v>
      </c>
      <c r="AF79" s="13">
        <f t="shared" si="259"/>
        <v>7</v>
      </c>
      <c r="AG79" s="13">
        <f t="shared" si="246"/>
        <v>4</v>
      </c>
      <c r="AH79" s="13"/>
      <c r="AI79" s="13"/>
      <c r="AJ79" s="14">
        <f t="shared" si="247"/>
        <v>1101007</v>
      </c>
      <c r="AK79" s="14" t="str">
        <f t="shared" si="248"/>
        <v>战斗曹焱兵9突</v>
      </c>
      <c r="AL79" s="25" t="s">
        <v>131</v>
      </c>
      <c r="AM79" s="14">
        <v>1</v>
      </c>
      <c r="AN79" s="14">
        <f t="shared" si="249"/>
        <v>9</v>
      </c>
      <c r="AO79" s="14" t="e">
        <f>INDEX(属性投放!#REF!,(卡牌属性!AG79-2)*20+卡牌属性!AN79)</f>
        <v>#REF!</v>
      </c>
      <c r="AP79" s="14" t="e">
        <f t="shared" si="240"/>
        <v>#REF!</v>
      </c>
      <c r="AQ79" s="14" t="e">
        <f t="shared" si="240"/>
        <v>#REF!</v>
      </c>
      <c r="AR79" s="14" t="e">
        <f t="shared" si="240"/>
        <v>#REF!</v>
      </c>
      <c r="AS79" s="14" t="e">
        <f t="shared" si="240"/>
        <v>#REF!</v>
      </c>
      <c r="AT79" s="14" t="e">
        <f>INDEX(属性投放!#REF!,(卡牌属性!AG79-2)*20+卡牌属性!AN79)</f>
        <v>#REF!</v>
      </c>
      <c r="AU79" s="14" t="e">
        <f t="shared" si="241"/>
        <v>#REF!</v>
      </c>
      <c r="AV79" s="14" t="e">
        <f t="shared" si="241"/>
        <v>#REF!</v>
      </c>
      <c r="AW79" s="14" t="e">
        <f t="shared" si="241"/>
        <v>#REF!</v>
      </c>
      <c r="AX79" s="14" t="e">
        <f t="shared" si="241"/>
        <v>#REF!</v>
      </c>
      <c r="AY79" s="14" t="e">
        <f>INDEX(属性投放!#REF!,(卡牌属性!AG79-2)*20+卡牌属性!AN79)</f>
        <v>#REF!</v>
      </c>
      <c r="AZ79" s="14" t="e">
        <f t="shared" si="242"/>
        <v>#REF!</v>
      </c>
      <c r="BA79" s="14" t="e">
        <f t="shared" si="242"/>
        <v>#REF!</v>
      </c>
      <c r="BB79" s="14" t="e">
        <f t="shared" si="242"/>
        <v>#REF!</v>
      </c>
      <c r="BC79" s="14" t="e">
        <f t="shared" si="242"/>
        <v>#REF!</v>
      </c>
      <c r="BD79" s="14" t="e">
        <f>INDEX(属性投放!#REF!,(卡牌属性!AG79-2)*20+卡牌属性!AN79)</f>
        <v>#REF!</v>
      </c>
      <c r="BE79" s="14" t="e">
        <f t="shared" si="243"/>
        <v>#REF!</v>
      </c>
      <c r="BF79" s="14" t="e">
        <f t="shared" si="243"/>
        <v>#REF!</v>
      </c>
      <c r="BG79" s="14" t="e">
        <f t="shared" si="243"/>
        <v>#REF!</v>
      </c>
      <c r="BH79" s="14" t="e">
        <f t="shared" si="243"/>
        <v>#REF!</v>
      </c>
      <c r="BI79" s="14" t="e">
        <f>INDEX(属性投放!#REF!,(卡牌属性!AG79-2)*20+卡牌属性!AN79)</f>
        <v>#REF!</v>
      </c>
      <c r="BJ79" s="14" t="e">
        <f t="shared" si="244"/>
        <v>#REF!</v>
      </c>
      <c r="BK79" s="14" t="e">
        <f t="shared" si="244"/>
        <v>#REF!</v>
      </c>
      <c r="BL79" s="14" t="e">
        <f t="shared" si="244"/>
        <v>#REF!</v>
      </c>
      <c r="BM79" s="14" t="e">
        <f t="shared" si="244"/>
        <v>#REF!</v>
      </c>
      <c r="BN79" s="14" t="e">
        <f>INDEX(属性投放!#REF!,(卡牌属性!AG79-2)*20+卡牌属性!AN79)</f>
        <v>#REF!</v>
      </c>
      <c r="BO79" s="14" t="e">
        <f t="shared" si="245"/>
        <v>#REF!</v>
      </c>
      <c r="BP79" s="14" t="e">
        <f t="shared" si="245"/>
        <v>#REF!</v>
      </c>
      <c r="BQ79" s="14" t="e">
        <f t="shared" si="245"/>
        <v>#REF!</v>
      </c>
      <c r="BR79" s="14" t="e">
        <f t="shared" si="245"/>
        <v>#REF!</v>
      </c>
      <c r="BV79" s="13">
        <v>75</v>
      </c>
      <c r="BW79" s="14">
        <f t="shared" si="260"/>
        <v>7</v>
      </c>
      <c r="BX79" s="14">
        <f t="shared" si="261"/>
        <v>1102007</v>
      </c>
      <c r="BY79" s="14" t="str">
        <f>INDEX($O$6:$O$37,BW79)&amp;"-"&amp;INDEX(属性投放!$H$19:$H$29,卡牌属性!CD79)</f>
        <v>天使缇娜-无间</v>
      </c>
      <c r="BZ79" s="14">
        <f t="shared" si="262"/>
        <v>7</v>
      </c>
      <c r="CA79" s="14">
        <f t="shared" si="263"/>
        <v>6</v>
      </c>
      <c r="CB79" s="14">
        <f t="shared" si="264"/>
        <v>6</v>
      </c>
      <c r="CC79" s="14">
        <f t="shared" si="265"/>
        <v>4</v>
      </c>
      <c r="CD79" s="14">
        <f t="shared" si="266"/>
        <v>9</v>
      </c>
      <c r="CE79" s="14">
        <f>INDEX(属性投放!$W$6:$W$49,(卡牌属性!CC79-2)*11+卡牌属性!CD79)</f>
        <v>15</v>
      </c>
      <c r="CF79" s="14">
        <f t="shared" si="273"/>
        <v>2836</v>
      </c>
      <c r="CG79" s="14">
        <f t="shared" si="274"/>
        <v>3114</v>
      </c>
      <c r="CH79" s="14">
        <f t="shared" si="275"/>
        <v>3620</v>
      </c>
      <c r="CI79" s="14">
        <f t="shared" si="276"/>
        <v>3620</v>
      </c>
      <c r="CJ79" s="14">
        <f t="shared" si="277"/>
        <v>4126</v>
      </c>
      <c r="CK79" s="14">
        <f t="shared" si="278"/>
        <v>1358</v>
      </c>
      <c r="CL79" s="14">
        <f t="shared" si="279"/>
        <v>1482</v>
      </c>
      <c r="CM79" s="14">
        <f t="shared" si="280"/>
        <v>1482</v>
      </c>
      <c r="CN79" s="14">
        <f t="shared" si="281"/>
        <v>1735</v>
      </c>
      <c r="CO79" s="14">
        <f t="shared" si="282"/>
        <v>1988</v>
      </c>
      <c r="CP79" s="14">
        <f t="shared" si="283"/>
        <v>24906</v>
      </c>
      <c r="CQ79" s="14">
        <f t="shared" si="284"/>
        <v>27074</v>
      </c>
      <c r="CR79" s="14">
        <f t="shared" si="285"/>
        <v>27074</v>
      </c>
      <c r="CS79" s="14">
        <f t="shared" si="286"/>
        <v>31310</v>
      </c>
      <c r="CT79" s="14">
        <f t="shared" si="287"/>
        <v>35546</v>
      </c>
      <c r="CU79" s="14">
        <f>INDEX(属性偏向!$S$4:$S$135,(卡牌属性!$BZ79-1+CU$3)*11+卡牌属性!$CD79)</f>
        <v>42</v>
      </c>
      <c r="CV79" s="14">
        <f>INDEX(属性偏向!$S$4:$S$135,(卡牌属性!$BZ79-1+CV$3)*11+卡牌属性!$CD79)</f>
        <v>44</v>
      </c>
      <c r="CW79" s="14">
        <f>INDEX(属性偏向!$S$4:$S$135,(卡牌属性!$BZ79-1+CW$3)*11+卡牌属性!$CD79)</f>
        <v>48</v>
      </c>
      <c r="CX79" s="14">
        <f>INDEX(属性偏向!$S$4:$S$135,(卡牌属性!$BZ79-1+CX$3)*11+卡牌属性!$CD79)</f>
        <v>48</v>
      </c>
      <c r="CY79" s="14">
        <f>INDEX(属性偏向!$S$4:$S$135,(卡牌属性!$BZ79-1+CY$3)*11+卡牌属性!$CD79)</f>
        <v>52</v>
      </c>
      <c r="CZ79" s="14">
        <f>INDEX(属性偏向!$T$4:$T$135,(卡牌属性!$BZ79-1+CZ$3)*11+卡牌属性!$CD79)</f>
        <v>21</v>
      </c>
      <c r="DA79" s="14">
        <f>INDEX(属性偏向!$T$4:$T$135,(卡牌属性!$BZ79-1+DA$3)*11+卡牌属性!$CD79)</f>
        <v>22</v>
      </c>
      <c r="DB79" s="14">
        <f>INDEX(属性偏向!$T$4:$T$135,(卡牌属性!$BZ79-1+DB$3)*11+卡牌属性!$CD79)</f>
        <v>22</v>
      </c>
      <c r="DC79" s="14">
        <f>INDEX(属性偏向!$T$4:$T$135,(卡牌属性!$BZ79-1+DC$3)*11+卡牌属性!$CD79)</f>
        <v>24</v>
      </c>
      <c r="DD79" s="14">
        <f>INDEX(属性偏向!$T$4:$T$135,(卡牌属性!$BZ79-1+DD$3)*11+卡牌属性!$CD79)</f>
        <v>26</v>
      </c>
      <c r="DE79" s="14">
        <f>INDEX(属性偏向!$U$4:$U$135,(卡牌属性!$BZ79-1+DE$3)*11+卡牌属性!$CD79)</f>
        <v>420</v>
      </c>
      <c r="DF79" s="14">
        <f>INDEX(属性偏向!$U$4:$U$135,(卡牌属性!$BZ79-1+DF$3)*11+卡牌属性!$CD79)</f>
        <v>440</v>
      </c>
      <c r="DG79" s="14">
        <f>INDEX(属性偏向!$U$4:$U$135,(卡牌属性!$BZ79-1+DG$3)*11+卡牌属性!$CD79)</f>
        <v>440</v>
      </c>
      <c r="DH79" s="14">
        <f>INDEX(属性偏向!$U$4:$U$135,(卡牌属性!$BZ79-1+DH$3)*11+卡牌属性!$CD79)</f>
        <v>480</v>
      </c>
      <c r="DI79" s="14">
        <f>INDEX(属性偏向!$U$4:$U$135,(卡牌属性!$BZ79-1+DI$3)*11+卡牌属性!$CD79)</f>
        <v>520</v>
      </c>
      <c r="DL79" s="13">
        <v>75</v>
      </c>
      <c r="DM79" s="14">
        <f t="shared" si="267"/>
        <v>7</v>
      </c>
      <c r="DN79" s="14">
        <f t="shared" si="268"/>
        <v>1102007</v>
      </c>
      <c r="DO79" s="14" t="str">
        <f>INDEX($B$6:$B$32,DM79)&amp;"-"&amp;INDEX(属性投放!$H$7:$H$17,卡牌属性!DT79)</f>
        <v>战斗曹焱兵-无间</v>
      </c>
      <c r="DP79" s="14">
        <f t="shared" si="250"/>
        <v>7</v>
      </c>
      <c r="DQ79" s="14">
        <f t="shared" si="251"/>
        <v>7</v>
      </c>
      <c r="DR79" s="14">
        <f t="shared" si="252"/>
        <v>7</v>
      </c>
      <c r="DS79" s="14">
        <f t="shared" si="269"/>
        <v>4</v>
      </c>
      <c r="DT79" s="14">
        <f t="shared" si="270"/>
        <v>9</v>
      </c>
      <c r="DU79" s="14">
        <f>INDEX(属性投放!$W$6:$W$49,(卡牌属性!DS79-2)*11+卡牌属性!DT79)</f>
        <v>15</v>
      </c>
      <c r="DV79" s="14">
        <f t="shared" si="288"/>
        <v>8108</v>
      </c>
      <c r="DW79" s="14">
        <f t="shared" si="289"/>
        <v>8842</v>
      </c>
      <c r="DX79" s="14">
        <f t="shared" si="290"/>
        <v>10260</v>
      </c>
      <c r="DY79" s="14">
        <f t="shared" si="291"/>
        <v>10260</v>
      </c>
      <c r="DZ79" s="14">
        <f t="shared" si="292"/>
        <v>11678</v>
      </c>
      <c r="EA79" s="14">
        <f t="shared" si="293"/>
        <v>4004</v>
      </c>
      <c r="EB79" s="14">
        <f t="shared" si="294"/>
        <v>4371</v>
      </c>
      <c r="EC79" s="14">
        <f t="shared" si="295"/>
        <v>4371</v>
      </c>
      <c r="ED79" s="14">
        <f t="shared" si="296"/>
        <v>5080</v>
      </c>
      <c r="EE79" s="14">
        <f t="shared" si="297"/>
        <v>5814</v>
      </c>
      <c r="EF79" s="14">
        <f t="shared" si="298"/>
        <v>73568</v>
      </c>
      <c r="EG79" s="14">
        <f t="shared" si="299"/>
        <v>79822</v>
      </c>
      <c r="EH79" s="14">
        <f t="shared" si="300"/>
        <v>79822</v>
      </c>
      <c r="EI79" s="14">
        <f t="shared" si="301"/>
        <v>92130</v>
      </c>
      <c r="EJ79" s="14">
        <f t="shared" si="302"/>
        <v>104538</v>
      </c>
      <c r="EK79" s="14">
        <f>INDEX(属性偏向!$S$4:$S$135,(卡牌属性!$DP79-1+EK$3)*11+卡牌属性!$DT79)*(1+属性投放!$AT$6)</f>
        <v>126</v>
      </c>
      <c r="EL79" s="14">
        <f>INDEX(属性偏向!$S$4:$S$135,(卡牌属性!$DP79-1+EL$3)*11+卡牌属性!$DT79)*(1+属性投放!$AT$6)</f>
        <v>132</v>
      </c>
      <c r="EM79" s="14">
        <f>INDEX(属性偏向!$S$4:$S$135,(卡牌属性!$DP79-1+EM$3)*11+卡牌属性!$DT79)*(1+属性投放!$AT$6)</f>
        <v>144</v>
      </c>
      <c r="EN79" s="14">
        <f>INDEX(属性偏向!$S$4:$S$135,(卡牌属性!$DP79-1+EN$3)*11+卡牌属性!$DT79)*(1+属性投放!$AT$6)</f>
        <v>144</v>
      </c>
      <c r="EO79" s="14">
        <f>INDEX(属性偏向!$S$4:$S$135,(卡牌属性!$DP79-1+EO$3)*11+卡牌属性!$DT79)*(1+属性投放!$AT$6)</f>
        <v>156</v>
      </c>
      <c r="EP79" s="14">
        <f>INDEX(属性偏向!$T$4:$T$135,(卡牌属性!$DQ79-1+EP$3)*11+卡牌属性!$DT79)*(1+属性投放!$AT$6)</f>
        <v>63</v>
      </c>
      <c r="EQ79" s="14">
        <f>INDEX(属性偏向!$T$4:$T$135,(卡牌属性!$DQ79-1+EQ$3)*11+卡牌属性!$DT79)*(1+属性投放!$AT$6)</f>
        <v>66</v>
      </c>
      <c r="ER79" s="14">
        <f>INDEX(属性偏向!$T$4:$T$135,(卡牌属性!$DQ79-1+ER$3)*11+卡牌属性!$DT79)*(1+属性投放!$AT$6)</f>
        <v>66</v>
      </c>
      <c r="ES79" s="14">
        <f>INDEX(属性偏向!$T$4:$T$135,(卡牌属性!$DQ79-1+ES$3)*11+卡牌属性!$DT79)*(1+属性投放!$AT$6)</f>
        <v>72</v>
      </c>
      <c r="ET79" s="14">
        <f>INDEX(属性偏向!$T$4:$T$135,(卡牌属性!$DQ79-1+ET$3)*11+卡牌属性!$DT79)*(1+属性投放!$AT$6)</f>
        <v>78</v>
      </c>
      <c r="EU79" s="14">
        <f>INDEX(属性偏向!$U$4:$U$135,(卡牌属性!$DR79-1+EU$3)*11+卡牌属性!$DT79)*(1+属性投放!$AT$6)</f>
        <v>1260</v>
      </c>
      <c r="EV79" s="14">
        <f>INDEX(属性偏向!$U$4:$U$135,(卡牌属性!$DR79-1+EV$3)*11+卡牌属性!$DT79)*(1+属性投放!$AT$6)</f>
        <v>1320</v>
      </c>
      <c r="EW79" s="14">
        <f>INDEX(属性偏向!$U$4:$U$135,(卡牌属性!$DR79-1+EW$3)*11+卡牌属性!$DT79)*(1+属性投放!$AT$6)</f>
        <v>1320</v>
      </c>
      <c r="EX79" s="14">
        <f>INDEX(属性偏向!$U$4:$U$135,(卡牌属性!$DR79-1+EX$3)*11+卡牌属性!$DT79)*(1+属性投放!$AT$6)</f>
        <v>1440</v>
      </c>
      <c r="EY79" s="14">
        <f>INDEX(属性偏向!$U$4:$U$135,(卡牌属性!$DR79-1+EY$3)*11+卡牌属性!$DT79)*(1+属性投放!$AT$6)</f>
        <v>1560</v>
      </c>
      <c r="FC79" s="13">
        <v>75</v>
      </c>
      <c r="FD79" s="13">
        <f t="shared" si="253"/>
        <v>15</v>
      </c>
      <c r="FE79" s="14">
        <f t="shared" si="271"/>
        <v>1102015</v>
      </c>
      <c r="FF79" s="14" t="s">
        <v>849</v>
      </c>
      <c r="FG79" s="14">
        <f t="shared" si="254"/>
        <v>5</v>
      </c>
      <c r="FH79" s="14" t="str">
        <f t="shared" si="255"/>
        <v>于禁-5星</v>
      </c>
      <c r="FI79" s="14">
        <f>INDEX(Y$6:Y$36,$FD79)+INDEX(属性偏向!Y$4:Y$8,卡牌属性!$FG79)</f>
        <v>6</v>
      </c>
      <c r="FJ79" s="14" t="str">
        <f>INDEX(属性评价,卡牌属性!FI79)</f>
        <v>B+</v>
      </c>
      <c r="FK79" s="14">
        <f>INDEX(Z$6:Z$36,$FD79)+INDEX(属性偏向!Z$4:Z$8,卡牌属性!$FG79)</f>
        <v>6</v>
      </c>
      <c r="FL79" s="14" t="str">
        <f>INDEX(属性评价,卡牌属性!FK79)</f>
        <v>B+</v>
      </c>
      <c r="FM79" s="14">
        <f>INDEX(AA$6:AA$36,$FD79)+INDEX(属性偏向!AA$4:AA$8,卡牌属性!$FG79)</f>
        <v>6</v>
      </c>
      <c r="FN79" s="14" t="str">
        <f>INDEX(属性评价,卡牌属性!FM79)</f>
        <v>B+</v>
      </c>
      <c r="FQ79" s="13">
        <v>75</v>
      </c>
      <c r="FR79" s="13">
        <f t="shared" si="256"/>
        <v>15</v>
      </c>
      <c r="FS79" s="14">
        <f t="shared" si="272"/>
        <v>1101015</v>
      </c>
      <c r="FT79" s="14" t="s">
        <v>849</v>
      </c>
      <c r="FU79" s="14">
        <f t="shared" si="257"/>
        <v>5</v>
      </c>
      <c r="FV79" s="14" t="str">
        <f t="shared" si="258"/>
        <v>阎巧巧-5星</v>
      </c>
      <c r="FW79" s="14">
        <f>INDEX(J$6:J$36,$FR79)+INDEX(属性偏向!Y$4:Y$8,卡牌属性!$FG79)</f>
        <v>8</v>
      </c>
      <c r="FX79" s="14" t="str">
        <f>INDEX(属性评价,卡牌属性!FW79)</f>
        <v>A+</v>
      </c>
      <c r="FY79" s="14">
        <f>INDEX(K$6:K$36,$FR79)+INDEX(属性偏向!Y$4:Y$8,卡牌属性!$FG79)</f>
        <v>6</v>
      </c>
      <c r="FZ79" s="14" t="str">
        <f>INDEX(属性评价,卡牌属性!FY79)</f>
        <v>B+</v>
      </c>
      <c r="GA79" s="14">
        <f>INDEX(L$6:L$36,$FR79)+INDEX(属性偏向!Y$4:Y$8,卡牌属性!$FG79)</f>
        <v>7</v>
      </c>
      <c r="GB79" s="14" t="str">
        <f>INDEX(属性评价,卡牌属性!GA79)</f>
        <v>A</v>
      </c>
    </row>
    <row r="80" spans="31:184" ht="16.5" x14ac:dyDescent="0.2">
      <c r="AE80" s="13">
        <v>76</v>
      </c>
      <c r="AF80" s="13">
        <f t="shared" si="259"/>
        <v>7</v>
      </c>
      <c r="AG80" s="13">
        <f t="shared" si="246"/>
        <v>4</v>
      </c>
      <c r="AH80" s="13"/>
      <c r="AI80" s="13"/>
      <c r="AJ80" s="14">
        <f t="shared" si="247"/>
        <v>1101007</v>
      </c>
      <c r="AK80" s="14" t="str">
        <f t="shared" si="248"/>
        <v>战斗曹焱兵10突</v>
      </c>
      <c r="AL80" s="25" t="s">
        <v>131</v>
      </c>
      <c r="AM80" s="14">
        <v>1</v>
      </c>
      <c r="AN80" s="14">
        <f t="shared" si="249"/>
        <v>10</v>
      </c>
      <c r="AO80" s="14" t="e">
        <f>INDEX(属性投放!#REF!,(卡牌属性!AG80-2)*20+卡牌属性!AN80)</f>
        <v>#REF!</v>
      </c>
      <c r="AP80" s="14" t="e">
        <f t="shared" si="240"/>
        <v>#REF!</v>
      </c>
      <c r="AQ80" s="14" t="e">
        <f t="shared" si="240"/>
        <v>#REF!</v>
      </c>
      <c r="AR80" s="14" t="e">
        <f t="shared" si="240"/>
        <v>#REF!</v>
      </c>
      <c r="AS80" s="14" t="e">
        <f t="shared" si="240"/>
        <v>#REF!</v>
      </c>
      <c r="AT80" s="14" t="e">
        <f>INDEX(属性投放!#REF!,(卡牌属性!AG80-2)*20+卡牌属性!AN80)</f>
        <v>#REF!</v>
      </c>
      <c r="AU80" s="14" t="e">
        <f t="shared" si="241"/>
        <v>#REF!</v>
      </c>
      <c r="AV80" s="14" t="e">
        <f t="shared" si="241"/>
        <v>#REF!</v>
      </c>
      <c r="AW80" s="14" t="e">
        <f t="shared" si="241"/>
        <v>#REF!</v>
      </c>
      <c r="AX80" s="14" t="e">
        <f t="shared" si="241"/>
        <v>#REF!</v>
      </c>
      <c r="AY80" s="14" t="e">
        <f>INDEX(属性投放!#REF!,(卡牌属性!AG80-2)*20+卡牌属性!AN80)</f>
        <v>#REF!</v>
      </c>
      <c r="AZ80" s="14" t="e">
        <f t="shared" si="242"/>
        <v>#REF!</v>
      </c>
      <c r="BA80" s="14" t="e">
        <f t="shared" si="242"/>
        <v>#REF!</v>
      </c>
      <c r="BB80" s="14" t="e">
        <f t="shared" si="242"/>
        <v>#REF!</v>
      </c>
      <c r="BC80" s="14" t="e">
        <f t="shared" si="242"/>
        <v>#REF!</v>
      </c>
      <c r="BD80" s="14" t="e">
        <f>INDEX(属性投放!#REF!,(卡牌属性!AG80-2)*20+卡牌属性!AN80)</f>
        <v>#REF!</v>
      </c>
      <c r="BE80" s="14" t="e">
        <f t="shared" si="243"/>
        <v>#REF!</v>
      </c>
      <c r="BF80" s="14" t="e">
        <f t="shared" si="243"/>
        <v>#REF!</v>
      </c>
      <c r="BG80" s="14" t="e">
        <f t="shared" si="243"/>
        <v>#REF!</v>
      </c>
      <c r="BH80" s="14" t="e">
        <f t="shared" si="243"/>
        <v>#REF!</v>
      </c>
      <c r="BI80" s="14" t="e">
        <f>INDEX(属性投放!#REF!,(卡牌属性!AG80-2)*20+卡牌属性!AN80)</f>
        <v>#REF!</v>
      </c>
      <c r="BJ80" s="14" t="e">
        <f t="shared" si="244"/>
        <v>#REF!</v>
      </c>
      <c r="BK80" s="14" t="e">
        <f t="shared" si="244"/>
        <v>#REF!</v>
      </c>
      <c r="BL80" s="14" t="e">
        <f t="shared" si="244"/>
        <v>#REF!</v>
      </c>
      <c r="BM80" s="14" t="e">
        <f t="shared" si="244"/>
        <v>#REF!</v>
      </c>
      <c r="BN80" s="14" t="e">
        <f>INDEX(属性投放!#REF!,(卡牌属性!AG80-2)*20+卡牌属性!AN80)</f>
        <v>#REF!</v>
      </c>
      <c r="BO80" s="14" t="e">
        <f t="shared" si="245"/>
        <v>#REF!</v>
      </c>
      <c r="BP80" s="14" t="e">
        <f t="shared" si="245"/>
        <v>#REF!</v>
      </c>
      <c r="BQ80" s="14" t="e">
        <f t="shared" si="245"/>
        <v>#REF!</v>
      </c>
      <c r="BR80" s="14" t="e">
        <f t="shared" si="245"/>
        <v>#REF!</v>
      </c>
      <c r="BV80" s="13">
        <v>76</v>
      </c>
      <c r="BW80" s="14">
        <f t="shared" si="260"/>
        <v>7</v>
      </c>
      <c r="BX80" s="14">
        <f t="shared" si="261"/>
        <v>1102007</v>
      </c>
      <c r="BY80" s="14" t="str">
        <f>INDEX($O$6:$O$37,BW80)&amp;"-"&amp;INDEX(属性投放!$H$19:$H$29,卡牌属性!CD80)</f>
        <v>天使缇娜-无我相</v>
      </c>
      <c r="BZ80" s="14">
        <f t="shared" si="262"/>
        <v>7</v>
      </c>
      <c r="CA80" s="14">
        <f t="shared" si="263"/>
        <v>6</v>
      </c>
      <c r="CB80" s="14">
        <f t="shared" si="264"/>
        <v>6</v>
      </c>
      <c r="CC80" s="14">
        <f t="shared" si="265"/>
        <v>4</v>
      </c>
      <c r="CD80" s="14">
        <f t="shared" si="266"/>
        <v>10</v>
      </c>
      <c r="CE80" s="14">
        <f>INDEX(属性投放!$W$6:$W$49,(卡牌属性!CC80-2)*11+卡牌属性!CD80)</f>
        <v>10</v>
      </c>
      <c r="CF80" s="14">
        <f t="shared" si="273"/>
        <v>3466</v>
      </c>
      <c r="CG80" s="14">
        <f t="shared" si="274"/>
        <v>3774</v>
      </c>
      <c r="CH80" s="14">
        <f t="shared" si="275"/>
        <v>4340</v>
      </c>
      <c r="CI80" s="14">
        <f t="shared" si="276"/>
        <v>4340</v>
      </c>
      <c r="CJ80" s="14">
        <f t="shared" si="277"/>
        <v>4906</v>
      </c>
      <c r="CK80" s="14">
        <f t="shared" si="278"/>
        <v>1673</v>
      </c>
      <c r="CL80" s="14">
        <f t="shared" si="279"/>
        <v>1812</v>
      </c>
      <c r="CM80" s="14">
        <f t="shared" si="280"/>
        <v>1812</v>
      </c>
      <c r="CN80" s="14">
        <f t="shared" si="281"/>
        <v>2095</v>
      </c>
      <c r="CO80" s="14">
        <f t="shared" si="282"/>
        <v>2378</v>
      </c>
      <c r="CP80" s="14">
        <f t="shared" si="283"/>
        <v>31206</v>
      </c>
      <c r="CQ80" s="14">
        <f t="shared" si="284"/>
        <v>33674</v>
      </c>
      <c r="CR80" s="14">
        <f t="shared" si="285"/>
        <v>33674</v>
      </c>
      <c r="CS80" s="14">
        <f t="shared" si="286"/>
        <v>38510</v>
      </c>
      <c r="CT80" s="14">
        <f t="shared" si="287"/>
        <v>43346</v>
      </c>
      <c r="CU80" s="14">
        <f>INDEX(属性偏向!$S$4:$S$135,(卡牌属性!$BZ80-1+CU$3)*11+卡牌属性!$CD80)</f>
        <v>50</v>
      </c>
      <c r="CV80" s="14">
        <f>INDEX(属性偏向!$S$4:$S$135,(卡牌属性!$BZ80-1+CV$3)*11+卡牌属性!$CD80)</f>
        <v>52</v>
      </c>
      <c r="CW80" s="14">
        <f>INDEX(属性偏向!$S$4:$S$135,(卡牌属性!$BZ80-1+CW$3)*11+卡牌属性!$CD80)</f>
        <v>56</v>
      </c>
      <c r="CX80" s="14">
        <f>INDEX(属性偏向!$S$4:$S$135,(卡牌属性!$BZ80-1+CX$3)*11+卡牌属性!$CD80)</f>
        <v>56</v>
      </c>
      <c r="CY80" s="14">
        <f>INDEX(属性偏向!$S$4:$S$135,(卡牌属性!$BZ80-1+CY$3)*11+卡牌属性!$CD80)</f>
        <v>60</v>
      </c>
      <c r="CZ80" s="14">
        <f>INDEX(属性偏向!$T$4:$T$135,(卡牌属性!$BZ80-1+CZ$3)*11+卡牌属性!$CD80)</f>
        <v>25</v>
      </c>
      <c r="DA80" s="14">
        <f>INDEX(属性偏向!$T$4:$T$135,(卡牌属性!$BZ80-1+DA$3)*11+卡牌属性!$CD80)</f>
        <v>26</v>
      </c>
      <c r="DB80" s="14">
        <f>INDEX(属性偏向!$T$4:$T$135,(卡牌属性!$BZ80-1+DB$3)*11+卡牌属性!$CD80)</f>
        <v>26</v>
      </c>
      <c r="DC80" s="14">
        <f>INDEX(属性偏向!$T$4:$T$135,(卡牌属性!$BZ80-1+DC$3)*11+卡牌属性!$CD80)</f>
        <v>28</v>
      </c>
      <c r="DD80" s="14">
        <f>INDEX(属性偏向!$T$4:$T$135,(卡牌属性!$BZ80-1+DD$3)*11+卡牌属性!$CD80)</f>
        <v>30</v>
      </c>
      <c r="DE80" s="14">
        <f>INDEX(属性偏向!$U$4:$U$135,(卡牌属性!$BZ80-1+DE$3)*11+卡牌属性!$CD80)</f>
        <v>500</v>
      </c>
      <c r="DF80" s="14">
        <f>INDEX(属性偏向!$U$4:$U$135,(卡牌属性!$BZ80-1+DF$3)*11+卡牌属性!$CD80)</f>
        <v>520</v>
      </c>
      <c r="DG80" s="14">
        <f>INDEX(属性偏向!$U$4:$U$135,(卡牌属性!$BZ80-1+DG$3)*11+卡牌属性!$CD80)</f>
        <v>520</v>
      </c>
      <c r="DH80" s="14">
        <f>INDEX(属性偏向!$U$4:$U$135,(卡牌属性!$BZ80-1+DH$3)*11+卡牌属性!$CD80)</f>
        <v>560</v>
      </c>
      <c r="DI80" s="14">
        <f>INDEX(属性偏向!$U$4:$U$135,(卡牌属性!$BZ80-1+DI$3)*11+卡牌属性!$CD80)</f>
        <v>600</v>
      </c>
      <c r="DL80" s="13">
        <v>76</v>
      </c>
      <c r="DM80" s="14">
        <f t="shared" si="267"/>
        <v>7</v>
      </c>
      <c r="DN80" s="14">
        <f t="shared" si="268"/>
        <v>1102007</v>
      </c>
      <c r="DO80" s="14" t="str">
        <f>INDEX($B$6:$B$32,DM80)&amp;"-"&amp;INDEX(属性投放!$H$7:$H$17,卡牌属性!DT80)</f>
        <v>战斗曹焱兵-无我相</v>
      </c>
      <c r="DP80" s="14">
        <f t="shared" si="250"/>
        <v>7</v>
      </c>
      <c r="DQ80" s="14">
        <f t="shared" si="251"/>
        <v>7</v>
      </c>
      <c r="DR80" s="14">
        <f t="shared" si="252"/>
        <v>7</v>
      </c>
      <c r="DS80" s="14">
        <f t="shared" si="269"/>
        <v>4</v>
      </c>
      <c r="DT80" s="14">
        <f t="shared" si="270"/>
        <v>10</v>
      </c>
      <c r="DU80" s="14">
        <f>INDEX(属性投放!$W$6:$W$49,(卡牌属性!DS80-2)*11+卡牌属性!DT80)</f>
        <v>10</v>
      </c>
      <c r="DV80" s="14">
        <f t="shared" si="288"/>
        <v>9998</v>
      </c>
      <c r="DW80" s="14">
        <f t="shared" si="289"/>
        <v>10822</v>
      </c>
      <c r="DX80" s="14">
        <f t="shared" si="290"/>
        <v>12420</v>
      </c>
      <c r="DY80" s="14">
        <f t="shared" si="291"/>
        <v>12420</v>
      </c>
      <c r="DZ80" s="14">
        <f t="shared" si="292"/>
        <v>14018</v>
      </c>
      <c r="EA80" s="14">
        <f t="shared" si="293"/>
        <v>4949</v>
      </c>
      <c r="EB80" s="14">
        <f t="shared" si="294"/>
        <v>5361</v>
      </c>
      <c r="EC80" s="14">
        <f t="shared" si="295"/>
        <v>5361</v>
      </c>
      <c r="ED80" s="14">
        <f t="shared" si="296"/>
        <v>6160</v>
      </c>
      <c r="EE80" s="14">
        <f t="shared" si="297"/>
        <v>6984</v>
      </c>
      <c r="EF80" s="14">
        <f t="shared" si="298"/>
        <v>92468</v>
      </c>
      <c r="EG80" s="14">
        <f t="shared" si="299"/>
        <v>99622</v>
      </c>
      <c r="EH80" s="14">
        <f t="shared" si="300"/>
        <v>99622</v>
      </c>
      <c r="EI80" s="14">
        <f t="shared" si="301"/>
        <v>113730</v>
      </c>
      <c r="EJ80" s="14">
        <f t="shared" si="302"/>
        <v>127938</v>
      </c>
      <c r="EK80" s="14">
        <f>INDEX(属性偏向!$S$4:$S$135,(卡牌属性!$DP80-1+EK$3)*11+卡牌属性!$DT80)*(1+属性投放!$AT$6)</f>
        <v>150</v>
      </c>
      <c r="EL80" s="14">
        <f>INDEX(属性偏向!$S$4:$S$135,(卡牌属性!$DP80-1+EL$3)*11+卡牌属性!$DT80)*(1+属性投放!$AT$6)</f>
        <v>156</v>
      </c>
      <c r="EM80" s="14">
        <f>INDEX(属性偏向!$S$4:$S$135,(卡牌属性!$DP80-1+EM$3)*11+卡牌属性!$DT80)*(1+属性投放!$AT$6)</f>
        <v>168</v>
      </c>
      <c r="EN80" s="14">
        <f>INDEX(属性偏向!$S$4:$S$135,(卡牌属性!$DP80-1+EN$3)*11+卡牌属性!$DT80)*(1+属性投放!$AT$6)</f>
        <v>168</v>
      </c>
      <c r="EO80" s="14">
        <f>INDEX(属性偏向!$S$4:$S$135,(卡牌属性!$DP80-1+EO$3)*11+卡牌属性!$DT80)*(1+属性投放!$AT$6)</f>
        <v>180</v>
      </c>
      <c r="EP80" s="14">
        <f>INDEX(属性偏向!$T$4:$T$135,(卡牌属性!$DQ80-1+EP$3)*11+卡牌属性!$DT80)*(1+属性投放!$AT$6)</f>
        <v>75</v>
      </c>
      <c r="EQ80" s="14">
        <f>INDEX(属性偏向!$T$4:$T$135,(卡牌属性!$DQ80-1+EQ$3)*11+卡牌属性!$DT80)*(1+属性投放!$AT$6)</f>
        <v>78</v>
      </c>
      <c r="ER80" s="14">
        <f>INDEX(属性偏向!$T$4:$T$135,(卡牌属性!$DQ80-1+ER$3)*11+卡牌属性!$DT80)*(1+属性投放!$AT$6)</f>
        <v>78</v>
      </c>
      <c r="ES80" s="14">
        <f>INDEX(属性偏向!$T$4:$T$135,(卡牌属性!$DQ80-1+ES$3)*11+卡牌属性!$DT80)*(1+属性投放!$AT$6)</f>
        <v>84</v>
      </c>
      <c r="ET80" s="14">
        <f>INDEX(属性偏向!$T$4:$T$135,(卡牌属性!$DQ80-1+ET$3)*11+卡牌属性!$DT80)*(1+属性投放!$AT$6)</f>
        <v>90</v>
      </c>
      <c r="EU80" s="14">
        <f>INDEX(属性偏向!$U$4:$U$135,(卡牌属性!$DR80-1+EU$3)*11+卡牌属性!$DT80)*(1+属性投放!$AT$6)</f>
        <v>1500</v>
      </c>
      <c r="EV80" s="14">
        <f>INDEX(属性偏向!$U$4:$U$135,(卡牌属性!$DR80-1+EV$3)*11+卡牌属性!$DT80)*(1+属性投放!$AT$6)</f>
        <v>1560</v>
      </c>
      <c r="EW80" s="14">
        <f>INDEX(属性偏向!$U$4:$U$135,(卡牌属性!$DR80-1+EW$3)*11+卡牌属性!$DT80)*(1+属性投放!$AT$6)</f>
        <v>1560</v>
      </c>
      <c r="EX80" s="14">
        <f>INDEX(属性偏向!$U$4:$U$135,(卡牌属性!$DR80-1+EX$3)*11+卡牌属性!$DT80)*(1+属性投放!$AT$6)</f>
        <v>1680</v>
      </c>
      <c r="EY80" s="14">
        <f>INDEX(属性偏向!$U$4:$U$135,(卡牌属性!$DR80-1+EY$3)*11+卡牌属性!$DT80)*(1+属性投放!$AT$6)</f>
        <v>1800</v>
      </c>
      <c r="FC80" s="13">
        <v>76</v>
      </c>
      <c r="FD80" s="13">
        <f t="shared" si="253"/>
        <v>16</v>
      </c>
      <c r="FE80" s="14">
        <f t="shared" si="271"/>
        <v>1102016</v>
      </c>
      <c r="FF80" s="14" t="s">
        <v>849</v>
      </c>
      <c r="FG80" s="14">
        <f t="shared" si="254"/>
        <v>1</v>
      </c>
      <c r="FH80" s="14" t="str">
        <f t="shared" si="255"/>
        <v>西方龙-1星</v>
      </c>
      <c r="FI80" s="14">
        <f>INDEX(Y$6:Y$36,$FD80)+INDEX(属性偏向!Y$4:Y$8,卡牌属性!$FG80)</f>
        <v>6</v>
      </c>
      <c r="FJ80" s="14" t="str">
        <f>INDEX(属性评价,卡牌属性!FI80)</f>
        <v>B+</v>
      </c>
      <c r="FK80" s="14">
        <f>INDEX(Z$6:Z$36,$FD80)+INDEX(属性偏向!Z$4:Z$8,卡牌属性!$FG80)</f>
        <v>7</v>
      </c>
      <c r="FL80" s="14" t="str">
        <f>INDEX(属性评价,卡牌属性!FK80)</f>
        <v>A</v>
      </c>
      <c r="FM80" s="14">
        <f>INDEX(AA$6:AA$36,$FD80)+INDEX(属性偏向!AA$4:AA$8,卡牌属性!$FG80)</f>
        <v>8</v>
      </c>
      <c r="FN80" s="14" t="str">
        <f>INDEX(属性评价,卡牌属性!FM80)</f>
        <v>A+</v>
      </c>
      <c r="FQ80" s="13">
        <v>76</v>
      </c>
      <c r="FR80" s="13">
        <f t="shared" si="256"/>
        <v>16</v>
      </c>
      <c r="FS80" s="14">
        <f t="shared" si="272"/>
        <v>1101041</v>
      </c>
      <c r="FT80" s="14" t="s">
        <v>849</v>
      </c>
      <c r="FU80" s="14">
        <f t="shared" si="257"/>
        <v>1</v>
      </c>
      <c r="FV80" s="14" t="str">
        <f t="shared" si="258"/>
        <v>常服夏玲-1星</v>
      </c>
      <c r="FW80" s="14">
        <f>INDEX(J$6:J$36,$FR80)+INDEX(属性偏向!Y$4:Y$8,卡牌属性!$FG80)</f>
        <v>2</v>
      </c>
      <c r="FX80" s="14" t="str">
        <f>INDEX(属性评价,卡牌属性!FW80)</f>
        <v>D+</v>
      </c>
      <c r="FY80" s="14">
        <f>INDEX(K$6:K$36,$FR80)+INDEX(属性偏向!Y$4:Y$8,卡牌属性!$FG80)</f>
        <v>3</v>
      </c>
      <c r="FZ80" s="14" t="str">
        <f>INDEX(属性评价,卡牌属性!FY80)</f>
        <v>C</v>
      </c>
      <c r="GA80" s="14">
        <f>INDEX(L$6:L$36,$FR80)+INDEX(属性偏向!Y$4:Y$8,卡牌属性!$FG80)</f>
        <v>3</v>
      </c>
      <c r="GB80" s="14" t="str">
        <f>INDEX(属性评价,卡牌属性!GA80)</f>
        <v>C</v>
      </c>
    </row>
    <row r="81" spans="31:184" ht="16.5" x14ac:dyDescent="0.2">
      <c r="AE81" s="13">
        <v>77</v>
      </c>
      <c r="AF81" s="13">
        <f t="shared" si="259"/>
        <v>7</v>
      </c>
      <c r="AG81" s="13">
        <f t="shared" si="246"/>
        <v>4</v>
      </c>
      <c r="AH81" s="13"/>
      <c r="AI81" s="13"/>
      <c r="AJ81" s="14">
        <f t="shared" si="247"/>
        <v>1101007</v>
      </c>
      <c r="AK81" s="14" t="str">
        <f t="shared" si="248"/>
        <v>战斗曹焱兵11突</v>
      </c>
      <c r="AL81" s="25" t="s">
        <v>131</v>
      </c>
      <c r="AM81" s="14">
        <v>1</v>
      </c>
      <c r="AN81" s="14">
        <f t="shared" si="249"/>
        <v>11</v>
      </c>
      <c r="AO81" s="14" t="e">
        <f>INDEX(属性投放!#REF!,(卡牌属性!AG81-2)*20+卡牌属性!AN81)</f>
        <v>#REF!</v>
      </c>
      <c r="AP81" s="14" t="e">
        <f t="shared" si="240"/>
        <v>#REF!</v>
      </c>
      <c r="AQ81" s="14" t="e">
        <f t="shared" si="240"/>
        <v>#REF!</v>
      </c>
      <c r="AR81" s="14" t="e">
        <f t="shared" si="240"/>
        <v>#REF!</v>
      </c>
      <c r="AS81" s="14" t="e">
        <f t="shared" si="240"/>
        <v>#REF!</v>
      </c>
      <c r="AT81" s="14" t="e">
        <f>INDEX(属性投放!#REF!,(卡牌属性!AG81-2)*20+卡牌属性!AN81)</f>
        <v>#REF!</v>
      </c>
      <c r="AU81" s="14" t="e">
        <f t="shared" si="241"/>
        <v>#REF!</v>
      </c>
      <c r="AV81" s="14" t="e">
        <f t="shared" si="241"/>
        <v>#REF!</v>
      </c>
      <c r="AW81" s="14" t="e">
        <f t="shared" si="241"/>
        <v>#REF!</v>
      </c>
      <c r="AX81" s="14" t="e">
        <f t="shared" si="241"/>
        <v>#REF!</v>
      </c>
      <c r="AY81" s="14" t="e">
        <f>INDEX(属性投放!#REF!,(卡牌属性!AG81-2)*20+卡牌属性!AN81)</f>
        <v>#REF!</v>
      </c>
      <c r="AZ81" s="14" t="e">
        <f t="shared" si="242"/>
        <v>#REF!</v>
      </c>
      <c r="BA81" s="14" t="e">
        <f t="shared" si="242"/>
        <v>#REF!</v>
      </c>
      <c r="BB81" s="14" t="e">
        <f t="shared" si="242"/>
        <v>#REF!</v>
      </c>
      <c r="BC81" s="14" t="e">
        <f t="shared" si="242"/>
        <v>#REF!</v>
      </c>
      <c r="BD81" s="14" t="e">
        <f>INDEX(属性投放!#REF!,(卡牌属性!AG81-2)*20+卡牌属性!AN81)</f>
        <v>#REF!</v>
      </c>
      <c r="BE81" s="14" t="e">
        <f t="shared" si="243"/>
        <v>#REF!</v>
      </c>
      <c r="BF81" s="14" t="e">
        <f t="shared" si="243"/>
        <v>#REF!</v>
      </c>
      <c r="BG81" s="14" t="e">
        <f t="shared" si="243"/>
        <v>#REF!</v>
      </c>
      <c r="BH81" s="14" t="e">
        <f t="shared" si="243"/>
        <v>#REF!</v>
      </c>
      <c r="BI81" s="14" t="e">
        <f>INDEX(属性投放!#REF!,(卡牌属性!AG81-2)*20+卡牌属性!AN81)</f>
        <v>#REF!</v>
      </c>
      <c r="BJ81" s="14" t="e">
        <f t="shared" si="244"/>
        <v>#REF!</v>
      </c>
      <c r="BK81" s="14" t="e">
        <f t="shared" si="244"/>
        <v>#REF!</v>
      </c>
      <c r="BL81" s="14" t="e">
        <f t="shared" si="244"/>
        <v>#REF!</v>
      </c>
      <c r="BM81" s="14" t="e">
        <f t="shared" si="244"/>
        <v>#REF!</v>
      </c>
      <c r="BN81" s="14" t="e">
        <f>INDEX(属性投放!#REF!,(卡牌属性!AG81-2)*20+卡牌属性!AN81)</f>
        <v>#REF!</v>
      </c>
      <c r="BO81" s="14" t="e">
        <f t="shared" si="245"/>
        <v>#REF!</v>
      </c>
      <c r="BP81" s="14" t="e">
        <f t="shared" si="245"/>
        <v>#REF!</v>
      </c>
      <c r="BQ81" s="14" t="e">
        <f t="shared" si="245"/>
        <v>#REF!</v>
      </c>
      <c r="BR81" s="14" t="e">
        <f t="shared" si="245"/>
        <v>#REF!</v>
      </c>
      <c r="BV81" s="13">
        <v>77</v>
      </c>
      <c r="BW81" s="14">
        <f t="shared" si="260"/>
        <v>7</v>
      </c>
      <c r="BX81" s="14">
        <f t="shared" si="261"/>
        <v>1102007</v>
      </c>
      <c r="BY81" s="14" t="str">
        <f>INDEX($O$6:$O$37,BW81)&amp;"-"&amp;INDEX(属性投放!$H$19:$H$29,卡牌属性!CD81)</f>
        <v>天使缇娜-无众生相</v>
      </c>
      <c r="BZ81" s="14">
        <f t="shared" si="262"/>
        <v>7</v>
      </c>
      <c r="CA81" s="14">
        <f t="shared" si="263"/>
        <v>6</v>
      </c>
      <c r="CB81" s="14">
        <f t="shared" si="264"/>
        <v>6</v>
      </c>
      <c r="CC81" s="14">
        <f t="shared" si="265"/>
        <v>4</v>
      </c>
      <c r="CD81" s="14">
        <f t="shared" si="266"/>
        <v>11</v>
      </c>
      <c r="CE81" s="14">
        <f>INDEX(属性投放!$W$6:$W$49,(卡牌属性!CC81-2)*11+卡牌属性!CD81)</f>
        <v>10</v>
      </c>
      <c r="CF81" s="14">
        <f t="shared" si="273"/>
        <v>3966</v>
      </c>
      <c r="CG81" s="14">
        <f t="shared" si="274"/>
        <v>4294</v>
      </c>
      <c r="CH81" s="14">
        <f t="shared" si="275"/>
        <v>4900</v>
      </c>
      <c r="CI81" s="14">
        <f t="shared" si="276"/>
        <v>4900</v>
      </c>
      <c r="CJ81" s="14">
        <f t="shared" si="277"/>
        <v>5506</v>
      </c>
      <c r="CK81" s="14">
        <f t="shared" si="278"/>
        <v>1923</v>
      </c>
      <c r="CL81" s="14">
        <f t="shared" si="279"/>
        <v>2072</v>
      </c>
      <c r="CM81" s="14">
        <f t="shared" si="280"/>
        <v>2072</v>
      </c>
      <c r="CN81" s="14">
        <f t="shared" si="281"/>
        <v>2375</v>
      </c>
      <c r="CO81" s="14">
        <f t="shared" si="282"/>
        <v>2678</v>
      </c>
      <c r="CP81" s="14">
        <f t="shared" si="283"/>
        <v>36206</v>
      </c>
      <c r="CQ81" s="14">
        <f t="shared" si="284"/>
        <v>38874</v>
      </c>
      <c r="CR81" s="14">
        <f t="shared" si="285"/>
        <v>38874</v>
      </c>
      <c r="CS81" s="14">
        <f t="shared" si="286"/>
        <v>44110</v>
      </c>
      <c r="CT81" s="14">
        <f t="shared" si="287"/>
        <v>49346</v>
      </c>
      <c r="CU81" s="14">
        <f>INDEX(属性偏向!$S$4:$S$135,(卡牌属性!$BZ81-1+CU$3)*11+卡牌属性!$CD81)</f>
        <v>60</v>
      </c>
      <c r="CV81" s="14">
        <f>INDEX(属性偏向!$S$4:$S$135,(卡牌属性!$BZ81-1+CV$3)*11+卡牌属性!$CD81)</f>
        <v>62</v>
      </c>
      <c r="CW81" s="14">
        <f>INDEX(属性偏向!$S$4:$S$135,(卡牌属性!$BZ81-1+CW$3)*11+卡牌属性!$CD81)</f>
        <v>66</v>
      </c>
      <c r="CX81" s="14">
        <f>INDEX(属性偏向!$S$4:$S$135,(卡牌属性!$BZ81-1+CX$3)*11+卡牌属性!$CD81)</f>
        <v>66</v>
      </c>
      <c r="CY81" s="14">
        <f>INDEX(属性偏向!$S$4:$S$135,(卡牌属性!$BZ81-1+CY$3)*11+卡牌属性!$CD81)</f>
        <v>70</v>
      </c>
      <c r="CZ81" s="14">
        <f>INDEX(属性偏向!$T$4:$T$135,(卡牌属性!$BZ81-1+CZ$3)*11+卡牌属性!$CD81)</f>
        <v>30</v>
      </c>
      <c r="DA81" s="14">
        <f>INDEX(属性偏向!$T$4:$T$135,(卡牌属性!$BZ81-1+DA$3)*11+卡牌属性!$CD81)</f>
        <v>31</v>
      </c>
      <c r="DB81" s="14">
        <f>INDEX(属性偏向!$T$4:$T$135,(卡牌属性!$BZ81-1+DB$3)*11+卡牌属性!$CD81)</f>
        <v>31</v>
      </c>
      <c r="DC81" s="14">
        <f>INDEX(属性偏向!$T$4:$T$135,(卡牌属性!$BZ81-1+DC$3)*11+卡牌属性!$CD81)</f>
        <v>33</v>
      </c>
      <c r="DD81" s="14">
        <f>INDEX(属性偏向!$T$4:$T$135,(卡牌属性!$BZ81-1+DD$3)*11+卡牌属性!$CD81)</f>
        <v>35</v>
      </c>
      <c r="DE81" s="14">
        <f>INDEX(属性偏向!$U$4:$U$135,(卡牌属性!$BZ81-1+DE$3)*11+卡牌属性!$CD81)</f>
        <v>600</v>
      </c>
      <c r="DF81" s="14">
        <f>INDEX(属性偏向!$U$4:$U$135,(卡牌属性!$BZ81-1+DF$3)*11+卡牌属性!$CD81)</f>
        <v>620</v>
      </c>
      <c r="DG81" s="14">
        <f>INDEX(属性偏向!$U$4:$U$135,(卡牌属性!$BZ81-1+DG$3)*11+卡牌属性!$CD81)</f>
        <v>620</v>
      </c>
      <c r="DH81" s="14">
        <f>INDEX(属性偏向!$U$4:$U$135,(卡牌属性!$BZ81-1+DH$3)*11+卡牌属性!$CD81)</f>
        <v>660</v>
      </c>
      <c r="DI81" s="14">
        <f>INDEX(属性偏向!$U$4:$U$135,(卡牌属性!$BZ81-1+DI$3)*11+卡牌属性!$CD81)</f>
        <v>700</v>
      </c>
      <c r="DL81" s="13">
        <v>77</v>
      </c>
      <c r="DM81" s="14">
        <f t="shared" si="267"/>
        <v>7</v>
      </c>
      <c r="DN81" s="14">
        <f t="shared" si="268"/>
        <v>1102007</v>
      </c>
      <c r="DO81" s="14" t="str">
        <f>INDEX($B$6:$B$32,DM81)&amp;"-"&amp;INDEX(属性投放!$H$7:$H$17,卡牌属性!DT81)</f>
        <v>战斗曹焱兵-无众生相</v>
      </c>
      <c r="DP81" s="14">
        <f t="shared" si="250"/>
        <v>7</v>
      </c>
      <c r="DQ81" s="14">
        <f t="shared" si="251"/>
        <v>7</v>
      </c>
      <c r="DR81" s="14">
        <f t="shared" si="252"/>
        <v>7</v>
      </c>
      <c r="DS81" s="14">
        <f t="shared" si="269"/>
        <v>4</v>
      </c>
      <c r="DT81" s="14">
        <f t="shared" si="270"/>
        <v>11</v>
      </c>
      <c r="DU81" s="14">
        <f>INDEX(属性投放!$W$6:$W$49,(卡牌属性!DS81-2)*11+卡牌属性!DT81)</f>
        <v>10</v>
      </c>
      <c r="DV81" s="14">
        <f t="shared" si="288"/>
        <v>11498</v>
      </c>
      <c r="DW81" s="14">
        <f t="shared" si="289"/>
        <v>12382</v>
      </c>
      <c r="DX81" s="14">
        <f t="shared" si="290"/>
        <v>14100</v>
      </c>
      <c r="DY81" s="14">
        <f t="shared" si="291"/>
        <v>14100</v>
      </c>
      <c r="DZ81" s="14">
        <f t="shared" si="292"/>
        <v>15818</v>
      </c>
      <c r="EA81" s="14">
        <f t="shared" si="293"/>
        <v>5699</v>
      </c>
      <c r="EB81" s="14">
        <f t="shared" si="294"/>
        <v>6141</v>
      </c>
      <c r="EC81" s="14">
        <f t="shared" si="295"/>
        <v>6141</v>
      </c>
      <c r="ED81" s="14">
        <f t="shared" si="296"/>
        <v>7000</v>
      </c>
      <c r="EE81" s="14">
        <f t="shared" si="297"/>
        <v>7884</v>
      </c>
      <c r="EF81" s="14">
        <f t="shared" si="298"/>
        <v>107468</v>
      </c>
      <c r="EG81" s="14">
        <f t="shared" si="299"/>
        <v>115222</v>
      </c>
      <c r="EH81" s="14">
        <f t="shared" si="300"/>
        <v>115222</v>
      </c>
      <c r="EI81" s="14">
        <f t="shared" si="301"/>
        <v>130530</v>
      </c>
      <c r="EJ81" s="14">
        <f t="shared" si="302"/>
        <v>145938</v>
      </c>
      <c r="EK81" s="14">
        <f>INDEX(属性偏向!$S$4:$S$135,(卡牌属性!$DP81-1+EK$3)*11+卡牌属性!$DT81)*(1+属性投放!$AT$6)</f>
        <v>180</v>
      </c>
      <c r="EL81" s="14">
        <f>INDEX(属性偏向!$S$4:$S$135,(卡牌属性!$DP81-1+EL$3)*11+卡牌属性!$DT81)*(1+属性投放!$AT$6)</f>
        <v>186</v>
      </c>
      <c r="EM81" s="14">
        <f>INDEX(属性偏向!$S$4:$S$135,(卡牌属性!$DP81-1+EM$3)*11+卡牌属性!$DT81)*(1+属性投放!$AT$6)</f>
        <v>198</v>
      </c>
      <c r="EN81" s="14">
        <f>INDEX(属性偏向!$S$4:$S$135,(卡牌属性!$DP81-1+EN$3)*11+卡牌属性!$DT81)*(1+属性投放!$AT$6)</f>
        <v>198</v>
      </c>
      <c r="EO81" s="14">
        <f>INDEX(属性偏向!$S$4:$S$135,(卡牌属性!$DP81-1+EO$3)*11+卡牌属性!$DT81)*(1+属性投放!$AT$6)</f>
        <v>210</v>
      </c>
      <c r="EP81" s="14">
        <f>INDEX(属性偏向!$T$4:$T$135,(卡牌属性!$DQ81-1+EP$3)*11+卡牌属性!$DT81)*(1+属性投放!$AT$6)</f>
        <v>90</v>
      </c>
      <c r="EQ81" s="14">
        <f>INDEX(属性偏向!$T$4:$T$135,(卡牌属性!$DQ81-1+EQ$3)*11+卡牌属性!$DT81)*(1+属性投放!$AT$6)</f>
        <v>93</v>
      </c>
      <c r="ER81" s="14">
        <f>INDEX(属性偏向!$T$4:$T$135,(卡牌属性!$DQ81-1+ER$3)*11+卡牌属性!$DT81)*(1+属性投放!$AT$6)</f>
        <v>93</v>
      </c>
      <c r="ES81" s="14">
        <f>INDEX(属性偏向!$T$4:$T$135,(卡牌属性!$DQ81-1+ES$3)*11+卡牌属性!$DT81)*(1+属性投放!$AT$6)</f>
        <v>99</v>
      </c>
      <c r="ET81" s="14">
        <f>INDEX(属性偏向!$T$4:$T$135,(卡牌属性!$DQ81-1+ET$3)*11+卡牌属性!$DT81)*(1+属性投放!$AT$6)</f>
        <v>105</v>
      </c>
      <c r="EU81" s="14">
        <f>INDEX(属性偏向!$U$4:$U$135,(卡牌属性!$DR81-1+EU$3)*11+卡牌属性!$DT81)*(1+属性投放!$AT$6)</f>
        <v>1800</v>
      </c>
      <c r="EV81" s="14">
        <f>INDEX(属性偏向!$U$4:$U$135,(卡牌属性!$DR81-1+EV$3)*11+卡牌属性!$DT81)*(1+属性投放!$AT$6)</f>
        <v>1860</v>
      </c>
      <c r="EW81" s="14">
        <f>INDEX(属性偏向!$U$4:$U$135,(卡牌属性!$DR81-1+EW$3)*11+卡牌属性!$DT81)*(1+属性投放!$AT$6)</f>
        <v>1860</v>
      </c>
      <c r="EX81" s="14">
        <f>INDEX(属性偏向!$U$4:$U$135,(卡牌属性!$DR81-1+EX$3)*11+卡牌属性!$DT81)*(1+属性投放!$AT$6)</f>
        <v>1980</v>
      </c>
      <c r="EY81" s="14">
        <f>INDEX(属性偏向!$U$4:$U$135,(卡牌属性!$DR81-1+EY$3)*11+卡牌属性!$DT81)*(1+属性投放!$AT$6)</f>
        <v>2100</v>
      </c>
      <c r="FC81" s="13">
        <v>77</v>
      </c>
      <c r="FD81" s="13">
        <f t="shared" si="253"/>
        <v>16</v>
      </c>
      <c r="FE81" s="14">
        <f t="shared" si="271"/>
        <v>1102016</v>
      </c>
      <c r="FF81" s="14" t="s">
        <v>849</v>
      </c>
      <c r="FG81" s="14">
        <f t="shared" si="254"/>
        <v>2</v>
      </c>
      <c r="FH81" s="14" t="str">
        <f t="shared" si="255"/>
        <v>西方龙-2星</v>
      </c>
      <c r="FI81" s="14">
        <f>INDEX(Y$6:Y$36,$FD81)+INDEX(属性偏向!Y$4:Y$8,卡牌属性!$FG81)</f>
        <v>7</v>
      </c>
      <c r="FJ81" s="14" t="str">
        <f>INDEX(属性评价,卡牌属性!FI81)</f>
        <v>A</v>
      </c>
      <c r="FK81" s="14">
        <f>INDEX(Z$6:Z$36,$FD81)+INDEX(属性偏向!Z$4:Z$8,卡牌属性!$FG81)</f>
        <v>8</v>
      </c>
      <c r="FL81" s="14" t="str">
        <f>INDEX(属性评价,卡牌属性!FK81)</f>
        <v>A+</v>
      </c>
      <c r="FM81" s="14">
        <f>INDEX(AA$6:AA$36,$FD81)+INDEX(属性偏向!AA$4:AA$8,卡牌属性!$FG81)</f>
        <v>9</v>
      </c>
      <c r="FN81" s="14" t="str">
        <f>INDEX(属性评价,卡牌属性!FM81)</f>
        <v>S</v>
      </c>
      <c r="FQ81" s="13">
        <v>77</v>
      </c>
      <c r="FR81" s="13">
        <f t="shared" si="256"/>
        <v>16</v>
      </c>
      <c r="FS81" s="14">
        <f t="shared" si="272"/>
        <v>1101041</v>
      </c>
      <c r="FT81" s="14" t="s">
        <v>849</v>
      </c>
      <c r="FU81" s="14">
        <f t="shared" si="257"/>
        <v>2</v>
      </c>
      <c r="FV81" s="14" t="str">
        <f t="shared" si="258"/>
        <v>常服夏玲-2星</v>
      </c>
      <c r="FW81" s="14">
        <f>INDEX(J$6:J$36,$FR81)+INDEX(属性偏向!Y$4:Y$8,卡牌属性!$FG81)</f>
        <v>3</v>
      </c>
      <c r="FX81" s="14" t="str">
        <f>INDEX(属性评价,卡牌属性!FW81)</f>
        <v>C</v>
      </c>
      <c r="FY81" s="14">
        <f>INDEX(K$6:K$36,$FR81)+INDEX(属性偏向!Y$4:Y$8,卡牌属性!$FG81)</f>
        <v>4</v>
      </c>
      <c r="FZ81" s="14" t="str">
        <f>INDEX(属性评价,卡牌属性!FY81)</f>
        <v>C+</v>
      </c>
      <c r="GA81" s="14">
        <f>INDEX(L$6:L$36,$FR81)+INDEX(属性偏向!Y$4:Y$8,卡牌属性!$FG81)</f>
        <v>4</v>
      </c>
      <c r="GB81" s="14" t="str">
        <f>INDEX(属性评价,卡牌属性!GA81)</f>
        <v>C+</v>
      </c>
    </row>
    <row r="82" spans="31:184" ht="16.5" x14ac:dyDescent="0.2">
      <c r="AE82" s="13">
        <v>78</v>
      </c>
      <c r="AF82" s="13">
        <f t="shared" si="259"/>
        <v>8</v>
      </c>
      <c r="AG82" s="13">
        <f t="shared" si="246"/>
        <v>2</v>
      </c>
      <c r="AH82" s="13"/>
      <c r="AI82" s="13"/>
      <c r="AJ82" s="14">
        <f t="shared" si="247"/>
        <v>1101008</v>
      </c>
      <c r="AK82" s="14" t="str">
        <f t="shared" si="248"/>
        <v>黑尔·坎普1突</v>
      </c>
      <c r="AL82" s="25" t="s">
        <v>131</v>
      </c>
      <c r="AM82" s="14">
        <v>1</v>
      </c>
      <c r="AN82" s="14">
        <f t="shared" si="249"/>
        <v>1</v>
      </c>
      <c r="AO82" s="14" t="e">
        <f>INDEX(属性投放!#REF!,(卡牌属性!AG82-2)*20+卡牌属性!AN82)</f>
        <v>#REF!</v>
      </c>
      <c r="AP82" s="14" t="e">
        <f t="shared" si="240"/>
        <v>#REF!</v>
      </c>
      <c r="AQ82" s="14" t="e">
        <f t="shared" si="240"/>
        <v>#REF!</v>
      </c>
      <c r="AR82" s="14" t="e">
        <f t="shared" si="240"/>
        <v>#REF!</v>
      </c>
      <c r="AS82" s="14" t="e">
        <f t="shared" si="240"/>
        <v>#REF!</v>
      </c>
      <c r="AT82" s="14" t="e">
        <f>INDEX(属性投放!#REF!,(卡牌属性!AG82-2)*20+卡牌属性!AN82)</f>
        <v>#REF!</v>
      </c>
      <c r="AU82" s="14" t="e">
        <f t="shared" si="241"/>
        <v>#REF!</v>
      </c>
      <c r="AV82" s="14" t="e">
        <f t="shared" si="241"/>
        <v>#REF!</v>
      </c>
      <c r="AW82" s="14" t="e">
        <f t="shared" si="241"/>
        <v>#REF!</v>
      </c>
      <c r="AX82" s="14" t="e">
        <f t="shared" si="241"/>
        <v>#REF!</v>
      </c>
      <c r="AY82" s="14" t="e">
        <f>INDEX(属性投放!#REF!,(卡牌属性!AG82-2)*20+卡牌属性!AN82)</f>
        <v>#REF!</v>
      </c>
      <c r="AZ82" s="14" t="e">
        <f t="shared" si="242"/>
        <v>#REF!</v>
      </c>
      <c r="BA82" s="14" t="e">
        <f t="shared" si="242"/>
        <v>#REF!</v>
      </c>
      <c r="BB82" s="14" t="e">
        <f t="shared" si="242"/>
        <v>#REF!</v>
      </c>
      <c r="BC82" s="14" t="e">
        <f t="shared" si="242"/>
        <v>#REF!</v>
      </c>
      <c r="BD82" s="14" t="e">
        <f>INDEX(属性投放!#REF!,(卡牌属性!AG82-2)*20+卡牌属性!AN82)</f>
        <v>#REF!</v>
      </c>
      <c r="BE82" s="14" t="e">
        <f t="shared" si="243"/>
        <v>#REF!</v>
      </c>
      <c r="BF82" s="14" t="e">
        <f t="shared" si="243"/>
        <v>#REF!</v>
      </c>
      <c r="BG82" s="14" t="e">
        <f t="shared" si="243"/>
        <v>#REF!</v>
      </c>
      <c r="BH82" s="14" t="e">
        <f t="shared" si="243"/>
        <v>#REF!</v>
      </c>
      <c r="BI82" s="14" t="e">
        <f>INDEX(属性投放!#REF!,(卡牌属性!AG82-2)*20+卡牌属性!AN82)</f>
        <v>#REF!</v>
      </c>
      <c r="BJ82" s="14" t="e">
        <f t="shared" si="244"/>
        <v>#REF!</v>
      </c>
      <c r="BK82" s="14" t="e">
        <f t="shared" si="244"/>
        <v>#REF!</v>
      </c>
      <c r="BL82" s="14" t="e">
        <f t="shared" si="244"/>
        <v>#REF!</v>
      </c>
      <c r="BM82" s="14" t="e">
        <f t="shared" si="244"/>
        <v>#REF!</v>
      </c>
      <c r="BN82" s="14" t="e">
        <f>INDEX(属性投放!#REF!,(卡牌属性!AG82-2)*20+卡牌属性!AN82)</f>
        <v>#REF!</v>
      </c>
      <c r="BO82" s="14" t="e">
        <f t="shared" si="245"/>
        <v>#REF!</v>
      </c>
      <c r="BP82" s="14" t="e">
        <f t="shared" si="245"/>
        <v>#REF!</v>
      </c>
      <c r="BQ82" s="14" t="e">
        <f t="shared" si="245"/>
        <v>#REF!</v>
      </c>
      <c r="BR82" s="14" t="e">
        <f t="shared" si="245"/>
        <v>#REF!</v>
      </c>
      <c r="BV82" s="13">
        <v>78</v>
      </c>
      <c r="BW82" s="14">
        <f t="shared" si="260"/>
        <v>8</v>
      </c>
      <c r="BX82" s="14">
        <f t="shared" si="261"/>
        <v>1102008</v>
      </c>
      <c r="BY82" s="14" t="str">
        <f>INDEX($O$6:$O$37,BW82)&amp;"-"&amp;INDEX(属性投放!$H$19:$H$29,卡牌属性!CD82)</f>
        <v>夏侯渊-练体</v>
      </c>
      <c r="BZ82" s="14">
        <f t="shared" si="262"/>
        <v>7</v>
      </c>
      <c r="CA82" s="14">
        <f t="shared" si="263"/>
        <v>5</v>
      </c>
      <c r="CB82" s="14">
        <f t="shared" si="264"/>
        <v>9</v>
      </c>
      <c r="CC82" s="14">
        <f t="shared" si="265"/>
        <v>4</v>
      </c>
      <c r="CD82" s="14">
        <f t="shared" si="266"/>
        <v>1</v>
      </c>
      <c r="CE82" s="14">
        <f>INDEX(属性投放!$W$6:$W$49,(卡牌属性!CC82-2)*11+卡牌属性!CD82)</f>
        <v>14</v>
      </c>
      <c r="CF82" s="14">
        <f>INDEX(属性偏向!$I$4:$I$15,卡牌属性!$BZ82+CF$3)</f>
        <v>200</v>
      </c>
      <c r="CG82" s="14">
        <f>INDEX(属性偏向!$I$4:$I$15,卡牌属性!$BZ82+CG$3)</f>
        <v>250</v>
      </c>
      <c r="CH82" s="14">
        <f>INDEX(属性偏向!$I$4:$I$15,卡牌属性!$BZ82+CH$3)</f>
        <v>300</v>
      </c>
      <c r="CI82" s="14">
        <f>INDEX(属性偏向!$I$4:$I$15,卡牌属性!$BZ82+CI$3)</f>
        <v>300</v>
      </c>
      <c r="CJ82" s="14">
        <f>INDEX(属性偏向!$I$4:$I$15,卡牌属性!$BZ82+CJ$3)</f>
        <v>350</v>
      </c>
      <c r="CK82" s="14">
        <f>INDEX(属性偏向!$J$4:$J$15,卡牌属性!$CA82+CK$3)</f>
        <v>30</v>
      </c>
      <c r="CL82" s="14">
        <f>INDEX(属性偏向!$J$4:$J$15,卡牌属性!$CA82+CL$3)</f>
        <v>40</v>
      </c>
      <c r="CM82" s="14">
        <f>INDEX(属性偏向!$J$4:$J$15,卡牌属性!$CA82+CM$3)</f>
        <v>40</v>
      </c>
      <c r="CN82" s="14">
        <f>INDEX(属性偏向!$J$4:$J$15,卡牌属性!$CA82+CN$3)</f>
        <v>50</v>
      </c>
      <c r="CO82" s="14">
        <f>INDEX(属性偏向!$J$4:$J$15,卡牌属性!$CA82+CO$3)</f>
        <v>75</v>
      </c>
      <c r="CP82" s="14">
        <f>INDEX(属性偏向!$K$4:$K$15,卡牌属性!$CB82+CP$3)</f>
        <v>1200</v>
      </c>
      <c r="CQ82" s="14">
        <f>INDEX(属性偏向!$K$4:$K$15,卡牌属性!$CB82+CQ$3)</f>
        <v>1500</v>
      </c>
      <c r="CR82" s="14">
        <f>INDEX(属性偏向!$K$4:$K$15,卡牌属性!$CB82+CR$3)</f>
        <v>1500</v>
      </c>
      <c r="CS82" s="14">
        <f>INDEX(属性偏向!$K$4:$K$15,卡牌属性!$CB82+CS$3)</f>
        <v>2000</v>
      </c>
      <c r="CT82" s="14">
        <f>INDEX(属性偏向!$K$4:$K$15,卡牌属性!$CB82+CT$3)</f>
        <v>2500</v>
      </c>
      <c r="CU82" s="14">
        <f>INDEX(属性偏向!$S$4:$S$135,(卡牌属性!$BZ82-1+CU$3)*11+卡牌属性!$CD82)</f>
        <v>14</v>
      </c>
      <c r="CV82" s="14">
        <f>INDEX(属性偏向!$S$4:$S$135,(卡牌属性!$BZ82-1+CV$3)*11+卡牌属性!$CD82)</f>
        <v>16</v>
      </c>
      <c r="CW82" s="14">
        <f>INDEX(属性偏向!$S$4:$S$135,(卡牌属性!$BZ82-1+CW$3)*11+卡牌属性!$CD82)</f>
        <v>20</v>
      </c>
      <c r="CX82" s="14">
        <f>INDEX(属性偏向!$S$4:$S$135,(卡牌属性!$BZ82-1+CX$3)*11+卡牌属性!$CD82)</f>
        <v>20</v>
      </c>
      <c r="CY82" s="14">
        <f>INDEX(属性偏向!$S$4:$S$135,(卡牌属性!$BZ82-1+CY$3)*11+卡牌属性!$CD82)</f>
        <v>24</v>
      </c>
      <c r="CZ82" s="14">
        <f>INDEX(属性偏向!$T$4:$T$135,(卡牌属性!$BZ82-1+CZ$3)*11+卡牌属性!$CD82)</f>
        <v>7</v>
      </c>
      <c r="DA82" s="14">
        <f>INDEX(属性偏向!$T$4:$T$135,(卡牌属性!$BZ82-1+DA$3)*11+卡牌属性!$CD82)</f>
        <v>8</v>
      </c>
      <c r="DB82" s="14">
        <f>INDEX(属性偏向!$T$4:$T$135,(卡牌属性!$BZ82-1+DB$3)*11+卡牌属性!$CD82)</f>
        <v>8</v>
      </c>
      <c r="DC82" s="14">
        <f>INDEX(属性偏向!$T$4:$T$135,(卡牌属性!$BZ82-1+DC$3)*11+卡牌属性!$CD82)</f>
        <v>10</v>
      </c>
      <c r="DD82" s="14">
        <f>INDEX(属性偏向!$T$4:$T$135,(卡牌属性!$BZ82-1+DD$3)*11+卡牌属性!$CD82)</f>
        <v>12</v>
      </c>
      <c r="DE82" s="14">
        <f>INDEX(属性偏向!$U$4:$U$135,(卡牌属性!$BZ82-1+DE$3)*11+卡牌属性!$CD82)</f>
        <v>84</v>
      </c>
      <c r="DF82" s="14">
        <f>INDEX(属性偏向!$U$4:$U$135,(卡牌属性!$BZ82-1+DF$3)*11+卡牌属性!$CD82)</f>
        <v>96</v>
      </c>
      <c r="DG82" s="14">
        <f>INDEX(属性偏向!$U$4:$U$135,(卡牌属性!$BZ82-1+DG$3)*11+卡牌属性!$CD82)</f>
        <v>96</v>
      </c>
      <c r="DH82" s="14">
        <f>INDEX(属性偏向!$U$4:$U$135,(卡牌属性!$BZ82-1+DH$3)*11+卡牌属性!$CD82)</f>
        <v>120</v>
      </c>
      <c r="DI82" s="14">
        <f>INDEX(属性偏向!$U$4:$U$135,(卡牌属性!$BZ82-1+DI$3)*11+卡牌属性!$CD82)</f>
        <v>144</v>
      </c>
      <c r="DL82" s="13">
        <v>78</v>
      </c>
      <c r="DM82" s="14">
        <f t="shared" si="267"/>
        <v>8</v>
      </c>
      <c r="DN82" s="14">
        <f t="shared" si="268"/>
        <v>1102008</v>
      </c>
      <c r="DO82" s="14" t="str">
        <f>INDEX($B$6:$B$32,DM82)&amp;"-"&amp;INDEX(属性投放!$H$7:$H$17,卡牌属性!DT82)</f>
        <v>黑尔·坎普-练体</v>
      </c>
      <c r="DP82" s="14">
        <f t="shared" si="250"/>
        <v>4</v>
      </c>
      <c r="DQ82" s="14">
        <f t="shared" si="251"/>
        <v>3</v>
      </c>
      <c r="DR82" s="14">
        <f t="shared" si="252"/>
        <v>2</v>
      </c>
      <c r="DS82" s="14">
        <f t="shared" si="269"/>
        <v>2</v>
      </c>
      <c r="DT82" s="14">
        <f t="shared" si="270"/>
        <v>1</v>
      </c>
      <c r="DU82" s="14">
        <f>INDEX(属性投放!$W$6:$W$49,(卡牌属性!DS82-2)*11+卡牌属性!DT82)</f>
        <v>14</v>
      </c>
      <c r="DV82" s="14">
        <f>INDEX(属性偏向!$I$4:$I$15,卡牌属性!$DP82+DV$3)</f>
        <v>125</v>
      </c>
      <c r="DW82" s="14">
        <f>INDEX(属性偏向!$I$4:$I$15,卡牌属性!$DP82+DW$3)</f>
        <v>150</v>
      </c>
      <c r="DX82" s="14">
        <f>INDEX(属性偏向!$I$4:$I$15,卡牌属性!$DP82+DX$3)</f>
        <v>175</v>
      </c>
      <c r="DY82" s="14">
        <f>INDEX(属性偏向!$I$4:$I$15,卡牌属性!$DP82+DY$3)</f>
        <v>175</v>
      </c>
      <c r="DZ82" s="14">
        <f>INDEX(属性偏向!$I$4:$I$15,卡牌属性!$DP82+DZ$3)</f>
        <v>200</v>
      </c>
      <c r="EA82" s="14">
        <f>INDEX(属性偏向!$J$4:$J$15,卡牌属性!$DQ82+EA$3)</f>
        <v>10</v>
      </c>
      <c r="EB82" s="14">
        <f>INDEX(属性偏向!$J$4:$J$15,卡牌属性!$DQ82+EB$3)</f>
        <v>20</v>
      </c>
      <c r="EC82" s="14">
        <f>INDEX(属性偏向!$J$4:$J$15,卡牌属性!$DQ82+EC$3)</f>
        <v>20</v>
      </c>
      <c r="ED82" s="14">
        <f>INDEX(属性偏向!$J$4:$J$15,卡牌属性!$DQ82+ED$3)</f>
        <v>30</v>
      </c>
      <c r="EE82" s="14">
        <f>INDEX(属性偏向!$J$4:$J$15,卡牌属性!$DQ82+EE$3)</f>
        <v>40</v>
      </c>
      <c r="EF82" s="14">
        <f>INDEX(属性偏向!$K$4:$K$15,卡牌属性!$DR82+EF$3)</f>
        <v>250</v>
      </c>
      <c r="EG82" s="14">
        <f>INDEX(属性偏向!$K$4:$K$15,卡牌属性!$DR82+EG$3)</f>
        <v>300</v>
      </c>
      <c r="EH82" s="14">
        <f>INDEX(属性偏向!$K$4:$K$15,卡牌属性!$DR82+EH$3)</f>
        <v>300</v>
      </c>
      <c r="EI82" s="14">
        <f>INDEX(属性偏向!$K$4:$K$15,卡牌属性!$DR82+EI$3)</f>
        <v>400</v>
      </c>
      <c r="EJ82" s="14">
        <f>INDEX(属性偏向!$K$4:$K$15,卡牌属性!$DR82+EJ$3)</f>
        <v>500</v>
      </c>
      <c r="EK82" s="14">
        <f>INDEX(属性偏向!$S$4:$S$135,(卡牌属性!$DP82-1+EK$3)*11+卡牌属性!$DT82)*(1+属性投放!$AT$6)</f>
        <v>24</v>
      </c>
      <c r="EL82" s="14">
        <f>INDEX(属性偏向!$S$4:$S$135,(卡牌属性!$DP82-1+EL$3)*11+卡牌属性!$DT82)*(1+属性投放!$AT$6)</f>
        <v>30</v>
      </c>
      <c r="EM82" s="14">
        <f>INDEX(属性偏向!$S$4:$S$135,(卡牌属性!$DP82-1+EM$3)*11+卡牌属性!$DT82)*(1+属性投放!$AT$6)</f>
        <v>36</v>
      </c>
      <c r="EN82" s="14">
        <f>INDEX(属性偏向!$S$4:$S$135,(卡牌属性!$DP82-1+EN$3)*11+卡牌属性!$DT82)*(1+属性投放!$AT$6)</f>
        <v>36</v>
      </c>
      <c r="EO82" s="14">
        <f>INDEX(属性偏向!$S$4:$S$135,(卡牌属性!$DP82-1+EO$3)*11+卡牌属性!$DT82)*(1+属性投放!$AT$6)</f>
        <v>42</v>
      </c>
      <c r="EP82" s="14">
        <f>INDEX(属性偏向!$T$4:$T$135,(卡牌属性!$DQ82-1+EP$3)*11+卡牌属性!$DT82)*(1+属性投放!$AT$6)</f>
        <v>9</v>
      </c>
      <c r="EQ82" s="14">
        <f>INDEX(属性偏向!$T$4:$T$135,(卡牌属性!$DQ82-1+EQ$3)*11+卡牌属性!$DT82)*(1+属性投放!$AT$6)</f>
        <v>12</v>
      </c>
      <c r="ER82" s="14">
        <f>INDEX(属性偏向!$T$4:$T$135,(卡牌属性!$DQ82-1+ER$3)*11+卡牌属性!$DT82)*(1+属性投放!$AT$6)</f>
        <v>12</v>
      </c>
      <c r="ES82" s="14">
        <f>INDEX(属性偏向!$T$4:$T$135,(卡牌属性!$DQ82-1+ES$3)*11+卡牌属性!$DT82)*(1+属性投放!$AT$6)</f>
        <v>15</v>
      </c>
      <c r="ET82" s="14">
        <f>INDEX(属性偏向!$T$4:$T$135,(卡牌属性!$DQ82-1+ET$3)*11+卡牌属性!$DT82)*(1+属性投放!$AT$6)</f>
        <v>18</v>
      </c>
      <c r="EU82" s="14">
        <f>INDEX(属性偏向!$U$4:$U$135,(卡牌属性!$DR82-1+EU$3)*11+卡牌属性!$DT82)*(1+属性投放!$AT$6)</f>
        <v>72</v>
      </c>
      <c r="EV82" s="14">
        <f>INDEX(属性偏向!$U$4:$U$135,(卡牌属性!$DR82-1+EV$3)*11+卡牌属性!$DT82)*(1+属性投放!$AT$6)</f>
        <v>108</v>
      </c>
      <c r="EW82" s="14">
        <f>INDEX(属性偏向!$U$4:$U$135,(卡牌属性!$DR82-1+EW$3)*11+卡牌属性!$DT82)*(1+属性投放!$AT$6)</f>
        <v>108</v>
      </c>
      <c r="EX82" s="14">
        <f>INDEX(属性偏向!$U$4:$U$135,(卡牌属性!$DR82-1+EX$3)*11+卡牌属性!$DT82)*(1+属性投放!$AT$6)</f>
        <v>144</v>
      </c>
      <c r="EY82" s="14">
        <f>INDEX(属性偏向!$U$4:$U$135,(卡牌属性!$DR82-1+EY$3)*11+卡牌属性!$DT82)*(1+属性投放!$AT$6)</f>
        <v>180</v>
      </c>
      <c r="FC82" s="13">
        <v>78</v>
      </c>
      <c r="FD82" s="13">
        <f t="shared" si="253"/>
        <v>16</v>
      </c>
      <c r="FE82" s="14">
        <f t="shared" si="271"/>
        <v>1102016</v>
      </c>
      <c r="FF82" s="14" t="s">
        <v>849</v>
      </c>
      <c r="FG82" s="14">
        <f t="shared" si="254"/>
        <v>3</v>
      </c>
      <c r="FH82" s="14" t="str">
        <f t="shared" si="255"/>
        <v>西方龙-3星</v>
      </c>
      <c r="FI82" s="14">
        <f>INDEX(Y$6:Y$36,$FD82)+INDEX(属性偏向!Y$4:Y$8,卡牌属性!$FG82)</f>
        <v>8</v>
      </c>
      <c r="FJ82" s="14" t="str">
        <f>INDEX(属性评价,卡牌属性!FI82)</f>
        <v>A+</v>
      </c>
      <c r="FK82" s="14">
        <f>INDEX(Z$6:Z$36,$FD82)+INDEX(属性偏向!Z$4:Z$8,卡牌属性!$FG82)</f>
        <v>8</v>
      </c>
      <c r="FL82" s="14" t="str">
        <f>INDEX(属性评价,卡牌属性!FK82)</f>
        <v>A+</v>
      </c>
      <c r="FM82" s="14">
        <f>INDEX(AA$6:AA$36,$FD82)+INDEX(属性偏向!AA$4:AA$8,卡牌属性!$FG82)</f>
        <v>9</v>
      </c>
      <c r="FN82" s="14" t="str">
        <f>INDEX(属性评价,卡牌属性!FM82)</f>
        <v>S</v>
      </c>
      <c r="FQ82" s="13">
        <v>78</v>
      </c>
      <c r="FR82" s="13">
        <f t="shared" si="256"/>
        <v>16</v>
      </c>
      <c r="FS82" s="14">
        <f t="shared" si="272"/>
        <v>1101041</v>
      </c>
      <c r="FT82" s="14" t="s">
        <v>849</v>
      </c>
      <c r="FU82" s="14">
        <f t="shared" si="257"/>
        <v>3</v>
      </c>
      <c r="FV82" s="14" t="str">
        <f t="shared" si="258"/>
        <v>常服夏玲-3星</v>
      </c>
      <c r="FW82" s="14">
        <f>INDEX(J$6:J$36,$FR82)+INDEX(属性偏向!Y$4:Y$8,卡牌属性!$FG82)</f>
        <v>4</v>
      </c>
      <c r="FX82" s="14" t="str">
        <f>INDEX(属性评价,卡牌属性!FW82)</f>
        <v>C+</v>
      </c>
      <c r="FY82" s="14">
        <f>INDEX(K$6:K$36,$FR82)+INDEX(属性偏向!Y$4:Y$8,卡牌属性!$FG82)</f>
        <v>5</v>
      </c>
      <c r="FZ82" s="14" t="str">
        <f>INDEX(属性评价,卡牌属性!FY82)</f>
        <v>B</v>
      </c>
      <c r="GA82" s="14">
        <f>INDEX(L$6:L$36,$FR82)+INDEX(属性偏向!Y$4:Y$8,卡牌属性!$FG82)</f>
        <v>5</v>
      </c>
      <c r="GB82" s="14" t="str">
        <f>INDEX(属性评价,卡牌属性!GA82)</f>
        <v>B</v>
      </c>
    </row>
    <row r="83" spans="31:184" ht="16.5" x14ac:dyDescent="0.2">
      <c r="AE83" s="13">
        <v>79</v>
      </c>
      <c r="AF83" s="13">
        <f t="shared" si="259"/>
        <v>8</v>
      </c>
      <c r="AG83" s="13">
        <f t="shared" si="246"/>
        <v>2</v>
      </c>
      <c r="AH83" s="13"/>
      <c r="AI83" s="13"/>
      <c r="AJ83" s="14">
        <f t="shared" si="247"/>
        <v>1101008</v>
      </c>
      <c r="AK83" s="14" t="str">
        <f t="shared" si="248"/>
        <v>黑尔·坎普2突</v>
      </c>
      <c r="AL83" s="25" t="s">
        <v>131</v>
      </c>
      <c r="AM83" s="14">
        <v>1</v>
      </c>
      <c r="AN83" s="14">
        <f t="shared" si="249"/>
        <v>2</v>
      </c>
      <c r="AO83" s="14" t="e">
        <f>INDEX(属性投放!#REF!,(卡牌属性!AG83-2)*20+卡牌属性!AN83)</f>
        <v>#REF!</v>
      </c>
      <c r="AP83" s="14" t="e">
        <f t="shared" si="240"/>
        <v>#REF!</v>
      </c>
      <c r="AQ83" s="14" t="e">
        <f t="shared" si="240"/>
        <v>#REF!</v>
      </c>
      <c r="AR83" s="14" t="e">
        <f t="shared" si="240"/>
        <v>#REF!</v>
      </c>
      <c r="AS83" s="14" t="e">
        <f t="shared" si="240"/>
        <v>#REF!</v>
      </c>
      <c r="AT83" s="14" t="e">
        <f>INDEX(属性投放!#REF!,(卡牌属性!AG83-2)*20+卡牌属性!AN83)</f>
        <v>#REF!</v>
      </c>
      <c r="AU83" s="14" t="e">
        <f t="shared" si="241"/>
        <v>#REF!</v>
      </c>
      <c r="AV83" s="14" t="e">
        <f t="shared" si="241"/>
        <v>#REF!</v>
      </c>
      <c r="AW83" s="14" t="e">
        <f t="shared" si="241"/>
        <v>#REF!</v>
      </c>
      <c r="AX83" s="14" t="e">
        <f t="shared" si="241"/>
        <v>#REF!</v>
      </c>
      <c r="AY83" s="14" t="e">
        <f>INDEX(属性投放!#REF!,(卡牌属性!AG83-2)*20+卡牌属性!AN83)</f>
        <v>#REF!</v>
      </c>
      <c r="AZ83" s="14" t="e">
        <f t="shared" si="242"/>
        <v>#REF!</v>
      </c>
      <c r="BA83" s="14" t="e">
        <f t="shared" si="242"/>
        <v>#REF!</v>
      </c>
      <c r="BB83" s="14" t="e">
        <f t="shared" si="242"/>
        <v>#REF!</v>
      </c>
      <c r="BC83" s="14" t="e">
        <f t="shared" si="242"/>
        <v>#REF!</v>
      </c>
      <c r="BD83" s="14" t="e">
        <f>INDEX(属性投放!#REF!,(卡牌属性!AG83-2)*20+卡牌属性!AN83)</f>
        <v>#REF!</v>
      </c>
      <c r="BE83" s="14" t="e">
        <f t="shared" si="243"/>
        <v>#REF!</v>
      </c>
      <c r="BF83" s="14" t="e">
        <f t="shared" si="243"/>
        <v>#REF!</v>
      </c>
      <c r="BG83" s="14" t="e">
        <f t="shared" si="243"/>
        <v>#REF!</v>
      </c>
      <c r="BH83" s="14" t="e">
        <f t="shared" si="243"/>
        <v>#REF!</v>
      </c>
      <c r="BI83" s="14" t="e">
        <f>INDEX(属性投放!#REF!,(卡牌属性!AG83-2)*20+卡牌属性!AN83)</f>
        <v>#REF!</v>
      </c>
      <c r="BJ83" s="14" t="e">
        <f t="shared" si="244"/>
        <v>#REF!</v>
      </c>
      <c r="BK83" s="14" t="e">
        <f t="shared" si="244"/>
        <v>#REF!</v>
      </c>
      <c r="BL83" s="14" t="e">
        <f t="shared" si="244"/>
        <v>#REF!</v>
      </c>
      <c r="BM83" s="14" t="e">
        <f t="shared" si="244"/>
        <v>#REF!</v>
      </c>
      <c r="BN83" s="14" t="e">
        <f>INDEX(属性投放!#REF!,(卡牌属性!AG83-2)*20+卡牌属性!AN83)</f>
        <v>#REF!</v>
      </c>
      <c r="BO83" s="14" t="e">
        <f t="shared" si="245"/>
        <v>#REF!</v>
      </c>
      <c r="BP83" s="14" t="e">
        <f t="shared" si="245"/>
        <v>#REF!</v>
      </c>
      <c r="BQ83" s="14" t="e">
        <f t="shared" si="245"/>
        <v>#REF!</v>
      </c>
      <c r="BR83" s="14" t="e">
        <f t="shared" si="245"/>
        <v>#REF!</v>
      </c>
      <c r="BV83" s="13">
        <v>79</v>
      </c>
      <c r="BW83" s="14">
        <f t="shared" si="260"/>
        <v>8</v>
      </c>
      <c r="BX83" s="14">
        <f t="shared" si="261"/>
        <v>1102008</v>
      </c>
      <c r="BY83" s="14" t="str">
        <f>INDEX($O$6:$O$37,BW83)&amp;"-"&amp;INDEX(属性投放!$H$19:$H$29,卡牌属性!CD83)</f>
        <v>夏侯渊-等活</v>
      </c>
      <c r="BZ83" s="14">
        <f t="shared" si="262"/>
        <v>7</v>
      </c>
      <c r="CA83" s="14">
        <f t="shared" si="263"/>
        <v>5</v>
      </c>
      <c r="CB83" s="14">
        <f t="shared" si="264"/>
        <v>9</v>
      </c>
      <c r="CC83" s="14">
        <f t="shared" si="265"/>
        <v>4</v>
      </c>
      <c r="CD83" s="14">
        <f t="shared" si="266"/>
        <v>2</v>
      </c>
      <c r="CE83" s="14">
        <f>INDEX(属性投放!$W$6:$W$49,(卡牌属性!CC83-2)*11+卡牌属性!CD83)</f>
        <v>10</v>
      </c>
      <c r="CF83" s="14">
        <f t="shared" ref="CF83:CF92" si="303">CF82+CU82*$CE82</f>
        <v>396</v>
      </c>
      <c r="CG83" s="14">
        <f t="shared" ref="CG83:CG92" si="304">CG82+CV82*$CE82</f>
        <v>474</v>
      </c>
      <c r="CH83" s="14">
        <f t="shared" ref="CH83:CH92" si="305">CH82+CW82*$CE82</f>
        <v>580</v>
      </c>
      <c r="CI83" s="14">
        <f t="shared" ref="CI83:CI92" si="306">CI82+CX82*$CE82</f>
        <v>580</v>
      </c>
      <c r="CJ83" s="14">
        <f t="shared" ref="CJ83:CJ92" si="307">CJ82+CY82*$CE82</f>
        <v>686</v>
      </c>
      <c r="CK83" s="14">
        <f t="shared" ref="CK83:CK92" si="308">CK82+CZ82*$CE82</f>
        <v>128</v>
      </c>
      <c r="CL83" s="14">
        <f t="shared" ref="CL83:CL92" si="309">CL82+DA82*$CE82</f>
        <v>152</v>
      </c>
      <c r="CM83" s="14">
        <f t="shared" ref="CM83:CM92" si="310">CM82+DB82*$CE82</f>
        <v>152</v>
      </c>
      <c r="CN83" s="14">
        <f t="shared" ref="CN83:CN92" si="311">CN82+DC82*$CE82</f>
        <v>190</v>
      </c>
      <c r="CO83" s="14">
        <f t="shared" ref="CO83:CO92" si="312">CO82+DD82*$CE82</f>
        <v>243</v>
      </c>
      <c r="CP83" s="14">
        <f t="shared" ref="CP83:CP92" si="313">CP82+DE82*$CE82</f>
        <v>2376</v>
      </c>
      <c r="CQ83" s="14">
        <f t="shared" ref="CQ83:CQ92" si="314">CQ82+DF82*$CE82</f>
        <v>2844</v>
      </c>
      <c r="CR83" s="14">
        <f t="shared" ref="CR83:CR92" si="315">CR82+DG82*$CE82</f>
        <v>2844</v>
      </c>
      <c r="CS83" s="14">
        <f t="shared" ref="CS83:CS92" si="316">CS82+DH82*$CE82</f>
        <v>3680</v>
      </c>
      <c r="CT83" s="14">
        <f t="shared" ref="CT83:CT92" si="317">CT82+DI82*$CE82</f>
        <v>4516</v>
      </c>
      <c r="CU83" s="14">
        <f>INDEX(属性偏向!$S$4:$S$135,(卡牌属性!$BZ83-1+CU$3)*11+卡牌属性!$CD83)</f>
        <v>16</v>
      </c>
      <c r="CV83" s="14">
        <f>INDEX(属性偏向!$S$4:$S$135,(卡牌属性!$BZ83-1+CV$3)*11+卡牌属性!$CD83)</f>
        <v>18</v>
      </c>
      <c r="CW83" s="14">
        <f>INDEX(属性偏向!$S$4:$S$135,(卡牌属性!$BZ83-1+CW$3)*11+卡牌属性!$CD83)</f>
        <v>22</v>
      </c>
      <c r="CX83" s="14">
        <f>INDEX(属性偏向!$S$4:$S$135,(卡牌属性!$BZ83-1+CX$3)*11+卡牌属性!$CD83)</f>
        <v>22</v>
      </c>
      <c r="CY83" s="14">
        <f>INDEX(属性偏向!$S$4:$S$135,(卡牌属性!$BZ83-1+CY$3)*11+卡牌属性!$CD83)</f>
        <v>26</v>
      </c>
      <c r="CZ83" s="14">
        <f>INDEX(属性偏向!$T$4:$T$135,(卡牌属性!$BZ83-1+CZ$3)*11+卡牌属性!$CD83)</f>
        <v>8</v>
      </c>
      <c r="DA83" s="14">
        <f>INDEX(属性偏向!$T$4:$T$135,(卡牌属性!$BZ83-1+DA$3)*11+卡牌属性!$CD83)</f>
        <v>9</v>
      </c>
      <c r="DB83" s="14">
        <f>INDEX(属性偏向!$T$4:$T$135,(卡牌属性!$BZ83-1+DB$3)*11+卡牌属性!$CD83)</f>
        <v>9</v>
      </c>
      <c r="DC83" s="14">
        <f>INDEX(属性偏向!$T$4:$T$135,(卡牌属性!$BZ83-1+DC$3)*11+卡牌属性!$CD83)</f>
        <v>11</v>
      </c>
      <c r="DD83" s="14">
        <f>INDEX(属性偏向!$T$4:$T$135,(卡牌属性!$BZ83-1+DD$3)*11+卡牌属性!$CD83)</f>
        <v>13</v>
      </c>
      <c r="DE83" s="14">
        <f>INDEX(属性偏向!$U$4:$U$135,(卡牌属性!$BZ83-1+DE$3)*11+卡牌属性!$CD83)</f>
        <v>112</v>
      </c>
      <c r="DF83" s="14">
        <f>INDEX(属性偏向!$U$4:$U$135,(卡牌属性!$BZ83-1+DF$3)*11+卡牌属性!$CD83)</f>
        <v>126</v>
      </c>
      <c r="DG83" s="14">
        <f>INDEX(属性偏向!$U$4:$U$135,(卡牌属性!$BZ83-1+DG$3)*11+卡牌属性!$CD83)</f>
        <v>126</v>
      </c>
      <c r="DH83" s="14">
        <f>INDEX(属性偏向!$U$4:$U$135,(卡牌属性!$BZ83-1+DH$3)*11+卡牌属性!$CD83)</f>
        <v>154</v>
      </c>
      <c r="DI83" s="14">
        <f>INDEX(属性偏向!$U$4:$U$135,(卡牌属性!$BZ83-1+DI$3)*11+卡牌属性!$CD83)</f>
        <v>182</v>
      </c>
      <c r="DL83" s="13">
        <v>79</v>
      </c>
      <c r="DM83" s="14">
        <f t="shared" si="267"/>
        <v>8</v>
      </c>
      <c r="DN83" s="14">
        <f t="shared" si="268"/>
        <v>1102008</v>
      </c>
      <c r="DO83" s="14" t="str">
        <f>INDEX($B$6:$B$32,DM83)&amp;"-"&amp;INDEX(属性投放!$H$7:$H$17,卡牌属性!DT83)</f>
        <v>黑尔·坎普-等活</v>
      </c>
      <c r="DP83" s="14">
        <f t="shared" si="250"/>
        <v>4</v>
      </c>
      <c r="DQ83" s="14">
        <f t="shared" si="251"/>
        <v>3</v>
      </c>
      <c r="DR83" s="14">
        <f t="shared" si="252"/>
        <v>2</v>
      </c>
      <c r="DS83" s="14">
        <f t="shared" si="269"/>
        <v>2</v>
      </c>
      <c r="DT83" s="14">
        <f t="shared" si="270"/>
        <v>2</v>
      </c>
      <c r="DU83" s="14">
        <f>INDEX(属性投放!$W$6:$W$49,(卡牌属性!DS83-2)*11+卡牌属性!DT83)</f>
        <v>10</v>
      </c>
      <c r="DV83" s="14">
        <f t="shared" ref="DV83:DV92" si="318">DV82+EK82*$DU82</f>
        <v>461</v>
      </c>
      <c r="DW83" s="14">
        <f t="shared" ref="DW83:DW92" si="319">DW82+EL82*$DU82</f>
        <v>570</v>
      </c>
      <c r="DX83" s="14">
        <f t="shared" ref="DX83:DX92" si="320">DX82+EM82*$DU82</f>
        <v>679</v>
      </c>
      <c r="DY83" s="14">
        <f t="shared" ref="DY83:DY92" si="321">DY82+EN82*$DU82</f>
        <v>679</v>
      </c>
      <c r="DZ83" s="14">
        <f t="shared" ref="DZ83:DZ92" si="322">DZ82+EO82*$DU82</f>
        <v>788</v>
      </c>
      <c r="EA83" s="14">
        <f t="shared" ref="EA83:EA92" si="323">EA82+EP82*$DU82</f>
        <v>136</v>
      </c>
      <c r="EB83" s="14">
        <f t="shared" ref="EB83:EB92" si="324">EB82+EQ82*$DU82</f>
        <v>188</v>
      </c>
      <c r="EC83" s="14">
        <f t="shared" ref="EC83:EC92" si="325">EC82+ER82*$DU82</f>
        <v>188</v>
      </c>
      <c r="ED83" s="14">
        <f t="shared" ref="ED83:ED92" si="326">ED82+ES82*$DU82</f>
        <v>240</v>
      </c>
      <c r="EE83" s="14">
        <f t="shared" ref="EE83:EE92" si="327">EE82+ET82*$DU82</f>
        <v>292</v>
      </c>
      <c r="EF83" s="14">
        <f t="shared" ref="EF83:EF92" si="328">EF82+EU82*$DU82</f>
        <v>1258</v>
      </c>
      <c r="EG83" s="14">
        <f t="shared" ref="EG83:EG92" si="329">EG82+EV82*$DU82</f>
        <v>1812</v>
      </c>
      <c r="EH83" s="14">
        <f t="shared" ref="EH83:EH92" si="330">EH82+EW82*$DU82</f>
        <v>1812</v>
      </c>
      <c r="EI83" s="14">
        <f t="shared" ref="EI83:EI92" si="331">EI82+EX82*$DU82</f>
        <v>2416</v>
      </c>
      <c r="EJ83" s="14">
        <f t="shared" ref="EJ83:EJ92" si="332">EJ82+EY82*$DU82</f>
        <v>3020</v>
      </c>
      <c r="EK83" s="14">
        <f>INDEX(属性偏向!$S$4:$S$135,(卡牌属性!$DP83-1+EK$3)*11+卡牌属性!$DT83)*(1+属性投放!$AT$6)</f>
        <v>30</v>
      </c>
      <c r="EL83" s="14">
        <f>INDEX(属性偏向!$S$4:$S$135,(卡牌属性!$DP83-1+EL$3)*11+卡牌属性!$DT83)*(1+属性投放!$AT$6)</f>
        <v>36</v>
      </c>
      <c r="EM83" s="14">
        <f>INDEX(属性偏向!$S$4:$S$135,(卡牌属性!$DP83-1+EM$3)*11+卡牌属性!$DT83)*(1+属性投放!$AT$6)</f>
        <v>42</v>
      </c>
      <c r="EN83" s="14">
        <f>INDEX(属性偏向!$S$4:$S$135,(卡牌属性!$DP83-1+EN$3)*11+卡牌属性!$DT83)*(1+属性投放!$AT$6)</f>
        <v>42</v>
      </c>
      <c r="EO83" s="14">
        <f>INDEX(属性偏向!$S$4:$S$135,(卡牌属性!$DP83-1+EO$3)*11+卡牌属性!$DT83)*(1+属性投放!$AT$6)</f>
        <v>48</v>
      </c>
      <c r="EP83" s="14">
        <f>INDEX(属性偏向!$T$4:$T$135,(卡牌属性!$DQ83-1+EP$3)*11+卡牌属性!$DT83)*(1+属性投放!$AT$6)</f>
        <v>12</v>
      </c>
      <c r="EQ83" s="14">
        <f>INDEX(属性偏向!$T$4:$T$135,(卡牌属性!$DQ83-1+EQ$3)*11+卡牌属性!$DT83)*(1+属性投放!$AT$6)</f>
        <v>15</v>
      </c>
      <c r="ER83" s="14">
        <f>INDEX(属性偏向!$T$4:$T$135,(卡牌属性!$DQ83-1+ER$3)*11+卡牌属性!$DT83)*(1+属性投放!$AT$6)</f>
        <v>15</v>
      </c>
      <c r="ES83" s="14">
        <f>INDEX(属性偏向!$T$4:$T$135,(卡牌属性!$DQ83-1+ES$3)*11+卡牌属性!$DT83)*(1+属性投放!$AT$6)</f>
        <v>18</v>
      </c>
      <c r="ET83" s="14">
        <f>INDEX(属性偏向!$T$4:$T$135,(卡牌属性!$DQ83-1+ET$3)*11+卡牌属性!$DT83)*(1+属性投放!$AT$6)</f>
        <v>21</v>
      </c>
      <c r="EU83" s="14">
        <f>INDEX(属性偏向!$U$4:$U$135,(卡牌属性!$DR83-1+EU$3)*11+卡牌属性!$DT83)*(1+属性投放!$AT$6)</f>
        <v>126</v>
      </c>
      <c r="EV83" s="14">
        <f>INDEX(属性偏向!$U$4:$U$135,(卡牌属性!$DR83-1+EV$3)*11+卡牌属性!$DT83)*(1+属性投放!$AT$6)</f>
        <v>168</v>
      </c>
      <c r="EW83" s="14">
        <f>INDEX(属性偏向!$U$4:$U$135,(卡牌属性!$DR83-1+EW$3)*11+卡牌属性!$DT83)*(1+属性投放!$AT$6)</f>
        <v>168</v>
      </c>
      <c r="EX83" s="14">
        <f>INDEX(属性偏向!$U$4:$U$135,(卡牌属性!$DR83-1+EX$3)*11+卡牌属性!$DT83)*(1+属性投放!$AT$6)</f>
        <v>210</v>
      </c>
      <c r="EY83" s="14">
        <f>INDEX(属性偏向!$U$4:$U$135,(卡牌属性!$DR83-1+EY$3)*11+卡牌属性!$DT83)*(1+属性投放!$AT$6)</f>
        <v>252</v>
      </c>
      <c r="FC83" s="13">
        <v>79</v>
      </c>
      <c r="FD83" s="13">
        <f t="shared" si="253"/>
        <v>16</v>
      </c>
      <c r="FE83" s="14">
        <f t="shared" si="271"/>
        <v>1102016</v>
      </c>
      <c r="FF83" s="14" t="s">
        <v>849</v>
      </c>
      <c r="FG83" s="14">
        <f t="shared" si="254"/>
        <v>4</v>
      </c>
      <c r="FH83" s="14" t="str">
        <f t="shared" si="255"/>
        <v>西方龙-4星</v>
      </c>
      <c r="FI83" s="14">
        <f>INDEX(Y$6:Y$36,$FD83)+INDEX(属性偏向!Y$4:Y$8,卡牌属性!$FG83)</f>
        <v>8</v>
      </c>
      <c r="FJ83" s="14" t="str">
        <f>INDEX(属性评价,卡牌属性!FI83)</f>
        <v>A+</v>
      </c>
      <c r="FK83" s="14">
        <f>INDEX(Z$6:Z$36,$FD83)+INDEX(属性偏向!Z$4:Z$8,卡牌属性!$FG83)</f>
        <v>9</v>
      </c>
      <c r="FL83" s="14" t="str">
        <f>INDEX(属性评价,卡牌属性!FK83)</f>
        <v>S</v>
      </c>
      <c r="FM83" s="14">
        <f>INDEX(AA$6:AA$36,$FD83)+INDEX(属性偏向!AA$4:AA$8,卡牌属性!$FG83)</f>
        <v>10</v>
      </c>
      <c r="FN83" s="14" t="str">
        <f>INDEX(属性评价,卡牌属性!FM83)</f>
        <v>S+</v>
      </c>
      <c r="FQ83" s="13">
        <v>79</v>
      </c>
      <c r="FR83" s="13">
        <f t="shared" si="256"/>
        <v>16</v>
      </c>
      <c r="FS83" s="14">
        <f t="shared" si="272"/>
        <v>1101041</v>
      </c>
      <c r="FT83" s="14" t="s">
        <v>849</v>
      </c>
      <c r="FU83" s="14">
        <f t="shared" si="257"/>
        <v>4</v>
      </c>
      <c r="FV83" s="14" t="str">
        <f t="shared" si="258"/>
        <v>常服夏玲-4星</v>
      </c>
      <c r="FW83" s="14">
        <f>INDEX(J$6:J$36,$FR83)+INDEX(属性偏向!Y$4:Y$8,卡牌属性!$FG83)</f>
        <v>4</v>
      </c>
      <c r="FX83" s="14" t="str">
        <f>INDEX(属性评价,卡牌属性!FW83)</f>
        <v>C+</v>
      </c>
      <c r="FY83" s="14">
        <f>INDEX(K$6:K$36,$FR83)+INDEX(属性偏向!Y$4:Y$8,卡牌属性!$FG83)</f>
        <v>5</v>
      </c>
      <c r="FZ83" s="14" t="str">
        <f>INDEX(属性评价,卡牌属性!FY83)</f>
        <v>B</v>
      </c>
      <c r="GA83" s="14">
        <f>INDEX(L$6:L$36,$FR83)+INDEX(属性偏向!Y$4:Y$8,卡牌属性!$FG83)</f>
        <v>5</v>
      </c>
      <c r="GB83" s="14" t="str">
        <f>INDEX(属性评价,卡牌属性!GA83)</f>
        <v>B</v>
      </c>
    </row>
    <row r="84" spans="31:184" ht="16.5" x14ac:dyDescent="0.2">
      <c r="AE84" s="13">
        <v>80</v>
      </c>
      <c r="AF84" s="13">
        <f t="shared" si="259"/>
        <v>8</v>
      </c>
      <c r="AG84" s="13">
        <f t="shared" si="246"/>
        <v>2</v>
      </c>
      <c r="AH84" s="13"/>
      <c r="AI84" s="13"/>
      <c r="AJ84" s="14">
        <f t="shared" si="247"/>
        <v>1101008</v>
      </c>
      <c r="AK84" s="14" t="str">
        <f t="shared" si="248"/>
        <v>黑尔·坎普3突</v>
      </c>
      <c r="AL84" s="25" t="s">
        <v>131</v>
      </c>
      <c r="AM84" s="14">
        <v>1</v>
      </c>
      <c r="AN84" s="14">
        <f t="shared" si="249"/>
        <v>3</v>
      </c>
      <c r="AO84" s="14" t="e">
        <f>INDEX(属性投放!#REF!,(卡牌属性!AG84-2)*20+卡牌属性!AN84)</f>
        <v>#REF!</v>
      </c>
      <c r="AP84" s="14" t="e">
        <f t="shared" si="240"/>
        <v>#REF!</v>
      </c>
      <c r="AQ84" s="14" t="e">
        <f t="shared" si="240"/>
        <v>#REF!</v>
      </c>
      <c r="AR84" s="14" t="e">
        <f t="shared" si="240"/>
        <v>#REF!</v>
      </c>
      <c r="AS84" s="14" t="e">
        <f t="shared" si="240"/>
        <v>#REF!</v>
      </c>
      <c r="AT84" s="14" t="e">
        <f>INDEX(属性投放!#REF!,(卡牌属性!AG84-2)*20+卡牌属性!AN84)</f>
        <v>#REF!</v>
      </c>
      <c r="AU84" s="14" t="e">
        <f t="shared" si="241"/>
        <v>#REF!</v>
      </c>
      <c r="AV84" s="14" t="e">
        <f t="shared" si="241"/>
        <v>#REF!</v>
      </c>
      <c r="AW84" s="14" t="e">
        <f t="shared" si="241"/>
        <v>#REF!</v>
      </c>
      <c r="AX84" s="14" t="e">
        <f t="shared" si="241"/>
        <v>#REF!</v>
      </c>
      <c r="AY84" s="14" t="e">
        <f>INDEX(属性投放!#REF!,(卡牌属性!AG84-2)*20+卡牌属性!AN84)</f>
        <v>#REF!</v>
      </c>
      <c r="AZ84" s="14" t="e">
        <f t="shared" si="242"/>
        <v>#REF!</v>
      </c>
      <c r="BA84" s="14" t="e">
        <f t="shared" si="242"/>
        <v>#REF!</v>
      </c>
      <c r="BB84" s="14" t="e">
        <f t="shared" si="242"/>
        <v>#REF!</v>
      </c>
      <c r="BC84" s="14" t="e">
        <f t="shared" si="242"/>
        <v>#REF!</v>
      </c>
      <c r="BD84" s="14" t="e">
        <f>INDEX(属性投放!#REF!,(卡牌属性!AG84-2)*20+卡牌属性!AN84)</f>
        <v>#REF!</v>
      </c>
      <c r="BE84" s="14" t="e">
        <f t="shared" si="243"/>
        <v>#REF!</v>
      </c>
      <c r="BF84" s="14" t="e">
        <f t="shared" si="243"/>
        <v>#REF!</v>
      </c>
      <c r="BG84" s="14" t="e">
        <f t="shared" si="243"/>
        <v>#REF!</v>
      </c>
      <c r="BH84" s="14" t="e">
        <f t="shared" si="243"/>
        <v>#REF!</v>
      </c>
      <c r="BI84" s="14" t="e">
        <f>INDEX(属性投放!#REF!,(卡牌属性!AG84-2)*20+卡牌属性!AN84)</f>
        <v>#REF!</v>
      </c>
      <c r="BJ84" s="14" t="e">
        <f t="shared" si="244"/>
        <v>#REF!</v>
      </c>
      <c r="BK84" s="14" t="e">
        <f t="shared" si="244"/>
        <v>#REF!</v>
      </c>
      <c r="BL84" s="14" t="e">
        <f t="shared" si="244"/>
        <v>#REF!</v>
      </c>
      <c r="BM84" s="14" t="e">
        <f t="shared" si="244"/>
        <v>#REF!</v>
      </c>
      <c r="BN84" s="14" t="e">
        <f>INDEX(属性投放!#REF!,(卡牌属性!AG84-2)*20+卡牌属性!AN84)</f>
        <v>#REF!</v>
      </c>
      <c r="BO84" s="14" t="e">
        <f t="shared" si="245"/>
        <v>#REF!</v>
      </c>
      <c r="BP84" s="14" t="e">
        <f t="shared" si="245"/>
        <v>#REF!</v>
      </c>
      <c r="BQ84" s="14" t="e">
        <f t="shared" si="245"/>
        <v>#REF!</v>
      </c>
      <c r="BR84" s="14" t="e">
        <f t="shared" si="245"/>
        <v>#REF!</v>
      </c>
      <c r="BV84" s="13">
        <v>80</v>
      </c>
      <c r="BW84" s="14">
        <f t="shared" si="260"/>
        <v>8</v>
      </c>
      <c r="BX84" s="14">
        <f t="shared" si="261"/>
        <v>1102008</v>
      </c>
      <c r="BY84" s="14" t="str">
        <f>INDEX($O$6:$O$37,BW84)&amp;"-"&amp;INDEX(属性投放!$H$19:$H$29,卡牌属性!CD84)</f>
        <v>夏侯渊-黑绳</v>
      </c>
      <c r="BZ84" s="14">
        <f t="shared" si="262"/>
        <v>7</v>
      </c>
      <c r="CA84" s="14">
        <f t="shared" si="263"/>
        <v>5</v>
      </c>
      <c r="CB84" s="14">
        <f t="shared" si="264"/>
        <v>9</v>
      </c>
      <c r="CC84" s="14">
        <f t="shared" si="265"/>
        <v>4</v>
      </c>
      <c r="CD84" s="14">
        <f t="shared" si="266"/>
        <v>3</v>
      </c>
      <c r="CE84" s="14">
        <f>INDEX(属性投放!$W$6:$W$49,(卡牌属性!CC84-2)*11+卡牌属性!CD84)</f>
        <v>15</v>
      </c>
      <c r="CF84" s="14">
        <f t="shared" si="303"/>
        <v>556</v>
      </c>
      <c r="CG84" s="14">
        <f t="shared" si="304"/>
        <v>654</v>
      </c>
      <c r="CH84" s="14">
        <f t="shared" si="305"/>
        <v>800</v>
      </c>
      <c r="CI84" s="14">
        <f t="shared" si="306"/>
        <v>800</v>
      </c>
      <c r="CJ84" s="14">
        <f t="shared" si="307"/>
        <v>946</v>
      </c>
      <c r="CK84" s="14">
        <f t="shared" si="308"/>
        <v>208</v>
      </c>
      <c r="CL84" s="14">
        <f t="shared" si="309"/>
        <v>242</v>
      </c>
      <c r="CM84" s="14">
        <f t="shared" si="310"/>
        <v>242</v>
      </c>
      <c r="CN84" s="14">
        <f t="shared" si="311"/>
        <v>300</v>
      </c>
      <c r="CO84" s="14">
        <f t="shared" si="312"/>
        <v>373</v>
      </c>
      <c r="CP84" s="14">
        <f t="shared" si="313"/>
        <v>3496</v>
      </c>
      <c r="CQ84" s="14">
        <f t="shared" si="314"/>
        <v>4104</v>
      </c>
      <c r="CR84" s="14">
        <f t="shared" si="315"/>
        <v>4104</v>
      </c>
      <c r="CS84" s="14">
        <f t="shared" si="316"/>
        <v>5220</v>
      </c>
      <c r="CT84" s="14">
        <f t="shared" si="317"/>
        <v>6336</v>
      </c>
      <c r="CU84" s="14">
        <f>INDEX(属性偏向!$S$4:$S$135,(卡牌属性!$BZ84-1+CU$3)*11+卡牌属性!$CD84)</f>
        <v>18</v>
      </c>
      <c r="CV84" s="14">
        <f>INDEX(属性偏向!$S$4:$S$135,(卡牌属性!$BZ84-1+CV$3)*11+卡牌属性!$CD84)</f>
        <v>20</v>
      </c>
      <c r="CW84" s="14">
        <f>INDEX(属性偏向!$S$4:$S$135,(卡牌属性!$BZ84-1+CW$3)*11+卡牌属性!$CD84)</f>
        <v>24</v>
      </c>
      <c r="CX84" s="14">
        <f>INDEX(属性偏向!$S$4:$S$135,(卡牌属性!$BZ84-1+CX$3)*11+卡牌属性!$CD84)</f>
        <v>24</v>
      </c>
      <c r="CY84" s="14">
        <f>INDEX(属性偏向!$S$4:$S$135,(卡牌属性!$BZ84-1+CY$3)*11+卡牌属性!$CD84)</f>
        <v>28</v>
      </c>
      <c r="CZ84" s="14">
        <f>INDEX(属性偏向!$T$4:$T$135,(卡牌属性!$BZ84-1+CZ$3)*11+卡牌属性!$CD84)</f>
        <v>9</v>
      </c>
      <c r="DA84" s="14">
        <f>INDEX(属性偏向!$T$4:$T$135,(卡牌属性!$BZ84-1+DA$3)*11+卡牌属性!$CD84)</f>
        <v>10</v>
      </c>
      <c r="DB84" s="14">
        <f>INDEX(属性偏向!$T$4:$T$135,(卡牌属性!$BZ84-1+DB$3)*11+卡牌属性!$CD84)</f>
        <v>10</v>
      </c>
      <c r="DC84" s="14">
        <f>INDEX(属性偏向!$T$4:$T$135,(卡牌属性!$BZ84-1+DC$3)*11+卡牌属性!$CD84)</f>
        <v>12</v>
      </c>
      <c r="DD84" s="14">
        <f>INDEX(属性偏向!$T$4:$T$135,(卡牌属性!$BZ84-1+DD$3)*11+卡牌属性!$CD84)</f>
        <v>14</v>
      </c>
      <c r="DE84" s="14">
        <f>INDEX(属性偏向!$U$4:$U$135,(卡牌属性!$BZ84-1+DE$3)*11+卡牌属性!$CD84)</f>
        <v>144</v>
      </c>
      <c r="DF84" s="14">
        <f>INDEX(属性偏向!$U$4:$U$135,(卡牌属性!$BZ84-1+DF$3)*11+卡牌属性!$CD84)</f>
        <v>160</v>
      </c>
      <c r="DG84" s="14">
        <f>INDEX(属性偏向!$U$4:$U$135,(卡牌属性!$BZ84-1+DG$3)*11+卡牌属性!$CD84)</f>
        <v>160</v>
      </c>
      <c r="DH84" s="14">
        <f>INDEX(属性偏向!$U$4:$U$135,(卡牌属性!$BZ84-1+DH$3)*11+卡牌属性!$CD84)</f>
        <v>192</v>
      </c>
      <c r="DI84" s="14">
        <f>INDEX(属性偏向!$U$4:$U$135,(卡牌属性!$BZ84-1+DI$3)*11+卡牌属性!$CD84)</f>
        <v>224</v>
      </c>
      <c r="DL84" s="13">
        <v>80</v>
      </c>
      <c r="DM84" s="14">
        <f t="shared" si="267"/>
        <v>8</v>
      </c>
      <c r="DN84" s="14">
        <f t="shared" si="268"/>
        <v>1102008</v>
      </c>
      <c r="DO84" s="14" t="str">
        <f>INDEX($B$6:$B$32,DM84)&amp;"-"&amp;INDEX(属性投放!$H$7:$H$17,卡牌属性!DT84)</f>
        <v>黑尔·坎普-黑绳</v>
      </c>
      <c r="DP84" s="14">
        <f t="shared" si="250"/>
        <v>4</v>
      </c>
      <c r="DQ84" s="14">
        <f t="shared" si="251"/>
        <v>3</v>
      </c>
      <c r="DR84" s="14">
        <f t="shared" si="252"/>
        <v>2</v>
      </c>
      <c r="DS84" s="14">
        <f t="shared" si="269"/>
        <v>2</v>
      </c>
      <c r="DT84" s="14">
        <f t="shared" si="270"/>
        <v>3</v>
      </c>
      <c r="DU84" s="14">
        <f>INDEX(属性投放!$W$6:$W$49,(卡牌属性!DS84-2)*11+卡牌属性!DT84)</f>
        <v>15</v>
      </c>
      <c r="DV84" s="14">
        <f t="shared" si="318"/>
        <v>761</v>
      </c>
      <c r="DW84" s="14">
        <f t="shared" si="319"/>
        <v>930</v>
      </c>
      <c r="DX84" s="14">
        <f t="shared" si="320"/>
        <v>1099</v>
      </c>
      <c r="DY84" s="14">
        <f t="shared" si="321"/>
        <v>1099</v>
      </c>
      <c r="DZ84" s="14">
        <f t="shared" si="322"/>
        <v>1268</v>
      </c>
      <c r="EA84" s="14">
        <f t="shared" si="323"/>
        <v>256</v>
      </c>
      <c r="EB84" s="14">
        <f t="shared" si="324"/>
        <v>338</v>
      </c>
      <c r="EC84" s="14">
        <f t="shared" si="325"/>
        <v>338</v>
      </c>
      <c r="ED84" s="14">
        <f t="shared" si="326"/>
        <v>420</v>
      </c>
      <c r="EE84" s="14">
        <f t="shared" si="327"/>
        <v>502</v>
      </c>
      <c r="EF84" s="14">
        <f t="shared" si="328"/>
        <v>2518</v>
      </c>
      <c r="EG84" s="14">
        <f t="shared" si="329"/>
        <v>3492</v>
      </c>
      <c r="EH84" s="14">
        <f t="shared" si="330"/>
        <v>3492</v>
      </c>
      <c r="EI84" s="14">
        <f t="shared" si="331"/>
        <v>4516</v>
      </c>
      <c r="EJ84" s="14">
        <f t="shared" si="332"/>
        <v>5540</v>
      </c>
      <c r="EK84" s="14">
        <f>INDEX(属性偏向!$S$4:$S$135,(卡牌属性!$DP84-1+EK$3)*11+卡牌属性!$DT84)*(1+属性投放!$AT$6)</f>
        <v>36</v>
      </c>
      <c r="EL84" s="14">
        <f>INDEX(属性偏向!$S$4:$S$135,(卡牌属性!$DP84-1+EL$3)*11+卡牌属性!$DT84)*(1+属性投放!$AT$6)</f>
        <v>42</v>
      </c>
      <c r="EM84" s="14">
        <f>INDEX(属性偏向!$S$4:$S$135,(卡牌属性!$DP84-1+EM$3)*11+卡牌属性!$DT84)*(1+属性投放!$AT$6)</f>
        <v>48</v>
      </c>
      <c r="EN84" s="14">
        <f>INDEX(属性偏向!$S$4:$S$135,(卡牌属性!$DP84-1+EN$3)*11+卡牌属性!$DT84)*(1+属性投放!$AT$6)</f>
        <v>48</v>
      </c>
      <c r="EO84" s="14">
        <f>INDEX(属性偏向!$S$4:$S$135,(卡牌属性!$DP84-1+EO$3)*11+卡牌属性!$DT84)*(1+属性投放!$AT$6)</f>
        <v>54</v>
      </c>
      <c r="EP84" s="14">
        <f>INDEX(属性偏向!$T$4:$T$135,(卡牌属性!$DQ84-1+EP$3)*11+卡牌属性!$DT84)*(1+属性投放!$AT$6)</f>
        <v>15</v>
      </c>
      <c r="EQ84" s="14">
        <f>INDEX(属性偏向!$T$4:$T$135,(卡牌属性!$DQ84-1+EQ$3)*11+卡牌属性!$DT84)*(1+属性投放!$AT$6)</f>
        <v>18</v>
      </c>
      <c r="ER84" s="14">
        <f>INDEX(属性偏向!$T$4:$T$135,(卡牌属性!$DQ84-1+ER$3)*11+卡牌属性!$DT84)*(1+属性投放!$AT$6)</f>
        <v>18</v>
      </c>
      <c r="ES84" s="14">
        <f>INDEX(属性偏向!$T$4:$T$135,(卡牌属性!$DQ84-1+ES$3)*11+卡牌属性!$DT84)*(1+属性投放!$AT$6)</f>
        <v>21</v>
      </c>
      <c r="ET84" s="14">
        <f>INDEX(属性偏向!$T$4:$T$135,(卡牌属性!$DQ84-1+ET$3)*11+卡牌属性!$DT84)*(1+属性投放!$AT$6)</f>
        <v>24</v>
      </c>
      <c r="EU84" s="14">
        <f>INDEX(属性偏向!$U$4:$U$135,(卡牌属性!$DR84-1+EU$3)*11+卡牌属性!$DT84)*(1+属性投放!$AT$6)</f>
        <v>192</v>
      </c>
      <c r="EV84" s="14">
        <f>INDEX(属性偏向!$U$4:$U$135,(卡牌属性!$DR84-1+EV$3)*11+卡牌属性!$DT84)*(1+属性投放!$AT$6)</f>
        <v>240</v>
      </c>
      <c r="EW84" s="14">
        <f>INDEX(属性偏向!$U$4:$U$135,(卡牌属性!$DR84-1+EW$3)*11+卡牌属性!$DT84)*(1+属性投放!$AT$6)</f>
        <v>240</v>
      </c>
      <c r="EX84" s="14">
        <f>INDEX(属性偏向!$U$4:$U$135,(卡牌属性!$DR84-1+EX$3)*11+卡牌属性!$DT84)*(1+属性投放!$AT$6)</f>
        <v>288</v>
      </c>
      <c r="EY84" s="14">
        <f>INDEX(属性偏向!$U$4:$U$135,(卡牌属性!$DR84-1+EY$3)*11+卡牌属性!$DT84)*(1+属性投放!$AT$6)</f>
        <v>336</v>
      </c>
      <c r="FC84" s="13">
        <v>80</v>
      </c>
      <c r="FD84" s="13">
        <f t="shared" si="253"/>
        <v>16</v>
      </c>
      <c r="FE84" s="14">
        <f t="shared" si="271"/>
        <v>1102016</v>
      </c>
      <c r="FF84" s="14" t="s">
        <v>849</v>
      </c>
      <c r="FG84" s="14">
        <f t="shared" si="254"/>
        <v>5</v>
      </c>
      <c r="FH84" s="14" t="str">
        <f t="shared" si="255"/>
        <v>西方龙-5星</v>
      </c>
      <c r="FI84" s="14">
        <f>INDEX(Y$6:Y$36,$FD84)+INDEX(属性偏向!Y$4:Y$8,卡牌属性!$FG84)</f>
        <v>9</v>
      </c>
      <c r="FJ84" s="14" t="str">
        <f>INDEX(属性评价,卡牌属性!FI84)</f>
        <v>S</v>
      </c>
      <c r="FK84" s="14">
        <f>INDEX(Z$6:Z$36,$FD84)+INDEX(属性偏向!Z$4:Z$8,卡牌属性!$FG84)</f>
        <v>10</v>
      </c>
      <c r="FL84" s="14" t="str">
        <f>INDEX(属性评价,卡牌属性!FK84)</f>
        <v>S+</v>
      </c>
      <c r="FM84" s="14">
        <f>INDEX(AA$6:AA$36,$FD84)+INDEX(属性偏向!AA$4:AA$8,卡牌属性!$FG84)</f>
        <v>11</v>
      </c>
      <c r="FN84" s="14" t="str">
        <f>INDEX(属性评价,卡牌属性!FM84)</f>
        <v>SS</v>
      </c>
      <c r="FQ84" s="13">
        <v>80</v>
      </c>
      <c r="FR84" s="13">
        <f t="shared" si="256"/>
        <v>16</v>
      </c>
      <c r="FS84" s="14">
        <f t="shared" si="272"/>
        <v>1101041</v>
      </c>
      <c r="FT84" s="14" t="s">
        <v>849</v>
      </c>
      <c r="FU84" s="14">
        <f t="shared" si="257"/>
        <v>5</v>
      </c>
      <c r="FV84" s="14" t="str">
        <f t="shared" si="258"/>
        <v>常服夏玲-5星</v>
      </c>
      <c r="FW84" s="14">
        <f>INDEX(J$6:J$36,$FR84)+INDEX(属性偏向!Y$4:Y$8,卡牌属性!$FG84)</f>
        <v>5</v>
      </c>
      <c r="FX84" s="14" t="str">
        <f>INDEX(属性评价,卡牌属性!FW84)</f>
        <v>B</v>
      </c>
      <c r="FY84" s="14">
        <f>INDEX(K$6:K$36,$FR84)+INDEX(属性偏向!Y$4:Y$8,卡牌属性!$FG84)</f>
        <v>6</v>
      </c>
      <c r="FZ84" s="14" t="str">
        <f>INDEX(属性评价,卡牌属性!FY84)</f>
        <v>B+</v>
      </c>
      <c r="GA84" s="14">
        <f>INDEX(L$6:L$36,$FR84)+INDEX(属性偏向!Y$4:Y$8,卡牌属性!$FG84)</f>
        <v>6</v>
      </c>
      <c r="GB84" s="14" t="str">
        <f>INDEX(属性评价,卡牌属性!GA84)</f>
        <v>B+</v>
      </c>
    </row>
    <row r="85" spans="31:184" ht="16.5" x14ac:dyDescent="0.2">
      <c r="AE85" s="13">
        <v>81</v>
      </c>
      <c r="AF85" s="13">
        <f t="shared" si="259"/>
        <v>8</v>
      </c>
      <c r="AG85" s="13">
        <f t="shared" si="246"/>
        <v>2</v>
      </c>
      <c r="AH85" s="13"/>
      <c r="AI85" s="13"/>
      <c r="AJ85" s="14">
        <f t="shared" si="247"/>
        <v>1101008</v>
      </c>
      <c r="AK85" s="14" t="str">
        <f t="shared" si="248"/>
        <v>黑尔·坎普4突</v>
      </c>
      <c r="AL85" s="25" t="s">
        <v>131</v>
      </c>
      <c r="AM85" s="14">
        <v>1</v>
      </c>
      <c r="AN85" s="14">
        <f t="shared" si="249"/>
        <v>4</v>
      </c>
      <c r="AO85" s="14" t="e">
        <f>INDEX(属性投放!#REF!,(卡牌属性!AG85-2)*20+卡牌属性!AN85)</f>
        <v>#REF!</v>
      </c>
      <c r="AP85" s="14" t="e">
        <f t="shared" ref="AP85:AS104" si="333">$AO85</f>
        <v>#REF!</v>
      </c>
      <c r="AQ85" s="14" t="e">
        <f t="shared" si="333"/>
        <v>#REF!</v>
      </c>
      <c r="AR85" s="14" t="e">
        <f t="shared" si="333"/>
        <v>#REF!</v>
      </c>
      <c r="AS85" s="14" t="e">
        <f t="shared" si="333"/>
        <v>#REF!</v>
      </c>
      <c r="AT85" s="14" t="e">
        <f>INDEX(属性投放!#REF!,(卡牌属性!AG85-2)*20+卡牌属性!AN85)</f>
        <v>#REF!</v>
      </c>
      <c r="AU85" s="14" t="e">
        <f t="shared" ref="AU85:AX104" si="334">$AT85</f>
        <v>#REF!</v>
      </c>
      <c r="AV85" s="14" t="e">
        <f t="shared" si="334"/>
        <v>#REF!</v>
      </c>
      <c r="AW85" s="14" t="e">
        <f t="shared" si="334"/>
        <v>#REF!</v>
      </c>
      <c r="AX85" s="14" t="e">
        <f t="shared" si="334"/>
        <v>#REF!</v>
      </c>
      <c r="AY85" s="14" t="e">
        <f>INDEX(属性投放!#REF!,(卡牌属性!AG85-2)*20+卡牌属性!AN85)</f>
        <v>#REF!</v>
      </c>
      <c r="AZ85" s="14" t="e">
        <f t="shared" ref="AZ85:BC104" si="335">$AY85</f>
        <v>#REF!</v>
      </c>
      <c r="BA85" s="14" t="e">
        <f t="shared" si="335"/>
        <v>#REF!</v>
      </c>
      <c r="BB85" s="14" t="e">
        <f t="shared" si="335"/>
        <v>#REF!</v>
      </c>
      <c r="BC85" s="14" t="e">
        <f t="shared" si="335"/>
        <v>#REF!</v>
      </c>
      <c r="BD85" s="14" t="e">
        <f>INDEX(属性投放!#REF!,(卡牌属性!AG85-2)*20+卡牌属性!AN85)</f>
        <v>#REF!</v>
      </c>
      <c r="BE85" s="14" t="e">
        <f t="shared" ref="BE85:BH104" si="336">$BD85</f>
        <v>#REF!</v>
      </c>
      <c r="BF85" s="14" t="e">
        <f t="shared" si="336"/>
        <v>#REF!</v>
      </c>
      <c r="BG85" s="14" t="e">
        <f t="shared" si="336"/>
        <v>#REF!</v>
      </c>
      <c r="BH85" s="14" t="e">
        <f t="shared" si="336"/>
        <v>#REF!</v>
      </c>
      <c r="BI85" s="14" t="e">
        <f>INDEX(属性投放!#REF!,(卡牌属性!AG85-2)*20+卡牌属性!AN85)</f>
        <v>#REF!</v>
      </c>
      <c r="BJ85" s="14" t="e">
        <f t="shared" ref="BJ85:BM104" si="337">$BI85</f>
        <v>#REF!</v>
      </c>
      <c r="BK85" s="14" t="e">
        <f t="shared" si="337"/>
        <v>#REF!</v>
      </c>
      <c r="BL85" s="14" t="e">
        <f t="shared" si="337"/>
        <v>#REF!</v>
      </c>
      <c r="BM85" s="14" t="e">
        <f t="shared" si="337"/>
        <v>#REF!</v>
      </c>
      <c r="BN85" s="14" t="e">
        <f>INDEX(属性投放!#REF!,(卡牌属性!AG85-2)*20+卡牌属性!AN85)</f>
        <v>#REF!</v>
      </c>
      <c r="BO85" s="14" t="e">
        <f t="shared" ref="BO85:BR104" si="338">$BN85</f>
        <v>#REF!</v>
      </c>
      <c r="BP85" s="14" t="e">
        <f t="shared" si="338"/>
        <v>#REF!</v>
      </c>
      <c r="BQ85" s="14" t="e">
        <f t="shared" si="338"/>
        <v>#REF!</v>
      </c>
      <c r="BR85" s="14" t="e">
        <f t="shared" si="338"/>
        <v>#REF!</v>
      </c>
      <c r="BV85" s="13">
        <v>81</v>
      </c>
      <c r="BW85" s="14">
        <f t="shared" si="260"/>
        <v>8</v>
      </c>
      <c r="BX85" s="14">
        <f t="shared" si="261"/>
        <v>1102008</v>
      </c>
      <c r="BY85" s="14" t="str">
        <f>INDEX($O$6:$O$37,BW85)&amp;"-"&amp;INDEX(属性投放!$H$19:$H$29,卡牌属性!CD85)</f>
        <v>夏侯渊-众合</v>
      </c>
      <c r="BZ85" s="14">
        <f t="shared" si="262"/>
        <v>7</v>
      </c>
      <c r="CA85" s="14">
        <f t="shared" si="263"/>
        <v>5</v>
      </c>
      <c r="CB85" s="14">
        <f t="shared" si="264"/>
        <v>9</v>
      </c>
      <c r="CC85" s="14">
        <f t="shared" si="265"/>
        <v>4</v>
      </c>
      <c r="CD85" s="14">
        <f t="shared" si="266"/>
        <v>4</v>
      </c>
      <c r="CE85" s="14">
        <f>INDEX(属性投放!$W$6:$W$49,(卡牌属性!CC85-2)*11+卡牌属性!CD85)</f>
        <v>15</v>
      </c>
      <c r="CF85" s="14">
        <f t="shared" si="303"/>
        <v>826</v>
      </c>
      <c r="CG85" s="14">
        <f t="shared" si="304"/>
        <v>954</v>
      </c>
      <c r="CH85" s="14">
        <f t="shared" si="305"/>
        <v>1160</v>
      </c>
      <c r="CI85" s="14">
        <f t="shared" si="306"/>
        <v>1160</v>
      </c>
      <c r="CJ85" s="14">
        <f t="shared" si="307"/>
        <v>1366</v>
      </c>
      <c r="CK85" s="14">
        <f t="shared" si="308"/>
        <v>343</v>
      </c>
      <c r="CL85" s="14">
        <f t="shared" si="309"/>
        <v>392</v>
      </c>
      <c r="CM85" s="14">
        <f t="shared" si="310"/>
        <v>392</v>
      </c>
      <c r="CN85" s="14">
        <f t="shared" si="311"/>
        <v>480</v>
      </c>
      <c r="CO85" s="14">
        <f t="shared" si="312"/>
        <v>583</v>
      </c>
      <c r="CP85" s="14">
        <f t="shared" si="313"/>
        <v>5656</v>
      </c>
      <c r="CQ85" s="14">
        <f t="shared" si="314"/>
        <v>6504</v>
      </c>
      <c r="CR85" s="14">
        <f t="shared" si="315"/>
        <v>6504</v>
      </c>
      <c r="CS85" s="14">
        <f t="shared" si="316"/>
        <v>8100</v>
      </c>
      <c r="CT85" s="14">
        <f t="shared" si="317"/>
        <v>9696</v>
      </c>
      <c r="CU85" s="14">
        <f>INDEX(属性偏向!$S$4:$S$135,(卡牌属性!$BZ85-1+CU$3)*11+卡牌属性!$CD85)</f>
        <v>20</v>
      </c>
      <c r="CV85" s="14">
        <f>INDEX(属性偏向!$S$4:$S$135,(卡牌属性!$BZ85-1+CV$3)*11+卡牌属性!$CD85)</f>
        <v>22</v>
      </c>
      <c r="CW85" s="14">
        <f>INDEX(属性偏向!$S$4:$S$135,(卡牌属性!$BZ85-1+CW$3)*11+卡牌属性!$CD85)</f>
        <v>26</v>
      </c>
      <c r="CX85" s="14">
        <f>INDEX(属性偏向!$S$4:$S$135,(卡牌属性!$BZ85-1+CX$3)*11+卡牌属性!$CD85)</f>
        <v>26</v>
      </c>
      <c r="CY85" s="14">
        <f>INDEX(属性偏向!$S$4:$S$135,(卡牌属性!$BZ85-1+CY$3)*11+卡牌属性!$CD85)</f>
        <v>30</v>
      </c>
      <c r="CZ85" s="14">
        <f>INDEX(属性偏向!$T$4:$T$135,(卡牌属性!$BZ85-1+CZ$3)*11+卡牌属性!$CD85)</f>
        <v>10</v>
      </c>
      <c r="DA85" s="14">
        <f>INDEX(属性偏向!$T$4:$T$135,(卡牌属性!$BZ85-1+DA$3)*11+卡牌属性!$CD85)</f>
        <v>11</v>
      </c>
      <c r="DB85" s="14">
        <f>INDEX(属性偏向!$T$4:$T$135,(卡牌属性!$BZ85-1+DB$3)*11+卡牌属性!$CD85)</f>
        <v>11</v>
      </c>
      <c r="DC85" s="14">
        <f>INDEX(属性偏向!$T$4:$T$135,(卡牌属性!$BZ85-1+DC$3)*11+卡牌属性!$CD85)</f>
        <v>13</v>
      </c>
      <c r="DD85" s="14">
        <f>INDEX(属性偏向!$T$4:$T$135,(卡牌属性!$BZ85-1+DD$3)*11+卡牌属性!$CD85)</f>
        <v>15</v>
      </c>
      <c r="DE85" s="14">
        <f>INDEX(属性偏向!$U$4:$U$135,(卡牌属性!$BZ85-1+DE$3)*11+卡牌属性!$CD85)</f>
        <v>180</v>
      </c>
      <c r="DF85" s="14">
        <f>INDEX(属性偏向!$U$4:$U$135,(卡牌属性!$BZ85-1+DF$3)*11+卡牌属性!$CD85)</f>
        <v>198</v>
      </c>
      <c r="DG85" s="14">
        <f>INDEX(属性偏向!$U$4:$U$135,(卡牌属性!$BZ85-1+DG$3)*11+卡牌属性!$CD85)</f>
        <v>198</v>
      </c>
      <c r="DH85" s="14">
        <f>INDEX(属性偏向!$U$4:$U$135,(卡牌属性!$BZ85-1+DH$3)*11+卡牌属性!$CD85)</f>
        <v>234</v>
      </c>
      <c r="DI85" s="14">
        <f>INDEX(属性偏向!$U$4:$U$135,(卡牌属性!$BZ85-1+DI$3)*11+卡牌属性!$CD85)</f>
        <v>270</v>
      </c>
      <c r="DL85" s="13">
        <v>81</v>
      </c>
      <c r="DM85" s="14">
        <f t="shared" si="267"/>
        <v>8</v>
      </c>
      <c r="DN85" s="14">
        <f t="shared" si="268"/>
        <v>1102008</v>
      </c>
      <c r="DO85" s="14" t="str">
        <f>INDEX($B$6:$B$32,DM85)&amp;"-"&amp;INDEX(属性投放!$H$7:$H$17,卡牌属性!DT85)</f>
        <v>黑尔·坎普-众合</v>
      </c>
      <c r="DP85" s="14">
        <f t="shared" si="250"/>
        <v>4</v>
      </c>
      <c r="DQ85" s="14">
        <f t="shared" si="251"/>
        <v>3</v>
      </c>
      <c r="DR85" s="14">
        <f t="shared" si="252"/>
        <v>2</v>
      </c>
      <c r="DS85" s="14">
        <f t="shared" si="269"/>
        <v>2</v>
      </c>
      <c r="DT85" s="14">
        <f t="shared" si="270"/>
        <v>4</v>
      </c>
      <c r="DU85" s="14">
        <f>INDEX(属性投放!$W$6:$W$49,(卡牌属性!DS85-2)*11+卡牌属性!DT85)</f>
        <v>15</v>
      </c>
      <c r="DV85" s="14">
        <f t="shared" si="318"/>
        <v>1301</v>
      </c>
      <c r="DW85" s="14">
        <f t="shared" si="319"/>
        <v>1560</v>
      </c>
      <c r="DX85" s="14">
        <f t="shared" si="320"/>
        <v>1819</v>
      </c>
      <c r="DY85" s="14">
        <f t="shared" si="321"/>
        <v>1819</v>
      </c>
      <c r="DZ85" s="14">
        <f t="shared" si="322"/>
        <v>2078</v>
      </c>
      <c r="EA85" s="14">
        <f t="shared" si="323"/>
        <v>481</v>
      </c>
      <c r="EB85" s="14">
        <f t="shared" si="324"/>
        <v>608</v>
      </c>
      <c r="EC85" s="14">
        <f t="shared" si="325"/>
        <v>608</v>
      </c>
      <c r="ED85" s="14">
        <f t="shared" si="326"/>
        <v>735</v>
      </c>
      <c r="EE85" s="14">
        <f t="shared" si="327"/>
        <v>862</v>
      </c>
      <c r="EF85" s="14">
        <f t="shared" si="328"/>
        <v>5398</v>
      </c>
      <c r="EG85" s="14">
        <f t="shared" si="329"/>
        <v>7092</v>
      </c>
      <c r="EH85" s="14">
        <f t="shared" si="330"/>
        <v>7092</v>
      </c>
      <c r="EI85" s="14">
        <f t="shared" si="331"/>
        <v>8836</v>
      </c>
      <c r="EJ85" s="14">
        <f t="shared" si="332"/>
        <v>10580</v>
      </c>
      <c r="EK85" s="14">
        <f>INDEX(属性偏向!$S$4:$S$135,(卡牌属性!$DP85-1+EK$3)*11+卡牌属性!$DT85)*(1+属性投放!$AT$6)</f>
        <v>42</v>
      </c>
      <c r="EL85" s="14">
        <f>INDEX(属性偏向!$S$4:$S$135,(卡牌属性!$DP85-1+EL$3)*11+卡牌属性!$DT85)*(1+属性投放!$AT$6)</f>
        <v>48</v>
      </c>
      <c r="EM85" s="14">
        <f>INDEX(属性偏向!$S$4:$S$135,(卡牌属性!$DP85-1+EM$3)*11+卡牌属性!$DT85)*(1+属性投放!$AT$6)</f>
        <v>54</v>
      </c>
      <c r="EN85" s="14">
        <f>INDEX(属性偏向!$S$4:$S$135,(卡牌属性!$DP85-1+EN$3)*11+卡牌属性!$DT85)*(1+属性投放!$AT$6)</f>
        <v>54</v>
      </c>
      <c r="EO85" s="14">
        <f>INDEX(属性偏向!$S$4:$S$135,(卡牌属性!$DP85-1+EO$3)*11+卡牌属性!$DT85)*(1+属性投放!$AT$6)</f>
        <v>60</v>
      </c>
      <c r="EP85" s="14">
        <f>INDEX(属性偏向!$T$4:$T$135,(卡牌属性!$DQ85-1+EP$3)*11+卡牌属性!$DT85)*(1+属性投放!$AT$6)</f>
        <v>18</v>
      </c>
      <c r="EQ85" s="14">
        <f>INDEX(属性偏向!$T$4:$T$135,(卡牌属性!$DQ85-1+EQ$3)*11+卡牌属性!$DT85)*(1+属性投放!$AT$6)</f>
        <v>21</v>
      </c>
      <c r="ER85" s="14">
        <f>INDEX(属性偏向!$T$4:$T$135,(卡牌属性!$DQ85-1+ER$3)*11+卡牌属性!$DT85)*(1+属性投放!$AT$6)</f>
        <v>21</v>
      </c>
      <c r="ES85" s="14">
        <f>INDEX(属性偏向!$T$4:$T$135,(卡牌属性!$DQ85-1+ES$3)*11+卡牌属性!$DT85)*(1+属性投放!$AT$6)</f>
        <v>24</v>
      </c>
      <c r="ET85" s="14">
        <f>INDEX(属性偏向!$T$4:$T$135,(卡牌属性!$DQ85-1+ET$3)*11+卡牌属性!$DT85)*(1+属性投放!$AT$6)</f>
        <v>27</v>
      </c>
      <c r="EU85" s="14">
        <f>INDEX(属性偏向!$U$4:$U$135,(卡牌属性!$DR85-1+EU$3)*11+卡牌属性!$DT85)*(1+属性投放!$AT$6)</f>
        <v>270</v>
      </c>
      <c r="EV85" s="14">
        <f>INDEX(属性偏向!$U$4:$U$135,(卡牌属性!$DR85-1+EV$3)*11+卡牌属性!$DT85)*(1+属性投放!$AT$6)</f>
        <v>324</v>
      </c>
      <c r="EW85" s="14">
        <f>INDEX(属性偏向!$U$4:$U$135,(卡牌属性!$DR85-1+EW$3)*11+卡牌属性!$DT85)*(1+属性投放!$AT$6)</f>
        <v>324</v>
      </c>
      <c r="EX85" s="14">
        <f>INDEX(属性偏向!$U$4:$U$135,(卡牌属性!$DR85-1+EX$3)*11+卡牌属性!$DT85)*(1+属性投放!$AT$6)</f>
        <v>378</v>
      </c>
      <c r="EY85" s="14">
        <f>INDEX(属性偏向!$U$4:$U$135,(卡牌属性!$DR85-1+EY$3)*11+卡牌属性!$DT85)*(1+属性投放!$AT$6)</f>
        <v>432</v>
      </c>
      <c r="FC85" s="13">
        <v>81</v>
      </c>
      <c r="FD85" s="13">
        <f t="shared" si="253"/>
        <v>17</v>
      </c>
      <c r="FE85" s="14">
        <f t="shared" si="271"/>
        <v>1102017</v>
      </c>
      <c r="FF85" s="14" t="s">
        <v>849</v>
      </c>
      <c r="FG85" s="14">
        <f t="shared" si="254"/>
        <v>1</v>
      </c>
      <c r="FH85" s="14" t="str">
        <f t="shared" si="255"/>
        <v>飞廉-1星</v>
      </c>
      <c r="FI85" s="14">
        <f>INDEX(Y$6:Y$36,$FD85)+INDEX(属性偏向!Y$4:Y$8,卡牌属性!$FG85)</f>
        <v>8</v>
      </c>
      <c r="FJ85" s="14" t="str">
        <f>INDEX(属性评价,卡牌属性!FI85)</f>
        <v>A+</v>
      </c>
      <c r="FK85" s="14">
        <f>INDEX(Z$6:Z$36,$FD85)+INDEX(属性偏向!Z$4:Z$8,卡牌属性!$FG85)</f>
        <v>5</v>
      </c>
      <c r="FL85" s="14" t="str">
        <f>INDEX(属性评价,卡牌属性!FK85)</f>
        <v>B</v>
      </c>
      <c r="FM85" s="14">
        <f>INDEX(AA$6:AA$36,$FD85)+INDEX(属性偏向!AA$4:AA$8,卡牌属性!$FG85)</f>
        <v>5</v>
      </c>
      <c r="FN85" s="14" t="str">
        <f>INDEX(属性评价,卡牌属性!FM85)</f>
        <v>B</v>
      </c>
      <c r="FQ85" s="13">
        <v>81</v>
      </c>
      <c r="FR85" s="13">
        <f t="shared" ref="FR85:FR89" si="339">INT((FQ85-1)/5)+1</f>
        <v>17</v>
      </c>
      <c r="FS85" s="14">
        <f t="shared" si="272"/>
        <v>1101016</v>
      </c>
      <c r="FT85" s="14" t="s">
        <v>849</v>
      </c>
      <c r="FU85" s="14">
        <f t="shared" si="257"/>
        <v>1</v>
      </c>
      <c r="FV85" s="14" t="str">
        <f t="shared" si="258"/>
        <v>秦王攻-1星</v>
      </c>
      <c r="FW85" s="14">
        <f>INDEX(J$6:J$36,$FR85)+INDEX(属性偏向!Y$4:Y$8,卡牌属性!$FG85)</f>
        <v>8</v>
      </c>
      <c r="FX85" s="14" t="str">
        <f>INDEX(属性评价,卡牌属性!FW85)</f>
        <v>A+</v>
      </c>
      <c r="FY85" s="14">
        <f>INDEX(K$6:K$36,$FR85)+INDEX(属性偏向!Y$4:Y$8,卡牌属性!$FG85)</f>
        <v>6</v>
      </c>
      <c r="FZ85" s="14" t="str">
        <f>INDEX(属性评价,卡牌属性!FY85)</f>
        <v>B+</v>
      </c>
      <c r="GA85" s="14">
        <f>INDEX(L$6:L$36,$FR85)+INDEX(属性偏向!Y$4:Y$8,卡牌属性!$FG85)</f>
        <v>6</v>
      </c>
      <c r="GB85" s="14" t="str">
        <f>INDEX(属性评价,卡牌属性!GA85)</f>
        <v>B+</v>
      </c>
    </row>
    <row r="86" spans="31:184" ht="16.5" x14ac:dyDescent="0.2">
      <c r="AE86" s="13">
        <v>82</v>
      </c>
      <c r="AF86" s="13">
        <f t="shared" si="259"/>
        <v>8</v>
      </c>
      <c r="AG86" s="13">
        <f t="shared" si="246"/>
        <v>2</v>
      </c>
      <c r="AH86" s="13"/>
      <c r="AI86" s="13"/>
      <c r="AJ86" s="14">
        <f t="shared" si="247"/>
        <v>1101008</v>
      </c>
      <c r="AK86" s="14" t="str">
        <f t="shared" si="248"/>
        <v>黑尔·坎普5突</v>
      </c>
      <c r="AL86" s="25" t="s">
        <v>131</v>
      </c>
      <c r="AM86" s="14">
        <v>1</v>
      </c>
      <c r="AN86" s="14">
        <f t="shared" si="249"/>
        <v>5</v>
      </c>
      <c r="AO86" s="14" t="e">
        <f>INDEX(属性投放!#REF!,(卡牌属性!AG86-2)*20+卡牌属性!AN86)</f>
        <v>#REF!</v>
      </c>
      <c r="AP86" s="14" t="e">
        <f t="shared" si="333"/>
        <v>#REF!</v>
      </c>
      <c r="AQ86" s="14" t="e">
        <f t="shared" si="333"/>
        <v>#REF!</v>
      </c>
      <c r="AR86" s="14" t="e">
        <f t="shared" si="333"/>
        <v>#REF!</v>
      </c>
      <c r="AS86" s="14" t="e">
        <f t="shared" si="333"/>
        <v>#REF!</v>
      </c>
      <c r="AT86" s="14" t="e">
        <f>INDEX(属性投放!#REF!,(卡牌属性!AG86-2)*20+卡牌属性!AN86)</f>
        <v>#REF!</v>
      </c>
      <c r="AU86" s="14" t="e">
        <f t="shared" si="334"/>
        <v>#REF!</v>
      </c>
      <c r="AV86" s="14" t="e">
        <f t="shared" si="334"/>
        <v>#REF!</v>
      </c>
      <c r="AW86" s="14" t="e">
        <f t="shared" si="334"/>
        <v>#REF!</v>
      </c>
      <c r="AX86" s="14" t="e">
        <f t="shared" si="334"/>
        <v>#REF!</v>
      </c>
      <c r="AY86" s="14" t="e">
        <f>INDEX(属性投放!#REF!,(卡牌属性!AG86-2)*20+卡牌属性!AN86)</f>
        <v>#REF!</v>
      </c>
      <c r="AZ86" s="14" t="e">
        <f t="shared" si="335"/>
        <v>#REF!</v>
      </c>
      <c r="BA86" s="14" t="e">
        <f t="shared" si="335"/>
        <v>#REF!</v>
      </c>
      <c r="BB86" s="14" t="e">
        <f t="shared" si="335"/>
        <v>#REF!</v>
      </c>
      <c r="BC86" s="14" t="e">
        <f t="shared" si="335"/>
        <v>#REF!</v>
      </c>
      <c r="BD86" s="14" t="e">
        <f>INDEX(属性投放!#REF!,(卡牌属性!AG86-2)*20+卡牌属性!AN86)</f>
        <v>#REF!</v>
      </c>
      <c r="BE86" s="14" t="e">
        <f t="shared" si="336"/>
        <v>#REF!</v>
      </c>
      <c r="BF86" s="14" t="e">
        <f t="shared" si="336"/>
        <v>#REF!</v>
      </c>
      <c r="BG86" s="14" t="e">
        <f t="shared" si="336"/>
        <v>#REF!</v>
      </c>
      <c r="BH86" s="14" t="e">
        <f t="shared" si="336"/>
        <v>#REF!</v>
      </c>
      <c r="BI86" s="14" t="e">
        <f>INDEX(属性投放!#REF!,(卡牌属性!AG86-2)*20+卡牌属性!AN86)</f>
        <v>#REF!</v>
      </c>
      <c r="BJ86" s="14" t="e">
        <f t="shared" si="337"/>
        <v>#REF!</v>
      </c>
      <c r="BK86" s="14" t="e">
        <f t="shared" si="337"/>
        <v>#REF!</v>
      </c>
      <c r="BL86" s="14" t="e">
        <f t="shared" si="337"/>
        <v>#REF!</v>
      </c>
      <c r="BM86" s="14" t="e">
        <f t="shared" si="337"/>
        <v>#REF!</v>
      </c>
      <c r="BN86" s="14" t="e">
        <f>INDEX(属性投放!#REF!,(卡牌属性!AG86-2)*20+卡牌属性!AN86)</f>
        <v>#REF!</v>
      </c>
      <c r="BO86" s="14" t="e">
        <f t="shared" si="338"/>
        <v>#REF!</v>
      </c>
      <c r="BP86" s="14" t="e">
        <f t="shared" si="338"/>
        <v>#REF!</v>
      </c>
      <c r="BQ86" s="14" t="e">
        <f t="shared" si="338"/>
        <v>#REF!</v>
      </c>
      <c r="BR86" s="14" t="e">
        <f t="shared" si="338"/>
        <v>#REF!</v>
      </c>
      <c r="BV86" s="13">
        <v>82</v>
      </c>
      <c r="BW86" s="14">
        <f t="shared" si="260"/>
        <v>8</v>
      </c>
      <c r="BX86" s="14">
        <f t="shared" si="261"/>
        <v>1102008</v>
      </c>
      <c r="BY86" s="14" t="str">
        <f>INDEX($O$6:$O$37,BW86)&amp;"-"&amp;INDEX(属性投放!$H$19:$H$29,卡牌属性!CD86)</f>
        <v>夏侯渊-叫唤</v>
      </c>
      <c r="BZ86" s="14">
        <f t="shared" si="262"/>
        <v>7</v>
      </c>
      <c r="CA86" s="14">
        <f t="shared" si="263"/>
        <v>5</v>
      </c>
      <c r="CB86" s="14">
        <f t="shared" si="264"/>
        <v>9</v>
      </c>
      <c r="CC86" s="14">
        <f t="shared" si="265"/>
        <v>4</v>
      </c>
      <c r="CD86" s="14">
        <f t="shared" si="266"/>
        <v>5</v>
      </c>
      <c r="CE86" s="14">
        <f>INDEX(属性投放!$W$6:$W$49,(卡牌属性!CC86-2)*11+卡牌属性!CD86)</f>
        <v>15</v>
      </c>
      <c r="CF86" s="14">
        <f t="shared" si="303"/>
        <v>1126</v>
      </c>
      <c r="CG86" s="14">
        <f t="shared" si="304"/>
        <v>1284</v>
      </c>
      <c r="CH86" s="14">
        <f t="shared" si="305"/>
        <v>1550</v>
      </c>
      <c r="CI86" s="14">
        <f t="shared" si="306"/>
        <v>1550</v>
      </c>
      <c r="CJ86" s="14">
        <f t="shared" si="307"/>
        <v>1816</v>
      </c>
      <c r="CK86" s="14">
        <f t="shared" si="308"/>
        <v>493</v>
      </c>
      <c r="CL86" s="14">
        <f t="shared" si="309"/>
        <v>557</v>
      </c>
      <c r="CM86" s="14">
        <f t="shared" si="310"/>
        <v>557</v>
      </c>
      <c r="CN86" s="14">
        <f t="shared" si="311"/>
        <v>675</v>
      </c>
      <c r="CO86" s="14">
        <f t="shared" si="312"/>
        <v>808</v>
      </c>
      <c r="CP86" s="14">
        <f t="shared" si="313"/>
        <v>8356</v>
      </c>
      <c r="CQ86" s="14">
        <f t="shared" si="314"/>
        <v>9474</v>
      </c>
      <c r="CR86" s="14">
        <f t="shared" si="315"/>
        <v>9474</v>
      </c>
      <c r="CS86" s="14">
        <f t="shared" si="316"/>
        <v>11610</v>
      </c>
      <c r="CT86" s="14">
        <f t="shared" si="317"/>
        <v>13746</v>
      </c>
      <c r="CU86" s="14">
        <f>INDEX(属性偏向!$S$4:$S$135,(卡牌属性!$BZ86-1+CU$3)*11+卡牌属性!$CD86)</f>
        <v>22</v>
      </c>
      <c r="CV86" s="14">
        <f>INDEX(属性偏向!$S$4:$S$135,(卡牌属性!$BZ86-1+CV$3)*11+卡牌属性!$CD86)</f>
        <v>24</v>
      </c>
      <c r="CW86" s="14">
        <f>INDEX(属性偏向!$S$4:$S$135,(卡牌属性!$BZ86-1+CW$3)*11+卡牌属性!$CD86)</f>
        <v>28</v>
      </c>
      <c r="CX86" s="14">
        <f>INDEX(属性偏向!$S$4:$S$135,(卡牌属性!$BZ86-1+CX$3)*11+卡牌属性!$CD86)</f>
        <v>28</v>
      </c>
      <c r="CY86" s="14">
        <f>INDEX(属性偏向!$S$4:$S$135,(卡牌属性!$BZ86-1+CY$3)*11+卡牌属性!$CD86)</f>
        <v>32</v>
      </c>
      <c r="CZ86" s="14">
        <f>INDEX(属性偏向!$T$4:$T$135,(卡牌属性!$BZ86-1+CZ$3)*11+卡牌属性!$CD86)</f>
        <v>11</v>
      </c>
      <c r="DA86" s="14">
        <f>INDEX(属性偏向!$T$4:$T$135,(卡牌属性!$BZ86-1+DA$3)*11+卡牌属性!$CD86)</f>
        <v>12</v>
      </c>
      <c r="DB86" s="14">
        <f>INDEX(属性偏向!$T$4:$T$135,(卡牌属性!$BZ86-1+DB$3)*11+卡牌属性!$CD86)</f>
        <v>12</v>
      </c>
      <c r="DC86" s="14">
        <f>INDEX(属性偏向!$T$4:$T$135,(卡牌属性!$BZ86-1+DC$3)*11+卡牌属性!$CD86)</f>
        <v>14</v>
      </c>
      <c r="DD86" s="14">
        <f>INDEX(属性偏向!$T$4:$T$135,(卡牌属性!$BZ86-1+DD$3)*11+卡牌属性!$CD86)</f>
        <v>16</v>
      </c>
      <c r="DE86" s="14">
        <f>INDEX(属性偏向!$U$4:$U$135,(卡牌属性!$BZ86-1+DE$3)*11+卡牌属性!$CD86)</f>
        <v>220</v>
      </c>
      <c r="DF86" s="14">
        <f>INDEX(属性偏向!$U$4:$U$135,(卡牌属性!$BZ86-1+DF$3)*11+卡牌属性!$CD86)</f>
        <v>240</v>
      </c>
      <c r="DG86" s="14">
        <f>INDEX(属性偏向!$U$4:$U$135,(卡牌属性!$BZ86-1+DG$3)*11+卡牌属性!$CD86)</f>
        <v>240</v>
      </c>
      <c r="DH86" s="14">
        <f>INDEX(属性偏向!$U$4:$U$135,(卡牌属性!$BZ86-1+DH$3)*11+卡牌属性!$CD86)</f>
        <v>280</v>
      </c>
      <c r="DI86" s="14">
        <f>INDEX(属性偏向!$U$4:$U$135,(卡牌属性!$BZ86-1+DI$3)*11+卡牌属性!$CD86)</f>
        <v>320</v>
      </c>
      <c r="DL86" s="13">
        <v>82</v>
      </c>
      <c r="DM86" s="14">
        <f t="shared" si="267"/>
        <v>8</v>
      </c>
      <c r="DN86" s="14">
        <f t="shared" si="268"/>
        <v>1102008</v>
      </c>
      <c r="DO86" s="14" t="str">
        <f>INDEX($B$6:$B$32,DM86)&amp;"-"&amp;INDEX(属性投放!$H$7:$H$17,卡牌属性!DT86)</f>
        <v>黑尔·坎普-叫唤</v>
      </c>
      <c r="DP86" s="14">
        <f t="shared" si="250"/>
        <v>4</v>
      </c>
      <c r="DQ86" s="14">
        <f t="shared" si="251"/>
        <v>3</v>
      </c>
      <c r="DR86" s="14">
        <f t="shared" si="252"/>
        <v>2</v>
      </c>
      <c r="DS86" s="14">
        <f t="shared" si="269"/>
        <v>2</v>
      </c>
      <c r="DT86" s="14">
        <f t="shared" si="270"/>
        <v>5</v>
      </c>
      <c r="DU86" s="14">
        <f>INDEX(属性投放!$W$6:$W$49,(卡牌属性!DS86-2)*11+卡牌属性!DT86)</f>
        <v>15</v>
      </c>
      <c r="DV86" s="14">
        <f t="shared" si="318"/>
        <v>1931</v>
      </c>
      <c r="DW86" s="14">
        <f t="shared" si="319"/>
        <v>2280</v>
      </c>
      <c r="DX86" s="14">
        <f t="shared" si="320"/>
        <v>2629</v>
      </c>
      <c r="DY86" s="14">
        <f t="shared" si="321"/>
        <v>2629</v>
      </c>
      <c r="DZ86" s="14">
        <f t="shared" si="322"/>
        <v>2978</v>
      </c>
      <c r="EA86" s="14">
        <f t="shared" si="323"/>
        <v>751</v>
      </c>
      <c r="EB86" s="14">
        <f t="shared" si="324"/>
        <v>923</v>
      </c>
      <c r="EC86" s="14">
        <f t="shared" si="325"/>
        <v>923</v>
      </c>
      <c r="ED86" s="14">
        <f t="shared" si="326"/>
        <v>1095</v>
      </c>
      <c r="EE86" s="14">
        <f t="shared" si="327"/>
        <v>1267</v>
      </c>
      <c r="EF86" s="14">
        <f t="shared" si="328"/>
        <v>9448</v>
      </c>
      <c r="EG86" s="14">
        <f t="shared" si="329"/>
        <v>11952</v>
      </c>
      <c r="EH86" s="14">
        <f t="shared" si="330"/>
        <v>11952</v>
      </c>
      <c r="EI86" s="14">
        <f t="shared" si="331"/>
        <v>14506</v>
      </c>
      <c r="EJ86" s="14">
        <f t="shared" si="332"/>
        <v>17060</v>
      </c>
      <c r="EK86" s="14">
        <f>INDEX(属性偏向!$S$4:$S$135,(卡牌属性!$DP86-1+EK$3)*11+卡牌属性!$DT86)*(1+属性投放!$AT$6)</f>
        <v>48</v>
      </c>
      <c r="EL86" s="14">
        <f>INDEX(属性偏向!$S$4:$S$135,(卡牌属性!$DP86-1+EL$3)*11+卡牌属性!$DT86)*(1+属性投放!$AT$6)</f>
        <v>54</v>
      </c>
      <c r="EM86" s="14">
        <f>INDEX(属性偏向!$S$4:$S$135,(卡牌属性!$DP86-1+EM$3)*11+卡牌属性!$DT86)*(1+属性投放!$AT$6)</f>
        <v>60</v>
      </c>
      <c r="EN86" s="14">
        <f>INDEX(属性偏向!$S$4:$S$135,(卡牌属性!$DP86-1+EN$3)*11+卡牌属性!$DT86)*(1+属性投放!$AT$6)</f>
        <v>60</v>
      </c>
      <c r="EO86" s="14">
        <f>INDEX(属性偏向!$S$4:$S$135,(卡牌属性!$DP86-1+EO$3)*11+卡牌属性!$DT86)*(1+属性投放!$AT$6)</f>
        <v>66</v>
      </c>
      <c r="EP86" s="14">
        <f>INDEX(属性偏向!$T$4:$T$135,(卡牌属性!$DQ86-1+EP$3)*11+卡牌属性!$DT86)*(1+属性投放!$AT$6)</f>
        <v>21</v>
      </c>
      <c r="EQ86" s="14">
        <f>INDEX(属性偏向!$T$4:$T$135,(卡牌属性!$DQ86-1+EQ$3)*11+卡牌属性!$DT86)*(1+属性投放!$AT$6)</f>
        <v>24</v>
      </c>
      <c r="ER86" s="14">
        <f>INDEX(属性偏向!$T$4:$T$135,(卡牌属性!$DQ86-1+ER$3)*11+卡牌属性!$DT86)*(1+属性投放!$AT$6)</f>
        <v>24</v>
      </c>
      <c r="ES86" s="14">
        <f>INDEX(属性偏向!$T$4:$T$135,(卡牌属性!$DQ86-1+ES$3)*11+卡牌属性!$DT86)*(1+属性投放!$AT$6)</f>
        <v>27</v>
      </c>
      <c r="ET86" s="14">
        <f>INDEX(属性偏向!$T$4:$T$135,(卡牌属性!$DQ86-1+ET$3)*11+卡牌属性!$DT86)*(1+属性投放!$AT$6)</f>
        <v>30</v>
      </c>
      <c r="EU86" s="14">
        <f>INDEX(属性偏向!$U$4:$U$135,(卡牌属性!$DR86-1+EU$3)*11+卡牌属性!$DT86)*(1+属性投放!$AT$6)</f>
        <v>360</v>
      </c>
      <c r="EV86" s="14">
        <f>INDEX(属性偏向!$U$4:$U$135,(卡牌属性!$DR86-1+EV$3)*11+卡牌属性!$DT86)*(1+属性投放!$AT$6)</f>
        <v>420</v>
      </c>
      <c r="EW86" s="14">
        <f>INDEX(属性偏向!$U$4:$U$135,(卡牌属性!$DR86-1+EW$3)*11+卡牌属性!$DT86)*(1+属性投放!$AT$6)</f>
        <v>420</v>
      </c>
      <c r="EX86" s="14">
        <f>INDEX(属性偏向!$U$4:$U$135,(卡牌属性!$DR86-1+EX$3)*11+卡牌属性!$DT86)*(1+属性投放!$AT$6)</f>
        <v>480</v>
      </c>
      <c r="EY86" s="14">
        <f>INDEX(属性偏向!$U$4:$U$135,(卡牌属性!$DR86-1+EY$3)*11+卡牌属性!$DT86)*(1+属性投放!$AT$6)</f>
        <v>540</v>
      </c>
      <c r="FC86" s="13">
        <v>82</v>
      </c>
      <c r="FD86" s="13">
        <f t="shared" si="253"/>
        <v>17</v>
      </c>
      <c r="FE86" s="14">
        <f t="shared" si="271"/>
        <v>1102017</v>
      </c>
      <c r="FF86" s="14" t="s">
        <v>849</v>
      </c>
      <c r="FG86" s="14">
        <f t="shared" si="254"/>
        <v>2</v>
      </c>
      <c r="FH86" s="14" t="str">
        <f t="shared" si="255"/>
        <v>飞廉-2星</v>
      </c>
      <c r="FI86" s="14">
        <f>INDEX(Y$6:Y$36,$FD86)+INDEX(属性偏向!Y$4:Y$8,卡牌属性!$FG86)</f>
        <v>9</v>
      </c>
      <c r="FJ86" s="14" t="str">
        <f>INDEX(属性评价,卡牌属性!FI86)</f>
        <v>S</v>
      </c>
      <c r="FK86" s="14">
        <f>INDEX(Z$6:Z$36,$FD86)+INDEX(属性偏向!Z$4:Z$8,卡牌属性!$FG86)</f>
        <v>6</v>
      </c>
      <c r="FL86" s="14" t="str">
        <f>INDEX(属性评价,卡牌属性!FK86)</f>
        <v>B+</v>
      </c>
      <c r="FM86" s="14">
        <f>INDEX(AA$6:AA$36,$FD86)+INDEX(属性偏向!AA$4:AA$8,卡牌属性!$FG86)</f>
        <v>6</v>
      </c>
      <c r="FN86" s="14" t="str">
        <f>INDEX(属性评价,卡牌属性!FM86)</f>
        <v>B+</v>
      </c>
      <c r="FQ86" s="13">
        <v>82</v>
      </c>
      <c r="FR86" s="13">
        <f t="shared" si="339"/>
        <v>17</v>
      </c>
      <c r="FS86" s="14">
        <f t="shared" si="272"/>
        <v>1101016</v>
      </c>
      <c r="FT86" s="14" t="s">
        <v>849</v>
      </c>
      <c r="FU86" s="14">
        <f t="shared" si="257"/>
        <v>2</v>
      </c>
      <c r="FV86" s="14" t="str">
        <f t="shared" si="258"/>
        <v>秦王攻-2星</v>
      </c>
      <c r="FW86" s="14">
        <f>INDEX(J$6:J$36,$FR86)+INDEX(属性偏向!Y$4:Y$8,卡牌属性!$FG86)</f>
        <v>9</v>
      </c>
      <c r="FX86" s="14" t="str">
        <f>INDEX(属性评价,卡牌属性!FW86)</f>
        <v>S</v>
      </c>
      <c r="FY86" s="14">
        <f>INDEX(K$6:K$36,$FR86)+INDEX(属性偏向!Y$4:Y$8,卡牌属性!$FG86)</f>
        <v>7</v>
      </c>
      <c r="FZ86" s="14" t="str">
        <f>INDEX(属性评价,卡牌属性!FY86)</f>
        <v>A</v>
      </c>
      <c r="GA86" s="14">
        <f>INDEX(L$6:L$36,$FR86)+INDEX(属性偏向!Y$4:Y$8,卡牌属性!$FG86)</f>
        <v>7</v>
      </c>
      <c r="GB86" s="14" t="str">
        <f>INDEX(属性评价,卡牌属性!GA86)</f>
        <v>A</v>
      </c>
    </row>
    <row r="87" spans="31:184" ht="16.5" x14ac:dyDescent="0.2">
      <c r="AE87" s="13">
        <v>83</v>
      </c>
      <c r="AF87" s="13">
        <f t="shared" si="259"/>
        <v>8</v>
      </c>
      <c r="AG87" s="13">
        <f t="shared" si="246"/>
        <v>2</v>
      </c>
      <c r="AH87" s="13"/>
      <c r="AI87" s="13"/>
      <c r="AJ87" s="14">
        <f t="shared" si="247"/>
        <v>1101008</v>
      </c>
      <c r="AK87" s="14" t="str">
        <f t="shared" si="248"/>
        <v>黑尔·坎普6突</v>
      </c>
      <c r="AL87" s="25" t="s">
        <v>131</v>
      </c>
      <c r="AM87" s="14">
        <v>1</v>
      </c>
      <c r="AN87" s="14">
        <f t="shared" si="249"/>
        <v>6</v>
      </c>
      <c r="AO87" s="14" t="e">
        <f>INDEX(属性投放!#REF!,(卡牌属性!AG87-2)*20+卡牌属性!AN87)</f>
        <v>#REF!</v>
      </c>
      <c r="AP87" s="14" t="e">
        <f t="shared" si="333"/>
        <v>#REF!</v>
      </c>
      <c r="AQ87" s="14" t="e">
        <f t="shared" si="333"/>
        <v>#REF!</v>
      </c>
      <c r="AR87" s="14" t="e">
        <f t="shared" si="333"/>
        <v>#REF!</v>
      </c>
      <c r="AS87" s="14" t="e">
        <f t="shared" si="333"/>
        <v>#REF!</v>
      </c>
      <c r="AT87" s="14" t="e">
        <f>INDEX(属性投放!#REF!,(卡牌属性!AG87-2)*20+卡牌属性!AN87)</f>
        <v>#REF!</v>
      </c>
      <c r="AU87" s="14" t="e">
        <f t="shared" si="334"/>
        <v>#REF!</v>
      </c>
      <c r="AV87" s="14" t="e">
        <f t="shared" si="334"/>
        <v>#REF!</v>
      </c>
      <c r="AW87" s="14" t="e">
        <f t="shared" si="334"/>
        <v>#REF!</v>
      </c>
      <c r="AX87" s="14" t="e">
        <f t="shared" si="334"/>
        <v>#REF!</v>
      </c>
      <c r="AY87" s="14" t="e">
        <f>INDEX(属性投放!#REF!,(卡牌属性!AG87-2)*20+卡牌属性!AN87)</f>
        <v>#REF!</v>
      </c>
      <c r="AZ87" s="14" t="e">
        <f t="shared" si="335"/>
        <v>#REF!</v>
      </c>
      <c r="BA87" s="14" t="e">
        <f t="shared" si="335"/>
        <v>#REF!</v>
      </c>
      <c r="BB87" s="14" t="e">
        <f t="shared" si="335"/>
        <v>#REF!</v>
      </c>
      <c r="BC87" s="14" t="e">
        <f t="shared" si="335"/>
        <v>#REF!</v>
      </c>
      <c r="BD87" s="14" t="e">
        <f>INDEX(属性投放!#REF!,(卡牌属性!AG87-2)*20+卡牌属性!AN87)</f>
        <v>#REF!</v>
      </c>
      <c r="BE87" s="14" t="e">
        <f t="shared" si="336"/>
        <v>#REF!</v>
      </c>
      <c r="BF87" s="14" t="e">
        <f t="shared" si="336"/>
        <v>#REF!</v>
      </c>
      <c r="BG87" s="14" t="e">
        <f t="shared" si="336"/>
        <v>#REF!</v>
      </c>
      <c r="BH87" s="14" t="e">
        <f t="shared" si="336"/>
        <v>#REF!</v>
      </c>
      <c r="BI87" s="14" t="e">
        <f>INDEX(属性投放!#REF!,(卡牌属性!AG87-2)*20+卡牌属性!AN87)</f>
        <v>#REF!</v>
      </c>
      <c r="BJ87" s="14" t="e">
        <f t="shared" si="337"/>
        <v>#REF!</v>
      </c>
      <c r="BK87" s="14" t="e">
        <f t="shared" si="337"/>
        <v>#REF!</v>
      </c>
      <c r="BL87" s="14" t="e">
        <f t="shared" si="337"/>
        <v>#REF!</v>
      </c>
      <c r="BM87" s="14" t="e">
        <f t="shared" si="337"/>
        <v>#REF!</v>
      </c>
      <c r="BN87" s="14" t="e">
        <f>INDEX(属性投放!#REF!,(卡牌属性!AG87-2)*20+卡牌属性!AN87)</f>
        <v>#REF!</v>
      </c>
      <c r="BO87" s="14" t="e">
        <f t="shared" si="338"/>
        <v>#REF!</v>
      </c>
      <c r="BP87" s="14" t="e">
        <f t="shared" si="338"/>
        <v>#REF!</v>
      </c>
      <c r="BQ87" s="14" t="e">
        <f t="shared" si="338"/>
        <v>#REF!</v>
      </c>
      <c r="BR87" s="14" t="e">
        <f t="shared" si="338"/>
        <v>#REF!</v>
      </c>
      <c r="BV87" s="13">
        <v>83</v>
      </c>
      <c r="BW87" s="14">
        <f t="shared" si="260"/>
        <v>8</v>
      </c>
      <c r="BX87" s="14">
        <f t="shared" si="261"/>
        <v>1102008</v>
      </c>
      <c r="BY87" s="14" t="str">
        <f>INDEX($O$6:$O$37,BW87)&amp;"-"&amp;INDEX(属性投放!$H$19:$H$29,卡牌属性!CD87)</f>
        <v>夏侯渊-大叫唤</v>
      </c>
      <c r="BZ87" s="14">
        <f t="shared" si="262"/>
        <v>7</v>
      </c>
      <c r="CA87" s="14">
        <f t="shared" si="263"/>
        <v>5</v>
      </c>
      <c r="CB87" s="14">
        <f t="shared" si="264"/>
        <v>9</v>
      </c>
      <c r="CC87" s="14">
        <f t="shared" si="265"/>
        <v>4</v>
      </c>
      <c r="CD87" s="14">
        <f t="shared" si="266"/>
        <v>6</v>
      </c>
      <c r="CE87" s="14">
        <f>INDEX(属性投放!$W$6:$W$49,(卡牌属性!CC87-2)*11+卡牌属性!CD87)</f>
        <v>15</v>
      </c>
      <c r="CF87" s="14">
        <f t="shared" si="303"/>
        <v>1456</v>
      </c>
      <c r="CG87" s="14">
        <f t="shared" si="304"/>
        <v>1644</v>
      </c>
      <c r="CH87" s="14">
        <f t="shared" si="305"/>
        <v>1970</v>
      </c>
      <c r="CI87" s="14">
        <f t="shared" si="306"/>
        <v>1970</v>
      </c>
      <c r="CJ87" s="14">
        <f t="shared" si="307"/>
        <v>2296</v>
      </c>
      <c r="CK87" s="14">
        <f t="shared" si="308"/>
        <v>658</v>
      </c>
      <c r="CL87" s="14">
        <f t="shared" si="309"/>
        <v>737</v>
      </c>
      <c r="CM87" s="14">
        <f t="shared" si="310"/>
        <v>737</v>
      </c>
      <c r="CN87" s="14">
        <f t="shared" si="311"/>
        <v>885</v>
      </c>
      <c r="CO87" s="14">
        <f t="shared" si="312"/>
        <v>1048</v>
      </c>
      <c r="CP87" s="14">
        <f t="shared" si="313"/>
        <v>11656</v>
      </c>
      <c r="CQ87" s="14">
        <f t="shared" si="314"/>
        <v>13074</v>
      </c>
      <c r="CR87" s="14">
        <f t="shared" si="315"/>
        <v>13074</v>
      </c>
      <c r="CS87" s="14">
        <f t="shared" si="316"/>
        <v>15810</v>
      </c>
      <c r="CT87" s="14">
        <f t="shared" si="317"/>
        <v>18546</v>
      </c>
      <c r="CU87" s="14">
        <f>INDEX(属性偏向!$S$4:$S$135,(卡牌属性!$BZ87-1+CU$3)*11+卡牌属性!$CD87)</f>
        <v>26</v>
      </c>
      <c r="CV87" s="14">
        <f>INDEX(属性偏向!$S$4:$S$135,(卡牌属性!$BZ87-1+CV$3)*11+卡牌属性!$CD87)</f>
        <v>28</v>
      </c>
      <c r="CW87" s="14">
        <f>INDEX(属性偏向!$S$4:$S$135,(卡牌属性!$BZ87-1+CW$3)*11+卡牌属性!$CD87)</f>
        <v>32</v>
      </c>
      <c r="CX87" s="14">
        <f>INDEX(属性偏向!$S$4:$S$135,(卡牌属性!$BZ87-1+CX$3)*11+卡牌属性!$CD87)</f>
        <v>32</v>
      </c>
      <c r="CY87" s="14">
        <f>INDEX(属性偏向!$S$4:$S$135,(卡牌属性!$BZ87-1+CY$3)*11+卡牌属性!$CD87)</f>
        <v>36</v>
      </c>
      <c r="CZ87" s="14">
        <f>INDEX(属性偏向!$T$4:$T$135,(卡牌属性!$BZ87-1+CZ$3)*11+卡牌属性!$CD87)</f>
        <v>13</v>
      </c>
      <c r="DA87" s="14">
        <f>INDEX(属性偏向!$T$4:$T$135,(卡牌属性!$BZ87-1+DA$3)*11+卡牌属性!$CD87)</f>
        <v>14</v>
      </c>
      <c r="DB87" s="14">
        <f>INDEX(属性偏向!$T$4:$T$135,(卡牌属性!$BZ87-1+DB$3)*11+卡牌属性!$CD87)</f>
        <v>14</v>
      </c>
      <c r="DC87" s="14">
        <f>INDEX(属性偏向!$T$4:$T$135,(卡牌属性!$BZ87-1+DC$3)*11+卡牌属性!$CD87)</f>
        <v>16</v>
      </c>
      <c r="DD87" s="14">
        <f>INDEX(属性偏向!$T$4:$T$135,(卡牌属性!$BZ87-1+DD$3)*11+卡牌属性!$CD87)</f>
        <v>18</v>
      </c>
      <c r="DE87" s="14">
        <f>INDEX(属性偏向!$U$4:$U$135,(卡牌属性!$BZ87-1+DE$3)*11+卡牌属性!$CD87)</f>
        <v>260</v>
      </c>
      <c r="DF87" s="14">
        <f>INDEX(属性偏向!$U$4:$U$135,(卡牌属性!$BZ87-1+DF$3)*11+卡牌属性!$CD87)</f>
        <v>280</v>
      </c>
      <c r="DG87" s="14">
        <f>INDEX(属性偏向!$U$4:$U$135,(卡牌属性!$BZ87-1+DG$3)*11+卡牌属性!$CD87)</f>
        <v>280</v>
      </c>
      <c r="DH87" s="14">
        <f>INDEX(属性偏向!$U$4:$U$135,(卡牌属性!$BZ87-1+DH$3)*11+卡牌属性!$CD87)</f>
        <v>320</v>
      </c>
      <c r="DI87" s="14">
        <f>INDEX(属性偏向!$U$4:$U$135,(卡牌属性!$BZ87-1+DI$3)*11+卡牌属性!$CD87)</f>
        <v>360</v>
      </c>
      <c r="DL87" s="13">
        <v>83</v>
      </c>
      <c r="DM87" s="14">
        <f t="shared" si="267"/>
        <v>8</v>
      </c>
      <c r="DN87" s="14">
        <f t="shared" si="268"/>
        <v>1102008</v>
      </c>
      <c r="DO87" s="14" t="str">
        <f>INDEX($B$6:$B$32,DM87)&amp;"-"&amp;INDEX(属性投放!$H$7:$H$17,卡牌属性!DT87)</f>
        <v>黑尔·坎普-大叫唤</v>
      </c>
      <c r="DP87" s="14">
        <f t="shared" si="250"/>
        <v>4</v>
      </c>
      <c r="DQ87" s="14">
        <f t="shared" si="251"/>
        <v>3</v>
      </c>
      <c r="DR87" s="14">
        <f t="shared" si="252"/>
        <v>2</v>
      </c>
      <c r="DS87" s="14">
        <f t="shared" si="269"/>
        <v>2</v>
      </c>
      <c r="DT87" s="14">
        <f t="shared" si="270"/>
        <v>6</v>
      </c>
      <c r="DU87" s="14">
        <f>INDEX(属性投放!$W$6:$W$49,(卡牌属性!DS87-2)*11+卡牌属性!DT87)</f>
        <v>15</v>
      </c>
      <c r="DV87" s="14">
        <f t="shared" si="318"/>
        <v>2651</v>
      </c>
      <c r="DW87" s="14">
        <f t="shared" si="319"/>
        <v>3090</v>
      </c>
      <c r="DX87" s="14">
        <f t="shared" si="320"/>
        <v>3529</v>
      </c>
      <c r="DY87" s="14">
        <f t="shared" si="321"/>
        <v>3529</v>
      </c>
      <c r="DZ87" s="14">
        <f t="shared" si="322"/>
        <v>3968</v>
      </c>
      <c r="EA87" s="14">
        <f t="shared" si="323"/>
        <v>1066</v>
      </c>
      <c r="EB87" s="14">
        <f t="shared" si="324"/>
        <v>1283</v>
      </c>
      <c r="EC87" s="14">
        <f t="shared" si="325"/>
        <v>1283</v>
      </c>
      <c r="ED87" s="14">
        <f t="shared" si="326"/>
        <v>1500</v>
      </c>
      <c r="EE87" s="14">
        <f t="shared" si="327"/>
        <v>1717</v>
      </c>
      <c r="EF87" s="14">
        <f t="shared" si="328"/>
        <v>14848</v>
      </c>
      <c r="EG87" s="14">
        <f t="shared" si="329"/>
        <v>18252</v>
      </c>
      <c r="EH87" s="14">
        <f t="shared" si="330"/>
        <v>18252</v>
      </c>
      <c r="EI87" s="14">
        <f t="shared" si="331"/>
        <v>21706</v>
      </c>
      <c r="EJ87" s="14">
        <f t="shared" si="332"/>
        <v>25160</v>
      </c>
      <c r="EK87" s="14">
        <f>INDEX(属性偏向!$S$4:$S$135,(卡牌属性!$DP87-1+EK$3)*11+卡牌属性!$DT87)*(1+属性投放!$AT$6)</f>
        <v>60</v>
      </c>
      <c r="EL87" s="14">
        <f>INDEX(属性偏向!$S$4:$S$135,(卡牌属性!$DP87-1+EL$3)*11+卡牌属性!$DT87)*(1+属性投放!$AT$6)</f>
        <v>66</v>
      </c>
      <c r="EM87" s="14">
        <f>INDEX(属性偏向!$S$4:$S$135,(卡牌属性!$DP87-1+EM$3)*11+卡牌属性!$DT87)*(1+属性投放!$AT$6)</f>
        <v>72</v>
      </c>
      <c r="EN87" s="14">
        <f>INDEX(属性偏向!$S$4:$S$135,(卡牌属性!$DP87-1+EN$3)*11+卡牌属性!$DT87)*(1+属性投放!$AT$6)</f>
        <v>72</v>
      </c>
      <c r="EO87" s="14">
        <f>INDEX(属性偏向!$S$4:$S$135,(卡牌属性!$DP87-1+EO$3)*11+卡牌属性!$DT87)*(1+属性投放!$AT$6)</f>
        <v>78</v>
      </c>
      <c r="EP87" s="14">
        <f>INDEX(属性偏向!$T$4:$T$135,(卡牌属性!$DQ87-1+EP$3)*11+卡牌属性!$DT87)*(1+属性投放!$AT$6)</f>
        <v>27</v>
      </c>
      <c r="EQ87" s="14">
        <f>INDEX(属性偏向!$T$4:$T$135,(卡牌属性!$DQ87-1+EQ$3)*11+卡牌属性!$DT87)*(1+属性投放!$AT$6)</f>
        <v>30</v>
      </c>
      <c r="ER87" s="14">
        <f>INDEX(属性偏向!$T$4:$T$135,(卡牌属性!$DQ87-1+ER$3)*11+卡牌属性!$DT87)*(1+属性投放!$AT$6)</f>
        <v>30</v>
      </c>
      <c r="ES87" s="14">
        <f>INDEX(属性偏向!$T$4:$T$135,(卡牌属性!$DQ87-1+ES$3)*11+卡牌属性!$DT87)*(1+属性投放!$AT$6)</f>
        <v>33</v>
      </c>
      <c r="ET87" s="14">
        <f>INDEX(属性偏向!$T$4:$T$135,(卡牌属性!$DQ87-1+ET$3)*11+卡牌属性!$DT87)*(1+属性投放!$AT$6)</f>
        <v>36</v>
      </c>
      <c r="EU87" s="14">
        <f>INDEX(属性偏向!$U$4:$U$135,(卡牌属性!$DR87-1+EU$3)*11+卡牌属性!$DT87)*(1+属性投放!$AT$6)</f>
        <v>480</v>
      </c>
      <c r="EV87" s="14">
        <f>INDEX(属性偏向!$U$4:$U$135,(卡牌属性!$DR87-1+EV$3)*11+卡牌属性!$DT87)*(1+属性投放!$AT$6)</f>
        <v>540</v>
      </c>
      <c r="EW87" s="14">
        <f>INDEX(属性偏向!$U$4:$U$135,(卡牌属性!$DR87-1+EW$3)*11+卡牌属性!$DT87)*(1+属性投放!$AT$6)</f>
        <v>540</v>
      </c>
      <c r="EX87" s="14">
        <f>INDEX(属性偏向!$U$4:$U$135,(卡牌属性!$DR87-1+EX$3)*11+卡牌属性!$DT87)*(1+属性投放!$AT$6)</f>
        <v>600</v>
      </c>
      <c r="EY87" s="14">
        <f>INDEX(属性偏向!$U$4:$U$135,(卡牌属性!$DR87-1+EY$3)*11+卡牌属性!$DT87)*(1+属性投放!$AT$6)</f>
        <v>660</v>
      </c>
      <c r="FC87" s="13">
        <v>83</v>
      </c>
      <c r="FD87" s="13">
        <f t="shared" si="253"/>
        <v>17</v>
      </c>
      <c r="FE87" s="14">
        <f t="shared" si="271"/>
        <v>1102017</v>
      </c>
      <c r="FF87" s="14" t="s">
        <v>849</v>
      </c>
      <c r="FG87" s="14">
        <f t="shared" si="254"/>
        <v>3</v>
      </c>
      <c r="FH87" s="14" t="str">
        <f t="shared" si="255"/>
        <v>飞廉-3星</v>
      </c>
      <c r="FI87" s="14">
        <f>INDEX(Y$6:Y$36,$FD87)+INDEX(属性偏向!Y$4:Y$8,卡牌属性!$FG87)</f>
        <v>10</v>
      </c>
      <c r="FJ87" s="14" t="str">
        <f>INDEX(属性评价,卡牌属性!FI87)</f>
        <v>S+</v>
      </c>
      <c r="FK87" s="14">
        <f>INDEX(Z$6:Z$36,$FD87)+INDEX(属性偏向!Z$4:Z$8,卡牌属性!$FG87)</f>
        <v>6</v>
      </c>
      <c r="FL87" s="14" t="str">
        <f>INDEX(属性评价,卡牌属性!FK87)</f>
        <v>B+</v>
      </c>
      <c r="FM87" s="14">
        <f>INDEX(AA$6:AA$36,$FD87)+INDEX(属性偏向!AA$4:AA$8,卡牌属性!$FG87)</f>
        <v>6</v>
      </c>
      <c r="FN87" s="14" t="str">
        <f>INDEX(属性评价,卡牌属性!FM87)</f>
        <v>B+</v>
      </c>
      <c r="FQ87" s="13">
        <v>83</v>
      </c>
      <c r="FR87" s="13">
        <f t="shared" si="339"/>
        <v>17</v>
      </c>
      <c r="FS87" s="14">
        <f t="shared" si="272"/>
        <v>1101016</v>
      </c>
      <c r="FT87" s="14" t="s">
        <v>849</v>
      </c>
      <c r="FU87" s="14">
        <f t="shared" si="257"/>
        <v>3</v>
      </c>
      <c r="FV87" s="14" t="str">
        <f t="shared" si="258"/>
        <v>秦王攻-3星</v>
      </c>
      <c r="FW87" s="14">
        <f>INDEX(J$6:J$36,$FR87)+INDEX(属性偏向!Y$4:Y$8,卡牌属性!$FG87)</f>
        <v>10</v>
      </c>
      <c r="FX87" s="14" t="str">
        <f>INDEX(属性评价,卡牌属性!FW87)</f>
        <v>S+</v>
      </c>
      <c r="FY87" s="14">
        <f>INDEX(K$6:K$36,$FR87)+INDEX(属性偏向!Y$4:Y$8,卡牌属性!$FG87)</f>
        <v>8</v>
      </c>
      <c r="FZ87" s="14" t="str">
        <f>INDEX(属性评价,卡牌属性!FY87)</f>
        <v>A+</v>
      </c>
      <c r="GA87" s="14">
        <f>INDEX(L$6:L$36,$FR87)+INDEX(属性偏向!Y$4:Y$8,卡牌属性!$FG87)</f>
        <v>8</v>
      </c>
      <c r="GB87" s="14" t="str">
        <f>INDEX(属性评价,卡牌属性!GA87)</f>
        <v>A+</v>
      </c>
    </row>
    <row r="88" spans="31:184" ht="16.5" x14ac:dyDescent="0.2">
      <c r="AE88" s="13">
        <v>84</v>
      </c>
      <c r="AF88" s="13">
        <f t="shared" si="259"/>
        <v>8</v>
      </c>
      <c r="AG88" s="13">
        <f t="shared" si="246"/>
        <v>2</v>
      </c>
      <c r="AH88" s="13"/>
      <c r="AI88" s="13"/>
      <c r="AJ88" s="14">
        <f t="shared" si="247"/>
        <v>1101008</v>
      </c>
      <c r="AK88" s="14" t="str">
        <f t="shared" si="248"/>
        <v>黑尔·坎普7突</v>
      </c>
      <c r="AL88" s="25" t="s">
        <v>131</v>
      </c>
      <c r="AM88" s="14">
        <v>1</v>
      </c>
      <c r="AN88" s="14">
        <f t="shared" si="249"/>
        <v>7</v>
      </c>
      <c r="AO88" s="14" t="e">
        <f>INDEX(属性投放!#REF!,(卡牌属性!AG88-2)*20+卡牌属性!AN88)</f>
        <v>#REF!</v>
      </c>
      <c r="AP88" s="14" t="e">
        <f t="shared" si="333"/>
        <v>#REF!</v>
      </c>
      <c r="AQ88" s="14" t="e">
        <f t="shared" si="333"/>
        <v>#REF!</v>
      </c>
      <c r="AR88" s="14" t="e">
        <f t="shared" si="333"/>
        <v>#REF!</v>
      </c>
      <c r="AS88" s="14" t="e">
        <f t="shared" si="333"/>
        <v>#REF!</v>
      </c>
      <c r="AT88" s="14" t="e">
        <f>INDEX(属性投放!#REF!,(卡牌属性!AG88-2)*20+卡牌属性!AN88)</f>
        <v>#REF!</v>
      </c>
      <c r="AU88" s="14" t="e">
        <f t="shared" si="334"/>
        <v>#REF!</v>
      </c>
      <c r="AV88" s="14" t="e">
        <f t="shared" si="334"/>
        <v>#REF!</v>
      </c>
      <c r="AW88" s="14" t="e">
        <f t="shared" si="334"/>
        <v>#REF!</v>
      </c>
      <c r="AX88" s="14" t="e">
        <f t="shared" si="334"/>
        <v>#REF!</v>
      </c>
      <c r="AY88" s="14" t="e">
        <f>INDEX(属性投放!#REF!,(卡牌属性!AG88-2)*20+卡牌属性!AN88)</f>
        <v>#REF!</v>
      </c>
      <c r="AZ88" s="14" t="e">
        <f t="shared" si="335"/>
        <v>#REF!</v>
      </c>
      <c r="BA88" s="14" t="e">
        <f t="shared" si="335"/>
        <v>#REF!</v>
      </c>
      <c r="BB88" s="14" t="e">
        <f t="shared" si="335"/>
        <v>#REF!</v>
      </c>
      <c r="BC88" s="14" t="e">
        <f t="shared" si="335"/>
        <v>#REF!</v>
      </c>
      <c r="BD88" s="14" t="e">
        <f>INDEX(属性投放!#REF!,(卡牌属性!AG88-2)*20+卡牌属性!AN88)</f>
        <v>#REF!</v>
      </c>
      <c r="BE88" s="14" t="e">
        <f t="shared" si="336"/>
        <v>#REF!</v>
      </c>
      <c r="BF88" s="14" t="e">
        <f t="shared" si="336"/>
        <v>#REF!</v>
      </c>
      <c r="BG88" s="14" t="e">
        <f t="shared" si="336"/>
        <v>#REF!</v>
      </c>
      <c r="BH88" s="14" t="e">
        <f t="shared" si="336"/>
        <v>#REF!</v>
      </c>
      <c r="BI88" s="14" t="e">
        <f>INDEX(属性投放!#REF!,(卡牌属性!AG88-2)*20+卡牌属性!AN88)</f>
        <v>#REF!</v>
      </c>
      <c r="BJ88" s="14" t="e">
        <f t="shared" si="337"/>
        <v>#REF!</v>
      </c>
      <c r="BK88" s="14" t="e">
        <f t="shared" si="337"/>
        <v>#REF!</v>
      </c>
      <c r="BL88" s="14" t="e">
        <f t="shared" si="337"/>
        <v>#REF!</v>
      </c>
      <c r="BM88" s="14" t="e">
        <f t="shared" si="337"/>
        <v>#REF!</v>
      </c>
      <c r="BN88" s="14" t="e">
        <f>INDEX(属性投放!#REF!,(卡牌属性!AG88-2)*20+卡牌属性!AN88)</f>
        <v>#REF!</v>
      </c>
      <c r="BO88" s="14" t="e">
        <f t="shared" si="338"/>
        <v>#REF!</v>
      </c>
      <c r="BP88" s="14" t="e">
        <f t="shared" si="338"/>
        <v>#REF!</v>
      </c>
      <c r="BQ88" s="14" t="e">
        <f t="shared" si="338"/>
        <v>#REF!</v>
      </c>
      <c r="BR88" s="14" t="e">
        <f t="shared" si="338"/>
        <v>#REF!</v>
      </c>
      <c r="BV88" s="13">
        <v>84</v>
      </c>
      <c r="BW88" s="14">
        <f t="shared" si="260"/>
        <v>8</v>
      </c>
      <c r="BX88" s="14">
        <f t="shared" si="261"/>
        <v>1102008</v>
      </c>
      <c r="BY88" s="14" t="str">
        <f>INDEX($O$6:$O$37,BW88)&amp;"-"&amp;INDEX(属性投放!$H$19:$H$29,卡牌属性!CD88)</f>
        <v>夏侯渊-焦热</v>
      </c>
      <c r="BZ88" s="14">
        <f t="shared" si="262"/>
        <v>7</v>
      </c>
      <c r="CA88" s="14">
        <f t="shared" si="263"/>
        <v>5</v>
      </c>
      <c r="CB88" s="14">
        <f t="shared" si="264"/>
        <v>9</v>
      </c>
      <c r="CC88" s="14">
        <f t="shared" si="265"/>
        <v>4</v>
      </c>
      <c r="CD88" s="14">
        <f t="shared" si="266"/>
        <v>7</v>
      </c>
      <c r="CE88" s="14">
        <f>INDEX(属性投放!$W$6:$W$49,(卡牌属性!CC88-2)*11+卡牌属性!CD88)</f>
        <v>15</v>
      </c>
      <c r="CF88" s="14">
        <f t="shared" si="303"/>
        <v>1846</v>
      </c>
      <c r="CG88" s="14">
        <f t="shared" si="304"/>
        <v>2064</v>
      </c>
      <c r="CH88" s="14">
        <f t="shared" si="305"/>
        <v>2450</v>
      </c>
      <c r="CI88" s="14">
        <f t="shared" si="306"/>
        <v>2450</v>
      </c>
      <c r="CJ88" s="14">
        <f t="shared" si="307"/>
        <v>2836</v>
      </c>
      <c r="CK88" s="14">
        <f t="shared" si="308"/>
        <v>853</v>
      </c>
      <c r="CL88" s="14">
        <f t="shared" si="309"/>
        <v>947</v>
      </c>
      <c r="CM88" s="14">
        <f t="shared" si="310"/>
        <v>947</v>
      </c>
      <c r="CN88" s="14">
        <f t="shared" si="311"/>
        <v>1125</v>
      </c>
      <c r="CO88" s="14">
        <f t="shared" si="312"/>
        <v>1318</v>
      </c>
      <c r="CP88" s="14">
        <f t="shared" si="313"/>
        <v>15556</v>
      </c>
      <c r="CQ88" s="14">
        <f t="shared" si="314"/>
        <v>17274</v>
      </c>
      <c r="CR88" s="14">
        <f t="shared" si="315"/>
        <v>17274</v>
      </c>
      <c r="CS88" s="14">
        <f t="shared" si="316"/>
        <v>20610</v>
      </c>
      <c r="CT88" s="14">
        <f t="shared" si="317"/>
        <v>23946</v>
      </c>
      <c r="CU88" s="14">
        <f>INDEX(属性偏向!$S$4:$S$135,(卡牌属性!$BZ88-1+CU$3)*11+卡牌属性!$CD88)</f>
        <v>30</v>
      </c>
      <c r="CV88" s="14">
        <f>INDEX(属性偏向!$S$4:$S$135,(卡牌属性!$BZ88-1+CV$3)*11+卡牌属性!$CD88)</f>
        <v>32</v>
      </c>
      <c r="CW88" s="14">
        <f>INDEX(属性偏向!$S$4:$S$135,(卡牌属性!$BZ88-1+CW$3)*11+卡牌属性!$CD88)</f>
        <v>36</v>
      </c>
      <c r="CX88" s="14">
        <f>INDEX(属性偏向!$S$4:$S$135,(卡牌属性!$BZ88-1+CX$3)*11+卡牌属性!$CD88)</f>
        <v>36</v>
      </c>
      <c r="CY88" s="14">
        <f>INDEX(属性偏向!$S$4:$S$135,(卡牌属性!$BZ88-1+CY$3)*11+卡牌属性!$CD88)</f>
        <v>40</v>
      </c>
      <c r="CZ88" s="14">
        <f>INDEX(属性偏向!$T$4:$T$135,(卡牌属性!$BZ88-1+CZ$3)*11+卡牌属性!$CD88)</f>
        <v>15</v>
      </c>
      <c r="DA88" s="14">
        <f>INDEX(属性偏向!$T$4:$T$135,(卡牌属性!$BZ88-1+DA$3)*11+卡牌属性!$CD88)</f>
        <v>16</v>
      </c>
      <c r="DB88" s="14">
        <f>INDEX(属性偏向!$T$4:$T$135,(卡牌属性!$BZ88-1+DB$3)*11+卡牌属性!$CD88)</f>
        <v>16</v>
      </c>
      <c r="DC88" s="14">
        <f>INDEX(属性偏向!$T$4:$T$135,(卡牌属性!$BZ88-1+DC$3)*11+卡牌属性!$CD88)</f>
        <v>18</v>
      </c>
      <c r="DD88" s="14">
        <f>INDEX(属性偏向!$T$4:$T$135,(卡牌属性!$BZ88-1+DD$3)*11+卡牌属性!$CD88)</f>
        <v>20</v>
      </c>
      <c r="DE88" s="14">
        <f>INDEX(属性偏向!$U$4:$U$135,(卡牌属性!$BZ88-1+DE$3)*11+卡牌属性!$CD88)</f>
        <v>300</v>
      </c>
      <c r="DF88" s="14">
        <f>INDEX(属性偏向!$U$4:$U$135,(卡牌属性!$BZ88-1+DF$3)*11+卡牌属性!$CD88)</f>
        <v>320</v>
      </c>
      <c r="DG88" s="14">
        <f>INDEX(属性偏向!$U$4:$U$135,(卡牌属性!$BZ88-1+DG$3)*11+卡牌属性!$CD88)</f>
        <v>320</v>
      </c>
      <c r="DH88" s="14">
        <f>INDEX(属性偏向!$U$4:$U$135,(卡牌属性!$BZ88-1+DH$3)*11+卡牌属性!$CD88)</f>
        <v>360</v>
      </c>
      <c r="DI88" s="14">
        <f>INDEX(属性偏向!$U$4:$U$135,(卡牌属性!$BZ88-1+DI$3)*11+卡牌属性!$CD88)</f>
        <v>400</v>
      </c>
      <c r="DL88" s="13">
        <v>84</v>
      </c>
      <c r="DM88" s="14">
        <f t="shared" si="267"/>
        <v>8</v>
      </c>
      <c r="DN88" s="14">
        <f t="shared" si="268"/>
        <v>1102008</v>
      </c>
      <c r="DO88" s="14" t="str">
        <f>INDEX($B$6:$B$32,DM88)&amp;"-"&amp;INDEX(属性投放!$H$7:$H$17,卡牌属性!DT88)</f>
        <v>黑尔·坎普-焦热</v>
      </c>
      <c r="DP88" s="14">
        <f t="shared" si="250"/>
        <v>4</v>
      </c>
      <c r="DQ88" s="14">
        <f t="shared" si="251"/>
        <v>3</v>
      </c>
      <c r="DR88" s="14">
        <f t="shared" si="252"/>
        <v>2</v>
      </c>
      <c r="DS88" s="14">
        <f t="shared" si="269"/>
        <v>2</v>
      </c>
      <c r="DT88" s="14">
        <f t="shared" si="270"/>
        <v>7</v>
      </c>
      <c r="DU88" s="14">
        <f>INDEX(属性投放!$W$6:$W$49,(卡牌属性!DS88-2)*11+卡牌属性!DT88)</f>
        <v>15</v>
      </c>
      <c r="DV88" s="14">
        <f t="shared" si="318"/>
        <v>3551</v>
      </c>
      <c r="DW88" s="14">
        <f t="shared" si="319"/>
        <v>4080</v>
      </c>
      <c r="DX88" s="14">
        <f t="shared" si="320"/>
        <v>4609</v>
      </c>
      <c r="DY88" s="14">
        <f t="shared" si="321"/>
        <v>4609</v>
      </c>
      <c r="DZ88" s="14">
        <f t="shared" si="322"/>
        <v>5138</v>
      </c>
      <c r="EA88" s="14">
        <f t="shared" si="323"/>
        <v>1471</v>
      </c>
      <c r="EB88" s="14">
        <f t="shared" si="324"/>
        <v>1733</v>
      </c>
      <c r="EC88" s="14">
        <f t="shared" si="325"/>
        <v>1733</v>
      </c>
      <c r="ED88" s="14">
        <f t="shared" si="326"/>
        <v>1995</v>
      </c>
      <c r="EE88" s="14">
        <f t="shared" si="327"/>
        <v>2257</v>
      </c>
      <c r="EF88" s="14">
        <f t="shared" si="328"/>
        <v>22048</v>
      </c>
      <c r="EG88" s="14">
        <f t="shared" si="329"/>
        <v>26352</v>
      </c>
      <c r="EH88" s="14">
        <f t="shared" si="330"/>
        <v>26352</v>
      </c>
      <c r="EI88" s="14">
        <f t="shared" si="331"/>
        <v>30706</v>
      </c>
      <c r="EJ88" s="14">
        <f t="shared" si="332"/>
        <v>35060</v>
      </c>
      <c r="EK88" s="14">
        <f>INDEX(属性偏向!$S$4:$S$135,(卡牌属性!$DP88-1+EK$3)*11+卡牌属性!$DT88)*(1+属性投放!$AT$6)</f>
        <v>72</v>
      </c>
      <c r="EL88" s="14">
        <f>INDEX(属性偏向!$S$4:$S$135,(卡牌属性!$DP88-1+EL$3)*11+卡牌属性!$DT88)*(1+属性投放!$AT$6)</f>
        <v>78</v>
      </c>
      <c r="EM88" s="14">
        <f>INDEX(属性偏向!$S$4:$S$135,(卡牌属性!$DP88-1+EM$3)*11+卡牌属性!$DT88)*(1+属性投放!$AT$6)</f>
        <v>84</v>
      </c>
      <c r="EN88" s="14">
        <f>INDEX(属性偏向!$S$4:$S$135,(卡牌属性!$DP88-1+EN$3)*11+卡牌属性!$DT88)*(1+属性投放!$AT$6)</f>
        <v>84</v>
      </c>
      <c r="EO88" s="14">
        <f>INDEX(属性偏向!$S$4:$S$135,(卡牌属性!$DP88-1+EO$3)*11+卡牌属性!$DT88)*(1+属性投放!$AT$6)</f>
        <v>90</v>
      </c>
      <c r="EP88" s="14">
        <f>INDEX(属性偏向!$T$4:$T$135,(卡牌属性!$DQ88-1+EP$3)*11+卡牌属性!$DT88)*(1+属性投放!$AT$6)</f>
        <v>33</v>
      </c>
      <c r="EQ88" s="14">
        <f>INDEX(属性偏向!$T$4:$T$135,(卡牌属性!$DQ88-1+EQ$3)*11+卡牌属性!$DT88)*(1+属性投放!$AT$6)</f>
        <v>36</v>
      </c>
      <c r="ER88" s="14">
        <f>INDEX(属性偏向!$T$4:$T$135,(卡牌属性!$DQ88-1+ER$3)*11+卡牌属性!$DT88)*(1+属性投放!$AT$6)</f>
        <v>36</v>
      </c>
      <c r="ES88" s="14">
        <f>INDEX(属性偏向!$T$4:$T$135,(卡牌属性!$DQ88-1+ES$3)*11+卡牌属性!$DT88)*(1+属性投放!$AT$6)</f>
        <v>39</v>
      </c>
      <c r="ET88" s="14">
        <f>INDEX(属性偏向!$T$4:$T$135,(卡牌属性!$DQ88-1+ET$3)*11+卡牌属性!$DT88)*(1+属性投放!$AT$6)</f>
        <v>42</v>
      </c>
      <c r="EU88" s="14">
        <f>INDEX(属性偏向!$U$4:$U$135,(卡牌属性!$DR88-1+EU$3)*11+卡牌属性!$DT88)*(1+属性投放!$AT$6)</f>
        <v>600</v>
      </c>
      <c r="EV88" s="14">
        <f>INDEX(属性偏向!$U$4:$U$135,(卡牌属性!$DR88-1+EV$3)*11+卡牌属性!$DT88)*(1+属性投放!$AT$6)</f>
        <v>660</v>
      </c>
      <c r="EW88" s="14">
        <f>INDEX(属性偏向!$U$4:$U$135,(卡牌属性!$DR88-1+EW$3)*11+卡牌属性!$DT88)*(1+属性投放!$AT$6)</f>
        <v>660</v>
      </c>
      <c r="EX88" s="14">
        <f>INDEX(属性偏向!$U$4:$U$135,(卡牌属性!$DR88-1+EX$3)*11+卡牌属性!$DT88)*(1+属性投放!$AT$6)</f>
        <v>720</v>
      </c>
      <c r="EY88" s="14">
        <f>INDEX(属性偏向!$U$4:$U$135,(卡牌属性!$DR88-1+EY$3)*11+卡牌属性!$DT88)*(1+属性投放!$AT$6)</f>
        <v>780</v>
      </c>
      <c r="FC88" s="13">
        <v>84</v>
      </c>
      <c r="FD88" s="13">
        <f t="shared" si="253"/>
        <v>17</v>
      </c>
      <c r="FE88" s="14">
        <f t="shared" si="271"/>
        <v>1102017</v>
      </c>
      <c r="FF88" s="14" t="s">
        <v>849</v>
      </c>
      <c r="FG88" s="14">
        <f t="shared" si="254"/>
        <v>4</v>
      </c>
      <c r="FH88" s="14" t="str">
        <f t="shared" si="255"/>
        <v>飞廉-4星</v>
      </c>
      <c r="FI88" s="14">
        <f>INDEX(Y$6:Y$36,$FD88)+INDEX(属性偏向!Y$4:Y$8,卡牌属性!$FG88)</f>
        <v>10</v>
      </c>
      <c r="FJ88" s="14" t="str">
        <f>INDEX(属性评价,卡牌属性!FI88)</f>
        <v>S+</v>
      </c>
      <c r="FK88" s="14">
        <f>INDEX(Z$6:Z$36,$FD88)+INDEX(属性偏向!Z$4:Z$8,卡牌属性!$FG88)</f>
        <v>7</v>
      </c>
      <c r="FL88" s="14" t="str">
        <f>INDEX(属性评价,卡牌属性!FK88)</f>
        <v>A</v>
      </c>
      <c r="FM88" s="14">
        <f>INDEX(AA$6:AA$36,$FD88)+INDEX(属性偏向!AA$4:AA$8,卡牌属性!$FG88)</f>
        <v>7</v>
      </c>
      <c r="FN88" s="14" t="str">
        <f>INDEX(属性评价,卡牌属性!FM88)</f>
        <v>A</v>
      </c>
      <c r="FQ88" s="13">
        <v>84</v>
      </c>
      <c r="FR88" s="13">
        <f t="shared" si="339"/>
        <v>17</v>
      </c>
      <c r="FS88" s="14">
        <f t="shared" si="272"/>
        <v>1101016</v>
      </c>
      <c r="FT88" s="14" t="s">
        <v>849</v>
      </c>
      <c r="FU88" s="14">
        <f t="shared" si="257"/>
        <v>4</v>
      </c>
      <c r="FV88" s="14" t="str">
        <f t="shared" si="258"/>
        <v>秦王攻-4星</v>
      </c>
      <c r="FW88" s="14">
        <f>INDEX(J$6:J$36,$FR88)+INDEX(属性偏向!Y$4:Y$8,卡牌属性!$FG88)</f>
        <v>10</v>
      </c>
      <c r="FX88" s="14" t="str">
        <f>INDEX(属性评价,卡牌属性!FW88)</f>
        <v>S+</v>
      </c>
      <c r="FY88" s="14">
        <f>INDEX(K$6:K$36,$FR88)+INDEX(属性偏向!Y$4:Y$8,卡牌属性!$FG88)</f>
        <v>8</v>
      </c>
      <c r="FZ88" s="14" t="str">
        <f>INDEX(属性评价,卡牌属性!FY88)</f>
        <v>A+</v>
      </c>
      <c r="GA88" s="14">
        <f>INDEX(L$6:L$36,$FR88)+INDEX(属性偏向!Y$4:Y$8,卡牌属性!$FG88)</f>
        <v>8</v>
      </c>
      <c r="GB88" s="14" t="str">
        <f>INDEX(属性评价,卡牌属性!GA88)</f>
        <v>A+</v>
      </c>
    </row>
    <row r="89" spans="31:184" ht="16.5" x14ac:dyDescent="0.2">
      <c r="AE89" s="13">
        <v>85</v>
      </c>
      <c r="AF89" s="13">
        <f t="shared" si="259"/>
        <v>8</v>
      </c>
      <c r="AG89" s="13">
        <f t="shared" si="246"/>
        <v>2</v>
      </c>
      <c r="AH89" s="13"/>
      <c r="AI89" s="13"/>
      <c r="AJ89" s="14">
        <f t="shared" si="247"/>
        <v>1101008</v>
      </c>
      <c r="AK89" s="14" t="str">
        <f t="shared" si="248"/>
        <v>黑尔·坎普8突</v>
      </c>
      <c r="AL89" s="25" t="s">
        <v>131</v>
      </c>
      <c r="AM89" s="14">
        <v>1</v>
      </c>
      <c r="AN89" s="14">
        <f t="shared" si="249"/>
        <v>8</v>
      </c>
      <c r="AO89" s="14" t="e">
        <f>INDEX(属性投放!#REF!,(卡牌属性!AG89-2)*20+卡牌属性!AN89)</f>
        <v>#REF!</v>
      </c>
      <c r="AP89" s="14" t="e">
        <f t="shared" si="333"/>
        <v>#REF!</v>
      </c>
      <c r="AQ89" s="14" t="e">
        <f t="shared" si="333"/>
        <v>#REF!</v>
      </c>
      <c r="AR89" s="14" t="e">
        <f t="shared" si="333"/>
        <v>#REF!</v>
      </c>
      <c r="AS89" s="14" t="e">
        <f t="shared" si="333"/>
        <v>#REF!</v>
      </c>
      <c r="AT89" s="14" t="e">
        <f>INDEX(属性投放!#REF!,(卡牌属性!AG89-2)*20+卡牌属性!AN89)</f>
        <v>#REF!</v>
      </c>
      <c r="AU89" s="14" t="e">
        <f t="shared" si="334"/>
        <v>#REF!</v>
      </c>
      <c r="AV89" s="14" t="e">
        <f t="shared" si="334"/>
        <v>#REF!</v>
      </c>
      <c r="AW89" s="14" t="e">
        <f t="shared" si="334"/>
        <v>#REF!</v>
      </c>
      <c r="AX89" s="14" t="e">
        <f t="shared" si="334"/>
        <v>#REF!</v>
      </c>
      <c r="AY89" s="14" t="e">
        <f>INDEX(属性投放!#REF!,(卡牌属性!AG89-2)*20+卡牌属性!AN89)</f>
        <v>#REF!</v>
      </c>
      <c r="AZ89" s="14" t="e">
        <f t="shared" si="335"/>
        <v>#REF!</v>
      </c>
      <c r="BA89" s="14" t="e">
        <f t="shared" si="335"/>
        <v>#REF!</v>
      </c>
      <c r="BB89" s="14" t="e">
        <f t="shared" si="335"/>
        <v>#REF!</v>
      </c>
      <c r="BC89" s="14" t="e">
        <f t="shared" si="335"/>
        <v>#REF!</v>
      </c>
      <c r="BD89" s="14" t="e">
        <f>INDEX(属性投放!#REF!,(卡牌属性!AG89-2)*20+卡牌属性!AN89)</f>
        <v>#REF!</v>
      </c>
      <c r="BE89" s="14" t="e">
        <f t="shared" si="336"/>
        <v>#REF!</v>
      </c>
      <c r="BF89" s="14" t="e">
        <f t="shared" si="336"/>
        <v>#REF!</v>
      </c>
      <c r="BG89" s="14" t="e">
        <f t="shared" si="336"/>
        <v>#REF!</v>
      </c>
      <c r="BH89" s="14" t="e">
        <f t="shared" si="336"/>
        <v>#REF!</v>
      </c>
      <c r="BI89" s="14" t="e">
        <f>INDEX(属性投放!#REF!,(卡牌属性!AG89-2)*20+卡牌属性!AN89)</f>
        <v>#REF!</v>
      </c>
      <c r="BJ89" s="14" t="e">
        <f t="shared" si="337"/>
        <v>#REF!</v>
      </c>
      <c r="BK89" s="14" t="e">
        <f t="shared" si="337"/>
        <v>#REF!</v>
      </c>
      <c r="BL89" s="14" t="e">
        <f t="shared" si="337"/>
        <v>#REF!</v>
      </c>
      <c r="BM89" s="14" t="e">
        <f t="shared" si="337"/>
        <v>#REF!</v>
      </c>
      <c r="BN89" s="14" t="e">
        <f>INDEX(属性投放!#REF!,(卡牌属性!AG89-2)*20+卡牌属性!AN89)</f>
        <v>#REF!</v>
      </c>
      <c r="BO89" s="14" t="e">
        <f t="shared" si="338"/>
        <v>#REF!</v>
      </c>
      <c r="BP89" s="14" t="e">
        <f t="shared" si="338"/>
        <v>#REF!</v>
      </c>
      <c r="BQ89" s="14" t="e">
        <f t="shared" si="338"/>
        <v>#REF!</v>
      </c>
      <c r="BR89" s="14" t="e">
        <f t="shared" si="338"/>
        <v>#REF!</v>
      </c>
      <c r="BV89" s="13">
        <v>85</v>
      </c>
      <c r="BW89" s="14">
        <f t="shared" si="260"/>
        <v>8</v>
      </c>
      <c r="BX89" s="14">
        <f t="shared" si="261"/>
        <v>1102008</v>
      </c>
      <c r="BY89" s="14" t="str">
        <f>INDEX($O$6:$O$37,BW89)&amp;"-"&amp;INDEX(属性投放!$H$19:$H$29,卡牌属性!CD89)</f>
        <v>夏侯渊-大焦热</v>
      </c>
      <c r="BZ89" s="14">
        <f t="shared" si="262"/>
        <v>7</v>
      </c>
      <c r="CA89" s="14">
        <f t="shared" si="263"/>
        <v>5</v>
      </c>
      <c r="CB89" s="14">
        <f t="shared" si="264"/>
        <v>9</v>
      </c>
      <c r="CC89" s="14">
        <f t="shared" si="265"/>
        <v>4</v>
      </c>
      <c r="CD89" s="14">
        <f t="shared" si="266"/>
        <v>8</v>
      </c>
      <c r="CE89" s="14">
        <f>INDEX(属性投放!$W$6:$W$49,(卡牌属性!CC89-2)*11+卡牌属性!CD89)</f>
        <v>15</v>
      </c>
      <c r="CF89" s="14">
        <f t="shared" si="303"/>
        <v>2296</v>
      </c>
      <c r="CG89" s="14">
        <f t="shared" si="304"/>
        <v>2544</v>
      </c>
      <c r="CH89" s="14">
        <f t="shared" si="305"/>
        <v>2990</v>
      </c>
      <c r="CI89" s="14">
        <f t="shared" si="306"/>
        <v>2990</v>
      </c>
      <c r="CJ89" s="14">
        <f t="shared" si="307"/>
        <v>3436</v>
      </c>
      <c r="CK89" s="14">
        <f t="shared" si="308"/>
        <v>1078</v>
      </c>
      <c r="CL89" s="14">
        <f t="shared" si="309"/>
        <v>1187</v>
      </c>
      <c r="CM89" s="14">
        <f t="shared" si="310"/>
        <v>1187</v>
      </c>
      <c r="CN89" s="14">
        <f t="shared" si="311"/>
        <v>1395</v>
      </c>
      <c r="CO89" s="14">
        <f t="shared" si="312"/>
        <v>1618</v>
      </c>
      <c r="CP89" s="14">
        <f t="shared" si="313"/>
        <v>20056</v>
      </c>
      <c r="CQ89" s="14">
        <f t="shared" si="314"/>
        <v>22074</v>
      </c>
      <c r="CR89" s="14">
        <f t="shared" si="315"/>
        <v>22074</v>
      </c>
      <c r="CS89" s="14">
        <f t="shared" si="316"/>
        <v>26010</v>
      </c>
      <c r="CT89" s="14">
        <f t="shared" si="317"/>
        <v>29946</v>
      </c>
      <c r="CU89" s="14">
        <f>INDEX(属性偏向!$S$4:$S$135,(卡牌属性!$BZ89-1+CU$3)*11+卡牌属性!$CD89)</f>
        <v>36</v>
      </c>
      <c r="CV89" s="14">
        <f>INDEX(属性偏向!$S$4:$S$135,(卡牌属性!$BZ89-1+CV$3)*11+卡牌属性!$CD89)</f>
        <v>38</v>
      </c>
      <c r="CW89" s="14">
        <f>INDEX(属性偏向!$S$4:$S$135,(卡牌属性!$BZ89-1+CW$3)*11+卡牌属性!$CD89)</f>
        <v>42</v>
      </c>
      <c r="CX89" s="14">
        <f>INDEX(属性偏向!$S$4:$S$135,(卡牌属性!$BZ89-1+CX$3)*11+卡牌属性!$CD89)</f>
        <v>42</v>
      </c>
      <c r="CY89" s="14">
        <f>INDEX(属性偏向!$S$4:$S$135,(卡牌属性!$BZ89-1+CY$3)*11+卡牌属性!$CD89)</f>
        <v>46</v>
      </c>
      <c r="CZ89" s="14">
        <f>INDEX(属性偏向!$T$4:$T$135,(卡牌属性!$BZ89-1+CZ$3)*11+卡牌属性!$CD89)</f>
        <v>18</v>
      </c>
      <c r="DA89" s="14">
        <f>INDEX(属性偏向!$T$4:$T$135,(卡牌属性!$BZ89-1+DA$3)*11+卡牌属性!$CD89)</f>
        <v>19</v>
      </c>
      <c r="DB89" s="14">
        <f>INDEX(属性偏向!$T$4:$T$135,(卡牌属性!$BZ89-1+DB$3)*11+卡牌属性!$CD89)</f>
        <v>19</v>
      </c>
      <c r="DC89" s="14">
        <f>INDEX(属性偏向!$T$4:$T$135,(卡牌属性!$BZ89-1+DC$3)*11+卡牌属性!$CD89)</f>
        <v>21</v>
      </c>
      <c r="DD89" s="14">
        <f>INDEX(属性偏向!$T$4:$T$135,(卡牌属性!$BZ89-1+DD$3)*11+卡牌属性!$CD89)</f>
        <v>23</v>
      </c>
      <c r="DE89" s="14">
        <f>INDEX(属性偏向!$U$4:$U$135,(卡牌属性!$BZ89-1+DE$3)*11+卡牌属性!$CD89)</f>
        <v>360</v>
      </c>
      <c r="DF89" s="14">
        <f>INDEX(属性偏向!$U$4:$U$135,(卡牌属性!$BZ89-1+DF$3)*11+卡牌属性!$CD89)</f>
        <v>380</v>
      </c>
      <c r="DG89" s="14">
        <f>INDEX(属性偏向!$U$4:$U$135,(卡牌属性!$BZ89-1+DG$3)*11+卡牌属性!$CD89)</f>
        <v>380</v>
      </c>
      <c r="DH89" s="14">
        <f>INDEX(属性偏向!$U$4:$U$135,(卡牌属性!$BZ89-1+DH$3)*11+卡牌属性!$CD89)</f>
        <v>420</v>
      </c>
      <c r="DI89" s="14">
        <f>INDEX(属性偏向!$U$4:$U$135,(卡牌属性!$BZ89-1+DI$3)*11+卡牌属性!$CD89)</f>
        <v>460</v>
      </c>
      <c r="DL89" s="13">
        <v>85</v>
      </c>
      <c r="DM89" s="14">
        <f t="shared" si="267"/>
        <v>8</v>
      </c>
      <c r="DN89" s="14">
        <f t="shared" si="268"/>
        <v>1102008</v>
      </c>
      <c r="DO89" s="14" t="str">
        <f>INDEX($B$6:$B$32,DM89)&amp;"-"&amp;INDEX(属性投放!$H$7:$H$17,卡牌属性!DT89)</f>
        <v>黑尔·坎普-大焦热</v>
      </c>
      <c r="DP89" s="14">
        <f t="shared" si="250"/>
        <v>4</v>
      </c>
      <c r="DQ89" s="14">
        <f t="shared" si="251"/>
        <v>3</v>
      </c>
      <c r="DR89" s="14">
        <f t="shared" si="252"/>
        <v>2</v>
      </c>
      <c r="DS89" s="14">
        <f t="shared" si="269"/>
        <v>2</v>
      </c>
      <c r="DT89" s="14">
        <f t="shared" si="270"/>
        <v>8</v>
      </c>
      <c r="DU89" s="14">
        <f>INDEX(属性投放!$W$6:$W$49,(卡牌属性!DS89-2)*11+卡牌属性!DT89)</f>
        <v>15</v>
      </c>
      <c r="DV89" s="14">
        <f t="shared" si="318"/>
        <v>4631</v>
      </c>
      <c r="DW89" s="14">
        <f t="shared" si="319"/>
        <v>5250</v>
      </c>
      <c r="DX89" s="14">
        <f t="shared" si="320"/>
        <v>5869</v>
      </c>
      <c r="DY89" s="14">
        <f t="shared" si="321"/>
        <v>5869</v>
      </c>
      <c r="DZ89" s="14">
        <f t="shared" si="322"/>
        <v>6488</v>
      </c>
      <c r="EA89" s="14">
        <f t="shared" si="323"/>
        <v>1966</v>
      </c>
      <c r="EB89" s="14">
        <f t="shared" si="324"/>
        <v>2273</v>
      </c>
      <c r="EC89" s="14">
        <f t="shared" si="325"/>
        <v>2273</v>
      </c>
      <c r="ED89" s="14">
        <f t="shared" si="326"/>
        <v>2580</v>
      </c>
      <c r="EE89" s="14">
        <f t="shared" si="327"/>
        <v>2887</v>
      </c>
      <c r="EF89" s="14">
        <f t="shared" si="328"/>
        <v>31048</v>
      </c>
      <c r="EG89" s="14">
        <f t="shared" si="329"/>
        <v>36252</v>
      </c>
      <c r="EH89" s="14">
        <f t="shared" si="330"/>
        <v>36252</v>
      </c>
      <c r="EI89" s="14">
        <f t="shared" si="331"/>
        <v>41506</v>
      </c>
      <c r="EJ89" s="14">
        <f t="shared" si="332"/>
        <v>46760</v>
      </c>
      <c r="EK89" s="14">
        <f>INDEX(属性偏向!$S$4:$S$135,(卡牌属性!$DP89-1+EK$3)*11+卡牌属性!$DT89)*(1+属性投放!$AT$6)</f>
        <v>90</v>
      </c>
      <c r="EL89" s="14">
        <f>INDEX(属性偏向!$S$4:$S$135,(卡牌属性!$DP89-1+EL$3)*11+卡牌属性!$DT89)*(1+属性投放!$AT$6)</f>
        <v>96</v>
      </c>
      <c r="EM89" s="14">
        <f>INDEX(属性偏向!$S$4:$S$135,(卡牌属性!$DP89-1+EM$3)*11+卡牌属性!$DT89)*(1+属性投放!$AT$6)</f>
        <v>102</v>
      </c>
      <c r="EN89" s="14">
        <f>INDEX(属性偏向!$S$4:$S$135,(卡牌属性!$DP89-1+EN$3)*11+卡牌属性!$DT89)*(1+属性投放!$AT$6)</f>
        <v>102</v>
      </c>
      <c r="EO89" s="14">
        <f>INDEX(属性偏向!$S$4:$S$135,(卡牌属性!$DP89-1+EO$3)*11+卡牌属性!$DT89)*(1+属性投放!$AT$6)</f>
        <v>108</v>
      </c>
      <c r="EP89" s="14">
        <f>INDEX(属性偏向!$T$4:$T$135,(卡牌属性!$DQ89-1+EP$3)*11+卡牌属性!$DT89)*(1+属性投放!$AT$6)</f>
        <v>42</v>
      </c>
      <c r="EQ89" s="14">
        <f>INDEX(属性偏向!$T$4:$T$135,(卡牌属性!$DQ89-1+EQ$3)*11+卡牌属性!$DT89)*(1+属性投放!$AT$6)</f>
        <v>45</v>
      </c>
      <c r="ER89" s="14">
        <f>INDEX(属性偏向!$T$4:$T$135,(卡牌属性!$DQ89-1+ER$3)*11+卡牌属性!$DT89)*(1+属性投放!$AT$6)</f>
        <v>45</v>
      </c>
      <c r="ES89" s="14">
        <f>INDEX(属性偏向!$T$4:$T$135,(卡牌属性!$DQ89-1+ES$3)*11+卡牌属性!$DT89)*(1+属性投放!$AT$6)</f>
        <v>48</v>
      </c>
      <c r="ET89" s="14">
        <f>INDEX(属性偏向!$T$4:$T$135,(卡牌属性!$DQ89-1+ET$3)*11+卡牌属性!$DT89)*(1+属性投放!$AT$6)</f>
        <v>51</v>
      </c>
      <c r="EU89" s="14">
        <f>INDEX(属性偏向!$U$4:$U$135,(卡牌属性!$DR89-1+EU$3)*11+卡牌属性!$DT89)*(1+属性投放!$AT$6)</f>
        <v>780</v>
      </c>
      <c r="EV89" s="14">
        <f>INDEX(属性偏向!$U$4:$U$135,(卡牌属性!$DR89-1+EV$3)*11+卡牌属性!$DT89)*(1+属性投放!$AT$6)</f>
        <v>840</v>
      </c>
      <c r="EW89" s="14">
        <f>INDEX(属性偏向!$U$4:$U$135,(卡牌属性!$DR89-1+EW$3)*11+卡牌属性!$DT89)*(1+属性投放!$AT$6)</f>
        <v>840</v>
      </c>
      <c r="EX89" s="14">
        <f>INDEX(属性偏向!$U$4:$U$135,(卡牌属性!$DR89-1+EX$3)*11+卡牌属性!$DT89)*(1+属性投放!$AT$6)</f>
        <v>900</v>
      </c>
      <c r="EY89" s="14">
        <f>INDEX(属性偏向!$U$4:$U$135,(卡牌属性!$DR89-1+EY$3)*11+卡牌属性!$DT89)*(1+属性投放!$AT$6)</f>
        <v>960</v>
      </c>
      <c r="FC89" s="13">
        <v>85</v>
      </c>
      <c r="FD89" s="13">
        <f t="shared" si="253"/>
        <v>17</v>
      </c>
      <c r="FE89" s="14">
        <f t="shared" si="271"/>
        <v>1102017</v>
      </c>
      <c r="FF89" s="14" t="s">
        <v>849</v>
      </c>
      <c r="FG89" s="14">
        <f t="shared" si="254"/>
        <v>5</v>
      </c>
      <c r="FH89" s="14" t="str">
        <f t="shared" si="255"/>
        <v>飞廉-5星</v>
      </c>
      <c r="FI89" s="14">
        <f>INDEX(Y$6:Y$36,$FD89)+INDEX(属性偏向!Y$4:Y$8,卡牌属性!$FG89)</f>
        <v>11</v>
      </c>
      <c r="FJ89" s="14" t="str">
        <f>INDEX(属性评价,卡牌属性!FI89)</f>
        <v>SS</v>
      </c>
      <c r="FK89" s="14">
        <f>INDEX(Z$6:Z$36,$FD89)+INDEX(属性偏向!Z$4:Z$8,卡牌属性!$FG89)</f>
        <v>8</v>
      </c>
      <c r="FL89" s="14" t="str">
        <f>INDEX(属性评价,卡牌属性!FK89)</f>
        <v>A+</v>
      </c>
      <c r="FM89" s="14">
        <f>INDEX(AA$6:AA$36,$FD89)+INDEX(属性偏向!AA$4:AA$8,卡牌属性!$FG89)</f>
        <v>8</v>
      </c>
      <c r="FN89" s="14" t="str">
        <f>INDEX(属性评价,卡牌属性!FM89)</f>
        <v>A+</v>
      </c>
      <c r="FQ89" s="13">
        <v>85</v>
      </c>
      <c r="FR89" s="13">
        <f t="shared" si="339"/>
        <v>17</v>
      </c>
      <c r="FS89" s="14">
        <f t="shared" si="272"/>
        <v>1101016</v>
      </c>
      <c r="FT89" s="14" t="s">
        <v>849</v>
      </c>
      <c r="FU89" s="14">
        <f t="shared" si="257"/>
        <v>5</v>
      </c>
      <c r="FV89" s="14" t="str">
        <f t="shared" si="258"/>
        <v>秦王攻-5星</v>
      </c>
      <c r="FW89" s="14">
        <f>INDEX(J$6:J$36,$FR89)+INDEX(属性偏向!Y$4:Y$8,卡牌属性!$FG89)</f>
        <v>11</v>
      </c>
      <c r="FX89" s="14" t="str">
        <f>INDEX(属性评价,卡牌属性!FW89)</f>
        <v>SS</v>
      </c>
      <c r="FY89" s="14">
        <f>INDEX(K$6:K$36,$FR89)+INDEX(属性偏向!Y$4:Y$8,卡牌属性!$FG89)</f>
        <v>9</v>
      </c>
      <c r="FZ89" s="14" t="str">
        <f>INDEX(属性评价,卡牌属性!FY89)</f>
        <v>S</v>
      </c>
      <c r="GA89" s="14">
        <f>INDEX(L$6:L$36,$FR89)+INDEX(属性偏向!Y$4:Y$8,卡牌属性!$FG89)</f>
        <v>9</v>
      </c>
      <c r="GB89" s="14" t="str">
        <f>INDEX(属性评价,卡牌属性!GA89)</f>
        <v>S</v>
      </c>
    </row>
    <row r="90" spans="31:184" ht="16.5" x14ac:dyDescent="0.2">
      <c r="AE90" s="13">
        <v>86</v>
      </c>
      <c r="AF90" s="13">
        <f t="shared" si="259"/>
        <v>8</v>
      </c>
      <c r="AG90" s="13">
        <f t="shared" si="246"/>
        <v>2</v>
      </c>
      <c r="AH90" s="13"/>
      <c r="AI90" s="13"/>
      <c r="AJ90" s="14">
        <f t="shared" si="247"/>
        <v>1101008</v>
      </c>
      <c r="AK90" s="14" t="str">
        <f t="shared" si="248"/>
        <v>黑尔·坎普9突</v>
      </c>
      <c r="AL90" s="25" t="s">
        <v>131</v>
      </c>
      <c r="AM90" s="14">
        <v>1</v>
      </c>
      <c r="AN90" s="14">
        <f t="shared" si="249"/>
        <v>9</v>
      </c>
      <c r="AO90" s="14" t="e">
        <f>INDEX(属性投放!#REF!,(卡牌属性!AG90-2)*20+卡牌属性!AN90)</f>
        <v>#REF!</v>
      </c>
      <c r="AP90" s="14" t="e">
        <f t="shared" si="333"/>
        <v>#REF!</v>
      </c>
      <c r="AQ90" s="14" t="e">
        <f t="shared" si="333"/>
        <v>#REF!</v>
      </c>
      <c r="AR90" s="14" t="e">
        <f t="shared" si="333"/>
        <v>#REF!</v>
      </c>
      <c r="AS90" s="14" t="e">
        <f t="shared" si="333"/>
        <v>#REF!</v>
      </c>
      <c r="AT90" s="14" t="e">
        <f>INDEX(属性投放!#REF!,(卡牌属性!AG90-2)*20+卡牌属性!AN90)</f>
        <v>#REF!</v>
      </c>
      <c r="AU90" s="14" t="e">
        <f t="shared" si="334"/>
        <v>#REF!</v>
      </c>
      <c r="AV90" s="14" t="e">
        <f t="shared" si="334"/>
        <v>#REF!</v>
      </c>
      <c r="AW90" s="14" t="e">
        <f t="shared" si="334"/>
        <v>#REF!</v>
      </c>
      <c r="AX90" s="14" t="e">
        <f t="shared" si="334"/>
        <v>#REF!</v>
      </c>
      <c r="AY90" s="14" t="e">
        <f>INDEX(属性投放!#REF!,(卡牌属性!AG90-2)*20+卡牌属性!AN90)</f>
        <v>#REF!</v>
      </c>
      <c r="AZ90" s="14" t="e">
        <f t="shared" si="335"/>
        <v>#REF!</v>
      </c>
      <c r="BA90" s="14" t="e">
        <f t="shared" si="335"/>
        <v>#REF!</v>
      </c>
      <c r="BB90" s="14" t="e">
        <f t="shared" si="335"/>
        <v>#REF!</v>
      </c>
      <c r="BC90" s="14" t="e">
        <f t="shared" si="335"/>
        <v>#REF!</v>
      </c>
      <c r="BD90" s="14" t="e">
        <f>INDEX(属性投放!#REF!,(卡牌属性!AG90-2)*20+卡牌属性!AN90)</f>
        <v>#REF!</v>
      </c>
      <c r="BE90" s="14" t="e">
        <f t="shared" si="336"/>
        <v>#REF!</v>
      </c>
      <c r="BF90" s="14" t="e">
        <f t="shared" si="336"/>
        <v>#REF!</v>
      </c>
      <c r="BG90" s="14" t="e">
        <f t="shared" si="336"/>
        <v>#REF!</v>
      </c>
      <c r="BH90" s="14" t="e">
        <f t="shared" si="336"/>
        <v>#REF!</v>
      </c>
      <c r="BI90" s="14" t="e">
        <f>INDEX(属性投放!#REF!,(卡牌属性!AG90-2)*20+卡牌属性!AN90)</f>
        <v>#REF!</v>
      </c>
      <c r="BJ90" s="14" t="e">
        <f t="shared" si="337"/>
        <v>#REF!</v>
      </c>
      <c r="BK90" s="14" t="e">
        <f t="shared" si="337"/>
        <v>#REF!</v>
      </c>
      <c r="BL90" s="14" t="e">
        <f t="shared" si="337"/>
        <v>#REF!</v>
      </c>
      <c r="BM90" s="14" t="e">
        <f t="shared" si="337"/>
        <v>#REF!</v>
      </c>
      <c r="BN90" s="14" t="e">
        <f>INDEX(属性投放!#REF!,(卡牌属性!AG90-2)*20+卡牌属性!AN90)</f>
        <v>#REF!</v>
      </c>
      <c r="BO90" s="14" t="e">
        <f t="shared" si="338"/>
        <v>#REF!</v>
      </c>
      <c r="BP90" s="14" t="e">
        <f t="shared" si="338"/>
        <v>#REF!</v>
      </c>
      <c r="BQ90" s="14" t="e">
        <f t="shared" si="338"/>
        <v>#REF!</v>
      </c>
      <c r="BR90" s="14" t="e">
        <f t="shared" si="338"/>
        <v>#REF!</v>
      </c>
      <c r="BV90" s="13">
        <v>86</v>
      </c>
      <c r="BW90" s="14">
        <f t="shared" si="260"/>
        <v>8</v>
      </c>
      <c r="BX90" s="14">
        <f t="shared" si="261"/>
        <v>1102008</v>
      </c>
      <c r="BY90" s="14" t="str">
        <f>INDEX($O$6:$O$37,BW90)&amp;"-"&amp;INDEX(属性投放!$H$19:$H$29,卡牌属性!CD90)</f>
        <v>夏侯渊-无间</v>
      </c>
      <c r="BZ90" s="14">
        <f t="shared" si="262"/>
        <v>7</v>
      </c>
      <c r="CA90" s="14">
        <f t="shared" si="263"/>
        <v>5</v>
      </c>
      <c r="CB90" s="14">
        <f t="shared" si="264"/>
        <v>9</v>
      </c>
      <c r="CC90" s="14">
        <f t="shared" si="265"/>
        <v>4</v>
      </c>
      <c r="CD90" s="14">
        <f t="shared" si="266"/>
        <v>9</v>
      </c>
      <c r="CE90" s="14">
        <f>INDEX(属性投放!$W$6:$W$49,(卡牌属性!CC90-2)*11+卡牌属性!CD90)</f>
        <v>15</v>
      </c>
      <c r="CF90" s="14">
        <f t="shared" si="303"/>
        <v>2836</v>
      </c>
      <c r="CG90" s="14">
        <f t="shared" si="304"/>
        <v>3114</v>
      </c>
      <c r="CH90" s="14">
        <f t="shared" si="305"/>
        <v>3620</v>
      </c>
      <c r="CI90" s="14">
        <f t="shared" si="306"/>
        <v>3620</v>
      </c>
      <c r="CJ90" s="14">
        <f t="shared" si="307"/>
        <v>4126</v>
      </c>
      <c r="CK90" s="14">
        <f t="shared" si="308"/>
        <v>1348</v>
      </c>
      <c r="CL90" s="14">
        <f t="shared" si="309"/>
        <v>1472</v>
      </c>
      <c r="CM90" s="14">
        <f t="shared" si="310"/>
        <v>1472</v>
      </c>
      <c r="CN90" s="14">
        <f t="shared" si="311"/>
        <v>1710</v>
      </c>
      <c r="CO90" s="14">
        <f t="shared" si="312"/>
        <v>1963</v>
      </c>
      <c r="CP90" s="14">
        <f t="shared" si="313"/>
        <v>25456</v>
      </c>
      <c r="CQ90" s="14">
        <f t="shared" si="314"/>
        <v>27774</v>
      </c>
      <c r="CR90" s="14">
        <f t="shared" si="315"/>
        <v>27774</v>
      </c>
      <c r="CS90" s="14">
        <f t="shared" si="316"/>
        <v>32310</v>
      </c>
      <c r="CT90" s="14">
        <f t="shared" si="317"/>
        <v>36846</v>
      </c>
      <c r="CU90" s="14">
        <f>INDEX(属性偏向!$S$4:$S$135,(卡牌属性!$BZ90-1+CU$3)*11+卡牌属性!$CD90)</f>
        <v>42</v>
      </c>
      <c r="CV90" s="14">
        <f>INDEX(属性偏向!$S$4:$S$135,(卡牌属性!$BZ90-1+CV$3)*11+卡牌属性!$CD90)</f>
        <v>44</v>
      </c>
      <c r="CW90" s="14">
        <f>INDEX(属性偏向!$S$4:$S$135,(卡牌属性!$BZ90-1+CW$3)*11+卡牌属性!$CD90)</f>
        <v>48</v>
      </c>
      <c r="CX90" s="14">
        <f>INDEX(属性偏向!$S$4:$S$135,(卡牌属性!$BZ90-1+CX$3)*11+卡牌属性!$CD90)</f>
        <v>48</v>
      </c>
      <c r="CY90" s="14">
        <f>INDEX(属性偏向!$S$4:$S$135,(卡牌属性!$BZ90-1+CY$3)*11+卡牌属性!$CD90)</f>
        <v>52</v>
      </c>
      <c r="CZ90" s="14">
        <f>INDEX(属性偏向!$T$4:$T$135,(卡牌属性!$BZ90-1+CZ$3)*11+卡牌属性!$CD90)</f>
        <v>21</v>
      </c>
      <c r="DA90" s="14">
        <f>INDEX(属性偏向!$T$4:$T$135,(卡牌属性!$BZ90-1+DA$3)*11+卡牌属性!$CD90)</f>
        <v>22</v>
      </c>
      <c r="DB90" s="14">
        <f>INDEX(属性偏向!$T$4:$T$135,(卡牌属性!$BZ90-1+DB$3)*11+卡牌属性!$CD90)</f>
        <v>22</v>
      </c>
      <c r="DC90" s="14">
        <f>INDEX(属性偏向!$T$4:$T$135,(卡牌属性!$BZ90-1+DC$3)*11+卡牌属性!$CD90)</f>
        <v>24</v>
      </c>
      <c r="DD90" s="14">
        <f>INDEX(属性偏向!$T$4:$T$135,(卡牌属性!$BZ90-1+DD$3)*11+卡牌属性!$CD90)</f>
        <v>26</v>
      </c>
      <c r="DE90" s="14">
        <f>INDEX(属性偏向!$U$4:$U$135,(卡牌属性!$BZ90-1+DE$3)*11+卡牌属性!$CD90)</f>
        <v>420</v>
      </c>
      <c r="DF90" s="14">
        <f>INDEX(属性偏向!$U$4:$U$135,(卡牌属性!$BZ90-1+DF$3)*11+卡牌属性!$CD90)</f>
        <v>440</v>
      </c>
      <c r="DG90" s="14">
        <f>INDEX(属性偏向!$U$4:$U$135,(卡牌属性!$BZ90-1+DG$3)*11+卡牌属性!$CD90)</f>
        <v>440</v>
      </c>
      <c r="DH90" s="14">
        <f>INDEX(属性偏向!$U$4:$U$135,(卡牌属性!$BZ90-1+DH$3)*11+卡牌属性!$CD90)</f>
        <v>480</v>
      </c>
      <c r="DI90" s="14">
        <f>INDEX(属性偏向!$U$4:$U$135,(卡牌属性!$BZ90-1+DI$3)*11+卡牌属性!$CD90)</f>
        <v>520</v>
      </c>
      <c r="DL90" s="13">
        <v>86</v>
      </c>
      <c r="DM90" s="14">
        <f t="shared" si="267"/>
        <v>8</v>
      </c>
      <c r="DN90" s="14">
        <f t="shared" si="268"/>
        <v>1102008</v>
      </c>
      <c r="DO90" s="14" t="str">
        <f>INDEX($B$6:$B$32,DM90)&amp;"-"&amp;INDEX(属性投放!$H$7:$H$17,卡牌属性!DT90)</f>
        <v>黑尔·坎普-无间</v>
      </c>
      <c r="DP90" s="14">
        <f t="shared" si="250"/>
        <v>4</v>
      </c>
      <c r="DQ90" s="14">
        <f t="shared" si="251"/>
        <v>3</v>
      </c>
      <c r="DR90" s="14">
        <f t="shared" si="252"/>
        <v>2</v>
      </c>
      <c r="DS90" s="14">
        <f t="shared" si="269"/>
        <v>2</v>
      </c>
      <c r="DT90" s="14">
        <f t="shared" si="270"/>
        <v>9</v>
      </c>
      <c r="DU90" s="14">
        <f>INDEX(属性投放!$W$6:$W$49,(卡牌属性!DS90-2)*11+卡牌属性!DT90)</f>
        <v>15</v>
      </c>
      <c r="DV90" s="14">
        <f t="shared" si="318"/>
        <v>5981</v>
      </c>
      <c r="DW90" s="14">
        <f t="shared" si="319"/>
        <v>6690</v>
      </c>
      <c r="DX90" s="14">
        <f t="shared" si="320"/>
        <v>7399</v>
      </c>
      <c r="DY90" s="14">
        <f t="shared" si="321"/>
        <v>7399</v>
      </c>
      <c r="DZ90" s="14">
        <f t="shared" si="322"/>
        <v>8108</v>
      </c>
      <c r="EA90" s="14">
        <f t="shared" si="323"/>
        <v>2596</v>
      </c>
      <c r="EB90" s="14">
        <f t="shared" si="324"/>
        <v>2948</v>
      </c>
      <c r="EC90" s="14">
        <f t="shared" si="325"/>
        <v>2948</v>
      </c>
      <c r="ED90" s="14">
        <f t="shared" si="326"/>
        <v>3300</v>
      </c>
      <c r="EE90" s="14">
        <f t="shared" si="327"/>
        <v>3652</v>
      </c>
      <c r="EF90" s="14">
        <f t="shared" si="328"/>
        <v>42748</v>
      </c>
      <c r="EG90" s="14">
        <f t="shared" si="329"/>
        <v>48852</v>
      </c>
      <c r="EH90" s="14">
        <f t="shared" si="330"/>
        <v>48852</v>
      </c>
      <c r="EI90" s="14">
        <f t="shared" si="331"/>
        <v>55006</v>
      </c>
      <c r="EJ90" s="14">
        <f t="shared" si="332"/>
        <v>61160</v>
      </c>
      <c r="EK90" s="14">
        <f>INDEX(属性偏向!$S$4:$S$135,(卡牌属性!$DP90-1+EK$3)*11+卡牌属性!$DT90)*(1+属性投放!$AT$6)</f>
        <v>108</v>
      </c>
      <c r="EL90" s="14">
        <f>INDEX(属性偏向!$S$4:$S$135,(卡牌属性!$DP90-1+EL$3)*11+卡牌属性!$DT90)*(1+属性投放!$AT$6)</f>
        <v>114</v>
      </c>
      <c r="EM90" s="14">
        <f>INDEX(属性偏向!$S$4:$S$135,(卡牌属性!$DP90-1+EM$3)*11+卡牌属性!$DT90)*(1+属性投放!$AT$6)</f>
        <v>120</v>
      </c>
      <c r="EN90" s="14">
        <f>INDEX(属性偏向!$S$4:$S$135,(卡牌属性!$DP90-1+EN$3)*11+卡牌属性!$DT90)*(1+属性投放!$AT$6)</f>
        <v>120</v>
      </c>
      <c r="EO90" s="14">
        <f>INDEX(属性偏向!$S$4:$S$135,(卡牌属性!$DP90-1+EO$3)*11+卡牌属性!$DT90)*(1+属性投放!$AT$6)</f>
        <v>126</v>
      </c>
      <c r="EP90" s="14">
        <f>INDEX(属性偏向!$T$4:$T$135,(卡牌属性!$DQ90-1+EP$3)*11+卡牌属性!$DT90)*(1+属性投放!$AT$6)</f>
        <v>51</v>
      </c>
      <c r="EQ90" s="14">
        <f>INDEX(属性偏向!$T$4:$T$135,(卡牌属性!$DQ90-1+EQ$3)*11+卡牌属性!$DT90)*(1+属性投放!$AT$6)</f>
        <v>54</v>
      </c>
      <c r="ER90" s="14">
        <f>INDEX(属性偏向!$T$4:$T$135,(卡牌属性!$DQ90-1+ER$3)*11+卡牌属性!$DT90)*(1+属性投放!$AT$6)</f>
        <v>54</v>
      </c>
      <c r="ES90" s="14">
        <f>INDEX(属性偏向!$T$4:$T$135,(卡牌属性!$DQ90-1+ES$3)*11+卡牌属性!$DT90)*(1+属性投放!$AT$6)</f>
        <v>57</v>
      </c>
      <c r="ET90" s="14">
        <f>INDEX(属性偏向!$T$4:$T$135,(卡牌属性!$DQ90-1+ET$3)*11+卡牌属性!$DT90)*(1+属性投放!$AT$6)</f>
        <v>60</v>
      </c>
      <c r="EU90" s="14">
        <f>INDEX(属性偏向!$U$4:$U$135,(卡牌属性!$DR90-1+EU$3)*11+卡牌属性!$DT90)*(1+属性投放!$AT$6)</f>
        <v>960</v>
      </c>
      <c r="EV90" s="14">
        <f>INDEX(属性偏向!$U$4:$U$135,(卡牌属性!$DR90-1+EV$3)*11+卡牌属性!$DT90)*(1+属性投放!$AT$6)</f>
        <v>1020</v>
      </c>
      <c r="EW90" s="14">
        <f>INDEX(属性偏向!$U$4:$U$135,(卡牌属性!$DR90-1+EW$3)*11+卡牌属性!$DT90)*(1+属性投放!$AT$6)</f>
        <v>1020</v>
      </c>
      <c r="EX90" s="14">
        <f>INDEX(属性偏向!$U$4:$U$135,(卡牌属性!$DR90-1+EX$3)*11+卡牌属性!$DT90)*(1+属性投放!$AT$6)</f>
        <v>1080</v>
      </c>
      <c r="EY90" s="14">
        <f>INDEX(属性偏向!$U$4:$U$135,(卡牌属性!$DR90-1+EY$3)*11+卡牌属性!$DT90)*(1+属性投放!$AT$6)</f>
        <v>1140</v>
      </c>
      <c r="FC90" s="13">
        <v>86</v>
      </c>
      <c r="FD90" s="13">
        <f t="shared" si="253"/>
        <v>18</v>
      </c>
      <c r="FE90" s="14">
        <f t="shared" si="271"/>
        <v>1102018</v>
      </c>
      <c r="FF90" s="14" t="s">
        <v>849</v>
      </c>
      <c r="FG90" s="14">
        <f t="shared" si="254"/>
        <v>1</v>
      </c>
      <c r="FH90" s="14" t="str">
        <f t="shared" si="255"/>
        <v>噬日-1星</v>
      </c>
      <c r="FI90" s="14">
        <f>INDEX(Y$6:Y$36,$FD90)+INDEX(属性偏向!Y$4:Y$8,卡牌属性!$FG90)</f>
        <v>3</v>
      </c>
      <c r="FJ90" s="14" t="str">
        <f>INDEX(属性评价,卡牌属性!FI90)</f>
        <v>C</v>
      </c>
      <c r="FK90" s="14">
        <f>INDEX(Z$6:Z$36,$FD90)+INDEX(属性偏向!Z$4:Z$8,卡牌属性!$FG90)</f>
        <v>3</v>
      </c>
      <c r="FL90" s="14" t="str">
        <f>INDEX(属性评价,卡牌属性!FK90)</f>
        <v>C</v>
      </c>
      <c r="FM90" s="14">
        <f>INDEX(AA$6:AA$36,$FD90)+INDEX(属性偏向!AA$4:AA$8,卡牌属性!$FG90)</f>
        <v>3</v>
      </c>
      <c r="FN90" s="14" t="str">
        <f>INDEX(属性评价,卡牌属性!FM90)</f>
        <v>C</v>
      </c>
      <c r="FQ90" s="13">
        <v>86</v>
      </c>
      <c r="FR90" s="13">
        <f t="shared" ref="FR90:FR109" si="340">INT((FQ90-1)/5)+1</f>
        <v>18</v>
      </c>
      <c r="FS90" s="14">
        <f t="shared" si="272"/>
        <v>1101020</v>
      </c>
      <c r="FT90" s="14" t="s">
        <v>849</v>
      </c>
      <c r="FU90" s="14">
        <f t="shared" si="257"/>
        <v>1</v>
      </c>
      <c r="FV90" s="14" t="str">
        <f t="shared" si="258"/>
        <v>姬烟华-1星</v>
      </c>
      <c r="FW90" s="14">
        <f>INDEX(J$6:J$36,$FR90)+INDEX(属性偏向!Y$4:Y$8,卡牌属性!$FG90)</f>
        <v>5</v>
      </c>
      <c r="FX90" s="14" t="str">
        <f>INDEX(属性评价,卡牌属性!FW90)</f>
        <v>B</v>
      </c>
      <c r="FY90" s="14">
        <f>INDEX(K$6:K$36,$FR90)+INDEX(属性偏向!Y$4:Y$8,卡牌属性!$FG90)</f>
        <v>5</v>
      </c>
      <c r="FZ90" s="14" t="str">
        <f>INDEX(属性评价,卡牌属性!FY90)</f>
        <v>B</v>
      </c>
      <c r="GA90" s="14">
        <f>INDEX(L$6:L$36,$FR90)+INDEX(属性偏向!Y$4:Y$8,卡牌属性!$FG90)</f>
        <v>5</v>
      </c>
      <c r="GB90" s="14" t="str">
        <f>INDEX(属性评价,卡牌属性!GA90)</f>
        <v>B</v>
      </c>
    </row>
    <row r="91" spans="31:184" ht="16.5" x14ac:dyDescent="0.2">
      <c r="AE91" s="13">
        <v>87</v>
      </c>
      <c r="AF91" s="13">
        <f t="shared" si="259"/>
        <v>8</v>
      </c>
      <c r="AG91" s="13">
        <f t="shared" si="246"/>
        <v>2</v>
      </c>
      <c r="AH91" s="13"/>
      <c r="AI91" s="13"/>
      <c r="AJ91" s="14">
        <f t="shared" si="247"/>
        <v>1101008</v>
      </c>
      <c r="AK91" s="14" t="str">
        <f t="shared" si="248"/>
        <v>黑尔·坎普10突</v>
      </c>
      <c r="AL91" s="25" t="s">
        <v>131</v>
      </c>
      <c r="AM91" s="14">
        <v>1</v>
      </c>
      <c r="AN91" s="14">
        <f t="shared" si="249"/>
        <v>10</v>
      </c>
      <c r="AO91" s="14" t="e">
        <f>INDEX(属性投放!#REF!,(卡牌属性!AG91-2)*20+卡牌属性!AN91)</f>
        <v>#REF!</v>
      </c>
      <c r="AP91" s="14" t="e">
        <f t="shared" si="333"/>
        <v>#REF!</v>
      </c>
      <c r="AQ91" s="14" t="e">
        <f t="shared" si="333"/>
        <v>#REF!</v>
      </c>
      <c r="AR91" s="14" t="e">
        <f t="shared" si="333"/>
        <v>#REF!</v>
      </c>
      <c r="AS91" s="14" t="e">
        <f t="shared" si="333"/>
        <v>#REF!</v>
      </c>
      <c r="AT91" s="14" t="e">
        <f>INDEX(属性投放!#REF!,(卡牌属性!AG91-2)*20+卡牌属性!AN91)</f>
        <v>#REF!</v>
      </c>
      <c r="AU91" s="14" t="e">
        <f t="shared" si="334"/>
        <v>#REF!</v>
      </c>
      <c r="AV91" s="14" t="e">
        <f t="shared" si="334"/>
        <v>#REF!</v>
      </c>
      <c r="AW91" s="14" t="e">
        <f t="shared" si="334"/>
        <v>#REF!</v>
      </c>
      <c r="AX91" s="14" t="e">
        <f t="shared" si="334"/>
        <v>#REF!</v>
      </c>
      <c r="AY91" s="14" t="e">
        <f>INDEX(属性投放!#REF!,(卡牌属性!AG91-2)*20+卡牌属性!AN91)</f>
        <v>#REF!</v>
      </c>
      <c r="AZ91" s="14" t="e">
        <f t="shared" si="335"/>
        <v>#REF!</v>
      </c>
      <c r="BA91" s="14" t="e">
        <f t="shared" si="335"/>
        <v>#REF!</v>
      </c>
      <c r="BB91" s="14" t="e">
        <f t="shared" si="335"/>
        <v>#REF!</v>
      </c>
      <c r="BC91" s="14" t="e">
        <f t="shared" si="335"/>
        <v>#REF!</v>
      </c>
      <c r="BD91" s="14" t="e">
        <f>INDEX(属性投放!#REF!,(卡牌属性!AG91-2)*20+卡牌属性!AN91)</f>
        <v>#REF!</v>
      </c>
      <c r="BE91" s="14" t="e">
        <f t="shared" si="336"/>
        <v>#REF!</v>
      </c>
      <c r="BF91" s="14" t="e">
        <f t="shared" si="336"/>
        <v>#REF!</v>
      </c>
      <c r="BG91" s="14" t="e">
        <f t="shared" si="336"/>
        <v>#REF!</v>
      </c>
      <c r="BH91" s="14" t="e">
        <f t="shared" si="336"/>
        <v>#REF!</v>
      </c>
      <c r="BI91" s="14" t="e">
        <f>INDEX(属性投放!#REF!,(卡牌属性!AG91-2)*20+卡牌属性!AN91)</f>
        <v>#REF!</v>
      </c>
      <c r="BJ91" s="14" t="e">
        <f t="shared" si="337"/>
        <v>#REF!</v>
      </c>
      <c r="BK91" s="14" t="e">
        <f t="shared" si="337"/>
        <v>#REF!</v>
      </c>
      <c r="BL91" s="14" t="e">
        <f t="shared" si="337"/>
        <v>#REF!</v>
      </c>
      <c r="BM91" s="14" t="e">
        <f t="shared" si="337"/>
        <v>#REF!</v>
      </c>
      <c r="BN91" s="14" t="e">
        <f>INDEX(属性投放!#REF!,(卡牌属性!AG91-2)*20+卡牌属性!AN91)</f>
        <v>#REF!</v>
      </c>
      <c r="BO91" s="14" t="e">
        <f t="shared" si="338"/>
        <v>#REF!</v>
      </c>
      <c r="BP91" s="14" t="e">
        <f t="shared" si="338"/>
        <v>#REF!</v>
      </c>
      <c r="BQ91" s="14" t="e">
        <f t="shared" si="338"/>
        <v>#REF!</v>
      </c>
      <c r="BR91" s="14" t="e">
        <f t="shared" si="338"/>
        <v>#REF!</v>
      </c>
      <c r="BV91" s="13">
        <v>87</v>
      </c>
      <c r="BW91" s="14">
        <f t="shared" si="260"/>
        <v>8</v>
      </c>
      <c r="BX91" s="14">
        <f t="shared" si="261"/>
        <v>1102008</v>
      </c>
      <c r="BY91" s="14" t="str">
        <f>INDEX($O$6:$O$37,BW91)&amp;"-"&amp;INDEX(属性投放!$H$19:$H$29,卡牌属性!CD91)</f>
        <v>夏侯渊-无我相</v>
      </c>
      <c r="BZ91" s="14">
        <f t="shared" si="262"/>
        <v>7</v>
      </c>
      <c r="CA91" s="14">
        <f t="shared" si="263"/>
        <v>5</v>
      </c>
      <c r="CB91" s="14">
        <f t="shared" si="264"/>
        <v>9</v>
      </c>
      <c r="CC91" s="14">
        <f t="shared" si="265"/>
        <v>4</v>
      </c>
      <c r="CD91" s="14">
        <f t="shared" si="266"/>
        <v>10</v>
      </c>
      <c r="CE91" s="14">
        <f>INDEX(属性投放!$W$6:$W$49,(卡牌属性!CC91-2)*11+卡牌属性!CD91)</f>
        <v>10</v>
      </c>
      <c r="CF91" s="14">
        <f t="shared" si="303"/>
        <v>3466</v>
      </c>
      <c r="CG91" s="14">
        <f t="shared" si="304"/>
        <v>3774</v>
      </c>
      <c r="CH91" s="14">
        <f t="shared" si="305"/>
        <v>4340</v>
      </c>
      <c r="CI91" s="14">
        <f t="shared" si="306"/>
        <v>4340</v>
      </c>
      <c r="CJ91" s="14">
        <f t="shared" si="307"/>
        <v>4906</v>
      </c>
      <c r="CK91" s="14">
        <f t="shared" si="308"/>
        <v>1663</v>
      </c>
      <c r="CL91" s="14">
        <f t="shared" si="309"/>
        <v>1802</v>
      </c>
      <c r="CM91" s="14">
        <f t="shared" si="310"/>
        <v>1802</v>
      </c>
      <c r="CN91" s="14">
        <f t="shared" si="311"/>
        <v>2070</v>
      </c>
      <c r="CO91" s="14">
        <f t="shared" si="312"/>
        <v>2353</v>
      </c>
      <c r="CP91" s="14">
        <f t="shared" si="313"/>
        <v>31756</v>
      </c>
      <c r="CQ91" s="14">
        <f t="shared" si="314"/>
        <v>34374</v>
      </c>
      <c r="CR91" s="14">
        <f t="shared" si="315"/>
        <v>34374</v>
      </c>
      <c r="CS91" s="14">
        <f t="shared" si="316"/>
        <v>39510</v>
      </c>
      <c r="CT91" s="14">
        <f t="shared" si="317"/>
        <v>44646</v>
      </c>
      <c r="CU91" s="14">
        <f>INDEX(属性偏向!$S$4:$S$135,(卡牌属性!$BZ91-1+CU$3)*11+卡牌属性!$CD91)</f>
        <v>50</v>
      </c>
      <c r="CV91" s="14">
        <f>INDEX(属性偏向!$S$4:$S$135,(卡牌属性!$BZ91-1+CV$3)*11+卡牌属性!$CD91)</f>
        <v>52</v>
      </c>
      <c r="CW91" s="14">
        <f>INDEX(属性偏向!$S$4:$S$135,(卡牌属性!$BZ91-1+CW$3)*11+卡牌属性!$CD91)</f>
        <v>56</v>
      </c>
      <c r="CX91" s="14">
        <f>INDEX(属性偏向!$S$4:$S$135,(卡牌属性!$BZ91-1+CX$3)*11+卡牌属性!$CD91)</f>
        <v>56</v>
      </c>
      <c r="CY91" s="14">
        <f>INDEX(属性偏向!$S$4:$S$135,(卡牌属性!$BZ91-1+CY$3)*11+卡牌属性!$CD91)</f>
        <v>60</v>
      </c>
      <c r="CZ91" s="14">
        <f>INDEX(属性偏向!$T$4:$T$135,(卡牌属性!$BZ91-1+CZ$3)*11+卡牌属性!$CD91)</f>
        <v>25</v>
      </c>
      <c r="DA91" s="14">
        <f>INDEX(属性偏向!$T$4:$T$135,(卡牌属性!$BZ91-1+DA$3)*11+卡牌属性!$CD91)</f>
        <v>26</v>
      </c>
      <c r="DB91" s="14">
        <f>INDEX(属性偏向!$T$4:$T$135,(卡牌属性!$BZ91-1+DB$3)*11+卡牌属性!$CD91)</f>
        <v>26</v>
      </c>
      <c r="DC91" s="14">
        <f>INDEX(属性偏向!$T$4:$T$135,(卡牌属性!$BZ91-1+DC$3)*11+卡牌属性!$CD91)</f>
        <v>28</v>
      </c>
      <c r="DD91" s="14">
        <f>INDEX(属性偏向!$T$4:$T$135,(卡牌属性!$BZ91-1+DD$3)*11+卡牌属性!$CD91)</f>
        <v>30</v>
      </c>
      <c r="DE91" s="14">
        <f>INDEX(属性偏向!$U$4:$U$135,(卡牌属性!$BZ91-1+DE$3)*11+卡牌属性!$CD91)</f>
        <v>500</v>
      </c>
      <c r="DF91" s="14">
        <f>INDEX(属性偏向!$U$4:$U$135,(卡牌属性!$BZ91-1+DF$3)*11+卡牌属性!$CD91)</f>
        <v>520</v>
      </c>
      <c r="DG91" s="14">
        <f>INDEX(属性偏向!$U$4:$U$135,(卡牌属性!$BZ91-1+DG$3)*11+卡牌属性!$CD91)</f>
        <v>520</v>
      </c>
      <c r="DH91" s="14">
        <f>INDEX(属性偏向!$U$4:$U$135,(卡牌属性!$BZ91-1+DH$3)*11+卡牌属性!$CD91)</f>
        <v>560</v>
      </c>
      <c r="DI91" s="14">
        <f>INDEX(属性偏向!$U$4:$U$135,(卡牌属性!$BZ91-1+DI$3)*11+卡牌属性!$CD91)</f>
        <v>600</v>
      </c>
      <c r="DL91" s="13">
        <v>87</v>
      </c>
      <c r="DM91" s="14">
        <f t="shared" si="267"/>
        <v>8</v>
      </c>
      <c r="DN91" s="14">
        <f t="shared" si="268"/>
        <v>1102008</v>
      </c>
      <c r="DO91" s="14" t="str">
        <f>INDEX($B$6:$B$32,DM91)&amp;"-"&amp;INDEX(属性投放!$H$7:$H$17,卡牌属性!DT91)</f>
        <v>黑尔·坎普-无我相</v>
      </c>
      <c r="DP91" s="14">
        <f t="shared" si="250"/>
        <v>4</v>
      </c>
      <c r="DQ91" s="14">
        <f t="shared" si="251"/>
        <v>3</v>
      </c>
      <c r="DR91" s="14">
        <f t="shared" si="252"/>
        <v>2</v>
      </c>
      <c r="DS91" s="14">
        <f t="shared" si="269"/>
        <v>2</v>
      </c>
      <c r="DT91" s="14">
        <f t="shared" si="270"/>
        <v>10</v>
      </c>
      <c r="DU91" s="14">
        <f>INDEX(属性投放!$W$6:$W$49,(卡牌属性!DS91-2)*11+卡牌属性!DT91)</f>
        <v>10</v>
      </c>
      <c r="DV91" s="14">
        <f t="shared" si="318"/>
        <v>7601</v>
      </c>
      <c r="DW91" s="14">
        <f t="shared" si="319"/>
        <v>8400</v>
      </c>
      <c r="DX91" s="14">
        <f t="shared" si="320"/>
        <v>9199</v>
      </c>
      <c r="DY91" s="14">
        <f t="shared" si="321"/>
        <v>9199</v>
      </c>
      <c r="DZ91" s="14">
        <f t="shared" si="322"/>
        <v>9998</v>
      </c>
      <c r="EA91" s="14">
        <f t="shared" si="323"/>
        <v>3361</v>
      </c>
      <c r="EB91" s="14">
        <f t="shared" si="324"/>
        <v>3758</v>
      </c>
      <c r="EC91" s="14">
        <f t="shared" si="325"/>
        <v>3758</v>
      </c>
      <c r="ED91" s="14">
        <f t="shared" si="326"/>
        <v>4155</v>
      </c>
      <c r="EE91" s="14">
        <f t="shared" si="327"/>
        <v>4552</v>
      </c>
      <c r="EF91" s="14">
        <f t="shared" si="328"/>
        <v>57148</v>
      </c>
      <c r="EG91" s="14">
        <f t="shared" si="329"/>
        <v>64152</v>
      </c>
      <c r="EH91" s="14">
        <f t="shared" si="330"/>
        <v>64152</v>
      </c>
      <c r="EI91" s="14">
        <f t="shared" si="331"/>
        <v>71206</v>
      </c>
      <c r="EJ91" s="14">
        <f t="shared" si="332"/>
        <v>78260</v>
      </c>
      <c r="EK91" s="14">
        <f>INDEX(属性偏向!$S$4:$S$135,(卡牌属性!$DP91-1+EK$3)*11+卡牌属性!$DT91)*(1+属性投放!$AT$6)</f>
        <v>132</v>
      </c>
      <c r="EL91" s="14">
        <f>INDEX(属性偏向!$S$4:$S$135,(卡牌属性!$DP91-1+EL$3)*11+卡牌属性!$DT91)*(1+属性投放!$AT$6)</f>
        <v>138</v>
      </c>
      <c r="EM91" s="14">
        <f>INDEX(属性偏向!$S$4:$S$135,(卡牌属性!$DP91-1+EM$3)*11+卡牌属性!$DT91)*(1+属性投放!$AT$6)</f>
        <v>144</v>
      </c>
      <c r="EN91" s="14">
        <f>INDEX(属性偏向!$S$4:$S$135,(卡牌属性!$DP91-1+EN$3)*11+卡牌属性!$DT91)*(1+属性投放!$AT$6)</f>
        <v>144</v>
      </c>
      <c r="EO91" s="14">
        <f>INDEX(属性偏向!$S$4:$S$135,(卡牌属性!$DP91-1+EO$3)*11+卡牌属性!$DT91)*(1+属性投放!$AT$6)</f>
        <v>150</v>
      </c>
      <c r="EP91" s="14">
        <f>INDEX(属性偏向!$T$4:$T$135,(卡牌属性!$DQ91-1+EP$3)*11+卡牌属性!$DT91)*(1+属性投放!$AT$6)</f>
        <v>63</v>
      </c>
      <c r="EQ91" s="14">
        <f>INDEX(属性偏向!$T$4:$T$135,(卡牌属性!$DQ91-1+EQ$3)*11+卡牌属性!$DT91)*(1+属性投放!$AT$6)</f>
        <v>66</v>
      </c>
      <c r="ER91" s="14">
        <f>INDEX(属性偏向!$T$4:$T$135,(卡牌属性!$DQ91-1+ER$3)*11+卡牌属性!$DT91)*(1+属性投放!$AT$6)</f>
        <v>66</v>
      </c>
      <c r="ES91" s="14">
        <f>INDEX(属性偏向!$T$4:$T$135,(卡牌属性!$DQ91-1+ES$3)*11+卡牌属性!$DT91)*(1+属性投放!$AT$6)</f>
        <v>69</v>
      </c>
      <c r="ET91" s="14">
        <f>INDEX(属性偏向!$T$4:$T$135,(卡牌属性!$DQ91-1+ET$3)*11+卡牌属性!$DT91)*(1+属性投放!$AT$6)</f>
        <v>72</v>
      </c>
      <c r="EU91" s="14">
        <f>INDEX(属性偏向!$U$4:$U$135,(卡牌属性!$DR91-1+EU$3)*11+卡牌属性!$DT91)*(1+属性投放!$AT$6)</f>
        <v>1200</v>
      </c>
      <c r="EV91" s="14">
        <f>INDEX(属性偏向!$U$4:$U$135,(卡牌属性!$DR91-1+EV$3)*11+卡牌属性!$DT91)*(1+属性投放!$AT$6)</f>
        <v>1260</v>
      </c>
      <c r="EW91" s="14">
        <f>INDEX(属性偏向!$U$4:$U$135,(卡牌属性!$DR91-1+EW$3)*11+卡牌属性!$DT91)*(1+属性投放!$AT$6)</f>
        <v>1260</v>
      </c>
      <c r="EX91" s="14">
        <f>INDEX(属性偏向!$U$4:$U$135,(卡牌属性!$DR91-1+EX$3)*11+卡牌属性!$DT91)*(1+属性投放!$AT$6)</f>
        <v>1320</v>
      </c>
      <c r="EY91" s="14">
        <f>INDEX(属性偏向!$U$4:$U$135,(卡牌属性!$DR91-1+EY$3)*11+卡牌属性!$DT91)*(1+属性投放!$AT$6)</f>
        <v>1380</v>
      </c>
      <c r="FC91" s="13">
        <v>87</v>
      </c>
      <c r="FD91" s="13">
        <f t="shared" si="253"/>
        <v>18</v>
      </c>
      <c r="FE91" s="14">
        <f t="shared" si="271"/>
        <v>1102018</v>
      </c>
      <c r="FF91" s="14" t="s">
        <v>849</v>
      </c>
      <c r="FG91" s="14">
        <f t="shared" si="254"/>
        <v>2</v>
      </c>
      <c r="FH91" s="14" t="str">
        <f t="shared" si="255"/>
        <v>噬日-2星</v>
      </c>
      <c r="FI91" s="14">
        <f>INDEX(Y$6:Y$36,$FD91)+INDEX(属性偏向!Y$4:Y$8,卡牌属性!$FG91)</f>
        <v>4</v>
      </c>
      <c r="FJ91" s="14" t="str">
        <f>INDEX(属性评价,卡牌属性!FI91)</f>
        <v>C+</v>
      </c>
      <c r="FK91" s="14">
        <f>INDEX(Z$6:Z$36,$FD91)+INDEX(属性偏向!Z$4:Z$8,卡牌属性!$FG91)</f>
        <v>4</v>
      </c>
      <c r="FL91" s="14" t="str">
        <f>INDEX(属性评价,卡牌属性!FK91)</f>
        <v>C+</v>
      </c>
      <c r="FM91" s="14">
        <f>INDEX(AA$6:AA$36,$FD91)+INDEX(属性偏向!AA$4:AA$8,卡牌属性!$FG91)</f>
        <v>4</v>
      </c>
      <c r="FN91" s="14" t="str">
        <f>INDEX(属性评价,卡牌属性!FM91)</f>
        <v>C+</v>
      </c>
      <c r="FQ91" s="13">
        <v>87</v>
      </c>
      <c r="FR91" s="13">
        <f t="shared" si="340"/>
        <v>18</v>
      </c>
      <c r="FS91" s="14">
        <f t="shared" si="272"/>
        <v>1101020</v>
      </c>
      <c r="FT91" s="14" t="s">
        <v>849</v>
      </c>
      <c r="FU91" s="14">
        <f t="shared" si="257"/>
        <v>2</v>
      </c>
      <c r="FV91" s="14" t="str">
        <f t="shared" si="258"/>
        <v>姬烟华-2星</v>
      </c>
      <c r="FW91" s="14">
        <f>INDEX(J$6:J$36,$FR91)+INDEX(属性偏向!Y$4:Y$8,卡牌属性!$FG91)</f>
        <v>6</v>
      </c>
      <c r="FX91" s="14" t="str">
        <f>INDEX(属性评价,卡牌属性!FW91)</f>
        <v>B+</v>
      </c>
      <c r="FY91" s="14">
        <f>INDEX(K$6:K$36,$FR91)+INDEX(属性偏向!Y$4:Y$8,卡牌属性!$FG91)</f>
        <v>6</v>
      </c>
      <c r="FZ91" s="14" t="str">
        <f>INDEX(属性评价,卡牌属性!FY91)</f>
        <v>B+</v>
      </c>
      <c r="GA91" s="14">
        <f>INDEX(L$6:L$36,$FR91)+INDEX(属性偏向!Y$4:Y$8,卡牌属性!$FG91)</f>
        <v>6</v>
      </c>
      <c r="GB91" s="14" t="str">
        <f>INDEX(属性评价,卡牌属性!GA91)</f>
        <v>B+</v>
      </c>
    </row>
    <row r="92" spans="31:184" ht="16.5" x14ac:dyDescent="0.2">
      <c r="AE92" s="13">
        <v>88</v>
      </c>
      <c r="AF92" s="13">
        <f t="shared" si="259"/>
        <v>8</v>
      </c>
      <c r="AG92" s="13">
        <f t="shared" si="246"/>
        <v>2</v>
      </c>
      <c r="AH92" s="13"/>
      <c r="AI92" s="13"/>
      <c r="AJ92" s="14">
        <f t="shared" si="247"/>
        <v>1101008</v>
      </c>
      <c r="AK92" s="14" t="str">
        <f t="shared" si="248"/>
        <v>黑尔·坎普11突</v>
      </c>
      <c r="AL92" s="25" t="s">
        <v>131</v>
      </c>
      <c r="AM92" s="14">
        <v>1</v>
      </c>
      <c r="AN92" s="14">
        <f t="shared" si="249"/>
        <v>11</v>
      </c>
      <c r="AO92" s="14" t="e">
        <f>INDEX(属性投放!#REF!,(卡牌属性!AG92-2)*20+卡牌属性!AN92)</f>
        <v>#REF!</v>
      </c>
      <c r="AP92" s="14" t="e">
        <f t="shared" si="333"/>
        <v>#REF!</v>
      </c>
      <c r="AQ92" s="14" t="e">
        <f t="shared" si="333"/>
        <v>#REF!</v>
      </c>
      <c r="AR92" s="14" t="e">
        <f t="shared" si="333"/>
        <v>#REF!</v>
      </c>
      <c r="AS92" s="14" t="e">
        <f t="shared" si="333"/>
        <v>#REF!</v>
      </c>
      <c r="AT92" s="14" t="e">
        <f>INDEX(属性投放!#REF!,(卡牌属性!AG92-2)*20+卡牌属性!AN92)</f>
        <v>#REF!</v>
      </c>
      <c r="AU92" s="14" t="e">
        <f t="shared" si="334"/>
        <v>#REF!</v>
      </c>
      <c r="AV92" s="14" t="e">
        <f t="shared" si="334"/>
        <v>#REF!</v>
      </c>
      <c r="AW92" s="14" t="e">
        <f t="shared" si="334"/>
        <v>#REF!</v>
      </c>
      <c r="AX92" s="14" t="e">
        <f t="shared" si="334"/>
        <v>#REF!</v>
      </c>
      <c r="AY92" s="14" t="e">
        <f>INDEX(属性投放!#REF!,(卡牌属性!AG92-2)*20+卡牌属性!AN92)</f>
        <v>#REF!</v>
      </c>
      <c r="AZ92" s="14" t="e">
        <f t="shared" si="335"/>
        <v>#REF!</v>
      </c>
      <c r="BA92" s="14" t="e">
        <f t="shared" si="335"/>
        <v>#REF!</v>
      </c>
      <c r="BB92" s="14" t="e">
        <f t="shared" si="335"/>
        <v>#REF!</v>
      </c>
      <c r="BC92" s="14" t="e">
        <f t="shared" si="335"/>
        <v>#REF!</v>
      </c>
      <c r="BD92" s="14" t="e">
        <f>INDEX(属性投放!#REF!,(卡牌属性!AG92-2)*20+卡牌属性!AN92)</f>
        <v>#REF!</v>
      </c>
      <c r="BE92" s="14" t="e">
        <f t="shared" si="336"/>
        <v>#REF!</v>
      </c>
      <c r="BF92" s="14" t="e">
        <f t="shared" si="336"/>
        <v>#REF!</v>
      </c>
      <c r="BG92" s="14" t="e">
        <f t="shared" si="336"/>
        <v>#REF!</v>
      </c>
      <c r="BH92" s="14" t="e">
        <f t="shared" si="336"/>
        <v>#REF!</v>
      </c>
      <c r="BI92" s="14" t="e">
        <f>INDEX(属性投放!#REF!,(卡牌属性!AG92-2)*20+卡牌属性!AN92)</f>
        <v>#REF!</v>
      </c>
      <c r="BJ92" s="14" t="e">
        <f t="shared" si="337"/>
        <v>#REF!</v>
      </c>
      <c r="BK92" s="14" t="e">
        <f t="shared" si="337"/>
        <v>#REF!</v>
      </c>
      <c r="BL92" s="14" t="e">
        <f t="shared" si="337"/>
        <v>#REF!</v>
      </c>
      <c r="BM92" s="14" t="e">
        <f t="shared" si="337"/>
        <v>#REF!</v>
      </c>
      <c r="BN92" s="14" t="e">
        <f>INDEX(属性投放!#REF!,(卡牌属性!AG92-2)*20+卡牌属性!AN92)</f>
        <v>#REF!</v>
      </c>
      <c r="BO92" s="14" t="e">
        <f t="shared" si="338"/>
        <v>#REF!</v>
      </c>
      <c r="BP92" s="14" t="e">
        <f t="shared" si="338"/>
        <v>#REF!</v>
      </c>
      <c r="BQ92" s="14" t="e">
        <f t="shared" si="338"/>
        <v>#REF!</v>
      </c>
      <c r="BR92" s="14" t="e">
        <f t="shared" si="338"/>
        <v>#REF!</v>
      </c>
      <c r="BV92" s="13">
        <v>88</v>
      </c>
      <c r="BW92" s="14">
        <f t="shared" si="260"/>
        <v>8</v>
      </c>
      <c r="BX92" s="14">
        <f t="shared" si="261"/>
        <v>1102008</v>
      </c>
      <c r="BY92" s="14" t="str">
        <f>INDEX($O$6:$O$37,BW92)&amp;"-"&amp;INDEX(属性投放!$H$19:$H$29,卡牌属性!CD92)</f>
        <v>夏侯渊-无众生相</v>
      </c>
      <c r="BZ92" s="14">
        <f t="shared" si="262"/>
        <v>7</v>
      </c>
      <c r="CA92" s="14">
        <f t="shared" si="263"/>
        <v>5</v>
      </c>
      <c r="CB92" s="14">
        <f t="shared" si="264"/>
        <v>9</v>
      </c>
      <c r="CC92" s="14">
        <f t="shared" si="265"/>
        <v>4</v>
      </c>
      <c r="CD92" s="14">
        <f t="shared" si="266"/>
        <v>11</v>
      </c>
      <c r="CE92" s="14">
        <f>INDEX(属性投放!$W$6:$W$49,(卡牌属性!CC92-2)*11+卡牌属性!CD92)</f>
        <v>10</v>
      </c>
      <c r="CF92" s="14">
        <f t="shared" si="303"/>
        <v>3966</v>
      </c>
      <c r="CG92" s="14">
        <f t="shared" si="304"/>
        <v>4294</v>
      </c>
      <c r="CH92" s="14">
        <f t="shared" si="305"/>
        <v>4900</v>
      </c>
      <c r="CI92" s="14">
        <f t="shared" si="306"/>
        <v>4900</v>
      </c>
      <c r="CJ92" s="14">
        <f t="shared" si="307"/>
        <v>5506</v>
      </c>
      <c r="CK92" s="14">
        <f t="shared" si="308"/>
        <v>1913</v>
      </c>
      <c r="CL92" s="14">
        <f t="shared" si="309"/>
        <v>2062</v>
      </c>
      <c r="CM92" s="14">
        <f t="shared" si="310"/>
        <v>2062</v>
      </c>
      <c r="CN92" s="14">
        <f t="shared" si="311"/>
        <v>2350</v>
      </c>
      <c r="CO92" s="14">
        <f t="shared" si="312"/>
        <v>2653</v>
      </c>
      <c r="CP92" s="14">
        <f t="shared" si="313"/>
        <v>36756</v>
      </c>
      <c r="CQ92" s="14">
        <f t="shared" si="314"/>
        <v>39574</v>
      </c>
      <c r="CR92" s="14">
        <f t="shared" si="315"/>
        <v>39574</v>
      </c>
      <c r="CS92" s="14">
        <f t="shared" si="316"/>
        <v>45110</v>
      </c>
      <c r="CT92" s="14">
        <f t="shared" si="317"/>
        <v>50646</v>
      </c>
      <c r="CU92" s="14">
        <f>INDEX(属性偏向!$S$4:$S$135,(卡牌属性!$BZ92-1+CU$3)*11+卡牌属性!$CD92)</f>
        <v>60</v>
      </c>
      <c r="CV92" s="14">
        <f>INDEX(属性偏向!$S$4:$S$135,(卡牌属性!$BZ92-1+CV$3)*11+卡牌属性!$CD92)</f>
        <v>62</v>
      </c>
      <c r="CW92" s="14">
        <f>INDEX(属性偏向!$S$4:$S$135,(卡牌属性!$BZ92-1+CW$3)*11+卡牌属性!$CD92)</f>
        <v>66</v>
      </c>
      <c r="CX92" s="14">
        <f>INDEX(属性偏向!$S$4:$S$135,(卡牌属性!$BZ92-1+CX$3)*11+卡牌属性!$CD92)</f>
        <v>66</v>
      </c>
      <c r="CY92" s="14">
        <f>INDEX(属性偏向!$S$4:$S$135,(卡牌属性!$BZ92-1+CY$3)*11+卡牌属性!$CD92)</f>
        <v>70</v>
      </c>
      <c r="CZ92" s="14">
        <f>INDEX(属性偏向!$T$4:$T$135,(卡牌属性!$BZ92-1+CZ$3)*11+卡牌属性!$CD92)</f>
        <v>30</v>
      </c>
      <c r="DA92" s="14">
        <f>INDEX(属性偏向!$T$4:$T$135,(卡牌属性!$BZ92-1+DA$3)*11+卡牌属性!$CD92)</f>
        <v>31</v>
      </c>
      <c r="DB92" s="14">
        <f>INDEX(属性偏向!$T$4:$T$135,(卡牌属性!$BZ92-1+DB$3)*11+卡牌属性!$CD92)</f>
        <v>31</v>
      </c>
      <c r="DC92" s="14">
        <f>INDEX(属性偏向!$T$4:$T$135,(卡牌属性!$BZ92-1+DC$3)*11+卡牌属性!$CD92)</f>
        <v>33</v>
      </c>
      <c r="DD92" s="14">
        <f>INDEX(属性偏向!$T$4:$T$135,(卡牌属性!$BZ92-1+DD$3)*11+卡牌属性!$CD92)</f>
        <v>35</v>
      </c>
      <c r="DE92" s="14">
        <f>INDEX(属性偏向!$U$4:$U$135,(卡牌属性!$BZ92-1+DE$3)*11+卡牌属性!$CD92)</f>
        <v>600</v>
      </c>
      <c r="DF92" s="14">
        <f>INDEX(属性偏向!$U$4:$U$135,(卡牌属性!$BZ92-1+DF$3)*11+卡牌属性!$CD92)</f>
        <v>620</v>
      </c>
      <c r="DG92" s="14">
        <f>INDEX(属性偏向!$U$4:$U$135,(卡牌属性!$BZ92-1+DG$3)*11+卡牌属性!$CD92)</f>
        <v>620</v>
      </c>
      <c r="DH92" s="14">
        <f>INDEX(属性偏向!$U$4:$U$135,(卡牌属性!$BZ92-1+DH$3)*11+卡牌属性!$CD92)</f>
        <v>660</v>
      </c>
      <c r="DI92" s="14">
        <f>INDEX(属性偏向!$U$4:$U$135,(卡牌属性!$BZ92-1+DI$3)*11+卡牌属性!$CD92)</f>
        <v>700</v>
      </c>
      <c r="DL92" s="13">
        <v>88</v>
      </c>
      <c r="DM92" s="14">
        <f t="shared" si="267"/>
        <v>8</v>
      </c>
      <c r="DN92" s="14">
        <f t="shared" si="268"/>
        <v>1102008</v>
      </c>
      <c r="DO92" s="14" t="str">
        <f>INDEX($B$6:$B$32,DM92)&amp;"-"&amp;INDEX(属性投放!$H$7:$H$17,卡牌属性!DT92)</f>
        <v>黑尔·坎普-无众生相</v>
      </c>
      <c r="DP92" s="14">
        <f t="shared" si="250"/>
        <v>4</v>
      </c>
      <c r="DQ92" s="14">
        <f t="shared" si="251"/>
        <v>3</v>
      </c>
      <c r="DR92" s="14">
        <f t="shared" si="252"/>
        <v>2</v>
      </c>
      <c r="DS92" s="14">
        <f t="shared" si="269"/>
        <v>2</v>
      </c>
      <c r="DT92" s="14">
        <f t="shared" si="270"/>
        <v>11</v>
      </c>
      <c r="DU92" s="14">
        <f>INDEX(属性投放!$W$6:$W$49,(卡牌属性!DS92-2)*11+卡牌属性!DT92)</f>
        <v>10</v>
      </c>
      <c r="DV92" s="14">
        <f t="shared" si="318"/>
        <v>8921</v>
      </c>
      <c r="DW92" s="14">
        <f t="shared" si="319"/>
        <v>9780</v>
      </c>
      <c r="DX92" s="14">
        <f t="shared" si="320"/>
        <v>10639</v>
      </c>
      <c r="DY92" s="14">
        <f t="shared" si="321"/>
        <v>10639</v>
      </c>
      <c r="DZ92" s="14">
        <f t="shared" si="322"/>
        <v>11498</v>
      </c>
      <c r="EA92" s="14">
        <f t="shared" si="323"/>
        <v>3991</v>
      </c>
      <c r="EB92" s="14">
        <f t="shared" si="324"/>
        <v>4418</v>
      </c>
      <c r="EC92" s="14">
        <f t="shared" si="325"/>
        <v>4418</v>
      </c>
      <c r="ED92" s="14">
        <f t="shared" si="326"/>
        <v>4845</v>
      </c>
      <c r="EE92" s="14">
        <f t="shared" si="327"/>
        <v>5272</v>
      </c>
      <c r="EF92" s="14">
        <f t="shared" si="328"/>
        <v>69148</v>
      </c>
      <c r="EG92" s="14">
        <f t="shared" si="329"/>
        <v>76752</v>
      </c>
      <c r="EH92" s="14">
        <f t="shared" si="330"/>
        <v>76752</v>
      </c>
      <c r="EI92" s="14">
        <f t="shared" si="331"/>
        <v>84406</v>
      </c>
      <c r="EJ92" s="14">
        <f t="shared" si="332"/>
        <v>92060</v>
      </c>
      <c r="EK92" s="14">
        <f>INDEX(属性偏向!$S$4:$S$135,(卡牌属性!$DP92-1+EK$3)*11+卡牌属性!$DT92)*(1+属性投放!$AT$6)</f>
        <v>162</v>
      </c>
      <c r="EL92" s="14">
        <f>INDEX(属性偏向!$S$4:$S$135,(卡牌属性!$DP92-1+EL$3)*11+卡牌属性!$DT92)*(1+属性投放!$AT$6)</f>
        <v>168</v>
      </c>
      <c r="EM92" s="14">
        <f>INDEX(属性偏向!$S$4:$S$135,(卡牌属性!$DP92-1+EM$3)*11+卡牌属性!$DT92)*(1+属性投放!$AT$6)</f>
        <v>174</v>
      </c>
      <c r="EN92" s="14">
        <f>INDEX(属性偏向!$S$4:$S$135,(卡牌属性!$DP92-1+EN$3)*11+卡牌属性!$DT92)*(1+属性投放!$AT$6)</f>
        <v>174</v>
      </c>
      <c r="EO92" s="14">
        <f>INDEX(属性偏向!$S$4:$S$135,(卡牌属性!$DP92-1+EO$3)*11+卡牌属性!$DT92)*(1+属性投放!$AT$6)</f>
        <v>180</v>
      </c>
      <c r="EP92" s="14">
        <f>INDEX(属性偏向!$T$4:$T$135,(卡牌属性!$DQ92-1+EP$3)*11+卡牌属性!$DT92)*(1+属性投放!$AT$6)</f>
        <v>78</v>
      </c>
      <c r="EQ92" s="14">
        <f>INDEX(属性偏向!$T$4:$T$135,(卡牌属性!$DQ92-1+EQ$3)*11+卡牌属性!$DT92)*(1+属性投放!$AT$6)</f>
        <v>81</v>
      </c>
      <c r="ER92" s="14">
        <f>INDEX(属性偏向!$T$4:$T$135,(卡牌属性!$DQ92-1+ER$3)*11+卡牌属性!$DT92)*(1+属性投放!$AT$6)</f>
        <v>81</v>
      </c>
      <c r="ES92" s="14">
        <f>INDEX(属性偏向!$T$4:$T$135,(卡牌属性!$DQ92-1+ES$3)*11+卡牌属性!$DT92)*(1+属性投放!$AT$6)</f>
        <v>84</v>
      </c>
      <c r="ET92" s="14">
        <f>INDEX(属性偏向!$T$4:$T$135,(卡牌属性!$DQ92-1+ET$3)*11+卡牌属性!$DT92)*(1+属性投放!$AT$6)</f>
        <v>87</v>
      </c>
      <c r="EU92" s="14">
        <f>INDEX(属性偏向!$U$4:$U$135,(卡牌属性!$DR92-1+EU$3)*11+卡牌属性!$DT92)*(1+属性投放!$AT$6)</f>
        <v>1500</v>
      </c>
      <c r="EV92" s="14">
        <f>INDEX(属性偏向!$U$4:$U$135,(卡牌属性!$DR92-1+EV$3)*11+卡牌属性!$DT92)*(1+属性投放!$AT$6)</f>
        <v>1560</v>
      </c>
      <c r="EW92" s="14">
        <f>INDEX(属性偏向!$U$4:$U$135,(卡牌属性!$DR92-1+EW$3)*11+卡牌属性!$DT92)*(1+属性投放!$AT$6)</f>
        <v>1560</v>
      </c>
      <c r="EX92" s="14">
        <f>INDEX(属性偏向!$U$4:$U$135,(卡牌属性!$DR92-1+EX$3)*11+卡牌属性!$DT92)*(1+属性投放!$AT$6)</f>
        <v>1620</v>
      </c>
      <c r="EY92" s="14">
        <f>INDEX(属性偏向!$U$4:$U$135,(卡牌属性!$DR92-1+EY$3)*11+卡牌属性!$DT92)*(1+属性投放!$AT$6)</f>
        <v>1680</v>
      </c>
      <c r="FC92" s="13">
        <v>88</v>
      </c>
      <c r="FD92" s="13">
        <f t="shared" si="253"/>
        <v>18</v>
      </c>
      <c r="FE92" s="14">
        <f t="shared" si="271"/>
        <v>1102018</v>
      </c>
      <c r="FF92" s="14" t="s">
        <v>849</v>
      </c>
      <c r="FG92" s="14">
        <f t="shared" si="254"/>
        <v>3</v>
      </c>
      <c r="FH92" s="14" t="str">
        <f t="shared" si="255"/>
        <v>噬日-3星</v>
      </c>
      <c r="FI92" s="14">
        <f>INDEX(Y$6:Y$36,$FD92)+INDEX(属性偏向!Y$4:Y$8,卡牌属性!$FG92)</f>
        <v>5</v>
      </c>
      <c r="FJ92" s="14" t="str">
        <f>INDEX(属性评价,卡牌属性!FI92)</f>
        <v>B</v>
      </c>
      <c r="FK92" s="14">
        <f>INDEX(Z$6:Z$36,$FD92)+INDEX(属性偏向!Z$4:Z$8,卡牌属性!$FG92)</f>
        <v>4</v>
      </c>
      <c r="FL92" s="14" t="str">
        <f>INDEX(属性评价,卡牌属性!FK92)</f>
        <v>C+</v>
      </c>
      <c r="FM92" s="14">
        <f>INDEX(AA$6:AA$36,$FD92)+INDEX(属性偏向!AA$4:AA$8,卡牌属性!$FG92)</f>
        <v>4</v>
      </c>
      <c r="FN92" s="14" t="str">
        <f>INDEX(属性评价,卡牌属性!FM92)</f>
        <v>C+</v>
      </c>
      <c r="FQ92" s="13">
        <v>88</v>
      </c>
      <c r="FR92" s="13">
        <f t="shared" si="340"/>
        <v>18</v>
      </c>
      <c r="FS92" s="14">
        <f t="shared" si="272"/>
        <v>1101020</v>
      </c>
      <c r="FT92" s="14" t="s">
        <v>849</v>
      </c>
      <c r="FU92" s="14">
        <f t="shared" si="257"/>
        <v>3</v>
      </c>
      <c r="FV92" s="14" t="str">
        <f t="shared" si="258"/>
        <v>姬烟华-3星</v>
      </c>
      <c r="FW92" s="14">
        <f>INDEX(J$6:J$36,$FR92)+INDEX(属性偏向!Y$4:Y$8,卡牌属性!$FG92)</f>
        <v>7</v>
      </c>
      <c r="FX92" s="14" t="str">
        <f>INDEX(属性评价,卡牌属性!FW92)</f>
        <v>A</v>
      </c>
      <c r="FY92" s="14">
        <f>INDEX(K$6:K$36,$FR92)+INDEX(属性偏向!Y$4:Y$8,卡牌属性!$FG92)</f>
        <v>7</v>
      </c>
      <c r="FZ92" s="14" t="str">
        <f>INDEX(属性评价,卡牌属性!FY92)</f>
        <v>A</v>
      </c>
      <c r="GA92" s="14">
        <f>INDEX(L$6:L$36,$FR92)+INDEX(属性偏向!Y$4:Y$8,卡牌属性!$FG92)</f>
        <v>7</v>
      </c>
      <c r="GB92" s="14" t="str">
        <f>INDEX(属性评价,卡牌属性!GA92)</f>
        <v>A</v>
      </c>
    </row>
    <row r="93" spans="31:184" ht="16.5" x14ac:dyDescent="0.2">
      <c r="AE93" s="13">
        <v>89</v>
      </c>
      <c r="AF93" s="13">
        <f t="shared" si="259"/>
        <v>9</v>
      </c>
      <c r="AG93" s="13">
        <f t="shared" si="246"/>
        <v>3</v>
      </c>
      <c r="AH93" s="13"/>
      <c r="AI93" s="13"/>
      <c r="AJ93" s="14">
        <f t="shared" si="247"/>
        <v>1101009</v>
      </c>
      <c r="AK93" s="14" t="str">
        <f t="shared" si="248"/>
        <v>北落师门1突</v>
      </c>
      <c r="AL93" s="25" t="s">
        <v>131</v>
      </c>
      <c r="AM93" s="14">
        <v>1</v>
      </c>
      <c r="AN93" s="14">
        <f t="shared" si="249"/>
        <v>1</v>
      </c>
      <c r="AO93" s="14" t="e">
        <f>INDEX(属性投放!#REF!,(卡牌属性!AG93-2)*20+卡牌属性!AN93)</f>
        <v>#REF!</v>
      </c>
      <c r="AP93" s="14" t="e">
        <f t="shared" si="333"/>
        <v>#REF!</v>
      </c>
      <c r="AQ93" s="14" t="e">
        <f t="shared" si="333"/>
        <v>#REF!</v>
      </c>
      <c r="AR93" s="14" t="e">
        <f t="shared" si="333"/>
        <v>#REF!</v>
      </c>
      <c r="AS93" s="14" t="e">
        <f t="shared" si="333"/>
        <v>#REF!</v>
      </c>
      <c r="AT93" s="14" t="e">
        <f>INDEX(属性投放!#REF!,(卡牌属性!AG93-2)*20+卡牌属性!AN93)</f>
        <v>#REF!</v>
      </c>
      <c r="AU93" s="14" t="e">
        <f t="shared" si="334"/>
        <v>#REF!</v>
      </c>
      <c r="AV93" s="14" t="e">
        <f t="shared" si="334"/>
        <v>#REF!</v>
      </c>
      <c r="AW93" s="14" t="e">
        <f t="shared" si="334"/>
        <v>#REF!</v>
      </c>
      <c r="AX93" s="14" t="e">
        <f t="shared" si="334"/>
        <v>#REF!</v>
      </c>
      <c r="AY93" s="14" t="e">
        <f>INDEX(属性投放!#REF!,(卡牌属性!AG93-2)*20+卡牌属性!AN93)</f>
        <v>#REF!</v>
      </c>
      <c r="AZ93" s="14" t="e">
        <f t="shared" si="335"/>
        <v>#REF!</v>
      </c>
      <c r="BA93" s="14" t="e">
        <f t="shared" si="335"/>
        <v>#REF!</v>
      </c>
      <c r="BB93" s="14" t="e">
        <f t="shared" si="335"/>
        <v>#REF!</v>
      </c>
      <c r="BC93" s="14" t="e">
        <f t="shared" si="335"/>
        <v>#REF!</v>
      </c>
      <c r="BD93" s="14" t="e">
        <f>INDEX(属性投放!#REF!,(卡牌属性!AG93-2)*20+卡牌属性!AN93)</f>
        <v>#REF!</v>
      </c>
      <c r="BE93" s="14" t="e">
        <f t="shared" si="336"/>
        <v>#REF!</v>
      </c>
      <c r="BF93" s="14" t="e">
        <f t="shared" si="336"/>
        <v>#REF!</v>
      </c>
      <c r="BG93" s="14" t="e">
        <f t="shared" si="336"/>
        <v>#REF!</v>
      </c>
      <c r="BH93" s="14" t="e">
        <f t="shared" si="336"/>
        <v>#REF!</v>
      </c>
      <c r="BI93" s="14" t="e">
        <f>INDEX(属性投放!#REF!,(卡牌属性!AG93-2)*20+卡牌属性!AN93)</f>
        <v>#REF!</v>
      </c>
      <c r="BJ93" s="14" t="e">
        <f t="shared" si="337"/>
        <v>#REF!</v>
      </c>
      <c r="BK93" s="14" t="e">
        <f t="shared" si="337"/>
        <v>#REF!</v>
      </c>
      <c r="BL93" s="14" t="e">
        <f t="shared" si="337"/>
        <v>#REF!</v>
      </c>
      <c r="BM93" s="14" t="e">
        <f t="shared" si="337"/>
        <v>#REF!</v>
      </c>
      <c r="BN93" s="14" t="e">
        <f>INDEX(属性投放!#REF!,(卡牌属性!AG93-2)*20+卡牌属性!AN93)</f>
        <v>#REF!</v>
      </c>
      <c r="BO93" s="14" t="e">
        <f t="shared" si="338"/>
        <v>#REF!</v>
      </c>
      <c r="BP93" s="14" t="e">
        <f t="shared" si="338"/>
        <v>#REF!</v>
      </c>
      <c r="BQ93" s="14" t="e">
        <f t="shared" si="338"/>
        <v>#REF!</v>
      </c>
      <c r="BR93" s="14" t="e">
        <f t="shared" si="338"/>
        <v>#REF!</v>
      </c>
      <c r="BV93" s="13">
        <v>89</v>
      </c>
      <c r="BW93" s="14">
        <f t="shared" si="260"/>
        <v>9</v>
      </c>
      <c r="BX93" s="14">
        <f t="shared" si="261"/>
        <v>1102009</v>
      </c>
      <c r="BY93" s="14" t="str">
        <f>INDEX($O$6:$O$37,BW93)&amp;"-"&amp;INDEX(属性投放!$H$19:$H$29,卡牌属性!CD93)</f>
        <v>徐晃-练体</v>
      </c>
      <c r="BZ93" s="14">
        <f t="shared" si="262"/>
        <v>6</v>
      </c>
      <c r="CA93" s="14">
        <f t="shared" si="263"/>
        <v>7</v>
      </c>
      <c r="CB93" s="14">
        <f t="shared" si="264"/>
        <v>5</v>
      </c>
      <c r="CC93" s="14">
        <f t="shared" si="265"/>
        <v>4</v>
      </c>
      <c r="CD93" s="14">
        <f t="shared" si="266"/>
        <v>1</v>
      </c>
      <c r="CE93" s="14">
        <f>INDEX(属性投放!$W$6:$W$49,(卡牌属性!CC93-2)*11+卡牌属性!CD93)</f>
        <v>14</v>
      </c>
      <c r="CF93" s="14">
        <f>INDEX(属性偏向!$I$4:$I$15,卡牌属性!$BZ93+CF$3)</f>
        <v>175</v>
      </c>
      <c r="CG93" s="14">
        <f>INDEX(属性偏向!$I$4:$I$15,卡牌属性!$BZ93+CG$3)</f>
        <v>200</v>
      </c>
      <c r="CH93" s="14">
        <f>INDEX(属性偏向!$I$4:$I$15,卡牌属性!$BZ93+CH$3)</f>
        <v>250</v>
      </c>
      <c r="CI93" s="14">
        <f>INDEX(属性偏向!$I$4:$I$15,卡牌属性!$BZ93+CI$3)</f>
        <v>250</v>
      </c>
      <c r="CJ93" s="14">
        <f>INDEX(属性偏向!$I$4:$I$15,卡牌属性!$BZ93+CJ$3)</f>
        <v>300</v>
      </c>
      <c r="CK93" s="14">
        <f>INDEX(属性偏向!$J$4:$J$15,卡牌属性!$CA93+CK$3)</f>
        <v>50</v>
      </c>
      <c r="CL93" s="14">
        <f>INDEX(属性偏向!$J$4:$J$15,卡牌属性!$CA93+CL$3)</f>
        <v>75</v>
      </c>
      <c r="CM93" s="14">
        <f>INDEX(属性偏向!$J$4:$J$15,卡牌属性!$CA93+CM$3)</f>
        <v>75</v>
      </c>
      <c r="CN93" s="14">
        <f>INDEX(属性偏向!$J$4:$J$15,卡牌属性!$CA93+CN$3)</f>
        <v>100</v>
      </c>
      <c r="CO93" s="14">
        <f>INDEX(属性偏向!$J$4:$J$15,卡牌属性!$CA93+CO$3)</f>
        <v>150</v>
      </c>
      <c r="CP93" s="14">
        <f>INDEX(属性偏向!$K$4:$K$15,卡牌属性!$CB93+CP$3)</f>
        <v>500</v>
      </c>
      <c r="CQ93" s="14">
        <f>INDEX(属性偏向!$K$4:$K$15,卡牌属性!$CB93+CQ$3)</f>
        <v>650</v>
      </c>
      <c r="CR93" s="14">
        <f>INDEX(属性偏向!$K$4:$K$15,卡牌属性!$CB93+CR$3)</f>
        <v>650</v>
      </c>
      <c r="CS93" s="14">
        <f>INDEX(属性偏向!$K$4:$K$15,卡牌属性!$CB93+CS$3)</f>
        <v>800</v>
      </c>
      <c r="CT93" s="14">
        <f>INDEX(属性偏向!$K$4:$K$15,卡牌属性!$CB93+CT$3)</f>
        <v>1000</v>
      </c>
      <c r="CU93" s="14">
        <f>INDEX(属性偏向!$S$4:$S$135,(卡牌属性!$BZ93-1+CU$3)*11+卡牌属性!$CD93)</f>
        <v>12</v>
      </c>
      <c r="CV93" s="14">
        <f>INDEX(属性偏向!$S$4:$S$135,(卡牌属性!$BZ93-1+CV$3)*11+卡牌属性!$CD93)</f>
        <v>14</v>
      </c>
      <c r="CW93" s="14">
        <f>INDEX(属性偏向!$S$4:$S$135,(卡牌属性!$BZ93-1+CW$3)*11+卡牌属性!$CD93)</f>
        <v>16</v>
      </c>
      <c r="CX93" s="14">
        <f>INDEX(属性偏向!$S$4:$S$135,(卡牌属性!$BZ93-1+CX$3)*11+卡牌属性!$CD93)</f>
        <v>16</v>
      </c>
      <c r="CY93" s="14">
        <f>INDEX(属性偏向!$S$4:$S$135,(卡牌属性!$BZ93-1+CY$3)*11+卡牌属性!$CD93)</f>
        <v>20</v>
      </c>
      <c r="CZ93" s="14">
        <f>INDEX(属性偏向!$T$4:$T$135,(卡牌属性!$BZ93-1+CZ$3)*11+卡牌属性!$CD93)</f>
        <v>6</v>
      </c>
      <c r="DA93" s="14">
        <f>INDEX(属性偏向!$T$4:$T$135,(卡牌属性!$BZ93-1+DA$3)*11+卡牌属性!$CD93)</f>
        <v>7</v>
      </c>
      <c r="DB93" s="14">
        <f>INDEX(属性偏向!$T$4:$T$135,(卡牌属性!$BZ93-1+DB$3)*11+卡牌属性!$CD93)</f>
        <v>7</v>
      </c>
      <c r="DC93" s="14">
        <f>INDEX(属性偏向!$T$4:$T$135,(卡牌属性!$BZ93-1+DC$3)*11+卡牌属性!$CD93)</f>
        <v>8</v>
      </c>
      <c r="DD93" s="14">
        <f>INDEX(属性偏向!$T$4:$T$135,(卡牌属性!$BZ93-1+DD$3)*11+卡牌属性!$CD93)</f>
        <v>10</v>
      </c>
      <c r="DE93" s="14">
        <f>INDEX(属性偏向!$U$4:$U$135,(卡牌属性!$BZ93-1+DE$3)*11+卡牌属性!$CD93)</f>
        <v>72</v>
      </c>
      <c r="DF93" s="14">
        <f>INDEX(属性偏向!$U$4:$U$135,(卡牌属性!$BZ93-1+DF$3)*11+卡牌属性!$CD93)</f>
        <v>84</v>
      </c>
      <c r="DG93" s="14">
        <f>INDEX(属性偏向!$U$4:$U$135,(卡牌属性!$BZ93-1+DG$3)*11+卡牌属性!$CD93)</f>
        <v>84</v>
      </c>
      <c r="DH93" s="14">
        <f>INDEX(属性偏向!$U$4:$U$135,(卡牌属性!$BZ93-1+DH$3)*11+卡牌属性!$CD93)</f>
        <v>96</v>
      </c>
      <c r="DI93" s="14">
        <f>INDEX(属性偏向!$U$4:$U$135,(卡牌属性!$BZ93-1+DI$3)*11+卡牌属性!$CD93)</f>
        <v>120</v>
      </c>
      <c r="DL93" s="13">
        <v>89</v>
      </c>
      <c r="DM93" s="14">
        <f t="shared" si="267"/>
        <v>9</v>
      </c>
      <c r="DN93" s="14">
        <f t="shared" si="268"/>
        <v>1102009</v>
      </c>
      <c r="DO93" s="14" t="str">
        <f>INDEX($B$6:$B$32,DM93)&amp;"-"&amp;INDEX(属性投放!$H$7:$H$17,卡牌属性!DT93)</f>
        <v>北落师门-练体</v>
      </c>
      <c r="DP93" s="14">
        <f t="shared" si="250"/>
        <v>5</v>
      </c>
      <c r="DQ93" s="14">
        <f t="shared" si="251"/>
        <v>5</v>
      </c>
      <c r="DR93" s="14">
        <f t="shared" si="252"/>
        <v>5</v>
      </c>
      <c r="DS93" s="14">
        <f t="shared" si="269"/>
        <v>3</v>
      </c>
      <c r="DT93" s="14">
        <f t="shared" si="270"/>
        <v>1</v>
      </c>
      <c r="DU93" s="14">
        <f>INDEX(属性投放!$W$6:$W$49,(卡牌属性!DS93-2)*11+卡牌属性!DT93)</f>
        <v>14</v>
      </c>
      <c r="DV93" s="14">
        <f>INDEX(属性偏向!$I$4:$I$15,卡牌属性!$DP93+DV$3)</f>
        <v>150</v>
      </c>
      <c r="DW93" s="14">
        <f>INDEX(属性偏向!$I$4:$I$15,卡牌属性!$DP93+DW$3)</f>
        <v>175</v>
      </c>
      <c r="DX93" s="14">
        <f>INDEX(属性偏向!$I$4:$I$15,卡牌属性!$DP93+DX$3)</f>
        <v>200</v>
      </c>
      <c r="DY93" s="14">
        <f>INDEX(属性偏向!$I$4:$I$15,卡牌属性!$DP93+DY$3)</f>
        <v>200</v>
      </c>
      <c r="DZ93" s="14">
        <f>INDEX(属性偏向!$I$4:$I$15,卡牌属性!$DP93+DZ$3)</f>
        <v>250</v>
      </c>
      <c r="EA93" s="14">
        <f>INDEX(属性偏向!$J$4:$J$15,卡牌属性!$DQ93+EA$3)</f>
        <v>30</v>
      </c>
      <c r="EB93" s="14">
        <f>INDEX(属性偏向!$J$4:$J$15,卡牌属性!$DQ93+EB$3)</f>
        <v>40</v>
      </c>
      <c r="EC93" s="14">
        <f>INDEX(属性偏向!$J$4:$J$15,卡牌属性!$DQ93+EC$3)</f>
        <v>40</v>
      </c>
      <c r="ED93" s="14">
        <f>INDEX(属性偏向!$J$4:$J$15,卡牌属性!$DQ93+ED$3)</f>
        <v>50</v>
      </c>
      <c r="EE93" s="14">
        <f>INDEX(属性偏向!$J$4:$J$15,卡牌属性!$DQ93+EE$3)</f>
        <v>75</v>
      </c>
      <c r="EF93" s="14">
        <f>INDEX(属性偏向!$K$4:$K$15,卡牌属性!$DR93+EF$3)</f>
        <v>500</v>
      </c>
      <c r="EG93" s="14">
        <f>INDEX(属性偏向!$K$4:$K$15,卡牌属性!$DR93+EG$3)</f>
        <v>650</v>
      </c>
      <c r="EH93" s="14">
        <f>INDEX(属性偏向!$K$4:$K$15,卡牌属性!$DR93+EH$3)</f>
        <v>650</v>
      </c>
      <c r="EI93" s="14">
        <f>INDEX(属性偏向!$K$4:$K$15,卡牌属性!$DR93+EI$3)</f>
        <v>800</v>
      </c>
      <c r="EJ93" s="14">
        <f>INDEX(属性偏向!$K$4:$K$15,卡牌属性!$DR93+EJ$3)</f>
        <v>1000</v>
      </c>
      <c r="EK93" s="14">
        <f>INDEX(属性偏向!$S$4:$S$135,(卡牌属性!$DP93-1+EK$3)*11+卡牌属性!$DT93)*(1+属性投放!$AT$6)</f>
        <v>30</v>
      </c>
      <c r="EL93" s="14">
        <f>INDEX(属性偏向!$S$4:$S$135,(卡牌属性!$DP93-1+EL$3)*11+卡牌属性!$DT93)*(1+属性投放!$AT$6)</f>
        <v>36</v>
      </c>
      <c r="EM93" s="14">
        <f>INDEX(属性偏向!$S$4:$S$135,(卡牌属性!$DP93-1+EM$3)*11+卡牌属性!$DT93)*(1+属性投放!$AT$6)</f>
        <v>42</v>
      </c>
      <c r="EN93" s="14">
        <f>INDEX(属性偏向!$S$4:$S$135,(卡牌属性!$DP93-1+EN$3)*11+卡牌属性!$DT93)*(1+属性投放!$AT$6)</f>
        <v>42</v>
      </c>
      <c r="EO93" s="14">
        <f>INDEX(属性偏向!$S$4:$S$135,(卡牌属性!$DP93-1+EO$3)*11+卡牌属性!$DT93)*(1+属性投放!$AT$6)</f>
        <v>48</v>
      </c>
      <c r="EP93" s="14">
        <f>INDEX(属性偏向!$T$4:$T$135,(卡牌属性!$DQ93-1+EP$3)*11+卡牌属性!$DT93)*(1+属性投放!$AT$6)</f>
        <v>15</v>
      </c>
      <c r="EQ93" s="14">
        <f>INDEX(属性偏向!$T$4:$T$135,(卡牌属性!$DQ93-1+EQ$3)*11+卡牌属性!$DT93)*(1+属性投放!$AT$6)</f>
        <v>18</v>
      </c>
      <c r="ER93" s="14">
        <f>INDEX(属性偏向!$T$4:$T$135,(卡牌属性!$DQ93-1+ER$3)*11+卡牌属性!$DT93)*(1+属性投放!$AT$6)</f>
        <v>18</v>
      </c>
      <c r="ES93" s="14">
        <f>INDEX(属性偏向!$T$4:$T$135,(卡牌属性!$DQ93-1+ES$3)*11+卡牌属性!$DT93)*(1+属性投放!$AT$6)</f>
        <v>21</v>
      </c>
      <c r="ET93" s="14">
        <f>INDEX(属性偏向!$T$4:$T$135,(卡牌属性!$DQ93-1+ET$3)*11+卡牌属性!$DT93)*(1+属性投放!$AT$6)</f>
        <v>24</v>
      </c>
      <c r="EU93" s="14">
        <f>INDEX(属性偏向!$U$4:$U$135,(卡牌属性!$DR93-1+EU$3)*11+卡牌属性!$DT93)*(1+属性投放!$AT$6)</f>
        <v>180</v>
      </c>
      <c r="EV93" s="14">
        <f>INDEX(属性偏向!$U$4:$U$135,(卡牌属性!$DR93-1+EV$3)*11+卡牌属性!$DT93)*(1+属性投放!$AT$6)</f>
        <v>216</v>
      </c>
      <c r="EW93" s="14">
        <f>INDEX(属性偏向!$U$4:$U$135,(卡牌属性!$DR93-1+EW$3)*11+卡牌属性!$DT93)*(1+属性投放!$AT$6)</f>
        <v>216</v>
      </c>
      <c r="EX93" s="14">
        <f>INDEX(属性偏向!$U$4:$U$135,(卡牌属性!$DR93-1+EX$3)*11+卡牌属性!$DT93)*(1+属性投放!$AT$6)</f>
        <v>252</v>
      </c>
      <c r="EY93" s="14">
        <f>INDEX(属性偏向!$U$4:$U$135,(卡牌属性!$DR93-1+EY$3)*11+卡牌属性!$DT93)*(1+属性投放!$AT$6)</f>
        <v>288</v>
      </c>
      <c r="FC93" s="13">
        <v>89</v>
      </c>
      <c r="FD93" s="13">
        <f t="shared" si="253"/>
        <v>18</v>
      </c>
      <c r="FE93" s="14">
        <f t="shared" si="271"/>
        <v>1102018</v>
      </c>
      <c r="FF93" s="14" t="s">
        <v>849</v>
      </c>
      <c r="FG93" s="14">
        <f t="shared" si="254"/>
        <v>4</v>
      </c>
      <c r="FH93" s="14" t="str">
        <f t="shared" si="255"/>
        <v>噬日-4星</v>
      </c>
      <c r="FI93" s="14">
        <f>INDEX(Y$6:Y$36,$FD93)+INDEX(属性偏向!Y$4:Y$8,卡牌属性!$FG93)</f>
        <v>5</v>
      </c>
      <c r="FJ93" s="14" t="str">
        <f>INDEX(属性评价,卡牌属性!FI93)</f>
        <v>B</v>
      </c>
      <c r="FK93" s="14">
        <f>INDEX(Z$6:Z$36,$FD93)+INDEX(属性偏向!Z$4:Z$8,卡牌属性!$FG93)</f>
        <v>5</v>
      </c>
      <c r="FL93" s="14" t="str">
        <f>INDEX(属性评价,卡牌属性!FK93)</f>
        <v>B</v>
      </c>
      <c r="FM93" s="14">
        <f>INDEX(AA$6:AA$36,$FD93)+INDEX(属性偏向!AA$4:AA$8,卡牌属性!$FG93)</f>
        <v>5</v>
      </c>
      <c r="FN93" s="14" t="str">
        <f>INDEX(属性评价,卡牌属性!FM93)</f>
        <v>B</v>
      </c>
      <c r="FQ93" s="13">
        <v>89</v>
      </c>
      <c r="FR93" s="13">
        <f t="shared" si="340"/>
        <v>18</v>
      </c>
      <c r="FS93" s="14">
        <f t="shared" si="272"/>
        <v>1101020</v>
      </c>
      <c r="FT93" s="14" t="s">
        <v>849</v>
      </c>
      <c r="FU93" s="14">
        <f t="shared" si="257"/>
        <v>4</v>
      </c>
      <c r="FV93" s="14" t="str">
        <f t="shared" si="258"/>
        <v>姬烟华-4星</v>
      </c>
      <c r="FW93" s="14">
        <f>INDEX(J$6:J$36,$FR93)+INDEX(属性偏向!Y$4:Y$8,卡牌属性!$FG93)</f>
        <v>7</v>
      </c>
      <c r="FX93" s="14" t="str">
        <f>INDEX(属性评价,卡牌属性!FW93)</f>
        <v>A</v>
      </c>
      <c r="FY93" s="14">
        <f>INDEX(K$6:K$36,$FR93)+INDEX(属性偏向!Y$4:Y$8,卡牌属性!$FG93)</f>
        <v>7</v>
      </c>
      <c r="FZ93" s="14" t="str">
        <f>INDEX(属性评价,卡牌属性!FY93)</f>
        <v>A</v>
      </c>
      <c r="GA93" s="14">
        <f>INDEX(L$6:L$36,$FR93)+INDEX(属性偏向!Y$4:Y$8,卡牌属性!$FG93)</f>
        <v>7</v>
      </c>
      <c r="GB93" s="14" t="str">
        <f>INDEX(属性评价,卡牌属性!GA93)</f>
        <v>A</v>
      </c>
    </row>
    <row r="94" spans="31:184" ht="16.5" x14ac:dyDescent="0.2">
      <c r="AE94" s="13">
        <v>90</v>
      </c>
      <c r="AF94" s="13">
        <f t="shared" si="259"/>
        <v>9</v>
      </c>
      <c r="AG94" s="13">
        <f t="shared" si="246"/>
        <v>3</v>
      </c>
      <c r="AH94" s="13"/>
      <c r="AI94" s="13"/>
      <c r="AJ94" s="14">
        <f t="shared" si="247"/>
        <v>1101009</v>
      </c>
      <c r="AK94" s="14" t="str">
        <f t="shared" si="248"/>
        <v>北落师门2突</v>
      </c>
      <c r="AL94" s="25" t="s">
        <v>131</v>
      </c>
      <c r="AM94" s="14">
        <v>1</v>
      </c>
      <c r="AN94" s="14">
        <f t="shared" si="249"/>
        <v>2</v>
      </c>
      <c r="AO94" s="14" t="e">
        <f>INDEX(属性投放!#REF!,(卡牌属性!AG94-2)*20+卡牌属性!AN94)</f>
        <v>#REF!</v>
      </c>
      <c r="AP94" s="14" t="e">
        <f t="shared" si="333"/>
        <v>#REF!</v>
      </c>
      <c r="AQ94" s="14" t="e">
        <f t="shared" si="333"/>
        <v>#REF!</v>
      </c>
      <c r="AR94" s="14" t="e">
        <f t="shared" si="333"/>
        <v>#REF!</v>
      </c>
      <c r="AS94" s="14" t="e">
        <f t="shared" si="333"/>
        <v>#REF!</v>
      </c>
      <c r="AT94" s="14" t="e">
        <f>INDEX(属性投放!#REF!,(卡牌属性!AG94-2)*20+卡牌属性!AN94)</f>
        <v>#REF!</v>
      </c>
      <c r="AU94" s="14" t="e">
        <f t="shared" si="334"/>
        <v>#REF!</v>
      </c>
      <c r="AV94" s="14" t="e">
        <f t="shared" si="334"/>
        <v>#REF!</v>
      </c>
      <c r="AW94" s="14" t="e">
        <f t="shared" si="334"/>
        <v>#REF!</v>
      </c>
      <c r="AX94" s="14" t="e">
        <f t="shared" si="334"/>
        <v>#REF!</v>
      </c>
      <c r="AY94" s="14" t="e">
        <f>INDEX(属性投放!#REF!,(卡牌属性!AG94-2)*20+卡牌属性!AN94)</f>
        <v>#REF!</v>
      </c>
      <c r="AZ94" s="14" t="e">
        <f t="shared" si="335"/>
        <v>#REF!</v>
      </c>
      <c r="BA94" s="14" t="e">
        <f t="shared" si="335"/>
        <v>#REF!</v>
      </c>
      <c r="BB94" s="14" t="e">
        <f t="shared" si="335"/>
        <v>#REF!</v>
      </c>
      <c r="BC94" s="14" t="e">
        <f t="shared" si="335"/>
        <v>#REF!</v>
      </c>
      <c r="BD94" s="14" t="e">
        <f>INDEX(属性投放!#REF!,(卡牌属性!AG94-2)*20+卡牌属性!AN94)</f>
        <v>#REF!</v>
      </c>
      <c r="BE94" s="14" t="e">
        <f t="shared" si="336"/>
        <v>#REF!</v>
      </c>
      <c r="BF94" s="14" t="e">
        <f t="shared" si="336"/>
        <v>#REF!</v>
      </c>
      <c r="BG94" s="14" t="e">
        <f t="shared" si="336"/>
        <v>#REF!</v>
      </c>
      <c r="BH94" s="14" t="e">
        <f t="shared" si="336"/>
        <v>#REF!</v>
      </c>
      <c r="BI94" s="14" t="e">
        <f>INDEX(属性投放!#REF!,(卡牌属性!AG94-2)*20+卡牌属性!AN94)</f>
        <v>#REF!</v>
      </c>
      <c r="BJ94" s="14" t="e">
        <f t="shared" si="337"/>
        <v>#REF!</v>
      </c>
      <c r="BK94" s="14" t="e">
        <f t="shared" si="337"/>
        <v>#REF!</v>
      </c>
      <c r="BL94" s="14" t="e">
        <f t="shared" si="337"/>
        <v>#REF!</v>
      </c>
      <c r="BM94" s="14" t="e">
        <f t="shared" si="337"/>
        <v>#REF!</v>
      </c>
      <c r="BN94" s="14" t="e">
        <f>INDEX(属性投放!#REF!,(卡牌属性!AG94-2)*20+卡牌属性!AN94)</f>
        <v>#REF!</v>
      </c>
      <c r="BO94" s="14" t="e">
        <f t="shared" si="338"/>
        <v>#REF!</v>
      </c>
      <c r="BP94" s="14" t="e">
        <f t="shared" si="338"/>
        <v>#REF!</v>
      </c>
      <c r="BQ94" s="14" t="e">
        <f t="shared" si="338"/>
        <v>#REF!</v>
      </c>
      <c r="BR94" s="14" t="e">
        <f t="shared" si="338"/>
        <v>#REF!</v>
      </c>
      <c r="BV94" s="13">
        <v>90</v>
      </c>
      <c r="BW94" s="14">
        <f t="shared" si="260"/>
        <v>9</v>
      </c>
      <c r="BX94" s="14">
        <f t="shared" si="261"/>
        <v>1102009</v>
      </c>
      <c r="BY94" s="14" t="str">
        <f>INDEX($O$6:$O$37,BW94)&amp;"-"&amp;INDEX(属性投放!$H$19:$H$29,卡牌属性!CD94)</f>
        <v>徐晃-等活</v>
      </c>
      <c r="BZ94" s="14">
        <f t="shared" si="262"/>
        <v>6</v>
      </c>
      <c r="CA94" s="14">
        <f t="shared" si="263"/>
        <v>7</v>
      </c>
      <c r="CB94" s="14">
        <f t="shared" si="264"/>
        <v>5</v>
      </c>
      <c r="CC94" s="14">
        <f t="shared" si="265"/>
        <v>4</v>
      </c>
      <c r="CD94" s="14">
        <f t="shared" si="266"/>
        <v>2</v>
      </c>
      <c r="CE94" s="14">
        <f>INDEX(属性投放!$W$6:$W$49,(卡牌属性!CC94-2)*11+卡牌属性!CD94)</f>
        <v>10</v>
      </c>
      <c r="CF94" s="14">
        <f t="shared" ref="CF94:CF103" si="341">CF93+CU93*$CE93</f>
        <v>343</v>
      </c>
      <c r="CG94" s="14">
        <f t="shared" ref="CG94:CG103" si="342">CG93+CV93*$CE93</f>
        <v>396</v>
      </c>
      <c r="CH94" s="14">
        <f t="shared" ref="CH94:CH103" si="343">CH93+CW93*$CE93</f>
        <v>474</v>
      </c>
      <c r="CI94" s="14">
        <f t="shared" ref="CI94:CI103" si="344">CI93+CX93*$CE93</f>
        <v>474</v>
      </c>
      <c r="CJ94" s="14">
        <f t="shared" ref="CJ94:CJ103" si="345">CJ93+CY93*$CE93</f>
        <v>580</v>
      </c>
      <c r="CK94" s="14">
        <f t="shared" ref="CK94:CK103" si="346">CK93+CZ93*$CE93</f>
        <v>134</v>
      </c>
      <c r="CL94" s="14">
        <f t="shared" ref="CL94:CL103" si="347">CL93+DA93*$CE93</f>
        <v>173</v>
      </c>
      <c r="CM94" s="14">
        <f t="shared" ref="CM94:CM103" si="348">CM93+DB93*$CE93</f>
        <v>173</v>
      </c>
      <c r="CN94" s="14">
        <f t="shared" ref="CN94:CN103" si="349">CN93+DC93*$CE93</f>
        <v>212</v>
      </c>
      <c r="CO94" s="14">
        <f t="shared" ref="CO94:CO103" si="350">CO93+DD93*$CE93</f>
        <v>290</v>
      </c>
      <c r="CP94" s="14">
        <f t="shared" ref="CP94:CP103" si="351">CP93+DE93*$CE93</f>
        <v>1508</v>
      </c>
      <c r="CQ94" s="14">
        <f t="shared" ref="CQ94:CQ103" si="352">CQ93+DF93*$CE93</f>
        <v>1826</v>
      </c>
      <c r="CR94" s="14">
        <f t="shared" ref="CR94:CR103" si="353">CR93+DG93*$CE93</f>
        <v>1826</v>
      </c>
      <c r="CS94" s="14">
        <f t="shared" ref="CS94:CS103" si="354">CS93+DH93*$CE93</f>
        <v>2144</v>
      </c>
      <c r="CT94" s="14">
        <f t="shared" ref="CT94:CT103" si="355">CT93+DI93*$CE93</f>
        <v>2680</v>
      </c>
      <c r="CU94" s="14">
        <f>INDEX(属性偏向!$S$4:$S$135,(卡牌属性!$BZ94-1+CU$3)*11+卡牌属性!$CD94)</f>
        <v>14</v>
      </c>
      <c r="CV94" s="14">
        <f>INDEX(属性偏向!$S$4:$S$135,(卡牌属性!$BZ94-1+CV$3)*11+卡牌属性!$CD94)</f>
        <v>16</v>
      </c>
      <c r="CW94" s="14">
        <f>INDEX(属性偏向!$S$4:$S$135,(卡牌属性!$BZ94-1+CW$3)*11+卡牌属性!$CD94)</f>
        <v>18</v>
      </c>
      <c r="CX94" s="14">
        <f>INDEX(属性偏向!$S$4:$S$135,(卡牌属性!$BZ94-1+CX$3)*11+卡牌属性!$CD94)</f>
        <v>18</v>
      </c>
      <c r="CY94" s="14">
        <f>INDEX(属性偏向!$S$4:$S$135,(卡牌属性!$BZ94-1+CY$3)*11+卡牌属性!$CD94)</f>
        <v>22</v>
      </c>
      <c r="CZ94" s="14">
        <f>INDEX(属性偏向!$T$4:$T$135,(卡牌属性!$BZ94-1+CZ$3)*11+卡牌属性!$CD94)</f>
        <v>7</v>
      </c>
      <c r="DA94" s="14">
        <f>INDEX(属性偏向!$T$4:$T$135,(卡牌属性!$BZ94-1+DA$3)*11+卡牌属性!$CD94)</f>
        <v>8</v>
      </c>
      <c r="DB94" s="14">
        <f>INDEX(属性偏向!$T$4:$T$135,(卡牌属性!$BZ94-1+DB$3)*11+卡牌属性!$CD94)</f>
        <v>8</v>
      </c>
      <c r="DC94" s="14">
        <f>INDEX(属性偏向!$T$4:$T$135,(卡牌属性!$BZ94-1+DC$3)*11+卡牌属性!$CD94)</f>
        <v>9</v>
      </c>
      <c r="DD94" s="14">
        <f>INDEX(属性偏向!$T$4:$T$135,(卡牌属性!$BZ94-1+DD$3)*11+卡牌属性!$CD94)</f>
        <v>11</v>
      </c>
      <c r="DE94" s="14">
        <f>INDEX(属性偏向!$U$4:$U$135,(卡牌属性!$BZ94-1+DE$3)*11+卡牌属性!$CD94)</f>
        <v>98</v>
      </c>
      <c r="DF94" s="14">
        <f>INDEX(属性偏向!$U$4:$U$135,(卡牌属性!$BZ94-1+DF$3)*11+卡牌属性!$CD94)</f>
        <v>112</v>
      </c>
      <c r="DG94" s="14">
        <f>INDEX(属性偏向!$U$4:$U$135,(卡牌属性!$BZ94-1+DG$3)*11+卡牌属性!$CD94)</f>
        <v>112</v>
      </c>
      <c r="DH94" s="14">
        <f>INDEX(属性偏向!$U$4:$U$135,(卡牌属性!$BZ94-1+DH$3)*11+卡牌属性!$CD94)</f>
        <v>126</v>
      </c>
      <c r="DI94" s="14">
        <f>INDEX(属性偏向!$U$4:$U$135,(卡牌属性!$BZ94-1+DI$3)*11+卡牌属性!$CD94)</f>
        <v>154</v>
      </c>
      <c r="DL94" s="13">
        <v>90</v>
      </c>
      <c r="DM94" s="14">
        <f t="shared" si="267"/>
        <v>9</v>
      </c>
      <c r="DN94" s="14">
        <f t="shared" si="268"/>
        <v>1102009</v>
      </c>
      <c r="DO94" s="14" t="str">
        <f>INDEX($B$6:$B$32,DM94)&amp;"-"&amp;INDEX(属性投放!$H$7:$H$17,卡牌属性!DT94)</f>
        <v>北落师门-等活</v>
      </c>
      <c r="DP94" s="14">
        <f t="shared" si="250"/>
        <v>5</v>
      </c>
      <c r="DQ94" s="14">
        <f t="shared" si="251"/>
        <v>5</v>
      </c>
      <c r="DR94" s="14">
        <f t="shared" si="252"/>
        <v>5</v>
      </c>
      <c r="DS94" s="14">
        <f t="shared" si="269"/>
        <v>3</v>
      </c>
      <c r="DT94" s="14">
        <f t="shared" si="270"/>
        <v>2</v>
      </c>
      <c r="DU94" s="14">
        <f>INDEX(属性投放!$W$6:$W$49,(卡牌属性!DS94-2)*11+卡牌属性!DT94)</f>
        <v>10</v>
      </c>
      <c r="DV94" s="14">
        <f t="shared" ref="DV94:DV103" si="356">DV93+EK93*$DU93</f>
        <v>570</v>
      </c>
      <c r="DW94" s="14">
        <f t="shared" ref="DW94:DW103" si="357">DW93+EL93*$DU93</f>
        <v>679</v>
      </c>
      <c r="DX94" s="14">
        <f t="shared" ref="DX94:DX103" si="358">DX93+EM93*$DU93</f>
        <v>788</v>
      </c>
      <c r="DY94" s="14">
        <f t="shared" ref="DY94:DY103" si="359">DY93+EN93*$DU93</f>
        <v>788</v>
      </c>
      <c r="DZ94" s="14">
        <f t="shared" ref="DZ94:DZ103" si="360">DZ93+EO93*$DU93</f>
        <v>922</v>
      </c>
      <c r="EA94" s="14">
        <f t="shared" ref="EA94:EA103" si="361">EA93+EP93*$DU93</f>
        <v>240</v>
      </c>
      <c r="EB94" s="14">
        <f t="shared" ref="EB94:EB103" si="362">EB93+EQ93*$DU93</f>
        <v>292</v>
      </c>
      <c r="EC94" s="14">
        <f t="shared" ref="EC94:EC103" si="363">EC93+ER93*$DU93</f>
        <v>292</v>
      </c>
      <c r="ED94" s="14">
        <f t="shared" ref="ED94:ED103" si="364">ED93+ES93*$DU93</f>
        <v>344</v>
      </c>
      <c r="EE94" s="14">
        <f t="shared" ref="EE94:EE103" si="365">EE93+ET93*$DU93</f>
        <v>411</v>
      </c>
      <c r="EF94" s="14">
        <f t="shared" ref="EF94:EF103" si="366">EF93+EU93*$DU93</f>
        <v>3020</v>
      </c>
      <c r="EG94" s="14">
        <f t="shared" ref="EG94:EG103" si="367">EG93+EV93*$DU93</f>
        <v>3674</v>
      </c>
      <c r="EH94" s="14">
        <f t="shared" ref="EH94:EH103" si="368">EH93+EW93*$DU93</f>
        <v>3674</v>
      </c>
      <c r="EI94" s="14">
        <f t="shared" ref="EI94:EI103" si="369">EI93+EX93*$DU93</f>
        <v>4328</v>
      </c>
      <c r="EJ94" s="14">
        <f t="shared" ref="EJ94:EJ103" si="370">EJ93+EY93*$DU93</f>
        <v>5032</v>
      </c>
      <c r="EK94" s="14">
        <f>INDEX(属性偏向!$S$4:$S$135,(卡牌属性!$DP94-1+EK$3)*11+卡牌属性!$DT94)*(1+属性投放!$AT$6)</f>
        <v>36</v>
      </c>
      <c r="EL94" s="14">
        <f>INDEX(属性偏向!$S$4:$S$135,(卡牌属性!$DP94-1+EL$3)*11+卡牌属性!$DT94)*(1+属性投放!$AT$6)</f>
        <v>42</v>
      </c>
      <c r="EM94" s="14">
        <f>INDEX(属性偏向!$S$4:$S$135,(卡牌属性!$DP94-1+EM$3)*11+卡牌属性!$DT94)*(1+属性投放!$AT$6)</f>
        <v>48</v>
      </c>
      <c r="EN94" s="14">
        <f>INDEX(属性偏向!$S$4:$S$135,(卡牌属性!$DP94-1+EN$3)*11+卡牌属性!$DT94)*(1+属性投放!$AT$6)</f>
        <v>48</v>
      </c>
      <c r="EO94" s="14">
        <f>INDEX(属性偏向!$S$4:$S$135,(卡牌属性!$DP94-1+EO$3)*11+卡牌属性!$DT94)*(1+属性投放!$AT$6)</f>
        <v>54</v>
      </c>
      <c r="EP94" s="14">
        <f>INDEX(属性偏向!$T$4:$T$135,(卡牌属性!$DQ94-1+EP$3)*11+卡牌属性!$DT94)*(1+属性投放!$AT$6)</f>
        <v>18</v>
      </c>
      <c r="EQ94" s="14">
        <f>INDEX(属性偏向!$T$4:$T$135,(卡牌属性!$DQ94-1+EQ$3)*11+卡牌属性!$DT94)*(1+属性投放!$AT$6)</f>
        <v>21</v>
      </c>
      <c r="ER94" s="14">
        <f>INDEX(属性偏向!$T$4:$T$135,(卡牌属性!$DQ94-1+ER$3)*11+卡牌属性!$DT94)*(1+属性投放!$AT$6)</f>
        <v>21</v>
      </c>
      <c r="ES94" s="14">
        <f>INDEX(属性偏向!$T$4:$T$135,(卡牌属性!$DQ94-1+ES$3)*11+卡牌属性!$DT94)*(1+属性投放!$AT$6)</f>
        <v>24</v>
      </c>
      <c r="ET94" s="14">
        <f>INDEX(属性偏向!$T$4:$T$135,(卡牌属性!$DQ94-1+ET$3)*11+卡牌属性!$DT94)*(1+属性投放!$AT$6)</f>
        <v>27</v>
      </c>
      <c r="EU94" s="14">
        <f>INDEX(属性偏向!$U$4:$U$135,(卡牌属性!$DR94-1+EU$3)*11+卡牌属性!$DT94)*(1+属性投放!$AT$6)</f>
        <v>252</v>
      </c>
      <c r="EV94" s="14">
        <f>INDEX(属性偏向!$U$4:$U$135,(卡牌属性!$DR94-1+EV$3)*11+卡牌属性!$DT94)*(1+属性投放!$AT$6)</f>
        <v>294</v>
      </c>
      <c r="EW94" s="14">
        <f>INDEX(属性偏向!$U$4:$U$135,(卡牌属性!$DR94-1+EW$3)*11+卡牌属性!$DT94)*(1+属性投放!$AT$6)</f>
        <v>294</v>
      </c>
      <c r="EX94" s="14">
        <f>INDEX(属性偏向!$U$4:$U$135,(卡牌属性!$DR94-1+EX$3)*11+卡牌属性!$DT94)*(1+属性投放!$AT$6)</f>
        <v>336</v>
      </c>
      <c r="EY94" s="14">
        <f>INDEX(属性偏向!$U$4:$U$135,(卡牌属性!$DR94-1+EY$3)*11+卡牌属性!$DT94)*(1+属性投放!$AT$6)</f>
        <v>378</v>
      </c>
      <c r="FC94" s="13">
        <v>90</v>
      </c>
      <c r="FD94" s="13">
        <f t="shared" si="253"/>
        <v>18</v>
      </c>
      <c r="FE94" s="14">
        <f t="shared" si="271"/>
        <v>1102018</v>
      </c>
      <c r="FF94" s="14" t="s">
        <v>849</v>
      </c>
      <c r="FG94" s="14">
        <f t="shared" si="254"/>
        <v>5</v>
      </c>
      <c r="FH94" s="14" t="str">
        <f t="shared" si="255"/>
        <v>噬日-5星</v>
      </c>
      <c r="FI94" s="14">
        <f>INDEX(Y$6:Y$36,$FD94)+INDEX(属性偏向!Y$4:Y$8,卡牌属性!$FG94)</f>
        <v>6</v>
      </c>
      <c r="FJ94" s="14" t="str">
        <f>INDEX(属性评价,卡牌属性!FI94)</f>
        <v>B+</v>
      </c>
      <c r="FK94" s="14">
        <f>INDEX(Z$6:Z$36,$FD94)+INDEX(属性偏向!Z$4:Z$8,卡牌属性!$FG94)</f>
        <v>6</v>
      </c>
      <c r="FL94" s="14" t="str">
        <f>INDEX(属性评价,卡牌属性!FK94)</f>
        <v>B+</v>
      </c>
      <c r="FM94" s="14">
        <f>INDEX(AA$6:AA$36,$FD94)+INDEX(属性偏向!AA$4:AA$8,卡牌属性!$FG94)</f>
        <v>6</v>
      </c>
      <c r="FN94" s="14" t="str">
        <f>INDEX(属性评价,卡牌属性!FM94)</f>
        <v>B+</v>
      </c>
      <c r="FQ94" s="13">
        <v>90</v>
      </c>
      <c r="FR94" s="13">
        <f t="shared" si="340"/>
        <v>18</v>
      </c>
      <c r="FS94" s="14">
        <f t="shared" si="272"/>
        <v>1101020</v>
      </c>
      <c r="FT94" s="14" t="s">
        <v>849</v>
      </c>
      <c r="FU94" s="14">
        <f t="shared" si="257"/>
        <v>5</v>
      </c>
      <c r="FV94" s="14" t="str">
        <f t="shared" si="258"/>
        <v>姬烟华-5星</v>
      </c>
      <c r="FW94" s="14">
        <f>INDEX(J$6:J$36,$FR94)+INDEX(属性偏向!Y$4:Y$8,卡牌属性!$FG94)</f>
        <v>8</v>
      </c>
      <c r="FX94" s="14" t="str">
        <f>INDEX(属性评价,卡牌属性!FW94)</f>
        <v>A+</v>
      </c>
      <c r="FY94" s="14">
        <f>INDEX(K$6:K$36,$FR94)+INDEX(属性偏向!Y$4:Y$8,卡牌属性!$FG94)</f>
        <v>8</v>
      </c>
      <c r="FZ94" s="14" t="str">
        <f>INDEX(属性评价,卡牌属性!FY94)</f>
        <v>A+</v>
      </c>
      <c r="GA94" s="14">
        <f>INDEX(L$6:L$36,$FR94)+INDEX(属性偏向!Y$4:Y$8,卡牌属性!$FG94)</f>
        <v>8</v>
      </c>
      <c r="GB94" s="14" t="str">
        <f>INDEX(属性评价,卡牌属性!GA94)</f>
        <v>A+</v>
      </c>
    </row>
    <row r="95" spans="31:184" ht="16.5" x14ac:dyDescent="0.2">
      <c r="AE95" s="13">
        <v>91</v>
      </c>
      <c r="AF95" s="13">
        <f t="shared" si="259"/>
        <v>9</v>
      </c>
      <c r="AG95" s="13">
        <f t="shared" si="246"/>
        <v>3</v>
      </c>
      <c r="AH95" s="13"/>
      <c r="AI95" s="13"/>
      <c r="AJ95" s="14">
        <f t="shared" si="247"/>
        <v>1101009</v>
      </c>
      <c r="AK95" s="14" t="str">
        <f t="shared" si="248"/>
        <v>北落师门3突</v>
      </c>
      <c r="AL95" s="25" t="s">
        <v>131</v>
      </c>
      <c r="AM95" s="14">
        <v>1</v>
      </c>
      <c r="AN95" s="14">
        <f t="shared" si="249"/>
        <v>3</v>
      </c>
      <c r="AO95" s="14" t="e">
        <f>INDEX(属性投放!#REF!,(卡牌属性!AG95-2)*20+卡牌属性!AN95)</f>
        <v>#REF!</v>
      </c>
      <c r="AP95" s="14" t="e">
        <f t="shared" si="333"/>
        <v>#REF!</v>
      </c>
      <c r="AQ95" s="14" t="e">
        <f t="shared" si="333"/>
        <v>#REF!</v>
      </c>
      <c r="AR95" s="14" t="e">
        <f t="shared" si="333"/>
        <v>#REF!</v>
      </c>
      <c r="AS95" s="14" t="e">
        <f t="shared" si="333"/>
        <v>#REF!</v>
      </c>
      <c r="AT95" s="14" t="e">
        <f>INDEX(属性投放!#REF!,(卡牌属性!AG95-2)*20+卡牌属性!AN95)</f>
        <v>#REF!</v>
      </c>
      <c r="AU95" s="14" t="e">
        <f t="shared" si="334"/>
        <v>#REF!</v>
      </c>
      <c r="AV95" s="14" t="e">
        <f t="shared" si="334"/>
        <v>#REF!</v>
      </c>
      <c r="AW95" s="14" t="e">
        <f t="shared" si="334"/>
        <v>#REF!</v>
      </c>
      <c r="AX95" s="14" t="e">
        <f t="shared" si="334"/>
        <v>#REF!</v>
      </c>
      <c r="AY95" s="14" t="e">
        <f>INDEX(属性投放!#REF!,(卡牌属性!AG95-2)*20+卡牌属性!AN95)</f>
        <v>#REF!</v>
      </c>
      <c r="AZ95" s="14" t="e">
        <f t="shared" si="335"/>
        <v>#REF!</v>
      </c>
      <c r="BA95" s="14" t="e">
        <f t="shared" si="335"/>
        <v>#REF!</v>
      </c>
      <c r="BB95" s="14" t="e">
        <f t="shared" si="335"/>
        <v>#REF!</v>
      </c>
      <c r="BC95" s="14" t="e">
        <f t="shared" si="335"/>
        <v>#REF!</v>
      </c>
      <c r="BD95" s="14" t="e">
        <f>INDEX(属性投放!#REF!,(卡牌属性!AG95-2)*20+卡牌属性!AN95)</f>
        <v>#REF!</v>
      </c>
      <c r="BE95" s="14" t="e">
        <f t="shared" si="336"/>
        <v>#REF!</v>
      </c>
      <c r="BF95" s="14" t="e">
        <f t="shared" si="336"/>
        <v>#REF!</v>
      </c>
      <c r="BG95" s="14" t="e">
        <f t="shared" si="336"/>
        <v>#REF!</v>
      </c>
      <c r="BH95" s="14" t="e">
        <f t="shared" si="336"/>
        <v>#REF!</v>
      </c>
      <c r="BI95" s="14" t="e">
        <f>INDEX(属性投放!#REF!,(卡牌属性!AG95-2)*20+卡牌属性!AN95)</f>
        <v>#REF!</v>
      </c>
      <c r="BJ95" s="14" t="e">
        <f t="shared" si="337"/>
        <v>#REF!</v>
      </c>
      <c r="BK95" s="14" t="e">
        <f t="shared" si="337"/>
        <v>#REF!</v>
      </c>
      <c r="BL95" s="14" t="e">
        <f t="shared" si="337"/>
        <v>#REF!</v>
      </c>
      <c r="BM95" s="14" t="e">
        <f t="shared" si="337"/>
        <v>#REF!</v>
      </c>
      <c r="BN95" s="14" t="e">
        <f>INDEX(属性投放!#REF!,(卡牌属性!AG95-2)*20+卡牌属性!AN95)</f>
        <v>#REF!</v>
      </c>
      <c r="BO95" s="14" t="e">
        <f t="shared" si="338"/>
        <v>#REF!</v>
      </c>
      <c r="BP95" s="14" t="e">
        <f t="shared" si="338"/>
        <v>#REF!</v>
      </c>
      <c r="BQ95" s="14" t="e">
        <f t="shared" si="338"/>
        <v>#REF!</v>
      </c>
      <c r="BR95" s="14" t="e">
        <f t="shared" si="338"/>
        <v>#REF!</v>
      </c>
      <c r="BV95" s="13">
        <v>91</v>
      </c>
      <c r="BW95" s="14">
        <f t="shared" si="260"/>
        <v>9</v>
      </c>
      <c r="BX95" s="14">
        <f t="shared" si="261"/>
        <v>1102009</v>
      </c>
      <c r="BY95" s="14" t="str">
        <f>INDEX($O$6:$O$37,BW95)&amp;"-"&amp;INDEX(属性投放!$H$19:$H$29,卡牌属性!CD95)</f>
        <v>徐晃-黑绳</v>
      </c>
      <c r="BZ95" s="14">
        <f t="shared" si="262"/>
        <v>6</v>
      </c>
      <c r="CA95" s="14">
        <f t="shared" si="263"/>
        <v>7</v>
      </c>
      <c r="CB95" s="14">
        <f t="shared" si="264"/>
        <v>5</v>
      </c>
      <c r="CC95" s="14">
        <f t="shared" si="265"/>
        <v>4</v>
      </c>
      <c r="CD95" s="14">
        <f t="shared" si="266"/>
        <v>3</v>
      </c>
      <c r="CE95" s="14">
        <f>INDEX(属性投放!$W$6:$W$49,(卡牌属性!CC95-2)*11+卡牌属性!CD95)</f>
        <v>15</v>
      </c>
      <c r="CF95" s="14">
        <f t="shared" si="341"/>
        <v>483</v>
      </c>
      <c r="CG95" s="14">
        <f t="shared" si="342"/>
        <v>556</v>
      </c>
      <c r="CH95" s="14">
        <f t="shared" si="343"/>
        <v>654</v>
      </c>
      <c r="CI95" s="14">
        <f t="shared" si="344"/>
        <v>654</v>
      </c>
      <c r="CJ95" s="14">
        <f t="shared" si="345"/>
        <v>800</v>
      </c>
      <c r="CK95" s="14">
        <f t="shared" si="346"/>
        <v>204</v>
      </c>
      <c r="CL95" s="14">
        <f t="shared" si="347"/>
        <v>253</v>
      </c>
      <c r="CM95" s="14">
        <f t="shared" si="348"/>
        <v>253</v>
      </c>
      <c r="CN95" s="14">
        <f t="shared" si="349"/>
        <v>302</v>
      </c>
      <c r="CO95" s="14">
        <f t="shared" si="350"/>
        <v>400</v>
      </c>
      <c r="CP95" s="14">
        <f t="shared" si="351"/>
        <v>2488</v>
      </c>
      <c r="CQ95" s="14">
        <f t="shared" si="352"/>
        <v>2946</v>
      </c>
      <c r="CR95" s="14">
        <f t="shared" si="353"/>
        <v>2946</v>
      </c>
      <c r="CS95" s="14">
        <f t="shared" si="354"/>
        <v>3404</v>
      </c>
      <c r="CT95" s="14">
        <f t="shared" si="355"/>
        <v>4220</v>
      </c>
      <c r="CU95" s="14">
        <f>INDEX(属性偏向!$S$4:$S$135,(卡牌属性!$BZ95-1+CU$3)*11+卡牌属性!$CD95)</f>
        <v>16</v>
      </c>
      <c r="CV95" s="14">
        <f>INDEX(属性偏向!$S$4:$S$135,(卡牌属性!$BZ95-1+CV$3)*11+卡牌属性!$CD95)</f>
        <v>18</v>
      </c>
      <c r="CW95" s="14">
        <f>INDEX(属性偏向!$S$4:$S$135,(卡牌属性!$BZ95-1+CW$3)*11+卡牌属性!$CD95)</f>
        <v>20</v>
      </c>
      <c r="CX95" s="14">
        <f>INDEX(属性偏向!$S$4:$S$135,(卡牌属性!$BZ95-1+CX$3)*11+卡牌属性!$CD95)</f>
        <v>20</v>
      </c>
      <c r="CY95" s="14">
        <f>INDEX(属性偏向!$S$4:$S$135,(卡牌属性!$BZ95-1+CY$3)*11+卡牌属性!$CD95)</f>
        <v>24</v>
      </c>
      <c r="CZ95" s="14">
        <f>INDEX(属性偏向!$T$4:$T$135,(卡牌属性!$BZ95-1+CZ$3)*11+卡牌属性!$CD95)</f>
        <v>8</v>
      </c>
      <c r="DA95" s="14">
        <f>INDEX(属性偏向!$T$4:$T$135,(卡牌属性!$BZ95-1+DA$3)*11+卡牌属性!$CD95)</f>
        <v>9</v>
      </c>
      <c r="DB95" s="14">
        <f>INDEX(属性偏向!$T$4:$T$135,(卡牌属性!$BZ95-1+DB$3)*11+卡牌属性!$CD95)</f>
        <v>9</v>
      </c>
      <c r="DC95" s="14">
        <f>INDEX(属性偏向!$T$4:$T$135,(卡牌属性!$BZ95-1+DC$3)*11+卡牌属性!$CD95)</f>
        <v>10</v>
      </c>
      <c r="DD95" s="14">
        <f>INDEX(属性偏向!$T$4:$T$135,(卡牌属性!$BZ95-1+DD$3)*11+卡牌属性!$CD95)</f>
        <v>12</v>
      </c>
      <c r="DE95" s="14">
        <f>INDEX(属性偏向!$U$4:$U$135,(卡牌属性!$BZ95-1+DE$3)*11+卡牌属性!$CD95)</f>
        <v>128</v>
      </c>
      <c r="DF95" s="14">
        <f>INDEX(属性偏向!$U$4:$U$135,(卡牌属性!$BZ95-1+DF$3)*11+卡牌属性!$CD95)</f>
        <v>144</v>
      </c>
      <c r="DG95" s="14">
        <f>INDEX(属性偏向!$U$4:$U$135,(卡牌属性!$BZ95-1+DG$3)*11+卡牌属性!$CD95)</f>
        <v>144</v>
      </c>
      <c r="DH95" s="14">
        <f>INDEX(属性偏向!$U$4:$U$135,(卡牌属性!$BZ95-1+DH$3)*11+卡牌属性!$CD95)</f>
        <v>160</v>
      </c>
      <c r="DI95" s="14">
        <f>INDEX(属性偏向!$U$4:$U$135,(卡牌属性!$BZ95-1+DI$3)*11+卡牌属性!$CD95)</f>
        <v>192</v>
      </c>
      <c r="DL95" s="13">
        <v>91</v>
      </c>
      <c r="DM95" s="14">
        <f t="shared" si="267"/>
        <v>9</v>
      </c>
      <c r="DN95" s="14">
        <f t="shared" si="268"/>
        <v>1102009</v>
      </c>
      <c r="DO95" s="14" t="str">
        <f>INDEX($B$6:$B$32,DM95)&amp;"-"&amp;INDEX(属性投放!$H$7:$H$17,卡牌属性!DT95)</f>
        <v>北落师门-黑绳</v>
      </c>
      <c r="DP95" s="14">
        <f t="shared" si="250"/>
        <v>5</v>
      </c>
      <c r="DQ95" s="14">
        <f t="shared" si="251"/>
        <v>5</v>
      </c>
      <c r="DR95" s="14">
        <f t="shared" si="252"/>
        <v>5</v>
      </c>
      <c r="DS95" s="14">
        <f t="shared" si="269"/>
        <v>3</v>
      </c>
      <c r="DT95" s="14">
        <f t="shared" si="270"/>
        <v>3</v>
      </c>
      <c r="DU95" s="14">
        <f>INDEX(属性投放!$W$6:$W$49,(卡牌属性!DS95-2)*11+卡牌属性!DT95)</f>
        <v>15</v>
      </c>
      <c r="DV95" s="14">
        <f t="shared" si="356"/>
        <v>930</v>
      </c>
      <c r="DW95" s="14">
        <f t="shared" si="357"/>
        <v>1099</v>
      </c>
      <c r="DX95" s="14">
        <f t="shared" si="358"/>
        <v>1268</v>
      </c>
      <c r="DY95" s="14">
        <f t="shared" si="359"/>
        <v>1268</v>
      </c>
      <c r="DZ95" s="14">
        <f t="shared" si="360"/>
        <v>1462</v>
      </c>
      <c r="EA95" s="14">
        <f t="shared" si="361"/>
        <v>420</v>
      </c>
      <c r="EB95" s="14">
        <f t="shared" si="362"/>
        <v>502</v>
      </c>
      <c r="EC95" s="14">
        <f t="shared" si="363"/>
        <v>502</v>
      </c>
      <c r="ED95" s="14">
        <f t="shared" si="364"/>
        <v>584</v>
      </c>
      <c r="EE95" s="14">
        <f t="shared" si="365"/>
        <v>681</v>
      </c>
      <c r="EF95" s="14">
        <f t="shared" si="366"/>
        <v>5540</v>
      </c>
      <c r="EG95" s="14">
        <f t="shared" si="367"/>
        <v>6614</v>
      </c>
      <c r="EH95" s="14">
        <f t="shared" si="368"/>
        <v>6614</v>
      </c>
      <c r="EI95" s="14">
        <f t="shared" si="369"/>
        <v>7688</v>
      </c>
      <c r="EJ95" s="14">
        <f t="shared" si="370"/>
        <v>8812</v>
      </c>
      <c r="EK95" s="14">
        <f>INDEX(属性偏向!$S$4:$S$135,(卡牌属性!$DP95-1+EK$3)*11+卡牌属性!$DT95)*(1+属性投放!$AT$6)</f>
        <v>42</v>
      </c>
      <c r="EL95" s="14">
        <f>INDEX(属性偏向!$S$4:$S$135,(卡牌属性!$DP95-1+EL$3)*11+卡牌属性!$DT95)*(1+属性投放!$AT$6)</f>
        <v>48</v>
      </c>
      <c r="EM95" s="14">
        <f>INDEX(属性偏向!$S$4:$S$135,(卡牌属性!$DP95-1+EM$3)*11+卡牌属性!$DT95)*(1+属性投放!$AT$6)</f>
        <v>54</v>
      </c>
      <c r="EN95" s="14">
        <f>INDEX(属性偏向!$S$4:$S$135,(卡牌属性!$DP95-1+EN$3)*11+卡牌属性!$DT95)*(1+属性投放!$AT$6)</f>
        <v>54</v>
      </c>
      <c r="EO95" s="14">
        <f>INDEX(属性偏向!$S$4:$S$135,(卡牌属性!$DP95-1+EO$3)*11+卡牌属性!$DT95)*(1+属性投放!$AT$6)</f>
        <v>60</v>
      </c>
      <c r="EP95" s="14">
        <f>INDEX(属性偏向!$T$4:$T$135,(卡牌属性!$DQ95-1+EP$3)*11+卡牌属性!$DT95)*(1+属性投放!$AT$6)</f>
        <v>21</v>
      </c>
      <c r="EQ95" s="14">
        <f>INDEX(属性偏向!$T$4:$T$135,(卡牌属性!$DQ95-1+EQ$3)*11+卡牌属性!$DT95)*(1+属性投放!$AT$6)</f>
        <v>24</v>
      </c>
      <c r="ER95" s="14">
        <f>INDEX(属性偏向!$T$4:$T$135,(卡牌属性!$DQ95-1+ER$3)*11+卡牌属性!$DT95)*(1+属性投放!$AT$6)</f>
        <v>24</v>
      </c>
      <c r="ES95" s="14">
        <f>INDEX(属性偏向!$T$4:$T$135,(卡牌属性!$DQ95-1+ES$3)*11+卡牌属性!$DT95)*(1+属性投放!$AT$6)</f>
        <v>27</v>
      </c>
      <c r="ET95" s="14">
        <f>INDEX(属性偏向!$T$4:$T$135,(卡牌属性!$DQ95-1+ET$3)*11+卡牌属性!$DT95)*(1+属性投放!$AT$6)</f>
        <v>30</v>
      </c>
      <c r="EU95" s="14">
        <f>INDEX(属性偏向!$U$4:$U$135,(卡牌属性!$DR95-1+EU$3)*11+卡牌属性!$DT95)*(1+属性投放!$AT$6)</f>
        <v>336</v>
      </c>
      <c r="EV95" s="14">
        <f>INDEX(属性偏向!$U$4:$U$135,(卡牌属性!$DR95-1+EV$3)*11+卡牌属性!$DT95)*(1+属性投放!$AT$6)</f>
        <v>384</v>
      </c>
      <c r="EW95" s="14">
        <f>INDEX(属性偏向!$U$4:$U$135,(卡牌属性!$DR95-1+EW$3)*11+卡牌属性!$DT95)*(1+属性投放!$AT$6)</f>
        <v>384</v>
      </c>
      <c r="EX95" s="14">
        <f>INDEX(属性偏向!$U$4:$U$135,(卡牌属性!$DR95-1+EX$3)*11+卡牌属性!$DT95)*(1+属性投放!$AT$6)</f>
        <v>432</v>
      </c>
      <c r="EY95" s="14">
        <f>INDEX(属性偏向!$U$4:$U$135,(卡牌属性!$DR95-1+EY$3)*11+卡牌属性!$DT95)*(1+属性投放!$AT$6)</f>
        <v>480</v>
      </c>
      <c r="FC95" s="13">
        <v>91</v>
      </c>
      <c r="FD95" s="13">
        <f t="shared" si="253"/>
        <v>19</v>
      </c>
      <c r="FE95" s="14">
        <f t="shared" si="271"/>
        <v>1102019</v>
      </c>
      <c r="FF95" s="14" t="s">
        <v>849</v>
      </c>
      <c r="FG95" s="14">
        <f t="shared" si="254"/>
        <v>1</v>
      </c>
      <c r="FH95" s="14" t="str">
        <f t="shared" si="255"/>
        <v>食火蜥-1星</v>
      </c>
      <c r="FI95" s="14">
        <f>INDEX(Y$6:Y$36,$FD95)+INDEX(属性偏向!Y$4:Y$8,卡牌属性!$FG95)</f>
        <v>1</v>
      </c>
      <c r="FJ95" s="14" t="str">
        <f>INDEX(属性评价,卡牌属性!FI95)</f>
        <v>D</v>
      </c>
      <c r="FK95" s="14">
        <f>INDEX(Z$6:Z$36,$FD95)+INDEX(属性偏向!Z$4:Z$8,卡牌属性!$FG95)</f>
        <v>6</v>
      </c>
      <c r="FL95" s="14" t="str">
        <f>INDEX(属性评价,卡牌属性!FK95)</f>
        <v>B+</v>
      </c>
      <c r="FM95" s="14">
        <f>INDEX(AA$6:AA$36,$FD95)+INDEX(属性偏向!AA$4:AA$8,卡牌属性!$FG95)</f>
        <v>4</v>
      </c>
      <c r="FN95" s="14" t="str">
        <f>INDEX(属性评价,卡牌属性!FM95)</f>
        <v>C+</v>
      </c>
      <c r="FQ95" s="13">
        <v>91</v>
      </c>
      <c r="FR95" s="13">
        <f t="shared" si="340"/>
        <v>19</v>
      </c>
      <c r="FS95" s="14">
        <f t="shared" si="272"/>
        <v>1101022</v>
      </c>
      <c r="FT95" s="14" t="s">
        <v>849</v>
      </c>
      <c r="FU95" s="14">
        <f t="shared" si="257"/>
        <v>1</v>
      </c>
      <c r="FV95" s="14" t="str">
        <f t="shared" si="258"/>
        <v>幻-1星</v>
      </c>
      <c r="FW95" s="14">
        <f>INDEX(J$6:J$36,$FR95)+INDEX(属性偏向!Y$4:Y$8,卡牌属性!$FG95)</f>
        <v>4</v>
      </c>
      <c r="FX95" s="14" t="str">
        <f>INDEX(属性评价,卡牌属性!FW95)</f>
        <v>C+</v>
      </c>
      <c r="FY95" s="14">
        <f>INDEX(K$6:K$36,$FR95)+INDEX(属性偏向!Y$4:Y$8,卡牌属性!$FG95)</f>
        <v>3</v>
      </c>
      <c r="FZ95" s="14" t="str">
        <f>INDEX(属性评价,卡牌属性!FY95)</f>
        <v>C</v>
      </c>
      <c r="GA95" s="14">
        <f>INDEX(L$6:L$36,$FR95)+INDEX(属性偏向!Y$4:Y$8,卡牌属性!$FG95)</f>
        <v>3</v>
      </c>
      <c r="GB95" s="14" t="str">
        <f>INDEX(属性评价,卡牌属性!GA95)</f>
        <v>C</v>
      </c>
    </row>
    <row r="96" spans="31:184" ht="16.5" x14ac:dyDescent="0.2">
      <c r="AE96" s="13">
        <v>92</v>
      </c>
      <c r="AF96" s="13">
        <f t="shared" si="259"/>
        <v>9</v>
      </c>
      <c r="AG96" s="13">
        <f t="shared" si="246"/>
        <v>3</v>
      </c>
      <c r="AH96" s="13"/>
      <c r="AI96" s="13"/>
      <c r="AJ96" s="14">
        <f t="shared" si="247"/>
        <v>1101009</v>
      </c>
      <c r="AK96" s="14" t="str">
        <f t="shared" si="248"/>
        <v>北落师门4突</v>
      </c>
      <c r="AL96" s="25" t="s">
        <v>131</v>
      </c>
      <c r="AM96" s="14">
        <v>1</v>
      </c>
      <c r="AN96" s="14">
        <f t="shared" si="249"/>
        <v>4</v>
      </c>
      <c r="AO96" s="14" t="e">
        <f>INDEX(属性投放!#REF!,(卡牌属性!AG96-2)*20+卡牌属性!AN96)</f>
        <v>#REF!</v>
      </c>
      <c r="AP96" s="14" t="e">
        <f t="shared" si="333"/>
        <v>#REF!</v>
      </c>
      <c r="AQ96" s="14" t="e">
        <f t="shared" si="333"/>
        <v>#REF!</v>
      </c>
      <c r="AR96" s="14" t="e">
        <f t="shared" si="333"/>
        <v>#REF!</v>
      </c>
      <c r="AS96" s="14" t="e">
        <f t="shared" si="333"/>
        <v>#REF!</v>
      </c>
      <c r="AT96" s="14" t="e">
        <f>INDEX(属性投放!#REF!,(卡牌属性!AG96-2)*20+卡牌属性!AN96)</f>
        <v>#REF!</v>
      </c>
      <c r="AU96" s="14" t="e">
        <f t="shared" si="334"/>
        <v>#REF!</v>
      </c>
      <c r="AV96" s="14" t="e">
        <f t="shared" si="334"/>
        <v>#REF!</v>
      </c>
      <c r="AW96" s="14" t="e">
        <f t="shared" si="334"/>
        <v>#REF!</v>
      </c>
      <c r="AX96" s="14" t="e">
        <f t="shared" si="334"/>
        <v>#REF!</v>
      </c>
      <c r="AY96" s="14" t="e">
        <f>INDEX(属性投放!#REF!,(卡牌属性!AG96-2)*20+卡牌属性!AN96)</f>
        <v>#REF!</v>
      </c>
      <c r="AZ96" s="14" t="e">
        <f t="shared" si="335"/>
        <v>#REF!</v>
      </c>
      <c r="BA96" s="14" t="e">
        <f t="shared" si="335"/>
        <v>#REF!</v>
      </c>
      <c r="BB96" s="14" t="e">
        <f t="shared" si="335"/>
        <v>#REF!</v>
      </c>
      <c r="BC96" s="14" t="e">
        <f t="shared" si="335"/>
        <v>#REF!</v>
      </c>
      <c r="BD96" s="14" t="e">
        <f>INDEX(属性投放!#REF!,(卡牌属性!AG96-2)*20+卡牌属性!AN96)</f>
        <v>#REF!</v>
      </c>
      <c r="BE96" s="14" t="e">
        <f t="shared" si="336"/>
        <v>#REF!</v>
      </c>
      <c r="BF96" s="14" t="e">
        <f t="shared" si="336"/>
        <v>#REF!</v>
      </c>
      <c r="BG96" s="14" t="e">
        <f t="shared" si="336"/>
        <v>#REF!</v>
      </c>
      <c r="BH96" s="14" t="e">
        <f t="shared" si="336"/>
        <v>#REF!</v>
      </c>
      <c r="BI96" s="14" t="e">
        <f>INDEX(属性投放!#REF!,(卡牌属性!AG96-2)*20+卡牌属性!AN96)</f>
        <v>#REF!</v>
      </c>
      <c r="BJ96" s="14" t="e">
        <f t="shared" si="337"/>
        <v>#REF!</v>
      </c>
      <c r="BK96" s="14" t="e">
        <f t="shared" si="337"/>
        <v>#REF!</v>
      </c>
      <c r="BL96" s="14" t="e">
        <f t="shared" si="337"/>
        <v>#REF!</v>
      </c>
      <c r="BM96" s="14" t="e">
        <f t="shared" si="337"/>
        <v>#REF!</v>
      </c>
      <c r="BN96" s="14" t="e">
        <f>INDEX(属性投放!#REF!,(卡牌属性!AG96-2)*20+卡牌属性!AN96)</f>
        <v>#REF!</v>
      </c>
      <c r="BO96" s="14" t="e">
        <f t="shared" si="338"/>
        <v>#REF!</v>
      </c>
      <c r="BP96" s="14" t="e">
        <f t="shared" si="338"/>
        <v>#REF!</v>
      </c>
      <c r="BQ96" s="14" t="e">
        <f t="shared" si="338"/>
        <v>#REF!</v>
      </c>
      <c r="BR96" s="14" t="e">
        <f t="shared" si="338"/>
        <v>#REF!</v>
      </c>
      <c r="BV96" s="13">
        <v>92</v>
      </c>
      <c r="BW96" s="14">
        <f t="shared" si="260"/>
        <v>9</v>
      </c>
      <c r="BX96" s="14">
        <f t="shared" si="261"/>
        <v>1102009</v>
      </c>
      <c r="BY96" s="14" t="str">
        <f>INDEX($O$6:$O$37,BW96)&amp;"-"&amp;INDEX(属性投放!$H$19:$H$29,卡牌属性!CD96)</f>
        <v>徐晃-众合</v>
      </c>
      <c r="BZ96" s="14">
        <f t="shared" si="262"/>
        <v>6</v>
      </c>
      <c r="CA96" s="14">
        <f t="shared" si="263"/>
        <v>7</v>
      </c>
      <c r="CB96" s="14">
        <f t="shared" si="264"/>
        <v>5</v>
      </c>
      <c r="CC96" s="14">
        <f t="shared" si="265"/>
        <v>4</v>
      </c>
      <c r="CD96" s="14">
        <f t="shared" si="266"/>
        <v>4</v>
      </c>
      <c r="CE96" s="14">
        <f>INDEX(属性投放!$W$6:$W$49,(卡牌属性!CC96-2)*11+卡牌属性!CD96)</f>
        <v>15</v>
      </c>
      <c r="CF96" s="14">
        <f t="shared" si="341"/>
        <v>723</v>
      </c>
      <c r="CG96" s="14">
        <f t="shared" si="342"/>
        <v>826</v>
      </c>
      <c r="CH96" s="14">
        <f t="shared" si="343"/>
        <v>954</v>
      </c>
      <c r="CI96" s="14">
        <f t="shared" si="344"/>
        <v>954</v>
      </c>
      <c r="CJ96" s="14">
        <f t="shared" si="345"/>
        <v>1160</v>
      </c>
      <c r="CK96" s="14">
        <f t="shared" si="346"/>
        <v>324</v>
      </c>
      <c r="CL96" s="14">
        <f t="shared" si="347"/>
        <v>388</v>
      </c>
      <c r="CM96" s="14">
        <f t="shared" si="348"/>
        <v>388</v>
      </c>
      <c r="CN96" s="14">
        <f t="shared" si="349"/>
        <v>452</v>
      </c>
      <c r="CO96" s="14">
        <f t="shared" si="350"/>
        <v>580</v>
      </c>
      <c r="CP96" s="14">
        <f t="shared" si="351"/>
        <v>4408</v>
      </c>
      <c r="CQ96" s="14">
        <f t="shared" si="352"/>
        <v>5106</v>
      </c>
      <c r="CR96" s="14">
        <f t="shared" si="353"/>
        <v>5106</v>
      </c>
      <c r="CS96" s="14">
        <f t="shared" si="354"/>
        <v>5804</v>
      </c>
      <c r="CT96" s="14">
        <f t="shared" si="355"/>
        <v>7100</v>
      </c>
      <c r="CU96" s="14">
        <f>INDEX(属性偏向!$S$4:$S$135,(卡牌属性!$BZ96-1+CU$3)*11+卡牌属性!$CD96)</f>
        <v>18</v>
      </c>
      <c r="CV96" s="14">
        <f>INDEX(属性偏向!$S$4:$S$135,(卡牌属性!$BZ96-1+CV$3)*11+卡牌属性!$CD96)</f>
        <v>20</v>
      </c>
      <c r="CW96" s="14">
        <f>INDEX(属性偏向!$S$4:$S$135,(卡牌属性!$BZ96-1+CW$3)*11+卡牌属性!$CD96)</f>
        <v>22</v>
      </c>
      <c r="CX96" s="14">
        <f>INDEX(属性偏向!$S$4:$S$135,(卡牌属性!$BZ96-1+CX$3)*11+卡牌属性!$CD96)</f>
        <v>22</v>
      </c>
      <c r="CY96" s="14">
        <f>INDEX(属性偏向!$S$4:$S$135,(卡牌属性!$BZ96-1+CY$3)*11+卡牌属性!$CD96)</f>
        <v>26</v>
      </c>
      <c r="CZ96" s="14">
        <f>INDEX(属性偏向!$T$4:$T$135,(卡牌属性!$BZ96-1+CZ$3)*11+卡牌属性!$CD96)</f>
        <v>9</v>
      </c>
      <c r="DA96" s="14">
        <f>INDEX(属性偏向!$T$4:$T$135,(卡牌属性!$BZ96-1+DA$3)*11+卡牌属性!$CD96)</f>
        <v>10</v>
      </c>
      <c r="DB96" s="14">
        <f>INDEX(属性偏向!$T$4:$T$135,(卡牌属性!$BZ96-1+DB$3)*11+卡牌属性!$CD96)</f>
        <v>10</v>
      </c>
      <c r="DC96" s="14">
        <f>INDEX(属性偏向!$T$4:$T$135,(卡牌属性!$BZ96-1+DC$3)*11+卡牌属性!$CD96)</f>
        <v>11</v>
      </c>
      <c r="DD96" s="14">
        <f>INDEX(属性偏向!$T$4:$T$135,(卡牌属性!$BZ96-1+DD$3)*11+卡牌属性!$CD96)</f>
        <v>13</v>
      </c>
      <c r="DE96" s="14">
        <f>INDEX(属性偏向!$U$4:$U$135,(卡牌属性!$BZ96-1+DE$3)*11+卡牌属性!$CD96)</f>
        <v>162</v>
      </c>
      <c r="DF96" s="14">
        <f>INDEX(属性偏向!$U$4:$U$135,(卡牌属性!$BZ96-1+DF$3)*11+卡牌属性!$CD96)</f>
        <v>180</v>
      </c>
      <c r="DG96" s="14">
        <f>INDEX(属性偏向!$U$4:$U$135,(卡牌属性!$BZ96-1+DG$3)*11+卡牌属性!$CD96)</f>
        <v>180</v>
      </c>
      <c r="DH96" s="14">
        <f>INDEX(属性偏向!$U$4:$U$135,(卡牌属性!$BZ96-1+DH$3)*11+卡牌属性!$CD96)</f>
        <v>198</v>
      </c>
      <c r="DI96" s="14">
        <f>INDEX(属性偏向!$U$4:$U$135,(卡牌属性!$BZ96-1+DI$3)*11+卡牌属性!$CD96)</f>
        <v>234</v>
      </c>
      <c r="DL96" s="13">
        <v>92</v>
      </c>
      <c r="DM96" s="14">
        <f t="shared" si="267"/>
        <v>9</v>
      </c>
      <c r="DN96" s="14">
        <f t="shared" si="268"/>
        <v>1102009</v>
      </c>
      <c r="DO96" s="14" t="str">
        <f>INDEX($B$6:$B$32,DM96)&amp;"-"&amp;INDEX(属性投放!$H$7:$H$17,卡牌属性!DT96)</f>
        <v>北落师门-众合</v>
      </c>
      <c r="DP96" s="14">
        <f t="shared" si="250"/>
        <v>5</v>
      </c>
      <c r="DQ96" s="14">
        <f t="shared" si="251"/>
        <v>5</v>
      </c>
      <c r="DR96" s="14">
        <f t="shared" si="252"/>
        <v>5</v>
      </c>
      <c r="DS96" s="14">
        <f t="shared" si="269"/>
        <v>3</v>
      </c>
      <c r="DT96" s="14">
        <f t="shared" si="270"/>
        <v>4</v>
      </c>
      <c r="DU96" s="14">
        <f>INDEX(属性投放!$W$6:$W$49,(卡牌属性!DS96-2)*11+卡牌属性!DT96)</f>
        <v>15</v>
      </c>
      <c r="DV96" s="14">
        <f t="shared" si="356"/>
        <v>1560</v>
      </c>
      <c r="DW96" s="14">
        <f t="shared" si="357"/>
        <v>1819</v>
      </c>
      <c r="DX96" s="14">
        <f t="shared" si="358"/>
        <v>2078</v>
      </c>
      <c r="DY96" s="14">
        <f t="shared" si="359"/>
        <v>2078</v>
      </c>
      <c r="DZ96" s="14">
        <f t="shared" si="360"/>
        <v>2362</v>
      </c>
      <c r="EA96" s="14">
        <f t="shared" si="361"/>
        <v>735</v>
      </c>
      <c r="EB96" s="14">
        <f t="shared" si="362"/>
        <v>862</v>
      </c>
      <c r="EC96" s="14">
        <f t="shared" si="363"/>
        <v>862</v>
      </c>
      <c r="ED96" s="14">
        <f t="shared" si="364"/>
        <v>989</v>
      </c>
      <c r="EE96" s="14">
        <f t="shared" si="365"/>
        <v>1131</v>
      </c>
      <c r="EF96" s="14">
        <f t="shared" si="366"/>
        <v>10580</v>
      </c>
      <c r="EG96" s="14">
        <f t="shared" si="367"/>
        <v>12374</v>
      </c>
      <c r="EH96" s="14">
        <f t="shared" si="368"/>
        <v>12374</v>
      </c>
      <c r="EI96" s="14">
        <f t="shared" si="369"/>
        <v>14168</v>
      </c>
      <c r="EJ96" s="14">
        <f t="shared" si="370"/>
        <v>16012</v>
      </c>
      <c r="EK96" s="14">
        <f>INDEX(属性偏向!$S$4:$S$135,(卡牌属性!$DP96-1+EK$3)*11+卡牌属性!$DT96)*(1+属性投放!$AT$6)</f>
        <v>48</v>
      </c>
      <c r="EL96" s="14">
        <f>INDEX(属性偏向!$S$4:$S$135,(卡牌属性!$DP96-1+EL$3)*11+卡牌属性!$DT96)*(1+属性投放!$AT$6)</f>
        <v>54</v>
      </c>
      <c r="EM96" s="14">
        <f>INDEX(属性偏向!$S$4:$S$135,(卡牌属性!$DP96-1+EM$3)*11+卡牌属性!$DT96)*(1+属性投放!$AT$6)</f>
        <v>60</v>
      </c>
      <c r="EN96" s="14">
        <f>INDEX(属性偏向!$S$4:$S$135,(卡牌属性!$DP96-1+EN$3)*11+卡牌属性!$DT96)*(1+属性投放!$AT$6)</f>
        <v>60</v>
      </c>
      <c r="EO96" s="14">
        <f>INDEX(属性偏向!$S$4:$S$135,(卡牌属性!$DP96-1+EO$3)*11+卡牌属性!$DT96)*(1+属性投放!$AT$6)</f>
        <v>66</v>
      </c>
      <c r="EP96" s="14">
        <f>INDEX(属性偏向!$T$4:$T$135,(卡牌属性!$DQ96-1+EP$3)*11+卡牌属性!$DT96)*(1+属性投放!$AT$6)</f>
        <v>24</v>
      </c>
      <c r="EQ96" s="14">
        <f>INDEX(属性偏向!$T$4:$T$135,(卡牌属性!$DQ96-1+EQ$3)*11+卡牌属性!$DT96)*(1+属性投放!$AT$6)</f>
        <v>27</v>
      </c>
      <c r="ER96" s="14">
        <f>INDEX(属性偏向!$T$4:$T$135,(卡牌属性!$DQ96-1+ER$3)*11+卡牌属性!$DT96)*(1+属性投放!$AT$6)</f>
        <v>27</v>
      </c>
      <c r="ES96" s="14">
        <f>INDEX(属性偏向!$T$4:$T$135,(卡牌属性!$DQ96-1+ES$3)*11+卡牌属性!$DT96)*(1+属性投放!$AT$6)</f>
        <v>30</v>
      </c>
      <c r="ET96" s="14">
        <f>INDEX(属性偏向!$T$4:$T$135,(卡牌属性!$DQ96-1+ET$3)*11+卡牌属性!$DT96)*(1+属性投放!$AT$6)</f>
        <v>33</v>
      </c>
      <c r="EU96" s="14">
        <f>INDEX(属性偏向!$U$4:$U$135,(卡牌属性!$DR96-1+EU$3)*11+卡牌属性!$DT96)*(1+属性投放!$AT$6)</f>
        <v>432</v>
      </c>
      <c r="EV96" s="14">
        <f>INDEX(属性偏向!$U$4:$U$135,(卡牌属性!$DR96-1+EV$3)*11+卡牌属性!$DT96)*(1+属性投放!$AT$6)</f>
        <v>486</v>
      </c>
      <c r="EW96" s="14">
        <f>INDEX(属性偏向!$U$4:$U$135,(卡牌属性!$DR96-1+EW$3)*11+卡牌属性!$DT96)*(1+属性投放!$AT$6)</f>
        <v>486</v>
      </c>
      <c r="EX96" s="14">
        <f>INDEX(属性偏向!$U$4:$U$135,(卡牌属性!$DR96-1+EX$3)*11+卡牌属性!$DT96)*(1+属性投放!$AT$6)</f>
        <v>540</v>
      </c>
      <c r="EY96" s="14">
        <f>INDEX(属性偏向!$U$4:$U$135,(卡牌属性!$DR96-1+EY$3)*11+卡牌属性!$DT96)*(1+属性投放!$AT$6)</f>
        <v>594</v>
      </c>
      <c r="FC96" s="13">
        <v>92</v>
      </c>
      <c r="FD96" s="13">
        <f t="shared" si="253"/>
        <v>19</v>
      </c>
      <c r="FE96" s="14">
        <f t="shared" si="271"/>
        <v>1102019</v>
      </c>
      <c r="FF96" s="14" t="s">
        <v>849</v>
      </c>
      <c r="FG96" s="14">
        <f t="shared" si="254"/>
        <v>2</v>
      </c>
      <c r="FH96" s="14" t="str">
        <f t="shared" si="255"/>
        <v>食火蜥-2星</v>
      </c>
      <c r="FI96" s="14">
        <f>INDEX(Y$6:Y$36,$FD96)+INDEX(属性偏向!Y$4:Y$8,卡牌属性!$FG96)</f>
        <v>2</v>
      </c>
      <c r="FJ96" s="14" t="str">
        <f>INDEX(属性评价,卡牌属性!FI96)</f>
        <v>D+</v>
      </c>
      <c r="FK96" s="14">
        <f>INDEX(Z$6:Z$36,$FD96)+INDEX(属性偏向!Z$4:Z$8,卡牌属性!$FG96)</f>
        <v>7</v>
      </c>
      <c r="FL96" s="14" t="str">
        <f>INDEX(属性评价,卡牌属性!FK96)</f>
        <v>A</v>
      </c>
      <c r="FM96" s="14">
        <f>INDEX(AA$6:AA$36,$FD96)+INDEX(属性偏向!AA$4:AA$8,卡牌属性!$FG96)</f>
        <v>5</v>
      </c>
      <c r="FN96" s="14" t="str">
        <f>INDEX(属性评价,卡牌属性!FM96)</f>
        <v>B</v>
      </c>
      <c r="FQ96" s="13">
        <v>92</v>
      </c>
      <c r="FR96" s="13">
        <f t="shared" si="340"/>
        <v>19</v>
      </c>
      <c r="FS96" s="14">
        <f t="shared" si="272"/>
        <v>1101022</v>
      </c>
      <c r="FT96" s="14" t="s">
        <v>849</v>
      </c>
      <c r="FU96" s="14">
        <f t="shared" si="257"/>
        <v>2</v>
      </c>
      <c r="FV96" s="14" t="str">
        <f t="shared" si="258"/>
        <v>幻-2星</v>
      </c>
      <c r="FW96" s="14">
        <f>INDEX(J$6:J$36,$FR96)+INDEX(属性偏向!Y$4:Y$8,卡牌属性!$FG96)</f>
        <v>5</v>
      </c>
      <c r="FX96" s="14" t="str">
        <f>INDEX(属性评价,卡牌属性!FW96)</f>
        <v>B</v>
      </c>
      <c r="FY96" s="14">
        <f>INDEX(K$6:K$36,$FR96)+INDEX(属性偏向!Y$4:Y$8,卡牌属性!$FG96)</f>
        <v>4</v>
      </c>
      <c r="FZ96" s="14" t="str">
        <f>INDEX(属性评价,卡牌属性!FY96)</f>
        <v>C+</v>
      </c>
      <c r="GA96" s="14">
        <f>INDEX(L$6:L$36,$FR96)+INDEX(属性偏向!Y$4:Y$8,卡牌属性!$FG96)</f>
        <v>4</v>
      </c>
      <c r="GB96" s="14" t="str">
        <f>INDEX(属性评价,卡牌属性!GA96)</f>
        <v>C+</v>
      </c>
    </row>
    <row r="97" spans="31:184" ht="16.5" x14ac:dyDescent="0.2">
      <c r="AE97" s="13">
        <v>93</v>
      </c>
      <c r="AF97" s="13">
        <f t="shared" si="259"/>
        <v>9</v>
      </c>
      <c r="AG97" s="13">
        <f t="shared" si="246"/>
        <v>3</v>
      </c>
      <c r="AH97" s="13"/>
      <c r="AI97" s="13"/>
      <c r="AJ97" s="14">
        <f t="shared" si="247"/>
        <v>1101009</v>
      </c>
      <c r="AK97" s="14" t="str">
        <f t="shared" si="248"/>
        <v>北落师门5突</v>
      </c>
      <c r="AL97" s="25" t="s">
        <v>131</v>
      </c>
      <c r="AM97" s="14">
        <v>1</v>
      </c>
      <c r="AN97" s="14">
        <f t="shared" si="249"/>
        <v>5</v>
      </c>
      <c r="AO97" s="14" t="e">
        <f>INDEX(属性投放!#REF!,(卡牌属性!AG97-2)*20+卡牌属性!AN97)</f>
        <v>#REF!</v>
      </c>
      <c r="AP97" s="14" t="e">
        <f t="shared" si="333"/>
        <v>#REF!</v>
      </c>
      <c r="AQ97" s="14" t="e">
        <f t="shared" si="333"/>
        <v>#REF!</v>
      </c>
      <c r="AR97" s="14" t="e">
        <f t="shared" si="333"/>
        <v>#REF!</v>
      </c>
      <c r="AS97" s="14" t="e">
        <f t="shared" si="333"/>
        <v>#REF!</v>
      </c>
      <c r="AT97" s="14" t="e">
        <f>INDEX(属性投放!#REF!,(卡牌属性!AG97-2)*20+卡牌属性!AN97)</f>
        <v>#REF!</v>
      </c>
      <c r="AU97" s="14" t="e">
        <f t="shared" si="334"/>
        <v>#REF!</v>
      </c>
      <c r="AV97" s="14" t="e">
        <f t="shared" si="334"/>
        <v>#REF!</v>
      </c>
      <c r="AW97" s="14" t="e">
        <f t="shared" si="334"/>
        <v>#REF!</v>
      </c>
      <c r="AX97" s="14" t="e">
        <f t="shared" si="334"/>
        <v>#REF!</v>
      </c>
      <c r="AY97" s="14" t="e">
        <f>INDEX(属性投放!#REF!,(卡牌属性!AG97-2)*20+卡牌属性!AN97)</f>
        <v>#REF!</v>
      </c>
      <c r="AZ97" s="14" t="e">
        <f t="shared" si="335"/>
        <v>#REF!</v>
      </c>
      <c r="BA97" s="14" t="e">
        <f t="shared" si="335"/>
        <v>#REF!</v>
      </c>
      <c r="BB97" s="14" t="e">
        <f t="shared" si="335"/>
        <v>#REF!</v>
      </c>
      <c r="BC97" s="14" t="e">
        <f t="shared" si="335"/>
        <v>#REF!</v>
      </c>
      <c r="BD97" s="14" t="e">
        <f>INDEX(属性投放!#REF!,(卡牌属性!AG97-2)*20+卡牌属性!AN97)</f>
        <v>#REF!</v>
      </c>
      <c r="BE97" s="14" t="e">
        <f t="shared" si="336"/>
        <v>#REF!</v>
      </c>
      <c r="BF97" s="14" t="e">
        <f t="shared" si="336"/>
        <v>#REF!</v>
      </c>
      <c r="BG97" s="14" t="e">
        <f t="shared" si="336"/>
        <v>#REF!</v>
      </c>
      <c r="BH97" s="14" t="e">
        <f t="shared" si="336"/>
        <v>#REF!</v>
      </c>
      <c r="BI97" s="14" t="e">
        <f>INDEX(属性投放!#REF!,(卡牌属性!AG97-2)*20+卡牌属性!AN97)</f>
        <v>#REF!</v>
      </c>
      <c r="BJ97" s="14" t="e">
        <f t="shared" si="337"/>
        <v>#REF!</v>
      </c>
      <c r="BK97" s="14" t="e">
        <f t="shared" si="337"/>
        <v>#REF!</v>
      </c>
      <c r="BL97" s="14" t="e">
        <f t="shared" si="337"/>
        <v>#REF!</v>
      </c>
      <c r="BM97" s="14" t="e">
        <f t="shared" si="337"/>
        <v>#REF!</v>
      </c>
      <c r="BN97" s="14" t="e">
        <f>INDEX(属性投放!#REF!,(卡牌属性!AG97-2)*20+卡牌属性!AN97)</f>
        <v>#REF!</v>
      </c>
      <c r="BO97" s="14" t="e">
        <f t="shared" si="338"/>
        <v>#REF!</v>
      </c>
      <c r="BP97" s="14" t="e">
        <f t="shared" si="338"/>
        <v>#REF!</v>
      </c>
      <c r="BQ97" s="14" t="e">
        <f t="shared" si="338"/>
        <v>#REF!</v>
      </c>
      <c r="BR97" s="14" t="e">
        <f t="shared" si="338"/>
        <v>#REF!</v>
      </c>
      <c r="BV97" s="13">
        <v>93</v>
      </c>
      <c r="BW97" s="14">
        <f t="shared" si="260"/>
        <v>9</v>
      </c>
      <c r="BX97" s="14">
        <f t="shared" si="261"/>
        <v>1102009</v>
      </c>
      <c r="BY97" s="14" t="str">
        <f>INDEX($O$6:$O$37,BW97)&amp;"-"&amp;INDEX(属性投放!$H$19:$H$29,卡牌属性!CD97)</f>
        <v>徐晃-叫唤</v>
      </c>
      <c r="BZ97" s="14">
        <f t="shared" si="262"/>
        <v>6</v>
      </c>
      <c r="CA97" s="14">
        <f t="shared" si="263"/>
        <v>7</v>
      </c>
      <c r="CB97" s="14">
        <f t="shared" si="264"/>
        <v>5</v>
      </c>
      <c r="CC97" s="14">
        <f t="shared" si="265"/>
        <v>4</v>
      </c>
      <c r="CD97" s="14">
        <f t="shared" si="266"/>
        <v>5</v>
      </c>
      <c r="CE97" s="14">
        <f>INDEX(属性投放!$W$6:$W$49,(卡牌属性!CC97-2)*11+卡牌属性!CD97)</f>
        <v>15</v>
      </c>
      <c r="CF97" s="14">
        <f t="shared" si="341"/>
        <v>993</v>
      </c>
      <c r="CG97" s="14">
        <f t="shared" si="342"/>
        <v>1126</v>
      </c>
      <c r="CH97" s="14">
        <f t="shared" si="343"/>
        <v>1284</v>
      </c>
      <c r="CI97" s="14">
        <f t="shared" si="344"/>
        <v>1284</v>
      </c>
      <c r="CJ97" s="14">
        <f t="shared" si="345"/>
        <v>1550</v>
      </c>
      <c r="CK97" s="14">
        <f t="shared" si="346"/>
        <v>459</v>
      </c>
      <c r="CL97" s="14">
        <f t="shared" si="347"/>
        <v>538</v>
      </c>
      <c r="CM97" s="14">
        <f t="shared" si="348"/>
        <v>538</v>
      </c>
      <c r="CN97" s="14">
        <f t="shared" si="349"/>
        <v>617</v>
      </c>
      <c r="CO97" s="14">
        <f t="shared" si="350"/>
        <v>775</v>
      </c>
      <c r="CP97" s="14">
        <f t="shared" si="351"/>
        <v>6838</v>
      </c>
      <c r="CQ97" s="14">
        <f t="shared" si="352"/>
        <v>7806</v>
      </c>
      <c r="CR97" s="14">
        <f t="shared" si="353"/>
        <v>7806</v>
      </c>
      <c r="CS97" s="14">
        <f t="shared" si="354"/>
        <v>8774</v>
      </c>
      <c r="CT97" s="14">
        <f t="shared" si="355"/>
        <v>10610</v>
      </c>
      <c r="CU97" s="14">
        <f>INDEX(属性偏向!$S$4:$S$135,(卡牌属性!$BZ97-1+CU$3)*11+卡牌属性!$CD97)</f>
        <v>20</v>
      </c>
      <c r="CV97" s="14">
        <f>INDEX(属性偏向!$S$4:$S$135,(卡牌属性!$BZ97-1+CV$3)*11+卡牌属性!$CD97)</f>
        <v>22</v>
      </c>
      <c r="CW97" s="14">
        <f>INDEX(属性偏向!$S$4:$S$135,(卡牌属性!$BZ97-1+CW$3)*11+卡牌属性!$CD97)</f>
        <v>24</v>
      </c>
      <c r="CX97" s="14">
        <f>INDEX(属性偏向!$S$4:$S$135,(卡牌属性!$BZ97-1+CX$3)*11+卡牌属性!$CD97)</f>
        <v>24</v>
      </c>
      <c r="CY97" s="14">
        <f>INDEX(属性偏向!$S$4:$S$135,(卡牌属性!$BZ97-1+CY$3)*11+卡牌属性!$CD97)</f>
        <v>28</v>
      </c>
      <c r="CZ97" s="14">
        <f>INDEX(属性偏向!$T$4:$T$135,(卡牌属性!$BZ97-1+CZ$3)*11+卡牌属性!$CD97)</f>
        <v>10</v>
      </c>
      <c r="DA97" s="14">
        <f>INDEX(属性偏向!$T$4:$T$135,(卡牌属性!$BZ97-1+DA$3)*11+卡牌属性!$CD97)</f>
        <v>11</v>
      </c>
      <c r="DB97" s="14">
        <f>INDEX(属性偏向!$T$4:$T$135,(卡牌属性!$BZ97-1+DB$3)*11+卡牌属性!$CD97)</f>
        <v>11</v>
      </c>
      <c r="DC97" s="14">
        <f>INDEX(属性偏向!$T$4:$T$135,(卡牌属性!$BZ97-1+DC$3)*11+卡牌属性!$CD97)</f>
        <v>12</v>
      </c>
      <c r="DD97" s="14">
        <f>INDEX(属性偏向!$T$4:$T$135,(卡牌属性!$BZ97-1+DD$3)*11+卡牌属性!$CD97)</f>
        <v>14</v>
      </c>
      <c r="DE97" s="14">
        <f>INDEX(属性偏向!$U$4:$U$135,(卡牌属性!$BZ97-1+DE$3)*11+卡牌属性!$CD97)</f>
        <v>200</v>
      </c>
      <c r="DF97" s="14">
        <f>INDEX(属性偏向!$U$4:$U$135,(卡牌属性!$BZ97-1+DF$3)*11+卡牌属性!$CD97)</f>
        <v>220</v>
      </c>
      <c r="DG97" s="14">
        <f>INDEX(属性偏向!$U$4:$U$135,(卡牌属性!$BZ97-1+DG$3)*11+卡牌属性!$CD97)</f>
        <v>220</v>
      </c>
      <c r="DH97" s="14">
        <f>INDEX(属性偏向!$U$4:$U$135,(卡牌属性!$BZ97-1+DH$3)*11+卡牌属性!$CD97)</f>
        <v>240</v>
      </c>
      <c r="DI97" s="14">
        <f>INDEX(属性偏向!$U$4:$U$135,(卡牌属性!$BZ97-1+DI$3)*11+卡牌属性!$CD97)</f>
        <v>280</v>
      </c>
      <c r="DL97" s="13">
        <v>93</v>
      </c>
      <c r="DM97" s="14">
        <f t="shared" si="267"/>
        <v>9</v>
      </c>
      <c r="DN97" s="14">
        <f t="shared" si="268"/>
        <v>1102009</v>
      </c>
      <c r="DO97" s="14" t="str">
        <f>INDEX($B$6:$B$32,DM97)&amp;"-"&amp;INDEX(属性投放!$H$7:$H$17,卡牌属性!DT97)</f>
        <v>北落师门-叫唤</v>
      </c>
      <c r="DP97" s="14">
        <f t="shared" si="250"/>
        <v>5</v>
      </c>
      <c r="DQ97" s="14">
        <f t="shared" si="251"/>
        <v>5</v>
      </c>
      <c r="DR97" s="14">
        <f t="shared" si="252"/>
        <v>5</v>
      </c>
      <c r="DS97" s="14">
        <f t="shared" si="269"/>
        <v>3</v>
      </c>
      <c r="DT97" s="14">
        <f t="shared" si="270"/>
        <v>5</v>
      </c>
      <c r="DU97" s="14">
        <f>INDEX(属性投放!$W$6:$W$49,(卡牌属性!DS97-2)*11+卡牌属性!DT97)</f>
        <v>15</v>
      </c>
      <c r="DV97" s="14">
        <f t="shared" si="356"/>
        <v>2280</v>
      </c>
      <c r="DW97" s="14">
        <f t="shared" si="357"/>
        <v>2629</v>
      </c>
      <c r="DX97" s="14">
        <f t="shared" si="358"/>
        <v>2978</v>
      </c>
      <c r="DY97" s="14">
        <f t="shared" si="359"/>
        <v>2978</v>
      </c>
      <c r="DZ97" s="14">
        <f t="shared" si="360"/>
        <v>3352</v>
      </c>
      <c r="EA97" s="14">
        <f t="shared" si="361"/>
        <v>1095</v>
      </c>
      <c r="EB97" s="14">
        <f t="shared" si="362"/>
        <v>1267</v>
      </c>
      <c r="EC97" s="14">
        <f t="shared" si="363"/>
        <v>1267</v>
      </c>
      <c r="ED97" s="14">
        <f t="shared" si="364"/>
        <v>1439</v>
      </c>
      <c r="EE97" s="14">
        <f t="shared" si="365"/>
        <v>1626</v>
      </c>
      <c r="EF97" s="14">
        <f t="shared" si="366"/>
        <v>17060</v>
      </c>
      <c r="EG97" s="14">
        <f t="shared" si="367"/>
        <v>19664</v>
      </c>
      <c r="EH97" s="14">
        <f t="shared" si="368"/>
        <v>19664</v>
      </c>
      <c r="EI97" s="14">
        <f t="shared" si="369"/>
        <v>22268</v>
      </c>
      <c r="EJ97" s="14">
        <f t="shared" si="370"/>
        <v>24922</v>
      </c>
      <c r="EK97" s="14">
        <f>INDEX(属性偏向!$S$4:$S$135,(卡牌属性!$DP97-1+EK$3)*11+卡牌属性!$DT97)*(1+属性投放!$AT$6)</f>
        <v>54</v>
      </c>
      <c r="EL97" s="14">
        <f>INDEX(属性偏向!$S$4:$S$135,(卡牌属性!$DP97-1+EL$3)*11+卡牌属性!$DT97)*(1+属性投放!$AT$6)</f>
        <v>60</v>
      </c>
      <c r="EM97" s="14">
        <f>INDEX(属性偏向!$S$4:$S$135,(卡牌属性!$DP97-1+EM$3)*11+卡牌属性!$DT97)*(1+属性投放!$AT$6)</f>
        <v>66</v>
      </c>
      <c r="EN97" s="14">
        <f>INDEX(属性偏向!$S$4:$S$135,(卡牌属性!$DP97-1+EN$3)*11+卡牌属性!$DT97)*(1+属性投放!$AT$6)</f>
        <v>66</v>
      </c>
      <c r="EO97" s="14">
        <f>INDEX(属性偏向!$S$4:$S$135,(卡牌属性!$DP97-1+EO$3)*11+卡牌属性!$DT97)*(1+属性投放!$AT$6)</f>
        <v>72</v>
      </c>
      <c r="EP97" s="14">
        <f>INDEX(属性偏向!$T$4:$T$135,(卡牌属性!$DQ97-1+EP$3)*11+卡牌属性!$DT97)*(1+属性投放!$AT$6)</f>
        <v>27</v>
      </c>
      <c r="EQ97" s="14">
        <f>INDEX(属性偏向!$T$4:$T$135,(卡牌属性!$DQ97-1+EQ$3)*11+卡牌属性!$DT97)*(1+属性投放!$AT$6)</f>
        <v>30</v>
      </c>
      <c r="ER97" s="14">
        <f>INDEX(属性偏向!$T$4:$T$135,(卡牌属性!$DQ97-1+ER$3)*11+卡牌属性!$DT97)*(1+属性投放!$AT$6)</f>
        <v>30</v>
      </c>
      <c r="ES97" s="14">
        <f>INDEX(属性偏向!$T$4:$T$135,(卡牌属性!$DQ97-1+ES$3)*11+卡牌属性!$DT97)*(1+属性投放!$AT$6)</f>
        <v>33</v>
      </c>
      <c r="ET97" s="14">
        <f>INDEX(属性偏向!$T$4:$T$135,(卡牌属性!$DQ97-1+ET$3)*11+卡牌属性!$DT97)*(1+属性投放!$AT$6)</f>
        <v>36</v>
      </c>
      <c r="EU97" s="14">
        <f>INDEX(属性偏向!$U$4:$U$135,(卡牌属性!$DR97-1+EU$3)*11+卡牌属性!$DT97)*(1+属性投放!$AT$6)</f>
        <v>540</v>
      </c>
      <c r="EV97" s="14">
        <f>INDEX(属性偏向!$U$4:$U$135,(卡牌属性!$DR97-1+EV$3)*11+卡牌属性!$DT97)*(1+属性投放!$AT$6)</f>
        <v>600</v>
      </c>
      <c r="EW97" s="14">
        <f>INDEX(属性偏向!$U$4:$U$135,(卡牌属性!$DR97-1+EW$3)*11+卡牌属性!$DT97)*(1+属性投放!$AT$6)</f>
        <v>600</v>
      </c>
      <c r="EX97" s="14">
        <f>INDEX(属性偏向!$U$4:$U$135,(卡牌属性!$DR97-1+EX$3)*11+卡牌属性!$DT97)*(1+属性投放!$AT$6)</f>
        <v>660</v>
      </c>
      <c r="EY97" s="14">
        <f>INDEX(属性偏向!$U$4:$U$135,(卡牌属性!$DR97-1+EY$3)*11+卡牌属性!$DT97)*(1+属性投放!$AT$6)</f>
        <v>720</v>
      </c>
      <c r="FC97" s="13">
        <v>93</v>
      </c>
      <c r="FD97" s="13">
        <f t="shared" si="253"/>
        <v>19</v>
      </c>
      <c r="FE97" s="14">
        <f t="shared" si="271"/>
        <v>1102019</v>
      </c>
      <c r="FF97" s="14" t="s">
        <v>849</v>
      </c>
      <c r="FG97" s="14">
        <f t="shared" si="254"/>
        <v>3</v>
      </c>
      <c r="FH97" s="14" t="str">
        <f t="shared" si="255"/>
        <v>食火蜥-3星</v>
      </c>
      <c r="FI97" s="14">
        <f>INDEX(Y$6:Y$36,$FD97)+INDEX(属性偏向!Y$4:Y$8,卡牌属性!$FG97)</f>
        <v>3</v>
      </c>
      <c r="FJ97" s="14" t="str">
        <f>INDEX(属性评价,卡牌属性!FI97)</f>
        <v>C</v>
      </c>
      <c r="FK97" s="14">
        <f>INDEX(Z$6:Z$36,$FD97)+INDEX(属性偏向!Z$4:Z$8,卡牌属性!$FG97)</f>
        <v>7</v>
      </c>
      <c r="FL97" s="14" t="str">
        <f>INDEX(属性评价,卡牌属性!FK97)</f>
        <v>A</v>
      </c>
      <c r="FM97" s="14">
        <f>INDEX(AA$6:AA$36,$FD97)+INDEX(属性偏向!AA$4:AA$8,卡牌属性!$FG97)</f>
        <v>5</v>
      </c>
      <c r="FN97" s="14" t="str">
        <f>INDEX(属性评价,卡牌属性!FM97)</f>
        <v>B</v>
      </c>
      <c r="FQ97" s="13">
        <v>93</v>
      </c>
      <c r="FR97" s="13">
        <f t="shared" si="340"/>
        <v>19</v>
      </c>
      <c r="FS97" s="14">
        <f t="shared" si="272"/>
        <v>1101022</v>
      </c>
      <c r="FT97" s="14" t="s">
        <v>849</v>
      </c>
      <c r="FU97" s="14">
        <f t="shared" si="257"/>
        <v>3</v>
      </c>
      <c r="FV97" s="14" t="str">
        <f t="shared" si="258"/>
        <v>幻-3星</v>
      </c>
      <c r="FW97" s="14">
        <f>INDEX(J$6:J$36,$FR97)+INDEX(属性偏向!Y$4:Y$8,卡牌属性!$FG97)</f>
        <v>6</v>
      </c>
      <c r="FX97" s="14" t="str">
        <f>INDEX(属性评价,卡牌属性!FW97)</f>
        <v>B+</v>
      </c>
      <c r="FY97" s="14">
        <f>INDEX(K$6:K$36,$FR97)+INDEX(属性偏向!Y$4:Y$8,卡牌属性!$FG97)</f>
        <v>5</v>
      </c>
      <c r="FZ97" s="14" t="str">
        <f>INDEX(属性评价,卡牌属性!FY97)</f>
        <v>B</v>
      </c>
      <c r="GA97" s="14">
        <f>INDEX(L$6:L$36,$FR97)+INDEX(属性偏向!Y$4:Y$8,卡牌属性!$FG97)</f>
        <v>5</v>
      </c>
      <c r="GB97" s="14" t="str">
        <f>INDEX(属性评价,卡牌属性!GA97)</f>
        <v>B</v>
      </c>
    </row>
    <row r="98" spans="31:184" ht="16.5" x14ac:dyDescent="0.2">
      <c r="AE98" s="13">
        <v>94</v>
      </c>
      <c r="AF98" s="13">
        <f t="shared" si="259"/>
        <v>9</v>
      </c>
      <c r="AG98" s="13">
        <f t="shared" si="246"/>
        <v>3</v>
      </c>
      <c r="AH98" s="13"/>
      <c r="AI98" s="13"/>
      <c r="AJ98" s="14">
        <f t="shared" si="247"/>
        <v>1101009</v>
      </c>
      <c r="AK98" s="14" t="str">
        <f t="shared" si="248"/>
        <v>北落师门6突</v>
      </c>
      <c r="AL98" s="25" t="s">
        <v>131</v>
      </c>
      <c r="AM98" s="14">
        <v>1</v>
      </c>
      <c r="AN98" s="14">
        <f t="shared" si="249"/>
        <v>6</v>
      </c>
      <c r="AO98" s="14" t="e">
        <f>INDEX(属性投放!#REF!,(卡牌属性!AG98-2)*20+卡牌属性!AN98)</f>
        <v>#REF!</v>
      </c>
      <c r="AP98" s="14" t="e">
        <f t="shared" si="333"/>
        <v>#REF!</v>
      </c>
      <c r="AQ98" s="14" t="e">
        <f t="shared" si="333"/>
        <v>#REF!</v>
      </c>
      <c r="AR98" s="14" t="e">
        <f t="shared" si="333"/>
        <v>#REF!</v>
      </c>
      <c r="AS98" s="14" t="e">
        <f t="shared" si="333"/>
        <v>#REF!</v>
      </c>
      <c r="AT98" s="14" t="e">
        <f>INDEX(属性投放!#REF!,(卡牌属性!AG98-2)*20+卡牌属性!AN98)</f>
        <v>#REF!</v>
      </c>
      <c r="AU98" s="14" t="e">
        <f t="shared" si="334"/>
        <v>#REF!</v>
      </c>
      <c r="AV98" s="14" t="e">
        <f t="shared" si="334"/>
        <v>#REF!</v>
      </c>
      <c r="AW98" s="14" t="e">
        <f t="shared" si="334"/>
        <v>#REF!</v>
      </c>
      <c r="AX98" s="14" t="e">
        <f t="shared" si="334"/>
        <v>#REF!</v>
      </c>
      <c r="AY98" s="14" t="e">
        <f>INDEX(属性投放!#REF!,(卡牌属性!AG98-2)*20+卡牌属性!AN98)</f>
        <v>#REF!</v>
      </c>
      <c r="AZ98" s="14" t="e">
        <f t="shared" si="335"/>
        <v>#REF!</v>
      </c>
      <c r="BA98" s="14" t="e">
        <f t="shared" si="335"/>
        <v>#REF!</v>
      </c>
      <c r="BB98" s="14" t="e">
        <f t="shared" si="335"/>
        <v>#REF!</v>
      </c>
      <c r="BC98" s="14" t="e">
        <f t="shared" si="335"/>
        <v>#REF!</v>
      </c>
      <c r="BD98" s="14" t="e">
        <f>INDEX(属性投放!#REF!,(卡牌属性!AG98-2)*20+卡牌属性!AN98)</f>
        <v>#REF!</v>
      </c>
      <c r="BE98" s="14" t="e">
        <f t="shared" si="336"/>
        <v>#REF!</v>
      </c>
      <c r="BF98" s="14" t="e">
        <f t="shared" si="336"/>
        <v>#REF!</v>
      </c>
      <c r="BG98" s="14" t="e">
        <f t="shared" si="336"/>
        <v>#REF!</v>
      </c>
      <c r="BH98" s="14" t="e">
        <f t="shared" si="336"/>
        <v>#REF!</v>
      </c>
      <c r="BI98" s="14" t="e">
        <f>INDEX(属性投放!#REF!,(卡牌属性!AG98-2)*20+卡牌属性!AN98)</f>
        <v>#REF!</v>
      </c>
      <c r="BJ98" s="14" t="e">
        <f t="shared" si="337"/>
        <v>#REF!</v>
      </c>
      <c r="BK98" s="14" t="e">
        <f t="shared" si="337"/>
        <v>#REF!</v>
      </c>
      <c r="BL98" s="14" t="e">
        <f t="shared" si="337"/>
        <v>#REF!</v>
      </c>
      <c r="BM98" s="14" t="e">
        <f t="shared" si="337"/>
        <v>#REF!</v>
      </c>
      <c r="BN98" s="14" t="e">
        <f>INDEX(属性投放!#REF!,(卡牌属性!AG98-2)*20+卡牌属性!AN98)</f>
        <v>#REF!</v>
      </c>
      <c r="BO98" s="14" t="e">
        <f t="shared" si="338"/>
        <v>#REF!</v>
      </c>
      <c r="BP98" s="14" t="e">
        <f t="shared" si="338"/>
        <v>#REF!</v>
      </c>
      <c r="BQ98" s="14" t="e">
        <f t="shared" si="338"/>
        <v>#REF!</v>
      </c>
      <c r="BR98" s="14" t="e">
        <f t="shared" si="338"/>
        <v>#REF!</v>
      </c>
      <c r="BV98" s="13">
        <v>94</v>
      </c>
      <c r="BW98" s="14">
        <f t="shared" si="260"/>
        <v>9</v>
      </c>
      <c r="BX98" s="14">
        <f t="shared" si="261"/>
        <v>1102009</v>
      </c>
      <c r="BY98" s="14" t="str">
        <f>INDEX($O$6:$O$37,BW98)&amp;"-"&amp;INDEX(属性投放!$H$19:$H$29,卡牌属性!CD98)</f>
        <v>徐晃-大叫唤</v>
      </c>
      <c r="BZ98" s="14">
        <f t="shared" si="262"/>
        <v>6</v>
      </c>
      <c r="CA98" s="14">
        <f t="shared" si="263"/>
        <v>7</v>
      </c>
      <c r="CB98" s="14">
        <f t="shared" si="264"/>
        <v>5</v>
      </c>
      <c r="CC98" s="14">
        <f t="shared" si="265"/>
        <v>4</v>
      </c>
      <c r="CD98" s="14">
        <f t="shared" si="266"/>
        <v>6</v>
      </c>
      <c r="CE98" s="14">
        <f>INDEX(属性投放!$W$6:$W$49,(卡牌属性!CC98-2)*11+卡牌属性!CD98)</f>
        <v>15</v>
      </c>
      <c r="CF98" s="14">
        <f t="shared" si="341"/>
        <v>1293</v>
      </c>
      <c r="CG98" s="14">
        <f t="shared" si="342"/>
        <v>1456</v>
      </c>
      <c r="CH98" s="14">
        <f t="shared" si="343"/>
        <v>1644</v>
      </c>
      <c r="CI98" s="14">
        <f t="shared" si="344"/>
        <v>1644</v>
      </c>
      <c r="CJ98" s="14">
        <f t="shared" si="345"/>
        <v>1970</v>
      </c>
      <c r="CK98" s="14">
        <f t="shared" si="346"/>
        <v>609</v>
      </c>
      <c r="CL98" s="14">
        <f t="shared" si="347"/>
        <v>703</v>
      </c>
      <c r="CM98" s="14">
        <f t="shared" si="348"/>
        <v>703</v>
      </c>
      <c r="CN98" s="14">
        <f t="shared" si="349"/>
        <v>797</v>
      </c>
      <c r="CO98" s="14">
        <f t="shared" si="350"/>
        <v>985</v>
      </c>
      <c r="CP98" s="14">
        <f t="shared" si="351"/>
        <v>9838</v>
      </c>
      <c r="CQ98" s="14">
        <f t="shared" si="352"/>
        <v>11106</v>
      </c>
      <c r="CR98" s="14">
        <f t="shared" si="353"/>
        <v>11106</v>
      </c>
      <c r="CS98" s="14">
        <f t="shared" si="354"/>
        <v>12374</v>
      </c>
      <c r="CT98" s="14">
        <f t="shared" si="355"/>
        <v>14810</v>
      </c>
      <c r="CU98" s="14">
        <f>INDEX(属性偏向!$S$4:$S$135,(卡牌属性!$BZ98-1+CU$3)*11+卡牌属性!$CD98)</f>
        <v>24</v>
      </c>
      <c r="CV98" s="14">
        <f>INDEX(属性偏向!$S$4:$S$135,(卡牌属性!$BZ98-1+CV$3)*11+卡牌属性!$CD98)</f>
        <v>26</v>
      </c>
      <c r="CW98" s="14">
        <f>INDEX(属性偏向!$S$4:$S$135,(卡牌属性!$BZ98-1+CW$3)*11+卡牌属性!$CD98)</f>
        <v>28</v>
      </c>
      <c r="CX98" s="14">
        <f>INDEX(属性偏向!$S$4:$S$135,(卡牌属性!$BZ98-1+CX$3)*11+卡牌属性!$CD98)</f>
        <v>28</v>
      </c>
      <c r="CY98" s="14">
        <f>INDEX(属性偏向!$S$4:$S$135,(卡牌属性!$BZ98-1+CY$3)*11+卡牌属性!$CD98)</f>
        <v>32</v>
      </c>
      <c r="CZ98" s="14">
        <f>INDEX(属性偏向!$T$4:$T$135,(卡牌属性!$BZ98-1+CZ$3)*11+卡牌属性!$CD98)</f>
        <v>12</v>
      </c>
      <c r="DA98" s="14">
        <f>INDEX(属性偏向!$T$4:$T$135,(卡牌属性!$BZ98-1+DA$3)*11+卡牌属性!$CD98)</f>
        <v>13</v>
      </c>
      <c r="DB98" s="14">
        <f>INDEX(属性偏向!$T$4:$T$135,(卡牌属性!$BZ98-1+DB$3)*11+卡牌属性!$CD98)</f>
        <v>13</v>
      </c>
      <c r="DC98" s="14">
        <f>INDEX(属性偏向!$T$4:$T$135,(卡牌属性!$BZ98-1+DC$3)*11+卡牌属性!$CD98)</f>
        <v>14</v>
      </c>
      <c r="DD98" s="14">
        <f>INDEX(属性偏向!$T$4:$T$135,(卡牌属性!$BZ98-1+DD$3)*11+卡牌属性!$CD98)</f>
        <v>16</v>
      </c>
      <c r="DE98" s="14">
        <f>INDEX(属性偏向!$U$4:$U$135,(卡牌属性!$BZ98-1+DE$3)*11+卡牌属性!$CD98)</f>
        <v>240</v>
      </c>
      <c r="DF98" s="14">
        <f>INDEX(属性偏向!$U$4:$U$135,(卡牌属性!$BZ98-1+DF$3)*11+卡牌属性!$CD98)</f>
        <v>260</v>
      </c>
      <c r="DG98" s="14">
        <f>INDEX(属性偏向!$U$4:$U$135,(卡牌属性!$BZ98-1+DG$3)*11+卡牌属性!$CD98)</f>
        <v>260</v>
      </c>
      <c r="DH98" s="14">
        <f>INDEX(属性偏向!$U$4:$U$135,(卡牌属性!$BZ98-1+DH$3)*11+卡牌属性!$CD98)</f>
        <v>280</v>
      </c>
      <c r="DI98" s="14">
        <f>INDEX(属性偏向!$U$4:$U$135,(卡牌属性!$BZ98-1+DI$3)*11+卡牌属性!$CD98)</f>
        <v>320</v>
      </c>
      <c r="DL98" s="13">
        <v>94</v>
      </c>
      <c r="DM98" s="14">
        <f t="shared" si="267"/>
        <v>9</v>
      </c>
      <c r="DN98" s="14">
        <f t="shared" si="268"/>
        <v>1102009</v>
      </c>
      <c r="DO98" s="14" t="str">
        <f>INDEX($B$6:$B$32,DM98)&amp;"-"&amp;INDEX(属性投放!$H$7:$H$17,卡牌属性!DT98)</f>
        <v>北落师门-大叫唤</v>
      </c>
      <c r="DP98" s="14">
        <f t="shared" si="250"/>
        <v>5</v>
      </c>
      <c r="DQ98" s="14">
        <f t="shared" si="251"/>
        <v>5</v>
      </c>
      <c r="DR98" s="14">
        <f t="shared" si="252"/>
        <v>5</v>
      </c>
      <c r="DS98" s="14">
        <f t="shared" si="269"/>
        <v>3</v>
      </c>
      <c r="DT98" s="14">
        <f t="shared" si="270"/>
        <v>6</v>
      </c>
      <c r="DU98" s="14">
        <f>INDEX(属性投放!$W$6:$W$49,(卡牌属性!DS98-2)*11+卡牌属性!DT98)</f>
        <v>15</v>
      </c>
      <c r="DV98" s="14">
        <f t="shared" si="356"/>
        <v>3090</v>
      </c>
      <c r="DW98" s="14">
        <f t="shared" si="357"/>
        <v>3529</v>
      </c>
      <c r="DX98" s="14">
        <f t="shared" si="358"/>
        <v>3968</v>
      </c>
      <c r="DY98" s="14">
        <f t="shared" si="359"/>
        <v>3968</v>
      </c>
      <c r="DZ98" s="14">
        <f t="shared" si="360"/>
        <v>4432</v>
      </c>
      <c r="EA98" s="14">
        <f t="shared" si="361"/>
        <v>1500</v>
      </c>
      <c r="EB98" s="14">
        <f t="shared" si="362"/>
        <v>1717</v>
      </c>
      <c r="EC98" s="14">
        <f t="shared" si="363"/>
        <v>1717</v>
      </c>
      <c r="ED98" s="14">
        <f t="shared" si="364"/>
        <v>1934</v>
      </c>
      <c r="EE98" s="14">
        <f t="shared" si="365"/>
        <v>2166</v>
      </c>
      <c r="EF98" s="14">
        <f t="shared" si="366"/>
        <v>25160</v>
      </c>
      <c r="EG98" s="14">
        <f t="shared" si="367"/>
        <v>28664</v>
      </c>
      <c r="EH98" s="14">
        <f t="shared" si="368"/>
        <v>28664</v>
      </c>
      <c r="EI98" s="14">
        <f t="shared" si="369"/>
        <v>32168</v>
      </c>
      <c r="EJ98" s="14">
        <f t="shared" si="370"/>
        <v>35722</v>
      </c>
      <c r="EK98" s="14">
        <f>INDEX(属性偏向!$S$4:$S$135,(卡牌属性!$DP98-1+EK$3)*11+卡牌属性!$DT98)*(1+属性投放!$AT$6)</f>
        <v>66</v>
      </c>
      <c r="EL98" s="14">
        <f>INDEX(属性偏向!$S$4:$S$135,(卡牌属性!$DP98-1+EL$3)*11+卡牌属性!$DT98)*(1+属性投放!$AT$6)</f>
        <v>72</v>
      </c>
      <c r="EM98" s="14">
        <f>INDEX(属性偏向!$S$4:$S$135,(卡牌属性!$DP98-1+EM$3)*11+卡牌属性!$DT98)*(1+属性投放!$AT$6)</f>
        <v>78</v>
      </c>
      <c r="EN98" s="14">
        <f>INDEX(属性偏向!$S$4:$S$135,(卡牌属性!$DP98-1+EN$3)*11+卡牌属性!$DT98)*(1+属性投放!$AT$6)</f>
        <v>78</v>
      </c>
      <c r="EO98" s="14">
        <f>INDEX(属性偏向!$S$4:$S$135,(卡牌属性!$DP98-1+EO$3)*11+卡牌属性!$DT98)*(1+属性投放!$AT$6)</f>
        <v>84</v>
      </c>
      <c r="EP98" s="14">
        <f>INDEX(属性偏向!$T$4:$T$135,(卡牌属性!$DQ98-1+EP$3)*11+卡牌属性!$DT98)*(1+属性投放!$AT$6)</f>
        <v>33</v>
      </c>
      <c r="EQ98" s="14">
        <f>INDEX(属性偏向!$T$4:$T$135,(卡牌属性!$DQ98-1+EQ$3)*11+卡牌属性!$DT98)*(1+属性投放!$AT$6)</f>
        <v>36</v>
      </c>
      <c r="ER98" s="14">
        <f>INDEX(属性偏向!$T$4:$T$135,(卡牌属性!$DQ98-1+ER$3)*11+卡牌属性!$DT98)*(1+属性投放!$AT$6)</f>
        <v>36</v>
      </c>
      <c r="ES98" s="14">
        <f>INDEX(属性偏向!$T$4:$T$135,(卡牌属性!$DQ98-1+ES$3)*11+卡牌属性!$DT98)*(1+属性投放!$AT$6)</f>
        <v>39</v>
      </c>
      <c r="ET98" s="14">
        <f>INDEX(属性偏向!$T$4:$T$135,(卡牌属性!$DQ98-1+ET$3)*11+卡牌属性!$DT98)*(1+属性投放!$AT$6)</f>
        <v>42</v>
      </c>
      <c r="EU98" s="14">
        <f>INDEX(属性偏向!$U$4:$U$135,(卡牌属性!$DR98-1+EU$3)*11+卡牌属性!$DT98)*(1+属性投放!$AT$6)</f>
        <v>660</v>
      </c>
      <c r="EV98" s="14">
        <f>INDEX(属性偏向!$U$4:$U$135,(卡牌属性!$DR98-1+EV$3)*11+卡牌属性!$DT98)*(1+属性投放!$AT$6)</f>
        <v>720</v>
      </c>
      <c r="EW98" s="14">
        <f>INDEX(属性偏向!$U$4:$U$135,(卡牌属性!$DR98-1+EW$3)*11+卡牌属性!$DT98)*(1+属性投放!$AT$6)</f>
        <v>720</v>
      </c>
      <c r="EX98" s="14">
        <f>INDEX(属性偏向!$U$4:$U$135,(卡牌属性!$DR98-1+EX$3)*11+卡牌属性!$DT98)*(1+属性投放!$AT$6)</f>
        <v>780</v>
      </c>
      <c r="EY98" s="14">
        <f>INDEX(属性偏向!$U$4:$U$135,(卡牌属性!$DR98-1+EY$3)*11+卡牌属性!$DT98)*(1+属性投放!$AT$6)</f>
        <v>840</v>
      </c>
      <c r="FC98" s="13">
        <v>94</v>
      </c>
      <c r="FD98" s="13">
        <f t="shared" si="253"/>
        <v>19</v>
      </c>
      <c r="FE98" s="14">
        <f t="shared" si="271"/>
        <v>1102019</v>
      </c>
      <c r="FF98" s="14" t="s">
        <v>849</v>
      </c>
      <c r="FG98" s="14">
        <f t="shared" si="254"/>
        <v>4</v>
      </c>
      <c r="FH98" s="14" t="str">
        <f t="shared" si="255"/>
        <v>食火蜥-4星</v>
      </c>
      <c r="FI98" s="14">
        <f>INDEX(Y$6:Y$36,$FD98)+INDEX(属性偏向!Y$4:Y$8,卡牌属性!$FG98)</f>
        <v>3</v>
      </c>
      <c r="FJ98" s="14" t="str">
        <f>INDEX(属性评价,卡牌属性!FI98)</f>
        <v>C</v>
      </c>
      <c r="FK98" s="14">
        <f>INDEX(Z$6:Z$36,$FD98)+INDEX(属性偏向!Z$4:Z$8,卡牌属性!$FG98)</f>
        <v>8</v>
      </c>
      <c r="FL98" s="14" t="str">
        <f>INDEX(属性评价,卡牌属性!FK98)</f>
        <v>A+</v>
      </c>
      <c r="FM98" s="14">
        <f>INDEX(AA$6:AA$36,$FD98)+INDEX(属性偏向!AA$4:AA$8,卡牌属性!$FG98)</f>
        <v>6</v>
      </c>
      <c r="FN98" s="14" t="str">
        <f>INDEX(属性评价,卡牌属性!FM98)</f>
        <v>B+</v>
      </c>
      <c r="FQ98" s="13">
        <v>94</v>
      </c>
      <c r="FR98" s="13">
        <f t="shared" si="340"/>
        <v>19</v>
      </c>
      <c r="FS98" s="14">
        <f t="shared" si="272"/>
        <v>1101022</v>
      </c>
      <c r="FT98" s="14" t="s">
        <v>849</v>
      </c>
      <c r="FU98" s="14">
        <f t="shared" si="257"/>
        <v>4</v>
      </c>
      <c r="FV98" s="14" t="str">
        <f t="shared" si="258"/>
        <v>幻-4星</v>
      </c>
      <c r="FW98" s="14">
        <f>INDEX(J$6:J$36,$FR98)+INDEX(属性偏向!Y$4:Y$8,卡牌属性!$FG98)</f>
        <v>6</v>
      </c>
      <c r="FX98" s="14" t="str">
        <f>INDEX(属性评价,卡牌属性!FW98)</f>
        <v>B+</v>
      </c>
      <c r="FY98" s="14">
        <f>INDEX(K$6:K$36,$FR98)+INDEX(属性偏向!Y$4:Y$8,卡牌属性!$FG98)</f>
        <v>5</v>
      </c>
      <c r="FZ98" s="14" t="str">
        <f>INDEX(属性评价,卡牌属性!FY98)</f>
        <v>B</v>
      </c>
      <c r="GA98" s="14">
        <f>INDEX(L$6:L$36,$FR98)+INDEX(属性偏向!Y$4:Y$8,卡牌属性!$FG98)</f>
        <v>5</v>
      </c>
      <c r="GB98" s="14" t="str">
        <f>INDEX(属性评价,卡牌属性!GA98)</f>
        <v>B</v>
      </c>
    </row>
    <row r="99" spans="31:184" ht="16.5" x14ac:dyDescent="0.2">
      <c r="AE99" s="13">
        <v>95</v>
      </c>
      <c r="AF99" s="13">
        <f t="shared" si="259"/>
        <v>9</v>
      </c>
      <c r="AG99" s="13">
        <f t="shared" si="246"/>
        <v>3</v>
      </c>
      <c r="AH99" s="13"/>
      <c r="AI99" s="13"/>
      <c r="AJ99" s="14">
        <f t="shared" si="247"/>
        <v>1101009</v>
      </c>
      <c r="AK99" s="14" t="str">
        <f t="shared" si="248"/>
        <v>北落师门7突</v>
      </c>
      <c r="AL99" s="25" t="s">
        <v>131</v>
      </c>
      <c r="AM99" s="14">
        <v>1</v>
      </c>
      <c r="AN99" s="14">
        <f t="shared" si="249"/>
        <v>7</v>
      </c>
      <c r="AO99" s="14" t="e">
        <f>INDEX(属性投放!#REF!,(卡牌属性!AG99-2)*20+卡牌属性!AN99)</f>
        <v>#REF!</v>
      </c>
      <c r="AP99" s="14" t="e">
        <f t="shared" si="333"/>
        <v>#REF!</v>
      </c>
      <c r="AQ99" s="14" t="e">
        <f t="shared" si="333"/>
        <v>#REF!</v>
      </c>
      <c r="AR99" s="14" t="e">
        <f t="shared" si="333"/>
        <v>#REF!</v>
      </c>
      <c r="AS99" s="14" t="e">
        <f t="shared" si="333"/>
        <v>#REF!</v>
      </c>
      <c r="AT99" s="14" t="e">
        <f>INDEX(属性投放!#REF!,(卡牌属性!AG99-2)*20+卡牌属性!AN99)</f>
        <v>#REF!</v>
      </c>
      <c r="AU99" s="14" t="e">
        <f t="shared" si="334"/>
        <v>#REF!</v>
      </c>
      <c r="AV99" s="14" t="e">
        <f t="shared" si="334"/>
        <v>#REF!</v>
      </c>
      <c r="AW99" s="14" t="e">
        <f t="shared" si="334"/>
        <v>#REF!</v>
      </c>
      <c r="AX99" s="14" t="e">
        <f t="shared" si="334"/>
        <v>#REF!</v>
      </c>
      <c r="AY99" s="14" t="e">
        <f>INDEX(属性投放!#REF!,(卡牌属性!AG99-2)*20+卡牌属性!AN99)</f>
        <v>#REF!</v>
      </c>
      <c r="AZ99" s="14" t="e">
        <f t="shared" si="335"/>
        <v>#REF!</v>
      </c>
      <c r="BA99" s="14" t="e">
        <f t="shared" si="335"/>
        <v>#REF!</v>
      </c>
      <c r="BB99" s="14" t="e">
        <f t="shared" si="335"/>
        <v>#REF!</v>
      </c>
      <c r="BC99" s="14" t="e">
        <f t="shared" si="335"/>
        <v>#REF!</v>
      </c>
      <c r="BD99" s="14" t="e">
        <f>INDEX(属性投放!#REF!,(卡牌属性!AG99-2)*20+卡牌属性!AN99)</f>
        <v>#REF!</v>
      </c>
      <c r="BE99" s="14" t="e">
        <f t="shared" si="336"/>
        <v>#REF!</v>
      </c>
      <c r="BF99" s="14" t="e">
        <f t="shared" si="336"/>
        <v>#REF!</v>
      </c>
      <c r="BG99" s="14" t="e">
        <f t="shared" si="336"/>
        <v>#REF!</v>
      </c>
      <c r="BH99" s="14" t="e">
        <f t="shared" si="336"/>
        <v>#REF!</v>
      </c>
      <c r="BI99" s="14" t="e">
        <f>INDEX(属性投放!#REF!,(卡牌属性!AG99-2)*20+卡牌属性!AN99)</f>
        <v>#REF!</v>
      </c>
      <c r="BJ99" s="14" t="e">
        <f t="shared" si="337"/>
        <v>#REF!</v>
      </c>
      <c r="BK99" s="14" t="e">
        <f t="shared" si="337"/>
        <v>#REF!</v>
      </c>
      <c r="BL99" s="14" t="e">
        <f t="shared" si="337"/>
        <v>#REF!</v>
      </c>
      <c r="BM99" s="14" t="e">
        <f t="shared" si="337"/>
        <v>#REF!</v>
      </c>
      <c r="BN99" s="14" t="e">
        <f>INDEX(属性投放!#REF!,(卡牌属性!AG99-2)*20+卡牌属性!AN99)</f>
        <v>#REF!</v>
      </c>
      <c r="BO99" s="14" t="e">
        <f t="shared" si="338"/>
        <v>#REF!</v>
      </c>
      <c r="BP99" s="14" t="e">
        <f t="shared" si="338"/>
        <v>#REF!</v>
      </c>
      <c r="BQ99" s="14" t="e">
        <f t="shared" si="338"/>
        <v>#REF!</v>
      </c>
      <c r="BR99" s="14" t="e">
        <f t="shared" si="338"/>
        <v>#REF!</v>
      </c>
      <c r="BV99" s="13">
        <v>95</v>
      </c>
      <c r="BW99" s="14">
        <f t="shared" si="260"/>
        <v>9</v>
      </c>
      <c r="BX99" s="14">
        <f t="shared" si="261"/>
        <v>1102009</v>
      </c>
      <c r="BY99" s="14" t="str">
        <f>INDEX($O$6:$O$37,BW99)&amp;"-"&amp;INDEX(属性投放!$H$19:$H$29,卡牌属性!CD99)</f>
        <v>徐晃-焦热</v>
      </c>
      <c r="BZ99" s="14">
        <f t="shared" si="262"/>
        <v>6</v>
      </c>
      <c r="CA99" s="14">
        <f t="shared" si="263"/>
        <v>7</v>
      </c>
      <c r="CB99" s="14">
        <f t="shared" si="264"/>
        <v>5</v>
      </c>
      <c r="CC99" s="14">
        <f t="shared" si="265"/>
        <v>4</v>
      </c>
      <c r="CD99" s="14">
        <f t="shared" si="266"/>
        <v>7</v>
      </c>
      <c r="CE99" s="14">
        <f>INDEX(属性投放!$W$6:$W$49,(卡牌属性!CC99-2)*11+卡牌属性!CD99)</f>
        <v>15</v>
      </c>
      <c r="CF99" s="14">
        <f t="shared" si="341"/>
        <v>1653</v>
      </c>
      <c r="CG99" s="14">
        <f t="shared" si="342"/>
        <v>1846</v>
      </c>
      <c r="CH99" s="14">
        <f t="shared" si="343"/>
        <v>2064</v>
      </c>
      <c r="CI99" s="14">
        <f t="shared" si="344"/>
        <v>2064</v>
      </c>
      <c r="CJ99" s="14">
        <f t="shared" si="345"/>
        <v>2450</v>
      </c>
      <c r="CK99" s="14">
        <f t="shared" si="346"/>
        <v>789</v>
      </c>
      <c r="CL99" s="14">
        <f t="shared" si="347"/>
        <v>898</v>
      </c>
      <c r="CM99" s="14">
        <f t="shared" si="348"/>
        <v>898</v>
      </c>
      <c r="CN99" s="14">
        <f t="shared" si="349"/>
        <v>1007</v>
      </c>
      <c r="CO99" s="14">
        <f t="shared" si="350"/>
        <v>1225</v>
      </c>
      <c r="CP99" s="14">
        <f t="shared" si="351"/>
        <v>13438</v>
      </c>
      <c r="CQ99" s="14">
        <f t="shared" si="352"/>
        <v>15006</v>
      </c>
      <c r="CR99" s="14">
        <f t="shared" si="353"/>
        <v>15006</v>
      </c>
      <c r="CS99" s="14">
        <f t="shared" si="354"/>
        <v>16574</v>
      </c>
      <c r="CT99" s="14">
        <f t="shared" si="355"/>
        <v>19610</v>
      </c>
      <c r="CU99" s="14">
        <f>INDEX(属性偏向!$S$4:$S$135,(卡牌属性!$BZ99-1+CU$3)*11+卡牌属性!$CD99)</f>
        <v>28</v>
      </c>
      <c r="CV99" s="14">
        <f>INDEX(属性偏向!$S$4:$S$135,(卡牌属性!$BZ99-1+CV$3)*11+卡牌属性!$CD99)</f>
        <v>30</v>
      </c>
      <c r="CW99" s="14">
        <f>INDEX(属性偏向!$S$4:$S$135,(卡牌属性!$BZ99-1+CW$3)*11+卡牌属性!$CD99)</f>
        <v>32</v>
      </c>
      <c r="CX99" s="14">
        <f>INDEX(属性偏向!$S$4:$S$135,(卡牌属性!$BZ99-1+CX$3)*11+卡牌属性!$CD99)</f>
        <v>32</v>
      </c>
      <c r="CY99" s="14">
        <f>INDEX(属性偏向!$S$4:$S$135,(卡牌属性!$BZ99-1+CY$3)*11+卡牌属性!$CD99)</f>
        <v>36</v>
      </c>
      <c r="CZ99" s="14">
        <f>INDEX(属性偏向!$T$4:$T$135,(卡牌属性!$BZ99-1+CZ$3)*11+卡牌属性!$CD99)</f>
        <v>14</v>
      </c>
      <c r="DA99" s="14">
        <f>INDEX(属性偏向!$T$4:$T$135,(卡牌属性!$BZ99-1+DA$3)*11+卡牌属性!$CD99)</f>
        <v>15</v>
      </c>
      <c r="DB99" s="14">
        <f>INDEX(属性偏向!$T$4:$T$135,(卡牌属性!$BZ99-1+DB$3)*11+卡牌属性!$CD99)</f>
        <v>15</v>
      </c>
      <c r="DC99" s="14">
        <f>INDEX(属性偏向!$T$4:$T$135,(卡牌属性!$BZ99-1+DC$3)*11+卡牌属性!$CD99)</f>
        <v>16</v>
      </c>
      <c r="DD99" s="14">
        <f>INDEX(属性偏向!$T$4:$T$135,(卡牌属性!$BZ99-1+DD$3)*11+卡牌属性!$CD99)</f>
        <v>18</v>
      </c>
      <c r="DE99" s="14">
        <f>INDEX(属性偏向!$U$4:$U$135,(卡牌属性!$BZ99-1+DE$3)*11+卡牌属性!$CD99)</f>
        <v>280</v>
      </c>
      <c r="DF99" s="14">
        <f>INDEX(属性偏向!$U$4:$U$135,(卡牌属性!$BZ99-1+DF$3)*11+卡牌属性!$CD99)</f>
        <v>300</v>
      </c>
      <c r="DG99" s="14">
        <f>INDEX(属性偏向!$U$4:$U$135,(卡牌属性!$BZ99-1+DG$3)*11+卡牌属性!$CD99)</f>
        <v>300</v>
      </c>
      <c r="DH99" s="14">
        <f>INDEX(属性偏向!$U$4:$U$135,(卡牌属性!$BZ99-1+DH$3)*11+卡牌属性!$CD99)</f>
        <v>320</v>
      </c>
      <c r="DI99" s="14">
        <f>INDEX(属性偏向!$U$4:$U$135,(卡牌属性!$BZ99-1+DI$3)*11+卡牌属性!$CD99)</f>
        <v>360</v>
      </c>
      <c r="DL99" s="13">
        <v>95</v>
      </c>
      <c r="DM99" s="14">
        <f t="shared" si="267"/>
        <v>9</v>
      </c>
      <c r="DN99" s="14">
        <f t="shared" si="268"/>
        <v>1102009</v>
      </c>
      <c r="DO99" s="14" t="str">
        <f>INDEX($B$6:$B$32,DM99)&amp;"-"&amp;INDEX(属性投放!$H$7:$H$17,卡牌属性!DT99)</f>
        <v>北落师门-焦热</v>
      </c>
      <c r="DP99" s="14">
        <f t="shared" si="250"/>
        <v>5</v>
      </c>
      <c r="DQ99" s="14">
        <f t="shared" si="251"/>
        <v>5</v>
      </c>
      <c r="DR99" s="14">
        <f t="shared" si="252"/>
        <v>5</v>
      </c>
      <c r="DS99" s="14">
        <f t="shared" si="269"/>
        <v>3</v>
      </c>
      <c r="DT99" s="14">
        <f t="shared" si="270"/>
        <v>7</v>
      </c>
      <c r="DU99" s="14">
        <f>INDEX(属性投放!$W$6:$W$49,(卡牌属性!DS99-2)*11+卡牌属性!DT99)</f>
        <v>15</v>
      </c>
      <c r="DV99" s="14">
        <f t="shared" si="356"/>
        <v>4080</v>
      </c>
      <c r="DW99" s="14">
        <f t="shared" si="357"/>
        <v>4609</v>
      </c>
      <c r="DX99" s="14">
        <f t="shared" si="358"/>
        <v>5138</v>
      </c>
      <c r="DY99" s="14">
        <f t="shared" si="359"/>
        <v>5138</v>
      </c>
      <c r="DZ99" s="14">
        <f t="shared" si="360"/>
        <v>5692</v>
      </c>
      <c r="EA99" s="14">
        <f t="shared" si="361"/>
        <v>1995</v>
      </c>
      <c r="EB99" s="14">
        <f t="shared" si="362"/>
        <v>2257</v>
      </c>
      <c r="EC99" s="14">
        <f t="shared" si="363"/>
        <v>2257</v>
      </c>
      <c r="ED99" s="14">
        <f t="shared" si="364"/>
        <v>2519</v>
      </c>
      <c r="EE99" s="14">
        <f t="shared" si="365"/>
        <v>2796</v>
      </c>
      <c r="EF99" s="14">
        <f t="shared" si="366"/>
        <v>35060</v>
      </c>
      <c r="EG99" s="14">
        <f t="shared" si="367"/>
        <v>39464</v>
      </c>
      <c r="EH99" s="14">
        <f t="shared" si="368"/>
        <v>39464</v>
      </c>
      <c r="EI99" s="14">
        <f t="shared" si="369"/>
        <v>43868</v>
      </c>
      <c r="EJ99" s="14">
        <f t="shared" si="370"/>
        <v>48322</v>
      </c>
      <c r="EK99" s="14">
        <f>INDEX(属性偏向!$S$4:$S$135,(卡牌属性!$DP99-1+EK$3)*11+卡牌属性!$DT99)*(1+属性投放!$AT$6)</f>
        <v>78</v>
      </c>
      <c r="EL99" s="14">
        <f>INDEX(属性偏向!$S$4:$S$135,(卡牌属性!$DP99-1+EL$3)*11+卡牌属性!$DT99)*(1+属性投放!$AT$6)</f>
        <v>84</v>
      </c>
      <c r="EM99" s="14">
        <f>INDEX(属性偏向!$S$4:$S$135,(卡牌属性!$DP99-1+EM$3)*11+卡牌属性!$DT99)*(1+属性投放!$AT$6)</f>
        <v>90</v>
      </c>
      <c r="EN99" s="14">
        <f>INDEX(属性偏向!$S$4:$S$135,(卡牌属性!$DP99-1+EN$3)*11+卡牌属性!$DT99)*(1+属性投放!$AT$6)</f>
        <v>90</v>
      </c>
      <c r="EO99" s="14">
        <f>INDEX(属性偏向!$S$4:$S$135,(卡牌属性!$DP99-1+EO$3)*11+卡牌属性!$DT99)*(1+属性投放!$AT$6)</f>
        <v>96</v>
      </c>
      <c r="EP99" s="14">
        <f>INDEX(属性偏向!$T$4:$T$135,(卡牌属性!$DQ99-1+EP$3)*11+卡牌属性!$DT99)*(1+属性投放!$AT$6)</f>
        <v>39</v>
      </c>
      <c r="EQ99" s="14">
        <f>INDEX(属性偏向!$T$4:$T$135,(卡牌属性!$DQ99-1+EQ$3)*11+卡牌属性!$DT99)*(1+属性投放!$AT$6)</f>
        <v>42</v>
      </c>
      <c r="ER99" s="14">
        <f>INDEX(属性偏向!$T$4:$T$135,(卡牌属性!$DQ99-1+ER$3)*11+卡牌属性!$DT99)*(1+属性投放!$AT$6)</f>
        <v>42</v>
      </c>
      <c r="ES99" s="14">
        <f>INDEX(属性偏向!$T$4:$T$135,(卡牌属性!$DQ99-1+ES$3)*11+卡牌属性!$DT99)*(1+属性投放!$AT$6)</f>
        <v>45</v>
      </c>
      <c r="ET99" s="14">
        <f>INDEX(属性偏向!$T$4:$T$135,(卡牌属性!$DQ99-1+ET$3)*11+卡牌属性!$DT99)*(1+属性投放!$AT$6)</f>
        <v>48</v>
      </c>
      <c r="EU99" s="14">
        <f>INDEX(属性偏向!$U$4:$U$135,(卡牌属性!$DR99-1+EU$3)*11+卡牌属性!$DT99)*(1+属性投放!$AT$6)</f>
        <v>780</v>
      </c>
      <c r="EV99" s="14">
        <f>INDEX(属性偏向!$U$4:$U$135,(卡牌属性!$DR99-1+EV$3)*11+卡牌属性!$DT99)*(1+属性投放!$AT$6)</f>
        <v>840</v>
      </c>
      <c r="EW99" s="14">
        <f>INDEX(属性偏向!$U$4:$U$135,(卡牌属性!$DR99-1+EW$3)*11+卡牌属性!$DT99)*(1+属性投放!$AT$6)</f>
        <v>840</v>
      </c>
      <c r="EX99" s="14">
        <f>INDEX(属性偏向!$U$4:$U$135,(卡牌属性!$DR99-1+EX$3)*11+卡牌属性!$DT99)*(1+属性投放!$AT$6)</f>
        <v>900</v>
      </c>
      <c r="EY99" s="14">
        <f>INDEX(属性偏向!$U$4:$U$135,(卡牌属性!$DR99-1+EY$3)*11+卡牌属性!$DT99)*(1+属性投放!$AT$6)</f>
        <v>960</v>
      </c>
      <c r="FC99" s="13">
        <v>95</v>
      </c>
      <c r="FD99" s="13">
        <f t="shared" si="253"/>
        <v>19</v>
      </c>
      <c r="FE99" s="14">
        <f t="shared" si="271"/>
        <v>1102019</v>
      </c>
      <c r="FF99" s="14" t="s">
        <v>849</v>
      </c>
      <c r="FG99" s="14">
        <f t="shared" si="254"/>
        <v>5</v>
      </c>
      <c r="FH99" s="14" t="str">
        <f t="shared" si="255"/>
        <v>食火蜥-5星</v>
      </c>
      <c r="FI99" s="14">
        <f>INDEX(Y$6:Y$36,$FD99)+INDEX(属性偏向!Y$4:Y$8,卡牌属性!$FG99)</f>
        <v>4</v>
      </c>
      <c r="FJ99" s="14" t="str">
        <f>INDEX(属性评价,卡牌属性!FI99)</f>
        <v>C+</v>
      </c>
      <c r="FK99" s="14">
        <f>INDEX(Z$6:Z$36,$FD99)+INDEX(属性偏向!Z$4:Z$8,卡牌属性!$FG99)</f>
        <v>9</v>
      </c>
      <c r="FL99" s="14" t="str">
        <f>INDEX(属性评价,卡牌属性!FK99)</f>
        <v>S</v>
      </c>
      <c r="FM99" s="14">
        <f>INDEX(AA$6:AA$36,$FD99)+INDEX(属性偏向!AA$4:AA$8,卡牌属性!$FG99)</f>
        <v>7</v>
      </c>
      <c r="FN99" s="14" t="str">
        <f>INDEX(属性评价,卡牌属性!FM99)</f>
        <v>A</v>
      </c>
      <c r="FQ99" s="13">
        <v>95</v>
      </c>
      <c r="FR99" s="13">
        <f t="shared" si="340"/>
        <v>19</v>
      </c>
      <c r="FS99" s="14">
        <f t="shared" si="272"/>
        <v>1101022</v>
      </c>
      <c r="FT99" s="14" t="s">
        <v>849</v>
      </c>
      <c r="FU99" s="14">
        <f t="shared" si="257"/>
        <v>5</v>
      </c>
      <c r="FV99" s="14" t="str">
        <f t="shared" si="258"/>
        <v>幻-5星</v>
      </c>
      <c r="FW99" s="14">
        <f>INDEX(J$6:J$36,$FR99)+INDEX(属性偏向!Y$4:Y$8,卡牌属性!$FG99)</f>
        <v>7</v>
      </c>
      <c r="FX99" s="14" t="str">
        <f>INDEX(属性评价,卡牌属性!FW99)</f>
        <v>A</v>
      </c>
      <c r="FY99" s="14">
        <f>INDEX(K$6:K$36,$FR99)+INDEX(属性偏向!Y$4:Y$8,卡牌属性!$FG99)</f>
        <v>6</v>
      </c>
      <c r="FZ99" s="14" t="str">
        <f>INDEX(属性评价,卡牌属性!FY99)</f>
        <v>B+</v>
      </c>
      <c r="GA99" s="14">
        <f>INDEX(L$6:L$36,$FR99)+INDEX(属性偏向!Y$4:Y$8,卡牌属性!$FG99)</f>
        <v>6</v>
      </c>
      <c r="GB99" s="14" t="str">
        <f>INDEX(属性评价,卡牌属性!GA99)</f>
        <v>B+</v>
      </c>
    </row>
    <row r="100" spans="31:184" ht="16.5" x14ac:dyDescent="0.2">
      <c r="AE100" s="13">
        <v>96</v>
      </c>
      <c r="AF100" s="13">
        <f t="shared" si="259"/>
        <v>9</v>
      </c>
      <c r="AG100" s="13">
        <f t="shared" si="246"/>
        <v>3</v>
      </c>
      <c r="AH100" s="13"/>
      <c r="AI100" s="13"/>
      <c r="AJ100" s="14">
        <f t="shared" si="247"/>
        <v>1101009</v>
      </c>
      <c r="AK100" s="14" t="str">
        <f t="shared" si="248"/>
        <v>北落师门8突</v>
      </c>
      <c r="AL100" s="25" t="s">
        <v>131</v>
      </c>
      <c r="AM100" s="14">
        <v>1</v>
      </c>
      <c r="AN100" s="14">
        <f t="shared" si="249"/>
        <v>8</v>
      </c>
      <c r="AO100" s="14" t="e">
        <f>INDEX(属性投放!#REF!,(卡牌属性!AG100-2)*20+卡牌属性!AN100)</f>
        <v>#REF!</v>
      </c>
      <c r="AP100" s="14" t="e">
        <f t="shared" si="333"/>
        <v>#REF!</v>
      </c>
      <c r="AQ100" s="14" t="e">
        <f t="shared" si="333"/>
        <v>#REF!</v>
      </c>
      <c r="AR100" s="14" t="e">
        <f t="shared" si="333"/>
        <v>#REF!</v>
      </c>
      <c r="AS100" s="14" t="e">
        <f t="shared" si="333"/>
        <v>#REF!</v>
      </c>
      <c r="AT100" s="14" t="e">
        <f>INDEX(属性投放!#REF!,(卡牌属性!AG100-2)*20+卡牌属性!AN100)</f>
        <v>#REF!</v>
      </c>
      <c r="AU100" s="14" t="e">
        <f t="shared" si="334"/>
        <v>#REF!</v>
      </c>
      <c r="AV100" s="14" t="e">
        <f t="shared" si="334"/>
        <v>#REF!</v>
      </c>
      <c r="AW100" s="14" t="e">
        <f t="shared" si="334"/>
        <v>#REF!</v>
      </c>
      <c r="AX100" s="14" t="e">
        <f t="shared" si="334"/>
        <v>#REF!</v>
      </c>
      <c r="AY100" s="14" t="e">
        <f>INDEX(属性投放!#REF!,(卡牌属性!AG100-2)*20+卡牌属性!AN100)</f>
        <v>#REF!</v>
      </c>
      <c r="AZ100" s="14" t="e">
        <f t="shared" si="335"/>
        <v>#REF!</v>
      </c>
      <c r="BA100" s="14" t="e">
        <f t="shared" si="335"/>
        <v>#REF!</v>
      </c>
      <c r="BB100" s="14" t="e">
        <f t="shared" si="335"/>
        <v>#REF!</v>
      </c>
      <c r="BC100" s="14" t="e">
        <f t="shared" si="335"/>
        <v>#REF!</v>
      </c>
      <c r="BD100" s="14" t="e">
        <f>INDEX(属性投放!#REF!,(卡牌属性!AG100-2)*20+卡牌属性!AN100)</f>
        <v>#REF!</v>
      </c>
      <c r="BE100" s="14" t="e">
        <f t="shared" si="336"/>
        <v>#REF!</v>
      </c>
      <c r="BF100" s="14" t="e">
        <f t="shared" si="336"/>
        <v>#REF!</v>
      </c>
      <c r="BG100" s="14" t="e">
        <f t="shared" si="336"/>
        <v>#REF!</v>
      </c>
      <c r="BH100" s="14" t="e">
        <f t="shared" si="336"/>
        <v>#REF!</v>
      </c>
      <c r="BI100" s="14" t="e">
        <f>INDEX(属性投放!#REF!,(卡牌属性!AG100-2)*20+卡牌属性!AN100)</f>
        <v>#REF!</v>
      </c>
      <c r="BJ100" s="14" t="e">
        <f t="shared" si="337"/>
        <v>#REF!</v>
      </c>
      <c r="BK100" s="14" t="e">
        <f t="shared" si="337"/>
        <v>#REF!</v>
      </c>
      <c r="BL100" s="14" t="e">
        <f t="shared" si="337"/>
        <v>#REF!</v>
      </c>
      <c r="BM100" s="14" t="e">
        <f t="shared" si="337"/>
        <v>#REF!</v>
      </c>
      <c r="BN100" s="14" t="e">
        <f>INDEX(属性投放!#REF!,(卡牌属性!AG100-2)*20+卡牌属性!AN100)</f>
        <v>#REF!</v>
      </c>
      <c r="BO100" s="14" t="e">
        <f t="shared" si="338"/>
        <v>#REF!</v>
      </c>
      <c r="BP100" s="14" t="e">
        <f t="shared" si="338"/>
        <v>#REF!</v>
      </c>
      <c r="BQ100" s="14" t="e">
        <f t="shared" si="338"/>
        <v>#REF!</v>
      </c>
      <c r="BR100" s="14" t="e">
        <f t="shared" si="338"/>
        <v>#REF!</v>
      </c>
      <c r="BV100" s="13">
        <v>96</v>
      </c>
      <c r="BW100" s="14">
        <f t="shared" si="260"/>
        <v>9</v>
      </c>
      <c r="BX100" s="14">
        <f t="shared" si="261"/>
        <v>1102009</v>
      </c>
      <c r="BY100" s="14" t="str">
        <f>INDEX($O$6:$O$37,BW100)&amp;"-"&amp;INDEX(属性投放!$H$19:$H$29,卡牌属性!CD100)</f>
        <v>徐晃-大焦热</v>
      </c>
      <c r="BZ100" s="14">
        <f t="shared" si="262"/>
        <v>6</v>
      </c>
      <c r="CA100" s="14">
        <f t="shared" si="263"/>
        <v>7</v>
      </c>
      <c r="CB100" s="14">
        <f t="shared" si="264"/>
        <v>5</v>
      </c>
      <c r="CC100" s="14">
        <f t="shared" si="265"/>
        <v>4</v>
      </c>
      <c r="CD100" s="14">
        <f t="shared" si="266"/>
        <v>8</v>
      </c>
      <c r="CE100" s="14">
        <f>INDEX(属性投放!$W$6:$W$49,(卡牌属性!CC100-2)*11+卡牌属性!CD100)</f>
        <v>15</v>
      </c>
      <c r="CF100" s="14">
        <f t="shared" si="341"/>
        <v>2073</v>
      </c>
      <c r="CG100" s="14">
        <f t="shared" si="342"/>
        <v>2296</v>
      </c>
      <c r="CH100" s="14">
        <f t="shared" si="343"/>
        <v>2544</v>
      </c>
      <c r="CI100" s="14">
        <f t="shared" si="344"/>
        <v>2544</v>
      </c>
      <c r="CJ100" s="14">
        <f t="shared" si="345"/>
        <v>2990</v>
      </c>
      <c r="CK100" s="14">
        <f t="shared" si="346"/>
        <v>999</v>
      </c>
      <c r="CL100" s="14">
        <f t="shared" si="347"/>
        <v>1123</v>
      </c>
      <c r="CM100" s="14">
        <f t="shared" si="348"/>
        <v>1123</v>
      </c>
      <c r="CN100" s="14">
        <f t="shared" si="349"/>
        <v>1247</v>
      </c>
      <c r="CO100" s="14">
        <f t="shared" si="350"/>
        <v>1495</v>
      </c>
      <c r="CP100" s="14">
        <f t="shared" si="351"/>
        <v>17638</v>
      </c>
      <c r="CQ100" s="14">
        <f t="shared" si="352"/>
        <v>19506</v>
      </c>
      <c r="CR100" s="14">
        <f t="shared" si="353"/>
        <v>19506</v>
      </c>
      <c r="CS100" s="14">
        <f t="shared" si="354"/>
        <v>21374</v>
      </c>
      <c r="CT100" s="14">
        <f t="shared" si="355"/>
        <v>25010</v>
      </c>
      <c r="CU100" s="14">
        <f>INDEX(属性偏向!$S$4:$S$135,(卡牌属性!$BZ100-1+CU$3)*11+卡牌属性!$CD100)</f>
        <v>34</v>
      </c>
      <c r="CV100" s="14">
        <f>INDEX(属性偏向!$S$4:$S$135,(卡牌属性!$BZ100-1+CV$3)*11+卡牌属性!$CD100)</f>
        <v>36</v>
      </c>
      <c r="CW100" s="14">
        <f>INDEX(属性偏向!$S$4:$S$135,(卡牌属性!$BZ100-1+CW$3)*11+卡牌属性!$CD100)</f>
        <v>38</v>
      </c>
      <c r="CX100" s="14">
        <f>INDEX(属性偏向!$S$4:$S$135,(卡牌属性!$BZ100-1+CX$3)*11+卡牌属性!$CD100)</f>
        <v>38</v>
      </c>
      <c r="CY100" s="14">
        <f>INDEX(属性偏向!$S$4:$S$135,(卡牌属性!$BZ100-1+CY$3)*11+卡牌属性!$CD100)</f>
        <v>42</v>
      </c>
      <c r="CZ100" s="14">
        <f>INDEX(属性偏向!$T$4:$T$135,(卡牌属性!$BZ100-1+CZ$3)*11+卡牌属性!$CD100)</f>
        <v>17</v>
      </c>
      <c r="DA100" s="14">
        <f>INDEX(属性偏向!$T$4:$T$135,(卡牌属性!$BZ100-1+DA$3)*11+卡牌属性!$CD100)</f>
        <v>18</v>
      </c>
      <c r="DB100" s="14">
        <f>INDEX(属性偏向!$T$4:$T$135,(卡牌属性!$BZ100-1+DB$3)*11+卡牌属性!$CD100)</f>
        <v>18</v>
      </c>
      <c r="DC100" s="14">
        <f>INDEX(属性偏向!$T$4:$T$135,(卡牌属性!$BZ100-1+DC$3)*11+卡牌属性!$CD100)</f>
        <v>19</v>
      </c>
      <c r="DD100" s="14">
        <f>INDEX(属性偏向!$T$4:$T$135,(卡牌属性!$BZ100-1+DD$3)*11+卡牌属性!$CD100)</f>
        <v>21</v>
      </c>
      <c r="DE100" s="14">
        <f>INDEX(属性偏向!$U$4:$U$135,(卡牌属性!$BZ100-1+DE$3)*11+卡牌属性!$CD100)</f>
        <v>340</v>
      </c>
      <c r="DF100" s="14">
        <f>INDEX(属性偏向!$U$4:$U$135,(卡牌属性!$BZ100-1+DF$3)*11+卡牌属性!$CD100)</f>
        <v>360</v>
      </c>
      <c r="DG100" s="14">
        <f>INDEX(属性偏向!$U$4:$U$135,(卡牌属性!$BZ100-1+DG$3)*11+卡牌属性!$CD100)</f>
        <v>360</v>
      </c>
      <c r="DH100" s="14">
        <f>INDEX(属性偏向!$U$4:$U$135,(卡牌属性!$BZ100-1+DH$3)*11+卡牌属性!$CD100)</f>
        <v>380</v>
      </c>
      <c r="DI100" s="14">
        <f>INDEX(属性偏向!$U$4:$U$135,(卡牌属性!$BZ100-1+DI$3)*11+卡牌属性!$CD100)</f>
        <v>420</v>
      </c>
      <c r="DL100" s="13">
        <v>96</v>
      </c>
      <c r="DM100" s="14">
        <f t="shared" si="267"/>
        <v>9</v>
      </c>
      <c r="DN100" s="14">
        <f t="shared" si="268"/>
        <v>1102009</v>
      </c>
      <c r="DO100" s="14" t="str">
        <f>INDEX($B$6:$B$32,DM100)&amp;"-"&amp;INDEX(属性投放!$H$7:$H$17,卡牌属性!DT100)</f>
        <v>北落师门-大焦热</v>
      </c>
      <c r="DP100" s="14">
        <f t="shared" si="250"/>
        <v>5</v>
      </c>
      <c r="DQ100" s="14">
        <f t="shared" si="251"/>
        <v>5</v>
      </c>
      <c r="DR100" s="14">
        <f t="shared" si="252"/>
        <v>5</v>
      </c>
      <c r="DS100" s="14">
        <f t="shared" si="269"/>
        <v>3</v>
      </c>
      <c r="DT100" s="14">
        <f t="shared" si="270"/>
        <v>8</v>
      </c>
      <c r="DU100" s="14">
        <f>INDEX(属性投放!$W$6:$W$49,(卡牌属性!DS100-2)*11+卡牌属性!DT100)</f>
        <v>15</v>
      </c>
      <c r="DV100" s="14">
        <f t="shared" si="356"/>
        <v>5250</v>
      </c>
      <c r="DW100" s="14">
        <f t="shared" si="357"/>
        <v>5869</v>
      </c>
      <c r="DX100" s="14">
        <f t="shared" si="358"/>
        <v>6488</v>
      </c>
      <c r="DY100" s="14">
        <f t="shared" si="359"/>
        <v>6488</v>
      </c>
      <c r="DZ100" s="14">
        <f t="shared" si="360"/>
        <v>7132</v>
      </c>
      <c r="EA100" s="14">
        <f t="shared" si="361"/>
        <v>2580</v>
      </c>
      <c r="EB100" s="14">
        <f t="shared" si="362"/>
        <v>2887</v>
      </c>
      <c r="EC100" s="14">
        <f t="shared" si="363"/>
        <v>2887</v>
      </c>
      <c r="ED100" s="14">
        <f t="shared" si="364"/>
        <v>3194</v>
      </c>
      <c r="EE100" s="14">
        <f t="shared" si="365"/>
        <v>3516</v>
      </c>
      <c r="EF100" s="14">
        <f t="shared" si="366"/>
        <v>46760</v>
      </c>
      <c r="EG100" s="14">
        <f t="shared" si="367"/>
        <v>52064</v>
      </c>
      <c r="EH100" s="14">
        <f t="shared" si="368"/>
        <v>52064</v>
      </c>
      <c r="EI100" s="14">
        <f t="shared" si="369"/>
        <v>57368</v>
      </c>
      <c r="EJ100" s="14">
        <f t="shared" si="370"/>
        <v>62722</v>
      </c>
      <c r="EK100" s="14">
        <f>INDEX(属性偏向!$S$4:$S$135,(卡牌属性!$DP100-1+EK$3)*11+卡牌属性!$DT100)*(1+属性投放!$AT$6)</f>
        <v>96</v>
      </c>
      <c r="EL100" s="14">
        <f>INDEX(属性偏向!$S$4:$S$135,(卡牌属性!$DP100-1+EL$3)*11+卡牌属性!$DT100)*(1+属性投放!$AT$6)</f>
        <v>102</v>
      </c>
      <c r="EM100" s="14">
        <f>INDEX(属性偏向!$S$4:$S$135,(卡牌属性!$DP100-1+EM$3)*11+卡牌属性!$DT100)*(1+属性投放!$AT$6)</f>
        <v>108</v>
      </c>
      <c r="EN100" s="14">
        <f>INDEX(属性偏向!$S$4:$S$135,(卡牌属性!$DP100-1+EN$3)*11+卡牌属性!$DT100)*(1+属性投放!$AT$6)</f>
        <v>108</v>
      </c>
      <c r="EO100" s="14">
        <f>INDEX(属性偏向!$S$4:$S$135,(卡牌属性!$DP100-1+EO$3)*11+卡牌属性!$DT100)*(1+属性投放!$AT$6)</f>
        <v>114</v>
      </c>
      <c r="EP100" s="14">
        <f>INDEX(属性偏向!$T$4:$T$135,(卡牌属性!$DQ100-1+EP$3)*11+卡牌属性!$DT100)*(1+属性投放!$AT$6)</f>
        <v>48</v>
      </c>
      <c r="EQ100" s="14">
        <f>INDEX(属性偏向!$T$4:$T$135,(卡牌属性!$DQ100-1+EQ$3)*11+卡牌属性!$DT100)*(1+属性投放!$AT$6)</f>
        <v>51</v>
      </c>
      <c r="ER100" s="14">
        <f>INDEX(属性偏向!$T$4:$T$135,(卡牌属性!$DQ100-1+ER$3)*11+卡牌属性!$DT100)*(1+属性投放!$AT$6)</f>
        <v>51</v>
      </c>
      <c r="ES100" s="14">
        <f>INDEX(属性偏向!$T$4:$T$135,(卡牌属性!$DQ100-1+ES$3)*11+卡牌属性!$DT100)*(1+属性投放!$AT$6)</f>
        <v>54</v>
      </c>
      <c r="ET100" s="14">
        <f>INDEX(属性偏向!$T$4:$T$135,(卡牌属性!$DQ100-1+ET$3)*11+卡牌属性!$DT100)*(1+属性投放!$AT$6)</f>
        <v>57</v>
      </c>
      <c r="EU100" s="14">
        <f>INDEX(属性偏向!$U$4:$U$135,(卡牌属性!$DR100-1+EU$3)*11+卡牌属性!$DT100)*(1+属性投放!$AT$6)</f>
        <v>960</v>
      </c>
      <c r="EV100" s="14">
        <f>INDEX(属性偏向!$U$4:$U$135,(卡牌属性!$DR100-1+EV$3)*11+卡牌属性!$DT100)*(1+属性投放!$AT$6)</f>
        <v>1020</v>
      </c>
      <c r="EW100" s="14">
        <f>INDEX(属性偏向!$U$4:$U$135,(卡牌属性!$DR100-1+EW$3)*11+卡牌属性!$DT100)*(1+属性投放!$AT$6)</f>
        <v>1020</v>
      </c>
      <c r="EX100" s="14">
        <f>INDEX(属性偏向!$U$4:$U$135,(卡牌属性!$DR100-1+EX$3)*11+卡牌属性!$DT100)*(1+属性投放!$AT$6)</f>
        <v>1080</v>
      </c>
      <c r="EY100" s="14">
        <f>INDEX(属性偏向!$U$4:$U$135,(卡牌属性!$DR100-1+EY$3)*11+卡牌属性!$DT100)*(1+属性投放!$AT$6)</f>
        <v>1140</v>
      </c>
      <c r="FC100" s="13">
        <v>96</v>
      </c>
      <c r="FD100" s="13">
        <f t="shared" si="253"/>
        <v>20</v>
      </c>
      <c r="FE100" s="14">
        <f t="shared" si="271"/>
        <v>1102020</v>
      </c>
      <c r="FF100" s="14" t="s">
        <v>849</v>
      </c>
      <c r="FG100" s="14">
        <f t="shared" si="254"/>
        <v>1</v>
      </c>
      <c r="FH100" s="14" t="str">
        <f t="shared" si="255"/>
        <v>高顺-1星</v>
      </c>
      <c r="FI100" s="14">
        <f>INDEX(Y$6:Y$36,$FD100)+INDEX(属性偏向!Y$4:Y$8,卡牌属性!$FG100)</f>
        <v>6</v>
      </c>
      <c r="FJ100" s="14" t="str">
        <f>INDEX(属性评价,卡牌属性!FI100)</f>
        <v>B+</v>
      </c>
      <c r="FK100" s="14">
        <f>INDEX(Z$6:Z$36,$FD100)+INDEX(属性偏向!Z$4:Z$8,卡牌属性!$FG100)</f>
        <v>5</v>
      </c>
      <c r="FL100" s="14" t="str">
        <f>INDEX(属性评价,卡牌属性!FK100)</f>
        <v>B</v>
      </c>
      <c r="FM100" s="14">
        <f>INDEX(AA$6:AA$36,$FD100)+INDEX(属性偏向!AA$4:AA$8,卡牌属性!$FG100)</f>
        <v>5</v>
      </c>
      <c r="FN100" s="14" t="str">
        <f>INDEX(属性评价,卡牌属性!FM100)</f>
        <v>B</v>
      </c>
      <c r="FQ100" s="13">
        <v>96</v>
      </c>
      <c r="FR100" s="13">
        <f t="shared" si="340"/>
        <v>20</v>
      </c>
      <c r="FS100" s="14">
        <f t="shared" si="272"/>
        <v>1101023</v>
      </c>
      <c r="FT100" s="14" t="s">
        <v>849</v>
      </c>
      <c r="FU100" s="14">
        <f t="shared" si="257"/>
        <v>1</v>
      </c>
      <c r="FV100" s="14" t="str">
        <f t="shared" si="258"/>
        <v>朱童-1星</v>
      </c>
      <c r="FW100" s="14">
        <f>INDEX(J$6:J$36,$FR100)+INDEX(属性偏向!Y$4:Y$8,卡牌属性!$FG100)</f>
        <v>5</v>
      </c>
      <c r="FX100" s="14" t="str">
        <f>INDEX(属性评价,卡牌属性!FW100)</f>
        <v>B</v>
      </c>
      <c r="FY100" s="14">
        <f>INDEX(K$6:K$36,$FR100)+INDEX(属性偏向!Y$4:Y$8,卡牌属性!$FG100)</f>
        <v>5</v>
      </c>
      <c r="FZ100" s="14" t="str">
        <f>INDEX(属性评价,卡牌属性!FY100)</f>
        <v>B</v>
      </c>
      <c r="GA100" s="14">
        <f>INDEX(L$6:L$36,$FR100)+INDEX(属性偏向!Y$4:Y$8,卡牌属性!$FG100)</f>
        <v>5</v>
      </c>
      <c r="GB100" s="14" t="str">
        <f>INDEX(属性评价,卡牌属性!GA100)</f>
        <v>B</v>
      </c>
    </row>
    <row r="101" spans="31:184" ht="16.5" x14ac:dyDescent="0.2">
      <c r="AE101" s="13">
        <v>97</v>
      </c>
      <c r="AF101" s="13">
        <f t="shared" si="259"/>
        <v>9</v>
      </c>
      <c r="AG101" s="13">
        <f t="shared" si="246"/>
        <v>3</v>
      </c>
      <c r="AH101" s="13"/>
      <c r="AI101" s="13"/>
      <c r="AJ101" s="14">
        <f t="shared" si="247"/>
        <v>1101009</v>
      </c>
      <c r="AK101" s="14" t="str">
        <f t="shared" si="248"/>
        <v>北落师门9突</v>
      </c>
      <c r="AL101" s="25" t="s">
        <v>131</v>
      </c>
      <c r="AM101" s="14">
        <v>1</v>
      </c>
      <c r="AN101" s="14">
        <f t="shared" si="249"/>
        <v>9</v>
      </c>
      <c r="AO101" s="14" t="e">
        <f>INDEX(属性投放!#REF!,(卡牌属性!AG101-2)*20+卡牌属性!AN101)</f>
        <v>#REF!</v>
      </c>
      <c r="AP101" s="14" t="e">
        <f t="shared" si="333"/>
        <v>#REF!</v>
      </c>
      <c r="AQ101" s="14" t="e">
        <f t="shared" si="333"/>
        <v>#REF!</v>
      </c>
      <c r="AR101" s="14" t="e">
        <f t="shared" si="333"/>
        <v>#REF!</v>
      </c>
      <c r="AS101" s="14" t="e">
        <f t="shared" si="333"/>
        <v>#REF!</v>
      </c>
      <c r="AT101" s="14" t="e">
        <f>INDEX(属性投放!#REF!,(卡牌属性!AG101-2)*20+卡牌属性!AN101)</f>
        <v>#REF!</v>
      </c>
      <c r="AU101" s="14" t="e">
        <f t="shared" si="334"/>
        <v>#REF!</v>
      </c>
      <c r="AV101" s="14" t="e">
        <f t="shared" si="334"/>
        <v>#REF!</v>
      </c>
      <c r="AW101" s="14" t="e">
        <f t="shared" si="334"/>
        <v>#REF!</v>
      </c>
      <c r="AX101" s="14" t="e">
        <f t="shared" si="334"/>
        <v>#REF!</v>
      </c>
      <c r="AY101" s="14" t="e">
        <f>INDEX(属性投放!#REF!,(卡牌属性!AG101-2)*20+卡牌属性!AN101)</f>
        <v>#REF!</v>
      </c>
      <c r="AZ101" s="14" t="e">
        <f t="shared" si="335"/>
        <v>#REF!</v>
      </c>
      <c r="BA101" s="14" t="e">
        <f t="shared" si="335"/>
        <v>#REF!</v>
      </c>
      <c r="BB101" s="14" t="e">
        <f t="shared" si="335"/>
        <v>#REF!</v>
      </c>
      <c r="BC101" s="14" t="e">
        <f t="shared" si="335"/>
        <v>#REF!</v>
      </c>
      <c r="BD101" s="14" t="e">
        <f>INDEX(属性投放!#REF!,(卡牌属性!AG101-2)*20+卡牌属性!AN101)</f>
        <v>#REF!</v>
      </c>
      <c r="BE101" s="14" t="e">
        <f t="shared" si="336"/>
        <v>#REF!</v>
      </c>
      <c r="BF101" s="14" t="e">
        <f t="shared" si="336"/>
        <v>#REF!</v>
      </c>
      <c r="BG101" s="14" t="e">
        <f t="shared" si="336"/>
        <v>#REF!</v>
      </c>
      <c r="BH101" s="14" t="e">
        <f t="shared" si="336"/>
        <v>#REF!</v>
      </c>
      <c r="BI101" s="14" t="e">
        <f>INDEX(属性投放!#REF!,(卡牌属性!AG101-2)*20+卡牌属性!AN101)</f>
        <v>#REF!</v>
      </c>
      <c r="BJ101" s="14" t="e">
        <f t="shared" si="337"/>
        <v>#REF!</v>
      </c>
      <c r="BK101" s="14" t="e">
        <f t="shared" si="337"/>
        <v>#REF!</v>
      </c>
      <c r="BL101" s="14" t="e">
        <f t="shared" si="337"/>
        <v>#REF!</v>
      </c>
      <c r="BM101" s="14" t="e">
        <f t="shared" si="337"/>
        <v>#REF!</v>
      </c>
      <c r="BN101" s="14" t="e">
        <f>INDEX(属性投放!#REF!,(卡牌属性!AG101-2)*20+卡牌属性!AN101)</f>
        <v>#REF!</v>
      </c>
      <c r="BO101" s="14" t="e">
        <f t="shared" si="338"/>
        <v>#REF!</v>
      </c>
      <c r="BP101" s="14" t="e">
        <f t="shared" si="338"/>
        <v>#REF!</v>
      </c>
      <c r="BQ101" s="14" t="e">
        <f t="shared" si="338"/>
        <v>#REF!</v>
      </c>
      <c r="BR101" s="14" t="e">
        <f t="shared" si="338"/>
        <v>#REF!</v>
      </c>
      <c r="BV101" s="13">
        <v>97</v>
      </c>
      <c r="BW101" s="14">
        <f t="shared" si="260"/>
        <v>9</v>
      </c>
      <c r="BX101" s="14">
        <f t="shared" si="261"/>
        <v>1102009</v>
      </c>
      <c r="BY101" s="14" t="str">
        <f>INDEX($O$6:$O$37,BW101)&amp;"-"&amp;INDEX(属性投放!$H$19:$H$29,卡牌属性!CD101)</f>
        <v>徐晃-无间</v>
      </c>
      <c r="BZ101" s="14">
        <f t="shared" si="262"/>
        <v>6</v>
      </c>
      <c r="CA101" s="14">
        <f t="shared" si="263"/>
        <v>7</v>
      </c>
      <c r="CB101" s="14">
        <f t="shared" si="264"/>
        <v>5</v>
      </c>
      <c r="CC101" s="14">
        <f t="shared" si="265"/>
        <v>4</v>
      </c>
      <c r="CD101" s="14">
        <f t="shared" si="266"/>
        <v>9</v>
      </c>
      <c r="CE101" s="14">
        <f>INDEX(属性投放!$W$6:$W$49,(卡牌属性!CC101-2)*11+卡牌属性!CD101)</f>
        <v>15</v>
      </c>
      <c r="CF101" s="14">
        <f t="shared" si="341"/>
        <v>2583</v>
      </c>
      <c r="CG101" s="14">
        <f t="shared" si="342"/>
        <v>2836</v>
      </c>
      <c r="CH101" s="14">
        <f t="shared" si="343"/>
        <v>3114</v>
      </c>
      <c r="CI101" s="14">
        <f t="shared" si="344"/>
        <v>3114</v>
      </c>
      <c r="CJ101" s="14">
        <f t="shared" si="345"/>
        <v>3620</v>
      </c>
      <c r="CK101" s="14">
        <f t="shared" si="346"/>
        <v>1254</v>
      </c>
      <c r="CL101" s="14">
        <f t="shared" si="347"/>
        <v>1393</v>
      </c>
      <c r="CM101" s="14">
        <f t="shared" si="348"/>
        <v>1393</v>
      </c>
      <c r="CN101" s="14">
        <f t="shared" si="349"/>
        <v>1532</v>
      </c>
      <c r="CO101" s="14">
        <f t="shared" si="350"/>
        <v>1810</v>
      </c>
      <c r="CP101" s="14">
        <f t="shared" si="351"/>
        <v>22738</v>
      </c>
      <c r="CQ101" s="14">
        <f t="shared" si="352"/>
        <v>24906</v>
      </c>
      <c r="CR101" s="14">
        <f t="shared" si="353"/>
        <v>24906</v>
      </c>
      <c r="CS101" s="14">
        <f t="shared" si="354"/>
        <v>27074</v>
      </c>
      <c r="CT101" s="14">
        <f t="shared" si="355"/>
        <v>31310</v>
      </c>
      <c r="CU101" s="14">
        <f>INDEX(属性偏向!$S$4:$S$135,(卡牌属性!$BZ101-1+CU$3)*11+卡牌属性!$CD101)</f>
        <v>40</v>
      </c>
      <c r="CV101" s="14">
        <f>INDEX(属性偏向!$S$4:$S$135,(卡牌属性!$BZ101-1+CV$3)*11+卡牌属性!$CD101)</f>
        <v>42</v>
      </c>
      <c r="CW101" s="14">
        <f>INDEX(属性偏向!$S$4:$S$135,(卡牌属性!$BZ101-1+CW$3)*11+卡牌属性!$CD101)</f>
        <v>44</v>
      </c>
      <c r="CX101" s="14">
        <f>INDEX(属性偏向!$S$4:$S$135,(卡牌属性!$BZ101-1+CX$3)*11+卡牌属性!$CD101)</f>
        <v>44</v>
      </c>
      <c r="CY101" s="14">
        <f>INDEX(属性偏向!$S$4:$S$135,(卡牌属性!$BZ101-1+CY$3)*11+卡牌属性!$CD101)</f>
        <v>48</v>
      </c>
      <c r="CZ101" s="14">
        <f>INDEX(属性偏向!$T$4:$T$135,(卡牌属性!$BZ101-1+CZ$3)*11+卡牌属性!$CD101)</f>
        <v>20</v>
      </c>
      <c r="DA101" s="14">
        <f>INDEX(属性偏向!$T$4:$T$135,(卡牌属性!$BZ101-1+DA$3)*11+卡牌属性!$CD101)</f>
        <v>21</v>
      </c>
      <c r="DB101" s="14">
        <f>INDEX(属性偏向!$T$4:$T$135,(卡牌属性!$BZ101-1+DB$3)*11+卡牌属性!$CD101)</f>
        <v>21</v>
      </c>
      <c r="DC101" s="14">
        <f>INDEX(属性偏向!$T$4:$T$135,(卡牌属性!$BZ101-1+DC$3)*11+卡牌属性!$CD101)</f>
        <v>22</v>
      </c>
      <c r="DD101" s="14">
        <f>INDEX(属性偏向!$T$4:$T$135,(卡牌属性!$BZ101-1+DD$3)*11+卡牌属性!$CD101)</f>
        <v>24</v>
      </c>
      <c r="DE101" s="14">
        <f>INDEX(属性偏向!$U$4:$U$135,(卡牌属性!$BZ101-1+DE$3)*11+卡牌属性!$CD101)</f>
        <v>400</v>
      </c>
      <c r="DF101" s="14">
        <f>INDEX(属性偏向!$U$4:$U$135,(卡牌属性!$BZ101-1+DF$3)*11+卡牌属性!$CD101)</f>
        <v>420</v>
      </c>
      <c r="DG101" s="14">
        <f>INDEX(属性偏向!$U$4:$U$135,(卡牌属性!$BZ101-1+DG$3)*11+卡牌属性!$CD101)</f>
        <v>420</v>
      </c>
      <c r="DH101" s="14">
        <f>INDEX(属性偏向!$U$4:$U$135,(卡牌属性!$BZ101-1+DH$3)*11+卡牌属性!$CD101)</f>
        <v>440</v>
      </c>
      <c r="DI101" s="14">
        <f>INDEX(属性偏向!$U$4:$U$135,(卡牌属性!$BZ101-1+DI$3)*11+卡牌属性!$CD101)</f>
        <v>480</v>
      </c>
      <c r="DL101" s="13">
        <v>97</v>
      </c>
      <c r="DM101" s="14">
        <f t="shared" si="267"/>
        <v>9</v>
      </c>
      <c r="DN101" s="14">
        <f t="shared" si="268"/>
        <v>1102009</v>
      </c>
      <c r="DO101" s="14" t="str">
        <f>INDEX($B$6:$B$32,DM101)&amp;"-"&amp;INDEX(属性投放!$H$7:$H$17,卡牌属性!DT101)</f>
        <v>北落师门-无间</v>
      </c>
      <c r="DP101" s="14">
        <f t="shared" si="250"/>
        <v>5</v>
      </c>
      <c r="DQ101" s="14">
        <f t="shared" si="251"/>
        <v>5</v>
      </c>
      <c r="DR101" s="14">
        <f t="shared" si="252"/>
        <v>5</v>
      </c>
      <c r="DS101" s="14">
        <f t="shared" si="269"/>
        <v>3</v>
      </c>
      <c r="DT101" s="14">
        <f t="shared" si="270"/>
        <v>9</v>
      </c>
      <c r="DU101" s="14">
        <f>INDEX(属性投放!$W$6:$W$49,(卡牌属性!DS101-2)*11+卡牌属性!DT101)</f>
        <v>15</v>
      </c>
      <c r="DV101" s="14">
        <f t="shared" si="356"/>
        <v>6690</v>
      </c>
      <c r="DW101" s="14">
        <f t="shared" si="357"/>
        <v>7399</v>
      </c>
      <c r="DX101" s="14">
        <f t="shared" si="358"/>
        <v>8108</v>
      </c>
      <c r="DY101" s="14">
        <f t="shared" si="359"/>
        <v>8108</v>
      </c>
      <c r="DZ101" s="14">
        <f t="shared" si="360"/>
        <v>8842</v>
      </c>
      <c r="EA101" s="14">
        <f t="shared" si="361"/>
        <v>3300</v>
      </c>
      <c r="EB101" s="14">
        <f t="shared" si="362"/>
        <v>3652</v>
      </c>
      <c r="EC101" s="14">
        <f t="shared" si="363"/>
        <v>3652</v>
      </c>
      <c r="ED101" s="14">
        <f t="shared" si="364"/>
        <v>4004</v>
      </c>
      <c r="EE101" s="14">
        <f t="shared" si="365"/>
        <v>4371</v>
      </c>
      <c r="EF101" s="14">
        <f t="shared" si="366"/>
        <v>61160</v>
      </c>
      <c r="EG101" s="14">
        <f t="shared" si="367"/>
        <v>67364</v>
      </c>
      <c r="EH101" s="14">
        <f t="shared" si="368"/>
        <v>67364</v>
      </c>
      <c r="EI101" s="14">
        <f t="shared" si="369"/>
        <v>73568</v>
      </c>
      <c r="EJ101" s="14">
        <f t="shared" si="370"/>
        <v>79822</v>
      </c>
      <c r="EK101" s="14">
        <f>INDEX(属性偏向!$S$4:$S$135,(卡牌属性!$DP101-1+EK$3)*11+卡牌属性!$DT101)*(1+属性投放!$AT$6)</f>
        <v>114</v>
      </c>
      <c r="EL101" s="14">
        <f>INDEX(属性偏向!$S$4:$S$135,(卡牌属性!$DP101-1+EL$3)*11+卡牌属性!$DT101)*(1+属性投放!$AT$6)</f>
        <v>120</v>
      </c>
      <c r="EM101" s="14">
        <f>INDEX(属性偏向!$S$4:$S$135,(卡牌属性!$DP101-1+EM$3)*11+卡牌属性!$DT101)*(1+属性投放!$AT$6)</f>
        <v>126</v>
      </c>
      <c r="EN101" s="14">
        <f>INDEX(属性偏向!$S$4:$S$135,(卡牌属性!$DP101-1+EN$3)*11+卡牌属性!$DT101)*(1+属性投放!$AT$6)</f>
        <v>126</v>
      </c>
      <c r="EO101" s="14">
        <f>INDEX(属性偏向!$S$4:$S$135,(卡牌属性!$DP101-1+EO$3)*11+卡牌属性!$DT101)*(1+属性投放!$AT$6)</f>
        <v>132</v>
      </c>
      <c r="EP101" s="14">
        <f>INDEX(属性偏向!$T$4:$T$135,(卡牌属性!$DQ101-1+EP$3)*11+卡牌属性!$DT101)*(1+属性投放!$AT$6)</f>
        <v>57</v>
      </c>
      <c r="EQ101" s="14">
        <f>INDEX(属性偏向!$T$4:$T$135,(卡牌属性!$DQ101-1+EQ$3)*11+卡牌属性!$DT101)*(1+属性投放!$AT$6)</f>
        <v>60</v>
      </c>
      <c r="ER101" s="14">
        <f>INDEX(属性偏向!$T$4:$T$135,(卡牌属性!$DQ101-1+ER$3)*11+卡牌属性!$DT101)*(1+属性投放!$AT$6)</f>
        <v>60</v>
      </c>
      <c r="ES101" s="14">
        <f>INDEX(属性偏向!$T$4:$T$135,(卡牌属性!$DQ101-1+ES$3)*11+卡牌属性!$DT101)*(1+属性投放!$AT$6)</f>
        <v>63</v>
      </c>
      <c r="ET101" s="14">
        <f>INDEX(属性偏向!$T$4:$T$135,(卡牌属性!$DQ101-1+ET$3)*11+卡牌属性!$DT101)*(1+属性投放!$AT$6)</f>
        <v>66</v>
      </c>
      <c r="EU101" s="14">
        <f>INDEX(属性偏向!$U$4:$U$135,(卡牌属性!$DR101-1+EU$3)*11+卡牌属性!$DT101)*(1+属性投放!$AT$6)</f>
        <v>1140</v>
      </c>
      <c r="EV101" s="14">
        <f>INDEX(属性偏向!$U$4:$U$135,(卡牌属性!$DR101-1+EV$3)*11+卡牌属性!$DT101)*(1+属性投放!$AT$6)</f>
        <v>1200</v>
      </c>
      <c r="EW101" s="14">
        <f>INDEX(属性偏向!$U$4:$U$135,(卡牌属性!$DR101-1+EW$3)*11+卡牌属性!$DT101)*(1+属性投放!$AT$6)</f>
        <v>1200</v>
      </c>
      <c r="EX101" s="14">
        <f>INDEX(属性偏向!$U$4:$U$135,(卡牌属性!$DR101-1+EX$3)*11+卡牌属性!$DT101)*(1+属性投放!$AT$6)</f>
        <v>1260</v>
      </c>
      <c r="EY101" s="14">
        <f>INDEX(属性偏向!$U$4:$U$135,(卡牌属性!$DR101-1+EY$3)*11+卡牌属性!$DT101)*(1+属性投放!$AT$6)</f>
        <v>1320</v>
      </c>
      <c r="FC101" s="13">
        <v>97</v>
      </c>
      <c r="FD101" s="13">
        <f t="shared" ref="FD101:FD114" si="371">INT((FC101-1)/5)+1</f>
        <v>20</v>
      </c>
      <c r="FE101" s="14">
        <f t="shared" si="271"/>
        <v>1102020</v>
      </c>
      <c r="FF101" s="14" t="s">
        <v>849</v>
      </c>
      <c r="FG101" s="14">
        <f t="shared" ref="FG101:FG132" si="372">FC101-(FD101-1)*5</f>
        <v>2</v>
      </c>
      <c r="FH101" s="14" t="str">
        <f t="shared" ref="FH101:FH132" si="373">INDEX($O$6:$O$36,FD101)&amp;"-"&amp;FG101&amp;"星"</f>
        <v>高顺-2星</v>
      </c>
      <c r="FI101" s="14">
        <f>INDEX(Y$6:Y$36,$FD101)+INDEX(属性偏向!Y$4:Y$8,卡牌属性!$FG101)</f>
        <v>7</v>
      </c>
      <c r="FJ101" s="14" t="str">
        <f>INDEX(属性评价,卡牌属性!FI101)</f>
        <v>A</v>
      </c>
      <c r="FK101" s="14">
        <f>INDEX(Z$6:Z$36,$FD101)+INDEX(属性偏向!Z$4:Z$8,卡牌属性!$FG101)</f>
        <v>6</v>
      </c>
      <c r="FL101" s="14" t="str">
        <f>INDEX(属性评价,卡牌属性!FK101)</f>
        <v>B+</v>
      </c>
      <c r="FM101" s="14">
        <f>INDEX(AA$6:AA$36,$FD101)+INDEX(属性偏向!AA$4:AA$8,卡牌属性!$FG101)</f>
        <v>6</v>
      </c>
      <c r="FN101" s="14" t="str">
        <f>INDEX(属性评价,卡牌属性!FM101)</f>
        <v>B+</v>
      </c>
      <c r="FQ101" s="13">
        <v>97</v>
      </c>
      <c r="FR101" s="13">
        <f t="shared" si="340"/>
        <v>20</v>
      </c>
      <c r="FS101" s="14">
        <f t="shared" si="272"/>
        <v>1101023</v>
      </c>
      <c r="FT101" s="14" t="s">
        <v>849</v>
      </c>
      <c r="FU101" s="14">
        <f t="shared" ref="FU101:FU114" si="374">FQ101-(FR101-1)*5</f>
        <v>2</v>
      </c>
      <c r="FV101" s="14" t="str">
        <f t="shared" ref="FV101:FV114" si="375">INDEX($B$6:$B$36,FR101)&amp;"-"&amp;FU101&amp;"星"</f>
        <v>朱童-2星</v>
      </c>
      <c r="FW101" s="14">
        <f>INDEX(J$6:J$36,$FR101)+INDEX(属性偏向!Y$4:Y$8,卡牌属性!$FG101)</f>
        <v>6</v>
      </c>
      <c r="FX101" s="14" t="str">
        <f>INDEX(属性评价,卡牌属性!FW101)</f>
        <v>B+</v>
      </c>
      <c r="FY101" s="14">
        <f>INDEX(K$6:K$36,$FR101)+INDEX(属性偏向!Y$4:Y$8,卡牌属性!$FG101)</f>
        <v>6</v>
      </c>
      <c r="FZ101" s="14" t="str">
        <f>INDEX(属性评价,卡牌属性!FY101)</f>
        <v>B+</v>
      </c>
      <c r="GA101" s="14">
        <f>INDEX(L$6:L$36,$FR101)+INDEX(属性偏向!Y$4:Y$8,卡牌属性!$FG101)</f>
        <v>6</v>
      </c>
      <c r="GB101" s="14" t="str">
        <f>INDEX(属性评价,卡牌属性!GA101)</f>
        <v>B+</v>
      </c>
    </row>
    <row r="102" spans="31:184" ht="16.5" x14ac:dyDescent="0.2">
      <c r="AE102" s="13">
        <v>98</v>
      </c>
      <c r="AF102" s="13">
        <f t="shared" si="259"/>
        <v>9</v>
      </c>
      <c r="AG102" s="13">
        <f t="shared" si="246"/>
        <v>3</v>
      </c>
      <c r="AH102" s="13"/>
      <c r="AI102" s="13"/>
      <c r="AJ102" s="14">
        <f t="shared" si="247"/>
        <v>1101009</v>
      </c>
      <c r="AK102" s="14" t="str">
        <f t="shared" si="248"/>
        <v>北落师门10突</v>
      </c>
      <c r="AL102" s="25" t="s">
        <v>131</v>
      </c>
      <c r="AM102" s="14">
        <v>1</v>
      </c>
      <c r="AN102" s="14">
        <f t="shared" si="249"/>
        <v>10</v>
      </c>
      <c r="AO102" s="14" t="e">
        <f>INDEX(属性投放!#REF!,(卡牌属性!AG102-2)*20+卡牌属性!AN102)</f>
        <v>#REF!</v>
      </c>
      <c r="AP102" s="14" t="e">
        <f t="shared" si="333"/>
        <v>#REF!</v>
      </c>
      <c r="AQ102" s="14" t="e">
        <f t="shared" si="333"/>
        <v>#REF!</v>
      </c>
      <c r="AR102" s="14" t="e">
        <f t="shared" si="333"/>
        <v>#REF!</v>
      </c>
      <c r="AS102" s="14" t="e">
        <f t="shared" si="333"/>
        <v>#REF!</v>
      </c>
      <c r="AT102" s="14" t="e">
        <f>INDEX(属性投放!#REF!,(卡牌属性!AG102-2)*20+卡牌属性!AN102)</f>
        <v>#REF!</v>
      </c>
      <c r="AU102" s="14" t="e">
        <f t="shared" si="334"/>
        <v>#REF!</v>
      </c>
      <c r="AV102" s="14" t="e">
        <f t="shared" si="334"/>
        <v>#REF!</v>
      </c>
      <c r="AW102" s="14" t="e">
        <f t="shared" si="334"/>
        <v>#REF!</v>
      </c>
      <c r="AX102" s="14" t="e">
        <f t="shared" si="334"/>
        <v>#REF!</v>
      </c>
      <c r="AY102" s="14" t="e">
        <f>INDEX(属性投放!#REF!,(卡牌属性!AG102-2)*20+卡牌属性!AN102)</f>
        <v>#REF!</v>
      </c>
      <c r="AZ102" s="14" t="e">
        <f t="shared" si="335"/>
        <v>#REF!</v>
      </c>
      <c r="BA102" s="14" t="e">
        <f t="shared" si="335"/>
        <v>#REF!</v>
      </c>
      <c r="BB102" s="14" t="e">
        <f t="shared" si="335"/>
        <v>#REF!</v>
      </c>
      <c r="BC102" s="14" t="e">
        <f t="shared" si="335"/>
        <v>#REF!</v>
      </c>
      <c r="BD102" s="14" t="e">
        <f>INDEX(属性投放!#REF!,(卡牌属性!AG102-2)*20+卡牌属性!AN102)</f>
        <v>#REF!</v>
      </c>
      <c r="BE102" s="14" t="e">
        <f t="shared" si="336"/>
        <v>#REF!</v>
      </c>
      <c r="BF102" s="14" t="e">
        <f t="shared" si="336"/>
        <v>#REF!</v>
      </c>
      <c r="BG102" s="14" t="e">
        <f t="shared" si="336"/>
        <v>#REF!</v>
      </c>
      <c r="BH102" s="14" t="e">
        <f t="shared" si="336"/>
        <v>#REF!</v>
      </c>
      <c r="BI102" s="14" t="e">
        <f>INDEX(属性投放!#REF!,(卡牌属性!AG102-2)*20+卡牌属性!AN102)</f>
        <v>#REF!</v>
      </c>
      <c r="BJ102" s="14" t="e">
        <f t="shared" si="337"/>
        <v>#REF!</v>
      </c>
      <c r="BK102" s="14" t="e">
        <f t="shared" si="337"/>
        <v>#REF!</v>
      </c>
      <c r="BL102" s="14" t="e">
        <f t="shared" si="337"/>
        <v>#REF!</v>
      </c>
      <c r="BM102" s="14" t="e">
        <f t="shared" si="337"/>
        <v>#REF!</v>
      </c>
      <c r="BN102" s="14" t="e">
        <f>INDEX(属性投放!#REF!,(卡牌属性!AG102-2)*20+卡牌属性!AN102)</f>
        <v>#REF!</v>
      </c>
      <c r="BO102" s="14" t="e">
        <f t="shared" si="338"/>
        <v>#REF!</v>
      </c>
      <c r="BP102" s="14" t="e">
        <f t="shared" si="338"/>
        <v>#REF!</v>
      </c>
      <c r="BQ102" s="14" t="e">
        <f t="shared" si="338"/>
        <v>#REF!</v>
      </c>
      <c r="BR102" s="14" t="e">
        <f t="shared" si="338"/>
        <v>#REF!</v>
      </c>
      <c r="BV102" s="13">
        <v>98</v>
      </c>
      <c r="BW102" s="14">
        <f t="shared" si="260"/>
        <v>9</v>
      </c>
      <c r="BX102" s="14">
        <f t="shared" si="261"/>
        <v>1102009</v>
      </c>
      <c r="BY102" s="14" t="str">
        <f>INDEX($O$6:$O$37,BW102)&amp;"-"&amp;INDEX(属性投放!$H$19:$H$29,卡牌属性!CD102)</f>
        <v>徐晃-无我相</v>
      </c>
      <c r="BZ102" s="14">
        <f t="shared" si="262"/>
        <v>6</v>
      </c>
      <c r="CA102" s="14">
        <f t="shared" si="263"/>
        <v>7</v>
      </c>
      <c r="CB102" s="14">
        <f t="shared" si="264"/>
        <v>5</v>
      </c>
      <c r="CC102" s="14">
        <f t="shared" si="265"/>
        <v>4</v>
      </c>
      <c r="CD102" s="14">
        <f t="shared" si="266"/>
        <v>10</v>
      </c>
      <c r="CE102" s="14">
        <f>INDEX(属性投放!$W$6:$W$49,(卡牌属性!CC102-2)*11+卡牌属性!CD102)</f>
        <v>10</v>
      </c>
      <c r="CF102" s="14">
        <f t="shared" si="341"/>
        <v>3183</v>
      </c>
      <c r="CG102" s="14">
        <f t="shared" si="342"/>
        <v>3466</v>
      </c>
      <c r="CH102" s="14">
        <f t="shared" si="343"/>
        <v>3774</v>
      </c>
      <c r="CI102" s="14">
        <f t="shared" si="344"/>
        <v>3774</v>
      </c>
      <c r="CJ102" s="14">
        <f t="shared" si="345"/>
        <v>4340</v>
      </c>
      <c r="CK102" s="14">
        <f t="shared" si="346"/>
        <v>1554</v>
      </c>
      <c r="CL102" s="14">
        <f t="shared" si="347"/>
        <v>1708</v>
      </c>
      <c r="CM102" s="14">
        <f t="shared" si="348"/>
        <v>1708</v>
      </c>
      <c r="CN102" s="14">
        <f t="shared" si="349"/>
        <v>1862</v>
      </c>
      <c r="CO102" s="14">
        <f t="shared" si="350"/>
        <v>2170</v>
      </c>
      <c r="CP102" s="14">
        <f t="shared" si="351"/>
        <v>28738</v>
      </c>
      <c r="CQ102" s="14">
        <f t="shared" si="352"/>
        <v>31206</v>
      </c>
      <c r="CR102" s="14">
        <f t="shared" si="353"/>
        <v>31206</v>
      </c>
      <c r="CS102" s="14">
        <f t="shared" si="354"/>
        <v>33674</v>
      </c>
      <c r="CT102" s="14">
        <f t="shared" si="355"/>
        <v>38510</v>
      </c>
      <c r="CU102" s="14">
        <f>INDEX(属性偏向!$S$4:$S$135,(卡牌属性!$BZ102-1+CU$3)*11+卡牌属性!$CD102)</f>
        <v>48</v>
      </c>
      <c r="CV102" s="14">
        <f>INDEX(属性偏向!$S$4:$S$135,(卡牌属性!$BZ102-1+CV$3)*11+卡牌属性!$CD102)</f>
        <v>50</v>
      </c>
      <c r="CW102" s="14">
        <f>INDEX(属性偏向!$S$4:$S$135,(卡牌属性!$BZ102-1+CW$3)*11+卡牌属性!$CD102)</f>
        <v>52</v>
      </c>
      <c r="CX102" s="14">
        <f>INDEX(属性偏向!$S$4:$S$135,(卡牌属性!$BZ102-1+CX$3)*11+卡牌属性!$CD102)</f>
        <v>52</v>
      </c>
      <c r="CY102" s="14">
        <f>INDEX(属性偏向!$S$4:$S$135,(卡牌属性!$BZ102-1+CY$3)*11+卡牌属性!$CD102)</f>
        <v>56</v>
      </c>
      <c r="CZ102" s="14">
        <f>INDEX(属性偏向!$T$4:$T$135,(卡牌属性!$BZ102-1+CZ$3)*11+卡牌属性!$CD102)</f>
        <v>24</v>
      </c>
      <c r="DA102" s="14">
        <f>INDEX(属性偏向!$T$4:$T$135,(卡牌属性!$BZ102-1+DA$3)*11+卡牌属性!$CD102)</f>
        <v>25</v>
      </c>
      <c r="DB102" s="14">
        <f>INDEX(属性偏向!$T$4:$T$135,(卡牌属性!$BZ102-1+DB$3)*11+卡牌属性!$CD102)</f>
        <v>25</v>
      </c>
      <c r="DC102" s="14">
        <f>INDEX(属性偏向!$T$4:$T$135,(卡牌属性!$BZ102-1+DC$3)*11+卡牌属性!$CD102)</f>
        <v>26</v>
      </c>
      <c r="DD102" s="14">
        <f>INDEX(属性偏向!$T$4:$T$135,(卡牌属性!$BZ102-1+DD$3)*11+卡牌属性!$CD102)</f>
        <v>28</v>
      </c>
      <c r="DE102" s="14">
        <f>INDEX(属性偏向!$U$4:$U$135,(卡牌属性!$BZ102-1+DE$3)*11+卡牌属性!$CD102)</f>
        <v>480</v>
      </c>
      <c r="DF102" s="14">
        <f>INDEX(属性偏向!$U$4:$U$135,(卡牌属性!$BZ102-1+DF$3)*11+卡牌属性!$CD102)</f>
        <v>500</v>
      </c>
      <c r="DG102" s="14">
        <f>INDEX(属性偏向!$U$4:$U$135,(卡牌属性!$BZ102-1+DG$3)*11+卡牌属性!$CD102)</f>
        <v>500</v>
      </c>
      <c r="DH102" s="14">
        <f>INDEX(属性偏向!$U$4:$U$135,(卡牌属性!$BZ102-1+DH$3)*11+卡牌属性!$CD102)</f>
        <v>520</v>
      </c>
      <c r="DI102" s="14">
        <f>INDEX(属性偏向!$U$4:$U$135,(卡牌属性!$BZ102-1+DI$3)*11+卡牌属性!$CD102)</f>
        <v>560</v>
      </c>
      <c r="DL102" s="13">
        <v>98</v>
      </c>
      <c r="DM102" s="14">
        <f t="shared" si="267"/>
        <v>9</v>
      </c>
      <c r="DN102" s="14">
        <f t="shared" si="268"/>
        <v>1102009</v>
      </c>
      <c r="DO102" s="14" t="str">
        <f>INDEX($B$6:$B$32,DM102)&amp;"-"&amp;INDEX(属性投放!$H$7:$H$17,卡牌属性!DT102)</f>
        <v>北落师门-无我相</v>
      </c>
      <c r="DP102" s="14">
        <f t="shared" si="250"/>
        <v>5</v>
      </c>
      <c r="DQ102" s="14">
        <f t="shared" si="251"/>
        <v>5</v>
      </c>
      <c r="DR102" s="14">
        <f t="shared" si="252"/>
        <v>5</v>
      </c>
      <c r="DS102" s="14">
        <f t="shared" si="269"/>
        <v>3</v>
      </c>
      <c r="DT102" s="14">
        <f t="shared" si="270"/>
        <v>10</v>
      </c>
      <c r="DU102" s="14">
        <f>INDEX(属性投放!$W$6:$W$49,(卡牌属性!DS102-2)*11+卡牌属性!DT102)</f>
        <v>10</v>
      </c>
      <c r="DV102" s="14">
        <f t="shared" si="356"/>
        <v>8400</v>
      </c>
      <c r="DW102" s="14">
        <f t="shared" si="357"/>
        <v>9199</v>
      </c>
      <c r="DX102" s="14">
        <f t="shared" si="358"/>
        <v>9998</v>
      </c>
      <c r="DY102" s="14">
        <f t="shared" si="359"/>
        <v>9998</v>
      </c>
      <c r="DZ102" s="14">
        <f t="shared" si="360"/>
        <v>10822</v>
      </c>
      <c r="EA102" s="14">
        <f t="shared" si="361"/>
        <v>4155</v>
      </c>
      <c r="EB102" s="14">
        <f t="shared" si="362"/>
        <v>4552</v>
      </c>
      <c r="EC102" s="14">
        <f t="shared" si="363"/>
        <v>4552</v>
      </c>
      <c r="ED102" s="14">
        <f t="shared" si="364"/>
        <v>4949</v>
      </c>
      <c r="EE102" s="14">
        <f t="shared" si="365"/>
        <v>5361</v>
      </c>
      <c r="EF102" s="14">
        <f t="shared" si="366"/>
        <v>78260</v>
      </c>
      <c r="EG102" s="14">
        <f t="shared" si="367"/>
        <v>85364</v>
      </c>
      <c r="EH102" s="14">
        <f t="shared" si="368"/>
        <v>85364</v>
      </c>
      <c r="EI102" s="14">
        <f t="shared" si="369"/>
        <v>92468</v>
      </c>
      <c r="EJ102" s="14">
        <f t="shared" si="370"/>
        <v>99622</v>
      </c>
      <c r="EK102" s="14">
        <f>INDEX(属性偏向!$S$4:$S$135,(卡牌属性!$DP102-1+EK$3)*11+卡牌属性!$DT102)*(1+属性投放!$AT$6)</f>
        <v>138</v>
      </c>
      <c r="EL102" s="14">
        <f>INDEX(属性偏向!$S$4:$S$135,(卡牌属性!$DP102-1+EL$3)*11+卡牌属性!$DT102)*(1+属性投放!$AT$6)</f>
        <v>144</v>
      </c>
      <c r="EM102" s="14">
        <f>INDEX(属性偏向!$S$4:$S$135,(卡牌属性!$DP102-1+EM$3)*11+卡牌属性!$DT102)*(1+属性投放!$AT$6)</f>
        <v>150</v>
      </c>
      <c r="EN102" s="14">
        <f>INDEX(属性偏向!$S$4:$S$135,(卡牌属性!$DP102-1+EN$3)*11+卡牌属性!$DT102)*(1+属性投放!$AT$6)</f>
        <v>150</v>
      </c>
      <c r="EO102" s="14">
        <f>INDEX(属性偏向!$S$4:$S$135,(卡牌属性!$DP102-1+EO$3)*11+卡牌属性!$DT102)*(1+属性投放!$AT$6)</f>
        <v>156</v>
      </c>
      <c r="EP102" s="14">
        <f>INDEX(属性偏向!$T$4:$T$135,(卡牌属性!$DQ102-1+EP$3)*11+卡牌属性!$DT102)*(1+属性投放!$AT$6)</f>
        <v>69</v>
      </c>
      <c r="EQ102" s="14">
        <f>INDEX(属性偏向!$T$4:$T$135,(卡牌属性!$DQ102-1+EQ$3)*11+卡牌属性!$DT102)*(1+属性投放!$AT$6)</f>
        <v>72</v>
      </c>
      <c r="ER102" s="14">
        <f>INDEX(属性偏向!$T$4:$T$135,(卡牌属性!$DQ102-1+ER$3)*11+卡牌属性!$DT102)*(1+属性投放!$AT$6)</f>
        <v>72</v>
      </c>
      <c r="ES102" s="14">
        <f>INDEX(属性偏向!$T$4:$T$135,(卡牌属性!$DQ102-1+ES$3)*11+卡牌属性!$DT102)*(1+属性投放!$AT$6)</f>
        <v>75</v>
      </c>
      <c r="ET102" s="14">
        <f>INDEX(属性偏向!$T$4:$T$135,(卡牌属性!$DQ102-1+ET$3)*11+卡牌属性!$DT102)*(1+属性投放!$AT$6)</f>
        <v>78</v>
      </c>
      <c r="EU102" s="14">
        <f>INDEX(属性偏向!$U$4:$U$135,(卡牌属性!$DR102-1+EU$3)*11+卡牌属性!$DT102)*(1+属性投放!$AT$6)</f>
        <v>1380</v>
      </c>
      <c r="EV102" s="14">
        <f>INDEX(属性偏向!$U$4:$U$135,(卡牌属性!$DR102-1+EV$3)*11+卡牌属性!$DT102)*(1+属性投放!$AT$6)</f>
        <v>1440</v>
      </c>
      <c r="EW102" s="14">
        <f>INDEX(属性偏向!$U$4:$U$135,(卡牌属性!$DR102-1+EW$3)*11+卡牌属性!$DT102)*(1+属性投放!$AT$6)</f>
        <v>1440</v>
      </c>
      <c r="EX102" s="14">
        <f>INDEX(属性偏向!$U$4:$U$135,(卡牌属性!$DR102-1+EX$3)*11+卡牌属性!$DT102)*(1+属性投放!$AT$6)</f>
        <v>1500</v>
      </c>
      <c r="EY102" s="14">
        <f>INDEX(属性偏向!$U$4:$U$135,(卡牌属性!$DR102-1+EY$3)*11+卡牌属性!$DT102)*(1+属性投放!$AT$6)</f>
        <v>1560</v>
      </c>
      <c r="FC102" s="13">
        <v>98</v>
      </c>
      <c r="FD102" s="13">
        <f t="shared" si="371"/>
        <v>20</v>
      </c>
      <c r="FE102" s="14">
        <f t="shared" si="271"/>
        <v>1102020</v>
      </c>
      <c r="FF102" s="14" t="s">
        <v>849</v>
      </c>
      <c r="FG102" s="14">
        <f t="shared" si="372"/>
        <v>3</v>
      </c>
      <c r="FH102" s="14" t="str">
        <f t="shared" si="373"/>
        <v>高顺-3星</v>
      </c>
      <c r="FI102" s="14">
        <f>INDEX(Y$6:Y$36,$FD102)+INDEX(属性偏向!Y$4:Y$8,卡牌属性!$FG102)</f>
        <v>8</v>
      </c>
      <c r="FJ102" s="14" t="str">
        <f>INDEX(属性评价,卡牌属性!FI102)</f>
        <v>A+</v>
      </c>
      <c r="FK102" s="14">
        <f>INDEX(Z$6:Z$36,$FD102)+INDEX(属性偏向!Z$4:Z$8,卡牌属性!$FG102)</f>
        <v>6</v>
      </c>
      <c r="FL102" s="14" t="str">
        <f>INDEX(属性评价,卡牌属性!FK102)</f>
        <v>B+</v>
      </c>
      <c r="FM102" s="14">
        <f>INDEX(AA$6:AA$36,$FD102)+INDEX(属性偏向!AA$4:AA$8,卡牌属性!$FG102)</f>
        <v>6</v>
      </c>
      <c r="FN102" s="14" t="str">
        <f>INDEX(属性评价,卡牌属性!FM102)</f>
        <v>B+</v>
      </c>
      <c r="FQ102" s="13">
        <v>98</v>
      </c>
      <c r="FR102" s="13">
        <f t="shared" si="340"/>
        <v>20</v>
      </c>
      <c r="FS102" s="14">
        <f t="shared" si="272"/>
        <v>1101023</v>
      </c>
      <c r="FT102" s="14" t="s">
        <v>849</v>
      </c>
      <c r="FU102" s="14">
        <f t="shared" si="374"/>
        <v>3</v>
      </c>
      <c r="FV102" s="14" t="str">
        <f t="shared" si="375"/>
        <v>朱童-3星</v>
      </c>
      <c r="FW102" s="14">
        <f>INDEX(J$6:J$36,$FR102)+INDEX(属性偏向!Y$4:Y$8,卡牌属性!$FG102)</f>
        <v>7</v>
      </c>
      <c r="FX102" s="14" t="str">
        <f>INDEX(属性评价,卡牌属性!FW102)</f>
        <v>A</v>
      </c>
      <c r="FY102" s="14">
        <f>INDEX(K$6:K$36,$FR102)+INDEX(属性偏向!Y$4:Y$8,卡牌属性!$FG102)</f>
        <v>7</v>
      </c>
      <c r="FZ102" s="14" t="str">
        <f>INDEX(属性评价,卡牌属性!FY102)</f>
        <v>A</v>
      </c>
      <c r="GA102" s="14">
        <f>INDEX(L$6:L$36,$FR102)+INDEX(属性偏向!Y$4:Y$8,卡牌属性!$FG102)</f>
        <v>7</v>
      </c>
      <c r="GB102" s="14" t="str">
        <f>INDEX(属性评价,卡牌属性!GA102)</f>
        <v>A</v>
      </c>
    </row>
    <row r="103" spans="31:184" ht="16.5" x14ac:dyDescent="0.2">
      <c r="AE103" s="13">
        <v>99</v>
      </c>
      <c r="AF103" s="13">
        <f t="shared" si="259"/>
        <v>9</v>
      </c>
      <c r="AG103" s="13">
        <f t="shared" si="246"/>
        <v>3</v>
      </c>
      <c r="AH103" s="13"/>
      <c r="AI103" s="13"/>
      <c r="AJ103" s="14">
        <f t="shared" si="247"/>
        <v>1101009</v>
      </c>
      <c r="AK103" s="14" t="str">
        <f t="shared" si="248"/>
        <v>北落师门11突</v>
      </c>
      <c r="AL103" s="25" t="s">
        <v>131</v>
      </c>
      <c r="AM103" s="14">
        <v>1</v>
      </c>
      <c r="AN103" s="14">
        <f t="shared" si="249"/>
        <v>11</v>
      </c>
      <c r="AO103" s="14" t="e">
        <f>INDEX(属性投放!#REF!,(卡牌属性!AG103-2)*20+卡牌属性!AN103)</f>
        <v>#REF!</v>
      </c>
      <c r="AP103" s="14" t="e">
        <f t="shared" si="333"/>
        <v>#REF!</v>
      </c>
      <c r="AQ103" s="14" t="e">
        <f t="shared" si="333"/>
        <v>#REF!</v>
      </c>
      <c r="AR103" s="14" t="e">
        <f t="shared" si="333"/>
        <v>#REF!</v>
      </c>
      <c r="AS103" s="14" t="e">
        <f t="shared" si="333"/>
        <v>#REF!</v>
      </c>
      <c r="AT103" s="14" t="e">
        <f>INDEX(属性投放!#REF!,(卡牌属性!AG103-2)*20+卡牌属性!AN103)</f>
        <v>#REF!</v>
      </c>
      <c r="AU103" s="14" t="e">
        <f t="shared" si="334"/>
        <v>#REF!</v>
      </c>
      <c r="AV103" s="14" t="e">
        <f t="shared" si="334"/>
        <v>#REF!</v>
      </c>
      <c r="AW103" s="14" t="e">
        <f t="shared" si="334"/>
        <v>#REF!</v>
      </c>
      <c r="AX103" s="14" t="e">
        <f t="shared" si="334"/>
        <v>#REF!</v>
      </c>
      <c r="AY103" s="14" t="e">
        <f>INDEX(属性投放!#REF!,(卡牌属性!AG103-2)*20+卡牌属性!AN103)</f>
        <v>#REF!</v>
      </c>
      <c r="AZ103" s="14" t="e">
        <f t="shared" si="335"/>
        <v>#REF!</v>
      </c>
      <c r="BA103" s="14" t="e">
        <f t="shared" si="335"/>
        <v>#REF!</v>
      </c>
      <c r="BB103" s="14" t="e">
        <f t="shared" si="335"/>
        <v>#REF!</v>
      </c>
      <c r="BC103" s="14" t="e">
        <f t="shared" si="335"/>
        <v>#REF!</v>
      </c>
      <c r="BD103" s="14" t="e">
        <f>INDEX(属性投放!#REF!,(卡牌属性!AG103-2)*20+卡牌属性!AN103)</f>
        <v>#REF!</v>
      </c>
      <c r="BE103" s="14" t="e">
        <f t="shared" si="336"/>
        <v>#REF!</v>
      </c>
      <c r="BF103" s="14" t="e">
        <f t="shared" si="336"/>
        <v>#REF!</v>
      </c>
      <c r="BG103" s="14" t="e">
        <f t="shared" si="336"/>
        <v>#REF!</v>
      </c>
      <c r="BH103" s="14" t="e">
        <f t="shared" si="336"/>
        <v>#REF!</v>
      </c>
      <c r="BI103" s="14" t="e">
        <f>INDEX(属性投放!#REF!,(卡牌属性!AG103-2)*20+卡牌属性!AN103)</f>
        <v>#REF!</v>
      </c>
      <c r="BJ103" s="14" t="e">
        <f t="shared" si="337"/>
        <v>#REF!</v>
      </c>
      <c r="BK103" s="14" t="e">
        <f t="shared" si="337"/>
        <v>#REF!</v>
      </c>
      <c r="BL103" s="14" t="e">
        <f t="shared" si="337"/>
        <v>#REF!</v>
      </c>
      <c r="BM103" s="14" t="e">
        <f t="shared" si="337"/>
        <v>#REF!</v>
      </c>
      <c r="BN103" s="14" t="e">
        <f>INDEX(属性投放!#REF!,(卡牌属性!AG103-2)*20+卡牌属性!AN103)</f>
        <v>#REF!</v>
      </c>
      <c r="BO103" s="14" t="e">
        <f t="shared" si="338"/>
        <v>#REF!</v>
      </c>
      <c r="BP103" s="14" t="e">
        <f t="shared" si="338"/>
        <v>#REF!</v>
      </c>
      <c r="BQ103" s="14" t="e">
        <f t="shared" si="338"/>
        <v>#REF!</v>
      </c>
      <c r="BR103" s="14" t="e">
        <f t="shared" si="338"/>
        <v>#REF!</v>
      </c>
      <c r="BV103" s="13">
        <v>99</v>
      </c>
      <c r="BW103" s="14">
        <f t="shared" si="260"/>
        <v>9</v>
      </c>
      <c r="BX103" s="14">
        <f t="shared" si="261"/>
        <v>1102009</v>
      </c>
      <c r="BY103" s="14" t="str">
        <f>INDEX($O$6:$O$37,BW103)&amp;"-"&amp;INDEX(属性投放!$H$19:$H$29,卡牌属性!CD103)</f>
        <v>徐晃-无众生相</v>
      </c>
      <c r="BZ103" s="14">
        <f t="shared" si="262"/>
        <v>6</v>
      </c>
      <c r="CA103" s="14">
        <f t="shared" si="263"/>
        <v>7</v>
      </c>
      <c r="CB103" s="14">
        <f t="shared" si="264"/>
        <v>5</v>
      </c>
      <c r="CC103" s="14">
        <f t="shared" si="265"/>
        <v>4</v>
      </c>
      <c r="CD103" s="14">
        <f t="shared" si="266"/>
        <v>11</v>
      </c>
      <c r="CE103" s="14">
        <f>INDEX(属性投放!$W$6:$W$49,(卡牌属性!CC103-2)*11+卡牌属性!CD103)</f>
        <v>10</v>
      </c>
      <c r="CF103" s="14">
        <f t="shared" si="341"/>
        <v>3663</v>
      </c>
      <c r="CG103" s="14">
        <f t="shared" si="342"/>
        <v>3966</v>
      </c>
      <c r="CH103" s="14">
        <f t="shared" si="343"/>
        <v>4294</v>
      </c>
      <c r="CI103" s="14">
        <f t="shared" si="344"/>
        <v>4294</v>
      </c>
      <c r="CJ103" s="14">
        <f t="shared" si="345"/>
        <v>4900</v>
      </c>
      <c r="CK103" s="14">
        <f t="shared" si="346"/>
        <v>1794</v>
      </c>
      <c r="CL103" s="14">
        <f t="shared" si="347"/>
        <v>1958</v>
      </c>
      <c r="CM103" s="14">
        <f t="shared" si="348"/>
        <v>1958</v>
      </c>
      <c r="CN103" s="14">
        <f t="shared" si="349"/>
        <v>2122</v>
      </c>
      <c r="CO103" s="14">
        <f t="shared" si="350"/>
        <v>2450</v>
      </c>
      <c r="CP103" s="14">
        <f t="shared" si="351"/>
        <v>33538</v>
      </c>
      <c r="CQ103" s="14">
        <f t="shared" si="352"/>
        <v>36206</v>
      </c>
      <c r="CR103" s="14">
        <f t="shared" si="353"/>
        <v>36206</v>
      </c>
      <c r="CS103" s="14">
        <f t="shared" si="354"/>
        <v>38874</v>
      </c>
      <c r="CT103" s="14">
        <f t="shared" si="355"/>
        <v>44110</v>
      </c>
      <c r="CU103" s="14">
        <f>INDEX(属性偏向!$S$4:$S$135,(卡牌属性!$BZ103-1+CU$3)*11+卡牌属性!$CD103)</f>
        <v>58</v>
      </c>
      <c r="CV103" s="14">
        <f>INDEX(属性偏向!$S$4:$S$135,(卡牌属性!$BZ103-1+CV$3)*11+卡牌属性!$CD103)</f>
        <v>60</v>
      </c>
      <c r="CW103" s="14">
        <f>INDEX(属性偏向!$S$4:$S$135,(卡牌属性!$BZ103-1+CW$3)*11+卡牌属性!$CD103)</f>
        <v>62</v>
      </c>
      <c r="CX103" s="14">
        <f>INDEX(属性偏向!$S$4:$S$135,(卡牌属性!$BZ103-1+CX$3)*11+卡牌属性!$CD103)</f>
        <v>62</v>
      </c>
      <c r="CY103" s="14">
        <f>INDEX(属性偏向!$S$4:$S$135,(卡牌属性!$BZ103-1+CY$3)*11+卡牌属性!$CD103)</f>
        <v>66</v>
      </c>
      <c r="CZ103" s="14">
        <f>INDEX(属性偏向!$T$4:$T$135,(卡牌属性!$BZ103-1+CZ$3)*11+卡牌属性!$CD103)</f>
        <v>29</v>
      </c>
      <c r="DA103" s="14">
        <f>INDEX(属性偏向!$T$4:$T$135,(卡牌属性!$BZ103-1+DA$3)*11+卡牌属性!$CD103)</f>
        <v>30</v>
      </c>
      <c r="DB103" s="14">
        <f>INDEX(属性偏向!$T$4:$T$135,(卡牌属性!$BZ103-1+DB$3)*11+卡牌属性!$CD103)</f>
        <v>30</v>
      </c>
      <c r="DC103" s="14">
        <f>INDEX(属性偏向!$T$4:$T$135,(卡牌属性!$BZ103-1+DC$3)*11+卡牌属性!$CD103)</f>
        <v>31</v>
      </c>
      <c r="DD103" s="14">
        <f>INDEX(属性偏向!$T$4:$T$135,(卡牌属性!$BZ103-1+DD$3)*11+卡牌属性!$CD103)</f>
        <v>33</v>
      </c>
      <c r="DE103" s="14">
        <f>INDEX(属性偏向!$U$4:$U$135,(卡牌属性!$BZ103-1+DE$3)*11+卡牌属性!$CD103)</f>
        <v>580</v>
      </c>
      <c r="DF103" s="14">
        <f>INDEX(属性偏向!$U$4:$U$135,(卡牌属性!$BZ103-1+DF$3)*11+卡牌属性!$CD103)</f>
        <v>600</v>
      </c>
      <c r="DG103" s="14">
        <f>INDEX(属性偏向!$U$4:$U$135,(卡牌属性!$BZ103-1+DG$3)*11+卡牌属性!$CD103)</f>
        <v>600</v>
      </c>
      <c r="DH103" s="14">
        <f>INDEX(属性偏向!$U$4:$U$135,(卡牌属性!$BZ103-1+DH$3)*11+卡牌属性!$CD103)</f>
        <v>620</v>
      </c>
      <c r="DI103" s="14">
        <f>INDEX(属性偏向!$U$4:$U$135,(卡牌属性!$BZ103-1+DI$3)*11+卡牌属性!$CD103)</f>
        <v>660</v>
      </c>
      <c r="DL103" s="13">
        <v>99</v>
      </c>
      <c r="DM103" s="14">
        <f t="shared" si="267"/>
        <v>9</v>
      </c>
      <c r="DN103" s="14">
        <f t="shared" si="268"/>
        <v>1102009</v>
      </c>
      <c r="DO103" s="14" t="str">
        <f>INDEX($B$6:$B$32,DM103)&amp;"-"&amp;INDEX(属性投放!$H$7:$H$17,卡牌属性!DT103)</f>
        <v>北落师门-无众生相</v>
      </c>
      <c r="DP103" s="14">
        <f t="shared" si="250"/>
        <v>5</v>
      </c>
      <c r="DQ103" s="14">
        <f t="shared" si="251"/>
        <v>5</v>
      </c>
      <c r="DR103" s="14">
        <f t="shared" si="252"/>
        <v>5</v>
      </c>
      <c r="DS103" s="14">
        <f t="shared" si="269"/>
        <v>3</v>
      </c>
      <c r="DT103" s="14">
        <f t="shared" si="270"/>
        <v>11</v>
      </c>
      <c r="DU103" s="14">
        <f>INDEX(属性投放!$W$6:$W$49,(卡牌属性!DS103-2)*11+卡牌属性!DT103)</f>
        <v>10</v>
      </c>
      <c r="DV103" s="14">
        <f t="shared" si="356"/>
        <v>9780</v>
      </c>
      <c r="DW103" s="14">
        <f t="shared" si="357"/>
        <v>10639</v>
      </c>
      <c r="DX103" s="14">
        <f t="shared" si="358"/>
        <v>11498</v>
      </c>
      <c r="DY103" s="14">
        <f t="shared" si="359"/>
        <v>11498</v>
      </c>
      <c r="DZ103" s="14">
        <f t="shared" si="360"/>
        <v>12382</v>
      </c>
      <c r="EA103" s="14">
        <f t="shared" si="361"/>
        <v>4845</v>
      </c>
      <c r="EB103" s="14">
        <f t="shared" si="362"/>
        <v>5272</v>
      </c>
      <c r="EC103" s="14">
        <f t="shared" si="363"/>
        <v>5272</v>
      </c>
      <c r="ED103" s="14">
        <f t="shared" si="364"/>
        <v>5699</v>
      </c>
      <c r="EE103" s="14">
        <f t="shared" si="365"/>
        <v>6141</v>
      </c>
      <c r="EF103" s="14">
        <f t="shared" si="366"/>
        <v>92060</v>
      </c>
      <c r="EG103" s="14">
        <f t="shared" si="367"/>
        <v>99764</v>
      </c>
      <c r="EH103" s="14">
        <f t="shared" si="368"/>
        <v>99764</v>
      </c>
      <c r="EI103" s="14">
        <f t="shared" si="369"/>
        <v>107468</v>
      </c>
      <c r="EJ103" s="14">
        <f t="shared" si="370"/>
        <v>115222</v>
      </c>
      <c r="EK103" s="14">
        <f>INDEX(属性偏向!$S$4:$S$135,(卡牌属性!$DP103-1+EK$3)*11+卡牌属性!$DT103)*(1+属性投放!$AT$6)</f>
        <v>168</v>
      </c>
      <c r="EL103" s="14">
        <f>INDEX(属性偏向!$S$4:$S$135,(卡牌属性!$DP103-1+EL$3)*11+卡牌属性!$DT103)*(1+属性投放!$AT$6)</f>
        <v>174</v>
      </c>
      <c r="EM103" s="14">
        <f>INDEX(属性偏向!$S$4:$S$135,(卡牌属性!$DP103-1+EM$3)*11+卡牌属性!$DT103)*(1+属性投放!$AT$6)</f>
        <v>180</v>
      </c>
      <c r="EN103" s="14">
        <f>INDEX(属性偏向!$S$4:$S$135,(卡牌属性!$DP103-1+EN$3)*11+卡牌属性!$DT103)*(1+属性投放!$AT$6)</f>
        <v>180</v>
      </c>
      <c r="EO103" s="14">
        <f>INDEX(属性偏向!$S$4:$S$135,(卡牌属性!$DP103-1+EO$3)*11+卡牌属性!$DT103)*(1+属性投放!$AT$6)</f>
        <v>186</v>
      </c>
      <c r="EP103" s="14">
        <f>INDEX(属性偏向!$T$4:$T$135,(卡牌属性!$DQ103-1+EP$3)*11+卡牌属性!$DT103)*(1+属性投放!$AT$6)</f>
        <v>84</v>
      </c>
      <c r="EQ103" s="14">
        <f>INDEX(属性偏向!$T$4:$T$135,(卡牌属性!$DQ103-1+EQ$3)*11+卡牌属性!$DT103)*(1+属性投放!$AT$6)</f>
        <v>87</v>
      </c>
      <c r="ER103" s="14">
        <f>INDEX(属性偏向!$T$4:$T$135,(卡牌属性!$DQ103-1+ER$3)*11+卡牌属性!$DT103)*(1+属性投放!$AT$6)</f>
        <v>87</v>
      </c>
      <c r="ES103" s="14">
        <f>INDEX(属性偏向!$T$4:$T$135,(卡牌属性!$DQ103-1+ES$3)*11+卡牌属性!$DT103)*(1+属性投放!$AT$6)</f>
        <v>90</v>
      </c>
      <c r="ET103" s="14">
        <f>INDEX(属性偏向!$T$4:$T$135,(卡牌属性!$DQ103-1+ET$3)*11+卡牌属性!$DT103)*(1+属性投放!$AT$6)</f>
        <v>93</v>
      </c>
      <c r="EU103" s="14">
        <f>INDEX(属性偏向!$U$4:$U$135,(卡牌属性!$DR103-1+EU$3)*11+卡牌属性!$DT103)*(1+属性投放!$AT$6)</f>
        <v>1680</v>
      </c>
      <c r="EV103" s="14">
        <f>INDEX(属性偏向!$U$4:$U$135,(卡牌属性!$DR103-1+EV$3)*11+卡牌属性!$DT103)*(1+属性投放!$AT$6)</f>
        <v>1740</v>
      </c>
      <c r="EW103" s="14">
        <f>INDEX(属性偏向!$U$4:$U$135,(卡牌属性!$DR103-1+EW$3)*11+卡牌属性!$DT103)*(1+属性投放!$AT$6)</f>
        <v>1740</v>
      </c>
      <c r="EX103" s="14">
        <f>INDEX(属性偏向!$U$4:$U$135,(卡牌属性!$DR103-1+EX$3)*11+卡牌属性!$DT103)*(1+属性投放!$AT$6)</f>
        <v>1800</v>
      </c>
      <c r="EY103" s="14">
        <f>INDEX(属性偏向!$U$4:$U$135,(卡牌属性!$DR103-1+EY$3)*11+卡牌属性!$DT103)*(1+属性投放!$AT$6)</f>
        <v>1860</v>
      </c>
      <c r="FC103" s="13">
        <v>99</v>
      </c>
      <c r="FD103" s="13">
        <f t="shared" si="371"/>
        <v>20</v>
      </c>
      <c r="FE103" s="14">
        <f t="shared" si="271"/>
        <v>1102020</v>
      </c>
      <c r="FF103" s="14" t="s">
        <v>849</v>
      </c>
      <c r="FG103" s="14">
        <f t="shared" si="372"/>
        <v>4</v>
      </c>
      <c r="FH103" s="14" t="str">
        <f t="shared" si="373"/>
        <v>高顺-4星</v>
      </c>
      <c r="FI103" s="14">
        <f>INDEX(Y$6:Y$36,$FD103)+INDEX(属性偏向!Y$4:Y$8,卡牌属性!$FG103)</f>
        <v>8</v>
      </c>
      <c r="FJ103" s="14" t="str">
        <f>INDEX(属性评价,卡牌属性!FI103)</f>
        <v>A+</v>
      </c>
      <c r="FK103" s="14">
        <f>INDEX(Z$6:Z$36,$FD103)+INDEX(属性偏向!Z$4:Z$8,卡牌属性!$FG103)</f>
        <v>7</v>
      </c>
      <c r="FL103" s="14" t="str">
        <f>INDEX(属性评价,卡牌属性!FK103)</f>
        <v>A</v>
      </c>
      <c r="FM103" s="14">
        <f>INDEX(AA$6:AA$36,$FD103)+INDEX(属性偏向!AA$4:AA$8,卡牌属性!$FG103)</f>
        <v>7</v>
      </c>
      <c r="FN103" s="14" t="str">
        <f>INDEX(属性评价,卡牌属性!FM103)</f>
        <v>A</v>
      </c>
      <c r="FQ103" s="13">
        <v>99</v>
      </c>
      <c r="FR103" s="13">
        <f t="shared" si="340"/>
        <v>20</v>
      </c>
      <c r="FS103" s="14">
        <f t="shared" si="272"/>
        <v>1101023</v>
      </c>
      <c r="FT103" s="14" t="s">
        <v>849</v>
      </c>
      <c r="FU103" s="14">
        <f t="shared" si="374"/>
        <v>4</v>
      </c>
      <c r="FV103" s="14" t="str">
        <f t="shared" si="375"/>
        <v>朱童-4星</v>
      </c>
      <c r="FW103" s="14">
        <f>INDEX(J$6:J$36,$FR103)+INDEX(属性偏向!Y$4:Y$8,卡牌属性!$FG103)</f>
        <v>7</v>
      </c>
      <c r="FX103" s="14" t="str">
        <f>INDEX(属性评价,卡牌属性!FW103)</f>
        <v>A</v>
      </c>
      <c r="FY103" s="14">
        <f>INDEX(K$6:K$36,$FR103)+INDEX(属性偏向!Y$4:Y$8,卡牌属性!$FG103)</f>
        <v>7</v>
      </c>
      <c r="FZ103" s="14" t="str">
        <f>INDEX(属性评价,卡牌属性!FY103)</f>
        <v>A</v>
      </c>
      <c r="GA103" s="14">
        <f>INDEX(L$6:L$36,$FR103)+INDEX(属性偏向!Y$4:Y$8,卡牌属性!$FG103)</f>
        <v>7</v>
      </c>
      <c r="GB103" s="14" t="str">
        <f>INDEX(属性评价,卡牌属性!GA103)</f>
        <v>A</v>
      </c>
    </row>
    <row r="104" spans="31:184" ht="16.5" x14ac:dyDescent="0.2">
      <c r="AE104" s="13">
        <v>100</v>
      </c>
      <c r="AF104" s="13">
        <f t="shared" si="259"/>
        <v>10</v>
      </c>
      <c r="AG104" s="13">
        <f t="shared" si="246"/>
        <v>4</v>
      </c>
      <c r="AH104" s="13"/>
      <c r="AI104" s="13"/>
      <c r="AJ104" s="14">
        <f t="shared" si="247"/>
        <v>1101010</v>
      </c>
      <c r="AK104" s="14" t="str">
        <f t="shared" si="248"/>
        <v>盖文1突</v>
      </c>
      <c r="AL104" s="25" t="s">
        <v>131</v>
      </c>
      <c r="AM104" s="14">
        <v>1</v>
      </c>
      <c r="AN104" s="14">
        <f t="shared" si="249"/>
        <v>1</v>
      </c>
      <c r="AO104" s="14" t="e">
        <f>INDEX(属性投放!#REF!,(卡牌属性!AG104-2)*20+卡牌属性!AN104)</f>
        <v>#REF!</v>
      </c>
      <c r="AP104" s="14" t="e">
        <f t="shared" si="333"/>
        <v>#REF!</v>
      </c>
      <c r="AQ104" s="14" t="e">
        <f t="shared" si="333"/>
        <v>#REF!</v>
      </c>
      <c r="AR104" s="14" t="e">
        <f t="shared" si="333"/>
        <v>#REF!</v>
      </c>
      <c r="AS104" s="14" t="e">
        <f t="shared" si="333"/>
        <v>#REF!</v>
      </c>
      <c r="AT104" s="14" t="e">
        <f>INDEX(属性投放!#REF!,(卡牌属性!AG104-2)*20+卡牌属性!AN104)</f>
        <v>#REF!</v>
      </c>
      <c r="AU104" s="14" t="e">
        <f t="shared" si="334"/>
        <v>#REF!</v>
      </c>
      <c r="AV104" s="14" t="e">
        <f t="shared" si="334"/>
        <v>#REF!</v>
      </c>
      <c r="AW104" s="14" t="e">
        <f t="shared" si="334"/>
        <v>#REF!</v>
      </c>
      <c r="AX104" s="14" t="e">
        <f t="shared" si="334"/>
        <v>#REF!</v>
      </c>
      <c r="AY104" s="14" t="e">
        <f>INDEX(属性投放!#REF!,(卡牌属性!AG104-2)*20+卡牌属性!AN104)</f>
        <v>#REF!</v>
      </c>
      <c r="AZ104" s="14" t="e">
        <f t="shared" si="335"/>
        <v>#REF!</v>
      </c>
      <c r="BA104" s="14" t="e">
        <f t="shared" si="335"/>
        <v>#REF!</v>
      </c>
      <c r="BB104" s="14" t="e">
        <f t="shared" si="335"/>
        <v>#REF!</v>
      </c>
      <c r="BC104" s="14" t="e">
        <f t="shared" si="335"/>
        <v>#REF!</v>
      </c>
      <c r="BD104" s="14" t="e">
        <f>INDEX(属性投放!#REF!,(卡牌属性!AG104-2)*20+卡牌属性!AN104)</f>
        <v>#REF!</v>
      </c>
      <c r="BE104" s="14" t="e">
        <f t="shared" si="336"/>
        <v>#REF!</v>
      </c>
      <c r="BF104" s="14" t="e">
        <f t="shared" si="336"/>
        <v>#REF!</v>
      </c>
      <c r="BG104" s="14" t="e">
        <f t="shared" si="336"/>
        <v>#REF!</v>
      </c>
      <c r="BH104" s="14" t="e">
        <f t="shared" si="336"/>
        <v>#REF!</v>
      </c>
      <c r="BI104" s="14" t="e">
        <f>INDEX(属性投放!#REF!,(卡牌属性!AG104-2)*20+卡牌属性!AN104)</f>
        <v>#REF!</v>
      </c>
      <c r="BJ104" s="14" t="e">
        <f t="shared" si="337"/>
        <v>#REF!</v>
      </c>
      <c r="BK104" s="14" t="e">
        <f t="shared" si="337"/>
        <v>#REF!</v>
      </c>
      <c r="BL104" s="14" t="e">
        <f t="shared" si="337"/>
        <v>#REF!</v>
      </c>
      <c r="BM104" s="14" t="e">
        <f t="shared" si="337"/>
        <v>#REF!</v>
      </c>
      <c r="BN104" s="14" t="e">
        <f>INDEX(属性投放!#REF!,(卡牌属性!AG104-2)*20+卡牌属性!AN104)</f>
        <v>#REF!</v>
      </c>
      <c r="BO104" s="14" t="e">
        <f t="shared" si="338"/>
        <v>#REF!</v>
      </c>
      <c r="BP104" s="14" t="e">
        <f t="shared" si="338"/>
        <v>#REF!</v>
      </c>
      <c r="BQ104" s="14" t="e">
        <f t="shared" si="338"/>
        <v>#REF!</v>
      </c>
      <c r="BR104" s="14" t="e">
        <f t="shared" si="338"/>
        <v>#REF!</v>
      </c>
      <c r="BV104" s="13">
        <v>100</v>
      </c>
      <c r="BW104" s="14">
        <f t="shared" si="260"/>
        <v>10</v>
      </c>
      <c r="BX104" s="14">
        <f t="shared" si="261"/>
        <v>1102010</v>
      </c>
      <c r="BY104" s="14" t="str">
        <f>INDEX($O$6:$O$37,BW104)&amp;"-"&amp;INDEX(属性投放!$H$19:$H$29,卡牌属性!CD104)</f>
        <v>张郃-练体</v>
      </c>
      <c r="BZ104" s="14">
        <f t="shared" si="262"/>
        <v>8</v>
      </c>
      <c r="CA104" s="14">
        <f t="shared" si="263"/>
        <v>6</v>
      </c>
      <c r="CB104" s="14">
        <f t="shared" si="264"/>
        <v>5</v>
      </c>
      <c r="CC104" s="14">
        <f t="shared" si="265"/>
        <v>4</v>
      </c>
      <c r="CD104" s="14">
        <f t="shared" si="266"/>
        <v>1</v>
      </c>
      <c r="CE104" s="14">
        <f>INDEX(属性投放!$W$6:$W$49,(卡牌属性!CC104-2)*11+卡牌属性!CD104)</f>
        <v>14</v>
      </c>
      <c r="CF104" s="14">
        <f>INDEX(属性偏向!$I$4:$I$15,卡牌属性!$BZ104+CF$3)</f>
        <v>250</v>
      </c>
      <c r="CG104" s="14">
        <f>INDEX(属性偏向!$I$4:$I$15,卡牌属性!$BZ104+CG$3)</f>
        <v>300</v>
      </c>
      <c r="CH104" s="14">
        <f>INDEX(属性偏向!$I$4:$I$15,卡牌属性!$BZ104+CH$3)</f>
        <v>350</v>
      </c>
      <c r="CI104" s="14">
        <f>INDEX(属性偏向!$I$4:$I$15,卡牌属性!$BZ104+CI$3)</f>
        <v>350</v>
      </c>
      <c r="CJ104" s="14">
        <f>INDEX(属性偏向!$I$4:$I$15,卡牌属性!$BZ104+CJ$3)</f>
        <v>400</v>
      </c>
      <c r="CK104" s="14">
        <f>INDEX(属性偏向!$J$4:$J$15,卡牌属性!$CA104+CK$3)</f>
        <v>40</v>
      </c>
      <c r="CL104" s="14">
        <f>INDEX(属性偏向!$J$4:$J$15,卡牌属性!$CA104+CL$3)</f>
        <v>50</v>
      </c>
      <c r="CM104" s="14">
        <f>INDEX(属性偏向!$J$4:$J$15,卡牌属性!$CA104+CM$3)</f>
        <v>50</v>
      </c>
      <c r="CN104" s="14">
        <f>INDEX(属性偏向!$J$4:$J$15,卡牌属性!$CA104+CN$3)</f>
        <v>75</v>
      </c>
      <c r="CO104" s="14">
        <f>INDEX(属性偏向!$J$4:$J$15,卡牌属性!$CA104+CO$3)</f>
        <v>100</v>
      </c>
      <c r="CP104" s="14">
        <f>INDEX(属性偏向!$K$4:$K$15,卡牌属性!$CB104+CP$3)</f>
        <v>500</v>
      </c>
      <c r="CQ104" s="14">
        <f>INDEX(属性偏向!$K$4:$K$15,卡牌属性!$CB104+CQ$3)</f>
        <v>650</v>
      </c>
      <c r="CR104" s="14">
        <f>INDEX(属性偏向!$K$4:$K$15,卡牌属性!$CB104+CR$3)</f>
        <v>650</v>
      </c>
      <c r="CS104" s="14">
        <f>INDEX(属性偏向!$K$4:$K$15,卡牌属性!$CB104+CS$3)</f>
        <v>800</v>
      </c>
      <c r="CT104" s="14">
        <f>INDEX(属性偏向!$K$4:$K$15,卡牌属性!$CB104+CT$3)</f>
        <v>1000</v>
      </c>
      <c r="CU104" s="14">
        <f>INDEX(属性偏向!$S$4:$S$135,(卡牌属性!$BZ104-1+CU$3)*11+卡牌属性!$CD104)</f>
        <v>16</v>
      </c>
      <c r="CV104" s="14">
        <f>INDEX(属性偏向!$S$4:$S$135,(卡牌属性!$BZ104-1+CV$3)*11+卡牌属性!$CD104)</f>
        <v>20</v>
      </c>
      <c r="CW104" s="14">
        <f>INDEX(属性偏向!$S$4:$S$135,(卡牌属性!$BZ104-1+CW$3)*11+卡牌属性!$CD104)</f>
        <v>24</v>
      </c>
      <c r="CX104" s="14">
        <f>INDEX(属性偏向!$S$4:$S$135,(卡牌属性!$BZ104-1+CX$3)*11+卡牌属性!$CD104)</f>
        <v>24</v>
      </c>
      <c r="CY104" s="14">
        <f>INDEX(属性偏向!$S$4:$S$135,(卡牌属性!$BZ104-1+CY$3)*11+卡牌属性!$CD104)</f>
        <v>30</v>
      </c>
      <c r="CZ104" s="14">
        <f>INDEX(属性偏向!$T$4:$T$135,(卡牌属性!$BZ104-1+CZ$3)*11+卡牌属性!$CD104)</f>
        <v>8</v>
      </c>
      <c r="DA104" s="14">
        <f>INDEX(属性偏向!$T$4:$T$135,(卡牌属性!$BZ104-1+DA$3)*11+卡牌属性!$CD104)</f>
        <v>10</v>
      </c>
      <c r="DB104" s="14">
        <f>INDEX(属性偏向!$T$4:$T$135,(卡牌属性!$BZ104-1+DB$3)*11+卡牌属性!$CD104)</f>
        <v>10</v>
      </c>
      <c r="DC104" s="14">
        <f>INDEX(属性偏向!$T$4:$T$135,(卡牌属性!$BZ104-1+DC$3)*11+卡牌属性!$CD104)</f>
        <v>12</v>
      </c>
      <c r="DD104" s="14">
        <f>INDEX(属性偏向!$T$4:$T$135,(卡牌属性!$BZ104-1+DD$3)*11+卡牌属性!$CD104)</f>
        <v>15</v>
      </c>
      <c r="DE104" s="14">
        <f>INDEX(属性偏向!$U$4:$U$135,(卡牌属性!$BZ104-1+DE$3)*11+卡牌属性!$CD104)</f>
        <v>96</v>
      </c>
      <c r="DF104" s="14">
        <f>INDEX(属性偏向!$U$4:$U$135,(卡牌属性!$BZ104-1+DF$3)*11+卡牌属性!$CD104)</f>
        <v>120</v>
      </c>
      <c r="DG104" s="14">
        <f>INDEX(属性偏向!$U$4:$U$135,(卡牌属性!$BZ104-1+DG$3)*11+卡牌属性!$CD104)</f>
        <v>120</v>
      </c>
      <c r="DH104" s="14">
        <f>INDEX(属性偏向!$U$4:$U$135,(卡牌属性!$BZ104-1+DH$3)*11+卡牌属性!$CD104)</f>
        <v>144</v>
      </c>
      <c r="DI104" s="14">
        <f>INDEX(属性偏向!$U$4:$U$135,(卡牌属性!$BZ104-1+DI$3)*11+卡牌属性!$CD104)</f>
        <v>180</v>
      </c>
      <c r="DL104" s="13">
        <v>100</v>
      </c>
      <c r="DM104" s="14">
        <f t="shared" si="267"/>
        <v>10</v>
      </c>
      <c r="DN104" s="14">
        <f t="shared" si="268"/>
        <v>1102010</v>
      </c>
      <c r="DO104" s="14" t="str">
        <f>INDEX($B$6:$B$32,DM104)&amp;"-"&amp;INDEX(属性投放!$H$7:$H$17,卡牌属性!DT104)</f>
        <v>盖文-练体</v>
      </c>
      <c r="DP104" s="14">
        <f t="shared" si="250"/>
        <v>6</v>
      </c>
      <c r="DQ104" s="14">
        <f t="shared" si="251"/>
        <v>7</v>
      </c>
      <c r="DR104" s="14">
        <f t="shared" si="252"/>
        <v>8</v>
      </c>
      <c r="DS104" s="14">
        <f t="shared" si="269"/>
        <v>4</v>
      </c>
      <c r="DT104" s="14">
        <f t="shared" si="270"/>
        <v>1</v>
      </c>
      <c r="DU104" s="14">
        <f>INDEX(属性投放!$W$6:$W$49,(卡牌属性!DS104-2)*11+卡牌属性!DT104)</f>
        <v>14</v>
      </c>
      <c r="DV104" s="14">
        <f>INDEX(属性偏向!$I$4:$I$15,卡牌属性!$DP104+DV$3)</f>
        <v>175</v>
      </c>
      <c r="DW104" s="14">
        <f>INDEX(属性偏向!$I$4:$I$15,卡牌属性!$DP104+DW$3)</f>
        <v>200</v>
      </c>
      <c r="DX104" s="14">
        <f>INDEX(属性偏向!$I$4:$I$15,卡牌属性!$DP104+DX$3)</f>
        <v>250</v>
      </c>
      <c r="DY104" s="14">
        <f>INDEX(属性偏向!$I$4:$I$15,卡牌属性!$DP104+DY$3)</f>
        <v>250</v>
      </c>
      <c r="DZ104" s="14">
        <f>INDEX(属性偏向!$I$4:$I$15,卡牌属性!$DP104+DZ$3)</f>
        <v>300</v>
      </c>
      <c r="EA104" s="14">
        <f>INDEX(属性偏向!$J$4:$J$15,卡牌属性!$DQ104+EA$3)</f>
        <v>50</v>
      </c>
      <c r="EB104" s="14">
        <f>INDEX(属性偏向!$J$4:$J$15,卡牌属性!$DQ104+EB$3)</f>
        <v>75</v>
      </c>
      <c r="EC104" s="14">
        <f>INDEX(属性偏向!$J$4:$J$15,卡牌属性!$DQ104+EC$3)</f>
        <v>75</v>
      </c>
      <c r="ED104" s="14">
        <f>INDEX(属性偏向!$J$4:$J$15,卡牌属性!$DQ104+ED$3)</f>
        <v>100</v>
      </c>
      <c r="EE104" s="14">
        <f>INDEX(属性偏向!$J$4:$J$15,卡牌属性!$DQ104+EE$3)</f>
        <v>150</v>
      </c>
      <c r="EF104" s="14">
        <f>INDEX(属性偏向!$K$4:$K$15,卡牌属性!$DR104+EF$3)</f>
        <v>1000</v>
      </c>
      <c r="EG104" s="14">
        <f>INDEX(属性偏向!$K$4:$K$15,卡牌属性!$DR104+EG$3)</f>
        <v>1200</v>
      </c>
      <c r="EH104" s="14">
        <f>INDEX(属性偏向!$K$4:$K$15,卡牌属性!$DR104+EH$3)</f>
        <v>1200</v>
      </c>
      <c r="EI104" s="14">
        <f>INDEX(属性偏向!$K$4:$K$15,卡牌属性!$DR104+EI$3)</f>
        <v>1500</v>
      </c>
      <c r="EJ104" s="14">
        <f>INDEX(属性偏向!$K$4:$K$15,卡牌属性!$DR104+EJ$3)</f>
        <v>2000</v>
      </c>
      <c r="EK104" s="14">
        <f>INDEX(属性偏向!$S$4:$S$135,(卡牌属性!$DP104-1+EK$3)*11+卡牌属性!$DT104)*(1+属性投放!$AT$6)</f>
        <v>36</v>
      </c>
      <c r="EL104" s="14">
        <f>INDEX(属性偏向!$S$4:$S$135,(卡牌属性!$DP104-1+EL$3)*11+卡牌属性!$DT104)*(1+属性投放!$AT$6)</f>
        <v>42</v>
      </c>
      <c r="EM104" s="14">
        <f>INDEX(属性偏向!$S$4:$S$135,(卡牌属性!$DP104-1+EM$3)*11+卡牌属性!$DT104)*(1+属性投放!$AT$6)</f>
        <v>48</v>
      </c>
      <c r="EN104" s="14">
        <f>INDEX(属性偏向!$S$4:$S$135,(卡牌属性!$DP104-1+EN$3)*11+卡牌属性!$DT104)*(1+属性投放!$AT$6)</f>
        <v>48</v>
      </c>
      <c r="EO104" s="14">
        <f>INDEX(属性偏向!$S$4:$S$135,(卡牌属性!$DP104-1+EO$3)*11+卡牌属性!$DT104)*(1+属性投放!$AT$6)</f>
        <v>60</v>
      </c>
      <c r="EP104" s="14">
        <f>INDEX(属性偏向!$T$4:$T$135,(卡牌属性!$DQ104-1+EP$3)*11+卡牌属性!$DT104)*(1+属性投放!$AT$6)</f>
        <v>21</v>
      </c>
      <c r="EQ104" s="14">
        <f>INDEX(属性偏向!$T$4:$T$135,(卡牌属性!$DQ104-1+EQ$3)*11+卡牌属性!$DT104)*(1+属性投放!$AT$6)</f>
        <v>24</v>
      </c>
      <c r="ER104" s="14">
        <f>INDEX(属性偏向!$T$4:$T$135,(卡牌属性!$DQ104-1+ER$3)*11+卡牌属性!$DT104)*(1+属性投放!$AT$6)</f>
        <v>24</v>
      </c>
      <c r="ES104" s="14">
        <f>INDEX(属性偏向!$T$4:$T$135,(卡牌属性!$DQ104-1+ES$3)*11+卡牌属性!$DT104)*(1+属性投放!$AT$6)</f>
        <v>30</v>
      </c>
      <c r="ET104" s="14">
        <f>INDEX(属性偏向!$T$4:$T$135,(卡牌属性!$DQ104-1+ET$3)*11+卡牌属性!$DT104)*(1+属性投放!$AT$6)</f>
        <v>36</v>
      </c>
      <c r="EU104" s="14">
        <f>INDEX(属性偏向!$U$4:$U$135,(卡牌属性!$DR104-1+EU$3)*11+卡牌属性!$DT104)*(1+属性投放!$AT$6)</f>
        <v>288</v>
      </c>
      <c r="EV104" s="14">
        <f>INDEX(属性偏向!$U$4:$U$135,(卡牌属性!$DR104-1+EV$3)*11+卡牌属性!$DT104)*(1+属性投放!$AT$6)</f>
        <v>360</v>
      </c>
      <c r="EW104" s="14">
        <f>INDEX(属性偏向!$U$4:$U$135,(卡牌属性!$DR104-1+EW$3)*11+卡牌属性!$DT104)*(1+属性投放!$AT$6)</f>
        <v>360</v>
      </c>
      <c r="EX104" s="14">
        <f>INDEX(属性偏向!$U$4:$U$135,(卡牌属性!$DR104-1+EX$3)*11+卡牌属性!$DT104)*(1+属性投放!$AT$6)</f>
        <v>432</v>
      </c>
      <c r="EY104" s="14">
        <f>INDEX(属性偏向!$U$4:$U$135,(卡牌属性!$DR104-1+EY$3)*11+卡牌属性!$DT104)*(1+属性投放!$AT$6)</f>
        <v>540</v>
      </c>
      <c r="FC104" s="13">
        <v>100</v>
      </c>
      <c r="FD104" s="13">
        <f t="shared" si="371"/>
        <v>20</v>
      </c>
      <c r="FE104" s="14">
        <f t="shared" si="271"/>
        <v>1102020</v>
      </c>
      <c r="FF104" s="14" t="s">
        <v>849</v>
      </c>
      <c r="FG104" s="14">
        <f t="shared" si="372"/>
        <v>5</v>
      </c>
      <c r="FH104" s="14" t="str">
        <f t="shared" si="373"/>
        <v>高顺-5星</v>
      </c>
      <c r="FI104" s="14">
        <f>INDEX(Y$6:Y$36,$FD104)+INDEX(属性偏向!Y$4:Y$8,卡牌属性!$FG104)</f>
        <v>9</v>
      </c>
      <c r="FJ104" s="14" t="str">
        <f>INDEX(属性评价,卡牌属性!FI104)</f>
        <v>S</v>
      </c>
      <c r="FK104" s="14">
        <f>INDEX(Z$6:Z$36,$FD104)+INDEX(属性偏向!Z$4:Z$8,卡牌属性!$FG104)</f>
        <v>8</v>
      </c>
      <c r="FL104" s="14" t="str">
        <f>INDEX(属性评价,卡牌属性!FK104)</f>
        <v>A+</v>
      </c>
      <c r="FM104" s="14">
        <f>INDEX(AA$6:AA$36,$FD104)+INDEX(属性偏向!AA$4:AA$8,卡牌属性!$FG104)</f>
        <v>8</v>
      </c>
      <c r="FN104" s="14" t="str">
        <f>INDEX(属性评价,卡牌属性!FM104)</f>
        <v>A+</v>
      </c>
      <c r="FQ104" s="13">
        <v>100</v>
      </c>
      <c r="FR104" s="13">
        <f t="shared" si="340"/>
        <v>20</v>
      </c>
      <c r="FS104" s="14">
        <f t="shared" si="272"/>
        <v>1101023</v>
      </c>
      <c r="FT104" s="14" t="s">
        <v>849</v>
      </c>
      <c r="FU104" s="14">
        <f t="shared" si="374"/>
        <v>5</v>
      </c>
      <c r="FV104" s="14" t="str">
        <f t="shared" si="375"/>
        <v>朱童-5星</v>
      </c>
      <c r="FW104" s="14">
        <f>INDEX(J$6:J$36,$FR104)+INDEX(属性偏向!Y$4:Y$8,卡牌属性!$FG104)</f>
        <v>8</v>
      </c>
      <c r="FX104" s="14" t="str">
        <f>INDEX(属性评价,卡牌属性!FW104)</f>
        <v>A+</v>
      </c>
      <c r="FY104" s="14">
        <f>INDEX(K$6:K$36,$FR104)+INDEX(属性偏向!Y$4:Y$8,卡牌属性!$FG104)</f>
        <v>8</v>
      </c>
      <c r="FZ104" s="14" t="str">
        <f>INDEX(属性评价,卡牌属性!FY104)</f>
        <v>A+</v>
      </c>
      <c r="GA104" s="14">
        <f>INDEX(L$6:L$36,$FR104)+INDEX(属性偏向!Y$4:Y$8,卡牌属性!$FG104)</f>
        <v>8</v>
      </c>
      <c r="GB104" s="14" t="str">
        <f>INDEX(属性评价,卡牌属性!GA104)</f>
        <v>A+</v>
      </c>
    </row>
    <row r="105" spans="31:184" ht="16.5" x14ac:dyDescent="0.2">
      <c r="AE105" s="13">
        <v>101</v>
      </c>
      <c r="AF105" s="13">
        <f t="shared" si="259"/>
        <v>10</v>
      </c>
      <c r="AG105" s="13">
        <f t="shared" si="246"/>
        <v>4</v>
      </c>
      <c r="AH105" s="13"/>
      <c r="AI105" s="13"/>
      <c r="AJ105" s="14">
        <f t="shared" si="247"/>
        <v>1101010</v>
      </c>
      <c r="AK105" s="14" t="str">
        <f t="shared" si="248"/>
        <v>盖文2突</v>
      </c>
      <c r="AL105" s="25" t="s">
        <v>131</v>
      </c>
      <c r="AM105" s="14">
        <v>1</v>
      </c>
      <c r="AN105" s="14">
        <f t="shared" si="249"/>
        <v>2</v>
      </c>
      <c r="AO105" s="14" t="e">
        <f>INDEX(属性投放!#REF!,(卡牌属性!AG105-2)*20+卡牌属性!AN105)</f>
        <v>#REF!</v>
      </c>
      <c r="AP105" s="14" t="e">
        <f t="shared" ref="AP105:AS124" si="376">$AO105</f>
        <v>#REF!</v>
      </c>
      <c r="AQ105" s="14" t="e">
        <f t="shared" si="376"/>
        <v>#REF!</v>
      </c>
      <c r="AR105" s="14" t="e">
        <f t="shared" si="376"/>
        <v>#REF!</v>
      </c>
      <c r="AS105" s="14" t="e">
        <f t="shared" si="376"/>
        <v>#REF!</v>
      </c>
      <c r="AT105" s="14" t="e">
        <f>INDEX(属性投放!#REF!,(卡牌属性!AG105-2)*20+卡牌属性!AN105)</f>
        <v>#REF!</v>
      </c>
      <c r="AU105" s="14" t="e">
        <f t="shared" ref="AU105:AX124" si="377">$AT105</f>
        <v>#REF!</v>
      </c>
      <c r="AV105" s="14" t="e">
        <f t="shared" si="377"/>
        <v>#REF!</v>
      </c>
      <c r="AW105" s="14" t="e">
        <f t="shared" si="377"/>
        <v>#REF!</v>
      </c>
      <c r="AX105" s="14" t="e">
        <f t="shared" si="377"/>
        <v>#REF!</v>
      </c>
      <c r="AY105" s="14" t="e">
        <f>INDEX(属性投放!#REF!,(卡牌属性!AG105-2)*20+卡牌属性!AN105)</f>
        <v>#REF!</v>
      </c>
      <c r="AZ105" s="14" t="e">
        <f t="shared" ref="AZ105:BC124" si="378">$AY105</f>
        <v>#REF!</v>
      </c>
      <c r="BA105" s="14" t="e">
        <f t="shared" si="378"/>
        <v>#REF!</v>
      </c>
      <c r="BB105" s="14" t="e">
        <f t="shared" si="378"/>
        <v>#REF!</v>
      </c>
      <c r="BC105" s="14" t="e">
        <f t="shared" si="378"/>
        <v>#REF!</v>
      </c>
      <c r="BD105" s="14" t="e">
        <f>INDEX(属性投放!#REF!,(卡牌属性!AG105-2)*20+卡牌属性!AN105)</f>
        <v>#REF!</v>
      </c>
      <c r="BE105" s="14" t="e">
        <f t="shared" ref="BE105:BH124" si="379">$BD105</f>
        <v>#REF!</v>
      </c>
      <c r="BF105" s="14" t="e">
        <f t="shared" si="379"/>
        <v>#REF!</v>
      </c>
      <c r="BG105" s="14" t="e">
        <f t="shared" si="379"/>
        <v>#REF!</v>
      </c>
      <c r="BH105" s="14" t="e">
        <f t="shared" si="379"/>
        <v>#REF!</v>
      </c>
      <c r="BI105" s="14" t="e">
        <f>INDEX(属性投放!#REF!,(卡牌属性!AG105-2)*20+卡牌属性!AN105)</f>
        <v>#REF!</v>
      </c>
      <c r="BJ105" s="14" t="e">
        <f t="shared" ref="BJ105:BM124" si="380">$BI105</f>
        <v>#REF!</v>
      </c>
      <c r="BK105" s="14" t="e">
        <f t="shared" si="380"/>
        <v>#REF!</v>
      </c>
      <c r="BL105" s="14" t="e">
        <f t="shared" si="380"/>
        <v>#REF!</v>
      </c>
      <c r="BM105" s="14" t="e">
        <f t="shared" si="380"/>
        <v>#REF!</v>
      </c>
      <c r="BN105" s="14" t="e">
        <f>INDEX(属性投放!#REF!,(卡牌属性!AG105-2)*20+卡牌属性!AN105)</f>
        <v>#REF!</v>
      </c>
      <c r="BO105" s="14" t="e">
        <f t="shared" ref="BO105:BR124" si="381">$BN105</f>
        <v>#REF!</v>
      </c>
      <c r="BP105" s="14" t="e">
        <f t="shared" si="381"/>
        <v>#REF!</v>
      </c>
      <c r="BQ105" s="14" t="e">
        <f t="shared" si="381"/>
        <v>#REF!</v>
      </c>
      <c r="BR105" s="14" t="e">
        <f t="shared" si="381"/>
        <v>#REF!</v>
      </c>
      <c r="BV105" s="13">
        <v>101</v>
      </c>
      <c r="BW105" s="14">
        <f t="shared" si="260"/>
        <v>10</v>
      </c>
      <c r="BX105" s="14">
        <f t="shared" si="261"/>
        <v>1102010</v>
      </c>
      <c r="BY105" s="14" t="str">
        <f>INDEX($O$6:$O$37,BW105)&amp;"-"&amp;INDEX(属性投放!$H$19:$H$29,卡牌属性!CD105)</f>
        <v>张郃-等活</v>
      </c>
      <c r="BZ105" s="14">
        <f t="shared" si="262"/>
        <v>8</v>
      </c>
      <c r="CA105" s="14">
        <f t="shared" si="263"/>
        <v>6</v>
      </c>
      <c r="CB105" s="14">
        <f t="shared" si="264"/>
        <v>5</v>
      </c>
      <c r="CC105" s="14">
        <f t="shared" si="265"/>
        <v>4</v>
      </c>
      <c r="CD105" s="14">
        <f t="shared" si="266"/>
        <v>2</v>
      </c>
      <c r="CE105" s="14">
        <f>INDEX(属性投放!$W$6:$W$49,(卡牌属性!CC105-2)*11+卡牌属性!CD105)</f>
        <v>10</v>
      </c>
      <c r="CF105" s="14">
        <f t="shared" ref="CF105:CF114" si="382">CF104+CU104*$CE104</f>
        <v>474</v>
      </c>
      <c r="CG105" s="14">
        <f t="shared" ref="CG105:CG114" si="383">CG104+CV104*$CE104</f>
        <v>580</v>
      </c>
      <c r="CH105" s="14">
        <f t="shared" ref="CH105:CH114" si="384">CH104+CW104*$CE104</f>
        <v>686</v>
      </c>
      <c r="CI105" s="14">
        <f t="shared" ref="CI105:CI114" si="385">CI104+CX104*$CE104</f>
        <v>686</v>
      </c>
      <c r="CJ105" s="14">
        <f t="shared" ref="CJ105:CJ114" si="386">CJ104+CY104*$CE104</f>
        <v>820</v>
      </c>
      <c r="CK105" s="14">
        <f t="shared" ref="CK105:CK114" si="387">CK104+CZ104*$CE104</f>
        <v>152</v>
      </c>
      <c r="CL105" s="14">
        <f t="shared" ref="CL105:CL114" si="388">CL104+DA104*$CE104</f>
        <v>190</v>
      </c>
      <c r="CM105" s="14">
        <f t="shared" ref="CM105:CM114" si="389">CM104+DB104*$CE104</f>
        <v>190</v>
      </c>
      <c r="CN105" s="14">
        <f t="shared" ref="CN105:CN114" si="390">CN104+DC104*$CE104</f>
        <v>243</v>
      </c>
      <c r="CO105" s="14">
        <f t="shared" ref="CO105:CO114" si="391">CO104+DD104*$CE104</f>
        <v>310</v>
      </c>
      <c r="CP105" s="14">
        <f t="shared" ref="CP105:CP114" si="392">CP104+DE104*$CE104</f>
        <v>1844</v>
      </c>
      <c r="CQ105" s="14">
        <f t="shared" ref="CQ105:CQ114" si="393">CQ104+DF104*$CE104</f>
        <v>2330</v>
      </c>
      <c r="CR105" s="14">
        <f t="shared" ref="CR105:CR114" si="394">CR104+DG104*$CE104</f>
        <v>2330</v>
      </c>
      <c r="CS105" s="14">
        <f t="shared" ref="CS105:CS114" si="395">CS104+DH104*$CE104</f>
        <v>2816</v>
      </c>
      <c r="CT105" s="14">
        <f t="shared" ref="CT105:CT114" si="396">CT104+DI104*$CE104</f>
        <v>3520</v>
      </c>
      <c r="CU105" s="14">
        <f>INDEX(属性偏向!$S$4:$S$135,(卡牌属性!$BZ105-1+CU$3)*11+卡牌属性!$CD105)</f>
        <v>18</v>
      </c>
      <c r="CV105" s="14">
        <f>INDEX(属性偏向!$S$4:$S$135,(卡牌属性!$BZ105-1+CV$3)*11+卡牌属性!$CD105)</f>
        <v>22</v>
      </c>
      <c r="CW105" s="14">
        <f>INDEX(属性偏向!$S$4:$S$135,(卡牌属性!$BZ105-1+CW$3)*11+卡牌属性!$CD105)</f>
        <v>26</v>
      </c>
      <c r="CX105" s="14">
        <f>INDEX(属性偏向!$S$4:$S$135,(卡牌属性!$BZ105-1+CX$3)*11+卡牌属性!$CD105)</f>
        <v>26</v>
      </c>
      <c r="CY105" s="14">
        <f>INDEX(属性偏向!$S$4:$S$135,(卡牌属性!$BZ105-1+CY$3)*11+卡牌属性!$CD105)</f>
        <v>32</v>
      </c>
      <c r="CZ105" s="14">
        <f>INDEX(属性偏向!$T$4:$T$135,(卡牌属性!$BZ105-1+CZ$3)*11+卡牌属性!$CD105)</f>
        <v>9</v>
      </c>
      <c r="DA105" s="14">
        <f>INDEX(属性偏向!$T$4:$T$135,(卡牌属性!$BZ105-1+DA$3)*11+卡牌属性!$CD105)</f>
        <v>11</v>
      </c>
      <c r="DB105" s="14">
        <f>INDEX(属性偏向!$T$4:$T$135,(卡牌属性!$BZ105-1+DB$3)*11+卡牌属性!$CD105)</f>
        <v>11</v>
      </c>
      <c r="DC105" s="14">
        <f>INDEX(属性偏向!$T$4:$T$135,(卡牌属性!$BZ105-1+DC$3)*11+卡牌属性!$CD105)</f>
        <v>13</v>
      </c>
      <c r="DD105" s="14">
        <f>INDEX(属性偏向!$T$4:$T$135,(卡牌属性!$BZ105-1+DD$3)*11+卡牌属性!$CD105)</f>
        <v>16</v>
      </c>
      <c r="DE105" s="14">
        <f>INDEX(属性偏向!$U$4:$U$135,(卡牌属性!$BZ105-1+DE$3)*11+卡牌属性!$CD105)</f>
        <v>126</v>
      </c>
      <c r="DF105" s="14">
        <f>INDEX(属性偏向!$U$4:$U$135,(卡牌属性!$BZ105-1+DF$3)*11+卡牌属性!$CD105)</f>
        <v>154</v>
      </c>
      <c r="DG105" s="14">
        <f>INDEX(属性偏向!$U$4:$U$135,(卡牌属性!$BZ105-1+DG$3)*11+卡牌属性!$CD105)</f>
        <v>154</v>
      </c>
      <c r="DH105" s="14">
        <f>INDEX(属性偏向!$U$4:$U$135,(卡牌属性!$BZ105-1+DH$3)*11+卡牌属性!$CD105)</f>
        <v>182</v>
      </c>
      <c r="DI105" s="14">
        <f>INDEX(属性偏向!$U$4:$U$135,(卡牌属性!$BZ105-1+DI$3)*11+卡牌属性!$CD105)</f>
        <v>224</v>
      </c>
      <c r="DL105" s="13">
        <v>101</v>
      </c>
      <c r="DM105" s="14">
        <f t="shared" si="267"/>
        <v>10</v>
      </c>
      <c r="DN105" s="14">
        <f t="shared" si="268"/>
        <v>1102010</v>
      </c>
      <c r="DO105" s="14" t="str">
        <f>INDEX($B$6:$B$32,DM105)&amp;"-"&amp;INDEX(属性投放!$H$7:$H$17,卡牌属性!DT105)</f>
        <v>盖文-等活</v>
      </c>
      <c r="DP105" s="14">
        <f t="shared" si="250"/>
        <v>6</v>
      </c>
      <c r="DQ105" s="14">
        <f t="shared" si="251"/>
        <v>7</v>
      </c>
      <c r="DR105" s="14">
        <f t="shared" si="252"/>
        <v>8</v>
      </c>
      <c r="DS105" s="14">
        <f t="shared" si="269"/>
        <v>4</v>
      </c>
      <c r="DT105" s="14">
        <f t="shared" si="270"/>
        <v>2</v>
      </c>
      <c r="DU105" s="14">
        <f>INDEX(属性投放!$W$6:$W$49,(卡牌属性!DS105-2)*11+卡牌属性!DT105)</f>
        <v>10</v>
      </c>
      <c r="DV105" s="14">
        <f t="shared" ref="DV105:DV114" si="397">DV104+EK104*$DU104</f>
        <v>679</v>
      </c>
      <c r="DW105" s="14">
        <f t="shared" ref="DW105:DW114" si="398">DW104+EL104*$DU104</f>
        <v>788</v>
      </c>
      <c r="DX105" s="14">
        <f t="shared" ref="DX105:DX114" si="399">DX104+EM104*$DU104</f>
        <v>922</v>
      </c>
      <c r="DY105" s="14">
        <f t="shared" ref="DY105:DY114" si="400">DY104+EN104*$DU104</f>
        <v>922</v>
      </c>
      <c r="DZ105" s="14">
        <f t="shared" ref="DZ105:DZ114" si="401">DZ104+EO104*$DU104</f>
        <v>1140</v>
      </c>
      <c r="EA105" s="14">
        <f t="shared" ref="EA105:EA114" si="402">EA104+EP104*$DU104</f>
        <v>344</v>
      </c>
      <c r="EB105" s="14">
        <f t="shared" ref="EB105:EB114" si="403">EB104+EQ104*$DU104</f>
        <v>411</v>
      </c>
      <c r="EC105" s="14">
        <f t="shared" ref="EC105:EC114" si="404">EC104+ER104*$DU104</f>
        <v>411</v>
      </c>
      <c r="ED105" s="14">
        <f t="shared" ref="ED105:ED114" si="405">ED104+ES104*$DU104</f>
        <v>520</v>
      </c>
      <c r="EE105" s="14">
        <f t="shared" ref="EE105:EE114" si="406">EE104+ET104*$DU104</f>
        <v>654</v>
      </c>
      <c r="EF105" s="14">
        <f t="shared" ref="EF105:EF114" si="407">EF104+EU104*$DU104</f>
        <v>5032</v>
      </c>
      <c r="EG105" s="14">
        <f t="shared" ref="EG105:EG114" si="408">EG104+EV104*$DU104</f>
        <v>6240</v>
      </c>
      <c r="EH105" s="14">
        <f t="shared" ref="EH105:EH114" si="409">EH104+EW104*$DU104</f>
        <v>6240</v>
      </c>
      <c r="EI105" s="14">
        <f t="shared" ref="EI105:EI114" si="410">EI104+EX104*$DU104</f>
        <v>7548</v>
      </c>
      <c r="EJ105" s="14">
        <f t="shared" ref="EJ105:EJ114" si="411">EJ104+EY104*$DU104</f>
        <v>9560</v>
      </c>
      <c r="EK105" s="14">
        <f>INDEX(属性偏向!$S$4:$S$135,(卡牌属性!$DP105-1+EK$3)*11+卡牌属性!$DT105)*(1+属性投放!$AT$6)</f>
        <v>42</v>
      </c>
      <c r="EL105" s="14">
        <f>INDEX(属性偏向!$S$4:$S$135,(卡牌属性!$DP105-1+EL$3)*11+卡牌属性!$DT105)*(1+属性投放!$AT$6)</f>
        <v>48</v>
      </c>
      <c r="EM105" s="14">
        <f>INDEX(属性偏向!$S$4:$S$135,(卡牌属性!$DP105-1+EM$3)*11+卡牌属性!$DT105)*(1+属性投放!$AT$6)</f>
        <v>54</v>
      </c>
      <c r="EN105" s="14">
        <f>INDEX(属性偏向!$S$4:$S$135,(卡牌属性!$DP105-1+EN$3)*11+卡牌属性!$DT105)*(1+属性投放!$AT$6)</f>
        <v>54</v>
      </c>
      <c r="EO105" s="14">
        <f>INDEX(属性偏向!$S$4:$S$135,(卡牌属性!$DP105-1+EO$3)*11+卡牌属性!$DT105)*(1+属性投放!$AT$6)</f>
        <v>66</v>
      </c>
      <c r="EP105" s="14">
        <f>INDEX(属性偏向!$T$4:$T$135,(卡牌属性!$DQ105-1+EP$3)*11+卡牌属性!$DT105)*(1+属性投放!$AT$6)</f>
        <v>24</v>
      </c>
      <c r="EQ105" s="14">
        <f>INDEX(属性偏向!$T$4:$T$135,(卡牌属性!$DQ105-1+EQ$3)*11+卡牌属性!$DT105)*(1+属性投放!$AT$6)</f>
        <v>27</v>
      </c>
      <c r="ER105" s="14">
        <f>INDEX(属性偏向!$T$4:$T$135,(卡牌属性!$DQ105-1+ER$3)*11+卡牌属性!$DT105)*(1+属性投放!$AT$6)</f>
        <v>27</v>
      </c>
      <c r="ES105" s="14">
        <f>INDEX(属性偏向!$T$4:$T$135,(卡牌属性!$DQ105-1+ES$3)*11+卡牌属性!$DT105)*(1+属性投放!$AT$6)</f>
        <v>33</v>
      </c>
      <c r="ET105" s="14">
        <f>INDEX(属性偏向!$T$4:$T$135,(卡牌属性!$DQ105-1+ET$3)*11+卡牌属性!$DT105)*(1+属性投放!$AT$6)</f>
        <v>39</v>
      </c>
      <c r="EU105" s="14">
        <f>INDEX(属性偏向!$U$4:$U$135,(卡牌属性!$DR105-1+EU$3)*11+卡牌属性!$DT105)*(1+属性投放!$AT$6)</f>
        <v>378</v>
      </c>
      <c r="EV105" s="14">
        <f>INDEX(属性偏向!$U$4:$U$135,(卡牌属性!$DR105-1+EV$3)*11+卡牌属性!$DT105)*(1+属性投放!$AT$6)</f>
        <v>462</v>
      </c>
      <c r="EW105" s="14">
        <f>INDEX(属性偏向!$U$4:$U$135,(卡牌属性!$DR105-1+EW$3)*11+卡牌属性!$DT105)*(1+属性投放!$AT$6)</f>
        <v>462</v>
      </c>
      <c r="EX105" s="14">
        <f>INDEX(属性偏向!$U$4:$U$135,(卡牌属性!$DR105-1+EX$3)*11+卡牌属性!$DT105)*(1+属性投放!$AT$6)</f>
        <v>546</v>
      </c>
      <c r="EY105" s="14">
        <f>INDEX(属性偏向!$U$4:$U$135,(卡牌属性!$DR105-1+EY$3)*11+卡牌属性!$DT105)*(1+属性投放!$AT$6)</f>
        <v>672</v>
      </c>
      <c r="FC105" s="13">
        <v>101</v>
      </c>
      <c r="FD105" s="13">
        <f t="shared" si="371"/>
        <v>21</v>
      </c>
      <c r="FE105" s="14">
        <f t="shared" si="271"/>
        <v>1102021</v>
      </c>
      <c r="FF105" s="14" t="s">
        <v>849</v>
      </c>
      <c r="FG105" s="14">
        <f t="shared" si="372"/>
        <v>1</v>
      </c>
      <c r="FH105" s="14" t="str">
        <f t="shared" si="373"/>
        <v>烈风螳螂-1星</v>
      </c>
      <c r="FI105" s="14">
        <f>INDEX(Y$6:Y$36,$FD105)+INDEX(属性偏向!Y$4:Y$8,卡牌属性!$FG105)</f>
        <v>7</v>
      </c>
      <c r="FJ105" s="14" t="str">
        <f>INDEX(属性评价,卡牌属性!FI105)</f>
        <v>A</v>
      </c>
      <c r="FK105" s="14">
        <f>INDEX(Z$6:Z$36,$FD105)+INDEX(属性偏向!Z$4:Z$8,卡牌属性!$FG105)</f>
        <v>5</v>
      </c>
      <c r="FL105" s="14" t="str">
        <f>INDEX(属性评价,卡牌属性!FK105)</f>
        <v>B</v>
      </c>
      <c r="FM105" s="14">
        <f>INDEX(AA$6:AA$36,$FD105)+INDEX(属性偏向!AA$4:AA$8,卡牌属性!$FG105)</f>
        <v>3</v>
      </c>
      <c r="FN105" s="14" t="str">
        <f>INDEX(属性评价,卡牌属性!FM105)</f>
        <v>C</v>
      </c>
      <c r="FQ105" s="13">
        <v>101</v>
      </c>
      <c r="FR105" s="13">
        <f t="shared" si="340"/>
        <v>21</v>
      </c>
      <c r="FS105" s="14">
        <f t="shared" si="272"/>
        <v>1101026</v>
      </c>
      <c r="FT105" s="14" t="s">
        <v>849</v>
      </c>
      <c r="FU105" s="14">
        <f t="shared" si="374"/>
        <v>1</v>
      </c>
      <c r="FV105" s="14" t="str">
        <f t="shared" si="375"/>
        <v>貂灵芸-1星</v>
      </c>
      <c r="FW105" s="14">
        <f>INDEX(J$6:J$36,$FR105)+INDEX(属性偏向!Y$4:Y$8,卡牌属性!$FG105)</f>
        <v>9</v>
      </c>
      <c r="FX105" s="14" t="str">
        <f>INDEX(属性评价,卡牌属性!FW105)</f>
        <v>S</v>
      </c>
      <c r="FY105" s="14">
        <f>INDEX(K$6:K$36,$FR105)+INDEX(属性偏向!Y$4:Y$8,卡牌属性!$FG105)</f>
        <v>5</v>
      </c>
      <c r="FZ105" s="14" t="str">
        <f>INDEX(属性评价,卡牌属性!FY105)</f>
        <v>B</v>
      </c>
      <c r="GA105" s="14">
        <f>INDEX(L$6:L$36,$FR105)+INDEX(属性偏向!Y$4:Y$8,卡牌属性!$FG105)</f>
        <v>5</v>
      </c>
      <c r="GB105" s="14" t="str">
        <f>INDEX(属性评价,卡牌属性!GA105)</f>
        <v>B</v>
      </c>
    </row>
    <row r="106" spans="31:184" ht="16.5" x14ac:dyDescent="0.2">
      <c r="AE106" s="13">
        <v>102</v>
      </c>
      <c r="AF106" s="13">
        <f t="shared" si="259"/>
        <v>10</v>
      </c>
      <c r="AG106" s="13">
        <f t="shared" si="246"/>
        <v>4</v>
      </c>
      <c r="AH106" s="13"/>
      <c r="AI106" s="13"/>
      <c r="AJ106" s="14">
        <f t="shared" si="247"/>
        <v>1101010</v>
      </c>
      <c r="AK106" s="14" t="str">
        <f t="shared" si="248"/>
        <v>盖文3突</v>
      </c>
      <c r="AL106" s="25" t="s">
        <v>131</v>
      </c>
      <c r="AM106" s="14">
        <v>1</v>
      </c>
      <c r="AN106" s="14">
        <f t="shared" si="249"/>
        <v>3</v>
      </c>
      <c r="AO106" s="14" t="e">
        <f>INDEX(属性投放!#REF!,(卡牌属性!AG106-2)*20+卡牌属性!AN106)</f>
        <v>#REF!</v>
      </c>
      <c r="AP106" s="14" t="e">
        <f t="shared" si="376"/>
        <v>#REF!</v>
      </c>
      <c r="AQ106" s="14" t="e">
        <f t="shared" si="376"/>
        <v>#REF!</v>
      </c>
      <c r="AR106" s="14" t="e">
        <f t="shared" si="376"/>
        <v>#REF!</v>
      </c>
      <c r="AS106" s="14" t="e">
        <f t="shared" si="376"/>
        <v>#REF!</v>
      </c>
      <c r="AT106" s="14" t="e">
        <f>INDEX(属性投放!#REF!,(卡牌属性!AG106-2)*20+卡牌属性!AN106)</f>
        <v>#REF!</v>
      </c>
      <c r="AU106" s="14" t="e">
        <f t="shared" si="377"/>
        <v>#REF!</v>
      </c>
      <c r="AV106" s="14" t="e">
        <f t="shared" si="377"/>
        <v>#REF!</v>
      </c>
      <c r="AW106" s="14" t="e">
        <f t="shared" si="377"/>
        <v>#REF!</v>
      </c>
      <c r="AX106" s="14" t="e">
        <f t="shared" si="377"/>
        <v>#REF!</v>
      </c>
      <c r="AY106" s="14" t="e">
        <f>INDEX(属性投放!#REF!,(卡牌属性!AG106-2)*20+卡牌属性!AN106)</f>
        <v>#REF!</v>
      </c>
      <c r="AZ106" s="14" t="e">
        <f t="shared" si="378"/>
        <v>#REF!</v>
      </c>
      <c r="BA106" s="14" t="e">
        <f t="shared" si="378"/>
        <v>#REF!</v>
      </c>
      <c r="BB106" s="14" t="e">
        <f t="shared" si="378"/>
        <v>#REF!</v>
      </c>
      <c r="BC106" s="14" t="e">
        <f t="shared" si="378"/>
        <v>#REF!</v>
      </c>
      <c r="BD106" s="14" t="e">
        <f>INDEX(属性投放!#REF!,(卡牌属性!AG106-2)*20+卡牌属性!AN106)</f>
        <v>#REF!</v>
      </c>
      <c r="BE106" s="14" t="e">
        <f t="shared" si="379"/>
        <v>#REF!</v>
      </c>
      <c r="BF106" s="14" t="e">
        <f t="shared" si="379"/>
        <v>#REF!</v>
      </c>
      <c r="BG106" s="14" t="e">
        <f t="shared" si="379"/>
        <v>#REF!</v>
      </c>
      <c r="BH106" s="14" t="e">
        <f t="shared" si="379"/>
        <v>#REF!</v>
      </c>
      <c r="BI106" s="14" t="e">
        <f>INDEX(属性投放!#REF!,(卡牌属性!AG106-2)*20+卡牌属性!AN106)</f>
        <v>#REF!</v>
      </c>
      <c r="BJ106" s="14" t="e">
        <f t="shared" si="380"/>
        <v>#REF!</v>
      </c>
      <c r="BK106" s="14" t="e">
        <f t="shared" si="380"/>
        <v>#REF!</v>
      </c>
      <c r="BL106" s="14" t="e">
        <f t="shared" si="380"/>
        <v>#REF!</v>
      </c>
      <c r="BM106" s="14" t="e">
        <f t="shared" si="380"/>
        <v>#REF!</v>
      </c>
      <c r="BN106" s="14" t="e">
        <f>INDEX(属性投放!#REF!,(卡牌属性!AG106-2)*20+卡牌属性!AN106)</f>
        <v>#REF!</v>
      </c>
      <c r="BO106" s="14" t="e">
        <f t="shared" si="381"/>
        <v>#REF!</v>
      </c>
      <c r="BP106" s="14" t="e">
        <f t="shared" si="381"/>
        <v>#REF!</v>
      </c>
      <c r="BQ106" s="14" t="e">
        <f t="shared" si="381"/>
        <v>#REF!</v>
      </c>
      <c r="BR106" s="14" t="e">
        <f t="shared" si="381"/>
        <v>#REF!</v>
      </c>
      <c r="BV106" s="13">
        <v>102</v>
      </c>
      <c r="BW106" s="14">
        <f t="shared" si="260"/>
        <v>10</v>
      </c>
      <c r="BX106" s="14">
        <f t="shared" si="261"/>
        <v>1102010</v>
      </c>
      <c r="BY106" s="14" t="str">
        <f>INDEX($O$6:$O$37,BW106)&amp;"-"&amp;INDEX(属性投放!$H$19:$H$29,卡牌属性!CD106)</f>
        <v>张郃-黑绳</v>
      </c>
      <c r="BZ106" s="14">
        <f t="shared" si="262"/>
        <v>8</v>
      </c>
      <c r="CA106" s="14">
        <f t="shared" si="263"/>
        <v>6</v>
      </c>
      <c r="CB106" s="14">
        <f t="shared" si="264"/>
        <v>5</v>
      </c>
      <c r="CC106" s="14">
        <f t="shared" si="265"/>
        <v>4</v>
      </c>
      <c r="CD106" s="14">
        <f t="shared" si="266"/>
        <v>3</v>
      </c>
      <c r="CE106" s="14">
        <f>INDEX(属性投放!$W$6:$W$49,(卡牌属性!CC106-2)*11+卡牌属性!CD106)</f>
        <v>15</v>
      </c>
      <c r="CF106" s="14">
        <f t="shared" si="382"/>
        <v>654</v>
      </c>
      <c r="CG106" s="14">
        <f t="shared" si="383"/>
        <v>800</v>
      </c>
      <c r="CH106" s="14">
        <f t="shared" si="384"/>
        <v>946</v>
      </c>
      <c r="CI106" s="14">
        <f t="shared" si="385"/>
        <v>946</v>
      </c>
      <c r="CJ106" s="14">
        <f t="shared" si="386"/>
        <v>1140</v>
      </c>
      <c r="CK106" s="14">
        <f t="shared" si="387"/>
        <v>242</v>
      </c>
      <c r="CL106" s="14">
        <f t="shared" si="388"/>
        <v>300</v>
      </c>
      <c r="CM106" s="14">
        <f t="shared" si="389"/>
        <v>300</v>
      </c>
      <c r="CN106" s="14">
        <f t="shared" si="390"/>
        <v>373</v>
      </c>
      <c r="CO106" s="14">
        <f t="shared" si="391"/>
        <v>470</v>
      </c>
      <c r="CP106" s="14">
        <f t="shared" si="392"/>
        <v>3104</v>
      </c>
      <c r="CQ106" s="14">
        <f t="shared" si="393"/>
        <v>3870</v>
      </c>
      <c r="CR106" s="14">
        <f t="shared" si="394"/>
        <v>3870</v>
      </c>
      <c r="CS106" s="14">
        <f t="shared" si="395"/>
        <v>4636</v>
      </c>
      <c r="CT106" s="14">
        <f t="shared" si="396"/>
        <v>5760</v>
      </c>
      <c r="CU106" s="14">
        <f>INDEX(属性偏向!$S$4:$S$135,(卡牌属性!$BZ106-1+CU$3)*11+卡牌属性!$CD106)</f>
        <v>20</v>
      </c>
      <c r="CV106" s="14">
        <f>INDEX(属性偏向!$S$4:$S$135,(卡牌属性!$BZ106-1+CV$3)*11+卡牌属性!$CD106)</f>
        <v>24</v>
      </c>
      <c r="CW106" s="14">
        <f>INDEX(属性偏向!$S$4:$S$135,(卡牌属性!$BZ106-1+CW$3)*11+卡牌属性!$CD106)</f>
        <v>28</v>
      </c>
      <c r="CX106" s="14">
        <f>INDEX(属性偏向!$S$4:$S$135,(卡牌属性!$BZ106-1+CX$3)*11+卡牌属性!$CD106)</f>
        <v>28</v>
      </c>
      <c r="CY106" s="14">
        <f>INDEX(属性偏向!$S$4:$S$135,(卡牌属性!$BZ106-1+CY$3)*11+卡牌属性!$CD106)</f>
        <v>34</v>
      </c>
      <c r="CZ106" s="14">
        <f>INDEX(属性偏向!$T$4:$T$135,(卡牌属性!$BZ106-1+CZ$3)*11+卡牌属性!$CD106)</f>
        <v>10</v>
      </c>
      <c r="DA106" s="14">
        <f>INDEX(属性偏向!$T$4:$T$135,(卡牌属性!$BZ106-1+DA$3)*11+卡牌属性!$CD106)</f>
        <v>12</v>
      </c>
      <c r="DB106" s="14">
        <f>INDEX(属性偏向!$T$4:$T$135,(卡牌属性!$BZ106-1+DB$3)*11+卡牌属性!$CD106)</f>
        <v>12</v>
      </c>
      <c r="DC106" s="14">
        <f>INDEX(属性偏向!$T$4:$T$135,(卡牌属性!$BZ106-1+DC$3)*11+卡牌属性!$CD106)</f>
        <v>14</v>
      </c>
      <c r="DD106" s="14">
        <f>INDEX(属性偏向!$T$4:$T$135,(卡牌属性!$BZ106-1+DD$3)*11+卡牌属性!$CD106)</f>
        <v>17</v>
      </c>
      <c r="DE106" s="14">
        <f>INDEX(属性偏向!$U$4:$U$135,(卡牌属性!$BZ106-1+DE$3)*11+卡牌属性!$CD106)</f>
        <v>160</v>
      </c>
      <c r="DF106" s="14">
        <f>INDEX(属性偏向!$U$4:$U$135,(卡牌属性!$BZ106-1+DF$3)*11+卡牌属性!$CD106)</f>
        <v>192</v>
      </c>
      <c r="DG106" s="14">
        <f>INDEX(属性偏向!$U$4:$U$135,(卡牌属性!$BZ106-1+DG$3)*11+卡牌属性!$CD106)</f>
        <v>192</v>
      </c>
      <c r="DH106" s="14">
        <f>INDEX(属性偏向!$U$4:$U$135,(卡牌属性!$BZ106-1+DH$3)*11+卡牌属性!$CD106)</f>
        <v>224</v>
      </c>
      <c r="DI106" s="14">
        <f>INDEX(属性偏向!$U$4:$U$135,(卡牌属性!$BZ106-1+DI$3)*11+卡牌属性!$CD106)</f>
        <v>272</v>
      </c>
      <c r="DL106" s="13">
        <v>102</v>
      </c>
      <c r="DM106" s="14">
        <f t="shared" si="267"/>
        <v>10</v>
      </c>
      <c r="DN106" s="14">
        <f t="shared" si="268"/>
        <v>1102010</v>
      </c>
      <c r="DO106" s="14" t="str">
        <f>INDEX($B$6:$B$32,DM106)&amp;"-"&amp;INDEX(属性投放!$H$7:$H$17,卡牌属性!DT106)</f>
        <v>盖文-黑绳</v>
      </c>
      <c r="DP106" s="14">
        <f t="shared" si="250"/>
        <v>6</v>
      </c>
      <c r="DQ106" s="14">
        <f t="shared" si="251"/>
        <v>7</v>
      </c>
      <c r="DR106" s="14">
        <f t="shared" si="252"/>
        <v>8</v>
      </c>
      <c r="DS106" s="14">
        <f t="shared" si="269"/>
        <v>4</v>
      </c>
      <c r="DT106" s="14">
        <f t="shared" si="270"/>
        <v>3</v>
      </c>
      <c r="DU106" s="14">
        <f>INDEX(属性投放!$W$6:$W$49,(卡牌属性!DS106-2)*11+卡牌属性!DT106)</f>
        <v>15</v>
      </c>
      <c r="DV106" s="14">
        <f t="shared" si="397"/>
        <v>1099</v>
      </c>
      <c r="DW106" s="14">
        <f t="shared" si="398"/>
        <v>1268</v>
      </c>
      <c r="DX106" s="14">
        <f t="shared" si="399"/>
        <v>1462</v>
      </c>
      <c r="DY106" s="14">
        <f t="shared" si="400"/>
        <v>1462</v>
      </c>
      <c r="DZ106" s="14">
        <f t="shared" si="401"/>
        <v>1800</v>
      </c>
      <c r="EA106" s="14">
        <f t="shared" si="402"/>
        <v>584</v>
      </c>
      <c r="EB106" s="14">
        <f t="shared" si="403"/>
        <v>681</v>
      </c>
      <c r="EC106" s="14">
        <f t="shared" si="404"/>
        <v>681</v>
      </c>
      <c r="ED106" s="14">
        <f t="shared" si="405"/>
        <v>850</v>
      </c>
      <c r="EE106" s="14">
        <f t="shared" si="406"/>
        <v>1044</v>
      </c>
      <c r="EF106" s="14">
        <f t="shared" si="407"/>
        <v>8812</v>
      </c>
      <c r="EG106" s="14">
        <f t="shared" si="408"/>
        <v>10860</v>
      </c>
      <c r="EH106" s="14">
        <f t="shared" si="409"/>
        <v>10860</v>
      </c>
      <c r="EI106" s="14">
        <f t="shared" si="410"/>
        <v>13008</v>
      </c>
      <c r="EJ106" s="14">
        <f t="shared" si="411"/>
        <v>16280</v>
      </c>
      <c r="EK106" s="14">
        <f>INDEX(属性偏向!$S$4:$S$135,(卡牌属性!$DP106-1+EK$3)*11+卡牌属性!$DT106)*(1+属性投放!$AT$6)</f>
        <v>48</v>
      </c>
      <c r="EL106" s="14">
        <f>INDEX(属性偏向!$S$4:$S$135,(卡牌属性!$DP106-1+EL$3)*11+卡牌属性!$DT106)*(1+属性投放!$AT$6)</f>
        <v>54</v>
      </c>
      <c r="EM106" s="14">
        <f>INDEX(属性偏向!$S$4:$S$135,(卡牌属性!$DP106-1+EM$3)*11+卡牌属性!$DT106)*(1+属性投放!$AT$6)</f>
        <v>60</v>
      </c>
      <c r="EN106" s="14">
        <f>INDEX(属性偏向!$S$4:$S$135,(卡牌属性!$DP106-1+EN$3)*11+卡牌属性!$DT106)*(1+属性投放!$AT$6)</f>
        <v>60</v>
      </c>
      <c r="EO106" s="14">
        <f>INDEX(属性偏向!$S$4:$S$135,(卡牌属性!$DP106-1+EO$3)*11+卡牌属性!$DT106)*(1+属性投放!$AT$6)</f>
        <v>72</v>
      </c>
      <c r="EP106" s="14">
        <f>INDEX(属性偏向!$T$4:$T$135,(卡牌属性!$DQ106-1+EP$3)*11+卡牌属性!$DT106)*(1+属性投放!$AT$6)</f>
        <v>27</v>
      </c>
      <c r="EQ106" s="14">
        <f>INDEX(属性偏向!$T$4:$T$135,(卡牌属性!$DQ106-1+EQ$3)*11+卡牌属性!$DT106)*(1+属性投放!$AT$6)</f>
        <v>30</v>
      </c>
      <c r="ER106" s="14">
        <f>INDEX(属性偏向!$T$4:$T$135,(卡牌属性!$DQ106-1+ER$3)*11+卡牌属性!$DT106)*(1+属性投放!$AT$6)</f>
        <v>30</v>
      </c>
      <c r="ES106" s="14">
        <f>INDEX(属性偏向!$T$4:$T$135,(卡牌属性!$DQ106-1+ES$3)*11+卡牌属性!$DT106)*(1+属性投放!$AT$6)</f>
        <v>36</v>
      </c>
      <c r="ET106" s="14">
        <f>INDEX(属性偏向!$T$4:$T$135,(卡牌属性!$DQ106-1+ET$3)*11+卡牌属性!$DT106)*(1+属性投放!$AT$6)</f>
        <v>42</v>
      </c>
      <c r="EU106" s="14">
        <f>INDEX(属性偏向!$U$4:$U$135,(卡牌属性!$DR106-1+EU$3)*11+卡牌属性!$DT106)*(1+属性投放!$AT$6)</f>
        <v>480</v>
      </c>
      <c r="EV106" s="14">
        <f>INDEX(属性偏向!$U$4:$U$135,(卡牌属性!$DR106-1+EV$3)*11+卡牌属性!$DT106)*(1+属性投放!$AT$6)</f>
        <v>576</v>
      </c>
      <c r="EW106" s="14">
        <f>INDEX(属性偏向!$U$4:$U$135,(卡牌属性!$DR106-1+EW$3)*11+卡牌属性!$DT106)*(1+属性投放!$AT$6)</f>
        <v>576</v>
      </c>
      <c r="EX106" s="14">
        <f>INDEX(属性偏向!$U$4:$U$135,(卡牌属性!$DR106-1+EX$3)*11+卡牌属性!$DT106)*(1+属性投放!$AT$6)</f>
        <v>672</v>
      </c>
      <c r="EY106" s="14">
        <f>INDEX(属性偏向!$U$4:$U$135,(卡牌属性!$DR106-1+EY$3)*11+卡牌属性!$DT106)*(1+属性投放!$AT$6)</f>
        <v>816</v>
      </c>
      <c r="FC106" s="13">
        <v>102</v>
      </c>
      <c r="FD106" s="13">
        <f t="shared" si="371"/>
        <v>21</v>
      </c>
      <c r="FE106" s="14">
        <f t="shared" si="271"/>
        <v>1102021</v>
      </c>
      <c r="FF106" s="14" t="s">
        <v>849</v>
      </c>
      <c r="FG106" s="14">
        <f t="shared" si="372"/>
        <v>2</v>
      </c>
      <c r="FH106" s="14" t="str">
        <f t="shared" si="373"/>
        <v>烈风螳螂-2星</v>
      </c>
      <c r="FI106" s="14">
        <f>INDEX(Y$6:Y$36,$FD106)+INDEX(属性偏向!Y$4:Y$8,卡牌属性!$FG106)</f>
        <v>8</v>
      </c>
      <c r="FJ106" s="14" t="str">
        <f>INDEX(属性评价,卡牌属性!FI106)</f>
        <v>A+</v>
      </c>
      <c r="FK106" s="14">
        <f>INDEX(Z$6:Z$36,$FD106)+INDEX(属性偏向!Z$4:Z$8,卡牌属性!$FG106)</f>
        <v>6</v>
      </c>
      <c r="FL106" s="14" t="str">
        <f>INDEX(属性评价,卡牌属性!FK106)</f>
        <v>B+</v>
      </c>
      <c r="FM106" s="14">
        <f>INDEX(AA$6:AA$36,$FD106)+INDEX(属性偏向!AA$4:AA$8,卡牌属性!$FG106)</f>
        <v>4</v>
      </c>
      <c r="FN106" s="14" t="str">
        <f>INDEX(属性评价,卡牌属性!FM106)</f>
        <v>C+</v>
      </c>
      <c r="FQ106" s="13">
        <v>102</v>
      </c>
      <c r="FR106" s="13">
        <f t="shared" si="340"/>
        <v>21</v>
      </c>
      <c r="FS106" s="14">
        <f t="shared" si="272"/>
        <v>1101026</v>
      </c>
      <c r="FT106" s="14" t="s">
        <v>849</v>
      </c>
      <c r="FU106" s="14">
        <f t="shared" si="374"/>
        <v>2</v>
      </c>
      <c r="FV106" s="14" t="str">
        <f t="shared" si="375"/>
        <v>貂灵芸-2星</v>
      </c>
      <c r="FW106" s="14">
        <f>INDEX(J$6:J$36,$FR106)+INDEX(属性偏向!Y$4:Y$8,卡牌属性!$FG106)</f>
        <v>10</v>
      </c>
      <c r="FX106" s="14" t="str">
        <f>INDEX(属性评价,卡牌属性!FW106)</f>
        <v>S+</v>
      </c>
      <c r="FY106" s="14">
        <f>INDEX(K$6:K$36,$FR106)+INDEX(属性偏向!Y$4:Y$8,卡牌属性!$FG106)</f>
        <v>6</v>
      </c>
      <c r="FZ106" s="14" t="str">
        <f>INDEX(属性评价,卡牌属性!FY106)</f>
        <v>B+</v>
      </c>
      <c r="GA106" s="14">
        <f>INDEX(L$6:L$36,$FR106)+INDEX(属性偏向!Y$4:Y$8,卡牌属性!$FG106)</f>
        <v>6</v>
      </c>
      <c r="GB106" s="14" t="str">
        <f>INDEX(属性评价,卡牌属性!GA106)</f>
        <v>B+</v>
      </c>
    </row>
    <row r="107" spans="31:184" ht="16.5" x14ac:dyDescent="0.2">
      <c r="AE107" s="13">
        <v>103</v>
      </c>
      <c r="AF107" s="13">
        <f t="shared" si="259"/>
        <v>10</v>
      </c>
      <c r="AG107" s="13">
        <f t="shared" si="246"/>
        <v>4</v>
      </c>
      <c r="AH107" s="13"/>
      <c r="AI107" s="13"/>
      <c r="AJ107" s="14">
        <f t="shared" si="247"/>
        <v>1101010</v>
      </c>
      <c r="AK107" s="14" t="str">
        <f t="shared" si="248"/>
        <v>盖文4突</v>
      </c>
      <c r="AL107" s="25" t="s">
        <v>131</v>
      </c>
      <c r="AM107" s="14">
        <v>1</v>
      </c>
      <c r="AN107" s="14">
        <f t="shared" si="249"/>
        <v>4</v>
      </c>
      <c r="AO107" s="14" t="e">
        <f>INDEX(属性投放!#REF!,(卡牌属性!AG107-2)*20+卡牌属性!AN107)</f>
        <v>#REF!</v>
      </c>
      <c r="AP107" s="14" t="e">
        <f t="shared" si="376"/>
        <v>#REF!</v>
      </c>
      <c r="AQ107" s="14" t="e">
        <f t="shared" si="376"/>
        <v>#REF!</v>
      </c>
      <c r="AR107" s="14" t="e">
        <f t="shared" si="376"/>
        <v>#REF!</v>
      </c>
      <c r="AS107" s="14" t="e">
        <f t="shared" si="376"/>
        <v>#REF!</v>
      </c>
      <c r="AT107" s="14" t="e">
        <f>INDEX(属性投放!#REF!,(卡牌属性!AG107-2)*20+卡牌属性!AN107)</f>
        <v>#REF!</v>
      </c>
      <c r="AU107" s="14" t="e">
        <f t="shared" si="377"/>
        <v>#REF!</v>
      </c>
      <c r="AV107" s="14" t="e">
        <f t="shared" si="377"/>
        <v>#REF!</v>
      </c>
      <c r="AW107" s="14" t="e">
        <f t="shared" si="377"/>
        <v>#REF!</v>
      </c>
      <c r="AX107" s="14" t="e">
        <f t="shared" si="377"/>
        <v>#REF!</v>
      </c>
      <c r="AY107" s="14" t="e">
        <f>INDEX(属性投放!#REF!,(卡牌属性!AG107-2)*20+卡牌属性!AN107)</f>
        <v>#REF!</v>
      </c>
      <c r="AZ107" s="14" t="e">
        <f t="shared" si="378"/>
        <v>#REF!</v>
      </c>
      <c r="BA107" s="14" t="e">
        <f t="shared" si="378"/>
        <v>#REF!</v>
      </c>
      <c r="BB107" s="14" t="e">
        <f t="shared" si="378"/>
        <v>#REF!</v>
      </c>
      <c r="BC107" s="14" t="e">
        <f t="shared" si="378"/>
        <v>#REF!</v>
      </c>
      <c r="BD107" s="14" t="e">
        <f>INDEX(属性投放!#REF!,(卡牌属性!AG107-2)*20+卡牌属性!AN107)</f>
        <v>#REF!</v>
      </c>
      <c r="BE107" s="14" t="e">
        <f t="shared" si="379"/>
        <v>#REF!</v>
      </c>
      <c r="BF107" s="14" t="e">
        <f t="shared" si="379"/>
        <v>#REF!</v>
      </c>
      <c r="BG107" s="14" t="e">
        <f t="shared" si="379"/>
        <v>#REF!</v>
      </c>
      <c r="BH107" s="14" t="e">
        <f t="shared" si="379"/>
        <v>#REF!</v>
      </c>
      <c r="BI107" s="14" t="e">
        <f>INDEX(属性投放!#REF!,(卡牌属性!AG107-2)*20+卡牌属性!AN107)</f>
        <v>#REF!</v>
      </c>
      <c r="BJ107" s="14" t="e">
        <f t="shared" si="380"/>
        <v>#REF!</v>
      </c>
      <c r="BK107" s="14" t="e">
        <f t="shared" si="380"/>
        <v>#REF!</v>
      </c>
      <c r="BL107" s="14" t="e">
        <f t="shared" si="380"/>
        <v>#REF!</v>
      </c>
      <c r="BM107" s="14" t="e">
        <f t="shared" si="380"/>
        <v>#REF!</v>
      </c>
      <c r="BN107" s="14" t="e">
        <f>INDEX(属性投放!#REF!,(卡牌属性!AG107-2)*20+卡牌属性!AN107)</f>
        <v>#REF!</v>
      </c>
      <c r="BO107" s="14" t="e">
        <f t="shared" si="381"/>
        <v>#REF!</v>
      </c>
      <c r="BP107" s="14" t="e">
        <f t="shared" si="381"/>
        <v>#REF!</v>
      </c>
      <c r="BQ107" s="14" t="e">
        <f t="shared" si="381"/>
        <v>#REF!</v>
      </c>
      <c r="BR107" s="14" t="e">
        <f t="shared" si="381"/>
        <v>#REF!</v>
      </c>
      <c r="BV107" s="13">
        <v>103</v>
      </c>
      <c r="BW107" s="14">
        <f t="shared" si="260"/>
        <v>10</v>
      </c>
      <c r="BX107" s="14">
        <f t="shared" si="261"/>
        <v>1102010</v>
      </c>
      <c r="BY107" s="14" t="str">
        <f>INDEX($O$6:$O$37,BW107)&amp;"-"&amp;INDEX(属性投放!$H$19:$H$29,卡牌属性!CD107)</f>
        <v>张郃-众合</v>
      </c>
      <c r="BZ107" s="14">
        <f t="shared" si="262"/>
        <v>8</v>
      </c>
      <c r="CA107" s="14">
        <f t="shared" si="263"/>
        <v>6</v>
      </c>
      <c r="CB107" s="14">
        <f t="shared" si="264"/>
        <v>5</v>
      </c>
      <c r="CC107" s="14">
        <f t="shared" si="265"/>
        <v>4</v>
      </c>
      <c r="CD107" s="14">
        <f t="shared" si="266"/>
        <v>4</v>
      </c>
      <c r="CE107" s="14">
        <f>INDEX(属性投放!$W$6:$W$49,(卡牌属性!CC107-2)*11+卡牌属性!CD107)</f>
        <v>15</v>
      </c>
      <c r="CF107" s="14">
        <f t="shared" si="382"/>
        <v>954</v>
      </c>
      <c r="CG107" s="14">
        <f t="shared" si="383"/>
        <v>1160</v>
      </c>
      <c r="CH107" s="14">
        <f t="shared" si="384"/>
        <v>1366</v>
      </c>
      <c r="CI107" s="14">
        <f t="shared" si="385"/>
        <v>1366</v>
      </c>
      <c r="CJ107" s="14">
        <f t="shared" si="386"/>
        <v>1650</v>
      </c>
      <c r="CK107" s="14">
        <f t="shared" si="387"/>
        <v>392</v>
      </c>
      <c r="CL107" s="14">
        <f t="shared" si="388"/>
        <v>480</v>
      </c>
      <c r="CM107" s="14">
        <f t="shared" si="389"/>
        <v>480</v>
      </c>
      <c r="CN107" s="14">
        <f t="shared" si="390"/>
        <v>583</v>
      </c>
      <c r="CO107" s="14">
        <f t="shared" si="391"/>
        <v>725</v>
      </c>
      <c r="CP107" s="14">
        <f t="shared" si="392"/>
        <v>5504</v>
      </c>
      <c r="CQ107" s="14">
        <f t="shared" si="393"/>
        <v>6750</v>
      </c>
      <c r="CR107" s="14">
        <f t="shared" si="394"/>
        <v>6750</v>
      </c>
      <c r="CS107" s="14">
        <f t="shared" si="395"/>
        <v>7996</v>
      </c>
      <c r="CT107" s="14">
        <f t="shared" si="396"/>
        <v>9840</v>
      </c>
      <c r="CU107" s="14">
        <f>INDEX(属性偏向!$S$4:$S$135,(卡牌属性!$BZ107-1+CU$3)*11+卡牌属性!$CD107)</f>
        <v>22</v>
      </c>
      <c r="CV107" s="14">
        <f>INDEX(属性偏向!$S$4:$S$135,(卡牌属性!$BZ107-1+CV$3)*11+卡牌属性!$CD107)</f>
        <v>26</v>
      </c>
      <c r="CW107" s="14">
        <f>INDEX(属性偏向!$S$4:$S$135,(卡牌属性!$BZ107-1+CW$3)*11+卡牌属性!$CD107)</f>
        <v>30</v>
      </c>
      <c r="CX107" s="14">
        <f>INDEX(属性偏向!$S$4:$S$135,(卡牌属性!$BZ107-1+CX$3)*11+卡牌属性!$CD107)</f>
        <v>30</v>
      </c>
      <c r="CY107" s="14">
        <f>INDEX(属性偏向!$S$4:$S$135,(卡牌属性!$BZ107-1+CY$3)*11+卡牌属性!$CD107)</f>
        <v>36</v>
      </c>
      <c r="CZ107" s="14">
        <f>INDEX(属性偏向!$T$4:$T$135,(卡牌属性!$BZ107-1+CZ$3)*11+卡牌属性!$CD107)</f>
        <v>11</v>
      </c>
      <c r="DA107" s="14">
        <f>INDEX(属性偏向!$T$4:$T$135,(卡牌属性!$BZ107-1+DA$3)*11+卡牌属性!$CD107)</f>
        <v>13</v>
      </c>
      <c r="DB107" s="14">
        <f>INDEX(属性偏向!$T$4:$T$135,(卡牌属性!$BZ107-1+DB$3)*11+卡牌属性!$CD107)</f>
        <v>13</v>
      </c>
      <c r="DC107" s="14">
        <f>INDEX(属性偏向!$T$4:$T$135,(卡牌属性!$BZ107-1+DC$3)*11+卡牌属性!$CD107)</f>
        <v>15</v>
      </c>
      <c r="DD107" s="14">
        <f>INDEX(属性偏向!$T$4:$T$135,(卡牌属性!$BZ107-1+DD$3)*11+卡牌属性!$CD107)</f>
        <v>18</v>
      </c>
      <c r="DE107" s="14">
        <f>INDEX(属性偏向!$U$4:$U$135,(卡牌属性!$BZ107-1+DE$3)*11+卡牌属性!$CD107)</f>
        <v>198</v>
      </c>
      <c r="DF107" s="14">
        <f>INDEX(属性偏向!$U$4:$U$135,(卡牌属性!$BZ107-1+DF$3)*11+卡牌属性!$CD107)</f>
        <v>234</v>
      </c>
      <c r="DG107" s="14">
        <f>INDEX(属性偏向!$U$4:$U$135,(卡牌属性!$BZ107-1+DG$3)*11+卡牌属性!$CD107)</f>
        <v>234</v>
      </c>
      <c r="DH107" s="14">
        <f>INDEX(属性偏向!$U$4:$U$135,(卡牌属性!$BZ107-1+DH$3)*11+卡牌属性!$CD107)</f>
        <v>270</v>
      </c>
      <c r="DI107" s="14">
        <f>INDEX(属性偏向!$U$4:$U$135,(卡牌属性!$BZ107-1+DI$3)*11+卡牌属性!$CD107)</f>
        <v>324</v>
      </c>
      <c r="DL107" s="13">
        <v>103</v>
      </c>
      <c r="DM107" s="14">
        <f t="shared" si="267"/>
        <v>10</v>
      </c>
      <c r="DN107" s="14">
        <f t="shared" si="268"/>
        <v>1102010</v>
      </c>
      <c r="DO107" s="14" t="str">
        <f>INDEX($B$6:$B$32,DM107)&amp;"-"&amp;INDEX(属性投放!$H$7:$H$17,卡牌属性!DT107)</f>
        <v>盖文-众合</v>
      </c>
      <c r="DP107" s="14">
        <f t="shared" si="250"/>
        <v>6</v>
      </c>
      <c r="DQ107" s="14">
        <f t="shared" si="251"/>
        <v>7</v>
      </c>
      <c r="DR107" s="14">
        <f t="shared" si="252"/>
        <v>8</v>
      </c>
      <c r="DS107" s="14">
        <f t="shared" si="269"/>
        <v>4</v>
      </c>
      <c r="DT107" s="14">
        <f t="shared" si="270"/>
        <v>4</v>
      </c>
      <c r="DU107" s="14">
        <f>INDEX(属性投放!$W$6:$W$49,(卡牌属性!DS107-2)*11+卡牌属性!DT107)</f>
        <v>15</v>
      </c>
      <c r="DV107" s="14">
        <f t="shared" si="397"/>
        <v>1819</v>
      </c>
      <c r="DW107" s="14">
        <f t="shared" si="398"/>
        <v>2078</v>
      </c>
      <c r="DX107" s="14">
        <f t="shared" si="399"/>
        <v>2362</v>
      </c>
      <c r="DY107" s="14">
        <f t="shared" si="400"/>
        <v>2362</v>
      </c>
      <c r="DZ107" s="14">
        <f t="shared" si="401"/>
        <v>2880</v>
      </c>
      <c r="EA107" s="14">
        <f t="shared" si="402"/>
        <v>989</v>
      </c>
      <c r="EB107" s="14">
        <f t="shared" si="403"/>
        <v>1131</v>
      </c>
      <c r="EC107" s="14">
        <f t="shared" si="404"/>
        <v>1131</v>
      </c>
      <c r="ED107" s="14">
        <f t="shared" si="405"/>
        <v>1390</v>
      </c>
      <c r="EE107" s="14">
        <f t="shared" si="406"/>
        <v>1674</v>
      </c>
      <c r="EF107" s="14">
        <f t="shared" si="407"/>
        <v>16012</v>
      </c>
      <c r="EG107" s="14">
        <f t="shared" si="408"/>
        <v>19500</v>
      </c>
      <c r="EH107" s="14">
        <f t="shared" si="409"/>
        <v>19500</v>
      </c>
      <c r="EI107" s="14">
        <f t="shared" si="410"/>
        <v>23088</v>
      </c>
      <c r="EJ107" s="14">
        <f t="shared" si="411"/>
        <v>28520</v>
      </c>
      <c r="EK107" s="14">
        <f>INDEX(属性偏向!$S$4:$S$135,(卡牌属性!$DP107-1+EK$3)*11+卡牌属性!$DT107)*(1+属性投放!$AT$6)</f>
        <v>54</v>
      </c>
      <c r="EL107" s="14">
        <f>INDEX(属性偏向!$S$4:$S$135,(卡牌属性!$DP107-1+EL$3)*11+卡牌属性!$DT107)*(1+属性投放!$AT$6)</f>
        <v>60</v>
      </c>
      <c r="EM107" s="14">
        <f>INDEX(属性偏向!$S$4:$S$135,(卡牌属性!$DP107-1+EM$3)*11+卡牌属性!$DT107)*(1+属性投放!$AT$6)</f>
        <v>66</v>
      </c>
      <c r="EN107" s="14">
        <f>INDEX(属性偏向!$S$4:$S$135,(卡牌属性!$DP107-1+EN$3)*11+卡牌属性!$DT107)*(1+属性投放!$AT$6)</f>
        <v>66</v>
      </c>
      <c r="EO107" s="14">
        <f>INDEX(属性偏向!$S$4:$S$135,(卡牌属性!$DP107-1+EO$3)*11+卡牌属性!$DT107)*(1+属性投放!$AT$6)</f>
        <v>78</v>
      </c>
      <c r="EP107" s="14">
        <f>INDEX(属性偏向!$T$4:$T$135,(卡牌属性!$DQ107-1+EP$3)*11+卡牌属性!$DT107)*(1+属性投放!$AT$6)</f>
        <v>30</v>
      </c>
      <c r="EQ107" s="14">
        <f>INDEX(属性偏向!$T$4:$T$135,(卡牌属性!$DQ107-1+EQ$3)*11+卡牌属性!$DT107)*(1+属性投放!$AT$6)</f>
        <v>33</v>
      </c>
      <c r="ER107" s="14">
        <f>INDEX(属性偏向!$T$4:$T$135,(卡牌属性!$DQ107-1+ER$3)*11+卡牌属性!$DT107)*(1+属性投放!$AT$6)</f>
        <v>33</v>
      </c>
      <c r="ES107" s="14">
        <f>INDEX(属性偏向!$T$4:$T$135,(卡牌属性!$DQ107-1+ES$3)*11+卡牌属性!$DT107)*(1+属性投放!$AT$6)</f>
        <v>39</v>
      </c>
      <c r="ET107" s="14">
        <f>INDEX(属性偏向!$T$4:$T$135,(卡牌属性!$DQ107-1+ET$3)*11+卡牌属性!$DT107)*(1+属性投放!$AT$6)</f>
        <v>45</v>
      </c>
      <c r="EU107" s="14">
        <f>INDEX(属性偏向!$U$4:$U$135,(卡牌属性!$DR107-1+EU$3)*11+卡牌属性!$DT107)*(1+属性投放!$AT$6)</f>
        <v>594</v>
      </c>
      <c r="EV107" s="14">
        <f>INDEX(属性偏向!$U$4:$U$135,(卡牌属性!$DR107-1+EV$3)*11+卡牌属性!$DT107)*(1+属性投放!$AT$6)</f>
        <v>702</v>
      </c>
      <c r="EW107" s="14">
        <f>INDEX(属性偏向!$U$4:$U$135,(卡牌属性!$DR107-1+EW$3)*11+卡牌属性!$DT107)*(1+属性投放!$AT$6)</f>
        <v>702</v>
      </c>
      <c r="EX107" s="14">
        <f>INDEX(属性偏向!$U$4:$U$135,(卡牌属性!$DR107-1+EX$3)*11+卡牌属性!$DT107)*(1+属性投放!$AT$6)</f>
        <v>810</v>
      </c>
      <c r="EY107" s="14">
        <f>INDEX(属性偏向!$U$4:$U$135,(卡牌属性!$DR107-1+EY$3)*11+卡牌属性!$DT107)*(1+属性投放!$AT$6)</f>
        <v>972</v>
      </c>
      <c r="FC107" s="13">
        <v>103</v>
      </c>
      <c r="FD107" s="13">
        <f t="shared" si="371"/>
        <v>21</v>
      </c>
      <c r="FE107" s="14">
        <f t="shared" si="271"/>
        <v>1102021</v>
      </c>
      <c r="FF107" s="14" t="s">
        <v>849</v>
      </c>
      <c r="FG107" s="14">
        <f t="shared" si="372"/>
        <v>3</v>
      </c>
      <c r="FH107" s="14" t="str">
        <f t="shared" si="373"/>
        <v>烈风螳螂-3星</v>
      </c>
      <c r="FI107" s="14">
        <f>INDEX(Y$6:Y$36,$FD107)+INDEX(属性偏向!Y$4:Y$8,卡牌属性!$FG107)</f>
        <v>9</v>
      </c>
      <c r="FJ107" s="14" t="str">
        <f>INDEX(属性评价,卡牌属性!FI107)</f>
        <v>S</v>
      </c>
      <c r="FK107" s="14">
        <f>INDEX(Z$6:Z$36,$FD107)+INDEX(属性偏向!Z$4:Z$8,卡牌属性!$FG107)</f>
        <v>6</v>
      </c>
      <c r="FL107" s="14" t="str">
        <f>INDEX(属性评价,卡牌属性!FK107)</f>
        <v>B+</v>
      </c>
      <c r="FM107" s="14">
        <f>INDEX(AA$6:AA$36,$FD107)+INDEX(属性偏向!AA$4:AA$8,卡牌属性!$FG107)</f>
        <v>4</v>
      </c>
      <c r="FN107" s="14" t="str">
        <f>INDEX(属性评价,卡牌属性!FM107)</f>
        <v>C+</v>
      </c>
      <c r="FQ107" s="13">
        <v>103</v>
      </c>
      <c r="FR107" s="13">
        <f t="shared" si="340"/>
        <v>21</v>
      </c>
      <c r="FS107" s="14">
        <f t="shared" si="272"/>
        <v>1101026</v>
      </c>
      <c r="FT107" s="14" t="s">
        <v>849</v>
      </c>
      <c r="FU107" s="14">
        <f t="shared" si="374"/>
        <v>3</v>
      </c>
      <c r="FV107" s="14" t="str">
        <f t="shared" si="375"/>
        <v>貂灵芸-3星</v>
      </c>
      <c r="FW107" s="14">
        <f>INDEX(J$6:J$36,$FR107)+INDEX(属性偏向!Y$4:Y$8,卡牌属性!$FG107)</f>
        <v>11</v>
      </c>
      <c r="FX107" s="14" t="str">
        <f>INDEX(属性评价,卡牌属性!FW107)</f>
        <v>SS</v>
      </c>
      <c r="FY107" s="14">
        <f>INDEX(K$6:K$36,$FR107)+INDEX(属性偏向!Y$4:Y$8,卡牌属性!$FG107)</f>
        <v>7</v>
      </c>
      <c r="FZ107" s="14" t="str">
        <f>INDEX(属性评价,卡牌属性!FY107)</f>
        <v>A</v>
      </c>
      <c r="GA107" s="14">
        <f>INDEX(L$6:L$36,$FR107)+INDEX(属性偏向!Y$4:Y$8,卡牌属性!$FG107)</f>
        <v>7</v>
      </c>
      <c r="GB107" s="14" t="str">
        <f>INDEX(属性评价,卡牌属性!GA107)</f>
        <v>A</v>
      </c>
    </row>
    <row r="108" spans="31:184" ht="16.5" x14ac:dyDescent="0.2">
      <c r="AE108" s="13">
        <v>104</v>
      </c>
      <c r="AF108" s="13">
        <f t="shared" si="259"/>
        <v>10</v>
      </c>
      <c r="AG108" s="13">
        <f t="shared" si="246"/>
        <v>4</v>
      </c>
      <c r="AH108" s="13"/>
      <c r="AI108" s="13"/>
      <c r="AJ108" s="14">
        <f t="shared" si="247"/>
        <v>1101010</v>
      </c>
      <c r="AK108" s="14" t="str">
        <f t="shared" si="248"/>
        <v>盖文5突</v>
      </c>
      <c r="AL108" s="25" t="s">
        <v>131</v>
      </c>
      <c r="AM108" s="14">
        <v>1</v>
      </c>
      <c r="AN108" s="14">
        <f t="shared" si="249"/>
        <v>5</v>
      </c>
      <c r="AO108" s="14" t="e">
        <f>INDEX(属性投放!#REF!,(卡牌属性!AG108-2)*20+卡牌属性!AN108)</f>
        <v>#REF!</v>
      </c>
      <c r="AP108" s="14" t="e">
        <f t="shared" si="376"/>
        <v>#REF!</v>
      </c>
      <c r="AQ108" s="14" t="e">
        <f t="shared" si="376"/>
        <v>#REF!</v>
      </c>
      <c r="AR108" s="14" t="e">
        <f t="shared" si="376"/>
        <v>#REF!</v>
      </c>
      <c r="AS108" s="14" t="e">
        <f t="shared" si="376"/>
        <v>#REF!</v>
      </c>
      <c r="AT108" s="14" t="e">
        <f>INDEX(属性投放!#REF!,(卡牌属性!AG108-2)*20+卡牌属性!AN108)</f>
        <v>#REF!</v>
      </c>
      <c r="AU108" s="14" t="e">
        <f t="shared" si="377"/>
        <v>#REF!</v>
      </c>
      <c r="AV108" s="14" t="e">
        <f t="shared" si="377"/>
        <v>#REF!</v>
      </c>
      <c r="AW108" s="14" t="e">
        <f t="shared" si="377"/>
        <v>#REF!</v>
      </c>
      <c r="AX108" s="14" t="e">
        <f t="shared" si="377"/>
        <v>#REF!</v>
      </c>
      <c r="AY108" s="14" t="e">
        <f>INDEX(属性投放!#REF!,(卡牌属性!AG108-2)*20+卡牌属性!AN108)</f>
        <v>#REF!</v>
      </c>
      <c r="AZ108" s="14" t="e">
        <f t="shared" si="378"/>
        <v>#REF!</v>
      </c>
      <c r="BA108" s="14" t="e">
        <f t="shared" si="378"/>
        <v>#REF!</v>
      </c>
      <c r="BB108" s="14" t="e">
        <f t="shared" si="378"/>
        <v>#REF!</v>
      </c>
      <c r="BC108" s="14" t="e">
        <f t="shared" si="378"/>
        <v>#REF!</v>
      </c>
      <c r="BD108" s="14" t="e">
        <f>INDEX(属性投放!#REF!,(卡牌属性!AG108-2)*20+卡牌属性!AN108)</f>
        <v>#REF!</v>
      </c>
      <c r="BE108" s="14" t="e">
        <f t="shared" si="379"/>
        <v>#REF!</v>
      </c>
      <c r="BF108" s="14" t="e">
        <f t="shared" si="379"/>
        <v>#REF!</v>
      </c>
      <c r="BG108" s="14" t="e">
        <f t="shared" si="379"/>
        <v>#REF!</v>
      </c>
      <c r="BH108" s="14" t="e">
        <f t="shared" si="379"/>
        <v>#REF!</v>
      </c>
      <c r="BI108" s="14" t="e">
        <f>INDEX(属性投放!#REF!,(卡牌属性!AG108-2)*20+卡牌属性!AN108)</f>
        <v>#REF!</v>
      </c>
      <c r="BJ108" s="14" t="e">
        <f t="shared" si="380"/>
        <v>#REF!</v>
      </c>
      <c r="BK108" s="14" t="e">
        <f t="shared" si="380"/>
        <v>#REF!</v>
      </c>
      <c r="BL108" s="14" t="e">
        <f t="shared" si="380"/>
        <v>#REF!</v>
      </c>
      <c r="BM108" s="14" t="e">
        <f t="shared" si="380"/>
        <v>#REF!</v>
      </c>
      <c r="BN108" s="14" t="e">
        <f>INDEX(属性投放!#REF!,(卡牌属性!AG108-2)*20+卡牌属性!AN108)</f>
        <v>#REF!</v>
      </c>
      <c r="BO108" s="14" t="e">
        <f t="shared" si="381"/>
        <v>#REF!</v>
      </c>
      <c r="BP108" s="14" t="e">
        <f t="shared" si="381"/>
        <v>#REF!</v>
      </c>
      <c r="BQ108" s="14" t="e">
        <f t="shared" si="381"/>
        <v>#REF!</v>
      </c>
      <c r="BR108" s="14" t="e">
        <f t="shared" si="381"/>
        <v>#REF!</v>
      </c>
      <c r="BV108" s="13">
        <v>104</v>
      </c>
      <c r="BW108" s="14">
        <f t="shared" si="260"/>
        <v>10</v>
      </c>
      <c r="BX108" s="14">
        <f t="shared" si="261"/>
        <v>1102010</v>
      </c>
      <c r="BY108" s="14" t="str">
        <f>INDEX($O$6:$O$37,BW108)&amp;"-"&amp;INDEX(属性投放!$H$19:$H$29,卡牌属性!CD108)</f>
        <v>张郃-叫唤</v>
      </c>
      <c r="BZ108" s="14">
        <f t="shared" si="262"/>
        <v>8</v>
      </c>
      <c r="CA108" s="14">
        <f t="shared" si="263"/>
        <v>6</v>
      </c>
      <c r="CB108" s="14">
        <f t="shared" si="264"/>
        <v>5</v>
      </c>
      <c r="CC108" s="14">
        <f t="shared" si="265"/>
        <v>4</v>
      </c>
      <c r="CD108" s="14">
        <f t="shared" si="266"/>
        <v>5</v>
      </c>
      <c r="CE108" s="14">
        <f>INDEX(属性投放!$W$6:$W$49,(卡牌属性!CC108-2)*11+卡牌属性!CD108)</f>
        <v>15</v>
      </c>
      <c r="CF108" s="14">
        <f t="shared" si="382"/>
        <v>1284</v>
      </c>
      <c r="CG108" s="14">
        <f t="shared" si="383"/>
        <v>1550</v>
      </c>
      <c r="CH108" s="14">
        <f t="shared" si="384"/>
        <v>1816</v>
      </c>
      <c r="CI108" s="14">
        <f t="shared" si="385"/>
        <v>1816</v>
      </c>
      <c r="CJ108" s="14">
        <f t="shared" si="386"/>
        <v>2190</v>
      </c>
      <c r="CK108" s="14">
        <f t="shared" si="387"/>
        <v>557</v>
      </c>
      <c r="CL108" s="14">
        <f t="shared" si="388"/>
        <v>675</v>
      </c>
      <c r="CM108" s="14">
        <f t="shared" si="389"/>
        <v>675</v>
      </c>
      <c r="CN108" s="14">
        <f t="shared" si="390"/>
        <v>808</v>
      </c>
      <c r="CO108" s="14">
        <f t="shared" si="391"/>
        <v>995</v>
      </c>
      <c r="CP108" s="14">
        <f t="shared" si="392"/>
        <v>8474</v>
      </c>
      <c r="CQ108" s="14">
        <f t="shared" si="393"/>
        <v>10260</v>
      </c>
      <c r="CR108" s="14">
        <f t="shared" si="394"/>
        <v>10260</v>
      </c>
      <c r="CS108" s="14">
        <f t="shared" si="395"/>
        <v>12046</v>
      </c>
      <c r="CT108" s="14">
        <f t="shared" si="396"/>
        <v>14700</v>
      </c>
      <c r="CU108" s="14">
        <f>INDEX(属性偏向!$S$4:$S$135,(卡牌属性!$BZ108-1+CU$3)*11+卡牌属性!$CD108)</f>
        <v>24</v>
      </c>
      <c r="CV108" s="14">
        <f>INDEX(属性偏向!$S$4:$S$135,(卡牌属性!$BZ108-1+CV$3)*11+卡牌属性!$CD108)</f>
        <v>28</v>
      </c>
      <c r="CW108" s="14">
        <f>INDEX(属性偏向!$S$4:$S$135,(卡牌属性!$BZ108-1+CW$3)*11+卡牌属性!$CD108)</f>
        <v>32</v>
      </c>
      <c r="CX108" s="14">
        <f>INDEX(属性偏向!$S$4:$S$135,(卡牌属性!$BZ108-1+CX$3)*11+卡牌属性!$CD108)</f>
        <v>32</v>
      </c>
      <c r="CY108" s="14">
        <f>INDEX(属性偏向!$S$4:$S$135,(卡牌属性!$BZ108-1+CY$3)*11+卡牌属性!$CD108)</f>
        <v>38</v>
      </c>
      <c r="CZ108" s="14">
        <f>INDEX(属性偏向!$T$4:$T$135,(卡牌属性!$BZ108-1+CZ$3)*11+卡牌属性!$CD108)</f>
        <v>12</v>
      </c>
      <c r="DA108" s="14">
        <f>INDEX(属性偏向!$T$4:$T$135,(卡牌属性!$BZ108-1+DA$3)*11+卡牌属性!$CD108)</f>
        <v>14</v>
      </c>
      <c r="DB108" s="14">
        <f>INDEX(属性偏向!$T$4:$T$135,(卡牌属性!$BZ108-1+DB$3)*11+卡牌属性!$CD108)</f>
        <v>14</v>
      </c>
      <c r="DC108" s="14">
        <f>INDEX(属性偏向!$T$4:$T$135,(卡牌属性!$BZ108-1+DC$3)*11+卡牌属性!$CD108)</f>
        <v>16</v>
      </c>
      <c r="DD108" s="14">
        <f>INDEX(属性偏向!$T$4:$T$135,(卡牌属性!$BZ108-1+DD$3)*11+卡牌属性!$CD108)</f>
        <v>19</v>
      </c>
      <c r="DE108" s="14">
        <f>INDEX(属性偏向!$U$4:$U$135,(卡牌属性!$BZ108-1+DE$3)*11+卡牌属性!$CD108)</f>
        <v>240</v>
      </c>
      <c r="DF108" s="14">
        <f>INDEX(属性偏向!$U$4:$U$135,(卡牌属性!$BZ108-1+DF$3)*11+卡牌属性!$CD108)</f>
        <v>280</v>
      </c>
      <c r="DG108" s="14">
        <f>INDEX(属性偏向!$U$4:$U$135,(卡牌属性!$BZ108-1+DG$3)*11+卡牌属性!$CD108)</f>
        <v>280</v>
      </c>
      <c r="DH108" s="14">
        <f>INDEX(属性偏向!$U$4:$U$135,(卡牌属性!$BZ108-1+DH$3)*11+卡牌属性!$CD108)</f>
        <v>320</v>
      </c>
      <c r="DI108" s="14">
        <f>INDEX(属性偏向!$U$4:$U$135,(卡牌属性!$BZ108-1+DI$3)*11+卡牌属性!$CD108)</f>
        <v>380</v>
      </c>
      <c r="DL108" s="13">
        <v>104</v>
      </c>
      <c r="DM108" s="14">
        <f t="shared" si="267"/>
        <v>10</v>
      </c>
      <c r="DN108" s="14">
        <f t="shared" si="268"/>
        <v>1102010</v>
      </c>
      <c r="DO108" s="14" t="str">
        <f>INDEX($B$6:$B$32,DM108)&amp;"-"&amp;INDEX(属性投放!$H$7:$H$17,卡牌属性!DT108)</f>
        <v>盖文-叫唤</v>
      </c>
      <c r="DP108" s="14">
        <f t="shared" si="250"/>
        <v>6</v>
      </c>
      <c r="DQ108" s="14">
        <f t="shared" si="251"/>
        <v>7</v>
      </c>
      <c r="DR108" s="14">
        <f t="shared" si="252"/>
        <v>8</v>
      </c>
      <c r="DS108" s="14">
        <f t="shared" si="269"/>
        <v>4</v>
      </c>
      <c r="DT108" s="14">
        <f t="shared" si="270"/>
        <v>5</v>
      </c>
      <c r="DU108" s="14">
        <f>INDEX(属性投放!$W$6:$W$49,(卡牌属性!DS108-2)*11+卡牌属性!DT108)</f>
        <v>15</v>
      </c>
      <c r="DV108" s="14">
        <f t="shared" si="397"/>
        <v>2629</v>
      </c>
      <c r="DW108" s="14">
        <f t="shared" si="398"/>
        <v>2978</v>
      </c>
      <c r="DX108" s="14">
        <f t="shared" si="399"/>
        <v>3352</v>
      </c>
      <c r="DY108" s="14">
        <f t="shared" si="400"/>
        <v>3352</v>
      </c>
      <c r="DZ108" s="14">
        <f t="shared" si="401"/>
        <v>4050</v>
      </c>
      <c r="EA108" s="14">
        <f t="shared" si="402"/>
        <v>1439</v>
      </c>
      <c r="EB108" s="14">
        <f t="shared" si="403"/>
        <v>1626</v>
      </c>
      <c r="EC108" s="14">
        <f t="shared" si="404"/>
        <v>1626</v>
      </c>
      <c r="ED108" s="14">
        <f t="shared" si="405"/>
        <v>1975</v>
      </c>
      <c r="EE108" s="14">
        <f t="shared" si="406"/>
        <v>2349</v>
      </c>
      <c r="EF108" s="14">
        <f t="shared" si="407"/>
        <v>24922</v>
      </c>
      <c r="EG108" s="14">
        <f t="shared" si="408"/>
        <v>30030</v>
      </c>
      <c r="EH108" s="14">
        <f t="shared" si="409"/>
        <v>30030</v>
      </c>
      <c r="EI108" s="14">
        <f t="shared" si="410"/>
        <v>35238</v>
      </c>
      <c r="EJ108" s="14">
        <f t="shared" si="411"/>
        <v>43100</v>
      </c>
      <c r="EK108" s="14">
        <f>INDEX(属性偏向!$S$4:$S$135,(卡牌属性!$DP108-1+EK$3)*11+卡牌属性!$DT108)*(1+属性投放!$AT$6)</f>
        <v>60</v>
      </c>
      <c r="EL108" s="14">
        <f>INDEX(属性偏向!$S$4:$S$135,(卡牌属性!$DP108-1+EL$3)*11+卡牌属性!$DT108)*(1+属性投放!$AT$6)</f>
        <v>66</v>
      </c>
      <c r="EM108" s="14">
        <f>INDEX(属性偏向!$S$4:$S$135,(卡牌属性!$DP108-1+EM$3)*11+卡牌属性!$DT108)*(1+属性投放!$AT$6)</f>
        <v>72</v>
      </c>
      <c r="EN108" s="14">
        <f>INDEX(属性偏向!$S$4:$S$135,(卡牌属性!$DP108-1+EN$3)*11+卡牌属性!$DT108)*(1+属性投放!$AT$6)</f>
        <v>72</v>
      </c>
      <c r="EO108" s="14">
        <f>INDEX(属性偏向!$S$4:$S$135,(卡牌属性!$DP108-1+EO$3)*11+卡牌属性!$DT108)*(1+属性投放!$AT$6)</f>
        <v>84</v>
      </c>
      <c r="EP108" s="14">
        <f>INDEX(属性偏向!$T$4:$T$135,(卡牌属性!$DQ108-1+EP$3)*11+卡牌属性!$DT108)*(1+属性投放!$AT$6)</f>
        <v>33</v>
      </c>
      <c r="EQ108" s="14">
        <f>INDEX(属性偏向!$T$4:$T$135,(卡牌属性!$DQ108-1+EQ$3)*11+卡牌属性!$DT108)*(1+属性投放!$AT$6)</f>
        <v>36</v>
      </c>
      <c r="ER108" s="14">
        <f>INDEX(属性偏向!$T$4:$T$135,(卡牌属性!$DQ108-1+ER$3)*11+卡牌属性!$DT108)*(1+属性投放!$AT$6)</f>
        <v>36</v>
      </c>
      <c r="ES108" s="14">
        <f>INDEX(属性偏向!$T$4:$T$135,(卡牌属性!$DQ108-1+ES$3)*11+卡牌属性!$DT108)*(1+属性投放!$AT$6)</f>
        <v>42</v>
      </c>
      <c r="ET108" s="14">
        <f>INDEX(属性偏向!$T$4:$T$135,(卡牌属性!$DQ108-1+ET$3)*11+卡牌属性!$DT108)*(1+属性投放!$AT$6)</f>
        <v>48</v>
      </c>
      <c r="EU108" s="14">
        <f>INDEX(属性偏向!$U$4:$U$135,(卡牌属性!$DR108-1+EU$3)*11+卡牌属性!$DT108)*(1+属性投放!$AT$6)</f>
        <v>720</v>
      </c>
      <c r="EV108" s="14">
        <f>INDEX(属性偏向!$U$4:$U$135,(卡牌属性!$DR108-1+EV$3)*11+卡牌属性!$DT108)*(1+属性投放!$AT$6)</f>
        <v>840</v>
      </c>
      <c r="EW108" s="14">
        <f>INDEX(属性偏向!$U$4:$U$135,(卡牌属性!$DR108-1+EW$3)*11+卡牌属性!$DT108)*(1+属性投放!$AT$6)</f>
        <v>840</v>
      </c>
      <c r="EX108" s="14">
        <f>INDEX(属性偏向!$U$4:$U$135,(卡牌属性!$DR108-1+EX$3)*11+卡牌属性!$DT108)*(1+属性投放!$AT$6)</f>
        <v>960</v>
      </c>
      <c r="EY108" s="14">
        <f>INDEX(属性偏向!$U$4:$U$135,(卡牌属性!$DR108-1+EY$3)*11+卡牌属性!$DT108)*(1+属性投放!$AT$6)</f>
        <v>1140</v>
      </c>
      <c r="FC108" s="13">
        <v>104</v>
      </c>
      <c r="FD108" s="13">
        <f t="shared" si="371"/>
        <v>21</v>
      </c>
      <c r="FE108" s="14">
        <f t="shared" si="271"/>
        <v>1102021</v>
      </c>
      <c r="FF108" s="14" t="s">
        <v>849</v>
      </c>
      <c r="FG108" s="14">
        <f t="shared" si="372"/>
        <v>4</v>
      </c>
      <c r="FH108" s="14" t="str">
        <f t="shared" si="373"/>
        <v>烈风螳螂-4星</v>
      </c>
      <c r="FI108" s="14">
        <f>INDEX(Y$6:Y$36,$FD108)+INDEX(属性偏向!Y$4:Y$8,卡牌属性!$FG108)</f>
        <v>9</v>
      </c>
      <c r="FJ108" s="14" t="str">
        <f>INDEX(属性评价,卡牌属性!FI108)</f>
        <v>S</v>
      </c>
      <c r="FK108" s="14">
        <f>INDEX(Z$6:Z$36,$FD108)+INDEX(属性偏向!Z$4:Z$8,卡牌属性!$FG108)</f>
        <v>7</v>
      </c>
      <c r="FL108" s="14" t="str">
        <f>INDEX(属性评价,卡牌属性!FK108)</f>
        <v>A</v>
      </c>
      <c r="FM108" s="14">
        <f>INDEX(AA$6:AA$36,$FD108)+INDEX(属性偏向!AA$4:AA$8,卡牌属性!$FG108)</f>
        <v>5</v>
      </c>
      <c r="FN108" s="14" t="str">
        <f>INDEX(属性评价,卡牌属性!FM108)</f>
        <v>B</v>
      </c>
      <c r="FQ108" s="13">
        <v>104</v>
      </c>
      <c r="FR108" s="13">
        <f t="shared" si="340"/>
        <v>21</v>
      </c>
      <c r="FS108" s="14">
        <f t="shared" si="272"/>
        <v>1101026</v>
      </c>
      <c r="FT108" s="14" t="s">
        <v>849</v>
      </c>
      <c r="FU108" s="14">
        <f t="shared" si="374"/>
        <v>4</v>
      </c>
      <c r="FV108" s="14" t="str">
        <f t="shared" si="375"/>
        <v>貂灵芸-4星</v>
      </c>
      <c r="FW108" s="14">
        <f>INDEX(J$6:J$36,$FR108)+INDEX(属性偏向!Y$4:Y$8,卡牌属性!$FG108)</f>
        <v>11</v>
      </c>
      <c r="FX108" s="14" t="str">
        <f>INDEX(属性评价,卡牌属性!FW108)</f>
        <v>SS</v>
      </c>
      <c r="FY108" s="14">
        <f>INDEX(K$6:K$36,$FR108)+INDEX(属性偏向!Y$4:Y$8,卡牌属性!$FG108)</f>
        <v>7</v>
      </c>
      <c r="FZ108" s="14" t="str">
        <f>INDEX(属性评价,卡牌属性!FY108)</f>
        <v>A</v>
      </c>
      <c r="GA108" s="14">
        <f>INDEX(L$6:L$36,$FR108)+INDEX(属性偏向!Y$4:Y$8,卡牌属性!$FG108)</f>
        <v>7</v>
      </c>
      <c r="GB108" s="14" t="str">
        <f>INDEX(属性评价,卡牌属性!GA108)</f>
        <v>A</v>
      </c>
    </row>
    <row r="109" spans="31:184" ht="16.5" x14ac:dyDescent="0.2">
      <c r="AE109" s="13">
        <v>105</v>
      </c>
      <c r="AF109" s="13">
        <f t="shared" si="259"/>
        <v>10</v>
      </c>
      <c r="AG109" s="13">
        <f t="shared" si="246"/>
        <v>4</v>
      </c>
      <c r="AH109" s="13"/>
      <c r="AI109" s="13"/>
      <c r="AJ109" s="14">
        <f t="shared" si="247"/>
        <v>1101010</v>
      </c>
      <c r="AK109" s="14" t="str">
        <f t="shared" si="248"/>
        <v>盖文6突</v>
      </c>
      <c r="AL109" s="25" t="s">
        <v>131</v>
      </c>
      <c r="AM109" s="14">
        <v>1</v>
      </c>
      <c r="AN109" s="14">
        <f t="shared" si="249"/>
        <v>6</v>
      </c>
      <c r="AO109" s="14" t="e">
        <f>INDEX(属性投放!#REF!,(卡牌属性!AG109-2)*20+卡牌属性!AN109)</f>
        <v>#REF!</v>
      </c>
      <c r="AP109" s="14" t="e">
        <f t="shared" si="376"/>
        <v>#REF!</v>
      </c>
      <c r="AQ109" s="14" t="e">
        <f t="shared" si="376"/>
        <v>#REF!</v>
      </c>
      <c r="AR109" s="14" t="e">
        <f t="shared" si="376"/>
        <v>#REF!</v>
      </c>
      <c r="AS109" s="14" t="e">
        <f t="shared" si="376"/>
        <v>#REF!</v>
      </c>
      <c r="AT109" s="14" t="e">
        <f>INDEX(属性投放!#REF!,(卡牌属性!AG109-2)*20+卡牌属性!AN109)</f>
        <v>#REF!</v>
      </c>
      <c r="AU109" s="14" t="e">
        <f t="shared" si="377"/>
        <v>#REF!</v>
      </c>
      <c r="AV109" s="14" t="e">
        <f t="shared" si="377"/>
        <v>#REF!</v>
      </c>
      <c r="AW109" s="14" t="e">
        <f t="shared" si="377"/>
        <v>#REF!</v>
      </c>
      <c r="AX109" s="14" t="e">
        <f t="shared" si="377"/>
        <v>#REF!</v>
      </c>
      <c r="AY109" s="14" t="e">
        <f>INDEX(属性投放!#REF!,(卡牌属性!AG109-2)*20+卡牌属性!AN109)</f>
        <v>#REF!</v>
      </c>
      <c r="AZ109" s="14" t="e">
        <f t="shared" si="378"/>
        <v>#REF!</v>
      </c>
      <c r="BA109" s="14" t="e">
        <f t="shared" si="378"/>
        <v>#REF!</v>
      </c>
      <c r="BB109" s="14" t="e">
        <f t="shared" si="378"/>
        <v>#REF!</v>
      </c>
      <c r="BC109" s="14" t="e">
        <f t="shared" si="378"/>
        <v>#REF!</v>
      </c>
      <c r="BD109" s="14" t="e">
        <f>INDEX(属性投放!#REF!,(卡牌属性!AG109-2)*20+卡牌属性!AN109)</f>
        <v>#REF!</v>
      </c>
      <c r="BE109" s="14" t="e">
        <f t="shared" si="379"/>
        <v>#REF!</v>
      </c>
      <c r="BF109" s="14" t="e">
        <f t="shared" si="379"/>
        <v>#REF!</v>
      </c>
      <c r="BG109" s="14" t="e">
        <f t="shared" si="379"/>
        <v>#REF!</v>
      </c>
      <c r="BH109" s="14" t="e">
        <f t="shared" si="379"/>
        <v>#REF!</v>
      </c>
      <c r="BI109" s="14" t="e">
        <f>INDEX(属性投放!#REF!,(卡牌属性!AG109-2)*20+卡牌属性!AN109)</f>
        <v>#REF!</v>
      </c>
      <c r="BJ109" s="14" t="e">
        <f t="shared" si="380"/>
        <v>#REF!</v>
      </c>
      <c r="BK109" s="14" t="e">
        <f t="shared" si="380"/>
        <v>#REF!</v>
      </c>
      <c r="BL109" s="14" t="e">
        <f t="shared" si="380"/>
        <v>#REF!</v>
      </c>
      <c r="BM109" s="14" t="e">
        <f t="shared" si="380"/>
        <v>#REF!</v>
      </c>
      <c r="BN109" s="14" t="e">
        <f>INDEX(属性投放!#REF!,(卡牌属性!AG109-2)*20+卡牌属性!AN109)</f>
        <v>#REF!</v>
      </c>
      <c r="BO109" s="14" t="e">
        <f t="shared" si="381"/>
        <v>#REF!</v>
      </c>
      <c r="BP109" s="14" t="e">
        <f t="shared" si="381"/>
        <v>#REF!</v>
      </c>
      <c r="BQ109" s="14" t="e">
        <f t="shared" si="381"/>
        <v>#REF!</v>
      </c>
      <c r="BR109" s="14" t="e">
        <f t="shared" si="381"/>
        <v>#REF!</v>
      </c>
      <c r="BV109" s="13">
        <v>105</v>
      </c>
      <c r="BW109" s="14">
        <f t="shared" si="260"/>
        <v>10</v>
      </c>
      <c r="BX109" s="14">
        <f t="shared" si="261"/>
        <v>1102010</v>
      </c>
      <c r="BY109" s="14" t="str">
        <f>INDEX($O$6:$O$37,BW109)&amp;"-"&amp;INDEX(属性投放!$H$19:$H$29,卡牌属性!CD109)</f>
        <v>张郃-大叫唤</v>
      </c>
      <c r="BZ109" s="14">
        <f t="shared" si="262"/>
        <v>8</v>
      </c>
      <c r="CA109" s="14">
        <f t="shared" si="263"/>
        <v>6</v>
      </c>
      <c r="CB109" s="14">
        <f t="shared" si="264"/>
        <v>5</v>
      </c>
      <c r="CC109" s="14">
        <f t="shared" si="265"/>
        <v>4</v>
      </c>
      <c r="CD109" s="14">
        <f t="shared" si="266"/>
        <v>6</v>
      </c>
      <c r="CE109" s="14">
        <f>INDEX(属性投放!$W$6:$W$49,(卡牌属性!CC109-2)*11+卡牌属性!CD109)</f>
        <v>15</v>
      </c>
      <c r="CF109" s="14">
        <f t="shared" si="382"/>
        <v>1644</v>
      </c>
      <c r="CG109" s="14">
        <f t="shared" si="383"/>
        <v>1970</v>
      </c>
      <c r="CH109" s="14">
        <f t="shared" si="384"/>
        <v>2296</v>
      </c>
      <c r="CI109" s="14">
        <f t="shared" si="385"/>
        <v>2296</v>
      </c>
      <c r="CJ109" s="14">
        <f t="shared" si="386"/>
        <v>2760</v>
      </c>
      <c r="CK109" s="14">
        <f t="shared" si="387"/>
        <v>737</v>
      </c>
      <c r="CL109" s="14">
        <f t="shared" si="388"/>
        <v>885</v>
      </c>
      <c r="CM109" s="14">
        <f t="shared" si="389"/>
        <v>885</v>
      </c>
      <c r="CN109" s="14">
        <f t="shared" si="390"/>
        <v>1048</v>
      </c>
      <c r="CO109" s="14">
        <f t="shared" si="391"/>
        <v>1280</v>
      </c>
      <c r="CP109" s="14">
        <f t="shared" si="392"/>
        <v>12074</v>
      </c>
      <c r="CQ109" s="14">
        <f t="shared" si="393"/>
        <v>14460</v>
      </c>
      <c r="CR109" s="14">
        <f t="shared" si="394"/>
        <v>14460</v>
      </c>
      <c r="CS109" s="14">
        <f t="shared" si="395"/>
        <v>16846</v>
      </c>
      <c r="CT109" s="14">
        <f t="shared" si="396"/>
        <v>20400</v>
      </c>
      <c r="CU109" s="14">
        <f>INDEX(属性偏向!$S$4:$S$135,(卡牌属性!$BZ109-1+CU$3)*11+卡牌属性!$CD109)</f>
        <v>28</v>
      </c>
      <c r="CV109" s="14">
        <f>INDEX(属性偏向!$S$4:$S$135,(卡牌属性!$BZ109-1+CV$3)*11+卡牌属性!$CD109)</f>
        <v>32</v>
      </c>
      <c r="CW109" s="14">
        <f>INDEX(属性偏向!$S$4:$S$135,(卡牌属性!$BZ109-1+CW$3)*11+卡牌属性!$CD109)</f>
        <v>36</v>
      </c>
      <c r="CX109" s="14">
        <f>INDEX(属性偏向!$S$4:$S$135,(卡牌属性!$BZ109-1+CX$3)*11+卡牌属性!$CD109)</f>
        <v>36</v>
      </c>
      <c r="CY109" s="14">
        <f>INDEX(属性偏向!$S$4:$S$135,(卡牌属性!$BZ109-1+CY$3)*11+卡牌属性!$CD109)</f>
        <v>42</v>
      </c>
      <c r="CZ109" s="14">
        <f>INDEX(属性偏向!$T$4:$T$135,(卡牌属性!$BZ109-1+CZ$3)*11+卡牌属性!$CD109)</f>
        <v>14</v>
      </c>
      <c r="DA109" s="14">
        <f>INDEX(属性偏向!$T$4:$T$135,(卡牌属性!$BZ109-1+DA$3)*11+卡牌属性!$CD109)</f>
        <v>16</v>
      </c>
      <c r="DB109" s="14">
        <f>INDEX(属性偏向!$T$4:$T$135,(卡牌属性!$BZ109-1+DB$3)*11+卡牌属性!$CD109)</f>
        <v>16</v>
      </c>
      <c r="DC109" s="14">
        <f>INDEX(属性偏向!$T$4:$T$135,(卡牌属性!$BZ109-1+DC$3)*11+卡牌属性!$CD109)</f>
        <v>18</v>
      </c>
      <c r="DD109" s="14">
        <f>INDEX(属性偏向!$T$4:$T$135,(卡牌属性!$BZ109-1+DD$3)*11+卡牌属性!$CD109)</f>
        <v>21</v>
      </c>
      <c r="DE109" s="14">
        <f>INDEX(属性偏向!$U$4:$U$135,(卡牌属性!$BZ109-1+DE$3)*11+卡牌属性!$CD109)</f>
        <v>280</v>
      </c>
      <c r="DF109" s="14">
        <f>INDEX(属性偏向!$U$4:$U$135,(卡牌属性!$BZ109-1+DF$3)*11+卡牌属性!$CD109)</f>
        <v>320</v>
      </c>
      <c r="DG109" s="14">
        <f>INDEX(属性偏向!$U$4:$U$135,(卡牌属性!$BZ109-1+DG$3)*11+卡牌属性!$CD109)</f>
        <v>320</v>
      </c>
      <c r="DH109" s="14">
        <f>INDEX(属性偏向!$U$4:$U$135,(卡牌属性!$BZ109-1+DH$3)*11+卡牌属性!$CD109)</f>
        <v>360</v>
      </c>
      <c r="DI109" s="14">
        <f>INDEX(属性偏向!$U$4:$U$135,(卡牌属性!$BZ109-1+DI$3)*11+卡牌属性!$CD109)</f>
        <v>420</v>
      </c>
      <c r="DL109" s="13">
        <v>105</v>
      </c>
      <c r="DM109" s="14">
        <f t="shared" si="267"/>
        <v>10</v>
      </c>
      <c r="DN109" s="14">
        <f t="shared" si="268"/>
        <v>1102010</v>
      </c>
      <c r="DO109" s="14" t="str">
        <f>INDEX($B$6:$B$32,DM109)&amp;"-"&amp;INDEX(属性投放!$H$7:$H$17,卡牌属性!DT109)</f>
        <v>盖文-大叫唤</v>
      </c>
      <c r="DP109" s="14">
        <f t="shared" si="250"/>
        <v>6</v>
      </c>
      <c r="DQ109" s="14">
        <f t="shared" si="251"/>
        <v>7</v>
      </c>
      <c r="DR109" s="14">
        <f t="shared" si="252"/>
        <v>8</v>
      </c>
      <c r="DS109" s="14">
        <f t="shared" si="269"/>
        <v>4</v>
      </c>
      <c r="DT109" s="14">
        <f t="shared" si="270"/>
        <v>6</v>
      </c>
      <c r="DU109" s="14">
        <f>INDEX(属性投放!$W$6:$W$49,(卡牌属性!DS109-2)*11+卡牌属性!DT109)</f>
        <v>15</v>
      </c>
      <c r="DV109" s="14">
        <f t="shared" si="397"/>
        <v>3529</v>
      </c>
      <c r="DW109" s="14">
        <f t="shared" si="398"/>
        <v>3968</v>
      </c>
      <c r="DX109" s="14">
        <f t="shared" si="399"/>
        <v>4432</v>
      </c>
      <c r="DY109" s="14">
        <f t="shared" si="400"/>
        <v>4432</v>
      </c>
      <c r="DZ109" s="14">
        <f t="shared" si="401"/>
        <v>5310</v>
      </c>
      <c r="EA109" s="14">
        <f t="shared" si="402"/>
        <v>1934</v>
      </c>
      <c r="EB109" s="14">
        <f t="shared" si="403"/>
        <v>2166</v>
      </c>
      <c r="EC109" s="14">
        <f t="shared" si="404"/>
        <v>2166</v>
      </c>
      <c r="ED109" s="14">
        <f t="shared" si="405"/>
        <v>2605</v>
      </c>
      <c r="EE109" s="14">
        <f t="shared" si="406"/>
        <v>3069</v>
      </c>
      <c r="EF109" s="14">
        <f t="shared" si="407"/>
        <v>35722</v>
      </c>
      <c r="EG109" s="14">
        <f t="shared" si="408"/>
        <v>42630</v>
      </c>
      <c r="EH109" s="14">
        <f t="shared" si="409"/>
        <v>42630</v>
      </c>
      <c r="EI109" s="14">
        <f t="shared" si="410"/>
        <v>49638</v>
      </c>
      <c r="EJ109" s="14">
        <f t="shared" si="411"/>
        <v>60200</v>
      </c>
      <c r="EK109" s="14">
        <f>INDEX(属性偏向!$S$4:$S$135,(卡牌属性!$DP109-1+EK$3)*11+卡牌属性!$DT109)*(1+属性投放!$AT$6)</f>
        <v>72</v>
      </c>
      <c r="EL109" s="14">
        <f>INDEX(属性偏向!$S$4:$S$135,(卡牌属性!$DP109-1+EL$3)*11+卡牌属性!$DT109)*(1+属性投放!$AT$6)</f>
        <v>78</v>
      </c>
      <c r="EM109" s="14">
        <f>INDEX(属性偏向!$S$4:$S$135,(卡牌属性!$DP109-1+EM$3)*11+卡牌属性!$DT109)*(1+属性投放!$AT$6)</f>
        <v>84</v>
      </c>
      <c r="EN109" s="14">
        <f>INDEX(属性偏向!$S$4:$S$135,(卡牌属性!$DP109-1+EN$3)*11+卡牌属性!$DT109)*(1+属性投放!$AT$6)</f>
        <v>84</v>
      </c>
      <c r="EO109" s="14">
        <f>INDEX(属性偏向!$S$4:$S$135,(卡牌属性!$DP109-1+EO$3)*11+卡牌属性!$DT109)*(1+属性投放!$AT$6)</f>
        <v>96</v>
      </c>
      <c r="EP109" s="14">
        <f>INDEX(属性偏向!$T$4:$T$135,(卡牌属性!$DQ109-1+EP$3)*11+卡牌属性!$DT109)*(1+属性投放!$AT$6)</f>
        <v>39</v>
      </c>
      <c r="EQ109" s="14">
        <f>INDEX(属性偏向!$T$4:$T$135,(卡牌属性!$DQ109-1+EQ$3)*11+卡牌属性!$DT109)*(1+属性投放!$AT$6)</f>
        <v>42</v>
      </c>
      <c r="ER109" s="14">
        <f>INDEX(属性偏向!$T$4:$T$135,(卡牌属性!$DQ109-1+ER$3)*11+卡牌属性!$DT109)*(1+属性投放!$AT$6)</f>
        <v>42</v>
      </c>
      <c r="ES109" s="14">
        <f>INDEX(属性偏向!$T$4:$T$135,(卡牌属性!$DQ109-1+ES$3)*11+卡牌属性!$DT109)*(1+属性投放!$AT$6)</f>
        <v>48</v>
      </c>
      <c r="ET109" s="14">
        <f>INDEX(属性偏向!$T$4:$T$135,(卡牌属性!$DQ109-1+ET$3)*11+卡牌属性!$DT109)*(1+属性投放!$AT$6)</f>
        <v>54</v>
      </c>
      <c r="EU109" s="14">
        <f>INDEX(属性偏向!$U$4:$U$135,(卡牌属性!$DR109-1+EU$3)*11+卡牌属性!$DT109)*(1+属性投放!$AT$6)</f>
        <v>840</v>
      </c>
      <c r="EV109" s="14">
        <f>INDEX(属性偏向!$U$4:$U$135,(卡牌属性!$DR109-1+EV$3)*11+卡牌属性!$DT109)*(1+属性投放!$AT$6)</f>
        <v>960</v>
      </c>
      <c r="EW109" s="14">
        <f>INDEX(属性偏向!$U$4:$U$135,(卡牌属性!$DR109-1+EW$3)*11+卡牌属性!$DT109)*(1+属性投放!$AT$6)</f>
        <v>960</v>
      </c>
      <c r="EX109" s="14">
        <f>INDEX(属性偏向!$U$4:$U$135,(卡牌属性!$DR109-1+EX$3)*11+卡牌属性!$DT109)*(1+属性投放!$AT$6)</f>
        <v>1080</v>
      </c>
      <c r="EY109" s="14">
        <f>INDEX(属性偏向!$U$4:$U$135,(卡牌属性!$DR109-1+EY$3)*11+卡牌属性!$DT109)*(1+属性投放!$AT$6)</f>
        <v>1260</v>
      </c>
      <c r="FC109" s="13">
        <v>105</v>
      </c>
      <c r="FD109" s="13">
        <f t="shared" si="371"/>
        <v>21</v>
      </c>
      <c r="FE109" s="14">
        <f t="shared" si="271"/>
        <v>1102021</v>
      </c>
      <c r="FF109" s="14" t="s">
        <v>849</v>
      </c>
      <c r="FG109" s="14">
        <f t="shared" si="372"/>
        <v>5</v>
      </c>
      <c r="FH109" s="14" t="str">
        <f t="shared" si="373"/>
        <v>烈风螳螂-5星</v>
      </c>
      <c r="FI109" s="14">
        <f>INDEX(Y$6:Y$36,$FD109)+INDEX(属性偏向!Y$4:Y$8,卡牌属性!$FG109)</f>
        <v>10</v>
      </c>
      <c r="FJ109" s="14" t="str">
        <f>INDEX(属性评价,卡牌属性!FI109)</f>
        <v>S+</v>
      </c>
      <c r="FK109" s="14">
        <f>INDEX(Z$6:Z$36,$FD109)+INDEX(属性偏向!Z$4:Z$8,卡牌属性!$FG109)</f>
        <v>8</v>
      </c>
      <c r="FL109" s="14" t="str">
        <f>INDEX(属性评价,卡牌属性!FK109)</f>
        <v>A+</v>
      </c>
      <c r="FM109" s="14">
        <f>INDEX(AA$6:AA$36,$FD109)+INDEX(属性偏向!AA$4:AA$8,卡牌属性!$FG109)</f>
        <v>6</v>
      </c>
      <c r="FN109" s="14" t="str">
        <f>INDEX(属性评价,卡牌属性!FM109)</f>
        <v>B+</v>
      </c>
      <c r="FQ109" s="13">
        <v>105</v>
      </c>
      <c r="FR109" s="13">
        <f t="shared" si="340"/>
        <v>21</v>
      </c>
      <c r="FS109" s="14">
        <f t="shared" si="272"/>
        <v>1101026</v>
      </c>
      <c r="FT109" s="14" t="s">
        <v>849</v>
      </c>
      <c r="FU109" s="14">
        <f t="shared" si="374"/>
        <v>5</v>
      </c>
      <c r="FV109" s="14" t="str">
        <f t="shared" si="375"/>
        <v>貂灵芸-5星</v>
      </c>
      <c r="FW109" s="14">
        <f>INDEX(J$6:J$36,$FR109)+INDEX(属性偏向!Y$4:Y$8,卡牌属性!$FG109)</f>
        <v>12</v>
      </c>
      <c r="FX109" s="14" t="str">
        <f>INDEX(属性评价,卡牌属性!FW109)</f>
        <v>SS+</v>
      </c>
      <c r="FY109" s="14">
        <f>INDEX(K$6:K$36,$FR109)+INDEX(属性偏向!Y$4:Y$8,卡牌属性!$FG109)</f>
        <v>8</v>
      </c>
      <c r="FZ109" s="14" t="str">
        <f>INDEX(属性评价,卡牌属性!FY109)</f>
        <v>A+</v>
      </c>
      <c r="GA109" s="14">
        <f>INDEX(L$6:L$36,$FR109)+INDEX(属性偏向!Y$4:Y$8,卡牌属性!$FG109)</f>
        <v>8</v>
      </c>
      <c r="GB109" s="14" t="str">
        <f>INDEX(属性评价,卡牌属性!GA109)</f>
        <v>A+</v>
      </c>
    </row>
    <row r="110" spans="31:184" ht="16.5" x14ac:dyDescent="0.2">
      <c r="AE110" s="13">
        <v>106</v>
      </c>
      <c r="AF110" s="13">
        <f t="shared" si="259"/>
        <v>10</v>
      </c>
      <c r="AG110" s="13">
        <f t="shared" si="246"/>
        <v>4</v>
      </c>
      <c r="AH110" s="13"/>
      <c r="AI110" s="13"/>
      <c r="AJ110" s="14">
        <f t="shared" si="247"/>
        <v>1101010</v>
      </c>
      <c r="AK110" s="14" t="str">
        <f t="shared" si="248"/>
        <v>盖文7突</v>
      </c>
      <c r="AL110" s="25" t="s">
        <v>131</v>
      </c>
      <c r="AM110" s="14">
        <v>1</v>
      </c>
      <c r="AN110" s="14">
        <f t="shared" si="249"/>
        <v>7</v>
      </c>
      <c r="AO110" s="14" t="e">
        <f>INDEX(属性投放!#REF!,(卡牌属性!AG110-2)*20+卡牌属性!AN110)</f>
        <v>#REF!</v>
      </c>
      <c r="AP110" s="14" t="e">
        <f t="shared" si="376"/>
        <v>#REF!</v>
      </c>
      <c r="AQ110" s="14" t="e">
        <f t="shared" si="376"/>
        <v>#REF!</v>
      </c>
      <c r="AR110" s="14" t="e">
        <f t="shared" si="376"/>
        <v>#REF!</v>
      </c>
      <c r="AS110" s="14" t="e">
        <f t="shared" si="376"/>
        <v>#REF!</v>
      </c>
      <c r="AT110" s="14" t="e">
        <f>INDEX(属性投放!#REF!,(卡牌属性!AG110-2)*20+卡牌属性!AN110)</f>
        <v>#REF!</v>
      </c>
      <c r="AU110" s="14" t="e">
        <f t="shared" si="377"/>
        <v>#REF!</v>
      </c>
      <c r="AV110" s="14" t="e">
        <f t="shared" si="377"/>
        <v>#REF!</v>
      </c>
      <c r="AW110" s="14" t="e">
        <f t="shared" si="377"/>
        <v>#REF!</v>
      </c>
      <c r="AX110" s="14" t="e">
        <f t="shared" si="377"/>
        <v>#REF!</v>
      </c>
      <c r="AY110" s="14" t="e">
        <f>INDEX(属性投放!#REF!,(卡牌属性!AG110-2)*20+卡牌属性!AN110)</f>
        <v>#REF!</v>
      </c>
      <c r="AZ110" s="14" t="e">
        <f t="shared" si="378"/>
        <v>#REF!</v>
      </c>
      <c r="BA110" s="14" t="e">
        <f t="shared" si="378"/>
        <v>#REF!</v>
      </c>
      <c r="BB110" s="14" t="e">
        <f t="shared" si="378"/>
        <v>#REF!</v>
      </c>
      <c r="BC110" s="14" t="e">
        <f t="shared" si="378"/>
        <v>#REF!</v>
      </c>
      <c r="BD110" s="14" t="e">
        <f>INDEX(属性投放!#REF!,(卡牌属性!AG110-2)*20+卡牌属性!AN110)</f>
        <v>#REF!</v>
      </c>
      <c r="BE110" s="14" t="e">
        <f t="shared" si="379"/>
        <v>#REF!</v>
      </c>
      <c r="BF110" s="14" t="e">
        <f t="shared" si="379"/>
        <v>#REF!</v>
      </c>
      <c r="BG110" s="14" t="e">
        <f t="shared" si="379"/>
        <v>#REF!</v>
      </c>
      <c r="BH110" s="14" t="e">
        <f t="shared" si="379"/>
        <v>#REF!</v>
      </c>
      <c r="BI110" s="14" t="e">
        <f>INDEX(属性投放!#REF!,(卡牌属性!AG110-2)*20+卡牌属性!AN110)</f>
        <v>#REF!</v>
      </c>
      <c r="BJ110" s="14" t="e">
        <f t="shared" si="380"/>
        <v>#REF!</v>
      </c>
      <c r="BK110" s="14" t="e">
        <f t="shared" si="380"/>
        <v>#REF!</v>
      </c>
      <c r="BL110" s="14" t="e">
        <f t="shared" si="380"/>
        <v>#REF!</v>
      </c>
      <c r="BM110" s="14" t="e">
        <f t="shared" si="380"/>
        <v>#REF!</v>
      </c>
      <c r="BN110" s="14" t="e">
        <f>INDEX(属性投放!#REF!,(卡牌属性!AG110-2)*20+卡牌属性!AN110)</f>
        <v>#REF!</v>
      </c>
      <c r="BO110" s="14" t="e">
        <f t="shared" si="381"/>
        <v>#REF!</v>
      </c>
      <c r="BP110" s="14" t="e">
        <f t="shared" si="381"/>
        <v>#REF!</v>
      </c>
      <c r="BQ110" s="14" t="e">
        <f t="shared" si="381"/>
        <v>#REF!</v>
      </c>
      <c r="BR110" s="14" t="e">
        <f t="shared" si="381"/>
        <v>#REF!</v>
      </c>
      <c r="BV110" s="13">
        <v>106</v>
      </c>
      <c r="BW110" s="14">
        <f t="shared" si="260"/>
        <v>10</v>
      </c>
      <c r="BX110" s="14">
        <f t="shared" si="261"/>
        <v>1102010</v>
      </c>
      <c r="BY110" s="14" t="str">
        <f>INDEX($O$6:$O$37,BW110)&amp;"-"&amp;INDEX(属性投放!$H$19:$H$29,卡牌属性!CD110)</f>
        <v>张郃-焦热</v>
      </c>
      <c r="BZ110" s="14">
        <f t="shared" si="262"/>
        <v>8</v>
      </c>
      <c r="CA110" s="14">
        <f t="shared" si="263"/>
        <v>6</v>
      </c>
      <c r="CB110" s="14">
        <f t="shared" si="264"/>
        <v>5</v>
      </c>
      <c r="CC110" s="14">
        <f t="shared" si="265"/>
        <v>4</v>
      </c>
      <c r="CD110" s="14">
        <f t="shared" si="266"/>
        <v>7</v>
      </c>
      <c r="CE110" s="14">
        <f>INDEX(属性投放!$W$6:$W$49,(卡牌属性!CC110-2)*11+卡牌属性!CD110)</f>
        <v>15</v>
      </c>
      <c r="CF110" s="14">
        <f t="shared" si="382"/>
        <v>2064</v>
      </c>
      <c r="CG110" s="14">
        <f t="shared" si="383"/>
        <v>2450</v>
      </c>
      <c r="CH110" s="14">
        <f t="shared" si="384"/>
        <v>2836</v>
      </c>
      <c r="CI110" s="14">
        <f t="shared" si="385"/>
        <v>2836</v>
      </c>
      <c r="CJ110" s="14">
        <f t="shared" si="386"/>
        <v>3390</v>
      </c>
      <c r="CK110" s="14">
        <f t="shared" si="387"/>
        <v>947</v>
      </c>
      <c r="CL110" s="14">
        <f t="shared" si="388"/>
        <v>1125</v>
      </c>
      <c r="CM110" s="14">
        <f t="shared" si="389"/>
        <v>1125</v>
      </c>
      <c r="CN110" s="14">
        <f t="shared" si="390"/>
        <v>1318</v>
      </c>
      <c r="CO110" s="14">
        <f t="shared" si="391"/>
        <v>1595</v>
      </c>
      <c r="CP110" s="14">
        <f t="shared" si="392"/>
        <v>16274</v>
      </c>
      <c r="CQ110" s="14">
        <f t="shared" si="393"/>
        <v>19260</v>
      </c>
      <c r="CR110" s="14">
        <f t="shared" si="394"/>
        <v>19260</v>
      </c>
      <c r="CS110" s="14">
        <f t="shared" si="395"/>
        <v>22246</v>
      </c>
      <c r="CT110" s="14">
        <f t="shared" si="396"/>
        <v>26700</v>
      </c>
      <c r="CU110" s="14">
        <f>INDEX(属性偏向!$S$4:$S$135,(卡牌属性!$BZ110-1+CU$3)*11+卡牌属性!$CD110)</f>
        <v>32</v>
      </c>
      <c r="CV110" s="14">
        <f>INDEX(属性偏向!$S$4:$S$135,(卡牌属性!$BZ110-1+CV$3)*11+卡牌属性!$CD110)</f>
        <v>36</v>
      </c>
      <c r="CW110" s="14">
        <f>INDEX(属性偏向!$S$4:$S$135,(卡牌属性!$BZ110-1+CW$3)*11+卡牌属性!$CD110)</f>
        <v>40</v>
      </c>
      <c r="CX110" s="14">
        <f>INDEX(属性偏向!$S$4:$S$135,(卡牌属性!$BZ110-1+CX$3)*11+卡牌属性!$CD110)</f>
        <v>40</v>
      </c>
      <c r="CY110" s="14">
        <f>INDEX(属性偏向!$S$4:$S$135,(卡牌属性!$BZ110-1+CY$3)*11+卡牌属性!$CD110)</f>
        <v>46</v>
      </c>
      <c r="CZ110" s="14">
        <f>INDEX(属性偏向!$T$4:$T$135,(卡牌属性!$BZ110-1+CZ$3)*11+卡牌属性!$CD110)</f>
        <v>16</v>
      </c>
      <c r="DA110" s="14">
        <f>INDEX(属性偏向!$T$4:$T$135,(卡牌属性!$BZ110-1+DA$3)*11+卡牌属性!$CD110)</f>
        <v>18</v>
      </c>
      <c r="DB110" s="14">
        <f>INDEX(属性偏向!$T$4:$T$135,(卡牌属性!$BZ110-1+DB$3)*11+卡牌属性!$CD110)</f>
        <v>18</v>
      </c>
      <c r="DC110" s="14">
        <f>INDEX(属性偏向!$T$4:$T$135,(卡牌属性!$BZ110-1+DC$3)*11+卡牌属性!$CD110)</f>
        <v>20</v>
      </c>
      <c r="DD110" s="14">
        <f>INDEX(属性偏向!$T$4:$T$135,(卡牌属性!$BZ110-1+DD$3)*11+卡牌属性!$CD110)</f>
        <v>23</v>
      </c>
      <c r="DE110" s="14">
        <f>INDEX(属性偏向!$U$4:$U$135,(卡牌属性!$BZ110-1+DE$3)*11+卡牌属性!$CD110)</f>
        <v>320</v>
      </c>
      <c r="DF110" s="14">
        <f>INDEX(属性偏向!$U$4:$U$135,(卡牌属性!$BZ110-1+DF$3)*11+卡牌属性!$CD110)</f>
        <v>360</v>
      </c>
      <c r="DG110" s="14">
        <f>INDEX(属性偏向!$U$4:$U$135,(卡牌属性!$BZ110-1+DG$3)*11+卡牌属性!$CD110)</f>
        <v>360</v>
      </c>
      <c r="DH110" s="14">
        <f>INDEX(属性偏向!$U$4:$U$135,(卡牌属性!$BZ110-1+DH$3)*11+卡牌属性!$CD110)</f>
        <v>400</v>
      </c>
      <c r="DI110" s="14">
        <f>INDEX(属性偏向!$U$4:$U$135,(卡牌属性!$BZ110-1+DI$3)*11+卡牌属性!$CD110)</f>
        <v>460</v>
      </c>
      <c r="DL110" s="13">
        <v>106</v>
      </c>
      <c r="DM110" s="14">
        <f t="shared" si="267"/>
        <v>10</v>
      </c>
      <c r="DN110" s="14">
        <f t="shared" si="268"/>
        <v>1102010</v>
      </c>
      <c r="DO110" s="14" t="str">
        <f>INDEX($B$6:$B$32,DM110)&amp;"-"&amp;INDEX(属性投放!$H$7:$H$17,卡牌属性!DT110)</f>
        <v>盖文-焦热</v>
      </c>
      <c r="DP110" s="14">
        <f t="shared" si="250"/>
        <v>6</v>
      </c>
      <c r="DQ110" s="14">
        <f t="shared" si="251"/>
        <v>7</v>
      </c>
      <c r="DR110" s="14">
        <f t="shared" si="252"/>
        <v>8</v>
      </c>
      <c r="DS110" s="14">
        <f t="shared" si="269"/>
        <v>4</v>
      </c>
      <c r="DT110" s="14">
        <f t="shared" si="270"/>
        <v>7</v>
      </c>
      <c r="DU110" s="14">
        <f>INDEX(属性投放!$W$6:$W$49,(卡牌属性!DS110-2)*11+卡牌属性!DT110)</f>
        <v>15</v>
      </c>
      <c r="DV110" s="14">
        <f t="shared" si="397"/>
        <v>4609</v>
      </c>
      <c r="DW110" s="14">
        <f t="shared" si="398"/>
        <v>5138</v>
      </c>
      <c r="DX110" s="14">
        <f t="shared" si="399"/>
        <v>5692</v>
      </c>
      <c r="DY110" s="14">
        <f t="shared" si="400"/>
        <v>5692</v>
      </c>
      <c r="DZ110" s="14">
        <f t="shared" si="401"/>
        <v>6750</v>
      </c>
      <c r="EA110" s="14">
        <f t="shared" si="402"/>
        <v>2519</v>
      </c>
      <c r="EB110" s="14">
        <f t="shared" si="403"/>
        <v>2796</v>
      </c>
      <c r="EC110" s="14">
        <f t="shared" si="404"/>
        <v>2796</v>
      </c>
      <c r="ED110" s="14">
        <f t="shared" si="405"/>
        <v>3325</v>
      </c>
      <c r="EE110" s="14">
        <f t="shared" si="406"/>
        <v>3879</v>
      </c>
      <c r="EF110" s="14">
        <f t="shared" si="407"/>
        <v>48322</v>
      </c>
      <c r="EG110" s="14">
        <f t="shared" si="408"/>
        <v>57030</v>
      </c>
      <c r="EH110" s="14">
        <f t="shared" si="409"/>
        <v>57030</v>
      </c>
      <c r="EI110" s="14">
        <f t="shared" si="410"/>
        <v>65838</v>
      </c>
      <c r="EJ110" s="14">
        <f t="shared" si="411"/>
        <v>79100</v>
      </c>
      <c r="EK110" s="14">
        <f>INDEX(属性偏向!$S$4:$S$135,(卡牌属性!$DP110-1+EK$3)*11+卡牌属性!$DT110)*(1+属性投放!$AT$6)</f>
        <v>84</v>
      </c>
      <c r="EL110" s="14">
        <f>INDEX(属性偏向!$S$4:$S$135,(卡牌属性!$DP110-1+EL$3)*11+卡牌属性!$DT110)*(1+属性投放!$AT$6)</f>
        <v>90</v>
      </c>
      <c r="EM110" s="14">
        <f>INDEX(属性偏向!$S$4:$S$135,(卡牌属性!$DP110-1+EM$3)*11+卡牌属性!$DT110)*(1+属性投放!$AT$6)</f>
        <v>96</v>
      </c>
      <c r="EN110" s="14">
        <f>INDEX(属性偏向!$S$4:$S$135,(卡牌属性!$DP110-1+EN$3)*11+卡牌属性!$DT110)*(1+属性投放!$AT$6)</f>
        <v>96</v>
      </c>
      <c r="EO110" s="14">
        <f>INDEX(属性偏向!$S$4:$S$135,(卡牌属性!$DP110-1+EO$3)*11+卡牌属性!$DT110)*(1+属性投放!$AT$6)</f>
        <v>108</v>
      </c>
      <c r="EP110" s="14">
        <f>INDEX(属性偏向!$T$4:$T$135,(卡牌属性!$DQ110-1+EP$3)*11+卡牌属性!$DT110)*(1+属性投放!$AT$6)</f>
        <v>45</v>
      </c>
      <c r="EQ110" s="14">
        <f>INDEX(属性偏向!$T$4:$T$135,(卡牌属性!$DQ110-1+EQ$3)*11+卡牌属性!$DT110)*(1+属性投放!$AT$6)</f>
        <v>48</v>
      </c>
      <c r="ER110" s="14">
        <f>INDEX(属性偏向!$T$4:$T$135,(卡牌属性!$DQ110-1+ER$3)*11+卡牌属性!$DT110)*(1+属性投放!$AT$6)</f>
        <v>48</v>
      </c>
      <c r="ES110" s="14">
        <f>INDEX(属性偏向!$T$4:$T$135,(卡牌属性!$DQ110-1+ES$3)*11+卡牌属性!$DT110)*(1+属性投放!$AT$6)</f>
        <v>54</v>
      </c>
      <c r="ET110" s="14">
        <f>INDEX(属性偏向!$T$4:$T$135,(卡牌属性!$DQ110-1+ET$3)*11+卡牌属性!$DT110)*(1+属性投放!$AT$6)</f>
        <v>60</v>
      </c>
      <c r="EU110" s="14">
        <f>INDEX(属性偏向!$U$4:$U$135,(卡牌属性!$DR110-1+EU$3)*11+卡牌属性!$DT110)*(1+属性投放!$AT$6)</f>
        <v>960</v>
      </c>
      <c r="EV110" s="14">
        <f>INDEX(属性偏向!$U$4:$U$135,(卡牌属性!$DR110-1+EV$3)*11+卡牌属性!$DT110)*(1+属性投放!$AT$6)</f>
        <v>1080</v>
      </c>
      <c r="EW110" s="14">
        <f>INDEX(属性偏向!$U$4:$U$135,(卡牌属性!$DR110-1+EW$3)*11+卡牌属性!$DT110)*(1+属性投放!$AT$6)</f>
        <v>1080</v>
      </c>
      <c r="EX110" s="14">
        <f>INDEX(属性偏向!$U$4:$U$135,(卡牌属性!$DR110-1+EX$3)*11+卡牌属性!$DT110)*(1+属性投放!$AT$6)</f>
        <v>1200</v>
      </c>
      <c r="EY110" s="14">
        <f>INDEX(属性偏向!$U$4:$U$135,(卡牌属性!$DR110-1+EY$3)*11+卡牌属性!$DT110)*(1+属性投放!$AT$6)</f>
        <v>1380</v>
      </c>
      <c r="FC110" s="13">
        <v>106</v>
      </c>
      <c r="FD110" s="13">
        <f t="shared" si="371"/>
        <v>22</v>
      </c>
      <c r="FE110" s="14">
        <f t="shared" si="271"/>
        <v>1102050</v>
      </c>
      <c r="FF110" s="14" t="s">
        <v>849</v>
      </c>
      <c r="FG110" s="14">
        <f t="shared" si="372"/>
        <v>1</v>
      </c>
      <c r="FH110" s="14" t="str">
        <f t="shared" si="373"/>
        <v>柠檬精-1星</v>
      </c>
      <c r="FI110" s="14">
        <f>INDEX(Y$6:Y$36,$FD110)+INDEX(属性偏向!Y$4:Y$8,卡牌属性!$FG110)</f>
        <v>3</v>
      </c>
      <c r="FJ110" s="14" t="str">
        <f>INDEX(属性评价,卡牌属性!FI110)</f>
        <v>C</v>
      </c>
      <c r="FK110" s="14">
        <f>INDEX(Z$6:Z$36,$FD110)+INDEX(属性偏向!Z$4:Z$8,卡牌属性!$FG110)</f>
        <v>1</v>
      </c>
      <c r="FL110" s="14" t="str">
        <f>INDEX(属性评价,卡牌属性!FK110)</f>
        <v>D</v>
      </c>
      <c r="FM110" s="14">
        <f>INDEX(AA$6:AA$36,$FD110)+INDEX(属性偏向!AA$4:AA$8,卡牌属性!$FG110)</f>
        <v>4</v>
      </c>
      <c r="FN110" s="14" t="str">
        <f>INDEX(属性评价,卡牌属性!FM110)</f>
        <v>C+</v>
      </c>
      <c r="FQ110" s="13">
        <v>106</v>
      </c>
      <c r="FR110" s="13">
        <f t="shared" ref="FR110:FR119" si="412">INT((FQ110-1)/5)+1</f>
        <v>22</v>
      </c>
      <c r="FS110" s="14">
        <f t="shared" si="272"/>
        <v>1101030</v>
      </c>
      <c r="FT110" s="14" t="s">
        <v>849</v>
      </c>
      <c r="FU110" s="14">
        <f t="shared" si="374"/>
        <v>1</v>
      </c>
      <c r="FV110" s="14" t="str">
        <f t="shared" si="375"/>
        <v>卢天佑-1星</v>
      </c>
      <c r="FW110" s="14">
        <f>INDEX(J$6:J$36,$FR110)+INDEX(属性偏向!Y$4:Y$8,卡牌属性!$FG110)</f>
        <v>4</v>
      </c>
      <c r="FX110" s="14" t="str">
        <f>INDEX(属性评价,卡牌属性!FW110)</f>
        <v>C+</v>
      </c>
      <c r="FY110" s="14">
        <f>INDEX(K$6:K$36,$FR110)+INDEX(属性偏向!Y$4:Y$8,卡牌属性!$FG110)</f>
        <v>4</v>
      </c>
      <c r="FZ110" s="14" t="str">
        <f>INDEX(属性评价,卡牌属性!FY110)</f>
        <v>C+</v>
      </c>
      <c r="GA110" s="14">
        <f>INDEX(L$6:L$36,$FR110)+INDEX(属性偏向!Y$4:Y$8,卡牌属性!$FG110)</f>
        <v>7</v>
      </c>
      <c r="GB110" s="14" t="str">
        <f>INDEX(属性评价,卡牌属性!GA110)</f>
        <v>A</v>
      </c>
    </row>
    <row r="111" spans="31:184" ht="16.5" x14ac:dyDescent="0.2">
      <c r="AE111" s="13">
        <v>107</v>
      </c>
      <c r="AF111" s="13">
        <f t="shared" si="259"/>
        <v>10</v>
      </c>
      <c r="AG111" s="13">
        <f t="shared" si="246"/>
        <v>4</v>
      </c>
      <c r="AH111" s="13"/>
      <c r="AI111" s="13"/>
      <c r="AJ111" s="14">
        <f t="shared" si="247"/>
        <v>1101010</v>
      </c>
      <c r="AK111" s="14" t="str">
        <f t="shared" si="248"/>
        <v>盖文8突</v>
      </c>
      <c r="AL111" s="25" t="s">
        <v>131</v>
      </c>
      <c r="AM111" s="14">
        <v>1</v>
      </c>
      <c r="AN111" s="14">
        <f t="shared" si="249"/>
        <v>8</v>
      </c>
      <c r="AO111" s="14" t="e">
        <f>INDEX(属性投放!#REF!,(卡牌属性!AG111-2)*20+卡牌属性!AN111)</f>
        <v>#REF!</v>
      </c>
      <c r="AP111" s="14" t="e">
        <f t="shared" si="376"/>
        <v>#REF!</v>
      </c>
      <c r="AQ111" s="14" t="e">
        <f t="shared" si="376"/>
        <v>#REF!</v>
      </c>
      <c r="AR111" s="14" t="e">
        <f t="shared" si="376"/>
        <v>#REF!</v>
      </c>
      <c r="AS111" s="14" t="e">
        <f t="shared" si="376"/>
        <v>#REF!</v>
      </c>
      <c r="AT111" s="14" t="e">
        <f>INDEX(属性投放!#REF!,(卡牌属性!AG111-2)*20+卡牌属性!AN111)</f>
        <v>#REF!</v>
      </c>
      <c r="AU111" s="14" t="e">
        <f t="shared" si="377"/>
        <v>#REF!</v>
      </c>
      <c r="AV111" s="14" t="e">
        <f t="shared" si="377"/>
        <v>#REF!</v>
      </c>
      <c r="AW111" s="14" t="e">
        <f t="shared" si="377"/>
        <v>#REF!</v>
      </c>
      <c r="AX111" s="14" t="e">
        <f t="shared" si="377"/>
        <v>#REF!</v>
      </c>
      <c r="AY111" s="14" t="e">
        <f>INDEX(属性投放!#REF!,(卡牌属性!AG111-2)*20+卡牌属性!AN111)</f>
        <v>#REF!</v>
      </c>
      <c r="AZ111" s="14" t="e">
        <f t="shared" si="378"/>
        <v>#REF!</v>
      </c>
      <c r="BA111" s="14" t="e">
        <f t="shared" si="378"/>
        <v>#REF!</v>
      </c>
      <c r="BB111" s="14" t="e">
        <f t="shared" si="378"/>
        <v>#REF!</v>
      </c>
      <c r="BC111" s="14" t="e">
        <f t="shared" si="378"/>
        <v>#REF!</v>
      </c>
      <c r="BD111" s="14" t="e">
        <f>INDEX(属性投放!#REF!,(卡牌属性!AG111-2)*20+卡牌属性!AN111)</f>
        <v>#REF!</v>
      </c>
      <c r="BE111" s="14" t="e">
        <f t="shared" si="379"/>
        <v>#REF!</v>
      </c>
      <c r="BF111" s="14" t="e">
        <f t="shared" si="379"/>
        <v>#REF!</v>
      </c>
      <c r="BG111" s="14" t="e">
        <f t="shared" si="379"/>
        <v>#REF!</v>
      </c>
      <c r="BH111" s="14" t="e">
        <f t="shared" si="379"/>
        <v>#REF!</v>
      </c>
      <c r="BI111" s="14" t="e">
        <f>INDEX(属性投放!#REF!,(卡牌属性!AG111-2)*20+卡牌属性!AN111)</f>
        <v>#REF!</v>
      </c>
      <c r="BJ111" s="14" t="e">
        <f t="shared" si="380"/>
        <v>#REF!</v>
      </c>
      <c r="BK111" s="14" t="e">
        <f t="shared" si="380"/>
        <v>#REF!</v>
      </c>
      <c r="BL111" s="14" t="e">
        <f t="shared" si="380"/>
        <v>#REF!</v>
      </c>
      <c r="BM111" s="14" t="e">
        <f t="shared" si="380"/>
        <v>#REF!</v>
      </c>
      <c r="BN111" s="14" t="e">
        <f>INDEX(属性投放!#REF!,(卡牌属性!AG111-2)*20+卡牌属性!AN111)</f>
        <v>#REF!</v>
      </c>
      <c r="BO111" s="14" t="e">
        <f t="shared" si="381"/>
        <v>#REF!</v>
      </c>
      <c r="BP111" s="14" t="e">
        <f t="shared" si="381"/>
        <v>#REF!</v>
      </c>
      <c r="BQ111" s="14" t="e">
        <f t="shared" si="381"/>
        <v>#REF!</v>
      </c>
      <c r="BR111" s="14" t="e">
        <f t="shared" si="381"/>
        <v>#REF!</v>
      </c>
      <c r="BV111" s="13">
        <v>107</v>
      </c>
      <c r="BW111" s="14">
        <f t="shared" si="260"/>
        <v>10</v>
      </c>
      <c r="BX111" s="14">
        <f t="shared" si="261"/>
        <v>1102010</v>
      </c>
      <c r="BY111" s="14" t="str">
        <f>INDEX($O$6:$O$37,BW111)&amp;"-"&amp;INDEX(属性投放!$H$19:$H$29,卡牌属性!CD111)</f>
        <v>张郃-大焦热</v>
      </c>
      <c r="BZ111" s="14">
        <f t="shared" si="262"/>
        <v>8</v>
      </c>
      <c r="CA111" s="14">
        <f t="shared" si="263"/>
        <v>6</v>
      </c>
      <c r="CB111" s="14">
        <f t="shared" si="264"/>
        <v>5</v>
      </c>
      <c r="CC111" s="14">
        <f t="shared" si="265"/>
        <v>4</v>
      </c>
      <c r="CD111" s="14">
        <f t="shared" si="266"/>
        <v>8</v>
      </c>
      <c r="CE111" s="14">
        <f>INDEX(属性投放!$W$6:$W$49,(卡牌属性!CC111-2)*11+卡牌属性!CD111)</f>
        <v>15</v>
      </c>
      <c r="CF111" s="14">
        <f t="shared" si="382"/>
        <v>2544</v>
      </c>
      <c r="CG111" s="14">
        <f t="shared" si="383"/>
        <v>2990</v>
      </c>
      <c r="CH111" s="14">
        <f t="shared" si="384"/>
        <v>3436</v>
      </c>
      <c r="CI111" s="14">
        <f t="shared" si="385"/>
        <v>3436</v>
      </c>
      <c r="CJ111" s="14">
        <f t="shared" si="386"/>
        <v>4080</v>
      </c>
      <c r="CK111" s="14">
        <f t="shared" si="387"/>
        <v>1187</v>
      </c>
      <c r="CL111" s="14">
        <f t="shared" si="388"/>
        <v>1395</v>
      </c>
      <c r="CM111" s="14">
        <f t="shared" si="389"/>
        <v>1395</v>
      </c>
      <c r="CN111" s="14">
        <f t="shared" si="390"/>
        <v>1618</v>
      </c>
      <c r="CO111" s="14">
        <f t="shared" si="391"/>
        <v>1940</v>
      </c>
      <c r="CP111" s="14">
        <f t="shared" si="392"/>
        <v>21074</v>
      </c>
      <c r="CQ111" s="14">
        <f t="shared" si="393"/>
        <v>24660</v>
      </c>
      <c r="CR111" s="14">
        <f t="shared" si="394"/>
        <v>24660</v>
      </c>
      <c r="CS111" s="14">
        <f t="shared" si="395"/>
        <v>28246</v>
      </c>
      <c r="CT111" s="14">
        <f t="shared" si="396"/>
        <v>33600</v>
      </c>
      <c r="CU111" s="14">
        <f>INDEX(属性偏向!$S$4:$S$135,(卡牌属性!$BZ111-1+CU$3)*11+卡牌属性!$CD111)</f>
        <v>38</v>
      </c>
      <c r="CV111" s="14">
        <f>INDEX(属性偏向!$S$4:$S$135,(卡牌属性!$BZ111-1+CV$3)*11+卡牌属性!$CD111)</f>
        <v>42</v>
      </c>
      <c r="CW111" s="14">
        <f>INDEX(属性偏向!$S$4:$S$135,(卡牌属性!$BZ111-1+CW$3)*11+卡牌属性!$CD111)</f>
        <v>46</v>
      </c>
      <c r="CX111" s="14">
        <f>INDEX(属性偏向!$S$4:$S$135,(卡牌属性!$BZ111-1+CX$3)*11+卡牌属性!$CD111)</f>
        <v>46</v>
      </c>
      <c r="CY111" s="14">
        <f>INDEX(属性偏向!$S$4:$S$135,(卡牌属性!$BZ111-1+CY$3)*11+卡牌属性!$CD111)</f>
        <v>52</v>
      </c>
      <c r="CZ111" s="14">
        <f>INDEX(属性偏向!$T$4:$T$135,(卡牌属性!$BZ111-1+CZ$3)*11+卡牌属性!$CD111)</f>
        <v>19</v>
      </c>
      <c r="DA111" s="14">
        <f>INDEX(属性偏向!$T$4:$T$135,(卡牌属性!$BZ111-1+DA$3)*11+卡牌属性!$CD111)</f>
        <v>21</v>
      </c>
      <c r="DB111" s="14">
        <f>INDEX(属性偏向!$T$4:$T$135,(卡牌属性!$BZ111-1+DB$3)*11+卡牌属性!$CD111)</f>
        <v>21</v>
      </c>
      <c r="DC111" s="14">
        <f>INDEX(属性偏向!$T$4:$T$135,(卡牌属性!$BZ111-1+DC$3)*11+卡牌属性!$CD111)</f>
        <v>23</v>
      </c>
      <c r="DD111" s="14">
        <f>INDEX(属性偏向!$T$4:$T$135,(卡牌属性!$BZ111-1+DD$3)*11+卡牌属性!$CD111)</f>
        <v>26</v>
      </c>
      <c r="DE111" s="14">
        <f>INDEX(属性偏向!$U$4:$U$135,(卡牌属性!$BZ111-1+DE$3)*11+卡牌属性!$CD111)</f>
        <v>380</v>
      </c>
      <c r="DF111" s="14">
        <f>INDEX(属性偏向!$U$4:$U$135,(卡牌属性!$BZ111-1+DF$3)*11+卡牌属性!$CD111)</f>
        <v>420</v>
      </c>
      <c r="DG111" s="14">
        <f>INDEX(属性偏向!$U$4:$U$135,(卡牌属性!$BZ111-1+DG$3)*11+卡牌属性!$CD111)</f>
        <v>420</v>
      </c>
      <c r="DH111" s="14">
        <f>INDEX(属性偏向!$U$4:$U$135,(卡牌属性!$BZ111-1+DH$3)*11+卡牌属性!$CD111)</f>
        <v>460</v>
      </c>
      <c r="DI111" s="14">
        <f>INDEX(属性偏向!$U$4:$U$135,(卡牌属性!$BZ111-1+DI$3)*11+卡牌属性!$CD111)</f>
        <v>520</v>
      </c>
      <c r="DL111" s="13">
        <v>107</v>
      </c>
      <c r="DM111" s="14">
        <f t="shared" si="267"/>
        <v>10</v>
      </c>
      <c r="DN111" s="14">
        <f t="shared" si="268"/>
        <v>1102010</v>
      </c>
      <c r="DO111" s="14" t="str">
        <f>INDEX($B$6:$B$32,DM111)&amp;"-"&amp;INDEX(属性投放!$H$7:$H$17,卡牌属性!DT111)</f>
        <v>盖文-大焦热</v>
      </c>
      <c r="DP111" s="14">
        <f t="shared" si="250"/>
        <v>6</v>
      </c>
      <c r="DQ111" s="14">
        <f t="shared" si="251"/>
        <v>7</v>
      </c>
      <c r="DR111" s="14">
        <f t="shared" si="252"/>
        <v>8</v>
      </c>
      <c r="DS111" s="14">
        <f t="shared" si="269"/>
        <v>4</v>
      </c>
      <c r="DT111" s="14">
        <f t="shared" si="270"/>
        <v>8</v>
      </c>
      <c r="DU111" s="14">
        <f>INDEX(属性投放!$W$6:$W$49,(卡牌属性!DS111-2)*11+卡牌属性!DT111)</f>
        <v>15</v>
      </c>
      <c r="DV111" s="14">
        <f t="shared" si="397"/>
        <v>5869</v>
      </c>
      <c r="DW111" s="14">
        <f t="shared" si="398"/>
        <v>6488</v>
      </c>
      <c r="DX111" s="14">
        <f t="shared" si="399"/>
        <v>7132</v>
      </c>
      <c r="DY111" s="14">
        <f t="shared" si="400"/>
        <v>7132</v>
      </c>
      <c r="DZ111" s="14">
        <f t="shared" si="401"/>
        <v>8370</v>
      </c>
      <c r="EA111" s="14">
        <f t="shared" si="402"/>
        <v>3194</v>
      </c>
      <c r="EB111" s="14">
        <f t="shared" si="403"/>
        <v>3516</v>
      </c>
      <c r="EC111" s="14">
        <f t="shared" si="404"/>
        <v>3516</v>
      </c>
      <c r="ED111" s="14">
        <f t="shared" si="405"/>
        <v>4135</v>
      </c>
      <c r="EE111" s="14">
        <f t="shared" si="406"/>
        <v>4779</v>
      </c>
      <c r="EF111" s="14">
        <f t="shared" si="407"/>
        <v>62722</v>
      </c>
      <c r="EG111" s="14">
        <f t="shared" si="408"/>
        <v>73230</v>
      </c>
      <c r="EH111" s="14">
        <f t="shared" si="409"/>
        <v>73230</v>
      </c>
      <c r="EI111" s="14">
        <f t="shared" si="410"/>
        <v>83838</v>
      </c>
      <c r="EJ111" s="14">
        <f t="shared" si="411"/>
        <v>99800</v>
      </c>
      <c r="EK111" s="14">
        <f>INDEX(属性偏向!$S$4:$S$135,(卡牌属性!$DP111-1+EK$3)*11+卡牌属性!$DT111)*(1+属性投放!$AT$6)</f>
        <v>102</v>
      </c>
      <c r="EL111" s="14">
        <f>INDEX(属性偏向!$S$4:$S$135,(卡牌属性!$DP111-1+EL$3)*11+卡牌属性!$DT111)*(1+属性投放!$AT$6)</f>
        <v>108</v>
      </c>
      <c r="EM111" s="14">
        <f>INDEX(属性偏向!$S$4:$S$135,(卡牌属性!$DP111-1+EM$3)*11+卡牌属性!$DT111)*(1+属性投放!$AT$6)</f>
        <v>114</v>
      </c>
      <c r="EN111" s="14">
        <f>INDEX(属性偏向!$S$4:$S$135,(卡牌属性!$DP111-1+EN$3)*11+卡牌属性!$DT111)*(1+属性投放!$AT$6)</f>
        <v>114</v>
      </c>
      <c r="EO111" s="14">
        <f>INDEX(属性偏向!$S$4:$S$135,(卡牌属性!$DP111-1+EO$3)*11+卡牌属性!$DT111)*(1+属性投放!$AT$6)</f>
        <v>126</v>
      </c>
      <c r="EP111" s="14">
        <f>INDEX(属性偏向!$T$4:$T$135,(卡牌属性!$DQ111-1+EP$3)*11+卡牌属性!$DT111)*(1+属性投放!$AT$6)</f>
        <v>54</v>
      </c>
      <c r="EQ111" s="14">
        <f>INDEX(属性偏向!$T$4:$T$135,(卡牌属性!$DQ111-1+EQ$3)*11+卡牌属性!$DT111)*(1+属性投放!$AT$6)</f>
        <v>57</v>
      </c>
      <c r="ER111" s="14">
        <f>INDEX(属性偏向!$T$4:$T$135,(卡牌属性!$DQ111-1+ER$3)*11+卡牌属性!$DT111)*(1+属性投放!$AT$6)</f>
        <v>57</v>
      </c>
      <c r="ES111" s="14">
        <f>INDEX(属性偏向!$T$4:$T$135,(卡牌属性!$DQ111-1+ES$3)*11+卡牌属性!$DT111)*(1+属性投放!$AT$6)</f>
        <v>63</v>
      </c>
      <c r="ET111" s="14">
        <f>INDEX(属性偏向!$T$4:$T$135,(卡牌属性!$DQ111-1+ET$3)*11+卡牌属性!$DT111)*(1+属性投放!$AT$6)</f>
        <v>69</v>
      </c>
      <c r="EU111" s="14">
        <f>INDEX(属性偏向!$U$4:$U$135,(卡牌属性!$DR111-1+EU$3)*11+卡牌属性!$DT111)*(1+属性投放!$AT$6)</f>
        <v>1140</v>
      </c>
      <c r="EV111" s="14">
        <f>INDEX(属性偏向!$U$4:$U$135,(卡牌属性!$DR111-1+EV$3)*11+卡牌属性!$DT111)*(1+属性投放!$AT$6)</f>
        <v>1260</v>
      </c>
      <c r="EW111" s="14">
        <f>INDEX(属性偏向!$U$4:$U$135,(卡牌属性!$DR111-1+EW$3)*11+卡牌属性!$DT111)*(1+属性投放!$AT$6)</f>
        <v>1260</v>
      </c>
      <c r="EX111" s="14">
        <f>INDEX(属性偏向!$U$4:$U$135,(卡牌属性!$DR111-1+EX$3)*11+卡牌属性!$DT111)*(1+属性投放!$AT$6)</f>
        <v>1380</v>
      </c>
      <c r="EY111" s="14">
        <f>INDEX(属性偏向!$U$4:$U$135,(卡牌属性!$DR111-1+EY$3)*11+卡牌属性!$DT111)*(1+属性投放!$AT$6)</f>
        <v>1560</v>
      </c>
      <c r="FC111" s="13">
        <v>107</v>
      </c>
      <c r="FD111" s="13">
        <f t="shared" si="371"/>
        <v>22</v>
      </c>
      <c r="FE111" s="14">
        <f t="shared" si="271"/>
        <v>1102050</v>
      </c>
      <c r="FF111" s="14" t="s">
        <v>849</v>
      </c>
      <c r="FG111" s="14">
        <f t="shared" si="372"/>
        <v>2</v>
      </c>
      <c r="FH111" s="14" t="str">
        <f t="shared" si="373"/>
        <v>柠檬精-2星</v>
      </c>
      <c r="FI111" s="14">
        <f>INDEX(Y$6:Y$36,$FD111)+INDEX(属性偏向!Y$4:Y$8,卡牌属性!$FG111)</f>
        <v>4</v>
      </c>
      <c r="FJ111" s="14" t="str">
        <f>INDEX(属性评价,卡牌属性!FI111)</f>
        <v>C+</v>
      </c>
      <c r="FK111" s="14">
        <f>INDEX(Z$6:Z$36,$FD111)+INDEX(属性偏向!Z$4:Z$8,卡牌属性!$FG111)</f>
        <v>2</v>
      </c>
      <c r="FL111" s="14" t="str">
        <f>INDEX(属性评价,卡牌属性!FK111)</f>
        <v>D+</v>
      </c>
      <c r="FM111" s="14">
        <f>INDEX(AA$6:AA$36,$FD111)+INDEX(属性偏向!AA$4:AA$8,卡牌属性!$FG111)</f>
        <v>5</v>
      </c>
      <c r="FN111" s="14" t="str">
        <f>INDEX(属性评价,卡牌属性!FM111)</f>
        <v>B</v>
      </c>
      <c r="FQ111" s="13">
        <v>107</v>
      </c>
      <c r="FR111" s="13">
        <f t="shared" si="412"/>
        <v>22</v>
      </c>
      <c r="FS111" s="14">
        <f t="shared" si="272"/>
        <v>1101030</v>
      </c>
      <c r="FT111" s="14" t="s">
        <v>849</v>
      </c>
      <c r="FU111" s="14">
        <f t="shared" si="374"/>
        <v>2</v>
      </c>
      <c r="FV111" s="14" t="str">
        <f t="shared" si="375"/>
        <v>卢天佑-2星</v>
      </c>
      <c r="FW111" s="14">
        <f>INDEX(J$6:J$36,$FR111)+INDEX(属性偏向!Y$4:Y$8,卡牌属性!$FG111)</f>
        <v>5</v>
      </c>
      <c r="FX111" s="14" t="str">
        <f>INDEX(属性评价,卡牌属性!FW111)</f>
        <v>B</v>
      </c>
      <c r="FY111" s="14">
        <f>INDEX(K$6:K$36,$FR111)+INDEX(属性偏向!Y$4:Y$8,卡牌属性!$FG111)</f>
        <v>5</v>
      </c>
      <c r="FZ111" s="14" t="str">
        <f>INDEX(属性评价,卡牌属性!FY111)</f>
        <v>B</v>
      </c>
      <c r="GA111" s="14">
        <f>INDEX(L$6:L$36,$FR111)+INDEX(属性偏向!Y$4:Y$8,卡牌属性!$FG111)</f>
        <v>8</v>
      </c>
      <c r="GB111" s="14" t="str">
        <f>INDEX(属性评价,卡牌属性!GA111)</f>
        <v>A+</v>
      </c>
    </row>
    <row r="112" spans="31:184" ht="16.5" x14ac:dyDescent="0.2">
      <c r="AE112" s="13">
        <v>108</v>
      </c>
      <c r="AF112" s="13">
        <f t="shared" si="259"/>
        <v>10</v>
      </c>
      <c r="AG112" s="13">
        <f t="shared" si="246"/>
        <v>4</v>
      </c>
      <c r="AH112" s="13"/>
      <c r="AI112" s="13"/>
      <c r="AJ112" s="14">
        <f t="shared" si="247"/>
        <v>1101010</v>
      </c>
      <c r="AK112" s="14" t="str">
        <f t="shared" si="248"/>
        <v>盖文9突</v>
      </c>
      <c r="AL112" s="25" t="s">
        <v>131</v>
      </c>
      <c r="AM112" s="14">
        <v>1</v>
      </c>
      <c r="AN112" s="14">
        <f t="shared" si="249"/>
        <v>9</v>
      </c>
      <c r="AO112" s="14" t="e">
        <f>INDEX(属性投放!#REF!,(卡牌属性!AG112-2)*20+卡牌属性!AN112)</f>
        <v>#REF!</v>
      </c>
      <c r="AP112" s="14" t="e">
        <f t="shared" si="376"/>
        <v>#REF!</v>
      </c>
      <c r="AQ112" s="14" t="e">
        <f t="shared" si="376"/>
        <v>#REF!</v>
      </c>
      <c r="AR112" s="14" t="e">
        <f t="shared" si="376"/>
        <v>#REF!</v>
      </c>
      <c r="AS112" s="14" t="e">
        <f t="shared" si="376"/>
        <v>#REF!</v>
      </c>
      <c r="AT112" s="14" t="e">
        <f>INDEX(属性投放!#REF!,(卡牌属性!AG112-2)*20+卡牌属性!AN112)</f>
        <v>#REF!</v>
      </c>
      <c r="AU112" s="14" t="e">
        <f t="shared" si="377"/>
        <v>#REF!</v>
      </c>
      <c r="AV112" s="14" t="e">
        <f t="shared" si="377"/>
        <v>#REF!</v>
      </c>
      <c r="AW112" s="14" t="e">
        <f t="shared" si="377"/>
        <v>#REF!</v>
      </c>
      <c r="AX112" s="14" t="e">
        <f t="shared" si="377"/>
        <v>#REF!</v>
      </c>
      <c r="AY112" s="14" t="e">
        <f>INDEX(属性投放!#REF!,(卡牌属性!AG112-2)*20+卡牌属性!AN112)</f>
        <v>#REF!</v>
      </c>
      <c r="AZ112" s="14" t="e">
        <f t="shared" si="378"/>
        <v>#REF!</v>
      </c>
      <c r="BA112" s="14" t="e">
        <f t="shared" si="378"/>
        <v>#REF!</v>
      </c>
      <c r="BB112" s="14" t="e">
        <f t="shared" si="378"/>
        <v>#REF!</v>
      </c>
      <c r="BC112" s="14" t="e">
        <f t="shared" si="378"/>
        <v>#REF!</v>
      </c>
      <c r="BD112" s="14" t="e">
        <f>INDEX(属性投放!#REF!,(卡牌属性!AG112-2)*20+卡牌属性!AN112)</f>
        <v>#REF!</v>
      </c>
      <c r="BE112" s="14" t="e">
        <f t="shared" si="379"/>
        <v>#REF!</v>
      </c>
      <c r="BF112" s="14" t="e">
        <f t="shared" si="379"/>
        <v>#REF!</v>
      </c>
      <c r="BG112" s="14" t="e">
        <f t="shared" si="379"/>
        <v>#REF!</v>
      </c>
      <c r="BH112" s="14" t="e">
        <f t="shared" si="379"/>
        <v>#REF!</v>
      </c>
      <c r="BI112" s="14" t="e">
        <f>INDEX(属性投放!#REF!,(卡牌属性!AG112-2)*20+卡牌属性!AN112)</f>
        <v>#REF!</v>
      </c>
      <c r="BJ112" s="14" t="e">
        <f t="shared" si="380"/>
        <v>#REF!</v>
      </c>
      <c r="BK112" s="14" t="e">
        <f t="shared" si="380"/>
        <v>#REF!</v>
      </c>
      <c r="BL112" s="14" t="e">
        <f t="shared" si="380"/>
        <v>#REF!</v>
      </c>
      <c r="BM112" s="14" t="e">
        <f t="shared" si="380"/>
        <v>#REF!</v>
      </c>
      <c r="BN112" s="14" t="e">
        <f>INDEX(属性投放!#REF!,(卡牌属性!AG112-2)*20+卡牌属性!AN112)</f>
        <v>#REF!</v>
      </c>
      <c r="BO112" s="14" t="e">
        <f t="shared" si="381"/>
        <v>#REF!</v>
      </c>
      <c r="BP112" s="14" t="e">
        <f t="shared" si="381"/>
        <v>#REF!</v>
      </c>
      <c r="BQ112" s="14" t="e">
        <f t="shared" si="381"/>
        <v>#REF!</v>
      </c>
      <c r="BR112" s="14" t="e">
        <f t="shared" si="381"/>
        <v>#REF!</v>
      </c>
      <c r="BV112" s="13">
        <v>108</v>
      </c>
      <c r="BW112" s="14">
        <f t="shared" si="260"/>
        <v>10</v>
      </c>
      <c r="BX112" s="14">
        <f t="shared" si="261"/>
        <v>1102010</v>
      </c>
      <c r="BY112" s="14" t="str">
        <f>INDEX($O$6:$O$37,BW112)&amp;"-"&amp;INDEX(属性投放!$H$19:$H$29,卡牌属性!CD112)</f>
        <v>张郃-无间</v>
      </c>
      <c r="BZ112" s="14">
        <f t="shared" si="262"/>
        <v>8</v>
      </c>
      <c r="CA112" s="14">
        <f t="shared" si="263"/>
        <v>6</v>
      </c>
      <c r="CB112" s="14">
        <f t="shared" si="264"/>
        <v>5</v>
      </c>
      <c r="CC112" s="14">
        <f t="shared" si="265"/>
        <v>4</v>
      </c>
      <c r="CD112" s="14">
        <f t="shared" si="266"/>
        <v>9</v>
      </c>
      <c r="CE112" s="14">
        <f>INDEX(属性投放!$W$6:$W$49,(卡牌属性!CC112-2)*11+卡牌属性!CD112)</f>
        <v>15</v>
      </c>
      <c r="CF112" s="14">
        <f t="shared" si="382"/>
        <v>3114</v>
      </c>
      <c r="CG112" s="14">
        <f t="shared" si="383"/>
        <v>3620</v>
      </c>
      <c r="CH112" s="14">
        <f t="shared" si="384"/>
        <v>4126</v>
      </c>
      <c r="CI112" s="14">
        <f t="shared" si="385"/>
        <v>4126</v>
      </c>
      <c r="CJ112" s="14">
        <f t="shared" si="386"/>
        <v>4860</v>
      </c>
      <c r="CK112" s="14">
        <f t="shared" si="387"/>
        <v>1472</v>
      </c>
      <c r="CL112" s="14">
        <f t="shared" si="388"/>
        <v>1710</v>
      </c>
      <c r="CM112" s="14">
        <f t="shared" si="389"/>
        <v>1710</v>
      </c>
      <c r="CN112" s="14">
        <f t="shared" si="390"/>
        <v>1963</v>
      </c>
      <c r="CO112" s="14">
        <f t="shared" si="391"/>
        <v>2330</v>
      </c>
      <c r="CP112" s="14">
        <f t="shared" si="392"/>
        <v>26774</v>
      </c>
      <c r="CQ112" s="14">
        <f t="shared" si="393"/>
        <v>30960</v>
      </c>
      <c r="CR112" s="14">
        <f t="shared" si="394"/>
        <v>30960</v>
      </c>
      <c r="CS112" s="14">
        <f t="shared" si="395"/>
        <v>35146</v>
      </c>
      <c r="CT112" s="14">
        <f t="shared" si="396"/>
        <v>41400</v>
      </c>
      <c r="CU112" s="14">
        <f>INDEX(属性偏向!$S$4:$S$135,(卡牌属性!$BZ112-1+CU$3)*11+卡牌属性!$CD112)</f>
        <v>44</v>
      </c>
      <c r="CV112" s="14">
        <f>INDEX(属性偏向!$S$4:$S$135,(卡牌属性!$BZ112-1+CV$3)*11+卡牌属性!$CD112)</f>
        <v>48</v>
      </c>
      <c r="CW112" s="14">
        <f>INDEX(属性偏向!$S$4:$S$135,(卡牌属性!$BZ112-1+CW$3)*11+卡牌属性!$CD112)</f>
        <v>52</v>
      </c>
      <c r="CX112" s="14">
        <f>INDEX(属性偏向!$S$4:$S$135,(卡牌属性!$BZ112-1+CX$3)*11+卡牌属性!$CD112)</f>
        <v>52</v>
      </c>
      <c r="CY112" s="14">
        <f>INDEX(属性偏向!$S$4:$S$135,(卡牌属性!$BZ112-1+CY$3)*11+卡牌属性!$CD112)</f>
        <v>58</v>
      </c>
      <c r="CZ112" s="14">
        <f>INDEX(属性偏向!$T$4:$T$135,(卡牌属性!$BZ112-1+CZ$3)*11+卡牌属性!$CD112)</f>
        <v>22</v>
      </c>
      <c r="DA112" s="14">
        <f>INDEX(属性偏向!$T$4:$T$135,(卡牌属性!$BZ112-1+DA$3)*11+卡牌属性!$CD112)</f>
        <v>24</v>
      </c>
      <c r="DB112" s="14">
        <f>INDEX(属性偏向!$T$4:$T$135,(卡牌属性!$BZ112-1+DB$3)*11+卡牌属性!$CD112)</f>
        <v>24</v>
      </c>
      <c r="DC112" s="14">
        <f>INDEX(属性偏向!$T$4:$T$135,(卡牌属性!$BZ112-1+DC$3)*11+卡牌属性!$CD112)</f>
        <v>26</v>
      </c>
      <c r="DD112" s="14">
        <f>INDEX(属性偏向!$T$4:$T$135,(卡牌属性!$BZ112-1+DD$3)*11+卡牌属性!$CD112)</f>
        <v>29</v>
      </c>
      <c r="DE112" s="14">
        <f>INDEX(属性偏向!$U$4:$U$135,(卡牌属性!$BZ112-1+DE$3)*11+卡牌属性!$CD112)</f>
        <v>440</v>
      </c>
      <c r="DF112" s="14">
        <f>INDEX(属性偏向!$U$4:$U$135,(卡牌属性!$BZ112-1+DF$3)*11+卡牌属性!$CD112)</f>
        <v>480</v>
      </c>
      <c r="DG112" s="14">
        <f>INDEX(属性偏向!$U$4:$U$135,(卡牌属性!$BZ112-1+DG$3)*11+卡牌属性!$CD112)</f>
        <v>480</v>
      </c>
      <c r="DH112" s="14">
        <f>INDEX(属性偏向!$U$4:$U$135,(卡牌属性!$BZ112-1+DH$3)*11+卡牌属性!$CD112)</f>
        <v>520</v>
      </c>
      <c r="DI112" s="14">
        <f>INDEX(属性偏向!$U$4:$U$135,(卡牌属性!$BZ112-1+DI$3)*11+卡牌属性!$CD112)</f>
        <v>580</v>
      </c>
      <c r="DL112" s="13">
        <v>108</v>
      </c>
      <c r="DM112" s="14">
        <f t="shared" si="267"/>
        <v>10</v>
      </c>
      <c r="DN112" s="14">
        <f t="shared" si="268"/>
        <v>1102010</v>
      </c>
      <c r="DO112" s="14" t="str">
        <f>INDEX($B$6:$B$32,DM112)&amp;"-"&amp;INDEX(属性投放!$H$7:$H$17,卡牌属性!DT112)</f>
        <v>盖文-无间</v>
      </c>
      <c r="DP112" s="14">
        <f t="shared" si="250"/>
        <v>6</v>
      </c>
      <c r="DQ112" s="14">
        <f t="shared" si="251"/>
        <v>7</v>
      </c>
      <c r="DR112" s="14">
        <f t="shared" si="252"/>
        <v>8</v>
      </c>
      <c r="DS112" s="14">
        <f t="shared" si="269"/>
        <v>4</v>
      </c>
      <c r="DT112" s="14">
        <f t="shared" si="270"/>
        <v>9</v>
      </c>
      <c r="DU112" s="14">
        <f>INDEX(属性投放!$W$6:$W$49,(卡牌属性!DS112-2)*11+卡牌属性!DT112)</f>
        <v>15</v>
      </c>
      <c r="DV112" s="14">
        <f t="shared" si="397"/>
        <v>7399</v>
      </c>
      <c r="DW112" s="14">
        <f t="shared" si="398"/>
        <v>8108</v>
      </c>
      <c r="DX112" s="14">
        <f t="shared" si="399"/>
        <v>8842</v>
      </c>
      <c r="DY112" s="14">
        <f t="shared" si="400"/>
        <v>8842</v>
      </c>
      <c r="DZ112" s="14">
        <f t="shared" si="401"/>
        <v>10260</v>
      </c>
      <c r="EA112" s="14">
        <f t="shared" si="402"/>
        <v>4004</v>
      </c>
      <c r="EB112" s="14">
        <f t="shared" si="403"/>
        <v>4371</v>
      </c>
      <c r="EC112" s="14">
        <f t="shared" si="404"/>
        <v>4371</v>
      </c>
      <c r="ED112" s="14">
        <f t="shared" si="405"/>
        <v>5080</v>
      </c>
      <c r="EE112" s="14">
        <f t="shared" si="406"/>
        <v>5814</v>
      </c>
      <c r="EF112" s="14">
        <f t="shared" si="407"/>
        <v>79822</v>
      </c>
      <c r="EG112" s="14">
        <f t="shared" si="408"/>
        <v>92130</v>
      </c>
      <c r="EH112" s="14">
        <f t="shared" si="409"/>
        <v>92130</v>
      </c>
      <c r="EI112" s="14">
        <f t="shared" si="410"/>
        <v>104538</v>
      </c>
      <c r="EJ112" s="14">
        <f t="shared" si="411"/>
        <v>123200</v>
      </c>
      <c r="EK112" s="14">
        <f>INDEX(属性偏向!$S$4:$S$135,(卡牌属性!$DP112-1+EK$3)*11+卡牌属性!$DT112)*(1+属性投放!$AT$6)</f>
        <v>120</v>
      </c>
      <c r="EL112" s="14">
        <f>INDEX(属性偏向!$S$4:$S$135,(卡牌属性!$DP112-1+EL$3)*11+卡牌属性!$DT112)*(1+属性投放!$AT$6)</f>
        <v>126</v>
      </c>
      <c r="EM112" s="14">
        <f>INDEX(属性偏向!$S$4:$S$135,(卡牌属性!$DP112-1+EM$3)*11+卡牌属性!$DT112)*(1+属性投放!$AT$6)</f>
        <v>132</v>
      </c>
      <c r="EN112" s="14">
        <f>INDEX(属性偏向!$S$4:$S$135,(卡牌属性!$DP112-1+EN$3)*11+卡牌属性!$DT112)*(1+属性投放!$AT$6)</f>
        <v>132</v>
      </c>
      <c r="EO112" s="14">
        <f>INDEX(属性偏向!$S$4:$S$135,(卡牌属性!$DP112-1+EO$3)*11+卡牌属性!$DT112)*(1+属性投放!$AT$6)</f>
        <v>144</v>
      </c>
      <c r="EP112" s="14">
        <f>INDEX(属性偏向!$T$4:$T$135,(卡牌属性!$DQ112-1+EP$3)*11+卡牌属性!$DT112)*(1+属性投放!$AT$6)</f>
        <v>63</v>
      </c>
      <c r="EQ112" s="14">
        <f>INDEX(属性偏向!$T$4:$T$135,(卡牌属性!$DQ112-1+EQ$3)*11+卡牌属性!$DT112)*(1+属性投放!$AT$6)</f>
        <v>66</v>
      </c>
      <c r="ER112" s="14">
        <f>INDEX(属性偏向!$T$4:$T$135,(卡牌属性!$DQ112-1+ER$3)*11+卡牌属性!$DT112)*(1+属性投放!$AT$6)</f>
        <v>66</v>
      </c>
      <c r="ES112" s="14">
        <f>INDEX(属性偏向!$T$4:$T$135,(卡牌属性!$DQ112-1+ES$3)*11+卡牌属性!$DT112)*(1+属性投放!$AT$6)</f>
        <v>72</v>
      </c>
      <c r="ET112" s="14">
        <f>INDEX(属性偏向!$T$4:$T$135,(卡牌属性!$DQ112-1+ET$3)*11+卡牌属性!$DT112)*(1+属性投放!$AT$6)</f>
        <v>78</v>
      </c>
      <c r="EU112" s="14">
        <f>INDEX(属性偏向!$U$4:$U$135,(卡牌属性!$DR112-1+EU$3)*11+卡牌属性!$DT112)*(1+属性投放!$AT$6)</f>
        <v>1320</v>
      </c>
      <c r="EV112" s="14">
        <f>INDEX(属性偏向!$U$4:$U$135,(卡牌属性!$DR112-1+EV$3)*11+卡牌属性!$DT112)*(1+属性投放!$AT$6)</f>
        <v>1440</v>
      </c>
      <c r="EW112" s="14">
        <f>INDEX(属性偏向!$U$4:$U$135,(卡牌属性!$DR112-1+EW$3)*11+卡牌属性!$DT112)*(1+属性投放!$AT$6)</f>
        <v>1440</v>
      </c>
      <c r="EX112" s="14">
        <f>INDEX(属性偏向!$U$4:$U$135,(卡牌属性!$DR112-1+EX$3)*11+卡牌属性!$DT112)*(1+属性投放!$AT$6)</f>
        <v>1560</v>
      </c>
      <c r="EY112" s="14">
        <f>INDEX(属性偏向!$U$4:$U$135,(卡牌属性!$DR112-1+EY$3)*11+卡牌属性!$DT112)*(1+属性投放!$AT$6)</f>
        <v>1740</v>
      </c>
      <c r="FC112" s="13">
        <v>108</v>
      </c>
      <c r="FD112" s="13">
        <f t="shared" si="371"/>
        <v>22</v>
      </c>
      <c r="FE112" s="14">
        <f t="shared" si="271"/>
        <v>1102050</v>
      </c>
      <c r="FF112" s="14" t="s">
        <v>849</v>
      </c>
      <c r="FG112" s="14">
        <f t="shared" si="372"/>
        <v>3</v>
      </c>
      <c r="FH112" s="14" t="str">
        <f t="shared" si="373"/>
        <v>柠檬精-3星</v>
      </c>
      <c r="FI112" s="14">
        <f>INDEX(Y$6:Y$36,$FD112)+INDEX(属性偏向!Y$4:Y$8,卡牌属性!$FG112)</f>
        <v>5</v>
      </c>
      <c r="FJ112" s="14" t="str">
        <f>INDEX(属性评价,卡牌属性!FI112)</f>
        <v>B</v>
      </c>
      <c r="FK112" s="14">
        <f>INDEX(Z$6:Z$36,$FD112)+INDEX(属性偏向!Z$4:Z$8,卡牌属性!$FG112)</f>
        <v>2</v>
      </c>
      <c r="FL112" s="14" t="str">
        <f>INDEX(属性评价,卡牌属性!FK112)</f>
        <v>D+</v>
      </c>
      <c r="FM112" s="14">
        <f>INDEX(AA$6:AA$36,$FD112)+INDEX(属性偏向!AA$4:AA$8,卡牌属性!$FG112)</f>
        <v>5</v>
      </c>
      <c r="FN112" s="14" t="str">
        <f>INDEX(属性评价,卡牌属性!FM112)</f>
        <v>B</v>
      </c>
      <c r="FQ112" s="13">
        <v>108</v>
      </c>
      <c r="FR112" s="13">
        <f t="shared" si="412"/>
        <v>22</v>
      </c>
      <c r="FS112" s="14">
        <f t="shared" si="272"/>
        <v>1101030</v>
      </c>
      <c r="FT112" s="14" t="s">
        <v>849</v>
      </c>
      <c r="FU112" s="14">
        <f t="shared" si="374"/>
        <v>3</v>
      </c>
      <c r="FV112" s="14" t="str">
        <f t="shared" si="375"/>
        <v>卢天佑-3星</v>
      </c>
      <c r="FW112" s="14">
        <f>INDEX(J$6:J$36,$FR112)+INDEX(属性偏向!Y$4:Y$8,卡牌属性!$FG112)</f>
        <v>6</v>
      </c>
      <c r="FX112" s="14" t="str">
        <f>INDEX(属性评价,卡牌属性!FW112)</f>
        <v>B+</v>
      </c>
      <c r="FY112" s="14">
        <f>INDEX(K$6:K$36,$FR112)+INDEX(属性偏向!Y$4:Y$8,卡牌属性!$FG112)</f>
        <v>6</v>
      </c>
      <c r="FZ112" s="14" t="str">
        <f>INDEX(属性评价,卡牌属性!FY112)</f>
        <v>B+</v>
      </c>
      <c r="GA112" s="14">
        <f>INDEX(L$6:L$36,$FR112)+INDEX(属性偏向!Y$4:Y$8,卡牌属性!$FG112)</f>
        <v>9</v>
      </c>
      <c r="GB112" s="14" t="str">
        <f>INDEX(属性评价,卡牌属性!GA112)</f>
        <v>S</v>
      </c>
    </row>
    <row r="113" spans="31:184" ht="16.5" x14ac:dyDescent="0.2">
      <c r="AE113" s="13">
        <v>109</v>
      </c>
      <c r="AF113" s="13">
        <f t="shared" si="259"/>
        <v>10</v>
      </c>
      <c r="AG113" s="13">
        <f t="shared" si="246"/>
        <v>4</v>
      </c>
      <c r="AH113" s="13"/>
      <c r="AI113" s="13"/>
      <c r="AJ113" s="14">
        <f t="shared" si="247"/>
        <v>1101010</v>
      </c>
      <c r="AK113" s="14" t="str">
        <f t="shared" si="248"/>
        <v>盖文10突</v>
      </c>
      <c r="AL113" s="25" t="s">
        <v>131</v>
      </c>
      <c r="AM113" s="14">
        <v>1</v>
      </c>
      <c r="AN113" s="14">
        <f t="shared" si="249"/>
        <v>10</v>
      </c>
      <c r="AO113" s="14" t="e">
        <f>INDEX(属性投放!#REF!,(卡牌属性!AG113-2)*20+卡牌属性!AN113)</f>
        <v>#REF!</v>
      </c>
      <c r="AP113" s="14" t="e">
        <f t="shared" si="376"/>
        <v>#REF!</v>
      </c>
      <c r="AQ113" s="14" t="e">
        <f t="shared" si="376"/>
        <v>#REF!</v>
      </c>
      <c r="AR113" s="14" t="e">
        <f t="shared" si="376"/>
        <v>#REF!</v>
      </c>
      <c r="AS113" s="14" t="e">
        <f t="shared" si="376"/>
        <v>#REF!</v>
      </c>
      <c r="AT113" s="14" t="e">
        <f>INDEX(属性投放!#REF!,(卡牌属性!AG113-2)*20+卡牌属性!AN113)</f>
        <v>#REF!</v>
      </c>
      <c r="AU113" s="14" t="e">
        <f t="shared" si="377"/>
        <v>#REF!</v>
      </c>
      <c r="AV113" s="14" t="e">
        <f t="shared" si="377"/>
        <v>#REF!</v>
      </c>
      <c r="AW113" s="14" t="e">
        <f t="shared" si="377"/>
        <v>#REF!</v>
      </c>
      <c r="AX113" s="14" t="e">
        <f t="shared" si="377"/>
        <v>#REF!</v>
      </c>
      <c r="AY113" s="14" t="e">
        <f>INDEX(属性投放!#REF!,(卡牌属性!AG113-2)*20+卡牌属性!AN113)</f>
        <v>#REF!</v>
      </c>
      <c r="AZ113" s="14" t="e">
        <f t="shared" si="378"/>
        <v>#REF!</v>
      </c>
      <c r="BA113" s="14" t="e">
        <f t="shared" si="378"/>
        <v>#REF!</v>
      </c>
      <c r="BB113" s="14" t="e">
        <f t="shared" si="378"/>
        <v>#REF!</v>
      </c>
      <c r="BC113" s="14" t="e">
        <f t="shared" si="378"/>
        <v>#REF!</v>
      </c>
      <c r="BD113" s="14" t="e">
        <f>INDEX(属性投放!#REF!,(卡牌属性!AG113-2)*20+卡牌属性!AN113)</f>
        <v>#REF!</v>
      </c>
      <c r="BE113" s="14" t="e">
        <f t="shared" si="379"/>
        <v>#REF!</v>
      </c>
      <c r="BF113" s="14" t="e">
        <f t="shared" si="379"/>
        <v>#REF!</v>
      </c>
      <c r="BG113" s="14" t="e">
        <f t="shared" si="379"/>
        <v>#REF!</v>
      </c>
      <c r="BH113" s="14" t="e">
        <f t="shared" si="379"/>
        <v>#REF!</v>
      </c>
      <c r="BI113" s="14" t="e">
        <f>INDEX(属性投放!#REF!,(卡牌属性!AG113-2)*20+卡牌属性!AN113)</f>
        <v>#REF!</v>
      </c>
      <c r="BJ113" s="14" t="e">
        <f t="shared" si="380"/>
        <v>#REF!</v>
      </c>
      <c r="BK113" s="14" t="e">
        <f t="shared" si="380"/>
        <v>#REF!</v>
      </c>
      <c r="BL113" s="14" t="e">
        <f t="shared" si="380"/>
        <v>#REF!</v>
      </c>
      <c r="BM113" s="14" t="e">
        <f t="shared" si="380"/>
        <v>#REF!</v>
      </c>
      <c r="BN113" s="14" t="e">
        <f>INDEX(属性投放!#REF!,(卡牌属性!AG113-2)*20+卡牌属性!AN113)</f>
        <v>#REF!</v>
      </c>
      <c r="BO113" s="14" t="e">
        <f t="shared" si="381"/>
        <v>#REF!</v>
      </c>
      <c r="BP113" s="14" t="e">
        <f t="shared" si="381"/>
        <v>#REF!</v>
      </c>
      <c r="BQ113" s="14" t="e">
        <f t="shared" si="381"/>
        <v>#REF!</v>
      </c>
      <c r="BR113" s="14" t="e">
        <f t="shared" si="381"/>
        <v>#REF!</v>
      </c>
      <c r="BV113" s="13">
        <v>109</v>
      </c>
      <c r="BW113" s="14">
        <f t="shared" si="260"/>
        <v>10</v>
      </c>
      <c r="BX113" s="14">
        <f t="shared" si="261"/>
        <v>1102010</v>
      </c>
      <c r="BY113" s="14" t="str">
        <f>INDEX($O$6:$O$37,BW113)&amp;"-"&amp;INDEX(属性投放!$H$19:$H$29,卡牌属性!CD113)</f>
        <v>张郃-无我相</v>
      </c>
      <c r="BZ113" s="14">
        <f t="shared" si="262"/>
        <v>8</v>
      </c>
      <c r="CA113" s="14">
        <f t="shared" si="263"/>
        <v>6</v>
      </c>
      <c r="CB113" s="14">
        <f t="shared" si="264"/>
        <v>5</v>
      </c>
      <c r="CC113" s="14">
        <f t="shared" si="265"/>
        <v>4</v>
      </c>
      <c r="CD113" s="14">
        <f t="shared" si="266"/>
        <v>10</v>
      </c>
      <c r="CE113" s="14">
        <f>INDEX(属性投放!$W$6:$W$49,(卡牌属性!CC113-2)*11+卡牌属性!CD113)</f>
        <v>10</v>
      </c>
      <c r="CF113" s="14">
        <f t="shared" si="382"/>
        <v>3774</v>
      </c>
      <c r="CG113" s="14">
        <f t="shared" si="383"/>
        <v>4340</v>
      </c>
      <c r="CH113" s="14">
        <f t="shared" si="384"/>
        <v>4906</v>
      </c>
      <c r="CI113" s="14">
        <f t="shared" si="385"/>
        <v>4906</v>
      </c>
      <c r="CJ113" s="14">
        <f t="shared" si="386"/>
        <v>5730</v>
      </c>
      <c r="CK113" s="14">
        <f t="shared" si="387"/>
        <v>1802</v>
      </c>
      <c r="CL113" s="14">
        <f t="shared" si="388"/>
        <v>2070</v>
      </c>
      <c r="CM113" s="14">
        <f t="shared" si="389"/>
        <v>2070</v>
      </c>
      <c r="CN113" s="14">
        <f t="shared" si="390"/>
        <v>2353</v>
      </c>
      <c r="CO113" s="14">
        <f t="shared" si="391"/>
        <v>2765</v>
      </c>
      <c r="CP113" s="14">
        <f t="shared" si="392"/>
        <v>33374</v>
      </c>
      <c r="CQ113" s="14">
        <f t="shared" si="393"/>
        <v>38160</v>
      </c>
      <c r="CR113" s="14">
        <f t="shared" si="394"/>
        <v>38160</v>
      </c>
      <c r="CS113" s="14">
        <f t="shared" si="395"/>
        <v>42946</v>
      </c>
      <c r="CT113" s="14">
        <f t="shared" si="396"/>
        <v>50100</v>
      </c>
      <c r="CU113" s="14">
        <f>INDEX(属性偏向!$S$4:$S$135,(卡牌属性!$BZ113-1+CU$3)*11+卡牌属性!$CD113)</f>
        <v>52</v>
      </c>
      <c r="CV113" s="14">
        <f>INDEX(属性偏向!$S$4:$S$135,(卡牌属性!$BZ113-1+CV$3)*11+卡牌属性!$CD113)</f>
        <v>56</v>
      </c>
      <c r="CW113" s="14">
        <f>INDEX(属性偏向!$S$4:$S$135,(卡牌属性!$BZ113-1+CW$3)*11+卡牌属性!$CD113)</f>
        <v>60</v>
      </c>
      <c r="CX113" s="14">
        <f>INDEX(属性偏向!$S$4:$S$135,(卡牌属性!$BZ113-1+CX$3)*11+卡牌属性!$CD113)</f>
        <v>60</v>
      </c>
      <c r="CY113" s="14">
        <f>INDEX(属性偏向!$S$4:$S$135,(卡牌属性!$BZ113-1+CY$3)*11+卡牌属性!$CD113)</f>
        <v>66</v>
      </c>
      <c r="CZ113" s="14">
        <f>INDEX(属性偏向!$T$4:$T$135,(卡牌属性!$BZ113-1+CZ$3)*11+卡牌属性!$CD113)</f>
        <v>26</v>
      </c>
      <c r="DA113" s="14">
        <f>INDEX(属性偏向!$T$4:$T$135,(卡牌属性!$BZ113-1+DA$3)*11+卡牌属性!$CD113)</f>
        <v>28</v>
      </c>
      <c r="DB113" s="14">
        <f>INDEX(属性偏向!$T$4:$T$135,(卡牌属性!$BZ113-1+DB$3)*11+卡牌属性!$CD113)</f>
        <v>28</v>
      </c>
      <c r="DC113" s="14">
        <f>INDEX(属性偏向!$T$4:$T$135,(卡牌属性!$BZ113-1+DC$3)*11+卡牌属性!$CD113)</f>
        <v>30</v>
      </c>
      <c r="DD113" s="14">
        <f>INDEX(属性偏向!$T$4:$T$135,(卡牌属性!$BZ113-1+DD$3)*11+卡牌属性!$CD113)</f>
        <v>33</v>
      </c>
      <c r="DE113" s="14">
        <f>INDEX(属性偏向!$U$4:$U$135,(卡牌属性!$BZ113-1+DE$3)*11+卡牌属性!$CD113)</f>
        <v>520</v>
      </c>
      <c r="DF113" s="14">
        <f>INDEX(属性偏向!$U$4:$U$135,(卡牌属性!$BZ113-1+DF$3)*11+卡牌属性!$CD113)</f>
        <v>560</v>
      </c>
      <c r="DG113" s="14">
        <f>INDEX(属性偏向!$U$4:$U$135,(卡牌属性!$BZ113-1+DG$3)*11+卡牌属性!$CD113)</f>
        <v>560</v>
      </c>
      <c r="DH113" s="14">
        <f>INDEX(属性偏向!$U$4:$U$135,(卡牌属性!$BZ113-1+DH$3)*11+卡牌属性!$CD113)</f>
        <v>600</v>
      </c>
      <c r="DI113" s="14">
        <f>INDEX(属性偏向!$U$4:$U$135,(卡牌属性!$BZ113-1+DI$3)*11+卡牌属性!$CD113)</f>
        <v>660</v>
      </c>
      <c r="DL113" s="13">
        <v>109</v>
      </c>
      <c r="DM113" s="14">
        <f t="shared" si="267"/>
        <v>10</v>
      </c>
      <c r="DN113" s="14">
        <f t="shared" si="268"/>
        <v>1102010</v>
      </c>
      <c r="DO113" s="14" t="str">
        <f>INDEX($B$6:$B$32,DM113)&amp;"-"&amp;INDEX(属性投放!$H$7:$H$17,卡牌属性!DT113)</f>
        <v>盖文-无我相</v>
      </c>
      <c r="DP113" s="14">
        <f t="shared" si="250"/>
        <v>6</v>
      </c>
      <c r="DQ113" s="14">
        <f t="shared" si="251"/>
        <v>7</v>
      </c>
      <c r="DR113" s="14">
        <f t="shared" si="252"/>
        <v>8</v>
      </c>
      <c r="DS113" s="14">
        <f t="shared" si="269"/>
        <v>4</v>
      </c>
      <c r="DT113" s="14">
        <f t="shared" si="270"/>
        <v>10</v>
      </c>
      <c r="DU113" s="14">
        <f>INDEX(属性投放!$W$6:$W$49,(卡牌属性!DS113-2)*11+卡牌属性!DT113)</f>
        <v>10</v>
      </c>
      <c r="DV113" s="14">
        <f t="shared" si="397"/>
        <v>9199</v>
      </c>
      <c r="DW113" s="14">
        <f t="shared" si="398"/>
        <v>9998</v>
      </c>
      <c r="DX113" s="14">
        <f t="shared" si="399"/>
        <v>10822</v>
      </c>
      <c r="DY113" s="14">
        <f t="shared" si="400"/>
        <v>10822</v>
      </c>
      <c r="DZ113" s="14">
        <f t="shared" si="401"/>
        <v>12420</v>
      </c>
      <c r="EA113" s="14">
        <f t="shared" si="402"/>
        <v>4949</v>
      </c>
      <c r="EB113" s="14">
        <f t="shared" si="403"/>
        <v>5361</v>
      </c>
      <c r="EC113" s="14">
        <f t="shared" si="404"/>
        <v>5361</v>
      </c>
      <c r="ED113" s="14">
        <f t="shared" si="405"/>
        <v>6160</v>
      </c>
      <c r="EE113" s="14">
        <f t="shared" si="406"/>
        <v>6984</v>
      </c>
      <c r="EF113" s="14">
        <f t="shared" si="407"/>
        <v>99622</v>
      </c>
      <c r="EG113" s="14">
        <f t="shared" si="408"/>
        <v>113730</v>
      </c>
      <c r="EH113" s="14">
        <f t="shared" si="409"/>
        <v>113730</v>
      </c>
      <c r="EI113" s="14">
        <f t="shared" si="410"/>
        <v>127938</v>
      </c>
      <c r="EJ113" s="14">
        <f t="shared" si="411"/>
        <v>149300</v>
      </c>
      <c r="EK113" s="14">
        <f>INDEX(属性偏向!$S$4:$S$135,(卡牌属性!$DP113-1+EK$3)*11+卡牌属性!$DT113)*(1+属性投放!$AT$6)</f>
        <v>144</v>
      </c>
      <c r="EL113" s="14">
        <f>INDEX(属性偏向!$S$4:$S$135,(卡牌属性!$DP113-1+EL$3)*11+卡牌属性!$DT113)*(1+属性投放!$AT$6)</f>
        <v>150</v>
      </c>
      <c r="EM113" s="14">
        <f>INDEX(属性偏向!$S$4:$S$135,(卡牌属性!$DP113-1+EM$3)*11+卡牌属性!$DT113)*(1+属性投放!$AT$6)</f>
        <v>156</v>
      </c>
      <c r="EN113" s="14">
        <f>INDEX(属性偏向!$S$4:$S$135,(卡牌属性!$DP113-1+EN$3)*11+卡牌属性!$DT113)*(1+属性投放!$AT$6)</f>
        <v>156</v>
      </c>
      <c r="EO113" s="14">
        <f>INDEX(属性偏向!$S$4:$S$135,(卡牌属性!$DP113-1+EO$3)*11+卡牌属性!$DT113)*(1+属性投放!$AT$6)</f>
        <v>168</v>
      </c>
      <c r="EP113" s="14">
        <f>INDEX(属性偏向!$T$4:$T$135,(卡牌属性!$DQ113-1+EP$3)*11+卡牌属性!$DT113)*(1+属性投放!$AT$6)</f>
        <v>75</v>
      </c>
      <c r="EQ113" s="14">
        <f>INDEX(属性偏向!$T$4:$T$135,(卡牌属性!$DQ113-1+EQ$3)*11+卡牌属性!$DT113)*(1+属性投放!$AT$6)</f>
        <v>78</v>
      </c>
      <c r="ER113" s="14">
        <f>INDEX(属性偏向!$T$4:$T$135,(卡牌属性!$DQ113-1+ER$3)*11+卡牌属性!$DT113)*(1+属性投放!$AT$6)</f>
        <v>78</v>
      </c>
      <c r="ES113" s="14">
        <f>INDEX(属性偏向!$T$4:$T$135,(卡牌属性!$DQ113-1+ES$3)*11+卡牌属性!$DT113)*(1+属性投放!$AT$6)</f>
        <v>84</v>
      </c>
      <c r="ET113" s="14">
        <f>INDEX(属性偏向!$T$4:$T$135,(卡牌属性!$DQ113-1+ET$3)*11+卡牌属性!$DT113)*(1+属性投放!$AT$6)</f>
        <v>90</v>
      </c>
      <c r="EU113" s="14">
        <f>INDEX(属性偏向!$U$4:$U$135,(卡牌属性!$DR113-1+EU$3)*11+卡牌属性!$DT113)*(1+属性投放!$AT$6)</f>
        <v>1560</v>
      </c>
      <c r="EV113" s="14">
        <f>INDEX(属性偏向!$U$4:$U$135,(卡牌属性!$DR113-1+EV$3)*11+卡牌属性!$DT113)*(1+属性投放!$AT$6)</f>
        <v>1680</v>
      </c>
      <c r="EW113" s="14">
        <f>INDEX(属性偏向!$U$4:$U$135,(卡牌属性!$DR113-1+EW$3)*11+卡牌属性!$DT113)*(1+属性投放!$AT$6)</f>
        <v>1680</v>
      </c>
      <c r="EX113" s="14">
        <f>INDEX(属性偏向!$U$4:$U$135,(卡牌属性!$DR113-1+EX$3)*11+卡牌属性!$DT113)*(1+属性投放!$AT$6)</f>
        <v>1800</v>
      </c>
      <c r="EY113" s="14">
        <f>INDEX(属性偏向!$U$4:$U$135,(卡牌属性!$DR113-1+EY$3)*11+卡牌属性!$DT113)*(1+属性投放!$AT$6)</f>
        <v>1980</v>
      </c>
      <c r="FC113" s="13">
        <v>109</v>
      </c>
      <c r="FD113" s="13">
        <f t="shared" si="371"/>
        <v>22</v>
      </c>
      <c r="FE113" s="14">
        <f t="shared" si="271"/>
        <v>1102050</v>
      </c>
      <c r="FF113" s="14" t="s">
        <v>849</v>
      </c>
      <c r="FG113" s="14">
        <f t="shared" si="372"/>
        <v>4</v>
      </c>
      <c r="FH113" s="14" t="str">
        <f t="shared" si="373"/>
        <v>柠檬精-4星</v>
      </c>
      <c r="FI113" s="14">
        <f>INDEX(Y$6:Y$36,$FD113)+INDEX(属性偏向!Y$4:Y$8,卡牌属性!$FG113)</f>
        <v>5</v>
      </c>
      <c r="FJ113" s="14" t="str">
        <f>INDEX(属性评价,卡牌属性!FI113)</f>
        <v>B</v>
      </c>
      <c r="FK113" s="14">
        <f>INDEX(Z$6:Z$36,$FD113)+INDEX(属性偏向!Z$4:Z$8,卡牌属性!$FG113)</f>
        <v>3</v>
      </c>
      <c r="FL113" s="14" t="str">
        <f>INDEX(属性评价,卡牌属性!FK113)</f>
        <v>C</v>
      </c>
      <c r="FM113" s="14">
        <f>INDEX(AA$6:AA$36,$FD113)+INDEX(属性偏向!AA$4:AA$8,卡牌属性!$FG113)</f>
        <v>6</v>
      </c>
      <c r="FN113" s="14" t="str">
        <f>INDEX(属性评价,卡牌属性!FM113)</f>
        <v>B+</v>
      </c>
      <c r="FQ113" s="13">
        <v>109</v>
      </c>
      <c r="FR113" s="13">
        <f t="shared" si="412"/>
        <v>22</v>
      </c>
      <c r="FS113" s="14">
        <f t="shared" si="272"/>
        <v>1101030</v>
      </c>
      <c r="FT113" s="14" t="s">
        <v>849</v>
      </c>
      <c r="FU113" s="14">
        <f t="shared" si="374"/>
        <v>4</v>
      </c>
      <c r="FV113" s="14" t="str">
        <f t="shared" si="375"/>
        <v>卢天佑-4星</v>
      </c>
      <c r="FW113" s="14">
        <f>INDEX(J$6:J$36,$FR113)+INDEX(属性偏向!Y$4:Y$8,卡牌属性!$FG113)</f>
        <v>6</v>
      </c>
      <c r="FX113" s="14" t="str">
        <f>INDEX(属性评价,卡牌属性!FW113)</f>
        <v>B+</v>
      </c>
      <c r="FY113" s="14">
        <f>INDEX(K$6:K$36,$FR113)+INDEX(属性偏向!Y$4:Y$8,卡牌属性!$FG113)</f>
        <v>6</v>
      </c>
      <c r="FZ113" s="14" t="str">
        <f>INDEX(属性评价,卡牌属性!FY113)</f>
        <v>B+</v>
      </c>
      <c r="GA113" s="14">
        <f>INDEX(L$6:L$36,$FR113)+INDEX(属性偏向!Y$4:Y$8,卡牌属性!$FG113)</f>
        <v>9</v>
      </c>
      <c r="GB113" s="14" t="str">
        <f>INDEX(属性评价,卡牌属性!GA113)</f>
        <v>S</v>
      </c>
    </row>
    <row r="114" spans="31:184" ht="16.5" x14ac:dyDescent="0.2">
      <c r="AE114" s="13">
        <v>110</v>
      </c>
      <c r="AF114" s="13">
        <f t="shared" si="259"/>
        <v>10</v>
      </c>
      <c r="AG114" s="13">
        <f t="shared" si="246"/>
        <v>4</v>
      </c>
      <c r="AH114" s="13"/>
      <c r="AI114" s="13"/>
      <c r="AJ114" s="14">
        <f t="shared" si="247"/>
        <v>1101010</v>
      </c>
      <c r="AK114" s="14" t="str">
        <f t="shared" si="248"/>
        <v>盖文11突</v>
      </c>
      <c r="AL114" s="25" t="s">
        <v>131</v>
      </c>
      <c r="AM114" s="14">
        <v>1</v>
      </c>
      <c r="AN114" s="14">
        <f t="shared" si="249"/>
        <v>11</v>
      </c>
      <c r="AO114" s="14" t="e">
        <f>INDEX(属性投放!#REF!,(卡牌属性!AG114-2)*20+卡牌属性!AN114)</f>
        <v>#REF!</v>
      </c>
      <c r="AP114" s="14" t="e">
        <f t="shared" si="376"/>
        <v>#REF!</v>
      </c>
      <c r="AQ114" s="14" t="e">
        <f t="shared" si="376"/>
        <v>#REF!</v>
      </c>
      <c r="AR114" s="14" t="e">
        <f t="shared" si="376"/>
        <v>#REF!</v>
      </c>
      <c r="AS114" s="14" t="e">
        <f t="shared" si="376"/>
        <v>#REF!</v>
      </c>
      <c r="AT114" s="14" t="e">
        <f>INDEX(属性投放!#REF!,(卡牌属性!AG114-2)*20+卡牌属性!AN114)</f>
        <v>#REF!</v>
      </c>
      <c r="AU114" s="14" t="e">
        <f t="shared" si="377"/>
        <v>#REF!</v>
      </c>
      <c r="AV114" s="14" t="e">
        <f t="shared" si="377"/>
        <v>#REF!</v>
      </c>
      <c r="AW114" s="14" t="e">
        <f t="shared" si="377"/>
        <v>#REF!</v>
      </c>
      <c r="AX114" s="14" t="e">
        <f t="shared" si="377"/>
        <v>#REF!</v>
      </c>
      <c r="AY114" s="14" t="e">
        <f>INDEX(属性投放!#REF!,(卡牌属性!AG114-2)*20+卡牌属性!AN114)</f>
        <v>#REF!</v>
      </c>
      <c r="AZ114" s="14" t="e">
        <f t="shared" si="378"/>
        <v>#REF!</v>
      </c>
      <c r="BA114" s="14" t="e">
        <f t="shared" si="378"/>
        <v>#REF!</v>
      </c>
      <c r="BB114" s="14" t="e">
        <f t="shared" si="378"/>
        <v>#REF!</v>
      </c>
      <c r="BC114" s="14" t="e">
        <f t="shared" si="378"/>
        <v>#REF!</v>
      </c>
      <c r="BD114" s="14" t="e">
        <f>INDEX(属性投放!#REF!,(卡牌属性!AG114-2)*20+卡牌属性!AN114)</f>
        <v>#REF!</v>
      </c>
      <c r="BE114" s="14" t="e">
        <f t="shared" si="379"/>
        <v>#REF!</v>
      </c>
      <c r="BF114" s="14" t="e">
        <f t="shared" si="379"/>
        <v>#REF!</v>
      </c>
      <c r="BG114" s="14" t="e">
        <f t="shared" si="379"/>
        <v>#REF!</v>
      </c>
      <c r="BH114" s="14" t="e">
        <f t="shared" si="379"/>
        <v>#REF!</v>
      </c>
      <c r="BI114" s="14" t="e">
        <f>INDEX(属性投放!#REF!,(卡牌属性!AG114-2)*20+卡牌属性!AN114)</f>
        <v>#REF!</v>
      </c>
      <c r="BJ114" s="14" t="e">
        <f t="shared" si="380"/>
        <v>#REF!</v>
      </c>
      <c r="BK114" s="14" t="e">
        <f t="shared" si="380"/>
        <v>#REF!</v>
      </c>
      <c r="BL114" s="14" t="e">
        <f t="shared" si="380"/>
        <v>#REF!</v>
      </c>
      <c r="BM114" s="14" t="e">
        <f t="shared" si="380"/>
        <v>#REF!</v>
      </c>
      <c r="BN114" s="14" t="e">
        <f>INDEX(属性投放!#REF!,(卡牌属性!AG114-2)*20+卡牌属性!AN114)</f>
        <v>#REF!</v>
      </c>
      <c r="BO114" s="14" t="e">
        <f t="shared" si="381"/>
        <v>#REF!</v>
      </c>
      <c r="BP114" s="14" t="e">
        <f t="shared" si="381"/>
        <v>#REF!</v>
      </c>
      <c r="BQ114" s="14" t="e">
        <f t="shared" si="381"/>
        <v>#REF!</v>
      </c>
      <c r="BR114" s="14" t="e">
        <f t="shared" si="381"/>
        <v>#REF!</v>
      </c>
      <c r="BV114" s="13">
        <v>110</v>
      </c>
      <c r="BW114" s="14">
        <f t="shared" si="260"/>
        <v>10</v>
      </c>
      <c r="BX114" s="14">
        <f t="shared" si="261"/>
        <v>1102010</v>
      </c>
      <c r="BY114" s="14" t="str">
        <f>INDEX($O$6:$O$37,BW114)&amp;"-"&amp;INDEX(属性投放!$H$19:$H$29,卡牌属性!CD114)</f>
        <v>张郃-无众生相</v>
      </c>
      <c r="BZ114" s="14">
        <f t="shared" si="262"/>
        <v>8</v>
      </c>
      <c r="CA114" s="14">
        <f t="shared" si="263"/>
        <v>6</v>
      </c>
      <c r="CB114" s="14">
        <f t="shared" si="264"/>
        <v>5</v>
      </c>
      <c r="CC114" s="14">
        <f t="shared" si="265"/>
        <v>4</v>
      </c>
      <c r="CD114" s="14">
        <f t="shared" si="266"/>
        <v>11</v>
      </c>
      <c r="CE114" s="14">
        <f>INDEX(属性投放!$W$6:$W$49,(卡牌属性!CC114-2)*11+卡牌属性!CD114)</f>
        <v>10</v>
      </c>
      <c r="CF114" s="14">
        <f t="shared" si="382"/>
        <v>4294</v>
      </c>
      <c r="CG114" s="14">
        <f t="shared" si="383"/>
        <v>4900</v>
      </c>
      <c r="CH114" s="14">
        <f t="shared" si="384"/>
        <v>5506</v>
      </c>
      <c r="CI114" s="14">
        <f t="shared" si="385"/>
        <v>5506</v>
      </c>
      <c r="CJ114" s="14">
        <f t="shared" si="386"/>
        <v>6390</v>
      </c>
      <c r="CK114" s="14">
        <f t="shared" si="387"/>
        <v>2062</v>
      </c>
      <c r="CL114" s="14">
        <f t="shared" si="388"/>
        <v>2350</v>
      </c>
      <c r="CM114" s="14">
        <f t="shared" si="389"/>
        <v>2350</v>
      </c>
      <c r="CN114" s="14">
        <f t="shared" si="390"/>
        <v>2653</v>
      </c>
      <c r="CO114" s="14">
        <f t="shared" si="391"/>
        <v>3095</v>
      </c>
      <c r="CP114" s="14">
        <f t="shared" si="392"/>
        <v>38574</v>
      </c>
      <c r="CQ114" s="14">
        <f t="shared" si="393"/>
        <v>43760</v>
      </c>
      <c r="CR114" s="14">
        <f t="shared" si="394"/>
        <v>43760</v>
      </c>
      <c r="CS114" s="14">
        <f t="shared" si="395"/>
        <v>48946</v>
      </c>
      <c r="CT114" s="14">
        <f t="shared" si="396"/>
        <v>56700</v>
      </c>
      <c r="CU114" s="14">
        <f>INDEX(属性偏向!$S$4:$S$135,(卡牌属性!$BZ114-1+CU$3)*11+卡牌属性!$CD114)</f>
        <v>62</v>
      </c>
      <c r="CV114" s="14">
        <f>INDEX(属性偏向!$S$4:$S$135,(卡牌属性!$BZ114-1+CV$3)*11+卡牌属性!$CD114)</f>
        <v>66</v>
      </c>
      <c r="CW114" s="14">
        <f>INDEX(属性偏向!$S$4:$S$135,(卡牌属性!$BZ114-1+CW$3)*11+卡牌属性!$CD114)</f>
        <v>70</v>
      </c>
      <c r="CX114" s="14">
        <f>INDEX(属性偏向!$S$4:$S$135,(卡牌属性!$BZ114-1+CX$3)*11+卡牌属性!$CD114)</f>
        <v>70</v>
      </c>
      <c r="CY114" s="14">
        <f>INDEX(属性偏向!$S$4:$S$135,(卡牌属性!$BZ114-1+CY$3)*11+卡牌属性!$CD114)</f>
        <v>76</v>
      </c>
      <c r="CZ114" s="14">
        <f>INDEX(属性偏向!$T$4:$T$135,(卡牌属性!$BZ114-1+CZ$3)*11+卡牌属性!$CD114)</f>
        <v>31</v>
      </c>
      <c r="DA114" s="14">
        <f>INDEX(属性偏向!$T$4:$T$135,(卡牌属性!$BZ114-1+DA$3)*11+卡牌属性!$CD114)</f>
        <v>33</v>
      </c>
      <c r="DB114" s="14">
        <f>INDEX(属性偏向!$T$4:$T$135,(卡牌属性!$BZ114-1+DB$3)*11+卡牌属性!$CD114)</f>
        <v>33</v>
      </c>
      <c r="DC114" s="14">
        <f>INDEX(属性偏向!$T$4:$T$135,(卡牌属性!$BZ114-1+DC$3)*11+卡牌属性!$CD114)</f>
        <v>35</v>
      </c>
      <c r="DD114" s="14">
        <f>INDEX(属性偏向!$T$4:$T$135,(卡牌属性!$BZ114-1+DD$3)*11+卡牌属性!$CD114)</f>
        <v>38</v>
      </c>
      <c r="DE114" s="14">
        <f>INDEX(属性偏向!$U$4:$U$135,(卡牌属性!$BZ114-1+DE$3)*11+卡牌属性!$CD114)</f>
        <v>620</v>
      </c>
      <c r="DF114" s="14">
        <f>INDEX(属性偏向!$U$4:$U$135,(卡牌属性!$BZ114-1+DF$3)*11+卡牌属性!$CD114)</f>
        <v>660</v>
      </c>
      <c r="DG114" s="14">
        <f>INDEX(属性偏向!$U$4:$U$135,(卡牌属性!$BZ114-1+DG$3)*11+卡牌属性!$CD114)</f>
        <v>660</v>
      </c>
      <c r="DH114" s="14">
        <f>INDEX(属性偏向!$U$4:$U$135,(卡牌属性!$BZ114-1+DH$3)*11+卡牌属性!$CD114)</f>
        <v>700</v>
      </c>
      <c r="DI114" s="14">
        <f>INDEX(属性偏向!$U$4:$U$135,(卡牌属性!$BZ114-1+DI$3)*11+卡牌属性!$CD114)</f>
        <v>760</v>
      </c>
      <c r="DL114" s="13">
        <v>110</v>
      </c>
      <c r="DM114" s="14">
        <f t="shared" si="267"/>
        <v>10</v>
      </c>
      <c r="DN114" s="14">
        <f t="shared" si="268"/>
        <v>1102010</v>
      </c>
      <c r="DO114" s="14" t="str">
        <f>INDEX($B$6:$B$32,DM114)&amp;"-"&amp;INDEX(属性投放!$H$7:$H$17,卡牌属性!DT114)</f>
        <v>盖文-无众生相</v>
      </c>
      <c r="DP114" s="14">
        <f t="shared" si="250"/>
        <v>6</v>
      </c>
      <c r="DQ114" s="14">
        <f t="shared" si="251"/>
        <v>7</v>
      </c>
      <c r="DR114" s="14">
        <f t="shared" si="252"/>
        <v>8</v>
      </c>
      <c r="DS114" s="14">
        <f t="shared" si="269"/>
        <v>4</v>
      </c>
      <c r="DT114" s="14">
        <f t="shared" si="270"/>
        <v>11</v>
      </c>
      <c r="DU114" s="14">
        <f>INDEX(属性投放!$W$6:$W$49,(卡牌属性!DS114-2)*11+卡牌属性!DT114)</f>
        <v>10</v>
      </c>
      <c r="DV114" s="14">
        <f t="shared" si="397"/>
        <v>10639</v>
      </c>
      <c r="DW114" s="14">
        <f t="shared" si="398"/>
        <v>11498</v>
      </c>
      <c r="DX114" s="14">
        <f t="shared" si="399"/>
        <v>12382</v>
      </c>
      <c r="DY114" s="14">
        <f t="shared" si="400"/>
        <v>12382</v>
      </c>
      <c r="DZ114" s="14">
        <f t="shared" si="401"/>
        <v>14100</v>
      </c>
      <c r="EA114" s="14">
        <f t="shared" si="402"/>
        <v>5699</v>
      </c>
      <c r="EB114" s="14">
        <f t="shared" si="403"/>
        <v>6141</v>
      </c>
      <c r="EC114" s="14">
        <f t="shared" si="404"/>
        <v>6141</v>
      </c>
      <c r="ED114" s="14">
        <f t="shared" si="405"/>
        <v>7000</v>
      </c>
      <c r="EE114" s="14">
        <f t="shared" si="406"/>
        <v>7884</v>
      </c>
      <c r="EF114" s="14">
        <f t="shared" si="407"/>
        <v>115222</v>
      </c>
      <c r="EG114" s="14">
        <f t="shared" si="408"/>
        <v>130530</v>
      </c>
      <c r="EH114" s="14">
        <f t="shared" si="409"/>
        <v>130530</v>
      </c>
      <c r="EI114" s="14">
        <f t="shared" si="410"/>
        <v>145938</v>
      </c>
      <c r="EJ114" s="14">
        <f t="shared" si="411"/>
        <v>169100</v>
      </c>
      <c r="EK114" s="14">
        <f>INDEX(属性偏向!$S$4:$S$135,(卡牌属性!$DP114-1+EK$3)*11+卡牌属性!$DT114)*(1+属性投放!$AT$6)</f>
        <v>174</v>
      </c>
      <c r="EL114" s="14">
        <f>INDEX(属性偏向!$S$4:$S$135,(卡牌属性!$DP114-1+EL$3)*11+卡牌属性!$DT114)*(1+属性投放!$AT$6)</f>
        <v>180</v>
      </c>
      <c r="EM114" s="14">
        <f>INDEX(属性偏向!$S$4:$S$135,(卡牌属性!$DP114-1+EM$3)*11+卡牌属性!$DT114)*(1+属性投放!$AT$6)</f>
        <v>186</v>
      </c>
      <c r="EN114" s="14">
        <f>INDEX(属性偏向!$S$4:$S$135,(卡牌属性!$DP114-1+EN$3)*11+卡牌属性!$DT114)*(1+属性投放!$AT$6)</f>
        <v>186</v>
      </c>
      <c r="EO114" s="14">
        <f>INDEX(属性偏向!$S$4:$S$135,(卡牌属性!$DP114-1+EO$3)*11+卡牌属性!$DT114)*(1+属性投放!$AT$6)</f>
        <v>198</v>
      </c>
      <c r="EP114" s="14">
        <f>INDEX(属性偏向!$T$4:$T$135,(卡牌属性!$DQ114-1+EP$3)*11+卡牌属性!$DT114)*(1+属性投放!$AT$6)</f>
        <v>90</v>
      </c>
      <c r="EQ114" s="14">
        <f>INDEX(属性偏向!$T$4:$T$135,(卡牌属性!$DQ114-1+EQ$3)*11+卡牌属性!$DT114)*(1+属性投放!$AT$6)</f>
        <v>93</v>
      </c>
      <c r="ER114" s="14">
        <f>INDEX(属性偏向!$T$4:$T$135,(卡牌属性!$DQ114-1+ER$3)*11+卡牌属性!$DT114)*(1+属性投放!$AT$6)</f>
        <v>93</v>
      </c>
      <c r="ES114" s="14">
        <f>INDEX(属性偏向!$T$4:$T$135,(卡牌属性!$DQ114-1+ES$3)*11+卡牌属性!$DT114)*(1+属性投放!$AT$6)</f>
        <v>99</v>
      </c>
      <c r="ET114" s="14">
        <f>INDEX(属性偏向!$T$4:$T$135,(卡牌属性!$DQ114-1+ET$3)*11+卡牌属性!$DT114)*(1+属性投放!$AT$6)</f>
        <v>105</v>
      </c>
      <c r="EU114" s="14">
        <f>INDEX(属性偏向!$U$4:$U$135,(卡牌属性!$DR114-1+EU$3)*11+卡牌属性!$DT114)*(1+属性投放!$AT$6)</f>
        <v>1860</v>
      </c>
      <c r="EV114" s="14">
        <f>INDEX(属性偏向!$U$4:$U$135,(卡牌属性!$DR114-1+EV$3)*11+卡牌属性!$DT114)*(1+属性投放!$AT$6)</f>
        <v>1980</v>
      </c>
      <c r="EW114" s="14">
        <f>INDEX(属性偏向!$U$4:$U$135,(卡牌属性!$DR114-1+EW$3)*11+卡牌属性!$DT114)*(1+属性投放!$AT$6)</f>
        <v>1980</v>
      </c>
      <c r="EX114" s="14">
        <f>INDEX(属性偏向!$U$4:$U$135,(卡牌属性!$DR114-1+EX$3)*11+卡牌属性!$DT114)*(1+属性投放!$AT$6)</f>
        <v>2100</v>
      </c>
      <c r="EY114" s="14">
        <f>INDEX(属性偏向!$U$4:$U$135,(卡牌属性!$DR114-1+EY$3)*11+卡牌属性!$DT114)*(1+属性投放!$AT$6)</f>
        <v>2280</v>
      </c>
      <c r="FC114" s="13">
        <v>110</v>
      </c>
      <c r="FD114" s="13">
        <f t="shared" si="371"/>
        <v>22</v>
      </c>
      <c r="FE114" s="14">
        <f t="shared" si="271"/>
        <v>1102050</v>
      </c>
      <c r="FF114" s="14" t="s">
        <v>849</v>
      </c>
      <c r="FG114" s="14">
        <f t="shared" si="372"/>
        <v>5</v>
      </c>
      <c r="FH114" s="14" t="str">
        <f t="shared" si="373"/>
        <v>柠檬精-5星</v>
      </c>
      <c r="FI114" s="14">
        <f>INDEX(Y$6:Y$36,$FD114)+INDEX(属性偏向!Y$4:Y$8,卡牌属性!$FG114)</f>
        <v>6</v>
      </c>
      <c r="FJ114" s="14" t="str">
        <f>INDEX(属性评价,卡牌属性!FI114)</f>
        <v>B+</v>
      </c>
      <c r="FK114" s="14">
        <f>INDEX(Z$6:Z$36,$FD114)+INDEX(属性偏向!Z$4:Z$8,卡牌属性!$FG114)</f>
        <v>4</v>
      </c>
      <c r="FL114" s="14" t="str">
        <f>INDEX(属性评价,卡牌属性!FK114)</f>
        <v>C+</v>
      </c>
      <c r="FM114" s="14">
        <f>INDEX(AA$6:AA$36,$FD114)+INDEX(属性偏向!AA$4:AA$8,卡牌属性!$FG114)</f>
        <v>7</v>
      </c>
      <c r="FN114" s="14" t="str">
        <f>INDEX(属性评价,卡牌属性!FM114)</f>
        <v>A</v>
      </c>
      <c r="FQ114" s="13">
        <v>110</v>
      </c>
      <c r="FR114" s="13">
        <f t="shared" si="412"/>
        <v>22</v>
      </c>
      <c r="FS114" s="14">
        <f t="shared" si="272"/>
        <v>1101030</v>
      </c>
      <c r="FT114" s="14" t="s">
        <v>849</v>
      </c>
      <c r="FU114" s="14">
        <f t="shared" si="374"/>
        <v>5</v>
      </c>
      <c r="FV114" s="14" t="str">
        <f t="shared" si="375"/>
        <v>卢天佑-5星</v>
      </c>
      <c r="FW114" s="14">
        <f>INDEX(J$6:J$36,$FR114)+INDEX(属性偏向!Y$4:Y$8,卡牌属性!$FG114)</f>
        <v>7</v>
      </c>
      <c r="FX114" s="14" t="str">
        <f>INDEX(属性评价,卡牌属性!FW114)</f>
        <v>A</v>
      </c>
      <c r="FY114" s="14">
        <f>INDEX(K$6:K$36,$FR114)+INDEX(属性偏向!Y$4:Y$8,卡牌属性!$FG114)</f>
        <v>7</v>
      </c>
      <c r="FZ114" s="14" t="str">
        <f>INDEX(属性评价,卡牌属性!FY114)</f>
        <v>A</v>
      </c>
      <c r="GA114" s="14">
        <f>INDEX(L$6:L$36,$FR114)+INDEX(属性偏向!Y$4:Y$8,卡牌属性!$FG114)</f>
        <v>10</v>
      </c>
      <c r="GB114" s="14" t="str">
        <f>INDEX(属性评价,卡牌属性!GA114)</f>
        <v>S+</v>
      </c>
    </row>
    <row r="115" spans="31:184" ht="16.5" x14ac:dyDescent="0.2">
      <c r="AE115" s="13">
        <v>111</v>
      </c>
      <c r="AF115" s="13">
        <f t="shared" si="259"/>
        <v>11</v>
      </c>
      <c r="AG115" s="13">
        <f t="shared" si="246"/>
        <v>4</v>
      </c>
      <c r="AH115" s="13"/>
      <c r="AI115" s="13"/>
      <c r="AJ115" s="14">
        <f t="shared" si="247"/>
        <v>1101011</v>
      </c>
      <c r="AK115" s="14" t="str">
        <f t="shared" si="248"/>
        <v>阎风吒1突</v>
      </c>
      <c r="AL115" s="25" t="s">
        <v>131</v>
      </c>
      <c r="AM115" s="14">
        <v>1</v>
      </c>
      <c r="AN115" s="14">
        <f t="shared" si="249"/>
        <v>1</v>
      </c>
      <c r="AO115" s="14" t="e">
        <f>INDEX(属性投放!#REF!,(卡牌属性!AG115-2)*20+卡牌属性!AN115)</f>
        <v>#REF!</v>
      </c>
      <c r="AP115" s="14" t="e">
        <f t="shared" si="376"/>
        <v>#REF!</v>
      </c>
      <c r="AQ115" s="14" t="e">
        <f t="shared" si="376"/>
        <v>#REF!</v>
      </c>
      <c r="AR115" s="14" t="e">
        <f t="shared" si="376"/>
        <v>#REF!</v>
      </c>
      <c r="AS115" s="14" t="e">
        <f t="shared" si="376"/>
        <v>#REF!</v>
      </c>
      <c r="AT115" s="14" t="e">
        <f>INDEX(属性投放!#REF!,(卡牌属性!AG115-2)*20+卡牌属性!AN115)</f>
        <v>#REF!</v>
      </c>
      <c r="AU115" s="14" t="e">
        <f t="shared" si="377"/>
        <v>#REF!</v>
      </c>
      <c r="AV115" s="14" t="e">
        <f t="shared" si="377"/>
        <v>#REF!</v>
      </c>
      <c r="AW115" s="14" t="e">
        <f t="shared" si="377"/>
        <v>#REF!</v>
      </c>
      <c r="AX115" s="14" t="e">
        <f t="shared" si="377"/>
        <v>#REF!</v>
      </c>
      <c r="AY115" s="14" t="e">
        <f>INDEX(属性投放!#REF!,(卡牌属性!AG115-2)*20+卡牌属性!AN115)</f>
        <v>#REF!</v>
      </c>
      <c r="AZ115" s="14" t="e">
        <f t="shared" si="378"/>
        <v>#REF!</v>
      </c>
      <c r="BA115" s="14" t="e">
        <f t="shared" si="378"/>
        <v>#REF!</v>
      </c>
      <c r="BB115" s="14" t="e">
        <f t="shared" si="378"/>
        <v>#REF!</v>
      </c>
      <c r="BC115" s="14" t="e">
        <f t="shared" si="378"/>
        <v>#REF!</v>
      </c>
      <c r="BD115" s="14" t="e">
        <f>INDEX(属性投放!#REF!,(卡牌属性!AG115-2)*20+卡牌属性!AN115)</f>
        <v>#REF!</v>
      </c>
      <c r="BE115" s="14" t="e">
        <f t="shared" si="379"/>
        <v>#REF!</v>
      </c>
      <c r="BF115" s="14" t="e">
        <f t="shared" si="379"/>
        <v>#REF!</v>
      </c>
      <c r="BG115" s="14" t="e">
        <f t="shared" si="379"/>
        <v>#REF!</v>
      </c>
      <c r="BH115" s="14" t="e">
        <f t="shared" si="379"/>
        <v>#REF!</v>
      </c>
      <c r="BI115" s="14" t="e">
        <f>INDEX(属性投放!#REF!,(卡牌属性!AG115-2)*20+卡牌属性!AN115)</f>
        <v>#REF!</v>
      </c>
      <c r="BJ115" s="14" t="e">
        <f t="shared" si="380"/>
        <v>#REF!</v>
      </c>
      <c r="BK115" s="14" t="e">
        <f t="shared" si="380"/>
        <v>#REF!</v>
      </c>
      <c r="BL115" s="14" t="e">
        <f t="shared" si="380"/>
        <v>#REF!</v>
      </c>
      <c r="BM115" s="14" t="e">
        <f t="shared" si="380"/>
        <v>#REF!</v>
      </c>
      <c r="BN115" s="14" t="e">
        <f>INDEX(属性投放!#REF!,(卡牌属性!AG115-2)*20+卡牌属性!AN115)</f>
        <v>#REF!</v>
      </c>
      <c r="BO115" s="14" t="e">
        <f t="shared" si="381"/>
        <v>#REF!</v>
      </c>
      <c r="BP115" s="14" t="e">
        <f t="shared" si="381"/>
        <v>#REF!</v>
      </c>
      <c r="BQ115" s="14" t="e">
        <f t="shared" si="381"/>
        <v>#REF!</v>
      </c>
      <c r="BR115" s="14" t="e">
        <f t="shared" si="381"/>
        <v>#REF!</v>
      </c>
      <c r="BV115" s="13">
        <v>111</v>
      </c>
      <c r="BW115" s="14">
        <f t="shared" si="260"/>
        <v>11</v>
      </c>
      <c r="BX115" s="14">
        <f t="shared" si="261"/>
        <v>1102011</v>
      </c>
      <c r="BY115" s="14" t="str">
        <f>INDEX($O$6:$O$37,BW115)&amp;"-"&amp;INDEX(属性投放!$H$19:$H$29,卡牌属性!CD115)</f>
        <v>张飞-练体</v>
      </c>
      <c r="BZ115" s="14">
        <f t="shared" si="262"/>
        <v>5</v>
      </c>
      <c r="CA115" s="14">
        <f t="shared" si="263"/>
        <v>6</v>
      </c>
      <c r="CB115" s="14">
        <f t="shared" si="264"/>
        <v>8</v>
      </c>
      <c r="CC115" s="14">
        <f t="shared" si="265"/>
        <v>4</v>
      </c>
      <c r="CD115" s="14">
        <f t="shared" si="266"/>
        <v>1</v>
      </c>
      <c r="CE115" s="14">
        <f>INDEX(属性投放!$W$6:$W$49,(卡牌属性!CC115-2)*11+卡牌属性!CD115)</f>
        <v>14</v>
      </c>
      <c r="CF115" s="14">
        <f>INDEX(属性偏向!$I$4:$I$15,卡牌属性!$BZ115+CF$3)</f>
        <v>150</v>
      </c>
      <c r="CG115" s="14">
        <f>INDEX(属性偏向!$I$4:$I$15,卡牌属性!$BZ115+CG$3)</f>
        <v>175</v>
      </c>
      <c r="CH115" s="14">
        <f>INDEX(属性偏向!$I$4:$I$15,卡牌属性!$BZ115+CH$3)</f>
        <v>200</v>
      </c>
      <c r="CI115" s="14">
        <f>INDEX(属性偏向!$I$4:$I$15,卡牌属性!$BZ115+CI$3)</f>
        <v>200</v>
      </c>
      <c r="CJ115" s="14">
        <f>INDEX(属性偏向!$I$4:$I$15,卡牌属性!$BZ115+CJ$3)</f>
        <v>250</v>
      </c>
      <c r="CK115" s="14">
        <f>INDEX(属性偏向!$J$4:$J$15,卡牌属性!$CA115+CK$3)</f>
        <v>40</v>
      </c>
      <c r="CL115" s="14">
        <f>INDEX(属性偏向!$J$4:$J$15,卡牌属性!$CA115+CL$3)</f>
        <v>50</v>
      </c>
      <c r="CM115" s="14">
        <f>INDEX(属性偏向!$J$4:$J$15,卡牌属性!$CA115+CM$3)</f>
        <v>50</v>
      </c>
      <c r="CN115" s="14">
        <f>INDEX(属性偏向!$J$4:$J$15,卡牌属性!$CA115+CN$3)</f>
        <v>75</v>
      </c>
      <c r="CO115" s="14">
        <f>INDEX(属性偏向!$J$4:$J$15,卡牌属性!$CA115+CO$3)</f>
        <v>100</v>
      </c>
      <c r="CP115" s="14">
        <f>INDEX(属性偏向!$K$4:$K$15,卡牌属性!$CB115+CP$3)</f>
        <v>1000</v>
      </c>
      <c r="CQ115" s="14">
        <f>INDEX(属性偏向!$K$4:$K$15,卡牌属性!$CB115+CQ$3)</f>
        <v>1200</v>
      </c>
      <c r="CR115" s="14">
        <f>INDEX(属性偏向!$K$4:$K$15,卡牌属性!$CB115+CR$3)</f>
        <v>1200</v>
      </c>
      <c r="CS115" s="14">
        <f>INDEX(属性偏向!$K$4:$K$15,卡牌属性!$CB115+CS$3)</f>
        <v>1500</v>
      </c>
      <c r="CT115" s="14">
        <f>INDEX(属性偏向!$K$4:$K$15,卡牌属性!$CB115+CT$3)</f>
        <v>2000</v>
      </c>
      <c r="CU115" s="14">
        <f>INDEX(属性偏向!$S$4:$S$135,(卡牌属性!$BZ115-1+CU$3)*11+卡牌属性!$CD115)</f>
        <v>10</v>
      </c>
      <c r="CV115" s="14">
        <f>INDEX(属性偏向!$S$4:$S$135,(卡牌属性!$BZ115-1+CV$3)*11+卡牌属性!$CD115)</f>
        <v>12</v>
      </c>
      <c r="CW115" s="14">
        <f>INDEX(属性偏向!$S$4:$S$135,(卡牌属性!$BZ115-1+CW$3)*11+卡牌属性!$CD115)</f>
        <v>14</v>
      </c>
      <c r="CX115" s="14">
        <f>INDEX(属性偏向!$S$4:$S$135,(卡牌属性!$BZ115-1+CX$3)*11+卡牌属性!$CD115)</f>
        <v>14</v>
      </c>
      <c r="CY115" s="14">
        <f>INDEX(属性偏向!$S$4:$S$135,(卡牌属性!$BZ115-1+CY$3)*11+卡牌属性!$CD115)</f>
        <v>16</v>
      </c>
      <c r="CZ115" s="14">
        <f>INDEX(属性偏向!$T$4:$T$135,(卡牌属性!$BZ115-1+CZ$3)*11+卡牌属性!$CD115)</f>
        <v>5</v>
      </c>
      <c r="DA115" s="14">
        <f>INDEX(属性偏向!$T$4:$T$135,(卡牌属性!$BZ115-1+DA$3)*11+卡牌属性!$CD115)</f>
        <v>6</v>
      </c>
      <c r="DB115" s="14">
        <f>INDEX(属性偏向!$T$4:$T$135,(卡牌属性!$BZ115-1+DB$3)*11+卡牌属性!$CD115)</f>
        <v>6</v>
      </c>
      <c r="DC115" s="14">
        <f>INDEX(属性偏向!$T$4:$T$135,(卡牌属性!$BZ115-1+DC$3)*11+卡牌属性!$CD115)</f>
        <v>7</v>
      </c>
      <c r="DD115" s="14">
        <f>INDEX(属性偏向!$T$4:$T$135,(卡牌属性!$BZ115-1+DD$3)*11+卡牌属性!$CD115)</f>
        <v>8</v>
      </c>
      <c r="DE115" s="14">
        <f>INDEX(属性偏向!$U$4:$U$135,(卡牌属性!$BZ115-1+DE$3)*11+卡牌属性!$CD115)</f>
        <v>60</v>
      </c>
      <c r="DF115" s="14">
        <f>INDEX(属性偏向!$U$4:$U$135,(卡牌属性!$BZ115-1+DF$3)*11+卡牌属性!$CD115)</f>
        <v>72</v>
      </c>
      <c r="DG115" s="14">
        <f>INDEX(属性偏向!$U$4:$U$135,(卡牌属性!$BZ115-1+DG$3)*11+卡牌属性!$CD115)</f>
        <v>72</v>
      </c>
      <c r="DH115" s="14">
        <f>INDEX(属性偏向!$U$4:$U$135,(卡牌属性!$BZ115-1+DH$3)*11+卡牌属性!$CD115)</f>
        <v>84</v>
      </c>
      <c r="DI115" s="14">
        <f>INDEX(属性偏向!$U$4:$U$135,(卡牌属性!$BZ115-1+DI$3)*11+卡牌属性!$CD115)</f>
        <v>96</v>
      </c>
      <c r="DL115" s="13">
        <v>111</v>
      </c>
      <c r="DM115" s="14">
        <f t="shared" si="267"/>
        <v>11</v>
      </c>
      <c r="DN115" s="14">
        <f t="shared" si="268"/>
        <v>1102011</v>
      </c>
      <c r="DO115" s="14" t="str">
        <f>INDEX($B$6:$B$32,DM115)&amp;"-"&amp;INDEX(属性投放!$H$7:$H$17,卡牌属性!DT115)</f>
        <v>阎风吒-练体</v>
      </c>
      <c r="DP115" s="14">
        <f t="shared" si="250"/>
        <v>5</v>
      </c>
      <c r="DQ115" s="14">
        <f t="shared" si="251"/>
        <v>5</v>
      </c>
      <c r="DR115" s="14">
        <f t="shared" si="252"/>
        <v>5</v>
      </c>
      <c r="DS115" s="14">
        <f t="shared" si="269"/>
        <v>4</v>
      </c>
      <c r="DT115" s="14">
        <f t="shared" si="270"/>
        <v>1</v>
      </c>
      <c r="DU115" s="14">
        <f>INDEX(属性投放!$W$6:$W$49,(卡牌属性!DS115-2)*11+卡牌属性!DT115)</f>
        <v>14</v>
      </c>
      <c r="DV115" s="14">
        <f>INDEX(属性偏向!$I$4:$I$15,卡牌属性!$DP115+DV$3)</f>
        <v>150</v>
      </c>
      <c r="DW115" s="14">
        <f>INDEX(属性偏向!$I$4:$I$15,卡牌属性!$DP115+DW$3)</f>
        <v>175</v>
      </c>
      <c r="DX115" s="14">
        <f>INDEX(属性偏向!$I$4:$I$15,卡牌属性!$DP115+DX$3)</f>
        <v>200</v>
      </c>
      <c r="DY115" s="14">
        <f>INDEX(属性偏向!$I$4:$I$15,卡牌属性!$DP115+DY$3)</f>
        <v>200</v>
      </c>
      <c r="DZ115" s="14">
        <f>INDEX(属性偏向!$I$4:$I$15,卡牌属性!$DP115+DZ$3)</f>
        <v>250</v>
      </c>
      <c r="EA115" s="14">
        <f>INDEX(属性偏向!$J$4:$J$15,卡牌属性!$DQ115+EA$3)</f>
        <v>30</v>
      </c>
      <c r="EB115" s="14">
        <f>INDEX(属性偏向!$J$4:$J$15,卡牌属性!$DQ115+EB$3)</f>
        <v>40</v>
      </c>
      <c r="EC115" s="14">
        <f>INDEX(属性偏向!$J$4:$J$15,卡牌属性!$DQ115+EC$3)</f>
        <v>40</v>
      </c>
      <c r="ED115" s="14">
        <f>INDEX(属性偏向!$J$4:$J$15,卡牌属性!$DQ115+ED$3)</f>
        <v>50</v>
      </c>
      <c r="EE115" s="14">
        <f>INDEX(属性偏向!$J$4:$J$15,卡牌属性!$DQ115+EE$3)</f>
        <v>75</v>
      </c>
      <c r="EF115" s="14">
        <f>INDEX(属性偏向!$K$4:$K$15,卡牌属性!$DR115+EF$3)</f>
        <v>500</v>
      </c>
      <c r="EG115" s="14">
        <f>INDEX(属性偏向!$K$4:$K$15,卡牌属性!$DR115+EG$3)</f>
        <v>650</v>
      </c>
      <c r="EH115" s="14">
        <f>INDEX(属性偏向!$K$4:$K$15,卡牌属性!$DR115+EH$3)</f>
        <v>650</v>
      </c>
      <c r="EI115" s="14">
        <f>INDEX(属性偏向!$K$4:$K$15,卡牌属性!$DR115+EI$3)</f>
        <v>800</v>
      </c>
      <c r="EJ115" s="14">
        <f>INDEX(属性偏向!$K$4:$K$15,卡牌属性!$DR115+EJ$3)</f>
        <v>1000</v>
      </c>
      <c r="EK115" s="14">
        <f>INDEX(属性偏向!$S$4:$S$135,(卡牌属性!$DP115-1+EK$3)*11+卡牌属性!$DT115)*(1+属性投放!$AT$6)</f>
        <v>30</v>
      </c>
      <c r="EL115" s="14">
        <f>INDEX(属性偏向!$S$4:$S$135,(卡牌属性!$DP115-1+EL$3)*11+卡牌属性!$DT115)*(1+属性投放!$AT$6)</f>
        <v>36</v>
      </c>
      <c r="EM115" s="14">
        <f>INDEX(属性偏向!$S$4:$S$135,(卡牌属性!$DP115-1+EM$3)*11+卡牌属性!$DT115)*(1+属性投放!$AT$6)</f>
        <v>42</v>
      </c>
      <c r="EN115" s="14">
        <f>INDEX(属性偏向!$S$4:$S$135,(卡牌属性!$DP115-1+EN$3)*11+卡牌属性!$DT115)*(1+属性投放!$AT$6)</f>
        <v>42</v>
      </c>
      <c r="EO115" s="14">
        <f>INDEX(属性偏向!$S$4:$S$135,(卡牌属性!$DP115-1+EO$3)*11+卡牌属性!$DT115)*(1+属性投放!$AT$6)</f>
        <v>48</v>
      </c>
      <c r="EP115" s="14">
        <f>INDEX(属性偏向!$T$4:$T$135,(卡牌属性!$DQ115-1+EP$3)*11+卡牌属性!$DT115)*(1+属性投放!$AT$6)</f>
        <v>15</v>
      </c>
      <c r="EQ115" s="14">
        <f>INDEX(属性偏向!$T$4:$T$135,(卡牌属性!$DQ115-1+EQ$3)*11+卡牌属性!$DT115)*(1+属性投放!$AT$6)</f>
        <v>18</v>
      </c>
      <c r="ER115" s="14">
        <f>INDEX(属性偏向!$T$4:$T$135,(卡牌属性!$DQ115-1+ER$3)*11+卡牌属性!$DT115)*(1+属性投放!$AT$6)</f>
        <v>18</v>
      </c>
      <c r="ES115" s="14">
        <f>INDEX(属性偏向!$T$4:$T$135,(卡牌属性!$DQ115-1+ES$3)*11+卡牌属性!$DT115)*(1+属性投放!$AT$6)</f>
        <v>21</v>
      </c>
      <c r="ET115" s="14">
        <f>INDEX(属性偏向!$T$4:$T$135,(卡牌属性!$DQ115-1+ET$3)*11+卡牌属性!$DT115)*(1+属性投放!$AT$6)</f>
        <v>24</v>
      </c>
      <c r="EU115" s="14">
        <f>INDEX(属性偏向!$U$4:$U$135,(卡牌属性!$DR115-1+EU$3)*11+卡牌属性!$DT115)*(1+属性投放!$AT$6)</f>
        <v>180</v>
      </c>
      <c r="EV115" s="14">
        <f>INDEX(属性偏向!$U$4:$U$135,(卡牌属性!$DR115-1+EV$3)*11+卡牌属性!$DT115)*(1+属性投放!$AT$6)</f>
        <v>216</v>
      </c>
      <c r="EW115" s="14">
        <f>INDEX(属性偏向!$U$4:$U$135,(卡牌属性!$DR115-1+EW$3)*11+卡牌属性!$DT115)*(1+属性投放!$AT$6)</f>
        <v>216</v>
      </c>
      <c r="EX115" s="14">
        <f>INDEX(属性偏向!$U$4:$U$135,(卡牌属性!$DR115-1+EX$3)*11+卡牌属性!$DT115)*(1+属性投放!$AT$6)</f>
        <v>252</v>
      </c>
      <c r="EY115" s="14">
        <f>INDEX(属性偏向!$U$4:$U$135,(卡牌属性!$DR115-1+EY$3)*11+卡牌属性!$DT115)*(1+属性投放!$AT$6)</f>
        <v>288</v>
      </c>
      <c r="FC115" s="13">
        <v>111</v>
      </c>
      <c r="FD115" s="13">
        <f t="shared" ref="FD115:FD144" si="413">INT((FC115-1)/5)+1</f>
        <v>23</v>
      </c>
      <c r="FE115" s="14">
        <f t="shared" si="271"/>
        <v>1102023</v>
      </c>
      <c r="FF115" s="14" t="s">
        <v>849</v>
      </c>
      <c r="FG115" s="14">
        <f t="shared" si="372"/>
        <v>1</v>
      </c>
      <c r="FH115" s="14" t="str">
        <f t="shared" si="373"/>
        <v>异邦刀客-1星</v>
      </c>
      <c r="FI115" s="14">
        <f>INDEX(Y$6:Y$36,$FD115)+INDEX(属性偏向!Y$4:Y$8,卡牌属性!$FG115)</f>
        <v>4</v>
      </c>
      <c r="FJ115" s="14" t="str">
        <f>INDEX(属性评价,卡牌属性!FI115)</f>
        <v>C+</v>
      </c>
      <c r="FK115" s="14">
        <f>INDEX(Z$6:Z$36,$FD115)+INDEX(属性偏向!Z$4:Z$8,卡牌属性!$FG115)</f>
        <v>3</v>
      </c>
      <c r="FL115" s="14" t="str">
        <f>INDEX(属性评价,卡牌属性!FK115)</f>
        <v>C</v>
      </c>
      <c r="FM115" s="14">
        <f>INDEX(AA$6:AA$36,$FD115)+INDEX(属性偏向!AA$4:AA$8,卡牌属性!$FG115)</f>
        <v>3</v>
      </c>
      <c r="FN115" s="14" t="str">
        <f>INDEX(属性评价,卡牌属性!FM115)</f>
        <v>C</v>
      </c>
      <c r="FQ115" s="13">
        <v>111</v>
      </c>
      <c r="FR115" s="13">
        <f t="shared" si="412"/>
        <v>23</v>
      </c>
      <c r="FS115" s="14">
        <f t="shared" ref="FS115:FS119" si="414">INDEX($A$6:$A$36,FR115)</f>
        <v>1101043</v>
      </c>
      <c r="FT115" s="14" t="s">
        <v>849</v>
      </c>
      <c r="FU115" s="14">
        <f t="shared" ref="FU115:FU119" si="415">FQ115-(FR115-1)*5</f>
        <v>1</v>
      </c>
      <c r="FV115" s="14" t="str">
        <f t="shared" ref="FV115:FV119" si="416">INDEX($B$6:$B$36,FR115)&amp;"-"&amp;FU115&amp;"星"</f>
        <v>少年曹玄亮-1星</v>
      </c>
      <c r="FW115" s="14">
        <f>INDEX(J$6:J$36,$FR115)+INDEX(属性偏向!Y$4:Y$8,卡牌属性!$FG115)</f>
        <v>5</v>
      </c>
      <c r="FX115" s="14" t="str">
        <f>INDEX(属性评价,卡牌属性!FW115)</f>
        <v>B</v>
      </c>
      <c r="FY115" s="14">
        <f>INDEX(K$6:K$36,$FR115)+INDEX(属性偏向!Y$4:Y$8,卡牌属性!$FG115)</f>
        <v>2</v>
      </c>
      <c r="FZ115" s="14" t="str">
        <f>INDEX(属性评价,卡牌属性!FY115)</f>
        <v>D+</v>
      </c>
      <c r="GA115" s="14">
        <f>INDEX(L$6:L$36,$FR115)+INDEX(属性偏向!Y$4:Y$8,卡牌属性!$FG115)</f>
        <v>2</v>
      </c>
      <c r="GB115" s="14" t="str">
        <f>INDEX(属性评价,卡牌属性!GA115)</f>
        <v>D+</v>
      </c>
    </row>
    <row r="116" spans="31:184" ht="16.5" x14ac:dyDescent="0.2">
      <c r="AE116" s="13">
        <v>112</v>
      </c>
      <c r="AF116" s="13">
        <f t="shared" si="259"/>
        <v>11</v>
      </c>
      <c r="AG116" s="13">
        <f t="shared" si="246"/>
        <v>4</v>
      </c>
      <c r="AH116" s="13"/>
      <c r="AI116" s="13"/>
      <c r="AJ116" s="14">
        <f t="shared" si="247"/>
        <v>1101011</v>
      </c>
      <c r="AK116" s="14" t="str">
        <f t="shared" si="248"/>
        <v>阎风吒2突</v>
      </c>
      <c r="AL116" s="25" t="s">
        <v>131</v>
      </c>
      <c r="AM116" s="14">
        <v>1</v>
      </c>
      <c r="AN116" s="14">
        <f t="shared" si="249"/>
        <v>2</v>
      </c>
      <c r="AO116" s="14" t="e">
        <f>INDEX(属性投放!#REF!,(卡牌属性!AG116-2)*20+卡牌属性!AN116)</f>
        <v>#REF!</v>
      </c>
      <c r="AP116" s="14" t="e">
        <f t="shared" si="376"/>
        <v>#REF!</v>
      </c>
      <c r="AQ116" s="14" t="e">
        <f t="shared" si="376"/>
        <v>#REF!</v>
      </c>
      <c r="AR116" s="14" t="e">
        <f t="shared" si="376"/>
        <v>#REF!</v>
      </c>
      <c r="AS116" s="14" t="e">
        <f t="shared" si="376"/>
        <v>#REF!</v>
      </c>
      <c r="AT116" s="14" t="e">
        <f>INDEX(属性投放!#REF!,(卡牌属性!AG116-2)*20+卡牌属性!AN116)</f>
        <v>#REF!</v>
      </c>
      <c r="AU116" s="14" t="e">
        <f t="shared" si="377"/>
        <v>#REF!</v>
      </c>
      <c r="AV116" s="14" t="e">
        <f t="shared" si="377"/>
        <v>#REF!</v>
      </c>
      <c r="AW116" s="14" t="e">
        <f t="shared" si="377"/>
        <v>#REF!</v>
      </c>
      <c r="AX116" s="14" t="e">
        <f t="shared" si="377"/>
        <v>#REF!</v>
      </c>
      <c r="AY116" s="14" t="e">
        <f>INDEX(属性投放!#REF!,(卡牌属性!AG116-2)*20+卡牌属性!AN116)</f>
        <v>#REF!</v>
      </c>
      <c r="AZ116" s="14" t="e">
        <f t="shared" si="378"/>
        <v>#REF!</v>
      </c>
      <c r="BA116" s="14" t="e">
        <f t="shared" si="378"/>
        <v>#REF!</v>
      </c>
      <c r="BB116" s="14" t="e">
        <f t="shared" si="378"/>
        <v>#REF!</v>
      </c>
      <c r="BC116" s="14" t="e">
        <f t="shared" si="378"/>
        <v>#REF!</v>
      </c>
      <c r="BD116" s="14" t="e">
        <f>INDEX(属性投放!#REF!,(卡牌属性!AG116-2)*20+卡牌属性!AN116)</f>
        <v>#REF!</v>
      </c>
      <c r="BE116" s="14" t="e">
        <f t="shared" si="379"/>
        <v>#REF!</v>
      </c>
      <c r="BF116" s="14" t="e">
        <f t="shared" si="379"/>
        <v>#REF!</v>
      </c>
      <c r="BG116" s="14" t="e">
        <f t="shared" si="379"/>
        <v>#REF!</v>
      </c>
      <c r="BH116" s="14" t="e">
        <f t="shared" si="379"/>
        <v>#REF!</v>
      </c>
      <c r="BI116" s="14" t="e">
        <f>INDEX(属性投放!#REF!,(卡牌属性!AG116-2)*20+卡牌属性!AN116)</f>
        <v>#REF!</v>
      </c>
      <c r="BJ116" s="14" t="e">
        <f t="shared" si="380"/>
        <v>#REF!</v>
      </c>
      <c r="BK116" s="14" t="e">
        <f t="shared" si="380"/>
        <v>#REF!</v>
      </c>
      <c r="BL116" s="14" t="e">
        <f t="shared" si="380"/>
        <v>#REF!</v>
      </c>
      <c r="BM116" s="14" t="e">
        <f t="shared" si="380"/>
        <v>#REF!</v>
      </c>
      <c r="BN116" s="14" t="e">
        <f>INDEX(属性投放!#REF!,(卡牌属性!AG116-2)*20+卡牌属性!AN116)</f>
        <v>#REF!</v>
      </c>
      <c r="BO116" s="14" t="e">
        <f t="shared" si="381"/>
        <v>#REF!</v>
      </c>
      <c r="BP116" s="14" t="e">
        <f t="shared" si="381"/>
        <v>#REF!</v>
      </c>
      <c r="BQ116" s="14" t="e">
        <f t="shared" si="381"/>
        <v>#REF!</v>
      </c>
      <c r="BR116" s="14" t="e">
        <f t="shared" si="381"/>
        <v>#REF!</v>
      </c>
      <c r="BV116" s="13">
        <v>112</v>
      </c>
      <c r="BW116" s="14">
        <f t="shared" si="260"/>
        <v>11</v>
      </c>
      <c r="BX116" s="14">
        <f t="shared" si="261"/>
        <v>1102011</v>
      </c>
      <c r="BY116" s="14" t="str">
        <f>INDEX($O$6:$O$37,BW116)&amp;"-"&amp;INDEX(属性投放!$H$19:$H$29,卡牌属性!CD116)</f>
        <v>张飞-等活</v>
      </c>
      <c r="BZ116" s="14">
        <f t="shared" si="262"/>
        <v>5</v>
      </c>
      <c r="CA116" s="14">
        <f t="shared" si="263"/>
        <v>6</v>
      </c>
      <c r="CB116" s="14">
        <f t="shared" si="264"/>
        <v>8</v>
      </c>
      <c r="CC116" s="14">
        <f t="shared" si="265"/>
        <v>4</v>
      </c>
      <c r="CD116" s="14">
        <f t="shared" si="266"/>
        <v>2</v>
      </c>
      <c r="CE116" s="14">
        <f>INDEX(属性投放!$W$6:$W$49,(卡牌属性!CC116-2)*11+卡牌属性!CD116)</f>
        <v>10</v>
      </c>
      <c r="CF116" s="14">
        <f t="shared" ref="CF116:CF125" si="417">CF115+CU115*$CE115</f>
        <v>290</v>
      </c>
      <c r="CG116" s="14">
        <f t="shared" ref="CG116:CG125" si="418">CG115+CV115*$CE115</f>
        <v>343</v>
      </c>
      <c r="CH116" s="14">
        <f t="shared" ref="CH116:CH125" si="419">CH115+CW115*$CE115</f>
        <v>396</v>
      </c>
      <c r="CI116" s="14">
        <f t="shared" ref="CI116:CI125" si="420">CI115+CX115*$CE115</f>
        <v>396</v>
      </c>
      <c r="CJ116" s="14">
        <f t="shared" ref="CJ116:CJ125" si="421">CJ115+CY115*$CE115</f>
        <v>474</v>
      </c>
      <c r="CK116" s="14">
        <f t="shared" ref="CK116:CK125" si="422">CK115+CZ115*$CE115</f>
        <v>110</v>
      </c>
      <c r="CL116" s="14">
        <f t="shared" ref="CL116:CL125" si="423">CL115+DA115*$CE115</f>
        <v>134</v>
      </c>
      <c r="CM116" s="14">
        <f t="shared" ref="CM116:CM125" si="424">CM115+DB115*$CE115</f>
        <v>134</v>
      </c>
      <c r="CN116" s="14">
        <f t="shared" ref="CN116:CN125" si="425">CN115+DC115*$CE115</f>
        <v>173</v>
      </c>
      <c r="CO116" s="14">
        <f t="shared" ref="CO116:CO125" si="426">CO115+DD115*$CE115</f>
        <v>212</v>
      </c>
      <c r="CP116" s="14">
        <f t="shared" ref="CP116:CP125" si="427">CP115+DE115*$CE115</f>
        <v>1840</v>
      </c>
      <c r="CQ116" s="14">
        <f t="shared" ref="CQ116:CQ125" si="428">CQ115+DF115*$CE115</f>
        <v>2208</v>
      </c>
      <c r="CR116" s="14">
        <f t="shared" ref="CR116:CR125" si="429">CR115+DG115*$CE115</f>
        <v>2208</v>
      </c>
      <c r="CS116" s="14">
        <f t="shared" ref="CS116:CS125" si="430">CS115+DH115*$CE115</f>
        <v>2676</v>
      </c>
      <c r="CT116" s="14">
        <f t="shared" ref="CT116:CT125" si="431">CT115+DI115*$CE115</f>
        <v>3344</v>
      </c>
      <c r="CU116" s="14">
        <f>INDEX(属性偏向!$S$4:$S$135,(卡牌属性!$BZ116-1+CU$3)*11+卡牌属性!$CD116)</f>
        <v>12</v>
      </c>
      <c r="CV116" s="14">
        <f>INDEX(属性偏向!$S$4:$S$135,(卡牌属性!$BZ116-1+CV$3)*11+卡牌属性!$CD116)</f>
        <v>14</v>
      </c>
      <c r="CW116" s="14">
        <f>INDEX(属性偏向!$S$4:$S$135,(卡牌属性!$BZ116-1+CW$3)*11+卡牌属性!$CD116)</f>
        <v>16</v>
      </c>
      <c r="CX116" s="14">
        <f>INDEX(属性偏向!$S$4:$S$135,(卡牌属性!$BZ116-1+CX$3)*11+卡牌属性!$CD116)</f>
        <v>16</v>
      </c>
      <c r="CY116" s="14">
        <f>INDEX(属性偏向!$S$4:$S$135,(卡牌属性!$BZ116-1+CY$3)*11+卡牌属性!$CD116)</f>
        <v>18</v>
      </c>
      <c r="CZ116" s="14">
        <f>INDEX(属性偏向!$T$4:$T$135,(卡牌属性!$BZ116-1+CZ$3)*11+卡牌属性!$CD116)</f>
        <v>6</v>
      </c>
      <c r="DA116" s="14">
        <f>INDEX(属性偏向!$T$4:$T$135,(卡牌属性!$BZ116-1+DA$3)*11+卡牌属性!$CD116)</f>
        <v>7</v>
      </c>
      <c r="DB116" s="14">
        <f>INDEX(属性偏向!$T$4:$T$135,(卡牌属性!$BZ116-1+DB$3)*11+卡牌属性!$CD116)</f>
        <v>7</v>
      </c>
      <c r="DC116" s="14">
        <f>INDEX(属性偏向!$T$4:$T$135,(卡牌属性!$BZ116-1+DC$3)*11+卡牌属性!$CD116)</f>
        <v>8</v>
      </c>
      <c r="DD116" s="14">
        <f>INDEX(属性偏向!$T$4:$T$135,(卡牌属性!$BZ116-1+DD$3)*11+卡牌属性!$CD116)</f>
        <v>9</v>
      </c>
      <c r="DE116" s="14">
        <f>INDEX(属性偏向!$U$4:$U$135,(卡牌属性!$BZ116-1+DE$3)*11+卡牌属性!$CD116)</f>
        <v>84</v>
      </c>
      <c r="DF116" s="14">
        <f>INDEX(属性偏向!$U$4:$U$135,(卡牌属性!$BZ116-1+DF$3)*11+卡牌属性!$CD116)</f>
        <v>98</v>
      </c>
      <c r="DG116" s="14">
        <f>INDEX(属性偏向!$U$4:$U$135,(卡牌属性!$BZ116-1+DG$3)*11+卡牌属性!$CD116)</f>
        <v>98</v>
      </c>
      <c r="DH116" s="14">
        <f>INDEX(属性偏向!$U$4:$U$135,(卡牌属性!$BZ116-1+DH$3)*11+卡牌属性!$CD116)</f>
        <v>112</v>
      </c>
      <c r="DI116" s="14">
        <f>INDEX(属性偏向!$U$4:$U$135,(卡牌属性!$BZ116-1+DI$3)*11+卡牌属性!$CD116)</f>
        <v>126</v>
      </c>
      <c r="DL116" s="13">
        <v>112</v>
      </c>
      <c r="DM116" s="14">
        <f t="shared" si="267"/>
        <v>11</v>
      </c>
      <c r="DN116" s="14">
        <f t="shared" si="268"/>
        <v>1102011</v>
      </c>
      <c r="DO116" s="14" t="str">
        <f>INDEX($B$6:$B$32,DM116)&amp;"-"&amp;INDEX(属性投放!$H$7:$H$17,卡牌属性!DT116)</f>
        <v>阎风吒-等活</v>
      </c>
      <c r="DP116" s="14">
        <f t="shared" si="250"/>
        <v>5</v>
      </c>
      <c r="DQ116" s="14">
        <f t="shared" si="251"/>
        <v>5</v>
      </c>
      <c r="DR116" s="14">
        <f t="shared" si="252"/>
        <v>5</v>
      </c>
      <c r="DS116" s="14">
        <f t="shared" si="269"/>
        <v>4</v>
      </c>
      <c r="DT116" s="14">
        <f t="shared" si="270"/>
        <v>2</v>
      </c>
      <c r="DU116" s="14">
        <f>INDEX(属性投放!$W$6:$W$49,(卡牌属性!DS116-2)*11+卡牌属性!DT116)</f>
        <v>10</v>
      </c>
      <c r="DV116" s="14">
        <f t="shared" ref="DV116:DV125" si="432">DV115+EK115*$DU115</f>
        <v>570</v>
      </c>
      <c r="DW116" s="14">
        <f t="shared" ref="DW116:DW125" si="433">DW115+EL115*$DU115</f>
        <v>679</v>
      </c>
      <c r="DX116" s="14">
        <f t="shared" ref="DX116:DX125" si="434">DX115+EM115*$DU115</f>
        <v>788</v>
      </c>
      <c r="DY116" s="14">
        <f t="shared" ref="DY116:DY125" si="435">DY115+EN115*$DU115</f>
        <v>788</v>
      </c>
      <c r="DZ116" s="14">
        <f t="shared" ref="DZ116:DZ125" si="436">DZ115+EO115*$DU115</f>
        <v>922</v>
      </c>
      <c r="EA116" s="14">
        <f t="shared" ref="EA116:EA125" si="437">EA115+EP115*$DU115</f>
        <v>240</v>
      </c>
      <c r="EB116" s="14">
        <f t="shared" ref="EB116:EB125" si="438">EB115+EQ115*$DU115</f>
        <v>292</v>
      </c>
      <c r="EC116" s="14">
        <f t="shared" ref="EC116:EC125" si="439">EC115+ER115*$DU115</f>
        <v>292</v>
      </c>
      <c r="ED116" s="14">
        <f t="shared" ref="ED116:ED125" si="440">ED115+ES115*$DU115</f>
        <v>344</v>
      </c>
      <c r="EE116" s="14">
        <f t="shared" ref="EE116:EE125" si="441">EE115+ET115*$DU115</f>
        <v>411</v>
      </c>
      <c r="EF116" s="14">
        <f t="shared" ref="EF116:EF125" si="442">EF115+EU115*$DU115</f>
        <v>3020</v>
      </c>
      <c r="EG116" s="14">
        <f t="shared" ref="EG116:EG125" si="443">EG115+EV115*$DU115</f>
        <v>3674</v>
      </c>
      <c r="EH116" s="14">
        <f t="shared" ref="EH116:EH125" si="444">EH115+EW115*$DU115</f>
        <v>3674</v>
      </c>
      <c r="EI116" s="14">
        <f t="shared" ref="EI116:EI125" si="445">EI115+EX115*$DU115</f>
        <v>4328</v>
      </c>
      <c r="EJ116" s="14">
        <f t="shared" ref="EJ116:EJ125" si="446">EJ115+EY115*$DU115</f>
        <v>5032</v>
      </c>
      <c r="EK116" s="14">
        <f>INDEX(属性偏向!$S$4:$S$135,(卡牌属性!$DP116-1+EK$3)*11+卡牌属性!$DT116)*(1+属性投放!$AT$6)</f>
        <v>36</v>
      </c>
      <c r="EL116" s="14">
        <f>INDEX(属性偏向!$S$4:$S$135,(卡牌属性!$DP116-1+EL$3)*11+卡牌属性!$DT116)*(1+属性投放!$AT$6)</f>
        <v>42</v>
      </c>
      <c r="EM116" s="14">
        <f>INDEX(属性偏向!$S$4:$S$135,(卡牌属性!$DP116-1+EM$3)*11+卡牌属性!$DT116)*(1+属性投放!$AT$6)</f>
        <v>48</v>
      </c>
      <c r="EN116" s="14">
        <f>INDEX(属性偏向!$S$4:$S$135,(卡牌属性!$DP116-1+EN$3)*11+卡牌属性!$DT116)*(1+属性投放!$AT$6)</f>
        <v>48</v>
      </c>
      <c r="EO116" s="14">
        <f>INDEX(属性偏向!$S$4:$S$135,(卡牌属性!$DP116-1+EO$3)*11+卡牌属性!$DT116)*(1+属性投放!$AT$6)</f>
        <v>54</v>
      </c>
      <c r="EP116" s="14">
        <f>INDEX(属性偏向!$T$4:$T$135,(卡牌属性!$DQ116-1+EP$3)*11+卡牌属性!$DT116)*(1+属性投放!$AT$6)</f>
        <v>18</v>
      </c>
      <c r="EQ116" s="14">
        <f>INDEX(属性偏向!$T$4:$T$135,(卡牌属性!$DQ116-1+EQ$3)*11+卡牌属性!$DT116)*(1+属性投放!$AT$6)</f>
        <v>21</v>
      </c>
      <c r="ER116" s="14">
        <f>INDEX(属性偏向!$T$4:$T$135,(卡牌属性!$DQ116-1+ER$3)*11+卡牌属性!$DT116)*(1+属性投放!$AT$6)</f>
        <v>21</v>
      </c>
      <c r="ES116" s="14">
        <f>INDEX(属性偏向!$T$4:$T$135,(卡牌属性!$DQ116-1+ES$3)*11+卡牌属性!$DT116)*(1+属性投放!$AT$6)</f>
        <v>24</v>
      </c>
      <c r="ET116" s="14">
        <f>INDEX(属性偏向!$T$4:$T$135,(卡牌属性!$DQ116-1+ET$3)*11+卡牌属性!$DT116)*(1+属性投放!$AT$6)</f>
        <v>27</v>
      </c>
      <c r="EU116" s="14">
        <f>INDEX(属性偏向!$U$4:$U$135,(卡牌属性!$DR116-1+EU$3)*11+卡牌属性!$DT116)*(1+属性投放!$AT$6)</f>
        <v>252</v>
      </c>
      <c r="EV116" s="14">
        <f>INDEX(属性偏向!$U$4:$U$135,(卡牌属性!$DR116-1+EV$3)*11+卡牌属性!$DT116)*(1+属性投放!$AT$6)</f>
        <v>294</v>
      </c>
      <c r="EW116" s="14">
        <f>INDEX(属性偏向!$U$4:$U$135,(卡牌属性!$DR116-1+EW$3)*11+卡牌属性!$DT116)*(1+属性投放!$AT$6)</f>
        <v>294</v>
      </c>
      <c r="EX116" s="14">
        <f>INDEX(属性偏向!$U$4:$U$135,(卡牌属性!$DR116-1+EX$3)*11+卡牌属性!$DT116)*(1+属性投放!$AT$6)</f>
        <v>336</v>
      </c>
      <c r="EY116" s="14">
        <f>INDEX(属性偏向!$U$4:$U$135,(卡牌属性!$DR116-1+EY$3)*11+卡牌属性!$DT116)*(1+属性投放!$AT$6)</f>
        <v>378</v>
      </c>
      <c r="FC116" s="13">
        <v>112</v>
      </c>
      <c r="FD116" s="13">
        <f t="shared" si="413"/>
        <v>23</v>
      </c>
      <c r="FE116" s="14">
        <f t="shared" si="271"/>
        <v>1102023</v>
      </c>
      <c r="FF116" s="14" t="s">
        <v>849</v>
      </c>
      <c r="FG116" s="14">
        <f t="shared" si="372"/>
        <v>2</v>
      </c>
      <c r="FH116" s="14" t="str">
        <f t="shared" si="373"/>
        <v>异邦刀客-2星</v>
      </c>
      <c r="FI116" s="14">
        <f>INDEX(Y$6:Y$36,$FD116)+INDEX(属性偏向!Y$4:Y$8,卡牌属性!$FG116)</f>
        <v>5</v>
      </c>
      <c r="FJ116" s="14" t="str">
        <f>INDEX(属性评价,卡牌属性!FI116)</f>
        <v>B</v>
      </c>
      <c r="FK116" s="14">
        <f>INDEX(Z$6:Z$36,$FD116)+INDEX(属性偏向!Z$4:Z$8,卡牌属性!$FG116)</f>
        <v>4</v>
      </c>
      <c r="FL116" s="14" t="str">
        <f>INDEX(属性评价,卡牌属性!FK116)</f>
        <v>C+</v>
      </c>
      <c r="FM116" s="14">
        <f>INDEX(AA$6:AA$36,$FD116)+INDEX(属性偏向!AA$4:AA$8,卡牌属性!$FG116)</f>
        <v>4</v>
      </c>
      <c r="FN116" s="14" t="str">
        <f>INDEX(属性评价,卡牌属性!FM116)</f>
        <v>C+</v>
      </c>
      <c r="FQ116" s="13">
        <v>112</v>
      </c>
      <c r="FR116" s="13">
        <f t="shared" si="412"/>
        <v>23</v>
      </c>
      <c r="FS116" s="14">
        <f t="shared" si="414"/>
        <v>1101043</v>
      </c>
      <c r="FT116" s="14" t="s">
        <v>849</v>
      </c>
      <c r="FU116" s="14">
        <f t="shared" si="415"/>
        <v>2</v>
      </c>
      <c r="FV116" s="14" t="str">
        <f t="shared" si="416"/>
        <v>少年曹玄亮-2星</v>
      </c>
      <c r="FW116" s="14">
        <f>INDEX(J$6:J$36,$FR116)+INDEX(属性偏向!Y$4:Y$8,卡牌属性!$FG116)</f>
        <v>6</v>
      </c>
      <c r="FX116" s="14" t="str">
        <f>INDEX(属性评价,卡牌属性!FW116)</f>
        <v>B+</v>
      </c>
      <c r="FY116" s="14">
        <f>INDEX(K$6:K$36,$FR116)+INDEX(属性偏向!Y$4:Y$8,卡牌属性!$FG116)</f>
        <v>3</v>
      </c>
      <c r="FZ116" s="14" t="str">
        <f>INDEX(属性评价,卡牌属性!FY116)</f>
        <v>C</v>
      </c>
      <c r="GA116" s="14">
        <f>INDEX(L$6:L$36,$FR116)+INDEX(属性偏向!Y$4:Y$8,卡牌属性!$FG116)</f>
        <v>3</v>
      </c>
      <c r="GB116" s="14" t="str">
        <f>INDEX(属性评价,卡牌属性!GA116)</f>
        <v>C</v>
      </c>
    </row>
    <row r="117" spans="31:184" ht="16.5" x14ac:dyDescent="0.2">
      <c r="AE117" s="13">
        <v>113</v>
      </c>
      <c r="AF117" s="13">
        <f t="shared" si="259"/>
        <v>11</v>
      </c>
      <c r="AG117" s="13">
        <f t="shared" si="246"/>
        <v>4</v>
      </c>
      <c r="AH117" s="13"/>
      <c r="AI117" s="13"/>
      <c r="AJ117" s="14">
        <f t="shared" si="247"/>
        <v>1101011</v>
      </c>
      <c r="AK117" s="14" t="str">
        <f t="shared" si="248"/>
        <v>阎风吒3突</v>
      </c>
      <c r="AL117" s="25" t="s">
        <v>131</v>
      </c>
      <c r="AM117" s="14">
        <v>1</v>
      </c>
      <c r="AN117" s="14">
        <f t="shared" si="249"/>
        <v>3</v>
      </c>
      <c r="AO117" s="14" t="e">
        <f>INDEX(属性投放!#REF!,(卡牌属性!AG117-2)*20+卡牌属性!AN117)</f>
        <v>#REF!</v>
      </c>
      <c r="AP117" s="14" t="e">
        <f t="shared" si="376"/>
        <v>#REF!</v>
      </c>
      <c r="AQ117" s="14" t="e">
        <f t="shared" si="376"/>
        <v>#REF!</v>
      </c>
      <c r="AR117" s="14" t="e">
        <f t="shared" si="376"/>
        <v>#REF!</v>
      </c>
      <c r="AS117" s="14" t="e">
        <f t="shared" si="376"/>
        <v>#REF!</v>
      </c>
      <c r="AT117" s="14" t="e">
        <f>INDEX(属性投放!#REF!,(卡牌属性!AG117-2)*20+卡牌属性!AN117)</f>
        <v>#REF!</v>
      </c>
      <c r="AU117" s="14" t="e">
        <f t="shared" si="377"/>
        <v>#REF!</v>
      </c>
      <c r="AV117" s="14" t="e">
        <f t="shared" si="377"/>
        <v>#REF!</v>
      </c>
      <c r="AW117" s="14" t="e">
        <f t="shared" si="377"/>
        <v>#REF!</v>
      </c>
      <c r="AX117" s="14" t="e">
        <f t="shared" si="377"/>
        <v>#REF!</v>
      </c>
      <c r="AY117" s="14" t="e">
        <f>INDEX(属性投放!#REF!,(卡牌属性!AG117-2)*20+卡牌属性!AN117)</f>
        <v>#REF!</v>
      </c>
      <c r="AZ117" s="14" t="e">
        <f t="shared" si="378"/>
        <v>#REF!</v>
      </c>
      <c r="BA117" s="14" t="e">
        <f t="shared" si="378"/>
        <v>#REF!</v>
      </c>
      <c r="BB117" s="14" t="e">
        <f t="shared" si="378"/>
        <v>#REF!</v>
      </c>
      <c r="BC117" s="14" t="e">
        <f t="shared" si="378"/>
        <v>#REF!</v>
      </c>
      <c r="BD117" s="14" t="e">
        <f>INDEX(属性投放!#REF!,(卡牌属性!AG117-2)*20+卡牌属性!AN117)</f>
        <v>#REF!</v>
      </c>
      <c r="BE117" s="14" t="e">
        <f t="shared" si="379"/>
        <v>#REF!</v>
      </c>
      <c r="BF117" s="14" t="e">
        <f t="shared" si="379"/>
        <v>#REF!</v>
      </c>
      <c r="BG117" s="14" t="e">
        <f t="shared" si="379"/>
        <v>#REF!</v>
      </c>
      <c r="BH117" s="14" t="e">
        <f t="shared" si="379"/>
        <v>#REF!</v>
      </c>
      <c r="BI117" s="14" t="e">
        <f>INDEX(属性投放!#REF!,(卡牌属性!AG117-2)*20+卡牌属性!AN117)</f>
        <v>#REF!</v>
      </c>
      <c r="BJ117" s="14" t="e">
        <f t="shared" si="380"/>
        <v>#REF!</v>
      </c>
      <c r="BK117" s="14" t="e">
        <f t="shared" si="380"/>
        <v>#REF!</v>
      </c>
      <c r="BL117" s="14" t="e">
        <f t="shared" si="380"/>
        <v>#REF!</v>
      </c>
      <c r="BM117" s="14" t="e">
        <f t="shared" si="380"/>
        <v>#REF!</v>
      </c>
      <c r="BN117" s="14" t="e">
        <f>INDEX(属性投放!#REF!,(卡牌属性!AG117-2)*20+卡牌属性!AN117)</f>
        <v>#REF!</v>
      </c>
      <c r="BO117" s="14" t="e">
        <f t="shared" si="381"/>
        <v>#REF!</v>
      </c>
      <c r="BP117" s="14" t="e">
        <f t="shared" si="381"/>
        <v>#REF!</v>
      </c>
      <c r="BQ117" s="14" t="e">
        <f t="shared" si="381"/>
        <v>#REF!</v>
      </c>
      <c r="BR117" s="14" t="e">
        <f t="shared" si="381"/>
        <v>#REF!</v>
      </c>
      <c r="BV117" s="13">
        <v>113</v>
      </c>
      <c r="BW117" s="14">
        <f t="shared" si="260"/>
        <v>11</v>
      </c>
      <c r="BX117" s="14">
        <f t="shared" si="261"/>
        <v>1102011</v>
      </c>
      <c r="BY117" s="14" t="str">
        <f>INDEX($O$6:$O$37,BW117)&amp;"-"&amp;INDEX(属性投放!$H$19:$H$29,卡牌属性!CD117)</f>
        <v>张飞-黑绳</v>
      </c>
      <c r="BZ117" s="14">
        <f t="shared" si="262"/>
        <v>5</v>
      </c>
      <c r="CA117" s="14">
        <f t="shared" si="263"/>
        <v>6</v>
      </c>
      <c r="CB117" s="14">
        <f t="shared" si="264"/>
        <v>8</v>
      </c>
      <c r="CC117" s="14">
        <f t="shared" si="265"/>
        <v>4</v>
      </c>
      <c r="CD117" s="14">
        <f t="shared" si="266"/>
        <v>3</v>
      </c>
      <c r="CE117" s="14">
        <f>INDEX(属性投放!$W$6:$W$49,(卡牌属性!CC117-2)*11+卡牌属性!CD117)</f>
        <v>15</v>
      </c>
      <c r="CF117" s="14">
        <f t="shared" si="417"/>
        <v>410</v>
      </c>
      <c r="CG117" s="14">
        <f t="shared" si="418"/>
        <v>483</v>
      </c>
      <c r="CH117" s="14">
        <f t="shared" si="419"/>
        <v>556</v>
      </c>
      <c r="CI117" s="14">
        <f t="shared" si="420"/>
        <v>556</v>
      </c>
      <c r="CJ117" s="14">
        <f t="shared" si="421"/>
        <v>654</v>
      </c>
      <c r="CK117" s="14">
        <f t="shared" si="422"/>
        <v>170</v>
      </c>
      <c r="CL117" s="14">
        <f t="shared" si="423"/>
        <v>204</v>
      </c>
      <c r="CM117" s="14">
        <f t="shared" si="424"/>
        <v>204</v>
      </c>
      <c r="CN117" s="14">
        <f t="shared" si="425"/>
        <v>253</v>
      </c>
      <c r="CO117" s="14">
        <f t="shared" si="426"/>
        <v>302</v>
      </c>
      <c r="CP117" s="14">
        <f t="shared" si="427"/>
        <v>2680</v>
      </c>
      <c r="CQ117" s="14">
        <f t="shared" si="428"/>
        <v>3188</v>
      </c>
      <c r="CR117" s="14">
        <f t="shared" si="429"/>
        <v>3188</v>
      </c>
      <c r="CS117" s="14">
        <f t="shared" si="430"/>
        <v>3796</v>
      </c>
      <c r="CT117" s="14">
        <f t="shared" si="431"/>
        <v>4604</v>
      </c>
      <c r="CU117" s="14">
        <f>INDEX(属性偏向!$S$4:$S$135,(卡牌属性!$BZ117-1+CU$3)*11+卡牌属性!$CD117)</f>
        <v>14</v>
      </c>
      <c r="CV117" s="14">
        <f>INDEX(属性偏向!$S$4:$S$135,(卡牌属性!$BZ117-1+CV$3)*11+卡牌属性!$CD117)</f>
        <v>16</v>
      </c>
      <c r="CW117" s="14">
        <f>INDEX(属性偏向!$S$4:$S$135,(卡牌属性!$BZ117-1+CW$3)*11+卡牌属性!$CD117)</f>
        <v>18</v>
      </c>
      <c r="CX117" s="14">
        <f>INDEX(属性偏向!$S$4:$S$135,(卡牌属性!$BZ117-1+CX$3)*11+卡牌属性!$CD117)</f>
        <v>18</v>
      </c>
      <c r="CY117" s="14">
        <f>INDEX(属性偏向!$S$4:$S$135,(卡牌属性!$BZ117-1+CY$3)*11+卡牌属性!$CD117)</f>
        <v>20</v>
      </c>
      <c r="CZ117" s="14">
        <f>INDEX(属性偏向!$T$4:$T$135,(卡牌属性!$BZ117-1+CZ$3)*11+卡牌属性!$CD117)</f>
        <v>7</v>
      </c>
      <c r="DA117" s="14">
        <f>INDEX(属性偏向!$T$4:$T$135,(卡牌属性!$BZ117-1+DA$3)*11+卡牌属性!$CD117)</f>
        <v>8</v>
      </c>
      <c r="DB117" s="14">
        <f>INDEX(属性偏向!$T$4:$T$135,(卡牌属性!$BZ117-1+DB$3)*11+卡牌属性!$CD117)</f>
        <v>8</v>
      </c>
      <c r="DC117" s="14">
        <f>INDEX(属性偏向!$T$4:$T$135,(卡牌属性!$BZ117-1+DC$3)*11+卡牌属性!$CD117)</f>
        <v>9</v>
      </c>
      <c r="DD117" s="14">
        <f>INDEX(属性偏向!$T$4:$T$135,(卡牌属性!$BZ117-1+DD$3)*11+卡牌属性!$CD117)</f>
        <v>10</v>
      </c>
      <c r="DE117" s="14">
        <f>INDEX(属性偏向!$U$4:$U$135,(卡牌属性!$BZ117-1+DE$3)*11+卡牌属性!$CD117)</f>
        <v>112</v>
      </c>
      <c r="DF117" s="14">
        <f>INDEX(属性偏向!$U$4:$U$135,(卡牌属性!$BZ117-1+DF$3)*11+卡牌属性!$CD117)</f>
        <v>128</v>
      </c>
      <c r="DG117" s="14">
        <f>INDEX(属性偏向!$U$4:$U$135,(卡牌属性!$BZ117-1+DG$3)*11+卡牌属性!$CD117)</f>
        <v>128</v>
      </c>
      <c r="DH117" s="14">
        <f>INDEX(属性偏向!$U$4:$U$135,(卡牌属性!$BZ117-1+DH$3)*11+卡牌属性!$CD117)</f>
        <v>144</v>
      </c>
      <c r="DI117" s="14">
        <f>INDEX(属性偏向!$U$4:$U$135,(卡牌属性!$BZ117-1+DI$3)*11+卡牌属性!$CD117)</f>
        <v>160</v>
      </c>
      <c r="DL117" s="13">
        <v>113</v>
      </c>
      <c r="DM117" s="14">
        <f t="shared" si="267"/>
        <v>11</v>
      </c>
      <c r="DN117" s="14">
        <f t="shared" si="268"/>
        <v>1102011</v>
      </c>
      <c r="DO117" s="14" t="str">
        <f>INDEX($B$6:$B$32,DM117)&amp;"-"&amp;INDEX(属性投放!$H$7:$H$17,卡牌属性!DT117)</f>
        <v>阎风吒-黑绳</v>
      </c>
      <c r="DP117" s="14">
        <f t="shared" si="250"/>
        <v>5</v>
      </c>
      <c r="DQ117" s="14">
        <f t="shared" si="251"/>
        <v>5</v>
      </c>
      <c r="DR117" s="14">
        <f t="shared" si="252"/>
        <v>5</v>
      </c>
      <c r="DS117" s="14">
        <f t="shared" si="269"/>
        <v>4</v>
      </c>
      <c r="DT117" s="14">
        <f t="shared" si="270"/>
        <v>3</v>
      </c>
      <c r="DU117" s="14">
        <f>INDEX(属性投放!$W$6:$W$49,(卡牌属性!DS117-2)*11+卡牌属性!DT117)</f>
        <v>15</v>
      </c>
      <c r="DV117" s="14">
        <f t="shared" si="432"/>
        <v>930</v>
      </c>
      <c r="DW117" s="14">
        <f t="shared" si="433"/>
        <v>1099</v>
      </c>
      <c r="DX117" s="14">
        <f t="shared" si="434"/>
        <v>1268</v>
      </c>
      <c r="DY117" s="14">
        <f t="shared" si="435"/>
        <v>1268</v>
      </c>
      <c r="DZ117" s="14">
        <f t="shared" si="436"/>
        <v>1462</v>
      </c>
      <c r="EA117" s="14">
        <f t="shared" si="437"/>
        <v>420</v>
      </c>
      <c r="EB117" s="14">
        <f t="shared" si="438"/>
        <v>502</v>
      </c>
      <c r="EC117" s="14">
        <f t="shared" si="439"/>
        <v>502</v>
      </c>
      <c r="ED117" s="14">
        <f t="shared" si="440"/>
        <v>584</v>
      </c>
      <c r="EE117" s="14">
        <f t="shared" si="441"/>
        <v>681</v>
      </c>
      <c r="EF117" s="14">
        <f t="shared" si="442"/>
        <v>5540</v>
      </c>
      <c r="EG117" s="14">
        <f t="shared" si="443"/>
        <v>6614</v>
      </c>
      <c r="EH117" s="14">
        <f t="shared" si="444"/>
        <v>6614</v>
      </c>
      <c r="EI117" s="14">
        <f t="shared" si="445"/>
        <v>7688</v>
      </c>
      <c r="EJ117" s="14">
        <f t="shared" si="446"/>
        <v>8812</v>
      </c>
      <c r="EK117" s="14">
        <f>INDEX(属性偏向!$S$4:$S$135,(卡牌属性!$DP117-1+EK$3)*11+卡牌属性!$DT117)*(1+属性投放!$AT$6)</f>
        <v>42</v>
      </c>
      <c r="EL117" s="14">
        <f>INDEX(属性偏向!$S$4:$S$135,(卡牌属性!$DP117-1+EL$3)*11+卡牌属性!$DT117)*(1+属性投放!$AT$6)</f>
        <v>48</v>
      </c>
      <c r="EM117" s="14">
        <f>INDEX(属性偏向!$S$4:$S$135,(卡牌属性!$DP117-1+EM$3)*11+卡牌属性!$DT117)*(1+属性投放!$AT$6)</f>
        <v>54</v>
      </c>
      <c r="EN117" s="14">
        <f>INDEX(属性偏向!$S$4:$S$135,(卡牌属性!$DP117-1+EN$3)*11+卡牌属性!$DT117)*(1+属性投放!$AT$6)</f>
        <v>54</v>
      </c>
      <c r="EO117" s="14">
        <f>INDEX(属性偏向!$S$4:$S$135,(卡牌属性!$DP117-1+EO$3)*11+卡牌属性!$DT117)*(1+属性投放!$AT$6)</f>
        <v>60</v>
      </c>
      <c r="EP117" s="14">
        <f>INDEX(属性偏向!$T$4:$T$135,(卡牌属性!$DQ117-1+EP$3)*11+卡牌属性!$DT117)*(1+属性投放!$AT$6)</f>
        <v>21</v>
      </c>
      <c r="EQ117" s="14">
        <f>INDEX(属性偏向!$T$4:$T$135,(卡牌属性!$DQ117-1+EQ$3)*11+卡牌属性!$DT117)*(1+属性投放!$AT$6)</f>
        <v>24</v>
      </c>
      <c r="ER117" s="14">
        <f>INDEX(属性偏向!$T$4:$T$135,(卡牌属性!$DQ117-1+ER$3)*11+卡牌属性!$DT117)*(1+属性投放!$AT$6)</f>
        <v>24</v>
      </c>
      <c r="ES117" s="14">
        <f>INDEX(属性偏向!$T$4:$T$135,(卡牌属性!$DQ117-1+ES$3)*11+卡牌属性!$DT117)*(1+属性投放!$AT$6)</f>
        <v>27</v>
      </c>
      <c r="ET117" s="14">
        <f>INDEX(属性偏向!$T$4:$T$135,(卡牌属性!$DQ117-1+ET$3)*11+卡牌属性!$DT117)*(1+属性投放!$AT$6)</f>
        <v>30</v>
      </c>
      <c r="EU117" s="14">
        <f>INDEX(属性偏向!$U$4:$U$135,(卡牌属性!$DR117-1+EU$3)*11+卡牌属性!$DT117)*(1+属性投放!$AT$6)</f>
        <v>336</v>
      </c>
      <c r="EV117" s="14">
        <f>INDEX(属性偏向!$U$4:$U$135,(卡牌属性!$DR117-1+EV$3)*11+卡牌属性!$DT117)*(1+属性投放!$AT$6)</f>
        <v>384</v>
      </c>
      <c r="EW117" s="14">
        <f>INDEX(属性偏向!$U$4:$U$135,(卡牌属性!$DR117-1+EW$3)*11+卡牌属性!$DT117)*(1+属性投放!$AT$6)</f>
        <v>384</v>
      </c>
      <c r="EX117" s="14">
        <f>INDEX(属性偏向!$U$4:$U$135,(卡牌属性!$DR117-1+EX$3)*11+卡牌属性!$DT117)*(1+属性投放!$AT$6)</f>
        <v>432</v>
      </c>
      <c r="EY117" s="14">
        <f>INDEX(属性偏向!$U$4:$U$135,(卡牌属性!$DR117-1+EY$3)*11+卡牌属性!$DT117)*(1+属性投放!$AT$6)</f>
        <v>480</v>
      </c>
      <c r="FC117" s="13">
        <v>113</v>
      </c>
      <c r="FD117" s="13">
        <f t="shared" si="413"/>
        <v>23</v>
      </c>
      <c r="FE117" s="14">
        <f t="shared" si="271"/>
        <v>1102023</v>
      </c>
      <c r="FF117" s="14" t="s">
        <v>849</v>
      </c>
      <c r="FG117" s="14">
        <f t="shared" si="372"/>
        <v>3</v>
      </c>
      <c r="FH117" s="14" t="str">
        <f t="shared" si="373"/>
        <v>异邦刀客-3星</v>
      </c>
      <c r="FI117" s="14">
        <f>INDEX(Y$6:Y$36,$FD117)+INDEX(属性偏向!Y$4:Y$8,卡牌属性!$FG117)</f>
        <v>6</v>
      </c>
      <c r="FJ117" s="14" t="str">
        <f>INDEX(属性评价,卡牌属性!FI117)</f>
        <v>B+</v>
      </c>
      <c r="FK117" s="14">
        <f>INDEX(Z$6:Z$36,$FD117)+INDEX(属性偏向!Z$4:Z$8,卡牌属性!$FG117)</f>
        <v>4</v>
      </c>
      <c r="FL117" s="14" t="str">
        <f>INDEX(属性评价,卡牌属性!FK117)</f>
        <v>C+</v>
      </c>
      <c r="FM117" s="14">
        <f>INDEX(AA$6:AA$36,$FD117)+INDEX(属性偏向!AA$4:AA$8,卡牌属性!$FG117)</f>
        <v>4</v>
      </c>
      <c r="FN117" s="14" t="str">
        <f>INDEX(属性评价,卡牌属性!FM117)</f>
        <v>C+</v>
      </c>
      <c r="FQ117" s="13">
        <v>113</v>
      </c>
      <c r="FR117" s="13">
        <f t="shared" si="412"/>
        <v>23</v>
      </c>
      <c r="FS117" s="14">
        <f t="shared" si="414"/>
        <v>1101043</v>
      </c>
      <c r="FT117" s="14" t="s">
        <v>849</v>
      </c>
      <c r="FU117" s="14">
        <f t="shared" si="415"/>
        <v>3</v>
      </c>
      <c r="FV117" s="14" t="str">
        <f t="shared" si="416"/>
        <v>少年曹玄亮-3星</v>
      </c>
      <c r="FW117" s="14">
        <f>INDEX(J$6:J$36,$FR117)+INDEX(属性偏向!Y$4:Y$8,卡牌属性!$FG117)</f>
        <v>7</v>
      </c>
      <c r="FX117" s="14" t="str">
        <f>INDEX(属性评价,卡牌属性!FW117)</f>
        <v>A</v>
      </c>
      <c r="FY117" s="14">
        <f>INDEX(K$6:K$36,$FR117)+INDEX(属性偏向!Y$4:Y$8,卡牌属性!$FG117)</f>
        <v>4</v>
      </c>
      <c r="FZ117" s="14" t="str">
        <f>INDEX(属性评价,卡牌属性!FY117)</f>
        <v>C+</v>
      </c>
      <c r="GA117" s="14">
        <f>INDEX(L$6:L$36,$FR117)+INDEX(属性偏向!Y$4:Y$8,卡牌属性!$FG117)</f>
        <v>4</v>
      </c>
      <c r="GB117" s="14" t="str">
        <f>INDEX(属性评价,卡牌属性!GA117)</f>
        <v>C+</v>
      </c>
    </row>
    <row r="118" spans="31:184" ht="16.5" x14ac:dyDescent="0.2">
      <c r="AE118" s="13">
        <v>114</v>
      </c>
      <c r="AF118" s="13">
        <f t="shared" si="259"/>
        <v>11</v>
      </c>
      <c r="AG118" s="13">
        <f t="shared" si="246"/>
        <v>4</v>
      </c>
      <c r="AH118" s="13"/>
      <c r="AI118" s="13"/>
      <c r="AJ118" s="14">
        <f t="shared" si="247"/>
        <v>1101011</v>
      </c>
      <c r="AK118" s="14" t="str">
        <f t="shared" si="248"/>
        <v>阎风吒4突</v>
      </c>
      <c r="AL118" s="25" t="s">
        <v>131</v>
      </c>
      <c r="AM118" s="14">
        <v>1</v>
      </c>
      <c r="AN118" s="14">
        <f t="shared" si="249"/>
        <v>4</v>
      </c>
      <c r="AO118" s="14" t="e">
        <f>INDEX(属性投放!#REF!,(卡牌属性!AG118-2)*20+卡牌属性!AN118)</f>
        <v>#REF!</v>
      </c>
      <c r="AP118" s="14" t="e">
        <f t="shared" si="376"/>
        <v>#REF!</v>
      </c>
      <c r="AQ118" s="14" t="e">
        <f t="shared" si="376"/>
        <v>#REF!</v>
      </c>
      <c r="AR118" s="14" t="e">
        <f t="shared" si="376"/>
        <v>#REF!</v>
      </c>
      <c r="AS118" s="14" t="e">
        <f t="shared" si="376"/>
        <v>#REF!</v>
      </c>
      <c r="AT118" s="14" t="e">
        <f>INDEX(属性投放!#REF!,(卡牌属性!AG118-2)*20+卡牌属性!AN118)</f>
        <v>#REF!</v>
      </c>
      <c r="AU118" s="14" t="e">
        <f t="shared" si="377"/>
        <v>#REF!</v>
      </c>
      <c r="AV118" s="14" t="e">
        <f t="shared" si="377"/>
        <v>#REF!</v>
      </c>
      <c r="AW118" s="14" t="e">
        <f t="shared" si="377"/>
        <v>#REF!</v>
      </c>
      <c r="AX118" s="14" t="e">
        <f t="shared" si="377"/>
        <v>#REF!</v>
      </c>
      <c r="AY118" s="14" t="e">
        <f>INDEX(属性投放!#REF!,(卡牌属性!AG118-2)*20+卡牌属性!AN118)</f>
        <v>#REF!</v>
      </c>
      <c r="AZ118" s="14" t="e">
        <f t="shared" si="378"/>
        <v>#REF!</v>
      </c>
      <c r="BA118" s="14" t="e">
        <f t="shared" si="378"/>
        <v>#REF!</v>
      </c>
      <c r="BB118" s="14" t="e">
        <f t="shared" si="378"/>
        <v>#REF!</v>
      </c>
      <c r="BC118" s="14" t="e">
        <f t="shared" si="378"/>
        <v>#REF!</v>
      </c>
      <c r="BD118" s="14" t="e">
        <f>INDEX(属性投放!#REF!,(卡牌属性!AG118-2)*20+卡牌属性!AN118)</f>
        <v>#REF!</v>
      </c>
      <c r="BE118" s="14" t="e">
        <f t="shared" si="379"/>
        <v>#REF!</v>
      </c>
      <c r="BF118" s="14" t="e">
        <f t="shared" si="379"/>
        <v>#REF!</v>
      </c>
      <c r="BG118" s="14" t="e">
        <f t="shared" si="379"/>
        <v>#REF!</v>
      </c>
      <c r="BH118" s="14" t="e">
        <f t="shared" si="379"/>
        <v>#REF!</v>
      </c>
      <c r="BI118" s="14" t="e">
        <f>INDEX(属性投放!#REF!,(卡牌属性!AG118-2)*20+卡牌属性!AN118)</f>
        <v>#REF!</v>
      </c>
      <c r="BJ118" s="14" t="e">
        <f t="shared" si="380"/>
        <v>#REF!</v>
      </c>
      <c r="BK118" s="14" t="e">
        <f t="shared" si="380"/>
        <v>#REF!</v>
      </c>
      <c r="BL118" s="14" t="e">
        <f t="shared" si="380"/>
        <v>#REF!</v>
      </c>
      <c r="BM118" s="14" t="e">
        <f t="shared" si="380"/>
        <v>#REF!</v>
      </c>
      <c r="BN118" s="14" t="e">
        <f>INDEX(属性投放!#REF!,(卡牌属性!AG118-2)*20+卡牌属性!AN118)</f>
        <v>#REF!</v>
      </c>
      <c r="BO118" s="14" t="e">
        <f t="shared" si="381"/>
        <v>#REF!</v>
      </c>
      <c r="BP118" s="14" t="e">
        <f t="shared" si="381"/>
        <v>#REF!</v>
      </c>
      <c r="BQ118" s="14" t="e">
        <f t="shared" si="381"/>
        <v>#REF!</v>
      </c>
      <c r="BR118" s="14" t="e">
        <f t="shared" si="381"/>
        <v>#REF!</v>
      </c>
      <c r="BV118" s="13">
        <v>114</v>
      </c>
      <c r="BW118" s="14">
        <f t="shared" si="260"/>
        <v>11</v>
      </c>
      <c r="BX118" s="14">
        <f t="shared" si="261"/>
        <v>1102011</v>
      </c>
      <c r="BY118" s="14" t="str">
        <f>INDEX($O$6:$O$37,BW118)&amp;"-"&amp;INDEX(属性投放!$H$19:$H$29,卡牌属性!CD118)</f>
        <v>张飞-众合</v>
      </c>
      <c r="BZ118" s="14">
        <f t="shared" si="262"/>
        <v>5</v>
      </c>
      <c r="CA118" s="14">
        <f t="shared" si="263"/>
        <v>6</v>
      </c>
      <c r="CB118" s="14">
        <f t="shared" si="264"/>
        <v>8</v>
      </c>
      <c r="CC118" s="14">
        <f t="shared" si="265"/>
        <v>4</v>
      </c>
      <c r="CD118" s="14">
        <f t="shared" si="266"/>
        <v>4</v>
      </c>
      <c r="CE118" s="14">
        <f>INDEX(属性投放!$W$6:$W$49,(卡牌属性!CC118-2)*11+卡牌属性!CD118)</f>
        <v>15</v>
      </c>
      <c r="CF118" s="14">
        <f t="shared" si="417"/>
        <v>620</v>
      </c>
      <c r="CG118" s="14">
        <f t="shared" si="418"/>
        <v>723</v>
      </c>
      <c r="CH118" s="14">
        <f t="shared" si="419"/>
        <v>826</v>
      </c>
      <c r="CI118" s="14">
        <f t="shared" si="420"/>
        <v>826</v>
      </c>
      <c r="CJ118" s="14">
        <f t="shared" si="421"/>
        <v>954</v>
      </c>
      <c r="CK118" s="14">
        <f t="shared" si="422"/>
        <v>275</v>
      </c>
      <c r="CL118" s="14">
        <f t="shared" si="423"/>
        <v>324</v>
      </c>
      <c r="CM118" s="14">
        <f t="shared" si="424"/>
        <v>324</v>
      </c>
      <c r="CN118" s="14">
        <f t="shared" si="425"/>
        <v>388</v>
      </c>
      <c r="CO118" s="14">
        <f t="shared" si="426"/>
        <v>452</v>
      </c>
      <c r="CP118" s="14">
        <f t="shared" si="427"/>
        <v>4360</v>
      </c>
      <c r="CQ118" s="14">
        <f t="shared" si="428"/>
        <v>5108</v>
      </c>
      <c r="CR118" s="14">
        <f t="shared" si="429"/>
        <v>5108</v>
      </c>
      <c r="CS118" s="14">
        <f t="shared" si="430"/>
        <v>5956</v>
      </c>
      <c r="CT118" s="14">
        <f t="shared" si="431"/>
        <v>7004</v>
      </c>
      <c r="CU118" s="14">
        <f>INDEX(属性偏向!$S$4:$S$135,(卡牌属性!$BZ118-1+CU$3)*11+卡牌属性!$CD118)</f>
        <v>16</v>
      </c>
      <c r="CV118" s="14">
        <f>INDEX(属性偏向!$S$4:$S$135,(卡牌属性!$BZ118-1+CV$3)*11+卡牌属性!$CD118)</f>
        <v>18</v>
      </c>
      <c r="CW118" s="14">
        <f>INDEX(属性偏向!$S$4:$S$135,(卡牌属性!$BZ118-1+CW$3)*11+卡牌属性!$CD118)</f>
        <v>20</v>
      </c>
      <c r="CX118" s="14">
        <f>INDEX(属性偏向!$S$4:$S$135,(卡牌属性!$BZ118-1+CX$3)*11+卡牌属性!$CD118)</f>
        <v>20</v>
      </c>
      <c r="CY118" s="14">
        <f>INDEX(属性偏向!$S$4:$S$135,(卡牌属性!$BZ118-1+CY$3)*11+卡牌属性!$CD118)</f>
        <v>22</v>
      </c>
      <c r="CZ118" s="14">
        <f>INDEX(属性偏向!$T$4:$T$135,(卡牌属性!$BZ118-1+CZ$3)*11+卡牌属性!$CD118)</f>
        <v>8</v>
      </c>
      <c r="DA118" s="14">
        <f>INDEX(属性偏向!$T$4:$T$135,(卡牌属性!$BZ118-1+DA$3)*11+卡牌属性!$CD118)</f>
        <v>9</v>
      </c>
      <c r="DB118" s="14">
        <f>INDEX(属性偏向!$T$4:$T$135,(卡牌属性!$BZ118-1+DB$3)*11+卡牌属性!$CD118)</f>
        <v>9</v>
      </c>
      <c r="DC118" s="14">
        <f>INDEX(属性偏向!$T$4:$T$135,(卡牌属性!$BZ118-1+DC$3)*11+卡牌属性!$CD118)</f>
        <v>10</v>
      </c>
      <c r="DD118" s="14">
        <f>INDEX(属性偏向!$T$4:$T$135,(卡牌属性!$BZ118-1+DD$3)*11+卡牌属性!$CD118)</f>
        <v>11</v>
      </c>
      <c r="DE118" s="14">
        <f>INDEX(属性偏向!$U$4:$U$135,(卡牌属性!$BZ118-1+DE$3)*11+卡牌属性!$CD118)</f>
        <v>144</v>
      </c>
      <c r="DF118" s="14">
        <f>INDEX(属性偏向!$U$4:$U$135,(卡牌属性!$BZ118-1+DF$3)*11+卡牌属性!$CD118)</f>
        <v>162</v>
      </c>
      <c r="DG118" s="14">
        <f>INDEX(属性偏向!$U$4:$U$135,(卡牌属性!$BZ118-1+DG$3)*11+卡牌属性!$CD118)</f>
        <v>162</v>
      </c>
      <c r="DH118" s="14">
        <f>INDEX(属性偏向!$U$4:$U$135,(卡牌属性!$BZ118-1+DH$3)*11+卡牌属性!$CD118)</f>
        <v>180</v>
      </c>
      <c r="DI118" s="14">
        <f>INDEX(属性偏向!$U$4:$U$135,(卡牌属性!$BZ118-1+DI$3)*11+卡牌属性!$CD118)</f>
        <v>198</v>
      </c>
      <c r="DL118" s="13">
        <v>114</v>
      </c>
      <c r="DM118" s="14">
        <f t="shared" si="267"/>
        <v>11</v>
      </c>
      <c r="DN118" s="14">
        <f t="shared" si="268"/>
        <v>1102011</v>
      </c>
      <c r="DO118" s="14" t="str">
        <f>INDEX($B$6:$B$32,DM118)&amp;"-"&amp;INDEX(属性投放!$H$7:$H$17,卡牌属性!DT118)</f>
        <v>阎风吒-众合</v>
      </c>
      <c r="DP118" s="14">
        <f t="shared" si="250"/>
        <v>5</v>
      </c>
      <c r="DQ118" s="14">
        <f t="shared" si="251"/>
        <v>5</v>
      </c>
      <c r="DR118" s="14">
        <f t="shared" si="252"/>
        <v>5</v>
      </c>
      <c r="DS118" s="14">
        <f t="shared" si="269"/>
        <v>4</v>
      </c>
      <c r="DT118" s="14">
        <f t="shared" si="270"/>
        <v>4</v>
      </c>
      <c r="DU118" s="14">
        <f>INDEX(属性投放!$W$6:$W$49,(卡牌属性!DS118-2)*11+卡牌属性!DT118)</f>
        <v>15</v>
      </c>
      <c r="DV118" s="14">
        <f t="shared" si="432"/>
        <v>1560</v>
      </c>
      <c r="DW118" s="14">
        <f t="shared" si="433"/>
        <v>1819</v>
      </c>
      <c r="DX118" s="14">
        <f t="shared" si="434"/>
        <v>2078</v>
      </c>
      <c r="DY118" s="14">
        <f t="shared" si="435"/>
        <v>2078</v>
      </c>
      <c r="DZ118" s="14">
        <f t="shared" si="436"/>
        <v>2362</v>
      </c>
      <c r="EA118" s="14">
        <f t="shared" si="437"/>
        <v>735</v>
      </c>
      <c r="EB118" s="14">
        <f t="shared" si="438"/>
        <v>862</v>
      </c>
      <c r="EC118" s="14">
        <f t="shared" si="439"/>
        <v>862</v>
      </c>
      <c r="ED118" s="14">
        <f t="shared" si="440"/>
        <v>989</v>
      </c>
      <c r="EE118" s="14">
        <f t="shared" si="441"/>
        <v>1131</v>
      </c>
      <c r="EF118" s="14">
        <f t="shared" si="442"/>
        <v>10580</v>
      </c>
      <c r="EG118" s="14">
        <f t="shared" si="443"/>
        <v>12374</v>
      </c>
      <c r="EH118" s="14">
        <f t="shared" si="444"/>
        <v>12374</v>
      </c>
      <c r="EI118" s="14">
        <f t="shared" si="445"/>
        <v>14168</v>
      </c>
      <c r="EJ118" s="14">
        <f t="shared" si="446"/>
        <v>16012</v>
      </c>
      <c r="EK118" s="14">
        <f>INDEX(属性偏向!$S$4:$S$135,(卡牌属性!$DP118-1+EK$3)*11+卡牌属性!$DT118)*(1+属性投放!$AT$6)</f>
        <v>48</v>
      </c>
      <c r="EL118" s="14">
        <f>INDEX(属性偏向!$S$4:$S$135,(卡牌属性!$DP118-1+EL$3)*11+卡牌属性!$DT118)*(1+属性投放!$AT$6)</f>
        <v>54</v>
      </c>
      <c r="EM118" s="14">
        <f>INDEX(属性偏向!$S$4:$S$135,(卡牌属性!$DP118-1+EM$3)*11+卡牌属性!$DT118)*(1+属性投放!$AT$6)</f>
        <v>60</v>
      </c>
      <c r="EN118" s="14">
        <f>INDEX(属性偏向!$S$4:$S$135,(卡牌属性!$DP118-1+EN$3)*11+卡牌属性!$DT118)*(1+属性投放!$AT$6)</f>
        <v>60</v>
      </c>
      <c r="EO118" s="14">
        <f>INDEX(属性偏向!$S$4:$S$135,(卡牌属性!$DP118-1+EO$3)*11+卡牌属性!$DT118)*(1+属性投放!$AT$6)</f>
        <v>66</v>
      </c>
      <c r="EP118" s="14">
        <f>INDEX(属性偏向!$T$4:$T$135,(卡牌属性!$DQ118-1+EP$3)*11+卡牌属性!$DT118)*(1+属性投放!$AT$6)</f>
        <v>24</v>
      </c>
      <c r="EQ118" s="14">
        <f>INDEX(属性偏向!$T$4:$T$135,(卡牌属性!$DQ118-1+EQ$3)*11+卡牌属性!$DT118)*(1+属性投放!$AT$6)</f>
        <v>27</v>
      </c>
      <c r="ER118" s="14">
        <f>INDEX(属性偏向!$T$4:$T$135,(卡牌属性!$DQ118-1+ER$3)*11+卡牌属性!$DT118)*(1+属性投放!$AT$6)</f>
        <v>27</v>
      </c>
      <c r="ES118" s="14">
        <f>INDEX(属性偏向!$T$4:$T$135,(卡牌属性!$DQ118-1+ES$3)*11+卡牌属性!$DT118)*(1+属性投放!$AT$6)</f>
        <v>30</v>
      </c>
      <c r="ET118" s="14">
        <f>INDEX(属性偏向!$T$4:$T$135,(卡牌属性!$DQ118-1+ET$3)*11+卡牌属性!$DT118)*(1+属性投放!$AT$6)</f>
        <v>33</v>
      </c>
      <c r="EU118" s="14">
        <f>INDEX(属性偏向!$U$4:$U$135,(卡牌属性!$DR118-1+EU$3)*11+卡牌属性!$DT118)*(1+属性投放!$AT$6)</f>
        <v>432</v>
      </c>
      <c r="EV118" s="14">
        <f>INDEX(属性偏向!$U$4:$U$135,(卡牌属性!$DR118-1+EV$3)*11+卡牌属性!$DT118)*(1+属性投放!$AT$6)</f>
        <v>486</v>
      </c>
      <c r="EW118" s="14">
        <f>INDEX(属性偏向!$U$4:$U$135,(卡牌属性!$DR118-1+EW$3)*11+卡牌属性!$DT118)*(1+属性投放!$AT$6)</f>
        <v>486</v>
      </c>
      <c r="EX118" s="14">
        <f>INDEX(属性偏向!$U$4:$U$135,(卡牌属性!$DR118-1+EX$3)*11+卡牌属性!$DT118)*(1+属性投放!$AT$6)</f>
        <v>540</v>
      </c>
      <c r="EY118" s="14">
        <f>INDEX(属性偏向!$U$4:$U$135,(卡牌属性!$DR118-1+EY$3)*11+卡牌属性!$DT118)*(1+属性投放!$AT$6)</f>
        <v>594</v>
      </c>
      <c r="FC118" s="13">
        <v>114</v>
      </c>
      <c r="FD118" s="13">
        <f t="shared" si="413"/>
        <v>23</v>
      </c>
      <c r="FE118" s="14">
        <f t="shared" si="271"/>
        <v>1102023</v>
      </c>
      <c r="FF118" s="14" t="s">
        <v>849</v>
      </c>
      <c r="FG118" s="14">
        <f t="shared" si="372"/>
        <v>4</v>
      </c>
      <c r="FH118" s="14" t="str">
        <f t="shared" si="373"/>
        <v>异邦刀客-4星</v>
      </c>
      <c r="FI118" s="14">
        <f>INDEX(Y$6:Y$36,$FD118)+INDEX(属性偏向!Y$4:Y$8,卡牌属性!$FG118)</f>
        <v>6</v>
      </c>
      <c r="FJ118" s="14" t="str">
        <f>INDEX(属性评价,卡牌属性!FI118)</f>
        <v>B+</v>
      </c>
      <c r="FK118" s="14">
        <f>INDEX(Z$6:Z$36,$FD118)+INDEX(属性偏向!Z$4:Z$8,卡牌属性!$FG118)</f>
        <v>5</v>
      </c>
      <c r="FL118" s="14" t="str">
        <f>INDEX(属性评价,卡牌属性!FK118)</f>
        <v>B</v>
      </c>
      <c r="FM118" s="14">
        <f>INDEX(AA$6:AA$36,$FD118)+INDEX(属性偏向!AA$4:AA$8,卡牌属性!$FG118)</f>
        <v>5</v>
      </c>
      <c r="FN118" s="14" t="str">
        <f>INDEX(属性评价,卡牌属性!FM118)</f>
        <v>B</v>
      </c>
      <c r="FQ118" s="13">
        <v>114</v>
      </c>
      <c r="FR118" s="13">
        <f t="shared" si="412"/>
        <v>23</v>
      </c>
      <c r="FS118" s="14">
        <f t="shared" si="414"/>
        <v>1101043</v>
      </c>
      <c r="FT118" s="14" t="s">
        <v>849</v>
      </c>
      <c r="FU118" s="14">
        <f t="shared" si="415"/>
        <v>4</v>
      </c>
      <c r="FV118" s="14" t="str">
        <f t="shared" si="416"/>
        <v>少年曹玄亮-4星</v>
      </c>
      <c r="FW118" s="14">
        <f>INDEX(J$6:J$36,$FR118)+INDEX(属性偏向!Y$4:Y$8,卡牌属性!$FG118)</f>
        <v>7</v>
      </c>
      <c r="FX118" s="14" t="str">
        <f>INDEX(属性评价,卡牌属性!FW118)</f>
        <v>A</v>
      </c>
      <c r="FY118" s="14">
        <f>INDEX(K$6:K$36,$FR118)+INDEX(属性偏向!Y$4:Y$8,卡牌属性!$FG118)</f>
        <v>4</v>
      </c>
      <c r="FZ118" s="14" t="str">
        <f>INDEX(属性评价,卡牌属性!FY118)</f>
        <v>C+</v>
      </c>
      <c r="GA118" s="14">
        <f>INDEX(L$6:L$36,$FR118)+INDEX(属性偏向!Y$4:Y$8,卡牌属性!$FG118)</f>
        <v>4</v>
      </c>
      <c r="GB118" s="14" t="str">
        <f>INDEX(属性评价,卡牌属性!GA118)</f>
        <v>C+</v>
      </c>
    </row>
    <row r="119" spans="31:184" ht="16.5" x14ac:dyDescent="0.2">
      <c r="AE119" s="13">
        <v>115</v>
      </c>
      <c r="AF119" s="13">
        <f t="shared" si="259"/>
        <v>11</v>
      </c>
      <c r="AG119" s="13">
        <f t="shared" si="246"/>
        <v>4</v>
      </c>
      <c r="AH119" s="13"/>
      <c r="AI119" s="13"/>
      <c r="AJ119" s="14">
        <f t="shared" si="247"/>
        <v>1101011</v>
      </c>
      <c r="AK119" s="14" t="str">
        <f t="shared" si="248"/>
        <v>阎风吒5突</v>
      </c>
      <c r="AL119" s="25" t="s">
        <v>131</v>
      </c>
      <c r="AM119" s="14">
        <v>1</v>
      </c>
      <c r="AN119" s="14">
        <f t="shared" si="249"/>
        <v>5</v>
      </c>
      <c r="AO119" s="14" t="e">
        <f>INDEX(属性投放!#REF!,(卡牌属性!AG119-2)*20+卡牌属性!AN119)</f>
        <v>#REF!</v>
      </c>
      <c r="AP119" s="14" t="e">
        <f t="shared" si="376"/>
        <v>#REF!</v>
      </c>
      <c r="AQ119" s="14" t="e">
        <f t="shared" si="376"/>
        <v>#REF!</v>
      </c>
      <c r="AR119" s="14" t="e">
        <f t="shared" si="376"/>
        <v>#REF!</v>
      </c>
      <c r="AS119" s="14" t="e">
        <f t="shared" si="376"/>
        <v>#REF!</v>
      </c>
      <c r="AT119" s="14" t="e">
        <f>INDEX(属性投放!#REF!,(卡牌属性!AG119-2)*20+卡牌属性!AN119)</f>
        <v>#REF!</v>
      </c>
      <c r="AU119" s="14" t="e">
        <f t="shared" si="377"/>
        <v>#REF!</v>
      </c>
      <c r="AV119" s="14" t="e">
        <f t="shared" si="377"/>
        <v>#REF!</v>
      </c>
      <c r="AW119" s="14" t="e">
        <f t="shared" si="377"/>
        <v>#REF!</v>
      </c>
      <c r="AX119" s="14" t="e">
        <f t="shared" si="377"/>
        <v>#REF!</v>
      </c>
      <c r="AY119" s="14" t="e">
        <f>INDEX(属性投放!#REF!,(卡牌属性!AG119-2)*20+卡牌属性!AN119)</f>
        <v>#REF!</v>
      </c>
      <c r="AZ119" s="14" t="e">
        <f t="shared" si="378"/>
        <v>#REF!</v>
      </c>
      <c r="BA119" s="14" t="e">
        <f t="shared" si="378"/>
        <v>#REF!</v>
      </c>
      <c r="BB119" s="14" t="e">
        <f t="shared" si="378"/>
        <v>#REF!</v>
      </c>
      <c r="BC119" s="14" t="e">
        <f t="shared" si="378"/>
        <v>#REF!</v>
      </c>
      <c r="BD119" s="14" t="e">
        <f>INDEX(属性投放!#REF!,(卡牌属性!AG119-2)*20+卡牌属性!AN119)</f>
        <v>#REF!</v>
      </c>
      <c r="BE119" s="14" t="e">
        <f t="shared" si="379"/>
        <v>#REF!</v>
      </c>
      <c r="BF119" s="14" t="e">
        <f t="shared" si="379"/>
        <v>#REF!</v>
      </c>
      <c r="BG119" s="14" t="e">
        <f t="shared" si="379"/>
        <v>#REF!</v>
      </c>
      <c r="BH119" s="14" t="e">
        <f t="shared" si="379"/>
        <v>#REF!</v>
      </c>
      <c r="BI119" s="14" t="e">
        <f>INDEX(属性投放!#REF!,(卡牌属性!AG119-2)*20+卡牌属性!AN119)</f>
        <v>#REF!</v>
      </c>
      <c r="BJ119" s="14" t="e">
        <f t="shared" si="380"/>
        <v>#REF!</v>
      </c>
      <c r="BK119" s="14" t="e">
        <f t="shared" si="380"/>
        <v>#REF!</v>
      </c>
      <c r="BL119" s="14" t="e">
        <f t="shared" si="380"/>
        <v>#REF!</v>
      </c>
      <c r="BM119" s="14" t="e">
        <f t="shared" si="380"/>
        <v>#REF!</v>
      </c>
      <c r="BN119" s="14" t="e">
        <f>INDEX(属性投放!#REF!,(卡牌属性!AG119-2)*20+卡牌属性!AN119)</f>
        <v>#REF!</v>
      </c>
      <c r="BO119" s="14" t="e">
        <f t="shared" si="381"/>
        <v>#REF!</v>
      </c>
      <c r="BP119" s="14" t="e">
        <f t="shared" si="381"/>
        <v>#REF!</v>
      </c>
      <c r="BQ119" s="14" t="e">
        <f t="shared" si="381"/>
        <v>#REF!</v>
      </c>
      <c r="BR119" s="14" t="e">
        <f t="shared" si="381"/>
        <v>#REF!</v>
      </c>
      <c r="BV119" s="13">
        <v>115</v>
      </c>
      <c r="BW119" s="14">
        <f t="shared" si="260"/>
        <v>11</v>
      </c>
      <c r="BX119" s="14">
        <f t="shared" si="261"/>
        <v>1102011</v>
      </c>
      <c r="BY119" s="14" t="str">
        <f>INDEX($O$6:$O$37,BW119)&amp;"-"&amp;INDEX(属性投放!$H$19:$H$29,卡牌属性!CD119)</f>
        <v>张飞-叫唤</v>
      </c>
      <c r="BZ119" s="14">
        <f t="shared" si="262"/>
        <v>5</v>
      </c>
      <c r="CA119" s="14">
        <f t="shared" si="263"/>
        <v>6</v>
      </c>
      <c r="CB119" s="14">
        <f t="shared" si="264"/>
        <v>8</v>
      </c>
      <c r="CC119" s="14">
        <f t="shared" si="265"/>
        <v>4</v>
      </c>
      <c r="CD119" s="14">
        <f t="shared" si="266"/>
        <v>5</v>
      </c>
      <c r="CE119" s="14">
        <f>INDEX(属性投放!$W$6:$W$49,(卡牌属性!CC119-2)*11+卡牌属性!CD119)</f>
        <v>15</v>
      </c>
      <c r="CF119" s="14">
        <f t="shared" si="417"/>
        <v>860</v>
      </c>
      <c r="CG119" s="14">
        <f t="shared" si="418"/>
        <v>993</v>
      </c>
      <c r="CH119" s="14">
        <f t="shared" si="419"/>
        <v>1126</v>
      </c>
      <c r="CI119" s="14">
        <f t="shared" si="420"/>
        <v>1126</v>
      </c>
      <c r="CJ119" s="14">
        <f t="shared" si="421"/>
        <v>1284</v>
      </c>
      <c r="CK119" s="14">
        <f t="shared" si="422"/>
        <v>395</v>
      </c>
      <c r="CL119" s="14">
        <f t="shared" si="423"/>
        <v>459</v>
      </c>
      <c r="CM119" s="14">
        <f t="shared" si="424"/>
        <v>459</v>
      </c>
      <c r="CN119" s="14">
        <f t="shared" si="425"/>
        <v>538</v>
      </c>
      <c r="CO119" s="14">
        <f t="shared" si="426"/>
        <v>617</v>
      </c>
      <c r="CP119" s="14">
        <f t="shared" si="427"/>
        <v>6520</v>
      </c>
      <c r="CQ119" s="14">
        <f t="shared" si="428"/>
        <v>7538</v>
      </c>
      <c r="CR119" s="14">
        <f t="shared" si="429"/>
        <v>7538</v>
      </c>
      <c r="CS119" s="14">
        <f t="shared" si="430"/>
        <v>8656</v>
      </c>
      <c r="CT119" s="14">
        <f t="shared" si="431"/>
        <v>9974</v>
      </c>
      <c r="CU119" s="14">
        <f>INDEX(属性偏向!$S$4:$S$135,(卡牌属性!$BZ119-1+CU$3)*11+卡牌属性!$CD119)</f>
        <v>18</v>
      </c>
      <c r="CV119" s="14">
        <f>INDEX(属性偏向!$S$4:$S$135,(卡牌属性!$BZ119-1+CV$3)*11+卡牌属性!$CD119)</f>
        <v>20</v>
      </c>
      <c r="CW119" s="14">
        <f>INDEX(属性偏向!$S$4:$S$135,(卡牌属性!$BZ119-1+CW$3)*11+卡牌属性!$CD119)</f>
        <v>22</v>
      </c>
      <c r="CX119" s="14">
        <f>INDEX(属性偏向!$S$4:$S$135,(卡牌属性!$BZ119-1+CX$3)*11+卡牌属性!$CD119)</f>
        <v>22</v>
      </c>
      <c r="CY119" s="14">
        <f>INDEX(属性偏向!$S$4:$S$135,(卡牌属性!$BZ119-1+CY$3)*11+卡牌属性!$CD119)</f>
        <v>24</v>
      </c>
      <c r="CZ119" s="14">
        <f>INDEX(属性偏向!$T$4:$T$135,(卡牌属性!$BZ119-1+CZ$3)*11+卡牌属性!$CD119)</f>
        <v>9</v>
      </c>
      <c r="DA119" s="14">
        <f>INDEX(属性偏向!$T$4:$T$135,(卡牌属性!$BZ119-1+DA$3)*11+卡牌属性!$CD119)</f>
        <v>10</v>
      </c>
      <c r="DB119" s="14">
        <f>INDEX(属性偏向!$T$4:$T$135,(卡牌属性!$BZ119-1+DB$3)*11+卡牌属性!$CD119)</f>
        <v>10</v>
      </c>
      <c r="DC119" s="14">
        <f>INDEX(属性偏向!$T$4:$T$135,(卡牌属性!$BZ119-1+DC$3)*11+卡牌属性!$CD119)</f>
        <v>11</v>
      </c>
      <c r="DD119" s="14">
        <f>INDEX(属性偏向!$T$4:$T$135,(卡牌属性!$BZ119-1+DD$3)*11+卡牌属性!$CD119)</f>
        <v>12</v>
      </c>
      <c r="DE119" s="14">
        <f>INDEX(属性偏向!$U$4:$U$135,(卡牌属性!$BZ119-1+DE$3)*11+卡牌属性!$CD119)</f>
        <v>180</v>
      </c>
      <c r="DF119" s="14">
        <f>INDEX(属性偏向!$U$4:$U$135,(卡牌属性!$BZ119-1+DF$3)*11+卡牌属性!$CD119)</f>
        <v>200</v>
      </c>
      <c r="DG119" s="14">
        <f>INDEX(属性偏向!$U$4:$U$135,(卡牌属性!$BZ119-1+DG$3)*11+卡牌属性!$CD119)</f>
        <v>200</v>
      </c>
      <c r="DH119" s="14">
        <f>INDEX(属性偏向!$U$4:$U$135,(卡牌属性!$BZ119-1+DH$3)*11+卡牌属性!$CD119)</f>
        <v>220</v>
      </c>
      <c r="DI119" s="14">
        <f>INDEX(属性偏向!$U$4:$U$135,(卡牌属性!$BZ119-1+DI$3)*11+卡牌属性!$CD119)</f>
        <v>240</v>
      </c>
      <c r="DL119" s="13">
        <v>115</v>
      </c>
      <c r="DM119" s="14">
        <f t="shared" si="267"/>
        <v>11</v>
      </c>
      <c r="DN119" s="14">
        <f t="shared" si="268"/>
        <v>1102011</v>
      </c>
      <c r="DO119" s="14" t="str">
        <f>INDEX($B$6:$B$32,DM119)&amp;"-"&amp;INDEX(属性投放!$H$7:$H$17,卡牌属性!DT119)</f>
        <v>阎风吒-叫唤</v>
      </c>
      <c r="DP119" s="14">
        <f t="shared" si="250"/>
        <v>5</v>
      </c>
      <c r="DQ119" s="14">
        <f t="shared" si="251"/>
        <v>5</v>
      </c>
      <c r="DR119" s="14">
        <f t="shared" si="252"/>
        <v>5</v>
      </c>
      <c r="DS119" s="14">
        <f t="shared" si="269"/>
        <v>4</v>
      </c>
      <c r="DT119" s="14">
        <f t="shared" si="270"/>
        <v>5</v>
      </c>
      <c r="DU119" s="14">
        <f>INDEX(属性投放!$W$6:$W$49,(卡牌属性!DS119-2)*11+卡牌属性!DT119)</f>
        <v>15</v>
      </c>
      <c r="DV119" s="14">
        <f t="shared" si="432"/>
        <v>2280</v>
      </c>
      <c r="DW119" s="14">
        <f t="shared" si="433"/>
        <v>2629</v>
      </c>
      <c r="DX119" s="14">
        <f t="shared" si="434"/>
        <v>2978</v>
      </c>
      <c r="DY119" s="14">
        <f t="shared" si="435"/>
        <v>2978</v>
      </c>
      <c r="DZ119" s="14">
        <f t="shared" si="436"/>
        <v>3352</v>
      </c>
      <c r="EA119" s="14">
        <f t="shared" si="437"/>
        <v>1095</v>
      </c>
      <c r="EB119" s="14">
        <f t="shared" si="438"/>
        <v>1267</v>
      </c>
      <c r="EC119" s="14">
        <f t="shared" si="439"/>
        <v>1267</v>
      </c>
      <c r="ED119" s="14">
        <f t="shared" si="440"/>
        <v>1439</v>
      </c>
      <c r="EE119" s="14">
        <f t="shared" si="441"/>
        <v>1626</v>
      </c>
      <c r="EF119" s="14">
        <f t="shared" si="442"/>
        <v>17060</v>
      </c>
      <c r="EG119" s="14">
        <f t="shared" si="443"/>
        <v>19664</v>
      </c>
      <c r="EH119" s="14">
        <f t="shared" si="444"/>
        <v>19664</v>
      </c>
      <c r="EI119" s="14">
        <f t="shared" si="445"/>
        <v>22268</v>
      </c>
      <c r="EJ119" s="14">
        <f t="shared" si="446"/>
        <v>24922</v>
      </c>
      <c r="EK119" s="14">
        <f>INDEX(属性偏向!$S$4:$S$135,(卡牌属性!$DP119-1+EK$3)*11+卡牌属性!$DT119)*(1+属性投放!$AT$6)</f>
        <v>54</v>
      </c>
      <c r="EL119" s="14">
        <f>INDEX(属性偏向!$S$4:$S$135,(卡牌属性!$DP119-1+EL$3)*11+卡牌属性!$DT119)*(1+属性投放!$AT$6)</f>
        <v>60</v>
      </c>
      <c r="EM119" s="14">
        <f>INDEX(属性偏向!$S$4:$S$135,(卡牌属性!$DP119-1+EM$3)*11+卡牌属性!$DT119)*(1+属性投放!$AT$6)</f>
        <v>66</v>
      </c>
      <c r="EN119" s="14">
        <f>INDEX(属性偏向!$S$4:$S$135,(卡牌属性!$DP119-1+EN$3)*11+卡牌属性!$DT119)*(1+属性投放!$AT$6)</f>
        <v>66</v>
      </c>
      <c r="EO119" s="14">
        <f>INDEX(属性偏向!$S$4:$S$135,(卡牌属性!$DP119-1+EO$3)*11+卡牌属性!$DT119)*(1+属性投放!$AT$6)</f>
        <v>72</v>
      </c>
      <c r="EP119" s="14">
        <f>INDEX(属性偏向!$T$4:$T$135,(卡牌属性!$DQ119-1+EP$3)*11+卡牌属性!$DT119)*(1+属性投放!$AT$6)</f>
        <v>27</v>
      </c>
      <c r="EQ119" s="14">
        <f>INDEX(属性偏向!$T$4:$T$135,(卡牌属性!$DQ119-1+EQ$3)*11+卡牌属性!$DT119)*(1+属性投放!$AT$6)</f>
        <v>30</v>
      </c>
      <c r="ER119" s="14">
        <f>INDEX(属性偏向!$T$4:$T$135,(卡牌属性!$DQ119-1+ER$3)*11+卡牌属性!$DT119)*(1+属性投放!$AT$6)</f>
        <v>30</v>
      </c>
      <c r="ES119" s="14">
        <f>INDEX(属性偏向!$T$4:$T$135,(卡牌属性!$DQ119-1+ES$3)*11+卡牌属性!$DT119)*(1+属性投放!$AT$6)</f>
        <v>33</v>
      </c>
      <c r="ET119" s="14">
        <f>INDEX(属性偏向!$T$4:$T$135,(卡牌属性!$DQ119-1+ET$3)*11+卡牌属性!$DT119)*(1+属性投放!$AT$6)</f>
        <v>36</v>
      </c>
      <c r="EU119" s="14">
        <f>INDEX(属性偏向!$U$4:$U$135,(卡牌属性!$DR119-1+EU$3)*11+卡牌属性!$DT119)*(1+属性投放!$AT$6)</f>
        <v>540</v>
      </c>
      <c r="EV119" s="14">
        <f>INDEX(属性偏向!$U$4:$U$135,(卡牌属性!$DR119-1+EV$3)*11+卡牌属性!$DT119)*(1+属性投放!$AT$6)</f>
        <v>600</v>
      </c>
      <c r="EW119" s="14">
        <f>INDEX(属性偏向!$U$4:$U$135,(卡牌属性!$DR119-1+EW$3)*11+卡牌属性!$DT119)*(1+属性投放!$AT$6)</f>
        <v>600</v>
      </c>
      <c r="EX119" s="14">
        <f>INDEX(属性偏向!$U$4:$U$135,(卡牌属性!$DR119-1+EX$3)*11+卡牌属性!$DT119)*(1+属性投放!$AT$6)</f>
        <v>660</v>
      </c>
      <c r="EY119" s="14">
        <f>INDEX(属性偏向!$U$4:$U$135,(卡牌属性!$DR119-1+EY$3)*11+卡牌属性!$DT119)*(1+属性投放!$AT$6)</f>
        <v>720</v>
      </c>
      <c r="FC119" s="13">
        <v>115</v>
      </c>
      <c r="FD119" s="13">
        <f t="shared" si="413"/>
        <v>23</v>
      </c>
      <c r="FE119" s="14">
        <f t="shared" si="271"/>
        <v>1102023</v>
      </c>
      <c r="FF119" s="14" t="s">
        <v>849</v>
      </c>
      <c r="FG119" s="14">
        <f t="shared" si="372"/>
        <v>5</v>
      </c>
      <c r="FH119" s="14" t="str">
        <f t="shared" si="373"/>
        <v>异邦刀客-5星</v>
      </c>
      <c r="FI119" s="14">
        <f>INDEX(Y$6:Y$36,$FD119)+INDEX(属性偏向!Y$4:Y$8,卡牌属性!$FG119)</f>
        <v>7</v>
      </c>
      <c r="FJ119" s="14" t="str">
        <f>INDEX(属性评价,卡牌属性!FI119)</f>
        <v>A</v>
      </c>
      <c r="FK119" s="14">
        <f>INDEX(Z$6:Z$36,$FD119)+INDEX(属性偏向!Z$4:Z$8,卡牌属性!$FG119)</f>
        <v>6</v>
      </c>
      <c r="FL119" s="14" t="str">
        <f>INDEX(属性评价,卡牌属性!FK119)</f>
        <v>B+</v>
      </c>
      <c r="FM119" s="14">
        <f>INDEX(AA$6:AA$36,$FD119)+INDEX(属性偏向!AA$4:AA$8,卡牌属性!$FG119)</f>
        <v>6</v>
      </c>
      <c r="FN119" s="14" t="str">
        <f>INDEX(属性评价,卡牌属性!FM119)</f>
        <v>B+</v>
      </c>
      <c r="FQ119" s="13">
        <v>115</v>
      </c>
      <c r="FR119" s="13">
        <f t="shared" si="412"/>
        <v>23</v>
      </c>
      <c r="FS119" s="14">
        <f t="shared" si="414"/>
        <v>1101043</v>
      </c>
      <c r="FT119" s="14" t="s">
        <v>849</v>
      </c>
      <c r="FU119" s="14">
        <f t="shared" si="415"/>
        <v>5</v>
      </c>
      <c r="FV119" s="14" t="str">
        <f t="shared" si="416"/>
        <v>少年曹玄亮-5星</v>
      </c>
      <c r="FW119" s="14">
        <f>INDEX(J$6:J$36,$FR119)+INDEX(属性偏向!Y$4:Y$8,卡牌属性!$FG119)</f>
        <v>8</v>
      </c>
      <c r="FX119" s="14" t="str">
        <f>INDEX(属性评价,卡牌属性!FW119)</f>
        <v>A+</v>
      </c>
      <c r="FY119" s="14">
        <f>INDEX(K$6:K$36,$FR119)+INDEX(属性偏向!Y$4:Y$8,卡牌属性!$FG119)</f>
        <v>5</v>
      </c>
      <c r="FZ119" s="14" t="str">
        <f>INDEX(属性评价,卡牌属性!FY119)</f>
        <v>B</v>
      </c>
      <c r="GA119" s="14">
        <f>INDEX(L$6:L$36,$FR119)+INDEX(属性偏向!Y$4:Y$8,卡牌属性!$FG119)</f>
        <v>5</v>
      </c>
      <c r="GB119" s="14" t="str">
        <f>INDEX(属性评价,卡牌属性!GA119)</f>
        <v>B</v>
      </c>
    </row>
    <row r="120" spans="31:184" ht="16.5" x14ac:dyDescent="0.2">
      <c r="AE120" s="13">
        <v>116</v>
      </c>
      <c r="AF120" s="13">
        <f t="shared" si="259"/>
        <v>11</v>
      </c>
      <c r="AG120" s="13">
        <f t="shared" si="246"/>
        <v>4</v>
      </c>
      <c r="AH120" s="13"/>
      <c r="AI120" s="13"/>
      <c r="AJ120" s="14">
        <f t="shared" si="247"/>
        <v>1101011</v>
      </c>
      <c r="AK120" s="14" t="str">
        <f t="shared" si="248"/>
        <v>阎风吒6突</v>
      </c>
      <c r="AL120" s="25" t="s">
        <v>131</v>
      </c>
      <c r="AM120" s="14">
        <v>1</v>
      </c>
      <c r="AN120" s="14">
        <f t="shared" si="249"/>
        <v>6</v>
      </c>
      <c r="AO120" s="14" t="e">
        <f>INDEX(属性投放!#REF!,(卡牌属性!AG120-2)*20+卡牌属性!AN120)</f>
        <v>#REF!</v>
      </c>
      <c r="AP120" s="14" t="e">
        <f t="shared" si="376"/>
        <v>#REF!</v>
      </c>
      <c r="AQ120" s="14" t="e">
        <f t="shared" si="376"/>
        <v>#REF!</v>
      </c>
      <c r="AR120" s="14" t="e">
        <f t="shared" si="376"/>
        <v>#REF!</v>
      </c>
      <c r="AS120" s="14" t="e">
        <f t="shared" si="376"/>
        <v>#REF!</v>
      </c>
      <c r="AT120" s="14" t="e">
        <f>INDEX(属性投放!#REF!,(卡牌属性!AG120-2)*20+卡牌属性!AN120)</f>
        <v>#REF!</v>
      </c>
      <c r="AU120" s="14" t="e">
        <f t="shared" si="377"/>
        <v>#REF!</v>
      </c>
      <c r="AV120" s="14" t="e">
        <f t="shared" si="377"/>
        <v>#REF!</v>
      </c>
      <c r="AW120" s="14" t="e">
        <f t="shared" si="377"/>
        <v>#REF!</v>
      </c>
      <c r="AX120" s="14" t="e">
        <f t="shared" si="377"/>
        <v>#REF!</v>
      </c>
      <c r="AY120" s="14" t="e">
        <f>INDEX(属性投放!#REF!,(卡牌属性!AG120-2)*20+卡牌属性!AN120)</f>
        <v>#REF!</v>
      </c>
      <c r="AZ120" s="14" t="e">
        <f t="shared" si="378"/>
        <v>#REF!</v>
      </c>
      <c r="BA120" s="14" t="e">
        <f t="shared" si="378"/>
        <v>#REF!</v>
      </c>
      <c r="BB120" s="14" t="e">
        <f t="shared" si="378"/>
        <v>#REF!</v>
      </c>
      <c r="BC120" s="14" t="e">
        <f t="shared" si="378"/>
        <v>#REF!</v>
      </c>
      <c r="BD120" s="14" t="e">
        <f>INDEX(属性投放!#REF!,(卡牌属性!AG120-2)*20+卡牌属性!AN120)</f>
        <v>#REF!</v>
      </c>
      <c r="BE120" s="14" t="e">
        <f t="shared" si="379"/>
        <v>#REF!</v>
      </c>
      <c r="BF120" s="14" t="e">
        <f t="shared" si="379"/>
        <v>#REF!</v>
      </c>
      <c r="BG120" s="14" t="e">
        <f t="shared" si="379"/>
        <v>#REF!</v>
      </c>
      <c r="BH120" s="14" t="e">
        <f t="shared" si="379"/>
        <v>#REF!</v>
      </c>
      <c r="BI120" s="14" t="e">
        <f>INDEX(属性投放!#REF!,(卡牌属性!AG120-2)*20+卡牌属性!AN120)</f>
        <v>#REF!</v>
      </c>
      <c r="BJ120" s="14" t="e">
        <f t="shared" si="380"/>
        <v>#REF!</v>
      </c>
      <c r="BK120" s="14" t="e">
        <f t="shared" si="380"/>
        <v>#REF!</v>
      </c>
      <c r="BL120" s="14" t="e">
        <f t="shared" si="380"/>
        <v>#REF!</v>
      </c>
      <c r="BM120" s="14" t="e">
        <f t="shared" si="380"/>
        <v>#REF!</v>
      </c>
      <c r="BN120" s="14" t="e">
        <f>INDEX(属性投放!#REF!,(卡牌属性!AG120-2)*20+卡牌属性!AN120)</f>
        <v>#REF!</v>
      </c>
      <c r="BO120" s="14" t="e">
        <f t="shared" si="381"/>
        <v>#REF!</v>
      </c>
      <c r="BP120" s="14" t="e">
        <f t="shared" si="381"/>
        <v>#REF!</v>
      </c>
      <c r="BQ120" s="14" t="e">
        <f t="shared" si="381"/>
        <v>#REF!</v>
      </c>
      <c r="BR120" s="14" t="e">
        <f t="shared" si="381"/>
        <v>#REF!</v>
      </c>
      <c r="BV120" s="13">
        <v>116</v>
      </c>
      <c r="BW120" s="14">
        <f t="shared" si="260"/>
        <v>11</v>
      </c>
      <c r="BX120" s="14">
        <f t="shared" si="261"/>
        <v>1102011</v>
      </c>
      <c r="BY120" s="14" t="str">
        <f>INDEX($O$6:$O$37,BW120)&amp;"-"&amp;INDEX(属性投放!$H$19:$H$29,卡牌属性!CD120)</f>
        <v>张飞-大叫唤</v>
      </c>
      <c r="BZ120" s="14">
        <f t="shared" si="262"/>
        <v>5</v>
      </c>
      <c r="CA120" s="14">
        <f t="shared" si="263"/>
        <v>6</v>
      </c>
      <c r="CB120" s="14">
        <f t="shared" si="264"/>
        <v>8</v>
      </c>
      <c r="CC120" s="14">
        <f t="shared" si="265"/>
        <v>4</v>
      </c>
      <c r="CD120" s="14">
        <f t="shared" si="266"/>
        <v>6</v>
      </c>
      <c r="CE120" s="14">
        <f>INDEX(属性投放!$W$6:$W$49,(卡牌属性!CC120-2)*11+卡牌属性!CD120)</f>
        <v>15</v>
      </c>
      <c r="CF120" s="14">
        <f t="shared" si="417"/>
        <v>1130</v>
      </c>
      <c r="CG120" s="14">
        <f t="shared" si="418"/>
        <v>1293</v>
      </c>
      <c r="CH120" s="14">
        <f t="shared" si="419"/>
        <v>1456</v>
      </c>
      <c r="CI120" s="14">
        <f t="shared" si="420"/>
        <v>1456</v>
      </c>
      <c r="CJ120" s="14">
        <f t="shared" si="421"/>
        <v>1644</v>
      </c>
      <c r="CK120" s="14">
        <f t="shared" si="422"/>
        <v>530</v>
      </c>
      <c r="CL120" s="14">
        <f t="shared" si="423"/>
        <v>609</v>
      </c>
      <c r="CM120" s="14">
        <f t="shared" si="424"/>
        <v>609</v>
      </c>
      <c r="CN120" s="14">
        <f t="shared" si="425"/>
        <v>703</v>
      </c>
      <c r="CO120" s="14">
        <f t="shared" si="426"/>
        <v>797</v>
      </c>
      <c r="CP120" s="14">
        <f t="shared" si="427"/>
        <v>9220</v>
      </c>
      <c r="CQ120" s="14">
        <f t="shared" si="428"/>
        <v>10538</v>
      </c>
      <c r="CR120" s="14">
        <f t="shared" si="429"/>
        <v>10538</v>
      </c>
      <c r="CS120" s="14">
        <f t="shared" si="430"/>
        <v>11956</v>
      </c>
      <c r="CT120" s="14">
        <f t="shared" si="431"/>
        <v>13574</v>
      </c>
      <c r="CU120" s="14">
        <f>INDEX(属性偏向!$S$4:$S$135,(卡牌属性!$BZ120-1+CU$3)*11+卡牌属性!$CD120)</f>
        <v>22</v>
      </c>
      <c r="CV120" s="14">
        <f>INDEX(属性偏向!$S$4:$S$135,(卡牌属性!$BZ120-1+CV$3)*11+卡牌属性!$CD120)</f>
        <v>24</v>
      </c>
      <c r="CW120" s="14">
        <f>INDEX(属性偏向!$S$4:$S$135,(卡牌属性!$BZ120-1+CW$3)*11+卡牌属性!$CD120)</f>
        <v>26</v>
      </c>
      <c r="CX120" s="14">
        <f>INDEX(属性偏向!$S$4:$S$135,(卡牌属性!$BZ120-1+CX$3)*11+卡牌属性!$CD120)</f>
        <v>26</v>
      </c>
      <c r="CY120" s="14">
        <f>INDEX(属性偏向!$S$4:$S$135,(卡牌属性!$BZ120-1+CY$3)*11+卡牌属性!$CD120)</f>
        <v>28</v>
      </c>
      <c r="CZ120" s="14">
        <f>INDEX(属性偏向!$T$4:$T$135,(卡牌属性!$BZ120-1+CZ$3)*11+卡牌属性!$CD120)</f>
        <v>11</v>
      </c>
      <c r="DA120" s="14">
        <f>INDEX(属性偏向!$T$4:$T$135,(卡牌属性!$BZ120-1+DA$3)*11+卡牌属性!$CD120)</f>
        <v>12</v>
      </c>
      <c r="DB120" s="14">
        <f>INDEX(属性偏向!$T$4:$T$135,(卡牌属性!$BZ120-1+DB$3)*11+卡牌属性!$CD120)</f>
        <v>12</v>
      </c>
      <c r="DC120" s="14">
        <f>INDEX(属性偏向!$T$4:$T$135,(卡牌属性!$BZ120-1+DC$3)*11+卡牌属性!$CD120)</f>
        <v>13</v>
      </c>
      <c r="DD120" s="14">
        <f>INDEX(属性偏向!$T$4:$T$135,(卡牌属性!$BZ120-1+DD$3)*11+卡牌属性!$CD120)</f>
        <v>14</v>
      </c>
      <c r="DE120" s="14">
        <f>INDEX(属性偏向!$U$4:$U$135,(卡牌属性!$BZ120-1+DE$3)*11+卡牌属性!$CD120)</f>
        <v>220</v>
      </c>
      <c r="DF120" s="14">
        <f>INDEX(属性偏向!$U$4:$U$135,(卡牌属性!$BZ120-1+DF$3)*11+卡牌属性!$CD120)</f>
        <v>240</v>
      </c>
      <c r="DG120" s="14">
        <f>INDEX(属性偏向!$U$4:$U$135,(卡牌属性!$BZ120-1+DG$3)*11+卡牌属性!$CD120)</f>
        <v>240</v>
      </c>
      <c r="DH120" s="14">
        <f>INDEX(属性偏向!$U$4:$U$135,(卡牌属性!$BZ120-1+DH$3)*11+卡牌属性!$CD120)</f>
        <v>260</v>
      </c>
      <c r="DI120" s="14">
        <f>INDEX(属性偏向!$U$4:$U$135,(卡牌属性!$BZ120-1+DI$3)*11+卡牌属性!$CD120)</f>
        <v>280</v>
      </c>
      <c r="DL120" s="13">
        <v>116</v>
      </c>
      <c r="DM120" s="14">
        <f t="shared" si="267"/>
        <v>11</v>
      </c>
      <c r="DN120" s="14">
        <f t="shared" si="268"/>
        <v>1102011</v>
      </c>
      <c r="DO120" s="14" t="str">
        <f>INDEX($B$6:$B$32,DM120)&amp;"-"&amp;INDEX(属性投放!$H$7:$H$17,卡牌属性!DT120)</f>
        <v>阎风吒-大叫唤</v>
      </c>
      <c r="DP120" s="14">
        <f t="shared" si="250"/>
        <v>5</v>
      </c>
      <c r="DQ120" s="14">
        <f t="shared" si="251"/>
        <v>5</v>
      </c>
      <c r="DR120" s="14">
        <f t="shared" si="252"/>
        <v>5</v>
      </c>
      <c r="DS120" s="14">
        <f t="shared" si="269"/>
        <v>4</v>
      </c>
      <c r="DT120" s="14">
        <f t="shared" si="270"/>
        <v>6</v>
      </c>
      <c r="DU120" s="14">
        <f>INDEX(属性投放!$W$6:$W$49,(卡牌属性!DS120-2)*11+卡牌属性!DT120)</f>
        <v>15</v>
      </c>
      <c r="DV120" s="14">
        <f t="shared" si="432"/>
        <v>3090</v>
      </c>
      <c r="DW120" s="14">
        <f t="shared" si="433"/>
        <v>3529</v>
      </c>
      <c r="DX120" s="14">
        <f t="shared" si="434"/>
        <v>3968</v>
      </c>
      <c r="DY120" s="14">
        <f t="shared" si="435"/>
        <v>3968</v>
      </c>
      <c r="DZ120" s="14">
        <f t="shared" si="436"/>
        <v>4432</v>
      </c>
      <c r="EA120" s="14">
        <f t="shared" si="437"/>
        <v>1500</v>
      </c>
      <c r="EB120" s="14">
        <f t="shared" si="438"/>
        <v>1717</v>
      </c>
      <c r="EC120" s="14">
        <f t="shared" si="439"/>
        <v>1717</v>
      </c>
      <c r="ED120" s="14">
        <f t="shared" si="440"/>
        <v>1934</v>
      </c>
      <c r="EE120" s="14">
        <f t="shared" si="441"/>
        <v>2166</v>
      </c>
      <c r="EF120" s="14">
        <f t="shared" si="442"/>
        <v>25160</v>
      </c>
      <c r="EG120" s="14">
        <f t="shared" si="443"/>
        <v>28664</v>
      </c>
      <c r="EH120" s="14">
        <f t="shared" si="444"/>
        <v>28664</v>
      </c>
      <c r="EI120" s="14">
        <f t="shared" si="445"/>
        <v>32168</v>
      </c>
      <c r="EJ120" s="14">
        <f t="shared" si="446"/>
        <v>35722</v>
      </c>
      <c r="EK120" s="14">
        <f>INDEX(属性偏向!$S$4:$S$135,(卡牌属性!$DP120-1+EK$3)*11+卡牌属性!$DT120)*(1+属性投放!$AT$6)</f>
        <v>66</v>
      </c>
      <c r="EL120" s="14">
        <f>INDEX(属性偏向!$S$4:$S$135,(卡牌属性!$DP120-1+EL$3)*11+卡牌属性!$DT120)*(1+属性投放!$AT$6)</f>
        <v>72</v>
      </c>
      <c r="EM120" s="14">
        <f>INDEX(属性偏向!$S$4:$S$135,(卡牌属性!$DP120-1+EM$3)*11+卡牌属性!$DT120)*(1+属性投放!$AT$6)</f>
        <v>78</v>
      </c>
      <c r="EN120" s="14">
        <f>INDEX(属性偏向!$S$4:$S$135,(卡牌属性!$DP120-1+EN$3)*11+卡牌属性!$DT120)*(1+属性投放!$AT$6)</f>
        <v>78</v>
      </c>
      <c r="EO120" s="14">
        <f>INDEX(属性偏向!$S$4:$S$135,(卡牌属性!$DP120-1+EO$3)*11+卡牌属性!$DT120)*(1+属性投放!$AT$6)</f>
        <v>84</v>
      </c>
      <c r="EP120" s="14">
        <f>INDEX(属性偏向!$T$4:$T$135,(卡牌属性!$DQ120-1+EP$3)*11+卡牌属性!$DT120)*(1+属性投放!$AT$6)</f>
        <v>33</v>
      </c>
      <c r="EQ120" s="14">
        <f>INDEX(属性偏向!$T$4:$T$135,(卡牌属性!$DQ120-1+EQ$3)*11+卡牌属性!$DT120)*(1+属性投放!$AT$6)</f>
        <v>36</v>
      </c>
      <c r="ER120" s="14">
        <f>INDEX(属性偏向!$T$4:$T$135,(卡牌属性!$DQ120-1+ER$3)*11+卡牌属性!$DT120)*(1+属性投放!$AT$6)</f>
        <v>36</v>
      </c>
      <c r="ES120" s="14">
        <f>INDEX(属性偏向!$T$4:$T$135,(卡牌属性!$DQ120-1+ES$3)*11+卡牌属性!$DT120)*(1+属性投放!$AT$6)</f>
        <v>39</v>
      </c>
      <c r="ET120" s="14">
        <f>INDEX(属性偏向!$T$4:$T$135,(卡牌属性!$DQ120-1+ET$3)*11+卡牌属性!$DT120)*(1+属性投放!$AT$6)</f>
        <v>42</v>
      </c>
      <c r="EU120" s="14">
        <f>INDEX(属性偏向!$U$4:$U$135,(卡牌属性!$DR120-1+EU$3)*11+卡牌属性!$DT120)*(1+属性投放!$AT$6)</f>
        <v>660</v>
      </c>
      <c r="EV120" s="14">
        <f>INDEX(属性偏向!$U$4:$U$135,(卡牌属性!$DR120-1+EV$3)*11+卡牌属性!$DT120)*(1+属性投放!$AT$6)</f>
        <v>720</v>
      </c>
      <c r="EW120" s="14">
        <f>INDEX(属性偏向!$U$4:$U$135,(卡牌属性!$DR120-1+EW$3)*11+卡牌属性!$DT120)*(1+属性投放!$AT$6)</f>
        <v>720</v>
      </c>
      <c r="EX120" s="14">
        <f>INDEX(属性偏向!$U$4:$U$135,(卡牌属性!$DR120-1+EX$3)*11+卡牌属性!$DT120)*(1+属性投放!$AT$6)</f>
        <v>780</v>
      </c>
      <c r="EY120" s="14">
        <f>INDEX(属性偏向!$U$4:$U$135,(卡牌属性!$DR120-1+EY$3)*11+卡牌属性!$DT120)*(1+属性投放!$AT$6)</f>
        <v>840</v>
      </c>
      <c r="FC120" s="13">
        <v>116</v>
      </c>
      <c r="FD120" s="13">
        <f t="shared" si="413"/>
        <v>24</v>
      </c>
      <c r="FE120" s="14">
        <f t="shared" si="271"/>
        <v>1102024</v>
      </c>
      <c r="FF120" s="14" t="s">
        <v>849</v>
      </c>
      <c r="FG120" s="14">
        <f t="shared" si="372"/>
        <v>1</v>
      </c>
      <c r="FH120" s="14" t="str">
        <f t="shared" si="373"/>
        <v>朱仙-1星</v>
      </c>
      <c r="FI120" s="14">
        <f>INDEX(Y$6:Y$36,$FD120)+INDEX(属性偏向!Y$4:Y$8,卡牌属性!$FG120)</f>
        <v>5</v>
      </c>
      <c r="FJ120" s="14" t="str">
        <f>INDEX(属性评价,卡牌属性!FI120)</f>
        <v>B</v>
      </c>
      <c r="FK120" s="14">
        <f>INDEX(Z$6:Z$36,$FD120)+INDEX(属性偏向!Z$4:Z$8,卡牌属性!$FG120)</f>
        <v>5</v>
      </c>
      <c r="FL120" s="14" t="str">
        <f>INDEX(属性评价,卡牌属性!FK120)</f>
        <v>B</v>
      </c>
      <c r="FM120" s="14">
        <f>INDEX(AA$6:AA$36,$FD120)+INDEX(属性偏向!AA$4:AA$8,卡牌属性!$FG120)</f>
        <v>5</v>
      </c>
      <c r="FN120" s="14" t="str">
        <f>INDEX(属性评价,卡牌属性!FM120)</f>
        <v>B</v>
      </c>
    </row>
    <row r="121" spans="31:184" ht="16.5" x14ac:dyDescent="0.2">
      <c r="AE121" s="13">
        <v>117</v>
      </c>
      <c r="AF121" s="13">
        <f t="shared" si="259"/>
        <v>11</v>
      </c>
      <c r="AG121" s="13">
        <f t="shared" si="246"/>
        <v>4</v>
      </c>
      <c r="AH121" s="13"/>
      <c r="AI121" s="13"/>
      <c r="AJ121" s="14">
        <f t="shared" si="247"/>
        <v>1101011</v>
      </c>
      <c r="AK121" s="14" t="str">
        <f t="shared" si="248"/>
        <v>阎风吒7突</v>
      </c>
      <c r="AL121" s="25" t="s">
        <v>131</v>
      </c>
      <c r="AM121" s="14">
        <v>1</v>
      </c>
      <c r="AN121" s="14">
        <f t="shared" si="249"/>
        <v>7</v>
      </c>
      <c r="AO121" s="14" t="e">
        <f>INDEX(属性投放!#REF!,(卡牌属性!AG121-2)*20+卡牌属性!AN121)</f>
        <v>#REF!</v>
      </c>
      <c r="AP121" s="14" t="e">
        <f t="shared" si="376"/>
        <v>#REF!</v>
      </c>
      <c r="AQ121" s="14" t="e">
        <f t="shared" si="376"/>
        <v>#REF!</v>
      </c>
      <c r="AR121" s="14" t="e">
        <f t="shared" si="376"/>
        <v>#REF!</v>
      </c>
      <c r="AS121" s="14" t="e">
        <f t="shared" si="376"/>
        <v>#REF!</v>
      </c>
      <c r="AT121" s="14" t="e">
        <f>INDEX(属性投放!#REF!,(卡牌属性!AG121-2)*20+卡牌属性!AN121)</f>
        <v>#REF!</v>
      </c>
      <c r="AU121" s="14" t="e">
        <f t="shared" si="377"/>
        <v>#REF!</v>
      </c>
      <c r="AV121" s="14" t="e">
        <f t="shared" si="377"/>
        <v>#REF!</v>
      </c>
      <c r="AW121" s="14" t="e">
        <f t="shared" si="377"/>
        <v>#REF!</v>
      </c>
      <c r="AX121" s="14" t="e">
        <f t="shared" si="377"/>
        <v>#REF!</v>
      </c>
      <c r="AY121" s="14" t="e">
        <f>INDEX(属性投放!#REF!,(卡牌属性!AG121-2)*20+卡牌属性!AN121)</f>
        <v>#REF!</v>
      </c>
      <c r="AZ121" s="14" t="e">
        <f t="shared" si="378"/>
        <v>#REF!</v>
      </c>
      <c r="BA121" s="14" t="e">
        <f t="shared" si="378"/>
        <v>#REF!</v>
      </c>
      <c r="BB121" s="14" t="e">
        <f t="shared" si="378"/>
        <v>#REF!</v>
      </c>
      <c r="BC121" s="14" t="e">
        <f t="shared" si="378"/>
        <v>#REF!</v>
      </c>
      <c r="BD121" s="14" t="e">
        <f>INDEX(属性投放!#REF!,(卡牌属性!AG121-2)*20+卡牌属性!AN121)</f>
        <v>#REF!</v>
      </c>
      <c r="BE121" s="14" t="e">
        <f t="shared" si="379"/>
        <v>#REF!</v>
      </c>
      <c r="BF121" s="14" t="e">
        <f t="shared" si="379"/>
        <v>#REF!</v>
      </c>
      <c r="BG121" s="14" t="e">
        <f t="shared" si="379"/>
        <v>#REF!</v>
      </c>
      <c r="BH121" s="14" t="e">
        <f t="shared" si="379"/>
        <v>#REF!</v>
      </c>
      <c r="BI121" s="14" t="e">
        <f>INDEX(属性投放!#REF!,(卡牌属性!AG121-2)*20+卡牌属性!AN121)</f>
        <v>#REF!</v>
      </c>
      <c r="BJ121" s="14" t="e">
        <f t="shared" si="380"/>
        <v>#REF!</v>
      </c>
      <c r="BK121" s="14" t="e">
        <f t="shared" si="380"/>
        <v>#REF!</v>
      </c>
      <c r="BL121" s="14" t="e">
        <f t="shared" si="380"/>
        <v>#REF!</v>
      </c>
      <c r="BM121" s="14" t="e">
        <f t="shared" si="380"/>
        <v>#REF!</v>
      </c>
      <c r="BN121" s="14" t="e">
        <f>INDEX(属性投放!#REF!,(卡牌属性!AG121-2)*20+卡牌属性!AN121)</f>
        <v>#REF!</v>
      </c>
      <c r="BO121" s="14" t="e">
        <f t="shared" si="381"/>
        <v>#REF!</v>
      </c>
      <c r="BP121" s="14" t="e">
        <f t="shared" si="381"/>
        <v>#REF!</v>
      </c>
      <c r="BQ121" s="14" t="e">
        <f t="shared" si="381"/>
        <v>#REF!</v>
      </c>
      <c r="BR121" s="14" t="e">
        <f t="shared" si="381"/>
        <v>#REF!</v>
      </c>
      <c r="BV121" s="13">
        <v>117</v>
      </c>
      <c r="BW121" s="14">
        <f t="shared" si="260"/>
        <v>11</v>
      </c>
      <c r="BX121" s="14">
        <f t="shared" si="261"/>
        <v>1102011</v>
      </c>
      <c r="BY121" s="14" t="str">
        <f>INDEX($O$6:$O$37,BW121)&amp;"-"&amp;INDEX(属性投放!$H$19:$H$29,卡牌属性!CD121)</f>
        <v>张飞-焦热</v>
      </c>
      <c r="BZ121" s="14">
        <f t="shared" si="262"/>
        <v>5</v>
      </c>
      <c r="CA121" s="14">
        <f t="shared" si="263"/>
        <v>6</v>
      </c>
      <c r="CB121" s="14">
        <f t="shared" si="264"/>
        <v>8</v>
      </c>
      <c r="CC121" s="14">
        <f t="shared" si="265"/>
        <v>4</v>
      </c>
      <c r="CD121" s="14">
        <f t="shared" si="266"/>
        <v>7</v>
      </c>
      <c r="CE121" s="14">
        <f>INDEX(属性投放!$W$6:$W$49,(卡牌属性!CC121-2)*11+卡牌属性!CD121)</f>
        <v>15</v>
      </c>
      <c r="CF121" s="14">
        <f t="shared" si="417"/>
        <v>1460</v>
      </c>
      <c r="CG121" s="14">
        <f t="shared" si="418"/>
        <v>1653</v>
      </c>
      <c r="CH121" s="14">
        <f t="shared" si="419"/>
        <v>1846</v>
      </c>
      <c r="CI121" s="14">
        <f t="shared" si="420"/>
        <v>1846</v>
      </c>
      <c r="CJ121" s="14">
        <f t="shared" si="421"/>
        <v>2064</v>
      </c>
      <c r="CK121" s="14">
        <f t="shared" si="422"/>
        <v>695</v>
      </c>
      <c r="CL121" s="14">
        <f t="shared" si="423"/>
        <v>789</v>
      </c>
      <c r="CM121" s="14">
        <f t="shared" si="424"/>
        <v>789</v>
      </c>
      <c r="CN121" s="14">
        <f t="shared" si="425"/>
        <v>898</v>
      </c>
      <c r="CO121" s="14">
        <f t="shared" si="426"/>
        <v>1007</v>
      </c>
      <c r="CP121" s="14">
        <f t="shared" si="427"/>
        <v>12520</v>
      </c>
      <c r="CQ121" s="14">
        <f t="shared" si="428"/>
        <v>14138</v>
      </c>
      <c r="CR121" s="14">
        <f t="shared" si="429"/>
        <v>14138</v>
      </c>
      <c r="CS121" s="14">
        <f t="shared" si="430"/>
        <v>15856</v>
      </c>
      <c r="CT121" s="14">
        <f t="shared" si="431"/>
        <v>17774</v>
      </c>
      <c r="CU121" s="14">
        <f>INDEX(属性偏向!$S$4:$S$135,(卡牌属性!$BZ121-1+CU$3)*11+卡牌属性!$CD121)</f>
        <v>26</v>
      </c>
      <c r="CV121" s="14">
        <f>INDEX(属性偏向!$S$4:$S$135,(卡牌属性!$BZ121-1+CV$3)*11+卡牌属性!$CD121)</f>
        <v>28</v>
      </c>
      <c r="CW121" s="14">
        <f>INDEX(属性偏向!$S$4:$S$135,(卡牌属性!$BZ121-1+CW$3)*11+卡牌属性!$CD121)</f>
        <v>30</v>
      </c>
      <c r="CX121" s="14">
        <f>INDEX(属性偏向!$S$4:$S$135,(卡牌属性!$BZ121-1+CX$3)*11+卡牌属性!$CD121)</f>
        <v>30</v>
      </c>
      <c r="CY121" s="14">
        <f>INDEX(属性偏向!$S$4:$S$135,(卡牌属性!$BZ121-1+CY$3)*11+卡牌属性!$CD121)</f>
        <v>32</v>
      </c>
      <c r="CZ121" s="14">
        <f>INDEX(属性偏向!$T$4:$T$135,(卡牌属性!$BZ121-1+CZ$3)*11+卡牌属性!$CD121)</f>
        <v>13</v>
      </c>
      <c r="DA121" s="14">
        <f>INDEX(属性偏向!$T$4:$T$135,(卡牌属性!$BZ121-1+DA$3)*11+卡牌属性!$CD121)</f>
        <v>14</v>
      </c>
      <c r="DB121" s="14">
        <f>INDEX(属性偏向!$T$4:$T$135,(卡牌属性!$BZ121-1+DB$3)*11+卡牌属性!$CD121)</f>
        <v>14</v>
      </c>
      <c r="DC121" s="14">
        <f>INDEX(属性偏向!$T$4:$T$135,(卡牌属性!$BZ121-1+DC$3)*11+卡牌属性!$CD121)</f>
        <v>15</v>
      </c>
      <c r="DD121" s="14">
        <f>INDEX(属性偏向!$T$4:$T$135,(卡牌属性!$BZ121-1+DD$3)*11+卡牌属性!$CD121)</f>
        <v>16</v>
      </c>
      <c r="DE121" s="14">
        <f>INDEX(属性偏向!$U$4:$U$135,(卡牌属性!$BZ121-1+DE$3)*11+卡牌属性!$CD121)</f>
        <v>260</v>
      </c>
      <c r="DF121" s="14">
        <f>INDEX(属性偏向!$U$4:$U$135,(卡牌属性!$BZ121-1+DF$3)*11+卡牌属性!$CD121)</f>
        <v>280</v>
      </c>
      <c r="DG121" s="14">
        <f>INDEX(属性偏向!$U$4:$U$135,(卡牌属性!$BZ121-1+DG$3)*11+卡牌属性!$CD121)</f>
        <v>280</v>
      </c>
      <c r="DH121" s="14">
        <f>INDEX(属性偏向!$U$4:$U$135,(卡牌属性!$BZ121-1+DH$3)*11+卡牌属性!$CD121)</f>
        <v>300</v>
      </c>
      <c r="DI121" s="14">
        <f>INDEX(属性偏向!$U$4:$U$135,(卡牌属性!$BZ121-1+DI$3)*11+卡牌属性!$CD121)</f>
        <v>320</v>
      </c>
      <c r="DL121" s="13">
        <v>117</v>
      </c>
      <c r="DM121" s="14">
        <f t="shared" si="267"/>
        <v>11</v>
      </c>
      <c r="DN121" s="14">
        <f t="shared" si="268"/>
        <v>1102011</v>
      </c>
      <c r="DO121" s="14" t="str">
        <f>INDEX($B$6:$B$32,DM121)&amp;"-"&amp;INDEX(属性投放!$H$7:$H$17,卡牌属性!DT121)</f>
        <v>阎风吒-焦热</v>
      </c>
      <c r="DP121" s="14">
        <f t="shared" si="250"/>
        <v>5</v>
      </c>
      <c r="DQ121" s="14">
        <f t="shared" si="251"/>
        <v>5</v>
      </c>
      <c r="DR121" s="14">
        <f t="shared" si="252"/>
        <v>5</v>
      </c>
      <c r="DS121" s="14">
        <f t="shared" si="269"/>
        <v>4</v>
      </c>
      <c r="DT121" s="14">
        <f t="shared" si="270"/>
        <v>7</v>
      </c>
      <c r="DU121" s="14">
        <f>INDEX(属性投放!$W$6:$W$49,(卡牌属性!DS121-2)*11+卡牌属性!DT121)</f>
        <v>15</v>
      </c>
      <c r="DV121" s="14">
        <f t="shared" si="432"/>
        <v>4080</v>
      </c>
      <c r="DW121" s="14">
        <f t="shared" si="433"/>
        <v>4609</v>
      </c>
      <c r="DX121" s="14">
        <f t="shared" si="434"/>
        <v>5138</v>
      </c>
      <c r="DY121" s="14">
        <f t="shared" si="435"/>
        <v>5138</v>
      </c>
      <c r="DZ121" s="14">
        <f t="shared" si="436"/>
        <v>5692</v>
      </c>
      <c r="EA121" s="14">
        <f t="shared" si="437"/>
        <v>1995</v>
      </c>
      <c r="EB121" s="14">
        <f t="shared" si="438"/>
        <v>2257</v>
      </c>
      <c r="EC121" s="14">
        <f t="shared" si="439"/>
        <v>2257</v>
      </c>
      <c r="ED121" s="14">
        <f t="shared" si="440"/>
        <v>2519</v>
      </c>
      <c r="EE121" s="14">
        <f t="shared" si="441"/>
        <v>2796</v>
      </c>
      <c r="EF121" s="14">
        <f t="shared" si="442"/>
        <v>35060</v>
      </c>
      <c r="EG121" s="14">
        <f t="shared" si="443"/>
        <v>39464</v>
      </c>
      <c r="EH121" s="14">
        <f t="shared" si="444"/>
        <v>39464</v>
      </c>
      <c r="EI121" s="14">
        <f t="shared" si="445"/>
        <v>43868</v>
      </c>
      <c r="EJ121" s="14">
        <f t="shared" si="446"/>
        <v>48322</v>
      </c>
      <c r="EK121" s="14">
        <f>INDEX(属性偏向!$S$4:$S$135,(卡牌属性!$DP121-1+EK$3)*11+卡牌属性!$DT121)*(1+属性投放!$AT$6)</f>
        <v>78</v>
      </c>
      <c r="EL121" s="14">
        <f>INDEX(属性偏向!$S$4:$S$135,(卡牌属性!$DP121-1+EL$3)*11+卡牌属性!$DT121)*(1+属性投放!$AT$6)</f>
        <v>84</v>
      </c>
      <c r="EM121" s="14">
        <f>INDEX(属性偏向!$S$4:$S$135,(卡牌属性!$DP121-1+EM$3)*11+卡牌属性!$DT121)*(1+属性投放!$AT$6)</f>
        <v>90</v>
      </c>
      <c r="EN121" s="14">
        <f>INDEX(属性偏向!$S$4:$S$135,(卡牌属性!$DP121-1+EN$3)*11+卡牌属性!$DT121)*(1+属性投放!$AT$6)</f>
        <v>90</v>
      </c>
      <c r="EO121" s="14">
        <f>INDEX(属性偏向!$S$4:$S$135,(卡牌属性!$DP121-1+EO$3)*11+卡牌属性!$DT121)*(1+属性投放!$AT$6)</f>
        <v>96</v>
      </c>
      <c r="EP121" s="14">
        <f>INDEX(属性偏向!$T$4:$T$135,(卡牌属性!$DQ121-1+EP$3)*11+卡牌属性!$DT121)*(1+属性投放!$AT$6)</f>
        <v>39</v>
      </c>
      <c r="EQ121" s="14">
        <f>INDEX(属性偏向!$T$4:$T$135,(卡牌属性!$DQ121-1+EQ$3)*11+卡牌属性!$DT121)*(1+属性投放!$AT$6)</f>
        <v>42</v>
      </c>
      <c r="ER121" s="14">
        <f>INDEX(属性偏向!$T$4:$T$135,(卡牌属性!$DQ121-1+ER$3)*11+卡牌属性!$DT121)*(1+属性投放!$AT$6)</f>
        <v>42</v>
      </c>
      <c r="ES121" s="14">
        <f>INDEX(属性偏向!$T$4:$T$135,(卡牌属性!$DQ121-1+ES$3)*11+卡牌属性!$DT121)*(1+属性投放!$AT$6)</f>
        <v>45</v>
      </c>
      <c r="ET121" s="14">
        <f>INDEX(属性偏向!$T$4:$T$135,(卡牌属性!$DQ121-1+ET$3)*11+卡牌属性!$DT121)*(1+属性投放!$AT$6)</f>
        <v>48</v>
      </c>
      <c r="EU121" s="14">
        <f>INDEX(属性偏向!$U$4:$U$135,(卡牌属性!$DR121-1+EU$3)*11+卡牌属性!$DT121)*(1+属性投放!$AT$6)</f>
        <v>780</v>
      </c>
      <c r="EV121" s="14">
        <f>INDEX(属性偏向!$U$4:$U$135,(卡牌属性!$DR121-1+EV$3)*11+卡牌属性!$DT121)*(1+属性投放!$AT$6)</f>
        <v>840</v>
      </c>
      <c r="EW121" s="14">
        <f>INDEX(属性偏向!$U$4:$U$135,(卡牌属性!$DR121-1+EW$3)*11+卡牌属性!$DT121)*(1+属性投放!$AT$6)</f>
        <v>840</v>
      </c>
      <c r="EX121" s="14">
        <f>INDEX(属性偏向!$U$4:$U$135,(卡牌属性!$DR121-1+EX$3)*11+卡牌属性!$DT121)*(1+属性投放!$AT$6)</f>
        <v>900</v>
      </c>
      <c r="EY121" s="14">
        <f>INDEX(属性偏向!$U$4:$U$135,(卡牌属性!$DR121-1+EY$3)*11+卡牌属性!$DT121)*(1+属性投放!$AT$6)</f>
        <v>960</v>
      </c>
      <c r="FC121" s="13">
        <v>117</v>
      </c>
      <c r="FD121" s="13">
        <f t="shared" si="413"/>
        <v>24</v>
      </c>
      <c r="FE121" s="14">
        <f t="shared" si="271"/>
        <v>1102024</v>
      </c>
      <c r="FF121" s="14" t="s">
        <v>849</v>
      </c>
      <c r="FG121" s="14">
        <f t="shared" si="372"/>
        <v>2</v>
      </c>
      <c r="FH121" s="14" t="str">
        <f t="shared" si="373"/>
        <v>朱仙-2星</v>
      </c>
      <c r="FI121" s="14">
        <f>INDEX(Y$6:Y$36,$FD121)+INDEX(属性偏向!Y$4:Y$8,卡牌属性!$FG121)</f>
        <v>6</v>
      </c>
      <c r="FJ121" s="14" t="str">
        <f>INDEX(属性评价,卡牌属性!FI121)</f>
        <v>B+</v>
      </c>
      <c r="FK121" s="14">
        <f>INDEX(Z$6:Z$36,$FD121)+INDEX(属性偏向!Z$4:Z$8,卡牌属性!$FG121)</f>
        <v>6</v>
      </c>
      <c r="FL121" s="14" t="str">
        <f>INDEX(属性评价,卡牌属性!FK121)</f>
        <v>B+</v>
      </c>
      <c r="FM121" s="14">
        <f>INDEX(AA$6:AA$36,$FD121)+INDEX(属性偏向!AA$4:AA$8,卡牌属性!$FG121)</f>
        <v>6</v>
      </c>
      <c r="FN121" s="14" t="str">
        <f>INDEX(属性评价,卡牌属性!FM121)</f>
        <v>B+</v>
      </c>
    </row>
    <row r="122" spans="31:184" ht="16.5" x14ac:dyDescent="0.2">
      <c r="AE122" s="13">
        <v>118</v>
      </c>
      <c r="AF122" s="13">
        <f t="shared" si="259"/>
        <v>11</v>
      </c>
      <c r="AG122" s="13">
        <f t="shared" si="246"/>
        <v>4</v>
      </c>
      <c r="AH122" s="13"/>
      <c r="AI122" s="13"/>
      <c r="AJ122" s="14">
        <f t="shared" si="247"/>
        <v>1101011</v>
      </c>
      <c r="AK122" s="14" t="str">
        <f t="shared" si="248"/>
        <v>阎风吒8突</v>
      </c>
      <c r="AL122" s="25" t="s">
        <v>131</v>
      </c>
      <c r="AM122" s="14">
        <v>1</v>
      </c>
      <c r="AN122" s="14">
        <f t="shared" si="249"/>
        <v>8</v>
      </c>
      <c r="AO122" s="14" t="e">
        <f>INDEX(属性投放!#REF!,(卡牌属性!AG122-2)*20+卡牌属性!AN122)</f>
        <v>#REF!</v>
      </c>
      <c r="AP122" s="14" t="e">
        <f t="shared" si="376"/>
        <v>#REF!</v>
      </c>
      <c r="AQ122" s="14" t="e">
        <f t="shared" si="376"/>
        <v>#REF!</v>
      </c>
      <c r="AR122" s="14" t="e">
        <f t="shared" si="376"/>
        <v>#REF!</v>
      </c>
      <c r="AS122" s="14" t="e">
        <f t="shared" si="376"/>
        <v>#REF!</v>
      </c>
      <c r="AT122" s="14" t="e">
        <f>INDEX(属性投放!#REF!,(卡牌属性!AG122-2)*20+卡牌属性!AN122)</f>
        <v>#REF!</v>
      </c>
      <c r="AU122" s="14" t="e">
        <f t="shared" si="377"/>
        <v>#REF!</v>
      </c>
      <c r="AV122" s="14" t="e">
        <f t="shared" si="377"/>
        <v>#REF!</v>
      </c>
      <c r="AW122" s="14" t="e">
        <f t="shared" si="377"/>
        <v>#REF!</v>
      </c>
      <c r="AX122" s="14" t="e">
        <f t="shared" si="377"/>
        <v>#REF!</v>
      </c>
      <c r="AY122" s="14" t="e">
        <f>INDEX(属性投放!#REF!,(卡牌属性!AG122-2)*20+卡牌属性!AN122)</f>
        <v>#REF!</v>
      </c>
      <c r="AZ122" s="14" t="e">
        <f t="shared" si="378"/>
        <v>#REF!</v>
      </c>
      <c r="BA122" s="14" t="e">
        <f t="shared" si="378"/>
        <v>#REF!</v>
      </c>
      <c r="BB122" s="14" t="e">
        <f t="shared" si="378"/>
        <v>#REF!</v>
      </c>
      <c r="BC122" s="14" t="e">
        <f t="shared" si="378"/>
        <v>#REF!</v>
      </c>
      <c r="BD122" s="14" t="e">
        <f>INDEX(属性投放!#REF!,(卡牌属性!AG122-2)*20+卡牌属性!AN122)</f>
        <v>#REF!</v>
      </c>
      <c r="BE122" s="14" t="e">
        <f t="shared" si="379"/>
        <v>#REF!</v>
      </c>
      <c r="BF122" s="14" t="e">
        <f t="shared" si="379"/>
        <v>#REF!</v>
      </c>
      <c r="BG122" s="14" t="e">
        <f t="shared" si="379"/>
        <v>#REF!</v>
      </c>
      <c r="BH122" s="14" t="e">
        <f t="shared" si="379"/>
        <v>#REF!</v>
      </c>
      <c r="BI122" s="14" t="e">
        <f>INDEX(属性投放!#REF!,(卡牌属性!AG122-2)*20+卡牌属性!AN122)</f>
        <v>#REF!</v>
      </c>
      <c r="BJ122" s="14" t="e">
        <f t="shared" si="380"/>
        <v>#REF!</v>
      </c>
      <c r="BK122" s="14" t="e">
        <f t="shared" si="380"/>
        <v>#REF!</v>
      </c>
      <c r="BL122" s="14" t="e">
        <f t="shared" si="380"/>
        <v>#REF!</v>
      </c>
      <c r="BM122" s="14" t="e">
        <f t="shared" si="380"/>
        <v>#REF!</v>
      </c>
      <c r="BN122" s="14" t="e">
        <f>INDEX(属性投放!#REF!,(卡牌属性!AG122-2)*20+卡牌属性!AN122)</f>
        <v>#REF!</v>
      </c>
      <c r="BO122" s="14" t="e">
        <f t="shared" si="381"/>
        <v>#REF!</v>
      </c>
      <c r="BP122" s="14" t="e">
        <f t="shared" si="381"/>
        <v>#REF!</v>
      </c>
      <c r="BQ122" s="14" t="e">
        <f t="shared" si="381"/>
        <v>#REF!</v>
      </c>
      <c r="BR122" s="14" t="e">
        <f t="shared" si="381"/>
        <v>#REF!</v>
      </c>
      <c r="BV122" s="13">
        <v>118</v>
      </c>
      <c r="BW122" s="14">
        <f t="shared" si="260"/>
        <v>11</v>
      </c>
      <c r="BX122" s="14">
        <f t="shared" si="261"/>
        <v>1102011</v>
      </c>
      <c r="BY122" s="14" t="str">
        <f>INDEX($O$6:$O$37,BW122)&amp;"-"&amp;INDEX(属性投放!$H$19:$H$29,卡牌属性!CD122)</f>
        <v>张飞-大焦热</v>
      </c>
      <c r="BZ122" s="14">
        <f t="shared" si="262"/>
        <v>5</v>
      </c>
      <c r="CA122" s="14">
        <f t="shared" si="263"/>
        <v>6</v>
      </c>
      <c r="CB122" s="14">
        <f t="shared" si="264"/>
        <v>8</v>
      </c>
      <c r="CC122" s="14">
        <f t="shared" si="265"/>
        <v>4</v>
      </c>
      <c r="CD122" s="14">
        <f t="shared" si="266"/>
        <v>8</v>
      </c>
      <c r="CE122" s="14">
        <f>INDEX(属性投放!$W$6:$W$49,(卡牌属性!CC122-2)*11+卡牌属性!CD122)</f>
        <v>15</v>
      </c>
      <c r="CF122" s="14">
        <f t="shared" si="417"/>
        <v>1850</v>
      </c>
      <c r="CG122" s="14">
        <f t="shared" si="418"/>
        <v>2073</v>
      </c>
      <c r="CH122" s="14">
        <f t="shared" si="419"/>
        <v>2296</v>
      </c>
      <c r="CI122" s="14">
        <f t="shared" si="420"/>
        <v>2296</v>
      </c>
      <c r="CJ122" s="14">
        <f t="shared" si="421"/>
        <v>2544</v>
      </c>
      <c r="CK122" s="14">
        <f t="shared" si="422"/>
        <v>890</v>
      </c>
      <c r="CL122" s="14">
        <f t="shared" si="423"/>
        <v>999</v>
      </c>
      <c r="CM122" s="14">
        <f t="shared" si="424"/>
        <v>999</v>
      </c>
      <c r="CN122" s="14">
        <f t="shared" si="425"/>
        <v>1123</v>
      </c>
      <c r="CO122" s="14">
        <f t="shared" si="426"/>
        <v>1247</v>
      </c>
      <c r="CP122" s="14">
        <f t="shared" si="427"/>
        <v>16420</v>
      </c>
      <c r="CQ122" s="14">
        <f t="shared" si="428"/>
        <v>18338</v>
      </c>
      <c r="CR122" s="14">
        <f t="shared" si="429"/>
        <v>18338</v>
      </c>
      <c r="CS122" s="14">
        <f t="shared" si="430"/>
        <v>20356</v>
      </c>
      <c r="CT122" s="14">
        <f t="shared" si="431"/>
        <v>22574</v>
      </c>
      <c r="CU122" s="14">
        <f>INDEX(属性偏向!$S$4:$S$135,(卡牌属性!$BZ122-1+CU$3)*11+卡牌属性!$CD122)</f>
        <v>32</v>
      </c>
      <c r="CV122" s="14">
        <f>INDEX(属性偏向!$S$4:$S$135,(卡牌属性!$BZ122-1+CV$3)*11+卡牌属性!$CD122)</f>
        <v>34</v>
      </c>
      <c r="CW122" s="14">
        <f>INDEX(属性偏向!$S$4:$S$135,(卡牌属性!$BZ122-1+CW$3)*11+卡牌属性!$CD122)</f>
        <v>36</v>
      </c>
      <c r="CX122" s="14">
        <f>INDEX(属性偏向!$S$4:$S$135,(卡牌属性!$BZ122-1+CX$3)*11+卡牌属性!$CD122)</f>
        <v>36</v>
      </c>
      <c r="CY122" s="14">
        <f>INDEX(属性偏向!$S$4:$S$135,(卡牌属性!$BZ122-1+CY$3)*11+卡牌属性!$CD122)</f>
        <v>38</v>
      </c>
      <c r="CZ122" s="14">
        <f>INDEX(属性偏向!$T$4:$T$135,(卡牌属性!$BZ122-1+CZ$3)*11+卡牌属性!$CD122)</f>
        <v>16</v>
      </c>
      <c r="DA122" s="14">
        <f>INDEX(属性偏向!$T$4:$T$135,(卡牌属性!$BZ122-1+DA$3)*11+卡牌属性!$CD122)</f>
        <v>17</v>
      </c>
      <c r="DB122" s="14">
        <f>INDEX(属性偏向!$T$4:$T$135,(卡牌属性!$BZ122-1+DB$3)*11+卡牌属性!$CD122)</f>
        <v>17</v>
      </c>
      <c r="DC122" s="14">
        <f>INDEX(属性偏向!$T$4:$T$135,(卡牌属性!$BZ122-1+DC$3)*11+卡牌属性!$CD122)</f>
        <v>18</v>
      </c>
      <c r="DD122" s="14">
        <f>INDEX(属性偏向!$T$4:$T$135,(卡牌属性!$BZ122-1+DD$3)*11+卡牌属性!$CD122)</f>
        <v>19</v>
      </c>
      <c r="DE122" s="14">
        <f>INDEX(属性偏向!$U$4:$U$135,(卡牌属性!$BZ122-1+DE$3)*11+卡牌属性!$CD122)</f>
        <v>320</v>
      </c>
      <c r="DF122" s="14">
        <f>INDEX(属性偏向!$U$4:$U$135,(卡牌属性!$BZ122-1+DF$3)*11+卡牌属性!$CD122)</f>
        <v>340</v>
      </c>
      <c r="DG122" s="14">
        <f>INDEX(属性偏向!$U$4:$U$135,(卡牌属性!$BZ122-1+DG$3)*11+卡牌属性!$CD122)</f>
        <v>340</v>
      </c>
      <c r="DH122" s="14">
        <f>INDEX(属性偏向!$U$4:$U$135,(卡牌属性!$BZ122-1+DH$3)*11+卡牌属性!$CD122)</f>
        <v>360</v>
      </c>
      <c r="DI122" s="14">
        <f>INDEX(属性偏向!$U$4:$U$135,(卡牌属性!$BZ122-1+DI$3)*11+卡牌属性!$CD122)</f>
        <v>380</v>
      </c>
      <c r="DL122" s="13">
        <v>118</v>
      </c>
      <c r="DM122" s="14">
        <f t="shared" si="267"/>
        <v>11</v>
      </c>
      <c r="DN122" s="14">
        <f t="shared" si="268"/>
        <v>1102011</v>
      </c>
      <c r="DO122" s="14" t="str">
        <f>INDEX($B$6:$B$32,DM122)&amp;"-"&amp;INDEX(属性投放!$H$7:$H$17,卡牌属性!DT122)</f>
        <v>阎风吒-大焦热</v>
      </c>
      <c r="DP122" s="14">
        <f t="shared" si="250"/>
        <v>5</v>
      </c>
      <c r="DQ122" s="14">
        <f t="shared" si="251"/>
        <v>5</v>
      </c>
      <c r="DR122" s="14">
        <f t="shared" si="252"/>
        <v>5</v>
      </c>
      <c r="DS122" s="14">
        <f t="shared" si="269"/>
        <v>4</v>
      </c>
      <c r="DT122" s="14">
        <f t="shared" si="270"/>
        <v>8</v>
      </c>
      <c r="DU122" s="14">
        <f>INDEX(属性投放!$W$6:$W$49,(卡牌属性!DS122-2)*11+卡牌属性!DT122)</f>
        <v>15</v>
      </c>
      <c r="DV122" s="14">
        <f t="shared" si="432"/>
        <v>5250</v>
      </c>
      <c r="DW122" s="14">
        <f t="shared" si="433"/>
        <v>5869</v>
      </c>
      <c r="DX122" s="14">
        <f t="shared" si="434"/>
        <v>6488</v>
      </c>
      <c r="DY122" s="14">
        <f t="shared" si="435"/>
        <v>6488</v>
      </c>
      <c r="DZ122" s="14">
        <f t="shared" si="436"/>
        <v>7132</v>
      </c>
      <c r="EA122" s="14">
        <f t="shared" si="437"/>
        <v>2580</v>
      </c>
      <c r="EB122" s="14">
        <f t="shared" si="438"/>
        <v>2887</v>
      </c>
      <c r="EC122" s="14">
        <f t="shared" si="439"/>
        <v>2887</v>
      </c>
      <c r="ED122" s="14">
        <f t="shared" si="440"/>
        <v>3194</v>
      </c>
      <c r="EE122" s="14">
        <f t="shared" si="441"/>
        <v>3516</v>
      </c>
      <c r="EF122" s="14">
        <f t="shared" si="442"/>
        <v>46760</v>
      </c>
      <c r="EG122" s="14">
        <f t="shared" si="443"/>
        <v>52064</v>
      </c>
      <c r="EH122" s="14">
        <f t="shared" si="444"/>
        <v>52064</v>
      </c>
      <c r="EI122" s="14">
        <f t="shared" si="445"/>
        <v>57368</v>
      </c>
      <c r="EJ122" s="14">
        <f t="shared" si="446"/>
        <v>62722</v>
      </c>
      <c r="EK122" s="14">
        <f>INDEX(属性偏向!$S$4:$S$135,(卡牌属性!$DP122-1+EK$3)*11+卡牌属性!$DT122)*(1+属性投放!$AT$6)</f>
        <v>96</v>
      </c>
      <c r="EL122" s="14">
        <f>INDEX(属性偏向!$S$4:$S$135,(卡牌属性!$DP122-1+EL$3)*11+卡牌属性!$DT122)*(1+属性投放!$AT$6)</f>
        <v>102</v>
      </c>
      <c r="EM122" s="14">
        <f>INDEX(属性偏向!$S$4:$S$135,(卡牌属性!$DP122-1+EM$3)*11+卡牌属性!$DT122)*(1+属性投放!$AT$6)</f>
        <v>108</v>
      </c>
      <c r="EN122" s="14">
        <f>INDEX(属性偏向!$S$4:$S$135,(卡牌属性!$DP122-1+EN$3)*11+卡牌属性!$DT122)*(1+属性投放!$AT$6)</f>
        <v>108</v>
      </c>
      <c r="EO122" s="14">
        <f>INDEX(属性偏向!$S$4:$S$135,(卡牌属性!$DP122-1+EO$3)*11+卡牌属性!$DT122)*(1+属性投放!$AT$6)</f>
        <v>114</v>
      </c>
      <c r="EP122" s="14">
        <f>INDEX(属性偏向!$T$4:$T$135,(卡牌属性!$DQ122-1+EP$3)*11+卡牌属性!$DT122)*(1+属性投放!$AT$6)</f>
        <v>48</v>
      </c>
      <c r="EQ122" s="14">
        <f>INDEX(属性偏向!$T$4:$T$135,(卡牌属性!$DQ122-1+EQ$3)*11+卡牌属性!$DT122)*(1+属性投放!$AT$6)</f>
        <v>51</v>
      </c>
      <c r="ER122" s="14">
        <f>INDEX(属性偏向!$T$4:$T$135,(卡牌属性!$DQ122-1+ER$3)*11+卡牌属性!$DT122)*(1+属性投放!$AT$6)</f>
        <v>51</v>
      </c>
      <c r="ES122" s="14">
        <f>INDEX(属性偏向!$T$4:$T$135,(卡牌属性!$DQ122-1+ES$3)*11+卡牌属性!$DT122)*(1+属性投放!$AT$6)</f>
        <v>54</v>
      </c>
      <c r="ET122" s="14">
        <f>INDEX(属性偏向!$T$4:$T$135,(卡牌属性!$DQ122-1+ET$3)*11+卡牌属性!$DT122)*(1+属性投放!$AT$6)</f>
        <v>57</v>
      </c>
      <c r="EU122" s="14">
        <f>INDEX(属性偏向!$U$4:$U$135,(卡牌属性!$DR122-1+EU$3)*11+卡牌属性!$DT122)*(1+属性投放!$AT$6)</f>
        <v>960</v>
      </c>
      <c r="EV122" s="14">
        <f>INDEX(属性偏向!$U$4:$U$135,(卡牌属性!$DR122-1+EV$3)*11+卡牌属性!$DT122)*(1+属性投放!$AT$6)</f>
        <v>1020</v>
      </c>
      <c r="EW122" s="14">
        <f>INDEX(属性偏向!$U$4:$U$135,(卡牌属性!$DR122-1+EW$3)*11+卡牌属性!$DT122)*(1+属性投放!$AT$6)</f>
        <v>1020</v>
      </c>
      <c r="EX122" s="14">
        <f>INDEX(属性偏向!$U$4:$U$135,(卡牌属性!$DR122-1+EX$3)*11+卡牌属性!$DT122)*(1+属性投放!$AT$6)</f>
        <v>1080</v>
      </c>
      <c r="EY122" s="14">
        <f>INDEX(属性偏向!$U$4:$U$135,(卡牌属性!$DR122-1+EY$3)*11+卡牌属性!$DT122)*(1+属性投放!$AT$6)</f>
        <v>1140</v>
      </c>
      <c r="FC122" s="13">
        <v>118</v>
      </c>
      <c r="FD122" s="13">
        <f t="shared" si="413"/>
        <v>24</v>
      </c>
      <c r="FE122" s="14">
        <f t="shared" si="271"/>
        <v>1102024</v>
      </c>
      <c r="FF122" s="14" t="s">
        <v>849</v>
      </c>
      <c r="FG122" s="14">
        <f t="shared" si="372"/>
        <v>3</v>
      </c>
      <c r="FH122" s="14" t="str">
        <f t="shared" si="373"/>
        <v>朱仙-3星</v>
      </c>
      <c r="FI122" s="14">
        <f>INDEX(Y$6:Y$36,$FD122)+INDEX(属性偏向!Y$4:Y$8,卡牌属性!$FG122)</f>
        <v>7</v>
      </c>
      <c r="FJ122" s="14" t="str">
        <f>INDEX(属性评价,卡牌属性!FI122)</f>
        <v>A</v>
      </c>
      <c r="FK122" s="14">
        <f>INDEX(Z$6:Z$36,$FD122)+INDEX(属性偏向!Z$4:Z$8,卡牌属性!$FG122)</f>
        <v>6</v>
      </c>
      <c r="FL122" s="14" t="str">
        <f>INDEX(属性评价,卡牌属性!FK122)</f>
        <v>B+</v>
      </c>
      <c r="FM122" s="14">
        <f>INDEX(AA$6:AA$36,$FD122)+INDEX(属性偏向!AA$4:AA$8,卡牌属性!$FG122)</f>
        <v>6</v>
      </c>
      <c r="FN122" s="14" t="str">
        <f>INDEX(属性评价,卡牌属性!FM122)</f>
        <v>B+</v>
      </c>
    </row>
    <row r="123" spans="31:184" ht="16.5" x14ac:dyDescent="0.2">
      <c r="AE123" s="13">
        <v>119</v>
      </c>
      <c r="AF123" s="13">
        <f t="shared" si="259"/>
        <v>11</v>
      </c>
      <c r="AG123" s="13">
        <f t="shared" si="246"/>
        <v>4</v>
      </c>
      <c r="AH123" s="13"/>
      <c r="AI123" s="13"/>
      <c r="AJ123" s="14">
        <f t="shared" si="247"/>
        <v>1101011</v>
      </c>
      <c r="AK123" s="14" t="str">
        <f t="shared" si="248"/>
        <v>阎风吒9突</v>
      </c>
      <c r="AL123" s="25" t="s">
        <v>131</v>
      </c>
      <c r="AM123" s="14">
        <v>1</v>
      </c>
      <c r="AN123" s="14">
        <f t="shared" si="249"/>
        <v>9</v>
      </c>
      <c r="AO123" s="14" t="e">
        <f>INDEX(属性投放!#REF!,(卡牌属性!AG123-2)*20+卡牌属性!AN123)</f>
        <v>#REF!</v>
      </c>
      <c r="AP123" s="14" t="e">
        <f t="shared" si="376"/>
        <v>#REF!</v>
      </c>
      <c r="AQ123" s="14" t="e">
        <f t="shared" si="376"/>
        <v>#REF!</v>
      </c>
      <c r="AR123" s="14" t="e">
        <f t="shared" si="376"/>
        <v>#REF!</v>
      </c>
      <c r="AS123" s="14" t="e">
        <f t="shared" si="376"/>
        <v>#REF!</v>
      </c>
      <c r="AT123" s="14" t="e">
        <f>INDEX(属性投放!#REF!,(卡牌属性!AG123-2)*20+卡牌属性!AN123)</f>
        <v>#REF!</v>
      </c>
      <c r="AU123" s="14" t="e">
        <f t="shared" si="377"/>
        <v>#REF!</v>
      </c>
      <c r="AV123" s="14" t="e">
        <f t="shared" si="377"/>
        <v>#REF!</v>
      </c>
      <c r="AW123" s="14" t="e">
        <f t="shared" si="377"/>
        <v>#REF!</v>
      </c>
      <c r="AX123" s="14" t="e">
        <f t="shared" si="377"/>
        <v>#REF!</v>
      </c>
      <c r="AY123" s="14" t="e">
        <f>INDEX(属性投放!#REF!,(卡牌属性!AG123-2)*20+卡牌属性!AN123)</f>
        <v>#REF!</v>
      </c>
      <c r="AZ123" s="14" t="e">
        <f t="shared" si="378"/>
        <v>#REF!</v>
      </c>
      <c r="BA123" s="14" t="e">
        <f t="shared" si="378"/>
        <v>#REF!</v>
      </c>
      <c r="BB123" s="14" t="e">
        <f t="shared" si="378"/>
        <v>#REF!</v>
      </c>
      <c r="BC123" s="14" t="e">
        <f t="shared" si="378"/>
        <v>#REF!</v>
      </c>
      <c r="BD123" s="14" t="e">
        <f>INDEX(属性投放!#REF!,(卡牌属性!AG123-2)*20+卡牌属性!AN123)</f>
        <v>#REF!</v>
      </c>
      <c r="BE123" s="14" t="e">
        <f t="shared" si="379"/>
        <v>#REF!</v>
      </c>
      <c r="BF123" s="14" t="e">
        <f t="shared" si="379"/>
        <v>#REF!</v>
      </c>
      <c r="BG123" s="14" t="e">
        <f t="shared" si="379"/>
        <v>#REF!</v>
      </c>
      <c r="BH123" s="14" t="e">
        <f t="shared" si="379"/>
        <v>#REF!</v>
      </c>
      <c r="BI123" s="14" t="e">
        <f>INDEX(属性投放!#REF!,(卡牌属性!AG123-2)*20+卡牌属性!AN123)</f>
        <v>#REF!</v>
      </c>
      <c r="BJ123" s="14" t="e">
        <f t="shared" si="380"/>
        <v>#REF!</v>
      </c>
      <c r="BK123" s="14" t="e">
        <f t="shared" si="380"/>
        <v>#REF!</v>
      </c>
      <c r="BL123" s="14" t="e">
        <f t="shared" si="380"/>
        <v>#REF!</v>
      </c>
      <c r="BM123" s="14" t="e">
        <f t="shared" si="380"/>
        <v>#REF!</v>
      </c>
      <c r="BN123" s="14" t="e">
        <f>INDEX(属性投放!#REF!,(卡牌属性!AG123-2)*20+卡牌属性!AN123)</f>
        <v>#REF!</v>
      </c>
      <c r="BO123" s="14" t="e">
        <f t="shared" si="381"/>
        <v>#REF!</v>
      </c>
      <c r="BP123" s="14" t="e">
        <f t="shared" si="381"/>
        <v>#REF!</v>
      </c>
      <c r="BQ123" s="14" t="e">
        <f t="shared" si="381"/>
        <v>#REF!</v>
      </c>
      <c r="BR123" s="14" t="e">
        <f t="shared" si="381"/>
        <v>#REF!</v>
      </c>
      <c r="BV123" s="13">
        <v>119</v>
      </c>
      <c r="BW123" s="14">
        <f t="shared" si="260"/>
        <v>11</v>
      </c>
      <c r="BX123" s="14">
        <f t="shared" si="261"/>
        <v>1102011</v>
      </c>
      <c r="BY123" s="14" t="str">
        <f>INDEX($O$6:$O$37,BW123)&amp;"-"&amp;INDEX(属性投放!$H$19:$H$29,卡牌属性!CD123)</f>
        <v>张飞-无间</v>
      </c>
      <c r="BZ123" s="14">
        <f t="shared" si="262"/>
        <v>5</v>
      </c>
      <c r="CA123" s="14">
        <f t="shared" si="263"/>
        <v>6</v>
      </c>
      <c r="CB123" s="14">
        <f t="shared" si="264"/>
        <v>8</v>
      </c>
      <c r="CC123" s="14">
        <f t="shared" si="265"/>
        <v>4</v>
      </c>
      <c r="CD123" s="14">
        <f t="shared" si="266"/>
        <v>9</v>
      </c>
      <c r="CE123" s="14">
        <f>INDEX(属性投放!$W$6:$W$49,(卡牌属性!CC123-2)*11+卡牌属性!CD123)</f>
        <v>15</v>
      </c>
      <c r="CF123" s="14">
        <f t="shared" si="417"/>
        <v>2330</v>
      </c>
      <c r="CG123" s="14">
        <f t="shared" si="418"/>
        <v>2583</v>
      </c>
      <c r="CH123" s="14">
        <f t="shared" si="419"/>
        <v>2836</v>
      </c>
      <c r="CI123" s="14">
        <f t="shared" si="420"/>
        <v>2836</v>
      </c>
      <c r="CJ123" s="14">
        <f t="shared" si="421"/>
        <v>3114</v>
      </c>
      <c r="CK123" s="14">
        <f t="shared" si="422"/>
        <v>1130</v>
      </c>
      <c r="CL123" s="14">
        <f t="shared" si="423"/>
        <v>1254</v>
      </c>
      <c r="CM123" s="14">
        <f t="shared" si="424"/>
        <v>1254</v>
      </c>
      <c r="CN123" s="14">
        <f t="shared" si="425"/>
        <v>1393</v>
      </c>
      <c r="CO123" s="14">
        <f t="shared" si="426"/>
        <v>1532</v>
      </c>
      <c r="CP123" s="14">
        <f t="shared" si="427"/>
        <v>21220</v>
      </c>
      <c r="CQ123" s="14">
        <f t="shared" si="428"/>
        <v>23438</v>
      </c>
      <c r="CR123" s="14">
        <f t="shared" si="429"/>
        <v>23438</v>
      </c>
      <c r="CS123" s="14">
        <f t="shared" si="430"/>
        <v>25756</v>
      </c>
      <c r="CT123" s="14">
        <f t="shared" si="431"/>
        <v>28274</v>
      </c>
      <c r="CU123" s="14">
        <f>INDEX(属性偏向!$S$4:$S$135,(卡牌属性!$BZ123-1+CU$3)*11+卡牌属性!$CD123)</f>
        <v>38</v>
      </c>
      <c r="CV123" s="14">
        <f>INDEX(属性偏向!$S$4:$S$135,(卡牌属性!$BZ123-1+CV$3)*11+卡牌属性!$CD123)</f>
        <v>40</v>
      </c>
      <c r="CW123" s="14">
        <f>INDEX(属性偏向!$S$4:$S$135,(卡牌属性!$BZ123-1+CW$3)*11+卡牌属性!$CD123)</f>
        <v>42</v>
      </c>
      <c r="CX123" s="14">
        <f>INDEX(属性偏向!$S$4:$S$135,(卡牌属性!$BZ123-1+CX$3)*11+卡牌属性!$CD123)</f>
        <v>42</v>
      </c>
      <c r="CY123" s="14">
        <f>INDEX(属性偏向!$S$4:$S$135,(卡牌属性!$BZ123-1+CY$3)*11+卡牌属性!$CD123)</f>
        <v>44</v>
      </c>
      <c r="CZ123" s="14">
        <f>INDEX(属性偏向!$T$4:$T$135,(卡牌属性!$BZ123-1+CZ$3)*11+卡牌属性!$CD123)</f>
        <v>19</v>
      </c>
      <c r="DA123" s="14">
        <f>INDEX(属性偏向!$T$4:$T$135,(卡牌属性!$BZ123-1+DA$3)*11+卡牌属性!$CD123)</f>
        <v>20</v>
      </c>
      <c r="DB123" s="14">
        <f>INDEX(属性偏向!$T$4:$T$135,(卡牌属性!$BZ123-1+DB$3)*11+卡牌属性!$CD123)</f>
        <v>20</v>
      </c>
      <c r="DC123" s="14">
        <f>INDEX(属性偏向!$T$4:$T$135,(卡牌属性!$BZ123-1+DC$3)*11+卡牌属性!$CD123)</f>
        <v>21</v>
      </c>
      <c r="DD123" s="14">
        <f>INDEX(属性偏向!$T$4:$T$135,(卡牌属性!$BZ123-1+DD$3)*11+卡牌属性!$CD123)</f>
        <v>22</v>
      </c>
      <c r="DE123" s="14">
        <f>INDEX(属性偏向!$U$4:$U$135,(卡牌属性!$BZ123-1+DE$3)*11+卡牌属性!$CD123)</f>
        <v>380</v>
      </c>
      <c r="DF123" s="14">
        <f>INDEX(属性偏向!$U$4:$U$135,(卡牌属性!$BZ123-1+DF$3)*11+卡牌属性!$CD123)</f>
        <v>400</v>
      </c>
      <c r="DG123" s="14">
        <f>INDEX(属性偏向!$U$4:$U$135,(卡牌属性!$BZ123-1+DG$3)*11+卡牌属性!$CD123)</f>
        <v>400</v>
      </c>
      <c r="DH123" s="14">
        <f>INDEX(属性偏向!$U$4:$U$135,(卡牌属性!$BZ123-1+DH$3)*11+卡牌属性!$CD123)</f>
        <v>420</v>
      </c>
      <c r="DI123" s="14">
        <f>INDEX(属性偏向!$U$4:$U$135,(卡牌属性!$BZ123-1+DI$3)*11+卡牌属性!$CD123)</f>
        <v>440</v>
      </c>
      <c r="DL123" s="13">
        <v>119</v>
      </c>
      <c r="DM123" s="14">
        <f t="shared" si="267"/>
        <v>11</v>
      </c>
      <c r="DN123" s="14">
        <f t="shared" si="268"/>
        <v>1102011</v>
      </c>
      <c r="DO123" s="14" t="str">
        <f>INDEX($B$6:$B$32,DM123)&amp;"-"&amp;INDEX(属性投放!$H$7:$H$17,卡牌属性!DT123)</f>
        <v>阎风吒-无间</v>
      </c>
      <c r="DP123" s="14">
        <f t="shared" si="250"/>
        <v>5</v>
      </c>
      <c r="DQ123" s="14">
        <f t="shared" si="251"/>
        <v>5</v>
      </c>
      <c r="DR123" s="14">
        <f t="shared" si="252"/>
        <v>5</v>
      </c>
      <c r="DS123" s="14">
        <f t="shared" si="269"/>
        <v>4</v>
      </c>
      <c r="DT123" s="14">
        <f t="shared" si="270"/>
        <v>9</v>
      </c>
      <c r="DU123" s="14">
        <f>INDEX(属性投放!$W$6:$W$49,(卡牌属性!DS123-2)*11+卡牌属性!DT123)</f>
        <v>15</v>
      </c>
      <c r="DV123" s="14">
        <f t="shared" si="432"/>
        <v>6690</v>
      </c>
      <c r="DW123" s="14">
        <f t="shared" si="433"/>
        <v>7399</v>
      </c>
      <c r="DX123" s="14">
        <f t="shared" si="434"/>
        <v>8108</v>
      </c>
      <c r="DY123" s="14">
        <f t="shared" si="435"/>
        <v>8108</v>
      </c>
      <c r="DZ123" s="14">
        <f t="shared" si="436"/>
        <v>8842</v>
      </c>
      <c r="EA123" s="14">
        <f t="shared" si="437"/>
        <v>3300</v>
      </c>
      <c r="EB123" s="14">
        <f t="shared" si="438"/>
        <v>3652</v>
      </c>
      <c r="EC123" s="14">
        <f t="shared" si="439"/>
        <v>3652</v>
      </c>
      <c r="ED123" s="14">
        <f t="shared" si="440"/>
        <v>4004</v>
      </c>
      <c r="EE123" s="14">
        <f t="shared" si="441"/>
        <v>4371</v>
      </c>
      <c r="EF123" s="14">
        <f t="shared" si="442"/>
        <v>61160</v>
      </c>
      <c r="EG123" s="14">
        <f t="shared" si="443"/>
        <v>67364</v>
      </c>
      <c r="EH123" s="14">
        <f t="shared" si="444"/>
        <v>67364</v>
      </c>
      <c r="EI123" s="14">
        <f t="shared" si="445"/>
        <v>73568</v>
      </c>
      <c r="EJ123" s="14">
        <f t="shared" si="446"/>
        <v>79822</v>
      </c>
      <c r="EK123" s="14">
        <f>INDEX(属性偏向!$S$4:$S$135,(卡牌属性!$DP123-1+EK$3)*11+卡牌属性!$DT123)*(1+属性投放!$AT$6)</f>
        <v>114</v>
      </c>
      <c r="EL123" s="14">
        <f>INDEX(属性偏向!$S$4:$S$135,(卡牌属性!$DP123-1+EL$3)*11+卡牌属性!$DT123)*(1+属性投放!$AT$6)</f>
        <v>120</v>
      </c>
      <c r="EM123" s="14">
        <f>INDEX(属性偏向!$S$4:$S$135,(卡牌属性!$DP123-1+EM$3)*11+卡牌属性!$DT123)*(1+属性投放!$AT$6)</f>
        <v>126</v>
      </c>
      <c r="EN123" s="14">
        <f>INDEX(属性偏向!$S$4:$S$135,(卡牌属性!$DP123-1+EN$3)*11+卡牌属性!$DT123)*(1+属性投放!$AT$6)</f>
        <v>126</v>
      </c>
      <c r="EO123" s="14">
        <f>INDEX(属性偏向!$S$4:$S$135,(卡牌属性!$DP123-1+EO$3)*11+卡牌属性!$DT123)*(1+属性投放!$AT$6)</f>
        <v>132</v>
      </c>
      <c r="EP123" s="14">
        <f>INDEX(属性偏向!$T$4:$T$135,(卡牌属性!$DQ123-1+EP$3)*11+卡牌属性!$DT123)*(1+属性投放!$AT$6)</f>
        <v>57</v>
      </c>
      <c r="EQ123" s="14">
        <f>INDEX(属性偏向!$T$4:$T$135,(卡牌属性!$DQ123-1+EQ$3)*11+卡牌属性!$DT123)*(1+属性投放!$AT$6)</f>
        <v>60</v>
      </c>
      <c r="ER123" s="14">
        <f>INDEX(属性偏向!$T$4:$T$135,(卡牌属性!$DQ123-1+ER$3)*11+卡牌属性!$DT123)*(1+属性投放!$AT$6)</f>
        <v>60</v>
      </c>
      <c r="ES123" s="14">
        <f>INDEX(属性偏向!$T$4:$T$135,(卡牌属性!$DQ123-1+ES$3)*11+卡牌属性!$DT123)*(1+属性投放!$AT$6)</f>
        <v>63</v>
      </c>
      <c r="ET123" s="14">
        <f>INDEX(属性偏向!$T$4:$T$135,(卡牌属性!$DQ123-1+ET$3)*11+卡牌属性!$DT123)*(1+属性投放!$AT$6)</f>
        <v>66</v>
      </c>
      <c r="EU123" s="14">
        <f>INDEX(属性偏向!$U$4:$U$135,(卡牌属性!$DR123-1+EU$3)*11+卡牌属性!$DT123)*(1+属性投放!$AT$6)</f>
        <v>1140</v>
      </c>
      <c r="EV123" s="14">
        <f>INDEX(属性偏向!$U$4:$U$135,(卡牌属性!$DR123-1+EV$3)*11+卡牌属性!$DT123)*(1+属性投放!$AT$6)</f>
        <v>1200</v>
      </c>
      <c r="EW123" s="14">
        <f>INDEX(属性偏向!$U$4:$U$135,(卡牌属性!$DR123-1+EW$3)*11+卡牌属性!$DT123)*(1+属性投放!$AT$6)</f>
        <v>1200</v>
      </c>
      <c r="EX123" s="14">
        <f>INDEX(属性偏向!$U$4:$U$135,(卡牌属性!$DR123-1+EX$3)*11+卡牌属性!$DT123)*(1+属性投放!$AT$6)</f>
        <v>1260</v>
      </c>
      <c r="EY123" s="14">
        <f>INDEX(属性偏向!$U$4:$U$135,(卡牌属性!$DR123-1+EY$3)*11+卡牌属性!$DT123)*(1+属性投放!$AT$6)</f>
        <v>1320</v>
      </c>
      <c r="FC123" s="13">
        <v>119</v>
      </c>
      <c r="FD123" s="13">
        <f t="shared" si="413"/>
        <v>24</v>
      </c>
      <c r="FE123" s="14">
        <f t="shared" si="271"/>
        <v>1102024</v>
      </c>
      <c r="FF123" s="14" t="s">
        <v>849</v>
      </c>
      <c r="FG123" s="14">
        <f t="shared" si="372"/>
        <v>4</v>
      </c>
      <c r="FH123" s="14" t="str">
        <f t="shared" si="373"/>
        <v>朱仙-4星</v>
      </c>
      <c r="FI123" s="14">
        <f>INDEX(Y$6:Y$36,$FD123)+INDEX(属性偏向!Y$4:Y$8,卡牌属性!$FG123)</f>
        <v>7</v>
      </c>
      <c r="FJ123" s="14" t="str">
        <f>INDEX(属性评价,卡牌属性!FI123)</f>
        <v>A</v>
      </c>
      <c r="FK123" s="14">
        <f>INDEX(Z$6:Z$36,$FD123)+INDEX(属性偏向!Z$4:Z$8,卡牌属性!$FG123)</f>
        <v>7</v>
      </c>
      <c r="FL123" s="14" t="str">
        <f>INDEX(属性评价,卡牌属性!FK123)</f>
        <v>A</v>
      </c>
      <c r="FM123" s="14">
        <f>INDEX(AA$6:AA$36,$FD123)+INDEX(属性偏向!AA$4:AA$8,卡牌属性!$FG123)</f>
        <v>7</v>
      </c>
      <c r="FN123" s="14" t="str">
        <f>INDEX(属性评价,卡牌属性!FM123)</f>
        <v>A</v>
      </c>
    </row>
    <row r="124" spans="31:184" ht="16.5" x14ac:dyDescent="0.2">
      <c r="AE124" s="13">
        <v>120</v>
      </c>
      <c r="AF124" s="13">
        <f t="shared" si="259"/>
        <v>11</v>
      </c>
      <c r="AG124" s="13">
        <f t="shared" si="246"/>
        <v>4</v>
      </c>
      <c r="AH124" s="13"/>
      <c r="AI124" s="13"/>
      <c r="AJ124" s="14">
        <f t="shared" si="247"/>
        <v>1101011</v>
      </c>
      <c r="AK124" s="14" t="str">
        <f t="shared" si="248"/>
        <v>阎风吒10突</v>
      </c>
      <c r="AL124" s="25" t="s">
        <v>131</v>
      </c>
      <c r="AM124" s="14">
        <v>1</v>
      </c>
      <c r="AN124" s="14">
        <f t="shared" si="249"/>
        <v>10</v>
      </c>
      <c r="AO124" s="14" t="e">
        <f>INDEX(属性投放!#REF!,(卡牌属性!AG124-2)*20+卡牌属性!AN124)</f>
        <v>#REF!</v>
      </c>
      <c r="AP124" s="14" t="e">
        <f t="shared" si="376"/>
        <v>#REF!</v>
      </c>
      <c r="AQ124" s="14" t="e">
        <f t="shared" si="376"/>
        <v>#REF!</v>
      </c>
      <c r="AR124" s="14" t="e">
        <f t="shared" si="376"/>
        <v>#REF!</v>
      </c>
      <c r="AS124" s="14" t="e">
        <f t="shared" si="376"/>
        <v>#REF!</v>
      </c>
      <c r="AT124" s="14" t="e">
        <f>INDEX(属性投放!#REF!,(卡牌属性!AG124-2)*20+卡牌属性!AN124)</f>
        <v>#REF!</v>
      </c>
      <c r="AU124" s="14" t="e">
        <f t="shared" si="377"/>
        <v>#REF!</v>
      </c>
      <c r="AV124" s="14" t="e">
        <f t="shared" si="377"/>
        <v>#REF!</v>
      </c>
      <c r="AW124" s="14" t="e">
        <f t="shared" si="377"/>
        <v>#REF!</v>
      </c>
      <c r="AX124" s="14" t="e">
        <f t="shared" si="377"/>
        <v>#REF!</v>
      </c>
      <c r="AY124" s="14" t="e">
        <f>INDEX(属性投放!#REF!,(卡牌属性!AG124-2)*20+卡牌属性!AN124)</f>
        <v>#REF!</v>
      </c>
      <c r="AZ124" s="14" t="e">
        <f t="shared" si="378"/>
        <v>#REF!</v>
      </c>
      <c r="BA124" s="14" t="e">
        <f t="shared" si="378"/>
        <v>#REF!</v>
      </c>
      <c r="BB124" s="14" t="e">
        <f t="shared" si="378"/>
        <v>#REF!</v>
      </c>
      <c r="BC124" s="14" t="e">
        <f t="shared" si="378"/>
        <v>#REF!</v>
      </c>
      <c r="BD124" s="14" t="e">
        <f>INDEX(属性投放!#REF!,(卡牌属性!AG124-2)*20+卡牌属性!AN124)</f>
        <v>#REF!</v>
      </c>
      <c r="BE124" s="14" t="e">
        <f t="shared" si="379"/>
        <v>#REF!</v>
      </c>
      <c r="BF124" s="14" t="e">
        <f t="shared" si="379"/>
        <v>#REF!</v>
      </c>
      <c r="BG124" s="14" t="e">
        <f t="shared" si="379"/>
        <v>#REF!</v>
      </c>
      <c r="BH124" s="14" t="e">
        <f t="shared" si="379"/>
        <v>#REF!</v>
      </c>
      <c r="BI124" s="14" t="e">
        <f>INDEX(属性投放!#REF!,(卡牌属性!AG124-2)*20+卡牌属性!AN124)</f>
        <v>#REF!</v>
      </c>
      <c r="BJ124" s="14" t="e">
        <f t="shared" si="380"/>
        <v>#REF!</v>
      </c>
      <c r="BK124" s="14" t="e">
        <f t="shared" si="380"/>
        <v>#REF!</v>
      </c>
      <c r="BL124" s="14" t="e">
        <f t="shared" si="380"/>
        <v>#REF!</v>
      </c>
      <c r="BM124" s="14" t="e">
        <f t="shared" si="380"/>
        <v>#REF!</v>
      </c>
      <c r="BN124" s="14" t="e">
        <f>INDEX(属性投放!#REF!,(卡牌属性!AG124-2)*20+卡牌属性!AN124)</f>
        <v>#REF!</v>
      </c>
      <c r="BO124" s="14" t="e">
        <f t="shared" si="381"/>
        <v>#REF!</v>
      </c>
      <c r="BP124" s="14" t="e">
        <f t="shared" si="381"/>
        <v>#REF!</v>
      </c>
      <c r="BQ124" s="14" t="e">
        <f t="shared" si="381"/>
        <v>#REF!</v>
      </c>
      <c r="BR124" s="14" t="e">
        <f t="shared" si="381"/>
        <v>#REF!</v>
      </c>
      <c r="BV124" s="13">
        <v>120</v>
      </c>
      <c r="BW124" s="14">
        <f t="shared" si="260"/>
        <v>11</v>
      </c>
      <c r="BX124" s="14">
        <f t="shared" si="261"/>
        <v>1102011</v>
      </c>
      <c r="BY124" s="14" t="str">
        <f>INDEX($O$6:$O$37,BW124)&amp;"-"&amp;INDEX(属性投放!$H$19:$H$29,卡牌属性!CD124)</f>
        <v>张飞-无我相</v>
      </c>
      <c r="BZ124" s="14">
        <f t="shared" si="262"/>
        <v>5</v>
      </c>
      <c r="CA124" s="14">
        <f t="shared" si="263"/>
        <v>6</v>
      </c>
      <c r="CB124" s="14">
        <f t="shared" si="264"/>
        <v>8</v>
      </c>
      <c r="CC124" s="14">
        <f t="shared" si="265"/>
        <v>4</v>
      </c>
      <c r="CD124" s="14">
        <f t="shared" si="266"/>
        <v>10</v>
      </c>
      <c r="CE124" s="14">
        <f>INDEX(属性投放!$W$6:$W$49,(卡牌属性!CC124-2)*11+卡牌属性!CD124)</f>
        <v>10</v>
      </c>
      <c r="CF124" s="14">
        <f t="shared" si="417"/>
        <v>2900</v>
      </c>
      <c r="CG124" s="14">
        <f t="shared" si="418"/>
        <v>3183</v>
      </c>
      <c r="CH124" s="14">
        <f t="shared" si="419"/>
        <v>3466</v>
      </c>
      <c r="CI124" s="14">
        <f t="shared" si="420"/>
        <v>3466</v>
      </c>
      <c r="CJ124" s="14">
        <f t="shared" si="421"/>
        <v>3774</v>
      </c>
      <c r="CK124" s="14">
        <f t="shared" si="422"/>
        <v>1415</v>
      </c>
      <c r="CL124" s="14">
        <f t="shared" si="423"/>
        <v>1554</v>
      </c>
      <c r="CM124" s="14">
        <f t="shared" si="424"/>
        <v>1554</v>
      </c>
      <c r="CN124" s="14">
        <f t="shared" si="425"/>
        <v>1708</v>
      </c>
      <c r="CO124" s="14">
        <f t="shared" si="426"/>
        <v>1862</v>
      </c>
      <c r="CP124" s="14">
        <f t="shared" si="427"/>
        <v>26920</v>
      </c>
      <c r="CQ124" s="14">
        <f t="shared" si="428"/>
        <v>29438</v>
      </c>
      <c r="CR124" s="14">
        <f t="shared" si="429"/>
        <v>29438</v>
      </c>
      <c r="CS124" s="14">
        <f t="shared" si="430"/>
        <v>32056</v>
      </c>
      <c r="CT124" s="14">
        <f t="shared" si="431"/>
        <v>34874</v>
      </c>
      <c r="CU124" s="14">
        <f>INDEX(属性偏向!$S$4:$S$135,(卡牌属性!$BZ124-1+CU$3)*11+卡牌属性!$CD124)</f>
        <v>46</v>
      </c>
      <c r="CV124" s="14">
        <f>INDEX(属性偏向!$S$4:$S$135,(卡牌属性!$BZ124-1+CV$3)*11+卡牌属性!$CD124)</f>
        <v>48</v>
      </c>
      <c r="CW124" s="14">
        <f>INDEX(属性偏向!$S$4:$S$135,(卡牌属性!$BZ124-1+CW$3)*11+卡牌属性!$CD124)</f>
        <v>50</v>
      </c>
      <c r="CX124" s="14">
        <f>INDEX(属性偏向!$S$4:$S$135,(卡牌属性!$BZ124-1+CX$3)*11+卡牌属性!$CD124)</f>
        <v>50</v>
      </c>
      <c r="CY124" s="14">
        <f>INDEX(属性偏向!$S$4:$S$135,(卡牌属性!$BZ124-1+CY$3)*11+卡牌属性!$CD124)</f>
        <v>52</v>
      </c>
      <c r="CZ124" s="14">
        <f>INDEX(属性偏向!$T$4:$T$135,(卡牌属性!$BZ124-1+CZ$3)*11+卡牌属性!$CD124)</f>
        <v>23</v>
      </c>
      <c r="DA124" s="14">
        <f>INDEX(属性偏向!$T$4:$T$135,(卡牌属性!$BZ124-1+DA$3)*11+卡牌属性!$CD124)</f>
        <v>24</v>
      </c>
      <c r="DB124" s="14">
        <f>INDEX(属性偏向!$T$4:$T$135,(卡牌属性!$BZ124-1+DB$3)*11+卡牌属性!$CD124)</f>
        <v>24</v>
      </c>
      <c r="DC124" s="14">
        <f>INDEX(属性偏向!$T$4:$T$135,(卡牌属性!$BZ124-1+DC$3)*11+卡牌属性!$CD124)</f>
        <v>25</v>
      </c>
      <c r="DD124" s="14">
        <f>INDEX(属性偏向!$T$4:$T$135,(卡牌属性!$BZ124-1+DD$3)*11+卡牌属性!$CD124)</f>
        <v>26</v>
      </c>
      <c r="DE124" s="14">
        <f>INDEX(属性偏向!$U$4:$U$135,(卡牌属性!$BZ124-1+DE$3)*11+卡牌属性!$CD124)</f>
        <v>460</v>
      </c>
      <c r="DF124" s="14">
        <f>INDEX(属性偏向!$U$4:$U$135,(卡牌属性!$BZ124-1+DF$3)*11+卡牌属性!$CD124)</f>
        <v>480</v>
      </c>
      <c r="DG124" s="14">
        <f>INDEX(属性偏向!$U$4:$U$135,(卡牌属性!$BZ124-1+DG$3)*11+卡牌属性!$CD124)</f>
        <v>480</v>
      </c>
      <c r="DH124" s="14">
        <f>INDEX(属性偏向!$U$4:$U$135,(卡牌属性!$BZ124-1+DH$3)*11+卡牌属性!$CD124)</f>
        <v>500</v>
      </c>
      <c r="DI124" s="14">
        <f>INDEX(属性偏向!$U$4:$U$135,(卡牌属性!$BZ124-1+DI$3)*11+卡牌属性!$CD124)</f>
        <v>520</v>
      </c>
      <c r="DL124" s="13">
        <v>120</v>
      </c>
      <c r="DM124" s="14">
        <f t="shared" si="267"/>
        <v>11</v>
      </c>
      <c r="DN124" s="14">
        <f t="shared" si="268"/>
        <v>1102011</v>
      </c>
      <c r="DO124" s="14" t="str">
        <f>INDEX($B$6:$B$32,DM124)&amp;"-"&amp;INDEX(属性投放!$H$7:$H$17,卡牌属性!DT124)</f>
        <v>阎风吒-无我相</v>
      </c>
      <c r="DP124" s="14">
        <f t="shared" si="250"/>
        <v>5</v>
      </c>
      <c r="DQ124" s="14">
        <f t="shared" si="251"/>
        <v>5</v>
      </c>
      <c r="DR124" s="14">
        <f t="shared" si="252"/>
        <v>5</v>
      </c>
      <c r="DS124" s="14">
        <f t="shared" si="269"/>
        <v>4</v>
      </c>
      <c r="DT124" s="14">
        <f t="shared" si="270"/>
        <v>10</v>
      </c>
      <c r="DU124" s="14">
        <f>INDEX(属性投放!$W$6:$W$49,(卡牌属性!DS124-2)*11+卡牌属性!DT124)</f>
        <v>10</v>
      </c>
      <c r="DV124" s="14">
        <f t="shared" si="432"/>
        <v>8400</v>
      </c>
      <c r="DW124" s="14">
        <f t="shared" si="433"/>
        <v>9199</v>
      </c>
      <c r="DX124" s="14">
        <f t="shared" si="434"/>
        <v>9998</v>
      </c>
      <c r="DY124" s="14">
        <f t="shared" si="435"/>
        <v>9998</v>
      </c>
      <c r="DZ124" s="14">
        <f t="shared" si="436"/>
        <v>10822</v>
      </c>
      <c r="EA124" s="14">
        <f t="shared" si="437"/>
        <v>4155</v>
      </c>
      <c r="EB124" s="14">
        <f t="shared" si="438"/>
        <v>4552</v>
      </c>
      <c r="EC124" s="14">
        <f t="shared" si="439"/>
        <v>4552</v>
      </c>
      <c r="ED124" s="14">
        <f t="shared" si="440"/>
        <v>4949</v>
      </c>
      <c r="EE124" s="14">
        <f t="shared" si="441"/>
        <v>5361</v>
      </c>
      <c r="EF124" s="14">
        <f t="shared" si="442"/>
        <v>78260</v>
      </c>
      <c r="EG124" s="14">
        <f t="shared" si="443"/>
        <v>85364</v>
      </c>
      <c r="EH124" s="14">
        <f t="shared" si="444"/>
        <v>85364</v>
      </c>
      <c r="EI124" s="14">
        <f t="shared" si="445"/>
        <v>92468</v>
      </c>
      <c r="EJ124" s="14">
        <f t="shared" si="446"/>
        <v>99622</v>
      </c>
      <c r="EK124" s="14">
        <f>INDEX(属性偏向!$S$4:$S$135,(卡牌属性!$DP124-1+EK$3)*11+卡牌属性!$DT124)*(1+属性投放!$AT$6)</f>
        <v>138</v>
      </c>
      <c r="EL124" s="14">
        <f>INDEX(属性偏向!$S$4:$S$135,(卡牌属性!$DP124-1+EL$3)*11+卡牌属性!$DT124)*(1+属性投放!$AT$6)</f>
        <v>144</v>
      </c>
      <c r="EM124" s="14">
        <f>INDEX(属性偏向!$S$4:$S$135,(卡牌属性!$DP124-1+EM$3)*11+卡牌属性!$DT124)*(1+属性投放!$AT$6)</f>
        <v>150</v>
      </c>
      <c r="EN124" s="14">
        <f>INDEX(属性偏向!$S$4:$S$135,(卡牌属性!$DP124-1+EN$3)*11+卡牌属性!$DT124)*(1+属性投放!$AT$6)</f>
        <v>150</v>
      </c>
      <c r="EO124" s="14">
        <f>INDEX(属性偏向!$S$4:$S$135,(卡牌属性!$DP124-1+EO$3)*11+卡牌属性!$DT124)*(1+属性投放!$AT$6)</f>
        <v>156</v>
      </c>
      <c r="EP124" s="14">
        <f>INDEX(属性偏向!$T$4:$T$135,(卡牌属性!$DQ124-1+EP$3)*11+卡牌属性!$DT124)*(1+属性投放!$AT$6)</f>
        <v>69</v>
      </c>
      <c r="EQ124" s="14">
        <f>INDEX(属性偏向!$T$4:$T$135,(卡牌属性!$DQ124-1+EQ$3)*11+卡牌属性!$DT124)*(1+属性投放!$AT$6)</f>
        <v>72</v>
      </c>
      <c r="ER124" s="14">
        <f>INDEX(属性偏向!$T$4:$T$135,(卡牌属性!$DQ124-1+ER$3)*11+卡牌属性!$DT124)*(1+属性投放!$AT$6)</f>
        <v>72</v>
      </c>
      <c r="ES124" s="14">
        <f>INDEX(属性偏向!$T$4:$T$135,(卡牌属性!$DQ124-1+ES$3)*11+卡牌属性!$DT124)*(1+属性投放!$AT$6)</f>
        <v>75</v>
      </c>
      <c r="ET124" s="14">
        <f>INDEX(属性偏向!$T$4:$T$135,(卡牌属性!$DQ124-1+ET$3)*11+卡牌属性!$DT124)*(1+属性投放!$AT$6)</f>
        <v>78</v>
      </c>
      <c r="EU124" s="14">
        <f>INDEX(属性偏向!$U$4:$U$135,(卡牌属性!$DR124-1+EU$3)*11+卡牌属性!$DT124)*(1+属性投放!$AT$6)</f>
        <v>1380</v>
      </c>
      <c r="EV124" s="14">
        <f>INDEX(属性偏向!$U$4:$U$135,(卡牌属性!$DR124-1+EV$3)*11+卡牌属性!$DT124)*(1+属性投放!$AT$6)</f>
        <v>1440</v>
      </c>
      <c r="EW124" s="14">
        <f>INDEX(属性偏向!$U$4:$U$135,(卡牌属性!$DR124-1+EW$3)*11+卡牌属性!$DT124)*(1+属性投放!$AT$6)</f>
        <v>1440</v>
      </c>
      <c r="EX124" s="14">
        <f>INDEX(属性偏向!$U$4:$U$135,(卡牌属性!$DR124-1+EX$3)*11+卡牌属性!$DT124)*(1+属性投放!$AT$6)</f>
        <v>1500</v>
      </c>
      <c r="EY124" s="14">
        <f>INDEX(属性偏向!$U$4:$U$135,(卡牌属性!$DR124-1+EY$3)*11+卡牌属性!$DT124)*(1+属性投放!$AT$6)</f>
        <v>1560</v>
      </c>
      <c r="FC124" s="13">
        <v>120</v>
      </c>
      <c r="FD124" s="13">
        <f t="shared" si="413"/>
        <v>24</v>
      </c>
      <c r="FE124" s="14">
        <f t="shared" si="271"/>
        <v>1102024</v>
      </c>
      <c r="FF124" s="14" t="s">
        <v>849</v>
      </c>
      <c r="FG124" s="14">
        <f t="shared" si="372"/>
        <v>5</v>
      </c>
      <c r="FH124" s="14" t="str">
        <f t="shared" si="373"/>
        <v>朱仙-5星</v>
      </c>
      <c r="FI124" s="14">
        <f>INDEX(Y$6:Y$36,$FD124)+INDEX(属性偏向!Y$4:Y$8,卡牌属性!$FG124)</f>
        <v>8</v>
      </c>
      <c r="FJ124" s="14" t="str">
        <f>INDEX(属性评价,卡牌属性!FI124)</f>
        <v>A+</v>
      </c>
      <c r="FK124" s="14">
        <f>INDEX(Z$6:Z$36,$FD124)+INDEX(属性偏向!Z$4:Z$8,卡牌属性!$FG124)</f>
        <v>8</v>
      </c>
      <c r="FL124" s="14" t="str">
        <f>INDEX(属性评价,卡牌属性!FK124)</f>
        <v>A+</v>
      </c>
      <c r="FM124" s="14">
        <f>INDEX(AA$6:AA$36,$FD124)+INDEX(属性偏向!AA$4:AA$8,卡牌属性!$FG124)</f>
        <v>8</v>
      </c>
      <c r="FN124" s="14" t="str">
        <f>INDEX(属性评价,卡牌属性!FM124)</f>
        <v>A+</v>
      </c>
    </row>
    <row r="125" spans="31:184" ht="16.5" x14ac:dyDescent="0.2">
      <c r="AE125" s="13">
        <v>121</v>
      </c>
      <c r="AF125" s="13">
        <f t="shared" si="259"/>
        <v>11</v>
      </c>
      <c r="AG125" s="13">
        <f t="shared" si="246"/>
        <v>4</v>
      </c>
      <c r="AH125" s="13"/>
      <c r="AI125" s="13"/>
      <c r="AJ125" s="14">
        <f t="shared" si="247"/>
        <v>1101011</v>
      </c>
      <c r="AK125" s="14" t="str">
        <f t="shared" si="248"/>
        <v>阎风吒11突</v>
      </c>
      <c r="AL125" s="25" t="s">
        <v>131</v>
      </c>
      <c r="AM125" s="14">
        <v>1</v>
      </c>
      <c r="AN125" s="14">
        <f t="shared" si="249"/>
        <v>11</v>
      </c>
      <c r="AO125" s="14" t="e">
        <f>INDEX(属性投放!#REF!,(卡牌属性!AG125-2)*20+卡牌属性!AN125)</f>
        <v>#REF!</v>
      </c>
      <c r="AP125" s="14" t="e">
        <f t="shared" ref="AP125:AS144" si="447">$AO125</f>
        <v>#REF!</v>
      </c>
      <c r="AQ125" s="14" t="e">
        <f t="shared" si="447"/>
        <v>#REF!</v>
      </c>
      <c r="AR125" s="14" t="e">
        <f t="shared" si="447"/>
        <v>#REF!</v>
      </c>
      <c r="AS125" s="14" t="e">
        <f t="shared" si="447"/>
        <v>#REF!</v>
      </c>
      <c r="AT125" s="14" t="e">
        <f>INDEX(属性投放!#REF!,(卡牌属性!AG125-2)*20+卡牌属性!AN125)</f>
        <v>#REF!</v>
      </c>
      <c r="AU125" s="14" t="e">
        <f t="shared" ref="AU125:AX144" si="448">$AT125</f>
        <v>#REF!</v>
      </c>
      <c r="AV125" s="14" t="e">
        <f t="shared" si="448"/>
        <v>#REF!</v>
      </c>
      <c r="AW125" s="14" t="e">
        <f t="shared" si="448"/>
        <v>#REF!</v>
      </c>
      <c r="AX125" s="14" t="e">
        <f t="shared" si="448"/>
        <v>#REF!</v>
      </c>
      <c r="AY125" s="14" t="e">
        <f>INDEX(属性投放!#REF!,(卡牌属性!AG125-2)*20+卡牌属性!AN125)</f>
        <v>#REF!</v>
      </c>
      <c r="AZ125" s="14" t="e">
        <f t="shared" ref="AZ125:BC144" si="449">$AY125</f>
        <v>#REF!</v>
      </c>
      <c r="BA125" s="14" t="e">
        <f t="shared" si="449"/>
        <v>#REF!</v>
      </c>
      <c r="BB125" s="14" t="e">
        <f t="shared" si="449"/>
        <v>#REF!</v>
      </c>
      <c r="BC125" s="14" t="e">
        <f t="shared" si="449"/>
        <v>#REF!</v>
      </c>
      <c r="BD125" s="14" t="e">
        <f>INDEX(属性投放!#REF!,(卡牌属性!AG125-2)*20+卡牌属性!AN125)</f>
        <v>#REF!</v>
      </c>
      <c r="BE125" s="14" t="e">
        <f t="shared" ref="BE125:BH144" si="450">$BD125</f>
        <v>#REF!</v>
      </c>
      <c r="BF125" s="14" t="e">
        <f t="shared" si="450"/>
        <v>#REF!</v>
      </c>
      <c r="BG125" s="14" t="e">
        <f t="shared" si="450"/>
        <v>#REF!</v>
      </c>
      <c r="BH125" s="14" t="e">
        <f t="shared" si="450"/>
        <v>#REF!</v>
      </c>
      <c r="BI125" s="14" t="e">
        <f>INDEX(属性投放!#REF!,(卡牌属性!AG125-2)*20+卡牌属性!AN125)</f>
        <v>#REF!</v>
      </c>
      <c r="BJ125" s="14" t="e">
        <f t="shared" ref="BJ125:BM144" si="451">$BI125</f>
        <v>#REF!</v>
      </c>
      <c r="BK125" s="14" t="e">
        <f t="shared" si="451"/>
        <v>#REF!</v>
      </c>
      <c r="BL125" s="14" t="e">
        <f t="shared" si="451"/>
        <v>#REF!</v>
      </c>
      <c r="BM125" s="14" t="e">
        <f t="shared" si="451"/>
        <v>#REF!</v>
      </c>
      <c r="BN125" s="14" t="e">
        <f>INDEX(属性投放!#REF!,(卡牌属性!AG125-2)*20+卡牌属性!AN125)</f>
        <v>#REF!</v>
      </c>
      <c r="BO125" s="14" t="e">
        <f t="shared" ref="BO125:BR144" si="452">$BN125</f>
        <v>#REF!</v>
      </c>
      <c r="BP125" s="14" t="e">
        <f t="shared" si="452"/>
        <v>#REF!</v>
      </c>
      <c r="BQ125" s="14" t="e">
        <f t="shared" si="452"/>
        <v>#REF!</v>
      </c>
      <c r="BR125" s="14" t="e">
        <f t="shared" si="452"/>
        <v>#REF!</v>
      </c>
      <c r="BV125" s="13">
        <v>121</v>
      </c>
      <c r="BW125" s="14">
        <f t="shared" si="260"/>
        <v>11</v>
      </c>
      <c r="BX125" s="14">
        <f t="shared" si="261"/>
        <v>1102011</v>
      </c>
      <c r="BY125" s="14" t="str">
        <f>INDEX($O$6:$O$37,BW125)&amp;"-"&amp;INDEX(属性投放!$H$19:$H$29,卡牌属性!CD125)</f>
        <v>张飞-无众生相</v>
      </c>
      <c r="BZ125" s="14">
        <f t="shared" si="262"/>
        <v>5</v>
      </c>
      <c r="CA125" s="14">
        <f t="shared" si="263"/>
        <v>6</v>
      </c>
      <c r="CB125" s="14">
        <f t="shared" si="264"/>
        <v>8</v>
      </c>
      <c r="CC125" s="14">
        <f t="shared" si="265"/>
        <v>4</v>
      </c>
      <c r="CD125" s="14">
        <f t="shared" si="266"/>
        <v>11</v>
      </c>
      <c r="CE125" s="14">
        <f>INDEX(属性投放!$W$6:$W$49,(卡牌属性!CC125-2)*11+卡牌属性!CD125)</f>
        <v>10</v>
      </c>
      <c r="CF125" s="14">
        <f t="shared" si="417"/>
        <v>3360</v>
      </c>
      <c r="CG125" s="14">
        <f t="shared" si="418"/>
        <v>3663</v>
      </c>
      <c r="CH125" s="14">
        <f t="shared" si="419"/>
        <v>3966</v>
      </c>
      <c r="CI125" s="14">
        <f t="shared" si="420"/>
        <v>3966</v>
      </c>
      <c r="CJ125" s="14">
        <f t="shared" si="421"/>
        <v>4294</v>
      </c>
      <c r="CK125" s="14">
        <f t="shared" si="422"/>
        <v>1645</v>
      </c>
      <c r="CL125" s="14">
        <f t="shared" si="423"/>
        <v>1794</v>
      </c>
      <c r="CM125" s="14">
        <f t="shared" si="424"/>
        <v>1794</v>
      </c>
      <c r="CN125" s="14">
        <f t="shared" si="425"/>
        <v>1958</v>
      </c>
      <c r="CO125" s="14">
        <f t="shared" si="426"/>
        <v>2122</v>
      </c>
      <c r="CP125" s="14">
        <f t="shared" si="427"/>
        <v>31520</v>
      </c>
      <c r="CQ125" s="14">
        <f t="shared" si="428"/>
        <v>34238</v>
      </c>
      <c r="CR125" s="14">
        <f t="shared" si="429"/>
        <v>34238</v>
      </c>
      <c r="CS125" s="14">
        <f t="shared" si="430"/>
        <v>37056</v>
      </c>
      <c r="CT125" s="14">
        <f t="shared" si="431"/>
        <v>40074</v>
      </c>
      <c r="CU125" s="14">
        <f>INDEX(属性偏向!$S$4:$S$135,(卡牌属性!$BZ125-1+CU$3)*11+卡牌属性!$CD125)</f>
        <v>56</v>
      </c>
      <c r="CV125" s="14">
        <f>INDEX(属性偏向!$S$4:$S$135,(卡牌属性!$BZ125-1+CV$3)*11+卡牌属性!$CD125)</f>
        <v>58</v>
      </c>
      <c r="CW125" s="14">
        <f>INDEX(属性偏向!$S$4:$S$135,(卡牌属性!$BZ125-1+CW$3)*11+卡牌属性!$CD125)</f>
        <v>60</v>
      </c>
      <c r="CX125" s="14">
        <f>INDEX(属性偏向!$S$4:$S$135,(卡牌属性!$BZ125-1+CX$3)*11+卡牌属性!$CD125)</f>
        <v>60</v>
      </c>
      <c r="CY125" s="14">
        <f>INDEX(属性偏向!$S$4:$S$135,(卡牌属性!$BZ125-1+CY$3)*11+卡牌属性!$CD125)</f>
        <v>62</v>
      </c>
      <c r="CZ125" s="14">
        <f>INDEX(属性偏向!$T$4:$T$135,(卡牌属性!$BZ125-1+CZ$3)*11+卡牌属性!$CD125)</f>
        <v>28</v>
      </c>
      <c r="DA125" s="14">
        <f>INDEX(属性偏向!$T$4:$T$135,(卡牌属性!$BZ125-1+DA$3)*11+卡牌属性!$CD125)</f>
        <v>29</v>
      </c>
      <c r="DB125" s="14">
        <f>INDEX(属性偏向!$T$4:$T$135,(卡牌属性!$BZ125-1+DB$3)*11+卡牌属性!$CD125)</f>
        <v>29</v>
      </c>
      <c r="DC125" s="14">
        <f>INDEX(属性偏向!$T$4:$T$135,(卡牌属性!$BZ125-1+DC$3)*11+卡牌属性!$CD125)</f>
        <v>30</v>
      </c>
      <c r="DD125" s="14">
        <f>INDEX(属性偏向!$T$4:$T$135,(卡牌属性!$BZ125-1+DD$3)*11+卡牌属性!$CD125)</f>
        <v>31</v>
      </c>
      <c r="DE125" s="14">
        <f>INDEX(属性偏向!$U$4:$U$135,(卡牌属性!$BZ125-1+DE$3)*11+卡牌属性!$CD125)</f>
        <v>560</v>
      </c>
      <c r="DF125" s="14">
        <f>INDEX(属性偏向!$U$4:$U$135,(卡牌属性!$BZ125-1+DF$3)*11+卡牌属性!$CD125)</f>
        <v>580</v>
      </c>
      <c r="DG125" s="14">
        <f>INDEX(属性偏向!$U$4:$U$135,(卡牌属性!$BZ125-1+DG$3)*11+卡牌属性!$CD125)</f>
        <v>580</v>
      </c>
      <c r="DH125" s="14">
        <f>INDEX(属性偏向!$U$4:$U$135,(卡牌属性!$BZ125-1+DH$3)*11+卡牌属性!$CD125)</f>
        <v>600</v>
      </c>
      <c r="DI125" s="14">
        <f>INDEX(属性偏向!$U$4:$U$135,(卡牌属性!$BZ125-1+DI$3)*11+卡牌属性!$CD125)</f>
        <v>620</v>
      </c>
      <c r="DL125" s="13">
        <v>121</v>
      </c>
      <c r="DM125" s="14">
        <f t="shared" si="267"/>
        <v>11</v>
      </c>
      <c r="DN125" s="14">
        <f t="shared" si="268"/>
        <v>1102011</v>
      </c>
      <c r="DO125" s="14" t="str">
        <f>INDEX($B$6:$B$32,DM125)&amp;"-"&amp;INDEX(属性投放!$H$7:$H$17,卡牌属性!DT125)</f>
        <v>阎风吒-无众生相</v>
      </c>
      <c r="DP125" s="14">
        <f t="shared" si="250"/>
        <v>5</v>
      </c>
      <c r="DQ125" s="14">
        <f t="shared" si="251"/>
        <v>5</v>
      </c>
      <c r="DR125" s="14">
        <f t="shared" si="252"/>
        <v>5</v>
      </c>
      <c r="DS125" s="14">
        <f t="shared" si="269"/>
        <v>4</v>
      </c>
      <c r="DT125" s="14">
        <f t="shared" si="270"/>
        <v>11</v>
      </c>
      <c r="DU125" s="14">
        <f>INDEX(属性投放!$W$6:$W$49,(卡牌属性!DS125-2)*11+卡牌属性!DT125)</f>
        <v>10</v>
      </c>
      <c r="DV125" s="14">
        <f t="shared" si="432"/>
        <v>9780</v>
      </c>
      <c r="DW125" s="14">
        <f t="shared" si="433"/>
        <v>10639</v>
      </c>
      <c r="DX125" s="14">
        <f t="shared" si="434"/>
        <v>11498</v>
      </c>
      <c r="DY125" s="14">
        <f t="shared" si="435"/>
        <v>11498</v>
      </c>
      <c r="DZ125" s="14">
        <f t="shared" si="436"/>
        <v>12382</v>
      </c>
      <c r="EA125" s="14">
        <f t="shared" si="437"/>
        <v>4845</v>
      </c>
      <c r="EB125" s="14">
        <f t="shared" si="438"/>
        <v>5272</v>
      </c>
      <c r="EC125" s="14">
        <f t="shared" si="439"/>
        <v>5272</v>
      </c>
      <c r="ED125" s="14">
        <f t="shared" si="440"/>
        <v>5699</v>
      </c>
      <c r="EE125" s="14">
        <f t="shared" si="441"/>
        <v>6141</v>
      </c>
      <c r="EF125" s="14">
        <f t="shared" si="442"/>
        <v>92060</v>
      </c>
      <c r="EG125" s="14">
        <f t="shared" si="443"/>
        <v>99764</v>
      </c>
      <c r="EH125" s="14">
        <f t="shared" si="444"/>
        <v>99764</v>
      </c>
      <c r="EI125" s="14">
        <f t="shared" si="445"/>
        <v>107468</v>
      </c>
      <c r="EJ125" s="14">
        <f t="shared" si="446"/>
        <v>115222</v>
      </c>
      <c r="EK125" s="14">
        <f>INDEX(属性偏向!$S$4:$S$135,(卡牌属性!$DP125-1+EK$3)*11+卡牌属性!$DT125)*(1+属性投放!$AT$6)</f>
        <v>168</v>
      </c>
      <c r="EL125" s="14">
        <f>INDEX(属性偏向!$S$4:$S$135,(卡牌属性!$DP125-1+EL$3)*11+卡牌属性!$DT125)*(1+属性投放!$AT$6)</f>
        <v>174</v>
      </c>
      <c r="EM125" s="14">
        <f>INDEX(属性偏向!$S$4:$S$135,(卡牌属性!$DP125-1+EM$3)*11+卡牌属性!$DT125)*(1+属性投放!$AT$6)</f>
        <v>180</v>
      </c>
      <c r="EN125" s="14">
        <f>INDEX(属性偏向!$S$4:$S$135,(卡牌属性!$DP125-1+EN$3)*11+卡牌属性!$DT125)*(1+属性投放!$AT$6)</f>
        <v>180</v>
      </c>
      <c r="EO125" s="14">
        <f>INDEX(属性偏向!$S$4:$S$135,(卡牌属性!$DP125-1+EO$3)*11+卡牌属性!$DT125)*(1+属性投放!$AT$6)</f>
        <v>186</v>
      </c>
      <c r="EP125" s="14">
        <f>INDEX(属性偏向!$T$4:$T$135,(卡牌属性!$DQ125-1+EP$3)*11+卡牌属性!$DT125)*(1+属性投放!$AT$6)</f>
        <v>84</v>
      </c>
      <c r="EQ125" s="14">
        <f>INDEX(属性偏向!$T$4:$T$135,(卡牌属性!$DQ125-1+EQ$3)*11+卡牌属性!$DT125)*(1+属性投放!$AT$6)</f>
        <v>87</v>
      </c>
      <c r="ER125" s="14">
        <f>INDEX(属性偏向!$T$4:$T$135,(卡牌属性!$DQ125-1+ER$3)*11+卡牌属性!$DT125)*(1+属性投放!$AT$6)</f>
        <v>87</v>
      </c>
      <c r="ES125" s="14">
        <f>INDEX(属性偏向!$T$4:$T$135,(卡牌属性!$DQ125-1+ES$3)*11+卡牌属性!$DT125)*(1+属性投放!$AT$6)</f>
        <v>90</v>
      </c>
      <c r="ET125" s="14">
        <f>INDEX(属性偏向!$T$4:$T$135,(卡牌属性!$DQ125-1+ET$3)*11+卡牌属性!$DT125)*(1+属性投放!$AT$6)</f>
        <v>93</v>
      </c>
      <c r="EU125" s="14">
        <f>INDEX(属性偏向!$U$4:$U$135,(卡牌属性!$DR125-1+EU$3)*11+卡牌属性!$DT125)*(1+属性投放!$AT$6)</f>
        <v>1680</v>
      </c>
      <c r="EV125" s="14">
        <f>INDEX(属性偏向!$U$4:$U$135,(卡牌属性!$DR125-1+EV$3)*11+卡牌属性!$DT125)*(1+属性投放!$AT$6)</f>
        <v>1740</v>
      </c>
      <c r="EW125" s="14">
        <f>INDEX(属性偏向!$U$4:$U$135,(卡牌属性!$DR125-1+EW$3)*11+卡牌属性!$DT125)*(1+属性投放!$AT$6)</f>
        <v>1740</v>
      </c>
      <c r="EX125" s="14">
        <f>INDEX(属性偏向!$U$4:$U$135,(卡牌属性!$DR125-1+EX$3)*11+卡牌属性!$DT125)*(1+属性投放!$AT$6)</f>
        <v>1800</v>
      </c>
      <c r="EY125" s="14">
        <f>INDEX(属性偏向!$U$4:$U$135,(卡牌属性!$DR125-1+EY$3)*11+卡牌属性!$DT125)*(1+属性投放!$AT$6)</f>
        <v>1860</v>
      </c>
      <c r="FC125" s="13">
        <v>121</v>
      </c>
      <c r="FD125" s="13">
        <f t="shared" si="413"/>
        <v>25</v>
      </c>
      <c r="FE125" s="14">
        <f t="shared" si="271"/>
        <v>1102026</v>
      </c>
      <c r="FF125" s="14" t="s">
        <v>849</v>
      </c>
      <c r="FG125" s="14">
        <f t="shared" si="372"/>
        <v>1</v>
      </c>
      <c r="FH125" s="14" t="str">
        <f t="shared" si="373"/>
        <v>雷震子-1星</v>
      </c>
      <c r="FI125" s="14">
        <f>INDEX(Y$6:Y$36,$FD125)+INDEX(属性偏向!Y$4:Y$8,卡牌属性!$FG125)</f>
        <v>8</v>
      </c>
      <c r="FJ125" s="14" t="str">
        <f>INDEX(属性评价,卡牌属性!FI125)</f>
        <v>A+</v>
      </c>
      <c r="FK125" s="14">
        <f>INDEX(Z$6:Z$36,$FD125)+INDEX(属性偏向!Z$4:Z$8,卡牌属性!$FG125)</f>
        <v>4</v>
      </c>
      <c r="FL125" s="14" t="str">
        <f>INDEX(属性评价,卡牌属性!FK125)</f>
        <v>C+</v>
      </c>
      <c r="FM125" s="14">
        <f>INDEX(AA$6:AA$36,$FD125)+INDEX(属性偏向!AA$4:AA$8,卡牌属性!$FG125)</f>
        <v>4</v>
      </c>
      <c r="FN125" s="14" t="str">
        <f>INDEX(属性评价,卡牌属性!FM125)</f>
        <v>C+</v>
      </c>
    </row>
    <row r="126" spans="31:184" ht="16.5" x14ac:dyDescent="0.2">
      <c r="AE126" s="13">
        <v>122</v>
      </c>
      <c r="AF126" s="13">
        <f t="shared" si="259"/>
        <v>12</v>
      </c>
      <c r="AG126" s="13">
        <f t="shared" si="246"/>
        <v>3</v>
      </c>
      <c r="AH126" s="13"/>
      <c r="AI126" s="13"/>
      <c r="AJ126" s="14">
        <f t="shared" si="247"/>
        <v>1101012</v>
      </c>
      <c r="AK126" s="14" t="str">
        <f t="shared" si="248"/>
        <v>南御夫1突</v>
      </c>
      <c r="AL126" s="25" t="s">
        <v>131</v>
      </c>
      <c r="AM126" s="14">
        <v>1</v>
      </c>
      <c r="AN126" s="14">
        <f t="shared" si="249"/>
        <v>1</v>
      </c>
      <c r="AO126" s="14" t="e">
        <f>INDEX(属性投放!#REF!,(卡牌属性!AG126-2)*20+卡牌属性!AN126)</f>
        <v>#REF!</v>
      </c>
      <c r="AP126" s="14" t="e">
        <f t="shared" si="447"/>
        <v>#REF!</v>
      </c>
      <c r="AQ126" s="14" t="e">
        <f t="shared" si="447"/>
        <v>#REF!</v>
      </c>
      <c r="AR126" s="14" t="e">
        <f t="shared" si="447"/>
        <v>#REF!</v>
      </c>
      <c r="AS126" s="14" t="e">
        <f t="shared" si="447"/>
        <v>#REF!</v>
      </c>
      <c r="AT126" s="14" t="e">
        <f>INDEX(属性投放!#REF!,(卡牌属性!AG126-2)*20+卡牌属性!AN126)</f>
        <v>#REF!</v>
      </c>
      <c r="AU126" s="14" t="e">
        <f t="shared" si="448"/>
        <v>#REF!</v>
      </c>
      <c r="AV126" s="14" t="e">
        <f t="shared" si="448"/>
        <v>#REF!</v>
      </c>
      <c r="AW126" s="14" t="e">
        <f t="shared" si="448"/>
        <v>#REF!</v>
      </c>
      <c r="AX126" s="14" t="e">
        <f t="shared" si="448"/>
        <v>#REF!</v>
      </c>
      <c r="AY126" s="14" t="e">
        <f>INDEX(属性投放!#REF!,(卡牌属性!AG126-2)*20+卡牌属性!AN126)</f>
        <v>#REF!</v>
      </c>
      <c r="AZ126" s="14" t="e">
        <f t="shared" si="449"/>
        <v>#REF!</v>
      </c>
      <c r="BA126" s="14" t="e">
        <f t="shared" si="449"/>
        <v>#REF!</v>
      </c>
      <c r="BB126" s="14" t="e">
        <f t="shared" si="449"/>
        <v>#REF!</v>
      </c>
      <c r="BC126" s="14" t="e">
        <f t="shared" si="449"/>
        <v>#REF!</v>
      </c>
      <c r="BD126" s="14" t="e">
        <f>INDEX(属性投放!#REF!,(卡牌属性!AG126-2)*20+卡牌属性!AN126)</f>
        <v>#REF!</v>
      </c>
      <c r="BE126" s="14" t="e">
        <f t="shared" si="450"/>
        <v>#REF!</v>
      </c>
      <c r="BF126" s="14" t="e">
        <f t="shared" si="450"/>
        <v>#REF!</v>
      </c>
      <c r="BG126" s="14" t="e">
        <f t="shared" si="450"/>
        <v>#REF!</v>
      </c>
      <c r="BH126" s="14" t="e">
        <f t="shared" si="450"/>
        <v>#REF!</v>
      </c>
      <c r="BI126" s="14" t="e">
        <f>INDEX(属性投放!#REF!,(卡牌属性!AG126-2)*20+卡牌属性!AN126)</f>
        <v>#REF!</v>
      </c>
      <c r="BJ126" s="14" t="e">
        <f t="shared" si="451"/>
        <v>#REF!</v>
      </c>
      <c r="BK126" s="14" t="e">
        <f t="shared" si="451"/>
        <v>#REF!</v>
      </c>
      <c r="BL126" s="14" t="e">
        <f t="shared" si="451"/>
        <v>#REF!</v>
      </c>
      <c r="BM126" s="14" t="e">
        <f t="shared" si="451"/>
        <v>#REF!</v>
      </c>
      <c r="BN126" s="14" t="e">
        <f>INDEX(属性投放!#REF!,(卡牌属性!AG126-2)*20+卡牌属性!AN126)</f>
        <v>#REF!</v>
      </c>
      <c r="BO126" s="14" t="e">
        <f t="shared" si="452"/>
        <v>#REF!</v>
      </c>
      <c r="BP126" s="14" t="e">
        <f t="shared" si="452"/>
        <v>#REF!</v>
      </c>
      <c r="BQ126" s="14" t="e">
        <f t="shared" si="452"/>
        <v>#REF!</v>
      </c>
      <c r="BR126" s="14" t="e">
        <f t="shared" si="452"/>
        <v>#REF!</v>
      </c>
      <c r="BV126" s="13">
        <v>122</v>
      </c>
      <c r="BW126" s="14">
        <f t="shared" si="260"/>
        <v>12</v>
      </c>
      <c r="BX126" s="14">
        <f t="shared" si="261"/>
        <v>1102012</v>
      </c>
      <c r="BY126" s="14" t="str">
        <f>INDEX($O$6:$O$37,BW126)&amp;"-"&amp;INDEX(属性投放!$H$19:$H$29,卡牌属性!CD126)</f>
        <v>夏侯惇-练体</v>
      </c>
      <c r="BZ126" s="14">
        <f t="shared" si="262"/>
        <v>7</v>
      </c>
      <c r="CA126" s="14">
        <f t="shared" si="263"/>
        <v>7</v>
      </c>
      <c r="CB126" s="14">
        <f t="shared" si="264"/>
        <v>9</v>
      </c>
      <c r="CC126" s="14">
        <f t="shared" si="265"/>
        <v>5</v>
      </c>
      <c r="CD126" s="14">
        <f t="shared" si="266"/>
        <v>1</v>
      </c>
      <c r="CE126" s="14">
        <f>INDEX(属性投放!$W$6:$W$49,(卡牌属性!CC126-2)*11+卡牌属性!CD126)</f>
        <v>14</v>
      </c>
      <c r="CF126" s="14">
        <f>INDEX(属性偏向!$I$4:$I$15,卡牌属性!$BZ126+CF$3)</f>
        <v>200</v>
      </c>
      <c r="CG126" s="14">
        <f>INDEX(属性偏向!$I$4:$I$15,卡牌属性!$BZ126+CG$3)</f>
        <v>250</v>
      </c>
      <c r="CH126" s="14">
        <f>INDEX(属性偏向!$I$4:$I$15,卡牌属性!$BZ126+CH$3)</f>
        <v>300</v>
      </c>
      <c r="CI126" s="14">
        <f>INDEX(属性偏向!$I$4:$I$15,卡牌属性!$BZ126+CI$3)</f>
        <v>300</v>
      </c>
      <c r="CJ126" s="14">
        <f>INDEX(属性偏向!$I$4:$I$15,卡牌属性!$BZ126+CJ$3)</f>
        <v>350</v>
      </c>
      <c r="CK126" s="14">
        <f>INDEX(属性偏向!$J$4:$J$15,卡牌属性!$CA126+CK$3)</f>
        <v>50</v>
      </c>
      <c r="CL126" s="14">
        <f>INDEX(属性偏向!$J$4:$J$15,卡牌属性!$CA126+CL$3)</f>
        <v>75</v>
      </c>
      <c r="CM126" s="14">
        <f>INDEX(属性偏向!$J$4:$J$15,卡牌属性!$CA126+CM$3)</f>
        <v>75</v>
      </c>
      <c r="CN126" s="14">
        <f>INDEX(属性偏向!$J$4:$J$15,卡牌属性!$CA126+CN$3)</f>
        <v>100</v>
      </c>
      <c r="CO126" s="14">
        <f>INDEX(属性偏向!$J$4:$J$15,卡牌属性!$CA126+CO$3)</f>
        <v>150</v>
      </c>
      <c r="CP126" s="14">
        <f>INDEX(属性偏向!$K$4:$K$15,卡牌属性!$CB126+CP$3)</f>
        <v>1200</v>
      </c>
      <c r="CQ126" s="14">
        <f>INDEX(属性偏向!$K$4:$K$15,卡牌属性!$CB126+CQ$3)</f>
        <v>1500</v>
      </c>
      <c r="CR126" s="14">
        <f>INDEX(属性偏向!$K$4:$K$15,卡牌属性!$CB126+CR$3)</f>
        <v>1500</v>
      </c>
      <c r="CS126" s="14">
        <f>INDEX(属性偏向!$K$4:$K$15,卡牌属性!$CB126+CS$3)</f>
        <v>2000</v>
      </c>
      <c r="CT126" s="14">
        <f>INDEX(属性偏向!$K$4:$K$15,卡牌属性!$CB126+CT$3)</f>
        <v>2500</v>
      </c>
      <c r="CU126" s="14">
        <f>INDEX(属性偏向!$S$4:$S$135,(卡牌属性!$BZ126-1+CU$3)*11+卡牌属性!$CD126)</f>
        <v>14</v>
      </c>
      <c r="CV126" s="14">
        <f>INDEX(属性偏向!$S$4:$S$135,(卡牌属性!$BZ126-1+CV$3)*11+卡牌属性!$CD126)</f>
        <v>16</v>
      </c>
      <c r="CW126" s="14">
        <f>INDEX(属性偏向!$S$4:$S$135,(卡牌属性!$BZ126-1+CW$3)*11+卡牌属性!$CD126)</f>
        <v>20</v>
      </c>
      <c r="CX126" s="14">
        <f>INDEX(属性偏向!$S$4:$S$135,(卡牌属性!$BZ126-1+CX$3)*11+卡牌属性!$CD126)</f>
        <v>20</v>
      </c>
      <c r="CY126" s="14">
        <f>INDEX(属性偏向!$S$4:$S$135,(卡牌属性!$BZ126-1+CY$3)*11+卡牌属性!$CD126)</f>
        <v>24</v>
      </c>
      <c r="CZ126" s="14">
        <f>INDEX(属性偏向!$T$4:$T$135,(卡牌属性!$BZ126-1+CZ$3)*11+卡牌属性!$CD126)</f>
        <v>7</v>
      </c>
      <c r="DA126" s="14">
        <f>INDEX(属性偏向!$T$4:$T$135,(卡牌属性!$BZ126-1+DA$3)*11+卡牌属性!$CD126)</f>
        <v>8</v>
      </c>
      <c r="DB126" s="14">
        <f>INDEX(属性偏向!$T$4:$T$135,(卡牌属性!$BZ126-1+DB$3)*11+卡牌属性!$CD126)</f>
        <v>8</v>
      </c>
      <c r="DC126" s="14">
        <f>INDEX(属性偏向!$T$4:$T$135,(卡牌属性!$BZ126-1+DC$3)*11+卡牌属性!$CD126)</f>
        <v>10</v>
      </c>
      <c r="DD126" s="14">
        <f>INDEX(属性偏向!$T$4:$T$135,(卡牌属性!$BZ126-1+DD$3)*11+卡牌属性!$CD126)</f>
        <v>12</v>
      </c>
      <c r="DE126" s="14">
        <f>INDEX(属性偏向!$U$4:$U$135,(卡牌属性!$BZ126-1+DE$3)*11+卡牌属性!$CD126)</f>
        <v>84</v>
      </c>
      <c r="DF126" s="14">
        <f>INDEX(属性偏向!$U$4:$U$135,(卡牌属性!$BZ126-1+DF$3)*11+卡牌属性!$CD126)</f>
        <v>96</v>
      </c>
      <c r="DG126" s="14">
        <f>INDEX(属性偏向!$U$4:$U$135,(卡牌属性!$BZ126-1+DG$3)*11+卡牌属性!$CD126)</f>
        <v>96</v>
      </c>
      <c r="DH126" s="14">
        <f>INDEX(属性偏向!$U$4:$U$135,(卡牌属性!$BZ126-1+DH$3)*11+卡牌属性!$CD126)</f>
        <v>120</v>
      </c>
      <c r="DI126" s="14">
        <f>INDEX(属性偏向!$U$4:$U$135,(卡牌属性!$BZ126-1+DI$3)*11+卡牌属性!$CD126)</f>
        <v>144</v>
      </c>
      <c r="DL126" s="13">
        <v>122</v>
      </c>
      <c r="DM126" s="14">
        <f t="shared" si="267"/>
        <v>12</v>
      </c>
      <c r="DN126" s="14">
        <f t="shared" si="268"/>
        <v>1102012</v>
      </c>
      <c r="DO126" s="14" t="str">
        <f>INDEX($B$6:$B$32,DM126)&amp;"-"&amp;INDEX(属性投放!$H$7:$H$17,卡牌属性!DT126)</f>
        <v>南御夫-练体</v>
      </c>
      <c r="DP126" s="14">
        <f t="shared" si="250"/>
        <v>3</v>
      </c>
      <c r="DQ126" s="14">
        <f t="shared" si="251"/>
        <v>4</v>
      </c>
      <c r="DR126" s="14">
        <f t="shared" si="252"/>
        <v>3</v>
      </c>
      <c r="DS126" s="14">
        <f t="shared" si="269"/>
        <v>3</v>
      </c>
      <c r="DT126" s="14">
        <f t="shared" si="270"/>
        <v>1</v>
      </c>
      <c r="DU126" s="14">
        <f>INDEX(属性投放!$W$6:$W$49,(卡牌属性!DS126-2)*11+卡牌属性!DT126)</f>
        <v>14</v>
      </c>
      <c r="DV126" s="14">
        <f>INDEX(属性偏向!$I$4:$I$15,卡牌属性!$DP126+DV$3)</f>
        <v>100</v>
      </c>
      <c r="DW126" s="14">
        <f>INDEX(属性偏向!$I$4:$I$15,卡牌属性!$DP126+DW$3)</f>
        <v>125</v>
      </c>
      <c r="DX126" s="14">
        <f>INDEX(属性偏向!$I$4:$I$15,卡牌属性!$DP126+DX$3)</f>
        <v>150</v>
      </c>
      <c r="DY126" s="14">
        <f>INDEX(属性偏向!$I$4:$I$15,卡牌属性!$DP126+DY$3)</f>
        <v>150</v>
      </c>
      <c r="DZ126" s="14">
        <f>INDEX(属性偏向!$I$4:$I$15,卡牌属性!$DP126+DZ$3)</f>
        <v>175</v>
      </c>
      <c r="EA126" s="14">
        <f>INDEX(属性偏向!$J$4:$J$15,卡牌属性!$DQ126+EA$3)</f>
        <v>20</v>
      </c>
      <c r="EB126" s="14">
        <f>INDEX(属性偏向!$J$4:$J$15,卡牌属性!$DQ126+EB$3)</f>
        <v>30</v>
      </c>
      <c r="EC126" s="14">
        <f>INDEX(属性偏向!$J$4:$J$15,卡牌属性!$DQ126+EC$3)</f>
        <v>30</v>
      </c>
      <c r="ED126" s="14">
        <f>INDEX(属性偏向!$J$4:$J$15,卡牌属性!$DQ126+ED$3)</f>
        <v>40</v>
      </c>
      <c r="EE126" s="14">
        <f>INDEX(属性偏向!$J$4:$J$15,卡牌属性!$DQ126+EE$3)</f>
        <v>50</v>
      </c>
      <c r="EF126" s="14">
        <f>INDEX(属性偏向!$K$4:$K$15,卡牌属性!$DR126+EF$3)</f>
        <v>300</v>
      </c>
      <c r="EG126" s="14">
        <f>INDEX(属性偏向!$K$4:$K$15,卡牌属性!$DR126+EG$3)</f>
        <v>400</v>
      </c>
      <c r="EH126" s="14">
        <f>INDEX(属性偏向!$K$4:$K$15,卡牌属性!$DR126+EH$3)</f>
        <v>400</v>
      </c>
      <c r="EI126" s="14">
        <f>INDEX(属性偏向!$K$4:$K$15,卡牌属性!$DR126+EI$3)</f>
        <v>500</v>
      </c>
      <c r="EJ126" s="14">
        <f>INDEX(属性偏向!$K$4:$K$15,卡牌属性!$DR126+EJ$3)</f>
        <v>650</v>
      </c>
      <c r="EK126" s="14">
        <f>INDEX(属性偏向!$S$4:$S$135,(卡牌属性!$DP126-1+EK$3)*11+卡牌属性!$DT126)*(1+属性投放!$AT$6)</f>
        <v>18</v>
      </c>
      <c r="EL126" s="14">
        <f>INDEX(属性偏向!$S$4:$S$135,(卡牌属性!$DP126-1+EL$3)*11+卡牌属性!$DT126)*(1+属性投放!$AT$6)</f>
        <v>24</v>
      </c>
      <c r="EM126" s="14">
        <f>INDEX(属性偏向!$S$4:$S$135,(卡牌属性!$DP126-1+EM$3)*11+卡牌属性!$DT126)*(1+属性投放!$AT$6)</f>
        <v>30</v>
      </c>
      <c r="EN126" s="14">
        <f>INDEX(属性偏向!$S$4:$S$135,(卡牌属性!$DP126-1+EN$3)*11+卡牌属性!$DT126)*(1+属性投放!$AT$6)</f>
        <v>30</v>
      </c>
      <c r="EO126" s="14">
        <f>INDEX(属性偏向!$S$4:$S$135,(卡牌属性!$DP126-1+EO$3)*11+卡牌属性!$DT126)*(1+属性投放!$AT$6)</f>
        <v>36</v>
      </c>
      <c r="EP126" s="14">
        <f>INDEX(属性偏向!$T$4:$T$135,(卡牌属性!$DQ126-1+EP$3)*11+卡牌属性!$DT126)*(1+属性投放!$AT$6)</f>
        <v>12</v>
      </c>
      <c r="EQ126" s="14">
        <f>INDEX(属性偏向!$T$4:$T$135,(卡牌属性!$DQ126-1+EQ$3)*11+卡牌属性!$DT126)*(1+属性投放!$AT$6)</f>
        <v>15</v>
      </c>
      <c r="ER126" s="14">
        <f>INDEX(属性偏向!$T$4:$T$135,(卡牌属性!$DQ126-1+ER$3)*11+卡牌属性!$DT126)*(1+属性投放!$AT$6)</f>
        <v>15</v>
      </c>
      <c r="ES126" s="14">
        <f>INDEX(属性偏向!$T$4:$T$135,(卡牌属性!$DQ126-1+ES$3)*11+卡牌属性!$DT126)*(1+属性投放!$AT$6)</f>
        <v>18</v>
      </c>
      <c r="ET126" s="14">
        <f>INDEX(属性偏向!$T$4:$T$135,(卡牌属性!$DQ126-1+ET$3)*11+卡牌属性!$DT126)*(1+属性投放!$AT$6)</f>
        <v>21</v>
      </c>
      <c r="EU126" s="14">
        <f>INDEX(属性偏向!$U$4:$U$135,(卡牌属性!$DR126-1+EU$3)*11+卡牌属性!$DT126)*(1+属性投放!$AT$6)</f>
        <v>108</v>
      </c>
      <c r="EV126" s="14">
        <f>INDEX(属性偏向!$U$4:$U$135,(卡牌属性!$DR126-1+EV$3)*11+卡牌属性!$DT126)*(1+属性投放!$AT$6)</f>
        <v>144</v>
      </c>
      <c r="EW126" s="14">
        <f>INDEX(属性偏向!$U$4:$U$135,(卡牌属性!$DR126-1+EW$3)*11+卡牌属性!$DT126)*(1+属性投放!$AT$6)</f>
        <v>144</v>
      </c>
      <c r="EX126" s="14">
        <f>INDEX(属性偏向!$U$4:$U$135,(卡牌属性!$DR126-1+EX$3)*11+卡牌属性!$DT126)*(1+属性投放!$AT$6)</f>
        <v>180</v>
      </c>
      <c r="EY126" s="14">
        <f>INDEX(属性偏向!$U$4:$U$135,(卡牌属性!$DR126-1+EY$3)*11+卡牌属性!$DT126)*(1+属性投放!$AT$6)</f>
        <v>216</v>
      </c>
      <c r="FC126" s="13">
        <v>122</v>
      </c>
      <c r="FD126" s="13">
        <f t="shared" si="413"/>
        <v>25</v>
      </c>
      <c r="FE126" s="14">
        <f t="shared" si="271"/>
        <v>1102026</v>
      </c>
      <c r="FF126" s="14" t="s">
        <v>849</v>
      </c>
      <c r="FG126" s="14">
        <f t="shared" si="372"/>
        <v>2</v>
      </c>
      <c r="FH126" s="14" t="str">
        <f t="shared" si="373"/>
        <v>雷震子-2星</v>
      </c>
      <c r="FI126" s="14">
        <f>INDEX(Y$6:Y$36,$FD126)+INDEX(属性偏向!Y$4:Y$8,卡牌属性!$FG126)</f>
        <v>9</v>
      </c>
      <c r="FJ126" s="14" t="str">
        <f>INDEX(属性评价,卡牌属性!FI126)</f>
        <v>S</v>
      </c>
      <c r="FK126" s="14">
        <f>INDEX(Z$6:Z$36,$FD126)+INDEX(属性偏向!Z$4:Z$8,卡牌属性!$FG126)</f>
        <v>5</v>
      </c>
      <c r="FL126" s="14" t="str">
        <f>INDEX(属性评价,卡牌属性!FK126)</f>
        <v>B</v>
      </c>
      <c r="FM126" s="14">
        <f>INDEX(AA$6:AA$36,$FD126)+INDEX(属性偏向!AA$4:AA$8,卡牌属性!$FG126)</f>
        <v>5</v>
      </c>
      <c r="FN126" s="14" t="str">
        <f>INDEX(属性评价,卡牌属性!FM126)</f>
        <v>B</v>
      </c>
    </row>
    <row r="127" spans="31:184" ht="16.5" x14ac:dyDescent="0.2">
      <c r="AE127" s="13">
        <v>123</v>
      </c>
      <c r="AF127" s="13">
        <f t="shared" si="259"/>
        <v>12</v>
      </c>
      <c r="AG127" s="13">
        <f t="shared" si="246"/>
        <v>3</v>
      </c>
      <c r="AH127" s="13"/>
      <c r="AI127" s="13"/>
      <c r="AJ127" s="14">
        <f t="shared" si="247"/>
        <v>1101012</v>
      </c>
      <c r="AK127" s="14" t="str">
        <f t="shared" si="248"/>
        <v>南御夫2突</v>
      </c>
      <c r="AL127" s="25" t="s">
        <v>131</v>
      </c>
      <c r="AM127" s="14">
        <v>1</v>
      </c>
      <c r="AN127" s="14">
        <f t="shared" si="249"/>
        <v>2</v>
      </c>
      <c r="AO127" s="14" t="e">
        <f>INDEX(属性投放!#REF!,(卡牌属性!AG127-2)*20+卡牌属性!AN127)</f>
        <v>#REF!</v>
      </c>
      <c r="AP127" s="14" t="e">
        <f t="shared" si="447"/>
        <v>#REF!</v>
      </c>
      <c r="AQ127" s="14" t="e">
        <f t="shared" si="447"/>
        <v>#REF!</v>
      </c>
      <c r="AR127" s="14" t="e">
        <f t="shared" si="447"/>
        <v>#REF!</v>
      </c>
      <c r="AS127" s="14" t="e">
        <f t="shared" si="447"/>
        <v>#REF!</v>
      </c>
      <c r="AT127" s="14" t="e">
        <f>INDEX(属性投放!#REF!,(卡牌属性!AG127-2)*20+卡牌属性!AN127)</f>
        <v>#REF!</v>
      </c>
      <c r="AU127" s="14" t="e">
        <f t="shared" si="448"/>
        <v>#REF!</v>
      </c>
      <c r="AV127" s="14" t="e">
        <f t="shared" si="448"/>
        <v>#REF!</v>
      </c>
      <c r="AW127" s="14" t="e">
        <f t="shared" si="448"/>
        <v>#REF!</v>
      </c>
      <c r="AX127" s="14" t="e">
        <f t="shared" si="448"/>
        <v>#REF!</v>
      </c>
      <c r="AY127" s="14" t="e">
        <f>INDEX(属性投放!#REF!,(卡牌属性!AG127-2)*20+卡牌属性!AN127)</f>
        <v>#REF!</v>
      </c>
      <c r="AZ127" s="14" t="e">
        <f t="shared" si="449"/>
        <v>#REF!</v>
      </c>
      <c r="BA127" s="14" t="e">
        <f t="shared" si="449"/>
        <v>#REF!</v>
      </c>
      <c r="BB127" s="14" t="e">
        <f t="shared" si="449"/>
        <v>#REF!</v>
      </c>
      <c r="BC127" s="14" t="e">
        <f t="shared" si="449"/>
        <v>#REF!</v>
      </c>
      <c r="BD127" s="14" t="e">
        <f>INDEX(属性投放!#REF!,(卡牌属性!AG127-2)*20+卡牌属性!AN127)</f>
        <v>#REF!</v>
      </c>
      <c r="BE127" s="14" t="e">
        <f t="shared" si="450"/>
        <v>#REF!</v>
      </c>
      <c r="BF127" s="14" t="e">
        <f t="shared" si="450"/>
        <v>#REF!</v>
      </c>
      <c r="BG127" s="14" t="e">
        <f t="shared" si="450"/>
        <v>#REF!</v>
      </c>
      <c r="BH127" s="14" t="e">
        <f t="shared" si="450"/>
        <v>#REF!</v>
      </c>
      <c r="BI127" s="14" t="e">
        <f>INDEX(属性投放!#REF!,(卡牌属性!AG127-2)*20+卡牌属性!AN127)</f>
        <v>#REF!</v>
      </c>
      <c r="BJ127" s="14" t="e">
        <f t="shared" si="451"/>
        <v>#REF!</v>
      </c>
      <c r="BK127" s="14" t="e">
        <f t="shared" si="451"/>
        <v>#REF!</v>
      </c>
      <c r="BL127" s="14" t="e">
        <f t="shared" si="451"/>
        <v>#REF!</v>
      </c>
      <c r="BM127" s="14" t="e">
        <f t="shared" si="451"/>
        <v>#REF!</v>
      </c>
      <c r="BN127" s="14" t="e">
        <f>INDEX(属性投放!#REF!,(卡牌属性!AG127-2)*20+卡牌属性!AN127)</f>
        <v>#REF!</v>
      </c>
      <c r="BO127" s="14" t="e">
        <f t="shared" si="452"/>
        <v>#REF!</v>
      </c>
      <c r="BP127" s="14" t="e">
        <f t="shared" si="452"/>
        <v>#REF!</v>
      </c>
      <c r="BQ127" s="14" t="e">
        <f t="shared" si="452"/>
        <v>#REF!</v>
      </c>
      <c r="BR127" s="14" t="e">
        <f t="shared" si="452"/>
        <v>#REF!</v>
      </c>
      <c r="BV127" s="13">
        <v>123</v>
      </c>
      <c r="BW127" s="14">
        <f t="shared" si="260"/>
        <v>12</v>
      </c>
      <c r="BX127" s="14">
        <f t="shared" si="261"/>
        <v>1102012</v>
      </c>
      <c r="BY127" s="14" t="str">
        <f>INDEX($O$6:$O$37,BW127)&amp;"-"&amp;INDEX(属性投放!$H$19:$H$29,卡牌属性!CD127)</f>
        <v>夏侯惇-等活</v>
      </c>
      <c r="BZ127" s="14">
        <f t="shared" si="262"/>
        <v>7</v>
      </c>
      <c r="CA127" s="14">
        <f t="shared" si="263"/>
        <v>7</v>
      </c>
      <c r="CB127" s="14">
        <f t="shared" si="264"/>
        <v>9</v>
      </c>
      <c r="CC127" s="14">
        <f t="shared" si="265"/>
        <v>5</v>
      </c>
      <c r="CD127" s="14">
        <f t="shared" si="266"/>
        <v>2</v>
      </c>
      <c r="CE127" s="14">
        <f>INDEX(属性投放!$W$6:$W$49,(卡牌属性!CC127-2)*11+卡牌属性!CD127)</f>
        <v>10</v>
      </c>
      <c r="CF127" s="14">
        <f t="shared" ref="CF127:CF136" si="453">CF126+CU126*$CE126</f>
        <v>396</v>
      </c>
      <c r="CG127" s="14">
        <f t="shared" ref="CG127:CG136" si="454">CG126+CV126*$CE126</f>
        <v>474</v>
      </c>
      <c r="CH127" s="14">
        <f t="shared" ref="CH127:CH136" si="455">CH126+CW126*$CE126</f>
        <v>580</v>
      </c>
      <c r="CI127" s="14">
        <f t="shared" ref="CI127:CI136" si="456">CI126+CX126*$CE126</f>
        <v>580</v>
      </c>
      <c r="CJ127" s="14">
        <f t="shared" ref="CJ127:CJ136" si="457">CJ126+CY126*$CE126</f>
        <v>686</v>
      </c>
      <c r="CK127" s="14">
        <f t="shared" ref="CK127:CK136" si="458">CK126+CZ126*$CE126</f>
        <v>148</v>
      </c>
      <c r="CL127" s="14">
        <f t="shared" ref="CL127:CL136" si="459">CL126+DA126*$CE126</f>
        <v>187</v>
      </c>
      <c r="CM127" s="14">
        <f t="shared" ref="CM127:CM136" si="460">CM126+DB126*$CE126</f>
        <v>187</v>
      </c>
      <c r="CN127" s="14">
        <f t="shared" ref="CN127:CN136" si="461">CN126+DC126*$CE126</f>
        <v>240</v>
      </c>
      <c r="CO127" s="14">
        <f t="shared" ref="CO127:CO136" si="462">CO126+DD126*$CE126</f>
        <v>318</v>
      </c>
      <c r="CP127" s="14">
        <f t="shared" ref="CP127:CP136" si="463">CP126+DE126*$CE126</f>
        <v>2376</v>
      </c>
      <c r="CQ127" s="14">
        <f t="shared" ref="CQ127:CQ136" si="464">CQ126+DF126*$CE126</f>
        <v>2844</v>
      </c>
      <c r="CR127" s="14">
        <f t="shared" ref="CR127:CR136" si="465">CR126+DG126*$CE126</f>
        <v>2844</v>
      </c>
      <c r="CS127" s="14">
        <f t="shared" ref="CS127:CS136" si="466">CS126+DH126*$CE126</f>
        <v>3680</v>
      </c>
      <c r="CT127" s="14">
        <f t="shared" ref="CT127:CT136" si="467">CT126+DI126*$CE126</f>
        <v>4516</v>
      </c>
      <c r="CU127" s="14">
        <f>INDEX(属性偏向!$S$4:$S$135,(卡牌属性!$BZ127-1+CU$3)*11+卡牌属性!$CD127)</f>
        <v>16</v>
      </c>
      <c r="CV127" s="14">
        <f>INDEX(属性偏向!$S$4:$S$135,(卡牌属性!$BZ127-1+CV$3)*11+卡牌属性!$CD127)</f>
        <v>18</v>
      </c>
      <c r="CW127" s="14">
        <f>INDEX(属性偏向!$S$4:$S$135,(卡牌属性!$BZ127-1+CW$3)*11+卡牌属性!$CD127)</f>
        <v>22</v>
      </c>
      <c r="CX127" s="14">
        <f>INDEX(属性偏向!$S$4:$S$135,(卡牌属性!$BZ127-1+CX$3)*11+卡牌属性!$CD127)</f>
        <v>22</v>
      </c>
      <c r="CY127" s="14">
        <f>INDEX(属性偏向!$S$4:$S$135,(卡牌属性!$BZ127-1+CY$3)*11+卡牌属性!$CD127)</f>
        <v>26</v>
      </c>
      <c r="CZ127" s="14">
        <f>INDEX(属性偏向!$T$4:$T$135,(卡牌属性!$BZ127-1+CZ$3)*11+卡牌属性!$CD127)</f>
        <v>8</v>
      </c>
      <c r="DA127" s="14">
        <f>INDEX(属性偏向!$T$4:$T$135,(卡牌属性!$BZ127-1+DA$3)*11+卡牌属性!$CD127)</f>
        <v>9</v>
      </c>
      <c r="DB127" s="14">
        <f>INDEX(属性偏向!$T$4:$T$135,(卡牌属性!$BZ127-1+DB$3)*11+卡牌属性!$CD127)</f>
        <v>9</v>
      </c>
      <c r="DC127" s="14">
        <f>INDEX(属性偏向!$T$4:$T$135,(卡牌属性!$BZ127-1+DC$3)*11+卡牌属性!$CD127)</f>
        <v>11</v>
      </c>
      <c r="DD127" s="14">
        <f>INDEX(属性偏向!$T$4:$T$135,(卡牌属性!$BZ127-1+DD$3)*11+卡牌属性!$CD127)</f>
        <v>13</v>
      </c>
      <c r="DE127" s="14">
        <f>INDEX(属性偏向!$U$4:$U$135,(卡牌属性!$BZ127-1+DE$3)*11+卡牌属性!$CD127)</f>
        <v>112</v>
      </c>
      <c r="DF127" s="14">
        <f>INDEX(属性偏向!$U$4:$U$135,(卡牌属性!$BZ127-1+DF$3)*11+卡牌属性!$CD127)</f>
        <v>126</v>
      </c>
      <c r="DG127" s="14">
        <f>INDEX(属性偏向!$U$4:$U$135,(卡牌属性!$BZ127-1+DG$3)*11+卡牌属性!$CD127)</f>
        <v>126</v>
      </c>
      <c r="DH127" s="14">
        <f>INDEX(属性偏向!$U$4:$U$135,(卡牌属性!$BZ127-1+DH$3)*11+卡牌属性!$CD127)</f>
        <v>154</v>
      </c>
      <c r="DI127" s="14">
        <f>INDEX(属性偏向!$U$4:$U$135,(卡牌属性!$BZ127-1+DI$3)*11+卡牌属性!$CD127)</f>
        <v>182</v>
      </c>
      <c r="DL127" s="13">
        <v>123</v>
      </c>
      <c r="DM127" s="14">
        <f t="shared" si="267"/>
        <v>12</v>
      </c>
      <c r="DN127" s="14">
        <f t="shared" si="268"/>
        <v>1102012</v>
      </c>
      <c r="DO127" s="14" t="str">
        <f>INDEX($B$6:$B$32,DM127)&amp;"-"&amp;INDEX(属性投放!$H$7:$H$17,卡牌属性!DT127)</f>
        <v>南御夫-等活</v>
      </c>
      <c r="DP127" s="14">
        <f t="shared" si="250"/>
        <v>3</v>
      </c>
      <c r="DQ127" s="14">
        <f t="shared" si="251"/>
        <v>4</v>
      </c>
      <c r="DR127" s="14">
        <f t="shared" si="252"/>
        <v>3</v>
      </c>
      <c r="DS127" s="14">
        <f t="shared" si="269"/>
        <v>3</v>
      </c>
      <c r="DT127" s="14">
        <f t="shared" si="270"/>
        <v>2</v>
      </c>
      <c r="DU127" s="14">
        <f>INDEX(属性投放!$W$6:$W$49,(卡牌属性!DS127-2)*11+卡牌属性!DT127)</f>
        <v>10</v>
      </c>
      <c r="DV127" s="14">
        <f t="shared" ref="DV127:DV136" si="468">DV126+EK126*$DU126</f>
        <v>352</v>
      </c>
      <c r="DW127" s="14">
        <f t="shared" ref="DW127:DW136" si="469">DW126+EL126*$DU126</f>
        <v>461</v>
      </c>
      <c r="DX127" s="14">
        <f t="shared" ref="DX127:DX136" si="470">DX126+EM126*$DU126</f>
        <v>570</v>
      </c>
      <c r="DY127" s="14">
        <f t="shared" ref="DY127:DY136" si="471">DY126+EN126*$DU126</f>
        <v>570</v>
      </c>
      <c r="DZ127" s="14">
        <f t="shared" ref="DZ127:DZ136" si="472">DZ126+EO126*$DU126</f>
        <v>679</v>
      </c>
      <c r="EA127" s="14">
        <f t="shared" ref="EA127:EA136" si="473">EA126+EP126*$DU126</f>
        <v>188</v>
      </c>
      <c r="EB127" s="14">
        <f t="shared" ref="EB127:EB136" si="474">EB126+EQ126*$DU126</f>
        <v>240</v>
      </c>
      <c r="EC127" s="14">
        <f t="shared" ref="EC127:EC136" si="475">EC126+ER126*$DU126</f>
        <v>240</v>
      </c>
      <c r="ED127" s="14">
        <f t="shared" ref="ED127:ED136" si="476">ED126+ES126*$DU126</f>
        <v>292</v>
      </c>
      <c r="EE127" s="14">
        <f t="shared" ref="EE127:EE136" si="477">EE126+ET126*$DU126</f>
        <v>344</v>
      </c>
      <c r="EF127" s="14">
        <f t="shared" ref="EF127:EF136" si="478">EF126+EU126*$DU126</f>
        <v>1812</v>
      </c>
      <c r="EG127" s="14">
        <f t="shared" ref="EG127:EG136" si="479">EG126+EV126*$DU126</f>
        <v>2416</v>
      </c>
      <c r="EH127" s="14">
        <f t="shared" ref="EH127:EH136" si="480">EH126+EW126*$DU126</f>
        <v>2416</v>
      </c>
      <c r="EI127" s="14">
        <f t="shared" ref="EI127:EI136" si="481">EI126+EX126*$DU126</f>
        <v>3020</v>
      </c>
      <c r="EJ127" s="14">
        <f t="shared" ref="EJ127:EJ136" si="482">EJ126+EY126*$DU126</f>
        <v>3674</v>
      </c>
      <c r="EK127" s="14">
        <f>INDEX(属性偏向!$S$4:$S$135,(卡牌属性!$DP127-1+EK$3)*11+卡牌属性!$DT127)*(1+属性投放!$AT$6)</f>
        <v>24</v>
      </c>
      <c r="EL127" s="14">
        <f>INDEX(属性偏向!$S$4:$S$135,(卡牌属性!$DP127-1+EL$3)*11+卡牌属性!$DT127)*(1+属性投放!$AT$6)</f>
        <v>30</v>
      </c>
      <c r="EM127" s="14">
        <f>INDEX(属性偏向!$S$4:$S$135,(卡牌属性!$DP127-1+EM$3)*11+卡牌属性!$DT127)*(1+属性投放!$AT$6)</f>
        <v>36</v>
      </c>
      <c r="EN127" s="14">
        <f>INDEX(属性偏向!$S$4:$S$135,(卡牌属性!$DP127-1+EN$3)*11+卡牌属性!$DT127)*(1+属性投放!$AT$6)</f>
        <v>36</v>
      </c>
      <c r="EO127" s="14">
        <f>INDEX(属性偏向!$S$4:$S$135,(卡牌属性!$DP127-1+EO$3)*11+卡牌属性!$DT127)*(1+属性投放!$AT$6)</f>
        <v>42</v>
      </c>
      <c r="EP127" s="14">
        <f>INDEX(属性偏向!$T$4:$T$135,(卡牌属性!$DQ127-1+EP$3)*11+卡牌属性!$DT127)*(1+属性投放!$AT$6)</f>
        <v>15</v>
      </c>
      <c r="EQ127" s="14">
        <f>INDEX(属性偏向!$T$4:$T$135,(卡牌属性!$DQ127-1+EQ$3)*11+卡牌属性!$DT127)*(1+属性投放!$AT$6)</f>
        <v>18</v>
      </c>
      <c r="ER127" s="14">
        <f>INDEX(属性偏向!$T$4:$T$135,(卡牌属性!$DQ127-1+ER$3)*11+卡牌属性!$DT127)*(1+属性投放!$AT$6)</f>
        <v>18</v>
      </c>
      <c r="ES127" s="14">
        <f>INDEX(属性偏向!$T$4:$T$135,(卡牌属性!$DQ127-1+ES$3)*11+卡牌属性!$DT127)*(1+属性投放!$AT$6)</f>
        <v>21</v>
      </c>
      <c r="ET127" s="14">
        <f>INDEX(属性偏向!$T$4:$T$135,(卡牌属性!$DQ127-1+ET$3)*11+卡牌属性!$DT127)*(1+属性投放!$AT$6)</f>
        <v>24</v>
      </c>
      <c r="EU127" s="14">
        <f>INDEX(属性偏向!$U$4:$U$135,(卡牌属性!$DR127-1+EU$3)*11+卡牌属性!$DT127)*(1+属性投放!$AT$6)</f>
        <v>168</v>
      </c>
      <c r="EV127" s="14">
        <f>INDEX(属性偏向!$U$4:$U$135,(卡牌属性!$DR127-1+EV$3)*11+卡牌属性!$DT127)*(1+属性投放!$AT$6)</f>
        <v>210</v>
      </c>
      <c r="EW127" s="14">
        <f>INDEX(属性偏向!$U$4:$U$135,(卡牌属性!$DR127-1+EW$3)*11+卡牌属性!$DT127)*(1+属性投放!$AT$6)</f>
        <v>210</v>
      </c>
      <c r="EX127" s="14">
        <f>INDEX(属性偏向!$U$4:$U$135,(卡牌属性!$DR127-1+EX$3)*11+卡牌属性!$DT127)*(1+属性投放!$AT$6)</f>
        <v>252</v>
      </c>
      <c r="EY127" s="14">
        <f>INDEX(属性偏向!$U$4:$U$135,(卡牌属性!$DR127-1+EY$3)*11+卡牌属性!$DT127)*(1+属性投放!$AT$6)</f>
        <v>294</v>
      </c>
      <c r="FC127" s="13">
        <v>123</v>
      </c>
      <c r="FD127" s="13">
        <f t="shared" si="413"/>
        <v>25</v>
      </c>
      <c r="FE127" s="14">
        <f t="shared" si="271"/>
        <v>1102026</v>
      </c>
      <c r="FF127" s="14" t="s">
        <v>849</v>
      </c>
      <c r="FG127" s="14">
        <f t="shared" si="372"/>
        <v>3</v>
      </c>
      <c r="FH127" s="14" t="str">
        <f t="shared" si="373"/>
        <v>雷震子-3星</v>
      </c>
      <c r="FI127" s="14">
        <f>INDEX(Y$6:Y$36,$FD127)+INDEX(属性偏向!Y$4:Y$8,卡牌属性!$FG127)</f>
        <v>10</v>
      </c>
      <c r="FJ127" s="14" t="str">
        <f>INDEX(属性评价,卡牌属性!FI127)</f>
        <v>S+</v>
      </c>
      <c r="FK127" s="14">
        <f>INDEX(Z$6:Z$36,$FD127)+INDEX(属性偏向!Z$4:Z$8,卡牌属性!$FG127)</f>
        <v>5</v>
      </c>
      <c r="FL127" s="14" t="str">
        <f>INDEX(属性评价,卡牌属性!FK127)</f>
        <v>B</v>
      </c>
      <c r="FM127" s="14">
        <f>INDEX(AA$6:AA$36,$FD127)+INDEX(属性偏向!AA$4:AA$8,卡牌属性!$FG127)</f>
        <v>5</v>
      </c>
      <c r="FN127" s="14" t="str">
        <f>INDEX(属性评价,卡牌属性!FM127)</f>
        <v>B</v>
      </c>
    </row>
    <row r="128" spans="31:184" ht="16.5" x14ac:dyDescent="0.2">
      <c r="AE128" s="13">
        <v>124</v>
      </c>
      <c r="AF128" s="13">
        <f t="shared" si="259"/>
        <v>12</v>
      </c>
      <c r="AG128" s="13">
        <f t="shared" si="246"/>
        <v>3</v>
      </c>
      <c r="AH128" s="13"/>
      <c r="AI128" s="13"/>
      <c r="AJ128" s="14">
        <f t="shared" si="247"/>
        <v>1101012</v>
      </c>
      <c r="AK128" s="14" t="str">
        <f t="shared" si="248"/>
        <v>南御夫3突</v>
      </c>
      <c r="AL128" s="25" t="s">
        <v>131</v>
      </c>
      <c r="AM128" s="14">
        <v>1</v>
      </c>
      <c r="AN128" s="14">
        <f t="shared" si="249"/>
        <v>3</v>
      </c>
      <c r="AO128" s="14" t="e">
        <f>INDEX(属性投放!#REF!,(卡牌属性!AG128-2)*20+卡牌属性!AN128)</f>
        <v>#REF!</v>
      </c>
      <c r="AP128" s="14" t="e">
        <f t="shared" si="447"/>
        <v>#REF!</v>
      </c>
      <c r="AQ128" s="14" t="e">
        <f t="shared" si="447"/>
        <v>#REF!</v>
      </c>
      <c r="AR128" s="14" t="e">
        <f t="shared" si="447"/>
        <v>#REF!</v>
      </c>
      <c r="AS128" s="14" t="e">
        <f t="shared" si="447"/>
        <v>#REF!</v>
      </c>
      <c r="AT128" s="14" t="e">
        <f>INDEX(属性投放!#REF!,(卡牌属性!AG128-2)*20+卡牌属性!AN128)</f>
        <v>#REF!</v>
      </c>
      <c r="AU128" s="14" t="e">
        <f t="shared" si="448"/>
        <v>#REF!</v>
      </c>
      <c r="AV128" s="14" t="e">
        <f t="shared" si="448"/>
        <v>#REF!</v>
      </c>
      <c r="AW128" s="14" t="e">
        <f t="shared" si="448"/>
        <v>#REF!</v>
      </c>
      <c r="AX128" s="14" t="e">
        <f t="shared" si="448"/>
        <v>#REF!</v>
      </c>
      <c r="AY128" s="14" t="e">
        <f>INDEX(属性投放!#REF!,(卡牌属性!AG128-2)*20+卡牌属性!AN128)</f>
        <v>#REF!</v>
      </c>
      <c r="AZ128" s="14" t="e">
        <f t="shared" si="449"/>
        <v>#REF!</v>
      </c>
      <c r="BA128" s="14" t="e">
        <f t="shared" si="449"/>
        <v>#REF!</v>
      </c>
      <c r="BB128" s="14" t="e">
        <f t="shared" si="449"/>
        <v>#REF!</v>
      </c>
      <c r="BC128" s="14" t="e">
        <f t="shared" si="449"/>
        <v>#REF!</v>
      </c>
      <c r="BD128" s="14" t="e">
        <f>INDEX(属性投放!#REF!,(卡牌属性!AG128-2)*20+卡牌属性!AN128)</f>
        <v>#REF!</v>
      </c>
      <c r="BE128" s="14" t="e">
        <f t="shared" si="450"/>
        <v>#REF!</v>
      </c>
      <c r="BF128" s="14" t="e">
        <f t="shared" si="450"/>
        <v>#REF!</v>
      </c>
      <c r="BG128" s="14" t="e">
        <f t="shared" si="450"/>
        <v>#REF!</v>
      </c>
      <c r="BH128" s="14" t="e">
        <f t="shared" si="450"/>
        <v>#REF!</v>
      </c>
      <c r="BI128" s="14" t="e">
        <f>INDEX(属性投放!#REF!,(卡牌属性!AG128-2)*20+卡牌属性!AN128)</f>
        <v>#REF!</v>
      </c>
      <c r="BJ128" s="14" t="e">
        <f t="shared" si="451"/>
        <v>#REF!</v>
      </c>
      <c r="BK128" s="14" t="e">
        <f t="shared" si="451"/>
        <v>#REF!</v>
      </c>
      <c r="BL128" s="14" t="e">
        <f t="shared" si="451"/>
        <v>#REF!</v>
      </c>
      <c r="BM128" s="14" t="e">
        <f t="shared" si="451"/>
        <v>#REF!</v>
      </c>
      <c r="BN128" s="14" t="e">
        <f>INDEX(属性投放!#REF!,(卡牌属性!AG128-2)*20+卡牌属性!AN128)</f>
        <v>#REF!</v>
      </c>
      <c r="BO128" s="14" t="e">
        <f t="shared" si="452"/>
        <v>#REF!</v>
      </c>
      <c r="BP128" s="14" t="e">
        <f t="shared" si="452"/>
        <v>#REF!</v>
      </c>
      <c r="BQ128" s="14" t="e">
        <f t="shared" si="452"/>
        <v>#REF!</v>
      </c>
      <c r="BR128" s="14" t="e">
        <f t="shared" si="452"/>
        <v>#REF!</v>
      </c>
      <c r="BV128" s="13">
        <v>124</v>
      </c>
      <c r="BW128" s="14">
        <f t="shared" si="260"/>
        <v>12</v>
      </c>
      <c r="BX128" s="14">
        <f t="shared" si="261"/>
        <v>1102012</v>
      </c>
      <c r="BY128" s="14" t="str">
        <f>INDEX($O$6:$O$37,BW128)&amp;"-"&amp;INDEX(属性投放!$H$19:$H$29,卡牌属性!CD128)</f>
        <v>夏侯惇-黑绳</v>
      </c>
      <c r="BZ128" s="14">
        <f t="shared" si="262"/>
        <v>7</v>
      </c>
      <c r="CA128" s="14">
        <f t="shared" si="263"/>
        <v>7</v>
      </c>
      <c r="CB128" s="14">
        <f t="shared" si="264"/>
        <v>9</v>
      </c>
      <c r="CC128" s="14">
        <f t="shared" si="265"/>
        <v>5</v>
      </c>
      <c r="CD128" s="14">
        <f t="shared" si="266"/>
        <v>3</v>
      </c>
      <c r="CE128" s="14">
        <f>INDEX(属性投放!$W$6:$W$49,(卡牌属性!CC128-2)*11+卡牌属性!CD128)</f>
        <v>15</v>
      </c>
      <c r="CF128" s="14">
        <f t="shared" si="453"/>
        <v>556</v>
      </c>
      <c r="CG128" s="14">
        <f t="shared" si="454"/>
        <v>654</v>
      </c>
      <c r="CH128" s="14">
        <f t="shared" si="455"/>
        <v>800</v>
      </c>
      <c r="CI128" s="14">
        <f t="shared" si="456"/>
        <v>800</v>
      </c>
      <c r="CJ128" s="14">
        <f t="shared" si="457"/>
        <v>946</v>
      </c>
      <c r="CK128" s="14">
        <f t="shared" si="458"/>
        <v>228</v>
      </c>
      <c r="CL128" s="14">
        <f t="shared" si="459"/>
        <v>277</v>
      </c>
      <c r="CM128" s="14">
        <f t="shared" si="460"/>
        <v>277</v>
      </c>
      <c r="CN128" s="14">
        <f t="shared" si="461"/>
        <v>350</v>
      </c>
      <c r="CO128" s="14">
        <f t="shared" si="462"/>
        <v>448</v>
      </c>
      <c r="CP128" s="14">
        <f t="shared" si="463"/>
        <v>3496</v>
      </c>
      <c r="CQ128" s="14">
        <f t="shared" si="464"/>
        <v>4104</v>
      </c>
      <c r="CR128" s="14">
        <f t="shared" si="465"/>
        <v>4104</v>
      </c>
      <c r="CS128" s="14">
        <f t="shared" si="466"/>
        <v>5220</v>
      </c>
      <c r="CT128" s="14">
        <f t="shared" si="467"/>
        <v>6336</v>
      </c>
      <c r="CU128" s="14">
        <f>INDEX(属性偏向!$S$4:$S$135,(卡牌属性!$BZ128-1+CU$3)*11+卡牌属性!$CD128)</f>
        <v>18</v>
      </c>
      <c r="CV128" s="14">
        <f>INDEX(属性偏向!$S$4:$S$135,(卡牌属性!$BZ128-1+CV$3)*11+卡牌属性!$CD128)</f>
        <v>20</v>
      </c>
      <c r="CW128" s="14">
        <f>INDEX(属性偏向!$S$4:$S$135,(卡牌属性!$BZ128-1+CW$3)*11+卡牌属性!$CD128)</f>
        <v>24</v>
      </c>
      <c r="CX128" s="14">
        <f>INDEX(属性偏向!$S$4:$S$135,(卡牌属性!$BZ128-1+CX$3)*11+卡牌属性!$CD128)</f>
        <v>24</v>
      </c>
      <c r="CY128" s="14">
        <f>INDEX(属性偏向!$S$4:$S$135,(卡牌属性!$BZ128-1+CY$3)*11+卡牌属性!$CD128)</f>
        <v>28</v>
      </c>
      <c r="CZ128" s="14">
        <f>INDEX(属性偏向!$T$4:$T$135,(卡牌属性!$BZ128-1+CZ$3)*11+卡牌属性!$CD128)</f>
        <v>9</v>
      </c>
      <c r="DA128" s="14">
        <f>INDEX(属性偏向!$T$4:$T$135,(卡牌属性!$BZ128-1+DA$3)*11+卡牌属性!$CD128)</f>
        <v>10</v>
      </c>
      <c r="DB128" s="14">
        <f>INDEX(属性偏向!$T$4:$T$135,(卡牌属性!$BZ128-1+DB$3)*11+卡牌属性!$CD128)</f>
        <v>10</v>
      </c>
      <c r="DC128" s="14">
        <f>INDEX(属性偏向!$T$4:$T$135,(卡牌属性!$BZ128-1+DC$3)*11+卡牌属性!$CD128)</f>
        <v>12</v>
      </c>
      <c r="DD128" s="14">
        <f>INDEX(属性偏向!$T$4:$T$135,(卡牌属性!$BZ128-1+DD$3)*11+卡牌属性!$CD128)</f>
        <v>14</v>
      </c>
      <c r="DE128" s="14">
        <f>INDEX(属性偏向!$U$4:$U$135,(卡牌属性!$BZ128-1+DE$3)*11+卡牌属性!$CD128)</f>
        <v>144</v>
      </c>
      <c r="DF128" s="14">
        <f>INDEX(属性偏向!$U$4:$U$135,(卡牌属性!$BZ128-1+DF$3)*11+卡牌属性!$CD128)</f>
        <v>160</v>
      </c>
      <c r="DG128" s="14">
        <f>INDEX(属性偏向!$U$4:$U$135,(卡牌属性!$BZ128-1+DG$3)*11+卡牌属性!$CD128)</f>
        <v>160</v>
      </c>
      <c r="DH128" s="14">
        <f>INDEX(属性偏向!$U$4:$U$135,(卡牌属性!$BZ128-1+DH$3)*11+卡牌属性!$CD128)</f>
        <v>192</v>
      </c>
      <c r="DI128" s="14">
        <f>INDEX(属性偏向!$U$4:$U$135,(卡牌属性!$BZ128-1+DI$3)*11+卡牌属性!$CD128)</f>
        <v>224</v>
      </c>
      <c r="DL128" s="13">
        <v>124</v>
      </c>
      <c r="DM128" s="14">
        <f t="shared" si="267"/>
        <v>12</v>
      </c>
      <c r="DN128" s="14">
        <f t="shared" si="268"/>
        <v>1102012</v>
      </c>
      <c r="DO128" s="14" t="str">
        <f>INDEX($B$6:$B$32,DM128)&amp;"-"&amp;INDEX(属性投放!$H$7:$H$17,卡牌属性!DT128)</f>
        <v>南御夫-黑绳</v>
      </c>
      <c r="DP128" s="14">
        <f t="shared" si="250"/>
        <v>3</v>
      </c>
      <c r="DQ128" s="14">
        <f t="shared" si="251"/>
        <v>4</v>
      </c>
      <c r="DR128" s="14">
        <f t="shared" si="252"/>
        <v>3</v>
      </c>
      <c r="DS128" s="14">
        <f t="shared" si="269"/>
        <v>3</v>
      </c>
      <c r="DT128" s="14">
        <f t="shared" si="270"/>
        <v>3</v>
      </c>
      <c r="DU128" s="14">
        <f>INDEX(属性投放!$W$6:$W$49,(卡牌属性!DS128-2)*11+卡牌属性!DT128)</f>
        <v>15</v>
      </c>
      <c r="DV128" s="14">
        <f t="shared" si="468"/>
        <v>592</v>
      </c>
      <c r="DW128" s="14">
        <f t="shared" si="469"/>
        <v>761</v>
      </c>
      <c r="DX128" s="14">
        <f t="shared" si="470"/>
        <v>930</v>
      </c>
      <c r="DY128" s="14">
        <f t="shared" si="471"/>
        <v>930</v>
      </c>
      <c r="DZ128" s="14">
        <f t="shared" si="472"/>
        <v>1099</v>
      </c>
      <c r="EA128" s="14">
        <f t="shared" si="473"/>
        <v>338</v>
      </c>
      <c r="EB128" s="14">
        <f t="shared" si="474"/>
        <v>420</v>
      </c>
      <c r="EC128" s="14">
        <f t="shared" si="475"/>
        <v>420</v>
      </c>
      <c r="ED128" s="14">
        <f t="shared" si="476"/>
        <v>502</v>
      </c>
      <c r="EE128" s="14">
        <f t="shared" si="477"/>
        <v>584</v>
      </c>
      <c r="EF128" s="14">
        <f t="shared" si="478"/>
        <v>3492</v>
      </c>
      <c r="EG128" s="14">
        <f t="shared" si="479"/>
        <v>4516</v>
      </c>
      <c r="EH128" s="14">
        <f t="shared" si="480"/>
        <v>4516</v>
      </c>
      <c r="EI128" s="14">
        <f t="shared" si="481"/>
        <v>5540</v>
      </c>
      <c r="EJ128" s="14">
        <f t="shared" si="482"/>
        <v>6614</v>
      </c>
      <c r="EK128" s="14">
        <f>INDEX(属性偏向!$S$4:$S$135,(卡牌属性!$DP128-1+EK$3)*11+卡牌属性!$DT128)*(1+属性投放!$AT$6)</f>
        <v>30</v>
      </c>
      <c r="EL128" s="14">
        <f>INDEX(属性偏向!$S$4:$S$135,(卡牌属性!$DP128-1+EL$3)*11+卡牌属性!$DT128)*(1+属性投放!$AT$6)</f>
        <v>36</v>
      </c>
      <c r="EM128" s="14">
        <f>INDEX(属性偏向!$S$4:$S$135,(卡牌属性!$DP128-1+EM$3)*11+卡牌属性!$DT128)*(1+属性投放!$AT$6)</f>
        <v>42</v>
      </c>
      <c r="EN128" s="14">
        <f>INDEX(属性偏向!$S$4:$S$135,(卡牌属性!$DP128-1+EN$3)*11+卡牌属性!$DT128)*(1+属性投放!$AT$6)</f>
        <v>42</v>
      </c>
      <c r="EO128" s="14">
        <f>INDEX(属性偏向!$S$4:$S$135,(卡牌属性!$DP128-1+EO$3)*11+卡牌属性!$DT128)*(1+属性投放!$AT$6)</f>
        <v>48</v>
      </c>
      <c r="EP128" s="14">
        <f>INDEX(属性偏向!$T$4:$T$135,(卡牌属性!$DQ128-1+EP$3)*11+卡牌属性!$DT128)*(1+属性投放!$AT$6)</f>
        <v>18</v>
      </c>
      <c r="EQ128" s="14">
        <f>INDEX(属性偏向!$T$4:$T$135,(卡牌属性!$DQ128-1+EQ$3)*11+卡牌属性!$DT128)*(1+属性投放!$AT$6)</f>
        <v>21</v>
      </c>
      <c r="ER128" s="14">
        <f>INDEX(属性偏向!$T$4:$T$135,(卡牌属性!$DQ128-1+ER$3)*11+卡牌属性!$DT128)*(1+属性投放!$AT$6)</f>
        <v>21</v>
      </c>
      <c r="ES128" s="14">
        <f>INDEX(属性偏向!$T$4:$T$135,(卡牌属性!$DQ128-1+ES$3)*11+卡牌属性!$DT128)*(1+属性投放!$AT$6)</f>
        <v>24</v>
      </c>
      <c r="ET128" s="14">
        <f>INDEX(属性偏向!$T$4:$T$135,(卡牌属性!$DQ128-1+ET$3)*11+卡牌属性!$DT128)*(1+属性投放!$AT$6)</f>
        <v>27</v>
      </c>
      <c r="EU128" s="14">
        <f>INDEX(属性偏向!$U$4:$U$135,(卡牌属性!$DR128-1+EU$3)*11+卡牌属性!$DT128)*(1+属性投放!$AT$6)</f>
        <v>240</v>
      </c>
      <c r="EV128" s="14">
        <f>INDEX(属性偏向!$U$4:$U$135,(卡牌属性!$DR128-1+EV$3)*11+卡牌属性!$DT128)*(1+属性投放!$AT$6)</f>
        <v>288</v>
      </c>
      <c r="EW128" s="14">
        <f>INDEX(属性偏向!$U$4:$U$135,(卡牌属性!$DR128-1+EW$3)*11+卡牌属性!$DT128)*(1+属性投放!$AT$6)</f>
        <v>288</v>
      </c>
      <c r="EX128" s="14">
        <f>INDEX(属性偏向!$U$4:$U$135,(卡牌属性!$DR128-1+EX$3)*11+卡牌属性!$DT128)*(1+属性投放!$AT$6)</f>
        <v>336</v>
      </c>
      <c r="EY128" s="14">
        <f>INDEX(属性偏向!$U$4:$U$135,(卡牌属性!$DR128-1+EY$3)*11+卡牌属性!$DT128)*(1+属性投放!$AT$6)</f>
        <v>384</v>
      </c>
      <c r="FC128" s="13">
        <v>124</v>
      </c>
      <c r="FD128" s="13">
        <f t="shared" si="413"/>
        <v>25</v>
      </c>
      <c r="FE128" s="14">
        <f t="shared" si="271"/>
        <v>1102026</v>
      </c>
      <c r="FF128" s="14" t="s">
        <v>849</v>
      </c>
      <c r="FG128" s="14">
        <f t="shared" si="372"/>
        <v>4</v>
      </c>
      <c r="FH128" s="14" t="str">
        <f t="shared" si="373"/>
        <v>雷震子-4星</v>
      </c>
      <c r="FI128" s="14">
        <f>INDEX(Y$6:Y$36,$FD128)+INDEX(属性偏向!Y$4:Y$8,卡牌属性!$FG128)</f>
        <v>10</v>
      </c>
      <c r="FJ128" s="14" t="str">
        <f>INDEX(属性评价,卡牌属性!FI128)</f>
        <v>S+</v>
      </c>
      <c r="FK128" s="14">
        <f>INDEX(Z$6:Z$36,$FD128)+INDEX(属性偏向!Z$4:Z$8,卡牌属性!$FG128)</f>
        <v>6</v>
      </c>
      <c r="FL128" s="14" t="str">
        <f>INDEX(属性评价,卡牌属性!FK128)</f>
        <v>B+</v>
      </c>
      <c r="FM128" s="14">
        <f>INDEX(AA$6:AA$36,$FD128)+INDEX(属性偏向!AA$4:AA$8,卡牌属性!$FG128)</f>
        <v>6</v>
      </c>
      <c r="FN128" s="14" t="str">
        <f>INDEX(属性评价,卡牌属性!FM128)</f>
        <v>B+</v>
      </c>
    </row>
    <row r="129" spans="31:170" ht="16.5" x14ac:dyDescent="0.2">
      <c r="AE129" s="13">
        <v>125</v>
      </c>
      <c r="AF129" s="13">
        <f t="shared" si="259"/>
        <v>12</v>
      </c>
      <c r="AG129" s="13">
        <f t="shared" si="246"/>
        <v>3</v>
      </c>
      <c r="AH129" s="13"/>
      <c r="AI129" s="13"/>
      <c r="AJ129" s="14">
        <f t="shared" si="247"/>
        <v>1101012</v>
      </c>
      <c r="AK129" s="14" t="str">
        <f t="shared" si="248"/>
        <v>南御夫4突</v>
      </c>
      <c r="AL129" s="25" t="s">
        <v>131</v>
      </c>
      <c r="AM129" s="14">
        <v>1</v>
      </c>
      <c r="AN129" s="14">
        <f t="shared" si="249"/>
        <v>4</v>
      </c>
      <c r="AO129" s="14" t="e">
        <f>INDEX(属性投放!#REF!,(卡牌属性!AG129-2)*20+卡牌属性!AN129)</f>
        <v>#REF!</v>
      </c>
      <c r="AP129" s="14" t="e">
        <f t="shared" si="447"/>
        <v>#REF!</v>
      </c>
      <c r="AQ129" s="14" t="e">
        <f t="shared" si="447"/>
        <v>#REF!</v>
      </c>
      <c r="AR129" s="14" t="e">
        <f t="shared" si="447"/>
        <v>#REF!</v>
      </c>
      <c r="AS129" s="14" t="e">
        <f t="shared" si="447"/>
        <v>#REF!</v>
      </c>
      <c r="AT129" s="14" t="e">
        <f>INDEX(属性投放!#REF!,(卡牌属性!AG129-2)*20+卡牌属性!AN129)</f>
        <v>#REF!</v>
      </c>
      <c r="AU129" s="14" t="e">
        <f t="shared" si="448"/>
        <v>#REF!</v>
      </c>
      <c r="AV129" s="14" t="e">
        <f t="shared" si="448"/>
        <v>#REF!</v>
      </c>
      <c r="AW129" s="14" t="e">
        <f t="shared" si="448"/>
        <v>#REF!</v>
      </c>
      <c r="AX129" s="14" t="e">
        <f t="shared" si="448"/>
        <v>#REF!</v>
      </c>
      <c r="AY129" s="14" t="e">
        <f>INDEX(属性投放!#REF!,(卡牌属性!AG129-2)*20+卡牌属性!AN129)</f>
        <v>#REF!</v>
      </c>
      <c r="AZ129" s="14" t="e">
        <f t="shared" si="449"/>
        <v>#REF!</v>
      </c>
      <c r="BA129" s="14" t="e">
        <f t="shared" si="449"/>
        <v>#REF!</v>
      </c>
      <c r="BB129" s="14" t="e">
        <f t="shared" si="449"/>
        <v>#REF!</v>
      </c>
      <c r="BC129" s="14" t="e">
        <f t="shared" si="449"/>
        <v>#REF!</v>
      </c>
      <c r="BD129" s="14" t="e">
        <f>INDEX(属性投放!#REF!,(卡牌属性!AG129-2)*20+卡牌属性!AN129)</f>
        <v>#REF!</v>
      </c>
      <c r="BE129" s="14" t="e">
        <f t="shared" si="450"/>
        <v>#REF!</v>
      </c>
      <c r="BF129" s="14" t="e">
        <f t="shared" si="450"/>
        <v>#REF!</v>
      </c>
      <c r="BG129" s="14" t="e">
        <f t="shared" si="450"/>
        <v>#REF!</v>
      </c>
      <c r="BH129" s="14" t="e">
        <f t="shared" si="450"/>
        <v>#REF!</v>
      </c>
      <c r="BI129" s="14" t="e">
        <f>INDEX(属性投放!#REF!,(卡牌属性!AG129-2)*20+卡牌属性!AN129)</f>
        <v>#REF!</v>
      </c>
      <c r="BJ129" s="14" t="e">
        <f t="shared" si="451"/>
        <v>#REF!</v>
      </c>
      <c r="BK129" s="14" t="e">
        <f t="shared" si="451"/>
        <v>#REF!</v>
      </c>
      <c r="BL129" s="14" t="e">
        <f t="shared" si="451"/>
        <v>#REF!</v>
      </c>
      <c r="BM129" s="14" t="e">
        <f t="shared" si="451"/>
        <v>#REF!</v>
      </c>
      <c r="BN129" s="14" t="e">
        <f>INDEX(属性投放!#REF!,(卡牌属性!AG129-2)*20+卡牌属性!AN129)</f>
        <v>#REF!</v>
      </c>
      <c r="BO129" s="14" t="e">
        <f t="shared" si="452"/>
        <v>#REF!</v>
      </c>
      <c r="BP129" s="14" t="e">
        <f t="shared" si="452"/>
        <v>#REF!</v>
      </c>
      <c r="BQ129" s="14" t="e">
        <f t="shared" si="452"/>
        <v>#REF!</v>
      </c>
      <c r="BR129" s="14" t="e">
        <f t="shared" si="452"/>
        <v>#REF!</v>
      </c>
      <c r="BV129" s="13">
        <v>125</v>
      </c>
      <c r="BW129" s="14">
        <f t="shared" si="260"/>
        <v>12</v>
      </c>
      <c r="BX129" s="14">
        <f t="shared" si="261"/>
        <v>1102012</v>
      </c>
      <c r="BY129" s="14" t="str">
        <f>INDEX($O$6:$O$37,BW129)&amp;"-"&amp;INDEX(属性投放!$H$19:$H$29,卡牌属性!CD129)</f>
        <v>夏侯惇-众合</v>
      </c>
      <c r="BZ129" s="14">
        <f t="shared" si="262"/>
        <v>7</v>
      </c>
      <c r="CA129" s="14">
        <f t="shared" si="263"/>
        <v>7</v>
      </c>
      <c r="CB129" s="14">
        <f t="shared" si="264"/>
        <v>9</v>
      </c>
      <c r="CC129" s="14">
        <f t="shared" si="265"/>
        <v>5</v>
      </c>
      <c r="CD129" s="14">
        <f t="shared" si="266"/>
        <v>4</v>
      </c>
      <c r="CE129" s="14">
        <f>INDEX(属性投放!$W$6:$W$49,(卡牌属性!CC129-2)*11+卡牌属性!CD129)</f>
        <v>15</v>
      </c>
      <c r="CF129" s="14">
        <f t="shared" si="453"/>
        <v>826</v>
      </c>
      <c r="CG129" s="14">
        <f t="shared" si="454"/>
        <v>954</v>
      </c>
      <c r="CH129" s="14">
        <f t="shared" si="455"/>
        <v>1160</v>
      </c>
      <c r="CI129" s="14">
        <f t="shared" si="456"/>
        <v>1160</v>
      </c>
      <c r="CJ129" s="14">
        <f t="shared" si="457"/>
        <v>1366</v>
      </c>
      <c r="CK129" s="14">
        <f t="shared" si="458"/>
        <v>363</v>
      </c>
      <c r="CL129" s="14">
        <f t="shared" si="459"/>
        <v>427</v>
      </c>
      <c r="CM129" s="14">
        <f t="shared" si="460"/>
        <v>427</v>
      </c>
      <c r="CN129" s="14">
        <f t="shared" si="461"/>
        <v>530</v>
      </c>
      <c r="CO129" s="14">
        <f t="shared" si="462"/>
        <v>658</v>
      </c>
      <c r="CP129" s="14">
        <f t="shared" si="463"/>
        <v>5656</v>
      </c>
      <c r="CQ129" s="14">
        <f t="shared" si="464"/>
        <v>6504</v>
      </c>
      <c r="CR129" s="14">
        <f t="shared" si="465"/>
        <v>6504</v>
      </c>
      <c r="CS129" s="14">
        <f t="shared" si="466"/>
        <v>8100</v>
      </c>
      <c r="CT129" s="14">
        <f t="shared" si="467"/>
        <v>9696</v>
      </c>
      <c r="CU129" s="14">
        <f>INDEX(属性偏向!$S$4:$S$135,(卡牌属性!$BZ129-1+CU$3)*11+卡牌属性!$CD129)</f>
        <v>20</v>
      </c>
      <c r="CV129" s="14">
        <f>INDEX(属性偏向!$S$4:$S$135,(卡牌属性!$BZ129-1+CV$3)*11+卡牌属性!$CD129)</f>
        <v>22</v>
      </c>
      <c r="CW129" s="14">
        <f>INDEX(属性偏向!$S$4:$S$135,(卡牌属性!$BZ129-1+CW$3)*11+卡牌属性!$CD129)</f>
        <v>26</v>
      </c>
      <c r="CX129" s="14">
        <f>INDEX(属性偏向!$S$4:$S$135,(卡牌属性!$BZ129-1+CX$3)*11+卡牌属性!$CD129)</f>
        <v>26</v>
      </c>
      <c r="CY129" s="14">
        <f>INDEX(属性偏向!$S$4:$S$135,(卡牌属性!$BZ129-1+CY$3)*11+卡牌属性!$CD129)</f>
        <v>30</v>
      </c>
      <c r="CZ129" s="14">
        <f>INDEX(属性偏向!$T$4:$T$135,(卡牌属性!$BZ129-1+CZ$3)*11+卡牌属性!$CD129)</f>
        <v>10</v>
      </c>
      <c r="DA129" s="14">
        <f>INDEX(属性偏向!$T$4:$T$135,(卡牌属性!$BZ129-1+DA$3)*11+卡牌属性!$CD129)</f>
        <v>11</v>
      </c>
      <c r="DB129" s="14">
        <f>INDEX(属性偏向!$T$4:$T$135,(卡牌属性!$BZ129-1+DB$3)*11+卡牌属性!$CD129)</f>
        <v>11</v>
      </c>
      <c r="DC129" s="14">
        <f>INDEX(属性偏向!$T$4:$T$135,(卡牌属性!$BZ129-1+DC$3)*11+卡牌属性!$CD129)</f>
        <v>13</v>
      </c>
      <c r="DD129" s="14">
        <f>INDEX(属性偏向!$T$4:$T$135,(卡牌属性!$BZ129-1+DD$3)*11+卡牌属性!$CD129)</f>
        <v>15</v>
      </c>
      <c r="DE129" s="14">
        <f>INDEX(属性偏向!$U$4:$U$135,(卡牌属性!$BZ129-1+DE$3)*11+卡牌属性!$CD129)</f>
        <v>180</v>
      </c>
      <c r="DF129" s="14">
        <f>INDEX(属性偏向!$U$4:$U$135,(卡牌属性!$BZ129-1+DF$3)*11+卡牌属性!$CD129)</f>
        <v>198</v>
      </c>
      <c r="DG129" s="14">
        <f>INDEX(属性偏向!$U$4:$U$135,(卡牌属性!$BZ129-1+DG$3)*11+卡牌属性!$CD129)</f>
        <v>198</v>
      </c>
      <c r="DH129" s="14">
        <f>INDEX(属性偏向!$U$4:$U$135,(卡牌属性!$BZ129-1+DH$3)*11+卡牌属性!$CD129)</f>
        <v>234</v>
      </c>
      <c r="DI129" s="14">
        <f>INDEX(属性偏向!$U$4:$U$135,(卡牌属性!$BZ129-1+DI$3)*11+卡牌属性!$CD129)</f>
        <v>270</v>
      </c>
      <c r="DL129" s="13">
        <v>125</v>
      </c>
      <c r="DM129" s="14">
        <f t="shared" si="267"/>
        <v>12</v>
      </c>
      <c r="DN129" s="14">
        <f t="shared" si="268"/>
        <v>1102012</v>
      </c>
      <c r="DO129" s="14" t="str">
        <f>INDEX($B$6:$B$32,DM129)&amp;"-"&amp;INDEX(属性投放!$H$7:$H$17,卡牌属性!DT129)</f>
        <v>南御夫-众合</v>
      </c>
      <c r="DP129" s="14">
        <f t="shared" si="250"/>
        <v>3</v>
      </c>
      <c r="DQ129" s="14">
        <f t="shared" si="251"/>
        <v>4</v>
      </c>
      <c r="DR129" s="14">
        <f t="shared" si="252"/>
        <v>3</v>
      </c>
      <c r="DS129" s="14">
        <f t="shared" si="269"/>
        <v>3</v>
      </c>
      <c r="DT129" s="14">
        <f t="shared" si="270"/>
        <v>4</v>
      </c>
      <c r="DU129" s="14">
        <f>INDEX(属性投放!$W$6:$W$49,(卡牌属性!DS129-2)*11+卡牌属性!DT129)</f>
        <v>15</v>
      </c>
      <c r="DV129" s="14">
        <f t="shared" si="468"/>
        <v>1042</v>
      </c>
      <c r="DW129" s="14">
        <f t="shared" si="469"/>
        <v>1301</v>
      </c>
      <c r="DX129" s="14">
        <f t="shared" si="470"/>
        <v>1560</v>
      </c>
      <c r="DY129" s="14">
        <f t="shared" si="471"/>
        <v>1560</v>
      </c>
      <c r="DZ129" s="14">
        <f t="shared" si="472"/>
        <v>1819</v>
      </c>
      <c r="EA129" s="14">
        <f t="shared" si="473"/>
        <v>608</v>
      </c>
      <c r="EB129" s="14">
        <f t="shared" si="474"/>
        <v>735</v>
      </c>
      <c r="EC129" s="14">
        <f t="shared" si="475"/>
        <v>735</v>
      </c>
      <c r="ED129" s="14">
        <f t="shared" si="476"/>
        <v>862</v>
      </c>
      <c r="EE129" s="14">
        <f t="shared" si="477"/>
        <v>989</v>
      </c>
      <c r="EF129" s="14">
        <f t="shared" si="478"/>
        <v>7092</v>
      </c>
      <c r="EG129" s="14">
        <f t="shared" si="479"/>
        <v>8836</v>
      </c>
      <c r="EH129" s="14">
        <f t="shared" si="480"/>
        <v>8836</v>
      </c>
      <c r="EI129" s="14">
        <f t="shared" si="481"/>
        <v>10580</v>
      </c>
      <c r="EJ129" s="14">
        <f t="shared" si="482"/>
        <v>12374</v>
      </c>
      <c r="EK129" s="14">
        <f>INDEX(属性偏向!$S$4:$S$135,(卡牌属性!$DP129-1+EK$3)*11+卡牌属性!$DT129)*(1+属性投放!$AT$6)</f>
        <v>36</v>
      </c>
      <c r="EL129" s="14">
        <f>INDEX(属性偏向!$S$4:$S$135,(卡牌属性!$DP129-1+EL$3)*11+卡牌属性!$DT129)*(1+属性投放!$AT$6)</f>
        <v>42</v>
      </c>
      <c r="EM129" s="14">
        <f>INDEX(属性偏向!$S$4:$S$135,(卡牌属性!$DP129-1+EM$3)*11+卡牌属性!$DT129)*(1+属性投放!$AT$6)</f>
        <v>48</v>
      </c>
      <c r="EN129" s="14">
        <f>INDEX(属性偏向!$S$4:$S$135,(卡牌属性!$DP129-1+EN$3)*11+卡牌属性!$DT129)*(1+属性投放!$AT$6)</f>
        <v>48</v>
      </c>
      <c r="EO129" s="14">
        <f>INDEX(属性偏向!$S$4:$S$135,(卡牌属性!$DP129-1+EO$3)*11+卡牌属性!$DT129)*(1+属性投放!$AT$6)</f>
        <v>54</v>
      </c>
      <c r="EP129" s="14">
        <f>INDEX(属性偏向!$T$4:$T$135,(卡牌属性!$DQ129-1+EP$3)*11+卡牌属性!$DT129)*(1+属性投放!$AT$6)</f>
        <v>21</v>
      </c>
      <c r="EQ129" s="14">
        <f>INDEX(属性偏向!$T$4:$T$135,(卡牌属性!$DQ129-1+EQ$3)*11+卡牌属性!$DT129)*(1+属性投放!$AT$6)</f>
        <v>24</v>
      </c>
      <c r="ER129" s="14">
        <f>INDEX(属性偏向!$T$4:$T$135,(卡牌属性!$DQ129-1+ER$3)*11+卡牌属性!$DT129)*(1+属性投放!$AT$6)</f>
        <v>24</v>
      </c>
      <c r="ES129" s="14">
        <f>INDEX(属性偏向!$T$4:$T$135,(卡牌属性!$DQ129-1+ES$3)*11+卡牌属性!$DT129)*(1+属性投放!$AT$6)</f>
        <v>27</v>
      </c>
      <c r="ET129" s="14">
        <f>INDEX(属性偏向!$T$4:$T$135,(卡牌属性!$DQ129-1+ET$3)*11+卡牌属性!$DT129)*(1+属性投放!$AT$6)</f>
        <v>30</v>
      </c>
      <c r="EU129" s="14">
        <f>INDEX(属性偏向!$U$4:$U$135,(卡牌属性!$DR129-1+EU$3)*11+卡牌属性!$DT129)*(1+属性投放!$AT$6)</f>
        <v>324</v>
      </c>
      <c r="EV129" s="14">
        <f>INDEX(属性偏向!$U$4:$U$135,(卡牌属性!$DR129-1+EV$3)*11+卡牌属性!$DT129)*(1+属性投放!$AT$6)</f>
        <v>378</v>
      </c>
      <c r="EW129" s="14">
        <f>INDEX(属性偏向!$U$4:$U$135,(卡牌属性!$DR129-1+EW$3)*11+卡牌属性!$DT129)*(1+属性投放!$AT$6)</f>
        <v>378</v>
      </c>
      <c r="EX129" s="14">
        <f>INDEX(属性偏向!$U$4:$U$135,(卡牌属性!$DR129-1+EX$3)*11+卡牌属性!$DT129)*(1+属性投放!$AT$6)</f>
        <v>432</v>
      </c>
      <c r="EY129" s="14">
        <f>INDEX(属性偏向!$U$4:$U$135,(卡牌属性!$DR129-1+EY$3)*11+卡牌属性!$DT129)*(1+属性投放!$AT$6)</f>
        <v>486</v>
      </c>
      <c r="FC129" s="13">
        <v>125</v>
      </c>
      <c r="FD129" s="13">
        <f t="shared" si="413"/>
        <v>25</v>
      </c>
      <c r="FE129" s="14">
        <f t="shared" si="271"/>
        <v>1102026</v>
      </c>
      <c r="FF129" s="14" t="s">
        <v>849</v>
      </c>
      <c r="FG129" s="14">
        <f t="shared" si="372"/>
        <v>5</v>
      </c>
      <c r="FH129" s="14" t="str">
        <f t="shared" si="373"/>
        <v>雷震子-5星</v>
      </c>
      <c r="FI129" s="14">
        <f>INDEX(Y$6:Y$36,$FD129)+INDEX(属性偏向!Y$4:Y$8,卡牌属性!$FG129)</f>
        <v>11</v>
      </c>
      <c r="FJ129" s="14" t="str">
        <f>INDEX(属性评价,卡牌属性!FI129)</f>
        <v>SS</v>
      </c>
      <c r="FK129" s="14">
        <f>INDEX(Z$6:Z$36,$FD129)+INDEX(属性偏向!Z$4:Z$8,卡牌属性!$FG129)</f>
        <v>7</v>
      </c>
      <c r="FL129" s="14" t="str">
        <f>INDEX(属性评价,卡牌属性!FK129)</f>
        <v>A</v>
      </c>
      <c r="FM129" s="14">
        <f>INDEX(AA$6:AA$36,$FD129)+INDEX(属性偏向!AA$4:AA$8,卡牌属性!$FG129)</f>
        <v>7</v>
      </c>
      <c r="FN129" s="14" t="str">
        <f>INDEX(属性评价,卡牌属性!FM129)</f>
        <v>A</v>
      </c>
    </row>
    <row r="130" spans="31:170" ht="16.5" x14ac:dyDescent="0.2">
      <c r="AE130" s="13">
        <v>126</v>
      </c>
      <c r="AF130" s="13">
        <f t="shared" si="259"/>
        <v>12</v>
      </c>
      <c r="AG130" s="13">
        <f t="shared" si="246"/>
        <v>3</v>
      </c>
      <c r="AH130" s="13"/>
      <c r="AI130" s="13"/>
      <c r="AJ130" s="14">
        <f t="shared" si="247"/>
        <v>1101012</v>
      </c>
      <c r="AK130" s="14" t="str">
        <f t="shared" si="248"/>
        <v>南御夫5突</v>
      </c>
      <c r="AL130" s="25" t="s">
        <v>131</v>
      </c>
      <c r="AM130" s="14">
        <v>1</v>
      </c>
      <c r="AN130" s="14">
        <f t="shared" si="249"/>
        <v>5</v>
      </c>
      <c r="AO130" s="14" t="e">
        <f>INDEX(属性投放!#REF!,(卡牌属性!AG130-2)*20+卡牌属性!AN130)</f>
        <v>#REF!</v>
      </c>
      <c r="AP130" s="14" t="e">
        <f t="shared" si="447"/>
        <v>#REF!</v>
      </c>
      <c r="AQ130" s="14" t="e">
        <f t="shared" si="447"/>
        <v>#REF!</v>
      </c>
      <c r="AR130" s="14" t="e">
        <f t="shared" si="447"/>
        <v>#REF!</v>
      </c>
      <c r="AS130" s="14" t="e">
        <f t="shared" si="447"/>
        <v>#REF!</v>
      </c>
      <c r="AT130" s="14" t="e">
        <f>INDEX(属性投放!#REF!,(卡牌属性!AG130-2)*20+卡牌属性!AN130)</f>
        <v>#REF!</v>
      </c>
      <c r="AU130" s="14" t="e">
        <f t="shared" si="448"/>
        <v>#REF!</v>
      </c>
      <c r="AV130" s="14" t="e">
        <f t="shared" si="448"/>
        <v>#REF!</v>
      </c>
      <c r="AW130" s="14" t="e">
        <f t="shared" si="448"/>
        <v>#REF!</v>
      </c>
      <c r="AX130" s="14" t="e">
        <f t="shared" si="448"/>
        <v>#REF!</v>
      </c>
      <c r="AY130" s="14" t="e">
        <f>INDEX(属性投放!#REF!,(卡牌属性!AG130-2)*20+卡牌属性!AN130)</f>
        <v>#REF!</v>
      </c>
      <c r="AZ130" s="14" t="e">
        <f t="shared" si="449"/>
        <v>#REF!</v>
      </c>
      <c r="BA130" s="14" t="e">
        <f t="shared" si="449"/>
        <v>#REF!</v>
      </c>
      <c r="BB130" s="14" t="e">
        <f t="shared" si="449"/>
        <v>#REF!</v>
      </c>
      <c r="BC130" s="14" t="e">
        <f t="shared" si="449"/>
        <v>#REF!</v>
      </c>
      <c r="BD130" s="14" t="e">
        <f>INDEX(属性投放!#REF!,(卡牌属性!AG130-2)*20+卡牌属性!AN130)</f>
        <v>#REF!</v>
      </c>
      <c r="BE130" s="14" t="e">
        <f t="shared" si="450"/>
        <v>#REF!</v>
      </c>
      <c r="BF130" s="14" t="e">
        <f t="shared" si="450"/>
        <v>#REF!</v>
      </c>
      <c r="BG130" s="14" t="e">
        <f t="shared" si="450"/>
        <v>#REF!</v>
      </c>
      <c r="BH130" s="14" t="e">
        <f t="shared" si="450"/>
        <v>#REF!</v>
      </c>
      <c r="BI130" s="14" t="e">
        <f>INDEX(属性投放!#REF!,(卡牌属性!AG130-2)*20+卡牌属性!AN130)</f>
        <v>#REF!</v>
      </c>
      <c r="BJ130" s="14" t="e">
        <f t="shared" si="451"/>
        <v>#REF!</v>
      </c>
      <c r="BK130" s="14" t="e">
        <f t="shared" si="451"/>
        <v>#REF!</v>
      </c>
      <c r="BL130" s="14" t="e">
        <f t="shared" si="451"/>
        <v>#REF!</v>
      </c>
      <c r="BM130" s="14" t="e">
        <f t="shared" si="451"/>
        <v>#REF!</v>
      </c>
      <c r="BN130" s="14" t="e">
        <f>INDEX(属性投放!#REF!,(卡牌属性!AG130-2)*20+卡牌属性!AN130)</f>
        <v>#REF!</v>
      </c>
      <c r="BO130" s="14" t="e">
        <f t="shared" si="452"/>
        <v>#REF!</v>
      </c>
      <c r="BP130" s="14" t="e">
        <f t="shared" si="452"/>
        <v>#REF!</v>
      </c>
      <c r="BQ130" s="14" t="e">
        <f t="shared" si="452"/>
        <v>#REF!</v>
      </c>
      <c r="BR130" s="14" t="e">
        <f t="shared" si="452"/>
        <v>#REF!</v>
      </c>
      <c r="BV130" s="13">
        <v>126</v>
      </c>
      <c r="BW130" s="14">
        <f t="shared" si="260"/>
        <v>12</v>
      </c>
      <c r="BX130" s="14">
        <f t="shared" si="261"/>
        <v>1102012</v>
      </c>
      <c r="BY130" s="14" t="str">
        <f>INDEX($O$6:$O$37,BW130)&amp;"-"&amp;INDEX(属性投放!$H$19:$H$29,卡牌属性!CD130)</f>
        <v>夏侯惇-叫唤</v>
      </c>
      <c r="BZ130" s="14">
        <f t="shared" si="262"/>
        <v>7</v>
      </c>
      <c r="CA130" s="14">
        <f t="shared" si="263"/>
        <v>7</v>
      </c>
      <c r="CB130" s="14">
        <f t="shared" si="264"/>
        <v>9</v>
      </c>
      <c r="CC130" s="14">
        <f t="shared" si="265"/>
        <v>5</v>
      </c>
      <c r="CD130" s="14">
        <f t="shared" si="266"/>
        <v>5</v>
      </c>
      <c r="CE130" s="14">
        <f>INDEX(属性投放!$W$6:$W$49,(卡牌属性!CC130-2)*11+卡牌属性!CD130)</f>
        <v>15</v>
      </c>
      <c r="CF130" s="14">
        <f t="shared" si="453"/>
        <v>1126</v>
      </c>
      <c r="CG130" s="14">
        <f t="shared" si="454"/>
        <v>1284</v>
      </c>
      <c r="CH130" s="14">
        <f t="shared" si="455"/>
        <v>1550</v>
      </c>
      <c r="CI130" s="14">
        <f t="shared" si="456"/>
        <v>1550</v>
      </c>
      <c r="CJ130" s="14">
        <f t="shared" si="457"/>
        <v>1816</v>
      </c>
      <c r="CK130" s="14">
        <f t="shared" si="458"/>
        <v>513</v>
      </c>
      <c r="CL130" s="14">
        <f t="shared" si="459"/>
        <v>592</v>
      </c>
      <c r="CM130" s="14">
        <f t="shared" si="460"/>
        <v>592</v>
      </c>
      <c r="CN130" s="14">
        <f t="shared" si="461"/>
        <v>725</v>
      </c>
      <c r="CO130" s="14">
        <f t="shared" si="462"/>
        <v>883</v>
      </c>
      <c r="CP130" s="14">
        <f t="shared" si="463"/>
        <v>8356</v>
      </c>
      <c r="CQ130" s="14">
        <f t="shared" si="464"/>
        <v>9474</v>
      </c>
      <c r="CR130" s="14">
        <f t="shared" si="465"/>
        <v>9474</v>
      </c>
      <c r="CS130" s="14">
        <f t="shared" si="466"/>
        <v>11610</v>
      </c>
      <c r="CT130" s="14">
        <f t="shared" si="467"/>
        <v>13746</v>
      </c>
      <c r="CU130" s="14">
        <f>INDEX(属性偏向!$S$4:$S$135,(卡牌属性!$BZ130-1+CU$3)*11+卡牌属性!$CD130)</f>
        <v>22</v>
      </c>
      <c r="CV130" s="14">
        <f>INDEX(属性偏向!$S$4:$S$135,(卡牌属性!$BZ130-1+CV$3)*11+卡牌属性!$CD130)</f>
        <v>24</v>
      </c>
      <c r="CW130" s="14">
        <f>INDEX(属性偏向!$S$4:$S$135,(卡牌属性!$BZ130-1+CW$3)*11+卡牌属性!$CD130)</f>
        <v>28</v>
      </c>
      <c r="CX130" s="14">
        <f>INDEX(属性偏向!$S$4:$S$135,(卡牌属性!$BZ130-1+CX$3)*11+卡牌属性!$CD130)</f>
        <v>28</v>
      </c>
      <c r="CY130" s="14">
        <f>INDEX(属性偏向!$S$4:$S$135,(卡牌属性!$BZ130-1+CY$3)*11+卡牌属性!$CD130)</f>
        <v>32</v>
      </c>
      <c r="CZ130" s="14">
        <f>INDEX(属性偏向!$T$4:$T$135,(卡牌属性!$BZ130-1+CZ$3)*11+卡牌属性!$CD130)</f>
        <v>11</v>
      </c>
      <c r="DA130" s="14">
        <f>INDEX(属性偏向!$T$4:$T$135,(卡牌属性!$BZ130-1+DA$3)*11+卡牌属性!$CD130)</f>
        <v>12</v>
      </c>
      <c r="DB130" s="14">
        <f>INDEX(属性偏向!$T$4:$T$135,(卡牌属性!$BZ130-1+DB$3)*11+卡牌属性!$CD130)</f>
        <v>12</v>
      </c>
      <c r="DC130" s="14">
        <f>INDEX(属性偏向!$T$4:$T$135,(卡牌属性!$BZ130-1+DC$3)*11+卡牌属性!$CD130)</f>
        <v>14</v>
      </c>
      <c r="DD130" s="14">
        <f>INDEX(属性偏向!$T$4:$T$135,(卡牌属性!$BZ130-1+DD$3)*11+卡牌属性!$CD130)</f>
        <v>16</v>
      </c>
      <c r="DE130" s="14">
        <f>INDEX(属性偏向!$U$4:$U$135,(卡牌属性!$BZ130-1+DE$3)*11+卡牌属性!$CD130)</f>
        <v>220</v>
      </c>
      <c r="DF130" s="14">
        <f>INDEX(属性偏向!$U$4:$U$135,(卡牌属性!$BZ130-1+DF$3)*11+卡牌属性!$CD130)</f>
        <v>240</v>
      </c>
      <c r="DG130" s="14">
        <f>INDEX(属性偏向!$U$4:$U$135,(卡牌属性!$BZ130-1+DG$3)*11+卡牌属性!$CD130)</f>
        <v>240</v>
      </c>
      <c r="DH130" s="14">
        <f>INDEX(属性偏向!$U$4:$U$135,(卡牌属性!$BZ130-1+DH$3)*11+卡牌属性!$CD130)</f>
        <v>280</v>
      </c>
      <c r="DI130" s="14">
        <f>INDEX(属性偏向!$U$4:$U$135,(卡牌属性!$BZ130-1+DI$3)*11+卡牌属性!$CD130)</f>
        <v>320</v>
      </c>
      <c r="DL130" s="13">
        <v>126</v>
      </c>
      <c r="DM130" s="14">
        <f t="shared" si="267"/>
        <v>12</v>
      </c>
      <c r="DN130" s="14">
        <f t="shared" si="268"/>
        <v>1102012</v>
      </c>
      <c r="DO130" s="14" t="str">
        <f>INDEX($B$6:$B$32,DM130)&amp;"-"&amp;INDEX(属性投放!$H$7:$H$17,卡牌属性!DT130)</f>
        <v>南御夫-叫唤</v>
      </c>
      <c r="DP130" s="14">
        <f t="shared" si="250"/>
        <v>3</v>
      </c>
      <c r="DQ130" s="14">
        <f t="shared" si="251"/>
        <v>4</v>
      </c>
      <c r="DR130" s="14">
        <f t="shared" si="252"/>
        <v>3</v>
      </c>
      <c r="DS130" s="14">
        <f t="shared" si="269"/>
        <v>3</v>
      </c>
      <c r="DT130" s="14">
        <f t="shared" si="270"/>
        <v>5</v>
      </c>
      <c r="DU130" s="14">
        <f>INDEX(属性投放!$W$6:$W$49,(卡牌属性!DS130-2)*11+卡牌属性!DT130)</f>
        <v>15</v>
      </c>
      <c r="DV130" s="14">
        <f t="shared" si="468"/>
        <v>1582</v>
      </c>
      <c r="DW130" s="14">
        <f t="shared" si="469"/>
        <v>1931</v>
      </c>
      <c r="DX130" s="14">
        <f t="shared" si="470"/>
        <v>2280</v>
      </c>
      <c r="DY130" s="14">
        <f t="shared" si="471"/>
        <v>2280</v>
      </c>
      <c r="DZ130" s="14">
        <f t="shared" si="472"/>
        <v>2629</v>
      </c>
      <c r="EA130" s="14">
        <f t="shared" si="473"/>
        <v>923</v>
      </c>
      <c r="EB130" s="14">
        <f t="shared" si="474"/>
        <v>1095</v>
      </c>
      <c r="EC130" s="14">
        <f t="shared" si="475"/>
        <v>1095</v>
      </c>
      <c r="ED130" s="14">
        <f t="shared" si="476"/>
        <v>1267</v>
      </c>
      <c r="EE130" s="14">
        <f t="shared" si="477"/>
        <v>1439</v>
      </c>
      <c r="EF130" s="14">
        <f t="shared" si="478"/>
        <v>11952</v>
      </c>
      <c r="EG130" s="14">
        <f t="shared" si="479"/>
        <v>14506</v>
      </c>
      <c r="EH130" s="14">
        <f t="shared" si="480"/>
        <v>14506</v>
      </c>
      <c r="EI130" s="14">
        <f t="shared" si="481"/>
        <v>17060</v>
      </c>
      <c r="EJ130" s="14">
        <f t="shared" si="482"/>
        <v>19664</v>
      </c>
      <c r="EK130" s="14">
        <f>INDEX(属性偏向!$S$4:$S$135,(卡牌属性!$DP130-1+EK$3)*11+卡牌属性!$DT130)*(1+属性投放!$AT$6)</f>
        <v>42</v>
      </c>
      <c r="EL130" s="14">
        <f>INDEX(属性偏向!$S$4:$S$135,(卡牌属性!$DP130-1+EL$3)*11+卡牌属性!$DT130)*(1+属性投放!$AT$6)</f>
        <v>48</v>
      </c>
      <c r="EM130" s="14">
        <f>INDEX(属性偏向!$S$4:$S$135,(卡牌属性!$DP130-1+EM$3)*11+卡牌属性!$DT130)*(1+属性投放!$AT$6)</f>
        <v>54</v>
      </c>
      <c r="EN130" s="14">
        <f>INDEX(属性偏向!$S$4:$S$135,(卡牌属性!$DP130-1+EN$3)*11+卡牌属性!$DT130)*(1+属性投放!$AT$6)</f>
        <v>54</v>
      </c>
      <c r="EO130" s="14">
        <f>INDEX(属性偏向!$S$4:$S$135,(卡牌属性!$DP130-1+EO$3)*11+卡牌属性!$DT130)*(1+属性投放!$AT$6)</f>
        <v>60</v>
      </c>
      <c r="EP130" s="14">
        <f>INDEX(属性偏向!$T$4:$T$135,(卡牌属性!$DQ130-1+EP$3)*11+卡牌属性!$DT130)*(1+属性投放!$AT$6)</f>
        <v>24</v>
      </c>
      <c r="EQ130" s="14">
        <f>INDEX(属性偏向!$T$4:$T$135,(卡牌属性!$DQ130-1+EQ$3)*11+卡牌属性!$DT130)*(1+属性投放!$AT$6)</f>
        <v>27</v>
      </c>
      <c r="ER130" s="14">
        <f>INDEX(属性偏向!$T$4:$T$135,(卡牌属性!$DQ130-1+ER$3)*11+卡牌属性!$DT130)*(1+属性投放!$AT$6)</f>
        <v>27</v>
      </c>
      <c r="ES130" s="14">
        <f>INDEX(属性偏向!$T$4:$T$135,(卡牌属性!$DQ130-1+ES$3)*11+卡牌属性!$DT130)*(1+属性投放!$AT$6)</f>
        <v>30</v>
      </c>
      <c r="ET130" s="14">
        <f>INDEX(属性偏向!$T$4:$T$135,(卡牌属性!$DQ130-1+ET$3)*11+卡牌属性!$DT130)*(1+属性投放!$AT$6)</f>
        <v>33</v>
      </c>
      <c r="EU130" s="14">
        <f>INDEX(属性偏向!$U$4:$U$135,(卡牌属性!$DR130-1+EU$3)*11+卡牌属性!$DT130)*(1+属性投放!$AT$6)</f>
        <v>420</v>
      </c>
      <c r="EV130" s="14">
        <f>INDEX(属性偏向!$U$4:$U$135,(卡牌属性!$DR130-1+EV$3)*11+卡牌属性!$DT130)*(1+属性投放!$AT$6)</f>
        <v>480</v>
      </c>
      <c r="EW130" s="14">
        <f>INDEX(属性偏向!$U$4:$U$135,(卡牌属性!$DR130-1+EW$3)*11+卡牌属性!$DT130)*(1+属性投放!$AT$6)</f>
        <v>480</v>
      </c>
      <c r="EX130" s="14">
        <f>INDEX(属性偏向!$U$4:$U$135,(卡牌属性!$DR130-1+EX$3)*11+卡牌属性!$DT130)*(1+属性投放!$AT$6)</f>
        <v>540</v>
      </c>
      <c r="EY130" s="14">
        <f>INDEX(属性偏向!$U$4:$U$135,(卡牌属性!$DR130-1+EY$3)*11+卡牌属性!$DT130)*(1+属性投放!$AT$6)</f>
        <v>600</v>
      </c>
      <c r="FC130" s="13">
        <v>126</v>
      </c>
      <c r="FD130" s="13">
        <f t="shared" si="413"/>
        <v>26</v>
      </c>
      <c r="FE130" s="14">
        <f t="shared" si="271"/>
        <v>1102028</v>
      </c>
      <c r="FF130" s="14" t="s">
        <v>849</v>
      </c>
      <c r="FG130" s="14">
        <f t="shared" si="372"/>
        <v>1</v>
      </c>
      <c r="FH130" s="14" t="str">
        <f t="shared" si="373"/>
        <v>吕布-1星</v>
      </c>
      <c r="FI130" s="14">
        <f>INDEX(Y$6:Y$36,$FD130)+INDEX(属性偏向!Y$4:Y$8,卡牌属性!$FG130)</f>
        <v>8</v>
      </c>
      <c r="FJ130" s="14" t="str">
        <f>INDEX(属性评价,卡牌属性!FI130)</f>
        <v>A+</v>
      </c>
      <c r="FK130" s="14">
        <f>INDEX(Z$6:Z$36,$FD130)+INDEX(属性偏向!Z$4:Z$8,卡牌属性!$FG130)</f>
        <v>8</v>
      </c>
      <c r="FL130" s="14" t="str">
        <f>INDEX(属性评价,卡牌属性!FK130)</f>
        <v>A+</v>
      </c>
      <c r="FM130" s="14">
        <f>INDEX(AA$6:AA$36,$FD130)+INDEX(属性偏向!AA$4:AA$8,卡牌属性!$FG130)</f>
        <v>7</v>
      </c>
      <c r="FN130" s="14" t="str">
        <f>INDEX(属性评价,卡牌属性!FM130)</f>
        <v>A</v>
      </c>
    </row>
    <row r="131" spans="31:170" ht="16.5" x14ac:dyDescent="0.2">
      <c r="AE131" s="13">
        <v>127</v>
      </c>
      <c r="AF131" s="13">
        <f t="shared" si="259"/>
        <v>12</v>
      </c>
      <c r="AG131" s="13">
        <f t="shared" si="246"/>
        <v>3</v>
      </c>
      <c r="AH131" s="13"/>
      <c r="AI131" s="13"/>
      <c r="AJ131" s="14">
        <f t="shared" si="247"/>
        <v>1101012</v>
      </c>
      <c r="AK131" s="14" t="str">
        <f t="shared" si="248"/>
        <v>南御夫6突</v>
      </c>
      <c r="AL131" s="25" t="s">
        <v>131</v>
      </c>
      <c r="AM131" s="14">
        <v>1</v>
      </c>
      <c r="AN131" s="14">
        <f t="shared" si="249"/>
        <v>6</v>
      </c>
      <c r="AO131" s="14" t="e">
        <f>INDEX(属性投放!#REF!,(卡牌属性!AG131-2)*20+卡牌属性!AN131)</f>
        <v>#REF!</v>
      </c>
      <c r="AP131" s="14" t="e">
        <f t="shared" si="447"/>
        <v>#REF!</v>
      </c>
      <c r="AQ131" s="14" t="e">
        <f t="shared" si="447"/>
        <v>#REF!</v>
      </c>
      <c r="AR131" s="14" t="e">
        <f t="shared" si="447"/>
        <v>#REF!</v>
      </c>
      <c r="AS131" s="14" t="e">
        <f t="shared" si="447"/>
        <v>#REF!</v>
      </c>
      <c r="AT131" s="14" t="e">
        <f>INDEX(属性投放!#REF!,(卡牌属性!AG131-2)*20+卡牌属性!AN131)</f>
        <v>#REF!</v>
      </c>
      <c r="AU131" s="14" t="e">
        <f t="shared" si="448"/>
        <v>#REF!</v>
      </c>
      <c r="AV131" s="14" t="e">
        <f t="shared" si="448"/>
        <v>#REF!</v>
      </c>
      <c r="AW131" s="14" t="e">
        <f t="shared" si="448"/>
        <v>#REF!</v>
      </c>
      <c r="AX131" s="14" t="e">
        <f t="shared" si="448"/>
        <v>#REF!</v>
      </c>
      <c r="AY131" s="14" t="e">
        <f>INDEX(属性投放!#REF!,(卡牌属性!AG131-2)*20+卡牌属性!AN131)</f>
        <v>#REF!</v>
      </c>
      <c r="AZ131" s="14" t="e">
        <f t="shared" si="449"/>
        <v>#REF!</v>
      </c>
      <c r="BA131" s="14" t="e">
        <f t="shared" si="449"/>
        <v>#REF!</v>
      </c>
      <c r="BB131" s="14" t="e">
        <f t="shared" si="449"/>
        <v>#REF!</v>
      </c>
      <c r="BC131" s="14" t="e">
        <f t="shared" si="449"/>
        <v>#REF!</v>
      </c>
      <c r="BD131" s="14" t="e">
        <f>INDEX(属性投放!#REF!,(卡牌属性!AG131-2)*20+卡牌属性!AN131)</f>
        <v>#REF!</v>
      </c>
      <c r="BE131" s="14" t="e">
        <f t="shared" si="450"/>
        <v>#REF!</v>
      </c>
      <c r="BF131" s="14" t="e">
        <f t="shared" si="450"/>
        <v>#REF!</v>
      </c>
      <c r="BG131" s="14" t="e">
        <f t="shared" si="450"/>
        <v>#REF!</v>
      </c>
      <c r="BH131" s="14" t="e">
        <f t="shared" si="450"/>
        <v>#REF!</v>
      </c>
      <c r="BI131" s="14" t="e">
        <f>INDEX(属性投放!#REF!,(卡牌属性!AG131-2)*20+卡牌属性!AN131)</f>
        <v>#REF!</v>
      </c>
      <c r="BJ131" s="14" t="e">
        <f t="shared" si="451"/>
        <v>#REF!</v>
      </c>
      <c r="BK131" s="14" t="e">
        <f t="shared" si="451"/>
        <v>#REF!</v>
      </c>
      <c r="BL131" s="14" t="e">
        <f t="shared" si="451"/>
        <v>#REF!</v>
      </c>
      <c r="BM131" s="14" t="e">
        <f t="shared" si="451"/>
        <v>#REF!</v>
      </c>
      <c r="BN131" s="14" t="e">
        <f>INDEX(属性投放!#REF!,(卡牌属性!AG131-2)*20+卡牌属性!AN131)</f>
        <v>#REF!</v>
      </c>
      <c r="BO131" s="14" t="e">
        <f t="shared" si="452"/>
        <v>#REF!</v>
      </c>
      <c r="BP131" s="14" t="e">
        <f t="shared" si="452"/>
        <v>#REF!</v>
      </c>
      <c r="BQ131" s="14" t="e">
        <f t="shared" si="452"/>
        <v>#REF!</v>
      </c>
      <c r="BR131" s="14" t="e">
        <f t="shared" si="452"/>
        <v>#REF!</v>
      </c>
      <c r="BV131" s="13">
        <v>127</v>
      </c>
      <c r="BW131" s="14">
        <f t="shared" si="260"/>
        <v>12</v>
      </c>
      <c r="BX131" s="14">
        <f t="shared" si="261"/>
        <v>1102012</v>
      </c>
      <c r="BY131" s="14" t="str">
        <f>INDEX($O$6:$O$37,BW131)&amp;"-"&amp;INDEX(属性投放!$H$19:$H$29,卡牌属性!CD131)</f>
        <v>夏侯惇-大叫唤</v>
      </c>
      <c r="BZ131" s="14">
        <f t="shared" si="262"/>
        <v>7</v>
      </c>
      <c r="CA131" s="14">
        <f t="shared" si="263"/>
        <v>7</v>
      </c>
      <c r="CB131" s="14">
        <f t="shared" si="264"/>
        <v>9</v>
      </c>
      <c r="CC131" s="14">
        <f t="shared" si="265"/>
        <v>5</v>
      </c>
      <c r="CD131" s="14">
        <f t="shared" si="266"/>
        <v>6</v>
      </c>
      <c r="CE131" s="14">
        <f>INDEX(属性投放!$W$6:$W$49,(卡牌属性!CC131-2)*11+卡牌属性!CD131)</f>
        <v>15</v>
      </c>
      <c r="CF131" s="14">
        <f t="shared" si="453"/>
        <v>1456</v>
      </c>
      <c r="CG131" s="14">
        <f t="shared" si="454"/>
        <v>1644</v>
      </c>
      <c r="CH131" s="14">
        <f t="shared" si="455"/>
        <v>1970</v>
      </c>
      <c r="CI131" s="14">
        <f t="shared" si="456"/>
        <v>1970</v>
      </c>
      <c r="CJ131" s="14">
        <f t="shared" si="457"/>
        <v>2296</v>
      </c>
      <c r="CK131" s="14">
        <f t="shared" si="458"/>
        <v>678</v>
      </c>
      <c r="CL131" s="14">
        <f t="shared" si="459"/>
        <v>772</v>
      </c>
      <c r="CM131" s="14">
        <f t="shared" si="460"/>
        <v>772</v>
      </c>
      <c r="CN131" s="14">
        <f t="shared" si="461"/>
        <v>935</v>
      </c>
      <c r="CO131" s="14">
        <f t="shared" si="462"/>
        <v>1123</v>
      </c>
      <c r="CP131" s="14">
        <f t="shared" si="463"/>
        <v>11656</v>
      </c>
      <c r="CQ131" s="14">
        <f t="shared" si="464"/>
        <v>13074</v>
      </c>
      <c r="CR131" s="14">
        <f t="shared" si="465"/>
        <v>13074</v>
      </c>
      <c r="CS131" s="14">
        <f t="shared" si="466"/>
        <v>15810</v>
      </c>
      <c r="CT131" s="14">
        <f t="shared" si="467"/>
        <v>18546</v>
      </c>
      <c r="CU131" s="14">
        <f>INDEX(属性偏向!$S$4:$S$135,(卡牌属性!$BZ131-1+CU$3)*11+卡牌属性!$CD131)</f>
        <v>26</v>
      </c>
      <c r="CV131" s="14">
        <f>INDEX(属性偏向!$S$4:$S$135,(卡牌属性!$BZ131-1+CV$3)*11+卡牌属性!$CD131)</f>
        <v>28</v>
      </c>
      <c r="CW131" s="14">
        <f>INDEX(属性偏向!$S$4:$S$135,(卡牌属性!$BZ131-1+CW$3)*11+卡牌属性!$CD131)</f>
        <v>32</v>
      </c>
      <c r="CX131" s="14">
        <f>INDEX(属性偏向!$S$4:$S$135,(卡牌属性!$BZ131-1+CX$3)*11+卡牌属性!$CD131)</f>
        <v>32</v>
      </c>
      <c r="CY131" s="14">
        <f>INDEX(属性偏向!$S$4:$S$135,(卡牌属性!$BZ131-1+CY$3)*11+卡牌属性!$CD131)</f>
        <v>36</v>
      </c>
      <c r="CZ131" s="14">
        <f>INDEX(属性偏向!$T$4:$T$135,(卡牌属性!$BZ131-1+CZ$3)*11+卡牌属性!$CD131)</f>
        <v>13</v>
      </c>
      <c r="DA131" s="14">
        <f>INDEX(属性偏向!$T$4:$T$135,(卡牌属性!$BZ131-1+DA$3)*11+卡牌属性!$CD131)</f>
        <v>14</v>
      </c>
      <c r="DB131" s="14">
        <f>INDEX(属性偏向!$T$4:$T$135,(卡牌属性!$BZ131-1+DB$3)*11+卡牌属性!$CD131)</f>
        <v>14</v>
      </c>
      <c r="DC131" s="14">
        <f>INDEX(属性偏向!$T$4:$T$135,(卡牌属性!$BZ131-1+DC$3)*11+卡牌属性!$CD131)</f>
        <v>16</v>
      </c>
      <c r="DD131" s="14">
        <f>INDEX(属性偏向!$T$4:$T$135,(卡牌属性!$BZ131-1+DD$3)*11+卡牌属性!$CD131)</f>
        <v>18</v>
      </c>
      <c r="DE131" s="14">
        <f>INDEX(属性偏向!$U$4:$U$135,(卡牌属性!$BZ131-1+DE$3)*11+卡牌属性!$CD131)</f>
        <v>260</v>
      </c>
      <c r="DF131" s="14">
        <f>INDEX(属性偏向!$U$4:$U$135,(卡牌属性!$BZ131-1+DF$3)*11+卡牌属性!$CD131)</f>
        <v>280</v>
      </c>
      <c r="DG131" s="14">
        <f>INDEX(属性偏向!$U$4:$U$135,(卡牌属性!$BZ131-1+DG$3)*11+卡牌属性!$CD131)</f>
        <v>280</v>
      </c>
      <c r="DH131" s="14">
        <f>INDEX(属性偏向!$U$4:$U$135,(卡牌属性!$BZ131-1+DH$3)*11+卡牌属性!$CD131)</f>
        <v>320</v>
      </c>
      <c r="DI131" s="14">
        <f>INDEX(属性偏向!$U$4:$U$135,(卡牌属性!$BZ131-1+DI$3)*11+卡牌属性!$CD131)</f>
        <v>360</v>
      </c>
      <c r="DL131" s="13">
        <v>127</v>
      </c>
      <c r="DM131" s="14">
        <f t="shared" si="267"/>
        <v>12</v>
      </c>
      <c r="DN131" s="14">
        <f t="shared" si="268"/>
        <v>1102012</v>
      </c>
      <c r="DO131" s="14" t="str">
        <f>INDEX($B$6:$B$32,DM131)&amp;"-"&amp;INDEX(属性投放!$H$7:$H$17,卡牌属性!DT131)</f>
        <v>南御夫-大叫唤</v>
      </c>
      <c r="DP131" s="14">
        <f t="shared" si="250"/>
        <v>3</v>
      </c>
      <c r="DQ131" s="14">
        <f t="shared" si="251"/>
        <v>4</v>
      </c>
      <c r="DR131" s="14">
        <f t="shared" si="252"/>
        <v>3</v>
      </c>
      <c r="DS131" s="14">
        <f t="shared" si="269"/>
        <v>3</v>
      </c>
      <c r="DT131" s="14">
        <f t="shared" si="270"/>
        <v>6</v>
      </c>
      <c r="DU131" s="14">
        <f>INDEX(属性投放!$W$6:$W$49,(卡牌属性!DS131-2)*11+卡牌属性!DT131)</f>
        <v>15</v>
      </c>
      <c r="DV131" s="14">
        <f t="shared" si="468"/>
        <v>2212</v>
      </c>
      <c r="DW131" s="14">
        <f t="shared" si="469"/>
        <v>2651</v>
      </c>
      <c r="DX131" s="14">
        <f t="shared" si="470"/>
        <v>3090</v>
      </c>
      <c r="DY131" s="14">
        <f t="shared" si="471"/>
        <v>3090</v>
      </c>
      <c r="DZ131" s="14">
        <f t="shared" si="472"/>
        <v>3529</v>
      </c>
      <c r="EA131" s="14">
        <f t="shared" si="473"/>
        <v>1283</v>
      </c>
      <c r="EB131" s="14">
        <f t="shared" si="474"/>
        <v>1500</v>
      </c>
      <c r="EC131" s="14">
        <f t="shared" si="475"/>
        <v>1500</v>
      </c>
      <c r="ED131" s="14">
        <f t="shared" si="476"/>
        <v>1717</v>
      </c>
      <c r="EE131" s="14">
        <f t="shared" si="477"/>
        <v>1934</v>
      </c>
      <c r="EF131" s="14">
        <f t="shared" si="478"/>
        <v>18252</v>
      </c>
      <c r="EG131" s="14">
        <f t="shared" si="479"/>
        <v>21706</v>
      </c>
      <c r="EH131" s="14">
        <f t="shared" si="480"/>
        <v>21706</v>
      </c>
      <c r="EI131" s="14">
        <f t="shared" si="481"/>
        <v>25160</v>
      </c>
      <c r="EJ131" s="14">
        <f t="shared" si="482"/>
        <v>28664</v>
      </c>
      <c r="EK131" s="14">
        <f>INDEX(属性偏向!$S$4:$S$135,(卡牌属性!$DP131-1+EK$3)*11+卡牌属性!$DT131)*(1+属性投放!$AT$6)</f>
        <v>54</v>
      </c>
      <c r="EL131" s="14">
        <f>INDEX(属性偏向!$S$4:$S$135,(卡牌属性!$DP131-1+EL$3)*11+卡牌属性!$DT131)*(1+属性投放!$AT$6)</f>
        <v>60</v>
      </c>
      <c r="EM131" s="14">
        <f>INDEX(属性偏向!$S$4:$S$135,(卡牌属性!$DP131-1+EM$3)*11+卡牌属性!$DT131)*(1+属性投放!$AT$6)</f>
        <v>66</v>
      </c>
      <c r="EN131" s="14">
        <f>INDEX(属性偏向!$S$4:$S$135,(卡牌属性!$DP131-1+EN$3)*11+卡牌属性!$DT131)*(1+属性投放!$AT$6)</f>
        <v>66</v>
      </c>
      <c r="EO131" s="14">
        <f>INDEX(属性偏向!$S$4:$S$135,(卡牌属性!$DP131-1+EO$3)*11+卡牌属性!$DT131)*(1+属性投放!$AT$6)</f>
        <v>72</v>
      </c>
      <c r="EP131" s="14">
        <f>INDEX(属性偏向!$T$4:$T$135,(卡牌属性!$DQ131-1+EP$3)*11+卡牌属性!$DT131)*(1+属性投放!$AT$6)</f>
        <v>30</v>
      </c>
      <c r="EQ131" s="14">
        <f>INDEX(属性偏向!$T$4:$T$135,(卡牌属性!$DQ131-1+EQ$3)*11+卡牌属性!$DT131)*(1+属性投放!$AT$6)</f>
        <v>33</v>
      </c>
      <c r="ER131" s="14">
        <f>INDEX(属性偏向!$T$4:$T$135,(卡牌属性!$DQ131-1+ER$3)*11+卡牌属性!$DT131)*(1+属性投放!$AT$6)</f>
        <v>33</v>
      </c>
      <c r="ES131" s="14">
        <f>INDEX(属性偏向!$T$4:$T$135,(卡牌属性!$DQ131-1+ES$3)*11+卡牌属性!$DT131)*(1+属性投放!$AT$6)</f>
        <v>36</v>
      </c>
      <c r="ET131" s="14">
        <f>INDEX(属性偏向!$T$4:$T$135,(卡牌属性!$DQ131-1+ET$3)*11+卡牌属性!$DT131)*(1+属性投放!$AT$6)</f>
        <v>39</v>
      </c>
      <c r="EU131" s="14">
        <f>INDEX(属性偏向!$U$4:$U$135,(卡牌属性!$DR131-1+EU$3)*11+卡牌属性!$DT131)*(1+属性投放!$AT$6)</f>
        <v>540</v>
      </c>
      <c r="EV131" s="14">
        <f>INDEX(属性偏向!$U$4:$U$135,(卡牌属性!$DR131-1+EV$3)*11+卡牌属性!$DT131)*(1+属性投放!$AT$6)</f>
        <v>600</v>
      </c>
      <c r="EW131" s="14">
        <f>INDEX(属性偏向!$U$4:$U$135,(卡牌属性!$DR131-1+EW$3)*11+卡牌属性!$DT131)*(1+属性投放!$AT$6)</f>
        <v>600</v>
      </c>
      <c r="EX131" s="14">
        <f>INDEX(属性偏向!$U$4:$U$135,(卡牌属性!$DR131-1+EX$3)*11+卡牌属性!$DT131)*(1+属性投放!$AT$6)</f>
        <v>660</v>
      </c>
      <c r="EY131" s="14">
        <f>INDEX(属性偏向!$U$4:$U$135,(卡牌属性!$DR131-1+EY$3)*11+卡牌属性!$DT131)*(1+属性投放!$AT$6)</f>
        <v>720</v>
      </c>
      <c r="FC131" s="13">
        <v>127</v>
      </c>
      <c r="FD131" s="13">
        <f t="shared" si="413"/>
        <v>26</v>
      </c>
      <c r="FE131" s="14">
        <f t="shared" si="271"/>
        <v>1102028</v>
      </c>
      <c r="FF131" s="14" t="s">
        <v>849</v>
      </c>
      <c r="FG131" s="14">
        <f t="shared" si="372"/>
        <v>2</v>
      </c>
      <c r="FH131" s="14" t="str">
        <f t="shared" si="373"/>
        <v>吕布-2星</v>
      </c>
      <c r="FI131" s="14">
        <f>INDEX(Y$6:Y$36,$FD131)+INDEX(属性偏向!Y$4:Y$8,卡牌属性!$FG131)</f>
        <v>9</v>
      </c>
      <c r="FJ131" s="14" t="str">
        <f>INDEX(属性评价,卡牌属性!FI131)</f>
        <v>S</v>
      </c>
      <c r="FK131" s="14">
        <f>INDEX(Z$6:Z$36,$FD131)+INDEX(属性偏向!Z$4:Z$8,卡牌属性!$FG131)</f>
        <v>9</v>
      </c>
      <c r="FL131" s="14" t="str">
        <f>INDEX(属性评价,卡牌属性!FK131)</f>
        <v>S</v>
      </c>
      <c r="FM131" s="14">
        <f>INDEX(AA$6:AA$36,$FD131)+INDEX(属性偏向!AA$4:AA$8,卡牌属性!$FG131)</f>
        <v>8</v>
      </c>
      <c r="FN131" s="14" t="str">
        <f>INDEX(属性评价,卡牌属性!FM131)</f>
        <v>A+</v>
      </c>
    </row>
    <row r="132" spans="31:170" ht="16.5" x14ac:dyDescent="0.2">
      <c r="AE132" s="13">
        <v>128</v>
      </c>
      <c r="AF132" s="13">
        <f t="shared" si="259"/>
        <v>12</v>
      </c>
      <c r="AG132" s="13">
        <f t="shared" si="246"/>
        <v>3</v>
      </c>
      <c r="AH132" s="13"/>
      <c r="AI132" s="13"/>
      <c r="AJ132" s="14">
        <f t="shared" si="247"/>
        <v>1101012</v>
      </c>
      <c r="AK132" s="14" t="str">
        <f t="shared" si="248"/>
        <v>南御夫7突</v>
      </c>
      <c r="AL132" s="25" t="s">
        <v>131</v>
      </c>
      <c r="AM132" s="14">
        <v>1</v>
      </c>
      <c r="AN132" s="14">
        <f t="shared" si="249"/>
        <v>7</v>
      </c>
      <c r="AO132" s="14" t="e">
        <f>INDEX(属性投放!#REF!,(卡牌属性!AG132-2)*20+卡牌属性!AN132)</f>
        <v>#REF!</v>
      </c>
      <c r="AP132" s="14" t="e">
        <f t="shared" si="447"/>
        <v>#REF!</v>
      </c>
      <c r="AQ132" s="14" t="e">
        <f t="shared" si="447"/>
        <v>#REF!</v>
      </c>
      <c r="AR132" s="14" t="e">
        <f t="shared" si="447"/>
        <v>#REF!</v>
      </c>
      <c r="AS132" s="14" t="e">
        <f t="shared" si="447"/>
        <v>#REF!</v>
      </c>
      <c r="AT132" s="14" t="e">
        <f>INDEX(属性投放!#REF!,(卡牌属性!AG132-2)*20+卡牌属性!AN132)</f>
        <v>#REF!</v>
      </c>
      <c r="AU132" s="14" t="e">
        <f t="shared" si="448"/>
        <v>#REF!</v>
      </c>
      <c r="AV132" s="14" t="e">
        <f t="shared" si="448"/>
        <v>#REF!</v>
      </c>
      <c r="AW132" s="14" t="e">
        <f t="shared" si="448"/>
        <v>#REF!</v>
      </c>
      <c r="AX132" s="14" t="e">
        <f t="shared" si="448"/>
        <v>#REF!</v>
      </c>
      <c r="AY132" s="14" t="e">
        <f>INDEX(属性投放!#REF!,(卡牌属性!AG132-2)*20+卡牌属性!AN132)</f>
        <v>#REF!</v>
      </c>
      <c r="AZ132" s="14" t="e">
        <f t="shared" si="449"/>
        <v>#REF!</v>
      </c>
      <c r="BA132" s="14" t="e">
        <f t="shared" si="449"/>
        <v>#REF!</v>
      </c>
      <c r="BB132" s="14" t="e">
        <f t="shared" si="449"/>
        <v>#REF!</v>
      </c>
      <c r="BC132" s="14" t="e">
        <f t="shared" si="449"/>
        <v>#REF!</v>
      </c>
      <c r="BD132" s="14" t="e">
        <f>INDEX(属性投放!#REF!,(卡牌属性!AG132-2)*20+卡牌属性!AN132)</f>
        <v>#REF!</v>
      </c>
      <c r="BE132" s="14" t="e">
        <f t="shared" si="450"/>
        <v>#REF!</v>
      </c>
      <c r="BF132" s="14" t="e">
        <f t="shared" si="450"/>
        <v>#REF!</v>
      </c>
      <c r="BG132" s="14" t="e">
        <f t="shared" si="450"/>
        <v>#REF!</v>
      </c>
      <c r="BH132" s="14" t="e">
        <f t="shared" si="450"/>
        <v>#REF!</v>
      </c>
      <c r="BI132" s="14" t="e">
        <f>INDEX(属性投放!#REF!,(卡牌属性!AG132-2)*20+卡牌属性!AN132)</f>
        <v>#REF!</v>
      </c>
      <c r="BJ132" s="14" t="e">
        <f t="shared" si="451"/>
        <v>#REF!</v>
      </c>
      <c r="BK132" s="14" t="e">
        <f t="shared" si="451"/>
        <v>#REF!</v>
      </c>
      <c r="BL132" s="14" t="e">
        <f t="shared" si="451"/>
        <v>#REF!</v>
      </c>
      <c r="BM132" s="14" t="e">
        <f t="shared" si="451"/>
        <v>#REF!</v>
      </c>
      <c r="BN132" s="14" t="e">
        <f>INDEX(属性投放!#REF!,(卡牌属性!AG132-2)*20+卡牌属性!AN132)</f>
        <v>#REF!</v>
      </c>
      <c r="BO132" s="14" t="e">
        <f t="shared" si="452"/>
        <v>#REF!</v>
      </c>
      <c r="BP132" s="14" t="e">
        <f t="shared" si="452"/>
        <v>#REF!</v>
      </c>
      <c r="BQ132" s="14" t="e">
        <f t="shared" si="452"/>
        <v>#REF!</v>
      </c>
      <c r="BR132" s="14" t="e">
        <f t="shared" si="452"/>
        <v>#REF!</v>
      </c>
      <c r="BV132" s="13">
        <v>128</v>
      </c>
      <c r="BW132" s="14">
        <f t="shared" si="260"/>
        <v>12</v>
      </c>
      <c r="BX132" s="14">
        <f t="shared" si="261"/>
        <v>1102012</v>
      </c>
      <c r="BY132" s="14" t="str">
        <f>INDEX($O$6:$O$37,BW132)&amp;"-"&amp;INDEX(属性投放!$H$19:$H$29,卡牌属性!CD132)</f>
        <v>夏侯惇-焦热</v>
      </c>
      <c r="BZ132" s="14">
        <f t="shared" si="262"/>
        <v>7</v>
      </c>
      <c r="CA132" s="14">
        <f t="shared" si="263"/>
        <v>7</v>
      </c>
      <c r="CB132" s="14">
        <f t="shared" si="264"/>
        <v>9</v>
      </c>
      <c r="CC132" s="14">
        <f t="shared" si="265"/>
        <v>5</v>
      </c>
      <c r="CD132" s="14">
        <f t="shared" si="266"/>
        <v>7</v>
      </c>
      <c r="CE132" s="14">
        <f>INDEX(属性投放!$W$6:$W$49,(卡牌属性!CC132-2)*11+卡牌属性!CD132)</f>
        <v>15</v>
      </c>
      <c r="CF132" s="14">
        <f t="shared" si="453"/>
        <v>1846</v>
      </c>
      <c r="CG132" s="14">
        <f t="shared" si="454"/>
        <v>2064</v>
      </c>
      <c r="CH132" s="14">
        <f t="shared" si="455"/>
        <v>2450</v>
      </c>
      <c r="CI132" s="14">
        <f t="shared" si="456"/>
        <v>2450</v>
      </c>
      <c r="CJ132" s="14">
        <f t="shared" si="457"/>
        <v>2836</v>
      </c>
      <c r="CK132" s="14">
        <f t="shared" si="458"/>
        <v>873</v>
      </c>
      <c r="CL132" s="14">
        <f t="shared" si="459"/>
        <v>982</v>
      </c>
      <c r="CM132" s="14">
        <f t="shared" si="460"/>
        <v>982</v>
      </c>
      <c r="CN132" s="14">
        <f t="shared" si="461"/>
        <v>1175</v>
      </c>
      <c r="CO132" s="14">
        <f t="shared" si="462"/>
        <v>1393</v>
      </c>
      <c r="CP132" s="14">
        <f t="shared" si="463"/>
        <v>15556</v>
      </c>
      <c r="CQ132" s="14">
        <f t="shared" si="464"/>
        <v>17274</v>
      </c>
      <c r="CR132" s="14">
        <f t="shared" si="465"/>
        <v>17274</v>
      </c>
      <c r="CS132" s="14">
        <f t="shared" si="466"/>
        <v>20610</v>
      </c>
      <c r="CT132" s="14">
        <f t="shared" si="467"/>
        <v>23946</v>
      </c>
      <c r="CU132" s="14">
        <f>INDEX(属性偏向!$S$4:$S$135,(卡牌属性!$BZ132-1+CU$3)*11+卡牌属性!$CD132)</f>
        <v>30</v>
      </c>
      <c r="CV132" s="14">
        <f>INDEX(属性偏向!$S$4:$S$135,(卡牌属性!$BZ132-1+CV$3)*11+卡牌属性!$CD132)</f>
        <v>32</v>
      </c>
      <c r="CW132" s="14">
        <f>INDEX(属性偏向!$S$4:$S$135,(卡牌属性!$BZ132-1+CW$3)*11+卡牌属性!$CD132)</f>
        <v>36</v>
      </c>
      <c r="CX132" s="14">
        <f>INDEX(属性偏向!$S$4:$S$135,(卡牌属性!$BZ132-1+CX$3)*11+卡牌属性!$CD132)</f>
        <v>36</v>
      </c>
      <c r="CY132" s="14">
        <f>INDEX(属性偏向!$S$4:$S$135,(卡牌属性!$BZ132-1+CY$3)*11+卡牌属性!$CD132)</f>
        <v>40</v>
      </c>
      <c r="CZ132" s="14">
        <f>INDEX(属性偏向!$T$4:$T$135,(卡牌属性!$BZ132-1+CZ$3)*11+卡牌属性!$CD132)</f>
        <v>15</v>
      </c>
      <c r="DA132" s="14">
        <f>INDEX(属性偏向!$T$4:$T$135,(卡牌属性!$BZ132-1+DA$3)*11+卡牌属性!$CD132)</f>
        <v>16</v>
      </c>
      <c r="DB132" s="14">
        <f>INDEX(属性偏向!$T$4:$T$135,(卡牌属性!$BZ132-1+DB$3)*11+卡牌属性!$CD132)</f>
        <v>16</v>
      </c>
      <c r="DC132" s="14">
        <f>INDEX(属性偏向!$T$4:$T$135,(卡牌属性!$BZ132-1+DC$3)*11+卡牌属性!$CD132)</f>
        <v>18</v>
      </c>
      <c r="DD132" s="14">
        <f>INDEX(属性偏向!$T$4:$T$135,(卡牌属性!$BZ132-1+DD$3)*11+卡牌属性!$CD132)</f>
        <v>20</v>
      </c>
      <c r="DE132" s="14">
        <f>INDEX(属性偏向!$U$4:$U$135,(卡牌属性!$BZ132-1+DE$3)*11+卡牌属性!$CD132)</f>
        <v>300</v>
      </c>
      <c r="DF132" s="14">
        <f>INDEX(属性偏向!$U$4:$U$135,(卡牌属性!$BZ132-1+DF$3)*11+卡牌属性!$CD132)</f>
        <v>320</v>
      </c>
      <c r="DG132" s="14">
        <f>INDEX(属性偏向!$U$4:$U$135,(卡牌属性!$BZ132-1+DG$3)*11+卡牌属性!$CD132)</f>
        <v>320</v>
      </c>
      <c r="DH132" s="14">
        <f>INDEX(属性偏向!$U$4:$U$135,(卡牌属性!$BZ132-1+DH$3)*11+卡牌属性!$CD132)</f>
        <v>360</v>
      </c>
      <c r="DI132" s="14">
        <f>INDEX(属性偏向!$U$4:$U$135,(卡牌属性!$BZ132-1+DI$3)*11+卡牌属性!$CD132)</f>
        <v>400</v>
      </c>
      <c r="DL132" s="13">
        <v>128</v>
      </c>
      <c r="DM132" s="14">
        <f t="shared" si="267"/>
        <v>12</v>
      </c>
      <c r="DN132" s="14">
        <f t="shared" si="268"/>
        <v>1102012</v>
      </c>
      <c r="DO132" s="14" t="str">
        <f>INDEX($B$6:$B$32,DM132)&amp;"-"&amp;INDEX(属性投放!$H$7:$H$17,卡牌属性!DT132)</f>
        <v>南御夫-焦热</v>
      </c>
      <c r="DP132" s="14">
        <f t="shared" si="250"/>
        <v>3</v>
      </c>
      <c r="DQ132" s="14">
        <f t="shared" si="251"/>
        <v>4</v>
      </c>
      <c r="DR132" s="14">
        <f t="shared" si="252"/>
        <v>3</v>
      </c>
      <c r="DS132" s="14">
        <f t="shared" si="269"/>
        <v>3</v>
      </c>
      <c r="DT132" s="14">
        <f t="shared" si="270"/>
        <v>7</v>
      </c>
      <c r="DU132" s="14">
        <f>INDEX(属性投放!$W$6:$W$49,(卡牌属性!DS132-2)*11+卡牌属性!DT132)</f>
        <v>15</v>
      </c>
      <c r="DV132" s="14">
        <f t="shared" si="468"/>
        <v>3022</v>
      </c>
      <c r="DW132" s="14">
        <f t="shared" si="469"/>
        <v>3551</v>
      </c>
      <c r="DX132" s="14">
        <f t="shared" si="470"/>
        <v>4080</v>
      </c>
      <c r="DY132" s="14">
        <f t="shared" si="471"/>
        <v>4080</v>
      </c>
      <c r="DZ132" s="14">
        <f t="shared" si="472"/>
        <v>4609</v>
      </c>
      <c r="EA132" s="14">
        <f t="shared" si="473"/>
        <v>1733</v>
      </c>
      <c r="EB132" s="14">
        <f t="shared" si="474"/>
        <v>1995</v>
      </c>
      <c r="EC132" s="14">
        <f t="shared" si="475"/>
        <v>1995</v>
      </c>
      <c r="ED132" s="14">
        <f t="shared" si="476"/>
        <v>2257</v>
      </c>
      <c r="EE132" s="14">
        <f t="shared" si="477"/>
        <v>2519</v>
      </c>
      <c r="EF132" s="14">
        <f t="shared" si="478"/>
        <v>26352</v>
      </c>
      <c r="EG132" s="14">
        <f t="shared" si="479"/>
        <v>30706</v>
      </c>
      <c r="EH132" s="14">
        <f t="shared" si="480"/>
        <v>30706</v>
      </c>
      <c r="EI132" s="14">
        <f t="shared" si="481"/>
        <v>35060</v>
      </c>
      <c r="EJ132" s="14">
        <f t="shared" si="482"/>
        <v>39464</v>
      </c>
      <c r="EK132" s="14">
        <f>INDEX(属性偏向!$S$4:$S$135,(卡牌属性!$DP132-1+EK$3)*11+卡牌属性!$DT132)*(1+属性投放!$AT$6)</f>
        <v>66</v>
      </c>
      <c r="EL132" s="14">
        <f>INDEX(属性偏向!$S$4:$S$135,(卡牌属性!$DP132-1+EL$3)*11+卡牌属性!$DT132)*(1+属性投放!$AT$6)</f>
        <v>72</v>
      </c>
      <c r="EM132" s="14">
        <f>INDEX(属性偏向!$S$4:$S$135,(卡牌属性!$DP132-1+EM$3)*11+卡牌属性!$DT132)*(1+属性投放!$AT$6)</f>
        <v>78</v>
      </c>
      <c r="EN132" s="14">
        <f>INDEX(属性偏向!$S$4:$S$135,(卡牌属性!$DP132-1+EN$3)*11+卡牌属性!$DT132)*(1+属性投放!$AT$6)</f>
        <v>78</v>
      </c>
      <c r="EO132" s="14">
        <f>INDEX(属性偏向!$S$4:$S$135,(卡牌属性!$DP132-1+EO$3)*11+卡牌属性!$DT132)*(1+属性投放!$AT$6)</f>
        <v>84</v>
      </c>
      <c r="EP132" s="14">
        <f>INDEX(属性偏向!$T$4:$T$135,(卡牌属性!$DQ132-1+EP$3)*11+卡牌属性!$DT132)*(1+属性投放!$AT$6)</f>
        <v>36</v>
      </c>
      <c r="EQ132" s="14">
        <f>INDEX(属性偏向!$T$4:$T$135,(卡牌属性!$DQ132-1+EQ$3)*11+卡牌属性!$DT132)*(1+属性投放!$AT$6)</f>
        <v>39</v>
      </c>
      <c r="ER132" s="14">
        <f>INDEX(属性偏向!$T$4:$T$135,(卡牌属性!$DQ132-1+ER$3)*11+卡牌属性!$DT132)*(1+属性投放!$AT$6)</f>
        <v>39</v>
      </c>
      <c r="ES132" s="14">
        <f>INDEX(属性偏向!$T$4:$T$135,(卡牌属性!$DQ132-1+ES$3)*11+卡牌属性!$DT132)*(1+属性投放!$AT$6)</f>
        <v>42</v>
      </c>
      <c r="ET132" s="14">
        <f>INDEX(属性偏向!$T$4:$T$135,(卡牌属性!$DQ132-1+ET$3)*11+卡牌属性!$DT132)*(1+属性投放!$AT$6)</f>
        <v>45</v>
      </c>
      <c r="EU132" s="14">
        <f>INDEX(属性偏向!$U$4:$U$135,(卡牌属性!$DR132-1+EU$3)*11+卡牌属性!$DT132)*(1+属性投放!$AT$6)</f>
        <v>660</v>
      </c>
      <c r="EV132" s="14">
        <f>INDEX(属性偏向!$U$4:$U$135,(卡牌属性!$DR132-1+EV$3)*11+卡牌属性!$DT132)*(1+属性投放!$AT$6)</f>
        <v>720</v>
      </c>
      <c r="EW132" s="14">
        <f>INDEX(属性偏向!$U$4:$U$135,(卡牌属性!$DR132-1+EW$3)*11+卡牌属性!$DT132)*(1+属性投放!$AT$6)</f>
        <v>720</v>
      </c>
      <c r="EX132" s="14">
        <f>INDEX(属性偏向!$U$4:$U$135,(卡牌属性!$DR132-1+EX$3)*11+卡牌属性!$DT132)*(1+属性投放!$AT$6)</f>
        <v>780</v>
      </c>
      <c r="EY132" s="14">
        <f>INDEX(属性偏向!$U$4:$U$135,(卡牌属性!$DR132-1+EY$3)*11+卡牌属性!$DT132)*(1+属性投放!$AT$6)</f>
        <v>840</v>
      </c>
      <c r="FC132" s="13">
        <v>128</v>
      </c>
      <c r="FD132" s="13">
        <f t="shared" si="413"/>
        <v>26</v>
      </c>
      <c r="FE132" s="14">
        <f t="shared" si="271"/>
        <v>1102028</v>
      </c>
      <c r="FF132" s="14" t="s">
        <v>849</v>
      </c>
      <c r="FG132" s="14">
        <f t="shared" si="372"/>
        <v>3</v>
      </c>
      <c r="FH132" s="14" t="str">
        <f t="shared" si="373"/>
        <v>吕布-3星</v>
      </c>
      <c r="FI132" s="14">
        <f>INDEX(Y$6:Y$36,$FD132)+INDEX(属性偏向!Y$4:Y$8,卡牌属性!$FG132)</f>
        <v>10</v>
      </c>
      <c r="FJ132" s="14" t="str">
        <f>INDEX(属性评价,卡牌属性!FI132)</f>
        <v>S+</v>
      </c>
      <c r="FK132" s="14">
        <f>INDEX(Z$6:Z$36,$FD132)+INDEX(属性偏向!Z$4:Z$8,卡牌属性!$FG132)</f>
        <v>9</v>
      </c>
      <c r="FL132" s="14" t="str">
        <f>INDEX(属性评价,卡牌属性!FK132)</f>
        <v>S</v>
      </c>
      <c r="FM132" s="14">
        <f>INDEX(AA$6:AA$36,$FD132)+INDEX(属性偏向!AA$4:AA$8,卡牌属性!$FG132)</f>
        <v>8</v>
      </c>
      <c r="FN132" s="14" t="str">
        <f>INDEX(属性评价,卡牌属性!FM132)</f>
        <v>A+</v>
      </c>
    </row>
    <row r="133" spans="31:170" ht="16.5" x14ac:dyDescent="0.2">
      <c r="AE133" s="13">
        <v>129</v>
      </c>
      <c r="AF133" s="13">
        <f t="shared" si="259"/>
        <v>12</v>
      </c>
      <c r="AG133" s="13">
        <f t="shared" ref="AG133:AG196" si="483">INDEX($D$6:$D$43,AF133)</f>
        <v>3</v>
      </c>
      <c r="AH133" s="13"/>
      <c r="AI133" s="13"/>
      <c r="AJ133" s="14">
        <f t="shared" ref="AJ133:AJ196" si="484">INDEX($A$5:$A$43,AF133+1)</f>
        <v>1101012</v>
      </c>
      <c r="AK133" s="14" t="str">
        <f t="shared" ref="AK133:AK196" si="485">INDEX($B$5:$B$43,MATCH(AJ133,$A$5:$A$43,0))&amp;AN133&amp;"突"</f>
        <v>南御夫8突</v>
      </c>
      <c r="AL133" s="25" t="s">
        <v>131</v>
      </c>
      <c r="AM133" s="14">
        <v>1</v>
      </c>
      <c r="AN133" s="14">
        <f t="shared" ref="AN133:AN196" si="486">AE133-INDEX($F$5:$F$43,AF133)</f>
        <v>8</v>
      </c>
      <c r="AO133" s="14" t="e">
        <f>INDEX(属性投放!#REF!,(卡牌属性!AG133-2)*20+卡牌属性!AN133)</f>
        <v>#REF!</v>
      </c>
      <c r="AP133" s="14" t="e">
        <f t="shared" si="447"/>
        <v>#REF!</v>
      </c>
      <c r="AQ133" s="14" t="e">
        <f t="shared" si="447"/>
        <v>#REF!</v>
      </c>
      <c r="AR133" s="14" t="e">
        <f t="shared" si="447"/>
        <v>#REF!</v>
      </c>
      <c r="AS133" s="14" t="e">
        <f t="shared" si="447"/>
        <v>#REF!</v>
      </c>
      <c r="AT133" s="14" t="e">
        <f>INDEX(属性投放!#REF!,(卡牌属性!AG133-2)*20+卡牌属性!AN133)</f>
        <v>#REF!</v>
      </c>
      <c r="AU133" s="14" t="e">
        <f t="shared" si="448"/>
        <v>#REF!</v>
      </c>
      <c r="AV133" s="14" t="e">
        <f t="shared" si="448"/>
        <v>#REF!</v>
      </c>
      <c r="AW133" s="14" t="e">
        <f t="shared" si="448"/>
        <v>#REF!</v>
      </c>
      <c r="AX133" s="14" t="e">
        <f t="shared" si="448"/>
        <v>#REF!</v>
      </c>
      <c r="AY133" s="14" t="e">
        <f>INDEX(属性投放!#REF!,(卡牌属性!AG133-2)*20+卡牌属性!AN133)</f>
        <v>#REF!</v>
      </c>
      <c r="AZ133" s="14" t="e">
        <f t="shared" si="449"/>
        <v>#REF!</v>
      </c>
      <c r="BA133" s="14" t="e">
        <f t="shared" si="449"/>
        <v>#REF!</v>
      </c>
      <c r="BB133" s="14" t="e">
        <f t="shared" si="449"/>
        <v>#REF!</v>
      </c>
      <c r="BC133" s="14" t="e">
        <f t="shared" si="449"/>
        <v>#REF!</v>
      </c>
      <c r="BD133" s="14" t="e">
        <f>INDEX(属性投放!#REF!,(卡牌属性!AG133-2)*20+卡牌属性!AN133)</f>
        <v>#REF!</v>
      </c>
      <c r="BE133" s="14" t="e">
        <f t="shared" si="450"/>
        <v>#REF!</v>
      </c>
      <c r="BF133" s="14" t="e">
        <f t="shared" si="450"/>
        <v>#REF!</v>
      </c>
      <c r="BG133" s="14" t="e">
        <f t="shared" si="450"/>
        <v>#REF!</v>
      </c>
      <c r="BH133" s="14" t="e">
        <f t="shared" si="450"/>
        <v>#REF!</v>
      </c>
      <c r="BI133" s="14" t="e">
        <f>INDEX(属性投放!#REF!,(卡牌属性!AG133-2)*20+卡牌属性!AN133)</f>
        <v>#REF!</v>
      </c>
      <c r="BJ133" s="14" t="e">
        <f t="shared" si="451"/>
        <v>#REF!</v>
      </c>
      <c r="BK133" s="14" t="e">
        <f t="shared" si="451"/>
        <v>#REF!</v>
      </c>
      <c r="BL133" s="14" t="e">
        <f t="shared" si="451"/>
        <v>#REF!</v>
      </c>
      <c r="BM133" s="14" t="e">
        <f t="shared" si="451"/>
        <v>#REF!</v>
      </c>
      <c r="BN133" s="14" t="e">
        <f>INDEX(属性投放!#REF!,(卡牌属性!AG133-2)*20+卡牌属性!AN133)</f>
        <v>#REF!</v>
      </c>
      <c r="BO133" s="14" t="e">
        <f t="shared" si="452"/>
        <v>#REF!</v>
      </c>
      <c r="BP133" s="14" t="e">
        <f t="shared" si="452"/>
        <v>#REF!</v>
      </c>
      <c r="BQ133" s="14" t="e">
        <f t="shared" si="452"/>
        <v>#REF!</v>
      </c>
      <c r="BR133" s="14" t="e">
        <f t="shared" si="452"/>
        <v>#REF!</v>
      </c>
      <c r="BV133" s="13">
        <v>129</v>
      </c>
      <c r="BW133" s="14">
        <f t="shared" si="260"/>
        <v>12</v>
      </c>
      <c r="BX133" s="14">
        <f t="shared" si="261"/>
        <v>1102012</v>
      </c>
      <c r="BY133" s="14" t="str">
        <f>INDEX($O$6:$O$37,BW133)&amp;"-"&amp;INDEX(属性投放!$H$19:$H$29,卡牌属性!CD133)</f>
        <v>夏侯惇-大焦热</v>
      </c>
      <c r="BZ133" s="14">
        <f t="shared" si="262"/>
        <v>7</v>
      </c>
      <c r="CA133" s="14">
        <f t="shared" si="263"/>
        <v>7</v>
      </c>
      <c r="CB133" s="14">
        <f t="shared" si="264"/>
        <v>9</v>
      </c>
      <c r="CC133" s="14">
        <f t="shared" si="265"/>
        <v>5</v>
      </c>
      <c r="CD133" s="14">
        <f t="shared" si="266"/>
        <v>8</v>
      </c>
      <c r="CE133" s="14">
        <f>INDEX(属性投放!$W$6:$W$49,(卡牌属性!CC133-2)*11+卡牌属性!CD133)</f>
        <v>15</v>
      </c>
      <c r="CF133" s="14">
        <f t="shared" si="453"/>
        <v>2296</v>
      </c>
      <c r="CG133" s="14">
        <f t="shared" si="454"/>
        <v>2544</v>
      </c>
      <c r="CH133" s="14">
        <f t="shared" si="455"/>
        <v>2990</v>
      </c>
      <c r="CI133" s="14">
        <f t="shared" si="456"/>
        <v>2990</v>
      </c>
      <c r="CJ133" s="14">
        <f t="shared" si="457"/>
        <v>3436</v>
      </c>
      <c r="CK133" s="14">
        <f t="shared" si="458"/>
        <v>1098</v>
      </c>
      <c r="CL133" s="14">
        <f t="shared" si="459"/>
        <v>1222</v>
      </c>
      <c r="CM133" s="14">
        <f t="shared" si="460"/>
        <v>1222</v>
      </c>
      <c r="CN133" s="14">
        <f t="shared" si="461"/>
        <v>1445</v>
      </c>
      <c r="CO133" s="14">
        <f t="shared" si="462"/>
        <v>1693</v>
      </c>
      <c r="CP133" s="14">
        <f t="shared" si="463"/>
        <v>20056</v>
      </c>
      <c r="CQ133" s="14">
        <f t="shared" si="464"/>
        <v>22074</v>
      </c>
      <c r="CR133" s="14">
        <f t="shared" si="465"/>
        <v>22074</v>
      </c>
      <c r="CS133" s="14">
        <f t="shared" si="466"/>
        <v>26010</v>
      </c>
      <c r="CT133" s="14">
        <f t="shared" si="467"/>
        <v>29946</v>
      </c>
      <c r="CU133" s="14">
        <f>INDEX(属性偏向!$S$4:$S$135,(卡牌属性!$BZ133-1+CU$3)*11+卡牌属性!$CD133)</f>
        <v>36</v>
      </c>
      <c r="CV133" s="14">
        <f>INDEX(属性偏向!$S$4:$S$135,(卡牌属性!$BZ133-1+CV$3)*11+卡牌属性!$CD133)</f>
        <v>38</v>
      </c>
      <c r="CW133" s="14">
        <f>INDEX(属性偏向!$S$4:$S$135,(卡牌属性!$BZ133-1+CW$3)*11+卡牌属性!$CD133)</f>
        <v>42</v>
      </c>
      <c r="CX133" s="14">
        <f>INDEX(属性偏向!$S$4:$S$135,(卡牌属性!$BZ133-1+CX$3)*11+卡牌属性!$CD133)</f>
        <v>42</v>
      </c>
      <c r="CY133" s="14">
        <f>INDEX(属性偏向!$S$4:$S$135,(卡牌属性!$BZ133-1+CY$3)*11+卡牌属性!$CD133)</f>
        <v>46</v>
      </c>
      <c r="CZ133" s="14">
        <f>INDEX(属性偏向!$T$4:$T$135,(卡牌属性!$BZ133-1+CZ$3)*11+卡牌属性!$CD133)</f>
        <v>18</v>
      </c>
      <c r="DA133" s="14">
        <f>INDEX(属性偏向!$T$4:$T$135,(卡牌属性!$BZ133-1+DA$3)*11+卡牌属性!$CD133)</f>
        <v>19</v>
      </c>
      <c r="DB133" s="14">
        <f>INDEX(属性偏向!$T$4:$T$135,(卡牌属性!$BZ133-1+DB$3)*11+卡牌属性!$CD133)</f>
        <v>19</v>
      </c>
      <c r="DC133" s="14">
        <f>INDEX(属性偏向!$T$4:$T$135,(卡牌属性!$BZ133-1+DC$3)*11+卡牌属性!$CD133)</f>
        <v>21</v>
      </c>
      <c r="DD133" s="14">
        <f>INDEX(属性偏向!$T$4:$T$135,(卡牌属性!$BZ133-1+DD$3)*11+卡牌属性!$CD133)</f>
        <v>23</v>
      </c>
      <c r="DE133" s="14">
        <f>INDEX(属性偏向!$U$4:$U$135,(卡牌属性!$BZ133-1+DE$3)*11+卡牌属性!$CD133)</f>
        <v>360</v>
      </c>
      <c r="DF133" s="14">
        <f>INDEX(属性偏向!$U$4:$U$135,(卡牌属性!$BZ133-1+DF$3)*11+卡牌属性!$CD133)</f>
        <v>380</v>
      </c>
      <c r="DG133" s="14">
        <f>INDEX(属性偏向!$U$4:$U$135,(卡牌属性!$BZ133-1+DG$3)*11+卡牌属性!$CD133)</f>
        <v>380</v>
      </c>
      <c r="DH133" s="14">
        <f>INDEX(属性偏向!$U$4:$U$135,(卡牌属性!$BZ133-1+DH$3)*11+卡牌属性!$CD133)</f>
        <v>420</v>
      </c>
      <c r="DI133" s="14">
        <f>INDEX(属性偏向!$U$4:$U$135,(卡牌属性!$BZ133-1+DI$3)*11+卡牌属性!$CD133)</f>
        <v>460</v>
      </c>
      <c r="DL133" s="13">
        <v>129</v>
      </c>
      <c r="DM133" s="14">
        <f t="shared" si="267"/>
        <v>12</v>
      </c>
      <c r="DN133" s="14">
        <f t="shared" si="268"/>
        <v>1102012</v>
      </c>
      <c r="DO133" s="14" t="str">
        <f>INDEX($B$6:$B$32,DM133)&amp;"-"&amp;INDEX(属性投放!$H$7:$H$17,卡牌属性!DT133)</f>
        <v>南御夫-大焦热</v>
      </c>
      <c r="DP133" s="14">
        <f t="shared" ref="DP133:DP196" si="487">INDEX(J$6:J$31,$DM133)</f>
        <v>3</v>
      </c>
      <c r="DQ133" s="14">
        <f t="shared" ref="DQ133:DQ196" si="488">INDEX(K$6:K$31,$DM133)</f>
        <v>4</v>
      </c>
      <c r="DR133" s="14">
        <f t="shared" ref="DR133:DR196" si="489">INDEX(L$6:L$31,$DM133)</f>
        <v>3</v>
      </c>
      <c r="DS133" s="14">
        <f t="shared" si="269"/>
        <v>3</v>
      </c>
      <c r="DT133" s="14">
        <f t="shared" si="270"/>
        <v>8</v>
      </c>
      <c r="DU133" s="14">
        <f>INDEX(属性投放!$W$6:$W$49,(卡牌属性!DS133-2)*11+卡牌属性!DT133)</f>
        <v>15</v>
      </c>
      <c r="DV133" s="14">
        <f t="shared" si="468"/>
        <v>4012</v>
      </c>
      <c r="DW133" s="14">
        <f t="shared" si="469"/>
        <v>4631</v>
      </c>
      <c r="DX133" s="14">
        <f t="shared" si="470"/>
        <v>5250</v>
      </c>
      <c r="DY133" s="14">
        <f t="shared" si="471"/>
        <v>5250</v>
      </c>
      <c r="DZ133" s="14">
        <f t="shared" si="472"/>
        <v>5869</v>
      </c>
      <c r="EA133" s="14">
        <f t="shared" si="473"/>
        <v>2273</v>
      </c>
      <c r="EB133" s="14">
        <f t="shared" si="474"/>
        <v>2580</v>
      </c>
      <c r="EC133" s="14">
        <f t="shared" si="475"/>
        <v>2580</v>
      </c>
      <c r="ED133" s="14">
        <f t="shared" si="476"/>
        <v>2887</v>
      </c>
      <c r="EE133" s="14">
        <f t="shared" si="477"/>
        <v>3194</v>
      </c>
      <c r="EF133" s="14">
        <f t="shared" si="478"/>
        <v>36252</v>
      </c>
      <c r="EG133" s="14">
        <f t="shared" si="479"/>
        <v>41506</v>
      </c>
      <c r="EH133" s="14">
        <f t="shared" si="480"/>
        <v>41506</v>
      </c>
      <c r="EI133" s="14">
        <f t="shared" si="481"/>
        <v>46760</v>
      </c>
      <c r="EJ133" s="14">
        <f t="shared" si="482"/>
        <v>52064</v>
      </c>
      <c r="EK133" s="14">
        <f>INDEX(属性偏向!$S$4:$S$135,(卡牌属性!$DP133-1+EK$3)*11+卡牌属性!$DT133)*(1+属性投放!$AT$6)</f>
        <v>84</v>
      </c>
      <c r="EL133" s="14">
        <f>INDEX(属性偏向!$S$4:$S$135,(卡牌属性!$DP133-1+EL$3)*11+卡牌属性!$DT133)*(1+属性投放!$AT$6)</f>
        <v>90</v>
      </c>
      <c r="EM133" s="14">
        <f>INDEX(属性偏向!$S$4:$S$135,(卡牌属性!$DP133-1+EM$3)*11+卡牌属性!$DT133)*(1+属性投放!$AT$6)</f>
        <v>96</v>
      </c>
      <c r="EN133" s="14">
        <f>INDEX(属性偏向!$S$4:$S$135,(卡牌属性!$DP133-1+EN$3)*11+卡牌属性!$DT133)*(1+属性投放!$AT$6)</f>
        <v>96</v>
      </c>
      <c r="EO133" s="14">
        <f>INDEX(属性偏向!$S$4:$S$135,(卡牌属性!$DP133-1+EO$3)*11+卡牌属性!$DT133)*(1+属性投放!$AT$6)</f>
        <v>102</v>
      </c>
      <c r="EP133" s="14">
        <f>INDEX(属性偏向!$T$4:$T$135,(卡牌属性!$DQ133-1+EP$3)*11+卡牌属性!$DT133)*(1+属性投放!$AT$6)</f>
        <v>45</v>
      </c>
      <c r="EQ133" s="14">
        <f>INDEX(属性偏向!$T$4:$T$135,(卡牌属性!$DQ133-1+EQ$3)*11+卡牌属性!$DT133)*(1+属性投放!$AT$6)</f>
        <v>48</v>
      </c>
      <c r="ER133" s="14">
        <f>INDEX(属性偏向!$T$4:$T$135,(卡牌属性!$DQ133-1+ER$3)*11+卡牌属性!$DT133)*(1+属性投放!$AT$6)</f>
        <v>48</v>
      </c>
      <c r="ES133" s="14">
        <f>INDEX(属性偏向!$T$4:$T$135,(卡牌属性!$DQ133-1+ES$3)*11+卡牌属性!$DT133)*(1+属性投放!$AT$6)</f>
        <v>51</v>
      </c>
      <c r="ET133" s="14">
        <f>INDEX(属性偏向!$T$4:$T$135,(卡牌属性!$DQ133-1+ET$3)*11+卡牌属性!$DT133)*(1+属性投放!$AT$6)</f>
        <v>54</v>
      </c>
      <c r="EU133" s="14">
        <f>INDEX(属性偏向!$U$4:$U$135,(卡牌属性!$DR133-1+EU$3)*11+卡牌属性!$DT133)*(1+属性投放!$AT$6)</f>
        <v>840</v>
      </c>
      <c r="EV133" s="14">
        <f>INDEX(属性偏向!$U$4:$U$135,(卡牌属性!$DR133-1+EV$3)*11+卡牌属性!$DT133)*(1+属性投放!$AT$6)</f>
        <v>900</v>
      </c>
      <c r="EW133" s="14">
        <f>INDEX(属性偏向!$U$4:$U$135,(卡牌属性!$DR133-1+EW$3)*11+卡牌属性!$DT133)*(1+属性投放!$AT$6)</f>
        <v>900</v>
      </c>
      <c r="EX133" s="14">
        <f>INDEX(属性偏向!$U$4:$U$135,(卡牌属性!$DR133-1+EX$3)*11+卡牌属性!$DT133)*(1+属性投放!$AT$6)</f>
        <v>960</v>
      </c>
      <c r="EY133" s="14">
        <f>INDEX(属性偏向!$U$4:$U$135,(卡牌属性!$DR133-1+EY$3)*11+卡牌属性!$DT133)*(1+属性投放!$AT$6)</f>
        <v>1020</v>
      </c>
      <c r="FC133" s="13">
        <v>129</v>
      </c>
      <c r="FD133" s="13">
        <f t="shared" si="413"/>
        <v>26</v>
      </c>
      <c r="FE133" s="14">
        <f t="shared" si="271"/>
        <v>1102028</v>
      </c>
      <c r="FF133" s="14" t="s">
        <v>849</v>
      </c>
      <c r="FG133" s="14">
        <f t="shared" ref="FG133:FG144" si="490">FC133-(FD133-1)*5</f>
        <v>4</v>
      </c>
      <c r="FH133" s="14" t="str">
        <f t="shared" ref="FH133:FH144" si="491">INDEX($O$6:$O$36,FD133)&amp;"-"&amp;FG133&amp;"星"</f>
        <v>吕布-4星</v>
      </c>
      <c r="FI133" s="14">
        <f>INDEX(Y$6:Y$36,$FD133)+INDEX(属性偏向!Y$4:Y$8,卡牌属性!$FG133)</f>
        <v>10</v>
      </c>
      <c r="FJ133" s="14" t="str">
        <f>INDEX(属性评价,卡牌属性!FI133)</f>
        <v>S+</v>
      </c>
      <c r="FK133" s="14">
        <f>INDEX(Z$6:Z$36,$FD133)+INDEX(属性偏向!Z$4:Z$8,卡牌属性!$FG133)</f>
        <v>10</v>
      </c>
      <c r="FL133" s="14" t="str">
        <f>INDEX(属性评价,卡牌属性!FK133)</f>
        <v>S+</v>
      </c>
      <c r="FM133" s="14">
        <f>INDEX(AA$6:AA$36,$FD133)+INDEX(属性偏向!AA$4:AA$8,卡牌属性!$FG133)</f>
        <v>9</v>
      </c>
      <c r="FN133" s="14" t="str">
        <f>INDEX(属性评价,卡牌属性!FM133)</f>
        <v>S</v>
      </c>
    </row>
    <row r="134" spans="31:170" ht="16.5" x14ac:dyDescent="0.2">
      <c r="AE134" s="13">
        <v>130</v>
      </c>
      <c r="AF134" s="13">
        <f t="shared" ref="AF134:AF197" si="492">MATCH(AE134-1,$F$5:$F$42,1)</f>
        <v>12</v>
      </c>
      <c r="AG134" s="13">
        <f t="shared" si="483"/>
        <v>3</v>
      </c>
      <c r="AH134" s="13"/>
      <c r="AI134" s="13"/>
      <c r="AJ134" s="14">
        <f t="shared" si="484"/>
        <v>1101012</v>
      </c>
      <c r="AK134" s="14" t="str">
        <f t="shared" si="485"/>
        <v>南御夫9突</v>
      </c>
      <c r="AL134" s="25" t="s">
        <v>131</v>
      </c>
      <c r="AM134" s="14">
        <v>1</v>
      </c>
      <c r="AN134" s="14">
        <f t="shared" si="486"/>
        <v>9</v>
      </c>
      <c r="AO134" s="14" t="e">
        <f>INDEX(属性投放!#REF!,(卡牌属性!AG134-2)*20+卡牌属性!AN134)</f>
        <v>#REF!</v>
      </c>
      <c r="AP134" s="14" t="e">
        <f t="shared" si="447"/>
        <v>#REF!</v>
      </c>
      <c r="AQ134" s="14" t="e">
        <f t="shared" si="447"/>
        <v>#REF!</v>
      </c>
      <c r="AR134" s="14" t="e">
        <f t="shared" si="447"/>
        <v>#REF!</v>
      </c>
      <c r="AS134" s="14" t="e">
        <f t="shared" si="447"/>
        <v>#REF!</v>
      </c>
      <c r="AT134" s="14" t="e">
        <f>INDEX(属性投放!#REF!,(卡牌属性!AG134-2)*20+卡牌属性!AN134)</f>
        <v>#REF!</v>
      </c>
      <c r="AU134" s="14" t="e">
        <f t="shared" si="448"/>
        <v>#REF!</v>
      </c>
      <c r="AV134" s="14" t="e">
        <f t="shared" si="448"/>
        <v>#REF!</v>
      </c>
      <c r="AW134" s="14" t="e">
        <f t="shared" si="448"/>
        <v>#REF!</v>
      </c>
      <c r="AX134" s="14" t="e">
        <f t="shared" si="448"/>
        <v>#REF!</v>
      </c>
      <c r="AY134" s="14" t="e">
        <f>INDEX(属性投放!#REF!,(卡牌属性!AG134-2)*20+卡牌属性!AN134)</f>
        <v>#REF!</v>
      </c>
      <c r="AZ134" s="14" t="e">
        <f t="shared" si="449"/>
        <v>#REF!</v>
      </c>
      <c r="BA134" s="14" t="e">
        <f t="shared" si="449"/>
        <v>#REF!</v>
      </c>
      <c r="BB134" s="14" t="e">
        <f t="shared" si="449"/>
        <v>#REF!</v>
      </c>
      <c r="BC134" s="14" t="e">
        <f t="shared" si="449"/>
        <v>#REF!</v>
      </c>
      <c r="BD134" s="14" t="e">
        <f>INDEX(属性投放!#REF!,(卡牌属性!AG134-2)*20+卡牌属性!AN134)</f>
        <v>#REF!</v>
      </c>
      <c r="BE134" s="14" t="e">
        <f t="shared" si="450"/>
        <v>#REF!</v>
      </c>
      <c r="BF134" s="14" t="e">
        <f t="shared" si="450"/>
        <v>#REF!</v>
      </c>
      <c r="BG134" s="14" t="e">
        <f t="shared" si="450"/>
        <v>#REF!</v>
      </c>
      <c r="BH134" s="14" t="e">
        <f t="shared" si="450"/>
        <v>#REF!</v>
      </c>
      <c r="BI134" s="14" t="e">
        <f>INDEX(属性投放!#REF!,(卡牌属性!AG134-2)*20+卡牌属性!AN134)</f>
        <v>#REF!</v>
      </c>
      <c r="BJ134" s="14" t="e">
        <f t="shared" si="451"/>
        <v>#REF!</v>
      </c>
      <c r="BK134" s="14" t="e">
        <f t="shared" si="451"/>
        <v>#REF!</v>
      </c>
      <c r="BL134" s="14" t="e">
        <f t="shared" si="451"/>
        <v>#REF!</v>
      </c>
      <c r="BM134" s="14" t="e">
        <f t="shared" si="451"/>
        <v>#REF!</v>
      </c>
      <c r="BN134" s="14" t="e">
        <f>INDEX(属性投放!#REF!,(卡牌属性!AG134-2)*20+卡牌属性!AN134)</f>
        <v>#REF!</v>
      </c>
      <c r="BO134" s="14" t="e">
        <f t="shared" si="452"/>
        <v>#REF!</v>
      </c>
      <c r="BP134" s="14" t="e">
        <f t="shared" si="452"/>
        <v>#REF!</v>
      </c>
      <c r="BQ134" s="14" t="e">
        <f t="shared" si="452"/>
        <v>#REF!</v>
      </c>
      <c r="BR134" s="14" t="e">
        <f t="shared" si="452"/>
        <v>#REF!</v>
      </c>
      <c r="BV134" s="13">
        <v>130</v>
      </c>
      <c r="BW134" s="14">
        <f t="shared" ref="BW134:BW197" si="493">MATCH(BV134-1,$S$5:$S$37,1)</f>
        <v>12</v>
      </c>
      <c r="BX134" s="14">
        <f t="shared" ref="BX134:BX197" si="494">INDEX($N$6:$N$37,BW134)</f>
        <v>1102012</v>
      </c>
      <c r="BY134" s="14" t="str">
        <f>INDEX($O$6:$O$37,BW134)&amp;"-"&amp;INDEX(属性投放!$H$19:$H$29,卡牌属性!CD134)</f>
        <v>夏侯惇-无间</v>
      </c>
      <c r="BZ134" s="14">
        <f t="shared" ref="BZ134:BZ197" si="495">INDEX(Y$6:Y$43,$BW134)</f>
        <v>7</v>
      </c>
      <c r="CA134" s="14">
        <f t="shared" ref="CA134:CA197" si="496">INDEX(Z$6:Z$43,$BW134)</f>
        <v>7</v>
      </c>
      <c r="CB134" s="14">
        <f t="shared" ref="CB134:CB197" si="497">INDEX(AA$6:AA$43,$BW134)</f>
        <v>9</v>
      </c>
      <c r="CC134" s="14">
        <f t="shared" ref="CC134:CC197" si="498">INDEX($Q$6:$Q$37,BW134)</f>
        <v>5</v>
      </c>
      <c r="CD134" s="14">
        <f t="shared" ref="CD134:CD197" si="499">BV134-INDEX($S$5:$S$37,BW134)</f>
        <v>9</v>
      </c>
      <c r="CE134" s="14">
        <f>INDEX(属性投放!$W$6:$W$49,(卡牌属性!CC134-2)*11+卡牌属性!CD134)</f>
        <v>15</v>
      </c>
      <c r="CF134" s="14">
        <f t="shared" si="453"/>
        <v>2836</v>
      </c>
      <c r="CG134" s="14">
        <f t="shared" si="454"/>
        <v>3114</v>
      </c>
      <c r="CH134" s="14">
        <f t="shared" si="455"/>
        <v>3620</v>
      </c>
      <c r="CI134" s="14">
        <f t="shared" si="456"/>
        <v>3620</v>
      </c>
      <c r="CJ134" s="14">
        <f t="shared" si="457"/>
        <v>4126</v>
      </c>
      <c r="CK134" s="14">
        <f t="shared" si="458"/>
        <v>1368</v>
      </c>
      <c r="CL134" s="14">
        <f t="shared" si="459"/>
        <v>1507</v>
      </c>
      <c r="CM134" s="14">
        <f t="shared" si="460"/>
        <v>1507</v>
      </c>
      <c r="CN134" s="14">
        <f t="shared" si="461"/>
        <v>1760</v>
      </c>
      <c r="CO134" s="14">
        <f t="shared" si="462"/>
        <v>2038</v>
      </c>
      <c r="CP134" s="14">
        <f t="shared" si="463"/>
        <v>25456</v>
      </c>
      <c r="CQ134" s="14">
        <f t="shared" si="464"/>
        <v>27774</v>
      </c>
      <c r="CR134" s="14">
        <f t="shared" si="465"/>
        <v>27774</v>
      </c>
      <c r="CS134" s="14">
        <f t="shared" si="466"/>
        <v>32310</v>
      </c>
      <c r="CT134" s="14">
        <f t="shared" si="467"/>
        <v>36846</v>
      </c>
      <c r="CU134" s="14">
        <f>INDEX(属性偏向!$S$4:$S$135,(卡牌属性!$BZ134-1+CU$3)*11+卡牌属性!$CD134)</f>
        <v>42</v>
      </c>
      <c r="CV134" s="14">
        <f>INDEX(属性偏向!$S$4:$S$135,(卡牌属性!$BZ134-1+CV$3)*11+卡牌属性!$CD134)</f>
        <v>44</v>
      </c>
      <c r="CW134" s="14">
        <f>INDEX(属性偏向!$S$4:$S$135,(卡牌属性!$BZ134-1+CW$3)*11+卡牌属性!$CD134)</f>
        <v>48</v>
      </c>
      <c r="CX134" s="14">
        <f>INDEX(属性偏向!$S$4:$S$135,(卡牌属性!$BZ134-1+CX$3)*11+卡牌属性!$CD134)</f>
        <v>48</v>
      </c>
      <c r="CY134" s="14">
        <f>INDEX(属性偏向!$S$4:$S$135,(卡牌属性!$BZ134-1+CY$3)*11+卡牌属性!$CD134)</f>
        <v>52</v>
      </c>
      <c r="CZ134" s="14">
        <f>INDEX(属性偏向!$T$4:$T$135,(卡牌属性!$BZ134-1+CZ$3)*11+卡牌属性!$CD134)</f>
        <v>21</v>
      </c>
      <c r="DA134" s="14">
        <f>INDEX(属性偏向!$T$4:$T$135,(卡牌属性!$BZ134-1+DA$3)*11+卡牌属性!$CD134)</f>
        <v>22</v>
      </c>
      <c r="DB134" s="14">
        <f>INDEX(属性偏向!$T$4:$T$135,(卡牌属性!$BZ134-1+DB$3)*11+卡牌属性!$CD134)</f>
        <v>22</v>
      </c>
      <c r="DC134" s="14">
        <f>INDEX(属性偏向!$T$4:$T$135,(卡牌属性!$BZ134-1+DC$3)*11+卡牌属性!$CD134)</f>
        <v>24</v>
      </c>
      <c r="DD134" s="14">
        <f>INDEX(属性偏向!$T$4:$T$135,(卡牌属性!$BZ134-1+DD$3)*11+卡牌属性!$CD134)</f>
        <v>26</v>
      </c>
      <c r="DE134" s="14">
        <f>INDEX(属性偏向!$U$4:$U$135,(卡牌属性!$BZ134-1+DE$3)*11+卡牌属性!$CD134)</f>
        <v>420</v>
      </c>
      <c r="DF134" s="14">
        <f>INDEX(属性偏向!$U$4:$U$135,(卡牌属性!$BZ134-1+DF$3)*11+卡牌属性!$CD134)</f>
        <v>440</v>
      </c>
      <c r="DG134" s="14">
        <f>INDEX(属性偏向!$U$4:$U$135,(卡牌属性!$BZ134-1+DG$3)*11+卡牌属性!$CD134)</f>
        <v>440</v>
      </c>
      <c r="DH134" s="14">
        <f>INDEX(属性偏向!$U$4:$U$135,(卡牌属性!$BZ134-1+DH$3)*11+卡牌属性!$CD134)</f>
        <v>480</v>
      </c>
      <c r="DI134" s="14">
        <f>INDEX(属性偏向!$U$4:$U$135,(卡牌属性!$BZ134-1+DI$3)*11+卡牌属性!$CD134)</f>
        <v>520</v>
      </c>
      <c r="DL134" s="13">
        <v>130</v>
      </c>
      <c r="DM134" s="14">
        <f t="shared" ref="DM134:DM197" si="500">MATCH(DL134-1,$F$5:$F$32,1)</f>
        <v>12</v>
      </c>
      <c r="DN134" s="14">
        <f t="shared" ref="DN134:DN197" si="501">INDEX($N$6:$N$37,DM134)</f>
        <v>1102012</v>
      </c>
      <c r="DO134" s="14" t="str">
        <f>INDEX($B$6:$B$32,DM134)&amp;"-"&amp;INDEX(属性投放!$H$7:$H$17,卡牌属性!DT134)</f>
        <v>南御夫-无间</v>
      </c>
      <c r="DP134" s="14">
        <f t="shared" si="487"/>
        <v>3</v>
      </c>
      <c r="DQ134" s="14">
        <f t="shared" si="488"/>
        <v>4</v>
      </c>
      <c r="DR134" s="14">
        <f t="shared" si="489"/>
        <v>3</v>
      </c>
      <c r="DS134" s="14">
        <f t="shared" ref="DS134:DS197" si="502">INDEX($D$6:$D$32,DM134)</f>
        <v>3</v>
      </c>
      <c r="DT134" s="14">
        <f t="shared" ref="DT134:DT197" si="503">DL134-INDEX($F$5:$F$32,DM134)</f>
        <v>9</v>
      </c>
      <c r="DU134" s="14">
        <f>INDEX(属性投放!$W$6:$W$49,(卡牌属性!DS134-2)*11+卡牌属性!DT134)</f>
        <v>15</v>
      </c>
      <c r="DV134" s="14">
        <f t="shared" si="468"/>
        <v>5272</v>
      </c>
      <c r="DW134" s="14">
        <f t="shared" si="469"/>
        <v>5981</v>
      </c>
      <c r="DX134" s="14">
        <f t="shared" si="470"/>
        <v>6690</v>
      </c>
      <c r="DY134" s="14">
        <f t="shared" si="471"/>
        <v>6690</v>
      </c>
      <c r="DZ134" s="14">
        <f t="shared" si="472"/>
        <v>7399</v>
      </c>
      <c r="EA134" s="14">
        <f t="shared" si="473"/>
        <v>2948</v>
      </c>
      <c r="EB134" s="14">
        <f t="shared" si="474"/>
        <v>3300</v>
      </c>
      <c r="EC134" s="14">
        <f t="shared" si="475"/>
        <v>3300</v>
      </c>
      <c r="ED134" s="14">
        <f t="shared" si="476"/>
        <v>3652</v>
      </c>
      <c r="EE134" s="14">
        <f t="shared" si="477"/>
        <v>4004</v>
      </c>
      <c r="EF134" s="14">
        <f t="shared" si="478"/>
        <v>48852</v>
      </c>
      <c r="EG134" s="14">
        <f t="shared" si="479"/>
        <v>55006</v>
      </c>
      <c r="EH134" s="14">
        <f t="shared" si="480"/>
        <v>55006</v>
      </c>
      <c r="EI134" s="14">
        <f t="shared" si="481"/>
        <v>61160</v>
      </c>
      <c r="EJ134" s="14">
        <f t="shared" si="482"/>
        <v>67364</v>
      </c>
      <c r="EK134" s="14">
        <f>INDEX(属性偏向!$S$4:$S$135,(卡牌属性!$DP134-1+EK$3)*11+卡牌属性!$DT134)*(1+属性投放!$AT$6)</f>
        <v>102</v>
      </c>
      <c r="EL134" s="14">
        <f>INDEX(属性偏向!$S$4:$S$135,(卡牌属性!$DP134-1+EL$3)*11+卡牌属性!$DT134)*(1+属性投放!$AT$6)</f>
        <v>108</v>
      </c>
      <c r="EM134" s="14">
        <f>INDEX(属性偏向!$S$4:$S$135,(卡牌属性!$DP134-1+EM$3)*11+卡牌属性!$DT134)*(1+属性投放!$AT$6)</f>
        <v>114</v>
      </c>
      <c r="EN134" s="14">
        <f>INDEX(属性偏向!$S$4:$S$135,(卡牌属性!$DP134-1+EN$3)*11+卡牌属性!$DT134)*(1+属性投放!$AT$6)</f>
        <v>114</v>
      </c>
      <c r="EO134" s="14">
        <f>INDEX(属性偏向!$S$4:$S$135,(卡牌属性!$DP134-1+EO$3)*11+卡牌属性!$DT134)*(1+属性投放!$AT$6)</f>
        <v>120</v>
      </c>
      <c r="EP134" s="14">
        <f>INDEX(属性偏向!$T$4:$T$135,(卡牌属性!$DQ134-1+EP$3)*11+卡牌属性!$DT134)*(1+属性投放!$AT$6)</f>
        <v>54</v>
      </c>
      <c r="EQ134" s="14">
        <f>INDEX(属性偏向!$T$4:$T$135,(卡牌属性!$DQ134-1+EQ$3)*11+卡牌属性!$DT134)*(1+属性投放!$AT$6)</f>
        <v>57</v>
      </c>
      <c r="ER134" s="14">
        <f>INDEX(属性偏向!$T$4:$T$135,(卡牌属性!$DQ134-1+ER$3)*11+卡牌属性!$DT134)*(1+属性投放!$AT$6)</f>
        <v>57</v>
      </c>
      <c r="ES134" s="14">
        <f>INDEX(属性偏向!$T$4:$T$135,(卡牌属性!$DQ134-1+ES$3)*11+卡牌属性!$DT134)*(1+属性投放!$AT$6)</f>
        <v>60</v>
      </c>
      <c r="ET134" s="14">
        <f>INDEX(属性偏向!$T$4:$T$135,(卡牌属性!$DQ134-1+ET$3)*11+卡牌属性!$DT134)*(1+属性投放!$AT$6)</f>
        <v>63</v>
      </c>
      <c r="EU134" s="14">
        <f>INDEX(属性偏向!$U$4:$U$135,(卡牌属性!$DR134-1+EU$3)*11+卡牌属性!$DT134)*(1+属性投放!$AT$6)</f>
        <v>1020</v>
      </c>
      <c r="EV134" s="14">
        <f>INDEX(属性偏向!$U$4:$U$135,(卡牌属性!$DR134-1+EV$3)*11+卡牌属性!$DT134)*(1+属性投放!$AT$6)</f>
        <v>1080</v>
      </c>
      <c r="EW134" s="14">
        <f>INDEX(属性偏向!$U$4:$U$135,(卡牌属性!$DR134-1+EW$3)*11+卡牌属性!$DT134)*(1+属性投放!$AT$6)</f>
        <v>1080</v>
      </c>
      <c r="EX134" s="14">
        <f>INDEX(属性偏向!$U$4:$U$135,(卡牌属性!$DR134-1+EX$3)*11+卡牌属性!$DT134)*(1+属性投放!$AT$6)</f>
        <v>1140</v>
      </c>
      <c r="EY134" s="14">
        <f>INDEX(属性偏向!$U$4:$U$135,(卡牌属性!$DR134-1+EY$3)*11+卡牌属性!$DT134)*(1+属性投放!$AT$6)</f>
        <v>1200</v>
      </c>
      <c r="FC134" s="13">
        <v>130</v>
      </c>
      <c r="FD134" s="13">
        <f t="shared" si="413"/>
        <v>26</v>
      </c>
      <c r="FE134" s="14">
        <f t="shared" ref="FE134:FE144" si="504">INDEX($N$6:$N$36,FD134)</f>
        <v>1102028</v>
      </c>
      <c r="FF134" s="14" t="s">
        <v>849</v>
      </c>
      <c r="FG134" s="14">
        <f t="shared" si="490"/>
        <v>5</v>
      </c>
      <c r="FH134" s="14" t="str">
        <f t="shared" si="491"/>
        <v>吕布-5星</v>
      </c>
      <c r="FI134" s="14">
        <f>INDEX(Y$6:Y$36,$FD134)+INDEX(属性偏向!Y$4:Y$8,卡牌属性!$FG134)</f>
        <v>11</v>
      </c>
      <c r="FJ134" s="14" t="str">
        <f>INDEX(属性评价,卡牌属性!FI134)</f>
        <v>SS</v>
      </c>
      <c r="FK134" s="14">
        <f>INDEX(Z$6:Z$36,$FD134)+INDEX(属性偏向!Z$4:Z$8,卡牌属性!$FG134)</f>
        <v>11</v>
      </c>
      <c r="FL134" s="14" t="str">
        <f>INDEX(属性评价,卡牌属性!FK134)</f>
        <v>SS</v>
      </c>
      <c r="FM134" s="14">
        <f>INDEX(AA$6:AA$36,$FD134)+INDEX(属性偏向!AA$4:AA$8,卡牌属性!$FG134)</f>
        <v>10</v>
      </c>
      <c r="FN134" s="14" t="str">
        <f>INDEX(属性评价,卡牌属性!FM134)</f>
        <v>S+</v>
      </c>
    </row>
    <row r="135" spans="31:170" ht="16.5" x14ac:dyDescent="0.2">
      <c r="AE135" s="13">
        <v>131</v>
      </c>
      <c r="AF135" s="13">
        <f t="shared" si="492"/>
        <v>12</v>
      </c>
      <c r="AG135" s="13">
        <f t="shared" si="483"/>
        <v>3</v>
      </c>
      <c r="AH135" s="13"/>
      <c r="AI135" s="13"/>
      <c r="AJ135" s="14">
        <f t="shared" si="484"/>
        <v>1101012</v>
      </c>
      <c r="AK135" s="14" t="str">
        <f t="shared" si="485"/>
        <v>南御夫10突</v>
      </c>
      <c r="AL135" s="25" t="s">
        <v>131</v>
      </c>
      <c r="AM135" s="14">
        <v>1</v>
      </c>
      <c r="AN135" s="14">
        <f t="shared" si="486"/>
        <v>10</v>
      </c>
      <c r="AO135" s="14" t="e">
        <f>INDEX(属性投放!#REF!,(卡牌属性!AG135-2)*20+卡牌属性!AN135)</f>
        <v>#REF!</v>
      </c>
      <c r="AP135" s="14" t="e">
        <f t="shared" si="447"/>
        <v>#REF!</v>
      </c>
      <c r="AQ135" s="14" t="e">
        <f t="shared" si="447"/>
        <v>#REF!</v>
      </c>
      <c r="AR135" s="14" t="e">
        <f t="shared" si="447"/>
        <v>#REF!</v>
      </c>
      <c r="AS135" s="14" t="e">
        <f t="shared" si="447"/>
        <v>#REF!</v>
      </c>
      <c r="AT135" s="14" t="e">
        <f>INDEX(属性投放!#REF!,(卡牌属性!AG135-2)*20+卡牌属性!AN135)</f>
        <v>#REF!</v>
      </c>
      <c r="AU135" s="14" t="e">
        <f t="shared" si="448"/>
        <v>#REF!</v>
      </c>
      <c r="AV135" s="14" t="e">
        <f t="shared" si="448"/>
        <v>#REF!</v>
      </c>
      <c r="AW135" s="14" t="e">
        <f t="shared" si="448"/>
        <v>#REF!</v>
      </c>
      <c r="AX135" s="14" t="e">
        <f t="shared" si="448"/>
        <v>#REF!</v>
      </c>
      <c r="AY135" s="14" t="e">
        <f>INDEX(属性投放!#REF!,(卡牌属性!AG135-2)*20+卡牌属性!AN135)</f>
        <v>#REF!</v>
      </c>
      <c r="AZ135" s="14" t="e">
        <f t="shared" si="449"/>
        <v>#REF!</v>
      </c>
      <c r="BA135" s="14" t="e">
        <f t="shared" si="449"/>
        <v>#REF!</v>
      </c>
      <c r="BB135" s="14" t="e">
        <f t="shared" si="449"/>
        <v>#REF!</v>
      </c>
      <c r="BC135" s="14" t="e">
        <f t="shared" si="449"/>
        <v>#REF!</v>
      </c>
      <c r="BD135" s="14" t="e">
        <f>INDEX(属性投放!#REF!,(卡牌属性!AG135-2)*20+卡牌属性!AN135)</f>
        <v>#REF!</v>
      </c>
      <c r="BE135" s="14" t="e">
        <f t="shared" si="450"/>
        <v>#REF!</v>
      </c>
      <c r="BF135" s="14" t="e">
        <f t="shared" si="450"/>
        <v>#REF!</v>
      </c>
      <c r="BG135" s="14" t="e">
        <f t="shared" si="450"/>
        <v>#REF!</v>
      </c>
      <c r="BH135" s="14" t="e">
        <f t="shared" si="450"/>
        <v>#REF!</v>
      </c>
      <c r="BI135" s="14" t="e">
        <f>INDEX(属性投放!#REF!,(卡牌属性!AG135-2)*20+卡牌属性!AN135)</f>
        <v>#REF!</v>
      </c>
      <c r="BJ135" s="14" t="e">
        <f t="shared" si="451"/>
        <v>#REF!</v>
      </c>
      <c r="BK135" s="14" t="e">
        <f t="shared" si="451"/>
        <v>#REF!</v>
      </c>
      <c r="BL135" s="14" t="e">
        <f t="shared" si="451"/>
        <v>#REF!</v>
      </c>
      <c r="BM135" s="14" t="e">
        <f t="shared" si="451"/>
        <v>#REF!</v>
      </c>
      <c r="BN135" s="14" t="e">
        <f>INDEX(属性投放!#REF!,(卡牌属性!AG135-2)*20+卡牌属性!AN135)</f>
        <v>#REF!</v>
      </c>
      <c r="BO135" s="14" t="e">
        <f t="shared" si="452"/>
        <v>#REF!</v>
      </c>
      <c r="BP135" s="14" t="e">
        <f t="shared" si="452"/>
        <v>#REF!</v>
      </c>
      <c r="BQ135" s="14" t="e">
        <f t="shared" si="452"/>
        <v>#REF!</v>
      </c>
      <c r="BR135" s="14" t="e">
        <f t="shared" si="452"/>
        <v>#REF!</v>
      </c>
      <c r="BV135" s="13">
        <v>131</v>
      </c>
      <c r="BW135" s="14">
        <f t="shared" si="493"/>
        <v>12</v>
      </c>
      <c r="BX135" s="14">
        <f t="shared" si="494"/>
        <v>1102012</v>
      </c>
      <c r="BY135" s="14" t="str">
        <f>INDEX($O$6:$O$37,BW135)&amp;"-"&amp;INDEX(属性投放!$H$19:$H$29,卡牌属性!CD135)</f>
        <v>夏侯惇-无我相</v>
      </c>
      <c r="BZ135" s="14">
        <f t="shared" si="495"/>
        <v>7</v>
      </c>
      <c r="CA135" s="14">
        <f t="shared" si="496"/>
        <v>7</v>
      </c>
      <c r="CB135" s="14">
        <f t="shared" si="497"/>
        <v>9</v>
      </c>
      <c r="CC135" s="14">
        <f t="shared" si="498"/>
        <v>5</v>
      </c>
      <c r="CD135" s="14">
        <f t="shared" si="499"/>
        <v>10</v>
      </c>
      <c r="CE135" s="14">
        <f>INDEX(属性投放!$W$6:$W$49,(卡牌属性!CC135-2)*11+卡牌属性!CD135)</f>
        <v>10</v>
      </c>
      <c r="CF135" s="14">
        <f t="shared" si="453"/>
        <v>3466</v>
      </c>
      <c r="CG135" s="14">
        <f t="shared" si="454"/>
        <v>3774</v>
      </c>
      <c r="CH135" s="14">
        <f t="shared" si="455"/>
        <v>4340</v>
      </c>
      <c r="CI135" s="14">
        <f t="shared" si="456"/>
        <v>4340</v>
      </c>
      <c r="CJ135" s="14">
        <f t="shared" si="457"/>
        <v>4906</v>
      </c>
      <c r="CK135" s="14">
        <f t="shared" si="458"/>
        <v>1683</v>
      </c>
      <c r="CL135" s="14">
        <f t="shared" si="459"/>
        <v>1837</v>
      </c>
      <c r="CM135" s="14">
        <f t="shared" si="460"/>
        <v>1837</v>
      </c>
      <c r="CN135" s="14">
        <f t="shared" si="461"/>
        <v>2120</v>
      </c>
      <c r="CO135" s="14">
        <f t="shared" si="462"/>
        <v>2428</v>
      </c>
      <c r="CP135" s="14">
        <f t="shared" si="463"/>
        <v>31756</v>
      </c>
      <c r="CQ135" s="14">
        <f t="shared" si="464"/>
        <v>34374</v>
      </c>
      <c r="CR135" s="14">
        <f t="shared" si="465"/>
        <v>34374</v>
      </c>
      <c r="CS135" s="14">
        <f t="shared" si="466"/>
        <v>39510</v>
      </c>
      <c r="CT135" s="14">
        <f t="shared" si="467"/>
        <v>44646</v>
      </c>
      <c r="CU135" s="14">
        <f>INDEX(属性偏向!$S$4:$S$135,(卡牌属性!$BZ135-1+CU$3)*11+卡牌属性!$CD135)</f>
        <v>50</v>
      </c>
      <c r="CV135" s="14">
        <f>INDEX(属性偏向!$S$4:$S$135,(卡牌属性!$BZ135-1+CV$3)*11+卡牌属性!$CD135)</f>
        <v>52</v>
      </c>
      <c r="CW135" s="14">
        <f>INDEX(属性偏向!$S$4:$S$135,(卡牌属性!$BZ135-1+CW$3)*11+卡牌属性!$CD135)</f>
        <v>56</v>
      </c>
      <c r="CX135" s="14">
        <f>INDEX(属性偏向!$S$4:$S$135,(卡牌属性!$BZ135-1+CX$3)*11+卡牌属性!$CD135)</f>
        <v>56</v>
      </c>
      <c r="CY135" s="14">
        <f>INDEX(属性偏向!$S$4:$S$135,(卡牌属性!$BZ135-1+CY$3)*11+卡牌属性!$CD135)</f>
        <v>60</v>
      </c>
      <c r="CZ135" s="14">
        <f>INDEX(属性偏向!$T$4:$T$135,(卡牌属性!$BZ135-1+CZ$3)*11+卡牌属性!$CD135)</f>
        <v>25</v>
      </c>
      <c r="DA135" s="14">
        <f>INDEX(属性偏向!$T$4:$T$135,(卡牌属性!$BZ135-1+DA$3)*11+卡牌属性!$CD135)</f>
        <v>26</v>
      </c>
      <c r="DB135" s="14">
        <f>INDEX(属性偏向!$T$4:$T$135,(卡牌属性!$BZ135-1+DB$3)*11+卡牌属性!$CD135)</f>
        <v>26</v>
      </c>
      <c r="DC135" s="14">
        <f>INDEX(属性偏向!$T$4:$T$135,(卡牌属性!$BZ135-1+DC$3)*11+卡牌属性!$CD135)</f>
        <v>28</v>
      </c>
      <c r="DD135" s="14">
        <f>INDEX(属性偏向!$T$4:$T$135,(卡牌属性!$BZ135-1+DD$3)*11+卡牌属性!$CD135)</f>
        <v>30</v>
      </c>
      <c r="DE135" s="14">
        <f>INDEX(属性偏向!$U$4:$U$135,(卡牌属性!$BZ135-1+DE$3)*11+卡牌属性!$CD135)</f>
        <v>500</v>
      </c>
      <c r="DF135" s="14">
        <f>INDEX(属性偏向!$U$4:$U$135,(卡牌属性!$BZ135-1+DF$3)*11+卡牌属性!$CD135)</f>
        <v>520</v>
      </c>
      <c r="DG135" s="14">
        <f>INDEX(属性偏向!$U$4:$U$135,(卡牌属性!$BZ135-1+DG$3)*11+卡牌属性!$CD135)</f>
        <v>520</v>
      </c>
      <c r="DH135" s="14">
        <f>INDEX(属性偏向!$U$4:$U$135,(卡牌属性!$BZ135-1+DH$3)*11+卡牌属性!$CD135)</f>
        <v>560</v>
      </c>
      <c r="DI135" s="14">
        <f>INDEX(属性偏向!$U$4:$U$135,(卡牌属性!$BZ135-1+DI$3)*11+卡牌属性!$CD135)</f>
        <v>600</v>
      </c>
      <c r="DL135" s="13">
        <v>131</v>
      </c>
      <c r="DM135" s="14">
        <f t="shared" si="500"/>
        <v>12</v>
      </c>
      <c r="DN135" s="14">
        <f t="shared" si="501"/>
        <v>1102012</v>
      </c>
      <c r="DO135" s="14" t="str">
        <f>INDEX($B$6:$B$32,DM135)&amp;"-"&amp;INDEX(属性投放!$H$7:$H$17,卡牌属性!DT135)</f>
        <v>南御夫-无我相</v>
      </c>
      <c r="DP135" s="14">
        <f t="shared" si="487"/>
        <v>3</v>
      </c>
      <c r="DQ135" s="14">
        <f t="shared" si="488"/>
        <v>4</v>
      </c>
      <c r="DR135" s="14">
        <f t="shared" si="489"/>
        <v>3</v>
      </c>
      <c r="DS135" s="14">
        <f t="shared" si="502"/>
        <v>3</v>
      </c>
      <c r="DT135" s="14">
        <f t="shared" si="503"/>
        <v>10</v>
      </c>
      <c r="DU135" s="14">
        <f>INDEX(属性投放!$W$6:$W$49,(卡牌属性!DS135-2)*11+卡牌属性!DT135)</f>
        <v>10</v>
      </c>
      <c r="DV135" s="14">
        <f t="shared" si="468"/>
        <v>6802</v>
      </c>
      <c r="DW135" s="14">
        <f t="shared" si="469"/>
        <v>7601</v>
      </c>
      <c r="DX135" s="14">
        <f t="shared" si="470"/>
        <v>8400</v>
      </c>
      <c r="DY135" s="14">
        <f t="shared" si="471"/>
        <v>8400</v>
      </c>
      <c r="DZ135" s="14">
        <f t="shared" si="472"/>
        <v>9199</v>
      </c>
      <c r="EA135" s="14">
        <f t="shared" si="473"/>
        <v>3758</v>
      </c>
      <c r="EB135" s="14">
        <f t="shared" si="474"/>
        <v>4155</v>
      </c>
      <c r="EC135" s="14">
        <f t="shared" si="475"/>
        <v>4155</v>
      </c>
      <c r="ED135" s="14">
        <f t="shared" si="476"/>
        <v>4552</v>
      </c>
      <c r="EE135" s="14">
        <f t="shared" si="477"/>
        <v>4949</v>
      </c>
      <c r="EF135" s="14">
        <f t="shared" si="478"/>
        <v>64152</v>
      </c>
      <c r="EG135" s="14">
        <f t="shared" si="479"/>
        <v>71206</v>
      </c>
      <c r="EH135" s="14">
        <f t="shared" si="480"/>
        <v>71206</v>
      </c>
      <c r="EI135" s="14">
        <f t="shared" si="481"/>
        <v>78260</v>
      </c>
      <c r="EJ135" s="14">
        <f t="shared" si="482"/>
        <v>85364</v>
      </c>
      <c r="EK135" s="14">
        <f>INDEX(属性偏向!$S$4:$S$135,(卡牌属性!$DP135-1+EK$3)*11+卡牌属性!$DT135)*(1+属性投放!$AT$6)</f>
        <v>126</v>
      </c>
      <c r="EL135" s="14">
        <f>INDEX(属性偏向!$S$4:$S$135,(卡牌属性!$DP135-1+EL$3)*11+卡牌属性!$DT135)*(1+属性投放!$AT$6)</f>
        <v>132</v>
      </c>
      <c r="EM135" s="14">
        <f>INDEX(属性偏向!$S$4:$S$135,(卡牌属性!$DP135-1+EM$3)*11+卡牌属性!$DT135)*(1+属性投放!$AT$6)</f>
        <v>138</v>
      </c>
      <c r="EN135" s="14">
        <f>INDEX(属性偏向!$S$4:$S$135,(卡牌属性!$DP135-1+EN$3)*11+卡牌属性!$DT135)*(1+属性投放!$AT$6)</f>
        <v>138</v>
      </c>
      <c r="EO135" s="14">
        <f>INDEX(属性偏向!$S$4:$S$135,(卡牌属性!$DP135-1+EO$3)*11+卡牌属性!$DT135)*(1+属性投放!$AT$6)</f>
        <v>144</v>
      </c>
      <c r="EP135" s="14">
        <f>INDEX(属性偏向!$T$4:$T$135,(卡牌属性!$DQ135-1+EP$3)*11+卡牌属性!$DT135)*(1+属性投放!$AT$6)</f>
        <v>66</v>
      </c>
      <c r="EQ135" s="14">
        <f>INDEX(属性偏向!$T$4:$T$135,(卡牌属性!$DQ135-1+EQ$3)*11+卡牌属性!$DT135)*(1+属性投放!$AT$6)</f>
        <v>69</v>
      </c>
      <c r="ER135" s="14">
        <f>INDEX(属性偏向!$T$4:$T$135,(卡牌属性!$DQ135-1+ER$3)*11+卡牌属性!$DT135)*(1+属性投放!$AT$6)</f>
        <v>69</v>
      </c>
      <c r="ES135" s="14">
        <f>INDEX(属性偏向!$T$4:$T$135,(卡牌属性!$DQ135-1+ES$3)*11+卡牌属性!$DT135)*(1+属性投放!$AT$6)</f>
        <v>72</v>
      </c>
      <c r="ET135" s="14">
        <f>INDEX(属性偏向!$T$4:$T$135,(卡牌属性!$DQ135-1+ET$3)*11+卡牌属性!$DT135)*(1+属性投放!$AT$6)</f>
        <v>75</v>
      </c>
      <c r="EU135" s="14">
        <f>INDEX(属性偏向!$U$4:$U$135,(卡牌属性!$DR135-1+EU$3)*11+卡牌属性!$DT135)*(1+属性投放!$AT$6)</f>
        <v>1260</v>
      </c>
      <c r="EV135" s="14">
        <f>INDEX(属性偏向!$U$4:$U$135,(卡牌属性!$DR135-1+EV$3)*11+卡牌属性!$DT135)*(1+属性投放!$AT$6)</f>
        <v>1320</v>
      </c>
      <c r="EW135" s="14">
        <f>INDEX(属性偏向!$U$4:$U$135,(卡牌属性!$DR135-1+EW$3)*11+卡牌属性!$DT135)*(1+属性投放!$AT$6)</f>
        <v>1320</v>
      </c>
      <c r="EX135" s="14">
        <f>INDEX(属性偏向!$U$4:$U$135,(卡牌属性!$DR135-1+EX$3)*11+卡牌属性!$DT135)*(1+属性投放!$AT$6)</f>
        <v>1380</v>
      </c>
      <c r="EY135" s="14">
        <f>INDEX(属性偏向!$U$4:$U$135,(卡牌属性!$DR135-1+EY$3)*11+卡牌属性!$DT135)*(1+属性投放!$AT$6)</f>
        <v>1440</v>
      </c>
      <c r="FC135" s="13">
        <v>131</v>
      </c>
      <c r="FD135" s="13">
        <f t="shared" si="413"/>
        <v>27</v>
      </c>
      <c r="FE135" s="14">
        <f t="shared" si="504"/>
        <v>1102030</v>
      </c>
      <c r="FF135" s="14" t="s">
        <v>849</v>
      </c>
      <c r="FG135" s="14">
        <f t="shared" si="490"/>
        <v>1</v>
      </c>
      <c r="FH135" s="14" t="str">
        <f t="shared" si="491"/>
        <v>燕青-1星</v>
      </c>
      <c r="FI135" s="14">
        <f>INDEX(Y$6:Y$36,$FD135)+INDEX(属性偏向!Y$4:Y$8,卡牌属性!$FG135)</f>
        <v>6</v>
      </c>
      <c r="FJ135" s="14" t="str">
        <f>INDEX(属性评价,卡牌属性!FI135)</f>
        <v>B+</v>
      </c>
      <c r="FK135" s="14">
        <f>INDEX(Z$6:Z$36,$FD135)+INDEX(属性偏向!Z$4:Z$8,卡牌属性!$FG135)</f>
        <v>6</v>
      </c>
      <c r="FL135" s="14" t="str">
        <f>INDEX(属性评价,卡牌属性!FK135)</f>
        <v>B+</v>
      </c>
      <c r="FM135" s="14">
        <f>INDEX(AA$6:AA$36,$FD135)+INDEX(属性偏向!AA$4:AA$8,卡牌属性!$FG135)</f>
        <v>5</v>
      </c>
      <c r="FN135" s="14" t="str">
        <f>INDEX(属性评价,卡牌属性!FM135)</f>
        <v>B</v>
      </c>
    </row>
    <row r="136" spans="31:170" ht="16.5" x14ac:dyDescent="0.2">
      <c r="AE136" s="13">
        <v>132</v>
      </c>
      <c r="AF136" s="13">
        <f t="shared" si="492"/>
        <v>12</v>
      </c>
      <c r="AG136" s="13">
        <f t="shared" si="483"/>
        <v>3</v>
      </c>
      <c r="AH136" s="13"/>
      <c r="AI136" s="13"/>
      <c r="AJ136" s="14">
        <f t="shared" si="484"/>
        <v>1101012</v>
      </c>
      <c r="AK136" s="14" t="str">
        <f t="shared" si="485"/>
        <v>南御夫11突</v>
      </c>
      <c r="AL136" s="25" t="s">
        <v>131</v>
      </c>
      <c r="AM136" s="14">
        <v>1</v>
      </c>
      <c r="AN136" s="14">
        <f t="shared" si="486"/>
        <v>11</v>
      </c>
      <c r="AO136" s="14" t="e">
        <f>INDEX(属性投放!#REF!,(卡牌属性!AG136-2)*20+卡牌属性!AN136)</f>
        <v>#REF!</v>
      </c>
      <c r="AP136" s="14" t="e">
        <f t="shared" si="447"/>
        <v>#REF!</v>
      </c>
      <c r="AQ136" s="14" t="e">
        <f t="shared" si="447"/>
        <v>#REF!</v>
      </c>
      <c r="AR136" s="14" t="e">
        <f t="shared" si="447"/>
        <v>#REF!</v>
      </c>
      <c r="AS136" s="14" t="e">
        <f t="shared" si="447"/>
        <v>#REF!</v>
      </c>
      <c r="AT136" s="14" t="e">
        <f>INDEX(属性投放!#REF!,(卡牌属性!AG136-2)*20+卡牌属性!AN136)</f>
        <v>#REF!</v>
      </c>
      <c r="AU136" s="14" t="e">
        <f t="shared" si="448"/>
        <v>#REF!</v>
      </c>
      <c r="AV136" s="14" t="e">
        <f t="shared" si="448"/>
        <v>#REF!</v>
      </c>
      <c r="AW136" s="14" t="e">
        <f t="shared" si="448"/>
        <v>#REF!</v>
      </c>
      <c r="AX136" s="14" t="e">
        <f t="shared" si="448"/>
        <v>#REF!</v>
      </c>
      <c r="AY136" s="14" t="e">
        <f>INDEX(属性投放!#REF!,(卡牌属性!AG136-2)*20+卡牌属性!AN136)</f>
        <v>#REF!</v>
      </c>
      <c r="AZ136" s="14" t="e">
        <f t="shared" si="449"/>
        <v>#REF!</v>
      </c>
      <c r="BA136" s="14" t="e">
        <f t="shared" si="449"/>
        <v>#REF!</v>
      </c>
      <c r="BB136" s="14" t="e">
        <f t="shared" si="449"/>
        <v>#REF!</v>
      </c>
      <c r="BC136" s="14" t="e">
        <f t="shared" si="449"/>
        <v>#REF!</v>
      </c>
      <c r="BD136" s="14" t="e">
        <f>INDEX(属性投放!#REF!,(卡牌属性!AG136-2)*20+卡牌属性!AN136)</f>
        <v>#REF!</v>
      </c>
      <c r="BE136" s="14" t="e">
        <f t="shared" si="450"/>
        <v>#REF!</v>
      </c>
      <c r="BF136" s="14" t="e">
        <f t="shared" si="450"/>
        <v>#REF!</v>
      </c>
      <c r="BG136" s="14" t="e">
        <f t="shared" si="450"/>
        <v>#REF!</v>
      </c>
      <c r="BH136" s="14" t="e">
        <f t="shared" si="450"/>
        <v>#REF!</v>
      </c>
      <c r="BI136" s="14" t="e">
        <f>INDEX(属性投放!#REF!,(卡牌属性!AG136-2)*20+卡牌属性!AN136)</f>
        <v>#REF!</v>
      </c>
      <c r="BJ136" s="14" t="e">
        <f t="shared" si="451"/>
        <v>#REF!</v>
      </c>
      <c r="BK136" s="14" t="e">
        <f t="shared" si="451"/>
        <v>#REF!</v>
      </c>
      <c r="BL136" s="14" t="e">
        <f t="shared" si="451"/>
        <v>#REF!</v>
      </c>
      <c r="BM136" s="14" t="e">
        <f t="shared" si="451"/>
        <v>#REF!</v>
      </c>
      <c r="BN136" s="14" t="e">
        <f>INDEX(属性投放!#REF!,(卡牌属性!AG136-2)*20+卡牌属性!AN136)</f>
        <v>#REF!</v>
      </c>
      <c r="BO136" s="14" t="e">
        <f t="shared" si="452"/>
        <v>#REF!</v>
      </c>
      <c r="BP136" s="14" t="e">
        <f t="shared" si="452"/>
        <v>#REF!</v>
      </c>
      <c r="BQ136" s="14" t="e">
        <f t="shared" si="452"/>
        <v>#REF!</v>
      </c>
      <c r="BR136" s="14" t="e">
        <f t="shared" si="452"/>
        <v>#REF!</v>
      </c>
      <c r="BV136" s="13">
        <v>132</v>
      </c>
      <c r="BW136" s="14">
        <f t="shared" si="493"/>
        <v>12</v>
      </c>
      <c r="BX136" s="14">
        <f t="shared" si="494"/>
        <v>1102012</v>
      </c>
      <c r="BY136" s="14" t="str">
        <f>INDEX($O$6:$O$37,BW136)&amp;"-"&amp;INDEX(属性投放!$H$19:$H$29,卡牌属性!CD136)</f>
        <v>夏侯惇-无众生相</v>
      </c>
      <c r="BZ136" s="14">
        <f t="shared" si="495"/>
        <v>7</v>
      </c>
      <c r="CA136" s="14">
        <f t="shared" si="496"/>
        <v>7</v>
      </c>
      <c r="CB136" s="14">
        <f t="shared" si="497"/>
        <v>9</v>
      </c>
      <c r="CC136" s="14">
        <f t="shared" si="498"/>
        <v>5</v>
      </c>
      <c r="CD136" s="14">
        <f t="shared" si="499"/>
        <v>11</v>
      </c>
      <c r="CE136" s="14">
        <f>INDEX(属性投放!$W$6:$W$49,(卡牌属性!CC136-2)*11+卡牌属性!CD136)</f>
        <v>10</v>
      </c>
      <c r="CF136" s="14">
        <f t="shared" si="453"/>
        <v>3966</v>
      </c>
      <c r="CG136" s="14">
        <f t="shared" si="454"/>
        <v>4294</v>
      </c>
      <c r="CH136" s="14">
        <f t="shared" si="455"/>
        <v>4900</v>
      </c>
      <c r="CI136" s="14">
        <f t="shared" si="456"/>
        <v>4900</v>
      </c>
      <c r="CJ136" s="14">
        <f t="shared" si="457"/>
        <v>5506</v>
      </c>
      <c r="CK136" s="14">
        <f t="shared" si="458"/>
        <v>1933</v>
      </c>
      <c r="CL136" s="14">
        <f t="shared" si="459"/>
        <v>2097</v>
      </c>
      <c r="CM136" s="14">
        <f t="shared" si="460"/>
        <v>2097</v>
      </c>
      <c r="CN136" s="14">
        <f t="shared" si="461"/>
        <v>2400</v>
      </c>
      <c r="CO136" s="14">
        <f t="shared" si="462"/>
        <v>2728</v>
      </c>
      <c r="CP136" s="14">
        <f t="shared" si="463"/>
        <v>36756</v>
      </c>
      <c r="CQ136" s="14">
        <f t="shared" si="464"/>
        <v>39574</v>
      </c>
      <c r="CR136" s="14">
        <f t="shared" si="465"/>
        <v>39574</v>
      </c>
      <c r="CS136" s="14">
        <f t="shared" si="466"/>
        <v>45110</v>
      </c>
      <c r="CT136" s="14">
        <f t="shared" si="467"/>
        <v>50646</v>
      </c>
      <c r="CU136" s="14">
        <f>INDEX(属性偏向!$S$4:$S$135,(卡牌属性!$BZ136-1+CU$3)*11+卡牌属性!$CD136)</f>
        <v>60</v>
      </c>
      <c r="CV136" s="14">
        <f>INDEX(属性偏向!$S$4:$S$135,(卡牌属性!$BZ136-1+CV$3)*11+卡牌属性!$CD136)</f>
        <v>62</v>
      </c>
      <c r="CW136" s="14">
        <f>INDEX(属性偏向!$S$4:$S$135,(卡牌属性!$BZ136-1+CW$3)*11+卡牌属性!$CD136)</f>
        <v>66</v>
      </c>
      <c r="CX136" s="14">
        <f>INDEX(属性偏向!$S$4:$S$135,(卡牌属性!$BZ136-1+CX$3)*11+卡牌属性!$CD136)</f>
        <v>66</v>
      </c>
      <c r="CY136" s="14">
        <f>INDEX(属性偏向!$S$4:$S$135,(卡牌属性!$BZ136-1+CY$3)*11+卡牌属性!$CD136)</f>
        <v>70</v>
      </c>
      <c r="CZ136" s="14">
        <f>INDEX(属性偏向!$T$4:$T$135,(卡牌属性!$BZ136-1+CZ$3)*11+卡牌属性!$CD136)</f>
        <v>30</v>
      </c>
      <c r="DA136" s="14">
        <f>INDEX(属性偏向!$T$4:$T$135,(卡牌属性!$BZ136-1+DA$3)*11+卡牌属性!$CD136)</f>
        <v>31</v>
      </c>
      <c r="DB136" s="14">
        <f>INDEX(属性偏向!$T$4:$T$135,(卡牌属性!$BZ136-1+DB$3)*11+卡牌属性!$CD136)</f>
        <v>31</v>
      </c>
      <c r="DC136" s="14">
        <f>INDEX(属性偏向!$T$4:$T$135,(卡牌属性!$BZ136-1+DC$3)*11+卡牌属性!$CD136)</f>
        <v>33</v>
      </c>
      <c r="DD136" s="14">
        <f>INDEX(属性偏向!$T$4:$T$135,(卡牌属性!$BZ136-1+DD$3)*11+卡牌属性!$CD136)</f>
        <v>35</v>
      </c>
      <c r="DE136" s="14">
        <f>INDEX(属性偏向!$U$4:$U$135,(卡牌属性!$BZ136-1+DE$3)*11+卡牌属性!$CD136)</f>
        <v>600</v>
      </c>
      <c r="DF136" s="14">
        <f>INDEX(属性偏向!$U$4:$U$135,(卡牌属性!$BZ136-1+DF$3)*11+卡牌属性!$CD136)</f>
        <v>620</v>
      </c>
      <c r="DG136" s="14">
        <f>INDEX(属性偏向!$U$4:$U$135,(卡牌属性!$BZ136-1+DG$3)*11+卡牌属性!$CD136)</f>
        <v>620</v>
      </c>
      <c r="DH136" s="14">
        <f>INDEX(属性偏向!$U$4:$U$135,(卡牌属性!$BZ136-1+DH$3)*11+卡牌属性!$CD136)</f>
        <v>660</v>
      </c>
      <c r="DI136" s="14">
        <f>INDEX(属性偏向!$U$4:$U$135,(卡牌属性!$BZ136-1+DI$3)*11+卡牌属性!$CD136)</f>
        <v>700</v>
      </c>
      <c r="DL136" s="13">
        <v>132</v>
      </c>
      <c r="DM136" s="14">
        <f t="shared" si="500"/>
        <v>12</v>
      </c>
      <c r="DN136" s="14">
        <f t="shared" si="501"/>
        <v>1102012</v>
      </c>
      <c r="DO136" s="14" t="str">
        <f>INDEX($B$6:$B$32,DM136)&amp;"-"&amp;INDEX(属性投放!$H$7:$H$17,卡牌属性!DT136)</f>
        <v>南御夫-无众生相</v>
      </c>
      <c r="DP136" s="14">
        <f t="shared" si="487"/>
        <v>3</v>
      </c>
      <c r="DQ136" s="14">
        <f t="shared" si="488"/>
        <v>4</v>
      </c>
      <c r="DR136" s="14">
        <f t="shared" si="489"/>
        <v>3</v>
      </c>
      <c r="DS136" s="14">
        <f t="shared" si="502"/>
        <v>3</v>
      </c>
      <c r="DT136" s="14">
        <f t="shared" si="503"/>
        <v>11</v>
      </c>
      <c r="DU136" s="14">
        <f>INDEX(属性投放!$W$6:$W$49,(卡牌属性!DS136-2)*11+卡牌属性!DT136)</f>
        <v>10</v>
      </c>
      <c r="DV136" s="14">
        <f t="shared" si="468"/>
        <v>8062</v>
      </c>
      <c r="DW136" s="14">
        <f t="shared" si="469"/>
        <v>8921</v>
      </c>
      <c r="DX136" s="14">
        <f t="shared" si="470"/>
        <v>9780</v>
      </c>
      <c r="DY136" s="14">
        <f t="shared" si="471"/>
        <v>9780</v>
      </c>
      <c r="DZ136" s="14">
        <f t="shared" si="472"/>
        <v>10639</v>
      </c>
      <c r="EA136" s="14">
        <f t="shared" si="473"/>
        <v>4418</v>
      </c>
      <c r="EB136" s="14">
        <f t="shared" si="474"/>
        <v>4845</v>
      </c>
      <c r="EC136" s="14">
        <f t="shared" si="475"/>
        <v>4845</v>
      </c>
      <c r="ED136" s="14">
        <f t="shared" si="476"/>
        <v>5272</v>
      </c>
      <c r="EE136" s="14">
        <f t="shared" si="477"/>
        <v>5699</v>
      </c>
      <c r="EF136" s="14">
        <f t="shared" si="478"/>
        <v>76752</v>
      </c>
      <c r="EG136" s="14">
        <f t="shared" si="479"/>
        <v>84406</v>
      </c>
      <c r="EH136" s="14">
        <f t="shared" si="480"/>
        <v>84406</v>
      </c>
      <c r="EI136" s="14">
        <f t="shared" si="481"/>
        <v>92060</v>
      </c>
      <c r="EJ136" s="14">
        <f t="shared" si="482"/>
        <v>99764</v>
      </c>
      <c r="EK136" s="14">
        <f>INDEX(属性偏向!$S$4:$S$135,(卡牌属性!$DP136-1+EK$3)*11+卡牌属性!$DT136)*(1+属性投放!$AT$6)</f>
        <v>156</v>
      </c>
      <c r="EL136" s="14">
        <f>INDEX(属性偏向!$S$4:$S$135,(卡牌属性!$DP136-1+EL$3)*11+卡牌属性!$DT136)*(1+属性投放!$AT$6)</f>
        <v>162</v>
      </c>
      <c r="EM136" s="14">
        <f>INDEX(属性偏向!$S$4:$S$135,(卡牌属性!$DP136-1+EM$3)*11+卡牌属性!$DT136)*(1+属性投放!$AT$6)</f>
        <v>168</v>
      </c>
      <c r="EN136" s="14">
        <f>INDEX(属性偏向!$S$4:$S$135,(卡牌属性!$DP136-1+EN$3)*11+卡牌属性!$DT136)*(1+属性投放!$AT$6)</f>
        <v>168</v>
      </c>
      <c r="EO136" s="14">
        <f>INDEX(属性偏向!$S$4:$S$135,(卡牌属性!$DP136-1+EO$3)*11+卡牌属性!$DT136)*(1+属性投放!$AT$6)</f>
        <v>174</v>
      </c>
      <c r="EP136" s="14">
        <f>INDEX(属性偏向!$T$4:$T$135,(卡牌属性!$DQ136-1+EP$3)*11+卡牌属性!$DT136)*(1+属性投放!$AT$6)</f>
        <v>81</v>
      </c>
      <c r="EQ136" s="14">
        <f>INDEX(属性偏向!$T$4:$T$135,(卡牌属性!$DQ136-1+EQ$3)*11+卡牌属性!$DT136)*(1+属性投放!$AT$6)</f>
        <v>84</v>
      </c>
      <c r="ER136" s="14">
        <f>INDEX(属性偏向!$T$4:$T$135,(卡牌属性!$DQ136-1+ER$3)*11+卡牌属性!$DT136)*(1+属性投放!$AT$6)</f>
        <v>84</v>
      </c>
      <c r="ES136" s="14">
        <f>INDEX(属性偏向!$T$4:$T$135,(卡牌属性!$DQ136-1+ES$3)*11+卡牌属性!$DT136)*(1+属性投放!$AT$6)</f>
        <v>87</v>
      </c>
      <c r="ET136" s="14">
        <f>INDEX(属性偏向!$T$4:$T$135,(卡牌属性!$DQ136-1+ET$3)*11+卡牌属性!$DT136)*(1+属性投放!$AT$6)</f>
        <v>90</v>
      </c>
      <c r="EU136" s="14">
        <f>INDEX(属性偏向!$U$4:$U$135,(卡牌属性!$DR136-1+EU$3)*11+卡牌属性!$DT136)*(1+属性投放!$AT$6)</f>
        <v>1560</v>
      </c>
      <c r="EV136" s="14">
        <f>INDEX(属性偏向!$U$4:$U$135,(卡牌属性!$DR136-1+EV$3)*11+卡牌属性!$DT136)*(1+属性投放!$AT$6)</f>
        <v>1620</v>
      </c>
      <c r="EW136" s="14">
        <f>INDEX(属性偏向!$U$4:$U$135,(卡牌属性!$DR136-1+EW$3)*11+卡牌属性!$DT136)*(1+属性投放!$AT$6)</f>
        <v>1620</v>
      </c>
      <c r="EX136" s="14">
        <f>INDEX(属性偏向!$U$4:$U$135,(卡牌属性!$DR136-1+EX$3)*11+卡牌属性!$DT136)*(1+属性投放!$AT$6)</f>
        <v>1680</v>
      </c>
      <c r="EY136" s="14">
        <f>INDEX(属性偏向!$U$4:$U$135,(卡牌属性!$DR136-1+EY$3)*11+卡牌属性!$DT136)*(1+属性投放!$AT$6)</f>
        <v>1740</v>
      </c>
      <c r="FC136" s="13">
        <v>132</v>
      </c>
      <c r="FD136" s="13">
        <f t="shared" si="413"/>
        <v>27</v>
      </c>
      <c r="FE136" s="14">
        <f t="shared" si="504"/>
        <v>1102030</v>
      </c>
      <c r="FF136" s="14" t="s">
        <v>849</v>
      </c>
      <c r="FG136" s="14">
        <f t="shared" si="490"/>
        <v>2</v>
      </c>
      <c r="FH136" s="14" t="str">
        <f t="shared" si="491"/>
        <v>燕青-2星</v>
      </c>
      <c r="FI136" s="14">
        <f>INDEX(Y$6:Y$36,$FD136)+INDEX(属性偏向!Y$4:Y$8,卡牌属性!$FG136)</f>
        <v>7</v>
      </c>
      <c r="FJ136" s="14" t="str">
        <f>INDEX(属性评价,卡牌属性!FI136)</f>
        <v>A</v>
      </c>
      <c r="FK136" s="14">
        <f>INDEX(Z$6:Z$36,$FD136)+INDEX(属性偏向!Z$4:Z$8,卡牌属性!$FG136)</f>
        <v>7</v>
      </c>
      <c r="FL136" s="14" t="str">
        <f>INDEX(属性评价,卡牌属性!FK136)</f>
        <v>A</v>
      </c>
      <c r="FM136" s="14">
        <f>INDEX(AA$6:AA$36,$FD136)+INDEX(属性偏向!AA$4:AA$8,卡牌属性!$FG136)</f>
        <v>6</v>
      </c>
      <c r="FN136" s="14" t="str">
        <f>INDEX(属性评价,卡牌属性!FM136)</f>
        <v>B+</v>
      </c>
    </row>
    <row r="137" spans="31:170" ht="16.5" x14ac:dyDescent="0.2">
      <c r="AE137" s="13">
        <v>133</v>
      </c>
      <c r="AF137" s="13">
        <f t="shared" si="492"/>
        <v>13</v>
      </c>
      <c r="AG137" s="13">
        <f t="shared" si="483"/>
        <v>2</v>
      </c>
      <c r="AH137" s="13"/>
      <c r="AI137" s="13"/>
      <c r="AJ137" s="14">
        <f t="shared" si="484"/>
        <v>1101013</v>
      </c>
      <c r="AK137" s="14" t="str">
        <f t="shared" si="485"/>
        <v>吉拉1突</v>
      </c>
      <c r="AL137" s="25" t="s">
        <v>131</v>
      </c>
      <c r="AM137" s="14">
        <v>1</v>
      </c>
      <c r="AN137" s="14">
        <f t="shared" si="486"/>
        <v>1</v>
      </c>
      <c r="AO137" s="14" t="e">
        <f>INDEX(属性投放!#REF!,(卡牌属性!AG137-2)*20+卡牌属性!AN137)</f>
        <v>#REF!</v>
      </c>
      <c r="AP137" s="14" t="e">
        <f t="shared" si="447"/>
        <v>#REF!</v>
      </c>
      <c r="AQ137" s="14" t="e">
        <f t="shared" si="447"/>
        <v>#REF!</v>
      </c>
      <c r="AR137" s="14" t="e">
        <f t="shared" si="447"/>
        <v>#REF!</v>
      </c>
      <c r="AS137" s="14" t="e">
        <f t="shared" si="447"/>
        <v>#REF!</v>
      </c>
      <c r="AT137" s="14" t="e">
        <f>INDEX(属性投放!#REF!,(卡牌属性!AG137-2)*20+卡牌属性!AN137)</f>
        <v>#REF!</v>
      </c>
      <c r="AU137" s="14" t="e">
        <f t="shared" si="448"/>
        <v>#REF!</v>
      </c>
      <c r="AV137" s="14" t="e">
        <f t="shared" si="448"/>
        <v>#REF!</v>
      </c>
      <c r="AW137" s="14" t="e">
        <f t="shared" si="448"/>
        <v>#REF!</v>
      </c>
      <c r="AX137" s="14" t="e">
        <f t="shared" si="448"/>
        <v>#REF!</v>
      </c>
      <c r="AY137" s="14" t="e">
        <f>INDEX(属性投放!#REF!,(卡牌属性!AG137-2)*20+卡牌属性!AN137)</f>
        <v>#REF!</v>
      </c>
      <c r="AZ137" s="14" t="e">
        <f t="shared" si="449"/>
        <v>#REF!</v>
      </c>
      <c r="BA137" s="14" t="e">
        <f t="shared" si="449"/>
        <v>#REF!</v>
      </c>
      <c r="BB137" s="14" t="e">
        <f t="shared" si="449"/>
        <v>#REF!</v>
      </c>
      <c r="BC137" s="14" t="e">
        <f t="shared" si="449"/>
        <v>#REF!</v>
      </c>
      <c r="BD137" s="14" t="e">
        <f>INDEX(属性投放!#REF!,(卡牌属性!AG137-2)*20+卡牌属性!AN137)</f>
        <v>#REF!</v>
      </c>
      <c r="BE137" s="14" t="e">
        <f t="shared" si="450"/>
        <v>#REF!</v>
      </c>
      <c r="BF137" s="14" t="e">
        <f t="shared" si="450"/>
        <v>#REF!</v>
      </c>
      <c r="BG137" s="14" t="e">
        <f t="shared" si="450"/>
        <v>#REF!</v>
      </c>
      <c r="BH137" s="14" t="e">
        <f t="shared" si="450"/>
        <v>#REF!</v>
      </c>
      <c r="BI137" s="14" t="e">
        <f>INDEX(属性投放!#REF!,(卡牌属性!AG137-2)*20+卡牌属性!AN137)</f>
        <v>#REF!</v>
      </c>
      <c r="BJ137" s="14" t="e">
        <f t="shared" si="451"/>
        <v>#REF!</v>
      </c>
      <c r="BK137" s="14" t="e">
        <f t="shared" si="451"/>
        <v>#REF!</v>
      </c>
      <c r="BL137" s="14" t="e">
        <f t="shared" si="451"/>
        <v>#REF!</v>
      </c>
      <c r="BM137" s="14" t="e">
        <f t="shared" si="451"/>
        <v>#REF!</v>
      </c>
      <c r="BN137" s="14" t="e">
        <f>INDEX(属性投放!#REF!,(卡牌属性!AG137-2)*20+卡牌属性!AN137)</f>
        <v>#REF!</v>
      </c>
      <c r="BO137" s="14" t="e">
        <f t="shared" si="452"/>
        <v>#REF!</v>
      </c>
      <c r="BP137" s="14" t="e">
        <f t="shared" si="452"/>
        <v>#REF!</v>
      </c>
      <c r="BQ137" s="14" t="e">
        <f t="shared" si="452"/>
        <v>#REF!</v>
      </c>
      <c r="BR137" s="14" t="e">
        <f t="shared" si="452"/>
        <v>#REF!</v>
      </c>
      <c r="BV137" s="13">
        <v>133</v>
      </c>
      <c r="BW137" s="14">
        <f t="shared" si="493"/>
        <v>13</v>
      </c>
      <c r="BX137" s="14">
        <f t="shared" si="494"/>
        <v>1102013</v>
      </c>
      <c r="BY137" s="14" t="str">
        <f>INDEX($O$6:$O$37,BW137)&amp;"-"&amp;INDEX(属性投放!$H$19:$H$29,卡牌属性!CD137)</f>
        <v>塞伯罗斯-练体</v>
      </c>
      <c r="BZ137" s="14">
        <f t="shared" si="495"/>
        <v>2</v>
      </c>
      <c r="CA137" s="14">
        <f t="shared" si="496"/>
        <v>3</v>
      </c>
      <c r="CB137" s="14">
        <f t="shared" si="497"/>
        <v>5</v>
      </c>
      <c r="CC137" s="14">
        <f t="shared" si="498"/>
        <v>2</v>
      </c>
      <c r="CD137" s="14">
        <f t="shared" si="499"/>
        <v>1</v>
      </c>
      <c r="CE137" s="14">
        <f>INDEX(属性投放!$W$6:$W$49,(卡牌属性!CC137-2)*11+卡牌属性!CD137)</f>
        <v>14</v>
      </c>
      <c r="CF137" s="14">
        <f>INDEX(属性偏向!$I$4:$I$15,卡牌属性!$BZ137+CF$3)</f>
        <v>75</v>
      </c>
      <c r="CG137" s="14">
        <f>INDEX(属性偏向!$I$4:$I$15,卡牌属性!$BZ137+CG$3)</f>
        <v>100</v>
      </c>
      <c r="CH137" s="14">
        <f>INDEX(属性偏向!$I$4:$I$15,卡牌属性!$BZ137+CH$3)</f>
        <v>125</v>
      </c>
      <c r="CI137" s="14">
        <f>INDEX(属性偏向!$I$4:$I$15,卡牌属性!$BZ137+CI$3)</f>
        <v>125</v>
      </c>
      <c r="CJ137" s="14">
        <f>INDEX(属性偏向!$I$4:$I$15,卡牌属性!$BZ137+CJ$3)</f>
        <v>150</v>
      </c>
      <c r="CK137" s="14">
        <f>INDEX(属性偏向!$J$4:$J$15,卡牌属性!$CA137+CK$3)</f>
        <v>10</v>
      </c>
      <c r="CL137" s="14">
        <f>INDEX(属性偏向!$J$4:$J$15,卡牌属性!$CA137+CL$3)</f>
        <v>20</v>
      </c>
      <c r="CM137" s="14">
        <f>INDEX(属性偏向!$J$4:$J$15,卡牌属性!$CA137+CM$3)</f>
        <v>20</v>
      </c>
      <c r="CN137" s="14">
        <f>INDEX(属性偏向!$J$4:$J$15,卡牌属性!$CA137+CN$3)</f>
        <v>30</v>
      </c>
      <c r="CO137" s="14">
        <f>INDEX(属性偏向!$J$4:$J$15,卡牌属性!$CA137+CO$3)</f>
        <v>40</v>
      </c>
      <c r="CP137" s="14">
        <f>INDEX(属性偏向!$K$4:$K$15,卡牌属性!$CB137+CP$3)</f>
        <v>500</v>
      </c>
      <c r="CQ137" s="14">
        <f>INDEX(属性偏向!$K$4:$K$15,卡牌属性!$CB137+CQ$3)</f>
        <v>650</v>
      </c>
      <c r="CR137" s="14">
        <f>INDEX(属性偏向!$K$4:$K$15,卡牌属性!$CB137+CR$3)</f>
        <v>650</v>
      </c>
      <c r="CS137" s="14">
        <f>INDEX(属性偏向!$K$4:$K$15,卡牌属性!$CB137+CS$3)</f>
        <v>800</v>
      </c>
      <c r="CT137" s="14">
        <f>INDEX(属性偏向!$K$4:$K$15,卡牌属性!$CB137+CT$3)</f>
        <v>1000</v>
      </c>
      <c r="CU137" s="14">
        <f>INDEX(属性偏向!$S$4:$S$135,(卡牌属性!$BZ137-1+CU$3)*11+卡牌属性!$CD137)</f>
        <v>4</v>
      </c>
      <c r="CV137" s="14">
        <f>INDEX(属性偏向!$S$4:$S$135,(卡牌属性!$BZ137-1+CV$3)*11+卡牌属性!$CD137)</f>
        <v>6</v>
      </c>
      <c r="CW137" s="14">
        <f>INDEX(属性偏向!$S$4:$S$135,(卡牌属性!$BZ137-1+CW$3)*11+卡牌属性!$CD137)</f>
        <v>8</v>
      </c>
      <c r="CX137" s="14">
        <f>INDEX(属性偏向!$S$4:$S$135,(卡牌属性!$BZ137-1+CX$3)*11+卡牌属性!$CD137)</f>
        <v>8</v>
      </c>
      <c r="CY137" s="14">
        <f>INDEX(属性偏向!$S$4:$S$135,(卡牌属性!$BZ137-1+CY$3)*11+卡牌属性!$CD137)</f>
        <v>10</v>
      </c>
      <c r="CZ137" s="14">
        <f>INDEX(属性偏向!$T$4:$T$135,(卡牌属性!$BZ137-1+CZ$3)*11+卡牌属性!$CD137)</f>
        <v>2</v>
      </c>
      <c r="DA137" s="14">
        <f>INDEX(属性偏向!$T$4:$T$135,(卡牌属性!$BZ137-1+DA$3)*11+卡牌属性!$CD137)</f>
        <v>3</v>
      </c>
      <c r="DB137" s="14">
        <f>INDEX(属性偏向!$T$4:$T$135,(卡牌属性!$BZ137-1+DB$3)*11+卡牌属性!$CD137)</f>
        <v>3</v>
      </c>
      <c r="DC137" s="14">
        <f>INDEX(属性偏向!$T$4:$T$135,(卡牌属性!$BZ137-1+DC$3)*11+卡牌属性!$CD137)</f>
        <v>4</v>
      </c>
      <c r="DD137" s="14">
        <f>INDEX(属性偏向!$T$4:$T$135,(卡牌属性!$BZ137-1+DD$3)*11+卡牌属性!$CD137)</f>
        <v>5</v>
      </c>
      <c r="DE137" s="14">
        <f>INDEX(属性偏向!$U$4:$U$135,(卡牌属性!$BZ137-1+DE$3)*11+卡牌属性!$CD137)</f>
        <v>24</v>
      </c>
      <c r="DF137" s="14">
        <f>INDEX(属性偏向!$U$4:$U$135,(卡牌属性!$BZ137-1+DF$3)*11+卡牌属性!$CD137)</f>
        <v>36</v>
      </c>
      <c r="DG137" s="14">
        <f>INDEX(属性偏向!$U$4:$U$135,(卡牌属性!$BZ137-1+DG$3)*11+卡牌属性!$CD137)</f>
        <v>36</v>
      </c>
      <c r="DH137" s="14">
        <f>INDEX(属性偏向!$U$4:$U$135,(卡牌属性!$BZ137-1+DH$3)*11+卡牌属性!$CD137)</f>
        <v>48</v>
      </c>
      <c r="DI137" s="14">
        <f>INDEX(属性偏向!$U$4:$U$135,(卡牌属性!$BZ137-1+DI$3)*11+卡牌属性!$CD137)</f>
        <v>60</v>
      </c>
      <c r="DL137" s="13">
        <v>133</v>
      </c>
      <c r="DM137" s="14">
        <f t="shared" si="500"/>
        <v>13</v>
      </c>
      <c r="DN137" s="14">
        <f t="shared" si="501"/>
        <v>1102013</v>
      </c>
      <c r="DO137" s="14" t="str">
        <f>INDEX($B$6:$B$32,DM137)&amp;"-"&amp;INDEX(属性投放!$H$7:$H$17,卡牌属性!DT137)</f>
        <v>吉拉-练体</v>
      </c>
      <c r="DP137" s="14">
        <f t="shared" si="487"/>
        <v>2</v>
      </c>
      <c r="DQ137" s="14">
        <f t="shared" si="488"/>
        <v>5</v>
      </c>
      <c r="DR137" s="14">
        <f t="shared" si="489"/>
        <v>3</v>
      </c>
      <c r="DS137" s="14">
        <f t="shared" si="502"/>
        <v>2</v>
      </c>
      <c r="DT137" s="14">
        <f t="shared" si="503"/>
        <v>1</v>
      </c>
      <c r="DU137" s="14">
        <f>INDEX(属性投放!$W$6:$W$49,(卡牌属性!DS137-2)*11+卡牌属性!DT137)</f>
        <v>14</v>
      </c>
      <c r="DV137" s="14">
        <f>INDEX(属性偏向!$I$4:$I$15,卡牌属性!$DP137+DV$3)</f>
        <v>75</v>
      </c>
      <c r="DW137" s="14">
        <f>INDEX(属性偏向!$I$4:$I$15,卡牌属性!$DP137+DW$3)</f>
        <v>100</v>
      </c>
      <c r="DX137" s="14">
        <f>INDEX(属性偏向!$I$4:$I$15,卡牌属性!$DP137+DX$3)</f>
        <v>125</v>
      </c>
      <c r="DY137" s="14">
        <f>INDEX(属性偏向!$I$4:$I$15,卡牌属性!$DP137+DY$3)</f>
        <v>125</v>
      </c>
      <c r="DZ137" s="14">
        <f>INDEX(属性偏向!$I$4:$I$15,卡牌属性!$DP137+DZ$3)</f>
        <v>150</v>
      </c>
      <c r="EA137" s="14">
        <f>INDEX(属性偏向!$J$4:$J$15,卡牌属性!$DQ137+EA$3)</f>
        <v>30</v>
      </c>
      <c r="EB137" s="14">
        <f>INDEX(属性偏向!$J$4:$J$15,卡牌属性!$DQ137+EB$3)</f>
        <v>40</v>
      </c>
      <c r="EC137" s="14">
        <f>INDEX(属性偏向!$J$4:$J$15,卡牌属性!$DQ137+EC$3)</f>
        <v>40</v>
      </c>
      <c r="ED137" s="14">
        <f>INDEX(属性偏向!$J$4:$J$15,卡牌属性!$DQ137+ED$3)</f>
        <v>50</v>
      </c>
      <c r="EE137" s="14">
        <f>INDEX(属性偏向!$J$4:$J$15,卡牌属性!$DQ137+EE$3)</f>
        <v>75</v>
      </c>
      <c r="EF137" s="14">
        <f>INDEX(属性偏向!$K$4:$K$15,卡牌属性!$DR137+EF$3)</f>
        <v>300</v>
      </c>
      <c r="EG137" s="14">
        <f>INDEX(属性偏向!$K$4:$K$15,卡牌属性!$DR137+EG$3)</f>
        <v>400</v>
      </c>
      <c r="EH137" s="14">
        <f>INDEX(属性偏向!$K$4:$K$15,卡牌属性!$DR137+EH$3)</f>
        <v>400</v>
      </c>
      <c r="EI137" s="14">
        <f>INDEX(属性偏向!$K$4:$K$15,卡牌属性!$DR137+EI$3)</f>
        <v>500</v>
      </c>
      <c r="EJ137" s="14">
        <f>INDEX(属性偏向!$K$4:$K$15,卡牌属性!$DR137+EJ$3)</f>
        <v>650</v>
      </c>
      <c r="EK137" s="14">
        <f>INDEX(属性偏向!$S$4:$S$135,(卡牌属性!$DP137-1+EK$3)*11+卡牌属性!$DT137)*(1+属性投放!$AT$6)</f>
        <v>12</v>
      </c>
      <c r="EL137" s="14">
        <f>INDEX(属性偏向!$S$4:$S$135,(卡牌属性!$DP137-1+EL$3)*11+卡牌属性!$DT137)*(1+属性投放!$AT$6)</f>
        <v>18</v>
      </c>
      <c r="EM137" s="14">
        <f>INDEX(属性偏向!$S$4:$S$135,(卡牌属性!$DP137-1+EM$3)*11+卡牌属性!$DT137)*(1+属性投放!$AT$6)</f>
        <v>24</v>
      </c>
      <c r="EN137" s="14">
        <f>INDEX(属性偏向!$S$4:$S$135,(卡牌属性!$DP137-1+EN$3)*11+卡牌属性!$DT137)*(1+属性投放!$AT$6)</f>
        <v>24</v>
      </c>
      <c r="EO137" s="14">
        <f>INDEX(属性偏向!$S$4:$S$135,(卡牌属性!$DP137-1+EO$3)*11+卡牌属性!$DT137)*(1+属性投放!$AT$6)</f>
        <v>30</v>
      </c>
      <c r="EP137" s="14">
        <f>INDEX(属性偏向!$T$4:$T$135,(卡牌属性!$DQ137-1+EP$3)*11+卡牌属性!$DT137)*(1+属性投放!$AT$6)</f>
        <v>15</v>
      </c>
      <c r="EQ137" s="14">
        <f>INDEX(属性偏向!$T$4:$T$135,(卡牌属性!$DQ137-1+EQ$3)*11+卡牌属性!$DT137)*(1+属性投放!$AT$6)</f>
        <v>18</v>
      </c>
      <c r="ER137" s="14">
        <f>INDEX(属性偏向!$T$4:$T$135,(卡牌属性!$DQ137-1+ER$3)*11+卡牌属性!$DT137)*(1+属性投放!$AT$6)</f>
        <v>18</v>
      </c>
      <c r="ES137" s="14">
        <f>INDEX(属性偏向!$T$4:$T$135,(卡牌属性!$DQ137-1+ES$3)*11+卡牌属性!$DT137)*(1+属性投放!$AT$6)</f>
        <v>21</v>
      </c>
      <c r="ET137" s="14">
        <f>INDEX(属性偏向!$T$4:$T$135,(卡牌属性!$DQ137-1+ET$3)*11+卡牌属性!$DT137)*(1+属性投放!$AT$6)</f>
        <v>24</v>
      </c>
      <c r="EU137" s="14">
        <f>INDEX(属性偏向!$U$4:$U$135,(卡牌属性!$DR137-1+EU$3)*11+卡牌属性!$DT137)*(1+属性投放!$AT$6)</f>
        <v>108</v>
      </c>
      <c r="EV137" s="14">
        <f>INDEX(属性偏向!$U$4:$U$135,(卡牌属性!$DR137-1+EV$3)*11+卡牌属性!$DT137)*(1+属性投放!$AT$6)</f>
        <v>144</v>
      </c>
      <c r="EW137" s="14">
        <f>INDEX(属性偏向!$U$4:$U$135,(卡牌属性!$DR137-1+EW$3)*11+卡牌属性!$DT137)*(1+属性投放!$AT$6)</f>
        <v>144</v>
      </c>
      <c r="EX137" s="14">
        <f>INDEX(属性偏向!$U$4:$U$135,(卡牌属性!$DR137-1+EX$3)*11+卡牌属性!$DT137)*(1+属性投放!$AT$6)</f>
        <v>180</v>
      </c>
      <c r="EY137" s="14">
        <f>INDEX(属性偏向!$U$4:$U$135,(卡牌属性!$DR137-1+EY$3)*11+卡牌属性!$DT137)*(1+属性投放!$AT$6)</f>
        <v>216</v>
      </c>
      <c r="FC137" s="13">
        <v>133</v>
      </c>
      <c r="FD137" s="13">
        <f t="shared" si="413"/>
        <v>27</v>
      </c>
      <c r="FE137" s="14">
        <f t="shared" si="504"/>
        <v>1102030</v>
      </c>
      <c r="FF137" s="14" t="s">
        <v>849</v>
      </c>
      <c r="FG137" s="14">
        <f t="shared" si="490"/>
        <v>3</v>
      </c>
      <c r="FH137" s="14" t="str">
        <f t="shared" si="491"/>
        <v>燕青-3星</v>
      </c>
      <c r="FI137" s="14">
        <f>INDEX(Y$6:Y$36,$FD137)+INDEX(属性偏向!Y$4:Y$8,卡牌属性!$FG137)</f>
        <v>8</v>
      </c>
      <c r="FJ137" s="14" t="str">
        <f>INDEX(属性评价,卡牌属性!FI137)</f>
        <v>A+</v>
      </c>
      <c r="FK137" s="14">
        <f>INDEX(Z$6:Z$36,$FD137)+INDEX(属性偏向!Z$4:Z$8,卡牌属性!$FG137)</f>
        <v>7</v>
      </c>
      <c r="FL137" s="14" t="str">
        <f>INDEX(属性评价,卡牌属性!FK137)</f>
        <v>A</v>
      </c>
      <c r="FM137" s="14">
        <f>INDEX(AA$6:AA$36,$FD137)+INDEX(属性偏向!AA$4:AA$8,卡牌属性!$FG137)</f>
        <v>6</v>
      </c>
      <c r="FN137" s="14" t="str">
        <f>INDEX(属性评价,卡牌属性!FM137)</f>
        <v>B+</v>
      </c>
    </row>
    <row r="138" spans="31:170" ht="16.5" x14ac:dyDescent="0.2">
      <c r="AE138" s="13">
        <v>134</v>
      </c>
      <c r="AF138" s="13">
        <f t="shared" si="492"/>
        <v>13</v>
      </c>
      <c r="AG138" s="13">
        <f t="shared" si="483"/>
        <v>2</v>
      </c>
      <c r="AH138" s="13"/>
      <c r="AI138" s="13"/>
      <c r="AJ138" s="14">
        <f t="shared" si="484"/>
        <v>1101013</v>
      </c>
      <c r="AK138" s="14" t="str">
        <f t="shared" si="485"/>
        <v>吉拉2突</v>
      </c>
      <c r="AL138" s="25" t="s">
        <v>131</v>
      </c>
      <c r="AM138" s="14">
        <v>1</v>
      </c>
      <c r="AN138" s="14">
        <f t="shared" si="486"/>
        <v>2</v>
      </c>
      <c r="AO138" s="14" t="e">
        <f>INDEX(属性投放!#REF!,(卡牌属性!AG138-2)*20+卡牌属性!AN138)</f>
        <v>#REF!</v>
      </c>
      <c r="AP138" s="14" t="e">
        <f t="shared" si="447"/>
        <v>#REF!</v>
      </c>
      <c r="AQ138" s="14" t="e">
        <f t="shared" si="447"/>
        <v>#REF!</v>
      </c>
      <c r="AR138" s="14" t="e">
        <f t="shared" si="447"/>
        <v>#REF!</v>
      </c>
      <c r="AS138" s="14" t="e">
        <f t="shared" si="447"/>
        <v>#REF!</v>
      </c>
      <c r="AT138" s="14" t="e">
        <f>INDEX(属性投放!#REF!,(卡牌属性!AG138-2)*20+卡牌属性!AN138)</f>
        <v>#REF!</v>
      </c>
      <c r="AU138" s="14" t="e">
        <f t="shared" si="448"/>
        <v>#REF!</v>
      </c>
      <c r="AV138" s="14" t="e">
        <f t="shared" si="448"/>
        <v>#REF!</v>
      </c>
      <c r="AW138" s="14" t="e">
        <f t="shared" si="448"/>
        <v>#REF!</v>
      </c>
      <c r="AX138" s="14" t="e">
        <f t="shared" si="448"/>
        <v>#REF!</v>
      </c>
      <c r="AY138" s="14" t="e">
        <f>INDEX(属性投放!#REF!,(卡牌属性!AG138-2)*20+卡牌属性!AN138)</f>
        <v>#REF!</v>
      </c>
      <c r="AZ138" s="14" t="e">
        <f t="shared" si="449"/>
        <v>#REF!</v>
      </c>
      <c r="BA138" s="14" t="e">
        <f t="shared" si="449"/>
        <v>#REF!</v>
      </c>
      <c r="BB138" s="14" t="e">
        <f t="shared" si="449"/>
        <v>#REF!</v>
      </c>
      <c r="BC138" s="14" t="e">
        <f t="shared" si="449"/>
        <v>#REF!</v>
      </c>
      <c r="BD138" s="14" t="e">
        <f>INDEX(属性投放!#REF!,(卡牌属性!AG138-2)*20+卡牌属性!AN138)</f>
        <v>#REF!</v>
      </c>
      <c r="BE138" s="14" t="e">
        <f t="shared" si="450"/>
        <v>#REF!</v>
      </c>
      <c r="BF138" s="14" t="e">
        <f t="shared" si="450"/>
        <v>#REF!</v>
      </c>
      <c r="BG138" s="14" t="e">
        <f t="shared" si="450"/>
        <v>#REF!</v>
      </c>
      <c r="BH138" s="14" t="e">
        <f t="shared" si="450"/>
        <v>#REF!</v>
      </c>
      <c r="BI138" s="14" t="e">
        <f>INDEX(属性投放!#REF!,(卡牌属性!AG138-2)*20+卡牌属性!AN138)</f>
        <v>#REF!</v>
      </c>
      <c r="BJ138" s="14" t="e">
        <f t="shared" si="451"/>
        <v>#REF!</v>
      </c>
      <c r="BK138" s="14" t="e">
        <f t="shared" si="451"/>
        <v>#REF!</v>
      </c>
      <c r="BL138" s="14" t="e">
        <f t="shared" si="451"/>
        <v>#REF!</v>
      </c>
      <c r="BM138" s="14" t="e">
        <f t="shared" si="451"/>
        <v>#REF!</v>
      </c>
      <c r="BN138" s="14" t="e">
        <f>INDEX(属性投放!#REF!,(卡牌属性!AG138-2)*20+卡牌属性!AN138)</f>
        <v>#REF!</v>
      </c>
      <c r="BO138" s="14" t="e">
        <f t="shared" si="452"/>
        <v>#REF!</v>
      </c>
      <c r="BP138" s="14" t="e">
        <f t="shared" si="452"/>
        <v>#REF!</v>
      </c>
      <c r="BQ138" s="14" t="e">
        <f t="shared" si="452"/>
        <v>#REF!</v>
      </c>
      <c r="BR138" s="14" t="e">
        <f t="shared" si="452"/>
        <v>#REF!</v>
      </c>
      <c r="BV138" s="13">
        <v>134</v>
      </c>
      <c r="BW138" s="14">
        <f t="shared" si="493"/>
        <v>13</v>
      </c>
      <c r="BX138" s="14">
        <f t="shared" si="494"/>
        <v>1102013</v>
      </c>
      <c r="BY138" s="14" t="str">
        <f>INDEX($O$6:$O$37,BW138)&amp;"-"&amp;INDEX(属性投放!$H$19:$H$29,卡牌属性!CD138)</f>
        <v>塞伯罗斯-等活</v>
      </c>
      <c r="BZ138" s="14">
        <f t="shared" si="495"/>
        <v>2</v>
      </c>
      <c r="CA138" s="14">
        <f t="shared" si="496"/>
        <v>3</v>
      </c>
      <c r="CB138" s="14">
        <f t="shared" si="497"/>
        <v>5</v>
      </c>
      <c r="CC138" s="14">
        <f t="shared" si="498"/>
        <v>2</v>
      </c>
      <c r="CD138" s="14">
        <f t="shared" si="499"/>
        <v>2</v>
      </c>
      <c r="CE138" s="14">
        <f>INDEX(属性投放!$W$6:$W$49,(卡牌属性!CC138-2)*11+卡牌属性!CD138)</f>
        <v>10</v>
      </c>
      <c r="CF138" s="14">
        <f t="shared" ref="CF138:CF147" si="505">CF137+CU137*$CE137</f>
        <v>131</v>
      </c>
      <c r="CG138" s="14">
        <f t="shared" ref="CG138:CG147" si="506">CG137+CV137*$CE137</f>
        <v>184</v>
      </c>
      <c r="CH138" s="14">
        <f t="shared" ref="CH138:CH147" si="507">CH137+CW137*$CE137</f>
        <v>237</v>
      </c>
      <c r="CI138" s="14">
        <f t="shared" ref="CI138:CI147" si="508">CI137+CX137*$CE137</f>
        <v>237</v>
      </c>
      <c r="CJ138" s="14">
        <f t="shared" ref="CJ138:CJ147" si="509">CJ137+CY137*$CE137</f>
        <v>290</v>
      </c>
      <c r="CK138" s="14">
        <f t="shared" ref="CK138:CK147" si="510">CK137+CZ137*$CE137</f>
        <v>38</v>
      </c>
      <c r="CL138" s="14">
        <f t="shared" ref="CL138:CL147" si="511">CL137+DA137*$CE137</f>
        <v>62</v>
      </c>
      <c r="CM138" s="14">
        <f t="shared" ref="CM138:CM147" si="512">CM137+DB137*$CE137</f>
        <v>62</v>
      </c>
      <c r="CN138" s="14">
        <f t="shared" ref="CN138:CN147" si="513">CN137+DC137*$CE137</f>
        <v>86</v>
      </c>
      <c r="CO138" s="14">
        <f t="shared" ref="CO138:CO147" si="514">CO137+DD137*$CE137</f>
        <v>110</v>
      </c>
      <c r="CP138" s="14">
        <f t="shared" ref="CP138:CP147" si="515">CP137+DE137*$CE137</f>
        <v>836</v>
      </c>
      <c r="CQ138" s="14">
        <f t="shared" ref="CQ138:CQ147" si="516">CQ137+DF137*$CE137</f>
        <v>1154</v>
      </c>
      <c r="CR138" s="14">
        <f t="shared" ref="CR138:CR147" si="517">CR137+DG137*$CE137</f>
        <v>1154</v>
      </c>
      <c r="CS138" s="14">
        <f t="shared" ref="CS138:CS147" si="518">CS137+DH137*$CE137</f>
        <v>1472</v>
      </c>
      <c r="CT138" s="14">
        <f t="shared" ref="CT138:CT147" si="519">CT137+DI137*$CE137</f>
        <v>1840</v>
      </c>
      <c r="CU138" s="14">
        <f>INDEX(属性偏向!$S$4:$S$135,(卡牌属性!$BZ138-1+CU$3)*11+卡牌属性!$CD138)</f>
        <v>6</v>
      </c>
      <c r="CV138" s="14">
        <f>INDEX(属性偏向!$S$4:$S$135,(卡牌属性!$BZ138-1+CV$3)*11+卡牌属性!$CD138)</f>
        <v>8</v>
      </c>
      <c r="CW138" s="14">
        <f>INDEX(属性偏向!$S$4:$S$135,(卡牌属性!$BZ138-1+CW$3)*11+卡牌属性!$CD138)</f>
        <v>10</v>
      </c>
      <c r="CX138" s="14">
        <f>INDEX(属性偏向!$S$4:$S$135,(卡牌属性!$BZ138-1+CX$3)*11+卡牌属性!$CD138)</f>
        <v>10</v>
      </c>
      <c r="CY138" s="14">
        <f>INDEX(属性偏向!$S$4:$S$135,(卡牌属性!$BZ138-1+CY$3)*11+卡牌属性!$CD138)</f>
        <v>12</v>
      </c>
      <c r="CZ138" s="14">
        <f>INDEX(属性偏向!$T$4:$T$135,(卡牌属性!$BZ138-1+CZ$3)*11+卡牌属性!$CD138)</f>
        <v>3</v>
      </c>
      <c r="DA138" s="14">
        <f>INDEX(属性偏向!$T$4:$T$135,(卡牌属性!$BZ138-1+DA$3)*11+卡牌属性!$CD138)</f>
        <v>4</v>
      </c>
      <c r="DB138" s="14">
        <f>INDEX(属性偏向!$T$4:$T$135,(卡牌属性!$BZ138-1+DB$3)*11+卡牌属性!$CD138)</f>
        <v>4</v>
      </c>
      <c r="DC138" s="14">
        <f>INDEX(属性偏向!$T$4:$T$135,(卡牌属性!$BZ138-1+DC$3)*11+卡牌属性!$CD138)</f>
        <v>5</v>
      </c>
      <c r="DD138" s="14">
        <f>INDEX(属性偏向!$T$4:$T$135,(卡牌属性!$BZ138-1+DD$3)*11+卡牌属性!$CD138)</f>
        <v>6</v>
      </c>
      <c r="DE138" s="14">
        <f>INDEX(属性偏向!$U$4:$U$135,(卡牌属性!$BZ138-1+DE$3)*11+卡牌属性!$CD138)</f>
        <v>42</v>
      </c>
      <c r="DF138" s="14">
        <f>INDEX(属性偏向!$U$4:$U$135,(卡牌属性!$BZ138-1+DF$3)*11+卡牌属性!$CD138)</f>
        <v>56</v>
      </c>
      <c r="DG138" s="14">
        <f>INDEX(属性偏向!$U$4:$U$135,(卡牌属性!$BZ138-1+DG$3)*11+卡牌属性!$CD138)</f>
        <v>56</v>
      </c>
      <c r="DH138" s="14">
        <f>INDEX(属性偏向!$U$4:$U$135,(卡牌属性!$BZ138-1+DH$3)*11+卡牌属性!$CD138)</f>
        <v>70</v>
      </c>
      <c r="DI138" s="14">
        <f>INDEX(属性偏向!$U$4:$U$135,(卡牌属性!$BZ138-1+DI$3)*11+卡牌属性!$CD138)</f>
        <v>84</v>
      </c>
      <c r="DL138" s="13">
        <v>134</v>
      </c>
      <c r="DM138" s="14">
        <f t="shared" si="500"/>
        <v>13</v>
      </c>
      <c r="DN138" s="14">
        <f t="shared" si="501"/>
        <v>1102013</v>
      </c>
      <c r="DO138" s="14" t="str">
        <f>INDEX($B$6:$B$32,DM138)&amp;"-"&amp;INDEX(属性投放!$H$7:$H$17,卡牌属性!DT138)</f>
        <v>吉拉-等活</v>
      </c>
      <c r="DP138" s="14">
        <f t="shared" si="487"/>
        <v>2</v>
      </c>
      <c r="DQ138" s="14">
        <f t="shared" si="488"/>
        <v>5</v>
      </c>
      <c r="DR138" s="14">
        <f t="shared" si="489"/>
        <v>3</v>
      </c>
      <c r="DS138" s="14">
        <f t="shared" si="502"/>
        <v>2</v>
      </c>
      <c r="DT138" s="14">
        <f t="shared" si="503"/>
        <v>2</v>
      </c>
      <c r="DU138" s="14">
        <f>INDEX(属性投放!$W$6:$W$49,(卡牌属性!DS138-2)*11+卡牌属性!DT138)</f>
        <v>10</v>
      </c>
      <c r="DV138" s="14">
        <f t="shared" ref="DV138:DV147" si="520">DV137+EK137*$DU137</f>
        <v>243</v>
      </c>
      <c r="DW138" s="14">
        <f t="shared" ref="DW138:DW147" si="521">DW137+EL137*$DU137</f>
        <v>352</v>
      </c>
      <c r="DX138" s="14">
        <f t="shared" ref="DX138:DX147" si="522">DX137+EM137*$DU137</f>
        <v>461</v>
      </c>
      <c r="DY138" s="14">
        <f t="shared" ref="DY138:DY147" si="523">DY137+EN137*$DU137</f>
        <v>461</v>
      </c>
      <c r="DZ138" s="14">
        <f t="shared" ref="DZ138:DZ147" si="524">DZ137+EO137*$DU137</f>
        <v>570</v>
      </c>
      <c r="EA138" s="14">
        <f t="shared" ref="EA138:EA147" si="525">EA137+EP137*$DU137</f>
        <v>240</v>
      </c>
      <c r="EB138" s="14">
        <f t="shared" ref="EB138:EB147" si="526">EB137+EQ137*$DU137</f>
        <v>292</v>
      </c>
      <c r="EC138" s="14">
        <f t="shared" ref="EC138:EC147" si="527">EC137+ER137*$DU137</f>
        <v>292</v>
      </c>
      <c r="ED138" s="14">
        <f t="shared" ref="ED138:ED147" si="528">ED137+ES137*$DU137</f>
        <v>344</v>
      </c>
      <c r="EE138" s="14">
        <f t="shared" ref="EE138:EE147" si="529">EE137+ET137*$DU137</f>
        <v>411</v>
      </c>
      <c r="EF138" s="14">
        <f t="shared" ref="EF138:EF147" si="530">EF137+EU137*$DU137</f>
        <v>1812</v>
      </c>
      <c r="EG138" s="14">
        <f t="shared" ref="EG138:EG147" si="531">EG137+EV137*$DU137</f>
        <v>2416</v>
      </c>
      <c r="EH138" s="14">
        <f t="shared" ref="EH138:EH147" si="532">EH137+EW137*$DU137</f>
        <v>2416</v>
      </c>
      <c r="EI138" s="14">
        <f t="shared" ref="EI138:EI147" si="533">EI137+EX137*$DU137</f>
        <v>3020</v>
      </c>
      <c r="EJ138" s="14">
        <f t="shared" ref="EJ138:EJ147" si="534">EJ137+EY137*$DU137</f>
        <v>3674</v>
      </c>
      <c r="EK138" s="14">
        <f>INDEX(属性偏向!$S$4:$S$135,(卡牌属性!$DP138-1+EK$3)*11+卡牌属性!$DT138)*(1+属性投放!$AT$6)</f>
        <v>18</v>
      </c>
      <c r="EL138" s="14">
        <f>INDEX(属性偏向!$S$4:$S$135,(卡牌属性!$DP138-1+EL$3)*11+卡牌属性!$DT138)*(1+属性投放!$AT$6)</f>
        <v>24</v>
      </c>
      <c r="EM138" s="14">
        <f>INDEX(属性偏向!$S$4:$S$135,(卡牌属性!$DP138-1+EM$3)*11+卡牌属性!$DT138)*(1+属性投放!$AT$6)</f>
        <v>30</v>
      </c>
      <c r="EN138" s="14">
        <f>INDEX(属性偏向!$S$4:$S$135,(卡牌属性!$DP138-1+EN$3)*11+卡牌属性!$DT138)*(1+属性投放!$AT$6)</f>
        <v>30</v>
      </c>
      <c r="EO138" s="14">
        <f>INDEX(属性偏向!$S$4:$S$135,(卡牌属性!$DP138-1+EO$3)*11+卡牌属性!$DT138)*(1+属性投放!$AT$6)</f>
        <v>36</v>
      </c>
      <c r="EP138" s="14">
        <f>INDEX(属性偏向!$T$4:$T$135,(卡牌属性!$DQ138-1+EP$3)*11+卡牌属性!$DT138)*(1+属性投放!$AT$6)</f>
        <v>18</v>
      </c>
      <c r="EQ138" s="14">
        <f>INDEX(属性偏向!$T$4:$T$135,(卡牌属性!$DQ138-1+EQ$3)*11+卡牌属性!$DT138)*(1+属性投放!$AT$6)</f>
        <v>21</v>
      </c>
      <c r="ER138" s="14">
        <f>INDEX(属性偏向!$T$4:$T$135,(卡牌属性!$DQ138-1+ER$3)*11+卡牌属性!$DT138)*(1+属性投放!$AT$6)</f>
        <v>21</v>
      </c>
      <c r="ES138" s="14">
        <f>INDEX(属性偏向!$T$4:$T$135,(卡牌属性!$DQ138-1+ES$3)*11+卡牌属性!$DT138)*(1+属性投放!$AT$6)</f>
        <v>24</v>
      </c>
      <c r="ET138" s="14">
        <f>INDEX(属性偏向!$T$4:$T$135,(卡牌属性!$DQ138-1+ET$3)*11+卡牌属性!$DT138)*(1+属性投放!$AT$6)</f>
        <v>27</v>
      </c>
      <c r="EU138" s="14">
        <f>INDEX(属性偏向!$U$4:$U$135,(卡牌属性!$DR138-1+EU$3)*11+卡牌属性!$DT138)*(1+属性投放!$AT$6)</f>
        <v>168</v>
      </c>
      <c r="EV138" s="14">
        <f>INDEX(属性偏向!$U$4:$U$135,(卡牌属性!$DR138-1+EV$3)*11+卡牌属性!$DT138)*(1+属性投放!$AT$6)</f>
        <v>210</v>
      </c>
      <c r="EW138" s="14">
        <f>INDEX(属性偏向!$U$4:$U$135,(卡牌属性!$DR138-1+EW$3)*11+卡牌属性!$DT138)*(1+属性投放!$AT$6)</f>
        <v>210</v>
      </c>
      <c r="EX138" s="14">
        <f>INDEX(属性偏向!$U$4:$U$135,(卡牌属性!$DR138-1+EX$3)*11+卡牌属性!$DT138)*(1+属性投放!$AT$6)</f>
        <v>252</v>
      </c>
      <c r="EY138" s="14">
        <f>INDEX(属性偏向!$U$4:$U$135,(卡牌属性!$DR138-1+EY$3)*11+卡牌属性!$DT138)*(1+属性投放!$AT$6)</f>
        <v>294</v>
      </c>
      <c r="FC138" s="13">
        <v>134</v>
      </c>
      <c r="FD138" s="13">
        <f t="shared" si="413"/>
        <v>27</v>
      </c>
      <c r="FE138" s="14">
        <f t="shared" si="504"/>
        <v>1102030</v>
      </c>
      <c r="FF138" s="14" t="s">
        <v>849</v>
      </c>
      <c r="FG138" s="14">
        <f t="shared" si="490"/>
        <v>4</v>
      </c>
      <c r="FH138" s="14" t="str">
        <f t="shared" si="491"/>
        <v>燕青-4星</v>
      </c>
      <c r="FI138" s="14">
        <f>INDEX(Y$6:Y$36,$FD138)+INDEX(属性偏向!Y$4:Y$8,卡牌属性!$FG138)</f>
        <v>8</v>
      </c>
      <c r="FJ138" s="14" t="str">
        <f>INDEX(属性评价,卡牌属性!FI138)</f>
        <v>A+</v>
      </c>
      <c r="FK138" s="14">
        <f>INDEX(Z$6:Z$36,$FD138)+INDEX(属性偏向!Z$4:Z$8,卡牌属性!$FG138)</f>
        <v>8</v>
      </c>
      <c r="FL138" s="14" t="str">
        <f>INDEX(属性评价,卡牌属性!FK138)</f>
        <v>A+</v>
      </c>
      <c r="FM138" s="14">
        <f>INDEX(AA$6:AA$36,$FD138)+INDEX(属性偏向!AA$4:AA$8,卡牌属性!$FG138)</f>
        <v>7</v>
      </c>
      <c r="FN138" s="14" t="str">
        <f>INDEX(属性评价,卡牌属性!FM138)</f>
        <v>A</v>
      </c>
    </row>
    <row r="139" spans="31:170" ht="16.5" x14ac:dyDescent="0.2">
      <c r="AE139" s="13">
        <v>135</v>
      </c>
      <c r="AF139" s="13">
        <f t="shared" si="492"/>
        <v>13</v>
      </c>
      <c r="AG139" s="13">
        <f t="shared" si="483"/>
        <v>2</v>
      </c>
      <c r="AH139" s="13"/>
      <c r="AI139" s="13"/>
      <c r="AJ139" s="14">
        <f t="shared" si="484"/>
        <v>1101013</v>
      </c>
      <c r="AK139" s="14" t="str">
        <f t="shared" si="485"/>
        <v>吉拉3突</v>
      </c>
      <c r="AL139" s="25" t="s">
        <v>131</v>
      </c>
      <c r="AM139" s="14">
        <v>1</v>
      </c>
      <c r="AN139" s="14">
        <f t="shared" si="486"/>
        <v>3</v>
      </c>
      <c r="AO139" s="14" t="e">
        <f>INDEX(属性投放!#REF!,(卡牌属性!AG139-2)*20+卡牌属性!AN139)</f>
        <v>#REF!</v>
      </c>
      <c r="AP139" s="14" t="e">
        <f t="shared" si="447"/>
        <v>#REF!</v>
      </c>
      <c r="AQ139" s="14" t="e">
        <f t="shared" si="447"/>
        <v>#REF!</v>
      </c>
      <c r="AR139" s="14" t="e">
        <f t="shared" si="447"/>
        <v>#REF!</v>
      </c>
      <c r="AS139" s="14" t="e">
        <f t="shared" si="447"/>
        <v>#REF!</v>
      </c>
      <c r="AT139" s="14" t="e">
        <f>INDEX(属性投放!#REF!,(卡牌属性!AG139-2)*20+卡牌属性!AN139)</f>
        <v>#REF!</v>
      </c>
      <c r="AU139" s="14" t="e">
        <f t="shared" si="448"/>
        <v>#REF!</v>
      </c>
      <c r="AV139" s="14" t="e">
        <f t="shared" si="448"/>
        <v>#REF!</v>
      </c>
      <c r="AW139" s="14" t="e">
        <f t="shared" si="448"/>
        <v>#REF!</v>
      </c>
      <c r="AX139" s="14" t="e">
        <f t="shared" si="448"/>
        <v>#REF!</v>
      </c>
      <c r="AY139" s="14" t="e">
        <f>INDEX(属性投放!#REF!,(卡牌属性!AG139-2)*20+卡牌属性!AN139)</f>
        <v>#REF!</v>
      </c>
      <c r="AZ139" s="14" t="e">
        <f t="shared" si="449"/>
        <v>#REF!</v>
      </c>
      <c r="BA139" s="14" t="e">
        <f t="shared" si="449"/>
        <v>#REF!</v>
      </c>
      <c r="BB139" s="14" t="e">
        <f t="shared" si="449"/>
        <v>#REF!</v>
      </c>
      <c r="BC139" s="14" t="e">
        <f t="shared" si="449"/>
        <v>#REF!</v>
      </c>
      <c r="BD139" s="14" t="e">
        <f>INDEX(属性投放!#REF!,(卡牌属性!AG139-2)*20+卡牌属性!AN139)</f>
        <v>#REF!</v>
      </c>
      <c r="BE139" s="14" t="e">
        <f t="shared" si="450"/>
        <v>#REF!</v>
      </c>
      <c r="BF139" s="14" t="e">
        <f t="shared" si="450"/>
        <v>#REF!</v>
      </c>
      <c r="BG139" s="14" t="e">
        <f t="shared" si="450"/>
        <v>#REF!</v>
      </c>
      <c r="BH139" s="14" t="e">
        <f t="shared" si="450"/>
        <v>#REF!</v>
      </c>
      <c r="BI139" s="14" t="e">
        <f>INDEX(属性投放!#REF!,(卡牌属性!AG139-2)*20+卡牌属性!AN139)</f>
        <v>#REF!</v>
      </c>
      <c r="BJ139" s="14" t="e">
        <f t="shared" si="451"/>
        <v>#REF!</v>
      </c>
      <c r="BK139" s="14" t="e">
        <f t="shared" si="451"/>
        <v>#REF!</v>
      </c>
      <c r="BL139" s="14" t="e">
        <f t="shared" si="451"/>
        <v>#REF!</v>
      </c>
      <c r="BM139" s="14" t="e">
        <f t="shared" si="451"/>
        <v>#REF!</v>
      </c>
      <c r="BN139" s="14" t="e">
        <f>INDEX(属性投放!#REF!,(卡牌属性!AG139-2)*20+卡牌属性!AN139)</f>
        <v>#REF!</v>
      </c>
      <c r="BO139" s="14" t="e">
        <f t="shared" si="452"/>
        <v>#REF!</v>
      </c>
      <c r="BP139" s="14" t="e">
        <f t="shared" si="452"/>
        <v>#REF!</v>
      </c>
      <c r="BQ139" s="14" t="e">
        <f t="shared" si="452"/>
        <v>#REF!</v>
      </c>
      <c r="BR139" s="14" t="e">
        <f t="shared" si="452"/>
        <v>#REF!</v>
      </c>
      <c r="BV139" s="13">
        <v>135</v>
      </c>
      <c r="BW139" s="14">
        <f t="shared" si="493"/>
        <v>13</v>
      </c>
      <c r="BX139" s="14">
        <f t="shared" si="494"/>
        <v>1102013</v>
      </c>
      <c r="BY139" s="14" t="str">
        <f>INDEX($O$6:$O$37,BW139)&amp;"-"&amp;INDEX(属性投放!$H$19:$H$29,卡牌属性!CD139)</f>
        <v>塞伯罗斯-黑绳</v>
      </c>
      <c r="BZ139" s="14">
        <f t="shared" si="495"/>
        <v>2</v>
      </c>
      <c r="CA139" s="14">
        <f t="shared" si="496"/>
        <v>3</v>
      </c>
      <c r="CB139" s="14">
        <f t="shared" si="497"/>
        <v>5</v>
      </c>
      <c r="CC139" s="14">
        <f t="shared" si="498"/>
        <v>2</v>
      </c>
      <c r="CD139" s="14">
        <f t="shared" si="499"/>
        <v>3</v>
      </c>
      <c r="CE139" s="14">
        <f>INDEX(属性投放!$W$6:$W$49,(卡牌属性!CC139-2)*11+卡牌属性!CD139)</f>
        <v>15</v>
      </c>
      <c r="CF139" s="14">
        <f t="shared" si="505"/>
        <v>191</v>
      </c>
      <c r="CG139" s="14">
        <f t="shared" si="506"/>
        <v>264</v>
      </c>
      <c r="CH139" s="14">
        <f t="shared" si="507"/>
        <v>337</v>
      </c>
      <c r="CI139" s="14">
        <f t="shared" si="508"/>
        <v>337</v>
      </c>
      <c r="CJ139" s="14">
        <f t="shared" si="509"/>
        <v>410</v>
      </c>
      <c r="CK139" s="14">
        <f t="shared" si="510"/>
        <v>68</v>
      </c>
      <c r="CL139" s="14">
        <f t="shared" si="511"/>
        <v>102</v>
      </c>
      <c r="CM139" s="14">
        <f t="shared" si="512"/>
        <v>102</v>
      </c>
      <c r="CN139" s="14">
        <f t="shared" si="513"/>
        <v>136</v>
      </c>
      <c r="CO139" s="14">
        <f t="shared" si="514"/>
        <v>170</v>
      </c>
      <c r="CP139" s="14">
        <f t="shared" si="515"/>
        <v>1256</v>
      </c>
      <c r="CQ139" s="14">
        <f t="shared" si="516"/>
        <v>1714</v>
      </c>
      <c r="CR139" s="14">
        <f t="shared" si="517"/>
        <v>1714</v>
      </c>
      <c r="CS139" s="14">
        <f t="shared" si="518"/>
        <v>2172</v>
      </c>
      <c r="CT139" s="14">
        <f t="shared" si="519"/>
        <v>2680</v>
      </c>
      <c r="CU139" s="14">
        <f>INDEX(属性偏向!$S$4:$S$135,(卡牌属性!$BZ139-1+CU$3)*11+卡牌属性!$CD139)</f>
        <v>8</v>
      </c>
      <c r="CV139" s="14">
        <f>INDEX(属性偏向!$S$4:$S$135,(卡牌属性!$BZ139-1+CV$3)*11+卡牌属性!$CD139)</f>
        <v>10</v>
      </c>
      <c r="CW139" s="14">
        <f>INDEX(属性偏向!$S$4:$S$135,(卡牌属性!$BZ139-1+CW$3)*11+卡牌属性!$CD139)</f>
        <v>12</v>
      </c>
      <c r="CX139" s="14">
        <f>INDEX(属性偏向!$S$4:$S$135,(卡牌属性!$BZ139-1+CX$3)*11+卡牌属性!$CD139)</f>
        <v>12</v>
      </c>
      <c r="CY139" s="14">
        <f>INDEX(属性偏向!$S$4:$S$135,(卡牌属性!$BZ139-1+CY$3)*11+卡牌属性!$CD139)</f>
        <v>14</v>
      </c>
      <c r="CZ139" s="14">
        <f>INDEX(属性偏向!$T$4:$T$135,(卡牌属性!$BZ139-1+CZ$3)*11+卡牌属性!$CD139)</f>
        <v>4</v>
      </c>
      <c r="DA139" s="14">
        <f>INDEX(属性偏向!$T$4:$T$135,(卡牌属性!$BZ139-1+DA$3)*11+卡牌属性!$CD139)</f>
        <v>5</v>
      </c>
      <c r="DB139" s="14">
        <f>INDEX(属性偏向!$T$4:$T$135,(卡牌属性!$BZ139-1+DB$3)*11+卡牌属性!$CD139)</f>
        <v>5</v>
      </c>
      <c r="DC139" s="14">
        <f>INDEX(属性偏向!$T$4:$T$135,(卡牌属性!$BZ139-1+DC$3)*11+卡牌属性!$CD139)</f>
        <v>6</v>
      </c>
      <c r="DD139" s="14">
        <f>INDEX(属性偏向!$T$4:$T$135,(卡牌属性!$BZ139-1+DD$3)*11+卡牌属性!$CD139)</f>
        <v>7</v>
      </c>
      <c r="DE139" s="14">
        <f>INDEX(属性偏向!$U$4:$U$135,(卡牌属性!$BZ139-1+DE$3)*11+卡牌属性!$CD139)</f>
        <v>64</v>
      </c>
      <c r="DF139" s="14">
        <f>INDEX(属性偏向!$U$4:$U$135,(卡牌属性!$BZ139-1+DF$3)*11+卡牌属性!$CD139)</f>
        <v>80</v>
      </c>
      <c r="DG139" s="14">
        <f>INDEX(属性偏向!$U$4:$U$135,(卡牌属性!$BZ139-1+DG$3)*11+卡牌属性!$CD139)</f>
        <v>80</v>
      </c>
      <c r="DH139" s="14">
        <f>INDEX(属性偏向!$U$4:$U$135,(卡牌属性!$BZ139-1+DH$3)*11+卡牌属性!$CD139)</f>
        <v>96</v>
      </c>
      <c r="DI139" s="14">
        <f>INDEX(属性偏向!$U$4:$U$135,(卡牌属性!$BZ139-1+DI$3)*11+卡牌属性!$CD139)</f>
        <v>112</v>
      </c>
      <c r="DL139" s="13">
        <v>135</v>
      </c>
      <c r="DM139" s="14">
        <f t="shared" si="500"/>
        <v>13</v>
      </c>
      <c r="DN139" s="14">
        <f t="shared" si="501"/>
        <v>1102013</v>
      </c>
      <c r="DO139" s="14" t="str">
        <f>INDEX($B$6:$B$32,DM139)&amp;"-"&amp;INDEX(属性投放!$H$7:$H$17,卡牌属性!DT139)</f>
        <v>吉拉-黑绳</v>
      </c>
      <c r="DP139" s="14">
        <f t="shared" si="487"/>
        <v>2</v>
      </c>
      <c r="DQ139" s="14">
        <f t="shared" si="488"/>
        <v>5</v>
      </c>
      <c r="DR139" s="14">
        <f t="shared" si="489"/>
        <v>3</v>
      </c>
      <c r="DS139" s="14">
        <f t="shared" si="502"/>
        <v>2</v>
      </c>
      <c r="DT139" s="14">
        <f t="shared" si="503"/>
        <v>3</v>
      </c>
      <c r="DU139" s="14">
        <f>INDEX(属性投放!$W$6:$W$49,(卡牌属性!DS139-2)*11+卡牌属性!DT139)</f>
        <v>15</v>
      </c>
      <c r="DV139" s="14">
        <f t="shared" si="520"/>
        <v>423</v>
      </c>
      <c r="DW139" s="14">
        <f t="shared" si="521"/>
        <v>592</v>
      </c>
      <c r="DX139" s="14">
        <f t="shared" si="522"/>
        <v>761</v>
      </c>
      <c r="DY139" s="14">
        <f t="shared" si="523"/>
        <v>761</v>
      </c>
      <c r="DZ139" s="14">
        <f t="shared" si="524"/>
        <v>930</v>
      </c>
      <c r="EA139" s="14">
        <f t="shared" si="525"/>
        <v>420</v>
      </c>
      <c r="EB139" s="14">
        <f t="shared" si="526"/>
        <v>502</v>
      </c>
      <c r="EC139" s="14">
        <f t="shared" si="527"/>
        <v>502</v>
      </c>
      <c r="ED139" s="14">
        <f t="shared" si="528"/>
        <v>584</v>
      </c>
      <c r="EE139" s="14">
        <f t="shared" si="529"/>
        <v>681</v>
      </c>
      <c r="EF139" s="14">
        <f t="shared" si="530"/>
        <v>3492</v>
      </c>
      <c r="EG139" s="14">
        <f t="shared" si="531"/>
        <v>4516</v>
      </c>
      <c r="EH139" s="14">
        <f t="shared" si="532"/>
        <v>4516</v>
      </c>
      <c r="EI139" s="14">
        <f t="shared" si="533"/>
        <v>5540</v>
      </c>
      <c r="EJ139" s="14">
        <f t="shared" si="534"/>
        <v>6614</v>
      </c>
      <c r="EK139" s="14">
        <f>INDEX(属性偏向!$S$4:$S$135,(卡牌属性!$DP139-1+EK$3)*11+卡牌属性!$DT139)*(1+属性投放!$AT$6)</f>
        <v>24</v>
      </c>
      <c r="EL139" s="14">
        <f>INDEX(属性偏向!$S$4:$S$135,(卡牌属性!$DP139-1+EL$3)*11+卡牌属性!$DT139)*(1+属性投放!$AT$6)</f>
        <v>30</v>
      </c>
      <c r="EM139" s="14">
        <f>INDEX(属性偏向!$S$4:$S$135,(卡牌属性!$DP139-1+EM$3)*11+卡牌属性!$DT139)*(1+属性投放!$AT$6)</f>
        <v>36</v>
      </c>
      <c r="EN139" s="14">
        <f>INDEX(属性偏向!$S$4:$S$135,(卡牌属性!$DP139-1+EN$3)*11+卡牌属性!$DT139)*(1+属性投放!$AT$6)</f>
        <v>36</v>
      </c>
      <c r="EO139" s="14">
        <f>INDEX(属性偏向!$S$4:$S$135,(卡牌属性!$DP139-1+EO$3)*11+卡牌属性!$DT139)*(1+属性投放!$AT$6)</f>
        <v>42</v>
      </c>
      <c r="EP139" s="14">
        <f>INDEX(属性偏向!$T$4:$T$135,(卡牌属性!$DQ139-1+EP$3)*11+卡牌属性!$DT139)*(1+属性投放!$AT$6)</f>
        <v>21</v>
      </c>
      <c r="EQ139" s="14">
        <f>INDEX(属性偏向!$T$4:$T$135,(卡牌属性!$DQ139-1+EQ$3)*11+卡牌属性!$DT139)*(1+属性投放!$AT$6)</f>
        <v>24</v>
      </c>
      <c r="ER139" s="14">
        <f>INDEX(属性偏向!$T$4:$T$135,(卡牌属性!$DQ139-1+ER$3)*11+卡牌属性!$DT139)*(1+属性投放!$AT$6)</f>
        <v>24</v>
      </c>
      <c r="ES139" s="14">
        <f>INDEX(属性偏向!$T$4:$T$135,(卡牌属性!$DQ139-1+ES$3)*11+卡牌属性!$DT139)*(1+属性投放!$AT$6)</f>
        <v>27</v>
      </c>
      <c r="ET139" s="14">
        <f>INDEX(属性偏向!$T$4:$T$135,(卡牌属性!$DQ139-1+ET$3)*11+卡牌属性!$DT139)*(1+属性投放!$AT$6)</f>
        <v>30</v>
      </c>
      <c r="EU139" s="14">
        <f>INDEX(属性偏向!$U$4:$U$135,(卡牌属性!$DR139-1+EU$3)*11+卡牌属性!$DT139)*(1+属性投放!$AT$6)</f>
        <v>240</v>
      </c>
      <c r="EV139" s="14">
        <f>INDEX(属性偏向!$U$4:$U$135,(卡牌属性!$DR139-1+EV$3)*11+卡牌属性!$DT139)*(1+属性投放!$AT$6)</f>
        <v>288</v>
      </c>
      <c r="EW139" s="14">
        <f>INDEX(属性偏向!$U$4:$U$135,(卡牌属性!$DR139-1+EW$3)*11+卡牌属性!$DT139)*(1+属性投放!$AT$6)</f>
        <v>288</v>
      </c>
      <c r="EX139" s="14">
        <f>INDEX(属性偏向!$U$4:$U$135,(卡牌属性!$DR139-1+EX$3)*11+卡牌属性!$DT139)*(1+属性投放!$AT$6)</f>
        <v>336</v>
      </c>
      <c r="EY139" s="14">
        <f>INDEX(属性偏向!$U$4:$U$135,(卡牌属性!$DR139-1+EY$3)*11+卡牌属性!$DT139)*(1+属性投放!$AT$6)</f>
        <v>384</v>
      </c>
      <c r="FC139" s="13">
        <v>135</v>
      </c>
      <c r="FD139" s="13">
        <f t="shared" si="413"/>
        <v>27</v>
      </c>
      <c r="FE139" s="14">
        <f t="shared" si="504"/>
        <v>1102030</v>
      </c>
      <c r="FF139" s="14" t="s">
        <v>849</v>
      </c>
      <c r="FG139" s="14">
        <f t="shared" si="490"/>
        <v>5</v>
      </c>
      <c r="FH139" s="14" t="str">
        <f t="shared" si="491"/>
        <v>燕青-5星</v>
      </c>
      <c r="FI139" s="14">
        <f>INDEX(Y$6:Y$36,$FD139)+INDEX(属性偏向!Y$4:Y$8,卡牌属性!$FG139)</f>
        <v>9</v>
      </c>
      <c r="FJ139" s="14" t="str">
        <f>INDEX(属性评价,卡牌属性!FI139)</f>
        <v>S</v>
      </c>
      <c r="FK139" s="14">
        <f>INDEX(Z$6:Z$36,$FD139)+INDEX(属性偏向!Z$4:Z$8,卡牌属性!$FG139)</f>
        <v>9</v>
      </c>
      <c r="FL139" s="14" t="str">
        <f>INDEX(属性评价,卡牌属性!FK139)</f>
        <v>S</v>
      </c>
      <c r="FM139" s="14">
        <f>INDEX(AA$6:AA$36,$FD139)+INDEX(属性偏向!AA$4:AA$8,卡牌属性!$FG139)</f>
        <v>8</v>
      </c>
      <c r="FN139" s="14" t="str">
        <f>INDEX(属性评价,卡牌属性!FM139)</f>
        <v>A+</v>
      </c>
    </row>
    <row r="140" spans="31:170" ht="16.5" x14ac:dyDescent="0.2">
      <c r="AE140" s="13">
        <v>136</v>
      </c>
      <c r="AF140" s="13">
        <f t="shared" si="492"/>
        <v>13</v>
      </c>
      <c r="AG140" s="13">
        <f t="shared" si="483"/>
        <v>2</v>
      </c>
      <c r="AH140" s="13"/>
      <c r="AI140" s="13"/>
      <c r="AJ140" s="14">
        <f t="shared" si="484"/>
        <v>1101013</v>
      </c>
      <c r="AK140" s="14" t="str">
        <f t="shared" si="485"/>
        <v>吉拉4突</v>
      </c>
      <c r="AL140" s="25" t="s">
        <v>131</v>
      </c>
      <c r="AM140" s="14">
        <v>1</v>
      </c>
      <c r="AN140" s="14">
        <f t="shared" si="486"/>
        <v>4</v>
      </c>
      <c r="AO140" s="14" t="e">
        <f>INDEX(属性投放!#REF!,(卡牌属性!AG140-2)*20+卡牌属性!AN140)</f>
        <v>#REF!</v>
      </c>
      <c r="AP140" s="14" t="e">
        <f t="shared" si="447"/>
        <v>#REF!</v>
      </c>
      <c r="AQ140" s="14" t="e">
        <f t="shared" si="447"/>
        <v>#REF!</v>
      </c>
      <c r="AR140" s="14" t="e">
        <f t="shared" si="447"/>
        <v>#REF!</v>
      </c>
      <c r="AS140" s="14" t="e">
        <f t="shared" si="447"/>
        <v>#REF!</v>
      </c>
      <c r="AT140" s="14" t="e">
        <f>INDEX(属性投放!#REF!,(卡牌属性!AG140-2)*20+卡牌属性!AN140)</f>
        <v>#REF!</v>
      </c>
      <c r="AU140" s="14" t="e">
        <f t="shared" si="448"/>
        <v>#REF!</v>
      </c>
      <c r="AV140" s="14" t="e">
        <f t="shared" si="448"/>
        <v>#REF!</v>
      </c>
      <c r="AW140" s="14" t="e">
        <f t="shared" si="448"/>
        <v>#REF!</v>
      </c>
      <c r="AX140" s="14" t="e">
        <f t="shared" si="448"/>
        <v>#REF!</v>
      </c>
      <c r="AY140" s="14" t="e">
        <f>INDEX(属性投放!#REF!,(卡牌属性!AG140-2)*20+卡牌属性!AN140)</f>
        <v>#REF!</v>
      </c>
      <c r="AZ140" s="14" t="e">
        <f t="shared" si="449"/>
        <v>#REF!</v>
      </c>
      <c r="BA140" s="14" t="e">
        <f t="shared" si="449"/>
        <v>#REF!</v>
      </c>
      <c r="BB140" s="14" t="e">
        <f t="shared" si="449"/>
        <v>#REF!</v>
      </c>
      <c r="BC140" s="14" t="e">
        <f t="shared" si="449"/>
        <v>#REF!</v>
      </c>
      <c r="BD140" s="14" t="e">
        <f>INDEX(属性投放!#REF!,(卡牌属性!AG140-2)*20+卡牌属性!AN140)</f>
        <v>#REF!</v>
      </c>
      <c r="BE140" s="14" t="e">
        <f t="shared" si="450"/>
        <v>#REF!</v>
      </c>
      <c r="BF140" s="14" t="e">
        <f t="shared" si="450"/>
        <v>#REF!</v>
      </c>
      <c r="BG140" s="14" t="e">
        <f t="shared" si="450"/>
        <v>#REF!</v>
      </c>
      <c r="BH140" s="14" t="e">
        <f t="shared" si="450"/>
        <v>#REF!</v>
      </c>
      <c r="BI140" s="14" t="e">
        <f>INDEX(属性投放!#REF!,(卡牌属性!AG140-2)*20+卡牌属性!AN140)</f>
        <v>#REF!</v>
      </c>
      <c r="BJ140" s="14" t="e">
        <f t="shared" si="451"/>
        <v>#REF!</v>
      </c>
      <c r="BK140" s="14" t="e">
        <f t="shared" si="451"/>
        <v>#REF!</v>
      </c>
      <c r="BL140" s="14" t="e">
        <f t="shared" si="451"/>
        <v>#REF!</v>
      </c>
      <c r="BM140" s="14" t="e">
        <f t="shared" si="451"/>
        <v>#REF!</v>
      </c>
      <c r="BN140" s="14" t="e">
        <f>INDEX(属性投放!#REF!,(卡牌属性!AG140-2)*20+卡牌属性!AN140)</f>
        <v>#REF!</v>
      </c>
      <c r="BO140" s="14" t="e">
        <f t="shared" si="452"/>
        <v>#REF!</v>
      </c>
      <c r="BP140" s="14" t="e">
        <f t="shared" si="452"/>
        <v>#REF!</v>
      </c>
      <c r="BQ140" s="14" t="e">
        <f t="shared" si="452"/>
        <v>#REF!</v>
      </c>
      <c r="BR140" s="14" t="e">
        <f t="shared" si="452"/>
        <v>#REF!</v>
      </c>
      <c r="BV140" s="13">
        <v>136</v>
      </c>
      <c r="BW140" s="14">
        <f t="shared" si="493"/>
        <v>13</v>
      </c>
      <c r="BX140" s="14">
        <f t="shared" si="494"/>
        <v>1102013</v>
      </c>
      <c r="BY140" s="14" t="str">
        <f>INDEX($O$6:$O$37,BW140)&amp;"-"&amp;INDEX(属性投放!$H$19:$H$29,卡牌属性!CD140)</f>
        <v>塞伯罗斯-众合</v>
      </c>
      <c r="BZ140" s="14">
        <f t="shared" si="495"/>
        <v>2</v>
      </c>
      <c r="CA140" s="14">
        <f t="shared" si="496"/>
        <v>3</v>
      </c>
      <c r="CB140" s="14">
        <f t="shared" si="497"/>
        <v>5</v>
      </c>
      <c r="CC140" s="14">
        <f t="shared" si="498"/>
        <v>2</v>
      </c>
      <c r="CD140" s="14">
        <f t="shared" si="499"/>
        <v>4</v>
      </c>
      <c r="CE140" s="14">
        <f>INDEX(属性投放!$W$6:$W$49,(卡牌属性!CC140-2)*11+卡牌属性!CD140)</f>
        <v>15</v>
      </c>
      <c r="CF140" s="14">
        <f t="shared" si="505"/>
        <v>311</v>
      </c>
      <c r="CG140" s="14">
        <f t="shared" si="506"/>
        <v>414</v>
      </c>
      <c r="CH140" s="14">
        <f t="shared" si="507"/>
        <v>517</v>
      </c>
      <c r="CI140" s="14">
        <f t="shared" si="508"/>
        <v>517</v>
      </c>
      <c r="CJ140" s="14">
        <f t="shared" si="509"/>
        <v>620</v>
      </c>
      <c r="CK140" s="14">
        <f t="shared" si="510"/>
        <v>128</v>
      </c>
      <c r="CL140" s="14">
        <f t="shared" si="511"/>
        <v>177</v>
      </c>
      <c r="CM140" s="14">
        <f t="shared" si="512"/>
        <v>177</v>
      </c>
      <c r="CN140" s="14">
        <f t="shared" si="513"/>
        <v>226</v>
      </c>
      <c r="CO140" s="14">
        <f t="shared" si="514"/>
        <v>275</v>
      </c>
      <c r="CP140" s="14">
        <f t="shared" si="515"/>
        <v>2216</v>
      </c>
      <c r="CQ140" s="14">
        <f t="shared" si="516"/>
        <v>2914</v>
      </c>
      <c r="CR140" s="14">
        <f t="shared" si="517"/>
        <v>2914</v>
      </c>
      <c r="CS140" s="14">
        <f t="shared" si="518"/>
        <v>3612</v>
      </c>
      <c r="CT140" s="14">
        <f t="shared" si="519"/>
        <v>4360</v>
      </c>
      <c r="CU140" s="14">
        <f>INDEX(属性偏向!$S$4:$S$135,(卡牌属性!$BZ140-1+CU$3)*11+卡牌属性!$CD140)</f>
        <v>10</v>
      </c>
      <c r="CV140" s="14">
        <f>INDEX(属性偏向!$S$4:$S$135,(卡牌属性!$BZ140-1+CV$3)*11+卡牌属性!$CD140)</f>
        <v>12</v>
      </c>
      <c r="CW140" s="14">
        <f>INDEX(属性偏向!$S$4:$S$135,(卡牌属性!$BZ140-1+CW$3)*11+卡牌属性!$CD140)</f>
        <v>14</v>
      </c>
      <c r="CX140" s="14">
        <f>INDEX(属性偏向!$S$4:$S$135,(卡牌属性!$BZ140-1+CX$3)*11+卡牌属性!$CD140)</f>
        <v>14</v>
      </c>
      <c r="CY140" s="14">
        <f>INDEX(属性偏向!$S$4:$S$135,(卡牌属性!$BZ140-1+CY$3)*11+卡牌属性!$CD140)</f>
        <v>16</v>
      </c>
      <c r="CZ140" s="14">
        <f>INDEX(属性偏向!$T$4:$T$135,(卡牌属性!$BZ140-1+CZ$3)*11+卡牌属性!$CD140)</f>
        <v>5</v>
      </c>
      <c r="DA140" s="14">
        <f>INDEX(属性偏向!$T$4:$T$135,(卡牌属性!$BZ140-1+DA$3)*11+卡牌属性!$CD140)</f>
        <v>6</v>
      </c>
      <c r="DB140" s="14">
        <f>INDEX(属性偏向!$T$4:$T$135,(卡牌属性!$BZ140-1+DB$3)*11+卡牌属性!$CD140)</f>
        <v>6</v>
      </c>
      <c r="DC140" s="14">
        <f>INDEX(属性偏向!$T$4:$T$135,(卡牌属性!$BZ140-1+DC$3)*11+卡牌属性!$CD140)</f>
        <v>7</v>
      </c>
      <c r="DD140" s="14">
        <f>INDEX(属性偏向!$T$4:$T$135,(卡牌属性!$BZ140-1+DD$3)*11+卡牌属性!$CD140)</f>
        <v>8</v>
      </c>
      <c r="DE140" s="14">
        <f>INDEX(属性偏向!$U$4:$U$135,(卡牌属性!$BZ140-1+DE$3)*11+卡牌属性!$CD140)</f>
        <v>90</v>
      </c>
      <c r="DF140" s="14">
        <f>INDEX(属性偏向!$U$4:$U$135,(卡牌属性!$BZ140-1+DF$3)*11+卡牌属性!$CD140)</f>
        <v>108</v>
      </c>
      <c r="DG140" s="14">
        <f>INDEX(属性偏向!$U$4:$U$135,(卡牌属性!$BZ140-1+DG$3)*11+卡牌属性!$CD140)</f>
        <v>108</v>
      </c>
      <c r="DH140" s="14">
        <f>INDEX(属性偏向!$U$4:$U$135,(卡牌属性!$BZ140-1+DH$3)*11+卡牌属性!$CD140)</f>
        <v>126</v>
      </c>
      <c r="DI140" s="14">
        <f>INDEX(属性偏向!$U$4:$U$135,(卡牌属性!$BZ140-1+DI$3)*11+卡牌属性!$CD140)</f>
        <v>144</v>
      </c>
      <c r="DL140" s="13">
        <v>136</v>
      </c>
      <c r="DM140" s="14">
        <f t="shared" si="500"/>
        <v>13</v>
      </c>
      <c r="DN140" s="14">
        <f t="shared" si="501"/>
        <v>1102013</v>
      </c>
      <c r="DO140" s="14" t="str">
        <f>INDEX($B$6:$B$32,DM140)&amp;"-"&amp;INDEX(属性投放!$H$7:$H$17,卡牌属性!DT140)</f>
        <v>吉拉-众合</v>
      </c>
      <c r="DP140" s="14">
        <f t="shared" si="487"/>
        <v>2</v>
      </c>
      <c r="DQ140" s="14">
        <f t="shared" si="488"/>
        <v>5</v>
      </c>
      <c r="DR140" s="14">
        <f t="shared" si="489"/>
        <v>3</v>
      </c>
      <c r="DS140" s="14">
        <f t="shared" si="502"/>
        <v>2</v>
      </c>
      <c r="DT140" s="14">
        <f t="shared" si="503"/>
        <v>4</v>
      </c>
      <c r="DU140" s="14">
        <f>INDEX(属性投放!$W$6:$W$49,(卡牌属性!DS140-2)*11+卡牌属性!DT140)</f>
        <v>15</v>
      </c>
      <c r="DV140" s="14">
        <f t="shared" si="520"/>
        <v>783</v>
      </c>
      <c r="DW140" s="14">
        <f t="shared" si="521"/>
        <v>1042</v>
      </c>
      <c r="DX140" s="14">
        <f t="shared" si="522"/>
        <v>1301</v>
      </c>
      <c r="DY140" s="14">
        <f t="shared" si="523"/>
        <v>1301</v>
      </c>
      <c r="DZ140" s="14">
        <f t="shared" si="524"/>
        <v>1560</v>
      </c>
      <c r="EA140" s="14">
        <f t="shared" si="525"/>
        <v>735</v>
      </c>
      <c r="EB140" s="14">
        <f t="shared" si="526"/>
        <v>862</v>
      </c>
      <c r="EC140" s="14">
        <f t="shared" si="527"/>
        <v>862</v>
      </c>
      <c r="ED140" s="14">
        <f t="shared" si="528"/>
        <v>989</v>
      </c>
      <c r="EE140" s="14">
        <f t="shared" si="529"/>
        <v>1131</v>
      </c>
      <c r="EF140" s="14">
        <f t="shared" si="530"/>
        <v>7092</v>
      </c>
      <c r="EG140" s="14">
        <f t="shared" si="531"/>
        <v>8836</v>
      </c>
      <c r="EH140" s="14">
        <f t="shared" si="532"/>
        <v>8836</v>
      </c>
      <c r="EI140" s="14">
        <f t="shared" si="533"/>
        <v>10580</v>
      </c>
      <c r="EJ140" s="14">
        <f t="shared" si="534"/>
        <v>12374</v>
      </c>
      <c r="EK140" s="14">
        <f>INDEX(属性偏向!$S$4:$S$135,(卡牌属性!$DP140-1+EK$3)*11+卡牌属性!$DT140)*(1+属性投放!$AT$6)</f>
        <v>30</v>
      </c>
      <c r="EL140" s="14">
        <f>INDEX(属性偏向!$S$4:$S$135,(卡牌属性!$DP140-1+EL$3)*11+卡牌属性!$DT140)*(1+属性投放!$AT$6)</f>
        <v>36</v>
      </c>
      <c r="EM140" s="14">
        <f>INDEX(属性偏向!$S$4:$S$135,(卡牌属性!$DP140-1+EM$3)*11+卡牌属性!$DT140)*(1+属性投放!$AT$6)</f>
        <v>42</v>
      </c>
      <c r="EN140" s="14">
        <f>INDEX(属性偏向!$S$4:$S$135,(卡牌属性!$DP140-1+EN$3)*11+卡牌属性!$DT140)*(1+属性投放!$AT$6)</f>
        <v>42</v>
      </c>
      <c r="EO140" s="14">
        <f>INDEX(属性偏向!$S$4:$S$135,(卡牌属性!$DP140-1+EO$3)*11+卡牌属性!$DT140)*(1+属性投放!$AT$6)</f>
        <v>48</v>
      </c>
      <c r="EP140" s="14">
        <f>INDEX(属性偏向!$T$4:$T$135,(卡牌属性!$DQ140-1+EP$3)*11+卡牌属性!$DT140)*(1+属性投放!$AT$6)</f>
        <v>24</v>
      </c>
      <c r="EQ140" s="14">
        <f>INDEX(属性偏向!$T$4:$T$135,(卡牌属性!$DQ140-1+EQ$3)*11+卡牌属性!$DT140)*(1+属性投放!$AT$6)</f>
        <v>27</v>
      </c>
      <c r="ER140" s="14">
        <f>INDEX(属性偏向!$T$4:$T$135,(卡牌属性!$DQ140-1+ER$3)*11+卡牌属性!$DT140)*(1+属性投放!$AT$6)</f>
        <v>27</v>
      </c>
      <c r="ES140" s="14">
        <f>INDEX(属性偏向!$T$4:$T$135,(卡牌属性!$DQ140-1+ES$3)*11+卡牌属性!$DT140)*(1+属性投放!$AT$6)</f>
        <v>30</v>
      </c>
      <c r="ET140" s="14">
        <f>INDEX(属性偏向!$T$4:$T$135,(卡牌属性!$DQ140-1+ET$3)*11+卡牌属性!$DT140)*(1+属性投放!$AT$6)</f>
        <v>33</v>
      </c>
      <c r="EU140" s="14">
        <f>INDEX(属性偏向!$U$4:$U$135,(卡牌属性!$DR140-1+EU$3)*11+卡牌属性!$DT140)*(1+属性投放!$AT$6)</f>
        <v>324</v>
      </c>
      <c r="EV140" s="14">
        <f>INDEX(属性偏向!$U$4:$U$135,(卡牌属性!$DR140-1+EV$3)*11+卡牌属性!$DT140)*(1+属性投放!$AT$6)</f>
        <v>378</v>
      </c>
      <c r="EW140" s="14">
        <f>INDEX(属性偏向!$U$4:$U$135,(卡牌属性!$DR140-1+EW$3)*11+卡牌属性!$DT140)*(1+属性投放!$AT$6)</f>
        <v>378</v>
      </c>
      <c r="EX140" s="14">
        <f>INDEX(属性偏向!$U$4:$U$135,(卡牌属性!$DR140-1+EX$3)*11+卡牌属性!$DT140)*(1+属性投放!$AT$6)</f>
        <v>432</v>
      </c>
      <c r="EY140" s="14">
        <f>INDEX(属性偏向!$U$4:$U$135,(卡牌属性!$DR140-1+EY$3)*11+卡牌属性!$DT140)*(1+属性投放!$AT$6)</f>
        <v>486</v>
      </c>
      <c r="FC140" s="13">
        <v>136</v>
      </c>
      <c r="FD140" s="13">
        <f t="shared" si="413"/>
        <v>28</v>
      </c>
      <c r="FE140" s="14">
        <f t="shared" si="504"/>
        <v>1102031</v>
      </c>
      <c r="FF140" s="14" t="s">
        <v>849</v>
      </c>
      <c r="FG140" s="14">
        <f t="shared" si="490"/>
        <v>1</v>
      </c>
      <c r="FH140" s="14" t="str">
        <f t="shared" si="491"/>
        <v>秦琼-1星</v>
      </c>
      <c r="FI140" s="14">
        <f>INDEX(Y$6:Y$36,$FD140)+INDEX(属性偏向!Y$4:Y$8,卡牌属性!$FG140)</f>
        <v>7</v>
      </c>
      <c r="FJ140" s="14" t="str">
        <f>INDEX(属性评价,卡牌属性!FI140)</f>
        <v>A</v>
      </c>
      <c r="FK140" s="14">
        <f>INDEX(Z$6:Z$36,$FD140)+INDEX(属性偏向!Z$4:Z$8,卡牌属性!$FG140)</f>
        <v>7</v>
      </c>
      <c r="FL140" s="14" t="str">
        <f>INDEX(属性评价,卡牌属性!FK140)</f>
        <v>A</v>
      </c>
      <c r="FM140" s="14">
        <f>INDEX(AA$6:AA$36,$FD140)+INDEX(属性偏向!AA$4:AA$8,卡牌属性!$FG140)</f>
        <v>7</v>
      </c>
      <c r="FN140" s="14" t="str">
        <f>INDEX(属性评价,卡牌属性!FM140)</f>
        <v>A</v>
      </c>
    </row>
    <row r="141" spans="31:170" ht="16.5" x14ac:dyDescent="0.2">
      <c r="AE141" s="13">
        <v>137</v>
      </c>
      <c r="AF141" s="13">
        <f t="shared" si="492"/>
        <v>13</v>
      </c>
      <c r="AG141" s="13">
        <f t="shared" si="483"/>
        <v>2</v>
      </c>
      <c r="AH141" s="13"/>
      <c r="AI141" s="13"/>
      <c r="AJ141" s="14">
        <f t="shared" si="484"/>
        <v>1101013</v>
      </c>
      <c r="AK141" s="14" t="str">
        <f t="shared" si="485"/>
        <v>吉拉5突</v>
      </c>
      <c r="AL141" s="25" t="s">
        <v>131</v>
      </c>
      <c r="AM141" s="14">
        <v>1</v>
      </c>
      <c r="AN141" s="14">
        <f t="shared" si="486"/>
        <v>5</v>
      </c>
      <c r="AO141" s="14" t="e">
        <f>INDEX(属性投放!#REF!,(卡牌属性!AG141-2)*20+卡牌属性!AN141)</f>
        <v>#REF!</v>
      </c>
      <c r="AP141" s="14" t="e">
        <f t="shared" si="447"/>
        <v>#REF!</v>
      </c>
      <c r="AQ141" s="14" t="e">
        <f t="shared" si="447"/>
        <v>#REF!</v>
      </c>
      <c r="AR141" s="14" t="e">
        <f t="shared" si="447"/>
        <v>#REF!</v>
      </c>
      <c r="AS141" s="14" t="e">
        <f t="shared" si="447"/>
        <v>#REF!</v>
      </c>
      <c r="AT141" s="14" t="e">
        <f>INDEX(属性投放!#REF!,(卡牌属性!AG141-2)*20+卡牌属性!AN141)</f>
        <v>#REF!</v>
      </c>
      <c r="AU141" s="14" t="e">
        <f t="shared" si="448"/>
        <v>#REF!</v>
      </c>
      <c r="AV141" s="14" t="e">
        <f t="shared" si="448"/>
        <v>#REF!</v>
      </c>
      <c r="AW141" s="14" t="e">
        <f t="shared" si="448"/>
        <v>#REF!</v>
      </c>
      <c r="AX141" s="14" t="e">
        <f t="shared" si="448"/>
        <v>#REF!</v>
      </c>
      <c r="AY141" s="14" t="e">
        <f>INDEX(属性投放!#REF!,(卡牌属性!AG141-2)*20+卡牌属性!AN141)</f>
        <v>#REF!</v>
      </c>
      <c r="AZ141" s="14" t="e">
        <f t="shared" si="449"/>
        <v>#REF!</v>
      </c>
      <c r="BA141" s="14" t="e">
        <f t="shared" si="449"/>
        <v>#REF!</v>
      </c>
      <c r="BB141" s="14" t="e">
        <f t="shared" si="449"/>
        <v>#REF!</v>
      </c>
      <c r="BC141" s="14" t="e">
        <f t="shared" si="449"/>
        <v>#REF!</v>
      </c>
      <c r="BD141" s="14" t="e">
        <f>INDEX(属性投放!#REF!,(卡牌属性!AG141-2)*20+卡牌属性!AN141)</f>
        <v>#REF!</v>
      </c>
      <c r="BE141" s="14" t="e">
        <f t="shared" si="450"/>
        <v>#REF!</v>
      </c>
      <c r="BF141" s="14" t="e">
        <f t="shared" si="450"/>
        <v>#REF!</v>
      </c>
      <c r="BG141" s="14" t="e">
        <f t="shared" si="450"/>
        <v>#REF!</v>
      </c>
      <c r="BH141" s="14" t="e">
        <f t="shared" si="450"/>
        <v>#REF!</v>
      </c>
      <c r="BI141" s="14" t="e">
        <f>INDEX(属性投放!#REF!,(卡牌属性!AG141-2)*20+卡牌属性!AN141)</f>
        <v>#REF!</v>
      </c>
      <c r="BJ141" s="14" t="e">
        <f t="shared" si="451"/>
        <v>#REF!</v>
      </c>
      <c r="BK141" s="14" t="e">
        <f t="shared" si="451"/>
        <v>#REF!</v>
      </c>
      <c r="BL141" s="14" t="e">
        <f t="shared" si="451"/>
        <v>#REF!</v>
      </c>
      <c r="BM141" s="14" t="e">
        <f t="shared" si="451"/>
        <v>#REF!</v>
      </c>
      <c r="BN141" s="14" t="e">
        <f>INDEX(属性投放!#REF!,(卡牌属性!AG141-2)*20+卡牌属性!AN141)</f>
        <v>#REF!</v>
      </c>
      <c r="BO141" s="14" t="e">
        <f t="shared" si="452"/>
        <v>#REF!</v>
      </c>
      <c r="BP141" s="14" t="e">
        <f t="shared" si="452"/>
        <v>#REF!</v>
      </c>
      <c r="BQ141" s="14" t="e">
        <f t="shared" si="452"/>
        <v>#REF!</v>
      </c>
      <c r="BR141" s="14" t="e">
        <f t="shared" si="452"/>
        <v>#REF!</v>
      </c>
      <c r="BV141" s="13">
        <v>137</v>
      </c>
      <c r="BW141" s="14">
        <f t="shared" si="493"/>
        <v>13</v>
      </c>
      <c r="BX141" s="14">
        <f t="shared" si="494"/>
        <v>1102013</v>
      </c>
      <c r="BY141" s="14" t="str">
        <f>INDEX($O$6:$O$37,BW141)&amp;"-"&amp;INDEX(属性投放!$H$19:$H$29,卡牌属性!CD141)</f>
        <v>塞伯罗斯-叫唤</v>
      </c>
      <c r="BZ141" s="14">
        <f t="shared" si="495"/>
        <v>2</v>
      </c>
      <c r="CA141" s="14">
        <f t="shared" si="496"/>
        <v>3</v>
      </c>
      <c r="CB141" s="14">
        <f t="shared" si="497"/>
        <v>5</v>
      </c>
      <c r="CC141" s="14">
        <f t="shared" si="498"/>
        <v>2</v>
      </c>
      <c r="CD141" s="14">
        <f t="shared" si="499"/>
        <v>5</v>
      </c>
      <c r="CE141" s="14">
        <f>INDEX(属性投放!$W$6:$W$49,(卡牌属性!CC141-2)*11+卡牌属性!CD141)</f>
        <v>15</v>
      </c>
      <c r="CF141" s="14">
        <f t="shared" si="505"/>
        <v>461</v>
      </c>
      <c r="CG141" s="14">
        <f t="shared" si="506"/>
        <v>594</v>
      </c>
      <c r="CH141" s="14">
        <f t="shared" si="507"/>
        <v>727</v>
      </c>
      <c r="CI141" s="14">
        <f t="shared" si="508"/>
        <v>727</v>
      </c>
      <c r="CJ141" s="14">
        <f t="shared" si="509"/>
        <v>860</v>
      </c>
      <c r="CK141" s="14">
        <f t="shared" si="510"/>
        <v>203</v>
      </c>
      <c r="CL141" s="14">
        <f t="shared" si="511"/>
        <v>267</v>
      </c>
      <c r="CM141" s="14">
        <f t="shared" si="512"/>
        <v>267</v>
      </c>
      <c r="CN141" s="14">
        <f t="shared" si="513"/>
        <v>331</v>
      </c>
      <c r="CO141" s="14">
        <f t="shared" si="514"/>
        <v>395</v>
      </c>
      <c r="CP141" s="14">
        <f t="shared" si="515"/>
        <v>3566</v>
      </c>
      <c r="CQ141" s="14">
        <f t="shared" si="516"/>
        <v>4534</v>
      </c>
      <c r="CR141" s="14">
        <f t="shared" si="517"/>
        <v>4534</v>
      </c>
      <c r="CS141" s="14">
        <f t="shared" si="518"/>
        <v>5502</v>
      </c>
      <c r="CT141" s="14">
        <f t="shared" si="519"/>
        <v>6520</v>
      </c>
      <c r="CU141" s="14">
        <f>INDEX(属性偏向!$S$4:$S$135,(卡牌属性!$BZ141-1+CU$3)*11+卡牌属性!$CD141)</f>
        <v>12</v>
      </c>
      <c r="CV141" s="14">
        <f>INDEX(属性偏向!$S$4:$S$135,(卡牌属性!$BZ141-1+CV$3)*11+卡牌属性!$CD141)</f>
        <v>14</v>
      </c>
      <c r="CW141" s="14">
        <f>INDEX(属性偏向!$S$4:$S$135,(卡牌属性!$BZ141-1+CW$3)*11+卡牌属性!$CD141)</f>
        <v>16</v>
      </c>
      <c r="CX141" s="14">
        <f>INDEX(属性偏向!$S$4:$S$135,(卡牌属性!$BZ141-1+CX$3)*11+卡牌属性!$CD141)</f>
        <v>16</v>
      </c>
      <c r="CY141" s="14">
        <f>INDEX(属性偏向!$S$4:$S$135,(卡牌属性!$BZ141-1+CY$3)*11+卡牌属性!$CD141)</f>
        <v>18</v>
      </c>
      <c r="CZ141" s="14">
        <f>INDEX(属性偏向!$T$4:$T$135,(卡牌属性!$BZ141-1+CZ$3)*11+卡牌属性!$CD141)</f>
        <v>6</v>
      </c>
      <c r="DA141" s="14">
        <f>INDEX(属性偏向!$T$4:$T$135,(卡牌属性!$BZ141-1+DA$3)*11+卡牌属性!$CD141)</f>
        <v>7</v>
      </c>
      <c r="DB141" s="14">
        <f>INDEX(属性偏向!$T$4:$T$135,(卡牌属性!$BZ141-1+DB$3)*11+卡牌属性!$CD141)</f>
        <v>7</v>
      </c>
      <c r="DC141" s="14">
        <f>INDEX(属性偏向!$T$4:$T$135,(卡牌属性!$BZ141-1+DC$3)*11+卡牌属性!$CD141)</f>
        <v>8</v>
      </c>
      <c r="DD141" s="14">
        <f>INDEX(属性偏向!$T$4:$T$135,(卡牌属性!$BZ141-1+DD$3)*11+卡牌属性!$CD141)</f>
        <v>9</v>
      </c>
      <c r="DE141" s="14">
        <f>INDEX(属性偏向!$U$4:$U$135,(卡牌属性!$BZ141-1+DE$3)*11+卡牌属性!$CD141)</f>
        <v>120</v>
      </c>
      <c r="DF141" s="14">
        <f>INDEX(属性偏向!$U$4:$U$135,(卡牌属性!$BZ141-1+DF$3)*11+卡牌属性!$CD141)</f>
        <v>140</v>
      </c>
      <c r="DG141" s="14">
        <f>INDEX(属性偏向!$U$4:$U$135,(卡牌属性!$BZ141-1+DG$3)*11+卡牌属性!$CD141)</f>
        <v>140</v>
      </c>
      <c r="DH141" s="14">
        <f>INDEX(属性偏向!$U$4:$U$135,(卡牌属性!$BZ141-1+DH$3)*11+卡牌属性!$CD141)</f>
        <v>160</v>
      </c>
      <c r="DI141" s="14">
        <f>INDEX(属性偏向!$U$4:$U$135,(卡牌属性!$BZ141-1+DI$3)*11+卡牌属性!$CD141)</f>
        <v>180</v>
      </c>
      <c r="DL141" s="13">
        <v>137</v>
      </c>
      <c r="DM141" s="14">
        <f t="shared" si="500"/>
        <v>13</v>
      </c>
      <c r="DN141" s="14">
        <f t="shared" si="501"/>
        <v>1102013</v>
      </c>
      <c r="DO141" s="14" t="str">
        <f>INDEX($B$6:$B$32,DM141)&amp;"-"&amp;INDEX(属性投放!$H$7:$H$17,卡牌属性!DT141)</f>
        <v>吉拉-叫唤</v>
      </c>
      <c r="DP141" s="14">
        <f t="shared" si="487"/>
        <v>2</v>
      </c>
      <c r="DQ141" s="14">
        <f t="shared" si="488"/>
        <v>5</v>
      </c>
      <c r="DR141" s="14">
        <f t="shared" si="489"/>
        <v>3</v>
      </c>
      <c r="DS141" s="14">
        <f t="shared" si="502"/>
        <v>2</v>
      </c>
      <c r="DT141" s="14">
        <f t="shared" si="503"/>
        <v>5</v>
      </c>
      <c r="DU141" s="14">
        <f>INDEX(属性投放!$W$6:$W$49,(卡牌属性!DS141-2)*11+卡牌属性!DT141)</f>
        <v>15</v>
      </c>
      <c r="DV141" s="14">
        <f t="shared" si="520"/>
        <v>1233</v>
      </c>
      <c r="DW141" s="14">
        <f t="shared" si="521"/>
        <v>1582</v>
      </c>
      <c r="DX141" s="14">
        <f t="shared" si="522"/>
        <v>1931</v>
      </c>
      <c r="DY141" s="14">
        <f t="shared" si="523"/>
        <v>1931</v>
      </c>
      <c r="DZ141" s="14">
        <f t="shared" si="524"/>
        <v>2280</v>
      </c>
      <c r="EA141" s="14">
        <f t="shared" si="525"/>
        <v>1095</v>
      </c>
      <c r="EB141" s="14">
        <f t="shared" si="526"/>
        <v>1267</v>
      </c>
      <c r="EC141" s="14">
        <f t="shared" si="527"/>
        <v>1267</v>
      </c>
      <c r="ED141" s="14">
        <f t="shared" si="528"/>
        <v>1439</v>
      </c>
      <c r="EE141" s="14">
        <f t="shared" si="529"/>
        <v>1626</v>
      </c>
      <c r="EF141" s="14">
        <f t="shared" si="530"/>
        <v>11952</v>
      </c>
      <c r="EG141" s="14">
        <f t="shared" si="531"/>
        <v>14506</v>
      </c>
      <c r="EH141" s="14">
        <f t="shared" si="532"/>
        <v>14506</v>
      </c>
      <c r="EI141" s="14">
        <f t="shared" si="533"/>
        <v>17060</v>
      </c>
      <c r="EJ141" s="14">
        <f t="shared" si="534"/>
        <v>19664</v>
      </c>
      <c r="EK141" s="14">
        <f>INDEX(属性偏向!$S$4:$S$135,(卡牌属性!$DP141-1+EK$3)*11+卡牌属性!$DT141)*(1+属性投放!$AT$6)</f>
        <v>36</v>
      </c>
      <c r="EL141" s="14">
        <f>INDEX(属性偏向!$S$4:$S$135,(卡牌属性!$DP141-1+EL$3)*11+卡牌属性!$DT141)*(1+属性投放!$AT$6)</f>
        <v>42</v>
      </c>
      <c r="EM141" s="14">
        <f>INDEX(属性偏向!$S$4:$S$135,(卡牌属性!$DP141-1+EM$3)*11+卡牌属性!$DT141)*(1+属性投放!$AT$6)</f>
        <v>48</v>
      </c>
      <c r="EN141" s="14">
        <f>INDEX(属性偏向!$S$4:$S$135,(卡牌属性!$DP141-1+EN$3)*11+卡牌属性!$DT141)*(1+属性投放!$AT$6)</f>
        <v>48</v>
      </c>
      <c r="EO141" s="14">
        <f>INDEX(属性偏向!$S$4:$S$135,(卡牌属性!$DP141-1+EO$3)*11+卡牌属性!$DT141)*(1+属性投放!$AT$6)</f>
        <v>54</v>
      </c>
      <c r="EP141" s="14">
        <f>INDEX(属性偏向!$T$4:$T$135,(卡牌属性!$DQ141-1+EP$3)*11+卡牌属性!$DT141)*(1+属性投放!$AT$6)</f>
        <v>27</v>
      </c>
      <c r="EQ141" s="14">
        <f>INDEX(属性偏向!$T$4:$T$135,(卡牌属性!$DQ141-1+EQ$3)*11+卡牌属性!$DT141)*(1+属性投放!$AT$6)</f>
        <v>30</v>
      </c>
      <c r="ER141" s="14">
        <f>INDEX(属性偏向!$T$4:$T$135,(卡牌属性!$DQ141-1+ER$3)*11+卡牌属性!$DT141)*(1+属性投放!$AT$6)</f>
        <v>30</v>
      </c>
      <c r="ES141" s="14">
        <f>INDEX(属性偏向!$T$4:$T$135,(卡牌属性!$DQ141-1+ES$3)*11+卡牌属性!$DT141)*(1+属性投放!$AT$6)</f>
        <v>33</v>
      </c>
      <c r="ET141" s="14">
        <f>INDEX(属性偏向!$T$4:$T$135,(卡牌属性!$DQ141-1+ET$3)*11+卡牌属性!$DT141)*(1+属性投放!$AT$6)</f>
        <v>36</v>
      </c>
      <c r="EU141" s="14">
        <f>INDEX(属性偏向!$U$4:$U$135,(卡牌属性!$DR141-1+EU$3)*11+卡牌属性!$DT141)*(1+属性投放!$AT$6)</f>
        <v>420</v>
      </c>
      <c r="EV141" s="14">
        <f>INDEX(属性偏向!$U$4:$U$135,(卡牌属性!$DR141-1+EV$3)*11+卡牌属性!$DT141)*(1+属性投放!$AT$6)</f>
        <v>480</v>
      </c>
      <c r="EW141" s="14">
        <f>INDEX(属性偏向!$U$4:$U$135,(卡牌属性!$DR141-1+EW$3)*11+卡牌属性!$DT141)*(1+属性投放!$AT$6)</f>
        <v>480</v>
      </c>
      <c r="EX141" s="14">
        <f>INDEX(属性偏向!$U$4:$U$135,(卡牌属性!$DR141-1+EX$3)*11+卡牌属性!$DT141)*(1+属性投放!$AT$6)</f>
        <v>540</v>
      </c>
      <c r="EY141" s="14">
        <f>INDEX(属性偏向!$U$4:$U$135,(卡牌属性!$DR141-1+EY$3)*11+卡牌属性!$DT141)*(1+属性投放!$AT$6)</f>
        <v>600</v>
      </c>
      <c r="FC141" s="13">
        <v>137</v>
      </c>
      <c r="FD141" s="13">
        <f t="shared" si="413"/>
        <v>28</v>
      </c>
      <c r="FE141" s="14">
        <f t="shared" si="504"/>
        <v>1102031</v>
      </c>
      <c r="FF141" s="14" t="s">
        <v>849</v>
      </c>
      <c r="FG141" s="14">
        <f t="shared" si="490"/>
        <v>2</v>
      </c>
      <c r="FH141" s="14" t="str">
        <f t="shared" si="491"/>
        <v>秦琼-2星</v>
      </c>
      <c r="FI141" s="14">
        <f>INDEX(Y$6:Y$36,$FD141)+INDEX(属性偏向!Y$4:Y$8,卡牌属性!$FG141)</f>
        <v>8</v>
      </c>
      <c r="FJ141" s="14" t="str">
        <f>INDEX(属性评价,卡牌属性!FI141)</f>
        <v>A+</v>
      </c>
      <c r="FK141" s="14">
        <f>INDEX(Z$6:Z$36,$FD141)+INDEX(属性偏向!Z$4:Z$8,卡牌属性!$FG141)</f>
        <v>8</v>
      </c>
      <c r="FL141" s="14" t="str">
        <f>INDEX(属性评价,卡牌属性!FK141)</f>
        <v>A+</v>
      </c>
      <c r="FM141" s="14">
        <f>INDEX(AA$6:AA$36,$FD141)+INDEX(属性偏向!AA$4:AA$8,卡牌属性!$FG141)</f>
        <v>8</v>
      </c>
      <c r="FN141" s="14" t="str">
        <f>INDEX(属性评价,卡牌属性!FM141)</f>
        <v>A+</v>
      </c>
    </row>
    <row r="142" spans="31:170" ht="16.5" x14ac:dyDescent="0.2">
      <c r="AE142" s="13">
        <v>138</v>
      </c>
      <c r="AF142" s="13">
        <f t="shared" si="492"/>
        <v>13</v>
      </c>
      <c r="AG142" s="13">
        <f t="shared" si="483"/>
        <v>2</v>
      </c>
      <c r="AH142" s="13"/>
      <c r="AI142" s="13"/>
      <c r="AJ142" s="14">
        <f t="shared" si="484"/>
        <v>1101013</v>
      </c>
      <c r="AK142" s="14" t="str">
        <f t="shared" si="485"/>
        <v>吉拉6突</v>
      </c>
      <c r="AL142" s="25" t="s">
        <v>131</v>
      </c>
      <c r="AM142" s="14">
        <v>1</v>
      </c>
      <c r="AN142" s="14">
        <f t="shared" si="486"/>
        <v>6</v>
      </c>
      <c r="AO142" s="14" t="e">
        <f>INDEX(属性投放!#REF!,(卡牌属性!AG142-2)*20+卡牌属性!AN142)</f>
        <v>#REF!</v>
      </c>
      <c r="AP142" s="14" t="e">
        <f t="shared" si="447"/>
        <v>#REF!</v>
      </c>
      <c r="AQ142" s="14" t="e">
        <f t="shared" si="447"/>
        <v>#REF!</v>
      </c>
      <c r="AR142" s="14" t="e">
        <f t="shared" si="447"/>
        <v>#REF!</v>
      </c>
      <c r="AS142" s="14" t="e">
        <f t="shared" si="447"/>
        <v>#REF!</v>
      </c>
      <c r="AT142" s="14" t="e">
        <f>INDEX(属性投放!#REF!,(卡牌属性!AG142-2)*20+卡牌属性!AN142)</f>
        <v>#REF!</v>
      </c>
      <c r="AU142" s="14" t="e">
        <f t="shared" si="448"/>
        <v>#REF!</v>
      </c>
      <c r="AV142" s="14" t="e">
        <f t="shared" si="448"/>
        <v>#REF!</v>
      </c>
      <c r="AW142" s="14" t="e">
        <f t="shared" si="448"/>
        <v>#REF!</v>
      </c>
      <c r="AX142" s="14" t="e">
        <f t="shared" si="448"/>
        <v>#REF!</v>
      </c>
      <c r="AY142" s="14" t="e">
        <f>INDEX(属性投放!#REF!,(卡牌属性!AG142-2)*20+卡牌属性!AN142)</f>
        <v>#REF!</v>
      </c>
      <c r="AZ142" s="14" t="e">
        <f t="shared" si="449"/>
        <v>#REF!</v>
      </c>
      <c r="BA142" s="14" t="e">
        <f t="shared" si="449"/>
        <v>#REF!</v>
      </c>
      <c r="BB142" s="14" t="e">
        <f t="shared" si="449"/>
        <v>#REF!</v>
      </c>
      <c r="BC142" s="14" t="e">
        <f t="shared" si="449"/>
        <v>#REF!</v>
      </c>
      <c r="BD142" s="14" t="e">
        <f>INDEX(属性投放!#REF!,(卡牌属性!AG142-2)*20+卡牌属性!AN142)</f>
        <v>#REF!</v>
      </c>
      <c r="BE142" s="14" t="e">
        <f t="shared" si="450"/>
        <v>#REF!</v>
      </c>
      <c r="BF142" s="14" t="e">
        <f t="shared" si="450"/>
        <v>#REF!</v>
      </c>
      <c r="BG142" s="14" t="e">
        <f t="shared" si="450"/>
        <v>#REF!</v>
      </c>
      <c r="BH142" s="14" t="e">
        <f t="shared" si="450"/>
        <v>#REF!</v>
      </c>
      <c r="BI142" s="14" t="e">
        <f>INDEX(属性投放!#REF!,(卡牌属性!AG142-2)*20+卡牌属性!AN142)</f>
        <v>#REF!</v>
      </c>
      <c r="BJ142" s="14" t="e">
        <f t="shared" si="451"/>
        <v>#REF!</v>
      </c>
      <c r="BK142" s="14" t="e">
        <f t="shared" si="451"/>
        <v>#REF!</v>
      </c>
      <c r="BL142" s="14" t="e">
        <f t="shared" si="451"/>
        <v>#REF!</v>
      </c>
      <c r="BM142" s="14" t="e">
        <f t="shared" si="451"/>
        <v>#REF!</v>
      </c>
      <c r="BN142" s="14" t="e">
        <f>INDEX(属性投放!#REF!,(卡牌属性!AG142-2)*20+卡牌属性!AN142)</f>
        <v>#REF!</v>
      </c>
      <c r="BO142" s="14" t="e">
        <f t="shared" si="452"/>
        <v>#REF!</v>
      </c>
      <c r="BP142" s="14" t="e">
        <f t="shared" si="452"/>
        <v>#REF!</v>
      </c>
      <c r="BQ142" s="14" t="e">
        <f t="shared" si="452"/>
        <v>#REF!</v>
      </c>
      <c r="BR142" s="14" t="e">
        <f t="shared" si="452"/>
        <v>#REF!</v>
      </c>
      <c r="BV142" s="13">
        <v>138</v>
      </c>
      <c r="BW142" s="14">
        <f t="shared" si="493"/>
        <v>13</v>
      </c>
      <c r="BX142" s="14">
        <f t="shared" si="494"/>
        <v>1102013</v>
      </c>
      <c r="BY142" s="14" t="str">
        <f>INDEX($O$6:$O$37,BW142)&amp;"-"&amp;INDEX(属性投放!$H$19:$H$29,卡牌属性!CD142)</f>
        <v>塞伯罗斯-大叫唤</v>
      </c>
      <c r="BZ142" s="14">
        <f t="shared" si="495"/>
        <v>2</v>
      </c>
      <c r="CA142" s="14">
        <f t="shared" si="496"/>
        <v>3</v>
      </c>
      <c r="CB142" s="14">
        <f t="shared" si="497"/>
        <v>5</v>
      </c>
      <c r="CC142" s="14">
        <f t="shared" si="498"/>
        <v>2</v>
      </c>
      <c r="CD142" s="14">
        <f t="shared" si="499"/>
        <v>6</v>
      </c>
      <c r="CE142" s="14">
        <f>INDEX(属性投放!$W$6:$W$49,(卡牌属性!CC142-2)*11+卡牌属性!CD142)</f>
        <v>15</v>
      </c>
      <c r="CF142" s="14">
        <f t="shared" si="505"/>
        <v>641</v>
      </c>
      <c r="CG142" s="14">
        <f t="shared" si="506"/>
        <v>804</v>
      </c>
      <c r="CH142" s="14">
        <f t="shared" si="507"/>
        <v>967</v>
      </c>
      <c r="CI142" s="14">
        <f t="shared" si="508"/>
        <v>967</v>
      </c>
      <c r="CJ142" s="14">
        <f t="shared" si="509"/>
        <v>1130</v>
      </c>
      <c r="CK142" s="14">
        <f t="shared" si="510"/>
        <v>293</v>
      </c>
      <c r="CL142" s="14">
        <f t="shared" si="511"/>
        <v>372</v>
      </c>
      <c r="CM142" s="14">
        <f t="shared" si="512"/>
        <v>372</v>
      </c>
      <c r="CN142" s="14">
        <f t="shared" si="513"/>
        <v>451</v>
      </c>
      <c r="CO142" s="14">
        <f t="shared" si="514"/>
        <v>530</v>
      </c>
      <c r="CP142" s="14">
        <f t="shared" si="515"/>
        <v>5366</v>
      </c>
      <c r="CQ142" s="14">
        <f t="shared" si="516"/>
        <v>6634</v>
      </c>
      <c r="CR142" s="14">
        <f t="shared" si="517"/>
        <v>6634</v>
      </c>
      <c r="CS142" s="14">
        <f t="shared" si="518"/>
        <v>7902</v>
      </c>
      <c r="CT142" s="14">
        <f t="shared" si="519"/>
        <v>9220</v>
      </c>
      <c r="CU142" s="14">
        <f>INDEX(属性偏向!$S$4:$S$135,(卡牌属性!$BZ142-1+CU$3)*11+卡牌属性!$CD142)</f>
        <v>16</v>
      </c>
      <c r="CV142" s="14">
        <f>INDEX(属性偏向!$S$4:$S$135,(卡牌属性!$BZ142-1+CV$3)*11+卡牌属性!$CD142)</f>
        <v>18</v>
      </c>
      <c r="CW142" s="14">
        <f>INDEX(属性偏向!$S$4:$S$135,(卡牌属性!$BZ142-1+CW$3)*11+卡牌属性!$CD142)</f>
        <v>20</v>
      </c>
      <c r="CX142" s="14">
        <f>INDEX(属性偏向!$S$4:$S$135,(卡牌属性!$BZ142-1+CX$3)*11+卡牌属性!$CD142)</f>
        <v>20</v>
      </c>
      <c r="CY142" s="14">
        <f>INDEX(属性偏向!$S$4:$S$135,(卡牌属性!$BZ142-1+CY$3)*11+卡牌属性!$CD142)</f>
        <v>22</v>
      </c>
      <c r="CZ142" s="14">
        <f>INDEX(属性偏向!$T$4:$T$135,(卡牌属性!$BZ142-1+CZ$3)*11+卡牌属性!$CD142)</f>
        <v>8</v>
      </c>
      <c r="DA142" s="14">
        <f>INDEX(属性偏向!$T$4:$T$135,(卡牌属性!$BZ142-1+DA$3)*11+卡牌属性!$CD142)</f>
        <v>9</v>
      </c>
      <c r="DB142" s="14">
        <f>INDEX(属性偏向!$T$4:$T$135,(卡牌属性!$BZ142-1+DB$3)*11+卡牌属性!$CD142)</f>
        <v>9</v>
      </c>
      <c r="DC142" s="14">
        <f>INDEX(属性偏向!$T$4:$T$135,(卡牌属性!$BZ142-1+DC$3)*11+卡牌属性!$CD142)</f>
        <v>10</v>
      </c>
      <c r="DD142" s="14">
        <f>INDEX(属性偏向!$T$4:$T$135,(卡牌属性!$BZ142-1+DD$3)*11+卡牌属性!$CD142)</f>
        <v>11</v>
      </c>
      <c r="DE142" s="14">
        <f>INDEX(属性偏向!$U$4:$U$135,(卡牌属性!$BZ142-1+DE$3)*11+卡牌属性!$CD142)</f>
        <v>160</v>
      </c>
      <c r="DF142" s="14">
        <f>INDEX(属性偏向!$U$4:$U$135,(卡牌属性!$BZ142-1+DF$3)*11+卡牌属性!$CD142)</f>
        <v>180</v>
      </c>
      <c r="DG142" s="14">
        <f>INDEX(属性偏向!$U$4:$U$135,(卡牌属性!$BZ142-1+DG$3)*11+卡牌属性!$CD142)</f>
        <v>180</v>
      </c>
      <c r="DH142" s="14">
        <f>INDEX(属性偏向!$U$4:$U$135,(卡牌属性!$BZ142-1+DH$3)*11+卡牌属性!$CD142)</f>
        <v>200</v>
      </c>
      <c r="DI142" s="14">
        <f>INDEX(属性偏向!$U$4:$U$135,(卡牌属性!$BZ142-1+DI$3)*11+卡牌属性!$CD142)</f>
        <v>220</v>
      </c>
      <c r="DL142" s="13">
        <v>138</v>
      </c>
      <c r="DM142" s="14">
        <f t="shared" si="500"/>
        <v>13</v>
      </c>
      <c r="DN142" s="14">
        <f t="shared" si="501"/>
        <v>1102013</v>
      </c>
      <c r="DO142" s="14" t="str">
        <f>INDEX($B$6:$B$32,DM142)&amp;"-"&amp;INDEX(属性投放!$H$7:$H$17,卡牌属性!DT142)</f>
        <v>吉拉-大叫唤</v>
      </c>
      <c r="DP142" s="14">
        <f t="shared" si="487"/>
        <v>2</v>
      </c>
      <c r="DQ142" s="14">
        <f t="shared" si="488"/>
        <v>5</v>
      </c>
      <c r="DR142" s="14">
        <f t="shared" si="489"/>
        <v>3</v>
      </c>
      <c r="DS142" s="14">
        <f t="shared" si="502"/>
        <v>2</v>
      </c>
      <c r="DT142" s="14">
        <f t="shared" si="503"/>
        <v>6</v>
      </c>
      <c r="DU142" s="14">
        <f>INDEX(属性投放!$W$6:$W$49,(卡牌属性!DS142-2)*11+卡牌属性!DT142)</f>
        <v>15</v>
      </c>
      <c r="DV142" s="14">
        <f t="shared" si="520"/>
        <v>1773</v>
      </c>
      <c r="DW142" s="14">
        <f t="shared" si="521"/>
        <v>2212</v>
      </c>
      <c r="DX142" s="14">
        <f t="shared" si="522"/>
        <v>2651</v>
      </c>
      <c r="DY142" s="14">
        <f t="shared" si="523"/>
        <v>2651</v>
      </c>
      <c r="DZ142" s="14">
        <f t="shared" si="524"/>
        <v>3090</v>
      </c>
      <c r="EA142" s="14">
        <f t="shared" si="525"/>
        <v>1500</v>
      </c>
      <c r="EB142" s="14">
        <f t="shared" si="526"/>
        <v>1717</v>
      </c>
      <c r="EC142" s="14">
        <f t="shared" si="527"/>
        <v>1717</v>
      </c>
      <c r="ED142" s="14">
        <f t="shared" si="528"/>
        <v>1934</v>
      </c>
      <c r="EE142" s="14">
        <f t="shared" si="529"/>
        <v>2166</v>
      </c>
      <c r="EF142" s="14">
        <f t="shared" si="530"/>
        <v>18252</v>
      </c>
      <c r="EG142" s="14">
        <f t="shared" si="531"/>
        <v>21706</v>
      </c>
      <c r="EH142" s="14">
        <f t="shared" si="532"/>
        <v>21706</v>
      </c>
      <c r="EI142" s="14">
        <f t="shared" si="533"/>
        <v>25160</v>
      </c>
      <c r="EJ142" s="14">
        <f t="shared" si="534"/>
        <v>28664</v>
      </c>
      <c r="EK142" s="14">
        <f>INDEX(属性偏向!$S$4:$S$135,(卡牌属性!$DP142-1+EK$3)*11+卡牌属性!$DT142)*(1+属性投放!$AT$6)</f>
        <v>48</v>
      </c>
      <c r="EL142" s="14">
        <f>INDEX(属性偏向!$S$4:$S$135,(卡牌属性!$DP142-1+EL$3)*11+卡牌属性!$DT142)*(1+属性投放!$AT$6)</f>
        <v>54</v>
      </c>
      <c r="EM142" s="14">
        <f>INDEX(属性偏向!$S$4:$S$135,(卡牌属性!$DP142-1+EM$3)*11+卡牌属性!$DT142)*(1+属性投放!$AT$6)</f>
        <v>60</v>
      </c>
      <c r="EN142" s="14">
        <f>INDEX(属性偏向!$S$4:$S$135,(卡牌属性!$DP142-1+EN$3)*11+卡牌属性!$DT142)*(1+属性投放!$AT$6)</f>
        <v>60</v>
      </c>
      <c r="EO142" s="14">
        <f>INDEX(属性偏向!$S$4:$S$135,(卡牌属性!$DP142-1+EO$3)*11+卡牌属性!$DT142)*(1+属性投放!$AT$6)</f>
        <v>66</v>
      </c>
      <c r="EP142" s="14">
        <f>INDEX(属性偏向!$T$4:$T$135,(卡牌属性!$DQ142-1+EP$3)*11+卡牌属性!$DT142)*(1+属性投放!$AT$6)</f>
        <v>33</v>
      </c>
      <c r="EQ142" s="14">
        <f>INDEX(属性偏向!$T$4:$T$135,(卡牌属性!$DQ142-1+EQ$3)*11+卡牌属性!$DT142)*(1+属性投放!$AT$6)</f>
        <v>36</v>
      </c>
      <c r="ER142" s="14">
        <f>INDEX(属性偏向!$T$4:$T$135,(卡牌属性!$DQ142-1+ER$3)*11+卡牌属性!$DT142)*(1+属性投放!$AT$6)</f>
        <v>36</v>
      </c>
      <c r="ES142" s="14">
        <f>INDEX(属性偏向!$T$4:$T$135,(卡牌属性!$DQ142-1+ES$3)*11+卡牌属性!$DT142)*(1+属性投放!$AT$6)</f>
        <v>39</v>
      </c>
      <c r="ET142" s="14">
        <f>INDEX(属性偏向!$T$4:$T$135,(卡牌属性!$DQ142-1+ET$3)*11+卡牌属性!$DT142)*(1+属性投放!$AT$6)</f>
        <v>42</v>
      </c>
      <c r="EU142" s="14">
        <f>INDEX(属性偏向!$U$4:$U$135,(卡牌属性!$DR142-1+EU$3)*11+卡牌属性!$DT142)*(1+属性投放!$AT$6)</f>
        <v>540</v>
      </c>
      <c r="EV142" s="14">
        <f>INDEX(属性偏向!$U$4:$U$135,(卡牌属性!$DR142-1+EV$3)*11+卡牌属性!$DT142)*(1+属性投放!$AT$6)</f>
        <v>600</v>
      </c>
      <c r="EW142" s="14">
        <f>INDEX(属性偏向!$U$4:$U$135,(卡牌属性!$DR142-1+EW$3)*11+卡牌属性!$DT142)*(1+属性投放!$AT$6)</f>
        <v>600</v>
      </c>
      <c r="EX142" s="14">
        <f>INDEX(属性偏向!$U$4:$U$135,(卡牌属性!$DR142-1+EX$3)*11+卡牌属性!$DT142)*(1+属性投放!$AT$6)</f>
        <v>660</v>
      </c>
      <c r="EY142" s="14">
        <f>INDEX(属性偏向!$U$4:$U$135,(卡牌属性!$DR142-1+EY$3)*11+卡牌属性!$DT142)*(1+属性投放!$AT$6)</f>
        <v>720</v>
      </c>
      <c r="FC142" s="13">
        <v>138</v>
      </c>
      <c r="FD142" s="13">
        <f t="shared" si="413"/>
        <v>28</v>
      </c>
      <c r="FE142" s="14">
        <f t="shared" si="504"/>
        <v>1102031</v>
      </c>
      <c r="FF142" s="14" t="s">
        <v>849</v>
      </c>
      <c r="FG142" s="14">
        <f t="shared" si="490"/>
        <v>3</v>
      </c>
      <c r="FH142" s="14" t="str">
        <f t="shared" si="491"/>
        <v>秦琼-3星</v>
      </c>
      <c r="FI142" s="14">
        <f>INDEX(Y$6:Y$36,$FD142)+INDEX(属性偏向!Y$4:Y$8,卡牌属性!$FG142)</f>
        <v>9</v>
      </c>
      <c r="FJ142" s="14" t="str">
        <f>INDEX(属性评价,卡牌属性!FI142)</f>
        <v>S</v>
      </c>
      <c r="FK142" s="14">
        <f>INDEX(Z$6:Z$36,$FD142)+INDEX(属性偏向!Z$4:Z$8,卡牌属性!$FG142)</f>
        <v>8</v>
      </c>
      <c r="FL142" s="14" t="str">
        <f>INDEX(属性评价,卡牌属性!FK142)</f>
        <v>A+</v>
      </c>
      <c r="FM142" s="14">
        <f>INDEX(AA$6:AA$36,$FD142)+INDEX(属性偏向!AA$4:AA$8,卡牌属性!$FG142)</f>
        <v>8</v>
      </c>
      <c r="FN142" s="14" t="str">
        <f>INDEX(属性评价,卡牌属性!FM142)</f>
        <v>A+</v>
      </c>
    </row>
    <row r="143" spans="31:170" ht="16.5" x14ac:dyDescent="0.2">
      <c r="AE143" s="13">
        <v>139</v>
      </c>
      <c r="AF143" s="13">
        <f t="shared" si="492"/>
        <v>13</v>
      </c>
      <c r="AG143" s="13">
        <f t="shared" si="483"/>
        <v>2</v>
      </c>
      <c r="AH143" s="13"/>
      <c r="AI143" s="13"/>
      <c r="AJ143" s="14">
        <f t="shared" si="484"/>
        <v>1101013</v>
      </c>
      <c r="AK143" s="14" t="str">
        <f t="shared" si="485"/>
        <v>吉拉7突</v>
      </c>
      <c r="AL143" s="25" t="s">
        <v>131</v>
      </c>
      <c r="AM143" s="14">
        <v>1</v>
      </c>
      <c r="AN143" s="14">
        <f t="shared" si="486"/>
        <v>7</v>
      </c>
      <c r="AO143" s="14" t="e">
        <f>INDEX(属性投放!#REF!,(卡牌属性!AG143-2)*20+卡牌属性!AN143)</f>
        <v>#REF!</v>
      </c>
      <c r="AP143" s="14" t="e">
        <f t="shared" si="447"/>
        <v>#REF!</v>
      </c>
      <c r="AQ143" s="14" t="e">
        <f t="shared" si="447"/>
        <v>#REF!</v>
      </c>
      <c r="AR143" s="14" t="e">
        <f t="shared" si="447"/>
        <v>#REF!</v>
      </c>
      <c r="AS143" s="14" t="e">
        <f t="shared" si="447"/>
        <v>#REF!</v>
      </c>
      <c r="AT143" s="14" t="e">
        <f>INDEX(属性投放!#REF!,(卡牌属性!AG143-2)*20+卡牌属性!AN143)</f>
        <v>#REF!</v>
      </c>
      <c r="AU143" s="14" t="e">
        <f t="shared" si="448"/>
        <v>#REF!</v>
      </c>
      <c r="AV143" s="14" t="e">
        <f t="shared" si="448"/>
        <v>#REF!</v>
      </c>
      <c r="AW143" s="14" t="e">
        <f t="shared" si="448"/>
        <v>#REF!</v>
      </c>
      <c r="AX143" s="14" t="e">
        <f t="shared" si="448"/>
        <v>#REF!</v>
      </c>
      <c r="AY143" s="14" t="e">
        <f>INDEX(属性投放!#REF!,(卡牌属性!AG143-2)*20+卡牌属性!AN143)</f>
        <v>#REF!</v>
      </c>
      <c r="AZ143" s="14" t="e">
        <f t="shared" si="449"/>
        <v>#REF!</v>
      </c>
      <c r="BA143" s="14" t="e">
        <f t="shared" si="449"/>
        <v>#REF!</v>
      </c>
      <c r="BB143" s="14" t="e">
        <f t="shared" si="449"/>
        <v>#REF!</v>
      </c>
      <c r="BC143" s="14" t="e">
        <f t="shared" si="449"/>
        <v>#REF!</v>
      </c>
      <c r="BD143" s="14" t="e">
        <f>INDEX(属性投放!#REF!,(卡牌属性!AG143-2)*20+卡牌属性!AN143)</f>
        <v>#REF!</v>
      </c>
      <c r="BE143" s="14" t="e">
        <f t="shared" si="450"/>
        <v>#REF!</v>
      </c>
      <c r="BF143" s="14" t="e">
        <f t="shared" si="450"/>
        <v>#REF!</v>
      </c>
      <c r="BG143" s="14" t="e">
        <f t="shared" si="450"/>
        <v>#REF!</v>
      </c>
      <c r="BH143" s="14" t="e">
        <f t="shared" si="450"/>
        <v>#REF!</v>
      </c>
      <c r="BI143" s="14" t="e">
        <f>INDEX(属性投放!#REF!,(卡牌属性!AG143-2)*20+卡牌属性!AN143)</f>
        <v>#REF!</v>
      </c>
      <c r="BJ143" s="14" t="e">
        <f t="shared" si="451"/>
        <v>#REF!</v>
      </c>
      <c r="BK143" s="14" t="e">
        <f t="shared" si="451"/>
        <v>#REF!</v>
      </c>
      <c r="BL143" s="14" t="e">
        <f t="shared" si="451"/>
        <v>#REF!</v>
      </c>
      <c r="BM143" s="14" t="e">
        <f t="shared" si="451"/>
        <v>#REF!</v>
      </c>
      <c r="BN143" s="14" t="e">
        <f>INDEX(属性投放!#REF!,(卡牌属性!AG143-2)*20+卡牌属性!AN143)</f>
        <v>#REF!</v>
      </c>
      <c r="BO143" s="14" t="e">
        <f t="shared" si="452"/>
        <v>#REF!</v>
      </c>
      <c r="BP143" s="14" t="e">
        <f t="shared" si="452"/>
        <v>#REF!</v>
      </c>
      <c r="BQ143" s="14" t="e">
        <f t="shared" si="452"/>
        <v>#REF!</v>
      </c>
      <c r="BR143" s="14" t="e">
        <f t="shared" si="452"/>
        <v>#REF!</v>
      </c>
      <c r="BV143" s="13">
        <v>139</v>
      </c>
      <c r="BW143" s="14">
        <f t="shared" si="493"/>
        <v>13</v>
      </c>
      <c r="BX143" s="14">
        <f t="shared" si="494"/>
        <v>1102013</v>
      </c>
      <c r="BY143" s="14" t="str">
        <f>INDEX($O$6:$O$37,BW143)&amp;"-"&amp;INDEX(属性投放!$H$19:$H$29,卡牌属性!CD143)</f>
        <v>塞伯罗斯-焦热</v>
      </c>
      <c r="BZ143" s="14">
        <f t="shared" si="495"/>
        <v>2</v>
      </c>
      <c r="CA143" s="14">
        <f t="shared" si="496"/>
        <v>3</v>
      </c>
      <c r="CB143" s="14">
        <f t="shared" si="497"/>
        <v>5</v>
      </c>
      <c r="CC143" s="14">
        <f t="shared" si="498"/>
        <v>2</v>
      </c>
      <c r="CD143" s="14">
        <f t="shared" si="499"/>
        <v>7</v>
      </c>
      <c r="CE143" s="14">
        <f>INDEX(属性投放!$W$6:$W$49,(卡牌属性!CC143-2)*11+卡牌属性!CD143)</f>
        <v>15</v>
      </c>
      <c r="CF143" s="14">
        <f t="shared" si="505"/>
        <v>881</v>
      </c>
      <c r="CG143" s="14">
        <f t="shared" si="506"/>
        <v>1074</v>
      </c>
      <c r="CH143" s="14">
        <f t="shared" si="507"/>
        <v>1267</v>
      </c>
      <c r="CI143" s="14">
        <f t="shared" si="508"/>
        <v>1267</v>
      </c>
      <c r="CJ143" s="14">
        <f t="shared" si="509"/>
        <v>1460</v>
      </c>
      <c r="CK143" s="14">
        <f t="shared" si="510"/>
        <v>413</v>
      </c>
      <c r="CL143" s="14">
        <f t="shared" si="511"/>
        <v>507</v>
      </c>
      <c r="CM143" s="14">
        <f t="shared" si="512"/>
        <v>507</v>
      </c>
      <c r="CN143" s="14">
        <f t="shared" si="513"/>
        <v>601</v>
      </c>
      <c r="CO143" s="14">
        <f t="shared" si="514"/>
        <v>695</v>
      </c>
      <c r="CP143" s="14">
        <f t="shared" si="515"/>
        <v>7766</v>
      </c>
      <c r="CQ143" s="14">
        <f t="shared" si="516"/>
        <v>9334</v>
      </c>
      <c r="CR143" s="14">
        <f t="shared" si="517"/>
        <v>9334</v>
      </c>
      <c r="CS143" s="14">
        <f t="shared" si="518"/>
        <v>10902</v>
      </c>
      <c r="CT143" s="14">
        <f t="shared" si="519"/>
        <v>12520</v>
      </c>
      <c r="CU143" s="14">
        <f>INDEX(属性偏向!$S$4:$S$135,(卡牌属性!$BZ143-1+CU$3)*11+卡牌属性!$CD143)</f>
        <v>20</v>
      </c>
      <c r="CV143" s="14">
        <f>INDEX(属性偏向!$S$4:$S$135,(卡牌属性!$BZ143-1+CV$3)*11+卡牌属性!$CD143)</f>
        <v>22</v>
      </c>
      <c r="CW143" s="14">
        <f>INDEX(属性偏向!$S$4:$S$135,(卡牌属性!$BZ143-1+CW$3)*11+卡牌属性!$CD143)</f>
        <v>24</v>
      </c>
      <c r="CX143" s="14">
        <f>INDEX(属性偏向!$S$4:$S$135,(卡牌属性!$BZ143-1+CX$3)*11+卡牌属性!$CD143)</f>
        <v>24</v>
      </c>
      <c r="CY143" s="14">
        <f>INDEX(属性偏向!$S$4:$S$135,(卡牌属性!$BZ143-1+CY$3)*11+卡牌属性!$CD143)</f>
        <v>26</v>
      </c>
      <c r="CZ143" s="14">
        <f>INDEX(属性偏向!$T$4:$T$135,(卡牌属性!$BZ143-1+CZ$3)*11+卡牌属性!$CD143)</f>
        <v>10</v>
      </c>
      <c r="DA143" s="14">
        <f>INDEX(属性偏向!$T$4:$T$135,(卡牌属性!$BZ143-1+DA$3)*11+卡牌属性!$CD143)</f>
        <v>11</v>
      </c>
      <c r="DB143" s="14">
        <f>INDEX(属性偏向!$T$4:$T$135,(卡牌属性!$BZ143-1+DB$3)*11+卡牌属性!$CD143)</f>
        <v>11</v>
      </c>
      <c r="DC143" s="14">
        <f>INDEX(属性偏向!$T$4:$T$135,(卡牌属性!$BZ143-1+DC$3)*11+卡牌属性!$CD143)</f>
        <v>12</v>
      </c>
      <c r="DD143" s="14">
        <f>INDEX(属性偏向!$T$4:$T$135,(卡牌属性!$BZ143-1+DD$3)*11+卡牌属性!$CD143)</f>
        <v>13</v>
      </c>
      <c r="DE143" s="14">
        <f>INDEX(属性偏向!$U$4:$U$135,(卡牌属性!$BZ143-1+DE$3)*11+卡牌属性!$CD143)</f>
        <v>200</v>
      </c>
      <c r="DF143" s="14">
        <f>INDEX(属性偏向!$U$4:$U$135,(卡牌属性!$BZ143-1+DF$3)*11+卡牌属性!$CD143)</f>
        <v>220</v>
      </c>
      <c r="DG143" s="14">
        <f>INDEX(属性偏向!$U$4:$U$135,(卡牌属性!$BZ143-1+DG$3)*11+卡牌属性!$CD143)</f>
        <v>220</v>
      </c>
      <c r="DH143" s="14">
        <f>INDEX(属性偏向!$U$4:$U$135,(卡牌属性!$BZ143-1+DH$3)*11+卡牌属性!$CD143)</f>
        <v>240</v>
      </c>
      <c r="DI143" s="14">
        <f>INDEX(属性偏向!$U$4:$U$135,(卡牌属性!$BZ143-1+DI$3)*11+卡牌属性!$CD143)</f>
        <v>260</v>
      </c>
      <c r="DL143" s="13">
        <v>139</v>
      </c>
      <c r="DM143" s="14">
        <f t="shared" si="500"/>
        <v>13</v>
      </c>
      <c r="DN143" s="14">
        <f t="shared" si="501"/>
        <v>1102013</v>
      </c>
      <c r="DO143" s="14" t="str">
        <f>INDEX($B$6:$B$32,DM143)&amp;"-"&amp;INDEX(属性投放!$H$7:$H$17,卡牌属性!DT143)</f>
        <v>吉拉-焦热</v>
      </c>
      <c r="DP143" s="14">
        <f t="shared" si="487"/>
        <v>2</v>
      </c>
      <c r="DQ143" s="14">
        <f t="shared" si="488"/>
        <v>5</v>
      </c>
      <c r="DR143" s="14">
        <f t="shared" si="489"/>
        <v>3</v>
      </c>
      <c r="DS143" s="14">
        <f t="shared" si="502"/>
        <v>2</v>
      </c>
      <c r="DT143" s="14">
        <f t="shared" si="503"/>
        <v>7</v>
      </c>
      <c r="DU143" s="14">
        <f>INDEX(属性投放!$W$6:$W$49,(卡牌属性!DS143-2)*11+卡牌属性!DT143)</f>
        <v>15</v>
      </c>
      <c r="DV143" s="14">
        <f t="shared" si="520"/>
        <v>2493</v>
      </c>
      <c r="DW143" s="14">
        <f t="shared" si="521"/>
        <v>3022</v>
      </c>
      <c r="DX143" s="14">
        <f t="shared" si="522"/>
        <v>3551</v>
      </c>
      <c r="DY143" s="14">
        <f t="shared" si="523"/>
        <v>3551</v>
      </c>
      <c r="DZ143" s="14">
        <f t="shared" si="524"/>
        <v>4080</v>
      </c>
      <c r="EA143" s="14">
        <f t="shared" si="525"/>
        <v>1995</v>
      </c>
      <c r="EB143" s="14">
        <f t="shared" si="526"/>
        <v>2257</v>
      </c>
      <c r="EC143" s="14">
        <f t="shared" si="527"/>
        <v>2257</v>
      </c>
      <c r="ED143" s="14">
        <f t="shared" si="528"/>
        <v>2519</v>
      </c>
      <c r="EE143" s="14">
        <f t="shared" si="529"/>
        <v>2796</v>
      </c>
      <c r="EF143" s="14">
        <f t="shared" si="530"/>
        <v>26352</v>
      </c>
      <c r="EG143" s="14">
        <f t="shared" si="531"/>
        <v>30706</v>
      </c>
      <c r="EH143" s="14">
        <f t="shared" si="532"/>
        <v>30706</v>
      </c>
      <c r="EI143" s="14">
        <f t="shared" si="533"/>
        <v>35060</v>
      </c>
      <c r="EJ143" s="14">
        <f t="shared" si="534"/>
        <v>39464</v>
      </c>
      <c r="EK143" s="14">
        <f>INDEX(属性偏向!$S$4:$S$135,(卡牌属性!$DP143-1+EK$3)*11+卡牌属性!$DT143)*(1+属性投放!$AT$6)</f>
        <v>60</v>
      </c>
      <c r="EL143" s="14">
        <f>INDEX(属性偏向!$S$4:$S$135,(卡牌属性!$DP143-1+EL$3)*11+卡牌属性!$DT143)*(1+属性投放!$AT$6)</f>
        <v>66</v>
      </c>
      <c r="EM143" s="14">
        <f>INDEX(属性偏向!$S$4:$S$135,(卡牌属性!$DP143-1+EM$3)*11+卡牌属性!$DT143)*(1+属性投放!$AT$6)</f>
        <v>72</v>
      </c>
      <c r="EN143" s="14">
        <f>INDEX(属性偏向!$S$4:$S$135,(卡牌属性!$DP143-1+EN$3)*11+卡牌属性!$DT143)*(1+属性投放!$AT$6)</f>
        <v>72</v>
      </c>
      <c r="EO143" s="14">
        <f>INDEX(属性偏向!$S$4:$S$135,(卡牌属性!$DP143-1+EO$3)*11+卡牌属性!$DT143)*(1+属性投放!$AT$6)</f>
        <v>78</v>
      </c>
      <c r="EP143" s="14">
        <f>INDEX(属性偏向!$T$4:$T$135,(卡牌属性!$DQ143-1+EP$3)*11+卡牌属性!$DT143)*(1+属性投放!$AT$6)</f>
        <v>39</v>
      </c>
      <c r="EQ143" s="14">
        <f>INDEX(属性偏向!$T$4:$T$135,(卡牌属性!$DQ143-1+EQ$3)*11+卡牌属性!$DT143)*(1+属性投放!$AT$6)</f>
        <v>42</v>
      </c>
      <c r="ER143" s="14">
        <f>INDEX(属性偏向!$T$4:$T$135,(卡牌属性!$DQ143-1+ER$3)*11+卡牌属性!$DT143)*(1+属性投放!$AT$6)</f>
        <v>42</v>
      </c>
      <c r="ES143" s="14">
        <f>INDEX(属性偏向!$T$4:$T$135,(卡牌属性!$DQ143-1+ES$3)*11+卡牌属性!$DT143)*(1+属性投放!$AT$6)</f>
        <v>45</v>
      </c>
      <c r="ET143" s="14">
        <f>INDEX(属性偏向!$T$4:$T$135,(卡牌属性!$DQ143-1+ET$3)*11+卡牌属性!$DT143)*(1+属性投放!$AT$6)</f>
        <v>48</v>
      </c>
      <c r="EU143" s="14">
        <f>INDEX(属性偏向!$U$4:$U$135,(卡牌属性!$DR143-1+EU$3)*11+卡牌属性!$DT143)*(1+属性投放!$AT$6)</f>
        <v>660</v>
      </c>
      <c r="EV143" s="14">
        <f>INDEX(属性偏向!$U$4:$U$135,(卡牌属性!$DR143-1+EV$3)*11+卡牌属性!$DT143)*(1+属性投放!$AT$6)</f>
        <v>720</v>
      </c>
      <c r="EW143" s="14">
        <f>INDEX(属性偏向!$U$4:$U$135,(卡牌属性!$DR143-1+EW$3)*11+卡牌属性!$DT143)*(1+属性投放!$AT$6)</f>
        <v>720</v>
      </c>
      <c r="EX143" s="14">
        <f>INDEX(属性偏向!$U$4:$U$135,(卡牌属性!$DR143-1+EX$3)*11+卡牌属性!$DT143)*(1+属性投放!$AT$6)</f>
        <v>780</v>
      </c>
      <c r="EY143" s="14">
        <f>INDEX(属性偏向!$U$4:$U$135,(卡牌属性!$DR143-1+EY$3)*11+卡牌属性!$DT143)*(1+属性投放!$AT$6)</f>
        <v>840</v>
      </c>
      <c r="FC143" s="13">
        <v>139</v>
      </c>
      <c r="FD143" s="13">
        <f t="shared" si="413"/>
        <v>28</v>
      </c>
      <c r="FE143" s="14">
        <f t="shared" si="504"/>
        <v>1102031</v>
      </c>
      <c r="FF143" s="14" t="s">
        <v>849</v>
      </c>
      <c r="FG143" s="14">
        <f t="shared" si="490"/>
        <v>4</v>
      </c>
      <c r="FH143" s="14" t="str">
        <f t="shared" si="491"/>
        <v>秦琼-4星</v>
      </c>
      <c r="FI143" s="14">
        <f>INDEX(Y$6:Y$36,$FD143)+INDEX(属性偏向!Y$4:Y$8,卡牌属性!$FG143)</f>
        <v>9</v>
      </c>
      <c r="FJ143" s="14" t="str">
        <f>INDEX(属性评价,卡牌属性!FI143)</f>
        <v>S</v>
      </c>
      <c r="FK143" s="14">
        <f>INDEX(Z$6:Z$36,$FD143)+INDEX(属性偏向!Z$4:Z$8,卡牌属性!$FG143)</f>
        <v>9</v>
      </c>
      <c r="FL143" s="14" t="str">
        <f>INDEX(属性评价,卡牌属性!FK143)</f>
        <v>S</v>
      </c>
      <c r="FM143" s="14">
        <f>INDEX(AA$6:AA$36,$FD143)+INDEX(属性偏向!AA$4:AA$8,卡牌属性!$FG143)</f>
        <v>9</v>
      </c>
      <c r="FN143" s="14" t="str">
        <f>INDEX(属性评价,卡牌属性!FM143)</f>
        <v>S</v>
      </c>
    </row>
    <row r="144" spans="31:170" ht="16.5" x14ac:dyDescent="0.2">
      <c r="AE144" s="13">
        <v>140</v>
      </c>
      <c r="AF144" s="13">
        <f t="shared" si="492"/>
        <v>13</v>
      </c>
      <c r="AG144" s="13">
        <f t="shared" si="483"/>
        <v>2</v>
      </c>
      <c r="AH144" s="13"/>
      <c r="AI144" s="13"/>
      <c r="AJ144" s="14">
        <f t="shared" si="484"/>
        <v>1101013</v>
      </c>
      <c r="AK144" s="14" t="str">
        <f t="shared" si="485"/>
        <v>吉拉8突</v>
      </c>
      <c r="AL144" s="25" t="s">
        <v>131</v>
      </c>
      <c r="AM144" s="14">
        <v>1</v>
      </c>
      <c r="AN144" s="14">
        <f t="shared" si="486"/>
        <v>8</v>
      </c>
      <c r="AO144" s="14" t="e">
        <f>INDEX(属性投放!#REF!,(卡牌属性!AG144-2)*20+卡牌属性!AN144)</f>
        <v>#REF!</v>
      </c>
      <c r="AP144" s="14" t="e">
        <f t="shared" si="447"/>
        <v>#REF!</v>
      </c>
      <c r="AQ144" s="14" t="e">
        <f t="shared" si="447"/>
        <v>#REF!</v>
      </c>
      <c r="AR144" s="14" t="e">
        <f t="shared" si="447"/>
        <v>#REF!</v>
      </c>
      <c r="AS144" s="14" t="e">
        <f t="shared" si="447"/>
        <v>#REF!</v>
      </c>
      <c r="AT144" s="14" t="e">
        <f>INDEX(属性投放!#REF!,(卡牌属性!AG144-2)*20+卡牌属性!AN144)</f>
        <v>#REF!</v>
      </c>
      <c r="AU144" s="14" t="e">
        <f t="shared" si="448"/>
        <v>#REF!</v>
      </c>
      <c r="AV144" s="14" t="e">
        <f t="shared" si="448"/>
        <v>#REF!</v>
      </c>
      <c r="AW144" s="14" t="e">
        <f t="shared" si="448"/>
        <v>#REF!</v>
      </c>
      <c r="AX144" s="14" t="e">
        <f t="shared" si="448"/>
        <v>#REF!</v>
      </c>
      <c r="AY144" s="14" t="e">
        <f>INDEX(属性投放!#REF!,(卡牌属性!AG144-2)*20+卡牌属性!AN144)</f>
        <v>#REF!</v>
      </c>
      <c r="AZ144" s="14" t="e">
        <f t="shared" si="449"/>
        <v>#REF!</v>
      </c>
      <c r="BA144" s="14" t="e">
        <f t="shared" si="449"/>
        <v>#REF!</v>
      </c>
      <c r="BB144" s="14" t="e">
        <f t="shared" si="449"/>
        <v>#REF!</v>
      </c>
      <c r="BC144" s="14" t="e">
        <f t="shared" si="449"/>
        <v>#REF!</v>
      </c>
      <c r="BD144" s="14" t="e">
        <f>INDEX(属性投放!#REF!,(卡牌属性!AG144-2)*20+卡牌属性!AN144)</f>
        <v>#REF!</v>
      </c>
      <c r="BE144" s="14" t="e">
        <f t="shared" si="450"/>
        <v>#REF!</v>
      </c>
      <c r="BF144" s="14" t="e">
        <f t="shared" si="450"/>
        <v>#REF!</v>
      </c>
      <c r="BG144" s="14" t="e">
        <f t="shared" si="450"/>
        <v>#REF!</v>
      </c>
      <c r="BH144" s="14" t="e">
        <f t="shared" si="450"/>
        <v>#REF!</v>
      </c>
      <c r="BI144" s="14" t="e">
        <f>INDEX(属性投放!#REF!,(卡牌属性!AG144-2)*20+卡牌属性!AN144)</f>
        <v>#REF!</v>
      </c>
      <c r="BJ144" s="14" t="e">
        <f t="shared" si="451"/>
        <v>#REF!</v>
      </c>
      <c r="BK144" s="14" t="e">
        <f t="shared" si="451"/>
        <v>#REF!</v>
      </c>
      <c r="BL144" s="14" t="e">
        <f t="shared" si="451"/>
        <v>#REF!</v>
      </c>
      <c r="BM144" s="14" t="e">
        <f t="shared" si="451"/>
        <v>#REF!</v>
      </c>
      <c r="BN144" s="14" t="e">
        <f>INDEX(属性投放!#REF!,(卡牌属性!AG144-2)*20+卡牌属性!AN144)</f>
        <v>#REF!</v>
      </c>
      <c r="BO144" s="14" t="e">
        <f t="shared" si="452"/>
        <v>#REF!</v>
      </c>
      <c r="BP144" s="14" t="e">
        <f t="shared" si="452"/>
        <v>#REF!</v>
      </c>
      <c r="BQ144" s="14" t="e">
        <f t="shared" si="452"/>
        <v>#REF!</v>
      </c>
      <c r="BR144" s="14" t="e">
        <f t="shared" si="452"/>
        <v>#REF!</v>
      </c>
      <c r="BV144" s="13">
        <v>140</v>
      </c>
      <c r="BW144" s="14">
        <f t="shared" si="493"/>
        <v>13</v>
      </c>
      <c r="BX144" s="14">
        <f t="shared" si="494"/>
        <v>1102013</v>
      </c>
      <c r="BY144" s="14" t="str">
        <f>INDEX($O$6:$O$37,BW144)&amp;"-"&amp;INDEX(属性投放!$H$19:$H$29,卡牌属性!CD144)</f>
        <v>塞伯罗斯-大焦热</v>
      </c>
      <c r="BZ144" s="14">
        <f t="shared" si="495"/>
        <v>2</v>
      </c>
      <c r="CA144" s="14">
        <f t="shared" si="496"/>
        <v>3</v>
      </c>
      <c r="CB144" s="14">
        <f t="shared" si="497"/>
        <v>5</v>
      </c>
      <c r="CC144" s="14">
        <f t="shared" si="498"/>
        <v>2</v>
      </c>
      <c r="CD144" s="14">
        <f t="shared" si="499"/>
        <v>8</v>
      </c>
      <c r="CE144" s="14">
        <f>INDEX(属性投放!$W$6:$W$49,(卡牌属性!CC144-2)*11+卡牌属性!CD144)</f>
        <v>15</v>
      </c>
      <c r="CF144" s="14">
        <f t="shared" si="505"/>
        <v>1181</v>
      </c>
      <c r="CG144" s="14">
        <f t="shared" si="506"/>
        <v>1404</v>
      </c>
      <c r="CH144" s="14">
        <f t="shared" si="507"/>
        <v>1627</v>
      </c>
      <c r="CI144" s="14">
        <f t="shared" si="508"/>
        <v>1627</v>
      </c>
      <c r="CJ144" s="14">
        <f t="shared" si="509"/>
        <v>1850</v>
      </c>
      <c r="CK144" s="14">
        <f t="shared" si="510"/>
        <v>563</v>
      </c>
      <c r="CL144" s="14">
        <f t="shared" si="511"/>
        <v>672</v>
      </c>
      <c r="CM144" s="14">
        <f t="shared" si="512"/>
        <v>672</v>
      </c>
      <c r="CN144" s="14">
        <f t="shared" si="513"/>
        <v>781</v>
      </c>
      <c r="CO144" s="14">
        <f t="shared" si="514"/>
        <v>890</v>
      </c>
      <c r="CP144" s="14">
        <f t="shared" si="515"/>
        <v>10766</v>
      </c>
      <c r="CQ144" s="14">
        <f t="shared" si="516"/>
        <v>12634</v>
      </c>
      <c r="CR144" s="14">
        <f t="shared" si="517"/>
        <v>12634</v>
      </c>
      <c r="CS144" s="14">
        <f t="shared" si="518"/>
        <v>14502</v>
      </c>
      <c r="CT144" s="14">
        <f t="shared" si="519"/>
        <v>16420</v>
      </c>
      <c r="CU144" s="14">
        <f>INDEX(属性偏向!$S$4:$S$135,(卡牌属性!$BZ144-1+CU$3)*11+卡牌属性!$CD144)</f>
        <v>26</v>
      </c>
      <c r="CV144" s="14">
        <f>INDEX(属性偏向!$S$4:$S$135,(卡牌属性!$BZ144-1+CV$3)*11+卡牌属性!$CD144)</f>
        <v>28</v>
      </c>
      <c r="CW144" s="14">
        <f>INDEX(属性偏向!$S$4:$S$135,(卡牌属性!$BZ144-1+CW$3)*11+卡牌属性!$CD144)</f>
        <v>30</v>
      </c>
      <c r="CX144" s="14">
        <f>INDEX(属性偏向!$S$4:$S$135,(卡牌属性!$BZ144-1+CX$3)*11+卡牌属性!$CD144)</f>
        <v>30</v>
      </c>
      <c r="CY144" s="14">
        <f>INDEX(属性偏向!$S$4:$S$135,(卡牌属性!$BZ144-1+CY$3)*11+卡牌属性!$CD144)</f>
        <v>32</v>
      </c>
      <c r="CZ144" s="14">
        <f>INDEX(属性偏向!$T$4:$T$135,(卡牌属性!$BZ144-1+CZ$3)*11+卡牌属性!$CD144)</f>
        <v>13</v>
      </c>
      <c r="DA144" s="14">
        <f>INDEX(属性偏向!$T$4:$T$135,(卡牌属性!$BZ144-1+DA$3)*11+卡牌属性!$CD144)</f>
        <v>14</v>
      </c>
      <c r="DB144" s="14">
        <f>INDEX(属性偏向!$T$4:$T$135,(卡牌属性!$BZ144-1+DB$3)*11+卡牌属性!$CD144)</f>
        <v>14</v>
      </c>
      <c r="DC144" s="14">
        <f>INDEX(属性偏向!$T$4:$T$135,(卡牌属性!$BZ144-1+DC$3)*11+卡牌属性!$CD144)</f>
        <v>15</v>
      </c>
      <c r="DD144" s="14">
        <f>INDEX(属性偏向!$T$4:$T$135,(卡牌属性!$BZ144-1+DD$3)*11+卡牌属性!$CD144)</f>
        <v>16</v>
      </c>
      <c r="DE144" s="14">
        <f>INDEX(属性偏向!$U$4:$U$135,(卡牌属性!$BZ144-1+DE$3)*11+卡牌属性!$CD144)</f>
        <v>260</v>
      </c>
      <c r="DF144" s="14">
        <f>INDEX(属性偏向!$U$4:$U$135,(卡牌属性!$BZ144-1+DF$3)*11+卡牌属性!$CD144)</f>
        <v>280</v>
      </c>
      <c r="DG144" s="14">
        <f>INDEX(属性偏向!$U$4:$U$135,(卡牌属性!$BZ144-1+DG$3)*11+卡牌属性!$CD144)</f>
        <v>280</v>
      </c>
      <c r="DH144" s="14">
        <f>INDEX(属性偏向!$U$4:$U$135,(卡牌属性!$BZ144-1+DH$3)*11+卡牌属性!$CD144)</f>
        <v>300</v>
      </c>
      <c r="DI144" s="14">
        <f>INDEX(属性偏向!$U$4:$U$135,(卡牌属性!$BZ144-1+DI$3)*11+卡牌属性!$CD144)</f>
        <v>320</v>
      </c>
      <c r="DL144" s="13">
        <v>140</v>
      </c>
      <c r="DM144" s="14">
        <f t="shared" si="500"/>
        <v>13</v>
      </c>
      <c r="DN144" s="14">
        <f t="shared" si="501"/>
        <v>1102013</v>
      </c>
      <c r="DO144" s="14" t="str">
        <f>INDEX($B$6:$B$32,DM144)&amp;"-"&amp;INDEX(属性投放!$H$7:$H$17,卡牌属性!DT144)</f>
        <v>吉拉-大焦热</v>
      </c>
      <c r="DP144" s="14">
        <f t="shared" si="487"/>
        <v>2</v>
      </c>
      <c r="DQ144" s="14">
        <f t="shared" si="488"/>
        <v>5</v>
      </c>
      <c r="DR144" s="14">
        <f t="shared" si="489"/>
        <v>3</v>
      </c>
      <c r="DS144" s="14">
        <f t="shared" si="502"/>
        <v>2</v>
      </c>
      <c r="DT144" s="14">
        <f t="shared" si="503"/>
        <v>8</v>
      </c>
      <c r="DU144" s="14">
        <f>INDEX(属性投放!$W$6:$W$49,(卡牌属性!DS144-2)*11+卡牌属性!DT144)</f>
        <v>15</v>
      </c>
      <c r="DV144" s="14">
        <f t="shared" si="520"/>
        <v>3393</v>
      </c>
      <c r="DW144" s="14">
        <f t="shared" si="521"/>
        <v>4012</v>
      </c>
      <c r="DX144" s="14">
        <f t="shared" si="522"/>
        <v>4631</v>
      </c>
      <c r="DY144" s="14">
        <f t="shared" si="523"/>
        <v>4631</v>
      </c>
      <c r="DZ144" s="14">
        <f t="shared" si="524"/>
        <v>5250</v>
      </c>
      <c r="EA144" s="14">
        <f t="shared" si="525"/>
        <v>2580</v>
      </c>
      <c r="EB144" s="14">
        <f t="shared" si="526"/>
        <v>2887</v>
      </c>
      <c r="EC144" s="14">
        <f t="shared" si="527"/>
        <v>2887</v>
      </c>
      <c r="ED144" s="14">
        <f t="shared" si="528"/>
        <v>3194</v>
      </c>
      <c r="EE144" s="14">
        <f t="shared" si="529"/>
        <v>3516</v>
      </c>
      <c r="EF144" s="14">
        <f t="shared" si="530"/>
        <v>36252</v>
      </c>
      <c r="EG144" s="14">
        <f t="shared" si="531"/>
        <v>41506</v>
      </c>
      <c r="EH144" s="14">
        <f t="shared" si="532"/>
        <v>41506</v>
      </c>
      <c r="EI144" s="14">
        <f t="shared" si="533"/>
        <v>46760</v>
      </c>
      <c r="EJ144" s="14">
        <f t="shared" si="534"/>
        <v>52064</v>
      </c>
      <c r="EK144" s="14">
        <f>INDEX(属性偏向!$S$4:$S$135,(卡牌属性!$DP144-1+EK$3)*11+卡牌属性!$DT144)*(1+属性投放!$AT$6)</f>
        <v>78</v>
      </c>
      <c r="EL144" s="14">
        <f>INDEX(属性偏向!$S$4:$S$135,(卡牌属性!$DP144-1+EL$3)*11+卡牌属性!$DT144)*(1+属性投放!$AT$6)</f>
        <v>84</v>
      </c>
      <c r="EM144" s="14">
        <f>INDEX(属性偏向!$S$4:$S$135,(卡牌属性!$DP144-1+EM$3)*11+卡牌属性!$DT144)*(1+属性投放!$AT$6)</f>
        <v>90</v>
      </c>
      <c r="EN144" s="14">
        <f>INDEX(属性偏向!$S$4:$S$135,(卡牌属性!$DP144-1+EN$3)*11+卡牌属性!$DT144)*(1+属性投放!$AT$6)</f>
        <v>90</v>
      </c>
      <c r="EO144" s="14">
        <f>INDEX(属性偏向!$S$4:$S$135,(卡牌属性!$DP144-1+EO$3)*11+卡牌属性!$DT144)*(1+属性投放!$AT$6)</f>
        <v>96</v>
      </c>
      <c r="EP144" s="14">
        <f>INDEX(属性偏向!$T$4:$T$135,(卡牌属性!$DQ144-1+EP$3)*11+卡牌属性!$DT144)*(1+属性投放!$AT$6)</f>
        <v>48</v>
      </c>
      <c r="EQ144" s="14">
        <f>INDEX(属性偏向!$T$4:$T$135,(卡牌属性!$DQ144-1+EQ$3)*11+卡牌属性!$DT144)*(1+属性投放!$AT$6)</f>
        <v>51</v>
      </c>
      <c r="ER144" s="14">
        <f>INDEX(属性偏向!$T$4:$T$135,(卡牌属性!$DQ144-1+ER$3)*11+卡牌属性!$DT144)*(1+属性投放!$AT$6)</f>
        <v>51</v>
      </c>
      <c r="ES144" s="14">
        <f>INDEX(属性偏向!$T$4:$T$135,(卡牌属性!$DQ144-1+ES$3)*11+卡牌属性!$DT144)*(1+属性投放!$AT$6)</f>
        <v>54</v>
      </c>
      <c r="ET144" s="14">
        <f>INDEX(属性偏向!$T$4:$T$135,(卡牌属性!$DQ144-1+ET$3)*11+卡牌属性!$DT144)*(1+属性投放!$AT$6)</f>
        <v>57</v>
      </c>
      <c r="EU144" s="14">
        <f>INDEX(属性偏向!$U$4:$U$135,(卡牌属性!$DR144-1+EU$3)*11+卡牌属性!$DT144)*(1+属性投放!$AT$6)</f>
        <v>840</v>
      </c>
      <c r="EV144" s="14">
        <f>INDEX(属性偏向!$U$4:$U$135,(卡牌属性!$DR144-1+EV$3)*11+卡牌属性!$DT144)*(1+属性投放!$AT$6)</f>
        <v>900</v>
      </c>
      <c r="EW144" s="14">
        <f>INDEX(属性偏向!$U$4:$U$135,(卡牌属性!$DR144-1+EW$3)*11+卡牌属性!$DT144)*(1+属性投放!$AT$6)</f>
        <v>900</v>
      </c>
      <c r="EX144" s="14">
        <f>INDEX(属性偏向!$U$4:$U$135,(卡牌属性!$DR144-1+EX$3)*11+卡牌属性!$DT144)*(1+属性投放!$AT$6)</f>
        <v>960</v>
      </c>
      <c r="EY144" s="14">
        <f>INDEX(属性偏向!$U$4:$U$135,(卡牌属性!$DR144-1+EY$3)*11+卡牌属性!$DT144)*(1+属性投放!$AT$6)</f>
        <v>1020</v>
      </c>
      <c r="FC144" s="13">
        <v>140</v>
      </c>
      <c r="FD144" s="13">
        <f t="shared" si="413"/>
        <v>28</v>
      </c>
      <c r="FE144" s="14">
        <f t="shared" si="504"/>
        <v>1102031</v>
      </c>
      <c r="FF144" s="14" t="s">
        <v>849</v>
      </c>
      <c r="FG144" s="14">
        <f t="shared" si="490"/>
        <v>5</v>
      </c>
      <c r="FH144" s="14" t="str">
        <f t="shared" si="491"/>
        <v>秦琼-5星</v>
      </c>
      <c r="FI144" s="14">
        <f>INDEX(Y$6:Y$36,$FD144)+INDEX(属性偏向!Y$4:Y$8,卡牌属性!$FG144)</f>
        <v>10</v>
      </c>
      <c r="FJ144" s="14" t="str">
        <f>INDEX(属性评价,卡牌属性!FI144)</f>
        <v>S+</v>
      </c>
      <c r="FK144" s="14">
        <f>INDEX(Z$6:Z$36,$FD144)+INDEX(属性偏向!Z$4:Z$8,卡牌属性!$FG144)</f>
        <v>10</v>
      </c>
      <c r="FL144" s="14" t="str">
        <f>INDEX(属性评价,卡牌属性!FK144)</f>
        <v>S+</v>
      </c>
      <c r="FM144" s="14">
        <f>INDEX(AA$6:AA$36,$FD144)+INDEX(属性偏向!AA$4:AA$8,卡牌属性!$FG144)</f>
        <v>10</v>
      </c>
      <c r="FN144" s="14" t="str">
        <f>INDEX(属性评价,卡牌属性!FM144)</f>
        <v>S+</v>
      </c>
    </row>
    <row r="145" spans="31:170" ht="16.5" x14ac:dyDescent="0.2">
      <c r="AE145" s="13">
        <v>141</v>
      </c>
      <c r="AF145" s="13">
        <f t="shared" si="492"/>
        <v>13</v>
      </c>
      <c r="AG145" s="13">
        <f t="shared" si="483"/>
        <v>2</v>
      </c>
      <c r="AH145" s="13"/>
      <c r="AI145" s="13"/>
      <c r="AJ145" s="14">
        <f t="shared" si="484"/>
        <v>1101013</v>
      </c>
      <c r="AK145" s="14" t="str">
        <f t="shared" si="485"/>
        <v>吉拉9突</v>
      </c>
      <c r="AL145" s="25" t="s">
        <v>131</v>
      </c>
      <c r="AM145" s="14">
        <v>1</v>
      </c>
      <c r="AN145" s="14">
        <f t="shared" si="486"/>
        <v>9</v>
      </c>
      <c r="AO145" s="14" t="e">
        <f>INDEX(属性投放!#REF!,(卡牌属性!AG145-2)*20+卡牌属性!AN145)</f>
        <v>#REF!</v>
      </c>
      <c r="AP145" s="14" t="e">
        <f t="shared" ref="AP145:AS164" si="535">$AO145</f>
        <v>#REF!</v>
      </c>
      <c r="AQ145" s="14" t="e">
        <f t="shared" si="535"/>
        <v>#REF!</v>
      </c>
      <c r="AR145" s="14" t="e">
        <f t="shared" si="535"/>
        <v>#REF!</v>
      </c>
      <c r="AS145" s="14" t="e">
        <f t="shared" si="535"/>
        <v>#REF!</v>
      </c>
      <c r="AT145" s="14" t="e">
        <f>INDEX(属性投放!#REF!,(卡牌属性!AG145-2)*20+卡牌属性!AN145)</f>
        <v>#REF!</v>
      </c>
      <c r="AU145" s="14" t="e">
        <f t="shared" ref="AU145:AX164" si="536">$AT145</f>
        <v>#REF!</v>
      </c>
      <c r="AV145" s="14" t="e">
        <f t="shared" si="536"/>
        <v>#REF!</v>
      </c>
      <c r="AW145" s="14" t="e">
        <f t="shared" si="536"/>
        <v>#REF!</v>
      </c>
      <c r="AX145" s="14" t="e">
        <f t="shared" si="536"/>
        <v>#REF!</v>
      </c>
      <c r="AY145" s="14" t="e">
        <f>INDEX(属性投放!#REF!,(卡牌属性!AG145-2)*20+卡牌属性!AN145)</f>
        <v>#REF!</v>
      </c>
      <c r="AZ145" s="14" t="e">
        <f t="shared" ref="AZ145:BC164" si="537">$AY145</f>
        <v>#REF!</v>
      </c>
      <c r="BA145" s="14" t="e">
        <f t="shared" si="537"/>
        <v>#REF!</v>
      </c>
      <c r="BB145" s="14" t="e">
        <f t="shared" si="537"/>
        <v>#REF!</v>
      </c>
      <c r="BC145" s="14" t="e">
        <f t="shared" si="537"/>
        <v>#REF!</v>
      </c>
      <c r="BD145" s="14" t="e">
        <f>INDEX(属性投放!#REF!,(卡牌属性!AG145-2)*20+卡牌属性!AN145)</f>
        <v>#REF!</v>
      </c>
      <c r="BE145" s="14" t="e">
        <f t="shared" ref="BE145:BH164" si="538">$BD145</f>
        <v>#REF!</v>
      </c>
      <c r="BF145" s="14" t="e">
        <f t="shared" si="538"/>
        <v>#REF!</v>
      </c>
      <c r="BG145" s="14" t="e">
        <f t="shared" si="538"/>
        <v>#REF!</v>
      </c>
      <c r="BH145" s="14" t="e">
        <f t="shared" si="538"/>
        <v>#REF!</v>
      </c>
      <c r="BI145" s="14" t="e">
        <f>INDEX(属性投放!#REF!,(卡牌属性!AG145-2)*20+卡牌属性!AN145)</f>
        <v>#REF!</v>
      </c>
      <c r="BJ145" s="14" t="e">
        <f t="shared" ref="BJ145:BM164" si="539">$BI145</f>
        <v>#REF!</v>
      </c>
      <c r="BK145" s="14" t="e">
        <f t="shared" si="539"/>
        <v>#REF!</v>
      </c>
      <c r="BL145" s="14" t="e">
        <f t="shared" si="539"/>
        <v>#REF!</v>
      </c>
      <c r="BM145" s="14" t="e">
        <f t="shared" si="539"/>
        <v>#REF!</v>
      </c>
      <c r="BN145" s="14" t="e">
        <f>INDEX(属性投放!#REF!,(卡牌属性!AG145-2)*20+卡牌属性!AN145)</f>
        <v>#REF!</v>
      </c>
      <c r="BO145" s="14" t="e">
        <f t="shared" ref="BO145:BR164" si="540">$BN145</f>
        <v>#REF!</v>
      </c>
      <c r="BP145" s="14" t="e">
        <f t="shared" si="540"/>
        <v>#REF!</v>
      </c>
      <c r="BQ145" s="14" t="e">
        <f t="shared" si="540"/>
        <v>#REF!</v>
      </c>
      <c r="BR145" s="14" t="e">
        <f t="shared" si="540"/>
        <v>#REF!</v>
      </c>
      <c r="BV145" s="13">
        <v>141</v>
      </c>
      <c r="BW145" s="14">
        <f t="shared" si="493"/>
        <v>13</v>
      </c>
      <c r="BX145" s="14">
        <f t="shared" si="494"/>
        <v>1102013</v>
      </c>
      <c r="BY145" s="14" t="str">
        <f>INDEX($O$6:$O$37,BW145)&amp;"-"&amp;INDEX(属性投放!$H$19:$H$29,卡牌属性!CD145)</f>
        <v>塞伯罗斯-无间</v>
      </c>
      <c r="BZ145" s="14">
        <f t="shared" si="495"/>
        <v>2</v>
      </c>
      <c r="CA145" s="14">
        <f t="shared" si="496"/>
        <v>3</v>
      </c>
      <c r="CB145" s="14">
        <f t="shared" si="497"/>
        <v>5</v>
      </c>
      <c r="CC145" s="14">
        <f t="shared" si="498"/>
        <v>2</v>
      </c>
      <c r="CD145" s="14">
        <f t="shared" si="499"/>
        <v>9</v>
      </c>
      <c r="CE145" s="14">
        <f>INDEX(属性投放!$W$6:$W$49,(卡牌属性!CC145-2)*11+卡牌属性!CD145)</f>
        <v>15</v>
      </c>
      <c r="CF145" s="14">
        <f t="shared" si="505"/>
        <v>1571</v>
      </c>
      <c r="CG145" s="14">
        <f t="shared" si="506"/>
        <v>1824</v>
      </c>
      <c r="CH145" s="14">
        <f t="shared" si="507"/>
        <v>2077</v>
      </c>
      <c r="CI145" s="14">
        <f t="shared" si="508"/>
        <v>2077</v>
      </c>
      <c r="CJ145" s="14">
        <f t="shared" si="509"/>
        <v>2330</v>
      </c>
      <c r="CK145" s="14">
        <f t="shared" si="510"/>
        <v>758</v>
      </c>
      <c r="CL145" s="14">
        <f t="shared" si="511"/>
        <v>882</v>
      </c>
      <c r="CM145" s="14">
        <f t="shared" si="512"/>
        <v>882</v>
      </c>
      <c r="CN145" s="14">
        <f t="shared" si="513"/>
        <v>1006</v>
      </c>
      <c r="CO145" s="14">
        <f t="shared" si="514"/>
        <v>1130</v>
      </c>
      <c r="CP145" s="14">
        <f t="shared" si="515"/>
        <v>14666</v>
      </c>
      <c r="CQ145" s="14">
        <f t="shared" si="516"/>
        <v>16834</v>
      </c>
      <c r="CR145" s="14">
        <f t="shared" si="517"/>
        <v>16834</v>
      </c>
      <c r="CS145" s="14">
        <f t="shared" si="518"/>
        <v>19002</v>
      </c>
      <c r="CT145" s="14">
        <f t="shared" si="519"/>
        <v>21220</v>
      </c>
      <c r="CU145" s="14">
        <f>INDEX(属性偏向!$S$4:$S$135,(卡牌属性!$BZ145-1+CU$3)*11+卡牌属性!$CD145)</f>
        <v>32</v>
      </c>
      <c r="CV145" s="14">
        <f>INDEX(属性偏向!$S$4:$S$135,(卡牌属性!$BZ145-1+CV$3)*11+卡牌属性!$CD145)</f>
        <v>34</v>
      </c>
      <c r="CW145" s="14">
        <f>INDEX(属性偏向!$S$4:$S$135,(卡牌属性!$BZ145-1+CW$3)*11+卡牌属性!$CD145)</f>
        <v>36</v>
      </c>
      <c r="CX145" s="14">
        <f>INDEX(属性偏向!$S$4:$S$135,(卡牌属性!$BZ145-1+CX$3)*11+卡牌属性!$CD145)</f>
        <v>36</v>
      </c>
      <c r="CY145" s="14">
        <f>INDEX(属性偏向!$S$4:$S$135,(卡牌属性!$BZ145-1+CY$3)*11+卡牌属性!$CD145)</f>
        <v>38</v>
      </c>
      <c r="CZ145" s="14">
        <f>INDEX(属性偏向!$T$4:$T$135,(卡牌属性!$BZ145-1+CZ$3)*11+卡牌属性!$CD145)</f>
        <v>16</v>
      </c>
      <c r="DA145" s="14">
        <f>INDEX(属性偏向!$T$4:$T$135,(卡牌属性!$BZ145-1+DA$3)*11+卡牌属性!$CD145)</f>
        <v>17</v>
      </c>
      <c r="DB145" s="14">
        <f>INDEX(属性偏向!$T$4:$T$135,(卡牌属性!$BZ145-1+DB$3)*11+卡牌属性!$CD145)</f>
        <v>17</v>
      </c>
      <c r="DC145" s="14">
        <f>INDEX(属性偏向!$T$4:$T$135,(卡牌属性!$BZ145-1+DC$3)*11+卡牌属性!$CD145)</f>
        <v>18</v>
      </c>
      <c r="DD145" s="14">
        <f>INDEX(属性偏向!$T$4:$T$135,(卡牌属性!$BZ145-1+DD$3)*11+卡牌属性!$CD145)</f>
        <v>19</v>
      </c>
      <c r="DE145" s="14">
        <f>INDEX(属性偏向!$U$4:$U$135,(卡牌属性!$BZ145-1+DE$3)*11+卡牌属性!$CD145)</f>
        <v>320</v>
      </c>
      <c r="DF145" s="14">
        <f>INDEX(属性偏向!$U$4:$U$135,(卡牌属性!$BZ145-1+DF$3)*11+卡牌属性!$CD145)</f>
        <v>340</v>
      </c>
      <c r="DG145" s="14">
        <f>INDEX(属性偏向!$U$4:$U$135,(卡牌属性!$BZ145-1+DG$3)*11+卡牌属性!$CD145)</f>
        <v>340</v>
      </c>
      <c r="DH145" s="14">
        <f>INDEX(属性偏向!$U$4:$U$135,(卡牌属性!$BZ145-1+DH$3)*11+卡牌属性!$CD145)</f>
        <v>360</v>
      </c>
      <c r="DI145" s="14">
        <f>INDEX(属性偏向!$U$4:$U$135,(卡牌属性!$BZ145-1+DI$3)*11+卡牌属性!$CD145)</f>
        <v>380</v>
      </c>
      <c r="DL145" s="13">
        <v>141</v>
      </c>
      <c r="DM145" s="14">
        <f t="shared" si="500"/>
        <v>13</v>
      </c>
      <c r="DN145" s="14">
        <f t="shared" si="501"/>
        <v>1102013</v>
      </c>
      <c r="DO145" s="14" t="str">
        <f>INDEX($B$6:$B$32,DM145)&amp;"-"&amp;INDEX(属性投放!$H$7:$H$17,卡牌属性!DT145)</f>
        <v>吉拉-无间</v>
      </c>
      <c r="DP145" s="14">
        <f t="shared" si="487"/>
        <v>2</v>
      </c>
      <c r="DQ145" s="14">
        <f t="shared" si="488"/>
        <v>5</v>
      </c>
      <c r="DR145" s="14">
        <f t="shared" si="489"/>
        <v>3</v>
      </c>
      <c r="DS145" s="14">
        <f t="shared" si="502"/>
        <v>2</v>
      </c>
      <c r="DT145" s="14">
        <f t="shared" si="503"/>
        <v>9</v>
      </c>
      <c r="DU145" s="14">
        <f>INDEX(属性投放!$W$6:$W$49,(卡牌属性!DS145-2)*11+卡牌属性!DT145)</f>
        <v>15</v>
      </c>
      <c r="DV145" s="14">
        <f t="shared" si="520"/>
        <v>4563</v>
      </c>
      <c r="DW145" s="14">
        <f t="shared" si="521"/>
        <v>5272</v>
      </c>
      <c r="DX145" s="14">
        <f t="shared" si="522"/>
        <v>5981</v>
      </c>
      <c r="DY145" s="14">
        <f t="shared" si="523"/>
        <v>5981</v>
      </c>
      <c r="DZ145" s="14">
        <f t="shared" si="524"/>
        <v>6690</v>
      </c>
      <c r="EA145" s="14">
        <f t="shared" si="525"/>
        <v>3300</v>
      </c>
      <c r="EB145" s="14">
        <f t="shared" si="526"/>
        <v>3652</v>
      </c>
      <c r="EC145" s="14">
        <f t="shared" si="527"/>
        <v>3652</v>
      </c>
      <c r="ED145" s="14">
        <f t="shared" si="528"/>
        <v>4004</v>
      </c>
      <c r="EE145" s="14">
        <f t="shared" si="529"/>
        <v>4371</v>
      </c>
      <c r="EF145" s="14">
        <f t="shared" si="530"/>
        <v>48852</v>
      </c>
      <c r="EG145" s="14">
        <f t="shared" si="531"/>
        <v>55006</v>
      </c>
      <c r="EH145" s="14">
        <f t="shared" si="532"/>
        <v>55006</v>
      </c>
      <c r="EI145" s="14">
        <f t="shared" si="533"/>
        <v>61160</v>
      </c>
      <c r="EJ145" s="14">
        <f t="shared" si="534"/>
        <v>67364</v>
      </c>
      <c r="EK145" s="14">
        <f>INDEX(属性偏向!$S$4:$S$135,(卡牌属性!$DP145-1+EK$3)*11+卡牌属性!$DT145)*(1+属性投放!$AT$6)</f>
        <v>96</v>
      </c>
      <c r="EL145" s="14">
        <f>INDEX(属性偏向!$S$4:$S$135,(卡牌属性!$DP145-1+EL$3)*11+卡牌属性!$DT145)*(1+属性投放!$AT$6)</f>
        <v>102</v>
      </c>
      <c r="EM145" s="14">
        <f>INDEX(属性偏向!$S$4:$S$135,(卡牌属性!$DP145-1+EM$3)*11+卡牌属性!$DT145)*(1+属性投放!$AT$6)</f>
        <v>108</v>
      </c>
      <c r="EN145" s="14">
        <f>INDEX(属性偏向!$S$4:$S$135,(卡牌属性!$DP145-1+EN$3)*11+卡牌属性!$DT145)*(1+属性投放!$AT$6)</f>
        <v>108</v>
      </c>
      <c r="EO145" s="14">
        <f>INDEX(属性偏向!$S$4:$S$135,(卡牌属性!$DP145-1+EO$3)*11+卡牌属性!$DT145)*(1+属性投放!$AT$6)</f>
        <v>114</v>
      </c>
      <c r="EP145" s="14">
        <f>INDEX(属性偏向!$T$4:$T$135,(卡牌属性!$DQ145-1+EP$3)*11+卡牌属性!$DT145)*(1+属性投放!$AT$6)</f>
        <v>57</v>
      </c>
      <c r="EQ145" s="14">
        <f>INDEX(属性偏向!$T$4:$T$135,(卡牌属性!$DQ145-1+EQ$3)*11+卡牌属性!$DT145)*(1+属性投放!$AT$6)</f>
        <v>60</v>
      </c>
      <c r="ER145" s="14">
        <f>INDEX(属性偏向!$T$4:$T$135,(卡牌属性!$DQ145-1+ER$3)*11+卡牌属性!$DT145)*(1+属性投放!$AT$6)</f>
        <v>60</v>
      </c>
      <c r="ES145" s="14">
        <f>INDEX(属性偏向!$T$4:$T$135,(卡牌属性!$DQ145-1+ES$3)*11+卡牌属性!$DT145)*(1+属性投放!$AT$6)</f>
        <v>63</v>
      </c>
      <c r="ET145" s="14">
        <f>INDEX(属性偏向!$T$4:$T$135,(卡牌属性!$DQ145-1+ET$3)*11+卡牌属性!$DT145)*(1+属性投放!$AT$6)</f>
        <v>66</v>
      </c>
      <c r="EU145" s="14">
        <f>INDEX(属性偏向!$U$4:$U$135,(卡牌属性!$DR145-1+EU$3)*11+卡牌属性!$DT145)*(1+属性投放!$AT$6)</f>
        <v>1020</v>
      </c>
      <c r="EV145" s="14">
        <f>INDEX(属性偏向!$U$4:$U$135,(卡牌属性!$DR145-1+EV$3)*11+卡牌属性!$DT145)*(1+属性投放!$AT$6)</f>
        <v>1080</v>
      </c>
      <c r="EW145" s="14">
        <f>INDEX(属性偏向!$U$4:$U$135,(卡牌属性!$DR145-1+EW$3)*11+卡牌属性!$DT145)*(1+属性投放!$AT$6)</f>
        <v>1080</v>
      </c>
      <c r="EX145" s="14">
        <f>INDEX(属性偏向!$U$4:$U$135,(卡牌属性!$DR145-1+EX$3)*11+卡牌属性!$DT145)*(1+属性投放!$AT$6)</f>
        <v>1140</v>
      </c>
      <c r="EY145" s="14">
        <f>INDEX(属性偏向!$U$4:$U$135,(卡牌属性!$DR145-1+EY$3)*11+卡牌属性!$DT145)*(1+属性投放!$AT$6)</f>
        <v>1200</v>
      </c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</row>
    <row r="146" spans="31:170" ht="16.5" x14ac:dyDescent="0.2">
      <c r="AE146" s="13">
        <v>142</v>
      </c>
      <c r="AF146" s="13">
        <f t="shared" si="492"/>
        <v>13</v>
      </c>
      <c r="AG146" s="13">
        <f t="shared" si="483"/>
        <v>2</v>
      </c>
      <c r="AH146" s="13"/>
      <c r="AI146" s="13"/>
      <c r="AJ146" s="14">
        <f t="shared" si="484"/>
        <v>1101013</v>
      </c>
      <c r="AK146" s="14" t="str">
        <f t="shared" si="485"/>
        <v>吉拉10突</v>
      </c>
      <c r="AL146" s="25" t="s">
        <v>131</v>
      </c>
      <c r="AM146" s="14">
        <v>1</v>
      </c>
      <c r="AN146" s="14">
        <f t="shared" si="486"/>
        <v>10</v>
      </c>
      <c r="AO146" s="14" t="e">
        <f>INDEX(属性投放!#REF!,(卡牌属性!AG146-2)*20+卡牌属性!AN146)</f>
        <v>#REF!</v>
      </c>
      <c r="AP146" s="14" t="e">
        <f t="shared" si="535"/>
        <v>#REF!</v>
      </c>
      <c r="AQ146" s="14" t="e">
        <f t="shared" si="535"/>
        <v>#REF!</v>
      </c>
      <c r="AR146" s="14" t="e">
        <f t="shared" si="535"/>
        <v>#REF!</v>
      </c>
      <c r="AS146" s="14" t="e">
        <f t="shared" si="535"/>
        <v>#REF!</v>
      </c>
      <c r="AT146" s="14" t="e">
        <f>INDEX(属性投放!#REF!,(卡牌属性!AG146-2)*20+卡牌属性!AN146)</f>
        <v>#REF!</v>
      </c>
      <c r="AU146" s="14" t="e">
        <f t="shared" si="536"/>
        <v>#REF!</v>
      </c>
      <c r="AV146" s="14" t="e">
        <f t="shared" si="536"/>
        <v>#REF!</v>
      </c>
      <c r="AW146" s="14" t="e">
        <f t="shared" si="536"/>
        <v>#REF!</v>
      </c>
      <c r="AX146" s="14" t="e">
        <f t="shared" si="536"/>
        <v>#REF!</v>
      </c>
      <c r="AY146" s="14" t="e">
        <f>INDEX(属性投放!#REF!,(卡牌属性!AG146-2)*20+卡牌属性!AN146)</f>
        <v>#REF!</v>
      </c>
      <c r="AZ146" s="14" t="e">
        <f t="shared" si="537"/>
        <v>#REF!</v>
      </c>
      <c r="BA146" s="14" t="e">
        <f t="shared" si="537"/>
        <v>#REF!</v>
      </c>
      <c r="BB146" s="14" t="e">
        <f t="shared" si="537"/>
        <v>#REF!</v>
      </c>
      <c r="BC146" s="14" t="e">
        <f t="shared" si="537"/>
        <v>#REF!</v>
      </c>
      <c r="BD146" s="14" t="e">
        <f>INDEX(属性投放!#REF!,(卡牌属性!AG146-2)*20+卡牌属性!AN146)</f>
        <v>#REF!</v>
      </c>
      <c r="BE146" s="14" t="e">
        <f t="shared" si="538"/>
        <v>#REF!</v>
      </c>
      <c r="BF146" s="14" t="e">
        <f t="shared" si="538"/>
        <v>#REF!</v>
      </c>
      <c r="BG146" s="14" t="e">
        <f t="shared" si="538"/>
        <v>#REF!</v>
      </c>
      <c r="BH146" s="14" t="e">
        <f t="shared" si="538"/>
        <v>#REF!</v>
      </c>
      <c r="BI146" s="14" t="e">
        <f>INDEX(属性投放!#REF!,(卡牌属性!AG146-2)*20+卡牌属性!AN146)</f>
        <v>#REF!</v>
      </c>
      <c r="BJ146" s="14" t="e">
        <f t="shared" si="539"/>
        <v>#REF!</v>
      </c>
      <c r="BK146" s="14" t="e">
        <f t="shared" si="539"/>
        <v>#REF!</v>
      </c>
      <c r="BL146" s="14" t="e">
        <f t="shared" si="539"/>
        <v>#REF!</v>
      </c>
      <c r="BM146" s="14" t="e">
        <f t="shared" si="539"/>
        <v>#REF!</v>
      </c>
      <c r="BN146" s="14" t="e">
        <f>INDEX(属性投放!#REF!,(卡牌属性!AG146-2)*20+卡牌属性!AN146)</f>
        <v>#REF!</v>
      </c>
      <c r="BO146" s="14" t="e">
        <f t="shared" si="540"/>
        <v>#REF!</v>
      </c>
      <c r="BP146" s="14" t="e">
        <f t="shared" si="540"/>
        <v>#REF!</v>
      </c>
      <c r="BQ146" s="14" t="e">
        <f t="shared" si="540"/>
        <v>#REF!</v>
      </c>
      <c r="BR146" s="14" t="e">
        <f t="shared" si="540"/>
        <v>#REF!</v>
      </c>
      <c r="BV146" s="13">
        <v>142</v>
      </c>
      <c r="BW146" s="14">
        <f t="shared" si="493"/>
        <v>13</v>
      </c>
      <c r="BX146" s="14">
        <f t="shared" si="494"/>
        <v>1102013</v>
      </c>
      <c r="BY146" s="14" t="str">
        <f>INDEX($O$6:$O$37,BW146)&amp;"-"&amp;INDEX(属性投放!$H$19:$H$29,卡牌属性!CD146)</f>
        <v>塞伯罗斯-无我相</v>
      </c>
      <c r="BZ146" s="14">
        <f t="shared" si="495"/>
        <v>2</v>
      </c>
      <c r="CA146" s="14">
        <f t="shared" si="496"/>
        <v>3</v>
      </c>
      <c r="CB146" s="14">
        <f t="shared" si="497"/>
        <v>5</v>
      </c>
      <c r="CC146" s="14">
        <f t="shared" si="498"/>
        <v>2</v>
      </c>
      <c r="CD146" s="14">
        <f t="shared" si="499"/>
        <v>10</v>
      </c>
      <c r="CE146" s="14">
        <f>INDEX(属性投放!$W$6:$W$49,(卡牌属性!CC146-2)*11+卡牌属性!CD146)</f>
        <v>10</v>
      </c>
      <c r="CF146" s="14">
        <f t="shared" si="505"/>
        <v>2051</v>
      </c>
      <c r="CG146" s="14">
        <f t="shared" si="506"/>
        <v>2334</v>
      </c>
      <c r="CH146" s="14">
        <f t="shared" si="507"/>
        <v>2617</v>
      </c>
      <c r="CI146" s="14">
        <f t="shared" si="508"/>
        <v>2617</v>
      </c>
      <c r="CJ146" s="14">
        <f t="shared" si="509"/>
        <v>2900</v>
      </c>
      <c r="CK146" s="14">
        <f t="shared" si="510"/>
        <v>998</v>
      </c>
      <c r="CL146" s="14">
        <f t="shared" si="511"/>
        <v>1137</v>
      </c>
      <c r="CM146" s="14">
        <f t="shared" si="512"/>
        <v>1137</v>
      </c>
      <c r="CN146" s="14">
        <f t="shared" si="513"/>
        <v>1276</v>
      </c>
      <c r="CO146" s="14">
        <f t="shared" si="514"/>
        <v>1415</v>
      </c>
      <c r="CP146" s="14">
        <f t="shared" si="515"/>
        <v>19466</v>
      </c>
      <c r="CQ146" s="14">
        <f t="shared" si="516"/>
        <v>21934</v>
      </c>
      <c r="CR146" s="14">
        <f t="shared" si="517"/>
        <v>21934</v>
      </c>
      <c r="CS146" s="14">
        <f t="shared" si="518"/>
        <v>24402</v>
      </c>
      <c r="CT146" s="14">
        <f t="shared" si="519"/>
        <v>26920</v>
      </c>
      <c r="CU146" s="14">
        <f>INDEX(属性偏向!$S$4:$S$135,(卡牌属性!$BZ146-1+CU$3)*11+卡牌属性!$CD146)</f>
        <v>40</v>
      </c>
      <c r="CV146" s="14">
        <f>INDEX(属性偏向!$S$4:$S$135,(卡牌属性!$BZ146-1+CV$3)*11+卡牌属性!$CD146)</f>
        <v>42</v>
      </c>
      <c r="CW146" s="14">
        <f>INDEX(属性偏向!$S$4:$S$135,(卡牌属性!$BZ146-1+CW$3)*11+卡牌属性!$CD146)</f>
        <v>44</v>
      </c>
      <c r="CX146" s="14">
        <f>INDEX(属性偏向!$S$4:$S$135,(卡牌属性!$BZ146-1+CX$3)*11+卡牌属性!$CD146)</f>
        <v>44</v>
      </c>
      <c r="CY146" s="14">
        <f>INDEX(属性偏向!$S$4:$S$135,(卡牌属性!$BZ146-1+CY$3)*11+卡牌属性!$CD146)</f>
        <v>46</v>
      </c>
      <c r="CZ146" s="14">
        <f>INDEX(属性偏向!$T$4:$T$135,(卡牌属性!$BZ146-1+CZ$3)*11+卡牌属性!$CD146)</f>
        <v>20</v>
      </c>
      <c r="DA146" s="14">
        <f>INDEX(属性偏向!$T$4:$T$135,(卡牌属性!$BZ146-1+DA$3)*11+卡牌属性!$CD146)</f>
        <v>21</v>
      </c>
      <c r="DB146" s="14">
        <f>INDEX(属性偏向!$T$4:$T$135,(卡牌属性!$BZ146-1+DB$3)*11+卡牌属性!$CD146)</f>
        <v>21</v>
      </c>
      <c r="DC146" s="14">
        <f>INDEX(属性偏向!$T$4:$T$135,(卡牌属性!$BZ146-1+DC$3)*11+卡牌属性!$CD146)</f>
        <v>22</v>
      </c>
      <c r="DD146" s="14">
        <f>INDEX(属性偏向!$T$4:$T$135,(卡牌属性!$BZ146-1+DD$3)*11+卡牌属性!$CD146)</f>
        <v>23</v>
      </c>
      <c r="DE146" s="14">
        <f>INDEX(属性偏向!$U$4:$U$135,(卡牌属性!$BZ146-1+DE$3)*11+卡牌属性!$CD146)</f>
        <v>400</v>
      </c>
      <c r="DF146" s="14">
        <f>INDEX(属性偏向!$U$4:$U$135,(卡牌属性!$BZ146-1+DF$3)*11+卡牌属性!$CD146)</f>
        <v>420</v>
      </c>
      <c r="DG146" s="14">
        <f>INDEX(属性偏向!$U$4:$U$135,(卡牌属性!$BZ146-1+DG$3)*11+卡牌属性!$CD146)</f>
        <v>420</v>
      </c>
      <c r="DH146" s="14">
        <f>INDEX(属性偏向!$U$4:$U$135,(卡牌属性!$BZ146-1+DH$3)*11+卡牌属性!$CD146)</f>
        <v>440</v>
      </c>
      <c r="DI146" s="14">
        <f>INDEX(属性偏向!$U$4:$U$135,(卡牌属性!$BZ146-1+DI$3)*11+卡牌属性!$CD146)</f>
        <v>460</v>
      </c>
      <c r="DL146" s="13">
        <v>142</v>
      </c>
      <c r="DM146" s="14">
        <f t="shared" si="500"/>
        <v>13</v>
      </c>
      <c r="DN146" s="14">
        <f t="shared" si="501"/>
        <v>1102013</v>
      </c>
      <c r="DO146" s="14" t="str">
        <f>INDEX($B$6:$B$32,DM146)&amp;"-"&amp;INDEX(属性投放!$H$7:$H$17,卡牌属性!DT146)</f>
        <v>吉拉-无我相</v>
      </c>
      <c r="DP146" s="14">
        <f t="shared" si="487"/>
        <v>2</v>
      </c>
      <c r="DQ146" s="14">
        <f t="shared" si="488"/>
        <v>5</v>
      </c>
      <c r="DR146" s="14">
        <f t="shared" si="489"/>
        <v>3</v>
      </c>
      <c r="DS146" s="14">
        <f t="shared" si="502"/>
        <v>2</v>
      </c>
      <c r="DT146" s="14">
        <f t="shared" si="503"/>
        <v>10</v>
      </c>
      <c r="DU146" s="14">
        <f>INDEX(属性投放!$W$6:$W$49,(卡牌属性!DS146-2)*11+卡牌属性!DT146)</f>
        <v>10</v>
      </c>
      <c r="DV146" s="14">
        <f t="shared" si="520"/>
        <v>6003</v>
      </c>
      <c r="DW146" s="14">
        <f t="shared" si="521"/>
        <v>6802</v>
      </c>
      <c r="DX146" s="14">
        <f t="shared" si="522"/>
        <v>7601</v>
      </c>
      <c r="DY146" s="14">
        <f t="shared" si="523"/>
        <v>7601</v>
      </c>
      <c r="DZ146" s="14">
        <f t="shared" si="524"/>
        <v>8400</v>
      </c>
      <c r="EA146" s="14">
        <f t="shared" si="525"/>
        <v>4155</v>
      </c>
      <c r="EB146" s="14">
        <f t="shared" si="526"/>
        <v>4552</v>
      </c>
      <c r="EC146" s="14">
        <f t="shared" si="527"/>
        <v>4552</v>
      </c>
      <c r="ED146" s="14">
        <f t="shared" si="528"/>
        <v>4949</v>
      </c>
      <c r="EE146" s="14">
        <f t="shared" si="529"/>
        <v>5361</v>
      </c>
      <c r="EF146" s="14">
        <f t="shared" si="530"/>
        <v>64152</v>
      </c>
      <c r="EG146" s="14">
        <f t="shared" si="531"/>
        <v>71206</v>
      </c>
      <c r="EH146" s="14">
        <f t="shared" si="532"/>
        <v>71206</v>
      </c>
      <c r="EI146" s="14">
        <f t="shared" si="533"/>
        <v>78260</v>
      </c>
      <c r="EJ146" s="14">
        <f t="shared" si="534"/>
        <v>85364</v>
      </c>
      <c r="EK146" s="14">
        <f>INDEX(属性偏向!$S$4:$S$135,(卡牌属性!$DP146-1+EK$3)*11+卡牌属性!$DT146)*(1+属性投放!$AT$6)</f>
        <v>120</v>
      </c>
      <c r="EL146" s="14">
        <f>INDEX(属性偏向!$S$4:$S$135,(卡牌属性!$DP146-1+EL$3)*11+卡牌属性!$DT146)*(1+属性投放!$AT$6)</f>
        <v>126</v>
      </c>
      <c r="EM146" s="14">
        <f>INDEX(属性偏向!$S$4:$S$135,(卡牌属性!$DP146-1+EM$3)*11+卡牌属性!$DT146)*(1+属性投放!$AT$6)</f>
        <v>132</v>
      </c>
      <c r="EN146" s="14">
        <f>INDEX(属性偏向!$S$4:$S$135,(卡牌属性!$DP146-1+EN$3)*11+卡牌属性!$DT146)*(1+属性投放!$AT$6)</f>
        <v>132</v>
      </c>
      <c r="EO146" s="14">
        <f>INDEX(属性偏向!$S$4:$S$135,(卡牌属性!$DP146-1+EO$3)*11+卡牌属性!$DT146)*(1+属性投放!$AT$6)</f>
        <v>138</v>
      </c>
      <c r="EP146" s="14">
        <f>INDEX(属性偏向!$T$4:$T$135,(卡牌属性!$DQ146-1+EP$3)*11+卡牌属性!$DT146)*(1+属性投放!$AT$6)</f>
        <v>69</v>
      </c>
      <c r="EQ146" s="14">
        <f>INDEX(属性偏向!$T$4:$T$135,(卡牌属性!$DQ146-1+EQ$3)*11+卡牌属性!$DT146)*(1+属性投放!$AT$6)</f>
        <v>72</v>
      </c>
      <c r="ER146" s="14">
        <f>INDEX(属性偏向!$T$4:$T$135,(卡牌属性!$DQ146-1+ER$3)*11+卡牌属性!$DT146)*(1+属性投放!$AT$6)</f>
        <v>72</v>
      </c>
      <c r="ES146" s="14">
        <f>INDEX(属性偏向!$T$4:$T$135,(卡牌属性!$DQ146-1+ES$3)*11+卡牌属性!$DT146)*(1+属性投放!$AT$6)</f>
        <v>75</v>
      </c>
      <c r="ET146" s="14">
        <f>INDEX(属性偏向!$T$4:$T$135,(卡牌属性!$DQ146-1+ET$3)*11+卡牌属性!$DT146)*(1+属性投放!$AT$6)</f>
        <v>78</v>
      </c>
      <c r="EU146" s="14">
        <f>INDEX(属性偏向!$U$4:$U$135,(卡牌属性!$DR146-1+EU$3)*11+卡牌属性!$DT146)*(1+属性投放!$AT$6)</f>
        <v>1260</v>
      </c>
      <c r="EV146" s="14">
        <f>INDEX(属性偏向!$U$4:$U$135,(卡牌属性!$DR146-1+EV$3)*11+卡牌属性!$DT146)*(1+属性投放!$AT$6)</f>
        <v>1320</v>
      </c>
      <c r="EW146" s="14">
        <f>INDEX(属性偏向!$U$4:$U$135,(卡牌属性!$DR146-1+EW$3)*11+卡牌属性!$DT146)*(1+属性投放!$AT$6)</f>
        <v>1320</v>
      </c>
      <c r="EX146" s="14">
        <f>INDEX(属性偏向!$U$4:$U$135,(卡牌属性!$DR146-1+EX$3)*11+卡牌属性!$DT146)*(1+属性投放!$AT$6)</f>
        <v>1380</v>
      </c>
      <c r="EY146" s="14">
        <f>INDEX(属性偏向!$U$4:$U$135,(卡牌属性!$DR146-1+EY$3)*11+卡牌属性!$DT146)*(1+属性投放!$AT$6)</f>
        <v>1440</v>
      </c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</row>
    <row r="147" spans="31:170" ht="16.5" x14ac:dyDescent="0.2">
      <c r="AE147" s="13">
        <v>143</v>
      </c>
      <c r="AF147" s="13">
        <f t="shared" si="492"/>
        <v>13</v>
      </c>
      <c r="AG147" s="13">
        <f t="shared" si="483"/>
        <v>2</v>
      </c>
      <c r="AH147" s="13"/>
      <c r="AI147" s="13"/>
      <c r="AJ147" s="14">
        <f t="shared" si="484"/>
        <v>1101013</v>
      </c>
      <c r="AK147" s="14" t="str">
        <f t="shared" si="485"/>
        <v>吉拉11突</v>
      </c>
      <c r="AL147" s="25" t="s">
        <v>131</v>
      </c>
      <c r="AM147" s="14">
        <v>1</v>
      </c>
      <c r="AN147" s="14">
        <f t="shared" si="486"/>
        <v>11</v>
      </c>
      <c r="AO147" s="14" t="e">
        <f>INDEX(属性投放!#REF!,(卡牌属性!AG147-2)*20+卡牌属性!AN147)</f>
        <v>#REF!</v>
      </c>
      <c r="AP147" s="14" t="e">
        <f t="shared" si="535"/>
        <v>#REF!</v>
      </c>
      <c r="AQ147" s="14" t="e">
        <f t="shared" si="535"/>
        <v>#REF!</v>
      </c>
      <c r="AR147" s="14" t="e">
        <f t="shared" si="535"/>
        <v>#REF!</v>
      </c>
      <c r="AS147" s="14" t="e">
        <f t="shared" si="535"/>
        <v>#REF!</v>
      </c>
      <c r="AT147" s="14" t="e">
        <f>INDEX(属性投放!#REF!,(卡牌属性!AG147-2)*20+卡牌属性!AN147)</f>
        <v>#REF!</v>
      </c>
      <c r="AU147" s="14" t="e">
        <f t="shared" si="536"/>
        <v>#REF!</v>
      </c>
      <c r="AV147" s="14" t="e">
        <f t="shared" si="536"/>
        <v>#REF!</v>
      </c>
      <c r="AW147" s="14" t="e">
        <f t="shared" si="536"/>
        <v>#REF!</v>
      </c>
      <c r="AX147" s="14" t="e">
        <f t="shared" si="536"/>
        <v>#REF!</v>
      </c>
      <c r="AY147" s="14" t="e">
        <f>INDEX(属性投放!#REF!,(卡牌属性!AG147-2)*20+卡牌属性!AN147)</f>
        <v>#REF!</v>
      </c>
      <c r="AZ147" s="14" t="e">
        <f t="shared" si="537"/>
        <v>#REF!</v>
      </c>
      <c r="BA147" s="14" t="e">
        <f t="shared" si="537"/>
        <v>#REF!</v>
      </c>
      <c r="BB147" s="14" t="e">
        <f t="shared" si="537"/>
        <v>#REF!</v>
      </c>
      <c r="BC147" s="14" t="e">
        <f t="shared" si="537"/>
        <v>#REF!</v>
      </c>
      <c r="BD147" s="14" t="e">
        <f>INDEX(属性投放!#REF!,(卡牌属性!AG147-2)*20+卡牌属性!AN147)</f>
        <v>#REF!</v>
      </c>
      <c r="BE147" s="14" t="e">
        <f t="shared" si="538"/>
        <v>#REF!</v>
      </c>
      <c r="BF147" s="14" t="e">
        <f t="shared" si="538"/>
        <v>#REF!</v>
      </c>
      <c r="BG147" s="14" t="e">
        <f t="shared" si="538"/>
        <v>#REF!</v>
      </c>
      <c r="BH147" s="14" t="e">
        <f t="shared" si="538"/>
        <v>#REF!</v>
      </c>
      <c r="BI147" s="14" t="e">
        <f>INDEX(属性投放!#REF!,(卡牌属性!AG147-2)*20+卡牌属性!AN147)</f>
        <v>#REF!</v>
      </c>
      <c r="BJ147" s="14" t="e">
        <f t="shared" si="539"/>
        <v>#REF!</v>
      </c>
      <c r="BK147" s="14" t="e">
        <f t="shared" si="539"/>
        <v>#REF!</v>
      </c>
      <c r="BL147" s="14" t="e">
        <f t="shared" si="539"/>
        <v>#REF!</v>
      </c>
      <c r="BM147" s="14" t="e">
        <f t="shared" si="539"/>
        <v>#REF!</v>
      </c>
      <c r="BN147" s="14" t="e">
        <f>INDEX(属性投放!#REF!,(卡牌属性!AG147-2)*20+卡牌属性!AN147)</f>
        <v>#REF!</v>
      </c>
      <c r="BO147" s="14" t="e">
        <f t="shared" si="540"/>
        <v>#REF!</v>
      </c>
      <c r="BP147" s="14" t="e">
        <f t="shared" si="540"/>
        <v>#REF!</v>
      </c>
      <c r="BQ147" s="14" t="e">
        <f t="shared" si="540"/>
        <v>#REF!</v>
      </c>
      <c r="BR147" s="14" t="e">
        <f t="shared" si="540"/>
        <v>#REF!</v>
      </c>
      <c r="BV147" s="13">
        <v>143</v>
      </c>
      <c r="BW147" s="14">
        <f t="shared" si="493"/>
        <v>13</v>
      </c>
      <c r="BX147" s="14">
        <f t="shared" si="494"/>
        <v>1102013</v>
      </c>
      <c r="BY147" s="14" t="str">
        <f>INDEX($O$6:$O$37,BW147)&amp;"-"&amp;INDEX(属性投放!$H$19:$H$29,卡牌属性!CD147)</f>
        <v>塞伯罗斯-无众生相</v>
      </c>
      <c r="BZ147" s="14">
        <f t="shared" si="495"/>
        <v>2</v>
      </c>
      <c r="CA147" s="14">
        <f t="shared" si="496"/>
        <v>3</v>
      </c>
      <c r="CB147" s="14">
        <f t="shared" si="497"/>
        <v>5</v>
      </c>
      <c r="CC147" s="14">
        <f t="shared" si="498"/>
        <v>2</v>
      </c>
      <c r="CD147" s="14">
        <f t="shared" si="499"/>
        <v>11</v>
      </c>
      <c r="CE147" s="14">
        <f>INDEX(属性投放!$W$6:$W$49,(卡牌属性!CC147-2)*11+卡牌属性!CD147)</f>
        <v>10</v>
      </c>
      <c r="CF147" s="14">
        <f t="shared" si="505"/>
        <v>2451</v>
      </c>
      <c r="CG147" s="14">
        <f t="shared" si="506"/>
        <v>2754</v>
      </c>
      <c r="CH147" s="14">
        <f t="shared" si="507"/>
        <v>3057</v>
      </c>
      <c r="CI147" s="14">
        <f t="shared" si="508"/>
        <v>3057</v>
      </c>
      <c r="CJ147" s="14">
        <f t="shared" si="509"/>
        <v>3360</v>
      </c>
      <c r="CK147" s="14">
        <f t="shared" si="510"/>
        <v>1198</v>
      </c>
      <c r="CL147" s="14">
        <f t="shared" si="511"/>
        <v>1347</v>
      </c>
      <c r="CM147" s="14">
        <f t="shared" si="512"/>
        <v>1347</v>
      </c>
      <c r="CN147" s="14">
        <f t="shared" si="513"/>
        <v>1496</v>
      </c>
      <c r="CO147" s="14">
        <f t="shared" si="514"/>
        <v>1645</v>
      </c>
      <c r="CP147" s="14">
        <f t="shared" si="515"/>
        <v>23466</v>
      </c>
      <c r="CQ147" s="14">
        <f t="shared" si="516"/>
        <v>26134</v>
      </c>
      <c r="CR147" s="14">
        <f t="shared" si="517"/>
        <v>26134</v>
      </c>
      <c r="CS147" s="14">
        <f t="shared" si="518"/>
        <v>28802</v>
      </c>
      <c r="CT147" s="14">
        <f t="shared" si="519"/>
        <v>31520</v>
      </c>
      <c r="CU147" s="14">
        <f>INDEX(属性偏向!$S$4:$S$135,(卡牌属性!$BZ147-1+CU$3)*11+卡牌属性!$CD147)</f>
        <v>50</v>
      </c>
      <c r="CV147" s="14">
        <f>INDEX(属性偏向!$S$4:$S$135,(卡牌属性!$BZ147-1+CV$3)*11+卡牌属性!$CD147)</f>
        <v>52</v>
      </c>
      <c r="CW147" s="14">
        <f>INDEX(属性偏向!$S$4:$S$135,(卡牌属性!$BZ147-1+CW$3)*11+卡牌属性!$CD147)</f>
        <v>54</v>
      </c>
      <c r="CX147" s="14">
        <f>INDEX(属性偏向!$S$4:$S$135,(卡牌属性!$BZ147-1+CX$3)*11+卡牌属性!$CD147)</f>
        <v>54</v>
      </c>
      <c r="CY147" s="14">
        <f>INDEX(属性偏向!$S$4:$S$135,(卡牌属性!$BZ147-1+CY$3)*11+卡牌属性!$CD147)</f>
        <v>56</v>
      </c>
      <c r="CZ147" s="14">
        <f>INDEX(属性偏向!$T$4:$T$135,(卡牌属性!$BZ147-1+CZ$3)*11+卡牌属性!$CD147)</f>
        <v>25</v>
      </c>
      <c r="DA147" s="14">
        <f>INDEX(属性偏向!$T$4:$T$135,(卡牌属性!$BZ147-1+DA$3)*11+卡牌属性!$CD147)</f>
        <v>26</v>
      </c>
      <c r="DB147" s="14">
        <f>INDEX(属性偏向!$T$4:$T$135,(卡牌属性!$BZ147-1+DB$3)*11+卡牌属性!$CD147)</f>
        <v>26</v>
      </c>
      <c r="DC147" s="14">
        <f>INDEX(属性偏向!$T$4:$T$135,(卡牌属性!$BZ147-1+DC$3)*11+卡牌属性!$CD147)</f>
        <v>27</v>
      </c>
      <c r="DD147" s="14">
        <f>INDEX(属性偏向!$T$4:$T$135,(卡牌属性!$BZ147-1+DD$3)*11+卡牌属性!$CD147)</f>
        <v>28</v>
      </c>
      <c r="DE147" s="14">
        <f>INDEX(属性偏向!$U$4:$U$135,(卡牌属性!$BZ147-1+DE$3)*11+卡牌属性!$CD147)</f>
        <v>500</v>
      </c>
      <c r="DF147" s="14">
        <f>INDEX(属性偏向!$U$4:$U$135,(卡牌属性!$BZ147-1+DF$3)*11+卡牌属性!$CD147)</f>
        <v>520</v>
      </c>
      <c r="DG147" s="14">
        <f>INDEX(属性偏向!$U$4:$U$135,(卡牌属性!$BZ147-1+DG$3)*11+卡牌属性!$CD147)</f>
        <v>520</v>
      </c>
      <c r="DH147" s="14">
        <f>INDEX(属性偏向!$U$4:$U$135,(卡牌属性!$BZ147-1+DH$3)*11+卡牌属性!$CD147)</f>
        <v>540</v>
      </c>
      <c r="DI147" s="14">
        <f>INDEX(属性偏向!$U$4:$U$135,(卡牌属性!$BZ147-1+DI$3)*11+卡牌属性!$CD147)</f>
        <v>560</v>
      </c>
      <c r="DL147" s="13">
        <v>143</v>
      </c>
      <c r="DM147" s="14">
        <f t="shared" si="500"/>
        <v>13</v>
      </c>
      <c r="DN147" s="14">
        <f t="shared" si="501"/>
        <v>1102013</v>
      </c>
      <c r="DO147" s="14" t="str">
        <f>INDEX($B$6:$B$32,DM147)&amp;"-"&amp;INDEX(属性投放!$H$7:$H$17,卡牌属性!DT147)</f>
        <v>吉拉-无众生相</v>
      </c>
      <c r="DP147" s="14">
        <f t="shared" si="487"/>
        <v>2</v>
      </c>
      <c r="DQ147" s="14">
        <f t="shared" si="488"/>
        <v>5</v>
      </c>
      <c r="DR147" s="14">
        <f t="shared" si="489"/>
        <v>3</v>
      </c>
      <c r="DS147" s="14">
        <f t="shared" si="502"/>
        <v>2</v>
      </c>
      <c r="DT147" s="14">
        <f t="shared" si="503"/>
        <v>11</v>
      </c>
      <c r="DU147" s="14">
        <f>INDEX(属性投放!$W$6:$W$49,(卡牌属性!DS147-2)*11+卡牌属性!DT147)</f>
        <v>10</v>
      </c>
      <c r="DV147" s="14">
        <f t="shared" si="520"/>
        <v>7203</v>
      </c>
      <c r="DW147" s="14">
        <f t="shared" si="521"/>
        <v>8062</v>
      </c>
      <c r="DX147" s="14">
        <f t="shared" si="522"/>
        <v>8921</v>
      </c>
      <c r="DY147" s="14">
        <f t="shared" si="523"/>
        <v>8921</v>
      </c>
      <c r="DZ147" s="14">
        <f t="shared" si="524"/>
        <v>9780</v>
      </c>
      <c r="EA147" s="14">
        <f t="shared" si="525"/>
        <v>4845</v>
      </c>
      <c r="EB147" s="14">
        <f t="shared" si="526"/>
        <v>5272</v>
      </c>
      <c r="EC147" s="14">
        <f t="shared" si="527"/>
        <v>5272</v>
      </c>
      <c r="ED147" s="14">
        <f t="shared" si="528"/>
        <v>5699</v>
      </c>
      <c r="EE147" s="14">
        <f t="shared" si="529"/>
        <v>6141</v>
      </c>
      <c r="EF147" s="14">
        <f t="shared" si="530"/>
        <v>76752</v>
      </c>
      <c r="EG147" s="14">
        <f t="shared" si="531"/>
        <v>84406</v>
      </c>
      <c r="EH147" s="14">
        <f t="shared" si="532"/>
        <v>84406</v>
      </c>
      <c r="EI147" s="14">
        <f t="shared" si="533"/>
        <v>92060</v>
      </c>
      <c r="EJ147" s="14">
        <f t="shared" si="534"/>
        <v>99764</v>
      </c>
      <c r="EK147" s="14">
        <f>INDEX(属性偏向!$S$4:$S$135,(卡牌属性!$DP147-1+EK$3)*11+卡牌属性!$DT147)*(1+属性投放!$AT$6)</f>
        <v>150</v>
      </c>
      <c r="EL147" s="14">
        <f>INDEX(属性偏向!$S$4:$S$135,(卡牌属性!$DP147-1+EL$3)*11+卡牌属性!$DT147)*(1+属性投放!$AT$6)</f>
        <v>156</v>
      </c>
      <c r="EM147" s="14">
        <f>INDEX(属性偏向!$S$4:$S$135,(卡牌属性!$DP147-1+EM$3)*11+卡牌属性!$DT147)*(1+属性投放!$AT$6)</f>
        <v>162</v>
      </c>
      <c r="EN147" s="14">
        <f>INDEX(属性偏向!$S$4:$S$135,(卡牌属性!$DP147-1+EN$3)*11+卡牌属性!$DT147)*(1+属性投放!$AT$6)</f>
        <v>162</v>
      </c>
      <c r="EO147" s="14">
        <f>INDEX(属性偏向!$S$4:$S$135,(卡牌属性!$DP147-1+EO$3)*11+卡牌属性!$DT147)*(1+属性投放!$AT$6)</f>
        <v>168</v>
      </c>
      <c r="EP147" s="14">
        <f>INDEX(属性偏向!$T$4:$T$135,(卡牌属性!$DQ147-1+EP$3)*11+卡牌属性!$DT147)*(1+属性投放!$AT$6)</f>
        <v>84</v>
      </c>
      <c r="EQ147" s="14">
        <f>INDEX(属性偏向!$T$4:$T$135,(卡牌属性!$DQ147-1+EQ$3)*11+卡牌属性!$DT147)*(1+属性投放!$AT$6)</f>
        <v>87</v>
      </c>
      <c r="ER147" s="14">
        <f>INDEX(属性偏向!$T$4:$T$135,(卡牌属性!$DQ147-1+ER$3)*11+卡牌属性!$DT147)*(1+属性投放!$AT$6)</f>
        <v>87</v>
      </c>
      <c r="ES147" s="14">
        <f>INDEX(属性偏向!$T$4:$T$135,(卡牌属性!$DQ147-1+ES$3)*11+卡牌属性!$DT147)*(1+属性投放!$AT$6)</f>
        <v>90</v>
      </c>
      <c r="ET147" s="14">
        <f>INDEX(属性偏向!$T$4:$T$135,(卡牌属性!$DQ147-1+ET$3)*11+卡牌属性!$DT147)*(1+属性投放!$AT$6)</f>
        <v>93</v>
      </c>
      <c r="EU147" s="14">
        <f>INDEX(属性偏向!$U$4:$U$135,(卡牌属性!$DR147-1+EU$3)*11+卡牌属性!$DT147)*(1+属性投放!$AT$6)</f>
        <v>1560</v>
      </c>
      <c r="EV147" s="14">
        <f>INDEX(属性偏向!$U$4:$U$135,(卡牌属性!$DR147-1+EV$3)*11+卡牌属性!$DT147)*(1+属性投放!$AT$6)</f>
        <v>1620</v>
      </c>
      <c r="EW147" s="14">
        <f>INDEX(属性偏向!$U$4:$U$135,(卡牌属性!$DR147-1+EW$3)*11+卡牌属性!$DT147)*(1+属性投放!$AT$6)</f>
        <v>1620</v>
      </c>
      <c r="EX147" s="14">
        <f>INDEX(属性偏向!$U$4:$U$135,(卡牌属性!$DR147-1+EX$3)*11+卡牌属性!$DT147)*(1+属性投放!$AT$6)</f>
        <v>1680</v>
      </c>
      <c r="EY147" s="14">
        <f>INDEX(属性偏向!$U$4:$U$135,(卡牌属性!$DR147-1+EY$3)*11+卡牌属性!$DT147)*(1+属性投放!$AT$6)</f>
        <v>1740</v>
      </c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</row>
    <row r="148" spans="31:170" ht="16.5" x14ac:dyDescent="0.2">
      <c r="AE148" s="13">
        <v>144</v>
      </c>
      <c r="AF148" s="13">
        <f t="shared" si="492"/>
        <v>14</v>
      </c>
      <c r="AG148" s="13">
        <f t="shared" si="483"/>
        <v>3</v>
      </c>
      <c r="AH148" s="13"/>
      <c r="AI148" s="13"/>
      <c r="AJ148" s="14">
        <f t="shared" si="484"/>
        <v>1101014</v>
      </c>
      <c r="AK148" s="14" t="str">
        <f t="shared" si="485"/>
        <v>吕仙宫1突</v>
      </c>
      <c r="AL148" s="25" t="s">
        <v>131</v>
      </c>
      <c r="AM148" s="14">
        <v>1</v>
      </c>
      <c r="AN148" s="14">
        <f t="shared" si="486"/>
        <v>1</v>
      </c>
      <c r="AO148" s="14" t="e">
        <f>INDEX(属性投放!#REF!,(卡牌属性!AG148-2)*20+卡牌属性!AN148)</f>
        <v>#REF!</v>
      </c>
      <c r="AP148" s="14" t="e">
        <f t="shared" si="535"/>
        <v>#REF!</v>
      </c>
      <c r="AQ148" s="14" t="e">
        <f t="shared" si="535"/>
        <v>#REF!</v>
      </c>
      <c r="AR148" s="14" t="e">
        <f t="shared" si="535"/>
        <v>#REF!</v>
      </c>
      <c r="AS148" s="14" t="e">
        <f t="shared" si="535"/>
        <v>#REF!</v>
      </c>
      <c r="AT148" s="14" t="e">
        <f>INDEX(属性投放!#REF!,(卡牌属性!AG148-2)*20+卡牌属性!AN148)</f>
        <v>#REF!</v>
      </c>
      <c r="AU148" s="14" t="e">
        <f t="shared" si="536"/>
        <v>#REF!</v>
      </c>
      <c r="AV148" s="14" t="e">
        <f t="shared" si="536"/>
        <v>#REF!</v>
      </c>
      <c r="AW148" s="14" t="e">
        <f t="shared" si="536"/>
        <v>#REF!</v>
      </c>
      <c r="AX148" s="14" t="e">
        <f t="shared" si="536"/>
        <v>#REF!</v>
      </c>
      <c r="AY148" s="14" t="e">
        <f>INDEX(属性投放!#REF!,(卡牌属性!AG148-2)*20+卡牌属性!AN148)</f>
        <v>#REF!</v>
      </c>
      <c r="AZ148" s="14" t="e">
        <f t="shared" si="537"/>
        <v>#REF!</v>
      </c>
      <c r="BA148" s="14" t="e">
        <f t="shared" si="537"/>
        <v>#REF!</v>
      </c>
      <c r="BB148" s="14" t="e">
        <f t="shared" si="537"/>
        <v>#REF!</v>
      </c>
      <c r="BC148" s="14" t="e">
        <f t="shared" si="537"/>
        <v>#REF!</v>
      </c>
      <c r="BD148" s="14" t="e">
        <f>INDEX(属性投放!#REF!,(卡牌属性!AG148-2)*20+卡牌属性!AN148)</f>
        <v>#REF!</v>
      </c>
      <c r="BE148" s="14" t="e">
        <f t="shared" si="538"/>
        <v>#REF!</v>
      </c>
      <c r="BF148" s="14" t="e">
        <f t="shared" si="538"/>
        <v>#REF!</v>
      </c>
      <c r="BG148" s="14" t="e">
        <f t="shared" si="538"/>
        <v>#REF!</v>
      </c>
      <c r="BH148" s="14" t="e">
        <f t="shared" si="538"/>
        <v>#REF!</v>
      </c>
      <c r="BI148" s="14" t="e">
        <f>INDEX(属性投放!#REF!,(卡牌属性!AG148-2)*20+卡牌属性!AN148)</f>
        <v>#REF!</v>
      </c>
      <c r="BJ148" s="14" t="e">
        <f t="shared" si="539"/>
        <v>#REF!</v>
      </c>
      <c r="BK148" s="14" t="e">
        <f t="shared" si="539"/>
        <v>#REF!</v>
      </c>
      <c r="BL148" s="14" t="e">
        <f t="shared" si="539"/>
        <v>#REF!</v>
      </c>
      <c r="BM148" s="14" t="e">
        <f t="shared" si="539"/>
        <v>#REF!</v>
      </c>
      <c r="BN148" s="14" t="e">
        <f>INDEX(属性投放!#REF!,(卡牌属性!AG148-2)*20+卡牌属性!AN148)</f>
        <v>#REF!</v>
      </c>
      <c r="BO148" s="14" t="e">
        <f t="shared" si="540"/>
        <v>#REF!</v>
      </c>
      <c r="BP148" s="14" t="e">
        <f t="shared" si="540"/>
        <v>#REF!</v>
      </c>
      <c r="BQ148" s="14" t="e">
        <f t="shared" si="540"/>
        <v>#REF!</v>
      </c>
      <c r="BR148" s="14" t="e">
        <f t="shared" si="540"/>
        <v>#REF!</v>
      </c>
      <c r="BV148" s="13">
        <v>144</v>
      </c>
      <c r="BW148" s="14">
        <f t="shared" si="493"/>
        <v>14</v>
      </c>
      <c r="BX148" s="14">
        <f t="shared" si="494"/>
        <v>1102014</v>
      </c>
      <c r="BY148" s="14" t="str">
        <f>INDEX($O$6:$O$37,BW148)&amp;"-"&amp;INDEX(属性投放!$H$19:$H$29,卡牌属性!CD148)</f>
        <v>石灵明-练体</v>
      </c>
      <c r="BZ148" s="14">
        <f t="shared" si="495"/>
        <v>5</v>
      </c>
      <c r="CA148" s="14">
        <f t="shared" si="496"/>
        <v>5</v>
      </c>
      <c r="CB148" s="14">
        <f t="shared" si="497"/>
        <v>5</v>
      </c>
      <c r="CC148" s="14">
        <f t="shared" si="498"/>
        <v>3</v>
      </c>
      <c r="CD148" s="14">
        <f t="shared" si="499"/>
        <v>1</v>
      </c>
      <c r="CE148" s="14">
        <f>INDEX(属性投放!$W$6:$W$49,(卡牌属性!CC148-2)*11+卡牌属性!CD148)</f>
        <v>14</v>
      </c>
      <c r="CF148" s="14">
        <f>INDEX(属性偏向!$I$4:$I$15,卡牌属性!$BZ148+CF$3)</f>
        <v>150</v>
      </c>
      <c r="CG148" s="14">
        <f>INDEX(属性偏向!$I$4:$I$15,卡牌属性!$BZ148+CG$3)</f>
        <v>175</v>
      </c>
      <c r="CH148" s="14">
        <f>INDEX(属性偏向!$I$4:$I$15,卡牌属性!$BZ148+CH$3)</f>
        <v>200</v>
      </c>
      <c r="CI148" s="14">
        <f>INDEX(属性偏向!$I$4:$I$15,卡牌属性!$BZ148+CI$3)</f>
        <v>200</v>
      </c>
      <c r="CJ148" s="14">
        <f>INDEX(属性偏向!$I$4:$I$15,卡牌属性!$BZ148+CJ$3)</f>
        <v>250</v>
      </c>
      <c r="CK148" s="14">
        <f>INDEX(属性偏向!$J$4:$J$15,卡牌属性!$CA148+CK$3)</f>
        <v>30</v>
      </c>
      <c r="CL148" s="14">
        <f>INDEX(属性偏向!$J$4:$J$15,卡牌属性!$CA148+CL$3)</f>
        <v>40</v>
      </c>
      <c r="CM148" s="14">
        <f>INDEX(属性偏向!$J$4:$J$15,卡牌属性!$CA148+CM$3)</f>
        <v>40</v>
      </c>
      <c r="CN148" s="14">
        <f>INDEX(属性偏向!$J$4:$J$15,卡牌属性!$CA148+CN$3)</f>
        <v>50</v>
      </c>
      <c r="CO148" s="14">
        <f>INDEX(属性偏向!$J$4:$J$15,卡牌属性!$CA148+CO$3)</f>
        <v>75</v>
      </c>
      <c r="CP148" s="14">
        <f>INDEX(属性偏向!$K$4:$K$15,卡牌属性!$CB148+CP$3)</f>
        <v>500</v>
      </c>
      <c r="CQ148" s="14">
        <f>INDEX(属性偏向!$K$4:$K$15,卡牌属性!$CB148+CQ$3)</f>
        <v>650</v>
      </c>
      <c r="CR148" s="14">
        <f>INDEX(属性偏向!$K$4:$K$15,卡牌属性!$CB148+CR$3)</f>
        <v>650</v>
      </c>
      <c r="CS148" s="14">
        <f>INDEX(属性偏向!$K$4:$K$15,卡牌属性!$CB148+CS$3)</f>
        <v>800</v>
      </c>
      <c r="CT148" s="14">
        <f>INDEX(属性偏向!$K$4:$K$15,卡牌属性!$CB148+CT$3)</f>
        <v>1000</v>
      </c>
      <c r="CU148" s="14">
        <f>INDEX(属性偏向!$S$4:$S$135,(卡牌属性!$BZ148-1+CU$3)*11+卡牌属性!$CD148)</f>
        <v>10</v>
      </c>
      <c r="CV148" s="14">
        <f>INDEX(属性偏向!$S$4:$S$135,(卡牌属性!$BZ148-1+CV$3)*11+卡牌属性!$CD148)</f>
        <v>12</v>
      </c>
      <c r="CW148" s="14">
        <f>INDEX(属性偏向!$S$4:$S$135,(卡牌属性!$BZ148-1+CW$3)*11+卡牌属性!$CD148)</f>
        <v>14</v>
      </c>
      <c r="CX148" s="14">
        <f>INDEX(属性偏向!$S$4:$S$135,(卡牌属性!$BZ148-1+CX$3)*11+卡牌属性!$CD148)</f>
        <v>14</v>
      </c>
      <c r="CY148" s="14">
        <f>INDEX(属性偏向!$S$4:$S$135,(卡牌属性!$BZ148-1+CY$3)*11+卡牌属性!$CD148)</f>
        <v>16</v>
      </c>
      <c r="CZ148" s="14">
        <f>INDEX(属性偏向!$T$4:$T$135,(卡牌属性!$BZ148-1+CZ$3)*11+卡牌属性!$CD148)</f>
        <v>5</v>
      </c>
      <c r="DA148" s="14">
        <f>INDEX(属性偏向!$T$4:$T$135,(卡牌属性!$BZ148-1+DA$3)*11+卡牌属性!$CD148)</f>
        <v>6</v>
      </c>
      <c r="DB148" s="14">
        <f>INDEX(属性偏向!$T$4:$T$135,(卡牌属性!$BZ148-1+DB$3)*11+卡牌属性!$CD148)</f>
        <v>6</v>
      </c>
      <c r="DC148" s="14">
        <f>INDEX(属性偏向!$T$4:$T$135,(卡牌属性!$BZ148-1+DC$3)*11+卡牌属性!$CD148)</f>
        <v>7</v>
      </c>
      <c r="DD148" s="14">
        <f>INDEX(属性偏向!$T$4:$T$135,(卡牌属性!$BZ148-1+DD$3)*11+卡牌属性!$CD148)</f>
        <v>8</v>
      </c>
      <c r="DE148" s="14">
        <f>INDEX(属性偏向!$U$4:$U$135,(卡牌属性!$BZ148-1+DE$3)*11+卡牌属性!$CD148)</f>
        <v>60</v>
      </c>
      <c r="DF148" s="14">
        <f>INDEX(属性偏向!$U$4:$U$135,(卡牌属性!$BZ148-1+DF$3)*11+卡牌属性!$CD148)</f>
        <v>72</v>
      </c>
      <c r="DG148" s="14">
        <f>INDEX(属性偏向!$U$4:$U$135,(卡牌属性!$BZ148-1+DG$3)*11+卡牌属性!$CD148)</f>
        <v>72</v>
      </c>
      <c r="DH148" s="14">
        <f>INDEX(属性偏向!$U$4:$U$135,(卡牌属性!$BZ148-1+DH$3)*11+卡牌属性!$CD148)</f>
        <v>84</v>
      </c>
      <c r="DI148" s="14">
        <f>INDEX(属性偏向!$U$4:$U$135,(卡牌属性!$BZ148-1+DI$3)*11+卡牌属性!$CD148)</f>
        <v>96</v>
      </c>
      <c r="DL148" s="13">
        <v>144</v>
      </c>
      <c r="DM148" s="14">
        <f t="shared" si="500"/>
        <v>14</v>
      </c>
      <c r="DN148" s="14">
        <f t="shared" si="501"/>
        <v>1102014</v>
      </c>
      <c r="DO148" s="14" t="str">
        <f>INDEX($B$6:$B$32,DM148)&amp;"-"&amp;INDEX(属性投放!$H$7:$H$17,卡牌属性!DT148)</f>
        <v>吕仙宫-练体</v>
      </c>
      <c r="DP148" s="14">
        <f t="shared" si="487"/>
        <v>6</v>
      </c>
      <c r="DQ148" s="14">
        <f t="shared" si="488"/>
        <v>5</v>
      </c>
      <c r="DR148" s="14">
        <f t="shared" si="489"/>
        <v>4</v>
      </c>
      <c r="DS148" s="14">
        <f t="shared" si="502"/>
        <v>3</v>
      </c>
      <c r="DT148" s="14">
        <f t="shared" si="503"/>
        <v>1</v>
      </c>
      <c r="DU148" s="14">
        <f>INDEX(属性投放!$W$6:$W$49,(卡牌属性!DS148-2)*11+卡牌属性!DT148)</f>
        <v>14</v>
      </c>
      <c r="DV148" s="14">
        <f>INDEX(属性偏向!$I$4:$I$15,卡牌属性!$DP148+DV$3)</f>
        <v>175</v>
      </c>
      <c r="DW148" s="14">
        <f>INDEX(属性偏向!$I$4:$I$15,卡牌属性!$DP148+DW$3)</f>
        <v>200</v>
      </c>
      <c r="DX148" s="14">
        <f>INDEX(属性偏向!$I$4:$I$15,卡牌属性!$DP148+DX$3)</f>
        <v>250</v>
      </c>
      <c r="DY148" s="14">
        <f>INDEX(属性偏向!$I$4:$I$15,卡牌属性!$DP148+DY$3)</f>
        <v>250</v>
      </c>
      <c r="DZ148" s="14">
        <f>INDEX(属性偏向!$I$4:$I$15,卡牌属性!$DP148+DZ$3)</f>
        <v>300</v>
      </c>
      <c r="EA148" s="14">
        <f>INDEX(属性偏向!$J$4:$J$15,卡牌属性!$DQ148+EA$3)</f>
        <v>30</v>
      </c>
      <c r="EB148" s="14">
        <f>INDEX(属性偏向!$J$4:$J$15,卡牌属性!$DQ148+EB$3)</f>
        <v>40</v>
      </c>
      <c r="EC148" s="14">
        <f>INDEX(属性偏向!$J$4:$J$15,卡牌属性!$DQ148+EC$3)</f>
        <v>40</v>
      </c>
      <c r="ED148" s="14">
        <f>INDEX(属性偏向!$J$4:$J$15,卡牌属性!$DQ148+ED$3)</f>
        <v>50</v>
      </c>
      <c r="EE148" s="14">
        <f>INDEX(属性偏向!$J$4:$J$15,卡牌属性!$DQ148+EE$3)</f>
        <v>75</v>
      </c>
      <c r="EF148" s="14">
        <f>INDEX(属性偏向!$K$4:$K$15,卡牌属性!$DR148+EF$3)</f>
        <v>400</v>
      </c>
      <c r="EG148" s="14">
        <f>INDEX(属性偏向!$K$4:$K$15,卡牌属性!$DR148+EG$3)</f>
        <v>500</v>
      </c>
      <c r="EH148" s="14">
        <f>INDEX(属性偏向!$K$4:$K$15,卡牌属性!$DR148+EH$3)</f>
        <v>500</v>
      </c>
      <c r="EI148" s="14">
        <f>INDEX(属性偏向!$K$4:$K$15,卡牌属性!$DR148+EI$3)</f>
        <v>650</v>
      </c>
      <c r="EJ148" s="14">
        <f>INDEX(属性偏向!$K$4:$K$15,卡牌属性!$DR148+EJ$3)</f>
        <v>800</v>
      </c>
      <c r="EK148" s="14">
        <f>INDEX(属性偏向!$S$4:$S$135,(卡牌属性!$DP148-1+EK$3)*11+卡牌属性!$DT148)*(1+属性投放!$AT$6)</f>
        <v>36</v>
      </c>
      <c r="EL148" s="14">
        <f>INDEX(属性偏向!$S$4:$S$135,(卡牌属性!$DP148-1+EL$3)*11+卡牌属性!$DT148)*(1+属性投放!$AT$6)</f>
        <v>42</v>
      </c>
      <c r="EM148" s="14">
        <f>INDEX(属性偏向!$S$4:$S$135,(卡牌属性!$DP148-1+EM$3)*11+卡牌属性!$DT148)*(1+属性投放!$AT$6)</f>
        <v>48</v>
      </c>
      <c r="EN148" s="14">
        <f>INDEX(属性偏向!$S$4:$S$135,(卡牌属性!$DP148-1+EN$3)*11+卡牌属性!$DT148)*(1+属性投放!$AT$6)</f>
        <v>48</v>
      </c>
      <c r="EO148" s="14">
        <f>INDEX(属性偏向!$S$4:$S$135,(卡牌属性!$DP148-1+EO$3)*11+卡牌属性!$DT148)*(1+属性投放!$AT$6)</f>
        <v>60</v>
      </c>
      <c r="EP148" s="14">
        <f>INDEX(属性偏向!$T$4:$T$135,(卡牌属性!$DQ148-1+EP$3)*11+卡牌属性!$DT148)*(1+属性投放!$AT$6)</f>
        <v>15</v>
      </c>
      <c r="EQ148" s="14">
        <f>INDEX(属性偏向!$T$4:$T$135,(卡牌属性!$DQ148-1+EQ$3)*11+卡牌属性!$DT148)*(1+属性投放!$AT$6)</f>
        <v>18</v>
      </c>
      <c r="ER148" s="14">
        <f>INDEX(属性偏向!$T$4:$T$135,(卡牌属性!$DQ148-1+ER$3)*11+卡牌属性!$DT148)*(1+属性投放!$AT$6)</f>
        <v>18</v>
      </c>
      <c r="ES148" s="14">
        <f>INDEX(属性偏向!$T$4:$T$135,(卡牌属性!$DQ148-1+ES$3)*11+卡牌属性!$DT148)*(1+属性投放!$AT$6)</f>
        <v>21</v>
      </c>
      <c r="ET148" s="14">
        <f>INDEX(属性偏向!$T$4:$T$135,(卡牌属性!$DQ148-1+ET$3)*11+卡牌属性!$DT148)*(1+属性投放!$AT$6)</f>
        <v>24</v>
      </c>
      <c r="EU148" s="14">
        <f>INDEX(属性偏向!$U$4:$U$135,(卡牌属性!$DR148-1+EU$3)*11+卡牌属性!$DT148)*(1+属性投放!$AT$6)</f>
        <v>144</v>
      </c>
      <c r="EV148" s="14">
        <f>INDEX(属性偏向!$U$4:$U$135,(卡牌属性!$DR148-1+EV$3)*11+卡牌属性!$DT148)*(1+属性投放!$AT$6)</f>
        <v>180</v>
      </c>
      <c r="EW148" s="14">
        <f>INDEX(属性偏向!$U$4:$U$135,(卡牌属性!$DR148-1+EW$3)*11+卡牌属性!$DT148)*(1+属性投放!$AT$6)</f>
        <v>180</v>
      </c>
      <c r="EX148" s="14">
        <f>INDEX(属性偏向!$U$4:$U$135,(卡牌属性!$DR148-1+EX$3)*11+卡牌属性!$DT148)*(1+属性投放!$AT$6)</f>
        <v>216</v>
      </c>
      <c r="EY148" s="14">
        <f>INDEX(属性偏向!$U$4:$U$135,(卡牌属性!$DR148-1+EY$3)*11+卡牌属性!$DT148)*(1+属性投放!$AT$6)</f>
        <v>252</v>
      </c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</row>
    <row r="149" spans="31:170" ht="16.5" x14ac:dyDescent="0.2">
      <c r="AE149" s="13">
        <v>145</v>
      </c>
      <c r="AF149" s="13">
        <f t="shared" si="492"/>
        <v>14</v>
      </c>
      <c r="AG149" s="13">
        <f t="shared" si="483"/>
        <v>3</v>
      </c>
      <c r="AH149" s="13"/>
      <c r="AI149" s="13"/>
      <c r="AJ149" s="14">
        <f t="shared" si="484"/>
        <v>1101014</v>
      </c>
      <c r="AK149" s="14" t="str">
        <f t="shared" si="485"/>
        <v>吕仙宫2突</v>
      </c>
      <c r="AL149" s="25" t="s">
        <v>131</v>
      </c>
      <c r="AM149" s="14">
        <v>1</v>
      </c>
      <c r="AN149" s="14">
        <f t="shared" si="486"/>
        <v>2</v>
      </c>
      <c r="AO149" s="14" t="e">
        <f>INDEX(属性投放!#REF!,(卡牌属性!AG149-2)*20+卡牌属性!AN149)</f>
        <v>#REF!</v>
      </c>
      <c r="AP149" s="14" t="e">
        <f t="shared" si="535"/>
        <v>#REF!</v>
      </c>
      <c r="AQ149" s="14" t="e">
        <f t="shared" si="535"/>
        <v>#REF!</v>
      </c>
      <c r="AR149" s="14" t="e">
        <f t="shared" si="535"/>
        <v>#REF!</v>
      </c>
      <c r="AS149" s="14" t="e">
        <f t="shared" si="535"/>
        <v>#REF!</v>
      </c>
      <c r="AT149" s="14" t="e">
        <f>INDEX(属性投放!#REF!,(卡牌属性!AG149-2)*20+卡牌属性!AN149)</f>
        <v>#REF!</v>
      </c>
      <c r="AU149" s="14" t="e">
        <f t="shared" si="536"/>
        <v>#REF!</v>
      </c>
      <c r="AV149" s="14" t="e">
        <f t="shared" si="536"/>
        <v>#REF!</v>
      </c>
      <c r="AW149" s="14" t="e">
        <f t="shared" si="536"/>
        <v>#REF!</v>
      </c>
      <c r="AX149" s="14" t="e">
        <f t="shared" si="536"/>
        <v>#REF!</v>
      </c>
      <c r="AY149" s="14" t="e">
        <f>INDEX(属性投放!#REF!,(卡牌属性!AG149-2)*20+卡牌属性!AN149)</f>
        <v>#REF!</v>
      </c>
      <c r="AZ149" s="14" t="e">
        <f t="shared" si="537"/>
        <v>#REF!</v>
      </c>
      <c r="BA149" s="14" t="e">
        <f t="shared" si="537"/>
        <v>#REF!</v>
      </c>
      <c r="BB149" s="14" t="e">
        <f t="shared" si="537"/>
        <v>#REF!</v>
      </c>
      <c r="BC149" s="14" t="e">
        <f t="shared" si="537"/>
        <v>#REF!</v>
      </c>
      <c r="BD149" s="14" t="e">
        <f>INDEX(属性投放!#REF!,(卡牌属性!AG149-2)*20+卡牌属性!AN149)</f>
        <v>#REF!</v>
      </c>
      <c r="BE149" s="14" t="e">
        <f t="shared" si="538"/>
        <v>#REF!</v>
      </c>
      <c r="BF149" s="14" t="e">
        <f t="shared" si="538"/>
        <v>#REF!</v>
      </c>
      <c r="BG149" s="14" t="e">
        <f t="shared" si="538"/>
        <v>#REF!</v>
      </c>
      <c r="BH149" s="14" t="e">
        <f t="shared" si="538"/>
        <v>#REF!</v>
      </c>
      <c r="BI149" s="14" t="e">
        <f>INDEX(属性投放!#REF!,(卡牌属性!AG149-2)*20+卡牌属性!AN149)</f>
        <v>#REF!</v>
      </c>
      <c r="BJ149" s="14" t="e">
        <f t="shared" si="539"/>
        <v>#REF!</v>
      </c>
      <c r="BK149" s="14" t="e">
        <f t="shared" si="539"/>
        <v>#REF!</v>
      </c>
      <c r="BL149" s="14" t="e">
        <f t="shared" si="539"/>
        <v>#REF!</v>
      </c>
      <c r="BM149" s="14" t="e">
        <f t="shared" si="539"/>
        <v>#REF!</v>
      </c>
      <c r="BN149" s="14" t="e">
        <f>INDEX(属性投放!#REF!,(卡牌属性!AG149-2)*20+卡牌属性!AN149)</f>
        <v>#REF!</v>
      </c>
      <c r="BO149" s="14" t="e">
        <f t="shared" si="540"/>
        <v>#REF!</v>
      </c>
      <c r="BP149" s="14" t="e">
        <f t="shared" si="540"/>
        <v>#REF!</v>
      </c>
      <c r="BQ149" s="14" t="e">
        <f t="shared" si="540"/>
        <v>#REF!</v>
      </c>
      <c r="BR149" s="14" t="e">
        <f t="shared" si="540"/>
        <v>#REF!</v>
      </c>
      <c r="BV149" s="13">
        <v>145</v>
      </c>
      <c r="BW149" s="14">
        <f t="shared" si="493"/>
        <v>14</v>
      </c>
      <c r="BX149" s="14">
        <f t="shared" si="494"/>
        <v>1102014</v>
      </c>
      <c r="BY149" s="14" t="str">
        <f>INDEX($O$6:$O$37,BW149)&amp;"-"&amp;INDEX(属性投放!$H$19:$H$29,卡牌属性!CD149)</f>
        <v>石灵明-等活</v>
      </c>
      <c r="BZ149" s="14">
        <f t="shared" si="495"/>
        <v>5</v>
      </c>
      <c r="CA149" s="14">
        <f t="shared" si="496"/>
        <v>5</v>
      </c>
      <c r="CB149" s="14">
        <f t="shared" si="497"/>
        <v>5</v>
      </c>
      <c r="CC149" s="14">
        <f t="shared" si="498"/>
        <v>3</v>
      </c>
      <c r="CD149" s="14">
        <f t="shared" si="499"/>
        <v>2</v>
      </c>
      <c r="CE149" s="14">
        <f>INDEX(属性投放!$W$6:$W$49,(卡牌属性!CC149-2)*11+卡牌属性!CD149)</f>
        <v>10</v>
      </c>
      <c r="CF149" s="14">
        <f t="shared" ref="CF149:CF158" si="541">CF148+CU148*$CE148</f>
        <v>290</v>
      </c>
      <c r="CG149" s="14">
        <f t="shared" ref="CG149:CG158" si="542">CG148+CV148*$CE148</f>
        <v>343</v>
      </c>
      <c r="CH149" s="14">
        <f t="shared" ref="CH149:CH158" si="543">CH148+CW148*$CE148</f>
        <v>396</v>
      </c>
      <c r="CI149" s="14">
        <f t="shared" ref="CI149:CI158" si="544">CI148+CX148*$CE148</f>
        <v>396</v>
      </c>
      <c r="CJ149" s="14">
        <f t="shared" ref="CJ149:CJ158" si="545">CJ148+CY148*$CE148</f>
        <v>474</v>
      </c>
      <c r="CK149" s="14">
        <f t="shared" ref="CK149:CK158" si="546">CK148+CZ148*$CE148</f>
        <v>100</v>
      </c>
      <c r="CL149" s="14">
        <f t="shared" ref="CL149:CL158" si="547">CL148+DA148*$CE148</f>
        <v>124</v>
      </c>
      <c r="CM149" s="14">
        <f t="shared" ref="CM149:CM158" si="548">CM148+DB148*$CE148</f>
        <v>124</v>
      </c>
      <c r="CN149" s="14">
        <f t="shared" ref="CN149:CN158" si="549">CN148+DC148*$CE148</f>
        <v>148</v>
      </c>
      <c r="CO149" s="14">
        <f t="shared" ref="CO149:CO158" si="550">CO148+DD148*$CE148</f>
        <v>187</v>
      </c>
      <c r="CP149" s="14">
        <f t="shared" ref="CP149:CP158" si="551">CP148+DE148*$CE148</f>
        <v>1340</v>
      </c>
      <c r="CQ149" s="14">
        <f t="shared" ref="CQ149:CQ158" si="552">CQ148+DF148*$CE148</f>
        <v>1658</v>
      </c>
      <c r="CR149" s="14">
        <f t="shared" ref="CR149:CR158" si="553">CR148+DG148*$CE148</f>
        <v>1658</v>
      </c>
      <c r="CS149" s="14">
        <f t="shared" ref="CS149:CS158" si="554">CS148+DH148*$CE148</f>
        <v>1976</v>
      </c>
      <c r="CT149" s="14">
        <f t="shared" ref="CT149:CT158" si="555">CT148+DI148*$CE148</f>
        <v>2344</v>
      </c>
      <c r="CU149" s="14">
        <f>INDEX(属性偏向!$S$4:$S$135,(卡牌属性!$BZ149-1+CU$3)*11+卡牌属性!$CD149)</f>
        <v>12</v>
      </c>
      <c r="CV149" s="14">
        <f>INDEX(属性偏向!$S$4:$S$135,(卡牌属性!$BZ149-1+CV$3)*11+卡牌属性!$CD149)</f>
        <v>14</v>
      </c>
      <c r="CW149" s="14">
        <f>INDEX(属性偏向!$S$4:$S$135,(卡牌属性!$BZ149-1+CW$3)*11+卡牌属性!$CD149)</f>
        <v>16</v>
      </c>
      <c r="CX149" s="14">
        <f>INDEX(属性偏向!$S$4:$S$135,(卡牌属性!$BZ149-1+CX$3)*11+卡牌属性!$CD149)</f>
        <v>16</v>
      </c>
      <c r="CY149" s="14">
        <f>INDEX(属性偏向!$S$4:$S$135,(卡牌属性!$BZ149-1+CY$3)*11+卡牌属性!$CD149)</f>
        <v>18</v>
      </c>
      <c r="CZ149" s="14">
        <f>INDEX(属性偏向!$T$4:$T$135,(卡牌属性!$BZ149-1+CZ$3)*11+卡牌属性!$CD149)</f>
        <v>6</v>
      </c>
      <c r="DA149" s="14">
        <f>INDEX(属性偏向!$T$4:$T$135,(卡牌属性!$BZ149-1+DA$3)*11+卡牌属性!$CD149)</f>
        <v>7</v>
      </c>
      <c r="DB149" s="14">
        <f>INDEX(属性偏向!$T$4:$T$135,(卡牌属性!$BZ149-1+DB$3)*11+卡牌属性!$CD149)</f>
        <v>7</v>
      </c>
      <c r="DC149" s="14">
        <f>INDEX(属性偏向!$T$4:$T$135,(卡牌属性!$BZ149-1+DC$3)*11+卡牌属性!$CD149)</f>
        <v>8</v>
      </c>
      <c r="DD149" s="14">
        <f>INDEX(属性偏向!$T$4:$T$135,(卡牌属性!$BZ149-1+DD$3)*11+卡牌属性!$CD149)</f>
        <v>9</v>
      </c>
      <c r="DE149" s="14">
        <f>INDEX(属性偏向!$U$4:$U$135,(卡牌属性!$BZ149-1+DE$3)*11+卡牌属性!$CD149)</f>
        <v>84</v>
      </c>
      <c r="DF149" s="14">
        <f>INDEX(属性偏向!$U$4:$U$135,(卡牌属性!$BZ149-1+DF$3)*11+卡牌属性!$CD149)</f>
        <v>98</v>
      </c>
      <c r="DG149" s="14">
        <f>INDEX(属性偏向!$U$4:$U$135,(卡牌属性!$BZ149-1+DG$3)*11+卡牌属性!$CD149)</f>
        <v>98</v>
      </c>
      <c r="DH149" s="14">
        <f>INDEX(属性偏向!$U$4:$U$135,(卡牌属性!$BZ149-1+DH$3)*11+卡牌属性!$CD149)</f>
        <v>112</v>
      </c>
      <c r="DI149" s="14">
        <f>INDEX(属性偏向!$U$4:$U$135,(卡牌属性!$BZ149-1+DI$3)*11+卡牌属性!$CD149)</f>
        <v>126</v>
      </c>
      <c r="DL149" s="13">
        <v>145</v>
      </c>
      <c r="DM149" s="14">
        <f t="shared" si="500"/>
        <v>14</v>
      </c>
      <c r="DN149" s="14">
        <f t="shared" si="501"/>
        <v>1102014</v>
      </c>
      <c r="DO149" s="14" t="str">
        <f>INDEX($B$6:$B$32,DM149)&amp;"-"&amp;INDEX(属性投放!$H$7:$H$17,卡牌属性!DT149)</f>
        <v>吕仙宫-等活</v>
      </c>
      <c r="DP149" s="14">
        <f t="shared" si="487"/>
        <v>6</v>
      </c>
      <c r="DQ149" s="14">
        <f t="shared" si="488"/>
        <v>5</v>
      </c>
      <c r="DR149" s="14">
        <f t="shared" si="489"/>
        <v>4</v>
      </c>
      <c r="DS149" s="14">
        <f t="shared" si="502"/>
        <v>3</v>
      </c>
      <c r="DT149" s="14">
        <f t="shared" si="503"/>
        <v>2</v>
      </c>
      <c r="DU149" s="14">
        <f>INDEX(属性投放!$W$6:$W$49,(卡牌属性!DS149-2)*11+卡牌属性!DT149)</f>
        <v>10</v>
      </c>
      <c r="DV149" s="14">
        <f t="shared" ref="DV149:DV158" si="556">DV148+EK148*$DU148</f>
        <v>679</v>
      </c>
      <c r="DW149" s="14">
        <f t="shared" ref="DW149:DW158" si="557">DW148+EL148*$DU148</f>
        <v>788</v>
      </c>
      <c r="DX149" s="14">
        <f t="shared" ref="DX149:DX158" si="558">DX148+EM148*$DU148</f>
        <v>922</v>
      </c>
      <c r="DY149" s="14">
        <f t="shared" ref="DY149:DY158" si="559">DY148+EN148*$DU148</f>
        <v>922</v>
      </c>
      <c r="DZ149" s="14">
        <f t="shared" ref="DZ149:DZ158" si="560">DZ148+EO148*$DU148</f>
        <v>1140</v>
      </c>
      <c r="EA149" s="14">
        <f t="shared" ref="EA149:EA158" si="561">EA148+EP148*$DU148</f>
        <v>240</v>
      </c>
      <c r="EB149" s="14">
        <f t="shared" ref="EB149:EB158" si="562">EB148+EQ148*$DU148</f>
        <v>292</v>
      </c>
      <c r="EC149" s="14">
        <f t="shared" ref="EC149:EC158" si="563">EC148+ER148*$DU148</f>
        <v>292</v>
      </c>
      <c r="ED149" s="14">
        <f t="shared" ref="ED149:ED158" si="564">ED148+ES148*$DU148</f>
        <v>344</v>
      </c>
      <c r="EE149" s="14">
        <f t="shared" ref="EE149:EE158" si="565">EE148+ET148*$DU148</f>
        <v>411</v>
      </c>
      <c r="EF149" s="14">
        <f t="shared" ref="EF149:EF158" si="566">EF148+EU148*$DU148</f>
        <v>2416</v>
      </c>
      <c r="EG149" s="14">
        <f t="shared" ref="EG149:EG158" si="567">EG148+EV148*$DU148</f>
        <v>3020</v>
      </c>
      <c r="EH149" s="14">
        <f t="shared" ref="EH149:EH158" si="568">EH148+EW148*$DU148</f>
        <v>3020</v>
      </c>
      <c r="EI149" s="14">
        <f t="shared" ref="EI149:EI158" si="569">EI148+EX148*$DU148</f>
        <v>3674</v>
      </c>
      <c r="EJ149" s="14">
        <f t="shared" ref="EJ149:EJ158" si="570">EJ148+EY148*$DU148</f>
        <v>4328</v>
      </c>
      <c r="EK149" s="14">
        <f>INDEX(属性偏向!$S$4:$S$135,(卡牌属性!$DP149-1+EK$3)*11+卡牌属性!$DT149)*(1+属性投放!$AT$6)</f>
        <v>42</v>
      </c>
      <c r="EL149" s="14">
        <f>INDEX(属性偏向!$S$4:$S$135,(卡牌属性!$DP149-1+EL$3)*11+卡牌属性!$DT149)*(1+属性投放!$AT$6)</f>
        <v>48</v>
      </c>
      <c r="EM149" s="14">
        <f>INDEX(属性偏向!$S$4:$S$135,(卡牌属性!$DP149-1+EM$3)*11+卡牌属性!$DT149)*(1+属性投放!$AT$6)</f>
        <v>54</v>
      </c>
      <c r="EN149" s="14">
        <f>INDEX(属性偏向!$S$4:$S$135,(卡牌属性!$DP149-1+EN$3)*11+卡牌属性!$DT149)*(1+属性投放!$AT$6)</f>
        <v>54</v>
      </c>
      <c r="EO149" s="14">
        <f>INDEX(属性偏向!$S$4:$S$135,(卡牌属性!$DP149-1+EO$3)*11+卡牌属性!$DT149)*(1+属性投放!$AT$6)</f>
        <v>66</v>
      </c>
      <c r="EP149" s="14">
        <f>INDEX(属性偏向!$T$4:$T$135,(卡牌属性!$DQ149-1+EP$3)*11+卡牌属性!$DT149)*(1+属性投放!$AT$6)</f>
        <v>18</v>
      </c>
      <c r="EQ149" s="14">
        <f>INDEX(属性偏向!$T$4:$T$135,(卡牌属性!$DQ149-1+EQ$3)*11+卡牌属性!$DT149)*(1+属性投放!$AT$6)</f>
        <v>21</v>
      </c>
      <c r="ER149" s="14">
        <f>INDEX(属性偏向!$T$4:$T$135,(卡牌属性!$DQ149-1+ER$3)*11+卡牌属性!$DT149)*(1+属性投放!$AT$6)</f>
        <v>21</v>
      </c>
      <c r="ES149" s="14">
        <f>INDEX(属性偏向!$T$4:$T$135,(卡牌属性!$DQ149-1+ES$3)*11+卡牌属性!$DT149)*(1+属性投放!$AT$6)</f>
        <v>24</v>
      </c>
      <c r="ET149" s="14">
        <f>INDEX(属性偏向!$T$4:$T$135,(卡牌属性!$DQ149-1+ET$3)*11+卡牌属性!$DT149)*(1+属性投放!$AT$6)</f>
        <v>27</v>
      </c>
      <c r="EU149" s="14">
        <f>INDEX(属性偏向!$U$4:$U$135,(卡牌属性!$DR149-1+EU$3)*11+卡牌属性!$DT149)*(1+属性投放!$AT$6)</f>
        <v>210</v>
      </c>
      <c r="EV149" s="14">
        <f>INDEX(属性偏向!$U$4:$U$135,(卡牌属性!$DR149-1+EV$3)*11+卡牌属性!$DT149)*(1+属性投放!$AT$6)</f>
        <v>252</v>
      </c>
      <c r="EW149" s="14">
        <f>INDEX(属性偏向!$U$4:$U$135,(卡牌属性!$DR149-1+EW$3)*11+卡牌属性!$DT149)*(1+属性投放!$AT$6)</f>
        <v>252</v>
      </c>
      <c r="EX149" s="14">
        <f>INDEX(属性偏向!$U$4:$U$135,(卡牌属性!$DR149-1+EX$3)*11+卡牌属性!$DT149)*(1+属性投放!$AT$6)</f>
        <v>294</v>
      </c>
      <c r="EY149" s="14">
        <f>INDEX(属性偏向!$U$4:$U$135,(卡牌属性!$DR149-1+EY$3)*11+卡牌属性!$DT149)*(1+属性投放!$AT$6)</f>
        <v>336</v>
      </c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</row>
    <row r="150" spans="31:170" ht="16.5" x14ac:dyDescent="0.2">
      <c r="AE150" s="13">
        <v>146</v>
      </c>
      <c r="AF150" s="13">
        <f t="shared" si="492"/>
        <v>14</v>
      </c>
      <c r="AG150" s="13">
        <f t="shared" si="483"/>
        <v>3</v>
      </c>
      <c r="AH150" s="13"/>
      <c r="AI150" s="13"/>
      <c r="AJ150" s="14">
        <f t="shared" si="484"/>
        <v>1101014</v>
      </c>
      <c r="AK150" s="14" t="str">
        <f t="shared" si="485"/>
        <v>吕仙宫3突</v>
      </c>
      <c r="AL150" s="25" t="s">
        <v>131</v>
      </c>
      <c r="AM150" s="14">
        <v>1</v>
      </c>
      <c r="AN150" s="14">
        <f t="shared" si="486"/>
        <v>3</v>
      </c>
      <c r="AO150" s="14" t="e">
        <f>INDEX(属性投放!#REF!,(卡牌属性!AG150-2)*20+卡牌属性!AN150)</f>
        <v>#REF!</v>
      </c>
      <c r="AP150" s="14" t="e">
        <f t="shared" si="535"/>
        <v>#REF!</v>
      </c>
      <c r="AQ150" s="14" t="e">
        <f t="shared" si="535"/>
        <v>#REF!</v>
      </c>
      <c r="AR150" s="14" t="e">
        <f t="shared" si="535"/>
        <v>#REF!</v>
      </c>
      <c r="AS150" s="14" t="e">
        <f t="shared" si="535"/>
        <v>#REF!</v>
      </c>
      <c r="AT150" s="14" t="e">
        <f>INDEX(属性投放!#REF!,(卡牌属性!AG150-2)*20+卡牌属性!AN150)</f>
        <v>#REF!</v>
      </c>
      <c r="AU150" s="14" t="e">
        <f t="shared" si="536"/>
        <v>#REF!</v>
      </c>
      <c r="AV150" s="14" t="e">
        <f t="shared" si="536"/>
        <v>#REF!</v>
      </c>
      <c r="AW150" s="14" t="e">
        <f t="shared" si="536"/>
        <v>#REF!</v>
      </c>
      <c r="AX150" s="14" t="e">
        <f t="shared" si="536"/>
        <v>#REF!</v>
      </c>
      <c r="AY150" s="14" t="e">
        <f>INDEX(属性投放!#REF!,(卡牌属性!AG150-2)*20+卡牌属性!AN150)</f>
        <v>#REF!</v>
      </c>
      <c r="AZ150" s="14" t="e">
        <f t="shared" si="537"/>
        <v>#REF!</v>
      </c>
      <c r="BA150" s="14" t="e">
        <f t="shared" si="537"/>
        <v>#REF!</v>
      </c>
      <c r="BB150" s="14" t="e">
        <f t="shared" si="537"/>
        <v>#REF!</v>
      </c>
      <c r="BC150" s="14" t="e">
        <f t="shared" si="537"/>
        <v>#REF!</v>
      </c>
      <c r="BD150" s="14" t="e">
        <f>INDEX(属性投放!#REF!,(卡牌属性!AG150-2)*20+卡牌属性!AN150)</f>
        <v>#REF!</v>
      </c>
      <c r="BE150" s="14" t="e">
        <f t="shared" si="538"/>
        <v>#REF!</v>
      </c>
      <c r="BF150" s="14" t="e">
        <f t="shared" si="538"/>
        <v>#REF!</v>
      </c>
      <c r="BG150" s="14" t="e">
        <f t="shared" si="538"/>
        <v>#REF!</v>
      </c>
      <c r="BH150" s="14" t="e">
        <f t="shared" si="538"/>
        <v>#REF!</v>
      </c>
      <c r="BI150" s="14" t="e">
        <f>INDEX(属性投放!#REF!,(卡牌属性!AG150-2)*20+卡牌属性!AN150)</f>
        <v>#REF!</v>
      </c>
      <c r="BJ150" s="14" t="e">
        <f t="shared" si="539"/>
        <v>#REF!</v>
      </c>
      <c r="BK150" s="14" t="e">
        <f t="shared" si="539"/>
        <v>#REF!</v>
      </c>
      <c r="BL150" s="14" t="e">
        <f t="shared" si="539"/>
        <v>#REF!</v>
      </c>
      <c r="BM150" s="14" t="e">
        <f t="shared" si="539"/>
        <v>#REF!</v>
      </c>
      <c r="BN150" s="14" t="e">
        <f>INDEX(属性投放!#REF!,(卡牌属性!AG150-2)*20+卡牌属性!AN150)</f>
        <v>#REF!</v>
      </c>
      <c r="BO150" s="14" t="e">
        <f t="shared" si="540"/>
        <v>#REF!</v>
      </c>
      <c r="BP150" s="14" t="e">
        <f t="shared" si="540"/>
        <v>#REF!</v>
      </c>
      <c r="BQ150" s="14" t="e">
        <f t="shared" si="540"/>
        <v>#REF!</v>
      </c>
      <c r="BR150" s="14" t="e">
        <f t="shared" si="540"/>
        <v>#REF!</v>
      </c>
      <c r="BV150" s="13">
        <v>146</v>
      </c>
      <c r="BW150" s="14">
        <f t="shared" si="493"/>
        <v>14</v>
      </c>
      <c r="BX150" s="14">
        <f t="shared" si="494"/>
        <v>1102014</v>
      </c>
      <c r="BY150" s="14" t="str">
        <f>INDEX($O$6:$O$37,BW150)&amp;"-"&amp;INDEX(属性投放!$H$19:$H$29,卡牌属性!CD150)</f>
        <v>石灵明-黑绳</v>
      </c>
      <c r="BZ150" s="14">
        <f t="shared" si="495"/>
        <v>5</v>
      </c>
      <c r="CA150" s="14">
        <f t="shared" si="496"/>
        <v>5</v>
      </c>
      <c r="CB150" s="14">
        <f t="shared" si="497"/>
        <v>5</v>
      </c>
      <c r="CC150" s="14">
        <f t="shared" si="498"/>
        <v>3</v>
      </c>
      <c r="CD150" s="14">
        <f t="shared" si="499"/>
        <v>3</v>
      </c>
      <c r="CE150" s="14">
        <f>INDEX(属性投放!$W$6:$W$49,(卡牌属性!CC150-2)*11+卡牌属性!CD150)</f>
        <v>15</v>
      </c>
      <c r="CF150" s="14">
        <f t="shared" si="541"/>
        <v>410</v>
      </c>
      <c r="CG150" s="14">
        <f t="shared" si="542"/>
        <v>483</v>
      </c>
      <c r="CH150" s="14">
        <f t="shared" si="543"/>
        <v>556</v>
      </c>
      <c r="CI150" s="14">
        <f t="shared" si="544"/>
        <v>556</v>
      </c>
      <c r="CJ150" s="14">
        <f t="shared" si="545"/>
        <v>654</v>
      </c>
      <c r="CK150" s="14">
        <f t="shared" si="546"/>
        <v>160</v>
      </c>
      <c r="CL150" s="14">
        <f t="shared" si="547"/>
        <v>194</v>
      </c>
      <c r="CM150" s="14">
        <f t="shared" si="548"/>
        <v>194</v>
      </c>
      <c r="CN150" s="14">
        <f t="shared" si="549"/>
        <v>228</v>
      </c>
      <c r="CO150" s="14">
        <f t="shared" si="550"/>
        <v>277</v>
      </c>
      <c r="CP150" s="14">
        <f t="shared" si="551"/>
        <v>2180</v>
      </c>
      <c r="CQ150" s="14">
        <f t="shared" si="552"/>
        <v>2638</v>
      </c>
      <c r="CR150" s="14">
        <f t="shared" si="553"/>
        <v>2638</v>
      </c>
      <c r="CS150" s="14">
        <f t="shared" si="554"/>
        <v>3096</v>
      </c>
      <c r="CT150" s="14">
        <f t="shared" si="555"/>
        <v>3604</v>
      </c>
      <c r="CU150" s="14">
        <f>INDEX(属性偏向!$S$4:$S$135,(卡牌属性!$BZ150-1+CU$3)*11+卡牌属性!$CD150)</f>
        <v>14</v>
      </c>
      <c r="CV150" s="14">
        <f>INDEX(属性偏向!$S$4:$S$135,(卡牌属性!$BZ150-1+CV$3)*11+卡牌属性!$CD150)</f>
        <v>16</v>
      </c>
      <c r="CW150" s="14">
        <f>INDEX(属性偏向!$S$4:$S$135,(卡牌属性!$BZ150-1+CW$3)*11+卡牌属性!$CD150)</f>
        <v>18</v>
      </c>
      <c r="CX150" s="14">
        <f>INDEX(属性偏向!$S$4:$S$135,(卡牌属性!$BZ150-1+CX$3)*11+卡牌属性!$CD150)</f>
        <v>18</v>
      </c>
      <c r="CY150" s="14">
        <f>INDEX(属性偏向!$S$4:$S$135,(卡牌属性!$BZ150-1+CY$3)*11+卡牌属性!$CD150)</f>
        <v>20</v>
      </c>
      <c r="CZ150" s="14">
        <f>INDEX(属性偏向!$T$4:$T$135,(卡牌属性!$BZ150-1+CZ$3)*11+卡牌属性!$CD150)</f>
        <v>7</v>
      </c>
      <c r="DA150" s="14">
        <f>INDEX(属性偏向!$T$4:$T$135,(卡牌属性!$BZ150-1+DA$3)*11+卡牌属性!$CD150)</f>
        <v>8</v>
      </c>
      <c r="DB150" s="14">
        <f>INDEX(属性偏向!$T$4:$T$135,(卡牌属性!$BZ150-1+DB$3)*11+卡牌属性!$CD150)</f>
        <v>8</v>
      </c>
      <c r="DC150" s="14">
        <f>INDEX(属性偏向!$T$4:$T$135,(卡牌属性!$BZ150-1+DC$3)*11+卡牌属性!$CD150)</f>
        <v>9</v>
      </c>
      <c r="DD150" s="14">
        <f>INDEX(属性偏向!$T$4:$T$135,(卡牌属性!$BZ150-1+DD$3)*11+卡牌属性!$CD150)</f>
        <v>10</v>
      </c>
      <c r="DE150" s="14">
        <f>INDEX(属性偏向!$U$4:$U$135,(卡牌属性!$BZ150-1+DE$3)*11+卡牌属性!$CD150)</f>
        <v>112</v>
      </c>
      <c r="DF150" s="14">
        <f>INDEX(属性偏向!$U$4:$U$135,(卡牌属性!$BZ150-1+DF$3)*11+卡牌属性!$CD150)</f>
        <v>128</v>
      </c>
      <c r="DG150" s="14">
        <f>INDEX(属性偏向!$U$4:$U$135,(卡牌属性!$BZ150-1+DG$3)*11+卡牌属性!$CD150)</f>
        <v>128</v>
      </c>
      <c r="DH150" s="14">
        <f>INDEX(属性偏向!$U$4:$U$135,(卡牌属性!$BZ150-1+DH$3)*11+卡牌属性!$CD150)</f>
        <v>144</v>
      </c>
      <c r="DI150" s="14">
        <f>INDEX(属性偏向!$U$4:$U$135,(卡牌属性!$BZ150-1+DI$3)*11+卡牌属性!$CD150)</f>
        <v>160</v>
      </c>
      <c r="DL150" s="13">
        <v>146</v>
      </c>
      <c r="DM150" s="14">
        <f t="shared" si="500"/>
        <v>14</v>
      </c>
      <c r="DN150" s="14">
        <f t="shared" si="501"/>
        <v>1102014</v>
      </c>
      <c r="DO150" s="14" t="str">
        <f>INDEX($B$6:$B$32,DM150)&amp;"-"&amp;INDEX(属性投放!$H$7:$H$17,卡牌属性!DT150)</f>
        <v>吕仙宫-黑绳</v>
      </c>
      <c r="DP150" s="14">
        <f t="shared" si="487"/>
        <v>6</v>
      </c>
      <c r="DQ150" s="14">
        <f t="shared" si="488"/>
        <v>5</v>
      </c>
      <c r="DR150" s="14">
        <f t="shared" si="489"/>
        <v>4</v>
      </c>
      <c r="DS150" s="14">
        <f t="shared" si="502"/>
        <v>3</v>
      </c>
      <c r="DT150" s="14">
        <f t="shared" si="503"/>
        <v>3</v>
      </c>
      <c r="DU150" s="14">
        <f>INDEX(属性投放!$W$6:$W$49,(卡牌属性!DS150-2)*11+卡牌属性!DT150)</f>
        <v>15</v>
      </c>
      <c r="DV150" s="14">
        <f t="shared" si="556"/>
        <v>1099</v>
      </c>
      <c r="DW150" s="14">
        <f t="shared" si="557"/>
        <v>1268</v>
      </c>
      <c r="DX150" s="14">
        <f t="shared" si="558"/>
        <v>1462</v>
      </c>
      <c r="DY150" s="14">
        <f t="shared" si="559"/>
        <v>1462</v>
      </c>
      <c r="DZ150" s="14">
        <f t="shared" si="560"/>
        <v>1800</v>
      </c>
      <c r="EA150" s="14">
        <f t="shared" si="561"/>
        <v>420</v>
      </c>
      <c r="EB150" s="14">
        <f t="shared" si="562"/>
        <v>502</v>
      </c>
      <c r="EC150" s="14">
        <f t="shared" si="563"/>
        <v>502</v>
      </c>
      <c r="ED150" s="14">
        <f t="shared" si="564"/>
        <v>584</v>
      </c>
      <c r="EE150" s="14">
        <f t="shared" si="565"/>
        <v>681</v>
      </c>
      <c r="EF150" s="14">
        <f t="shared" si="566"/>
        <v>4516</v>
      </c>
      <c r="EG150" s="14">
        <f t="shared" si="567"/>
        <v>5540</v>
      </c>
      <c r="EH150" s="14">
        <f t="shared" si="568"/>
        <v>5540</v>
      </c>
      <c r="EI150" s="14">
        <f t="shared" si="569"/>
        <v>6614</v>
      </c>
      <c r="EJ150" s="14">
        <f t="shared" si="570"/>
        <v>7688</v>
      </c>
      <c r="EK150" s="14">
        <f>INDEX(属性偏向!$S$4:$S$135,(卡牌属性!$DP150-1+EK$3)*11+卡牌属性!$DT150)*(1+属性投放!$AT$6)</f>
        <v>48</v>
      </c>
      <c r="EL150" s="14">
        <f>INDEX(属性偏向!$S$4:$S$135,(卡牌属性!$DP150-1+EL$3)*11+卡牌属性!$DT150)*(1+属性投放!$AT$6)</f>
        <v>54</v>
      </c>
      <c r="EM150" s="14">
        <f>INDEX(属性偏向!$S$4:$S$135,(卡牌属性!$DP150-1+EM$3)*11+卡牌属性!$DT150)*(1+属性投放!$AT$6)</f>
        <v>60</v>
      </c>
      <c r="EN150" s="14">
        <f>INDEX(属性偏向!$S$4:$S$135,(卡牌属性!$DP150-1+EN$3)*11+卡牌属性!$DT150)*(1+属性投放!$AT$6)</f>
        <v>60</v>
      </c>
      <c r="EO150" s="14">
        <f>INDEX(属性偏向!$S$4:$S$135,(卡牌属性!$DP150-1+EO$3)*11+卡牌属性!$DT150)*(1+属性投放!$AT$6)</f>
        <v>72</v>
      </c>
      <c r="EP150" s="14">
        <f>INDEX(属性偏向!$T$4:$T$135,(卡牌属性!$DQ150-1+EP$3)*11+卡牌属性!$DT150)*(1+属性投放!$AT$6)</f>
        <v>21</v>
      </c>
      <c r="EQ150" s="14">
        <f>INDEX(属性偏向!$T$4:$T$135,(卡牌属性!$DQ150-1+EQ$3)*11+卡牌属性!$DT150)*(1+属性投放!$AT$6)</f>
        <v>24</v>
      </c>
      <c r="ER150" s="14">
        <f>INDEX(属性偏向!$T$4:$T$135,(卡牌属性!$DQ150-1+ER$3)*11+卡牌属性!$DT150)*(1+属性投放!$AT$6)</f>
        <v>24</v>
      </c>
      <c r="ES150" s="14">
        <f>INDEX(属性偏向!$T$4:$T$135,(卡牌属性!$DQ150-1+ES$3)*11+卡牌属性!$DT150)*(1+属性投放!$AT$6)</f>
        <v>27</v>
      </c>
      <c r="ET150" s="14">
        <f>INDEX(属性偏向!$T$4:$T$135,(卡牌属性!$DQ150-1+ET$3)*11+卡牌属性!$DT150)*(1+属性投放!$AT$6)</f>
        <v>30</v>
      </c>
      <c r="EU150" s="14">
        <f>INDEX(属性偏向!$U$4:$U$135,(卡牌属性!$DR150-1+EU$3)*11+卡牌属性!$DT150)*(1+属性投放!$AT$6)</f>
        <v>288</v>
      </c>
      <c r="EV150" s="14">
        <f>INDEX(属性偏向!$U$4:$U$135,(卡牌属性!$DR150-1+EV$3)*11+卡牌属性!$DT150)*(1+属性投放!$AT$6)</f>
        <v>336</v>
      </c>
      <c r="EW150" s="14">
        <f>INDEX(属性偏向!$U$4:$U$135,(卡牌属性!$DR150-1+EW$3)*11+卡牌属性!$DT150)*(1+属性投放!$AT$6)</f>
        <v>336</v>
      </c>
      <c r="EX150" s="14">
        <f>INDEX(属性偏向!$U$4:$U$135,(卡牌属性!$DR150-1+EX$3)*11+卡牌属性!$DT150)*(1+属性投放!$AT$6)</f>
        <v>384</v>
      </c>
      <c r="EY150" s="14">
        <f>INDEX(属性偏向!$U$4:$U$135,(卡牌属性!$DR150-1+EY$3)*11+卡牌属性!$DT150)*(1+属性投放!$AT$6)</f>
        <v>432</v>
      </c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</row>
    <row r="151" spans="31:170" ht="16.5" x14ac:dyDescent="0.2">
      <c r="AE151" s="13">
        <v>147</v>
      </c>
      <c r="AF151" s="13">
        <f t="shared" si="492"/>
        <v>14</v>
      </c>
      <c r="AG151" s="13">
        <f t="shared" si="483"/>
        <v>3</v>
      </c>
      <c r="AH151" s="13"/>
      <c r="AI151" s="13"/>
      <c r="AJ151" s="14">
        <f t="shared" si="484"/>
        <v>1101014</v>
      </c>
      <c r="AK151" s="14" t="str">
        <f t="shared" si="485"/>
        <v>吕仙宫4突</v>
      </c>
      <c r="AL151" s="25" t="s">
        <v>131</v>
      </c>
      <c r="AM151" s="14">
        <v>1</v>
      </c>
      <c r="AN151" s="14">
        <f t="shared" si="486"/>
        <v>4</v>
      </c>
      <c r="AO151" s="14" t="e">
        <f>INDEX(属性投放!#REF!,(卡牌属性!AG151-2)*20+卡牌属性!AN151)</f>
        <v>#REF!</v>
      </c>
      <c r="AP151" s="14" t="e">
        <f t="shared" si="535"/>
        <v>#REF!</v>
      </c>
      <c r="AQ151" s="14" t="e">
        <f t="shared" si="535"/>
        <v>#REF!</v>
      </c>
      <c r="AR151" s="14" t="e">
        <f t="shared" si="535"/>
        <v>#REF!</v>
      </c>
      <c r="AS151" s="14" t="e">
        <f t="shared" si="535"/>
        <v>#REF!</v>
      </c>
      <c r="AT151" s="14" t="e">
        <f>INDEX(属性投放!#REF!,(卡牌属性!AG151-2)*20+卡牌属性!AN151)</f>
        <v>#REF!</v>
      </c>
      <c r="AU151" s="14" t="e">
        <f t="shared" si="536"/>
        <v>#REF!</v>
      </c>
      <c r="AV151" s="14" t="e">
        <f t="shared" si="536"/>
        <v>#REF!</v>
      </c>
      <c r="AW151" s="14" t="e">
        <f t="shared" si="536"/>
        <v>#REF!</v>
      </c>
      <c r="AX151" s="14" t="e">
        <f t="shared" si="536"/>
        <v>#REF!</v>
      </c>
      <c r="AY151" s="14" t="e">
        <f>INDEX(属性投放!#REF!,(卡牌属性!AG151-2)*20+卡牌属性!AN151)</f>
        <v>#REF!</v>
      </c>
      <c r="AZ151" s="14" t="e">
        <f t="shared" si="537"/>
        <v>#REF!</v>
      </c>
      <c r="BA151" s="14" t="e">
        <f t="shared" si="537"/>
        <v>#REF!</v>
      </c>
      <c r="BB151" s="14" t="e">
        <f t="shared" si="537"/>
        <v>#REF!</v>
      </c>
      <c r="BC151" s="14" t="e">
        <f t="shared" si="537"/>
        <v>#REF!</v>
      </c>
      <c r="BD151" s="14" t="e">
        <f>INDEX(属性投放!#REF!,(卡牌属性!AG151-2)*20+卡牌属性!AN151)</f>
        <v>#REF!</v>
      </c>
      <c r="BE151" s="14" t="e">
        <f t="shared" si="538"/>
        <v>#REF!</v>
      </c>
      <c r="BF151" s="14" t="e">
        <f t="shared" si="538"/>
        <v>#REF!</v>
      </c>
      <c r="BG151" s="14" t="e">
        <f t="shared" si="538"/>
        <v>#REF!</v>
      </c>
      <c r="BH151" s="14" t="e">
        <f t="shared" si="538"/>
        <v>#REF!</v>
      </c>
      <c r="BI151" s="14" t="e">
        <f>INDEX(属性投放!#REF!,(卡牌属性!AG151-2)*20+卡牌属性!AN151)</f>
        <v>#REF!</v>
      </c>
      <c r="BJ151" s="14" t="e">
        <f t="shared" si="539"/>
        <v>#REF!</v>
      </c>
      <c r="BK151" s="14" t="e">
        <f t="shared" si="539"/>
        <v>#REF!</v>
      </c>
      <c r="BL151" s="14" t="e">
        <f t="shared" si="539"/>
        <v>#REF!</v>
      </c>
      <c r="BM151" s="14" t="e">
        <f t="shared" si="539"/>
        <v>#REF!</v>
      </c>
      <c r="BN151" s="14" t="e">
        <f>INDEX(属性投放!#REF!,(卡牌属性!AG151-2)*20+卡牌属性!AN151)</f>
        <v>#REF!</v>
      </c>
      <c r="BO151" s="14" t="e">
        <f t="shared" si="540"/>
        <v>#REF!</v>
      </c>
      <c r="BP151" s="14" t="e">
        <f t="shared" si="540"/>
        <v>#REF!</v>
      </c>
      <c r="BQ151" s="14" t="e">
        <f t="shared" si="540"/>
        <v>#REF!</v>
      </c>
      <c r="BR151" s="14" t="e">
        <f t="shared" si="540"/>
        <v>#REF!</v>
      </c>
      <c r="BV151" s="13">
        <v>147</v>
      </c>
      <c r="BW151" s="14">
        <f t="shared" si="493"/>
        <v>14</v>
      </c>
      <c r="BX151" s="14">
        <f t="shared" si="494"/>
        <v>1102014</v>
      </c>
      <c r="BY151" s="14" t="str">
        <f>INDEX($O$6:$O$37,BW151)&amp;"-"&amp;INDEX(属性投放!$H$19:$H$29,卡牌属性!CD151)</f>
        <v>石灵明-众合</v>
      </c>
      <c r="BZ151" s="14">
        <f t="shared" si="495"/>
        <v>5</v>
      </c>
      <c r="CA151" s="14">
        <f t="shared" si="496"/>
        <v>5</v>
      </c>
      <c r="CB151" s="14">
        <f t="shared" si="497"/>
        <v>5</v>
      </c>
      <c r="CC151" s="14">
        <f t="shared" si="498"/>
        <v>3</v>
      </c>
      <c r="CD151" s="14">
        <f t="shared" si="499"/>
        <v>4</v>
      </c>
      <c r="CE151" s="14">
        <f>INDEX(属性投放!$W$6:$W$49,(卡牌属性!CC151-2)*11+卡牌属性!CD151)</f>
        <v>15</v>
      </c>
      <c r="CF151" s="14">
        <f t="shared" si="541"/>
        <v>620</v>
      </c>
      <c r="CG151" s="14">
        <f t="shared" si="542"/>
        <v>723</v>
      </c>
      <c r="CH151" s="14">
        <f t="shared" si="543"/>
        <v>826</v>
      </c>
      <c r="CI151" s="14">
        <f t="shared" si="544"/>
        <v>826</v>
      </c>
      <c r="CJ151" s="14">
        <f t="shared" si="545"/>
        <v>954</v>
      </c>
      <c r="CK151" s="14">
        <f t="shared" si="546"/>
        <v>265</v>
      </c>
      <c r="CL151" s="14">
        <f t="shared" si="547"/>
        <v>314</v>
      </c>
      <c r="CM151" s="14">
        <f t="shared" si="548"/>
        <v>314</v>
      </c>
      <c r="CN151" s="14">
        <f t="shared" si="549"/>
        <v>363</v>
      </c>
      <c r="CO151" s="14">
        <f t="shared" si="550"/>
        <v>427</v>
      </c>
      <c r="CP151" s="14">
        <f t="shared" si="551"/>
        <v>3860</v>
      </c>
      <c r="CQ151" s="14">
        <f t="shared" si="552"/>
        <v>4558</v>
      </c>
      <c r="CR151" s="14">
        <f t="shared" si="553"/>
        <v>4558</v>
      </c>
      <c r="CS151" s="14">
        <f t="shared" si="554"/>
        <v>5256</v>
      </c>
      <c r="CT151" s="14">
        <f t="shared" si="555"/>
        <v>6004</v>
      </c>
      <c r="CU151" s="14">
        <f>INDEX(属性偏向!$S$4:$S$135,(卡牌属性!$BZ151-1+CU$3)*11+卡牌属性!$CD151)</f>
        <v>16</v>
      </c>
      <c r="CV151" s="14">
        <f>INDEX(属性偏向!$S$4:$S$135,(卡牌属性!$BZ151-1+CV$3)*11+卡牌属性!$CD151)</f>
        <v>18</v>
      </c>
      <c r="CW151" s="14">
        <f>INDEX(属性偏向!$S$4:$S$135,(卡牌属性!$BZ151-1+CW$3)*11+卡牌属性!$CD151)</f>
        <v>20</v>
      </c>
      <c r="CX151" s="14">
        <f>INDEX(属性偏向!$S$4:$S$135,(卡牌属性!$BZ151-1+CX$3)*11+卡牌属性!$CD151)</f>
        <v>20</v>
      </c>
      <c r="CY151" s="14">
        <f>INDEX(属性偏向!$S$4:$S$135,(卡牌属性!$BZ151-1+CY$3)*11+卡牌属性!$CD151)</f>
        <v>22</v>
      </c>
      <c r="CZ151" s="14">
        <f>INDEX(属性偏向!$T$4:$T$135,(卡牌属性!$BZ151-1+CZ$3)*11+卡牌属性!$CD151)</f>
        <v>8</v>
      </c>
      <c r="DA151" s="14">
        <f>INDEX(属性偏向!$T$4:$T$135,(卡牌属性!$BZ151-1+DA$3)*11+卡牌属性!$CD151)</f>
        <v>9</v>
      </c>
      <c r="DB151" s="14">
        <f>INDEX(属性偏向!$T$4:$T$135,(卡牌属性!$BZ151-1+DB$3)*11+卡牌属性!$CD151)</f>
        <v>9</v>
      </c>
      <c r="DC151" s="14">
        <f>INDEX(属性偏向!$T$4:$T$135,(卡牌属性!$BZ151-1+DC$3)*11+卡牌属性!$CD151)</f>
        <v>10</v>
      </c>
      <c r="DD151" s="14">
        <f>INDEX(属性偏向!$T$4:$T$135,(卡牌属性!$BZ151-1+DD$3)*11+卡牌属性!$CD151)</f>
        <v>11</v>
      </c>
      <c r="DE151" s="14">
        <f>INDEX(属性偏向!$U$4:$U$135,(卡牌属性!$BZ151-1+DE$3)*11+卡牌属性!$CD151)</f>
        <v>144</v>
      </c>
      <c r="DF151" s="14">
        <f>INDEX(属性偏向!$U$4:$U$135,(卡牌属性!$BZ151-1+DF$3)*11+卡牌属性!$CD151)</f>
        <v>162</v>
      </c>
      <c r="DG151" s="14">
        <f>INDEX(属性偏向!$U$4:$U$135,(卡牌属性!$BZ151-1+DG$3)*11+卡牌属性!$CD151)</f>
        <v>162</v>
      </c>
      <c r="DH151" s="14">
        <f>INDEX(属性偏向!$U$4:$U$135,(卡牌属性!$BZ151-1+DH$3)*11+卡牌属性!$CD151)</f>
        <v>180</v>
      </c>
      <c r="DI151" s="14">
        <f>INDEX(属性偏向!$U$4:$U$135,(卡牌属性!$BZ151-1+DI$3)*11+卡牌属性!$CD151)</f>
        <v>198</v>
      </c>
      <c r="DL151" s="13">
        <v>147</v>
      </c>
      <c r="DM151" s="14">
        <f t="shared" si="500"/>
        <v>14</v>
      </c>
      <c r="DN151" s="14">
        <f t="shared" si="501"/>
        <v>1102014</v>
      </c>
      <c r="DO151" s="14" t="str">
        <f>INDEX($B$6:$B$32,DM151)&amp;"-"&amp;INDEX(属性投放!$H$7:$H$17,卡牌属性!DT151)</f>
        <v>吕仙宫-众合</v>
      </c>
      <c r="DP151" s="14">
        <f t="shared" si="487"/>
        <v>6</v>
      </c>
      <c r="DQ151" s="14">
        <f t="shared" si="488"/>
        <v>5</v>
      </c>
      <c r="DR151" s="14">
        <f t="shared" si="489"/>
        <v>4</v>
      </c>
      <c r="DS151" s="14">
        <f t="shared" si="502"/>
        <v>3</v>
      </c>
      <c r="DT151" s="14">
        <f t="shared" si="503"/>
        <v>4</v>
      </c>
      <c r="DU151" s="14">
        <f>INDEX(属性投放!$W$6:$W$49,(卡牌属性!DS151-2)*11+卡牌属性!DT151)</f>
        <v>15</v>
      </c>
      <c r="DV151" s="14">
        <f t="shared" si="556"/>
        <v>1819</v>
      </c>
      <c r="DW151" s="14">
        <f t="shared" si="557"/>
        <v>2078</v>
      </c>
      <c r="DX151" s="14">
        <f t="shared" si="558"/>
        <v>2362</v>
      </c>
      <c r="DY151" s="14">
        <f t="shared" si="559"/>
        <v>2362</v>
      </c>
      <c r="DZ151" s="14">
        <f t="shared" si="560"/>
        <v>2880</v>
      </c>
      <c r="EA151" s="14">
        <f t="shared" si="561"/>
        <v>735</v>
      </c>
      <c r="EB151" s="14">
        <f t="shared" si="562"/>
        <v>862</v>
      </c>
      <c r="EC151" s="14">
        <f t="shared" si="563"/>
        <v>862</v>
      </c>
      <c r="ED151" s="14">
        <f t="shared" si="564"/>
        <v>989</v>
      </c>
      <c r="EE151" s="14">
        <f t="shared" si="565"/>
        <v>1131</v>
      </c>
      <c r="EF151" s="14">
        <f t="shared" si="566"/>
        <v>8836</v>
      </c>
      <c r="EG151" s="14">
        <f t="shared" si="567"/>
        <v>10580</v>
      </c>
      <c r="EH151" s="14">
        <f t="shared" si="568"/>
        <v>10580</v>
      </c>
      <c r="EI151" s="14">
        <f t="shared" si="569"/>
        <v>12374</v>
      </c>
      <c r="EJ151" s="14">
        <f t="shared" si="570"/>
        <v>14168</v>
      </c>
      <c r="EK151" s="14">
        <f>INDEX(属性偏向!$S$4:$S$135,(卡牌属性!$DP151-1+EK$3)*11+卡牌属性!$DT151)*(1+属性投放!$AT$6)</f>
        <v>54</v>
      </c>
      <c r="EL151" s="14">
        <f>INDEX(属性偏向!$S$4:$S$135,(卡牌属性!$DP151-1+EL$3)*11+卡牌属性!$DT151)*(1+属性投放!$AT$6)</f>
        <v>60</v>
      </c>
      <c r="EM151" s="14">
        <f>INDEX(属性偏向!$S$4:$S$135,(卡牌属性!$DP151-1+EM$3)*11+卡牌属性!$DT151)*(1+属性投放!$AT$6)</f>
        <v>66</v>
      </c>
      <c r="EN151" s="14">
        <f>INDEX(属性偏向!$S$4:$S$135,(卡牌属性!$DP151-1+EN$3)*11+卡牌属性!$DT151)*(1+属性投放!$AT$6)</f>
        <v>66</v>
      </c>
      <c r="EO151" s="14">
        <f>INDEX(属性偏向!$S$4:$S$135,(卡牌属性!$DP151-1+EO$3)*11+卡牌属性!$DT151)*(1+属性投放!$AT$6)</f>
        <v>78</v>
      </c>
      <c r="EP151" s="14">
        <f>INDEX(属性偏向!$T$4:$T$135,(卡牌属性!$DQ151-1+EP$3)*11+卡牌属性!$DT151)*(1+属性投放!$AT$6)</f>
        <v>24</v>
      </c>
      <c r="EQ151" s="14">
        <f>INDEX(属性偏向!$T$4:$T$135,(卡牌属性!$DQ151-1+EQ$3)*11+卡牌属性!$DT151)*(1+属性投放!$AT$6)</f>
        <v>27</v>
      </c>
      <c r="ER151" s="14">
        <f>INDEX(属性偏向!$T$4:$T$135,(卡牌属性!$DQ151-1+ER$3)*11+卡牌属性!$DT151)*(1+属性投放!$AT$6)</f>
        <v>27</v>
      </c>
      <c r="ES151" s="14">
        <f>INDEX(属性偏向!$T$4:$T$135,(卡牌属性!$DQ151-1+ES$3)*11+卡牌属性!$DT151)*(1+属性投放!$AT$6)</f>
        <v>30</v>
      </c>
      <c r="ET151" s="14">
        <f>INDEX(属性偏向!$T$4:$T$135,(卡牌属性!$DQ151-1+ET$3)*11+卡牌属性!$DT151)*(1+属性投放!$AT$6)</f>
        <v>33</v>
      </c>
      <c r="EU151" s="14">
        <f>INDEX(属性偏向!$U$4:$U$135,(卡牌属性!$DR151-1+EU$3)*11+卡牌属性!$DT151)*(1+属性投放!$AT$6)</f>
        <v>378</v>
      </c>
      <c r="EV151" s="14">
        <f>INDEX(属性偏向!$U$4:$U$135,(卡牌属性!$DR151-1+EV$3)*11+卡牌属性!$DT151)*(1+属性投放!$AT$6)</f>
        <v>432</v>
      </c>
      <c r="EW151" s="14">
        <f>INDEX(属性偏向!$U$4:$U$135,(卡牌属性!$DR151-1+EW$3)*11+卡牌属性!$DT151)*(1+属性投放!$AT$6)</f>
        <v>432</v>
      </c>
      <c r="EX151" s="14">
        <f>INDEX(属性偏向!$U$4:$U$135,(卡牌属性!$DR151-1+EX$3)*11+卡牌属性!$DT151)*(1+属性投放!$AT$6)</f>
        <v>486</v>
      </c>
      <c r="EY151" s="14">
        <f>INDEX(属性偏向!$U$4:$U$135,(卡牌属性!$DR151-1+EY$3)*11+卡牌属性!$DT151)*(1+属性投放!$AT$6)</f>
        <v>540</v>
      </c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</row>
    <row r="152" spans="31:170" ht="16.5" x14ac:dyDescent="0.2">
      <c r="AE152" s="13">
        <v>148</v>
      </c>
      <c r="AF152" s="13">
        <f t="shared" si="492"/>
        <v>14</v>
      </c>
      <c r="AG152" s="13">
        <f t="shared" si="483"/>
        <v>3</v>
      </c>
      <c r="AH152" s="13"/>
      <c r="AI152" s="13"/>
      <c r="AJ152" s="14">
        <f t="shared" si="484"/>
        <v>1101014</v>
      </c>
      <c r="AK152" s="14" t="str">
        <f t="shared" si="485"/>
        <v>吕仙宫5突</v>
      </c>
      <c r="AL152" s="25" t="s">
        <v>131</v>
      </c>
      <c r="AM152" s="14">
        <v>1</v>
      </c>
      <c r="AN152" s="14">
        <f t="shared" si="486"/>
        <v>5</v>
      </c>
      <c r="AO152" s="14" t="e">
        <f>INDEX(属性投放!#REF!,(卡牌属性!AG152-2)*20+卡牌属性!AN152)</f>
        <v>#REF!</v>
      </c>
      <c r="AP152" s="14" t="e">
        <f t="shared" si="535"/>
        <v>#REF!</v>
      </c>
      <c r="AQ152" s="14" t="e">
        <f t="shared" si="535"/>
        <v>#REF!</v>
      </c>
      <c r="AR152" s="14" t="e">
        <f t="shared" si="535"/>
        <v>#REF!</v>
      </c>
      <c r="AS152" s="14" t="e">
        <f t="shared" si="535"/>
        <v>#REF!</v>
      </c>
      <c r="AT152" s="14" t="e">
        <f>INDEX(属性投放!#REF!,(卡牌属性!AG152-2)*20+卡牌属性!AN152)</f>
        <v>#REF!</v>
      </c>
      <c r="AU152" s="14" t="e">
        <f t="shared" si="536"/>
        <v>#REF!</v>
      </c>
      <c r="AV152" s="14" t="e">
        <f t="shared" si="536"/>
        <v>#REF!</v>
      </c>
      <c r="AW152" s="14" t="e">
        <f t="shared" si="536"/>
        <v>#REF!</v>
      </c>
      <c r="AX152" s="14" t="e">
        <f t="shared" si="536"/>
        <v>#REF!</v>
      </c>
      <c r="AY152" s="14" t="e">
        <f>INDEX(属性投放!#REF!,(卡牌属性!AG152-2)*20+卡牌属性!AN152)</f>
        <v>#REF!</v>
      </c>
      <c r="AZ152" s="14" t="e">
        <f t="shared" si="537"/>
        <v>#REF!</v>
      </c>
      <c r="BA152" s="14" t="e">
        <f t="shared" si="537"/>
        <v>#REF!</v>
      </c>
      <c r="BB152" s="14" t="e">
        <f t="shared" si="537"/>
        <v>#REF!</v>
      </c>
      <c r="BC152" s="14" t="e">
        <f t="shared" si="537"/>
        <v>#REF!</v>
      </c>
      <c r="BD152" s="14" t="e">
        <f>INDEX(属性投放!#REF!,(卡牌属性!AG152-2)*20+卡牌属性!AN152)</f>
        <v>#REF!</v>
      </c>
      <c r="BE152" s="14" t="e">
        <f t="shared" si="538"/>
        <v>#REF!</v>
      </c>
      <c r="BF152" s="14" t="e">
        <f t="shared" si="538"/>
        <v>#REF!</v>
      </c>
      <c r="BG152" s="14" t="e">
        <f t="shared" si="538"/>
        <v>#REF!</v>
      </c>
      <c r="BH152" s="14" t="e">
        <f t="shared" si="538"/>
        <v>#REF!</v>
      </c>
      <c r="BI152" s="14" t="e">
        <f>INDEX(属性投放!#REF!,(卡牌属性!AG152-2)*20+卡牌属性!AN152)</f>
        <v>#REF!</v>
      </c>
      <c r="BJ152" s="14" t="e">
        <f t="shared" si="539"/>
        <v>#REF!</v>
      </c>
      <c r="BK152" s="14" t="e">
        <f t="shared" si="539"/>
        <v>#REF!</v>
      </c>
      <c r="BL152" s="14" t="e">
        <f t="shared" si="539"/>
        <v>#REF!</v>
      </c>
      <c r="BM152" s="14" t="e">
        <f t="shared" si="539"/>
        <v>#REF!</v>
      </c>
      <c r="BN152" s="14" t="e">
        <f>INDEX(属性投放!#REF!,(卡牌属性!AG152-2)*20+卡牌属性!AN152)</f>
        <v>#REF!</v>
      </c>
      <c r="BO152" s="14" t="e">
        <f t="shared" si="540"/>
        <v>#REF!</v>
      </c>
      <c r="BP152" s="14" t="e">
        <f t="shared" si="540"/>
        <v>#REF!</v>
      </c>
      <c r="BQ152" s="14" t="e">
        <f t="shared" si="540"/>
        <v>#REF!</v>
      </c>
      <c r="BR152" s="14" t="e">
        <f t="shared" si="540"/>
        <v>#REF!</v>
      </c>
      <c r="BV152" s="13">
        <v>148</v>
      </c>
      <c r="BW152" s="14">
        <f t="shared" si="493"/>
        <v>14</v>
      </c>
      <c r="BX152" s="14">
        <f t="shared" si="494"/>
        <v>1102014</v>
      </c>
      <c r="BY152" s="14" t="str">
        <f>INDEX($O$6:$O$37,BW152)&amp;"-"&amp;INDEX(属性投放!$H$19:$H$29,卡牌属性!CD152)</f>
        <v>石灵明-叫唤</v>
      </c>
      <c r="BZ152" s="14">
        <f t="shared" si="495"/>
        <v>5</v>
      </c>
      <c r="CA152" s="14">
        <f t="shared" si="496"/>
        <v>5</v>
      </c>
      <c r="CB152" s="14">
        <f t="shared" si="497"/>
        <v>5</v>
      </c>
      <c r="CC152" s="14">
        <f t="shared" si="498"/>
        <v>3</v>
      </c>
      <c r="CD152" s="14">
        <f t="shared" si="499"/>
        <v>5</v>
      </c>
      <c r="CE152" s="14">
        <f>INDEX(属性投放!$W$6:$W$49,(卡牌属性!CC152-2)*11+卡牌属性!CD152)</f>
        <v>15</v>
      </c>
      <c r="CF152" s="14">
        <f t="shared" si="541"/>
        <v>860</v>
      </c>
      <c r="CG152" s="14">
        <f t="shared" si="542"/>
        <v>993</v>
      </c>
      <c r="CH152" s="14">
        <f t="shared" si="543"/>
        <v>1126</v>
      </c>
      <c r="CI152" s="14">
        <f t="shared" si="544"/>
        <v>1126</v>
      </c>
      <c r="CJ152" s="14">
        <f t="shared" si="545"/>
        <v>1284</v>
      </c>
      <c r="CK152" s="14">
        <f t="shared" si="546"/>
        <v>385</v>
      </c>
      <c r="CL152" s="14">
        <f t="shared" si="547"/>
        <v>449</v>
      </c>
      <c r="CM152" s="14">
        <f t="shared" si="548"/>
        <v>449</v>
      </c>
      <c r="CN152" s="14">
        <f t="shared" si="549"/>
        <v>513</v>
      </c>
      <c r="CO152" s="14">
        <f t="shared" si="550"/>
        <v>592</v>
      </c>
      <c r="CP152" s="14">
        <f t="shared" si="551"/>
        <v>6020</v>
      </c>
      <c r="CQ152" s="14">
        <f t="shared" si="552"/>
        <v>6988</v>
      </c>
      <c r="CR152" s="14">
        <f t="shared" si="553"/>
        <v>6988</v>
      </c>
      <c r="CS152" s="14">
        <f t="shared" si="554"/>
        <v>7956</v>
      </c>
      <c r="CT152" s="14">
        <f t="shared" si="555"/>
        <v>8974</v>
      </c>
      <c r="CU152" s="14">
        <f>INDEX(属性偏向!$S$4:$S$135,(卡牌属性!$BZ152-1+CU$3)*11+卡牌属性!$CD152)</f>
        <v>18</v>
      </c>
      <c r="CV152" s="14">
        <f>INDEX(属性偏向!$S$4:$S$135,(卡牌属性!$BZ152-1+CV$3)*11+卡牌属性!$CD152)</f>
        <v>20</v>
      </c>
      <c r="CW152" s="14">
        <f>INDEX(属性偏向!$S$4:$S$135,(卡牌属性!$BZ152-1+CW$3)*11+卡牌属性!$CD152)</f>
        <v>22</v>
      </c>
      <c r="CX152" s="14">
        <f>INDEX(属性偏向!$S$4:$S$135,(卡牌属性!$BZ152-1+CX$3)*11+卡牌属性!$CD152)</f>
        <v>22</v>
      </c>
      <c r="CY152" s="14">
        <f>INDEX(属性偏向!$S$4:$S$135,(卡牌属性!$BZ152-1+CY$3)*11+卡牌属性!$CD152)</f>
        <v>24</v>
      </c>
      <c r="CZ152" s="14">
        <f>INDEX(属性偏向!$T$4:$T$135,(卡牌属性!$BZ152-1+CZ$3)*11+卡牌属性!$CD152)</f>
        <v>9</v>
      </c>
      <c r="DA152" s="14">
        <f>INDEX(属性偏向!$T$4:$T$135,(卡牌属性!$BZ152-1+DA$3)*11+卡牌属性!$CD152)</f>
        <v>10</v>
      </c>
      <c r="DB152" s="14">
        <f>INDEX(属性偏向!$T$4:$T$135,(卡牌属性!$BZ152-1+DB$3)*11+卡牌属性!$CD152)</f>
        <v>10</v>
      </c>
      <c r="DC152" s="14">
        <f>INDEX(属性偏向!$T$4:$T$135,(卡牌属性!$BZ152-1+DC$3)*11+卡牌属性!$CD152)</f>
        <v>11</v>
      </c>
      <c r="DD152" s="14">
        <f>INDEX(属性偏向!$T$4:$T$135,(卡牌属性!$BZ152-1+DD$3)*11+卡牌属性!$CD152)</f>
        <v>12</v>
      </c>
      <c r="DE152" s="14">
        <f>INDEX(属性偏向!$U$4:$U$135,(卡牌属性!$BZ152-1+DE$3)*11+卡牌属性!$CD152)</f>
        <v>180</v>
      </c>
      <c r="DF152" s="14">
        <f>INDEX(属性偏向!$U$4:$U$135,(卡牌属性!$BZ152-1+DF$3)*11+卡牌属性!$CD152)</f>
        <v>200</v>
      </c>
      <c r="DG152" s="14">
        <f>INDEX(属性偏向!$U$4:$U$135,(卡牌属性!$BZ152-1+DG$3)*11+卡牌属性!$CD152)</f>
        <v>200</v>
      </c>
      <c r="DH152" s="14">
        <f>INDEX(属性偏向!$U$4:$U$135,(卡牌属性!$BZ152-1+DH$3)*11+卡牌属性!$CD152)</f>
        <v>220</v>
      </c>
      <c r="DI152" s="14">
        <f>INDEX(属性偏向!$U$4:$U$135,(卡牌属性!$BZ152-1+DI$3)*11+卡牌属性!$CD152)</f>
        <v>240</v>
      </c>
      <c r="DL152" s="13">
        <v>148</v>
      </c>
      <c r="DM152" s="14">
        <f t="shared" si="500"/>
        <v>14</v>
      </c>
      <c r="DN152" s="14">
        <f t="shared" si="501"/>
        <v>1102014</v>
      </c>
      <c r="DO152" s="14" t="str">
        <f>INDEX($B$6:$B$32,DM152)&amp;"-"&amp;INDEX(属性投放!$H$7:$H$17,卡牌属性!DT152)</f>
        <v>吕仙宫-叫唤</v>
      </c>
      <c r="DP152" s="14">
        <f t="shared" si="487"/>
        <v>6</v>
      </c>
      <c r="DQ152" s="14">
        <f t="shared" si="488"/>
        <v>5</v>
      </c>
      <c r="DR152" s="14">
        <f t="shared" si="489"/>
        <v>4</v>
      </c>
      <c r="DS152" s="14">
        <f t="shared" si="502"/>
        <v>3</v>
      </c>
      <c r="DT152" s="14">
        <f t="shared" si="503"/>
        <v>5</v>
      </c>
      <c r="DU152" s="14">
        <f>INDEX(属性投放!$W$6:$W$49,(卡牌属性!DS152-2)*11+卡牌属性!DT152)</f>
        <v>15</v>
      </c>
      <c r="DV152" s="14">
        <f t="shared" si="556"/>
        <v>2629</v>
      </c>
      <c r="DW152" s="14">
        <f t="shared" si="557"/>
        <v>2978</v>
      </c>
      <c r="DX152" s="14">
        <f t="shared" si="558"/>
        <v>3352</v>
      </c>
      <c r="DY152" s="14">
        <f t="shared" si="559"/>
        <v>3352</v>
      </c>
      <c r="DZ152" s="14">
        <f t="shared" si="560"/>
        <v>4050</v>
      </c>
      <c r="EA152" s="14">
        <f t="shared" si="561"/>
        <v>1095</v>
      </c>
      <c r="EB152" s="14">
        <f t="shared" si="562"/>
        <v>1267</v>
      </c>
      <c r="EC152" s="14">
        <f t="shared" si="563"/>
        <v>1267</v>
      </c>
      <c r="ED152" s="14">
        <f t="shared" si="564"/>
        <v>1439</v>
      </c>
      <c r="EE152" s="14">
        <f t="shared" si="565"/>
        <v>1626</v>
      </c>
      <c r="EF152" s="14">
        <f t="shared" si="566"/>
        <v>14506</v>
      </c>
      <c r="EG152" s="14">
        <f t="shared" si="567"/>
        <v>17060</v>
      </c>
      <c r="EH152" s="14">
        <f t="shared" si="568"/>
        <v>17060</v>
      </c>
      <c r="EI152" s="14">
        <f t="shared" si="569"/>
        <v>19664</v>
      </c>
      <c r="EJ152" s="14">
        <f t="shared" si="570"/>
        <v>22268</v>
      </c>
      <c r="EK152" s="14">
        <f>INDEX(属性偏向!$S$4:$S$135,(卡牌属性!$DP152-1+EK$3)*11+卡牌属性!$DT152)*(1+属性投放!$AT$6)</f>
        <v>60</v>
      </c>
      <c r="EL152" s="14">
        <f>INDEX(属性偏向!$S$4:$S$135,(卡牌属性!$DP152-1+EL$3)*11+卡牌属性!$DT152)*(1+属性投放!$AT$6)</f>
        <v>66</v>
      </c>
      <c r="EM152" s="14">
        <f>INDEX(属性偏向!$S$4:$S$135,(卡牌属性!$DP152-1+EM$3)*11+卡牌属性!$DT152)*(1+属性投放!$AT$6)</f>
        <v>72</v>
      </c>
      <c r="EN152" s="14">
        <f>INDEX(属性偏向!$S$4:$S$135,(卡牌属性!$DP152-1+EN$3)*11+卡牌属性!$DT152)*(1+属性投放!$AT$6)</f>
        <v>72</v>
      </c>
      <c r="EO152" s="14">
        <f>INDEX(属性偏向!$S$4:$S$135,(卡牌属性!$DP152-1+EO$3)*11+卡牌属性!$DT152)*(1+属性投放!$AT$6)</f>
        <v>84</v>
      </c>
      <c r="EP152" s="14">
        <f>INDEX(属性偏向!$T$4:$T$135,(卡牌属性!$DQ152-1+EP$3)*11+卡牌属性!$DT152)*(1+属性投放!$AT$6)</f>
        <v>27</v>
      </c>
      <c r="EQ152" s="14">
        <f>INDEX(属性偏向!$T$4:$T$135,(卡牌属性!$DQ152-1+EQ$3)*11+卡牌属性!$DT152)*(1+属性投放!$AT$6)</f>
        <v>30</v>
      </c>
      <c r="ER152" s="14">
        <f>INDEX(属性偏向!$T$4:$T$135,(卡牌属性!$DQ152-1+ER$3)*11+卡牌属性!$DT152)*(1+属性投放!$AT$6)</f>
        <v>30</v>
      </c>
      <c r="ES152" s="14">
        <f>INDEX(属性偏向!$T$4:$T$135,(卡牌属性!$DQ152-1+ES$3)*11+卡牌属性!$DT152)*(1+属性投放!$AT$6)</f>
        <v>33</v>
      </c>
      <c r="ET152" s="14">
        <f>INDEX(属性偏向!$T$4:$T$135,(卡牌属性!$DQ152-1+ET$3)*11+卡牌属性!$DT152)*(1+属性投放!$AT$6)</f>
        <v>36</v>
      </c>
      <c r="EU152" s="14">
        <f>INDEX(属性偏向!$U$4:$U$135,(卡牌属性!$DR152-1+EU$3)*11+卡牌属性!$DT152)*(1+属性投放!$AT$6)</f>
        <v>480</v>
      </c>
      <c r="EV152" s="14">
        <f>INDEX(属性偏向!$U$4:$U$135,(卡牌属性!$DR152-1+EV$3)*11+卡牌属性!$DT152)*(1+属性投放!$AT$6)</f>
        <v>540</v>
      </c>
      <c r="EW152" s="14">
        <f>INDEX(属性偏向!$U$4:$U$135,(卡牌属性!$DR152-1+EW$3)*11+卡牌属性!$DT152)*(1+属性投放!$AT$6)</f>
        <v>540</v>
      </c>
      <c r="EX152" s="14">
        <f>INDEX(属性偏向!$U$4:$U$135,(卡牌属性!$DR152-1+EX$3)*11+卡牌属性!$DT152)*(1+属性投放!$AT$6)</f>
        <v>600</v>
      </c>
      <c r="EY152" s="14">
        <f>INDEX(属性偏向!$U$4:$U$135,(卡牌属性!$DR152-1+EY$3)*11+卡牌属性!$DT152)*(1+属性投放!$AT$6)</f>
        <v>660</v>
      </c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</row>
    <row r="153" spans="31:170" ht="16.5" x14ac:dyDescent="0.2">
      <c r="AE153" s="13">
        <v>149</v>
      </c>
      <c r="AF153" s="13">
        <f t="shared" si="492"/>
        <v>14</v>
      </c>
      <c r="AG153" s="13">
        <f t="shared" si="483"/>
        <v>3</v>
      </c>
      <c r="AH153" s="13"/>
      <c r="AI153" s="13"/>
      <c r="AJ153" s="14">
        <f t="shared" si="484"/>
        <v>1101014</v>
      </c>
      <c r="AK153" s="14" t="str">
        <f t="shared" si="485"/>
        <v>吕仙宫6突</v>
      </c>
      <c r="AL153" s="25" t="s">
        <v>131</v>
      </c>
      <c r="AM153" s="14">
        <v>1</v>
      </c>
      <c r="AN153" s="14">
        <f t="shared" si="486"/>
        <v>6</v>
      </c>
      <c r="AO153" s="14" t="e">
        <f>INDEX(属性投放!#REF!,(卡牌属性!AG153-2)*20+卡牌属性!AN153)</f>
        <v>#REF!</v>
      </c>
      <c r="AP153" s="14" t="e">
        <f t="shared" si="535"/>
        <v>#REF!</v>
      </c>
      <c r="AQ153" s="14" t="e">
        <f t="shared" si="535"/>
        <v>#REF!</v>
      </c>
      <c r="AR153" s="14" t="e">
        <f t="shared" si="535"/>
        <v>#REF!</v>
      </c>
      <c r="AS153" s="14" t="e">
        <f t="shared" si="535"/>
        <v>#REF!</v>
      </c>
      <c r="AT153" s="14" t="e">
        <f>INDEX(属性投放!#REF!,(卡牌属性!AG153-2)*20+卡牌属性!AN153)</f>
        <v>#REF!</v>
      </c>
      <c r="AU153" s="14" t="e">
        <f t="shared" si="536"/>
        <v>#REF!</v>
      </c>
      <c r="AV153" s="14" t="e">
        <f t="shared" si="536"/>
        <v>#REF!</v>
      </c>
      <c r="AW153" s="14" t="e">
        <f t="shared" si="536"/>
        <v>#REF!</v>
      </c>
      <c r="AX153" s="14" t="e">
        <f t="shared" si="536"/>
        <v>#REF!</v>
      </c>
      <c r="AY153" s="14" t="e">
        <f>INDEX(属性投放!#REF!,(卡牌属性!AG153-2)*20+卡牌属性!AN153)</f>
        <v>#REF!</v>
      </c>
      <c r="AZ153" s="14" t="e">
        <f t="shared" si="537"/>
        <v>#REF!</v>
      </c>
      <c r="BA153" s="14" t="e">
        <f t="shared" si="537"/>
        <v>#REF!</v>
      </c>
      <c r="BB153" s="14" t="e">
        <f t="shared" si="537"/>
        <v>#REF!</v>
      </c>
      <c r="BC153" s="14" t="e">
        <f t="shared" si="537"/>
        <v>#REF!</v>
      </c>
      <c r="BD153" s="14" t="e">
        <f>INDEX(属性投放!#REF!,(卡牌属性!AG153-2)*20+卡牌属性!AN153)</f>
        <v>#REF!</v>
      </c>
      <c r="BE153" s="14" t="e">
        <f t="shared" si="538"/>
        <v>#REF!</v>
      </c>
      <c r="BF153" s="14" t="e">
        <f t="shared" si="538"/>
        <v>#REF!</v>
      </c>
      <c r="BG153" s="14" t="e">
        <f t="shared" si="538"/>
        <v>#REF!</v>
      </c>
      <c r="BH153" s="14" t="e">
        <f t="shared" si="538"/>
        <v>#REF!</v>
      </c>
      <c r="BI153" s="14" t="e">
        <f>INDEX(属性投放!#REF!,(卡牌属性!AG153-2)*20+卡牌属性!AN153)</f>
        <v>#REF!</v>
      </c>
      <c r="BJ153" s="14" t="e">
        <f t="shared" si="539"/>
        <v>#REF!</v>
      </c>
      <c r="BK153" s="14" t="e">
        <f t="shared" si="539"/>
        <v>#REF!</v>
      </c>
      <c r="BL153" s="14" t="e">
        <f t="shared" si="539"/>
        <v>#REF!</v>
      </c>
      <c r="BM153" s="14" t="e">
        <f t="shared" si="539"/>
        <v>#REF!</v>
      </c>
      <c r="BN153" s="14" t="e">
        <f>INDEX(属性投放!#REF!,(卡牌属性!AG153-2)*20+卡牌属性!AN153)</f>
        <v>#REF!</v>
      </c>
      <c r="BO153" s="14" t="e">
        <f t="shared" si="540"/>
        <v>#REF!</v>
      </c>
      <c r="BP153" s="14" t="e">
        <f t="shared" si="540"/>
        <v>#REF!</v>
      </c>
      <c r="BQ153" s="14" t="e">
        <f t="shared" si="540"/>
        <v>#REF!</v>
      </c>
      <c r="BR153" s="14" t="e">
        <f t="shared" si="540"/>
        <v>#REF!</v>
      </c>
      <c r="BV153" s="13">
        <v>149</v>
      </c>
      <c r="BW153" s="14">
        <f t="shared" si="493"/>
        <v>14</v>
      </c>
      <c r="BX153" s="14">
        <f t="shared" si="494"/>
        <v>1102014</v>
      </c>
      <c r="BY153" s="14" t="str">
        <f>INDEX($O$6:$O$37,BW153)&amp;"-"&amp;INDEX(属性投放!$H$19:$H$29,卡牌属性!CD153)</f>
        <v>石灵明-大叫唤</v>
      </c>
      <c r="BZ153" s="14">
        <f t="shared" si="495"/>
        <v>5</v>
      </c>
      <c r="CA153" s="14">
        <f t="shared" si="496"/>
        <v>5</v>
      </c>
      <c r="CB153" s="14">
        <f t="shared" si="497"/>
        <v>5</v>
      </c>
      <c r="CC153" s="14">
        <f t="shared" si="498"/>
        <v>3</v>
      </c>
      <c r="CD153" s="14">
        <f t="shared" si="499"/>
        <v>6</v>
      </c>
      <c r="CE153" s="14">
        <f>INDEX(属性投放!$W$6:$W$49,(卡牌属性!CC153-2)*11+卡牌属性!CD153)</f>
        <v>15</v>
      </c>
      <c r="CF153" s="14">
        <f t="shared" si="541"/>
        <v>1130</v>
      </c>
      <c r="CG153" s="14">
        <f t="shared" si="542"/>
        <v>1293</v>
      </c>
      <c r="CH153" s="14">
        <f t="shared" si="543"/>
        <v>1456</v>
      </c>
      <c r="CI153" s="14">
        <f t="shared" si="544"/>
        <v>1456</v>
      </c>
      <c r="CJ153" s="14">
        <f t="shared" si="545"/>
        <v>1644</v>
      </c>
      <c r="CK153" s="14">
        <f t="shared" si="546"/>
        <v>520</v>
      </c>
      <c r="CL153" s="14">
        <f t="shared" si="547"/>
        <v>599</v>
      </c>
      <c r="CM153" s="14">
        <f t="shared" si="548"/>
        <v>599</v>
      </c>
      <c r="CN153" s="14">
        <f t="shared" si="549"/>
        <v>678</v>
      </c>
      <c r="CO153" s="14">
        <f t="shared" si="550"/>
        <v>772</v>
      </c>
      <c r="CP153" s="14">
        <f t="shared" si="551"/>
        <v>8720</v>
      </c>
      <c r="CQ153" s="14">
        <f t="shared" si="552"/>
        <v>9988</v>
      </c>
      <c r="CR153" s="14">
        <f t="shared" si="553"/>
        <v>9988</v>
      </c>
      <c r="CS153" s="14">
        <f t="shared" si="554"/>
        <v>11256</v>
      </c>
      <c r="CT153" s="14">
        <f t="shared" si="555"/>
        <v>12574</v>
      </c>
      <c r="CU153" s="14">
        <f>INDEX(属性偏向!$S$4:$S$135,(卡牌属性!$BZ153-1+CU$3)*11+卡牌属性!$CD153)</f>
        <v>22</v>
      </c>
      <c r="CV153" s="14">
        <f>INDEX(属性偏向!$S$4:$S$135,(卡牌属性!$BZ153-1+CV$3)*11+卡牌属性!$CD153)</f>
        <v>24</v>
      </c>
      <c r="CW153" s="14">
        <f>INDEX(属性偏向!$S$4:$S$135,(卡牌属性!$BZ153-1+CW$3)*11+卡牌属性!$CD153)</f>
        <v>26</v>
      </c>
      <c r="CX153" s="14">
        <f>INDEX(属性偏向!$S$4:$S$135,(卡牌属性!$BZ153-1+CX$3)*11+卡牌属性!$CD153)</f>
        <v>26</v>
      </c>
      <c r="CY153" s="14">
        <f>INDEX(属性偏向!$S$4:$S$135,(卡牌属性!$BZ153-1+CY$3)*11+卡牌属性!$CD153)</f>
        <v>28</v>
      </c>
      <c r="CZ153" s="14">
        <f>INDEX(属性偏向!$T$4:$T$135,(卡牌属性!$BZ153-1+CZ$3)*11+卡牌属性!$CD153)</f>
        <v>11</v>
      </c>
      <c r="DA153" s="14">
        <f>INDEX(属性偏向!$T$4:$T$135,(卡牌属性!$BZ153-1+DA$3)*11+卡牌属性!$CD153)</f>
        <v>12</v>
      </c>
      <c r="DB153" s="14">
        <f>INDEX(属性偏向!$T$4:$T$135,(卡牌属性!$BZ153-1+DB$3)*11+卡牌属性!$CD153)</f>
        <v>12</v>
      </c>
      <c r="DC153" s="14">
        <f>INDEX(属性偏向!$T$4:$T$135,(卡牌属性!$BZ153-1+DC$3)*11+卡牌属性!$CD153)</f>
        <v>13</v>
      </c>
      <c r="DD153" s="14">
        <f>INDEX(属性偏向!$T$4:$T$135,(卡牌属性!$BZ153-1+DD$3)*11+卡牌属性!$CD153)</f>
        <v>14</v>
      </c>
      <c r="DE153" s="14">
        <f>INDEX(属性偏向!$U$4:$U$135,(卡牌属性!$BZ153-1+DE$3)*11+卡牌属性!$CD153)</f>
        <v>220</v>
      </c>
      <c r="DF153" s="14">
        <f>INDEX(属性偏向!$U$4:$U$135,(卡牌属性!$BZ153-1+DF$3)*11+卡牌属性!$CD153)</f>
        <v>240</v>
      </c>
      <c r="DG153" s="14">
        <f>INDEX(属性偏向!$U$4:$U$135,(卡牌属性!$BZ153-1+DG$3)*11+卡牌属性!$CD153)</f>
        <v>240</v>
      </c>
      <c r="DH153" s="14">
        <f>INDEX(属性偏向!$U$4:$U$135,(卡牌属性!$BZ153-1+DH$3)*11+卡牌属性!$CD153)</f>
        <v>260</v>
      </c>
      <c r="DI153" s="14">
        <f>INDEX(属性偏向!$U$4:$U$135,(卡牌属性!$BZ153-1+DI$3)*11+卡牌属性!$CD153)</f>
        <v>280</v>
      </c>
      <c r="DL153" s="13">
        <v>149</v>
      </c>
      <c r="DM153" s="14">
        <f t="shared" si="500"/>
        <v>14</v>
      </c>
      <c r="DN153" s="14">
        <f t="shared" si="501"/>
        <v>1102014</v>
      </c>
      <c r="DO153" s="14" t="str">
        <f>INDEX($B$6:$B$32,DM153)&amp;"-"&amp;INDEX(属性投放!$H$7:$H$17,卡牌属性!DT153)</f>
        <v>吕仙宫-大叫唤</v>
      </c>
      <c r="DP153" s="14">
        <f t="shared" si="487"/>
        <v>6</v>
      </c>
      <c r="DQ153" s="14">
        <f t="shared" si="488"/>
        <v>5</v>
      </c>
      <c r="DR153" s="14">
        <f t="shared" si="489"/>
        <v>4</v>
      </c>
      <c r="DS153" s="14">
        <f t="shared" si="502"/>
        <v>3</v>
      </c>
      <c r="DT153" s="14">
        <f t="shared" si="503"/>
        <v>6</v>
      </c>
      <c r="DU153" s="14">
        <f>INDEX(属性投放!$W$6:$W$49,(卡牌属性!DS153-2)*11+卡牌属性!DT153)</f>
        <v>15</v>
      </c>
      <c r="DV153" s="14">
        <f t="shared" si="556"/>
        <v>3529</v>
      </c>
      <c r="DW153" s="14">
        <f t="shared" si="557"/>
        <v>3968</v>
      </c>
      <c r="DX153" s="14">
        <f t="shared" si="558"/>
        <v>4432</v>
      </c>
      <c r="DY153" s="14">
        <f t="shared" si="559"/>
        <v>4432</v>
      </c>
      <c r="DZ153" s="14">
        <f t="shared" si="560"/>
        <v>5310</v>
      </c>
      <c r="EA153" s="14">
        <f t="shared" si="561"/>
        <v>1500</v>
      </c>
      <c r="EB153" s="14">
        <f t="shared" si="562"/>
        <v>1717</v>
      </c>
      <c r="EC153" s="14">
        <f t="shared" si="563"/>
        <v>1717</v>
      </c>
      <c r="ED153" s="14">
        <f t="shared" si="564"/>
        <v>1934</v>
      </c>
      <c r="EE153" s="14">
        <f t="shared" si="565"/>
        <v>2166</v>
      </c>
      <c r="EF153" s="14">
        <f t="shared" si="566"/>
        <v>21706</v>
      </c>
      <c r="EG153" s="14">
        <f t="shared" si="567"/>
        <v>25160</v>
      </c>
      <c r="EH153" s="14">
        <f t="shared" si="568"/>
        <v>25160</v>
      </c>
      <c r="EI153" s="14">
        <f t="shared" si="569"/>
        <v>28664</v>
      </c>
      <c r="EJ153" s="14">
        <f t="shared" si="570"/>
        <v>32168</v>
      </c>
      <c r="EK153" s="14">
        <f>INDEX(属性偏向!$S$4:$S$135,(卡牌属性!$DP153-1+EK$3)*11+卡牌属性!$DT153)*(1+属性投放!$AT$6)</f>
        <v>72</v>
      </c>
      <c r="EL153" s="14">
        <f>INDEX(属性偏向!$S$4:$S$135,(卡牌属性!$DP153-1+EL$3)*11+卡牌属性!$DT153)*(1+属性投放!$AT$6)</f>
        <v>78</v>
      </c>
      <c r="EM153" s="14">
        <f>INDEX(属性偏向!$S$4:$S$135,(卡牌属性!$DP153-1+EM$3)*11+卡牌属性!$DT153)*(1+属性投放!$AT$6)</f>
        <v>84</v>
      </c>
      <c r="EN153" s="14">
        <f>INDEX(属性偏向!$S$4:$S$135,(卡牌属性!$DP153-1+EN$3)*11+卡牌属性!$DT153)*(1+属性投放!$AT$6)</f>
        <v>84</v>
      </c>
      <c r="EO153" s="14">
        <f>INDEX(属性偏向!$S$4:$S$135,(卡牌属性!$DP153-1+EO$3)*11+卡牌属性!$DT153)*(1+属性投放!$AT$6)</f>
        <v>96</v>
      </c>
      <c r="EP153" s="14">
        <f>INDEX(属性偏向!$T$4:$T$135,(卡牌属性!$DQ153-1+EP$3)*11+卡牌属性!$DT153)*(1+属性投放!$AT$6)</f>
        <v>33</v>
      </c>
      <c r="EQ153" s="14">
        <f>INDEX(属性偏向!$T$4:$T$135,(卡牌属性!$DQ153-1+EQ$3)*11+卡牌属性!$DT153)*(1+属性投放!$AT$6)</f>
        <v>36</v>
      </c>
      <c r="ER153" s="14">
        <f>INDEX(属性偏向!$T$4:$T$135,(卡牌属性!$DQ153-1+ER$3)*11+卡牌属性!$DT153)*(1+属性投放!$AT$6)</f>
        <v>36</v>
      </c>
      <c r="ES153" s="14">
        <f>INDEX(属性偏向!$T$4:$T$135,(卡牌属性!$DQ153-1+ES$3)*11+卡牌属性!$DT153)*(1+属性投放!$AT$6)</f>
        <v>39</v>
      </c>
      <c r="ET153" s="14">
        <f>INDEX(属性偏向!$T$4:$T$135,(卡牌属性!$DQ153-1+ET$3)*11+卡牌属性!$DT153)*(1+属性投放!$AT$6)</f>
        <v>42</v>
      </c>
      <c r="EU153" s="14">
        <f>INDEX(属性偏向!$U$4:$U$135,(卡牌属性!$DR153-1+EU$3)*11+卡牌属性!$DT153)*(1+属性投放!$AT$6)</f>
        <v>600</v>
      </c>
      <c r="EV153" s="14">
        <f>INDEX(属性偏向!$U$4:$U$135,(卡牌属性!$DR153-1+EV$3)*11+卡牌属性!$DT153)*(1+属性投放!$AT$6)</f>
        <v>660</v>
      </c>
      <c r="EW153" s="14">
        <f>INDEX(属性偏向!$U$4:$U$135,(卡牌属性!$DR153-1+EW$3)*11+卡牌属性!$DT153)*(1+属性投放!$AT$6)</f>
        <v>660</v>
      </c>
      <c r="EX153" s="14">
        <f>INDEX(属性偏向!$U$4:$U$135,(卡牌属性!$DR153-1+EX$3)*11+卡牌属性!$DT153)*(1+属性投放!$AT$6)</f>
        <v>720</v>
      </c>
      <c r="EY153" s="14">
        <f>INDEX(属性偏向!$U$4:$U$135,(卡牌属性!$DR153-1+EY$3)*11+卡牌属性!$DT153)*(1+属性投放!$AT$6)</f>
        <v>780</v>
      </c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</row>
    <row r="154" spans="31:170" ht="16.5" x14ac:dyDescent="0.2">
      <c r="AE154" s="13">
        <v>150</v>
      </c>
      <c r="AF154" s="13">
        <f t="shared" si="492"/>
        <v>14</v>
      </c>
      <c r="AG154" s="13">
        <f t="shared" si="483"/>
        <v>3</v>
      </c>
      <c r="AH154" s="13"/>
      <c r="AI154" s="13"/>
      <c r="AJ154" s="14">
        <f t="shared" si="484"/>
        <v>1101014</v>
      </c>
      <c r="AK154" s="14" t="str">
        <f t="shared" si="485"/>
        <v>吕仙宫7突</v>
      </c>
      <c r="AL154" s="25" t="s">
        <v>131</v>
      </c>
      <c r="AM154" s="14">
        <v>1</v>
      </c>
      <c r="AN154" s="14">
        <f t="shared" si="486"/>
        <v>7</v>
      </c>
      <c r="AO154" s="14" t="e">
        <f>INDEX(属性投放!#REF!,(卡牌属性!AG154-2)*20+卡牌属性!AN154)</f>
        <v>#REF!</v>
      </c>
      <c r="AP154" s="14" t="e">
        <f t="shared" si="535"/>
        <v>#REF!</v>
      </c>
      <c r="AQ154" s="14" t="e">
        <f t="shared" si="535"/>
        <v>#REF!</v>
      </c>
      <c r="AR154" s="14" t="e">
        <f t="shared" si="535"/>
        <v>#REF!</v>
      </c>
      <c r="AS154" s="14" t="e">
        <f t="shared" si="535"/>
        <v>#REF!</v>
      </c>
      <c r="AT154" s="14" t="e">
        <f>INDEX(属性投放!#REF!,(卡牌属性!AG154-2)*20+卡牌属性!AN154)</f>
        <v>#REF!</v>
      </c>
      <c r="AU154" s="14" t="e">
        <f t="shared" si="536"/>
        <v>#REF!</v>
      </c>
      <c r="AV154" s="14" t="e">
        <f t="shared" si="536"/>
        <v>#REF!</v>
      </c>
      <c r="AW154" s="14" t="e">
        <f t="shared" si="536"/>
        <v>#REF!</v>
      </c>
      <c r="AX154" s="14" t="e">
        <f t="shared" si="536"/>
        <v>#REF!</v>
      </c>
      <c r="AY154" s="14" t="e">
        <f>INDEX(属性投放!#REF!,(卡牌属性!AG154-2)*20+卡牌属性!AN154)</f>
        <v>#REF!</v>
      </c>
      <c r="AZ154" s="14" t="e">
        <f t="shared" si="537"/>
        <v>#REF!</v>
      </c>
      <c r="BA154" s="14" t="e">
        <f t="shared" si="537"/>
        <v>#REF!</v>
      </c>
      <c r="BB154" s="14" t="e">
        <f t="shared" si="537"/>
        <v>#REF!</v>
      </c>
      <c r="BC154" s="14" t="e">
        <f t="shared" si="537"/>
        <v>#REF!</v>
      </c>
      <c r="BD154" s="14" t="e">
        <f>INDEX(属性投放!#REF!,(卡牌属性!AG154-2)*20+卡牌属性!AN154)</f>
        <v>#REF!</v>
      </c>
      <c r="BE154" s="14" t="e">
        <f t="shared" si="538"/>
        <v>#REF!</v>
      </c>
      <c r="BF154" s="14" t="e">
        <f t="shared" si="538"/>
        <v>#REF!</v>
      </c>
      <c r="BG154" s="14" t="e">
        <f t="shared" si="538"/>
        <v>#REF!</v>
      </c>
      <c r="BH154" s="14" t="e">
        <f t="shared" si="538"/>
        <v>#REF!</v>
      </c>
      <c r="BI154" s="14" t="e">
        <f>INDEX(属性投放!#REF!,(卡牌属性!AG154-2)*20+卡牌属性!AN154)</f>
        <v>#REF!</v>
      </c>
      <c r="BJ154" s="14" t="e">
        <f t="shared" si="539"/>
        <v>#REF!</v>
      </c>
      <c r="BK154" s="14" t="e">
        <f t="shared" si="539"/>
        <v>#REF!</v>
      </c>
      <c r="BL154" s="14" t="e">
        <f t="shared" si="539"/>
        <v>#REF!</v>
      </c>
      <c r="BM154" s="14" t="e">
        <f t="shared" si="539"/>
        <v>#REF!</v>
      </c>
      <c r="BN154" s="14" t="e">
        <f>INDEX(属性投放!#REF!,(卡牌属性!AG154-2)*20+卡牌属性!AN154)</f>
        <v>#REF!</v>
      </c>
      <c r="BO154" s="14" t="e">
        <f t="shared" si="540"/>
        <v>#REF!</v>
      </c>
      <c r="BP154" s="14" t="e">
        <f t="shared" si="540"/>
        <v>#REF!</v>
      </c>
      <c r="BQ154" s="14" t="e">
        <f t="shared" si="540"/>
        <v>#REF!</v>
      </c>
      <c r="BR154" s="14" t="e">
        <f t="shared" si="540"/>
        <v>#REF!</v>
      </c>
      <c r="BV154" s="13">
        <v>150</v>
      </c>
      <c r="BW154" s="14">
        <f t="shared" si="493"/>
        <v>14</v>
      </c>
      <c r="BX154" s="14">
        <f t="shared" si="494"/>
        <v>1102014</v>
      </c>
      <c r="BY154" s="14" t="str">
        <f>INDEX($O$6:$O$37,BW154)&amp;"-"&amp;INDEX(属性投放!$H$19:$H$29,卡牌属性!CD154)</f>
        <v>石灵明-焦热</v>
      </c>
      <c r="BZ154" s="14">
        <f t="shared" si="495"/>
        <v>5</v>
      </c>
      <c r="CA154" s="14">
        <f t="shared" si="496"/>
        <v>5</v>
      </c>
      <c r="CB154" s="14">
        <f t="shared" si="497"/>
        <v>5</v>
      </c>
      <c r="CC154" s="14">
        <f t="shared" si="498"/>
        <v>3</v>
      </c>
      <c r="CD154" s="14">
        <f t="shared" si="499"/>
        <v>7</v>
      </c>
      <c r="CE154" s="14">
        <f>INDEX(属性投放!$W$6:$W$49,(卡牌属性!CC154-2)*11+卡牌属性!CD154)</f>
        <v>15</v>
      </c>
      <c r="CF154" s="14">
        <f t="shared" si="541"/>
        <v>1460</v>
      </c>
      <c r="CG154" s="14">
        <f t="shared" si="542"/>
        <v>1653</v>
      </c>
      <c r="CH154" s="14">
        <f t="shared" si="543"/>
        <v>1846</v>
      </c>
      <c r="CI154" s="14">
        <f t="shared" si="544"/>
        <v>1846</v>
      </c>
      <c r="CJ154" s="14">
        <f t="shared" si="545"/>
        <v>2064</v>
      </c>
      <c r="CK154" s="14">
        <f t="shared" si="546"/>
        <v>685</v>
      </c>
      <c r="CL154" s="14">
        <f t="shared" si="547"/>
        <v>779</v>
      </c>
      <c r="CM154" s="14">
        <f t="shared" si="548"/>
        <v>779</v>
      </c>
      <c r="CN154" s="14">
        <f t="shared" si="549"/>
        <v>873</v>
      </c>
      <c r="CO154" s="14">
        <f t="shared" si="550"/>
        <v>982</v>
      </c>
      <c r="CP154" s="14">
        <f t="shared" si="551"/>
        <v>12020</v>
      </c>
      <c r="CQ154" s="14">
        <f t="shared" si="552"/>
        <v>13588</v>
      </c>
      <c r="CR154" s="14">
        <f t="shared" si="553"/>
        <v>13588</v>
      </c>
      <c r="CS154" s="14">
        <f t="shared" si="554"/>
        <v>15156</v>
      </c>
      <c r="CT154" s="14">
        <f t="shared" si="555"/>
        <v>16774</v>
      </c>
      <c r="CU154" s="14">
        <f>INDEX(属性偏向!$S$4:$S$135,(卡牌属性!$BZ154-1+CU$3)*11+卡牌属性!$CD154)</f>
        <v>26</v>
      </c>
      <c r="CV154" s="14">
        <f>INDEX(属性偏向!$S$4:$S$135,(卡牌属性!$BZ154-1+CV$3)*11+卡牌属性!$CD154)</f>
        <v>28</v>
      </c>
      <c r="CW154" s="14">
        <f>INDEX(属性偏向!$S$4:$S$135,(卡牌属性!$BZ154-1+CW$3)*11+卡牌属性!$CD154)</f>
        <v>30</v>
      </c>
      <c r="CX154" s="14">
        <f>INDEX(属性偏向!$S$4:$S$135,(卡牌属性!$BZ154-1+CX$3)*11+卡牌属性!$CD154)</f>
        <v>30</v>
      </c>
      <c r="CY154" s="14">
        <f>INDEX(属性偏向!$S$4:$S$135,(卡牌属性!$BZ154-1+CY$3)*11+卡牌属性!$CD154)</f>
        <v>32</v>
      </c>
      <c r="CZ154" s="14">
        <f>INDEX(属性偏向!$T$4:$T$135,(卡牌属性!$BZ154-1+CZ$3)*11+卡牌属性!$CD154)</f>
        <v>13</v>
      </c>
      <c r="DA154" s="14">
        <f>INDEX(属性偏向!$T$4:$T$135,(卡牌属性!$BZ154-1+DA$3)*11+卡牌属性!$CD154)</f>
        <v>14</v>
      </c>
      <c r="DB154" s="14">
        <f>INDEX(属性偏向!$T$4:$T$135,(卡牌属性!$BZ154-1+DB$3)*11+卡牌属性!$CD154)</f>
        <v>14</v>
      </c>
      <c r="DC154" s="14">
        <f>INDEX(属性偏向!$T$4:$T$135,(卡牌属性!$BZ154-1+DC$3)*11+卡牌属性!$CD154)</f>
        <v>15</v>
      </c>
      <c r="DD154" s="14">
        <f>INDEX(属性偏向!$T$4:$T$135,(卡牌属性!$BZ154-1+DD$3)*11+卡牌属性!$CD154)</f>
        <v>16</v>
      </c>
      <c r="DE154" s="14">
        <f>INDEX(属性偏向!$U$4:$U$135,(卡牌属性!$BZ154-1+DE$3)*11+卡牌属性!$CD154)</f>
        <v>260</v>
      </c>
      <c r="DF154" s="14">
        <f>INDEX(属性偏向!$U$4:$U$135,(卡牌属性!$BZ154-1+DF$3)*11+卡牌属性!$CD154)</f>
        <v>280</v>
      </c>
      <c r="DG154" s="14">
        <f>INDEX(属性偏向!$U$4:$U$135,(卡牌属性!$BZ154-1+DG$3)*11+卡牌属性!$CD154)</f>
        <v>280</v>
      </c>
      <c r="DH154" s="14">
        <f>INDEX(属性偏向!$U$4:$U$135,(卡牌属性!$BZ154-1+DH$3)*11+卡牌属性!$CD154)</f>
        <v>300</v>
      </c>
      <c r="DI154" s="14">
        <f>INDEX(属性偏向!$U$4:$U$135,(卡牌属性!$BZ154-1+DI$3)*11+卡牌属性!$CD154)</f>
        <v>320</v>
      </c>
      <c r="DL154" s="13">
        <v>150</v>
      </c>
      <c r="DM154" s="14">
        <f t="shared" si="500"/>
        <v>14</v>
      </c>
      <c r="DN154" s="14">
        <f t="shared" si="501"/>
        <v>1102014</v>
      </c>
      <c r="DO154" s="14" t="str">
        <f>INDEX($B$6:$B$32,DM154)&amp;"-"&amp;INDEX(属性投放!$H$7:$H$17,卡牌属性!DT154)</f>
        <v>吕仙宫-焦热</v>
      </c>
      <c r="DP154" s="14">
        <f t="shared" si="487"/>
        <v>6</v>
      </c>
      <c r="DQ154" s="14">
        <f t="shared" si="488"/>
        <v>5</v>
      </c>
      <c r="DR154" s="14">
        <f t="shared" si="489"/>
        <v>4</v>
      </c>
      <c r="DS154" s="14">
        <f t="shared" si="502"/>
        <v>3</v>
      </c>
      <c r="DT154" s="14">
        <f t="shared" si="503"/>
        <v>7</v>
      </c>
      <c r="DU154" s="14">
        <f>INDEX(属性投放!$W$6:$W$49,(卡牌属性!DS154-2)*11+卡牌属性!DT154)</f>
        <v>15</v>
      </c>
      <c r="DV154" s="14">
        <f t="shared" si="556"/>
        <v>4609</v>
      </c>
      <c r="DW154" s="14">
        <f t="shared" si="557"/>
        <v>5138</v>
      </c>
      <c r="DX154" s="14">
        <f t="shared" si="558"/>
        <v>5692</v>
      </c>
      <c r="DY154" s="14">
        <f t="shared" si="559"/>
        <v>5692</v>
      </c>
      <c r="DZ154" s="14">
        <f t="shared" si="560"/>
        <v>6750</v>
      </c>
      <c r="EA154" s="14">
        <f t="shared" si="561"/>
        <v>1995</v>
      </c>
      <c r="EB154" s="14">
        <f t="shared" si="562"/>
        <v>2257</v>
      </c>
      <c r="EC154" s="14">
        <f t="shared" si="563"/>
        <v>2257</v>
      </c>
      <c r="ED154" s="14">
        <f t="shared" si="564"/>
        <v>2519</v>
      </c>
      <c r="EE154" s="14">
        <f t="shared" si="565"/>
        <v>2796</v>
      </c>
      <c r="EF154" s="14">
        <f t="shared" si="566"/>
        <v>30706</v>
      </c>
      <c r="EG154" s="14">
        <f t="shared" si="567"/>
        <v>35060</v>
      </c>
      <c r="EH154" s="14">
        <f t="shared" si="568"/>
        <v>35060</v>
      </c>
      <c r="EI154" s="14">
        <f t="shared" si="569"/>
        <v>39464</v>
      </c>
      <c r="EJ154" s="14">
        <f t="shared" si="570"/>
        <v>43868</v>
      </c>
      <c r="EK154" s="14">
        <f>INDEX(属性偏向!$S$4:$S$135,(卡牌属性!$DP154-1+EK$3)*11+卡牌属性!$DT154)*(1+属性投放!$AT$6)</f>
        <v>84</v>
      </c>
      <c r="EL154" s="14">
        <f>INDEX(属性偏向!$S$4:$S$135,(卡牌属性!$DP154-1+EL$3)*11+卡牌属性!$DT154)*(1+属性投放!$AT$6)</f>
        <v>90</v>
      </c>
      <c r="EM154" s="14">
        <f>INDEX(属性偏向!$S$4:$S$135,(卡牌属性!$DP154-1+EM$3)*11+卡牌属性!$DT154)*(1+属性投放!$AT$6)</f>
        <v>96</v>
      </c>
      <c r="EN154" s="14">
        <f>INDEX(属性偏向!$S$4:$S$135,(卡牌属性!$DP154-1+EN$3)*11+卡牌属性!$DT154)*(1+属性投放!$AT$6)</f>
        <v>96</v>
      </c>
      <c r="EO154" s="14">
        <f>INDEX(属性偏向!$S$4:$S$135,(卡牌属性!$DP154-1+EO$3)*11+卡牌属性!$DT154)*(1+属性投放!$AT$6)</f>
        <v>108</v>
      </c>
      <c r="EP154" s="14">
        <f>INDEX(属性偏向!$T$4:$T$135,(卡牌属性!$DQ154-1+EP$3)*11+卡牌属性!$DT154)*(1+属性投放!$AT$6)</f>
        <v>39</v>
      </c>
      <c r="EQ154" s="14">
        <f>INDEX(属性偏向!$T$4:$T$135,(卡牌属性!$DQ154-1+EQ$3)*11+卡牌属性!$DT154)*(1+属性投放!$AT$6)</f>
        <v>42</v>
      </c>
      <c r="ER154" s="14">
        <f>INDEX(属性偏向!$T$4:$T$135,(卡牌属性!$DQ154-1+ER$3)*11+卡牌属性!$DT154)*(1+属性投放!$AT$6)</f>
        <v>42</v>
      </c>
      <c r="ES154" s="14">
        <f>INDEX(属性偏向!$T$4:$T$135,(卡牌属性!$DQ154-1+ES$3)*11+卡牌属性!$DT154)*(1+属性投放!$AT$6)</f>
        <v>45</v>
      </c>
      <c r="ET154" s="14">
        <f>INDEX(属性偏向!$T$4:$T$135,(卡牌属性!$DQ154-1+ET$3)*11+卡牌属性!$DT154)*(1+属性投放!$AT$6)</f>
        <v>48</v>
      </c>
      <c r="EU154" s="14">
        <f>INDEX(属性偏向!$U$4:$U$135,(卡牌属性!$DR154-1+EU$3)*11+卡牌属性!$DT154)*(1+属性投放!$AT$6)</f>
        <v>720</v>
      </c>
      <c r="EV154" s="14">
        <f>INDEX(属性偏向!$U$4:$U$135,(卡牌属性!$DR154-1+EV$3)*11+卡牌属性!$DT154)*(1+属性投放!$AT$6)</f>
        <v>780</v>
      </c>
      <c r="EW154" s="14">
        <f>INDEX(属性偏向!$U$4:$U$135,(卡牌属性!$DR154-1+EW$3)*11+卡牌属性!$DT154)*(1+属性投放!$AT$6)</f>
        <v>780</v>
      </c>
      <c r="EX154" s="14">
        <f>INDEX(属性偏向!$U$4:$U$135,(卡牌属性!$DR154-1+EX$3)*11+卡牌属性!$DT154)*(1+属性投放!$AT$6)</f>
        <v>840</v>
      </c>
      <c r="EY154" s="14">
        <f>INDEX(属性偏向!$U$4:$U$135,(卡牌属性!$DR154-1+EY$3)*11+卡牌属性!$DT154)*(1+属性投放!$AT$6)</f>
        <v>900</v>
      </c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</row>
    <row r="155" spans="31:170" ht="16.5" x14ac:dyDescent="0.2">
      <c r="AE155" s="13">
        <v>151</v>
      </c>
      <c r="AF155" s="13">
        <f t="shared" si="492"/>
        <v>14</v>
      </c>
      <c r="AG155" s="13">
        <f t="shared" si="483"/>
        <v>3</v>
      </c>
      <c r="AH155" s="13"/>
      <c r="AI155" s="13"/>
      <c r="AJ155" s="14">
        <f t="shared" si="484"/>
        <v>1101014</v>
      </c>
      <c r="AK155" s="14" t="str">
        <f t="shared" si="485"/>
        <v>吕仙宫8突</v>
      </c>
      <c r="AL155" s="25" t="s">
        <v>131</v>
      </c>
      <c r="AM155" s="14">
        <v>1</v>
      </c>
      <c r="AN155" s="14">
        <f t="shared" si="486"/>
        <v>8</v>
      </c>
      <c r="AO155" s="14" t="e">
        <f>INDEX(属性投放!#REF!,(卡牌属性!AG155-2)*20+卡牌属性!AN155)</f>
        <v>#REF!</v>
      </c>
      <c r="AP155" s="14" t="e">
        <f t="shared" si="535"/>
        <v>#REF!</v>
      </c>
      <c r="AQ155" s="14" t="e">
        <f t="shared" si="535"/>
        <v>#REF!</v>
      </c>
      <c r="AR155" s="14" t="e">
        <f t="shared" si="535"/>
        <v>#REF!</v>
      </c>
      <c r="AS155" s="14" t="e">
        <f t="shared" si="535"/>
        <v>#REF!</v>
      </c>
      <c r="AT155" s="14" t="e">
        <f>INDEX(属性投放!#REF!,(卡牌属性!AG155-2)*20+卡牌属性!AN155)</f>
        <v>#REF!</v>
      </c>
      <c r="AU155" s="14" t="e">
        <f t="shared" si="536"/>
        <v>#REF!</v>
      </c>
      <c r="AV155" s="14" t="e">
        <f t="shared" si="536"/>
        <v>#REF!</v>
      </c>
      <c r="AW155" s="14" t="e">
        <f t="shared" si="536"/>
        <v>#REF!</v>
      </c>
      <c r="AX155" s="14" t="e">
        <f t="shared" si="536"/>
        <v>#REF!</v>
      </c>
      <c r="AY155" s="14" t="e">
        <f>INDEX(属性投放!#REF!,(卡牌属性!AG155-2)*20+卡牌属性!AN155)</f>
        <v>#REF!</v>
      </c>
      <c r="AZ155" s="14" t="e">
        <f t="shared" si="537"/>
        <v>#REF!</v>
      </c>
      <c r="BA155" s="14" t="e">
        <f t="shared" si="537"/>
        <v>#REF!</v>
      </c>
      <c r="BB155" s="14" t="e">
        <f t="shared" si="537"/>
        <v>#REF!</v>
      </c>
      <c r="BC155" s="14" t="e">
        <f t="shared" si="537"/>
        <v>#REF!</v>
      </c>
      <c r="BD155" s="14" t="e">
        <f>INDEX(属性投放!#REF!,(卡牌属性!AG155-2)*20+卡牌属性!AN155)</f>
        <v>#REF!</v>
      </c>
      <c r="BE155" s="14" t="e">
        <f t="shared" si="538"/>
        <v>#REF!</v>
      </c>
      <c r="BF155" s="14" t="e">
        <f t="shared" si="538"/>
        <v>#REF!</v>
      </c>
      <c r="BG155" s="14" t="e">
        <f t="shared" si="538"/>
        <v>#REF!</v>
      </c>
      <c r="BH155" s="14" t="e">
        <f t="shared" si="538"/>
        <v>#REF!</v>
      </c>
      <c r="BI155" s="14" t="e">
        <f>INDEX(属性投放!#REF!,(卡牌属性!AG155-2)*20+卡牌属性!AN155)</f>
        <v>#REF!</v>
      </c>
      <c r="BJ155" s="14" t="e">
        <f t="shared" si="539"/>
        <v>#REF!</v>
      </c>
      <c r="BK155" s="14" t="e">
        <f t="shared" si="539"/>
        <v>#REF!</v>
      </c>
      <c r="BL155" s="14" t="e">
        <f t="shared" si="539"/>
        <v>#REF!</v>
      </c>
      <c r="BM155" s="14" t="e">
        <f t="shared" si="539"/>
        <v>#REF!</v>
      </c>
      <c r="BN155" s="14" t="e">
        <f>INDEX(属性投放!#REF!,(卡牌属性!AG155-2)*20+卡牌属性!AN155)</f>
        <v>#REF!</v>
      </c>
      <c r="BO155" s="14" t="e">
        <f t="shared" si="540"/>
        <v>#REF!</v>
      </c>
      <c r="BP155" s="14" t="e">
        <f t="shared" si="540"/>
        <v>#REF!</v>
      </c>
      <c r="BQ155" s="14" t="e">
        <f t="shared" si="540"/>
        <v>#REF!</v>
      </c>
      <c r="BR155" s="14" t="e">
        <f t="shared" si="540"/>
        <v>#REF!</v>
      </c>
      <c r="BV155" s="13">
        <v>151</v>
      </c>
      <c r="BW155" s="14">
        <f t="shared" si="493"/>
        <v>14</v>
      </c>
      <c r="BX155" s="14">
        <f t="shared" si="494"/>
        <v>1102014</v>
      </c>
      <c r="BY155" s="14" t="str">
        <f>INDEX($O$6:$O$37,BW155)&amp;"-"&amp;INDEX(属性投放!$H$19:$H$29,卡牌属性!CD155)</f>
        <v>石灵明-大焦热</v>
      </c>
      <c r="BZ155" s="14">
        <f t="shared" si="495"/>
        <v>5</v>
      </c>
      <c r="CA155" s="14">
        <f t="shared" si="496"/>
        <v>5</v>
      </c>
      <c r="CB155" s="14">
        <f t="shared" si="497"/>
        <v>5</v>
      </c>
      <c r="CC155" s="14">
        <f t="shared" si="498"/>
        <v>3</v>
      </c>
      <c r="CD155" s="14">
        <f t="shared" si="499"/>
        <v>8</v>
      </c>
      <c r="CE155" s="14">
        <f>INDEX(属性投放!$W$6:$W$49,(卡牌属性!CC155-2)*11+卡牌属性!CD155)</f>
        <v>15</v>
      </c>
      <c r="CF155" s="14">
        <f t="shared" si="541"/>
        <v>1850</v>
      </c>
      <c r="CG155" s="14">
        <f t="shared" si="542"/>
        <v>2073</v>
      </c>
      <c r="CH155" s="14">
        <f t="shared" si="543"/>
        <v>2296</v>
      </c>
      <c r="CI155" s="14">
        <f t="shared" si="544"/>
        <v>2296</v>
      </c>
      <c r="CJ155" s="14">
        <f t="shared" si="545"/>
        <v>2544</v>
      </c>
      <c r="CK155" s="14">
        <f t="shared" si="546"/>
        <v>880</v>
      </c>
      <c r="CL155" s="14">
        <f t="shared" si="547"/>
        <v>989</v>
      </c>
      <c r="CM155" s="14">
        <f t="shared" si="548"/>
        <v>989</v>
      </c>
      <c r="CN155" s="14">
        <f t="shared" si="549"/>
        <v>1098</v>
      </c>
      <c r="CO155" s="14">
        <f t="shared" si="550"/>
        <v>1222</v>
      </c>
      <c r="CP155" s="14">
        <f t="shared" si="551"/>
        <v>15920</v>
      </c>
      <c r="CQ155" s="14">
        <f t="shared" si="552"/>
        <v>17788</v>
      </c>
      <c r="CR155" s="14">
        <f t="shared" si="553"/>
        <v>17788</v>
      </c>
      <c r="CS155" s="14">
        <f t="shared" si="554"/>
        <v>19656</v>
      </c>
      <c r="CT155" s="14">
        <f t="shared" si="555"/>
        <v>21574</v>
      </c>
      <c r="CU155" s="14">
        <f>INDEX(属性偏向!$S$4:$S$135,(卡牌属性!$BZ155-1+CU$3)*11+卡牌属性!$CD155)</f>
        <v>32</v>
      </c>
      <c r="CV155" s="14">
        <f>INDEX(属性偏向!$S$4:$S$135,(卡牌属性!$BZ155-1+CV$3)*11+卡牌属性!$CD155)</f>
        <v>34</v>
      </c>
      <c r="CW155" s="14">
        <f>INDEX(属性偏向!$S$4:$S$135,(卡牌属性!$BZ155-1+CW$3)*11+卡牌属性!$CD155)</f>
        <v>36</v>
      </c>
      <c r="CX155" s="14">
        <f>INDEX(属性偏向!$S$4:$S$135,(卡牌属性!$BZ155-1+CX$3)*11+卡牌属性!$CD155)</f>
        <v>36</v>
      </c>
      <c r="CY155" s="14">
        <f>INDEX(属性偏向!$S$4:$S$135,(卡牌属性!$BZ155-1+CY$3)*11+卡牌属性!$CD155)</f>
        <v>38</v>
      </c>
      <c r="CZ155" s="14">
        <f>INDEX(属性偏向!$T$4:$T$135,(卡牌属性!$BZ155-1+CZ$3)*11+卡牌属性!$CD155)</f>
        <v>16</v>
      </c>
      <c r="DA155" s="14">
        <f>INDEX(属性偏向!$T$4:$T$135,(卡牌属性!$BZ155-1+DA$3)*11+卡牌属性!$CD155)</f>
        <v>17</v>
      </c>
      <c r="DB155" s="14">
        <f>INDEX(属性偏向!$T$4:$T$135,(卡牌属性!$BZ155-1+DB$3)*11+卡牌属性!$CD155)</f>
        <v>17</v>
      </c>
      <c r="DC155" s="14">
        <f>INDEX(属性偏向!$T$4:$T$135,(卡牌属性!$BZ155-1+DC$3)*11+卡牌属性!$CD155)</f>
        <v>18</v>
      </c>
      <c r="DD155" s="14">
        <f>INDEX(属性偏向!$T$4:$T$135,(卡牌属性!$BZ155-1+DD$3)*11+卡牌属性!$CD155)</f>
        <v>19</v>
      </c>
      <c r="DE155" s="14">
        <f>INDEX(属性偏向!$U$4:$U$135,(卡牌属性!$BZ155-1+DE$3)*11+卡牌属性!$CD155)</f>
        <v>320</v>
      </c>
      <c r="DF155" s="14">
        <f>INDEX(属性偏向!$U$4:$U$135,(卡牌属性!$BZ155-1+DF$3)*11+卡牌属性!$CD155)</f>
        <v>340</v>
      </c>
      <c r="DG155" s="14">
        <f>INDEX(属性偏向!$U$4:$U$135,(卡牌属性!$BZ155-1+DG$3)*11+卡牌属性!$CD155)</f>
        <v>340</v>
      </c>
      <c r="DH155" s="14">
        <f>INDEX(属性偏向!$U$4:$U$135,(卡牌属性!$BZ155-1+DH$3)*11+卡牌属性!$CD155)</f>
        <v>360</v>
      </c>
      <c r="DI155" s="14">
        <f>INDEX(属性偏向!$U$4:$U$135,(卡牌属性!$BZ155-1+DI$3)*11+卡牌属性!$CD155)</f>
        <v>380</v>
      </c>
      <c r="DL155" s="13">
        <v>151</v>
      </c>
      <c r="DM155" s="14">
        <f t="shared" si="500"/>
        <v>14</v>
      </c>
      <c r="DN155" s="14">
        <f t="shared" si="501"/>
        <v>1102014</v>
      </c>
      <c r="DO155" s="14" t="str">
        <f>INDEX($B$6:$B$32,DM155)&amp;"-"&amp;INDEX(属性投放!$H$7:$H$17,卡牌属性!DT155)</f>
        <v>吕仙宫-大焦热</v>
      </c>
      <c r="DP155" s="14">
        <f t="shared" si="487"/>
        <v>6</v>
      </c>
      <c r="DQ155" s="14">
        <f t="shared" si="488"/>
        <v>5</v>
      </c>
      <c r="DR155" s="14">
        <f t="shared" si="489"/>
        <v>4</v>
      </c>
      <c r="DS155" s="14">
        <f t="shared" si="502"/>
        <v>3</v>
      </c>
      <c r="DT155" s="14">
        <f t="shared" si="503"/>
        <v>8</v>
      </c>
      <c r="DU155" s="14">
        <f>INDEX(属性投放!$W$6:$W$49,(卡牌属性!DS155-2)*11+卡牌属性!DT155)</f>
        <v>15</v>
      </c>
      <c r="DV155" s="14">
        <f t="shared" si="556"/>
        <v>5869</v>
      </c>
      <c r="DW155" s="14">
        <f t="shared" si="557"/>
        <v>6488</v>
      </c>
      <c r="DX155" s="14">
        <f t="shared" si="558"/>
        <v>7132</v>
      </c>
      <c r="DY155" s="14">
        <f t="shared" si="559"/>
        <v>7132</v>
      </c>
      <c r="DZ155" s="14">
        <f t="shared" si="560"/>
        <v>8370</v>
      </c>
      <c r="EA155" s="14">
        <f t="shared" si="561"/>
        <v>2580</v>
      </c>
      <c r="EB155" s="14">
        <f t="shared" si="562"/>
        <v>2887</v>
      </c>
      <c r="EC155" s="14">
        <f t="shared" si="563"/>
        <v>2887</v>
      </c>
      <c r="ED155" s="14">
        <f t="shared" si="564"/>
        <v>3194</v>
      </c>
      <c r="EE155" s="14">
        <f t="shared" si="565"/>
        <v>3516</v>
      </c>
      <c r="EF155" s="14">
        <f t="shared" si="566"/>
        <v>41506</v>
      </c>
      <c r="EG155" s="14">
        <f t="shared" si="567"/>
        <v>46760</v>
      </c>
      <c r="EH155" s="14">
        <f t="shared" si="568"/>
        <v>46760</v>
      </c>
      <c r="EI155" s="14">
        <f t="shared" si="569"/>
        <v>52064</v>
      </c>
      <c r="EJ155" s="14">
        <f t="shared" si="570"/>
        <v>57368</v>
      </c>
      <c r="EK155" s="14">
        <f>INDEX(属性偏向!$S$4:$S$135,(卡牌属性!$DP155-1+EK$3)*11+卡牌属性!$DT155)*(1+属性投放!$AT$6)</f>
        <v>102</v>
      </c>
      <c r="EL155" s="14">
        <f>INDEX(属性偏向!$S$4:$S$135,(卡牌属性!$DP155-1+EL$3)*11+卡牌属性!$DT155)*(1+属性投放!$AT$6)</f>
        <v>108</v>
      </c>
      <c r="EM155" s="14">
        <f>INDEX(属性偏向!$S$4:$S$135,(卡牌属性!$DP155-1+EM$3)*11+卡牌属性!$DT155)*(1+属性投放!$AT$6)</f>
        <v>114</v>
      </c>
      <c r="EN155" s="14">
        <f>INDEX(属性偏向!$S$4:$S$135,(卡牌属性!$DP155-1+EN$3)*11+卡牌属性!$DT155)*(1+属性投放!$AT$6)</f>
        <v>114</v>
      </c>
      <c r="EO155" s="14">
        <f>INDEX(属性偏向!$S$4:$S$135,(卡牌属性!$DP155-1+EO$3)*11+卡牌属性!$DT155)*(1+属性投放!$AT$6)</f>
        <v>126</v>
      </c>
      <c r="EP155" s="14">
        <f>INDEX(属性偏向!$T$4:$T$135,(卡牌属性!$DQ155-1+EP$3)*11+卡牌属性!$DT155)*(1+属性投放!$AT$6)</f>
        <v>48</v>
      </c>
      <c r="EQ155" s="14">
        <f>INDEX(属性偏向!$T$4:$T$135,(卡牌属性!$DQ155-1+EQ$3)*11+卡牌属性!$DT155)*(1+属性投放!$AT$6)</f>
        <v>51</v>
      </c>
      <c r="ER155" s="14">
        <f>INDEX(属性偏向!$T$4:$T$135,(卡牌属性!$DQ155-1+ER$3)*11+卡牌属性!$DT155)*(1+属性投放!$AT$6)</f>
        <v>51</v>
      </c>
      <c r="ES155" s="14">
        <f>INDEX(属性偏向!$T$4:$T$135,(卡牌属性!$DQ155-1+ES$3)*11+卡牌属性!$DT155)*(1+属性投放!$AT$6)</f>
        <v>54</v>
      </c>
      <c r="ET155" s="14">
        <f>INDEX(属性偏向!$T$4:$T$135,(卡牌属性!$DQ155-1+ET$3)*11+卡牌属性!$DT155)*(1+属性投放!$AT$6)</f>
        <v>57</v>
      </c>
      <c r="EU155" s="14">
        <f>INDEX(属性偏向!$U$4:$U$135,(卡牌属性!$DR155-1+EU$3)*11+卡牌属性!$DT155)*(1+属性投放!$AT$6)</f>
        <v>900</v>
      </c>
      <c r="EV155" s="14">
        <f>INDEX(属性偏向!$U$4:$U$135,(卡牌属性!$DR155-1+EV$3)*11+卡牌属性!$DT155)*(1+属性投放!$AT$6)</f>
        <v>960</v>
      </c>
      <c r="EW155" s="14">
        <f>INDEX(属性偏向!$U$4:$U$135,(卡牌属性!$DR155-1+EW$3)*11+卡牌属性!$DT155)*(1+属性投放!$AT$6)</f>
        <v>960</v>
      </c>
      <c r="EX155" s="14">
        <f>INDEX(属性偏向!$U$4:$U$135,(卡牌属性!$DR155-1+EX$3)*11+卡牌属性!$DT155)*(1+属性投放!$AT$6)</f>
        <v>1020</v>
      </c>
      <c r="EY155" s="14">
        <f>INDEX(属性偏向!$U$4:$U$135,(卡牌属性!$DR155-1+EY$3)*11+卡牌属性!$DT155)*(1+属性投放!$AT$6)</f>
        <v>1080</v>
      </c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</row>
    <row r="156" spans="31:170" ht="16.5" x14ac:dyDescent="0.2">
      <c r="AE156" s="13">
        <v>152</v>
      </c>
      <c r="AF156" s="13">
        <f t="shared" si="492"/>
        <v>14</v>
      </c>
      <c r="AG156" s="13">
        <f t="shared" si="483"/>
        <v>3</v>
      </c>
      <c r="AH156" s="13"/>
      <c r="AI156" s="13"/>
      <c r="AJ156" s="14">
        <f t="shared" si="484"/>
        <v>1101014</v>
      </c>
      <c r="AK156" s="14" t="str">
        <f t="shared" si="485"/>
        <v>吕仙宫9突</v>
      </c>
      <c r="AL156" s="25" t="s">
        <v>131</v>
      </c>
      <c r="AM156" s="14">
        <v>1</v>
      </c>
      <c r="AN156" s="14">
        <f t="shared" si="486"/>
        <v>9</v>
      </c>
      <c r="AO156" s="14" t="e">
        <f>INDEX(属性投放!#REF!,(卡牌属性!AG156-2)*20+卡牌属性!AN156)</f>
        <v>#REF!</v>
      </c>
      <c r="AP156" s="14" t="e">
        <f t="shared" si="535"/>
        <v>#REF!</v>
      </c>
      <c r="AQ156" s="14" t="e">
        <f t="shared" si="535"/>
        <v>#REF!</v>
      </c>
      <c r="AR156" s="14" t="e">
        <f t="shared" si="535"/>
        <v>#REF!</v>
      </c>
      <c r="AS156" s="14" t="e">
        <f t="shared" si="535"/>
        <v>#REF!</v>
      </c>
      <c r="AT156" s="14" t="e">
        <f>INDEX(属性投放!#REF!,(卡牌属性!AG156-2)*20+卡牌属性!AN156)</f>
        <v>#REF!</v>
      </c>
      <c r="AU156" s="14" t="e">
        <f t="shared" si="536"/>
        <v>#REF!</v>
      </c>
      <c r="AV156" s="14" t="e">
        <f t="shared" si="536"/>
        <v>#REF!</v>
      </c>
      <c r="AW156" s="14" t="e">
        <f t="shared" si="536"/>
        <v>#REF!</v>
      </c>
      <c r="AX156" s="14" t="e">
        <f t="shared" si="536"/>
        <v>#REF!</v>
      </c>
      <c r="AY156" s="14" t="e">
        <f>INDEX(属性投放!#REF!,(卡牌属性!AG156-2)*20+卡牌属性!AN156)</f>
        <v>#REF!</v>
      </c>
      <c r="AZ156" s="14" t="e">
        <f t="shared" si="537"/>
        <v>#REF!</v>
      </c>
      <c r="BA156" s="14" t="e">
        <f t="shared" si="537"/>
        <v>#REF!</v>
      </c>
      <c r="BB156" s="14" t="e">
        <f t="shared" si="537"/>
        <v>#REF!</v>
      </c>
      <c r="BC156" s="14" t="e">
        <f t="shared" si="537"/>
        <v>#REF!</v>
      </c>
      <c r="BD156" s="14" t="e">
        <f>INDEX(属性投放!#REF!,(卡牌属性!AG156-2)*20+卡牌属性!AN156)</f>
        <v>#REF!</v>
      </c>
      <c r="BE156" s="14" t="e">
        <f t="shared" si="538"/>
        <v>#REF!</v>
      </c>
      <c r="BF156" s="14" t="e">
        <f t="shared" si="538"/>
        <v>#REF!</v>
      </c>
      <c r="BG156" s="14" t="e">
        <f t="shared" si="538"/>
        <v>#REF!</v>
      </c>
      <c r="BH156" s="14" t="e">
        <f t="shared" si="538"/>
        <v>#REF!</v>
      </c>
      <c r="BI156" s="14" t="e">
        <f>INDEX(属性投放!#REF!,(卡牌属性!AG156-2)*20+卡牌属性!AN156)</f>
        <v>#REF!</v>
      </c>
      <c r="BJ156" s="14" t="e">
        <f t="shared" si="539"/>
        <v>#REF!</v>
      </c>
      <c r="BK156" s="14" t="e">
        <f t="shared" si="539"/>
        <v>#REF!</v>
      </c>
      <c r="BL156" s="14" t="e">
        <f t="shared" si="539"/>
        <v>#REF!</v>
      </c>
      <c r="BM156" s="14" t="e">
        <f t="shared" si="539"/>
        <v>#REF!</v>
      </c>
      <c r="BN156" s="14" t="e">
        <f>INDEX(属性投放!#REF!,(卡牌属性!AG156-2)*20+卡牌属性!AN156)</f>
        <v>#REF!</v>
      </c>
      <c r="BO156" s="14" t="e">
        <f t="shared" si="540"/>
        <v>#REF!</v>
      </c>
      <c r="BP156" s="14" t="e">
        <f t="shared" si="540"/>
        <v>#REF!</v>
      </c>
      <c r="BQ156" s="14" t="e">
        <f t="shared" si="540"/>
        <v>#REF!</v>
      </c>
      <c r="BR156" s="14" t="e">
        <f t="shared" si="540"/>
        <v>#REF!</v>
      </c>
      <c r="BV156" s="13">
        <v>152</v>
      </c>
      <c r="BW156" s="14">
        <f t="shared" si="493"/>
        <v>14</v>
      </c>
      <c r="BX156" s="14">
        <f t="shared" si="494"/>
        <v>1102014</v>
      </c>
      <c r="BY156" s="14" t="str">
        <f>INDEX($O$6:$O$37,BW156)&amp;"-"&amp;INDEX(属性投放!$H$19:$H$29,卡牌属性!CD156)</f>
        <v>石灵明-无间</v>
      </c>
      <c r="BZ156" s="14">
        <f t="shared" si="495"/>
        <v>5</v>
      </c>
      <c r="CA156" s="14">
        <f t="shared" si="496"/>
        <v>5</v>
      </c>
      <c r="CB156" s="14">
        <f t="shared" si="497"/>
        <v>5</v>
      </c>
      <c r="CC156" s="14">
        <f t="shared" si="498"/>
        <v>3</v>
      </c>
      <c r="CD156" s="14">
        <f t="shared" si="499"/>
        <v>9</v>
      </c>
      <c r="CE156" s="14">
        <f>INDEX(属性投放!$W$6:$W$49,(卡牌属性!CC156-2)*11+卡牌属性!CD156)</f>
        <v>15</v>
      </c>
      <c r="CF156" s="14">
        <f t="shared" si="541"/>
        <v>2330</v>
      </c>
      <c r="CG156" s="14">
        <f t="shared" si="542"/>
        <v>2583</v>
      </c>
      <c r="CH156" s="14">
        <f t="shared" si="543"/>
        <v>2836</v>
      </c>
      <c r="CI156" s="14">
        <f t="shared" si="544"/>
        <v>2836</v>
      </c>
      <c r="CJ156" s="14">
        <f t="shared" si="545"/>
        <v>3114</v>
      </c>
      <c r="CK156" s="14">
        <f t="shared" si="546"/>
        <v>1120</v>
      </c>
      <c r="CL156" s="14">
        <f t="shared" si="547"/>
        <v>1244</v>
      </c>
      <c r="CM156" s="14">
        <f t="shared" si="548"/>
        <v>1244</v>
      </c>
      <c r="CN156" s="14">
        <f t="shared" si="549"/>
        <v>1368</v>
      </c>
      <c r="CO156" s="14">
        <f t="shared" si="550"/>
        <v>1507</v>
      </c>
      <c r="CP156" s="14">
        <f t="shared" si="551"/>
        <v>20720</v>
      </c>
      <c r="CQ156" s="14">
        <f t="shared" si="552"/>
        <v>22888</v>
      </c>
      <c r="CR156" s="14">
        <f t="shared" si="553"/>
        <v>22888</v>
      </c>
      <c r="CS156" s="14">
        <f t="shared" si="554"/>
        <v>25056</v>
      </c>
      <c r="CT156" s="14">
        <f t="shared" si="555"/>
        <v>27274</v>
      </c>
      <c r="CU156" s="14">
        <f>INDEX(属性偏向!$S$4:$S$135,(卡牌属性!$BZ156-1+CU$3)*11+卡牌属性!$CD156)</f>
        <v>38</v>
      </c>
      <c r="CV156" s="14">
        <f>INDEX(属性偏向!$S$4:$S$135,(卡牌属性!$BZ156-1+CV$3)*11+卡牌属性!$CD156)</f>
        <v>40</v>
      </c>
      <c r="CW156" s="14">
        <f>INDEX(属性偏向!$S$4:$S$135,(卡牌属性!$BZ156-1+CW$3)*11+卡牌属性!$CD156)</f>
        <v>42</v>
      </c>
      <c r="CX156" s="14">
        <f>INDEX(属性偏向!$S$4:$S$135,(卡牌属性!$BZ156-1+CX$3)*11+卡牌属性!$CD156)</f>
        <v>42</v>
      </c>
      <c r="CY156" s="14">
        <f>INDEX(属性偏向!$S$4:$S$135,(卡牌属性!$BZ156-1+CY$3)*11+卡牌属性!$CD156)</f>
        <v>44</v>
      </c>
      <c r="CZ156" s="14">
        <f>INDEX(属性偏向!$T$4:$T$135,(卡牌属性!$BZ156-1+CZ$3)*11+卡牌属性!$CD156)</f>
        <v>19</v>
      </c>
      <c r="DA156" s="14">
        <f>INDEX(属性偏向!$T$4:$T$135,(卡牌属性!$BZ156-1+DA$3)*11+卡牌属性!$CD156)</f>
        <v>20</v>
      </c>
      <c r="DB156" s="14">
        <f>INDEX(属性偏向!$T$4:$T$135,(卡牌属性!$BZ156-1+DB$3)*11+卡牌属性!$CD156)</f>
        <v>20</v>
      </c>
      <c r="DC156" s="14">
        <f>INDEX(属性偏向!$T$4:$T$135,(卡牌属性!$BZ156-1+DC$3)*11+卡牌属性!$CD156)</f>
        <v>21</v>
      </c>
      <c r="DD156" s="14">
        <f>INDEX(属性偏向!$T$4:$T$135,(卡牌属性!$BZ156-1+DD$3)*11+卡牌属性!$CD156)</f>
        <v>22</v>
      </c>
      <c r="DE156" s="14">
        <f>INDEX(属性偏向!$U$4:$U$135,(卡牌属性!$BZ156-1+DE$3)*11+卡牌属性!$CD156)</f>
        <v>380</v>
      </c>
      <c r="DF156" s="14">
        <f>INDEX(属性偏向!$U$4:$U$135,(卡牌属性!$BZ156-1+DF$3)*11+卡牌属性!$CD156)</f>
        <v>400</v>
      </c>
      <c r="DG156" s="14">
        <f>INDEX(属性偏向!$U$4:$U$135,(卡牌属性!$BZ156-1+DG$3)*11+卡牌属性!$CD156)</f>
        <v>400</v>
      </c>
      <c r="DH156" s="14">
        <f>INDEX(属性偏向!$U$4:$U$135,(卡牌属性!$BZ156-1+DH$3)*11+卡牌属性!$CD156)</f>
        <v>420</v>
      </c>
      <c r="DI156" s="14">
        <f>INDEX(属性偏向!$U$4:$U$135,(卡牌属性!$BZ156-1+DI$3)*11+卡牌属性!$CD156)</f>
        <v>440</v>
      </c>
      <c r="DL156" s="13">
        <v>152</v>
      </c>
      <c r="DM156" s="14">
        <f t="shared" si="500"/>
        <v>14</v>
      </c>
      <c r="DN156" s="14">
        <f t="shared" si="501"/>
        <v>1102014</v>
      </c>
      <c r="DO156" s="14" t="str">
        <f>INDEX($B$6:$B$32,DM156)&amp;"-"&amp;INDEX(属性投放!$H$7:$H$17,卡牌属性!DT156)</f>
        <v>吕仙宫-无间</v>
      </c>
      <c r="DP156" s="14">
        <f t="shared" si="487"/>
        <v>6</v>
      </c>
      <c r="DQ156" s="14">
        <f t="shared" si="488"/>
        <v>5</v>
      </c>
      <c r="DR156" s="14">
        <f t="shared" si="489"/>
        <v>4</v>
      </c>
      <c r="DS156" s="14">
        <f t="shared" si="502"/>
        <v>3</v>
      </c>
      <c r="DT156" s="14">
        <f t="shared" si="503"/>
        <v>9</v>
      </c>
      <c r="DU156" s="14">
        <f>INDEX(属性投放!$W$6:$W$49,(卡牌属性!DS156-2)*11+卡牌属性!DT156)</f>
        <v>15</v>
      </c>
      <c r="DV156" s="14">
        <f t="shared" si="556"/>
        <v>7399</v>
      </c>
      <c r="DW156" s="14">
        <f t="shared" si="557"/>
        <v>8108</v>
      </c>
      <c r="DX156" s="14">
        <f t="shared" si="558"/>
        <v>8842</v>
      </c>
      <c r="DY156" s="14">
        <f t="shared" si="559"/>
        <v>8842</v>
      </c>
      <c r="DZ156" s="14">
        <f t="shared" si="560"/>
        <v>10260</v>
      </c>
      <c r="EA156" s="14">
        <f t="shared" si="561"/>
        <v>3300</v>
      </c>
      <c r="EB156" s="14">
        <f t="shared" si="562"/>
        <v>3652</v>
      </c>
      <c r="EC156" s="14">
        <f t="shared" si="563"/>
        <v>3652</v>
      </c>
      <c r="ED156" s="14">
        <f t="shared" si="564"/>
        <v>4004</v>
      </c>
      <c r="EE156" s="14">
        <f t="shared" si="565"/>
        <v>4371</v>
      </c>
      <c r="EF156" s="14">
        <f t="shared" si="566"/>
        <v>55006</v>
      </c>
      <c r="EG156" s="14">
        <f t="shared" si="567"/>
        <v>61160</v>
      </c>
      <c r="EH156" s="14">
        <f t="shared" si="568"/>
        <v>61160</v>
      </c>
      <c r="EI156" s="14">
        <f t="shared" si="569"/>
        <v>67364</v>
      </c>
      <c r="EJ156" s="14">
        <f t="shared" si="570"/>
        <v>73568</v>
      </c>
      <c r="EK156" s="14">
        <f>INDEX(属性偏向!$S$4:$S$135,(卡牌属性!$DP156-1+EK$3)*11+卡牌属性!$DT156)*(1+属性投放!$AT$6)</f>
        <v>120</v>
      </c>
      <c r="EL156" s="14">
        <f>INDEX(属性偏向!$S$4:$S$135,(卡牌属性!$DP156-1+EL$3)*11+卡牌属性!$DT156)*(1+属性投放!$AT$6)</f>
        <v>126</v>
      </c>
      <c r="EM156" s="14">
        <f>INDEX(属性偏向!$S$4:$S$135,(卡牌属性!$DP156-1+EM$3)*11+卡牌属性!$DT156)*(1+属性投放!$AT$6)</f>
        <v>132</v>
      </c>
      <c r="EN156" s="14">
        <f>INDEX(属性偏向!$S$4:$S$135,(卡牌属性!$DP156-1+EN$3)*11+卡牌属性!$DT156)*(1+属性投放!$AT$6)</f>
        <v>132</v>
      </c>
      <c r="EO156" s="14">
        <f>INDEX(属性偏向!$S$4:$S$135,(卡牌属性!$DP156-1+EO$3)*11+卡牌属性!$DT156)*(1+属性投放!$AT$6)</f>
        <v>144</v>
      </c>
      <c r="EP156" s="14">
        <f>INDEX(属性偏向!$T$4:$T$135,(卡牌属性!$DQ156-1+EP$3)*11+卡牌属性!$DT156)*(1+属性投放!$AT$6)</f>
        <v>57</v>
      </c>
      <c r="EQ156" s="14">
        <f>INDEX(属性偏向!$T$4:$T$135,(卡牌属性!$DQ156-1+EQ$3)*11+卡牌属性!$DT156)*(1+属性投放!$AT$6)</f>
        <v>60</v>
      </c>
      <c r="ER156" s="14">
        <f>INDEX(属性偏向!$T$4:$T$135,(卡牌属性!$DQ156-1+ER$3)*11+卡牌属性!$DT156)*(1+属性投放!$AT$6)</f>
        <v>60</v>
      </c>
      <c r="ES156" s="14">
        <f>INDEX(属性偏向!$T$4:$T$135,(卡牌属性!$DQ156-1+ES$3)*11+卡牌属性!$DT156)*(1+属性投放!$AT$6)</f>
        <v>63</v>
      </c>
      <c r="ET156" s="14">
        <f>INDEX(属性偏向!$T$4:$T$135,(卡牌属性!$DQ156-1+ET$3)*11+卡牌属性!$DT156)*(1+属性投放!$AT$6)</f>
        <v>66</v>
      </c>
      <c r="EU156" s="14">
        <f>INDEX(属性偏向!$U$4:$U$135,(卡牌属性!$DR156-1+EU$3)*11+卡牌属性!$DT156)*(1+属性投放!$AT$6)</f>
        <v>1080</v>
      </c>
      <c r="EV156" s="14">
        <f>INDEX(属性偏向!$U$4:$U$135,(卡牌属性!$DR156-1+EV$3)*11+卡牌属性!$DT156)*(1+属性投放!$AT$6)</f>
        <v>1140</v>
      </c>
      <c r="EW156" s="14">
        <f>INDEX(属性偏向!$U$4:$U$135,(卡牌属性!$DR156-1+EW$3)*11+卡牌属性!$DT156)*(1+属性投放!$AT$6)</f>
        <v>1140</v>
      </c>
      <c r="EX156" s="14">
        <f>INDEX(属性偏向!$U$4:$U$135,(卡牌属性!$DR156-1+EX$3)*11+卡牌属性!$DT156)*(1+属性投放!$AT$6)</f>
        <v>1200</v>
      </c>
      <c r="EY156" s="14">
        <f>INDEX(属性偏向!$U$4:$U$135,(卡牌属性!$DR156-1+EY$3)*11+卡牌属性!$DT156)*(1+属性投放!$AT$6)</f>
        <v>1260</v>
      </c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  <c r="FM156" s="16"/>
      <c r="FN156" s="16"/>
    </row>
    <row r="157" spans="31:170" ht="16.5" x14ac:dyDescent="0.2">
      <c r="AE157" s="13">
        <v>153</v>
      </c>
      <c r="AF157" s="13">
        <f t="shared" si="492"/>
        <v>14</v>
      </c>
      <c r="AG157" s="13">
        <f t="shared" si="483"/>
        <v>3</v>
      </c>
      <c r="AH157" s="13"/>
      <c r="AI157" s="13"/>
      <c r="AJ157" s="14">
        <f t="shared" si="484"/>
        <v>1101014</v>
      </c>
      <c r="AK157" s="14" t="str">
        <f t="shared" si="485"/>
        <v>吕仙宫10突</v>
      </c>
      <c r="AL157" s="25" t="s">
        <v>131</v>
      </c>
      <c r="AM157" s="14">
        <v>1</v>
      </c>
      <c r="AN157" s="14">
        <f t="shared" si="486"/>
        <v>10</v>
      </c>
      <c r="AO157" s="14" t="e">
        <f>INDEX(属性投放!#REF!,(卡牌属性!AG157-2)*20+卡牌属性!AN157)</f>
        <v>#REF!</v>
      </c>
      <c r="AP157" s="14" t="e">
        <f t="shared" si="535"/>
        <v>#REF!</v>
      </c>
      <c r="AQ157" s="14" t="e">
        <f t="shared" si="535"/>
        <v>#REF!</v>
      </c>
      <c r="AR157" s="14" t="e">
        <f t="shared" si="535"/>
        <v>#REF!</v>
      </c>
      <c r="AS157" s="14" t="e">
        <f t="shared" si="535"/>
        <v>#REF!</v>
      </c>
      <c r="AT157" s="14" t="e">
        <f>INDEX(属性投放!#REF!,(卡牌属性!AG157-2)*20+卡牌属性!AN157)</f>
        <v>#REF!</v>
      </c>
      <c r="AU157" s="14" t="e">
        <f t="shared" si="536"/>
        <v>#REF!</v>
      </c>
      <c r="AV157" s="14" t="e">
        <f t="shared" si="536"/>
        <v>#REF!</v>
      </c>
      <c r="AW157" s="14" t="e">
        <f t="shared" si="536"/>
        <v>#REF!</v>
      </c>
      <c r="AX157" s="14" t="e">
        <f t="shared" si="536"/>
        <v>#REF!</v>
      </c>
      <c r="AY157" s="14" t="e">
        <f>INDEX(属性投放!#REF!,(卡牌属性!AG157-2)*20+卡牌属性!AN157)</f>
        <v>#REF!</v>
      </c>
      <c r="AZ157" s="14" t="e">
        <f t="shared" si="537"/>
        <v>#REF!</v>
      </c>
      <c r="BA157" s="14" t="e">
        <f t="shared" si="537"/>
        <v>#REF!</v>
      </c>
      <c r="BB157" s="14" t="e">
        <f t="shared" si="537"/>
        <v>#REF!</v>
      </c>
      <c r="BC157" s="14" t="e">
        <f t="shared" si="537"/>
        <v>#REF!</v>
      </c>
      <c r="BD157" s="14" t="e">
        <f>INDEX(属性投放!#REF!,(卡牌属性!AG157-2)*20+卡牌属性!AN157)</f>
        <v>#REF!</v>
      </c>
      <c r="BE157" s="14" t="e">
        <f t="shared" si="538"/>
        <v>#REF!</v>
      </c>
      <c r="BF157" s="14" t="e">
        <f t="shared" si="538"/>
        <v>#REF!</v>
      </c>
      <c r="BG157" s="14" t="e">
        <f t="shared" si="538"/>
        <v>#REF!</v>
      </c>
      <c r="BH157" s="14" t="e">
        <f t="shared" si="538"/>
        <v>#REF!</v>
      </c>
      <c r="BI157" s="14" t="e">
        <f>INDEX(属性投放!#REF!,(卡牌属性!AG157-2)*20+卡牌属性!AN157)</f>
        <v>#REF!</v>
      </c>
      <c r="BJ157" s="14" t="e">
        <f t="shared" si="539"/>
        <v>#REF!</v>
      </c>
      <c r="BK157" s="14" t="e">
        <f t="shared" si="539"/>
        <v>#REF!</v>
      </c>
      <c r="BL157" s="14" t="e">
        <f t="shared" si="539"/>
        <v>#REF!</v>
      </c>
      <c r="BM157" s="14" t="e">
        <f t="shared" si="539"/>
        <v>#REF!</v>
      </c>
      <c r="BN157" s="14" t="e">
        <f>INDEX(属性投放!#REF!,(卡牌属性!AG157-2)*20+卡牌属性!AN157)</f>
        <v>#REF!</v>
      </c>
      <c r="BO157" s="14" t="e">
        <f t="shared" si="540"/>
        <v>#REF!</v>
      </c>
      <c r="BP157" s="14" t="e">
        <f t="shared" si="540"/>
        <v>#REF!</v>
      </c>
      <c r="BQ157" s="14" t="e">
        <f t="shared" si="540"/>
        <v>#REF!</v>
      </c>
      <c r="BR157" s="14" t="e">
        <f t="shared" si="540"/>
        <v>#REF!</v>
      </c>
      <c r="BV157" s="13">
        <v>153</v>
      </c>
      <c r="BW157" s="14">
        <f t="shared" si="493"/>
        <v>14</v>
      </c>
      <c r="BX157" s="14">
        <f t="shared" si="494"/>
        <v>1102014</v>
      </c>
      <c r="BY157" s="14" t="str">
        <f>INDEX($O$6:$O$37,BW157)&amp;"-"&amp;INDEX(属性投放!$H$19:$H$29,卡牌属性!CD157)</f>
        <v>石灵明-无我相</v>
      </c>
      <c r="BZ157" s="14">
        <f t="shared" si="495"/>
        <v>5</v>
      </c>
      <c r="CA157" s="14">
        <f t="shared" si="496"/>
        <v>5</v>
      </c>
      <c r="CB157" s="14">
        <f t="shared" si="497"/>
        <v>5</v>
      </c>
      <c r="CC157" s="14">
        <f t="shared" si="498"/>
        <v>3</v>
      </c>
      <c r="CD157" s="14">
        <f t="shared" si="499"/>
        <v>10</v>
      </c>
      <c r="CE157" s="14">
        <f>INDEX(属性投放!$W$6:$W$49,(卡牌属性!CC157-2)*11+卡牌属性!CD157)</f>
        <v>10</v>
      </c>
      <c r="CF157" s="14">
        <f t="shared" si="541"/>
        <v>2900</v>
      </c>
      <c r="CG157" s="14">
        <f t="shared" si="542"/>
        <v>3183</v>
      </c>
      <c r="CH157" s="14">
        <f t="shared" si="543"/>
        <v>3466</v>
      </c>
      <c r="CI157" s="14">
        <f t="shared" si="544"/>
        <v>3466</v>
      </c>
      <c r="CJ157" s="14">
        <f t="shared" si="545"/>
        <v>3774</v>
      </c>
      <c r="CK157" s="14">
        <f t="shared" si="546"/>
        <v>1405</v>
      </c>
      <c r="CL157" s="14">
        <f t="shared" si="547"/>
        <v>1544</v>
      </c>
      <c r="CM157" s="14">
        <f t="shared" si="548"/>
        <v>1544</v>
      </c>
      <c r="CN157" s="14">
        <f t="shared" si="549"/>
        <v>1683</v>
      </c>
      <c r="CO157" s="14">
        <f t="shared" si="550"/>
        <v>1837</v>
      </c>
      <c r="CP157" s="14">
        <f t="shared" si="551"/>
        <v>26420</v>
      </c>
      <c r="CQ157" s="14">
        <f t="shared" si="552"/>
        <v>28888</v>
      </c>
      <c r="CR157" s="14">
        <f t="shared" si="553"/>
        <v>28888</v>
      </c>
      <c r="CS157" s="14">
        <f t="shared" si="554"/>
        <v>31356</v>
      </c>
      <c r="CT157" s="14">
        <f t="shared" si="555"/>
        <v>33874</v>
      </c>
      <c r="CU157" s="14">
        <f>INDEX(属性偏向!$S$4:$S$135,(卡牌属性!$BZ157-1+CU$3)*11+卡牌属性!$CD157)</f>
        <v>46</v>
      </c>
      <c r="CV157" s="14">
        <f>INDEX(属性偏向!$S$4:$S$135,(卡牌属性!$BZ157-1+CV$3)*11+卡牌属性!$CD157)</f>
        <v>48</v>
      </c>
      <c r="CW157" s="14">
        <f>INDEX(属性偏向!$S$4:$S$135,(卡牌属性!$BZ157-1+CW$3)*11+卡牌属性!$CD157)</f>
        <v>50</v>
      </c>
      <c r="CX157" s="14">
        <f>INDEX(属性偏向!$S$4:$S$135,(卡牌属性!$BZ157-1+CX$3)*11+卡牌属性!$CD157)</f>
        <v>50</v>
      </c>
      <c r="CY157" s="14">
        <f>INDEX(属性偏向!$S$4:$S$135,(卡牌属性!$BZ157-1+CY$3)*11+卡牌属性!$CD157)</f>
        <v>52</v>
      </c>
      <c r="CZ157" s="14">
        <f>INDEX(属性偏向!$T$4:$T$135,(卡牌属性!$BZ157-1+CZ$3)*11+卡牌属性!$CD157)</f>
        <v>23</v>
      </c>
      <c r="DA157" s="14">
        <f>INDEX(属性偏向!$T$4:$T$135,(卡牌属性!$BZ157-1+DA$3)*11+卡牌属性!$CD157)</f>
        <v>24</v>
      </c>
      <c r="DB157" s="14">
        <f>INDEX(属性偏向!$T$4:$T$135,(卡牌属性!$BZ157-1+DB$3)*11+卡牌属性!$CD157)</f>
        <v>24</v>
      </c>
      <c r="DC157" s="14">
        <f>INDEX(属性偏向!$T$4:$T$135,(卡牌属性!$BZ157-1+DC$3)*11+卡牌属性!$CD157)</f>
        <v>25</v>
      </c>
      <c r="DD157" s="14">
        <f>INDEX(属性偏向!$T$4:$T$135,(卡牌属性!$BZ157-1+DD$3)*11+卡牌属性!$CD157)</f>
        <v>26</v>
      </c>
      <c r="DE157" s="14">
        <f>INDEX(属性偏向!$U$4:$U$135,(卡牌属性!$BZ157-1+DE$3)*11+卡牌属性!$CD157)</f>
        <v>460</v>
      </c>
      <c r="DF157" s="14">
        <f>INDEX(属性偏向!$U$4:$U$135,(卡牌属性!$BZ157-1+DF$3)*11+卡牌属性!$CD157)</f>
        <v>480</v>
      </c>
      <c r="DG157" s="14">
        <f>INDEX(属性偏向!$U$4:$U$135,(卡牌属性!$BZ157-1+DG$3)*11+卡牌属性!$CD157)</f>
        <v>480</v>
      </c>
      <c r="DH157" s="14">
        <f>INDEX(属性偏向!$U$4:$U$135,(卡牌属性!$BZ157-1+DH$3)*11+卡牌属性!$CD157)</f>
        <v>500</v>
      </c>
      <c r="DI157" s="14">
        <f>INDEX(属性偏向!$U$4:$U$135,(卡牌属性!$BZ157-1+DI$3)*11+卡牌属性!$CD157)</f>
        <v>520</v>
      </c>
      <c r="DL157" s="13">
        <v>153</v>
      </c>
      <c r="DM157" s="14">
        <f t="shared" si="500"/>
        <v>14</v>
      </c>
      <c r="DN157" s="14">
        <f t="shared" si="501"/>
        <v>1102014</v>
      </c>
      <c r="DO157" s="14" t="str">
        <f>INDEX($B$6:$B$32,DM157)&amp;"-"&amp;INDEX(属性投放!$H$7:$H$17,卡牌属性!DT157)</f>
        <v>吕仙宫-无我相</v>
      </c>
      <c r="DP157" s="14">
        <f t="shared" si="487"/>
        <v>6</v>
      </c>
      <c r="DQ157" s="14">
        <f t="shared" si="488"/>
        <v>5</v>
      </c>
      <c r="DR157" s="14">
        <f t="shared" si="489"/>
        <v>4</v>
      </c>
      <c r="DS157" s="14">
        <f t="shared" si="502"/>
        <v>3</v>
      </c>
      <c r="DT157" s="14">
        <f t="shared" si="503"/>
        <v>10</v>
      </c>
      <c r="DU157" s="14">
        <f>INDEX(属性投放!$W$6:$W$49,(卡牌属性!DS157-2)*11+卡牌属性!DT157)</f>
        <v>10</v>
      </c>
      <c r="DV157" s="14">
        <f t="shared" si="556"/>
        <v>9199</v>
      </c>
      <c r="DW157" s="14">
        <f t="shared" si="557"/>
        <v>9998</v>
      </c>
      <c r="DX157" s="14">
        <f t="shared" si="558"/>
        <v>10822</v>
      </c>
      <c r="DY157" s="14">
        <f t="shared" si="559"/>
        <v>10822</v>
      </c>
      <c r="DZ157" s="14">
        <f t="shared" si="560"/>
        <v>12420</v>
      </c>
      <c r="EA157" s="14">
        <f t="shared" si="561"/>
        <v>4155</v>
      </c>
      <c r="EB157" s="14">
        <f t="shared" si="562"/>
        <v>4552</v>
      </c>
      <c r="EC157" s="14">
        <f t="shared" si="563"/>
        <v>4552</v>
      </c>
      <c r="ED157" s="14">
        <f t="shared" si="564"/>
        <v>4949</v>
      </c>
      <c r="EE157" s="14">
        <f t="shared" si="565"/>
        <v>5361</v>
      </c>
      <c r="EF157" s="14">
        <f t="shared" si="566"/>
        <v>71206</v>
      </c>
      <c r="EG157" s="14">
        <f t="shared" si="567"/>
        <v>78260</v>
      </c>
      <c r="EH157" s="14">
        <f t="shared" si="568"/>
        <v>78260</v>
      </c>
      <c r="EI157" s="14">
        <f t="shared" si="569"/>
        <v>85364</v>
      </c>
      <c r="EJ157" s="14">
        <f t="shared" si="570"/>
        <v>92468</v>
      </c>
      <c r="EK157" s="14">
        <f>INDEX(属性偏向!$S$4:$S$135,(卡牌属性!$DP157-1+EK$3)*11+卡牌属性!$DT157)*(1+属性投放!$AT$6)</f>
        <v>144</v>
      </c>
      <c r="EL157" s="14">
        <f>INDEX(属性偏向!$S$4:$S$135,(卡牌属性!$DP157-1+EL$3)*11+卡牌属性!$DT157)*(1+属性投放!$AT$6)</f>
        <v>150</v>
      </c>
      <c r="EM157" s="14">
        <f>INDEX(属性偏向!$S$4:$S$135,(卡牌属性!$DP157-1+EM$3)*11+卡牌属性!$DT157)*(1+属性投放!$AT$6)</f>
        <v>156</v>
      </c>
      <c r="EN157" s="14">
        <f>INDEX(属性偏向!$S$4:$S$135,(卡牌属性!$DP157-1+EN$3)*11+卡牌属性!$DT157)*(1+属性投放!$AT$6)</f>
        <v>156</v>
      </c>
      <c r="EO157" s="14">
        <f>INDEX(属性偏向!$S$4:$S$135,(卡牌属性!$DP157-1+EO$3)*11+卡牌属性!$DT157)*(1+属性投放!$AT$6)</f>
        <v>168</v>
      </c>
      <c r="EP157" s="14">
        <f>INDEX(属性偏向!$T$4:$T$135,(卡牌属性!$DQ157-1+EP$3)*11+卡牌属性!$DT157)*(1+属性投放!$AT$6)</f>
        <v>69</v>
      </c>
      <c r="EQ157" s="14">
        <f>INDEX(属性偏向!$T$4:$T$135,(卡牌属性!$DQ157-1+EQ$3)*11+卡牌属性!$DT157)*(1+属性投放!$AT$6)</f>
        <v>72</v>
      </c>
      <c r="ER157" s="14">
        <f>INDEX(属性偏向!$T$4:$T$135,(卡牌属性!$DQ157-1+ER$3)*11+卡牌属性!$DT157)*(1+属性投放!$AT$6)</f>
        <v>72</v>
      </c>
      <c r="ES157" s="14">
        <f>INDEX(属性偏向!$T$4:$T$135,(卡牌属性!$DQ157-1+ES$3)*11+卡牌属性!$DT157)*(1+属性投放!$AT$6)</f>
        <v>75</v>
      </c>
      <c r="ET157" s="14">
        <f>INDEX(属性偏向!$T$4:$T$135,(卡牌属性!$DQ157-1+ET$3)*11+卡牌属性!$DT157)*(1+属性投放!$AT$6)</f>
        <v>78</v>
      </c>
      <c r="EU157" s="14">
        <f>INDEX(属性偏向!$U$4:$U$135,(卡牌属性!$DR157-1+EU$3)*11+卡牌属性!$DT157)*(1+属性投放!$AT$6)</f>
        <v>1320</v>
      </c>
      <c r="EV157" s="14">
        <f>INDEX(属性偏向!$U$4:$U$135,(卡牌属性!$DR157-1+EV$3)*11+卡牌属性!$DT157)*(1+属性投放!$AT$6)</f>
        <v>1380</v>
      </c>
      <c r="EW157" s="14">
        <f>INDEX(属性偏向!$U$4:$U$135,(卡牌属性!$DR157-1+EW$3)*11+卡牌属性!$DT157)*(1+属性投放!$AT$6)</f>
        <v>1380</v>
      </c>
      <c r="EX157" s="14">
        <f>INDEX(属性偏向!$U$4:$U$135,(卡牌属性!$DR157-1+EX$3)*11+卡牌属性!$DT157)*(1+属性投放!$AT$6)</f>
        <v>1440</v>
      </c>
      <c r="EY157" s="14">
        <f>INDEX(属性偏向!$U$4:$U$135,(卡牌属性!$DR157-1+EY$3)*11+卡牌属性!$DT157)*(1+属性投放!$AT$6)</f>
        <v>1500</v>
      </c>
      <c r="FC157" s="16"/>
      <c r="FD157" s="16"/>
      <c r="FE157" s="16"/>
      <c r="FF157" s="16"/>
      <c r="FG157" s="16"/>
      <c r="FH157" s="16"/>
      <c r="FI157" s="16"/>
      <c r="FJ157" s="16"/>
      <c r="FK157" s="16"/>
      <c r="FL157" s="16"/>
      <c r="FM157" s="16"/>
      <c r="FN157" s="16"/>
    </row>
    <row r="158" spans="31:170" ht="16.5" x14ac:dyDescent="0.2">
      <c r="AE158" s="13">
        <v>154</v>
      </c>
      <c r="AF158" s="13">
        <f t="shared" si="492"/>
        <v>14</v>
      </c>
      <c r="AG158" s="13">
        <f t="shared" si="483"/>
        <v>3</v>
      </c>
      <c r="AH158" s="13"/>
      <c r="AI158" s="13"/>
      <c r="AJ158" s="14">
        <f t="shared" si="484"/>
        <v>1101014</v>
      </c>
      <c r="AK158" s="14" t="str">
        <f t="shared" si="485"/>
        <v>吕仙宫11突</v>
      </c>
      <c r="AL158" s="25" t="s">
        <v>131</v>
      </c>
      <c r="AM158" s="14">
        <v>1</v>
      </c>
      <c r="AN158" s="14">
        <f t="shared" si="486"/>
        <v>11</v>
      </c>
      <c r="AO158" s="14" t="e">
        <f>INDEX(属性投放!#REF!,(卡牌属性!AG158-2)*20+卡牌属性!AN158)</f>
        <v>#REF!</v>
      </c>
      <c r="AP158" s="14" t="e">
        <f t="shared" si="535"/>
        <v>#REF!</v>
      </c>
      <c r="AQ158" s="14" t="e">
        <f t="shared" si="535"/>
        <v>#REF!</v>
      </c>
      <c r="AR158" s="14" t="e">
        <f t="shared" si="535"/>
        <v>#REF!</v>
      </c>
      <c r="AS158" s="14" t="e">
        <f t="shared" si="535"/>
        <v>#REF!</v>
      </c>
      <c r="AT158" s="14" t="e">
        <f>INDEX(属性投放!#REF!,(卡牌属性!AG158-2)*20+卡牌属性!AN158)</f>
        <v>#REF!</v>
      </c>
      <c r="AU158" s="14" t="e">
        <f t="shared" si="536"/>
        <v>#REF!</v>
      </c>
      <c r="AV158" s="14" t="e">
        <f t="shared" si="536"/>
        <v>#REF!</v>
      </c>
      <c r="AW158" s="14" t="e">
        <f t="shared" si="536"/>
        <v>#REF!</v>
      </c>
      <c r="AX158" s="14" t="e">
        <f t="shared" si="536"/>
        <v>#REF!</v>
      </c>
      <c r="AY158" s="14" t="e">
        <f>INDEX(属性投放!#REF!,(卡牌属性!AG158-2)*20+卡牌属性!AN158)</f>
        <v>#REF!</v>
      </c>
      <c r="AZ158" s="14" t="e">
        <f t="shared" si="537"/>
        <v>#REF!</v>
      </c>
      <c r="BA158" s="14" t="e">
        <f t="shared" si="537"/>
        <v>#REF!</v>
      </c>
      <c r="BB158" s="14" t="e">
        <f t="shared" si="537"/>
        <v>#REF!</v>
      </c>
      <c r="BC158" s="14" t="e">
        <f t="shared" si="537"/>
        <v>#REF!</v>
      </c>
      <c r="BD158" s="14" t="e">
        <f>INDEX(属性投放!#REF!,(卡牌属性!AG158-2)*20+卡牌属性!AN158)</f>
        <v>#REF!</v>
      </c>
      <c r="BE158" s="14" t="e">
        <f t="shared" si="538"/>
        <v>#REF!</v>
      </c>
      <c r="BF158" s="14" t="e">
        <f t="shared" si="538"/>
        <v>#REF!</v>
      </c>
      <c r="BG158" s="14" t="e">
        <f t="shared" si="538"/>
        <v>#REF!</v>
      </c>
      <c r="BH158" s="14" t="e">
        <f t="shared" si="538"/>
        <v>#REF!</v>
      </c>
      <c r="BI158" s="14" t="e">
        <f>INDEX(属性投放!#REF!,(卡牌属性!AG158-2)*20+卡牌属性!AN158)</f>
        <v>#REF!</v>
      </c>
      <c r="BJ158" s="14" t="e">
        <f t="shared" si="539"/>
        <v>#REF!</v>
      </c>
      <c r="BK158" s="14" t="e">
        <f t="shared" si="539"/>
        <v>#REF!</v>
      </c>
      <c r="BL158" s="14" t="e">
        <f t="shared" si="539"/>
        <v>#REF!</v>
      </c>
      <c r="BM158" s="14" t="e">
        <f t="shared" si="539"/>
        <v>#REF!</v>
      </c>
      <c r="BN158" s="14" t="e">
        <f>INDEX(属性投放!#REF!,(卡牌属性!AG158-2)*20+卡牌属性!AN158)</f>
        <v>#REF!</v>
      </c>
      <c r="BO158" s="14" t="e">
        <f t="shared" si="540"/>
        <v>#REF!</v>
      </c>
      <c r="BP158" s="14" t="e">
        <f t="shared" si="540"/>
        <v>#REF!</v>
      </c>
      <c r="BQ158" s="14" t="e">
        <f t="shared" si="540"/>
        <v>#REF!</v>
      </c>
      <c r="BR158" s="14" t="e">
        <f t="shared" si="540"/>
        <v>#REF!</v>
      </c>
      <c r="BV158" s="13">
        <v>154</v>
      </c>
      <c r="BW158" s="14">
        <f t="shared" si="493"/>
        <v>14</v>
      </c>
      <c r="BX158" s="14">
        <f t="shared" si="494"/>
        <v>1102014</v>
      </c>
      <c r="BY158" s="14" t="str">
        <f>INDEX($O$6:$O$37,BW158)&amp;"-"&amp;INDEX(属性投放!$H$19:$H$29,卡牌属性!CD158)</f>
        <v>石灵明-无众生相</v>
      </c>
      <c r="BZ158" s="14">
        <f t="shared" si="495"/>
        <v>5</v>
      </c>
      <c r="CA158" s="14">
        <f t="shared" si="496"/>
        <v>5</v>
      </c>
      <c r="CB158" s="14">
        <f t="shared" si="497"/>
        <v>5</v>
      </c>
      <c r="CC158" s="14">
        <f t="shared" si="498"/>
        <v>3</v>
      </c>
      <c r="CD158" s="14">
        <f t="shared" si="499"/>
        <v>11</v>
      </c>
      <c r="CE158" s="14">
        <f>INDEX(属性投放!$W$6:$W$49,(卡牌属性!CC158-2)*11+卡牌属性!CD158)</f>
        <v>10</v>
      </c>
      <c r="CF158" s="14">
        <f t="shared" si="541"/>
        <v>3360</v>
      </c>
      <c r="CG158" s="14">
        <f t="shared" si="542"/>
        <v>3663</v>
      </c>
      <c r="CH158" s="14">
        <f t="shared" si="543"/>
        <v>3966</v>
      </c>
      <c r="CI158" s="14">
        <f t="shared" si="544"/>
        <v>3966</v>
      </c>
      <c r="CJ158" s="14">
        <f t="shared" si="545"/>
        <v>4294</v>
      </c>
      <c r="CK158" s="14">
        <f t="shared" si="546"/>
        <v>1635</v>
      </c>
      <c r="CL158" s="14">
        <f t="shared" si="547"/>
        <v>1784</v>
      </c>
      <c r="CM158" s="14">
        <f t="shared" si="548"/>
        <v>1784</v>
      </c>
      <c r="CN158" s="14">
        <f t="shared" si="549"/>
        <v>1933</v>
      </c>
      <c r="CO158" s="14">
        <f t="shared" si="550"/>
        <v>2097</v>
      </c>
      <c r="CP158" s="14">
        <f t="shared" si="551"/>
        <v>31020</v>
      </c>
      <c r="CQ158" s="14">
        <f t="shared" si="552"/>
        <v>33688</v>
      </c>
      <c r="CR158" s="14">
        <f t="shared" si="553"/>
        <v>33688</v>
      </c>
      <c r="CS158" s="14">
        <f t="shared" si="554"/>
        <v>36356</v>
      </c>
      <c r="CT158" s="14">
        <f t="shared" si="555"/>
        <v>39074</v>
      </c>
      <c r="CU158" s="14">
        <f>INDEX(属性偏向!$S$4:$S$135,(卡牌属性!$BZ158-1+CU$3)*11+卡牌属性!$CD158)</f>
        <v>56</v>
      </c>
      <c r="CV158" s="14">
        <f>INDEX(属性偏向!$S$4:$S$135,(卡牌属性!$BZ158-1+CV$3)*11+卡牌属性!$CD158)</f>
        <v>58</v>
      </c>
      <c r="CW158" s="14">
        <f>INDEX(属性偏向!$S$4:$S$135,(卡牌属性!$BZ158-1+CW$3)*11+卡牌属性!$CD158)</f>
        <v>60</v>
      </c>
      <c r="CX158" s="14">
        <f>INDEX(属性偏向!$S$4:$S$135,(卡牌属性!$BZ158-1+CX$3)*11+卡牌属性!$CD158)</f>
        <v>60</v>
      </c>
      <c r="CY158" s="14">
        <f>INDEX(属性偏向!$S$4:$S$135,(卡牌属性!$BZ158-1+CY$3)*11+卡牌属性!$CD158)</f>
        <v>62</v>
      </c>
      <c r="CZ158" s="14">
        <f>INDEX(属性偏向!$T$4:$T$135,(卡牌属性!$BZ158-1+CZ$3)*11+卡牌属性!$CD158)</f>
        <v>28</v>
      </c>
      <c r="DA158" s="14">
        <f>INDEX(属性偏向!$T$4:$T$135,(卡牌属性!$BZ158-1+DA$3)*11+卡牌属性!$CD158)</f>
        <v>29</v>
      </c>
      <c r="DB158" s="14">
        <f>INDEX(属性偏向!$T$4:$T$135,(卡牌属性!$BZ158-1+DB$3)*11+卡牌属性!$CD158)</f>
        <v>29</v>
      </c>
      <c r="DC158" s="14">
        <f>INDEX(属性偏向!$T$4:$T$135,(卡牌属性!$BZ158-1+DC$3)*11+卡牌属性!$CD158)</f>
        <v>30</v>
      </c>
      <c r="DD158" s="14">
        <f>INDEX(属性偏向!$T$4:$T$135,(卡牌属性!$BZ158-1+DD$3)*11+卡牌属性!$CD158)</f>
        <v>31</v>
      </c>
      <c r="DE158" s="14">
        <f>INDEX(属性偏向!$U$4:$U$135,(卡牌属性!$BZ158-1+DE$3)*11+卡牌属性!$CD158)</f>
        <v>560</v>
      </c>
      <c r="DF158" s="14">
        <f>INDEX(属性偏向!$U$4:$U$135,(卡牌属性!$BZ158-1+DF$3)*11+卡牌属性!$CD158)</f>
        <v>580</v>
      </c>
      <c r="DG158" s="14">
        <f>INDEX(属性偏向!$U$4:$U$135,(卡牌属性!$BZ158-1+DG$3)*11+卡牌属性!$CD158)</f>
        <v>580</v>
      </c>
      <c r="DH158" s="14">
        <f>INDEX(属性偏向!$U$4:$U$135,(卡牌属性!$BZ158-1+DH$3)*11+卡牌属性!$CD158)</f>
        <v>600</v>
      </c>
      <c r="DI158" s="14">
        <f>INDEX(属性偏向!$U$4:$U$135,(卡牌属性!$BZ158-1+DI$3)*11+卡牌属性!$CD158)</f>
        <v>620</v>
      </c>
      <c r="DL158" s="13">
        <v>154</v>
      </c>
      <c r="DM158" s="14">
        <f t="shared" si="500"/>
        <v>14</v>
      </c>
      <c r="DN158" s="14">
        <f t="shared" si="501"/>
        <v>1102014</v>
      </c>
      <c r="DO158" s="14" t="str">
        <f>INDEX($B$6:$B$32,DM158)&amp;"-"&amp;INDEX(属性投放!$H$7:$H$17,卡牌属性!DT158)</f>
        <v>吕仙宫-无众生相</v>
      </c>
      <c r="DP158" s="14">
        <f t="shared" si="487"/>
        <v>6</v>
      </c>
      <c r="DQ158" s="14">
        <f t="shared" si="488"/>
        <v>5</v>
      </c>
      <c r="DR158" s="14">
        <f t="shared" si="489"/>
        <v>4</v>
      </c>
      <c r="DS158" s="14">
        <f t="shared" si="502"/>
        <v>3</v>
      </c>
      <c r="DT158" s="14">
        <f t="shared" si="503"/>
        <v>11</v>
      </c>
      <c r="DU158" s="14">
        <f>INDEX(属性投放!$W$6:$W$49,(卡牌属性!DS158-2)*11+卡牌属性!DT158)</f>
        <v>10</v>
      </c>
      <c r="DV158" s="14">
        <f t="shared" si="556"/>
        <v>10639</v>
      </c>
      <c r="DW158" s="14">
        <f t="shared" si="557"/>
        <v>11498</v>
      </c>
      <c r="DX158" s="14">
        <f t="shared" si="558"/>
        <v>12382</v>
      </c>
      <c r="DY158" s="14">
        <f t="shared" si="559"/>
        <v>12382</v>
      </c>
      <c r="DZ158" s="14">
        <f t="shared" si="560"/>
        <v>14100</v>
      </c>
      <c r="EA158" s="14">
        <f t="shared" si="561"/>
        <v>4845</v>
      </c>
      <c r="EB158" s="14">
        <f t="shared" si="562"/>
        <v>5272</v>
      </c>
      <c r="EC158" s="14">
        <f t="shared" si="563"/>
        <v>5272</v>
      </c>
      <c r="ED158" s="14">
        <f t="shared" si="564"/>
        <v>5699</v>
      </c>
      <c r="EE158" s="14">
        <f t="shared" si="565"/>
        <v>6141</v>
      </c>
      <c r="EF158" s="14">
        <f t="shared" si="566"/>
        <v>84406</v>
      </c>
      <c r="EG158" s="14">
        <f t="shared" si="567"/>
        <v>92060</v>
      </c>
      <c r="EH158" s="14">
        <f t="shared" si="568"/>
        <v>92060</v>
      </c>
      <c r="EI158" s="14">
        <f t="shared" si="569"/>
        <v>99764</v>
      </c>
      <c r="EJ158" s="14">
        <f t="shared" si="570"/>
        <v>107468</v>
      </c>
      <c r="EK158" s="14">
        <f>INDEX(属性偏向!$S$4:$S$135,(卡牌属性!$DP158-1+EK$3)*11+卡牌属性!$DT158)*(1+属性投放!$AT$6)</f>
        <v>174</v>
      </c>
      <c r="EL158" s="14">
        <f>INDEX(属性偏向!$S$4:$S$135,(卡牌属性!$DP158-1+EL$3)*11+卡牌属性!$DT158)*(1+属性投放!$AT$6)</f>
        <v>180</v>
      </c>
      <c r="EM158" s="14">
        <f>INDEX(属性偏向!$S$4:$S$135,(卡牌属性!$DP158-1+EM$3)*11+卡牌属性!$DT158)*(1+属性投放!$AT$6)</f>
        <v>186</v>
      </c>
      <c r="EN158" s="14">
        <f>INDEX(属性偏向!$S$4:$S$135,(卡牌属性!$DP158-1+EN$3)*11+卡牌属性!$DT158)*(1+属性投放!$AT$6)</f>
        <v>186</v>
      </c>
      <c r="EO158" s="14">
        <f>INDEX(属性偏向!$S$4:$S$135,(卡牌属性!$DP158-1+EO$3)*11+卡牌属性!$DT158)*(1+属性投放!$AT$6)</f>
        <v>198</v>
      </c>
      <c r="EP158" s="14">
        <f>INDEX(属性偏向!$T$4:$T$135,(卡牌属性!$DQ158-1+EP$3)*11+卡牌属性!$DT158)*(1+属性投放!$AT$6)</f>
        <v>84</v>
      </c>
      <c r="EQ158" s="14">
        <f>INDEX(属性偏向!$T$4:$T$135,(卡牌属性!$DQ158-1+EQ$3)*11+卡牌属性!$DT158)*(1+属性投放!$AT$6)</f>
        <v>87</v>
      </c>
      <c r="ER158" s="14">
        <f>INDEX(属性偏向!$T$4:$T$135,(卡牌属性!$DQ158-1+ER$3)*11+卡牌属性!$DT158)*(1+属性投放!$AT$6)</f>
        <v>87</v>
      </c>
      <c r="ES158" s="14">
        <f>INDEX(属性偏向!$T$4:$T$135,(卡牌属性!$DQ158-1+ES$3)*11+卡牌属性!$DT158)*(1+属性投放!$AT$6)</f>
        <v>90</v>
      </c>
      <c r="ET158" s="14">
        <f>INDEX(属性偏向!$T$4:$T$135,(卡牌属性!$DQ158-1+ET$3)*11+卡牌属性!$DT158)*(1+属性投放!$AT$6)</f>
        <v>93</v>
      </c>
      <c r="EU158" s="14">
        <f>INDEX(属性偏向!$U$4:$U$135,(卡牌属性!$DR158-1+EU$3)*11+卡牌属性!$DT158)*(1+属性投放!$AT$6)</f>
        <v>1620</v>
      </c>
      <c r="EV158" s="14">
        <f>INDEX(属性偏向!$U$4:$U$135,(卡牌属性!$DR158-1+EV$3)*11+卡牌属性!$DT158)*(1+属性投放!$AT$6)</f>
        <v>1680</v>
      </c>
      <c r="EW158" s="14">
        <f>INDEX(属性偏向!$U$4:$U$135,(卡牌属性!$DR158-1+EW$3)*11+卡牌属性!$DT158)*(1+属性投放!$AT$6)</f>
        <v>1680</v>
      </c>
      <c r="EX158" s="14">
        <f>INDEX(属性偏向!$U$4:$U$135,(卡牌属性!$DR158-1+EX$3)*11+卡牌属性!$DT158)*(1+属性投放!$AT$6)</f>
        <v>1740</v>
      </c>
      <c r="EY158" s="14">
        <f>INDEX(属性偏向!$U$4:$U$135,(卡牌属性!$DR158-1+EY$3)*11+卡牌属性!$DT158)*(1+属性投放!$AT$6)</f>
        <v>1800</v>
      </c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</row>
    <row r="159" spans="31:170" ht="16.5" x14ac:dyDescent="0.2">
      <c r="AE159" s="13">
        <v>155</v>
      </c>
      <c r="AF159" s="13">
        <f t="shared" si="492"/>
        <v>15</v>
      </c>
      <c r="AG159" s="13">
        <f t="shared" si="483"/>
        <v>3</v>
      </c>
      <c r="AH159" s="13"/>
      <c r="AI159" s="13"/>
      <c r="AJ159" s="14">
        <f t="shared" si="484"/>
        <v>1101015</v>
      </c>
      <c r="AK159" s="14" t="str">
        <f t="shared" si="485"/>
        <v>阎巧巧1突</v>
      </c>
      <c r="AL159" s="25" t="s">
        <v>131</v>
      </c>
      <c r="AM159" s="14">
        <v>1</v>
      </c>
      <c r="AN159" s="14">
        <f t="shared" si="486"/>
        <v>1</v>
      </c>
      <c r="AO159" s="14" t="e">
        <f>INDEX(属性投放!#REF!,(卡牌属性!AG159-2)*20+卡牌属性!AN159)</f>
        <v>#REF!</v>
      </c>
      <c r="AP159" s="14" t="e">
        <f t="shared" si="535"/>
        <v>#REF!</v>
      </c>
      <c r="AQ159" s="14" t="e">
        <f t="shared" si="535"/>
        <v>#REF!</v>
      </c>
      <c r="AR159" s="14" t="e">
        <f t="shared" si="535"/>
        <v>#REF!</v>
      </c>
      <c r="AS159" s="14" t="e">
        <f t="shared" si="535"/>
        <v>#REF!</v>
      </c>
      <c r="AT159" s="14" t="e">
        <f>INDEX(属性投放!#REF!,(卡牌属性!AG159-2)*20+卡牌属性!AN159)</f>
        <v>#REF!</v>
      </c>
      <c r="AU159" s="14" t="e">
        <f t="shared" si="536"/>
        <v>#REF!</v>
      </c>
      <c r="AV159" s="14" t="e">
        <f t="shared" si="536"/>
        <v>#REF!</v>
      </c>
      <c r="AW159" s="14" t="e">
        <f t="shared" si="536"/>
        <v>#REF!</v>
      </c>
      <c r="AX159" s="14" t="e">
        <f t="shared" si="536"/>
        <v>#REF!</v>
      </c>
      <c r="AY159" s="14" t="e">
        <f>INDEX(属性投放!#REF!,(卡牌属性!AG159-2)*20+卡牌属性!AN159)</f>
        <v>#REF!</v>
      </c>
      <c r="AZ159" s="14" t="e">
        <f t="shared" si="537"/>
        <v>#REF!</v>
      </c>
      <c r="BA159" s="14" t="e">
        <f t="shared" si="537"/>
        <v>#REF!</v>
      </c>
      <c r="BB159" s="14" t="e">
        <f t="shared" si="537"/>
        <v>#REF!</v>
      </c>
      <c r="BC159" s="14" t="e">
        <f t="shared" si="537"/>
        <v>#REF!</v>
      </c>
      <c r="BD159" s="14" t="e">
        <f>INDEX(属性投放!#REF!,(卡牌属性!AG159-2)*20+卡牌属性!AN159)</f>
        <v>#REF!</v>
      </c>
      <c r="BE159" s="14" t="e">
        <f t="shared" si="538"/>
        <v>#REF!</v>
      </c>
      <c r="BF159" s="14" t="e">
        <f t="shared" si="538"/>
        <v>#REF!</v>
      </c>
      <c r="BG159" s="14" t="e">
        <f t="shared" si="538"/>
        <v>#REF!</v>
      </c>
      <c r="BH159" s="14" t="e">
        <f t="shared" si="538"/>
        <v>#REF!</v>
      </c>
      <c r="BI159" s="14" t="e">
        <f>INDEX(属性投放!#REF!,(卡牌属性!AG159-2)*20+卡牌属性!AN159)</f>
        <v>#REF!</v>
      </c>
      <c r="BJ159" s="14" t="e">
        <f t="shared" si="539"/>
        <v>#REF!</v>
      </c>
      <c r="BK159" s="14" t="e">
        <f t="shared" si="539"/>
        <v>#REF!</v>
      </c>
      <c r="BL159" s="14" t="e">
        <f t="shared" si="539"/>
        <v>#REF!</v>
      </c>
      <c r="BM159" s="14" t="e">
        <f t="shared" si="539"/>
        <v>#REF!</v>
      </c>
      <c r="BN159" s="14" t="e">
        <f>INDEX(属性投放!#REF!,(卡牌属性!AG159-2)*20+卡牌属性!AN159)</f>
        <v>#REF!</v>
      </c>
      <c r="BO159" s="14" t="e">
        <f t="shared" si="540"/>
        <v>#REF!</v>
      </c>
      <c r="BP159" s="14" t="e">
        <f t="shared" si="540"/>
        <v>#REF!</v>
      </c>
      <c r="BQ159" s="14" t="e">
        <f t="shared" si="540"/>
        <v>#REF!</v>
      </c>
      <c r="BR159" s="14" t="e">
        <f t="shared" si="540"/>
        <v>#REF!</v>
      </c>
      <c r="BV159" s="13">
        <v>155</v>
      </c>
      <c r="BW159" s="14">
        <f t="shared" si="493"/>
        <v>15</v>
      </c>
      <c r="BX159" s="14">
        <f t="shared" si="494"/>
        <v>1102015</v>
      </c>
      <c r="BY159" s="14" t="str">
        <f>INDEX($O$6:$O$37,BW159)&amp;"-"&amp;INDEX(属性投放!$H$19:$H$29,卡牌属性!CD159)</f>
        <v>于禁-练体</v>
      </c>
      <c r="BZ159" s="14">
        <f t="shared" si="495"/>
        <v>3</v>
      </c>
      <c r="CA159" s="14">
        <f t="shared" si="496"/>
        <v>3</v>
      </c>
      <c r="CB159" s="14">
        <f t="shared" si="497"/>
        <v>3</v>
      </c>
      <c r="CC159" s="14">
        <f t="shared" si="498"/>
        <v>2</v>
      </c>
      <c r="CD159" s="14">
        <f t="shared" si="499"/>
        <v>1</v>
      </c>
      <c r="CE159" s="14">
        <f>INDEX(属性投放!$W$6:$W$49,(卡牌属性!CC159-2)*11+卡牌属性!CD159)</f>
        <v>14</v>
      </c>
      <c r="CF159" s="14">
        <f>INDEX(属性偏向!$I$4:$I$15,卡牌属性!$BZ159+CF$3)</f>
        <v>100</v>
      </c>
      <c r="CG159" s="14">
        <f>INDEX(属性偏向!$I$4:$I$15,卡牌属性!$BZ159+CG$3)</f>
        <v>125</v>
      </c>
      <c r="CH159" s="14">
        <f>INDEX(属性偏向!$I$4:$I$15,卡牌属性!$BZ159+CH$3)</f>
        <v>150</v>
      </c>
      <c r="CI159" s="14">
        <f>INDEX(属性偏向!$I$4:$I$15,卡牌属性!$BZ159+CI$3)</f>
        <v>150</v>
      </c>
      <c r="CJ159" s="14">
        <f>INDEX(属性偏向!$I$4:$I$15,卡牌属性!$BZ159+CJ$3)</f>
        <v>175</v>
      </c>
      <c r="CK159" s="14">
        <f>INDEX(属性偏向!$J$4:$J$15,卡牌属性!$CA159+CK$3)</f>
        <v>10</v>
      </c>
      <c r="CL159" s="14">
        <f>INDEX(属性偏向!$J$4:$J$15,卡牌属性!$CA159+CL$3)</f>
        <v>20</v>
      </c>
      <c r="CM159" s="14">
        <f>INDEX(属性偏向!$J$4:$J$15,卡牌属性!$CA159+CM$3)</f>
        <v>20</v>
      </c>
      <c r="CN159" s="14">
        <f>INDEX(属性偏向!$J$4:$J$15,卡牌属性!$CA159+CN$3)</f>
        <v>30</v>
      </c>
      <c r="CO159" s="14">
        <f>INDEX(属性偏向!$J$4:$J$15,卡牌属性!$CA159+CO$3)</f>
        <v>40</v>
      </c>
      <c r="CP159" s="14">
        <f>INDEX(属性偏向!$K$4:$K$15,卡牌属性!$CB159+CP$3)</f>
        <v>300</v>
      </c>
      <c r="CQ159" s="14">
        <f>INDEX(属性偏向!$K$4:$K$15,卡牌属性!$CB159+CQ$3)</f>
        <v>400</v>
      </c>
      <c r="CR159" s="14">
        <f>INDEX(属性偏向!$K$4:$K$15,卡牌属性!$CB159+CR$3)</f>
        <v>400</v>
      </c>
      <c r="CS159" s="14">
        <f>INDEX(属性偏向!$K$4:$K$15,卡牌属性!$CB159+CS$3)</f>
        <v>500</v>
      </c>
      <c r="CT159" s="14">
        <f>INDEX(属性偏向!$K$4:$K$15,卡牌属性!$CB159+CT$3)</f>
        <v>650</v>
      </c>
      <c r="CU159" s="14">
        <f>INDEX(属性偏向!$S$4:$S$135,(卡牌属性!$BZ159-1+CU$3)*11+卡牌属性!$CD159)</f>
        <v>6</v>
      </c>
      <c r="CV159" s="14">
        <f>INDEX(属性偏向!$S$4:$S$135,(卡牌属性!$BZ159-1+CV$3)*11+卡牌属性!$CD159)</f>
        <v>8</v>
      </c>
      <c r="CW159" s="14">
        <f>INDEX(属性偏向!$S$4:$S$135,(卡牌属性!$BZ159-1+CW$3)*11+卡牌属性!$CD159)</f>
        <v>10</v>
      </c>
      <c r="CX159" s="14">
        <f>INDEX(属性偏向!$S$4:$S$135,(卡牌属性!$BZ159-1+CX$3)*11+卡牌属性!$CD159)</f>
        <v>10</v>
      </c>
      <c r="CY159" s="14">
        <f>INDEX(属性偏向!$S$4:$S$135,(卡牌属性!$BZ159-1+CY$3)*11+卡牌属性!$CD159)</f>
        <v>12</v>
      </c>
      <c r="CZ159" s="14">
        <f>INDEX(属性偏向!$T$4:$T$135,(卡牌属性!$BZ159-1+CZ$3)*11+卡牌属性!$CD159)</f>
        <v>3</v>
      </c>
      <c r="DA159" s="14">
        <f>INDEX(属性偏向!$T$4:$T$135,(卡牌属性!$BZ159-1+DA$3)*11+卡牌属性!$CD159)</f>
        <v>4</v>
      </c>
      <c r="DB159" s="14">
        <f>INDEX(属性偏向!$T$4:$T$135,(卡牌属性!$BZ159-1+DB$3)*11+卡牌属性!$CD159)</f>
        <v>4</v>
      </c>
      <c r="DC159" s="14">
        <f>INDEX(属性偏向!$T$4:$T$135,(卡牌属性!$BZ159-1+DC$3)*11+卡牌属性!$CD159)</f>
        <v>5</v>
      </c>
      <c r="DD159" s="14">
        <f>INDEX(属性偏向!$T$4:$T$135,(卡牌属性!$BZ159-1+DD$3)*11+卡牌属性!$CD159)</f>
        <v>6</v>
      </c>
      <c r="DE159" s="14">
        <f>INDEX(属性偏向!$U$4:$U$135,(卡牌属性!$BZ159-1+DE$3)*11+卡牌属性!$CD159)</f>
        <v>36</v>
      </c>
      <c r="DF159" s="14">
        <f>INDEX(属性偏向!$U$4:$U$135,(卡牌属性!$BZ159-1+DF$3)*11+卡牌属性!$CD159)</f>
        <v>48</v>
      </c>
      <c r="DG159" s="14">
        <f>INDEX(属性偏向!$U$4:$U$135,(卡牌属性!$BZ159-1+DG$3)*11+卡牌属性!$CD159)</f>
        <v>48</v>
      </c>
      <c r="DH159" s="14">
        <f>INDEX(属性偏向!$U$4:$U$135,(卡牌属性!$BZ159-1+DH$3)*11+卡牌属性!$CD159)</f>
        <v>60</v>
      </c>
      <c r="DI159" s="14">
        <f>INDEX(属性偏向!$U$4:$U$135,(卡牌属性!$BZ159-1+DI$3)*11+卡牌属性!$CD159)</f>
        <v>72</v>
      </c>
      <c r="DL159" s="13">
        <v>155</v>
      </c>
      <c r="DM159" s="14">
        <f t="shared" si="500"/>
        <v>15</v>
      </c>
      <c r="DN159" s="14">
        <f t="shared" si="501"/>
        <v>1102015</v>
      </c>
      <c r="DO159" s="14" t="str">
        <f>INDEX($B$6:$B$32,DM159)&amp;"-"&amp;INDEX(属性投放!$H$7:$H$17,卡牌属性!DT159)</f>
        <v>阎巧巧-练体</v>
      </c>
      <c r="DP159" s="14">
        <f t="shared" si="487"/>
        <v>5</v>
      </c>
      <c r="DQ159" s="14">
        <f t="shared" si="488"/>
        <v>3</v>
      </c>
      <c r="DR159" s="14">
        <f t="shared" si="489"/>
        <v>4</v>
      </c>
      <c r="DS159" s="14">
        <f t="shared" si="502"/>
        <v>3</v>
      </c>
      <c r="DT159" s="14">
        <f t="shared" si="503"/>
        <v>1</v>
      </c>
      <c r="DU159" s="14">
        <f>INDEX(属性投放!$W$6:$W$49,(卡牌属性!DS159-2)*11+卡牌属性!DT159)</f>
        <v>14</v>
      </c>
      <c r="DV159" s="14">
        <f>INDEX(属性偏向!$I$4:$I$15,卡牌属性!$DP159+DV$3)</f>
        <v>150</v>
      </c>
      <c r="DW159" s="14">
        <f>INDEX(属性偏向!$I$4:$I$15,卡牌属性!$DP159+DW$3)</f>
        <v>175</v>
      </c>
      <c r="DX159" s="14">
        <f>INDEX(属性偏向!$I$4:$I$15,卡牌属性!$DP159+DX$3)</f>
        <v>200</v>
      </c>
      <c r="DY159" s="14">
        <f>INDEX(属性偏向!$I$4:$I$15,卡牌属性!$DP159+DY$3)</f>
        <v>200</v>
      </c>
      <c r="DZ159" s="14">
        <f>INDEX(属性偏向!$I$4:$I$15,卡牌属性!$DP159+DZ$3)</f>
        <v>250</v>
      </c>
      <c r="EA159" s="14">
        <f>INDEX(属性偏向!$J$4:$J$15,卡牌属性!$DQ159+EA$3)</f>
        <v>10</v>
      </c>
      <c r="EB159" s="14">
        <f>INDEX(属性偏向!$J$4:$J$15,卡牌属性!$DQ159+EB$3)</f>
        <v>20</v>
      </c>
      <c r="EC159" s="14">
        <f>INDEX(属性偏向!$J$4:$J$15,卡牌属性!$DQ159+EC$3)</f>
        <v>20</v>
      </c>
      <c r="ED159" s="14">
        <f>INDEX(属性偏向!$J$4:$J$15,卡牌属性!$DQ159+ED$3)</f>
        <v>30</v>
      </c>
      <c r="EE159" s="14">
        <f>INDEX(属性偏向!$J$4:$J$15,卡牌属性!$DQ159+EE$3)</f>
        <v>40</v>
      </c>
      <c r="EF159" s="14">
        <f>INDEX(属性偏向!$K$4:$K$15,卡牌属性!$DR159+EF$3)</f>
        <v>400</v>
      </c>
      <c r="EG159" s="14">
        <f>INDEX(属性偏向!$K$4:$K$15,卡牌属性!$DR159+EG$3)</f>
        <v>500</v>
      </c>
      <c r="EH159" s="14">
        <f>INDEX(属性偏向!$K$4:$K$15,卡牌属性!$DR159+EH$3)</f>
        <v>500</v>
      </c>
      <c r="EI159" s="14">
        <f>INDEX(属性偏向!$K$4:$K$15,卡牌属性!$DR159+EI$3)</f>
        <v>650</v>
      </c>
      <c r="EJ159" s="14">
        <f>INDEX(属性偏向!$K$4:$K$15,卡牌属性!$DR159+EJ$3)</f>
        <v>800</v>
      </c>
      <c r="EK159" s="14">
        <f>INDEX(属性偏向!$S$4:$S$135,(卡牌属性!$DP159-1+EK$3)*11+卡牌属性!$DT159)*(1+属性投放!$AT$6)</f>
        <v>30</v>
      </c>
      <c r="EL159" s="14">
        <f>INDEX(属性偏向!$S$4:$S$135,(卡牌属性!$DP159-1+EL$3)*11+卡牌属性!$DT159)*(1+属性投放!$AT$6)</f>
        <v>36</v>
      </c>
      <c r="EM159" s="14">
        <f>INDEX(属性偏向!$S$4:$S$135,(卡牌属性!$DP159-1+EM$3)*11+卡牌属性!$DT159)*(1+属性投放!$AT$6)</f>
        <v>42</v>
      </c>
      <c r="EN159" s="14">
        <f>INDEX(属性偏向!$S$4:$S$135,(卡牌属性!$DP159-1+EN$3)*11+卡牌属性!$DT159)*(1+属性投放!$AT$6)</f>
        <v>42</v>
      </c>
      <c r="EO159" s="14">
        <f>INDEX(属性偏向!$S$4:$S$135,(卡牌属性!$DP159-1+EO$3)*11+卡牌属性!$DT159)*(1+属性投放!$AT$6)</f>
        <v>48</v>
      </c>
      <c r="EP159" s="14">
        <f>INDEX(属性偏向!$T$4:$T$135,(卡牌属性!$DQ159-1+EP$3)*11+卡牌属性!$DT159)*(1+属性投放!$AT$6)</f>
        <v>9</v>
      </c>
      <c r="EQ159" s="14">
        <f>INDEX(属性偏向!$T$4:$T$135,(卡牌属性!$DQ159-1+EQ$3)*11+卡牌属性!$DT159)*(1+属性投放!$AT$6)</f>
        <v>12</v>
      </c>
      <c r="ER159" s="14">
        <f>INDEX(属性偏向!$T$4:$T$135,(卡牌属性!$DQ159-1+ER$3)*11+卡牌属性!$DT159)*(1+属性投放!$AT$6)</f>
        <v>12</v>
      </c>
      <c r="ES159" s="14">
        <f>INDEX(属性偏向!$T$4:$T$135,(卡牌属性!$DQ159-1+ES$3)*11+卡牌属性!$DT159)*(1+属性投放!$AT$6)</f>
        <v>15</v>
      </c>
      <c r="ET159" s="14">
        <f>INDEX(属性偏向!$T$4:$T$135,(卡牌属性!$DQ159-1+ET$3)*11+卡牌属性!$DT159)*(1+属性投放!$AT$6)</f>
        <v>18</v>
      </c>
      <c r="EU159" s="14">
        <f>INDEX(属性偏向!$U$4:$U$135,(卡牌属性!$DR159-1+EU$3)*11+卡牌属性!$DT159)*(1+属性投放!$AT$6)</f>
        <v>144</v>
      </c>
      <c r="EV159" s="14">
        <f>INDEX(属性偏向!$U$4:$U$135,(卡牌属性!$DR159-1+EV$3)*11+卡牌属性!$DT159)*(1+属性投放!$AT$6)</f>
        <v>180</v>
      </c>
      <c r="EW159" s="14">
        <f>INDEX(属性偏向!$U$4:$U$135,(卡牌属性!$DR159-1+EW$3)*11+卡牌属性!$DT159)*(1+属性投放!$AT$6)</f>
        <v>180</v>
      </c>
      <c r="EX159" s="14">
        <f>INDEX(属性偏向!$U$4:$U$135,(卡牌属性!$DR159-1+EX$3)*11+卡牌属性!$DT159)*(1+属性投放!$AT$6)</f>
        <v>216</v>
      </c>
      <c r="EY159" s="14">
        <f>INDEX(属性偏向!$U$4:$U$135,(卡牌属性!$DR159-1+EY$3)*11+卡牌属性!$DT159)*(1+属性投放!$AT$6)</f>
        <v>252</v>
      </c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</row>
    <row r="160" spans="31:170" ht="16.5" x14ac:dyDescent="0.2">
      <c r="AE160" s="13">
        <v>156</v>
      </c>
      <c r="AF160" s="13">
        <f t="shared" si="492"/>
        <v>15</v>
      </c>
      <c r="AG160" s="13">
        <f t="shared" si="483"/>
        <v>3</v>
      </c>
      <c r="AH160" s="13"/>
      <c r="AI160" s="13"/>
      <c r="AJ160" s="14">
        <f t="shared" si="484"/>
        <v>1101015</v>
      </c>
      <c r="AK160" s="14" t="str">
        <f t="shared" si="485"/>
        <v>阎巧巧2突</v>
      </c>
      <c r="AL160" s="25" t="s">
        <v>131</v>
      </c>
      <c r="AM160" s="14">
        <v>1</v>
      </c>
      <c r="AN160" s="14">
        <f t="shared" si="486"/>
        <v>2</v>
      </c>
      <c r="AO160" s="14" t="e">
        <f>INDEX(属性投放!#REF!,(卡牌属性!AG160-2)*20+卡牌属性!AN160)</f>
        <v>#REF!</v>
      </c>
      <c r="AP160" s="14" t="e">
        <f t="shared" si="535"/>
        <v>#REF!</v>
      </c>
      <c r="AQ160" s="14" t="e">
        <f t="shared" si="535"/>
        <v>#REF!</v>
      </c>
      <c r="AR160" s="14" t="e">
        <f t="shared" si="535"/>
        <v>#REF!</v>
      </c>
      <c r="AS160" s="14" t="e">
        <f t="shared" si="535"/>
        <v>#REF!</v>
      </c>
      <c r="AT160" s="14" t="e">
        <f>INDEX(属性投放!#REF!,(卡牌属性!AG160-2)*20+卡牌属性!AN160)</f>
        <v>#REF!</v>
      </c>
      <c r="AU160" s="14" t="e">
        <f t="shared" si="536"/>
        <v>#REF!</v>
      </c>
      <c r="AV160" s="14" t="e">
        <f t="shared" si="536"/>
        <v>#REF!</v>
      </c>
      <c r="AW160" s="14" t="e">
        <f t="shared" si="536"/>
        <v>#REF!</v>
      </c>
      <c r="AX160" s="14" t="e">
        <f t="shared" si="536"/>
        <v>#REF!</v>
      </c>
      <c r="AY160" s="14" t="e">
        <f>INDEX(属性投放!#REF!,(卡牌属性!AG160-2)*20+卡牌属性!AN160)</f>
        <v>#REF!</v>
      </c>
      <c r="AZ160" s="14" t="e">
        <f t="shared" si="537"/>
        <v>#REF!</v>
      </c>
      <c r="BA160" s="14" t="e">
        <f t="shared" si="537"/>
        <v>#REF!</v>
      </c>
      <c r="BB160" s="14" t="e">
        <f t="shared" si="537"/>
        <v>#REF!</v>
      </c>
      <c r="BC160" s="14" t="e">
        <f t="shared" si="537"/>
        <v>#REF!</v>
      </c>
      <c r="BD160" s="14" t="e">
        <f>INDEX(属性投放!#REF!,(卡牌属性!AG160-2)*20+卡牌属性!AN160)</f>
        <v>#REF!</v>
      </c>
      <c r="BE160" s="14" t="e">
        <f t="shared" si="538"/>
        <v>#REF!</v>
      </c>
      <c r="BF160" s="14" t="e">
        <f t="shared" si="538"/>
        <v>#REF!</v>
      </c>
      <c r="BG160" s="14" t="e">
        <f t="shared" si="538"/>
        <v>#REF!</v>
      </c>
      <c r="BH160" s="14" t="e">
        <f t="shared" si="538"/>
        <v>#REF!</v>
      </c>
      <c r="BI160" s="14" t="e">
        <f>INDEX(属性投放!#REF!,(卡牌属性!AG160-2)*20+卡牌属性!AN160)</f>
        <v>#REF!</v>
      </c>
      <c r="BJ160" s="14" t="e">
        <f t="shared" si="539"/>
        <v>#REF!</v>
      </c>
      <c r="BK160" s="14" t="e">
        <f t="shared" si="539"/>
        <v>#REF!</v>
      </c>
      <c r="BL160" s="14" t="e">
        <f t="shared" si="539"/>
        <v>#REF!</v>
      </c>
      <c r="BM160" s="14" t="e">
        <f t="shared" si="539"/>
        <v>#REF!</v>
      </c>
      <c r="BN160" s="14" t="e">
        <f>INDEX(属性投放!#REF!,(卡牌属性!AG160-2)*20+卡牌属性!AN160)</f>
        <v>#REF!</v>
      </c>
      <c r="BO160" s="14" t="e">
        <f t="shared" si="540"/>
        <v>#REF!</v>
      </c>
      <c r="BP160" s="14" t="e">
        <f t="shared" si="540"/>
        <v>#REF!</v>
      </c>
      <c r="BQ160" s="14" t="e">
        <f t="shared" si="540"/>
        <v>#REF!</v>
      </c>
      <c r="BR160" s="14" t="e">
        <f t="shared" si="540"/>
        <v>#REF!</v>
      </c>
      <c r="BV160" s="13">
        <v>156</v>
      </c>
      <c r="BW160" s="14">
        <f t="shared" si="493"/>
        <v>15</v>
      </c>
      <c r="BX160" s="14">
        <f t="shared" si="494"/>
        <v>1102015</v>
      </c>
      <c r="BY160" s="14" t="str">
        <f>INDEX($O$6:$O$37,BW160)&amp;"-"&amp;INDEX(属性投放!$H$19:$H$29,卡牌属性!CD160)</f>
        <v>于禁-等活</v>
      </c>
      <c r="BZ160" s="14">
        <f t="shared" si="495"/>
        <v>3</v>
      </c>
      <c r="CA160" s="14">
        <f t="shared" si="496"/>
        <v>3</v>
      </c>
      <c r="CB160" s="14">
        <f t="shared" si="497"/>
        <v>3</v>
      </c>
      <c r="CC160" s="14">
        <f t="shared" si="498"/>
        <v>2</v>
      </c>
      <c r="CD160" s="14">
        <f t="shared" si="499"/>
        <v>2</v>
      </c>
      <c r="CE160" s="14">
        <f>INDEX(属性投放!$W$6:$W$49,(卡牌属性!CC160-2)*11+卡牌属性!CD160)</f>
        <v>10</v>
      </c>
      <c r="CF160" s="14">
        <f t="shared" ref="CF160:CF169" si="571">CF159+CU159*$CE159</f>
        <v>184</v>
      </c>
      <c r="CG160" s="14">
        <f t="shared" ref="CG160:CG169" si="572">CG159+CV159*$CE159</f>
        <v>237</v>
      </c>
      <c r="CH160" s="14">
        <f t="shared" ref="CH160:CH169" si="573">CH159+CW159*$CE159</f>
        <v>290</v>
      </c>
      <c r="CI160" s="14">
        <f t="shared" ref="CI160:CI169" si="574">CI159+CX159*$CE159</f>
        <v>290</v>
      </c>
      <c r="CJ160" s="14">
        <f t="shared" ref="CJ160:CJ169" si="575">CJ159+CY159*$CE159</f>
        <v>343</v>
      </c>
      <c r="CK160" s="14">
        <f t="shared" ref="CK160:CK169" si="576">CK159+CZ159*$CE159</f>
        <v>52</v>
      </c>
      <c r="CL160" s="14">
        <f t="shared" ref="CL160:CL169" si="577">CL159+DA159*$CE159</f>
        <v>76</v>
      </c>
      <c r="CM160" s="14">
        <f t="shared" ref="CM160:CM169" si="578">CM159+DB159*$CE159</f>
        <v>76</v>
      </c>
      <c r="CN160" s="14">
        <f t="shared" ref="CN160:CN169" si="579">CN159+DC159*$CE159</f>
        <v>100</v>
      </c>
      <c r="CO160" s="14">
        <f t="shared" ref="CO160:CO169" si="580">CO159+DD159*$CE159</f>
        <v>124</v>
      </c>
      <c r="CP160" s="14">
        <f t="shared" ref="CP160:CP169" si="581">CP159+DE159*$CE159</f>
        <v>804</v>
      </c>
      <c r="CQ160" s="14">
        <f t="shared" ref="CQ160:CQ169" si="582">CQ159+DF159*$CE159</f>
        <v>1072</v>
      </c>
      <c r="CR160" s="14">
        <f t="shared" ref="CR160:CR169" si="583">CR159+DG159*$CE159</f>
        <v>1072</v>
      </c>
      <c r="CS160" s="14">
        <f t="shared" ref="CS160:CS169" si="584">CS159+DH159*$CE159</f>
        <v>1340</v>
      </c>
      <c r="CT160" s="14">
        <f t="shared" ref="CT160:CT169" si="585">CT159+DI159*$CE159</f>
        <v>1658</v>
      </c>
      <c r="CU160" s="14">
        <f>INDEX(属性偏向!$S$4:$S$135,(卡牌属性!$BZ160-1+CU$3)*11+卡牌属性!$CD160)</f>
        <v>8</v>
      </c>
      <c r="CV160" s="14">
        <f>INDEX(属性偏向!$S$4:$S$135,(卡牌属性!$BZ160-1+CV$3)*11+卡牌属性!$CD160)</f>
        <v>10</v>
      </c>
      <c r="CW160" s="14">
        <f>INDEX(属性偏向!$S$4:$S$135,(卡牌属性!$BZ160-1+CW$3)*11+卡牌属性!$CD160)</f>
        <v>12</v>
      </c>
      <c r="CX160" s="14">
        <f>INDEX(属性偏向!$S$4:$S$135,(卡牌属性!$BZ160-1+CX$3)*11+卡牌属性!$CD160)</f>
        <v>12</v>
      </c>
      <c r="CY160" s="14">
        <f>INDEX(属性偏向!$S$4:$S$135,(卡牌属性!$BZ160-1+CY$3)*11+卡牌属性!$CD160)</f>
        <v>14</v>
      </c>
      <c r="CZ160" s="14">
        <f>INDEX(属性偏向!$T$4:$T$135,(卡牌属性!$BZ160-1+CZ$3)*11+卡牌属性!$CD160)</f>
        <v>4</v>
      </c>
      <c r="DA160" s="14">
        <f>INDEX(属性偏向!$T$4:$T$135,(卡牌属性!$BZ160-1+DA$3)*11+卡牌属性!$CD160)</f>
        <v>5</v>
      </c>
      <c r="DB160" s="14">
        <f>INDEX(属性偏向!$T$4:$T$135,(卡牌属性!$BZ160-1+DB$3)*11+卡牌属性!$CD160)</f>
        <v>5</v>
      </c>
      <c r="DC160" s="14">
        <f>INDEX(属性偏向!$T$4:$T$135,(卡牌属性!$BZ160-1+DC$3)*11+卡牌属性!$CD160)</f>
        <v>6</v>
      </c>
      <c r="DD160" s="14">
        <f>INDEX(属性偏向!$T$4:$T$135,(卡牌属性!$BZ160-1+DD$3)*11+卡牌属性!$CD160)</f>
        <v>7</v>
      </c>
      <c r="DE160" s="14">
        <f>INDEX(属性偏向!$U$4:$U$135,(卡牌属性!$BZ160-1+DE$3)*11+卡牌属性!$CD160)</f>
        <v>56</v>
      </c>
      <c r="DF160" s="14">
        <f>INDEX(属性偏向!$U$4:$U$135,(卡牌属性!$BZ160-1+DF$3)*11+卡牌属性!$CD160)</f>
        <v>70</v>
      </c>
      <c r="DG160" s="14">
        <f>INDEX(属性偏向!$U$4:$U$135,(卡牌属性!$BZ160-1+DG$3)*11+卡牌属性!$CD160)</f>
        <v>70</v>
      </c>
      <c r="DH160" s="14">
        <f>INDEX(属性偏向!$U$4:$U$135,(卡牌属性!$BZ160-1+DH$3)*11+卡牌属性!$CD160)</f>
        <v>84</v>
      </c>
      <c r="DI160" s="14">
        <f>INDEX(属性偏向!$U$4:$U$135,(卡牌属性!$BZ160-1+DI$3)*11+卡牌属性!$CD160)</f>
        <v>98</v>
      </c>
      <c r="DL160" s="13">
        <v>156</v>
      </c>
      <c r="DM160" s="14">
        <f t="shared" si="500"/>
        <v>15</v>
      </c>
      <c r="DN160" s="14">
        <f t="shared" si="501"/>
        <v>1102015</v>
      </c>
      <c r="DO160" s="14" t="str">
        <f>INDEX($B$6:$B$32,DM160)&amp;"-"&amp;INDEX(属性投放!$H$7:$H$17,卡牌属性!DT160)</f>
        <v>阎巧巧-等活</v>
      </c>
      <c r="DP160" s="14">
        <f t="shared" si="487"/>
        <v>5</v>
      </c>
      <c r="DQ160" s="14">
        <f t="shared" si="488"/>
        <v>3</v>
      </c>
      <c r="DR160" s="14">
        <f t="shared" si="489"/>
        <v>4</v>
      </c>
      <c r="DS160" s="14">
        <f t="shared" si="502"/>
        <v>3</v>
      </c>
      <c r="DT160" s="14">
        <f t="shared" si="503"/>
        <v>2</v>
      </c>
      <c r="DU160" s="14">
        <f>INDEX(属性投放!$W$6:$W$49,(卡牌属性!DS160-2)*11+卡牌属性!DT160)</f>
        <v>10</v>
      </c>
      <c r="DV160" s="14">
        <f t="shared" ref="DV160:DV169" si="586">DV159+EK159*$DU159</f>
        <v>570</v>
      </c>
      <c r="DW160" s="14">
        <f t="shared" ref="DW160:DW169" si="587">DW159+EL159*$DU159</f>
        <v>679</v>
      </c>
      <c r="DX160" s="14">
        <f t="shared" ref="DX160:DX169" si="588">DX159+EM159*$DU159</f>
        <v>788</v>
      </c>
      <c r="DY160" s="14">
        <f t="shared" ref="DY160:DY169" si="589">DY159+EN159*$DU159</f>
        <v>788</v>
      </c>
      <c r="DZ160" s="14">
        <f t="shared" ref="DZ160:DZ169" si="590">DZ159+EO159*$DU159</f>
        <v>922</v>
      </c>
      <c r="EA160" s="14">
        <f t="shared" ref="EA160:EA169" si="591">EA159+EP159*$DU159</f>
        <v>136</v>
      </c>
      <c r="EB160" s="14">
        <f t="shared" ref="EB160:EB169" si="592">EB159+EQ159*$DU159</f>
        <v>188</v>
      </c>
      <c r="EC160" s="14">
        <f t="shared" ref="EC160:EC169" si="593">EC159+ER159*$DU159</f>
        <v>188</v>
      </c>
      <c r="ED160" s="14">
        <f t="shared" ref="ED160:ED169" si="594">ED159+ES159*$DU159</f>
        <v>240</v>
      </c>
      <c r="EE160" s="14">
        <f t="shared" ref="EE160:EE169" si="595">EE159+ET159*$DU159</f>
        <v>292</v>
      </c>
      <c r="EF160" s="14">
        <f t="shared" ref="EF160:EF169" si="596">EF159+EU159*$DU159</f>
        <v>2416</v>
      </c>
      <c r="EG160" s="14">
        <f t="shared" ref="EG160:EG169" si="597">EG159+EV159*$DU159</f>
        <v>3020</v>
      </c>
      <c r="EH160" s="14">
        <f t="shared" ref="EH160:EH169" si="598">EH159+EW159*$DU159</f>
        <v>3020</v>
      </c>
      <c r="EI160" s="14">
        <f t="shared" ref="EI160:EI169" si="599">EI159+EX159*$DU159</f>
        <v>3674</v>
      </c>
      <c r="EJ160" s="14">
        <f t="shared" ref="EJ160:EJ169" si="600">EJ159+EY159*$DU159</f>
        <v>4328</v>
      </c>
      <c r="EK160" s="14">
        <f>INDEX(属性偏向!$S$4:$S$135,(卡牌属性!$DP160-1+EK$3)*11+卡牌属性!$DT160)*(1+属性投放!$AT$6)</f>
        <v>36</v>
      </c>
      <c r="EL160" s="14">
        <f>INDEX(属性偏向!$S$4:$S$135,(卡牌属性!$DP160-1+EL$3)*11+卡牌属性!$DT160)*(1+属性投放!$AT$6)</f>
        <v>42</v>
      </c>
      <c r="EM160" s="14">
        <f>INDEX(属性偏向!$S$4:$S$135,(卡牌属性!$DP160-1+EM$3)*11+卡牌属性!$DT160)*(1+属性投放!$AT$6)</f>
        <v>48</v>
      </c>
      <c r="EN160" s="14">
        <f>INDEX(属性偏向!$S$4:$S$135,(卡牌属性!$DP160-1+EN$3)*11+卡牌属性!$DT160)*(1+属性投放!$AT$6)</f>
        <v>48</v>
      </c>
      <c r="EO160" s="14">
        <f>INDEX(属性偏向!$S$4:$S$135,(卡牌属性!$DP160-1+EO$3)*11+卡牌属性!$DT160)*(1+属性投放!$AT$6)</f>
        <v>54</v>
      </c>
      <c r="EP160" s="14">
        <f>INDEX(属性偏向!$T$4:$T$135,(卡牌属性!$DQ160-1+EP$3)*11+卡牌属性!$DT160)*(1+属性投放!$AT$6)</f>
        <v>12</v>
      </c>
      <c r="EQ160" s="14">
        <f>INDEX(属性偏向!$T$4:$T$135,(卡牌属性!$DQ160-1+EQ$3)*11+卡牌属性!$DT160)*(1+属性投放!$AT$6)</f>
        <v>15</v>
      </c>
      <c r="ER160" s="14">
        <f>INDEX(属性偏向!$T$4:$T$135,(卡牌属性!$DQ160-1+ER$3)*11+卡牌属性!$DT160)*(1+属性投放!$AT$6)</f>
        <v>15</v>
      </c>
      <c r="ES160" s="14">
        <f>INDEX(属性偏向!$T$4:$T$135,(卡牌属性!$DQ160-1+ES$3)*11+卡牌属性!$DT160)*(1+属性投放!$AT$6)</f>
        <v>18</v>
      </c>
      <c r="ET160" s="14">
        <f>INDEX(属性偏向!$T$4:$T$135,(卡牌属性!$DQ160-1+ET$3)*11+卡牌属性!$DT160)*(1+属性投放!$AT$6)</f>
        <v>21</v>
      </c>
      <c r="EU160" s="14">
        <f>INDEX(属性偏向!$U$4:$U$135,(卡牌属性!$DR160-1+EU$3)*11+卡牌属性!$DT160)*(1+属性投放!$AT$6)</f>
        <v>210</v>
      </c>
      <c r="EV160" s="14">
        <f>INDEX(属性偏向!$U$4:$U$135,(卡牌属性!$DR160-1+EV$3)*11+卡牌属性!$DT160)*(1+属性投放!$AT$6)</f>
        <v>252</v>
      </c>
      <c r="EW160" s="14">
        <f>INDEX(属性偏向!$U$4:$U$135,(卡牌属性!$DR160-1+EW$3)*11+卡牌属性!$DT160)*(1+属性投放!$AT$6)</f>
        <v>252</v>
      </c>
      <c r="EX160" s="14">
        <f>INDEX(属性偏向!$U$4:$U$135,(卡牌属性!$DR160-1+EX$3)*11+卡牌属性!$DT160)*(1+属性投放!$AT$6)</f>
        <v>294</v>
      </c>
      <c r="EY160" s="14">
        <f>INDEX(属性偏向!$U$4:$U$135,(卡牌属性!$DR160-1+EY$3)*11+卡牌属性!$DT160)*(1+属性投放!$AT$6)</f>
        <v>336</v>
      </c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</row>
    <row r="161" spans="31:170" ht="16.5" x14ac:dyDescent="0.2">
      <c r="AE161" s="13">
        <v>157</v>
      </c>
      <c r="AF161" s="13">
        <f t="shared" si="492"/>
        <v>15</v>
      </c>
      <c r="AG161" s="13">
        <f t="shared" si="483"/>
        <v>3</v>
      </c>
      <c r="AH161" s="13"/>
      <c r="AI161" s="13"/>
      <c r="AJ161" s="14">
        <f t="shared" si="484"/>
        <v>1101015</v>
      </c>
      <c r="AK161" s="14" t="str">
        <f t="shared" si="485"/>
        <v>阎巧巧3突</v>
      </c>
      <c r="AL161" s="25" t="s">
        <v>131</v>
      </c>
      <c r="AM161" s="14">
        <v>1</v>
      </c>
      <c r="AN161" s="14">
        <f t="shared" si="486"/>
        <v>3</v>
      </c>
      <c r="AO161" s="14" t="e">
        <f>INDEX(属性投放!#REF!,(卡牌属性!AG161-2)*20+卡牌属性!AN161)</f>
        <v>#REF!</v>
      </c>
      <c r="AP161" s="14" t="e">
        <f t="shared" si="535"/>
        <v>#REF!</v>
      </c>
      <c r="AQ161" s="14" t="e">
        <f t="shared" si="535"/>
        <v>#REF!</v>
      </c>
      <c r="AR161" s="14" t="e">
        <f t="shared" si="535"/>
        <v>#REF!</v>
      </c>
      <c r="AS161" s="14" t="e">
        <f t="shared" si="535"/>
        <v>#REF!</v>
      </c>
      <c r="AT161" s="14" t="e">
        <f>INDEX(属性投放!#REF!,(卡牌属性!AG161-2)*20+卡牌属性!AN161)</f>
        <v>#REF!</v>
      </c>
      <c r="AU161" s="14" t="e">
        <f t="shared" si="536"/>
        <v>#REF!</v>
      </c>
      <c r="AV161" s="14" t="e">
        <f t="shared" si="536"/>
        <v>#REF!</v>
      </c>
      <c r="AW161" s="14" t="e">
        <f t="shared" si="536"/>
        <v>#REF!</v>
      </c>
      <c r="AX161" s="14" t="e">
        <f t="shared" si="536"/>
        <v>#REF!</v>
      </c>
      <c r="AY161" s="14" t="e">
        <f>INDEX(属性投放!#REF!,(卡牌属性!AG161-2)*20+卡牌属性!AN161)</f>
        <v>#REF!</v>
      </c>
      <c r="AZ161" s="14" t="e">
        <f t="shared" si="537"/>
        <v>#REF!</v>
      </c>
      <c r="BA161" s="14" t="e">
        <f t="shared" si="537"/>
        <v>#REF!</v>
      </c>
      <c r="BB161" s="14" t="e">
        <f t="shared" si="537"/>
        <v>#REF!</v>
      </c>
      <c r="BC161" s="14" t="e">
        <f t="shared" si="537"/>
        <v>#REF!</v>
      </c>
      <c r="BD161" s="14" t="e">
        <f>INDEX(属性投放!#REF!,(卡牌属性!AG161-2)*20+卡牌属性!AN161)</f>
        <v>#REF!</v>
      </c>
      <c r="BE161" s="14" t="e">
        <f t="shared" si="538"/>
        <v>#REF!</v>
      </c>
      <c r="BF161" s="14" t="e">
        <f t="shared" si="538"/>
        <v>#REF!</v>
      </c>
      <c r="BG161" s="14" t="e">
        <f t="shared" si="538"/>
        <v>#REF!</v>
      </c>
      <c r="BH161" s="14" t="e">
        <f t="shared" si="538"/>
        <v>#REF!</v>
      </c>
      <c r="BI161" s="14" t="e">
        <f>INDEX(属性投放!#REF!,(卡牌属性!AG161-2)*20+卡牌属性!AN161)</f>
        <v>#REF!</v>
      </c>
      <c r="BJ161" s="14" t="e">
        <f t="shared" si="539"/>
        <v>#REF!</v>
      </c>
      <c r="BK161" s="14" t="e">
        <f t="shared" si="539"/>
        <v>#REF!</v>
      </c>
      <c r="BL161" s="14" t="e">
        <f t="shared" si="539"/>
        <v>#REF!</v>
      </c>
      <c r="BM161" s="14" t="e">
        <f t="shared" si="539"/>
        <v>#REF!</v>
      </c>
      <c r="BN161" s="14" t="e">
        <f>INDEX(属性投放!#REF!,(卡牌属性!AG161-2)*20+卡牌属性!AN161)</f>
        <v>#REF!</v>
      </c>
      <c r="BO161" s="14" t="e">
        <f t="shared" si="540"/>
        <v>#REF!</v>
      </c>
      <c r="BP161" s="14" t="e">
        <f t="shared" si="540"/>
        <v>#REF!</v>
      </c>
      <c r="BQ161" s="14" t="e">
        <f t="shared" si="540"/>
        <v>#REF!</v>
      </c>
      <c r="BR161" s="14" t="e">
        <f t="shared" si="540"/>
        <v>#REF!</v>
      </c>
      <c r="BV161" s="13">
        <v>157</v>
      </c>
      <c r="BW161" s="14">
        <f t="shared" si="493"/>
        <v>15</v>
      </c>
      <c r="BX161" s="14">
        <f t="shared" si="494"/>
        <v>1102015</v>
      </c>
      <c r="BY161" s="14" t="str">
        <f>INDEX($O$6:$O$37,BW161)&amp;"-"&amp;INDEX(属性投放!$H$19:$H$29,卡牌属性!CD161)</f>
        <v>于禁-黑绳</v>
      </c>
      <c r="BZ161" s="14">
        <f t="shared" si="495"/>
        <v>3</v>
      </c>
      <c r="CA161" s="14">
        <f t="shared" si="496"/>
        <v>3</v>
      </c>
      <c r="CB161" s="14">
        <f t="shared" si="497"/>
        <v>3</v>
      </c>
      <c r="CC161" s="14">
        <f t="shared" si="498"/>
        <v>2</v>
      </c>
      <c r="CD161" s="14">
        <f t="shared" si="499"/>
        <v>3</v>
      </c>
      <c r="CE161" s="14">
        <f>INDEX(属性投放!$W$6:$W$49,(卡牌属性!CC161-2)*11+卡牌属性!CD161)</f>
        <v>15</v>
      </c>
      <c r="CF161" s="14">
        <f t="shared" si="571"/>
        <v>264</v>
      </c>
      <c r="CG161" s="14">
        <f t="shared" si="572"/>
        <v>337</v>
      </c>
      <c r="CH161" s="14">
        <f t="shared" si="573"/>
        <v>410</v>
      </c>
      <c r="CI161" s="14">
        <f t="shared" si="574"/>
        <v>410</v>
      </c>
      <c r="CJ161" s="14">
        <f t="shared" si="575"/>
        <v>483</v>
      </c>
      <c r="CK161" s="14">
        <f t="shared" si="576"/>
        <v>92</v>
      </c>
      <c r="CL161" s="14">
        <f t="shared" si="577"/>
        <v>126</v>
      </c>
      <c r="CM161" s="14">
        <f t="shared" si="578"/>
        <v>126</v>
      </c>
      <c r="CN161" s="14">
        <f t="shared" si="579"/>
        <v>160</v>
      </c>
      <c r="CO161" s="14">
        <f t="shared" si="580"/>
        <v>194</v>
      </c>
      <c r="CP161" s="14">
        <f t="shared" si="581"/>
        <v>1364</v>
      </c>
      <c r="CQ161" s="14">
        <f t="shared" si="582"/>
        <v>1772</v>
      </c>
      <c r="CR161" s="14">
        <f t="shared" si="583"/>
        <v>1772</v>
      </c>
      <c r="CS161" s="14">
        <f t="shared" si="584"/>
        <v>2180</v>
      </c>
      <c r="CT161" s="14">
        <f t="shared" si="585"/>
        <v>2638</v>
      </c>
      <c r="CU161" s="14">
        <f>INDEX(属性偏向!$S$4:$S$135,(卡牌属性!$BZ161-1+CU$3)*11+卡牌属性!$CD161)</f>
        <v>10</v>
      </c>
      <c r="CV161" s="14">
        <f>INDEX(属性偏向!$S$4:$S$135,(卡牌属性!$BZ161-1+CV$3)*11+卡牌属性!$CD161)</f>
        <v>12</v>
      </c>
      <c r="CW161" s="14">
        <f>INDEX(属性偏向!$S$4:$S$135,(卡牌属性!$BZ161-1+CW$3)*11+卡牌属性!$CD161)</f>
        <v>14</v>
      </c>
      <c r="CX161" s="14">
        <f>INDEX(属性偏向!$S$4:$S$135,(卡牌属性!$BZ161-1+CX$3)*11+卡牌属性!$CD161)</f>
        <v>14</v>
      </c>
      <c r="CY161" s="14">
        <f>INDEX(属性偏向!$S$4:$S$135,(卡牌属性!$BZ161-1+CY$3)*11+卡牌属性!$CD161)</f>
        <v>16</v>
      </c>
      <c r="CZ161" s="14">
        <f>INDEX(属性偏向!$T$4:$T$135,(卡牌属性!$BZ161-1+CZ$3)*11+卡牌属性!$CD161)</f>
        <v>5</v>
      </c>
      <c r="DA161" s="14">
        <f>INDEX(属性偏向!$T$4:$T$135,(卡牌属性!$BZ161-1+DA$3)*11+卡牌属性!$CD161)</f>
        <v>6</v>
      </c>
      <c r="DB161" s="14">
        <f>INDEX(属性偏向!$T$4:$T$135,(卡牌属性!$BZ161-1+DB$3)*11+卡牌属性!$CD161)</f>
        <v>6</v>
      </c>
      <c r="DC161" s="14">
        <f>INDEX(属性偏向!$T$4:$T$135,(卡牌属性!$BZ161-1+DC$3)*11+卡牌属性!$CD161)</f>
        <v>7</v>
      </c>
      <c r="DD161" s="14">
        <f>INDEX(属性偏向!$T$4:$T$135,(卡牌属性!$BZ161-1+DD$3)*11+卡牌属性!$CD161)</f>
        <v>8</v>
      </c>
      <c r="DE161" s="14">
        <f>INDEX(属性偏向!$U$4:$U$135,(卡牌属性!$BZ161-1+DE$3)*11+卡牌属性!$CD161)</f>
        <v>80</v>
      </c>
      <c r="DF161" s="14">
        <f>INDEX(属性偏向!$U$4:$U$135,(卡牌属性!$BZ161-1+DF$3)*11+卡牌属性!$CD161)</f>
        <v>96</v>
      </c>
      <c r="DG161" s="14">
        <f>INDEX(属性偏向!$U$4:$U$135,(卡牌属性!$BZ161-1+DG$3)*11+卡牌属性!$CD161)</f>
        <v>96</v>
      </c>
      <c r="DH161" s="14">
        <f>INDEX(属性偏向!$U$4:$U$135,(卡牌属性!$BZ161-1+DH$3)*11+卡牌属性!$CD161)</f>
        <v>112</v>
      </c>
      <c r="DI161" s="14">
        <f>INDEX(属性偏向!$U$4:$U$135,(卡牌属性!$BZ161-1+DI$3)*11+卡牌属性!$CD161)</f>
        <v>128</v>
      </c>
      <c r="DL161" s="13">
        <v>157</v>
      </c>
      <c r="DM161" s="14">
        <f t="shared" si="500"/>
        <v>15</v>
      </c>
      <c r="DN161" s="14">
        <f t="shared" si="501"/>
        <v>1102015</v>
      </c>
      <c r="DO161" s="14" t="str">
        <f>INDEX($B$6:$B$32,DM161)&amp;"-"&amp;INDEX(属性投放!$H$7:$H$17,卡牌属性!DT161)</f>
        <v>阎巧巧-黑绳</v>
      </c>
      <c r="DP161" s="14">
        <f t="shared" si="487"/>
        <v>5</v>
      </c>
      <c r="DQ161" s="14">
        <f t="shared" si="488"/>
        <v>3</v>
      </c>
      <c r="DR161" s="14">
        <f t="shared" si="489"/>
        <v>4</v>
      </c>
      <c r="DS161" s="14">
        <f t="shared" si="502"/>
        <v>3</v>
      </c>
      <c r="DT161" s="14">
        <f t="shared" si="503"/>
        <v>3</v>
      </c>
      <c r="DU161" s="14">
        <f>INDEX(属性投放!$W$6:$W$49,(卡牌属性!DS161-2)*11+卡牌属性!DT161)</f>
        <v>15</v>
      </c>
      <c r="DV161" s="14">
        <f t="shared" si="586"/>
        <v>930</v>
      </c>
      <c r="DW161" s="14">
        <f t="shared" si="587"/>
        <v>1099</v>
      </c>
      <c r="DX161" s="14">
        <f t="shared" si="588"/>
        <v>1268</v>
      </c>
      <c r="DY161" s="14">
        <f t="shared" si="589"/>
        <v>1268</v>
      </c>
      <c r="DZ161" s="14">
        <f t="shared" si="590"/>
        <v>1462</v>
      </c>
      <c r="EA161" s="14">
        <f t="shared" si="591"/>
        <v>256</v>
      </c>
      <c r="EB161" s="14">
        <f t="shared" si="592"/>
        <v>338</v>
      </c>
      <c r="EC161" s="14">
        <f t="shared" si="593"/>
        <v>338</v>
      </c>
      <c r="ED161" s="14">
        <f t="shared" si="594"/>
        <v>420</v>
      </c>
      <c r="EE161" s="14">
        <f t="shared" si="595"/>
        <v>502</v>
      </c>
      <c r="EF161" s="14">
        <f t="shared" si="596"/>
        <v>4516</v>
      </c>
      <c r="EG161" s="14">
        <f t="shared" si="597"/>
        <v>5540</v>
      </c>
      <c r="EH161" s="14">
        <f t="shared" si="598"/>
        <v>5540</v>
      </c>
      <c r="EI161" s="14">
        <f t="shared" si="599"/>
        <v>6614</v>
      </c>
      <c r="EJ161" s="14">
        <f t="shared" si="600"/>
        <v>7688</v>
      </c>
      <c r="EK161" s="14">
        <f>INDEX(属性偏向!$S$4:$S$135,(卡牌属性!$DP161-1+EK$3)*11+卡牌属性!$DT161)*(1+属性投放!$AT$6)</f>
        <v>42</v>
      </c>
      <c r="EL161" s="14">
        <f>INDEX(属性偏向!$S$4:$S$135,(卡牌属性!$DP161-1+EL$3)*11+卡牌属性!$DT161)*(1+属性投放!$AT$6)</f>
        <v>48</v>
      </c>
      <c r="EM161" s="14">
        <f>INDEX(属性偏向!$S$4:$S$135,(卡牌属性!$DP161-1+EM$3)*11+卡牌属性!$DT161)*(1+属性投放!$AT$6)</f>
        <v>54</v>
      </c>
      <c r="EN161" s="14">
        <f>INDEX(属性偏向!$S$4:$S$135,(卡牌属性!$DP161-1+EN$3)*11+卡牌属性!$DT161)*(1+属性投放!$AT$6)</f>
        <v>54</v>
      </c>
      <c r="EO161" s="14">
        <f>INDEX(属性偏向!$S$4:$S$135,(卡牌属性!$DP161-1+EO$3)*11+卡牌属性!$DT161)*(1+属性投放!$AT$6)</f>
        <v>60</v>
      </c>
      <c r="EP161" s="14">
        <f>INDEX(属性偏向!$T$4:$T$135,(卡牌属性!$DQ161-1+EP$3)*11+卡牌属性!$DT161)*(1+属性投放!$AT$6)</f>
        <v>15</v>
      </c>
      <c r="EQ161" s="14">
        <f>INDEX(属性偏向!$T$4:$T$135,(卡牌属性!$DQ161-1+EQ$3)*11+卡牌属性!$DT161)*(1+属性投放!$AT$6)</f>
        <v>18</v>
      </c>
      <c r="ER161" s="14">
        <f>INDEX(属性偏向!$T$4:$T$135,(卡牌属性!$DQ161-1+ER$3)*11+卡牌属性!$DT161)*(1+属性投放!$AT$6)</f>
        <v>18</v>
      </c>
      <c r="ES161" s="14">
        <f>INDEX(属性偏向!$T$4:$T$135,(卡牌属性!$DQ161-1+ES$3)*11+卡牌属性!$DT161)*(1+属性投放!$AT$6)</f>
        <v>21</v>
      </c>
      <c r="ET161" s="14">
        <f>INDEX(属性偏向!$T$4:$T$135,(卡牌属性!$DQ161-1+ET$3)*11+卡牌属性!$DT161)*(1+属性投放!$AT$6)</f>
        <v>24</v>
      </c>
      <c r="EU161" s="14">
        <f>INDEX(属性偏向!$U$4:$U$135,(卡牌属性!$DR161-1+EU$3)*11+卡牌属性!$DT161)*(1+属性投放!$AT$6)</f>
        <v>288</v>
      </c>
      <c r="EV161" s="14">
        <f>INDEX(属性偏向!$U$4:$U$135,(卡牌属性!$DR161-1+EV$3)*11+卡牌属性!$DT161)*(1+属性投放!$AT$6)</f>
        <v>336</v>
      </c>
      <c r="EW161" s="14">
        <f>INDEX(属性偏向!$U$4:$U$135,(卡牌属性!$DR161-1+EW$3)*11+卡牌属性!$DT161)*(1+属性投放!$AT$6)</f>
        <v>336</v>
      </c>
      <c r="EX161" s="14">
        <f>INDEX(属性偏向!$U$4:$U$135,(卡牌属性!$DR161-1+EX$3)*11+卡牌属性!$DT161)*(1+属性投放!$AT$6)</f>
        <v>384</v>
      </c>
      <c r="EY161" s="14">
        <f>INDEX(属性偏向!$U$4:$U$135,(卡牌属性!$DR161-1+EY$3)*11+卡牌属性!$DT161)*(1+属性投放!$AT$6)</f>
        <v>432</v>
      </c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</row>
    <row r="162" spans="31:170" ht="16.5" x14ac:dyDescent="0.2">
      <c r="AE162" s="13">
        <v>158</v>
      </c>
      <c r="AF162" s="13">
        <f t="shared" si="492"/>
        <v>15</v>
      </c>
      <c r="AG162" s="13">
        <f t="shared" si="483"/>
        <v>3</v>
      </c>
      <c r="AH162" s="13"/>
      <c r="AI162" s="13"/>
      <c r="AJ162" s="14">
        <f t="shared" si="484"/>
        <v>1101015</v>
      </c>
      <c r="AK162" s="14" t="str">
        <f t="shared" si="485"/>
        <v>阎巧巧4突</v>
      </c>
      <c r="AL162" s="25" t="s">
        <v>131</v>
      </c>
      <c r="AM162" s="14">
        <v>1</v>
      </c>
      <c r="AN162" s="14">
        <f t="shared" si="486"/>
        <v>4</v>
      </c>
      <c r="AO162" s="14" t="e">
        <f>INDEX(属性投放!#REF!,(卡牌属性!AG162-2)*20+卡牌属性!AN162)</f>
        <v>#REF!</v>
      </c>
      <c r="AP162" s="14" t="e">
        <f t="shared" si="535"/>
        <v>#REF!</v>
      </c>
      <c r="AQ162" s="14" t="e">
        <f t="shared" si="535"/>
        <v>#REF!</v>
      </c>
      <c r="AR162" s="14" t="e">
        <f t="shared" si="535"/>
        <v>#REF!</v>
      </c>
      <c r="AS162" s="14" t="e">
        <f t="shared" si="535"/>
        <v>#REF!</v>
      </c>
      <c r="AT162" s="14" t="e">
        <f>INDEX(属性投放!#REF!,(卡牌属性!AG162-2)*20+卡牌属性!AN162)</f>
        <v>#REF!</v>
      </c>
      <c r="AU162" s="14" t="e">
        <f t="shared" si="536"/>
        <v>#REF!</v>
      </c>
      <c r="AV162" s="14" t="e">
        <f t="shared" si="536"/>
        <v>#REF!</v>
      </c>
      <c r="AW162" s="14" t="e">
        <f t="shared" si="536"/>
        <v>#REF!</v>
      </c>
      <c r="AX162" s="14" t="e">
        <f t="shared" si="536"/>
        <v>#REF!</v>
      </c>
      <c r="AY162" s="14" t="e">
        <f>INDEX(属性投放!#REF!,(卡牌属性!AG162-2)*20+卡牌属性!AN162)</f>
        <v>#REF!</v>
      </c>
      <c r="AZ162" s="14" t="e">
        <f t="shared" si="537"/>
        <v>#REF!</v>
      </c>
      <c r="BA162" s="14" t="e">
        <f t="shared" si="537"/>
        <v>#REF!</v>
      </c>
      <c r="BB162" s="14" t="e">
        <f t="shared" si="537"/>
        <v>#REF!</v>
      </c>
      <c r="BC162" s="14" t="e">
        <f t="shared" si="537"/>
        <v>#REF!</v>
      </c>
      <c r="BD162" s="14" t="e">
        <f>INDEX(属性投放!#REF!,(卡牌属性!AG162-2)*20+卡牌属性!AN162)</f>
        <v>#REF!</v>
      </c>
      <c r="BE162" s="14" t="e">
        <f t="shared" si="538"/>
        <v>#REF!</v>
      </c>
      <c r="BF162" s="14" t="e">
        <f t="shared" si="538"/>
        <v>#REF!</v>
      </c>
      <c r="BG162" s="14" t="e">
        <f t="shared" si="538"/>
        <v>#REF!</v>
      </c>
      <c r="BH162" s="14" t="e">
        <f t="shared" si="538"/>
        <v>#REF!</v>
      </c>
      <c r="BI162" s="14" t="e">
        <f>INDEX(属性投放!#REF!,(卡牌属性!AG162-2)*20+卡牌属性!AN162)</f>
        <v>#REF!</v>
      </c>
      <c r="BJ162" s="14" t="e">
        <f t="shared" si="539"/>
        <v>#REF!</v>
      </c>
      <c r="BK162" s="14" t="e">
        <f t="shared" si="539"/>
        <v>#REF!</v>
      </c>
      <c r="BL162" s="14" t="e">
        <f t="shared" si="539"/>
        <v>#REF!</v>
      </c>
      <c r="BM162" s="14" t="e">
        <f t="shared" si="539"/>
        <v>#REF!</v>
      </c>
      <c r="BN162" s="14" t="e">
        <f>INDEX(属性投放!#REF!,(卡牌属性!AG162-2)*20+卡牌属性!AN162)</f>
        <v>#REF!</v>
      </c>
      <c r="BO162" s="14" t="e">
        <f t="shared" si="540"/>
        <v>#REF!</v>
      </c>
      <c r="BP162" s="14" t="e">
        <f t="shared" si="540"/>
        <v>#REF!</v>
      </c>
      <c r="BQ162" s="14" t="e">
        <f t="shared" si="540"/>
        <v>#REF!</v>
      </c>
      <c r="BR162" s="14" t="e">
        <f t="shared" si="540"/>
        <v>#REF!</v>
      </c>
      <c r="BV162" s="13">
        <v>158</v>
      </c>
      <c r="BW162" s="14">
        <f t="shared" si="493"/>
        <v>15</v>
      </c>
      <c r="BX162" s="14">
        <f t="shared" si="494"/>
        <v>1102015</v>
      </c>
      <c r="BY162" s="14" t="str">
        <f>INDEX($O$6:$O$37,BW162)&amp;"-"&amp;INDEX(属性投放!$H$19:$H$29,卡牌属性!CD162)</f>
        <v>于禁-众合</v>
      </c>
      <c r="BZ162" s="14">
        <f t="shared" si="495"/>
        <v>3</v>
      </c>
      <c r="CA162" s="14">
        <f t="shared" si="496"/>
        <v>3</v>
      </c>
      <c r="CB162" s="14">
        <f t="shared" si="497"/>
        <v>3</v>
      </c>
      <c r="CC162" s="14">
        <f t="shared" si="498"/>
        <v>2</v>
      </c>
      <c r="CD162" s="14">
        <f t="shared" si="499"/>
        <v>4</v>
      </c>
      <c r="CE162" s="14">
        <f>INDEX(属性投放!$W$6:$W$49,(卡牌属性!CC162-2)*11+卡牌属性!CD162)</f>
        <v>15</v>
      </c>
      <c r="CF162" s="14">
        <f t="shared" si="571"/>
        <v>414</v>
      </c>
      <c r="CG162" s="14">
        <f t="shared" si="572"/>
        <v>517</v>
      </c>
      <c r="CH162" s="14">
        <f t="shared" si="573"/>
        <v>620</v>
      </c>
      <c r="CI162" s="14">
        <f t="shared" si="574"/>
        <v>620</v>
      </c>
      <c r="CJ162" s="14">
        <f t="shared" si="575"/>
        <v>723</v>
      </c>
      <c r="CK162" s="14">
        <f t="shared" si="576"/>
        <v>167</v>
      </c>
      <c r="CL162" s="14">
        <f t="shared" si="577"/>
        <v>216</v>
      </c>
      <c r="CM162" s="14">
        <f t="shared" si="578"/>
        <v>216</v>
      </c>
      <c r="CN162" s="14">
        <f t="shared" si="579"/>
        <v>265</v>
      </c>
      <c r="CO162" s="14">
        <f t="shared" si="580"/>
        <v>314</v>
      </c>
      <c r="CP162" s="14">
        <f t="shared" si="581"/>
        <v>2564</v>
      </c>
      <c r="CQ162" s="14">
        <f t="shared" si="582"/>
        <v>3212</v>
      </c>
      <c r="CR162" s="14">
        <f t="shared" si="583"/>
        <v>3212</v>
      </c>
      <c r="CS162" s="14">
        <f t="shared" si="584"/>
        <v>3860</v>
      </c>
      <c r="CT162" s="14">
        <f t="shared" si="585"/>
        <v>4558</v>
      </c>
      <c r="CU162" s="14">
        <f>INDEX(属性偏向!$S$4:$S$135,(卡牌属性!$BZ162-1+CU$3)*11+卡牌属性!$CD162)</f>
        <v>12</v>
      </c>
      <c r="CV162" s="14">
        <f>INDEX(属性偏向!$S$4:$S$135,(卡牌属性!$BZ162-1+CV$3)*11+卡牌属性!$CD162)</f>
        <v>14</v>
      </c>
      <c r="CW162" s="14">
        <f>INDEX(属性偏向!$S$4:$S$135,(卡牌属性!$BZ162-1+CW$3)*11+卡牌属性!$CD162)</f>
        <v>16</v>
      </c>
      <c r="CX162" s="14">
        <f>INDEX(属性偏向!$S$4:$S$135,(卡牌属性!$BZ162-1+CX$3)*11+卡牌属性!$CD162)</f>
        <v>16</v>
      </c>
      <c r="CY162" s="14">
        <f>INDEX(属性偏向!$S$4:$S$135,(卡牌属性!$BZ162-1+CY$3)*11+卡牌属性!$CD162)</f>
        <v>18</v>
      </c>
      <c r="CZ162" s="14">
        <f>INDEX(属性偏向!$T$4:$T$135,(卡牌属性!$BZ162-1+CZ$3)*11+卡牌属性!$CD162)</f>
        <v>6</v>
      </c>
      <c r="DA162" s="14">
        <f>INDEX(属性偏向!$T$4:$T$135,(卡牌属性!$BZ162-1+DA$3)*11+卡牌属性!$CD162)</f>
        <v>7</v>
      </c>
      <c r="DB162" s="14">
        <f>INDEX(属性偏向!$T$4:$T$135,(卡牌属性!$BZ162-1+DB$3)*11+卡牌属性!$CD162)</f>
        <v>7</v>
      </c>
      <c r="DC162" s="14">
        <f>INDEX(属性偏向!$T$4:$T$135,(卡牌属性!$BZ162-1+DC$3)*11+卡牌属性!$CD162)</f>
        <v>8</v>
      </c>
      <c r="DD162" s="14">
        <f>INDEX(属性偏向!$T$4:$T$135,(卡牌属性!$BZ162-1+DD$3)*11+卡牌属性!$CD162)</f>
        <v>9</v>
      </c>
      <c r="DE162" s="14">
        <f>INDEX(属性偏向!$U$4:$U$135,(卡牌属性!$BZ162-1+DE$3)*11+卡牌属性!$CD162)</f>
        <v>108</v>
      </c>
      <c r="DF162" s="14">
        <f>INDEX(属性偏向!$U$4:$U$135,(卡牌属性!$BZ162-1+DF$3)*11+卡牌属性!$CD162)</f>
        <v>126</v>
      </c>
      <c r="DG162" s="14">
        <f>INDEX(属性偏向!$U$4:$U$135,(卡牌属性!$BZ162-1+DG$3)*11+卡牌属性!$CD162)</f>
        <v>126</v>
      </c>
      <c r="DH162" s="14">
        <f>INDEX(属性偏向!$U$4:$U$135,(卡牌属性!$BZ162-1+DH$3)*11+卡牌属性!$CD162)</f>
        <v>144</v>
      </c>
      <c r="DI162" s="14">
        <f>INDEX(属性偏向!$U$4:$U$135,(卡牌属性!$BZ162-1+DI$3)*11+卡牌属性!$CD162)</f>
        <v>162</v>
      </c>
      <c r="DL162" s="13">
        <v>158</v>
      </c>
      <c r="DM162" s="14">
        <f t="shared" si="500"/>
        <v>15</v>
      </c>
      <c r="DN162" s="14">
        <f t="shared" si="501"/>
        <v>1102015</v>
      </c>
      <c r="DO162" s="14" t="str">
        <f>INDEX($B$6:$B$32,DM162)&amp;"-"&amp;INDEX(属性投放!$H$7:$H$17,卡牌属性!DT162)</f>
        <v>阎巧巧-众合</v>
      </c>
      <c r="DP162" s="14">
        <f t="shared" si="487"/>
        <v>5</v>
      </c>
      <c r="DQ162" s="14">
        <f t="shared" si="488"/>
        <v>3</v>
      </c>
      <c r="DR162" s="14">
        <f t="shared" si="489"/>
        <v>4</v>
      </c>
      <c r="DS162" s="14">
        <f t="shared" si="502"/>
        <v>3</v>
      </c>
      <c r="DT162" s="14">
        <f t="shared" si="503"/>
        <v>4</v>
      </c>
      <c r="DU162" s="14">
        <f>INDEX(属性投放!$W$6:$W$49,(卡牌属性!DS162-2)*11+卡牌属性!DT162)</f>
        <v>15</v>
      </c>
      <c r="DV162" s="14">
        <f t="shared" si="586"/>
        <v>1560</v>
      </c>
      <c r="DW162" s="14">
        <f t="shared" si="587"/>
        <v>1819</v>
      </c>
      <c r="DX162" s="14">
        <f t="shared" si="588"/>
        <v>2078</v>
      </c>
      <c r="DY162" s="14">
        <f t="shared" si="589"/>
        <v>2078</v>
      </c>
      <c r="DZ162" s="14">
        <f t="shared" si="590"/>
        <v>2362</v>
      </c>
      <c r="EA162" s="14">
        <f t="shared" si="591"/>
        <v>481</v>
      </c>
      <c r="EB162" s="14">
        <f t="shared" si="592"/>
        <v>608</v>
      </c>
      <c r="EC162" s="14">
        <f t="shared" si="593"/>
        <v>608</v>
      </c>
      <c r="ED162" s="14">
        <f t="shared" si="594"/>
        <v>735</v>
      </c>
      <c r="EE162" s="14">
        <f t="shared" si="595"/>
        <v>862</v>
      </c>
      <c r="EF162" s="14">
        <f t="shared" si="596"/>
        <v>8836</v>
      </c>
      <c r="EG162" s="14">
        <f t="shared" si="597"/>
        <v>10580</v>
      </c>
      <c r="EH162" s="14">
        <f t="shared" si="598"/>
        <v>10580</v>
      </c>
      <c r="EI162" s="14">
        <f t="shared" si="599"/>
        <v>12374</v>
      </c>
      <c r="EJ162" s="14">
        <f t="shared" si="600"/>
        <v>14168</v>
      </c>
      <c r="EK162" s="14">
        <f>INDEX(属性偏向!$S$4:$S$135,(卡牌属性!$DP162-1+EK$3)*11+卡牌属性!$DT162)*(1+属性投放!$AT$6)</f>
        <v>48</v>
      </c>
      <c r="EL162" s="14">
        <f>INDEX(属性偏向!$S$4:$S$135,(卡牌属性!$DP162-1+EL$3)*11+卡牌属性!$DT162)*(1+属性投放!$AT$6)</f>
        <v>54</v>
      </c>
      <c r="EM162" s="14">
        <f>INDEX(属性偏向!$S$4:$S$135,(卡牌属性!$DP162-1+EM$3)*11+卡牌属性!$DT162)*(1+属性投放!$AT$6)</f>
        <v>60</v>
      </c>
      <c r="EN162" s="14">
        <f>INDEX(属性偏向!$S$4:$S$135,(卡牌属性!$DP162-1+EN$3)*11+卡牌属性!$DT162)*(1+属性投放!$AT$6)</f>
        <v>60</v>
      </c>
      <c r="EO162" s="14">
        <f>INDEX(属性偏向!$S$4:$S$135,(卡牌属性!$DP162-1+EO$3)*11+卡牌属性!$DT162)*(1+属性投放!$AT$6)</f>
        <v>66</v>
      </c>
      <c r="EP162" s="14">
        <f>INDEX(属性偏向!$T$4:$T$135,(卡牌属性!$DQ162-1+EP$3)*11+卡牌属性!$DT162)*(1+属性投放!$AT$6)</f>
        <v>18</v>
      </c>
      <c r="EQ162" s="14">
        <f>INDEX(属性偏向!$T$4:$T$135,(卡牌属性!$DQ162-1+EQ$3)*11+卡牌属性!$DT162)*(1+属性投放!$AT$6)</f>
        <v>21</v>
      </c>
      <c r="ER162" s="14">
        <f>INDEX(属性偏向!$T$4:$T$135,(卡牌属性!$DQ162-1+ER$3)*11+卡牌属性!$DT162)*(1+属性投放!$AT$6)</f>
        <v>21</v>
      </c>
      <c r="ES162" s="14">
        <f>INDEX(属性偏向!$T$4:$T$135,(卡牌属性!$DQ162-1+ES$3)*11+卡牌属性!$DT162)*(1+属性投放!$AT$6)</f>
        <v>24</v>
      </c>
      <c r="ET162" s="14">
        <f>INDEX(属性偏向!$T$4:$T$135,(卡牌属性!$DQ162-1+ET$3)*11+卡牌属性!$DT162)*(1+属性投放!$AT$6)</f>
        <v>27</v>
      </c>
      <c r="EU162" s="14">
        <f>INDEX(属性偏向!$U$4:$U$135,(卡牌属性!$DR162-1+EU$3)*11+卡牌属性!$DT162)*(1+属性投放!$AT$6)</f>
        <v>378</v>
      </c>
      <c r="EV162" s="14">
        <f>INDEX(属性偏向!$U$4:$U$135,(卡牌属性!$DR162-1+EV$3)*11+卡牌属性!$DT162)*(1+属性投放!$AT$6)</f>
        <v>432</v>
      </c>
      <c r="EW162" s="14">
        <f>INDEX(属性偏向!$U$4:$U$135,(卡牌属性!$DR162-1+EW$3)*11+卡牌属性!$DT162)*(1+属性投放!$AT$6)</f>
        <v>432</v>
      </c>
      <c r="EX162" s="14">
        <f>INDEX(属性偏向!$U$4:$U$135,(卡牌属性!$DR162-1+EX$3)*11+卡牌属性!$DT162)*(1+属性投放!$AT$6)</f>
        <v>486</v>
      </c>
      <c r="EY162" s="14">
        <f>INDEX(属性偏向!$U$4:$U$135,(卡牌属性!$DR162-1+EY$3)*11+卡牌属性!$DT162)*(1+属性投放!$AT$6)</f>
        <v>540</v>
      </c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</row>
    <row r="163" spans="31:170" ht="16.5" x14ac:dyDescent="0.2">
      <c r="AE163" s="13">
        <v>159</v>
      </c>
      <c r="AF163" s="13">
        <f t="shared" si="492"/>
        <v>15</v>
      </c>
      <c r="AG163" s="13">
        <f t="shared" si="483"/>
        <v>3</v>
      </c>
      <c r="AH163" s="13"/>
      <c r="AI163" s="13"/>
      <c r="AJ163" s="14">
        <f t="shared" si="484"/>
        <v>1101015</v>
      </c>
      <c r="AK163" s="14" t="str">
        <f t="shared" si="485"/>
        <v>阎巧巧5突</v>
      </c>
      <c r="AL163" s="25" t="s">
        <v>131</v>
      </c>
      <c r="AM163" s="14">
        <v>1</v>
      </c>
      <c r="AN163" s="14">
        <f t="shared" si="486"/>
        <v>5</v>
      </c>
      <c r="AO163" s="14" t="e">
        <f>INDEX(属性投放!#REF!,(卡牌属性!AG163-2)*20+卡牌属性!AN163)</f>
        <v>#REF!</v>
      </c>
      <c r="AP163" s="14" t="e">
        <f t="shared" si="535"/>
        <v>#REF!</v>
      </c>
      <c r="AQ163" s="14" t="e">
        <f t="shared" si="535"/>
        <v>#REF!</v>
      </c>
      <c r="AR163" s="14" t="e">
        <f t="shared" si="535"/>
        <v>#REF!</v>
      </c>
      <c r="AS163" s="14" t="e">
        <f t="shared" si="535"/>
        <v>#REF!</v>
      </c>
      <c r="AT163" s="14" t="e">
        <f>INDEX(属性投放!#REF!,(卡牌属性!AG163-2)*20+卡牌属性!AN163)</f>
        <v>#REF!</v>
      </c>
      <c r="AU163" s="14" t="e">
        <f t="shared" si="536"/>
        <v>#REF!</v>
      </c>
      <c r="AV163" s="14" t="e">
        <f t="shared" si="536"/>
        <v>#REF!</v>
      </c>
      <c r="AW163" s="14" t="e">
        <f t="shared" si="536"/>
        <v>#REF!</v>
      </c>
      <c r="AX163" s="14" t="e">
        <f t="shared" si="536"/>
        <v>#REF!</v>
      </c>
      <c r="AY163" s="14" t="e">
        <f>INDEX(属性投放!#REF!,(卡牌属性!AG163-2)*20+卡牌属性!AN163)</f>
        <v>#REF!</v>
      </c>
      <c r="AZ163" s="14" t="e">
        <f t="shared" si="537"/>
        <v>#REF!</v>
      </c>
      <c r="BA163" s="14" t="e">
        <f t="shared" si="537"/>
        <v>#REF!</v>
      </c>
      <c r="BB163" s="14" t="e">
        <f t="shared" si="537"/>
        <v>#REF!</v>
      </c>
      <c r="BC163" s="14" t="e">
        <f t="shared" si="537"/>
        <v>#REF!</v>
      </c>
      <c r="BD163" s="14" t="e">
        <f>INDEX(属性投放!#REF!,(卡牌属性!AG163-2)*20+卡牌属性!AN163)</f>
        <v>#REF!</v>
      </c>
      <c r="BE163" s="14" t="e">
        <f t="shared" si="538"/>
        <v>#REF!</v>
      </c>
      <c r="BF163" s="14" t="e">
        <f t="shared" si="538"/>
        <v>#REF!</v>
      </c>
      <c r="BG163" s="14" t="e">
        <f t="shared" si="538"/>
        <v>#REF!</v>
      </c>
      <c r="BH163" s="14" t="e">
        <f t="shared" si="538"/>
        <v>#REF!</v>
      </c>
      <c r="BI163" s="14" t="e">
        <f>INDEX(属性投放!#REF!,(卡牌属性!AG163-2)*20+卡牌属性!AN163)</f>
        <v>#REF!</v>
      </c>
      <c r="BJ163" s="14" t="e">
        <f t="shared" si="539"/>
        <v>#REF!</v>
      </c>
      <c r="BK163" s="14" t="e">
        <f t="shared" si="539"/>
        <v>#REF!</v>
      </c>
      <c r="BL163" s="14" t="e">
        <f t="shared" si="539"/>
        <v>#REF!</v>
      </c>
      <c r="BM163" s="14" t="e">
        <f t="shared" si="539"/>
        <v>#REF!</v>
      </c>
      <c r="BN163" s="14" t="e">
        <f>INDEX(属性投放!#REF!,(卡牌属性!AG163-2)*20+卡牌属性!AN163)</f>
        <v>#REF!</v>
      </c>
      <c r="BO163" s="14" t="e">
        <f t="shared" si="540"/>
        <v>#REF!</v>
      </c>
      <c r="BP163" s="14" t="e">
        <f t="shared" si="540"/>
        <v>#REF!</v>
      </c>
      <c r="BQ163" s="14" t="e">
        <f t="shared" si="540"/>
        <v>#REF!</v>
      </c>
      <c r="BR163" s="14" t="e">
        <f t="shared" si="540"/>
        <v>#REF!</v>
      </c>
      <c r="BV163" s="13">
        <v>159</v>
      </c>
      <c r="BW163" s="14">
        <f t="shared" si="493"/>
        <v>15</v>
      </c>
      <c r="BX163" s="14">
        <f t="shared" si="494"/>
        <v>1102015</v>
      </c>
      <c r="BY163" s="14" t="str">
        <f>INDEX($O$6:$O$37,BW163)&amp;"-"&amp;INDEX(属性投放!$H$19:$H$29,卡牌属性!CD163)</f>
        <v>于禁-叫唤</v>
      </c>
      <c r="BZ163" s="14">
        <f t="shared" si="495"/>
        <v>3</v>
      </c>
      <c r="CA163" s="14">
        <f t="shared" si="496"/>
        <v>3</v>
      </c>
      <c r="CB163" s="14">
        <f t="shared" si="497"/>
        <v>3</v>
      </c>
      <c r="CC163" s="14">
        <f t="shared" si="498"/>
        <v>2</v>
      </c>
      <c r="CD163" s="14">
        <f t="shared" si="499"/>
        <v>5</v>
      </c>
      <c r="CE163" s="14">
        <f>INDEX(属性投放!$W$6:$W$49,(卡牌属性!CC163-2)*11+卡牌属性!CD163)</f>
        <v>15</v>
      </c>
      <c r="CF163" s="14">
        <f t="shared" si="571"/>
        <v>594</v>
      </c>
      <c r="CG163" s="14">
        <f t="shared" si="572"/>
        <v>727</v>
      </c>
      <c r="CH163" s="14">
        <f t="shared" si="573"/>
        <v>860</v>
      </c>
      <c r="CI163" s="14">
        <f t="shared" si="574"/>
        <v>860</v>
      </c>
      <c r="CJ163" s="14">
        <f t="shared" si="575"/>
        <v>993</v>
      </c>
      <c r="CK163" s="14">
        <f t="shared" si="576"/>
        <v>257</v>
      </c>
      <c r="CL163" s="14">
        <f t="shared" si="577"/>
        <v>321</v>
      </c>
      <c r="CM163" s="14">
        <f t="shared" si="578"/>
        <v>321</v>
      </c>
      <c r="CN163" s="14">
        <f t="shared" si="579"/>
        <v>385</v>
      </c>
      <c r="CO163" s="14">
        <f t="shared" si="580"/>
        <v>449</v>
      </c>
      <c r="CP163" s="14">
        <f t="shared" si="581"/>
        <v>4184</v>
      </c>
      <c r="CQ163" s="14">
        <f t="shared" si="582"/>
        <v>5102</v>
      </c>
      <c r="CR163" s="14">
        <f t="shared" si="583"/>
        <v>5102</v>
      </c>
      <c r="CS163" s="14">
        <f t="shared" si="584"/>
        <v>6020</v>
      </c>
      <c r="CT163" s="14">
        <f t="shared" si="585"/>
        <v>6988</v>
      </c>
      <c r="CU163" s="14">
        <f>INDEX(属性偏向!$S$4:$S$135,(卡牌属性!$BZ163-1+CU$3)*11+卡牌属性!$CD163)</f>
        <v>14</v>
      </c>
      <c r="CV163" s="14">
        <f>INDEX(属性偏向!$S$4:$S$135,(卡牌属性!$BZ163-1+CV$3)*11+卡牌属性!$CD163)</f>
        <v>16</v>
      </c>
      <c r="CW163" s="14">
        <f>INDEX(属性偏向!$S$4:$S$135,(卡牌属性!$BZ163-1+CW$3)*11+卡牌属性!$CD163)</f>
        <v>18</v>
      </c>
      <c r="CX163" s="14">
        <f>INDEX(属性偏向!$S$4:$S$135,(卡牌属性!$BZ163-1+CX$3)*11+卡牌属性!$CD163)</f>
        <v>18</v>
      </c>
      <c r="CY163" s="14">
        <f>INDEX(属性偏向!$S$4:$S$135,(卡牌属性!$BZ163-1+CY$3)*11+卡牌属性!$CD163)</f>
        <v>20</v>
      </c>
      <c r="CZ163" s="14">
        <f>INDEX(属性偏向!$T$4:$T$135,(卡牌属性!$BZ163-1+CZ$3)*11+卡牌属性!$CD163)</f>
        <v>7</v>
      </c>
      <c r="DA163" s="14">
        <f>INDEX(属性偏向!$T$4:$T$135,(卡牌属性!$BZ163-1+DA$3)*11+卡牌属性!$CD163)</f>
        <v>8</v>
      </c>
      <c r="DB163" s="14">
        <f>INDEX(属性偏向!$T$4:$T$135,(卡牌属性!$BZ163-1+DB$3)*11+卡牌属性!$CD163)</f>
        <v>8</v>
      </c>
      <c r="DC163" s="14">
        <f>INDEX(属性偏向!$T$4:$T$135,(卡牌属性!$BZ163-1+DC$3)*11+卡牌属性!$CD163)</f>
        <v>9</v>
      </c>
      <c r="DD163" s="14">
        <f>INDEX(属性偏向!$T$4:$T$135,(卡牌属性!$BZ163-1+DD$3)*11+卡牌属性!$CD163)</f>
        <v>10</v>
      </c>
      <c r="DE163" s="14">
        <f>INDEX(属性偏向!$U$4:$U$135,(卡牌属性!$BZ163-1+DE$3)*11+卡牌属性!$CD163)</f>
        <v>140</v>
      </c>
      <c r="DF163" s="14">
        <f>INDEX(属性偏向!$U$4:$U$135,(卡牌属性!$BZ163-1+DF$3)*11+卡牌属性!$CD163)</f>
        <v>160</v>
      </c>
      <c r="DG163" s="14">
        <f>INDEX(属性偏向!$U$4:$U$135,(卡牌属性!$BZ163-1+DG$3)*11+卡牌属性!$CD163)</f>
        <v>160</v>
      </c>
      <c r="DH163" s="14">
        <f>INDEX(属性偏向!$U$4:$U$135,(卡牌属性!$BZ163-1+DH$3)*11+卡牌属性!$CD163)</f>
        <v>180</v>
      </c>
      <c r="DI163" s="14">
        <f>INDEX(属性偏向!$U$4:$U$135,(卡牌属性!$BZ163-1+DI$3)*11+卡牌属性!$CD163)</f>
        <v>200</v>
      </c>
      <c r="DL163" s="13">
        <v>159</v>
      </c>
      <c r="DM163" s="14">
        <f t="shared" si="500"/>
        <v>15</v>
      </c>
      <c r="DN163" s="14">
        <f t="shared" si="501"/>
        <v>1102015</v>
      </c>
      <c r="DO163" s="14" t="str">
        <f>INDEX($B$6:$B$32,DM163)&amp;"-"&amp;INDEX(属性投放!$H$7:$H$17,卡牌属性!DT163)</f>
        <v>阎巧巧-叫唤</v>
      </c>
      <c r="DP163" s="14">
        <f t="shared" si="487"/>
        <v>5</v>
      </c>
      <c r="DQ163" s="14">
        <f t="shared" si="488"/>
        <v>3</v>
      </c>
      <c r="DR163" s="14">
        <f t="shared" si="489"/>
        <v>4</v>
      </c>
      <c r="DS163" s="14">
        <f t="shared" si="502"/>
        <v>3</v>
      </c>
      <c r="DT163" s="14">
        <f t="shared" si="503"/>
        <v>5</v>
      </c>
      <c r="DU163" s="14">
        <f>INDEX(属性投放!$W$6:$W$49,(卡牌属性!DS163-2)*11+卡牌属性!DT163)</f>
        <v>15</v>
      </c>
      <c r="DV163" s="14">
        <f t="shared" si="586"/>
        <v>2280</v>
      </c>
      <c r="DW163" s="14">
        <f t="shared" si="587"/>
        <v>2629</v>
      </c>
      <c r="DX163" s="14">
        <f t="shared" si="588"/>
        <v>2978</v>
      </c>
      <c r="DY163" s="14">
        <f t="shared" si="589"/>
        <v>2978</v>
      </c>
      <c r="DZ163" s="14">
        <f t="shared" si="590"/>
        <v>3352</v>
      </c>
      <c r="EA163" s="14">
        <f t="shared" si="591"/>
        <v>751</v>
      </c>
      <c r="EB163" s="14">
        <f t="shared" si="592"/>
        <v>923</v>
      </c>
      <c r="EC163" s="14">
        <f t="shared" si="593"/>
        <v>923</v>
      </c>
      <c r="ED163" s="14">
        <f t="shared" si="594"/>
        <v>1095</v>
      </c>
      <c r="EE163" s="14">
        <f t="shared" si="595"/>
        <v>1267</v>
      </c>
      <c r="EF163" s="14">
        <f t="shared" si="596"/>
        <v>14506</v>
      </c>
      <c r="EG163" s="14">
        <f t="shared" si="597"/>
        <v>17060</v>
      </c>
      <c r="EH163" s="14">
        <f t="shared" si="598"/>
        <v>17060</v>
      </c>
      <c r="EI163" s="14">
        <f t="shared" si="599"/>
        <v>19664</v>
      </c>
      <c r="EJ163" s="14">
        <f t="shared" si="600"/>
        <v>22268</v>
      </c>
      <c r="EK163" s="14">
        <f>INDEX(属性偏向!$S$4:$S$135,(卡牌属性!$DP163-1+EK$3)*11+卡牌属性!$DT163)*(1+属性投放!$AT$6)</f>
        <v>54</v>
      </c>
      <c r="EL163" s="14">
        <f>INDEX(属性偏向!$S$4:$S$135,(卡牌属性!$DP163-1+EL$3)*11+卡牌属性!$DT163)*(1+属性投放!$AT$6)</f>
        <v>60</v>
      </c>
      <c r="EM163" s="14">
        <f>INDEX(属性偏向!$S$4:$S$135,(卡牌属性!$DP163-1+EM$3)*11+卡牌属性!$DT163)*(1+属性投放!$AT$6)</f>
        <v>66</v>
      </c>
      <c r="EN163" s="14">
        <f>INDEX(属性偏向!$S$4:$S$135,(卡牌属性!$DP163-1+EN$3)*11+卡牌属性!$DT163)*(1+属性投放!$AT$6)</f>
        <v>66</v>
      </c>
      <c r="EO163" s="14">
        <f>INDEX(属性偏向!$S$4:$S$135,(卡牌属性!$DP163-1+EO$3)*11+卡牌属性!$DT163)*(1+属性投放!$AT$6)</f>
        <v>72</v>
      </c>
      <c r="EP163" s="14">
        <f>INDEX(属性偏向!$T$4:$T$135,(卡牌属性!$DQ163-1+EP$3)*11+卡牌属性!$DT163)*(1+属性投放!$AT$6)</f>
        <v>21</v>
      </c>
      <c r="EQ163" s="14">
        <f>INDEX(属性偏向!$T$4:$T$135,(卡牌属性!$DQ163-1+EQ$3)*11+卡牌属性!$DT163)*(1+属性投放!$AT$6)</f>
        <v>24</v>
      </c>
      <c r="ER163" s="14">
        <f>INDEX(属性偏向!$T$4:$T$135,(卡牌属性!$DQ163-1+ER$3)*11+卡牌属性!$DT163)*(1+属性投放!$AT$6)</f>
        <v>24</v>
      </c>
      <c r="ES163" s="14">
        <f>INDEX(属性偏向!$T$4:$T$135,(卡牌属性!$DQ163-1+ES$3)*11+卡牌属性!$DT163)*(1+属性投放!$AT$6)</f>
        <v>27</v>
      </c>
      <c r="ET163" s="14">
        <f>INDEX(属性偏向!$T$4:$T$135,(卡牌属性!$DQ163-1+ET$3)*11+卡牌属性!$DT163)*(1+属性投放!$AT$6)</f>
        <v>30</v>
      </c>
      <c r="EU163" s="14">
        <f>INDEX(属性偏向!$U$4:$U$135,(卡牌属性!$DR163-1+EU$3)*11+卡牌属性!$DT163)*(1+属性投放!$AT$6)</f>
        <v>480</v>
      </c>
      <c r="EV163" s="14">
        <f>INDEX(属性偏向!$U$4:$U$135,(卡牌属性!$DR163-1+EV$3)*11+卡牌属性!$DT163)*(1+属性投放!$AT$6)</f>
        <v>540</v>
      </c>
      <c r="EW163" s="14">
        <f>INDEX(属性偏向!$U$4:$U$135,(卡牌属性!$DR163-1+EW$3)*11+卡牌属性!$DT163)*(1+属性投放!$AT$6)</f>
        <v>540</v>
      </c>
      <c r="EX163" s="14">
        <f>INDEX(属性偏向!$U$4:$U$135,(卡牌属性!$DR163-1+EX$3)*11+卡牌属性!$DT163)*(1+属性投放!$AT$6)</f>
        <v>600</v>
      </c>
      <c r="EY163" s="14">
        <f>INDEX(属性偏向!$U$4:$U$135,(卡牌属性!$DR163-1+EY$3)*11+卡牌属性!$DT163)*(1+属性投放!$AT$6)</f>
        <v>660</v>
      </c>
      <c r="FC163" s="16"/>
      <c r="FD163" s="16"/>
      <c r="FE163" s="16"/>
      <c r="FF163" s="16"/>
      <c r="FG163" s="16"/>
      <c r="FH163" s="16"/>
      <c r="FI163" s="16"/>
      <c r="FJ163" s="16"/>
      <c r="FK163" s="16"/>
      <c r="FL163" s="16"/>
      <c r="FM163" s="16"/>
      <c r="FN163" s="16"/>
    </row>
    <row r="164" spans="31:170" ht="16.5" x14ac:dyDescent="0.2">
      <c r="AE164" s="13">
        <v>160</v>
      </c>
      <c r="AF164" s="13">
        <f t="shared" si="492"/>
        <v>15</v>
      </c>
      <c r="AG164" s="13">
        <f t="shared" si="483"/>
        <v>3</v>
      </c>
      <c r="AH164" s="13"/>
      <c r="AI164" s="13"/>
      <c r="AJ164" s="14">
        <f t="shared" si="484"/>
        <v>1101015</v>
      </c>
      <c r="AK164" s="14" t="str">
        <f t="shared" si="485"/>
        <v>阎巧巧6突</v>
      </c>
      <c r="AL164" s="25" t="s">
        <v>131</v>
      </c>
      <c r="AM164" s="14">
        <v>1</v>
      </c>
      <c r="AN164" s="14">
        <f t="shared" si="486"/>
        <v>6</v>
      </c>
      <c r="AO164" s="14" t="e">
        <f>INDEX(属性投放!#REF!,(卡牌属性!AG164-2)*20+卡牌属性!AN164)</f>
        <v>#REF!</v>
      </c>
      <c r="AP164" s="14" t="e">
        <f t="shared" si="535"/>
        <v>#REF!</v>
      </c>
      <c r="AQ164" s="14" t="e">
        <f t="shared" si="535"/>
        <v>#REF!</v>
      </c>
      <c r="AR164" s="14" t="e">
        <f t="shared" si="535"/>
        <v>#REF!</v>
      </c>
      <c r="AS164" s="14" t="e">
        <f t="shared" si="535"/>
        <v>#REF!</v>
      </c>
      <c r="AT164" s="14" t="e">
        <f>INDEX(属性投放!#REF!,(卡牌属性!AG164-2)*20+卡牌属性!AN164)</f>
        <v>#REF!</v>
      </c>
      <c r="AU164" s="14" t="e">
        <f t="shared" si="536"/>
        <v>#REF!</v>
      </c>
      <c r="AV164" s="14" t="e">
        <f t="shared" si="536"/>
        <v>#REF!</v>
      </c>
      <c r="AW164" s="14" t="e">
        <f t="shared" si="536"/>
        <v>#REF!</v>
      </c>
      <c r="AX164" s="14" t="e">
        <f t="shared" si="536"/>
        <v>#REF!</v>
      </c>
      <c r="AY164" s="14" t="e">
        <f>INDEX(属性投放!#REF!,(卡牌属性!AG164-2)*20+卡牌属性!AN164)</f>
        <v>#REF!</v>
      </c>
      <c r="AZ164" s="14" t="e">
        <f t="shared" si="537"/>
        <v>#REF!</v>
      </c>
      <c r="BA164" s="14" t="e">
        <f t="shared" si="537"/>
        <v>#REF!</v>
      </c>
      <c r="BB164" s="14" t="e">
        <f t="shared" si="537"/>
        <v>#REF!</v>
      </c>
      <c r="BC164" s="14" t="e">
        <f t="shared" si="537"/>
        <v>#REF!</v>
      </c>
      <c r="BD164" s="14" t="e">
        <f>INDEX(属性投放!#REF!,(卡牌属性!AG164-2)*20+卡牌属性!AN164)</f>
        <v>#REF!</v>
      </c>
      <c r="BE164" s="14" t="e">
        <f t="shared" si="538"/>
        <v>#REF!</v>
      </c>
      <c r="BF164" s="14" t="e">
        <f t="shared" si="538"/>
        <v>#REF!</v>
      </c>
      <c r="BG164" s="14" t="e">
        <f t="shared" si="538"/>
        <v>#REF!</v>
      </c>
      <c r="BH164" s="14" t="e">
        <f t="shared" si="538"/>
        <v>#REF!</v>
      </c>
      <c r="BI164" s="14" t="e">
        <f>INDEX(属性投放!#REF!,(卡牌属性!AG164-2)*20+卡牌属性!AN164)</f>
        <v>#REF!</v>
      </c>
      <c r="BJ164" s="14" t="e">
        <f t="shared" si="539"/>
        <v>#REF!</v>
      </c>
      <c r="BK164" s="14" t="e">
        <f t="shared" si="539"/>
        <v>#REF!</v>
      </c>
      <c r="BL164" s="14" t="e">
        <f t="shared" si="539"/>
        <v>#REF!</v>
      </c>
      <c r="BM164" s="14" t="e">
        <f t="shared" si="539"/>
        <v>#REF!</v>
      </c>
      <c r="BN164" s="14" t="e">
        <f>INDEX(属性投放!#REF!,(卡牌属性!AG164-2)*20+卡牌属性!AN164)</f>
        <v>#REF!</v>
      </c>
      <c r="BO164" s="14" t="e">
        <f t="shared" si="540"/>
        <v>#REF!</v>
      </c>
      <c r="BP164" s="14" t="e">
        <f t="shared" si="540"/>
        <v>#REF!</v>
      </c>
      <c r="BQ164" s="14" t="e">
        <f t="shared" si="540"/>
        <v>#REF!</v>
      </c>
      <c r="BR164" s="14" t="e">
        <f t="shared" si="540"/>
        <v>#REF!</v>
      </c>
      <c r="BV164" s="13">
        <v>160</v>
      </c>
      <c r="BW164" s="14">
        <f t="shared" si="493"/>
        <v>15</v>
      </c>
      <c r="BX164" s="14">
        <f t="shared" si="494"/>
        <v>1102015</v>
      </c>
      <c r="BY164" s="14" t="str">
        <f>INDEX($O$6:$O$37,BW164)&amp;"-"&amp;INDEX(属性投放!$H$19:$H$29,卡牌属性!CD164)</f>
        <v>于禁-大叫唤</v>
      </c>
      <c r="BZ164" s="14">
        <f t="shared" si="495"/>
        <v>3</v>
      </c>
      <c r="CA164" s="14">
        <f t="shared" si="496"/>
        <v>3</v>
      </c>
      <c r="CB164" s="14">
        <f t="shared" si="497"/>
        <v>3</v>
      </c>
      <c r="CC164" s="14">
        <f t="shared" si="498"/>
        <v>2</v>
      </c>
      <c r="CD164" s="14">
        <f t="shared" si="499"/>
        <v>6</v>
      </c>
      <c r="CE164" s="14">
        <f>INDEX(属性投放!$W$6:$W$49,(卡牌属性!CC164-2)*11+卡牌属性!CD164)</f>
        <v>15</v>
      </c>
      <c r="CF164" s="14">
        <f t="shared" si="571"/>
        <v>804</v>
      </c>
      <c r="CG164" s="14">
        <f t="shared" si="572"/>
        <v>967</v>
      </c>
      <c r="CH164" s="14">
        <f t="shared" si="573"/>
        <v>1130</v>
      </c>
      <c r="CI164" s="14">
        <f t="shared" si="574"/>
        <v>1130</v>
      </c>
      <c r="CJ164" s="14">
        <f t="shared" si="575"/>
        <v>1293</v>
      </c>
      <c r="CK164" s="14">
        <f t="shared" si="576"/>
        <v>362</v>
      </c>
      <c r="CL164" s="14">
        <f t="shared" si="577"/>
        <v>441</v>
      </c>
      <c r="CM164" s="14">
        <f t="shared" si="578"/>
        <v>441</v>
      </c>
      <c r="CN164" s="14">
        <f t="shared" si="579"/>
        <v>520</v>
      </c>
      <c r="CO164" s="14">
        <f t="shared" si="580"/>
        <v>599</v>
      </c>
      <c r="CP164" s="14">
        <f t="shared" si="581"/>
        <v>6284</v>
      </c>
      <c r="CQ164" s="14">
        <f t="shared" si="582"/>
        <v>7502</v>
      </c>
      <c r="CR164" s="14">
        <f t="shared" si="583"/>
        <v>7502</v>
      </c>
      <c r="CS164" s="14">
        <f t="shared" si="584"/>
        <v>8720</v>
      </c>
      <c r="CT164" s="14">
        <f t="shared" si="585"/>
        <v>9988</v>
      </c>
      <c r="CU164" s="14">
        <f>INDEX(属性偏向!$S$4:$S$135,(卡牌属性!$BZ164-1+CU$3)*11+卡牌属性!$CD164)</f>
        <v>18</v>
      </c>
      <c r="CV164" s="14">
        <f>INDEX(属性偏向!$S$4:$S$135,(卡牌属性!$BZ164-1+CV$3)*11+卡牌属性!$CD164)</f>
        <v>20</v>
      </c>
      <c r="CW164" s="14">
        <f>INDEX(属性偏向!$S$4:$S$135,(卡牌属性!$BZ164-1+CW$3)*11+卡牌属性!$CD164)</f>
        <v>22</v>
      </c>
      <c r="CX164" s="14">
        <f>INDEX(属性偏向!$S$4:$S$135,(卡牌属性!$BZ164-1+CX$3)*11+卡牌属性!$CD164)</f>
        <v>22</v>
      </c>
      <c r="CY164" s="14">
        <f>INDEX(属性偏向!$S$4:$S$135,(卡牌属性!$BZ164-1+CY$3)*11+卡牌属性!$CD164)</f>
        <v>24</v>
      </c>
      <c r="CZ164" s="14">
        <f>INDEX(属性偏向!$T$4:$T$135,(卡牌属性!$BZ164-1+CZ$3)*11+卡牌属性!$CD164)</f>
        <v>9</v>
      </c>
      <c r="DA164" s="14">
        <f>INDEX(属性偏向!$T$4:$T$135,(卡牌属性!$BZ164-1+DA$3)*11+卡牌属性!$CD164)</f>
        <v>10</v>
      </c>
      <c r="DB164" s="14">
        <f>INDEX(属性偏向!$T$4:$T$135,(卡牌属性!$BZ164-1+DB$3)*11+卡牌属性!$CD164)</f>
        <v>10</v>
      </c>
      <c r="DC164" s="14">
        <f>INDEX(属性偏向!$T$4:$T$135,(卡牌属性!$BZ164-1+DC$3)*11+卡牌属性!$CD164)</f>
        <v>11</v>
      </c>
      <c r="DD164" s="14">
        <f>INDEX(属性偏向!$T$4:$T$135,(卡牌属性!$BZ164-1+DD$3)*11+卡牌属性!$CD164)</f>
        <v>12</v>
      </c>
      <c r="DE164" s="14">
        <f>INDEX(属性偏向!$U$4:$U$135,(卡牌属性!$BZ164-1+DE$3)*11+卡牌属性!$CD164)</f>
        <v>180</v>
      </c>
      <c r="DF164" s="14">
        <f>INDEX(属性偏向!$U$4:$U$135,(卡牌属性!$BZ164-1+DF$3)*11+卡牌属性!$CD164)</f>
        <v>200</v>
      </c>
      <c r="DG164" s="14">
        <f>INDEX(属性偏向!$U$4:$U$135,(卡牌属性!$BZ164-1+DG$3)*11+卡牌属性!$CD164)</f>
        <v>200</v>
      </c>
      <c r="DH164" s="14">
        <f>INDEX(属性偏向!$U$4:$U$135,(卡牌属性!$BZ164-1+DH$3)*11+卡牌属性!$CD164)</f>
        <v>220</v>
      </c>
      <c r="DI164" s="14">
        <f>INDEX(属性偏向!$U$4:$U$135,(卡牌属性!$BZ164-1+DI$3)*11+卡牌属性!$CD164)</f>
        <v>240</v>
      </c>
      <c r="DL164" s="13">
        <v>160</v>
      </c>
      <c r="DM164" s="14">
        <f t="shared" si="500"/>
        <v>15</v>
      </c>
      <c r="DN164" s="14">
        <f t="shared" si="501"/>
        <v>1102015</v>
      </c>
      <c r="DO164" s="14" t="str">
        <f>INDEX($B$6:$B$32,DM164)&amp;"-"&amp;INDEX(属性投放!$H$7:$H$17,卡牌属性!DT164)</f>
        <v>阎巧巧-大叫唤</v>
      </c>
      <c r="DP164" s="14">
        <f t="shared" si="487"/>
        <v>5</v>
      </c>
      <c r="DQ164" s="14">
        <f t="shared" si="488"/>
        <v>3</v>
      </c>
      <c r="DR164" s="14">
        <f t="shared" si="489"/>
        <v>4</v>
      </c>
      <c r="DS164" s="14">
        <f t="shared" si="502"/>
        <v>3</v>
      </c>
      <c r="DT164" s="14">
        <f t="shared" si="503"/>
        <v>6</v>
      </c>
      <c r="DU164" s="14">
        <f>INDEX(属性投放!$W$6:$W$49,(卡牌属性!DS164-2)*11+卡牌属性!DT164)</f>
        <v>15</v>
      </c>
      <c r="DV164" s="14">
        <f t="shared" si="586"/>
        <v>3090</v>
      </c>
      <c r="DW164" s="14">
        <f t="shared" si="587"/>
        <v>3529</v>
      </c>
      <c r="DX164" s="14">
        <f t="shared" si="588"/>
        <v>3968</v>
      </c>
      <c r="DY164" s="14">
        <f t="shared" si="589"/>
        <v>3968</v>
      </c>
      <c r="DZ164" s="14">
        <f t="shared" si="590"/>
        <v>4432</v>
      </c>
      <c r="EA164" s="14">
        <f t="shared" si="591"/>
        <v>1066</v>
      </c>
      <c r="EB164" s="14">
        <f t="shared" si="592"/>
        <v>1283</v>
      </c>
      <c r="EC164" s="14">
        <f t="shared" si="593"/>
        <v>1283</v>
      </c>
      <c r="ED164" s="14">
        <f t="shared" si="594"/>
        <v>1500</v>
      </c>
      <c r="EE164" s="14">
        <f t="shared" si="595"/>
        <v>1717</v>
      </c>
      <c r="EF164" s="14">
        <f t="shared" si="596"/>
        <v>21706</v>
      </c>
      <c r="EG164" s="14">
        <f t="shared" si="597"/>
        <v>25160</v>
      </c>
      <c r="EH164" s="14">
        <f t="shared" si="598"/>
        <v>25160</v>
      </c>
      <c r="EI164" s="14">
        <f t="shared" si="599"/>
        <v>28664</v>
      </c>
      <c r="EJ164" s="14">
        <f t="shared" si="600"/>
        <v>32168</v>
      </c>
      <c r="EK164" s="14">
        <f>INDEX(属性偏向!$S$4:$S$135,(卡牌属性!$DP164-1+EK$3)*11+卡牌属性!$DT164)*(1+属性投放!$AT$6)</f>
        <v>66</v>
      </c>
      <c r="EL164" s="14">
        <f>INDEX(属性偏向!$S$4:$S$135,(卡牌属性!$DP164-1+EL$3)*11+卡牌属性!$DT164)*(1+属性投放!$AT$6)</f>
        <v>72</v>
      </c>
      <c r="EM164" s="14">
        <f>INDEX(属性偏向!$S$4:$S$135,(卡牌属性!$DP164-1+EM$3)*11+卡牌属性!$DT164)*(1+属性投放!$AT$6)</f>
        <v>78</v>
      </c>
      <c r="EN164" s="14">
        <f>INDEX(属性偏向!$S$4:$S$135,(卡牌属性!$DP164-1+EN$3)*11+卡牌属性!$DT164)*(1+属性投放!$AT$6)</f>
        <v>78</v>
      </c>
      <c r="EO164" s="14">
        <f>INDEX(属性偏向!$S$4:$S$135,(卡牌属性!$DP164-1+EO$3)*11+卡牌属性!$DT164)*(1+属性投放!$AT$6)</f>
        <v>84</v>
      </c>
      <c r="EP164" s="14">
        <f>INDEX(属性偏向!$T$4:$T$135,(卡牌属性!$DQ164-1+EP$3)*11+卡牌属性!$DT164)*(1+属性投放!$AT$6)</f>
        <v>27</v>
      </c>
      <c r="EQ164" s="14">
        <f>INDEX(属性偏向!$T$4:$T$135,(卡牌属性!$DQ164-1+EQ$3)*11+卡牌属性!$DT164)*(1+属性投放!$AT$6)</f>
        <v>30</v>
      </c>
      <c r="ER164" s="14">
        <f>INDEX(属性偏向!$T$4:$T$135,(卡牌属性!$DQ164-1+ER$3)*11+卡牌属性!$DT164)*(1+属性投放!$AT$6)</f>
        <v>30</v>
      </c>
      <c r="ES164" s="14">
        <f>INDEX(属性偏向!$T$4:$T$135,(卡牌属性!$DQ164-1+ES$3)*11+卡牌属性!$DT164)*(1+属性投放!$AT$6)</f>
        <v>33</v>
      </c>
      <c r="ET164" s="14">
        <f>INDEX(属性偏向!$T$4:$T$135,(卡牌属性!$DQ164-1+ET$3)*11+卡牌属性!$DT164)*(1+属性投放!$AT$6)</f>
        <v>36</v>
      </c>
      <c r="EU164" s="14">
        <f>INDEX(属性偏向!$U$4:$U$135,(卡牌属性!$DR164-1+EU$3)*11+卡牌属性!$DT164)*(1+属性投放!$AT$6)</f>
        <v>600</v>
      </c>
      <c r="EV164" s="14">
        <f>INDEX(属性偏向!$U$4:$U$135,(卡牌属性!$DR164-1+EV$3)*11+卡牌属性!$DT164)*(1+属性投放!$AT$6)</f>
        <v>660</v>
      </c>
      <c r="EW164" s="14">
        <f>INDEX(属性偏向!$U$4:$U$135,(卡牌属性!$DR164-1+EW$3)*11+卡牌属性!$DT164)*(1+属性投放!$AT$6)</f>
        <v>660</v>
      </c>
      <c r="EX164" s="14">
        <f>INDEX(属性偏向!$U$4:$U$135,(卡牌属性!$DR164-1+EX$3)*11+卡牌属性!$DT164)*(1+属性投放!$AT$6)</f>
        <v>720</v>
      </c>
      <c r="EY164" s="14">
        <f>INDEX(属性偏向!$U$4:$U$135,(卡牌属性!$DR164-1+EY$3)*11+卡牌属性!$DT164)*(1+属性投放!$AT$6)</f>
        <v>780</v>
      </c>
      <c r="FC164" s="16"/>
      <c r="FD164" s="16"/>
      <c r="FE164" s="16"/>
      <c r="FF164" s="16"/>
      <c r="FG164" s="16"/>
      <c r="FH164" s="16"/>
      <c r="FI164" s="16"/>
      <c r="FJ164" s="16"/>
      <c r="FK164" s="16"/>
      <c r="FL164" s="16"/>
      <c r="FM164" s="16"/>
      <c r="FN164" s="16"/>
    </row>
    <row r="165" spans="31:170" ht="16.5" x14ac:dyDescent="0.2">
      <c r="AE165" s="13">
        <v>161</v>
      </c>
      <c r="AF165" s="13">
        <f t="shared" si="492"/>
        <v>15</v>
      </c>
      <c r="AG165" s="13">
        <f t="shared" si="483"/>
        <v>3</v>
      </c>
      <c r="AH165" s="13"/>
      <c r="AI165" s="13"/>
      <c r="AJ165" s="14">
        <f t="shared" si="484"/>
        <v>1101015</v>
      </c>
      <c r="AK165" s="14" t="str">
        <f t="shared" si="485"/>
        <v>阎巧巧7突</v>
      </c>
      <c r="AL165" s="25" t="s">
        <v>131</v>
      </c>
      <c r="AM165" s="14">
        <v>1</v>
      </c>
      <c r="AN165" s="14">
        <f t="shared" si="486"/>
        <v>7</v>
      </c>
      <c r="AO165" s="14" t="e">
        <f>INDEX(属性投放!#REF!,(卡牌属性!AG165-2)*20+卡牌属性!AN165)</f>
        <v>#REF!</v>
      </c>
      <c r="AP165" s="14" t="e">
        <f t="shared" ref="AP165:AS184" si="601">$AO165</f>
        <v>#REF!</v>
      </c>
      <c r="AQ165" s="14" t="e">
        <f t="shared" si="601"/>
        <v>#REF!</v>
      </c>
      <c r="AR165" s="14" t="e">
        <f t="shared" si="601"/>
        <v>#REF!</v>
      </c>
      <c r="AS165" s="14" t="e">
        <f t="shared" si="601"/>
        <v>#REF!</v>
      </c>
      <c r="AT165" s="14" t="e">
        <f>INDEX(属性投放!#REF!,(卡牌属性!AG165-2)*20+卡牌属性!AN165)</f>
        <v>#REF!</v>
      </c>
      <c r="AU165" s="14" t="e">
        <f t="shared" ref="AU165:AX184" si="602">$AT165</f>
        <v>#REF!</v>
      </c>
      <c r="AV165" s="14" t="e">
        <f t="shared" si="602"/>
        <v>#REF!</v>
      </c>
      <c r="AW165" s="14" t="e">
        <f t="shared" si="602"/>
        <v>#REF!</v>
      </c>
      <c r="AX165" s="14" t="e">
        <f t="shared" si="602"/>
        <v>#REF!</v>
      </c>
      <c r="AY165" s="14" t="e">
        <f>INDEX(属性投放!#REF!,(卡牌属性!AG165-2)*20+卡牌属性!AN165)</f>
        <v>#REF!</v>
      </c>
      <c r="AZ165" s="14" t="e">
        <f t="shared" ref="AZ165:BC184" si="603">$AY165</f>
        <v>#REF!</v>
      </c>
      <c r="BA165" s="14" t="e">
        <f t="shared" si="603"/>
        <v>#REF!</v>
      </c>
      <c r="BB165" s="14" t="e">
        <f t="shared" si="603"/>
        <v>#REF!</v>
      </c>
      <c r="BC165" s="14" t="e">
        <f t="shared" si="603"/>
        <v>#REF!</v>
      </c>
      <c r="BD165" s="14" t="e">
        <f>INDEX(属性投放!#REF!,(卡牌属性!AG165-2)*20+卡牌属性!AN165)</f>
        <v>#REF!</v>
      </c>
      <c r="BE165" s="14" t="e">
        <f t="shared" ref="BE165:BH184" si="604">$BD165</f>
        <v>#REF!</v>
      </c>
      <c r="BF165" s="14" t="e">
        <f t="shared" si="604"/>
        <v>#REF!</v>
      </c>
      <c r="BG165" s="14" t="e">
        <f t="shared" si="604"/>
        <v>#REF!</v>
      </c>
      <c r="BH165" s="14" t="e">
        <f t="shared" si="604"/>
        <v>#REF!</v>
      </c>
      <c r="BI165" s="14" t="e">
        <f>INDEX(属性投放!#REF!,(卡牌属性!AG165-2)*20+卡牌属性!AN165)</f>
        <v>#REF!</v>
      </c>
      <c r="BJ165" s="14" t="e">
        <f t="shared" ref="BJ165:BM184" si="605">$BI165</f>
        <v>#REF!</v>
      </c>
      <c r="BK165" s="14" t="e">
        <f t="shared" si="605"/>
        <v>#REF!</v>
      </c>
      <c r="BL165" s="14" t="e">
        <f t="shared" si="605"/>
        <v>#REF!</v>
      </c>
      <c r="BM165" s="14" t="e">
        <f t="shared" si="605"/>
        <v>#REF!</v>
      </c>
      <c r="BN165" s="14" t="e">
        <f>INDEX(属性投放!#REF!,(卡牌属性!AG165-2)*20+卡牌属性!AN165)</f>
        <v>#REF!</v>
      </c>
      <c r="BO165" s="14" t="e">
        <f t="shared" ref="BO165:BR184" si="606">$BN165</f>
        <v>#REF!</v>
      </c>
      <c r="BP165" s="14" t="e">
        <f t="shared" si="606"/>
        <v>#REF!</v>
      </c>
      <c r="BQ165" s="14" t="e">
        <f t="shared" si="606"/>
        <v>#REF!</v>
      </c>
      <c r="BR165" s="14" t="e">
        <f t="shared" si="606"/>
        <v>#REF!</v>
      </c>
      <c r="BV165" s="13">
        <v>161</v>
      </c>
      <c r="BW165" s="14">
        <f t="shared" si="493"/>
        <v>15</v>
      </c>
      <c r="BX165" s="14">
        <f t="shared" si="494"/>
        <v>1102015</v>
      </c>
      <c r="BY165" s="14" t="str">
        <f>INDEX($O$6:$O$37,BW165)&amp;"-"&amp;INDEX(属性投放!$H$19:$H$29,卡牌属性!CD165)</f>
        <v>于禁-焦热</v>
      </c>
      <c r="BZ165" s="14">
        <f t="shared" si="495"/>
        <v>3</v>
      </c>
      <c r="CA165" s="14">
        <f t="shared" si="496"/>
        <v>3</v>
      </c>
      <c r="CB165" s="14">
        <f t="shared" si="497"/>
        <v>3</v>
      </c>
      <c r="CC165" s="14">
        <f t="shared" si="498"/>
        <v>2</v>
      </c>
      <c r="CD165" s="14">
        <f t="shared" si="499"/>
        <v>7</v>
      </c>
      <c r="CE165" s="14">
        <f>INDEX(属性投放!$W$6:$W$49,(卡牌属性!CC165-2)*11+卡牌属性!CD165)</f>
        <v>15</v>
      </c>
      <c r="CF165" s="14">
        <f t="shared" si="571"/>
        <v>1074</v>
      </c>
      <c r="CG165" s="14">
        <f t="shared" si="572"/>
        <v>1267</v>
      </c>
      <c r="CH165" s="14">
        <f t="shared" si="573"/>
        <v>1460</v>
      </c>
      <c r="CI165" s="14">
        <f t="shared" si="574"/>
        <v>1460</v>
      </c>
      <c r="CJ165" s="14">
        <f t="shared" si="575"/>
        <v>1653</v>
      </c>
      <c r="CK165" s="14">
        <f t="shared" si="576"/>
        <v>497</v>
      </c>
      <c r="CL165" s="14">
        <f t="shared" si="577"/>
        <v>591</v>
      </c>
      <c r="CM165" s="14">
        <f t="shared" si="578"/>
        <v>591</v>
      </c>
      <c r="CN165" s="14">
        <f t="shared" si="579"/>
        <v>685</v>
      </c>
      <c r="CO165" s="14">
        <f t="shared" si="580"/>
        <v>779</v>
      </c>
      <c r="CP165" s="14">
        <f t="shared" si="581"/>
        <v>8984</v>
      </c>
      <c r="CQ165" s="14">
        <f t="shared" si="582"/>
        <v>10502</v>
      </c>
      <c r="CR165" s="14">
        <f t="shared" si="583"/>
        <v>10502</v>
      </c>
      <c r="CS165" s="14">
        <f t="shared" si="584"/>
        <v>12020</v>
      </c>
      <c r="CT165" s="14">
        <f t="shared" si="585"/>
        <v>13588</v>
      </c>
      <c r="CU165" s="14">
        <f>INDEX(属性偏向!$S$4:$S$135,(卡牌属性!$BZ165-1+CU$3)*11+卡牌属性!$CD165)</f>
        <v>22</v>
      </c>
      <c r="CV165" s="14">
        <f>INDEX(属性偏向!$S$4:$S$135,(卡牌属性!$BZ165-1+CV$3)*11+卡牌属性!$CD165)</f>
        <v>24</v>
      </c>
      <c r="CW165" s="14">
        <f>INDEX(属性偏向!$S$4:$S$135,(卡牌属性!$BZ165-1+CW$3)*11+卡牌属性!$CD165)</f>
        <v>26</v>
      </c>
      <c r="CX165" s="14">
        <f>INDEX(属性偏向!$S$4:$S$135,(卡牌属性!$BZ165-1+CX$3)*11+卡牌属性!$CD165)</f>
        <v>26</v>
      </c>
      <c r="CY165" s="14">
        <f>INDEX(属性偏向!$S$4:$S$135,(卡牌属性!$BZ165-1+CY$3)*11+卡牌属性!$CD165)</f>
        <v>28</v>
      </c>
      <c r="CZ165" s="14">
        <f>INDEX(属性偏向!$T$4:$T$135,(卡牌属性!$BZ165-1+CZ$3)*11+卡牌属性!$CD165)</f>
        <v>11</v>
      </c>
      <c r="DA165" s="14">
        <f>INDEX(属性偏向!$T$4:$T$135,(卡牌属性!$BZ165-1+DA$3)*11+卡牌属性!$CD165)</f>
        <v>12</v>
      </c>
      <c r="DB165" s="14">
        <f>INDEX(属性偏向!$T$4:$T$135,(卡牌属性!$BZ165-1+DB$3)*11+卡牌属性!$CD165)</f>
        <v>12</v>
      </c>
      <c r="DC165" s="14">
        <f>INDEX(属性偏向!$T$4:$T$135,(卡牌属性!$BZ165-1+DC$3)*11+卡牌属性!$CD165)</f>
        <v>13</v>
      </c>
      <c r="DD165" s="14">
        <f>INDEX(属性偏向!$T$4:$T$135,(卡牌属性!$BZ165-1+DD$3)*11+卡牌属性!$CD165)</f>
        <v>14</v>
      </c>
      <c r="DE165" s="14">
        <f>INDEX(属性偏向!$U$4:$U$135,(卡牌属性!$BZ165-1+DE$3)*11+卡牌属性!$CD165)</f>
        <v>220</v>
      </c>
      <c r="DF165" s="14">
        <f>INDEX(属性偏向!$U$4:$U$135,(卡牌属性!$BZ165-1+DF$3)*11+卡牌属性!$CD165)</f>
        <v>240</v>
      </c>
      <c r="DG165" s="14">
        <f>INDEX(属性偏向!$U$4:$U$135,(卡牌属性!$BZ165-1+DG$3)*11+卡牌属性!$CD165)</f>
        <v>240</v>
      </c>
      <c r="DH165" s="14">
        <f>INDEX(属性偏向!$U$4:$U$135,(卡牌属性!$BZ165-1+DH$3)*11+卡牌属性!$CD165)</f>
        <v>260</v>
      </c>
      <c r="DI165" s="14">
        <f>INDEX(属性偏向!$U$4:$U$135,(卡牌属性!$BZ165-1+DI$3)*11+卡牌属性!$CD165)</f>
        <v>280</v>
      </c>
      <c r="DL165" s="13">
        <v>161</v>
      </c>
      <c r="DM165" s="14">
        <f t="shared" si="500"/>
        <v>15</v>
      </c>
      <c r="DN165" s="14">
        <f t="shared" si="501"/>
        <v>1102015</v>
      </c>
      <c r="DO165" s="14" t="str">
        <f>INDEX($B$6:$B$32,DM165)&amp;"-"&amp;INDEX(属性投放!$H$7:$H$17,卡牌属性!DT165)</f>
        <v>阎巧巧-焦热</v>
      </c>
      <c r="DP165" s="14">
        <f t="shared" si="487"/>
        <v>5</v>
      </c>
      <c r="DQ165" s="14">
        <f t="shared" si="488"/>
        <v>3</v>
      </c>
      <c r="DR165" s="14">
        <f t="shared" si="489"/>
        <v>4</v>
      </c>
      <c r="DS165" s="14">
        <f t="shared" si="502"/>
        <v>3</v>
      </c>
      <c r="DT165" s="14">
        <f t="shared" si="503"/>
        <v>7</v>
      </c>
      <c r="DU165" s="14">
        <f>INDEX(属性投放!$W$6:$W$49,(卡牌属性!DS165-2)*11+卡牌属性!DT165)</f>
        <v>15</v>
      </c>
      <c r="DV165" s="14">
        <f t="shared" si="586"/>
        <v>4080</v>
      </c>
      <c r="DW165" s="14">
        <f t="shared" si="587"/>
        <v>4609</v>
      </c>
      <c r="DX165" s="14">
        <f t="shared" si="588"/>
        <v>5138</v>
      </c>
      <c r="DY165" s="14">
        <f t="shared" si="589"/>
        <v>5138</v>
      </c>
      <c r="DZ165" s="14">
        <f t="shared" si="590"/>
        <v>5692</v>
      </c>
      <c r="EA165" s="14">
        <f t="shared" si="591"/>
        <v>1471</v>
      </c>
      <c r="EB165" s="14">
        <f t="shared" si="592"/>
        <v>1733</v>
      </c>
      <c r="EC165" s="14">
        <f t="shared" si="593"/>
        <v>1733</v>
      </c>
      <c r="ED165" s="14">
        <f t="shared" si="594"/>
        <v>1995</v>
      </c>
      <c r="EE165" s="14">
        <f t="shared" si="595"/>
        <v>2257</v>
      </c>
      <c r="EF165" s="14">
        <f t="shared" si="596"/>
        <v>30706</v>
      </c>
      <c r="EG165" s="14">
        <f t="shared" si="597"/>
        <v>35060</v>
      </c>
      <c r="EH165" s="14">
        <f t="shared" si="598"/>
        <v>35060</v>
      </c>
      <c r="EI165" s="14">
        <f t="shared" si="599"/>
        <v>39464</v>
      </c>
      <c r="EJ165" s="14">
        <f t="shared" si="600"/>
        <v>43868</v>
      </c>
      <c r="EK165" s="14">
        <f>INDEX(属性偏向!$S$4:$S$135,(卡牌属性!$DP165-1+EK$3)*11+卡牌属性!$DT165)*(1+属性投放!$AT$6)</f>
        <v>78</v>
      </c>
      <c r="EL165" s="14">
        <f>INDEX(属性偏向!$S$4:$S$135,(卡牌属性!$DP165-1+EL$3)*11+卡牌属性!$DT165)*(1+属性投放!$AT$6)</f>
        <v>84</v>
      </c>
      <c r="EM165" s="14">
        <f>INDEX(属性偏向!$S$4:$S$135,(卡牌属性!$DP165-1+EM$3)*11+卡牌属性!$DT165)*(1+属性投放!$AT$6)</f>
        <v>90</v>
      </c>
      <c r="EN165" s="14">
        <f>INDEX(属性偏向!$S$4:$S$135,(卡牌属性!$DP165-1+EN$3)*11+卡牌属性!$DT165)*(1+属性投放!$AT$6)</f>
        <v>90</v>
      </c>
      <c r="EO165" s="14">
        <f>INDEX(属性偏向!$S$4:$S$135,(卡牌属性!$DP165-1+EO$3)*11+卡牌属性!$DT165)*(1+属性投放!$AT$6)</f>
        <v>96</v>
      </c>
      <c r="EP165" s="14">
        <f>INDEX(属性偏向!$T$4:$T$135,(卡牌属性!$DQ165-1+EP$3)*11+卡牌属性!$DT165)*(1+属性投放!$AT$6)</f>
        <v>33</v>
      </c>
      <c r="EQ165" s="14">
        <f>INDEX(属性偏向!$T$4:$T$135,(卡牌属性!$DQ165-1+EQ$3)*11+卡牌属性!$DT165)*(1+属性投放!$AT$6)</f>
        <v>36</v>
      </c>
      <c r="ER165" s="14">
        <f>INDEX(属性偏向!$T$4:$T$135,(卡牌属性!$DQ165-1+ER$3)*11+卡牌属性!$DT165)*(1+属性投放!$AT$6)</f>
        <v>36</v>
      </c>
      <c r="ES165" s="14">
        <f>INDEX(属性偏向!$T$4:$T$135,(卡牌属性!$DQ165-1+ES$3)*11+卡牌属性!$DT165)*(1+属性投放!$AT$6)</f>
        <v>39</v>
      </c>
      <c r="ET165" s="14">
        <f>INDEX(属性偏向!$T$4:$T$135,(卡牌属性!$DQ165-1+ET$3)*11+卡牌属性!$DT165)*(1+属性投放!$AT$6)</f>
        <v>42</v>
      </c>
      <c r="EU165" s="14">
        <f>INDEX(属性偏向!$U$4:$U$135,(卡牌属性!$DR165-1+EU$3)*11+卡牌属性!$DT165)*(1+属性投放!$AT$6)</f>
        <v>720</v>
      </c>
      <c r="EV165" s="14">
        <f>INDEX(属性偏向!$U$4:$U$135,(卡牌属性!$DR165-1+EV$3)*11+卡牌属性!$DT165)*(1+属性投放!$AT$6)</f>
        <v>780</v>
      </c>
      <c r="EW165" s="14">
        <f>INDEX(属性偏向!$U$4:$U$135,(卡牌属性!$DR165-1+EW$3)*11+卡牌属性!$DT165)*(1+属性投放!$AT$6)</f>
        <v>780</v>
      </c>
      <c r="EX165" s="14">
        <f>INDEX(属性偏向!$U$4:$U$135,(卡牌属性!$DR165-1+EX$3)*11+卡牌属性!$DT165)*(1+属性投放!$AT$6)</f>
        <v>840</v>
      </c>
      <c r="EY165" s="14">
        <f>INDEX(属性偏向!$U$4:$U$135,(卡牌属性!$DR165-1+EY$3)*11+卡牌属性!$DT165)*(1+属性投放!$AT$6)</f>
        <v>900</v>
      </c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</row>
    <row r="166" spans="31:170" ht="16.5" x14ac:dyDescent="0.2">
      <c r="AE166" s="13">
        <v>162</v>
      </c>
      <c r="AF166" s="13">
        <f t="shared" si="492"/>
        <v>15</v>
      </c>
      <c r="AG166" s="13">
        <f t="shared" si="483"/>
        <v>3</v>
      </c>
      <c r="AH166" s="13"/>
      <c r="AI166" s="13"/>
      <c r="AJ166" s="14">
        <f t="shared" si="484"/>
        <v>1101015</v>
      </c>
      <c r="AK166" s="14" t="str">
        <f t="shared" si="485"/>
        <v>阎巧巧8突</v>
      </c>
      <c r="AL166" s="25" t="s">
        <v>131</v>
      </c>
      <c r="AM166" s="14">
        <v>1</v>
      </c>
      <c r="AN166" s="14">
        <f t="shared" si="486"/>
        <v>8</v>
      </c>
      <c r="AO166" s="14" t="e">
        <f>INDEX(属性投放!#REF!,(卡牌属性!AG166-2)*20+卡牌属性!AN166)</f>
        <v>#REF!</v>
      </c>
      <c r="AP166" s="14" t="e">
        <f t="shared" si="601"/>
        <v>#REF!</v>
      </c>
      <c r="AQ166" s="14" t="e">
        <f t="shared" si="601"/>
        <v>#REF!</v>
      </c>
      <c r="AR166" s="14" t="e">
        <f t="shared" si="601"/>
        <v>#REF!</v>
      </c>
      <c r="AS166" s="14" t="e">
        <f t="shared" si="601"/>
        <v>#REF!</v>
      </c>
      <c r="AT166" s="14" t="e">
        <f>INDEX(属性投放!#REF!,(卡牌属性!AG166-2)*20+卡牌属性!AN166)</f>
        <v>#REF!</v>
      </c>
      <c r="AU166" s="14" t="e">
        <f t="shared" si="602"/>
        <v>#REF!</v>
      </c>
      <c r="AV166" s="14" t="e">
        <f t="shared" si="602"/>
        <v>#REF!</v>
      </c>
      <c r="AW166" s="14" t="e">
        <f t="shared" si="602"/>
        <v>#REF!</v>
      </c>
      <c r="AX166" s="14" t="e">
        <f t="shared" si="602"/>
        <v>#REF!</v>
      </c>
      <c r="AY166" s="14" t="e">
        <f>INDEX(属性投放!#REF!,(卡牌属性!AG166-2)*20+卡牌属性!AN166)</f>
        <v>#REF!</v>
      </c>
      <c r="AZ166" s="14" t="e">
        <f t="shared" si="603"/>
        <v>#REF!</v>
      </c>
      <c r="BA166" s="14" t="e">
        <f t="shared" si="603"/>
        <v>#REF!</v>
      </c>
      <c r="BB166" s="14" t="e">
        <f t="shared" si="603"/>
        <v>#REF!</v>
      </c>
      <c r="BC166" s="14" t="e">
        <f t="shared" si="603"/>
        <v>#REF!</v>
      </c>
      <c r="BD166" s="14" t="e">
        <f>INDEX(属性投放!#REF!,(卡牌属性!AG166-2)*20+卡牌属性!AN166)</f>
        <v>#REF!</v>
      </c>
      <c r="BE166" s="14" t="e">
        <f t="shared" si="604"/>
        <v>#REF!</v>
      </c>
      <c r="BF166" s="14" t="e">
        <f t="shared" si="604"/>
        <v>#REF!</v>
      </c>
      <c r="BG166" s="14" t="e">
        <f t="shared" si="604"/>
        <v>#REF!</v>
      </c>
      <c r="BH166" s="14" t="e">
        <f t="shared" si="604"/>
        <v>#REF!</v>
      </c>
      <c r="BI166" s="14" t="e">
        <f>INDEX(属性投放!#REF!,(卡牌属性!AG166-2)*20+卡牌属性!AN166)</f>
        <v>#REF!</v>
      </c>
      <c r="BJ166" s="14" t="e">
        <f t="shared" si="605"/>
        <v>#REF!</v>
      </c>
      <c r="BK166" s="14" t="e">
        <f t="shared" si="605"/>
        <v>#REF!</v>
      </c>
      <c r="BL166" s="14" t="e">
        <f t="shared" si="605"/>
        <v>#REF!</v>
      </c>
      <c r="BM166" s="14" t="e">
        <f t="shared" si="605"/>
        <v>#REF!</v>
      </c>
      <c r="BN166" s="14" t="e">
        <f>INDEX(属性投放!#REF!,(卡牌属性!AG166-2)*20+卡牌属性!AN166)</f>
        <v>#REF!</v>
      </c>
      <c r="BO166" s="14" t="e">
        <f t="shared" si="606"/>
        <v>#REF!</v>
      </c>
      <c r="BP166" s="14" t="e">
        <f t="shared" si="606"/>
        <v>#REF!</v>
      </c>
      <c r="BQ166" s="14" t="e">
        <f t="shared" si="606"/>
        <v>#REF!</v>
      </c>
      <c r="BR166" s="14" t="e">
        <f t="shared" si="606"/>
        <v>#REF!</v>
      </c>
      <c r="BV166" s="13">
        <v>162</v>
      </c>
      <c r="BW166" s="14">
        <f t="shared" si="493"/>
        <v>15</v>
      </c>
      <c r="BX166" s="14">
        <f t="shared" si="494"/>
        <v>1102015</v>
      </c>
      <c r="BY166" s="14" t="str">
        <f>INDEX($O$6:$O$37,BW166)&amp;"-"&amp;INDEX(属性投放!$H$19:$H$29,卡牌属性!CD166)</f>
        <v>于禁-大焦热</v>
      </c>
      <c r="BZ166" s="14">
        <f t="shared" si="495"/>
        <v>3</v>
      </c>
      <c r="CA166" s="14">
        <f t="shared" si="496"/>
        <v>3</v>
      </c>
      <c r="CB166" s="14">
        <f t="shared" si="497"/>
        <v>3</v>
      </c>
      <c r="CC166" s="14">
        <f t="shared" si="498"/>
        <v>2</v>
      </c>
      <c r="CD166" s="14">
        <f t="shared" si="499"/>
        <v>8</v>
      </c>
      <c r="CE166" s="14">
        <f>INDEX(属性投放!$W$6:$W$49,(卡牌属性!CC166-2)*11+卡牌属性!CD166)</f>
        <v>15</v>
      </c>
      <c r="CF166" s="14">
        <f t="shared" si="571"/>
        <v>1404</v>
      </c>
      <c r="CG166" s="14">
        <f t="shared" si="572"/>
        <v>1627</v>
      </c>
      <c r="CH166" s="14">
        <f t="shared" si="573"/>
        <v>1850</v>
      </c>
      <c r="CI166" s="14">
        <f t="shared" si="574"/>
        <v>1850</v>
      </c>
      <c r="CJ166" s="14">
        <f t="shared" si="575"/>
        <v>2073</v>
      </c>
      <c r="CK166" s="14">
        <f t="shared" si="576"/>
        <v>662</v>
      </c>
      <c r="CL166" s="14">
        <f t="shared" si="577"/>
        <v>771</v>
      </c>
      <c r="CM166" s="14">
        <f t="shared" si="578"/>
        <v>771</v>
      </c>
      <c r="CN166" s="14">
        <f t="shared" si="579"/>
        <v>880</v>
      </c>
      <c r="CO166" s="14">
        <f t="shared" si="580"/>
        <v>989</v>
      </c>
      <c r="CP166" s="14">
        <f t="shared" si="581"/>
        <v>12284</v>
      </c>
      <c r="CQ166" s="14">
        <f t="shared" si="582"/>
        <v>14102</v>
      </c>
      <c r="CR166" s="14">
        <f t="shared" si="583"/>
        <v>14102</v>
      </c>
      <c r="CS166" s="14">
        <f t="shared" si="584"/>
        <v>15920</v>
      </c>
      <c r="CT166" s="14">
        <f t="shared" si="585"/>
        <v>17788</v>
      </c>
      <c r="CU166" s="14">
        <f>INDEX(属性偏向!$S$4:$S$135,(卡牌属性!$BZ166-1+CU$3)*11+卡牌属性!$CD166)</f>
        <v>28</v>
      </c>
      <c r="CV166" s="14">
        <f>INDEX(属性偏向!$S$4:$S$135,(卡牌属性!$BZ166-1+CV$3)*11+卡牌属性!$CD166)</f>
        <v>30</v>
      </c>
      <c r="CW166" s="14">
        <f>INDEX(属性偏向!$S$4:$S$135,(卡牌属性!$BZ166-1+CW$3)*11+卡牌属性!$CD166)</f>
        <v>32</v>
      </c>
      <c r="CX166" s="14">
        <f>INDEX(属性偏向!$S$4:$S$135,(卡牌属性!$BZ166-1+CX$3)*11+卡牌属性!$CD166)</f>
        <v>32</v>
      </c>
      <c r="CY166" s="14">
        <f>INDEX(属性偏向!$S$4:$S$135,(卡牌属性!$BZ166-1+CY$3)*11+卡牌属性!$CD166)</f>
        <v>34</v>
      </c>
      <c r="CZ166" s="14">
        <f>INDEX(属性偏向!$T$4:$T$135,(卡牌属性!$BZ166-1+CZ$3)*11+卡牌属性!$CD166)</f>
        <v>14</v>
      </c>
      <c r="DA166" s="14">
        <f>INDEX(属性偏向!$T$4:$T$135,(卡牌属性!$BZ166-1+DA$3)*11+卡牌属性!$CD166)</f>
        <v>15</v>
      </c>
      <c r="DB166" s="14">
        <f>INDEX(属性偏向!$T$4:$T$135,(卡牌属性!$BZ166-1+DB$3)*11+卡牌属性!$CD166)</f>
        <v>15</v>
      </c>
      <c r="DC166" s="14">
        <f>INDEX(属性偏向!$T$4:$T$135,(卡牌属性!$BZ166-1+DC$3)*11+卡牌属性!$CD166)</f>
        <v>16</v>
      </c>
      <c r="DD166" s="14">
        <f>INDEX(属性偏向!$T$4:$T$135,(卡牌属性!$BZ166-1+DD$3)*11+卡牌属性!$CD166)</f>
        <v>17</v>
      </c>
      <c r="DE166" s="14">
        <f>INDEX(属性偏向!$U$4:$U$135,(卡牌属性!$BZ166-1+DE$3)*11+卡牌属性!$CD166)</f>
        <v>280</v>
      </c>
      <c r="DF166" s="14">
        <f>INDEX(属性偏向!$U$4:$U$135,(卡牌属性!$BZ166-1+DF$3)*11+卡牌属性!$CD166)</f>
        <v>300</v>
      </c>
      <c r="DG166" s="14">
        <f>INDEX(属性偏向!$U$4:$U$135,(卡牌属性!$BZ166-1+DG$3)*11+卡牌属性!$CD166)</f>
        <v>300</v>
      </c>
      <c r="DH166" s="14">
        <f>INDEX(属性偏向!$U$4:$U$135,(卡牌属性!$BZ166-1+DH$3)*11+卡牌属性!$CD166)</f>
        <v>320</v>
      </c>
      <c r="DI166" s="14">
        <f>INDEX(属性偏向!$U$4:$U$135,(卡牌属性!$BZ166-1+DI$3)*11+卡牌属性!$CD166)</f>
        <v>340</v>
      </c>
      <c r="DL166" s="13">
        <v>162</v>
      </c>
      <c r="DM166" s="14">
        <f t="shared" si="500"/>
        <v>15</v>
      </c>
      <c r="DN166" s="14">
        <f t="shared" si="501"/>
        <v>1102015</v>
      </c>
      <c r="DO166" s="14" t="str">
        <f>INDEX($B$6:$B$32,DM166)&amp;"-"&amp;INDEX(属性投放!$H$7:$H$17,卡牌属性!DT166)</f>
        <v>阎巧巧-大焦热</v>
      </c>
      <c r="DP166" s="14">
        <f t="shared" si="487"/>
        <v>5</v>
      </c>
      <c r="DQ166" s="14">
        <f t="shared" si="488"/>
        <v>3</v>
      </c>
      <c r="DR166" s="14">
        <f t="shared" si="489"/>
        <v>4</v>
      </c>
      <c r="DS166" s="14">
        <f t="shared" si="502"/>
        <v>3</v>
      </c>
      <c r="DT166" s="14">
        <f t="shared" si="503"/>
        <v>8</v>
      </c>
      <c r="DU166" s="14">
        <f>INDEX(属性投放!$W$6:$W$49,(卡牌属性!DS166-2)*11+卡牌属性!DT166)</f>
        <v>15</v>
      </c>
      <c r="DV166" s="14">
        <f t="shared" si="586"/>
        <v>5250</v>
      </c>
      <c r="DW166" s="14">
        <f t="shared" si="587"/>
        <v>5869</v>
      </c>
      <c r="DX166" s="14">
        <f t="shared" si="588"/>
        <v>6488</v>
      </c>
      <c r="DY166" s="14">
        <f t="shared" si="589"/>
        <v>6488</v>
      </c>
      <c r="DZ166" s="14">
        <f t="shared" si="590"/>
        <v>7132</v>
      </c>
      <c r="EA166" s="14">
        <f t="shared" si="591"/>
        <v>1966</v>
      </c>
      <c r="EB166" s="14">
        <f t="shared" si="592"/>
        <v>2273</v>
      </c>
      <c r="EC166" s="14">
        <f t="shared" si="593"/>
        <v>2273</v>
      </c>
      <c r="ED166" s="14">
        <f t="shared" si="594"/>
        <v>2580</v>
      </c>
      <c r="EE166" s="14">
        <f t="shared" si="595"/>
        <v>2887</v>
      </c>
      <c r="EF166" s="14">
        <f t="shared" si="596"/>
        <v>41506</v>
      </c>
      <c r="EG166" s="14">
        <f t="shared" si="597"/>
        <v>46760</v>
      </c>
      <c r="EH166" s="14">
        <f t="shared" si="598"/>
        <v>46760</v>
      </c>
      <c r="EI166" s="14">
        <f t="shared" si="599"/>
        <v>52064</v>
      </c>
      <c r="EJ166" s="14">
        <f t="shared" si="600"/>
        <v>57368</v>
      </c>
      <c r="EK166" s="14">
        <f>INDEX(属性偏向!$S$4:$S$135,(卡牌属性!$DP166-1+EK$3)*11+卡牌属性!$DT166)*(1+属性投放!$AT$6)</f>
        <v>96</v>
      </c>
      <c r="EL166" s="14">
        <f>INDEX(属性偏向!$S$4:$S$135,(卡牌属性!$DP166-1+EL$3)*11+卡牌属性!$DT166)*(1+属性投放!$AT$6)</f>
        <v>102</v>
      </c>
      <c r="EM166" s="14">
        <f>INDEX(属性偏向!$S$4:$S$135,(卡牌属性!$DP166-1+EM$3)*11+卡牌属性!$DT166)*(1+属性投放!$AT$6)</f>
        <v>108</v>
      </c>
      <c r="EN166" s="14">
        <f>INDEX(属性偏向!$S$4:$S$135,(卡牌属性!$DP166-1+EN$3)*11+卡牌属性!$DT166)*(1+属性投放!$AT$6)</f>
        <v>108</v>
      </c>
      <c r="EO166" s="14">
        <f>INDEX(属性偏向!$S$4:$S$135,(卡牌属性!$DP166-1+EO$3)*11+卡牌属性!$DT166)*(1+属性投放!$AT$6)</f>
        <v>114</v>
      </c>
      <c r="EP166" s="14">
        <f>INDEX(属性偏向!$T$4:$T$135,(卡牌属性!$DQ166-1+EP$3)*11+卡牌属性!$DT166)*(1+属性投放!$AT$6)</f>
        <v>42</v>
      </c>
      <c r="EQ166" s="14">
        <f>INDEX(属性偏向!$T$4:$T$135,(卡牌属性!$DQ166-1+EQ$3)*11+卡牌属性!$DT166)*(1+属性投放!$AT$6)</f>
        <v>45</v>
      </c>
      <c r="ER166" s="14">
        <f>INDEX(属性偏向!$T$4:$T$135,(卡牌属性!$DQ166-1+ER$3)*11+卡牌属性!$DT166)*(1+属性投放!$AT$6)</f>
        <v>45</v>
      </c>
      <c r="ES166" s="14">
        <f>INDEX(属性偏向!$T$4:$T$135,(卡牌属性!$DQ166-1+ES$3)*11+卡牌属性!$DT166)*(1+属性投放!$AT$6)</f>
        <v>48</v>
      </c>
      <c r="ET166" s="14">
        <f>INDEX(属性偏向!$T$4:$T$135,(卡牌属性!$DQ166-1+ET$3)*11+卡牌属性!$DT166)*(1+属性投放!$AT$6)</f>
        <v>51</v>
      </c>
      <c r="EU166" s="14">
        <f>INDEX(属性偏向!$U$4:$U$135,(卡牌属性!$DR166-1+EU$3)*11+卡牌属性!$DT166)*(1+属性投放!$AT$6)</f>
        <v>900</v>
      </c>
      <c r="EV166" s="14">
        <f>INDEX(属性偏向!$U$4:$U$135,(卡牌属性!$DR166-1+EV$3)*11+卡牌属性!$DT166)*(1+属性投放!$AT$6)</f>
        <v>960</v>
      </c>
      <c r="EW166" s="14">
        <f>INDEX(属性偏向!$U$4:$U$135,(卡牌属性!$DR166-1+EW$3)*11+卡牌属性!$DT166)*(1+属性投放!$AT$6)</f>
        <v>960</v>
      </c>
      <c r="EX166" s="14">
        <f>INDEX(属性偏向!$U$4:$U$135,(卡牌属性!$DR166-1+EX$3)*11+卡牌属性!$DT166)*(1+属性投放!$AT$6)</f>
        <v>1020</v>
      </c>
      <c r="EY166" s="14">
        <f>INDEX(属性偏向!$U$4:$U$135,(卡牌属性!$DR166-1+EY$3)*11+卡牌属性!$DT166)*(1+属性投放!$AT$6)</f>
        <v>1080</v>
      </c>
      <c r="FC166" s="16"/>
      <c r="FD166" s="16"/>
      <c r="FE166" s="16"/>
      <c r="FF166" s="16"/>
      <c r="FG166" s="16"/>
      <c r="FH166" s="16"/>
      <c r="FI166" s="16"/>
      <c r="FJ166" s="16"/>
      <c r="FK166" s="16"/>
      <c r="FL166" s="16"/>
      <c r="FM166" s="16"/>
      <c r="FN166" s="16"/>
    </row>
    <row r="167" spans="31:170" ht="16.5" x14ac:dyDescent="0.2">
      <c r="AE167" s="13">
        <v>163</v>
      </c>
      <c r="AF167" s="13">
        <f t="shared" si="492"/>
        <v>15</v>
      </c>
      <c r="AG167" s="13">
        <f t="shared" si="483"/>
        <v>3</v>
      </c>
      <c r="AH167" s="13"/>
      <c r="AI167" s="13"/>
      <c r="AJ167" s="14">
        <f t="shared" si="484"/>
        <v>1101015</v>
      </c>
      <c r="AK167" s="14" t="str">
        <f t="shared" si="485"/>
        <v>阎巧巧9突</v>
      </c>
      <c r="AL167" s="25" t="s">
        <v>131</v>
      </c>
      <c r="AM167" s="14">
        <v>1</v>
      </c>
      <c r="AN167" s="14">
        <f t="shared" si="486"/>
        <v>9</v>
      </c>
      <c r="AO167" s="14" t="e">
        <f>INDEX(属性投放!#REF!,(卡牌属性!AG167-2)*20+卡牌属性!AN167)</f>
        <v>#REF!</v>
      </c>
      <c r="AP167" s="14" t="e">
        <f t="shared" si="601"/>
        <v>#REF!</v>
      </c>
      <c r="AQ167" s="14" t="e">
        <f t="shared" si="601"/>
        <v>#REF!</v>
      </c>
      <c r="AR167" s="14" t="e">
        <f t="shared" si="601"/>
        <v>#REF!</v>
      </c>
      <c r="AS167" s="14" t="e">
        <f t="shared" si="601"/>
        <v>#REF!</v>
      </c>
      <c r="AT167" s="14" t="e">
        <f>INDEX(属性投放!#REF!,(卡牌属性!AG167-2)*20+卡牌属性!AN167)</f>
        <v>#REF!</v>
      </c>
      <c r="AU167" s="14" t="e">
        <f t="shared" si="602"/>
        <v>#REF!</v>
      </c>
      <c r="AV167" s="14" t="e">
        <f t="shared" si="602"/>
        <v>#REF!</v>
      </c>
      <c r="AW167" s="14" t="e">
        <f t="shared" si="602"/>
        <v>#REF!</v>
      </c>
      <c r="AX167" s="14" t="e">
        <f t="shared" si="602"/>
        <v>#REF!</v>
      </c>
      <c r="AY167" s="14" t="e">
        <f>INDEX(属性投放!#REF!,(卡牌属性!AG167-2)*20+卡牌属性!AN167)</f>
        <v>#REF!</v>
      </c>
      <c r="AZ167" s="14" t="e">
        <f t="shared" si="603"/>
        <v>#REF!</v>
      </c>
      <c r="BA167" s="14" t="e">
        <f t="shared" si="603"/>
        <v>#REF!</v>
      </c>
      <c r="BB167" s="14" t="e">
        <f t="shared" si="603"/>
        <v>#REF!</v>
      </c>
      <c r="BC167" s="14" t="e">
        <f t="shared" si="603"/>
        <v>#REF!</v>
      </c>
      <c r="BD167" s="14" t="e">
        <f>INDEX(属性投放!#REF!,(卡牌属性!AG167-2)*20+卡牌属性!AN167)</f>
        <v>#REF!</v>
      </c>
      <c r="BE167" s="14" t="e">
        <f t="shared" si="604"/>
        <v>#REF!</v>
      </c>
      <c r="BF167" s="14" t="e">
        <f t="shared" si="604"/>
        <v>#REF!</v>
      </c>
      <c r="BG167" s="14" t="e">
        <f t="shared" si="604"/>
        <v>#REF!</v>
      </c>
      <c r="BH167" s="14" t="e">
        <f t="shared" si="604"/>
        <v>#REF!</v>
      </c>
      <c r="BI167" s="14" t="e">
        <f>INDEX(属性投放!#REF!,(卡牌属性!AG167-2)*20+卡牌属性!AN167)</f>
        <v>#REF!</v>
      </c>
      <c r="BJ167" s="14" t="e">
        <f t="shared" si="605"/>
        <v>#REF!</v>
      </c>
      <c r="BK167" s="14" t="e">
        <f t="shared" si="605"/>
        <v>#REF!</v>
      </c>
      <c r="BL167" s="14" t="e">
        <f t="shared" si="605"/>
        <v>#REF!</v>
      </c>
      <c r="BM167" s="14" t="e">
        <f t="shared" si="605"/>
        <v>#REF!</v>
      </c>
      <c r="BN167" s="14" t="e">
        <f>INDEX(属性投放!#REF!,(卡牌属性!AG167-2)*20+卡牌属性!AN167)</f>
        <v>#REF!</v>
      </c>
      <c r="BO167" s="14" t="e">
        <f t="shared" si="606"/>
        <v>#REF!</v>
      </c>
      <c r="BP167" s="14" t="e">
        <f t="shared" si="606"/>
        <v>#REF!</v>
      </c>
      <c r="BQ167" s="14" t="e">
        <f t="shared" si="606"/>
        <v>#REF!</v>
      </c>
      <c r="BR167" s="14" t="e">
        <f t="shared" si="606"/>
        <v>#REF!</v>
      </c>
      <c r="BV167" s="13">
        <v>163</v>
      </c>
      <c r="BW167" s="14">
        <f t="shared" si="493"/>
        <v>15</v>
      </c>
      <c r="BX167" s="14">
        <f t="shared" si="494"/>
        <v>1102015</v>
      </c>
      <c r="BY167" s="14" t="str">
        <f>INDEX($O$6:$O$37,BW167)&amp;"-"&amp;INDEX(属性投放!$H$19:$H$29,卡牌属性!CD167)</f>
        <v>于禁-无间</v>
      </c>
      <c r="BZ167" s="14">
        <f t="shared" si="495"/>
        <v>3</v>
      </c>
      <c r="CA167" s="14">
        <f t="shared" si="496"/>
        <v>3</v>
      </c>
      <c r="CB167" s="14">
        <f t="shared" si="497"/>
        <v>3</v>
      </c>
      <c r="CC167" s="14">
        <f t="shared" si="498"/>
        <v>2</v>
      </c>
      <c r="CD167" s="14">
        <f t="shared" si="499"/>
        <v>9</v>
      </c>
      <c r="CE167" s="14">
        <f>INDEX(属性投放!$W$6:$W$49,(卡牌属性!CC167-2)*11+卡牌属性!CD167)</f>
        <v>15</v>
      </c>
      <c r="CF167" s="14">
        <f t="shared" si="571"/>
        <v>1824</v>
      </c>
      <c r="CG167" s="14">
        <f t="shared" si="572"/>
        <v>2077</v>
      </c>
      <c r="CH167" s="14">
        <f t="shared" si="573"/>
        <v>2330</v>
      </c>
      <c r="CI167" s="14">
        <f t="shared" si="574"/>
        <v>2330</v>
      </c>
      <c r="CJ167" s="14">
        <f t="shared" si="575"/>
        <v>2583</v>
      </c>
      <c r="CK167" s="14">
        <f t="shared" si="576"/>
        <v>872</v>
      </c>
      <c r="CL167" s="14">
        <f t="shared" si="577"/>
        <v>996</v>
      </c>
      <c r="CM167" s="14">
        <f t="shared" si="578"/>
        <v>996</v>
      </c>
      <c r="CN167" s="14">
        <f t="shared" si="579"/>
        <v>1120</v>
      </c>
      <c r="CO167" s="14">
        <f t="shared" si="580"/>
        <v>1244</v>
      </c>
      <c r="CP167" s="14">
        <f t="shared" si="581"/>
        <v>16484</v>
      </c>
      <c r="CQ167" s="14">
        <f t="shared" si="582"/>
        <v>18602</v>
      </c>
      <c r="CR167" s="14">
        <f t="shared" si="583"/>
        <v>18602</v>
      </c>
      <c r="CS167" s="14">
        <f t="shared" si="584"/>
        <v>20720</v>
      </c>
      <c r="CT167" s="14">
        <f t="shared" si="585"/>
        <v>22888</v>
      </c>
      <c r="CU167" s="14">
        <f>INDEX(属性偏向!$S$4:$S$135,(卡牌属性!$BZ167-1+CU$3)*11+卡牌属性!$CD167)</f>
        <v>34</v>
      </c>
      <c r="CV167" s="14">
        <f>INDEX(属性偏向!$S$4:$S$135,(卡牌属性!$BZ167-1+CV$3)*11+卡牌属性!$CD167)</f>
        <v>36</v>
      </c>
      <c r="CW167" s="14">
        <f>INDEX(属性偏向!$S$4:$S$135,(卡牌属性!$BZ167-1+CW$3)*11+卡牌属性!$CD167)</f>
        <v>38</v>
      </c>
      <c r="CX167" s="14">
        <f>INDEX(属性偏向!$S$4:$S$135,(卡牌属性!$BZ167-1+CX$3)*11+卡牌属性!$CD167)</f>
        <v>38</v>
      </c>
      <c r="CY167" s="14">
        <f>INDEX(属性偏向!$S$4:$S$135,(卡牌属性!$BZ167-1+CY$3)*11+卡牌属性!$CD167)</f>
        <v>40</v>
      </c>
      <c r="CZ167" s="14">
        <f>INDEX(属性偏向!$T$4:$T$135,(卡牌属性!$BZ167-1+CZ$3)*11+卡牌属性!$CD167)</f>
        <v>17</v>
      </c>
      <c r="DA167" s="14">
        <f>INDEX(属性偏向!$T$4:$T$135,(卡牌属性!$BZ167-1+DA$3)*11+卡牌属性!$CD167)</f>
        <v>18</v>
      </c>
      <c r="DB167" s="14">
        <f>INDEX(属性偏向!$T$4:$T$135,(卡牌属性!$BZ167-1+DB$3)*11+卡牌属性!$CD167)</f>
        <v>18</v>
      </c>
      <c r="DC167" s="14">
        <f>INDEX(属性偏向!$T$4:$T$135,(卡牌属性!$BZ167-1+DC$3)*11+卡牌属性!$CD167)</f>
        <v>19</v>
      </c>
      <c r="DD167" s="14">
        <f>INDEX(属性偏向!$T$4:$T$135,(卡牌属性!$BZ167-1+DD$3)*11+卡牌属性!$CD167)</f>
        <v>20</v>
      </c>
      <c r="DE167" s="14">
        <f>INDEX(属性偏向!$U$4:$U$135,(卡牌属性!$BZ167-1+DE$3)*11+卡牌属性!$CD167)</f>
        <v>340</v>
      </c>
      <c r="DF167" s="14">
        <f>INDEX(属性偏向!$U$4:$U$135,(卡牌属性!$BZ167-1+DF$3)*11+卡牌属性!$CD167)</f>
        <v>360</v>
      </c>
      <c r="DG167" s="14">
        <f>INDEX(属性偏向!$U$4:$U$135,(卡牌属性!$BZ167-1+DG$3)*11+卡牌属性!$CD167)</f>
        <v>360</v>
      </c>
      <c r="DH167" s="14">
        <f>INDEX(属性偏向!$U$4:$U$135,(卡牌属性!$BZ167-1+DH$3)*11+卡牌属性!$CD167)</f>
        <v>380</v>
      </c>
      <c r="DI167" s="14">
        <f>INDEX(属性偏向!$U$4:$U$135,(卡牌属性!$BZ167-1+DI$3)*11+卡牌属性!$CD167)</f>
        <v>400</v>
      </c>
      <c r="DL167" s="13">
        <v>163</v>
      </c>
      <c r="DM167" s="14">
        <f t="shared" si="500"/>
        <v>15</v>
      </c>
      <c r="DN167" s="14">
        <f t="shared" si="501"/>
        <v>1102015</v>
      </c>
      <c r="DO167" s="14" t="str">
        <f>INDEX($B$6:$B$32,DM167)&amp;"-"&amp;INDEX(属性投放!$H$7:$H$17,卡牌属性!DT167)</f>
        <v>阎巧巧-无间</v>
      </c>
      <c r="DP167" s="14">
        <f t="shared" si="487"/>
        <v>5</v>
      </c>
      <c r="DQ167" s="14">
        <f t="shared" si="488"/>
        <v>3</v>
      </c>
      <c r="DR167" s="14">
        <f t="shared" si="489"/>
        <v>4</v>
      </c>
      <c r="DS167" s="14">
        <f t="shared" si="502"/>
        <v>3</v>
      </c>
      <c r="DT167" s="14">
        <f t="shared" si="503"/>
        <v>9</v>
      </c>
      <c r="DU167" s="14">
        <f>INDEX(属性投放!$W$6:$W$49,(卡牌属性!DS167-2)*11+卡牌属性!DT167)</f>
        <v>15</v>
      </c>
      <c r="DV167" s="14">
        <f t="shared" si="586"/>
        <v>6690</v>
      </c>
      <c r="DW167" s="14">
        <f t="shared" si="587"/>
        <v>7399</v>
      </c>
      <c r="DX167" s="14">
        <f t="shared" si="588"/>
        <v>8108</v>
      </c>
      <c r="DY167" s="14">
        <f t="shared" si="589"/>
        <v>8108</v>
      </c>
      <c r="DZ167" s="14">
        <f t="shared" si="590"/>
        <v>8842</v>
      </c>
      <c r="EA167" s="14">
        <f t="shared" si="591"/>
        <v>2596</v>
      </c>
      <c r="EB167" s="14">
        <f t="shared" si="592"/>
        <v>2948</v>
      </c>
      <c r="EC167" s="14">
        <f t="shared" si="593"/>
        <v>2948</v>
      </c>
      <c r="ED167" s="14">
        <f t="shared" si="594"/>
        <v>3300</v>
      </c>
      <c r="EE167" s="14">
        <f t="shared" si="595"/>
        <v>3652</v>
      </c>
      <c r="EF167" s="14">
        <f t="shared" si="596"/>
        <v>55006</v>
      </c>
      <c r="EG167" s="14">
        <f t="shared" si="597"/>
        <v>61160</v>
      </c>
      <c r="EH167" s="14">
        <f t="shared" si="598"/>
        <v>61160</v>
      </c>
      <c r="EI167" s="14">
        <f t="shared" si="599"/>
        <v>67364</v>
      </c>
      <c r="EJ167" s="14">
        <f t="shared" si="600"/>
        <v>73568</v>
      </c>
      <c r="EK167" s="14">
        <f>INDEX(属性偏向!$S$4:$S$135,(卡牌属性!$DP167-1+EK$3)*11+卡牌属性!$DT167)*(1+属性投放!$AT$6)</f>
        <v>114</v>
      </c>
      <c r="EL167" s="14">
        <f>INDEX(属性偏向!$S$4:$S$135,(卡牌属性!$DP167-1+EL$3)*11+卡牌属性!$DT167)*(1+属性投放!$AT$6)</f>
        <v>120</v>
      </c>
      <c r="EM167" s="14">
        <f>INDEX(属性偏向!$S$4:$S$135,(卡牌属性!$DP167-1+EM$3)*11+卡牌属性!$DT167)*(1+属性投放!$AT$6)</f>
        <v>126</v>
      </c>
      <c r="EN167" s="14">
        <f>INDEX(属性偏向!$S$4:$S$135,(卡牌属性!$DP167-1+EN$3)*11+卡牌属性!$DT167)*(1+属性投放!$AT$6)</f>
        <v>126</v>
      </c>
      <c r="EO167" s="14">
        <f>INDEX(属性偏向!$S$4:$S$135,(卡牌属性!$DP167-1+EO$3)*11+卡牌属性!$DT167)*(1+属性投放!$AT$6)</f>
        <v>132</v>
      </c>
      <c r="EP167" s="14">
        <f>INDEX(属性偏向!$T$4:$T$135,(卡牌属性!$DQ167-1+EP$3)*11+卡牌属性!$DT167)*(1+属性投放!$AT$6)</f>
        <v>51</v>
      </c>
      <c r="EQ167" s="14">
        <f>INDEX(属性偏向!$T$4:$T$135,(卡牌属性!$DQ167-1+EQ$3)*11+卡牌属性!$DT167)*(1+属性投放!$AT$6)</f>
        <v>54</v>
      </c>
      <c r="ER167" s="14">
        <f>INDEX(属性偏向!$T$4:$T$135,(卡牌属性!$DQ167-1+ER$3)*11+卡牌属性!$DT167)*(1+属性投放!$AT$6)</f>
        <v>54</v>
      </c>
      <c r="ES167" s="14">
        <f>INDEX(属性偏向!$T$4:$T$135,(卡牌属性!$DQ167-1+ES$3)*11+卡牌属性!$DT167)*(1+属性投放!$AT$6)</f>
        <v>57</v>
      </c>
      <c r="ET167" s="14">
        <f>INDEX(属性偏向!$T$4:$T$135,(卡牌属性!$DQ167-1+ET$3)*11+卡牌属性!$DT167)*(1+属性投放!$AT$6)</f>
        <v>60</v>
      </c>
      <c r="EU167" s="14">
        <f>INDEX(属性偏向!$U$4:$U$135,(卡牌属性!$DR167-1+EU$3)*11+卡牌属性!$DT167)*(1+属性投放!$AT$6)</f>
        <v>1080</v>
      </c>
      <c r="EV167" s="14">
        <f>INDEX(属性偏向!$U$4:$U$135,(卡牌属性!$DR167-1+EV$3)*11+卡牌属性!$DT167)*(1+属性投放!$AT$6)</f>
        <v>1140</v>
      </c>
      <c r="EW167" s="14">
        <f>INDEX(属性偏向!$U$4:$U$135,(卡牌属性!$DR167-1+EW$3)*11+卡牌属性!$DT167)*(1+属性投放!$AT$6)</f>
        <v>1140</v>
      </c>
      <c r="EX167" s="14">
        <f>INDEX(属性偏向!$U$4:$U$135,(卡牌属性!$DR167-1+EX$3)*11+卡牌属性!$DT167)*(1+属性投放!$AT$6)</f>
        <v>1200</v>
      </c>
      <c r="EY167" s="14">
        <f>INDEX(属性偏向!$U$4:$U$135,(卡牌属性!$DR167-1+EY$3)*11+卡牌属性!$DT167)*(1+属性投放!$AT$6)</f>
        <v>1260</v>
      </c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</row>
    <row r="168" spans="31:170" ht="16.5" x14ac:dyDescent="0.2">
      <c r="AE168" s="13">
        <v>164</v>
      </c>
      <c r="AF168" s="13">
        <f t="shared" si="492"/>
        <v>15</v>
      </c>
      <c r="AG168" s="13">
        <f t="shared" si="483"/>
        <v>3</v>
      </c>
      <c r="AH168" s="13"/>
      <c r="AI168" s="13"/>
      <c r="AJ168" s="14">
        <f t="shared" si="484"/>
        <v>1101015</v>
      </c>
      <c r="AK168" s="14" t="str">
        <f t="shared" si="485"/>
        <v>阎巧巧10突</v>
      </c>
      <c r="AL168" s="25" t="s">
        <v>131</v>
      </c>
      <c r="AM168" s="14">
        <v>1</v>
      </c>
      <c r="AN168" s="14">
        <f t="shared" si="486"/>
        <v>10</v>
      </c>
      <c r="AO168" s="14" t="e">
        <f>INDEX(属性投放!#REF!,(卡牌属性!AG168-2)*20+卡牌属性!AN168)</f>
        <v>#REF!</v>
      </c>
      <c r="AP168" s="14" t="e">
        <f t="shared" si="601"/>
        <v>#REF!</v>
      </c>
      <c r="AQ168" s="14" t="e">
        <f t="shared" si="601"/>
        <v>#REF!</v>
      </c>
      <c r="AR168" s="14" t="e">
        <f t="shared" si="601"/>
        <v>#REF!</v>
      </c>
      <c r="AS168" s="14" t="e">
        <f t="shared" si="601"/>
        <v>#REF!</v>
      </c>
      <c r="AT168" s="14" t="e">
        <f>INDEX(属性投放!#REF!,(卡牌属性!AG168-2)*20+卡牌属性!AN168)</f>
        <v>#REF!</v>
      </c>
      <c r="AU168" s="14" t="e">
        <f t="shared" si="602"/>
        <v>#REF!</v>
      </c>
      <c r="AV168" s="14" t="e">
        <f t="shared" si="602"/>
        <v>#REF!</v>
      </c>
      <c r="AW168" s="14" t="e">
        <f t="shared" si="602"/>
        <v>#REF!</v>
      </c>
      <c r="AX168" s="14" t="e">
        <f t="shared" si="602"/>
        <v>#REF!</v>
      </c>
      <c r="AY168" s="14" t="e">
        <f>INDEX(属性投放!#REF!,(卡牌属性!AG168-2)*20+卡牌属性!AN168)</f>
        <v>#REF!</v>
      </c>
      <c r="AZ168" s="14" t="e">
        <f t="shared" si="603"/>
        <v>#REF!</v>
      </c>
      <c r="BA168" s="14" t="e">
        <f t="shared" si="603"/>
        <v>#REF!</v>
      </c>
      <c r="BB168" s="14" t="e">
        <f t="shared" si="603"/>
        <v>#REF!</v>
      </c>
      <c r="BC168" s="14" t="e">
        <f t="shared" si="603"/>
        <v>#REF!</v>
      </c>
      <c r="BD168" s="14" t="e">
        <f>INDEX(属性投放!#REF!,(卡牌属性!AG168-2)*20+卡牌属性!AN168)</f>
        <v>#REF!</v>
      </c>
      <c r="BE168" s="14" t="e">
        <f t="shared" si="604"/>
        <v>#REF!</v>
      </c>
      <c r="BF168" s="14" t="e">
        <f t="shared" si="604"/>
        <v>#REF!</v>
      </c>
      <c r="BG168" s="14" t="e">
        <f t="shared" si="604"/>
        <v>#REF!</v>
      </c>
      <c r="BH168" s="14" t="e">
        <f t="shared" si="604"/>
        <v>#REF!</v>
      </c>
      <c r="BI168" s="14" t="e">
        <f>INDEX(属性投放!#REF!,(卡牌属性!AG168-2)*20+卡牌属性!AN168)</f>
        <v>#REF!</v>
      </c>
      <c r="BJ168" s="14" t="e">
        <f t="shared" si="605"/>
        <v>#REF!</v>
      </c>
      <c r="BK168" s="14" t="e">
        <f t="shared" si="605"/>
        <v>#REF!</v>
      </c>
      <c r="BL168" s="14" t="e">
        <f t="shared" si="605"/>
        <v>#REF!</v>
      </c>
      <c r="BM168" s="14" t="e">
        <f t="shared" si="605"/>
        <v>#REF!</v>
      </c>
      <c r="BN168" s="14" t="e">
        <f>INDEX(属性投放!#REF!,(卡牌属性!AG168-2)*20+卡牌属性!AN168)</f>
        <v>#REF!</v>
      </c>
      <c r="BO168" s="14" t="e">
        <f t="shared" si="606"/>
        <v>#REF!</v>
      </c>
      <c r="BP168" s="14" t="e">
        <f t="shared" si="606"/>
        <v>#REF!</v>
      </c>
      <c r="BQ168" s="14" t="e">
        <f t="shared" si="606"/>
        <v>#REF!</v>
      </c>
      <c r="BR168" s="14" t="e">
        <f t="shared" si="606"/>
        <v>#REF!</v>
      </c>
      <c r="BV168" s="13">
        <v>164</v>
      </c>
      <c r="BW168" s="14">
        <f t="shared" si="493"/>
        <v>15</v>
      </c>
      <c r="BX168" s="14">
        <f t="shared" si="494"/>
        <v>1102015</v>
      </c>
      <c r="BY168" s="14" t="str">
        <f>INDEX($O$6:$O$37,BW168)&amp;"-"&amp;INDEX(属性投放!$H$19:$H$29,卡牌属性!CD168)</f>
        <v>于禁-无我相</v>
      </c>
      <c r="BZ168" s="14">
        <f t="shared" si="495"/>
        <v>3</v>
      </c>
      <c r="CA168" s="14">
        <f t="shared" si="496"/>
        <v>3</v>
      </c>
      <c r="CB168" s="14">
        <f t="shared" si="497"/>
        <v>3</v>
      </c>
      <c r="CC168" s="14">
        <f t="shared" si="498"/>
        <v>2</v>
      </c>
      <c r="CD168" s="14">
        <f t="shared" si="499"/>
        <v>10</v>
      </c>
      <c r="CE168" s="14">
        <f>INDEX(属性投放!$W$6:$W$49,(卡牌属性!CC168-2)*11+卡牌属性!CD168)</f>
        <v>10</v>
      </c>
      <c r="CF168" s="14">
        <f t="shared" si="571"/>
        <v>2334</v>
      </c>
      <c r="CG168" s="14">
        <f t="shared" si="572"/>
        <v>2617</v>
      </c>
      <c r="CH168" s="14">
        <f t="shared" si="573"/>
        <v>2900</v>
      </c>
      <c r="CI168" s="14">
        <f t="shared" si="574"/>
        <v>2900</v>
      </c>
      <c r="CJ168" s="14">
        <f t="shared" si="575"/>
        <v>3183</v>
      </c>
      <c r="CK168" s="14">
        <f t="shared" si="576"/>
        <v>1127</v>
      </c>
      <c r="CL168" s="14">
        <f t="shared" si="577"/>
        <v>1266</v>
      </c>
      <c r="CM168" s="14">
        <f t="shared" si="578"/>
        <v>1266</v>
      </c>
      <c r="CN168" s="14">
        <f t="shared" si="579"/>
        <v>1405</v>
      </c>
      <c r="CO168" s="14">
        <f t="shared" si="580"/>
        <v>1544</v>
      </c>
      <c r="CP168" s="14">
        <f t="shared" si="581"/>
        <v>21584</v>
      </c>
      <c r="CQ168" s="14">
        <f t="shared" si="582"/>
        <v>24002</v>
      </c>
      <c r="CR168" s="14">
        <f t="shared" si="583"/>
        <v>24002</v>
      </c>
      <c r="CS168" s="14">
        <f t="shared" si="584"/>
        <v>26420</v>
      </c>
      <c r="CT168" s="14">
        <f t="shared" si="585"/>
        <v>28888</v>
      </c>
      <c r="CU168" s="14">
        <f>INDEX(属性偏向!$S$4:$S$135,(卡牌属性!$BZ168-1+CU$3)*11+卡牌属性!$CD168)</f>
        <v>42</v>
      </c>
      <c r="CV168" s="14">
        <f>INDEX(属性偏向!$S$4:$S$135,(卡牌属性!$BZ168-1+CV$3)*11+卡牌属性!$CD168)</f>
        <v>44</v>
      </c>
      <c r="CW168" s="14">
        <f>INDEX(属性偏向!$S$4:$S$135,(卡牌属性!$BZ168-1+CW$3)*11+卡牌属性!$CD168)</f>
        <v>46</v>
      </c>
      <c r="CX168" s="14">
        <f>INDEX(属性偏向!$S$4:$S$135,(卡牌属性!$BZ168-1+CX$3)*11+卡牌属性!$CD168)</f>
        <v>46</v>
      </c>
      <c r="CY168" s="14">
        <f>INDEX(属性偏向!$S$4:$S$135,(卡牌属性!$BZ168-1+CY$3)*11+卡牌属性!$CD168)</f>
        <v>48</v>
      </c>
      <c r="CZ168" s="14">
        <f>INDEX(属性偏向!$T$4:$T$135,(卡牌属性!$BZ168-1+CZ$3)*11+卡牌属性!$CD168)</f>
        <v>21</v>
      </c>
      <c r="DA168" s="14">
        <f>INDEX(属性偏向!$T$4:$T$135,(卡牌属性!$BZ168-1+DA$3)*11+卡牌属性!$CD168)</f>
        <v>22</v>
      </c>
      <c r="DB168" s="14">
        <f>INDEX(属性偏向!$T$4:$T$135,(卡牌属性!$BZ168-1+DB$3)*11+卡牌属性!$CD168)</f>
        <v>22</v>
      </c>
      <c r="DC168" s="14">
        <f>INDEX(属性偏向!$T$4:$T$135,(卡牌属性!$BZ168-1+DC$3)*11+卡牌属性!$CD168)</f>
        <v>23</v>
      </c>
      <c r="DD168" s="14">
        <f>INDEX(属性偏向!$T$4:$T$135,(卡牌属性!$BZ168-1+DD$3)*11+卡牌属性!$CD168)</f>
        <v>24</v>
      </c>
      <c r="DE168" s="14">
        <f>INDEX(属性偏向!$U$4:$U$135,(卡牌属性!$BZ168-1+DE$3)*11+卡牌属性!$CD168)</f>
        <v>420</v>
      </c>
      <c r="DF168" s="14">
        <f>INDEX(属性偏向!$U$4:$U$135,(卡牌属性!$BZ168-1+DF$3)*11+卡牌属性!$CD168)</f>
        <v>440</v>
      </c>
      <c r="DG168" s="14">
        <f>INDEX(属性偏向!$U$4:$U$135,(卡牌属性!$BZ168-1+DG$3)*11+卡牌属性!$CD168)</f>
        <v>440</v>
      </c>
      <c r="DH168" s="14">
        <f>INDEX(属性偏向!$U$4:$U$135,(卡牌属性!$BZ168-1+DH$3)*11+卡牌属性!$CD168)</f>
        <v>460</v>
      </c>
      <c r="DI168" s="14">
        <f>INDEX(属性偏向!$U$4:$U$135,(卡牌属性!$BZ168-1+DI$3)*11+卡牌属性!$CD168)</f>
        <v>480</v>
      </c>
      <c r="DL168" s="13">
        <v>164</v>
      </c>
      <c r="DM168" s="14">
        <f t="shared" si="500"/>
        <v>15</v>
      </c>
      <c r="DN168" s="14">
        <f t="shared" si="501"/>
        <v>1102015</v>
      </c>
      <c r="DO168" s="14" t="str">
        <f>INDEX($B$6:$B$32,DM168)&amp;"-"&amp;INDEX(属性投放!$H$7:$H$17,卡牌属性!DT168)</f>
        <v>阎巧巧-无我相</v>
      </c>
      <c r="DP168" s="14">
        <f t="shared" si="487"/>
        <v>5</v>
      </c>
      <c r="DQ168" s="14">
        <f t="shared" si="488"/>
        <v>3</v>
      </c>
      <c r="DR168" s="14">
        <f t="shared" si="489"/>
        <v>4</v>
      </c>
      <c r="DS168" s="14">
        <f t="shared" si="502"/>
        <v>3</v>
      </c>
      <c r="DT168" s="14">
        <f t="shared" si="503"/>
        <v>10</v>
      </c>
      <c r="DU168" s="14">
        <f>INDEX(属性投放!$W$6:$W$49,(卡牌属性!DS168-2)*11+卡牌属性!DT168)</f>
        <v>10</v>
      </c>
      <c r="DV168" s="14">
        <f t="shared" si="586"/>
        <v>8400</v>
      </c>
      <c r="DW168" s="14">
        <f t="shared" si="587"/>
        <v>9199</v>
      </c>
      <c r="DX168" s="14">
        <f t="shared" si="588"/>
        <v>9998</v>
      </c>
      <c r="DY168" s="14">
        <f t="shared" si="589"/>
        <v>9998</v>
      </c>
      <c r="DZ168" s="14">
        <f t="shared" si="590"/>
        <v>10822</v>
      </c>
      <c r="EA168" s="14">
        <f t="shared" si="591"/>
        <v>3361</v>
      </c>
      <c r="EB168" s="14">
        <f t="shared" si="592"/>
        <v>3758</v>
      </c>
      <c r="EC168" s="14">
        <f t="shared" si="593"/>
        <v>3758</v>
      </c>
      <c r="ED168" s="14">
        <f t="shared" si="594"/>
        <v>4155</v>
      </c>
      <c r="EE168" s="14">
        <f t="shared" si="595"/>
        <v>4552</v>
      </c>
      <c r="EF168" s="14">
        <f t="shared" si="596"/>
        <v>71206</v>
      </c>
      <c r="EG168" s="14">
        <f t="shared" si="597"/>
        <v>78260</v>
      </c>
      <c r="EH168" s="14">
        <f t="shared" si="598"/>
        <v>78260</v>
      </c>
      <c r="EI168" s="14">
        <f t="shared" si="599"/>
        <v>85364</v>
      </c>
      <c r="EJ168" s="14">
        <f t="shared" si="600"/>
        <v>92468</v>
      </c>
      <c r="EK168" s="14">
        <f>INDEX(属性偏向!$S$4:$S$135,(卡牌属性!$DP168-1+EK$3)*11+卡牌属性!$DT168)*(1+属性投放!$AT$6)</f>
        <v>138</v>
      </c>
      <c r="EL168" s="14">
        <f>INDEX(属性偏向!$S$4:$S$135,(卡牌属性!$DP168-1+EL$3)*11+卡牌属性!$DT168)*(1+属性投放!$AT$6)</f>
        <v>144</v>
      </c>
      <c r="EM168" s="14">
        <f>INDEX(属性偏向!$S$4:$S$135,(卡牌属性!$DP168-1+EM$3)*11+卡牌属性!$DT168)*(1+属性投放!$AT$6)</f>
        <v>150</v>
      </c>
      <c r="EN168" s="14">
        <f>INDEX(属性偏向!$S$4:$S$135,(卡牌属性!$DP168-1+EN$3)*11+卡牌属性!$DT168)*(1+属性投放!$AT$6)</f>
        <v>150</v>
      </c>
      <c r="EO168" s="14">
        <f>INDEX(属性偏向!$S$4:$S$135,(卡牌属性!$DP168-1+EO$3)*11+卡牌属性!$DT168)*(1+属性投放!$AT$6)</f>
        <v>156</v>
      </c>
      <c r="EP168" s="14">
        <f>INDEX(属性偏向!$T$4:$T$135,(卡牌属性!$DQ168-1+EP$3)*11+卡牌属性!$DT168)*(1+属性投放!$AT$6)</f>
        <v>63</v>
      </c>
      <c r="EQ168" s="14">
        <f>INDEX(属性偏向!$T$4:$T$135,(卡牌属性!$DQ168-1+EQ$3)*11+卡牌属性!$DT168)*(1+属性投放!$AT$6)</f>
        <v>66</v>
      </c>
      <c r="ER168" s="14">
        <f>INDEX(属性偏向!$T$4:$T$135,(卡牌属性!$DQ168-1+ER$3)*11+卡牌属性!$DT168)*(1+属性投放!$AT$6)</f>
        <v>66</v>
      </c>
      <c r="ES168" s="14">
        <f>INDEX(属性偏向!$T$4:$T$135,(卡牌属性!$DQ168-1+ES$3)*11+卡牌属性!$DT168)*(1+属性投放!$AT$6)</f>
        <v>69</v>
      </c>
      <c r="ET168" s="14">
        <f>INDEX(属性偏向!$T$4:$T$135,(卡牌属性!$DQ168-1+ET$3)*11+卡牌属性!$DT168)*(1+属性投放!$AT$6)</f>
        <v>72</v>
      </c>
      <c r="EU168" s="14">
        <f>INDEX(属性偏向!$U$4:$U$135,(卡牌属性!$DR168-1+EU$3)*11+卡牌属性!$DT168)*(1+属性投放!$AT$6)</f>
        <v>1320</v>
      </c>
      <c r="EV168" s="14">
        <f>INDEX(属性偏向!$U$4:$U$135,(卡牌属性!$DR168-1+EV$3)*11+卡牌属性!$DT168)*(1+属性投放!$AT$6)</f>
        <v>1380</v>
      </c>
      <c r="EW168" s="14">
        <f>INDEX(属性偏向!$U$4:$U$135,(卡牌属性!$DR168-1+EW$3)*11+卡牌属性!$DT168)*(1+属性投放!$AT$6)</f>
        <v>1380</v>
      </c>
      <c r="EX168" s="14">
        <f>INDEX(属性偏向!$U$4:$U$135,(卡牌属性!$DR168-1+EX$3)*11+卡牌属性!$DT168)*(1+属性投放!$AT$6)</f>
        <v>1440</v>
      </c>
      <c r="EY168" s="14">
        <f>INDEX(属性偏向!$U$4:$U$135,(卡牌属性!$DR168-1+EY$3)*11+卡牌属性!$DT168)*(1+属性投放!$AT$6)</f>
        <v>1500</v>
      </c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</row>
    <row r="169" spans="31:170" ht="16.5" x14ac:dyDescent="0.2">
      <c r="AE169" s="13">
        <v>165</v>
      </c>
      <c r="AF169" s="13">
        <f t="shared" si="492"/>
        <v>15</v>
      </c>
      <c r="AG169" s="13">
        <f t="shared" si="483"/>
        <v>3</v>
      </c>
      <c r="AH169" s="13"/>
      <c r="AI169" s="13"/>
      <c r="AJ169" s="14">
        <f t="shared" si="484"/>
        <v>1101015</v>
      </c>
      <c r="AK169" s="14" t="str">
        <f t="shared" si="485"/>
        <v>阎巧巧11突</v>
      </c>
      <c r="AL169" s="25" t="s">
        <v>131</v>
      </c>
      <c r="AM169" s="14">
        <v>1</v>
      </c>
      <c r="AN169" s="14">
        <f t="shared" si="486"/>
        <v>11</v>
      </c>
      <c r="AO169" s="14" t="e">
        <f>INDEX(属性投放!#REF!,(卡牌属性!AG169-2)*20+卡牌属性!AN169)</f>
        <v>#REF!</v>
      </c>
      <c r="AP169" s="14" t="e">
        <f t="shared" si="601"/>
        <v>#REF!</v>
      </c>
      <c r="AQ169" s="14" t="e">
        <f t="shared" si="601"/>
        <v>#REF!</v>
      </c>
      <c r="AR169" s="14" t="e">
        <f t="shared" si="601"/>
        <v>#REF!</v>
      </c>
      <c r="AS169" s="14" t="e">
        <f t="shared" si="601"/>
        <v>#REF!</v>
      </c>
      <c r="AT169" s="14" t="e">
        <f>INDEX(属性投放!#REF!,(卡牌属性!AG169-2)*20+卡牌属性!AN169)</f>
        <v>#REF!</v>
      </c>
      <c r="AU169" s="14" t="e">
        <f t="shared" si="602"/>
        <v>#REF!</v>
      </c>
      <c r="AV169" s="14" t="e">
        <f t="shared" si="602"/>
        <v>#REF!</v>
      </c>
      <c r="AW169" s="14" t="e">
        <f t="shared" si="602"/>
        <v>#REF!</v>
      </c>
      <c r="AX169" s="14" t="e">
        <f t="shared" si="602"/>
        <v>#REF!</v>
      </c>
      <c r="AY169" s="14" t="e">
        <f>INDEX(属性投放!#REF!,(卡牌属性!AG169-2)*20+卡牌属性!AN169)</f>
        <v>#REF!</v>
      </c>
      <c r="AZ169" s="14" t="e">
        <f t="shared" si="603"/>
        <v>#REF!</v>
      </c>
      <c r="BA169" s="14" t="e">
        <f t="shared" si="603"/>
        <v>#REF!</v>
      </c>
      <c r="BB169" s="14" t="e">
        <f t="shared" si="603"/>
        <v>#REF!</v>
      </c>
      <c r="BC169" s="14" t="e">
        <f t="shared" si="603"/>
        <v>#REF!</v>
      </c>
      <c r="BD169" s="14" t="e">
        <f>INDEX(属性投放!#REF!,(卡牌属性!AG169-2)*20+卡牌属性!AN169)</f>
        <v>#REF!</v>
      </c>
      <c r="BE169" s="14" t="e">
        <f t="shared" si="604"/>
        <v>#REF!</v>
      </c>
      <c r="BF169" s="14" t="e">
        <f t="shared" si="604"/>
        <v>#REF!</v>
      </c>
      <c r="BG169" s="14" t="e">
        <f t="shared" si="604"/>
        <v>#REF!</v>
      </c>
      <c r="BH169" s="14" t="e">
        <f t="shared" si="604"/>
        <v>#REF!</v>
      </c>
      <c r="BI169" s="14" t="e">
        <f>INDEX(属性投放!#REF!,(卡牌属性!AG169-2)*20+卡牌属性!AN169)</f>
        <v>#REF!</v>
      </c>
      <c r="BJ169" s="14" t="e">
        <f t="shared" si="605"/>
        <v>#REF!</v>
      </c>
      <c r="BK169" s="14" t="e">
        <f t="shared" si="605"/>
        <v>#REF!</v>
      </c>
      <c r="BL169" s="14" t="e">
        <f t="shared" si="605"/>
        <v>#REF!</v>
      </c>
      <c r="BM169" s="14" t="e">
        <f t="shared" si="605"/>
        <v>#REF!</v>
      </c>
      <c r="BN169" s="14" t="e">
        <f>INDEX(属性投放!#REF!,(卡牌属性!AG169-2)*20+卡牌属性!AN169)</f>
        <v>#REF!</v>
      </c>
      <c r="BO169" s="14" t="e">
        <f t="shared" si="606"/>
        <v>#REF!</v>
      </c>
      <c r="BP169" s="14" t="e">
        <f t="shared" si="606"/>
        <v>#REF!</v>
      </c>
      <c r="BQ169" s="14" t="e">
        <f t="shared" si="606"/>
        <v>#REF!</v>
      </c>
      <c r="BR169" s="14" t="e">
        <f t="shared" si="606"/>
        <v>#REF!</v>
      </c>
      <c r="BV169" s="13">
        <v>165</v>
      </c>
      <c r="BW169" s="14">
        <f t="shared" si="493"/>
        <v>15</v>
      </c>
      <c r="BX169" s="14">
        <f t="shared" si="494"/>
        <v>1102015</v>
      </c>
      <c r="BY169" s="14" t="str">
        <f>INDEX($O$6:$O$37,BW169)&amp;"-"&amp;INDEX(属性投放!$H$19:$H$29,卡牌属性!CD169)</f>
        <v>于禁-无众生相</v>
      </c>
      <c r="BZ169" s="14">
        <f t="shared" si="495"/>
        <v>3</v>
      </c>
      <c r="CA169" s="14">
        <f t="shared" si="496"/>
        <v>3</v>
      </c>
      <c r="CB169" s="14">
        <f t="shared" si="497"/>
        <v>3</v>
      </c>
      <c r="CC169" s="14">
        <f t="shared" si="498"/>
        <v>2</v>
      </c>
      <c r="CD169" s="14">
        <f t="shared" si="499"/>
        <v>11</v>
      </c>
      <c r="CE169" s="14">
        <f>INDEX(属性投放!$W$6:$W$49,(卡牌属性!CC169-2)*11+卡牌属性!CD169)</f>
        <v>10</v>
      </c>
      <c r="CF169" s="14">
        <f t="shared" si="571"/>
        <v>2754</v>
      </c>
      <c r="CG169" s="14">
        <f t="shared" si="572"/>
        <v>3057</v>
      </c>
      <c r="CH169" s="14">
        <f t="shared" si="573"/>
        <v>3360</v>
      </c>
      <c r="CI169" s="14">
        <f t="shared" si="574"/>
        <v>3360</v>
      </c>
      <c r="CJ169" s="14">
        <f t="shared" si="575"/>
        <v>3663</v>
      </c>
      <c r="CK169" s="14">
        <f t="shared" si="576"/>
        <v>1337</v>
      </c>
      <c r="CL169" s="14">
        <f t="shared" si="577"/>
        <v>1486</v>
      </c>
      <c r="CM169" s="14">
        <f t="shared" si="578"/>
        <v>1486</v>
      </c>
      <c r="CN169" s="14">
        <f t="shared" si="579"/>
        <v>1635</v>
      </c>
      <c r="CO169" s="14">
        <f t="shared" si="580"/>
        <v>1784</v>
      </c>
      <c r="CP169" s="14">
        <f t="shared" si="581"/>
        <v>25784</v>
      </c>
      <c r="CQ169" s="14">
        <f t="shared" si="582"/>
        <v>28402</v>
      </c>
      <c r="CR169" s="14">
        <f t="shared" si="583"/>
        <v>28402</v>
      </c>
      <c r="CS169" s="14">
        <f t="shared" si="584"/>
        <v>31020</v>
      </c>
      <c r="CT169" s="14">
        <f t="shared" si="585"/>
        <v>33688</v>
      </c>
      <c r="CU169" s="14">
        <f>INDEX(属性偏向!$S$4:$S$135,(卡牌属性!$BZ169-1+CU$3)*11+卡牌属性!$CD169)</f>
        <v>52</v>
      </c>
      <c r="CV169" s="14">
        <f>INDEX(属性偏向!$S$4:$S$135,(卡牌属性!$BZ169-1+CV$3)*11+卡牌属性!$CD169)</f>
        <v>54</v>
      </c>
      <c r="CW169" s="14">
        <f>INDEX(属性偏向!$S$4:$S$135,(卡牌属性!$BZ169-1+CW$3)*11+卡牌属性!$CD169)</f>
        <v>56</v>
      </c>
      <c r="CX169" s="14">
        <f>INDEX(属性偏向!$S$4:$S$135,(卡牌属性!$BZ169-1+CX$3)*11+卡牌属性!$CD169)</f>
        <v>56</v>
      </c>
      <c r="CY169" s="14">
        <f>INDEX(属性偏向!$S$4:$S$135,(卡牌属性!$BZ169-1+CY$3)*11+卡牌属性!$CD169)</f>
        <v>58</v>
      </c>
      <c r="CZ169" s="14">
        <f>INDEX(属性偏向!$T$4:$T$135,(卡牌属性!$BZ169-1+CZ$3)*11+卡牌属性!$CD169)</f>
        <v>26</v>
      </c>
      <c r="DA169" s="14">
        <f>INDEX(属性偏向!$T$4:$T$135,(卡牌属性!$BZ169-1+DA$3)*11+卡牌属性!$CD169)</f>
        <v>27</v>
      </c>
      <c r="DB169" s="14">
        <f>INDEX(属性偏向!$T$4:$T$135,(卡牌属性!$BZ169-1+DB$3)*11+卡牌属性!$CD169)</f>
        <v>27</v>
      </c>
      <c r="DC169" s="14">
        <f>INDEX(属性偏向!$T$4:$T$135,(卡牌属性!$BZ169-1+DC$3)*11+卡牌属性!$CD169)</f>
        <v>28</v>
      </c>
      <c r="DD169" s="14">
        <f>INDEX(属性偏向!$T$4:$T$135,(卡牌属性!$BZ169-1+DD$3)*11+卡牌属性!$CD169)</f>
        <v>29</v>
      </c>
      <c r="DE169" s="14">
        <f>INDEX(属性偏向!$U$4:$U$135,(卡牌属性!$BZ169-1+DE$3)*11+卡牌属性!$CD169)</f>
        <v>520</v>
      </c>
      <c r="DF169" s="14">
        <f>INDEX(属性偏向!$U$4:$U$135,(卡牌属性!$BZ169-1+DF$3)*11+卡牌属性!$CD169)</f>
        <v>540</v>
      </c>
      <c r="DG169" s="14">
        <f>INDEX(属性偏向!$U$4:$U$135,(卡牌属性!$BZ169-1+DG$3)*11+卡牌属性!$CD169)</f>
        <v>540</v>
      </c>
      <c r="DH169" s="14">
        <f>INDEX(属性偏向!$U$4:$U$135,(卡牌属性!$BZ169-1+DH$3)*11+卡牌属性!$CD169)</f>
        <v>560</v>
      </c>
      <c r="DI169" s="14">
        <f>INDEX(属性偏向!$U$4:$U$135,(卡牌属性!$BZ169-1+DI$3)*11+卡牌属性!$CD169)</f>
        <v>580</v>
      </c>
      <c r="DL169" s="13">
        <v>165</v>
      </c>
      <c r="DM169" s="14">
        <f t="shared" si="500"/>
        <v>15</v>
      </c>
      <c r="DN169" s="14">
        <f t="shared" si="501"/>
        <v>1102015</v>
      </c>
      <c r="DO169" s="14" t="str">
        <f>INDEX($B$6:$B$32,DM169)&amp;"-"&amp;INDEX(属性投放!$H$7:$H$17,卡牌属性!DT169)</f>
        <v>阎巧巧-无众生相</v>
      </c>
      <c r="DP169" s="14">
        <f t="shared" si="487"/>
        <v>5</v>
      </c>
      <c r="DQ169" s="14">
        <f t="shared" si="488"/>
        <v>3</v>
      </c>
      <c r="DR169" s="14">
        <f t="shared" si="489"/>
        <v>4</v>
      </c>
      <c r="DS169" s="14">
        <f t="shared" si="502"/>
        <v>3</v>
      </c>
      <c r="DT169" s="14">
        <f t="shared" si="503"/>
        <v>11</v>
      </c>
      <c r="DU169" s="14">
        <f>INDEX(属性投放!$W$6:$W$49,(卡牌属性!DS169-2)*11+卡牌属性!DT169)</f>
        <v>10</v>
      </c>
      <c r="DV169" s="14">
        <f t="shared" si="586"/>
        <v>9780</v>
      </c>
      <c r="DW169" s="14">
        <f t="shared" si="587"/>
        <v>10639</v>
      </c>
      <c r="DX169" s="14">
        <f t="shared" si="588"/>
        <v>11498</v>
      </c>
      <c r="DY169" s="14">
        <f t="shared" si="589"/>
        <v>11498</v>
      </c>
      <c r="DZ169" s="14">
        <f t="shared" si="590"/>
        <v>12382</v>
      </c>
      <c r="EA169" s="14">
        <f t="shared" si="591"/>
        <v>3991</v>
      </c>
      <c r="EB169" s="14">
        <f t="shared" si="592"/>
        <v>4418</v>
      </c>
      <c r="EC169" s="14">
        <f t="shared" si="593"/>
        <v>4418</v>
      </c>
      <c r="ED169" s="14">
        <f t="shared" si="594"/>
        <v>4845</v>
      </c>
      <c r="EE169" s="14">
        <f t="shared" si="595"/>
        <v>5272</v>
      </c>
      <c r="EF169" s="14">
        <f t="shared" si="596"/>
        <v>84406</v>
      </c>
      <c r="EG169" s="14">
        <f t="shared" si="597"/>
        <v>92060</v>
      </c>
      <c r="EH169" s="14">
        <f t="shared" si="598"/>
        <v>92060</v>
      </c>
      <c r="EI169" s="14">
        <f t="shared" si="599"/>
        <v>99764</v>
      </c>
      <c r="EJ169" s="14">
        <f t="shared" si="600"/>
        <v>107468</v>
      </c>
      <c r="EK169" s="14">
        <f>INDEX(属性偏向!$S$4:$S$135,(卡牌属性!$DP169-1+EK$3)*11+卡牌属性!$DT169)*(1+属性投放!$AT$6)</f>
        <v>168</v>
      </c>
      <c r="EL169" s="14">
        <f>INDEX(属性偏向!$S$4:$S$135,(卡牌属性!$DP169-1+EL$3)*11+卡牌属性!$DT169)*(1+属性投放!$AT$6)</f>
        <v>174</v>
      </c>
      <c r="EM169" s="14">
        <f>INDEX(属性偏向!$S$4:$S$135,(卡牌属性!$DP169-1+EM$3)*11+卡牌属性!$DT169)*(1+属性投放!$AT$6)</f>
        <v>180</v>
      </c>
      <c r="EN169" s="14">
        <f>INDEX(属性偏向!$S$4:$S$135,(卡牌属性!$DP169-1+EN$3)*11+卡牌属性!$DT169)*(1+属性投放!$AT$6)</f>
        <v>180</v>
      </c>
      <c r="EO169" s="14">
        <f>INDEX(属性偏向!$S$4:$S$135,(卡牌属性!$DP169-1+EO$3)*11+卡牌属性!$DT169)*(1+属性投放!$AT$6)</f>
        <v>186</v>
      </c>
      <c r="EP169" s="14">
        <f>INDEX(属性偏向!$T$4:$T$135,(卡牌属性!$DQ169-1+EP$3)*11+卡牌属性!$DT169)*(1+属性投放!$AT$6)</f>
        <v>78</v>
      </c>
      <c r="EQ169" s="14">
        <f>INDEX(属性偏向!$T$4:$T$135,(卡牌属性!$DQ169-1+EQ$3)*11+卡牌属性!$DT169)*(1+属性投放!$AT$6)</f>
        <v>81</v>
      </c>
      <c r="ER169" s="14">
        <f>INDEX(属性偏向!$T$4:$T$135,(卡牌属性!$DQ169-1+ER$3)*11+卡牌属性!$DT169)*(1+属性投放!$AT$6)</f>
        <v>81</v>
      </c>
      <c r="ES169" s="14">
        <f>INDEX(属性偏向!$T$4:$T$135,(卡牌属性!$DQ169-1+ES$3)*11+卡牌属性!$DT169)*(1+属性投放!$AT$6)</f>
        <v>84</v>
      </c>
      <c r="ET169" s="14">
        <f>INDEX(属性偏向!$T$4:$T$135,(卡牌属性!$DQ169-1+ET$3)*11+卡牌属性!$DT169)*(1+属性投放!$AT$6)</f>
        <v>87</v>
      </c>
      <c r="EU169" s="14">
        <f>INDEX(属性偏向!$U$4:$U$135,(卡牌属性!$DR169-1+EU$3)*11+卡牌属性!$DT169)*(1+属性投放!$AT$6)</f>
        <v>1620</v>
      </c>
      <c r="EV169" s="14">
        <f>INDEX(属性偏向!$U$4:$U$135,(卡牌属性!$DR169-1+EV$3)*11+卡牌属性!$DT169)*(1+属性投放!$AT$6)</f>
        <v>1680</v>
      </c>
      <c r="EW169" s="14">
        <f>INDEX(属性偏向!$U$4:$U$135,(卡牌属性!$DR169-1+EW$3)*11+卡牌属性!$DT169)*(1+属性投放!$AT$6)</f>
        <v>1680</v>
      </c>
      <c r="EX169" s="14">
        <f>INDEX(属性偏向!$U$4:$U$135,(卡牌属性!$DR169-1+EX$3)*11+卡牌属性!$DT169)*(1+属性投放!$AT$6)</f>
        <v>1740</v>
      </c>
      <c r="EY169" s="14">
        <f>INDEX(属性偏向!$U$4:$U$135,(卡牌属性!$DR169-1+EY$3)*11+卡牌属性!$DT169)*(1+属性投放!$AT$6)</f>
        <v>1800</v>
      </c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</row>
    <row r="170" spans="31:170" ht="16.5" x14ac:dyDescent="0.2">
      <c r="AE170" s="13">
        <v>166</v>
      </c>
      <c r="AF170" s="13">
        <f t="shared" si="492"/>
        <v>16</v>
      </c>
      <c r="AG170" s="13">
        <f t="shared" si="483"/>
        <v>2</v>
      </c>
      <c r="AH170" s="13"/>
      <c r="AI170" s="13"/>
      <c r="AJ170" s="14">
        <f t="shared" si="484"/>
        <v>1101041</v>
      </c>
      <c r="AK170" s="14" t="str">
        <f t="shared" si="485"/>
        <v>常服夏玲1突</v>
      </c>
      <c r="AL170" s="25" t="s">
        <v>131</v>
      </c>
      <c r="AM170" s="14">
        <v>1</v>
      </c>
      <c r="AN170" s="14">
        <f t="shared" si="486"/>
        <v>1</v>
      </c>
      <c r="AO170" s="14" t="e">
        <f>INDEX(属性投放!#REF!,(卡牌属性!AG170-2)*20+卡牌属性!AN170)</f>
        <v>#REF!</v>
      </c>
      <c r="AP170" s="14" t="e">
        <f t="shared" si="601"/>
        <v>#REF!</v>
      </c>
      <c r="AQ170" s="14" t="e">
        <f t="shared" si="601"/>
        <v>#REF!</v>
      </c>
      <c r="AR170" s="14" t="e">
        <f t="shared" si="601"/>
        <v>#REF!</v>
      </c>
      <c r="AS170" s="14" t="e">
        <f t="shared" si="601"/>
        <v>#REF!</v>
      </c>
      <c r="AT170" s="14" t="e">
        <f>INDEX(属性投放!#REF!,(卡牌属性!AG170-2)*20+卡牌属性!AN170)</f>
        <v>#REF!</v>
      </c>
      <c r="AU170" s="14" t="e">
        <f t="shared" si="602"/>
        <v>#REF!</v>
      </c>
      <c r="AV170" s="14" t="e">
        <f t="shared" si="602"/>
        <v>#REF!</v>
      </c>
      <c r="AW170" s="14" t="e">
        <f t="shared" si="602"/>
        <v>#REF!</v>
      </c>
      <c r="AX170" s="14" t="e">
        <f t="shared" si="602"/>
        <v>#REF!</v>
      </c>
      <c r="AY170" s="14" t="e">
        <f>INDEX(属性投放!#REF!,(卡牌属性!AG170-2)*20+卡牌属性!AN170)</f>
        <v>#REF!</v>
      </c>
      <c r="AZ170" s="14" t="e">
        <f t="shared" si="603"/>
        <v>#REF!</v>
      </c>
      <c r="BA170" s="14" t="e">
        <f t="shared" si="603"/>
        <v>#REF!</v>
      </c>
      <c r="BB170" s="14" t="e">
        <f t="shared" si="603"/>
        <v>#REF!</v>
      </c>
      <c r="BC170" s="14" t="e">
        <f t="shared" si="603"/>
        <v>#REF!</v>
      </c>
      <c r="BD170" s="14" t="e">
        <f>INDEX(属性投放!#REF!,(卡牌属性!AG170-2)*20+卡牌属性!AN170)</f>
        <v>#REF!</v>
      </c>
      <c r="BE170" s="14" t="e">
        <f t="shared" si="604"/>
        <v>#REF!</v>
      </c>
      <c r="BF170" s="14" t="e">
        <f t="shared" si="604"/>
        <v>#REF!</v>
      </c>
      <c r="BG170" s="14" t="e">
        <f t="shared" si="604"/>
        <v>#REF!</v>
      </c>
      <c r="BH170" s="14" t="e">
        <f t="shared" si="604"/>
        <v>#REF!</v>
      </c>
      <c r="BI170" s="14" t="e">
        <f>INDEX(属性投放!#REF!,(卡牌属性!AG170-2)*20+卡牌属性!AN170)</f>
        <v>#REF!</v>
      </c>
      <c r="BJ170" s="14" t="e">
        <f t="shared" si="605"/>
        <v>#REF!</v>
      </c>
      <c r="BK170" s="14" t="e">
        <f t="shared" si="605"/>
        <v>#REF!</v>
      </c>
      <c r="BL170" s="14" t="e">
        <f t="shared" si="605"/>
        <v>#REF!</v>
      </c>
      <c r="BM170" s="14" t="e">
        <f t="shared" si="605"/>
        <v>#REF!</v>
      </c>
      <c r="BN170" s="14" t="e">
        <f>INDEX(属性投放!#REF!,(卡牌属性!AG170-2)*20+卡牌属性!AN170)</f>
        <v>#REF!</v>
      </c>
      <c r="BO170" s="14" t="e">
        <f t="shared" si="606"/>
        <v>#REF!</v>
      </c>
      <c r="BP170" s="14" t="e">
        <f t="shared" si="606"/>
        <v>#REF!</v>
      </c>
      <c r="BQ170" s="14" t="e">
        <f t="shared" si="606"/>
        <v>#REF!</v>
      </c>
      <c r="BR170" s="14" t="e">
        <f t="shared" si="606"/>
        <v>#REF!</v>
      </c>
      <c r="BV170" s="13">
        <v>166</v>
      </c>
      <c r="BW170" s="14">
        <f t="shared" si="493"/>
        <v>16</v>
      </c>
      <c r="BX170" s="14">
        <f t="shared" si="494"/>
        <v>1102016</v>
      </c>
      <c r="BY170" s="14" t="str">
        <f>INDEX($O$6:$O$37,BW170)&amp;"-"&amp;INDEX(属性投放!$H$19:$H$29,卡牌属性!CD170)</f>
        <v>西方龙-练体</v>
      </c>
      <c r="BZ170" s="14">
        <f t="shared" si="495"/>
        <v>6</v>
      </c>
      <c r="CA170" s="14">
        <f t="shared" si="496"/>
        <v>7</v>
      </c>
      <c r="CB170" s="14">
        <f t="shared" si="497"/>
        <v>8</v>
      </c>
      <c r="CC170" s="14">
        <f t="shared" si="498"/>
        <v>4</v>
      </c>
      <c r="CD170" s="14">
        <f t="shared" si="499"/>
        <v>1</v>
      </c>
      <c r="CE170" s="14">
        <f>INDEX(属性投放!$W$6:$W$49,(卡牌属性!CC170-2)*11+卡牌属性!CD170)</f>
        <v>14</v>
      </c>
      <c r="CF170" s="14">
        <f>INDEX(属性偏向!$I$4:$I$15,卡牌属性!$BZ170+CF$3)</f>
        <v>175</v>
      </c>
      <c r="CG170" s="14">
        <f>INDEX(属性偏向!$I$4:$I$15,卡牌属性!$BZ170+CG$3)</f>
        <v>200</v>
      </c>
      <c r="CH170" s="14">
        <f>INDEX(属性偏向!$I$4:$I$15,卡牌属性!$BZ170+CH$3)</f>
        <v>250</v>
      </c>
      <c r="CI170" s="14">
        <f>INDEX(属性偏向!$I$4:$I$15,卡牌属性!$BZ170+CI$3)</f>
        <v>250</v>
      </c>
      <c r="CJ170" s="14">
        <f>INDEX(属性偏向!$I$4:$I$15,卡牌属性!$BZ170+CJ$3)</f>
        <v>300</v>
      </c>
      <c r="CK170" s="14">
        <f>INDEX(属性偏向!$J$4:$J$15,卡牌属性!$CA170+CK$3)</f>
        <v>50</v>
      </c>
      <c r="CL170" s="14">
        <f>INDEX(属性偏向!$J$4:$J$15,卡牌属性!$CA170+CL$3)</f>
        <v>75</v>
      </c>
      <c r="CM170" s="14">
        <f>INDEX(属性偏向!$J$4:$J$15,卡牌属性!$CA170+CM$3)</f>
        <v>75</v>
      </c>
      <c r="CN170" s="14">
        <f>INDEX(属性偏向!$J$4:$J$15,卡牌属性!$CA170+CN$3)</f>
        <v>100</v>
      </c>
      <c r="CO170" s="14">
        <f>INDEX(属性偏向!$J$4:$J$15,卡牌属性!$CA170+CO$3)</f>
        <v>150</v>
      </c>
      <c r="CP170" s="14">
        <f>INDEX(属性偏向!$K$4:$K$15,卡牌属性!$CB170+CP$3)</f>
        <v>1000</v>
      </c>
      <c r="CQ170" s="14">
        <f>INDEX(属性偏向!$K$4:$K$15,卡牌属性!$CB170+CQ$3)</f>
        <v>1200</v>
      </c>
      <c r="CR170" s="14">
        <f>INDEX(属性偏向!$K$4:$K$15,卡牌属性!$CB170+CR$3)</f>
        <v>1200</v>
      </c>
      <c r="CS170" s="14">
        <f>INDEX(属性偏向!$K$4:$K$15,卡牌属性!$CB170+CS$3)</f>
        <v>1500</v>
      </c>
      <c r="CT170" s="14">
        <f>INDEX(属性偏向!$K$4:$K$15,卡牌属性!$CB170+CT$3)</f>
        <v>2000</v>
      </c>
      <c r="CU170" s="14">
        <f>INDEX(属性偏向!$S$4:$S$135,(卡牌属性!$BZ170-1+CU$3)*11+卡牌属性!$CD170)</f>
        <v>12</v>
      </c>
      <c r="CV170" s="14">
        <f>INDEX(属性偏向!$S$4:$S$135,(卡牌属性!$BZ170-1+CV$3)*11+卡牌属性!$CD170)</f>
        <v>14</v>
      </c>
      <c r="CW170" s="14">
        <f>INDEX(属性偏向!$S$4:$S$135,(卡牌属性!$BZ170-1+CW$3)*11+卡牌属性!$CD170)</f>
        <v>16</v>
      </c>
      <c r="CX170" s="14">
        <f>INDEX(属性偏向!$S$4:$S$135,(卡牌属性!$BZ170-1+CX$3)*11+卡牌属性!$CD170)</f>
        <v>16</v>
      </c>
      <c r="CY170" s="14">
        <f>INDEX(属性偏向!$S$4:$S$135,(卡牌属性!$BZ170-1+CY$3)*11+卡牌属性!$CD170)</f>
        <v>20</v>
      </c>
      <c r="CZ170" s="14">
        <f>INDEX(属性偏向!$T$4:$T$135,(卡牌属性!$BZ170-1+CZ$3)*11+卡牌属性!$CD170)</f>
        <v>6</v>
      </c>
      <c r="DA170" s="14">
        <f>INDEX(属性偏向!$T$4:$T$135,(卡牌属性!$BZ170-1+DA$3)*11+卡牌属性!$CD170)</f>
        <v>7</v>
      </c>
      <c r="DB170" s="14">
        <f>INDEX(属性偏向!$T$4:$T$135,(卡牌属性!$BZ170-1+DB$3)*11+卡牌属性!$CD170)</f>
        <v>7</v>
      </c>
      <c r="DC170" s="14">
        <f>INDEX(属性偏向!$T$4:$T$135,(卡牌属性!$BZ170-1+DC$3)*11+卡牌属性!$CD170)</f>
        <v>8</v>
      </c>
      <c r="DD170" s="14">
        <f>INDEX(属性偏向!$T$4:$T$135,(卡牌属性!$BZ170-1+DD$3)*11+卡牌属性!$CD170)</f>
        <v>10</v>
      </c>
      <c r="DE170" s="14">
        <f>INDEX(属性偏向!$U$4:$U$135,(卡牌属性!$BZ170-1+DE$3)*11+卡牌属性!$CD170)</f>
        <v>72</v>
      </c>
      <c r="DF170" s="14">
        <f>INDEX(属性偏向!$U$4:$U$135,(卡牌属性!$BZ170-1+DF$3)*11+卡牌属性!$CD170)</f>
        <v>84</v>
      </c>
      <c r="DG170" s="14">
        <f>INDEX(属性偏向!$U$4:$U$135,(卡牌属性!$BZ170-1+DG$3)*11+卡牌属性!$CD170)</f>
        <v>84</v>
      </c>
      <c r="DH170" s="14">
        <f>INDEX(属性偏向!$U$4:$U$135,(卡牌属性!$BZ170-1+DH$3)*11+卡牌属性!$CD170)</f>
        <v>96</v>
      </c>
      <c r="DI170" s="14">
        <f>INDEX(属性偏向!$U$4:$U$135,(卡牌属性!$BZ170-1+DI$3)*11+卡牌属性!$CD170)</f>
        <v>120</v>
      </c>
      <c r="DL170" s="13">
        <v>166</v>
      </c>
      <c r="DM170" s="14">
        <f t="shared" si="500"/>
        <v>16</v>
      </c>
      <c r="DN170" s="14">
        <f t="shared" si="501"/>
        <v>1102016</v>
      </c>
      <c r="DO170" s="14" t="str">
        <f>INDEX($B$6:$B$32,DM170)&amp;"-"&amp;INDEX(属性投放!$H$7:$H$17,卡牌属性!DT170)</f>
        <v>常服夏玲-练体</v>
      </c>
      <c r="DP170" s="14">
        <f t="shared" si="487"/>
        <v>2</v>
      </c>
      <c r="DQ170" s="14">
        <f t="shared" si="488"/>
        <v>3</v>
      </c>
      <c r="DR170" s="14">
        <f t="shared" si="489"/>
        <v>3</v>
      </c>
      <c r="DS170" s="14">
        <f t="shared" si="502"/>
        <v>2</v>
      </c>
      <c r="DT170" s="14">
        <f t="shared" si="503"/>
        <v>1</v>
      </c>
      <c r="DU170" s="14">
        <f>INDEX(属性投放!$W$6:$W$49,(卡牌属性!DS170-2)*11+卡牌属性!DT170)</f>
        <v>14</v>
      </c>
      <c r="DV170" s="14">
        <f>INDEX(属性偏向!$I$4:$I$15,卡牌属性!$DP170+DV$3)</f>
        <v>75</v>
      </c>
      <c r="DW170" s="14">
        <f>INDEX(属性偏向!$I$4:$I$15,卡牌属性!$DP170+DW$3)</f>
        <v>100</v>
      </c>
      <c r="DX170" s="14">
        <f>INDEX(属性偏向!$I$4:$I$15,卡牌属性!$DP170+DX$3)</f>
        <v>125</v>
      </c>
      <c r="DY170" s="14">
        <f>INDEX(属性偏向!$I$4:$I$15,卡牌属性!$DP170+DY$3)</f>
        <v>125</v>
      </c>
      <c r="DZ170" s="14">
        <f>INDEX(属性偏向!$I$4:$I$15,卡牌属性!$DP170+DZ$3)</f>
        <v>150</v>
      </c>
      <c r="EA170" s="14">
        <f>INDEX(属性偏向!$J$4:$J$15,卡牌属性!$DQ170+EA$3)</f>
        <v>10</v>
      </c>
      <c r="EB170" s="14">
        <f>INDEX(属性偏向!$J$4:$J$15,卡牌属性!$DQ170+EB$3)</f>
        <v>20</v>
      </c>
      <c r="EC170" s="14">
        <f>INDEX(属性偏向!$J$4:$J$15,卡牌属性!$DQ170+EC$3)</f>
        <v>20</v>
      </c>
      <c r="ED170" s="14">
        <f>INDEX(属性偏向!$J$4:$J$15,卡牌属性!$DQ170+ED$3)</f>
        <v>30</v>
      </c>
      <c r="EE170" s="14">
        <f>INDEX(属性偏向!$J$4:$J$15,卡牌属性!$DQ170+EE$3)</f>
        <v>40</v>
      </c>
      <c r="EF170" s="14">
        <f>INDEX(属性偏向!$K$4:$K$15,卡牌属性!$DR170+EF$3)</f>
        <v>300</v>
      </c>
      <c r="EG170" s="14">
        <f>INDEX(属性偏向!$K$4:$K$15,卡牌属性!$DR170+EG$3)</f>
        <v>400</v>
      </c>
      <c r="EH170" s="14">
        <f>INDEX(属性偏向!$K$4:$K$15,卡牌属性!$DR170+EH$3)</f>
        <v>400</v>
      </c>
      <c r="EI170" s="14">
        <f>INDEX(属性偏向!$K$4:$K$15,卡牌属性!$DR170+EI$3)</f>
        <v>500</v>
      </c>
      <c r="EJ170" s="14">
        <f>INDEX(属性偏向!$K$4:$K$15,卡牌属性!$DR170+EJ$3)</f>
        <v>650</v>
      </c>
      <c r="EK170" s="14">
        <f>INDEX(属性偏向!$S$4:$S$135,(卡牌属性!$DP170-1+EK$3)*11+卡牌属性!$DT170)*(1+属性投放!$AT$6)</f>
        <v>12</v>
      </c>
      <c r="EL170" s="14">
        <f>INDEX(属性偏向!$S$4:$S$135,(卡牌属性!$DP170-1+EL$3)*11+卡牌属性!$DT170)*(1+属性投放!$AT$6)</f>
        <v>18</v>
      </c>
      <c r="EM170" s="14">
        <f>INDEX(属性偏向!$S$4:$S$135,(卡牌属性!$DP170-1+EM$3)*11+卡牌属性!$DT170)*(1+属性投放!$AT$6)</f>
        <v>24</v>
      </c>
      <c r="EN170" s="14">
        <f>INDEX(属性偏向!$S$4:$S$135,(卡牌属性!$DP170-1+EN$3)*11+卡牌属性!$DT170)*(1+属性投放!$AT$6)</f>
        <v>24</v>
      </c>
      <c r="EO170" s="14">
        <f>INDEX(属性偏向!$S$4:$S$135,(卡牌属性!$DP170-1+EO$3)*11+卡牌属性!$DT170)*(1+属性投放!$AT$6)</f>
        <v>30</v>
      </c>
      <c r="EP170" s="14">
        <f>INDEX(属性偏向!$T$4:$T$135,(卡牌属性!$DQ170-1+EP$3)*11+卡牌属性!$DT170)*(1+属性投放!$AT$6)</f>
        <v>9</v>
      </c>
      <c r="EQ170" s="14">
        <f>INDEX(属性偏向!$T$4:$T$135,(卡牌属性!$DQ170-1+EQ$3)*11+卡牌属性!$DT170)*(1+属性投放!$AT$6)</f>
        <v>12</v>
      </c>
      <c r="ER170" s="14">
        <f>INDEX(属性偏向!$T$4:$T$135,(卡牌属性!$DQ170-1+ER$3)*11+卡牌属性!$DT170)*(1+属性投放!$AT$6)</f>
        <v>12</v>
      </c>
      <c r="ES170" s="14">
        <f>INDEX(属性偏向!$T$4:$T$135,(卡牌属性!$DQ170-1+ES$3)*11+卡牌属性!$DT170)*(1+属性投放!$AT$6)</f>
        <v>15</v>
      </c>
      <c r="ET170" s="14">
        <f>INDEX(属性偏向!$T$4:$T$135,(卡牌属性!$DQ170-1+ET$3)*11+卡牌属性!$DT170)*(1+属性投放!$AT$6)</f>
        <v>18</v>
      </c>
      <c r="EU170" s="14">
        <f>INDEX(属性偏向!$U$4:$U$135,(卡牌属性!$DR170-1+EU$3)*11+卡牌属性!$DT170)*(1+属性投放!$AT$6)</f>
        <v>108</v>
      </c>
      <c r="EV170" s="14">
        <f>INDEX(属性偏向!$U$4:$U$135,(卡牌属性!$DR170-1+EV$3)*11+卡牌属性!$DT170)*(1+属性投放!$AT$6)</f>
        <v>144</v>
      </c>
      <c r="EW170" s="14">
        <f>INDEX(属性偏向!$U$4:$U$135,(卡牌属性!$DR170-1+EW$3)*11+卡牌属性!$DT170)*(1+属性投放!$AT$6)</f>
        <v>144</v>
      </c>
      <c r="EX170" s="14">
        <f>INDEX(属性偏向!$U$4:$U$135,(卡牌属性!$DR170-1+EX$3)*11+卡牌属性!$DT170)*(1+属性投放!$AT$6)</f>
        <v>180</v>
      </c>
      <c r="EY170" s="14">
        <f>INDEX(属性偏向!$U$4:$U$135,(卡牌属性!$DR170-1+EY$3)*11+卡牌属性!$DT170)*(1+属性投放!$AT$6)</f>
        <v>216</v>
      </c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</row>
    <row r="171" spans="31:170" ht="16.5" x14ac:dyDescent="0.2">
      <c r="AE171" s="13">
        <v>167</v>
      </c>
      <c r="AF171" s="13">
        <f t="shared" si="492"/>
        <v>16</v>
      </c>
      <c r="AG171" s="13">
        <f t="shared" si="483"/>
        <v>2</v>
      </c>
      <c r="AH171" s="13"/>
      <c r="AI171" s="13"/>
      <c r="AJ171" s="14">
        <f t="shared" si="484"/>
        <v>1101041</v>
      </c>
      <c r="AK171" s="14" t="str">
        <f t="shared" si="485"/>
        <v>常服夏玲2突</v>
      </c>
      <c r="AL171" s="25" t="s">
        <v>131</v>
      </c>
      <c r="AM171" s="14">
        <v>1</v>
      </c>
      <c r="AN171" s="14">
        <f t="shared" si="486"/>
        <v>2</v>
      </c>
      <c r="AO171" s="14" t="e">
        <f>INDEX(属性投放!#REF!,(卡牌属性!AG171-2)*20+卡牌属性!AN171)</f>
        <v>#REF!</v>
      </c>
      <c r="AP171" s="14" t="e">
        <f t="shared" si="601"/>
        <v>#REF!</v>
      </c>
      <c r="AQ171" s="14" t="e">
        <f t="shared" si="601"/>
        <v>#REF!</v>
      </c>
      <c r="AR171" s="14" t="e">
        <f t="shared" si="601"/>
        <v>#REF!</v>
      </c>
      <c r="AS171" s="14" t="e">
        <f t="shared" si="601"/>
        <v>#REF!</v>
      </c>
      <c r="AT171" s="14" t="e">
        <f>INDEX(属性投放!#REF!,(卡牌属性!AG171-2)*20+卡牌属性!AN171)</f>
        <v>#REF!</v>
      </c>
      <c r="AU171" s="14" t="e">
        <f t="shared" si="602"/>
        <v>#REF!</v>
      </c>
      <c r="AV171" s="14" t="e">
        <f t="shared" si="602"/>
        <v>#REF!</v>
      </c>
      <c r="AW171" s="14" t="e">
        <f t="shared" si="602"/>
        <v>#REF!</v>
      </c>
      <c r="AX171" s="14" t="e">
        <f t="shared" si="602"/>
        <v>#REF!</v>
      </c>
      <c r="AY171" s="14" t="e">
        <f>INDEX(属性投放!#REF!,(卡牌属性!AG171-2)*20+卡牌属性!AN171)</f>
        <v>#REF!</v>
      </c>
      <c r="AZ171" s="14" t="e">
        <f t="shared" si="603"/>
        <v>#REF!</v>
      </c>
      <c r="BA171" s="14" t="e">
        <f t="shared" si="603"/>
        <v>#REF!</v>
      </c>
      <c r="BB171" s="14" t="e">
        <f t="shared" si="603"/>
        <v>#REF!</v>
      </c>
      <c r="BC171" s="14" t="e">
        <f t="shared" si="603"/>
        <v>#REF!</v>
      </c>
      <c r="BD171" s="14" t="e">
        <f>INDEX(属性投放!#REF!,(卡牌属性!AG171-2)*20+卡牌属性!AN171)</f>
        <v>#REF!</v>
      </c>
      <c r="BE171" s="14" t="e">
        <f t="shared" si="604"/>
        <v>#REF!</v>
      </c>
      <c r="BF171" s="14" t="e">
        <f t="shared" si="604"/>
        <v>#REF!</v>
      </c>
      <c r="BG171" s="14" t="e">
        <f t="shared" si="604"/>
        <v>#REF!</v>
      </c>
      <c r="BH171" s="14" t="e">
        <f t="shared" si="604"/>
        <v>#REF!</v>
      </c>
      <c r="BI171" s="14" t="e">
        <f>INDEX(属性投放!#REF!,(卡牌属性!AG171-2)*20+卡牌属性!AN171)</f>
        <v>#REF!</v>
      </c>
      <c r="BJ171" s="14" t="e">
        <f t="shared" si="605"/>
        <v>#REF!</v>
      </c>
      <c r="BK171" s="14" t="e">
        <f t="shared" si="605"/>
        <v>#REF!</v>
      </c>
      <c r="BL171" s="14" t="e">
        <f t="shared" si="605"/>
        <v>#REF!</v>
      </c>
      <c r="BM171" s="14" t="e">
        <f t="shared" si="605"/>
        <v>#REF!</v>
      </c>
      <c r="BN171" s="14" t="e">
        <f>INDEX(属性投放!#REF!,(卡牌属性!AG171-2)*20+卡牌属性!AN171)</f>
        <v>#REF!</v>
      </c>
      <c r="BO171" s="14" t="e">
        <f t="shared" si="606"/>
        <v>#REF!</v>
      </c>
      <c r="BP171" s="14" t="e">
        <f t="shared" si="606"/>
        <v>#REF!</v>
      </c>
      <c r="BQ171" s="14" t="e">
        <f t="shared" si="606"/>
        <v>#REF!</v>
      </c>
      <c r="BR171" s="14" t="e">
        <f t="shared" si="606"/>
        <v>#REF!</v>
      </c>
      <c r="BV171" s="13">
        <v>167</v>
      </c>
      <c r="BW171" s="14">
        <f t="shared" si="493"/>
        <v>16</v>
      </c>
      <c r="BX171" s="14">
        <f t="shared" si="494"/>
        <v>1102016</v>
      </c>
      <c r="BY171" s="14" t="str">
        <f>INDEX($O$6:$O$37,BW171)&amp;"-"&amp;INDEX(属性投放!$H$19:$H$29,卡牌属性!CD171)</f>
        <v>西方龙-等活</v>
      </c>
      <c r="BZ171" s="14">
        <f t="shared" si="495"/>
        <v>6</v>
      </c>
      <c r="CA171" s="14">
        <f t="shared" si="496"/>
        <v>7</v>
      </c>
      <c r="CB171" s="14">
        <f t="shared" si="497"/>
        <v>8</v>
      </c>
      <c r="CC171" s="14">
        <f t="shared" si="498"/>
        <v>4</v>
      </c>
      <c r="CD171" s="14">
        <f t="shared" si="499"/>
        <v>2</v>
      </c>
      <c r="CE171" s="14">
        <f>INDEX(属性投放!$W$6:$W$49,(卡牌属性!CC171-2)*11+卡牌属性!CD171)</f>
        <v>10</v>
      </c>
      <c r="CF171" s="14">
        <f t="shared" ref="CF171:CF180" si="607">CF170+CU170*$CE170</f>
        <v>343</v>
      </c>
      <c r="CG171" s="14">
        <f t="shared" ref="CG171:CG180" si="608">CG170+CV170*$CE170</f>
        <v>396</v>
      </c>
      <c r="CH171" s="14">
        <f t="shared" ref="CH171:CH180" si="609">CH170+CW170*$CE170</f>
        <v>474</v>
      </c>
      <c r="CI171" s="14">
        <f t="shared" ref="CI171:CI180" si="610">CI170+CX170*$CE170</f>
        <v>474</v>
      </c>
      <c r="CJ171" s="14">
        <f t="shared" ref="CJ171:CJ180" si="611">CJ170+CY170*$CE170</f>
        <v>580</v>
      </c>
      <c r="CK171" s="14">
        <f t="shared" ref="CK171:CK180" si="612">CK170+CZ170*$CE170</f>
        <v>134</v>
      </c>
      <c r="CL171" s="14">
        <f t="shared" ref="CL171:CL180" si="613">CL170+DA170*$CE170</f>
        <v>173</v>
      </c>
      <c r="CM171" s="14">
        <f t="shared" ref="CM171:CM180" si="614">CM170+DB170*$CE170</f>
        <v>173</v>
      </c>
      <c r="CN171" s="14">
        <f t="shared" ref="CN171:CN180" si="615">CN170+DC170*$CE170</f>
        <v>212</v>
      </c>
      <c r="CO171" s="14">
        <f t="shared" ref="CO171:CO180" si="616">CO170+DD170*$CE170</f>
        <v>290</v>
      </c>
      <c r="CP171" s="14">
        <f t="shared" ref="CP171:CP180" si="617">CP170+DE170*$CE170</f>
        <v>2008</v>
      </c>
      <c r="CQ171" s="14">
        <f t="shared" ref="CQ171:CQ180" si="618">CQ170+DF170*$CE170</f>
        <v>2376</v>
      </c>
      <c r="CR171" s="14">
        <f t="shared" ref="CR171:CR180" si="619">CR170+DG170*$CE170</f>
        <v>2376</v>
      </c>
      <c r="CS171" s="14">
        <f t="shared" ref="CS171:CS180" si="620">CS170+DH170*$CE170</f>
        <v>2844</v>
      </c>
      <c r="CT171" s="14">
        <f t="shared" ref="CT171:CT180" si="621">CT170+DI170*$CE170</f>
        <v>3680</v>
      </c>
      <c r="CU171" s="14">
        <f>INDEX(属性偏向!$S$4:$S$135,(卡牌属性!$BZ171-1+CU$3)*11+卡牌属性!$CD171)</f>
        <v>14</v>
      </c>
      <c r="CV171" s="14">
        <f>INDEX(属性偏向!$S$4:$S$135,(卡牌属性!$BZ171-1+CV$3)*11+卡牌属性!$CD171)</f>
        <v>16</v>
      </c>
      <c r="CW171" s="14">
        <f>INDEX(属性偏向!$S$4:$S$135,(卡牌属性!$BZ171-1+CW$3)*11+卡牌属性!$CD171)</f>
        <v>18</v>
      </c>
      <c r="CX171" s="14">
        <f>INDEX(属性偏向!$S$4:$S$135,(卡牌属性!$BZ171-1+CX$3)*11+卡牌属性!$CD171)</f>
        <v>18</v>
      </c>
      <c r="CY171" s="14">
        <f>INDEX(属性偏向!$S$4:$S$135,(卡牌属性!$BZ171-1+CY$3)*11+卡牌属性!$CD171)</f>
        <v>22</v>
      </c>
      <c r="CZ171" s="14">
        <f>INDEX(属性偏向!$T$4:$T$135,(卡牌属性!$BZ171-1+CZ$3)*11+卡牌属性!$CD171)</f>
        <v>7</v>
      </c>
      <c r="DA171" s="14">
        <f>INDEX(属性偏向!$T$4:$T$135,(卡牌属性!$BZ171-1+DA$3)*11+卡牌属性!$CD171)</f>
        <v>8</v>
      </c>
      <c r="DB171" s="14">
        <f>INDEX(属性偏向!$T$4:$T$135,(卡牌属性!$BZ171-1+DB$3)*11+卡牌属性!$CD171)</f>
        <v>8</v>
      </c>
      <c r="DC171" s="14">
        <f>INDEX(属性偏向!$T$4:$T$135,(卡牌属性!$BZ171-1+DC$3)*11+卡牌属性!$CD171)</f>
        <v>9</v>
      </c>
      <c r="DD171" s="14">
        <f>INDEX(属性偏向!$T$4:$T$135,(卡牌属性!$BZ171-1+DD$3)*11+卡牌属性!$CD171)</f>
        <v>11</v>
      </c>
      <c r="DE171" s="14">
        <f>INDEX(属性偏向!$U$4:$U$135,(卡牌属性!$BZ171-1+DE$3)*11+卡牌属性!$CD171)</f>
        <v>98</v>
      </c>
      <c r="DF171" s="14">
        <f>INDEX(属性偏向!$U$4:$U$135,(卡牌属性!$BZ171-1+DF$3)*11+卡牌属性!$CD171)</f>
        <v>112</v>
      </c>
      <c r="DG171" s="14">
        <f>INDEX(属性偏向!$U$4:$U$135,(卡牌属性!$BZ171-1+DG$3)*11+卡牌属性!$CD171)</f>
        <v>112</v>
      </c>
      <c r="DH171" s="14">
        <f>INDEX(属性偏向!$U$4:$U$135,(卡牌属性!$BZ171-1+DH$3)*11+卡牌属性!$CD171)</f>
        <v>126</v>
      </c>
      <c r="DI171" s="14">
        <f>INDEX(属性偏向!$U$4:$U$135,(卡牌属性!$BZ171-1+DI$3)*11+卡牌属性!$CD171)</f>
        <v>154</v>
      </c>
      <c r="DL171" s="13">
        <v>167</v>
      </c>
      <c r="DM171" s="14">
        <f t="shared" si="500"/>
        <v>16</v>
      </c>
      <c r="DN171" s="14">
        <f t="shared" si="501"/>
        <v>1102016</v>
      </c>
      <c r="DO171" s="14" t="str">
        <f>INDEX($B$6:$B$32,DM171)&amp;"-"&amp;INDEX(属性投放!$H$7:$H$17,卡牌属性!DT171)</f>
        <v>常服夏玲-等活</v>
      </c>
      <c r="DP171" s="14">
        <f t="shared" si="487"/>
        <v>2</v>
      </c>
      <c r="DQ171" s="14">
        <f t="shared" si="488"/>
        <v>3</v>
      </c>
      <c r="DR171" s="14">
        <f t="shared" si="489"/>
        <v>3</v>
      </c>
      <c r="DS171" s="14">
        <f t="shared" si="502"/>
        <v>2</v>
      </c>
      <c r="DT171" s="14">
        <f t="shared" si="503"/>
        <v>2</v>
      </c>
      <c r="DU171" s="14">
        <f>INDEX(属性投放!$W$6:$W$49,(卡牌属性!DS171-2)*11+卡牌属性!DT171)</f>
        <v>10</v>
      </c>
      <c r="DV171" s="14">
        <f t="shared" ref="DV171:DV180" si="622">DV170+EK170*$DU170</f>
        <v>243</v>
      </c>
      <c r="DW171" s="14">
        <f t="shared" ref="DW171:DW180" si="623">DW170+EL170*$DU170</f>
        <v>352</v>
      </c>
      <c r="DX171" s="14">
        <f t="shared" ref="DX171:DX180" si="624">DX170+EM170*$DU170</f>
        <v>461</v>
      </c>
      <c r="DY171" s="14">
        <f t="shared" ref="DY171:DY180" si="625">DY170+EN170*$DU170</f>
        <v>461</v>
      </c>
      <c r="DZ171" s="14">
        <f t="shared" ref="DZ171:DZ180" si="626">DZ170+EO170*$DU170</f>
        <v>570</v>
      </c>
      <c r="EA171" s="14">
        <f t="shared" ref="EA171:EA180" si="627">EA170+EP170*$DU170</f>
        <v>136</v>
      </c>
      <c r="EB171" s="14">
        <f t="shared" ref="EB171:EB180" si="628">EB170+EQ170*$DU170</f>
        <v>188</v>
      </c>
      <c r="EC171" s="14">
        <f t="shared" ref="EC171:EC180" si="629">EC170+ER170*$DU170</f>
        <v>188</v>
      </c>
      <c r="ED171" s="14">
        <f t="shared" ref="ED171:ED180" si="630">ED170+ES170*$DU170</f>
        <v>240</v>
      </c>
      <c r="EE171" s="14">
        <f t="shared" ref="EE171:EE180" si="631">EE170+ET170*$DU170</f>
        <v>292</v>
      </c>
      <c r="EF171" s="14">
        <f t="shared" ref="EF171:EF180" si="632">EF170+EU170*$DU170</f>
        <v>1812</v>
      </c>
      <c r="EG171" s="14">
        <f t="shared" ref="EG171:EG180" si="633">EG170+EV170*$DU170</f>
        <v>2416</v>
      </c>
      <c r="EH171" s="14">
        <f t="shared" ref="EH171:EH180" si="634">EH170+EW170*$DU170</f>
        <v>2416</v>
      </c>
      <c r="EI171" s="14">
        <f t="shared" ref="EI171:EI180" si="635">EI170+EX170*$DU170</f>
        <v>3020</v>
      </c>
      <c r="EJ171" s="14">
        <f t="shared" ref="EJ171:EJ180" si="636">EJ170+EY170*$DU170</f>
        <v>3674</v>
      </c>
      <c r="EK171" s="14">
        <f>INDEX(属性偏向!$S$4:$S$135,(卡牌属性!$DP171-1+EK$3)*11+卡牌属性!$DT171)*(1+属性投放!$AT$6)</f>
        <v>18</v>
      </c>
      <c r="EL171" s="14">
        <f>INDEX(属性偏向!$S$4:$S$135,(卡牌属性!$DP171-1+EL$3)*11+卡牌属性!$DT171)*(1+属性投放!$AT$6)</f>
        <v>24</v>
      </c>
      <c r="EM171" s="14">
        <f>INDEX(属性偏向!$S$4:$S$135,(卡牌属性!$DP171-1+EM$3)*11+卡牌属性!$DT171)*(1+属性投放!$AT$6)</f>
        <v>30</v>
      </c>
      <c r="EN171" s="14">
        <f>INDEX(属性偏向!$S$4:$S$135,(卡牌属性!$DP171-1+EN$3)*11+卡牌属性!$DT171)*(1+属性投放!$AT$6)</f>
        <v>30</v>
      </c>
      <c r="EO171" s="14">
        <f>INDEX(属性偏向!$S$4:$S$135,(卡牌属性!$DP171-1+EO$3)*11+卡牌属性!$DT171)*(1+属性投放!$AT$6)</f>
        <v>36</v>
      </c>
      <c r="EP171" s="14">
        <f>INDEX(属性偏向!$T$4:$T$135,(卡牌属性!$DQ171-1+EP$3)*11+卡牌属性!$DT171)*(1+属性投放!$AT$6)</f>
        <v>12</v>
      </c>
      <c r="EQ171" s="14">
        <f>INDEX(属性偏向!$T$4:$T$135,(卡牌属性!$DQ171-1+EQ$3)*11+卡牌属性!$DT171)*(1+属性投放!$AT$6)</f>
        <v>15</v>
      </c>
      <c r="ER171" s="14">
        <f>INDEX(属性偏向!$T$4:$T$135,(卡牌属性!$DQ171-1+ER$3)*11+卡牌属性!$DT171)*(1+属性投放!$AT$6)</f>
        <v>15</v>
      </c>
      <c r="ES171" s="14">
        <f>INDEX(属性偏向!$T$4:$T$135,(卡牌属性!$DQ171-1+ES$3)*11+卡牌属性!$DT171)*(1+属性投放!$AT$6)</f>
        <v>18</v>
      </c>
      <c r="ET171" s="14">
        <f>INDEX(属性偏向!$T$4:$T$135,(卡牌属性!$DQ171-1+ET$3)*11+卡牌属性!$DT171)*(1+属性投放!$AT$6)</f>
        <v>21</v>
      </c>
      <c r="EU171" s="14">
        <f>INDEX(属性偏向!$U$4:$U$135,(卡牌属性!$DR171-1+EU$3)*11+卡牌属性!$DT171)*(1+属性投放!$AT$6)</f>
        <v>168</v>
      </c>
      <c r="EV171" s="14">
        <f>INDEX(属性偏向!$U$4:$U$135,(卡牌属性!$DR171-1+EV$3)*11+卡牌属性!$DT171)*(1+属性投放!$AT$6)</f>
        <v>210</v>
      </c>
      <c r="EW171" s="14">
        <f>INDEX(属性偏向!$U$4:$U$135,(卡牌属性!$DR171-1+EW$3)*11+卡牌属性!$DT171)*(1+属性投放!$AT$6)</f>
        <v>210</v>
      </c>
      <c r="EX171" s="14">
        <f>INDEX(属性偏向!$U$4:$U$135,(卡牌属性!$DR171-1+EX$3)*11+卡牌属性!$DT171)*(1+属性投放!$AT$6)</f>
        <v>252</v>
      </c>
      <c r="EY171" s="14">
        <f>INDEX(属性偏向!$U$4:$U$135,(卡牌属性!$DR171-1+EY$3)*11+卡牌属性!$DT171)*(1+属性投放!$AT$6)</f>
        <v>294</v>
      </c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</row>
    <row r="172" spans="31:170" ht="16.5" x14ac:dyDescent="0.2">
      <c r="AE172" s="13">
        <v>168</v>
      </c>
      <c r="AF172" s="13">
        <f t="shared" si="492"/>
        <v>16</v>
      </c>
      <c r="AG172" s="13">
        <f t="shared" si="483"/>
        <v>2</v>
      </c>
      <c r="AH172" s="13"/>
      <c r="AI172" s="13"/>
      <c r="AJ172" s="14">
        <f t="shared" si="484"/>
        <v>1101041</v>
      </c>
      <c r="AK172" s="14" t="str">
        <f t="shared" si="485"/>
        <v>常服夏玲3突</v>
      </c>
      <c r="AL172" s="25" t="s">
        <v>131</v>
      </c>
      <c r="AM172" s="14">
        <v>1</v>
      </c>
      <c r="AN172" s="14">
        <f t="shared" si="486"/>
        <v>3</v>
      </c>
      <c r="AO172" s="14" t="e">
        <f>INDEX(属性投放!#REF!,(卡牌属性!AG172-2)*20+卡牌属性!AN172)</f>
        <v>#REF!</v>
      </c>
      <c r="AP172" s="14" t="e">
        <f t="shared" si="601"/>
        <v>#REF!</v>
      </c>
      <c r="AQ172" s="14" t="e">
        <f t="shared" si="601"/>
        <v>#REF!</v>
      </c>
      <c r="AR172" s="14" t="e">
        <f t="shared" si="601"/>
        <v>#REF!</v>
      </c>
      <c r="AS172" s="14" t="e">
        <f t="shared" si="601"/>
        <v>#REF!</v>
      </c>
      <c r="AT172" s="14" t="e">
        <f>INDEX(属性投放!#REF!,(卡牌属性!AG172-2)*20+卡牌属性!AN172)</f>
        <v>#REF!</v>
      </c>
      <c r="AU172" s="14" t="e">
        <f t="shared" si="602"/>
        <v>#REF!</v>
      </c>
      <c r="AV172" s="14" t="e">
        <f t="shared" si="602"/>
        <v>#REF!</v>
      </c>
      <c r="AW172" s="14" t="e">
        <f t="shared" si="602"/>
        <v>#REF!</v>
      </c>
      <c r="AX172" s="14" t="e">
        <f t="shared" si="602"/>
        <v>#REF!</v>
      </c>
      <c r="AY172" s="14" t="e">
        <f>INDEX(属性投放!#REF!,(卡牌属性!AG172-2)*20+卡牌属性!AN172)</f>
        <v>#REF!</v>
      </c>
      <c r="AZ172" s="14" t="e">
        <f t="shared" si="603"/>
        <v>#REF!</v>
      </c>
      <c r="BA172" s="14" t="e">
        <f t="shared" si="603"/>
        <v>#REF!</v>
      </c>
      <c r="BB172" s="14" t="e">
        <f t="shared" si="603"/>
        <v>#REF!</v>
      </c>
      <c r="BC172" s="14" t="e">
        <f t="shared" si="603"/>
        <v>#REF!</v>
      </c>
      <c r="BD172" s="14" t="e">
        <f>INDEX(属性投放!#REF!,(卡牌属性!AG172-2)*20+卡牌属性!AN172)</f>
        <v>#REF!</v>
      </c>
      <c r="BE172" s="14" t="e">
        <f t="shared" si="604"/>
        <v>#REF!</v>
      </c>
      <c r="BF172" s="14" t="e">
        <f t="shared" si="604"/>
        <v>#REF!</v>
      </c>
      <c r="BG172" s="14" t="e">
        <f t="shared" si="604"/>
        <v>#REF!</v>
      </c>
      <c r="BH172" s="14" t="e">
        <f t="shared" si="604"/>
        <v>#REF!</v>
      </c>
      <c r="BI172" s="14" t="e">
        <f>INDEX(属性投放!#REF!,(卡牌属性!AG172-2)*20+卡牌属性!AN172)</f>
        <v>#REF!</v>
      </c>
      <c r="BJ172" s="14" t="e">
        <f t="shared" si="605"/>
        <v>#REF!</v>
      </c>
      <c r="BK172" s="14" t="e">
        <f t="shared" si="605"/>
        <v>#REF!</v>
      </c>
      <c r="BL172" s="14" t="e">
        <f t="shared" si="605"/>
        <v>#REF!</v>
      </c>
      <c r="BM172" s="14" t="e">
        <f t="shared" si="605"/>
        <v>#REF!</v>
      </c>
      <c r="BN172" s="14" t="e">
        <f>INDEX(属性投放!#REF!,(卡牌属性!AG172-2)*20+卡牌属性!AN172)</f>
        <v>#REF!</v>
      </c>
      <c r="BO172" s="14" t="e">
        <f t="shared" si="606"/>
        <v>#REF!</v>
      </c>
      <c r="BP172" s="14" t="e">
        <f t="shared" si="606"/>
        <v>#REF!</v>
      </c>
      <c r="BQ172" s="14" t="e">
        <f t="shared" si="606"/>
        <v>#REF!</v>
      </c>
      <c r="BR172" s="14" t="e">
        <f t="shared" si="606"/>
        <v>#REF!</v>
      </c>
      <c r="BV172" s="13">
        <v>168</v>
      </c>
      <c r="BW172" s="14">
        <f t="shared" si="493"/>
        <v>16</v>
      </c>
      <c r="BX172" s="14">
        <f t="shared" si="494"/>
        <v>1102016</v>
      </c>
      <c r="BY172" s="14" t="str">
        <f>INDEX($O$6:$O$37,BW172)&amp;"-"&amp;INDEX(属性投放!$H$19:$H$29,卡牌属性!CD172)</f>
        <v>西方龙-黑绳</v>
      </c>
      <c r="BZ172" s="14">
        <f t="shared" si="495"/>
        <v>6</v>
      </c>
      <c r="CA172" s="14">
        <f t="shared" si="496"/>
        <v>7</v>
      </c>
      <c r="CB172" s="14">
        <f t="shared" si="497"/>
        <v>8</v>
      </c>
      <c r="CC172" s="14">
        <f t="shared" si="498"/>
        <v>4</v>
      </c>
      <c r="CD172" s="14">
        <f t="shared" si="499"/>
        <v>3</v>
      </c>
      <c r="CE172" s="14">
        <f>INDEX(属性投放!$W$6:$W$49,(卡牌属性!CC172-2)*11+卡牌属性!CD172)</f>
        <v>15</v>
      </c>
      <c r="CF172" s="14">
        <f t="shared" si="607"/>
        <v>483</v>
      </c>
      <c r="CG172" s="14">
        <f t="shared" si="608"/>
        <v>556</v>
      </c>
      <c r="CH172" s="14">
        <f t="shared" si="609"/>
        <v>654</v>
      </c>
      <c r="CI172" s="14">
        <f t="shared" si="610"/>
        <v>654</v>
      </c>
      <c r="CJ172" s="14">
        <f t="shared" si="611"/>
        <v>800</v>
      </c>
      <c r="CK172" s="14">
        <f t="shared" si="612"/>
        <v>204</v>
      </c>
      <c r="CL172" s="14">
        <f t="shared" si="613"/>
        <v>253</v>
      </c>
      <c r="CM172" s="14">
        <f t="shared" si="614"/>
        <v>253</v>
      </c>
      <c r="CN172" s="14">
        <f t="shared" si="615"/>
        <v>302</v>
      </c>
      <c r="CO172" s="14">
        <f t="shared" si="616"/>
        <v>400</v>
      </c>
      <c r="CP172" s="14">
        <f t="shared" si="617"/>
        <v>2988</v>
      </c>
      <c r="CQ172" s="14">
        <f t="shared" si="618"/>
        <v>3496</v>
      </c>
      <c r="CR172" s="14">
        <f t="shared" si="619"/>
        <v>3496</v>
      </c>
      <c r="CS172" s="14">
        <f t="shared" si="620"/>
        <v>4104</v>
      </c>
      <c r="CT172" s="14">
        <f t="shared" si="621"/>
        <v>5220</v>
      </c>
      <c r="CU172" s="14">
        <f>INDEX(属性偏向!$S$4:$S$135,(卡牌属性!$BZ172-1+CU$3)*11+卡牌属性!$CD172)</f>
        <v>16</v>
      </c>
      <c r="CV172" s="14">
        <f>INDEX(属性偏向!$S$4:$S$135,(卡牌属性!$BZ172-1+CV$3)*11+卡牌属性!$CD172)</f>
        <v>18</v>
      </c>
      <c r="CW172" s="14">
        <f>INDEX(属性偏向!$S$4:$S$135,(卡牌属性!$BZ172-1+CW$3)*11+卡牌属性!$CD172)</f>
        <v>20</v>
      </c>
      <c r="CX172" s="14">
        <f>INDEX(属性偏向!$S$4:$S$135,(卡牌属性!$BZ172-1+CX$3)*11+卡牌属性!$CD172)</f>
        <v>20</v>
      </c>
      <c r="CY172" s="14">
        <f>INDEX(属性偏向!$S$4:$S$135,(卡牌属性!$BZ172-1+CY$3)*11+卡牌属性!$CD172)</f>
        <v>24</v>
      </c>
      <c r="CZ172" s="14">
        <f>INDEX(属性偏向!$T$4:$T$135,(卡牌属性!$BZ172-1+CZ$3)*11+卡牌属性!$CD172)</f>
        <v>8</v>
      </c>
      <c r="DA172" s="14">
        <f>INDEX(属性偏向!$T$4:$T$135,(卡牌属性!$BZ172-1+DA$3)*11+卡牌属性!$CD172)</f>
        <v>9</v>
      </c>
      <c r="DB172" s="14">
        <f>INDEX(属性偏向!$T$4:$T$135,(卡牌属性!$BZ172-1+DB$3)*11+卡牌属性!$CD172)</f>
        <v>9</v>
      </c>
      <c r="DC172" s="14">
        <f>INDEX(属性偏向!$T$4:$T$135,(卡牌属性!$BZ172-1+DC$3)*11+卡牌属性!$CD172)</f>
        <v>10</v>
      </c>
      <c r="DD172" s="14">
        <f>INDEX(属性偏向!$T$4:$T$135,(卡牌属性!$BZ172-1+DD$3)*11+卡牌属性!$CD172)</f>
        <v>12</v>
      </c>
      <c r="DE172" s="14">
        <f>INDEX(属性偏向!$U$4:$U$135,(卡牌属性!$BZ172-1+DE$3)*11+卡牌属性!$CD172)</f>
        <v>128</v>
      </c>
      <c r="DF172" s="14">
        <f>INDEX(属性偏向!$U$4:$U$135,(卡牌属性!$BZ172-1+DF$3)*11+卡牌属性!$CD172)</f>
        <v>144</v>
      </c>
      <c r="DG172" s="14">
        <f>INDEX(属性偏向!$U$4:$U$135,(卡牌属性!$BZ172-1+DG$3)*11+卡牌属性!$CD172)</f>
        <v>144</v>
      </c>
      <c r="DH172" s="14">
        <f>INDEX(属性偏向!$U$4:$U$135,(卡牌属性!$BZ172-1+DH$3)*11+卡牌属性!$CD172)</f>
        <v>160</v>
      </c>
      <c r="DI172" s="14">
        <f>INDEX(属性偏向!$U$4:$U$135,(卡牌属性!$BZ172-1+DI$3)*11+卡牌属性!$CD172)</f>
        <v>192</v>
      </c>
      <c r="DL172" s="13">
        <v>168</v>
      </c>
      <c r="DM172" s="14">
        <f t="shared" si="500"/>
        <v>16</v>
      </c>
      <c r="DN172" s="14">
        <f t="shared" si="501"/>
        <v>1102016</v>
      </c>
      <c r="DO172" s="14" t="str">
        <f>INDEX($B$6:$B$32,DM172)&amp;"-"&amp;INDEX(属性投放!$H$7:$H$17,卡牌属性!DT172)</f>
        <v>常服夏玲-黑绳</v>
      </c>
      <c r="DP172" s="14">
        <f t="shared" si="487"/>
        <v>2</v>
      </c>
      <c r="DQ172" s="14">
        <f t="shared" si="488"/>
        <v>3</v>
      </c>
      <c r="DR172" s="14">
        <f t="shared" si="489"/>
        <v>3</v>
      </c>
      <c r="DS172" s="14">
        <f t="shared" si="502"/>
        <v>2</v>
      </c>
      <c r="DT172" s="14">
        <f t="shared" si="503"/>
        <v>3</v>
      </c>
      <c r="DU172" s="14">
        <f>INDEX(属性投放!$W$6:$W$49,(卡牌属性!DS172-2)*11+卡牌属性!DT172)</f>
        <v>15</v>
      </c>
      <c r="DV172" s="14">
        <f t="shared" si="622"/>
        <v>423</v>
      </c>
      <c r="DW172" s="14">
        <f t="shared" si="623"/>
        <v>592</v>
      </c>
      <c r="DX172" s="14">
        <f t="shared" si="624"/>
        <v>761</v>
      </c>
      <c r="DY172" s="14">
        <f t="shared" si="625"/>
        <v>761</v>
      </c>
      <c r="DZ172" s="14">
        <f t="shared" si="626"/>
        <v>930</v>
      </c>
      <c r="EA172" s="14">
        <f t="shared" si="627"/>
        <v>256</v>
      </c>
      <c r="EB172" s="14">
        <f t="shared" si="628"/>
        <v>338</v>
      </c>
      <c r="EC172" s="14">
        <f t="shared" si="629"/>
        <v>338</v>
      </c>
      <c r="ED172" s="14">
        <f t="shared" si="630"/>
        <v>420</v>
      </c>
      <c r="EE172" s="14">
        <f t="shared" si="631"/>
        <v>502</v>
      </c>
      <c r="EF172" s="14">
        <f t="shared" si="632"/>
        <v>3492</v>
      </c>
      <c r="EG172" s="14">
        <f t="shared" si="633"/>
        <v>4516</v>
      </c>
      <c r="EH172" s="14">
        <f t="shared" si="634"/>
        <v>4516</v>
      </c>
      <c r="EI172" s="14">
        <f t="shared" si="635"/>
        <v>5540</v>
      </c>
      <c r="EJ172" s="14">
        <f t="shared" si="636"/>
        <v>6614</v>
      </c>
      <c r="EK172" s="14">
        <f>INDEX(属性偏向!$S$4:$S$135,(卡牌属性!$DP172-1+EK$3)*11+卡牌属性!$DT172)*(1+属性投放!$AT$6)</f>
        <v>24</v>
      </c>
      <c r="EL172" s="14">
        <f>INDEX(属性偏向!$S$4:$S$135,(卡牌属性!$DP172-1+EL$3)*11+卡牌属性!$DT172)*(1+属性投放!$AT$6)</f>
        <v>30</v>
      </c>
      <c r="EM172" s="14">
        <f>INDEX(属性偏向!$S$4:$S$135,(卡牌属性!$DP172-1+EM$3)*11+卡牌属性!$DT172)*(1+属性投放!$AT$6)</f>
        <v>36</v>
      </c>
      <c r="EN172" s="14">
        <f>INDEX(属性偏向!$S$4:$S$135,(卡牌属性!$DP172-1+EN$3)*11+卡牌属性!$DT172)*(1+属性投放!$AT$6)</f>
        <v>36</v>
      </c>
      <c r="EO172" s="14">
        <f>INDEX(属性偏向!$S$4:$S$135,(卡牌属性!$DP172-1+EO$3)*11+卡牌属性!$DT172)*(1+属性投放!$AT$6)</f>
        <v>42</v>
      </c>
      <c r="EP172" s="14">
        <f>INDEX(属性偏向!$T$4:$T$135,(卡牌属性!$DQ172-1+EP$3)*11+卡牌属性!$DT172)*(1+属性投放!$AT$6)</f>
        <v>15</v>
      </c>
      <c r="EQ172" s="14">
        <f>INDEX(属性偏向!$T$4:$T$135,(卡牌属性!$DQ172-1+EQ$3)*11+卡牌属性!$DT172)*(1+属性投放!$AT$6)</f>
        <v>18</v>
      </c>
      <c r="ER172" s="14">
        <f>INDEX(属性偏向!$T$4:$T$135,(卡牌属性!$DQ172-1+ER$3)*11+卡牌属性!$DT172)*(1+属性投放!$AT$6)</f>
        <v>18</v>
      </c>
      <c r="ES172" s="14">
        <f>INDEX(属性偏向!$T$4:$T$135,(卡牌属性!$DQ172-1+ES$3)*11+卡牌属性!$DT172)*(1+属性投放!$AT$6)</f>
        <v>21</v>
      </c>
      <c r="ET172" s="14">
        <f>INDEX(属性偏向!$T$4:$T$135,(卡牌属性!$DQ172-1+ET$3)*11+卡牌属性!$DT172)*(1+属性投放!$AT$6)</f>
        <v>24</v>
      </c>
      <c r="EU172" s="14">
        <f>INDEX(属性偏向!$U$4:$U$135,(卡牌属性!$DR172-1+EU$3)*11+卡牌属性!$DT172)*(1+属性投放!$AT$6)</f>
        <v>240</v>
      </c>
      <c r="EV172" s="14">
        <f>INDEX(属性偏向!$U$4:$U$135,(卡牌属性!$DR172-1+EV$3)*11+卡牌属性!$DT172)*(1+属性投放!$AT$6)</f>
        <v>288</v>
      </c>
      <c r="EW172" s="14">
        <f>INDEX(属性偏向!$U$4:$U$135,(卡牌属性!$DR172-1+EW$3)*11+卡牌属性!$DT172)*(1+属性投放!$AT$6)</f>
        <v>288</v>
      </c>
      <c r="EX172" s="14">
        <f>INDEX(属性偏向!$U$4:$U$135,(卡牌属性!$DR172-1+EX$3)*11+卡牌属性!$DT172)*(1+属性投放!$AT$6)</f>
        <v>336</v>
      </c>
      <c r="EY172" s="14">
        <f>INDEX(属性偏向!$U$4:$U$135,(卡牌属性!$DR172-1+EY$3)*11+卡牌属性!$DT172)*(1+属性投放!$AT$6)</f>
        <v>384</v>
      </c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</row>
    <row r="173" spans="31:170" ht="16.5" x14ac:dyDescent="0.2">
      <c r="AE173" s="13">
        <v>169</v>
      </c>
      <c r="AF173" s="13">
        <f t="shared" si="492"/>
        <v>16</v>
      </c>
      <c r="AG173" s="13">
        <f t="shared" si="483"/>
        <v>2</v>
      </c>
      <c r="AH173" s="13"/>
      <c r="AI173" s="13"/>
      <c r="AJ173" s="14">
        <f t="shared" si="484"/>
        <v>1101041</v>
      </c>
      <c r="AK173" s="14" t="str">
        <f t="shared" si="485"/>
        <v>常服夏玲4突</v>
      </c>
      <c r="AL173" s="25" t="s">
        <v>131</v>
      </c>
      <c r="AM173" s="14">
        <v>1</v>
      </c>
      <c r="AN173" s="14">
        <f t="shared" si="486"/>
        <v>4</v>
      </c>
      <c r="AO173" s="14" t="e">
        <f>INDEX(属性投放!#REF!,(卡牌属性!AG173-2)*20+卡牌属性!AN173)</f>
        <v>#REF!</v>
      </c>
      <c r="AP173" s="14" t="e">
        <f t="shared" si="601"/>
        <v>#REF!</v>
      </c>
      <c r="AQ173" s="14" t="e">
        <f t="shared" si="601"/>
        <v>#REF!</v>
      </c>
      <c r="AR173" s="14" t="e">
        <f t="shared" si="601"/>
        <v>#REF!</v>
      </c>
      <c r="AS173" s="14" t="e">
        <f t="shared" si="601"/>
        <v>#REF!</v>
      </c>
      <c r="AT173" s="14" t="e">
        <f>INDEX(属性投放!#REF!,(卡牌属性!AG173-2)*20+卡牌属性!AN173)</f>
        <v>#REF!</v>
      </c>
      <c r="AU173" s="14" t="e">
        <f t="shared" si="602"/>
        <v>#REF!</v>
      </c>
      <c r="AV173" s="14" t="e">
        <f t="shared" si="602"/>
        <v>#REF!</v>
      </c>
      <c r="AW173" s="14" t="e">
        <f t="shared" si="602"/>
        <v>#REF!</v>
      </c>
      <c r="AX173" s="14" t="e">
        <f t="shared" si="602"/>
        <v>#REF!</v>
      </c>
      <c r="AY173" s="14" t="e">
        <f>INDEX(属性投放!#REF!,(卡牌属性!AG173-2)*20+卡牌属性!AN173)</f>
        <v>#REF!</v>
      </c>
      <c r="AZ173" s="14" t="e">
        <f t="shared" si="603"/>
        <v>#REF!</v>
      </c>
      <c r="BA173" s="14" t="e">
        <f t="shared" si="603"/>
        <v>#REF!</v>
      </c>
      <c r="BB173" s="14" t="e">
        <f t="shared" si="603"/>
        <v>#REF!</v>
      </c>
      <c r="BC173" s="14" t="e">
        <f t="shared" si="603"/>
        <v>#REF!</v>
      </c>
      <c r="BD173" s="14" t="e">
        <f>INDEX(属性投放!#REF!,(卡牌属性!AG173-2)*20+卡牌属性!AN173)</f>
        <v>#REF!</v>
      </c>
      <c r="BE173" s="14" t="e">
        <f t="shared" si="604"/>
        <v>#REF!</v>
      </c>
      <c r="BF173" s="14" t="e">
        <f t="shared" si="604"/>
        <v>#REF!</v>
      </c>
      <c r="BG173" s="14" t="e">
        <f t="shared" si="604"/>
        <v>#REF!</v>
      </c>
      <c r="BH173" s="14" t="e">
        <f t="shared" si="604"/>
        <v>#REF!</v>
      </c>
      <c r="BI173" s="14" t="e">
        <f>INDEX(属性投放!#REF!,(卡牌属性!AG173-2)*20+卡牌属性!AN173)</f>
        <v>#REF!</v>
      </c>
      <c r="BJ173" s="14" t="e">
        <f t="shared" si="605"/>
        <v>#REF!</v>
      </c>
      <c r="BK173" s="14" t="e">
        <f t="shared" si="605"/>
        <v>#REF!</v>
      </c>
      <c r="BL173" s="14" t="e">
        <f t="shared" si="605"/>
        <v>#REF!</v>
      </c>
      <c r="BM173" s="14" t="e">
        <f t="shared" si="605"/>
        <v>#REF!</v>
      </c>
      <c r="BN173" s="14" t="e">
        <f>INDEX(属性投放!#REF!,(卡牌属性!AG173-2)*20+卡牌属性!AN173)</f>
        <v>#REF!</v>
      </c>
      <c r="BO173" s="14" t="e">
        <f t="shared" si="606"/>
        <v>#REF!</v>
      </c>
      <c r="BP173" s="14" t="e">
        <f t="shared" si="606"/>
        <v>#REF!</v>
      </c>
      <c r="BQ173" s="14" t="e">
        <f t="shared" si="606"/>
        <v>#REF!</v>
      </c>
      <c r="BR173" s="14" t="e">
        <f t="shared" si="606"/>
        <v>#REF!</v>
      </c>
      <c r="BV173" s="13">
        <v>169</v>
      </c>
      <c r="BW173" s="14">
        <f t="shared" si="493"/>
        <v>16</v>
      </c>
      <c r="BX173" s="14">
        <f t="shared" si="494"/>
        <v>1102016</v>
      </c>
      <c r="BY173" s="14" t="str">
        <f>INDEX($O$6:$O$37,BW173)&amp;"-"&amp;INDEX(属性投放!$H$19:$H$29,卡牌属性!CD173)</f>
        <v>西方龙-众合</v>
      </c>
      <c r="BZ173" s="14">
        <f t="shared" si="495"/>
        <v>6</v>
      </c>
      <c r="CA173" s="14">
        <f t="shared" si="496"/>
        <v>7</v>
      </c>
      <c r="CB173" s="14">
        <f t="shared" si="497"/>
        <v>8</v>
      </c>
      <c r="CC173" s="14">
        <f t="shared" si="498"/>
        <v>4</v>
      </c>
      <c r="CD173" s="14">
        <f t="shared" si="499"/>
        <v>4</v>
      </c>
      <c r="CE173" s="14">
        <f>INDEX(属性投放!$W$6:$W$49,(卡牌属性!CC173-2)*11+卡牌属性!CD173)</f>
        <v>15</v>
      </c>
      <c r="CF173" s="14">
        <f t="shared" si="607"/>
        <v>723</v>
      </c>
      <c r="CG173" s="14">
        <f t="shared" si="608"/>
        <v>826</v>
      </c>
      <c r="CH173" s="14">
        <f t="shared" si="609"/>
        <v>954</v>
      </c>
      <c r="CI173" s="14">
        <f t="shared" si="610"/>
        <v>954</v>
      </c>
      <c r="CJ173" s="14">
        <f t="shared" si="611"/>
        <v>1160</v>
      </c>
      <c r="CK173" s="14">
        <f t="shared" si="612"/>
        <v>324</v>
      </c>
      <c r="CL173" s="14">
        <f t="shared" si="613"/>
        <v>388</v>
      </c>
      <c r="CM173" s="14">
        <f t="shared" si="614"/>
        <v>388</v>
      </c>
      <c r="CN173" s="14">
        <f t="shared" si="615"/>
        <v>452</v>
      </c>
      <c r="CO173" s="14">
        <f t="shared" si="616"/>
        <v>580</v>
      </c>
      <c r="CP173" s="14">
        <f t="shared" si="617"/>
        <v>4908</v>
      </c>
      <c r="CQ173" s="14">
        <f t="shared" si="618"/>
        <v>5656</v>
      </c>
      <c r="CR173" s="14">
        <f t="shared" si="619"/>
        <v>5656</v>
      </c>
      <c r="CS173" s="14">
        <f t="shared" si="620"/>
        <v>6504</v>
      </c>
      <c r="CT173" s="14">
        <f t="shared" si="621"/>
        <v>8100</v>
      </c>
      <c r="CU173" s="14">
        <f>INDEX(属性偏向!$S$4:$S$135,(卡牌属性!$BZ173-1+CU$3)*11+卡牌属性!$CD173)</f>
        <v>18</v>
      </c>
      <c r="CV173" s="14">
        <f>INDEX(属性偏向!$S$4:$S$135,(卡牌属性!$BZ173-1+CV$3)*11+卡牌属性!$CD173)</f>
        <v>20</v>
      </c>
      <c r="CW173" s="14">
        <f>INDEX(属性偏向!$S$4:$S$135,(卡牌属性!$BZ173-1+CW$3)*11+卡牌属性!$CD173)</f>
        <v>22</v>
      </c>
      <c r="CX173" s="14">
        <f>INDEX(属性偏向!$S$4:$S$135,(卡牌属性!$BZ173-1+CX$3)*11+卡牌属性!$CD173)</f>
        <v>22</v>
      </c>
      <c r="CY173" s="14">
        <f>INDEX(属性偏向!$S$4:$S$135,(卡牌属性!$BZ173-1+CY$3)*11+卡牌属性!$CD173)</f>
        <v>26</v>
      </c>
      <c r="CZ173" s="14">
        <f>INDEX(属性偏向!$T$4:$T$135,(卡牌属性!$BZ173-1+CZ$3)*11+卡牌属性!$CD173)</f>
        <v>9</v>
      </c>
      <c r="DA173" s="14">
        <f>INDEX(属性偏向!$T$4:$T$135,(卡牌属性!$BZ173-1+DA$3)*11+卡牌属性!$CD173)</f>
        <v>10</v>
      </c>
      <c r="DB173" s="14">
        <f>INDEX(属性偏向!$T$4:$T$135,(卡牌属性!$BZ173-1+DB$3)*11+卡牌属性!$CD173)</f>
        <v>10</v>
      </c>
      <c r="DC173" s="14">
        <f>INDEX(属性偏向!$T$4:$T$135,(卡牌属性!$BZ173-1+DC$3)*11+卡牌属性!$CD173)</f>
        <v>11</v>
      </c>
      <c r="DD173" s="14">
        <f>INDEX(属性偏向!$T$4:$T$135,(卡牌属性!$BZ173-1+DD$3)*11+卡牌属性!$CD173)</f>
        <v>13</v>
      </c>
      <c r="DE173" s="14">
        <f>INDEX(属性偏向!$U$4:$U$135,(卡牌属性!$BZ173-1+DE$3)*11+卡牌属性!$CD173)</f>
        <v>162</v>
      </c>
      <c r="DF173" s="14">
        <f>INDEX(属性偏向!$U$4:$U$135,(卡牌属性!$BZ173-1+DF$3)*11+卡牌属性!$CD173)</f>
        <v>180</v>
      </c>
      <c r="DG173" s="14">
        <f>INDEX(属性偏向!$U$4:$U$135,(卡牌属性!$BZ173-1+DG$3)*11+卡牌属性!$CD173)</f>
        <v>180</v>
      </c>
      <c r="DH173" s="14">
        <f>INDEX(属性偏向!$U$4:$U$135,(卡牌属性!$BZ173-1+DH$3)*11+卡牌属性!$CD173)</f>
        <v>198</v>
      </c>
      <c r="DI173" s="14">
        <f>INDEX(属性偏向!$U$4:$U$135,(卡牌属性!$BZ173-1+DI$3)*11+卡牌属性!$CD173)</f>
        <v>234</v>
      </c>
      <c r="DL173" s="13">
        <v>169</v>
      </c>
      <c r="DM173" s="14">
        <f t="shared" si="500"/>
        <v>16</v>
      </c>
      <c r="DN173" s="14">
        <f t="shared" si="501"/>
        <v>1102016</v>
      </c>
      <c r="DO173" s="14" t="str">
        <f>INDEX($B$6:$B$32,DM173)&amp;"-"&amp;INDEX(属性投放!$H$7:$H$17,卡牌属性!DT173)</f>
        <v>常服夏玲-众合</v>
      </c>
      <c r="DP173" s="14">
        <f t="shared" si="487"/>
        <v>2</v>
      </c>
      <c r="DQ173" s="14">
        <f t="shared" si="488"/>
        <v>3</v>
      </c>
      <c r="DR173" s="14">
        <f t="shared" si="489"/>
        <v>3</v>
      </c>
      <c r="DS173" s="14">
        <f t="shared" si="502"/>
        <v>2</v>
      </c>
      <c r="DT173" s="14">
        <f t="shared" si="503"/>
        <v>4</v>
      </c>
      <c r="DU173" s="14">
        <f>INDEX(属性投放!$W$6:$W$49,(卡牌属性!DS173-2)*11+卡牌属性!DT173)</f>
        <v>15</v>
      </c>
      <c r="DV173" s="14">
        <f t="shared" si="622"/>
        <v>783</v>
      </c>
      <c r="DW173" s="14">
        <f t="shared" si="623"/>
        <v>1042</v>
      </c>
      <c r="DX173" s="14">
        <f t="shared" si="624"/>
        <v>1301</v>
      </c>
      <c r="DY173" s="14">
        <f t="shared" si="625"/>
        <v>1301</v>
      </c>
      <c r="DZ173" s="14">
        <f t="shared" si="626"/>
        <v>1560</v>
      </c>
      <c r="EA173" s="14">
        <f t="shared" si="627"/>
        <v>481</v>
      </c>
      <c r="EB173" s="14">
        <f t="shared" si="628"/>
        <v>608</v>
      </c>
      <c r="EC173" s="14">
        <f t="shared" si="629"/>
        <v>608</v>
      </c>
      <c r="ED173" s="14">
        <f t="shared" si="630"/>
        <v>735</v>
      </c>
      <c r="EE173" s="14">
        <f t="shared" si="631"/>
        <v>862</v>
      </c>
      <c r="EF173" s="14">
        <f t="shared" si="632"/>
        <v>7092</v>
      </c>
      <c r="EG173" s="14">
        <f t="shared" si="633"/>
        <v>8836</v>
      </c>
      <c r="EH173" s="14">
        <f t="shared" si="634"/>
        <v>8836</v>
      </c>
      <c r="EI173" s="14">
        <f t="shared" si="635"/>
        <v>10580</v>
      </c>
      <c r="EJ173" s="14">
        <f t="shared" si="636"/>
        <v>12374</v>
      </c>
      <c r="EK173" s="14">
        <f>INDEX(属性偏向!$S$4:$S$135,(卡牌属性!$DP173-1+EK$3)*11+卡牌属性!$DT173)*(1+属性投放!$AT$6)</f>
        <v>30</v>
      </c>
      <c r="EL173" s="14">
        <f>INDEX(属性偏向!$S$4:$S$135,(卡牌属性!$DP173-1+EL$3)*11+卡牌属性!$DT173)*(1+属性投放!$AT$6)</f>
        <v>36</v>
      </c>
      <c r="EM173" s="14">
        <f>INDEX(属性偏向!$S$4:$S$135,(卡牌属性!$DP173-1+EM$3)*11+卡牌属性!$DT173)*(1+属性投放!$AT$6)</f>
        <v>42</v>
      </c>
      <c r="EN173" s="14">
        <f>INDEX(属性偏向!$S$4:$S$135,(卡牌属性!$DP173-1+EN$3)*11+卡牌属性!$DT173)*(1+属性投放!$AT$6)</f>
        <v>42</v>
      </c>
      <c r="EO173" s="14">
        <f>INDEX(属性偏向!$S$4:$S$135,(卡牌属性!$DP173-1+EO$3)*11+卡牌属性!$DT173)*(1+属性投放!$AT$6)</f>
        <v>48</v>
      </c>
      <c r="EP173" s="14">
        <f>INDEX(属性偏向!$T$4:$T$135,(卡牌属性!$DQ173-1+EP$3)*11+卡牌属性!$DT173)*(1+属性投放!$AT$6)</f>
        <v>18</v>
      </c>
      <c r="EQ173" s="14">
        <f>INDEX(属性偏向!$T$4:$T$135,(卡牌属性!$DQ173-1+EQ$3)*11+卡牌属性!$DT173)*(1+属性投放!$AT$6)</f>
        <v>21</v>
      </c>
      <c r="ER173" s="14">
        <f>INDEX(属性偏向!$T$4:$T$135,(卡牌属性!$DQ173-1+ER$3)*11+卡牌属性!$DT173)*(1+属性投放!$AT$6)</f>
        <v>21</v>
      </c>
      <c r="ES173" s="14">
        <f>INDEX(属性偏向!$T$4:$T$135,(卡牌属性!$DQ173-1+ES$3)*11+卡牌属性!$DT173)*(1+属性投放!$AT$6)</f>
        <v>24</v>
      </c>
      <c r="ET173" s="14">
        <f>INDEX(属性偏向!$T$4:$T$135,(卡牌属性!$DQ173-1+ET$3)*11+卡牌属性!$DT173)*(1+属性投放!$AT$6)</f>
        <v>27</v>
      </c>
      <c r="EU173" s="14">
        <f>INDEX(属性偏向!$U$4:$U$135,(卡牌属性!$DR173-1+EU$3)*11+卡牌属性!$DT173)*(1+属性投放!$AT$6)</f>
        <v>324</v>
      </c>
      <c r="EV173" s="14">
        <f>INDEX(属性偏向!$U$4:$U$135,(卡牌属性!$DR173-1+EV$3)*11+卡牌属性!$DT173)*(1+属性投放!$AT$6)</f>
        <v>378</v>
      </c>
      <c r="EW173" s="14">
        <f>INDEX(属性偏向!$U$4:$U$135,(卡牌属性!$DR173-1+EW$3)*11+卡牌属性!$DT173)*(1+属性投放!$AT$6)</f>
        <v>378</v>
      </c>
      <c r="EX173" s="14">
        <f>INDEX(属性偏向!$U$4:$U$135,(卡牌属性!$DR173-1+EX$3)*11+卡牌属性!$DT173)*(1+属性投放!$AT$6)</f>
        <v>432</v>
      </c>
      <c r="EY173" s="14">
        <f>INDEX(属性偏向!$U$4:$U$135,(卡牌属性!$DR173-1+EY$3)*11+卡牌属性!$DT173)*(1+属性投放!$AT$6)</f>
        <v>486</v>
      </c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</row>
    <row r="174" spans="31:170" ht="16.5" x14ac:dyDescent="0.2">
      <c r="AE174" s="13">
        <v>170</v>
      </c>
      <c r="AF174" s="13">
        <f t="shared" si="492"/>
        <v>16</v>
      </c>
      <c r="AG174" s="13">
        <f t="shared" si="483"/>
        <v>2</v>
      </c>
      <c r="AH174" s="13"/>
      <c r="AI174" s="13"/>
      <c r="AJ174" s="14">
        <f t="shared" si="484"/>
        <v>1101041</v>
      </c>
      <c r="AK174" s="14" t="str">
        <f t="shared" si="485"/>
        <v>常服夏玲5突</v>
      </c>
      <c r="AL174" s="25" t="s">
        <v>131</v>
      </c>
      <c r="AM174" s="14">
        <v>1</v>
      </c>
      <c r="AN174" s="14">
        <f t="shared" si="486"/>
        <v>5</v>
      </c>
      <c r="AO174" s="14" t="e">
        <f>INDEX(属性投放!#REF!,(卡牌属性!AG174-2)*20+卡牌属性!AN174)</f>
        <v>#REF!</v>
      </c>
      <c r="AP174" s="14" t="e">
        <f t="shared" si="601"/>
        <v>#REF!</v>
      </c>
      <c r="AQ174" s="14" t="e">
        <f t="shared" si="601"/>
        <v>#REF!</v>
      </c>
      <c r="AR174" s="14" t="e">
        <f t="shared" si="601"/>
        <v>#REF!</v>
      </c>
      <c r="AS174" s="14" t="e">
        <f t="shared" si="601"/>
        <v>#REF!</v>
      </c>
      <c r="AT174" s="14" t="e">
        <f>INDEX(属性投放!#REF!,(卡牌属性!AG174-2)*20+卡牌属性!AN174)</f>
        <v>#REF!</v>
      </c>
      <c r="AU174" s="14" t="e">
        <f t="shared" si="602"/>
        <v>#REF!</v>
      </c>
      <c r="AV174" s="14" t="e">
        <f t="shared" si="602"/>
        <v>#REF!</v>
      </c>
      <c r="AW174" s="14" t="e">
        <f t="shared" si="602"/>
        <v>#REF!</v>
      </c>
      <c r="AX174" s="14" t="e">
        <f t="shared" si="602"/>
        <v>#REF!</v>
      </c>
      <c r="AY174" s="14" t="e">
        <f>INDEX(属性投放!#REF!,(卡牌属性!AG174-2)*20+卡牌属性!AN174)</f>
        <v>#REF!</v>
      </c>
      <c r="AZ174" s="14" t="e">
        <f t="shared" si="603"/>
        <v>#REF!</v>
      </c>
      <c r="BA174" s="14" t="e">
        <f t="shared" si="603"/>
        <v>#REF!</v>
      </c>
      <c r="BB174" s="14" t="e">
        <f t="shared" si="603"/>
        <v>#REF!</v>
      </c>
      <c r="BC174" s="14" t="e">
        <f t="shared" si="603"/>
        <v>#REF!</v>
      </c>
      <c r="BD174" s="14" t="e">
        <f>INDEX(属性投放!#REF!,(卡牌属性!AG174-2)*20+卡牌属性!AN174)</f>
        <v>#REF!</v>
      </c>
      <c r="BE174" s="14" t="e">
        <f t="shared" si="604"/>
        <v>#REF!</v>
      </c>
      <c r="BF174" s="14" t="e">
        <f t="shared" si="604"/>
        <v>#REF!</v>
      </c>
      <c r="BG174" s="14" t="e">
        <f t="shared" si="604"/>
        <v>#REF!</v>
      </c>
      <c r="BH174" s="14" t="e">
        <f t="shared" si="604"/>
        <v>#REF!</v>
      </c>
      <c r="BI174" s="14" t="e">
        <f>INDEX(属性投放!#REF!,(卡牌属性!AG174-2)*20+卡牌属性!AN174)</f>
        <v>#REF!</v>
      </c>
      <c r="BJ174" s="14" t="e">
        <f t="shared" si="605"/>
        <v>#REF!</v>
      </c>
      <c r="BK174" s="14" t="e">
        <f t="shared" si="605"/>
        <v>#REF!</v>
      </c>
      <c r="BL174" s="14" t="e">
        <f t="shared" si="605"/>
        <v>#REF!</v>
      </c>
      <c r="BM174" s="14" t="e">
        <f t="shared" si="605"/>
        <v>#REF!</v>
      </c>
      <c r="BN174" s="14" t="e">
        <f>INDEX(属性投放!#REF!,(卡牌属性!AG174-2)*20+卡牌属性!AN174)</f>
        <v>#REF!</v>
      </c>
      <c r="BO174" s="14" t="e">
        <f t="shared" si="606"/>
        <v>#REF!</v>
      </c>
      <c r="BP174" s="14" t="e">
        <f t="shared" si="606"/>
        <v>#REF!</v>
      </c>
      <c r="BQ174" s="14" t="e">
        <f t="shared" si="606"/>
        <v>#REF!</v>
      </c>
      <c r="BR174" s="14" t="e">
        <f t="shared" si="606"/>
        <v>#REF!</v>
      </c>
      <c r="BV174" s="13">
        <v>170</v>
      </c>
      <c r="BW174" s="14">
        <f t="shared" si="493"/>
        <v>16</v>
      </c>
      <c r="BX174" s="14">
        <f t="shared" si="494"/>
        <v>1102016</v>
      </c>
      <c r="BY174" s="14" t="str">
        <f>INDEX($O$6:$O$37,BW174)&amp;"-"&amp;INDEX(属性投放!$H$19:$H$29,卡牌属性!CD174)</f>
        <v>西方龙-叫唤</v>
      </c>
      <c r="BZ174" s="14">
        <f t="shared" si="495"/>
        <v>6</v>
      </c>
      <c r="CA174" s="14">
        <f t="shared" si="496"/>
        <v>7</v>
      </c>
      <c r="CB174" s="14">
        <f t="shared" si="497"/>
        <v>8</v>
      </c>
      <c r="CC174" s="14">
        <f t="shared" si="498"/>
        <v>4</v>
      </c>
      <c r="CD174" s="14">
        <f t="shared" si="499"/>
        <v>5</v>
      </c>
      <c r="CE174" s="14">
        <f>INDEX(属性投放!$W$6:$W$49,(卡牌属性!CC174-2)*11+卡牌属性!CD174)</f>
        <v>15</v>
      </c>
      <c r="CF174" s="14">
        <f t="shared" si="607"/>
        <v>993</v>
      </c>
      <c r="CG174" s="14">
        <f t="shared" si="608"/>
        <v>1126</v>
      </c>
      <c r="CH174" s="14">
        <f t="shared" si="609"/>
        <v>1284</v>
      </c>
      <c r="CI174" s="14">
        <f t="shared" si="610"/>
        <v>1284</v>
      </c>
      <c r="CJ174" s="14">
        <f t="shared" si="611"/>
        <v>1550</v>
      </c>
      <c r="CK174" s="14">
        <f t="shared" si="612"/>
        <v>459</v>
      </c>
      <c r="CL174" s="14">
        <f t="shared" si="613"/>
        <v>538</v>
      </c>
      <c r="CM174" s="14">
        <f t="shared" si="614"/>
        <v>538</v>
      </c>
      <c r="CN174" s="14">
        <f t="shared" si="615"/>
        <v>617</v>
      </c>
      <c r="CO174" s="14">
        <f t="shared" si="616"/>
        <v>775</v>
      </c>
      <c r="CP174" s="14">
        <f t="shared" si="617"/>
        <v>7338</v>
      </c>
      <c r="CQ174" s="14">
        <f t="shared" si="618"/>
        <v>8356</v>
      </c>
      <c r="CR174" s="14">
        <f t="shared" si="619"/>
        <v>8356</v>
      </c>
      <c r="CS174" s="14">
        <f t="shared" si="620"/>
        <v>9474</v>
      </c>
      <c r="CT174" s="14">
        <f t="shared" si="621"/>
        <v>11610</v>
      </c>
      <c r="CU174" s="14">
        <f>INDEX(属性偏向!$S$4:$S$135,(卡牌属性!$BZ174-1+CU$3)*11+卡牌属性!$CD174)</f>
        <v>20</v>
      </c>
      <c r="CV174" s="14">
        <f>INDEX(属性偏向!$S$4:$S$135,(卡牌属性!$BZ174-1+CV$3)*11+卡牌属性!$CD174)</f>
        <v>22</v>
      </c>
      <c r="CW174" s="14">
        <f>INDEX(属性偏向!$S$4:$S$135,(卡牌属性!$BZ174-1+CW$3)*11+卡牌属性!$CD174)</f>
        <v>24</v>
      </c>
      <c r="CX174" s="14">
        <f>INDEX(属性偏向!$S$4:$S$135,(卡牌属性!$BZ174-1+CX$3)*11+卡牌属性!$CD174)</f>
        <v>24</v>
      </c>
      <c r="CY174" s="14">
        <f>INDEX(属性偏向!$S$4:$S$135,(卡牌属性!$BZ174-1+CY$3)*11+卡牌属性!$CD174)</f>
        <v>28</v>
      </c>
      <c r="CZ174" s="14">
        <f>INDEX(属性偏向!$T$4:$T$135,(卡牌属性!$BZ174-1+CZ$3)*11+卡牌属性!$CD174)</f>
        <v>10</v>
      </c>
      <c r="DA174" s="14">
        <f>INDEX(属性偏向!$T$4:$T$135,(卡牌属性!$BZ174-1+DA$3)*11+卡牌属性!$CD174)</f>
        <v>11</v>
      </c>
      <c r="DB174" s="14">
        <f>INDEX(属性偏向!$T$4:$T$135,(卡牌属性!$BZ174-1+DB$3)*11+卡牌属性!$CD174)</f>
        <v>11</v>
      </c>
      <c r="DC174" s="14">
        <f>INDEX(属性偏向!$T$4:$T$135,(卡牌属性!$BZ174-1+DC$3)*11+卡牌属性!$CD174)</f>
        <v>12</v>
      </c>
      <c r="DD174" s="14">
        <f>INDEX(属性偏向!$T$4:$T$135,(卡牌属性!$BZ174-1+DD$3)*11+卡牌属性!$CD174)</f>
        <v>14</v>
      </c>
      <c r="DE174" s="14">
        <f>INDEX(属性偏向!$U$4:$U$135,(卡牌属性!$BZ174-1+DE$3)*11+卡牌属性!$CD174)</f>
        <v>200</v>
      </c>
      <c r="DF174" s="14">
        <f>INDEX(属性偏向!$U$4:$U$135,(卡牌属性!$BZ174-1+DF$3)*11+卡牌属性!$CD174)</f>
        <v>220</v>
      </c>
      <c r="DG174" s="14">
        <f>INDEX(属性偏向!$U$4:$U$135,(卡牌属性!$BZ174-1+DG$3)*11+卡牌属性!$CD174)</f>
        <v>220</v>
      </c>
      <c r="DH174" s="14">
        <f>INDEX(属性偏向!$U$4:$U$135,(卡牌属性!$BZ174-1+DH$3)*11+卡牌属性!$CD174)</f>
        <v>240</v>
      </c>
      <c r="DI174" s="14">
        <f>INDEX(属性偏向!$U$4:$U$135,(卡牌属性!$BZ174-1+DI$3)*11+卡牌属性!$CD174)</f>
        <v>280</v>
      </c>
      <c r="DL174" s="13">
        <v>170</v>
      </c>
      <c r="DM174" s="14">
        <f t="shared" si="500"/>
        <v>16</v>
      </c>
      <c r="DN174" s="14">
        <f t="shared" si="501"/>
        <v>1102016</v>
      </c>
      <c r="DO174" s="14" t="str">
        <f>INDEX($B$6:$B$32,DM174)&amp;"-"&amp;INDEX(属性投放!$H$7:$H$17,卡牌属性!DT174)</f>
        <v>常服夏玲-叫唤</v>
      </c>
      <c r="DP174" s="14">
        <f t="shared" si="487"/>
        <v>2</v>
      </c>
      <c r="DQ174" s="14">
        <f t="shared" si="488"/>
        <v>3</v>
      </c>
      <c r="DR174" s="14">
        <f t="shared" si="489"/>
        <v>3</v>
      </c>
      <c r="DS174" s="14">
        <f t="shared" si="502"/>
        <v>2</v>
      </c>
      <c r="DT174" s="14">
        <f t="shared" si="503"/>
        <v>5</v>
      </c>
      <c r="DU174" s="14">
        <f>INDEX(属性投放!$W$6:$W$49,(卡牌属性!DS174-2)*11+卡牌属性!DT174)</f>
        <v>15</v>
      </c>
      <c r="DV174" s="14">
        <f t="shared" si="622"/>
        <v>1233</v>
      </c>
      <c r="DW174" s="14">
        <f t="shared" si="623"/>
        <v>1582</v>
      </c>
      <c r="DX174" s="14">
        <f t="shared" si="624"/>
        <v>1931</v>
      </c>
      <c r="DY174" s="14">
        <f t="shared" si="625"/>
        <v>1931</v>
      </c>
      <c r="DZ174" s="14">
        <f t="shared" si="626"/>
        <v>2280</v>
      </c>
      <c r="EA174" s="14">
        <f t="shared" si="627"/>
        <v>751</v>
      </c>
      <c r="EB174" s="14">
        <f t="shared" si="628"/>
        <v>923</v>
      </c>
      <c r="EC174" s="14">
        <f t="shared" si="629"/>
        <v>923</v>
      </c>
      <c r="ED174" s="14">
        <f t="shared" si="630"/>
        <v>1095</v>
      </c>
      <c r="EE174" s="14">
        <f t="shared" si="631"/>
        <v>1267</v>
      </c>
      <c r="EF174" s="14">
        <f t="shared" si="632"/>
        <v>11952</v>
      </c>
      <c r="EG174" s="14">
        <f t="shared" si="633"/>
        <v>14506</v>
      </c>
      <c r="EH174" s="14">
        <f t="shared" si="634"/>
        <v>14506</v>
      </c>
      <c r="EI174" s="14">
        <f t="shared" si="635"/>
        <v>17060</v>
      </c>
      <c r="EJ174" s="14">
        <f t="shared" si="636"/>
        <v>19664</v>
      </c>
      <c r="EK174" s="14">
        <f>INDEX(属性偏向!$S$4:$S$135,(卡牌属性!$DP174-1+EK$3)*11+卡牌属性!$DT174)*(1+属性投放!$AT$6)</f>
        <v>36</v>
      </c>
      <c r="EL174" s="14">
        <f>INDEX(属性偏向!$S$4:$S$135,(卡牌属性!$DP174-1+EL$3)*11+卡牌属性!$DT174)*(1+属性投放!$AT$6)</f>
        <v>42</v>
      </c>
      <c r="EM174" s="14">
        <f>INDEX(属性偏向!$S$4:$S$135,(卡牌属性!$DP174-1+EM$3)*11+卡牌属性!$DT174)*(1+属性投放!$AT$6)</f>
        <v>48</v>
      </c>
      <c r="EN174" s="14">
        <f>INDEX(属性偏向!$S$4:$S$135,(卡牌属性!$DP174-1+EN$3)*11+卡牌属性!$DT174)*(1+属性投放!$AT$6)</f>
        <v>48</v>
      </c>
      <c r="EO174" s="14">
        <f>INDEX(属性偏向!$S$4:$S$135,(卡牌属性!$DP174-1+EO$3)*11+卡牌属性!$DT174)*(1+属性投放!$AT$6)</f>
        <v>54</v>
      </c>
      <c r="EP174" s="14">
        <f>INDEX(属性偏向!$T$4:$T$135,(卡牌属性!$DQ174-1+EP$3)*11+卡牌属性!$DT174)*(1+属性投放!$AT$6)</f>
        <v>21</v>
      </c>
      <c r="EQ174" s="14">
        <f>INDEX(属性偏向!$T$4:$T$135,(卡牌属性!$DQ174-1+EQ$3)*11+卡牌属性!$DT174)*(1+属性投放!$AT$6)</f>
        <v>24</v>
      </c>
      <c r="ER174" s="14">
        <f>INDEX(属性偏向!$T$4:$T$135,(卡牌属性!$DQ174-1+ER$3)*11+卡牌属性!$DT174)*(1+属性投放!$AT$6)</f>
        <v>24</v>
      </c>
      <c r="ES174" s="14">
        <f>INDEX(属性偏向!$T$4:$T$135,(卡牌属性!$DQ174-1+ES$3)*11+卡牌属性!$DT174)*(1+属性投放!$AT$6)</f>
        <v>27</v>
      </c>
      <c r="ET174" s="14">
        <f>INDEX(属性偏向!$T$4:$T$135,(卡牌属性!$DQ174-1+ET$3)*11+卡牌属性!$DT174)*(1+属性投放!$AT$6)</f>
        <v>30</v>
      </c>
      <c r="EU174" s="14">
        <f>INDEX(属性偏向!$U$4:$U$135,(卡牌属性!$DR174-1+EU$3)*11+卡牌属性!$DT174)*(1+属性投放!$AT$6)</f>
        <v>420</v>
      </c>
      <c r="EV174" s="14">
        <f>INDEX(属性偏向!$U$4:$U$135,(卡牌属性!$DR174-1+EV$3)*11+卡牌属性!$DT174)*(1+属性投放!$AT$6)</f>
        <v>480</v>
      </c>
      <c r="EW174" s="14">
        <f>INDEX(属性偏向!$U$4:$U$135,(卡牌属性!$DR174-1+EW$3)*11+卡牌属性!$DT174)*(1+属性投放!$AT$6)</f>
        <v>480</v>
      </c>
      <c r="EX174" s="14">
        <f>INDEX(属性偏向!$U$4:$U$135,(卡牌属性!$DR174-1+EX$3)*11+卡牌属性!$DT174)*(1+属性投放!$AT$6)</f>
        <v>540</v>
      </c>
      <c r="EY174" s="14">
        <f>INDEX(属性偏向!$U$4:$U$135,(卡牌属性!$DR174-1+EY$3)*11+卡牌属性!$DT174)*(1+属性投放!$AT$6)</f>
        <v>600</v>
      </c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</row>
    <row r="175" spans="31:170" ht="16.5" x14ac:dyDescent="0.2">
      <c r="AE175" s="13">
        <v>171</v>
      </c>
      <c r="AF175" s="13">
        <f t="shared" si="492"/>
        <v>16</v>
      </c>
      <c r="AG175" s="13">
        <f t="shared" si="483"/>
        <v>2</v>
      </c>
      <c r="AH175" s="13"/>
      <c r="AI175" s="13"/>
      <c r="AJ175" s="14">
        <f t="shared" si="484"/>
        <v>1101041</v>
      </c>
      <c r="AK175" s="14" t="str">
        <f t="shared" si="485"/>
        <v>常服夏玲6突</v>
      </c>
      <c r="AL175" s="25" t="s">
        <v>131</v>
      </c>
      <c r="AM175" s="14">
        <v>1</v>
      </c>
      <c r="AN175" s="14">
        <f t="shared" si="486"/>
        <v>6</v>
      </c>
      <c r="AO175" s="14" t="e">
        <f>INDEX(属性投放!#REF!,(卡牌属性!AG175-2)*20+卡牌属性!AN175)</f>
        <v>#REF!</v>
      </c>
      <c r="AP175" s="14" t="e">
        <f t="shared" si="601"/>
        <v>#REF!</v>
      </c>
      <c r="AQ175" s="14" t="e">
        <f t="shared" si="601"/>
        <v>#REF!</v>
      </c>
      <c r="AR175" s="14" t="e">
        <f t="shared" si="601"/>
        <v>#REF!</v>
      </c>
      <c r="AS175" s="14" t="e">
        <f t="shared" si="601"/>
        <v>#REF!</v>
      </c>
      <c r="AT175" s="14" t="e">
        <f>INDEX(属性投放!#REF!,(卡牌属性!AG175-2)*20+卡牌属性!AN175)</f>
        <v>#REF!</v>
      </c>
      <c r="AU175" s="14" t="e">
        <f t="shared" si="602"/>
        <v>#REF!</v>
      </c>
      <c r="AV175" s="14" t="e">
        <f t="shared" si="602"/>
        <v>#REF!</v>
      </c>
      <c r="AW175" s="14" t="e">
        <f t="shared" si="602"/>
        <v>#REF!</v>
      </c>
      <c r="AX175" s="14" t="e">
        <f t="shared" si="602"/>
        <v>#REF!</v>
      </c>
      <c r="AY175" s="14" t="e">
        <f>INDEX(属性投放!#REF!,(卡牌属性!AG175-2)*20+卡牌属性!AN175)</f>
        <v>#REF!</v>
      </c>
      <c r="AZ175" s="14" t="e">
        <f t="shared" si="603"/>
        <v>#REF!</v>
      </c>
      <c r="BA175" s="14" t="e">
        <f t="shared" si="603"/>
        <v>#REF!</v>
      </c>
      <c r="BB175" s="14" t="e">
        <f t="shared" si="603"/>
        <v>#REF!</v>
      </c>
      <c r="BC175" s="14" t="e">
        <f t="shared" si="603"/>
        <v>#REF!</v>
      </c>
      <c r="BD175" s="14" t="e">
        <f>INDEX(属性投放!#REF!,(卡牌属性!AG175-2)*20+卡牌属性!AN175)</f>
        <v>#REF!</v>
      </c>
      <c r="BE175" s="14" t="e">
        <f t="shared" si="604"/>
        <v>#REF!</v>
      </c>
      <c r="BF175" s="14" t="e">
        <f t="shared" si="604"/>
        <v>#REF!</v>
      </c>
      <c r="BG175" s="14" t="e">
        <f t="shared" si="604"/>
        <v>#REF!</v>
      </c>
      <c r="BH175" s="14" t="e">
        <f t="shared" si="604"/>
        <v>#REF!</v>
      </c>
      <c r="BI175" s="14" t="e">
        <f>INDEX(属性投放!#REF!,(卡牌属性!AG175-2)*20+卡牌属性!AN175)</f>
        <v>#REF!</v>
      </c>
      <c r="BJ175" s="14" t="e">
        <f t="shared" si="605"/>
        <v>#REF!</v>
      </c>
      <c r="BK175" s="14" t="e">
        <f t="shared" si="605"/>
        <v>#REF!</v>
      </c>
      <c r="BL175" s="14" t="e">
        <f t="shared" si="605"/>
        <v>#REF!</v>
      </c>
      <c r="BM175" s="14" t="e">
        <f t="shared" si="605"/>
        <v>#REF!</v>
      </c>
      <c r="BN175" s="14" t="e">
        <f>INDEX(属性投放!#REF!,(卡牌属性!AG175-2)*20+卡牌属性!AN175)</f>
        <v>#REF!</v>
      </c>
      <c r="BO175" s="14" t="e">
        <f t="shared" si="606"/>
        <v>#REF!</v>
      </c>
      <c r="BP175" s="14" t="e">
        <f t="shared" si="606"/>
        <v>#REF!</v>
      </c>
      <c r="BQ175" s="14" t="e">
        <f t="shared" si="606"/>
        <v>#REF!</v>
      </c>
      <c r="BR175" s="14" t="e">
        <f t="shared" si="606"/>
        <v>#REF!</v>
      </c>
      <c r="BV175" s="13">
        <v>171</v>
      </c>
      <c r="BW175" s="14">
        <f t="shared" si="493"/>
        <v>16</v>
      </c>
      <c r="BX175" s="14">
        <f t="shared" si="494"/>
        <v>1102016</v>
      </c>
      <c r="BY175" s="14" t="str">
        <f>INDEX($O$6:$O$37,BW175)&amp;"-"&amp;INDEX(属性投放!$H$19:$H$29,卡牌属性!CD175)</f>
        <v>西方龙-大叫唤</v>
      </c>
      <c r="BZ175" s="14">
        <f t="shared" si="495"/>
        <v>6</v>
      </c>
      <c r="CA175" s="14">
        <f t="shared" si="496"/>
        <v>7</v>
      </c>
      <c r="CB175" s="14">
        <f t="shared" si="497"/>
        <v>8</v>
      </c>
      <c r="CC175" s="14">
        <f t="shared" si="498"/>
        <v>4</v>
      </c>
      <c r="CD175" s="14">
        <f t="shared" si="499"/>
        <v>6</v>
      </c>
      <c r="CE175" s="14">
        <f>INDEX(属性投放!$W$6:$W$49,(卡牌属性!CC175-2)*11+卡牌属性!CD175)</f>
        <v>15</v>
      </c>
      <c r="CF175" s="14">
        <f t="shared" si="607"/>
        <v>1293</v>
      </c>
      <c r="CG175" s="14">
        <f t="shared" si="608"/>
        <v>1456</v>
      </c>
      <c r="CH175" s="14">
        <f t="shared" si="609"/>
        <v>1644</v>
      </c>
      <c r="CI175" s="14">
        <f t="shared" si="610"/>
        <v>1644</v>
      </c>
      <c r="CJ175" s="14">
        <f t="shared" si="611"/>
        <v>1970</v>
      </c>
      <c r="CK175" s="14">
        <f t="shared" si="612"/>
        <v>609</v>
      </c>
      <c r="CL175" s="14">
        <f t="shared" si="613"/>
        <v>703</v>
      </c>
      <c r="CM175" s="14">
        <f t="shared" si="614"/>
        <v>703</v>
      </c>
      <c r="CN175" s="14">
        <f t="shared" si="615"/>
        <v>797</v>
      </c>
      <c r="CO175" s="14">
        <f t="shared" si="616"/>
        <v>985</v>
      </c>
      <c r="CP175" s="14">
        <f t="shared" si="617"/>
        <v>10338</v>
      </c>
      <c r="CQ175" s="14">
        <f t="shared" si="618"/>
        <v>11656</v>
      </c>
      <c r="CR175" s="14">
        <f t="shared" si="619"/>
        <v>11656</v>
      </c>
      <c r="CS175" s="14">
        <f t="shared" si="620"/>
        <v>13074</v>
      </c>
      <c r="CT175" s="14">
        <f t="shared" si="621"/>
        <v>15810</v>
      </c>
      <c r="CU175" s="14">
        <f>INDEX(属性偏向!$S$4:$S$135,(卡牌属性!$BZ175-1+CU$3)*11+卡牌属性!$CD175)</f>
        <v>24</v>
      </c>
      <c r="CV175" s="14">
        <f>INDEX(属性偏向!$S$4:$S$135,(卡牌属性!$BZ175-1+CV$3)*11+卡牌属性!$CD175)</f>
        <v>26</v>
      </c>
      <c r="CW175" s="14">
        <f>INDEX(属性偏向!$S$4:$S$135,(卡牌属性!$BZ175-1+CW$3)*11+卡牌属性!$CD175)</f>
        <v>28</v>
      </c>
      <c r="CX175" s="14">
        <f>INDEX(属性偏向!$S$4:$S$135,(卡牌属性!$BZ175-1+CX$3)*11+卡牌属性!$CD175)</f>
        <v>28</v>
      </c>
      <c r="CY175" s="14">
        <f>INDEX(属性偏向!$S$4:$S$135,(卡牌属性!$BZ175-1+CY$3)*11+卡牌属性!$CD175)</f>
        <v>32</v>
      </c>
      <c r="CZ175" s="14">
        <f>INDEX(属性偏向!$T$4:$T$135,(卡牌属性!$BZ175-1+CZ$3)*11+卡牌属性!$CD175)</f>
        <v>12</v>
      </c>
      <c r="DA175" s="14">
        <f>INDEX(属性偏向!$T$4:$T$135,(卡牌属性!$BZ175-1+DA$3)*11+卡牌属性!$CD175)</f>
        <v>13</v>
      </c>
      <c r="DB175" s="14">
        <f>INDEX(属性偏向!$T$4:$T$135,(卡牌属性!$BZ175-1+DB$3)*11+卡牌属性!$CD175)</f>
        <v>13</v>
      </c>
      <c r="DC175" s="14">
        <f>INDEX(属性偏向!$T$4:$T$135,(卡牌属性!$BZ175-1+DC$3)*11+卡牌属性!$CD175)</f>
        <v>14</v>
      </c>
      <c r="DD175" s="14">
        <f>INDEX(属性偏向!$T$4:$T$135,(卡牌属性!$BZ175-1+DD$3)*11+卡牌属性!$CD175)</f>
        <v>16</v>
      </c>
      <c r="DE175" s="14">
        <f>INDEX(属性偏向!$U$4:$U$135,(卡牌属性!$BZ175-1+DE$3)*11+卡牌属性!$CD175)</f>
        <v>240</v>
      </c>
      <c r="DF175" s="14">
        <f>INDEX(属性偏向!$U$4:$U$135,(卡牌属性!$BZ175-1+DF$3)*11+卡牌属性!$CD175)</f>
        <v>260</v>
      </c>
      <c r="DG175" s="14">
        <f>INDEX(属性偏向!$U$4:$U$135,(卡牌属性!$BZ175-1+DG$3)*11+卡牌属性!$CD175)</f>
        <v>260</v>
      </c>
      <c r="DH175" s="14">
        <f>INDEX(属性偏向!$U$4:$U$135,(卡牌属性!$BZ175-1+DH$3)*11+卡牌属性!$CD175)</f>
        <v>280</v>
      </c>
      <c r="DI175" s="14">
        <f>INDEX(属性偏向!$U$4:$U$135,(卡牌属性!$BZ175-1+DI$3)*11+卡牌属性!$CD175)</f>
        <v>320</v>
      </c>
      <c r="DL175" s="13">
        <v>171</v>
      </c>
      <c r="DM175" s="14">
        <f t="shared" si="500"/>
        <v>16</v>
      </c>
      <c r="DN175" s="14">
        <f t="shared" si="501"/>
        <v>1102016</v>
      </c>
      <c r="DO175" s="14" t="str">
        <f>INDEX($B$6:$B$32,DM175)&amp;"-"&amp;INDEX(属性投放!$H$7:$H$17,卡牌属性!DT175)</f>
        <v>常服夏玲-大叫唤</v>
      </c>
      <c r="DP175" s="14">
        <f t="shared" si="487"/>
        <v>2</v>
      </c>
      <c r="DQ175" s="14">
        <f t="shared" si="488"/>
        <v>3</v>
      </c>
      <c r="DR175" s="14">
        <f t="shared" si="489"/>
        <v>3</v>
      </c>
      <c r="DS175" s="14">
        <f t="shared" si="502"/>
        <v>2</v>
      </c>
      <c r="DT175" s="14">
        <f t="shared" si="503"/>
        <v>6</v>
      </c>
      <c r="DU175" s="14">
        <f>INDEX(属性投放!$W$6:$W$49,(卡牌属性!DS175-2)*11+卡牌属性!DT175)</f>
        <v>15</v>
      </c>
      <c r="DV175" s="14">
        <f t="shared" si="622"/>
        <v>1773</v>
      </c>
      <c r="DW175" s="14">
        <f t="shared" si="623"/>
        <v>2212</v>
      </c>
      <c r="DX175" s="14">
        <f t="shared" si="624"/>
        <v>2651</v>
      </c>
      <c r="DY175" s="14">
        <f t="shared" si="625"/>
        <v>2651</v>
      </c>
      <c r="DZ175" s="14">
        <f t="shared" si="626"/>
        <v>3090</v>
      </c>
      <c r="EA175" s="14">
        <f t="shared" si="627"/>
        <v>1066</v>
      </c>
      <c r="EB175" s="14">
        <f t="shared" si="628"/>
        <v>1283</v>
      </c>
      <c r="EC175" s="14">
        <f t="shared" si="629"/>
        <v>1283</v>
      </c>
      <c r="ED175" s="14">
        <f t="shared" si="630"/>
        <v>1500</v>
      </c>
      <c r="EE175" s="14">
        <f t="shared" si="631"/>
        <v>1717</v>
      </c>
      <c r="EF175" s="14">
        <f t="shared" si="632"/>
        <v>18252</v>
      </c>
      <c r="EG175" s="14">
        <f t="shared" si="633"/>
        <v>21706</v>
      </c>
      <c r="EH175" s="14">
        <f t="shared" si="634"/>
        <v>21706</v>
      </c>
      <c r="EI175" s="14">
        <f t="shared" si="635"/>
        <v>25160</v>
      </c>
      <c r="EJ175" s="14">
        <f t="shared" si="636"/>
        <v>28664</v>
      </c>
      <c r="EK175" s="14">
        <f>INDEX(属性偏向!$S$4:$S$135,(卡牌属性!$DP175-1+EK$3)*11+卡牌属性!$DT175)*(1+属性投放!$AT$6)</f>
        <v>48</v>
      </c>
      <c r="EL175" s="14">
        <f>INDEX(属性偏向!$S$4:$S$135,(卡牌属性!$DP175-1+EL$3)*11+卡牌属性!$DT175)*(1+属性投放!$AT$6)</f>
        <v>54</v>
      </c>
      <c r="EM175" s="14">
        <f>INDEX(属性偏向!$S$4:$S$135,(卡牌属性!$DP175-1+EM$3)*11+卡牌属性!$DT175)*(1+属性投放!$AT$6)</f>
        <v>60</v>
      </c>
      <c r="EN175" s="14">
        <f>INDEX(属性偏向!$S$4:$S$135,(卡牌属性!$DP175-1+EN$3)*11+卡牌属性!$DT175)*(1+属性投放!$AT$6)</f>
        <v>60</v>
      </c>
      <c r="EO175" s="14">
        <f>INDEX(属性偏向!$S$4:$S$135,(卡牌属性!$DP175-1+EO$3)*11+卡牌属性!$DT175)*(1+属性投放!$AT$6)</f>
        <v>66</v>
      </c>
      <c r="EP175" s="14">
        <f>INDEX(属性偏向!$T$4:$T$135,(卡牌属性!$DQ175-1+EP$3)*11+卡牌属性!$DT175)*(1+属性投放!$AT$6)</f>
        <v>27</v>
      </c>
      <c r="EQ175" s="14">
        <f>INDEX(属性偏向!$T$4:$T$135,(卡牌属性!$DQ175-1+EQ$3)*11+卡牌属性!$DT175)*(1+属性投放!$AT$6)</f>
        <v>30</v>
      </c>
      <c r="ER175" s="14">
        <f>INDEX(属性偏向!$T$4:$T$135,(卡牌属性!$DQ175-1+ER$3)*11+卡牌属性!$DT175)*(1+属性投放!$AT$6)</f>
        <v>30</v>
      </c>
      <c r="ES175" s="14">
        <f>INDEX(属性偏向!$T$4:$T$135,(卡牌属性!$DQ175-1+ES$3)*11+卡牌属性!$DT175)*(1+属性投放!$AT$6)</f>
        <v>33</v>
      </c>
      <c r="ET175" s="14">
        <f>INDEX(属性偏向!$T$4:$T$135,(卡牌属性!$DQ175-1+ET$3)*11+卡牌属性!$DT175)*(1+属性投放!$AT$6)</f>
        <v>36</v>
      </c>
      <c r="EU175" s="14">
        <f>INDEX(属性偏向!$U$4:$U$135,(卡牌属性!$DR175-1+EU$3)*11+卡牌属性!$DT175)*(1+属性投放!$AT$6)</f>
        <v>540</v>
      </c>
      <c r="EV175" s="14">
        <f>INDEX(属性偏向!$U$4:$U$135,(卡牌属性!$DR175-1+EV$3)*11+卡牌属性!$DT175)*(1+属性投放!$AT$6)</f>
        <v>600</v>
      </c>
      <c r="EW175" s="14">
        <f>INDEX(属性偏向!$U$4:$U$135,(卡牌属性!$DR175-1+EW$3)*11+卡牌属性!$DT175)*(1+属性投放!$AT$6)</f>
        <v>600</v>
      </c>
      <c r="EX175" s="14">
        <f>INDEX(属性偏向!$U$4:$U$135,(卡牌属性!$DR175-1+EX$3)*11+卡牌属性!$DT175)*(1+属性投放!$AT$6)</f>
        <v>660</v>
      </c>
      <c r="EY175" s="14">
        <f>INDEX(属性偏向!$U$4:$U$135,(卡牌属性!$DR175-1+EY$3)*11+卡牌属性!$DT175)*(1+属性投放!$AT$6)</f>
        <v>720</v>
      </c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</row>
    <row r="176" spans="31:170" ht="16.5" x14ac:dyDescent="0.2">
      <c r="AE176" s="13">
        <v>172</v>
      </c>
      <c r="AF176" s="13">
        <f t="shared" si="492"/>
        <v>16</v>
      </c>
      <c r="AG176" s="13">
        <f t="shared" si="483"/>
        <v>2</v>
      </c>
      <c r="AH176" s="13"/>
      <c r="AI176" s="13"/>
      <c r="AJ176" s="14">
        <f t="shared" si="484"/>
        <v>1101041</v>
      </c>
      <c r="AK176" s="14" t="str">
        <f t="shared" si="485"/>
        <v>常服夏玲7突</v>
      </c>
      <c r="AL176" s="25" t="s">
        <v>131</v>
      </c>
      <c r="AM176" s="14">
        <v>1</v>
      </c>
      <c r="AN176" s="14">
        <f t="shared" si="486"/>
        <v>7</v>
      </c>
      <c r="AO176" s="14" t="e">
        <f>INDEX(属性投放!#REF!,(卡牌属性!AG176-2)*20+卡牌属性!AN176)</f>
        <v>#REF!</v>
      </c>
      <c r="AP176" s="14" t="e">
        <f t="shared" si="601"/>
        <v>#REF!</v>
      </c>
      <c r="AQ176" s="14" t="e">
        <f t="shared" si="601"/>
        <v>#REF!</v>
      </c>
      <c r="AR176" s="14" t="e">
        <f t="shared" si="601"/>
        <v>#REF!</v>
      </c>
      <c r="AS176" s="14" t="e">
        <f t="shared" si="601"/>
        <v>#REF!</v>
      </c>
      <c r="AT176" s="14" t="e">
        <f>INDEX(属性投放!#REF!,(卡牌属性!AG176-2)*20+卡牌属性!AN176)</f>
        <v>#REF!</v>
      </c>
      <c r="AU176" s="14" t="e">
        <f t="shared" si="602"/>
        <v>#REF!</v>
      </c>
      <c r="AV176" s="14" t="e">
        <f t="shared" si="602"/>
        <v>#REF!</v>
      </c>
      <c r="AW176" s="14" t="e">
        <f t="shared" si="602"/>
        <v>#REF!</v>
      </c>
      <c r="AX176" s="14" t="e">
        <f t="shared" si="602"/>
        <v>#REF!</v>
      </c>
      <c r="AY176" s="14" t="e">
        <f>INDEX(属性投放!#REF!,(卡牌属性!AG176-2)*20+卡牌属性!AN176)</f>
        <v>#REF!</v>
      </c>
      <c r="AZ176" s="14" t="e">
        <f t="shared" si="603"/>
        <v>#REF!</v>
      </c>
      <c r="BA176" s="14" t="e">
        <f t="shared" si="603"/>
        <v>#REF!</v>
      </c>
      <c r="BB176" s="14" t="e">
        <f t="shared" si="603"/>
        <v>#REF!</v>
      </c>
      <c r="BC176" s="14" t="e">
        <f t="shared" si="603"/>
        <v>#REF!</v>
      </c>
      <c r="BD176" s="14" t="e">
        <f>INDEX(属性投放!#REF!,(卡牌属性!AG176-2)*20+卡牌属性!AN176)</f>
        <v>#REF!</v>
      </c>
      <c r="BE176" s="14" t="e">
        <f t="shared" si="604"/>
        <v>#REF!</v>
      </c>
      <c r="BF176" s="14" t="e">
        <f t="shared" si="604"/>
        <v>#REF!</v>
      </c>
      <c r="BG176" s="14" t="e">
        <f t="shared" si="604"/>
        <v>#REF!</v>
      </c>
      <c r="BH176" s="14" t="e">
        <f t="shared" si="604"/>
        <v>#REF!</v>
      </c>
      <c r="BI176" s="14" t="e">
        <f>INDEX(属性投放!#REF!,(卡牌属性!AG176-2)*20+卡牌属性!AN176)</f>
        <v>#REF!</v>
      </c>
      <c r="BJ176" s="14" t="e">
        <f t="shared" si="605"/>
        <v>#REF!</v>
      </c>
      <c r="BK176" s="14" t="e">
        <f t="shared" si="605"/>
        <v>#REF!</v>
      </c>
      <c r="BL176" s="14" t="e">
        <f t="shared" si="605"/>
        <v>#REF!</v>
      </c>
      <c r="BM176" s="14" t="e">
        <f t="shared" si="605"/>
        <v>#REF!</v>
      </c>
      <c r="BN176" s="14" t="e">
        <f>INDEX(属性投放!#REF!,(卡牌属性!AG176-2)*20+卡牌属性!AN176)</f>
        <v>#REF!</v>
      </c>
      <c r="BO176" s="14" t="e">
        <f t="shared" si="606"/>
        <v>#REF!</v>
      </c>
      <c r="BP176" s="14" t="e">
        <f t="shared" si="606"/>
        <v>#REF!</v>
      </c>
      <c r="BQ176" s="14" t="e">
        <f t="shared" si="606"/>
        <v>#REF!</v>
      </c>
      <c r="BR176" s="14" t="e">
        <f t="shared" si="606"/>
        <v>#REF!</v>
      </c>
      <c r="BV176" s="13">
        <v>172</v>
      </c>
      <c r="BW176" s="14">
        <f t="shared" si="493"/>
        <v>16</v>
      </c>
      <c r="BX176" s="14">
        <f t="shared" si="494"/>
        <v>1102016</v>
      </c>
      <c r="BY176" s="14" t="str">
        <f>INDEX($O$6:$O$37,BW176)&amp;"-"&amp;INDEX(属性投放!$H$19:$H$29,卡牌属性!CD176)</f>
        <v>西方龙-焦热</v>
      </c>
      <c r="BZ176" s="14">
        <f t="shared" si="495"/>
        <v>6</v>
      </c>
      <c r="CA176" s="14">
        <f t="shared" si="496"/>
        <v>7</v>
      </c>
      <c r="CB176" s="14">
        <f t="shared" si="497"/>
        <v>8</v>
      </c>
      <c r="CC176" s="14">
        <f t="shared" si="498"/>
        <v>4</v>
      </c>
      <c r="CD176" s="14">
        <f t="shared" si="499"/>
        <v>7</v>
      </c>
      <c r="CE176" s="14">
        <f>INDEX(属性投放!$W$6:$W$49,(卡牌属性!CC176-2)*11+卡牌属性!CD176)</f>
        <v>15</v>
      </c>
      <c r="CF176" s="14">
        <f t="shared" si="607"/>
        <v>1653</v>
      </c>
      <c r="CG176" s="14">
        <f t="shared" si="608"/>
        <v>1846</v>
      </c>
      <c r="CH176" s="14">
        <f t="shared" si="609"/>
        <v>2064</v>
      </c>
      <c r="CI176" s="14">
        <f t="shared" si="610"/>
        <v>2064</v>
      </c>
      <c r="CJ176" s="14">
        <f t="shared" si="611"/>
        <v>2450</v>
      </c>
      <c r="CK176" s="14">
        <f t="shared" si="612"/>
        <v>789</v>
      </c>
      <c r="CL176" s="14">
        <f t="shared" si="613"/>
        <v>898</v>
      </c>
      <c r="CM176" s="14">
        <f t="shared" si="614"/>
        <v>898</v>
      </c>
      <c r="CN176" s="14">
        <f t="shared" si="615"/>
        <v>1007</v>
      </c>
      <c r="CO176" s="14">
        <f t="shared" si="616"/>
        <v>1225</v>
      </c>
      <c r="CP176" s="14">
        <f t="shared" si="617"/>
        <v>13938</v>
      </c>
      <c r="CQ176" s="14">
        <f t="shared" si="618"/>
        <v>15556</v>
      </c>
      <c r="CR176" s="14">
        <f t="shared" si="619"/>
        <v>15556</v>
      </c>
      <c r="CS176" s="14">
        <f t="shared" si="620"/>
        <v>17274</v>
      </c>
      <c r="CT176" s="14">
        <f t="shared" si="621"/>
        <v>20610</v>
      </c>
      <c r="CU176" s="14">
        <f>INDEX(属性偏向!$S$4:$S$135,(卡牌属性!$BZ176-1+CU$3)*11+卡牌属性!$CD176)</f>
        <v>28</v>
      </c>
      <c r="CV176" s="14">
        <f>INDEX(属性偏向!$S$4:$S$135,(卡牌属性!$BZ176-1+CV$3)*11+卡牌属性!$CD176)</f>
        <v>30</v>
      </c>
      <c r="CW176" s="14">
        <f>INDEX(属性偏向!$S$4:$S$135,(卡牌属性!$BZ176-1+CW$3)*11+卡牌属性!$CD176)</f>
        <v>32</v>
      </c>
      <c r="CX176" s="14">
        <f>INDEX(属性偏向!$S$4:$S$135,(卡牌属性!$BZ176-1+CX$3)*11+卡牌属性!$CD176)</f>
        <v>32</v>
      </c>
      <c r="CY176" s="14">
        <f>INDEX(属性偏向!$S$4:$S$135,(卡牌属性!$BZ176-1+CY$3)*11+卡牌属性!$CD176)</f>
        <v>36</v>
      </c>
      <c r="CZ176" s="14">
        <f>INDEX(属性偏向!$T$4:$T$135,(卡牌属性!$BZ176-1+CZ$3)*11+卡牌属性!$CD176)</f>
        <v>14</v>
      </c>
      <c r="DA176" s="14">
        <f>INDEX(属性偏向!$T$4:$T$135,(卡牌属性!$BZ176-1+DA$3)*11+卡牌属性!$CD176)</f>
        <v>15</v>
      </c>
      <c r="DB176" s="14">
        <f>INDEX(属性偏向!$T$4:$T$135,(卡牌属性!$BZ176-1+DB$3)*11+卡牌属性!$CD176)</f>
        <v>15</v>
      </c>
      <c r="DC176" s="14">
        <f>INDEX(属性偏向!$T$4:$T$135,(卡牌属性!$BZ176-1+DC$3)*11+卡牌属性!$CD176)</f>
        <v>16</v>
      </c>
      <c r="DD176" s="14">
        <f>INDEX(属性偏向!$T$4:$T$135,(卡牌属性!$BZ176-1+DD$3)*11+卡牌属性!$CD176)</f>
        <v>18</v>
      </c>
      <c r="DE176" s="14">
        <f>INDEX(属性偏向!$U$4:$U$135,(卡牌属性!$BZ176-1+DE$3)*11+卡牌属性!$CD176)</f>
        <v>280</v>
      </c>
      <c r="DF176" s="14">
        <f>INDEX(属性偏向!$U$4:$U$135,(卡牌属性!$BZ176-1+DF$3)*11+卡牌属性!$CD176)</f>
        <v>300</v>
      </c>
      <c r="DG176" s="14">
        <f>INDEX(属性偏向!$U$4:$U$135,(卡牌属性!$BZ176-1+DG$3)*11+卡牌属性!$CD176)</f>
        <v>300</v>
      </c>
      <c r="DH176" s="14">
        <f>INDEX(属性偏向!$U$4:$U$135,(卡牌属性!$BZ176-1+DH$3)*11+卡牌属性!$CD176)</f>
        <v>320</v>
      </c>
      <c r="DI176" s="14">
        <f>INDEX(属性偏向!$U$4:$U$135,(卡牌属性!$BZ176-1+DI$3)*11+卡牌属性!$CD176)</f>
        <v>360</v>
      </c>
      <c r="DL176" s="13">
        <v>172</v>
      </c>
      <c r="DM176" s="14">
        <f t="shared" si="500"/>
        <v>16</v>
      </c>
      <c r="DN176" s="14">
        <f t="shared" si="501"/>
        <v>1102016</v>
      </c>
      <c r="DO176" s="14" t="str">
        <f>INDEX($B$6:$B$32,DM176)&amp;"-"&amp;INDEX(属性投放!$H$7:$H$17,卡牌属性!DT176)</f>
        <v>常服夏玲-焦热</v>
      </c>
      <c r="DP176" s="14">
        <f t="shared" si="487"/>
        <v>2</v>
      </c>
      <c r="DQ176" s="14">
        <f t="shared" si="488"/>
        <v>3</v>
      </c>
      <c r="DR176" s="14">
        <f t="shared" si="489"/>
        <v>3</v>
      </c>
      <c r="DS176" s="14">
        <f t="shared" si="502"/>
        <v>2</v>
      </c>
      <c r="DT176" s="14">
        <f t="shared" si="503"/>
        <v>7</v>
      </c>
      <c r="DU176" s="14">
        <f>INDEX(属性投放!$W$6:$W$49,(卡牌属性!DS176-2)*11+卡牌属性!DT176)</f>
        <v>15</v>
      </c>
      <c r="DV176" s="14">
        <f t="shared" si="622"/>
        <v>2493</v>
      </c>
      <c r="DW176" s="14">
        <f t="shared" si="623"/>
        <v>3022</v>
      </c>
      <c r="DX176" s="14">
        <f t="shared" si="624"/>
        <v>3551</v>
      </c>
      <c r="DY176" s="14">
        <f t="shared" si="625"/>
        <v>3551</v>
      </c>
      <c r="DZ176" s="14">
        <f t="shared" si="626"/>
        <v>4080</v>
      </c>
      <c r="EA176" s="14">
        <f t="shared" si="627"/>
        <v>1471</v>
      </c>
      <c r="EB176" s="14">
        <f t="shared" si="628"/>
        <v>1733</v>
      </c>
      <c r="EC176" s="14">
        <f t="shared" si="629"/>
        <v>1733</v>
      </c>
      <c r="ED176" s="14">
        <f t="shared" si="630"/>
        <v>1995</v>
      </c>
      <c r="EE176" s="14">
        <f t="shared" si="631"/>
        <v>2257</v>
      </c>
      <c r="EF176" s="14">
        <f t="shared" si="632"/>
        <v>26352</v>
      </c>
      <c r="EG176" s="14">
        <f t="shared" si="633"/>
        <v>30706</v>
      </c>
      <c r="EH176" s="14">
        <f t="shared" si="634"/>
        <v>30706</v>
      </c>
      <c r="EI176" s="14">
        <f t="shared" si="635"/>
        <v>35060</v>
      </c>
      <c r="EJ176" s="14">
        <f t="shared" si="636"/>
        <v>39464</v>
      </c>
      <c r="EK176" s="14">
        <f>INDEX(属性偏向!$S$4:$S$135,(卡牌属性!$DP176-1+EK$3)*11+卡牌属性!$DT176)*(1+属性投放!$AT$6)</f>
        <v>60</v>
      </c>
      <c r="EL176" s="14">
        <f>INDEX(属性偏向!$S$4:$S$135,(卡牌属性!$DP176-1+EL$3)*11+卡牌属性!$DT176)*(1+属性投放!$AT$6)</f>
        <v>66</v>
      </c>
      <c r="EM176" s="14">
        <f>INDEX(属性偏向!$S$4:$S$135,(卡牌属性!$DP176-1+EM$3)*11+卡牌属性!$DT176)*(1+属性投放!$AT$6)</f>
        <v>72</v>
      </c>
      <c r="EN176" s="14">
        <f>INDEX(属性偏向!$S$4:$S$135,(卡牌属性!$DP176-1+EN$3)*11+卡牌属性!$DT176)*(1+属性投放!$AT$6)</f>
        <v>72</v>
      </c>
      <c r="EO176" s="14">
        <f>INDEX(属性偏向!$S$4:$S$135,(卡牌属性!$DP176-1+EO$3)*11+卡牌属性!$DT176)*(1+属性投放!$AT$6)</f>
        <v>78</v>
      </c>
      <c r="EP176" s="14">
        <f>INDEX(属性偏向!$T$4:$T$135,(卡牌属性!$DQ176-1+EP$3)*11+卡牌属性!$DT176)*(1+属性投放!$AT$6)</f>
        <v>33</v>
      </c>
      <c r="EQ176" s="14">
        <f>INDEX(属性偏向!$T$4:$T$135,(卡牌属性!$DQ176-1+EQ$3)*11+卡牌属性!$DT176)*(1+属性投放!$AT$6)</f>
        <v>36</v>
      </c>
      <c r="ER176" s="14">
        <f>INDEX(属性偏向!$T$4:$T$135,(卡牌属性!$DQ176-1+ER$3)*11+卡牌属性!$DT176)*(1+属性投放!$AT$6)</f>
        <v>36</v>
      </c>
      <c r="ES176" s="14">
        <f>INDEX(属性偏向!$T$4:$T$135,(卡牌属性!$DQ176-1+ES$3)*11+卡牌属性!$DT176)*(1+属性投放!$AT$6)</f>
        <v>39</v>
      </c>
      <c r="ET176" s="14">
        <f>INDEX(属性偏向!$T$4:$T$135,(卡牌属性!$DQ176-1+ET$3)*11+卡牌属性!$DT176)*(1+属性投放!$AT$6)</f>
        <v>42</v>
      </c>
      <c r="EU176" s="14">
        <f>INDEX(属性偏向!$U$4:$U$135,(卡牌属性!$DR176-1+EU$3)*11+卡牌属性!$DT176)*(1+属性投放!$AT$6)</f>
        <v>660</v>
      </c>
      <c r="EV176" s="14">
        <f>INDEX(属性偏向!$U$4:$U$135,(卡牌属性!$DR176-1+EV$3)*11+卡牌属性!$DT176)*(1+属性投放!$AT$6)</f>
        <v>720</v>
      </c>
      <c r="EW176" s="14">
        <f>INDEX(属性偏向!$U$4:$U$135,(卡牌属性!$DR176-1+EW$3)*11+卡牌属性!$DT176)*(1+属性投放!$AT$6)</f>
        <v>720</v>
      </c>
      <c r="EX176" s="14">
        <f>INDEX(属性偏向!$U$4:$U$135,(卡牌属性!$DR176-1+EX$3)*11+卡牌属性!$DT176)*(1+属性投放!$AT$6)</f>
        <v>780</v>
      </c>
      <c r="EY176" s="14">
        <f>INDEX(属性偏向!$U$4:$U$135,(卡牌属性!$DR176-1+EY$3)*11+卡牌属性!$DT176)*(1+属性投放!$AT$6)</f>
        <v>840</v>
      </c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</row>
    <row r="177" spans="31:170" ht="16.5" x14ac:dyDescent="0.2">
      <c r="AE177" s="13">
        <v>173</v>
      </c>
      <c r="AF177" s="13">
        <f t="shared" si="492"/>
        <v>16</v>
      </c>
      <c r="AG177" s="13">
        <f t="shared" si="483"/>
        <v>2</v>
      </c>
      <c r="AH177" s="13"/>
      <c r="AI177" s="13"/>
      <c r="AJ177" s="14">
        <f t="shared" si="484"/>
        <v>1101041</v>
      </c>
      <c r="AK177" s="14" t="str">
        <f t="shared" si="485"/>
        <v>常服夏玲8突</v>
      </c>
      <c r="AL177" s="25" t="s">
        <v>131</v>
      </c>
      <c r="AM177" s="14">
        <v>1</v>
      </c>
      <c r="AN177" s="14">
        <f t="shared" si="486"/>
        <v>8</v>
      </c>
      <c r="AO177" s="14" t="e">
        <f>INDEX(属性投放!#REF!,(卡牌属性!AG177-2)*20+卡牌属性!AN177)</f>
        <v>#REF!</v>
      </c>
      <c r="AP177" s="14" t="e">
        <f t="shared" si="601"/>
        <v>#REF!</v>
      </c>
      <c r="AQ177" s="14" t="e">
        <f t="shared" si="601"/>
        <v>#REF!</v>
      </c>
      <c r="AR177" s="14" t="e">
        <f t="shared" si="601"/>
        <v>#REF!</v>
      </c>
      <c r="AS177" s="14" t="e">
        <f t="shared" si="601"/>
        <v>#REF!</v>
      </c>
      <c r="AT177" s="14" t="e">
        <f>INDEX(属性投放!#REF!,(卡牌属性!AG177-2)*20+卡牌属性!AN177)</f>
        <v>#REF!</v>
      </c>
      <c r="AU177" s="14" t="e">
        <f t="shared" si="602"/>
        <v>#REF!</v>
      </c>
      <c r="AV177" s="14" t="e">
        <f t="shared" si="602"/>
        <v>#REF!</v>
      </c>
      <c r="AW177" s="14" t="e">
        <f t="shared" si="602"/>
        <v>#REF!</v>
      </c>
      <c r="AX177" s="14" t="e">
        <f t="shared" si="602"/>
        <v>#REF!</v>
      </c>
      <c r="AY177" s="14" t="e">
        <f>INDEX(属性投放!#REF!,(卡牌属性!AG177-2)*20+卡牌属性!AN177)</f>
        <v>#REF!</v>
      </c>
      <c r="AZ177" s="14" t="e">
        <f t="shared" si="603"/>
        <v>#REF!</v>
      </c>
      <c r="BA177" s="14" t="e">
        <f t="shared" si="603"/>
        <v>#REF!</v>
      </c>
      <c r="BB177" s="14" t="e">
        <f t="shared" si="603"/>
        <v>#REF!</v>
      </c>
      <c r="BC177" s="14" t="e">
        <f t="shared" si="603"/>
        <v>#REF!</v>
      </c>
      <c r="BD177" s="14" t="e">
        <f>INDEX(属性投放!#REF!,(卡牌属性!AG177-2)*20+卡牌属性!AN177)</f>
        <v>#REF!</v>
      </c>
      <c r="BE177" s="14" t="e">
        <f t="shared" si="604"/>
        <v>#REF!</v>
      </c>
      <c r="BF177" s="14" t="e">
        <f t="shared" si="604"/>
        <v>#REF!</v>
      </c>
      <c r="BG177" s="14" t="e">
        <f t="shared" si="604"/>
        <v>#REF!</v>
      </c>
      <c r="BH177" s="14" t="e">
        <f t="shared" si="604"/>
        <v>#REF!</v>
      </c>
      <c r="BI177" s="14" t="e">
        <f>INDEX(属性投放!#REF!,(卡牌属性!AG177-2)*20+卡牌属性!AN177)</f>
        <v>#REF!</v>
      </c>
      <c r="BJ177" s="14" t="e">
        <f t="shared" si="605"/>
        <v>#REF!</v>
      </c>
      <c r="BK177" s="14" t="e">
        <f t="shared" si="605"/>
        <v>#REF!</v>
      </c>
      <c r="BL177" s="14" t="e">
        <f t="shared" si="605"/>
        <v>#REF!</v>
      </c>
      <c r="BM177" s="14" t="e">
        <f t="shared" si="605"/>
        <v>#REF!</v>
      </c>
      <c r="BN177" s="14" t="e">
        <f>INDEX(属性投放!#REF!,(卡牌属性!AG177-2)*20+卡牌属性!AN177)</f>
        <v>#REF!</v>
      </c>
      <c r="BO177" s="14" t="e">
        <f t="shared" si="606"/>
        <v>#REF!</v>
      </c>
      <c r="BP177" s="14" t="e">
        <f t="shared" si="606"/>
        <v>#REF!</v>
      </c>
      <c r="BQ177" s="14" t="e">
        <f t="shared" si="606"/>
        <v>#REF!</v>
      </c>
      <c r="BR177" s="14" t="e">
        <f t="shared" si="606"/>
        <v>#REF!</v>
      </c>
      <c r="BV177" s="13">
        <v>173</v>
      </c>
      <c r="BW177" s="14">
        <f t="shared" si="493"/>
        <v>16</v>
      </c>
      <c r="BX177" s="14">
        <f t="shared" si="494"/>
        <v>1102016</v>
      </c>
      <c r="BY177" s="14" t="str">
        <f>INDEX($O$6:$O$37,BW177)&amp;"-"&amp;INDEX(属性投放!$H$19:$H$29,卡牌属性!CD177)</f>
        <v>西方龙-大焦热</v>
      </c>
      <c r="BZ177" s="14">
        <f t="shared" si="495"/>
        <v>6</v>
      </c>
      <c r="CA177" s="14">
        <f t="shared" si="496"/>
        <v>7</v>
      </c>
      <c r="CB177" s="14">
        <f t="shared" si="497"/>
        <v>8</v>
      </c>
      <c r="CC177" s="14">
        <f t="shared" si="498"/>
        <v>4</v>
      </c>
      <c r="CD177" s="14">
        <f t="shared" si="499"/>
        <v>8</v>
      </c>
      <c r="CE177" s="14">
        <f>INDEX(属性投放!$W$6:$W$49,(卡牌属性!CC177-2)*11+卡牌属性!CD177)</f>
        <v>15</v>
      </c>
      <c r="CF177" s="14">
        <f t="shared" si="607"/>
        <v>2073</v>
      </c>
      <c r="CG177" s="14">
        <f t="shared" si="608"/>
        <v>2296</v>
      </c>
      <c r="CH177" s="14">
        <f t="shared" si="609"/>
        <v>2544</v>
      </c>
      <c r="CI177" s="14">
        <f t="shared" si="610"/>
        <v>2544</v>
      </c>
      <c r="CJ177" s="14">
        <f t="shared" si="611"/>
        <v>2990</v>
      </c>
      <c r="CK177" s="14">
        <f t="shared" si="612"/>
        <v>999</v>
      </c>
      <c r="CL177" s="14">
        <f t="shared" si="613"/>
        <v>1123</v>
      </c>
      <c r="CM177" s="14">
        <f t="shared" si="614"/>
        <v>1123</v>
      </c>
      <c r="CN177" s="14">
        <f t="shared" si="615"/>
        <v>1247</v>
      </c>
      <c r="CO177" s="14">
        <f t="shared" si="616"/>
        <v>1495</v>
      </c>
      <c r="CP177" s="14">
        <f t="shared" si="617"/>
        <v>18138</v>
      </c>
      <c r="CQ177" s="14">
        <f t="shared" si="618"/>
        <v>20056</v>
      </c>
      <c r="CR177" s="14">
        <f t="shared" si="619"/>
        <v>20056</v>
      </c>
      <c r="CS177" s="14">
        <f t="shared" si="620"/>
        <v>22074</v>
      </c>
      <c r="CT177" s="14">
        <f t="shared" si="621"/>
        <v>26010</v>
      </c>
      <c r="CU177" s="14">
        <f>INDEX(属性偏向!$S$4:$S$135,(卡牌属性!$BZ177-1+CU$3)*11+卡牌属性!$CD177)</f>
        <v>34</v>
      </c>
      <c r="CV177" s="14">
        <f>INDEX(属性偏向!$S$4:$S$135,(卡牌属性!$BZ177-1+CV$3)*11+卡牌属性!$CD177)</f>
        <v>36</v>
      </c>
      <c r="CW177" s="14">
        <f>INDEX(属性偏向!$S$4:$S$135,(卡牌属性!$BZ177-1+CW$3)*11+卡牌属性!$CD177)</f>
        <v>38</v>
      </c>
      <c r="CX177" s="14">
        <f>INDEX(属性偏向!$S$4:$S$135,(卡牌属性!$BZ177-1+CX$3)*11+卡牌属性!$CD177)</f>
        <v>38</v>
      </c>
      <c r="CY177" s="14">
        <f>INDEX(属性偏向!$S$4:$S$135,(卡牌属性!$BZ177-1+CY$3)*11+卡牌属性!$CD177)</f>
        <v>42</v>
      </c>
      <c r="CZ177" s="14">
        <f>INDEX(属性偏向!$T$4:$T$135,(卡牌属性!$BZ177-1+CZ$3)*11+卡牌属性!$CD177)</f>
        <v>17</v>
      </c>
      <c r="DA177" s="14">
        <f>INDEX(属性偏向!$T$4:$T$135,(卡牌属性!$BZ177-1+DA$3)*11+卡牌属性!$CD177)</f>
        <v>18</v>
      </c>
      <c r="DB177" s="14">
        <f>INDEX(属性偏向!$T$4:$T$135,(卡牌属性!$BZ177-1+DB$3)*11+卡牌属性!$CD177)</f>
        <v>18</v>
      </c>
      <c r="DC177" s="14">
        <f>INDEX(属性偏向!$T$4:$T$135,(卡牌属性!$BZ177-1+DC$3)*11+卡牌属性!$CD177)</f>
        <v>19</v>
      </c>
      <c r="DD177" s="14">
        <f>INDEX(属性偏向!$T$4:$T$135,(卡牌属性!$BZ177-1+DD$3)*11+卡牌属性!$CD177)</f>
        <v>21</v>
      </c>
      <c r="DE177" s="14">
        <f>INDEX(属性偏向!$U$4:$U$135,(卡牌属性!$BZ177-1+DE$3)*11+卡牌属性!$CD177)</f>
        <v>340</v>
      </c>
      <c r="DF177" s="14">
        <f>INDEX(属性偏向!$U$4:$U$135,(卡牌属性!$BZ177-1+DF$3)*11+卡牌属性!$CD177)</f>
        <v>360</v>
      </c>
      <c r="DG177" s="14">
        <f>INDEX(属性偏向!$U$4:$U$135,(卡牌属性!$BZ177-1+DG$3)*11+卡牌属性!$CD177)</f>
        <v>360</v>
      </c>
      <c r="DH177" s="14">
        <f>INDEX(属性偏向!$U$4:$U$135,(卡牌属性!$BZ177-1+DH$3)*11+卡牌属性!$CD177)</f>
        <v>380</v>
      </c>
      <c r="DI177" s="14">
        <f>INDEX(属性偏向!$U$4:$U$135,(卡牌属性!$BZ177-1+DI$3)*11+卡牌属性!$CD177)</f>
        <v>420</v>
      </c>
      <c r="DL177" s="13">
        <v>173</v>
      </c>
      <c r="DM177" s="14">
        <f t="shared" si="500"/>
        <v>16</v>
      </c>
      <c r="DN177" s="14">
        <f t="shared" si="501"/>
        <v>1102016</v>
      </c>
      <c r="DO177" s="14" t="str">
        <f>INDEX($B$6:$B$32,DM177)&amp;"-"&amp;INDEX(属性投放!$H$7:$H$17,卡牌属性!DT177)</f>
        <v>常服夏玲-大焦热</v>
      </c>
      <c r="DP177" s="14">
        <f t="shared" si="487"/>
        <v>2</v>
      </c>
      <c r="DQ177" s="14">
        <f t="shared" si="488"/>
        <v>3</v>
      </c>
      <c r="DR177" s="14">
        <f t="shared" si="489"/>
        <v>3</v>
      </c>
      <c r="DS177" s="14">
        <f t="shared" si="502"/>
        <v>2</v>
      </c>
      <c r="DT177" s="14">
        <f t="shared" si="503"/>
        <v>8</v>
      </c>
      <c r="DU177" s="14">
        <f>INDEX(属性投放!$W$6:$W$49,(卡牌属性!DS177-2)*11+卡牌属性!DT177)</f>
        <v>15</v>
      </c>
      <c r="DV177" s="14">
        <f t="shared" si="622"/>
        <v>3393</v>
      </c>
      <c r="DW177" s="14">
        <f t="shared" si="623"/>
        <v>4012</v>
      </c>
      <c r="DX177" s="14">
        <f t="shared" si="624"/>
        <v>4631</v>
      </c>
      <c r="DY177" s="14">
        <f t="shared" si="625"/>
        <v>4631</v>
      </c>
      <c r="DZ177" s="14">
        <f t="shared" si="626"/>
        <v>5250</v>
      </c>
      <c r="EA177" s="14">
        <f t="shared" si="627"/>
        <v>1966</v>
      </c>
      <c r="EB177" s="14">
        <f t="shared" si="628"/>
        <v>2273</v>
      </c>
      <c r="EC177" s="14">
        <f t="shared" si="629"/>
        <v>2273</v>
      </c>
      <c r="ED177" s="14">
        <f t="shared" si="630"/>
        <v>2580</v>
      </c>
      <c r="EE177" s="14">
        <f t="shared" si="631"/>
        <v>2887</v>
      </c>
      <c r="EF177" s="14">
        <f t="shared" si="632"/>
        <v>36252</v>
      </c>
      <c r="EG177" s="14">
        <f t="shared" si="633"/>
        <v>41506</v>
      </c>
      <c r="EH177" s="14">
        <f t="shared" si="634"/>
        <v>41506</v>
      </c>
      <c r="EI177" s="14">
        <f t="shared" si="635"/>
        <v>46760</v>
      </c>
      <c r="EJ177" s="14">
        <f t="shared" si="636"/>
        <v>52064</v>
      </c>
      <c r="EK177" s="14">
        <f>INDEX(属性偏向!$S$4:$S$135,(卡牌属性!$DP177-1+EK$3)*11+卡牌属性!$DT177)*(1+属性投放!$AT$6)</f>
        <v>78</v>
      </c>
      <c r="EL177" s="14">
        <f>INDEX(属性偏向!$S$4:$S$135,(卡牌属性!$DP177-1+EL$3)*11+卡牌属性!$DT177)*(1+属性投放!$AT$6)</f>
        <v>84</v>
      </c>
      <c r="EM177" s="14">
        <f>INDEX(属性偏向!$S$4:$S$135,(卡牌属性!$DP177-1+EM$3)*11+卡牌属性!$DT177)*(1+属性投放!$AT$6)</f>
        <v>90</v>
      </c>
      <c r="EN177" s="14">
        <f>INDEX(属性偏向!$S$4:$S$135,(卡牌属性!$DP177-1+EN$3)*11+卡牌属性!$DT177)*(1+属性投放!$AT$6)</f>
        <v>90</v>
      </c>
      <c r="EO177" s="14">
        <f>INDEX(属性偏向!$S$4:$S$135,(卡牌属性!$DP177-1+EO$3)*11+卡牌属性!$DT177)*(1+属性投放!$AT$6)</f>
        <v>96</v>
      </c>
      <c r="EP177" s="14">
        <f>INDEX(属性偏向!$T$4:$T$135,(卡牌属性!$DQ177-1+EP$3)*11+卡牌属性!$DT177)*(1+属性投放!$AT$6)</f>
        <v>42</v>
      </c>
      <c r="EQ177" s="14">
        <f>INDEX(属性偏向!$T$4:$T$135,(卡牌属性!$DQ177-1+EQ$3)*11+卡牌属性!$DT177)*(1+属性投放!$AT$6)</f>
        <v>45</v>
      </c>
      <c r="ER177" s="14">
        <f>INDEX(属性偏向!$T$4:$T$135,(卡牌属性!$DQ177-1+ER$3)*11+卡牌属性!$DT177)*(1+属性投放!$AT$6)</f>
        <v>45</v>
      </c>
      <c r="ES177" s="14">
        <f>INDEX(属性偏向!$T$4:$T$135,(卡牌属性!$DQ177-1+ES$3)*11+卡牌属性!$DT177)*(1+属性投放!$AT$6)</f>
        <v>48</v>
      </c>
      <c r="ET177" s="14">
        <f>INDEX(属性偏向!$T$4:$T$135,(卡牌属性!$DQ177-1+ET$3)*11+卡牌属性!$DT177)*(1+属性投放!$AT$6)</f>
        <v>51</v>
      </c>
      <c r="EU177" s="14">
        <f>INDEX(属性偏向!$U$4:$U$135,(卡牌属性!$DR177-1+EU$3)*11+卡牌属性!$DT177)*(1+属性投放!$AT$6)</f>
        <v>840</v>
      </c>
      <c r="EV177" s="14">
        <f>INDEX(属性偏向!$U$4:$U$135,(卡牌属性!$DR177-1+EV$3)*11+卡牌属性!$DT177)*(1+属性投放!$AT$6)</f>
        <v>900</v>
      </c>
      <c r="EW177" s="14">
        <f>INDEX(属性偏向!$U$4:$U$135,(卡牌属性!$DR177-1+EW$3)*11+卡牌属性!$DT177)*(1+属性投放!$AT$6)</f>
        <v>900</v>
      </c>
      <c r="EX177" s="14">
        <f>INDEX(属性偏向!$U$4:$U$135,(卡牌属性!$DR177-1+EX$3)*11+卡牌属性!$DT177)*(1+属性投放!$AT$6)</f>
        <v>960</v>
      </c>
      <c r="EY177" s="14">
        <f>INDEX(属性偏向!$U$4:$U$135,(卡牌属性!$DR177-1+EY$3)*11+卡牌属性!$DT177)*(1+属性投放!$AT$6)</f>
        <v>1020</v>
      </c>
      <c r="FC177" s="16"/>
      <c r="FD177" s="16"/>
      <c r="FE177" s="16"/>
      <c r="FF177" s="16"/>
      <c r="FG177" s="16"/>
      <c r="FH177" s="16"/>
      <c r="FI177" s="16"/>
      <c r="FJ177" s="16"/>
      <c r="FK177" s="16"/>
      <c r="FL177" s="16"/>
      <c r="FM177" s="16"/>
      <c r="FN177" s="16"/>
    </row>
    <row r="178" spans="31:170" ht="16.5" x14ac:dyDescent="0.2">
      <c r="AE178" s="13">
        <v>174</v>
      </c>
      <c r="AF178" s="13">
        <f t="shared" si="492"/>
        <v>16</v>
      </c>
      <c r="AG178" s="13">
        <f t="shared" si="483"/>
        <v>2</v>
      </c>
      <c r="AH178" s="13"/>
      <c r="AI178" s="13"/>
      <c r="AJ178" s="14">
        <f t="shared" si="484"/>
        <v>1101041</v>
      </c>
      <c r="AK178" s="14" t="str">
        <f t="shared" si="485"/>
        <v>常服夏玲9突</v>
      </c>
      <c r="AL178" s="25" t="s">
        <v>131</v>
      </c>
      <c r="AM178" s="14">
        <v>1</v>
      </c>
      <c r="AN178" s="14">
        <f t="shared" si="486"/>
        <v>9</v>
      </c>
      <c r="AO178" s="14" t="e">
        <f>INDEX(属性投放!#REF!,(卡牌属性!AG178-2)*20+卡牌属性!AN178)</f>
        <v>#REF!</v>
      </c>
      <c r="AP178" s="14" t="e">
        <f t="shared" si="601"/>
        <v>#REF!</v>
      </c>
      <c r="AQ178" s="14" t="e">
        <f t="shared" si="601"/>
        <v>#REF!</v>
      </c>
      <c r="AR178" s="14" t="e">
        <f t="shared" si="601"/>
        <v>#REF!</v>
      </c>
      <c r="AS178" s="14" t="e">
        <f t="shared" si="601"/>
        <v>#REF!</v>
      </c>
      <c r="AT178" s="14" t="e">
        <f>INDEX(属性投放!#REF!,(卡牌属性!AG178-2)*20+卡牌属性!AN178)</f>
        <v>#REF!</v>
      </c>
      <c r="AU178" s="14" t="e">
        <f t="shared" si="602"/>
        <v>#REF!</v>
      </c>
      <c r="AV178" s="14" t="e">
        <f t="shared" si="602"/>
        <v>#REF!</v>
      </c>
      <c r="AW178" s="14" t="e">
        <f t="shared" si="602"/>
        <v>#REF!</v>
      </c>
      <c r="AX178" s="14" t="e">
        <f t="shared" si="602"/>
        <v>#REF!</v>
      </c>
      <c r="AY178" s="14" t="e">
        <f>INDEX(属性投放!#REF!,(卡牌属性!AG178-2)*20+卡牌属性!AN178)</f>
        <v>#REF!</v>
      </c>
      <c r="AZ178" s="14" t="e">
        <f t="shared" si="603"/>
        <v>#REF!</v>
      </c>
      <c r="BA178" s="14" t="e">
        <f t="shared" si="603"/>
        <v>#REF!</v>
      </c>
      <c r="BB178" s="14" t="e">
        <f t="shared" si="603"/>
        <v>#REF!</v>
      </c>
      <c r="BC178" s="14" t="e">
        <f t="shared" si="603"/>
        <v>#REF!</v>
      </c>
      <c r="BD178" s="14" t="e">
        <f>INDEX(属性投放!#REF!,(卡牌属性!AG178-2)*20+卡牌属性!AN178)</f>
        <v>#REF!</v>
      </c>
      <c r="BE178" s="14" t="e">
        <f t="shared" si="604"/>
        <v>#REF!</v>
      </c>
      <c r="BF178" s="14" t="e">
        <f t="shared" si="604"/>
        <v>#REF!</v>
      </c>
      <c r="BG178" s="14" t="e">
        <f t="shared" si="604"/>
        <v>#REF!</v>
      </c>
      <c r="BH178" s="14" t="e">
        <f t="shared" si="604"/>
        <v>#REF!</v>
      </c>
      <c r="BI178" s="14" t="e">
        <f>INDEX(属性投放!#REF!,(卡牌属性!AG178-2)*20+卡牌属性!AN178)</f>
        <v>#REF!</v>
      </c>
      <c r="BJ178" s="14" t="e">
        <f t="shared" si="605"/>
        <v>#REF!</v>
      </c>
      <c r="BK178" s="14" t="e">
        <f t="shared" si="605"/>
        <v>#REF!</v>
      </c>
      <c r="BL178" s="14" t="e">
        <f t="shared" si="605"/>
        <v>#REF!</v>
      </c>
      <c r="BM178" s="14" t="e">
        <f t="shared" si="605"/>
        <v>#REF!</v>
      </c>
      <c r="BN178" s="14" t="e">
        <f>INDEX(属性投放!#REF!,(卡牌属性!AG178-2)*20+卡牌属性!AN178)</f>
        <v>#REF!</v>
      </c>
      <c r="BO178" s="14" t="e">
        <f t="shared" si="606"/>
        <v>#REF!</v>
      </c>
      <c r="BP178" s="14" t="e">
        <f t="shared" si="606"/>
        <v>#REF!</v>
      </c>
      <c r="BQ178" s="14" t="e">
        <f t="shared" si="606"/>
        <v>#REF!</v>
      </c>
      <c r="BR178" s="14" t="e">
        <f t="shared" si="606"/>
        <v>#REF!</v>
      </c>
      <c r="BV178" s="13">
        <v>174</v>
      </c>
      <c r="BW178" s="14">
        <f t="shared" si="493"/>
        <v>16</v>
      </c>
      <c r="BX178" s="14">
        <f t="shared" si="494"/>
        <v>1102016</v>
      </c>
      <c r="BY178" s="14" t="str">
        <f>INDEX($O$6:$O$37,BW178)&amp;"-"&amp;INDEX(属性投放!$H$19:$H$29,卡牌属性!CD178)</f>
        <v>西方龙-无间</v>
      </c>
      <c r="BZ178" s="14">
        <f t="shared" si="495"/>
        <v>6</v>
      </c>
      <c r="CA178" s="14">
        <f t="shared" si="496"/>
        <v>7</v>
      </c>
      <c r="CB178" s="14">
        <f t="shared" si="497"/>
        <v>8</v>
      </c>
      <c r="CC178" s="14">
        <f t="shared" si="498"/>
        <v>4</v>
      </c>
      <c r="CD178" s="14">
        <f t="shared" si="499"/>
        <v>9</v>
      </c>
      <c r="CE178" s="14">
        <f>INDEX(属性投放!$W$6:$W$49,(卡牌属性!CC178-2)*11+卡牌属性!CD178)</f>
        <v>15</v>
      </c>
      <c r="CF178" s="14">
        <f t="shared" si="607"/>
        <v>2583</v>
      </c>
      <c r="CG178" s="14">
        <f t="shared" si="608"/>
        <v>2836</v>
      </c>
      <c r="CH178" s="14">
        <f t="shared" si="609"/>
        <v>3114</v>
      </c>
      <c r="CI178" s="14">
        <f t="shared" si="610"/>
        <v>3114</v>
      </c>
      <c r="CJ178" s="14">
        <f t="shared" si="611"/>
        <v>3620</v>
      </c>
      <c r="CK178" s="14">
        <f t="shared" si="612"/>
        <v>1254</v>
      </c>
      <c r="CL178" s="14">
        <f t="shared" si="613"/>
        <v>1393</v>
      </c>
      <c r="CM178" s="14">
        <f t="shared" si="614"/>
        <v>1393</v>
      </c>
      <c r="CN178" s="14">
        <f t="shared" si="615"/>
        <v>1532</v>
      </c>
      <c r="CO178" s="14">
        <f t="shared" si="616"/>
        <v>1810</v>
      </c>
      <c r="CP178" s="14">
        <f t="shared" si="617"/>
        <v>23238</v>
      </c>
      <c r="CQ178" s="14">
        <f t="shared" si="618"/>
        <v>25456</v>
      </c>
      <c r="CR178" s="14">
        <f t="shared" si="619"/>
        <v>25456</v>
      </c>
      <c r="CS178" s="14">
        <f t="shared" si="620"/>
        <v>27774</v>
      </c>
      <c r="CT178" s="14">
        <f t="shared" si="621"/>
        <v>32310</v>
      </c>
      <c r="CU178" s="14">
        <f>INDEX(属性偏向!$S$4:$S$135,(卡牌属性!$BZ178-1+CU$3)*11+卡牌属性!$CD178)</f>
        <v>40</v>
      </c>
      <c r="CV178" s="14">
        <f>INDEX(属性偏向!$S$4:$S$135,(卡牌属性!$BZ178-1+CV$3)*11+卡牌属性!$CD178)</f>
        <v>42</v>
      </c>
      <c r="CW178" s="14">
        <f>INDEX(属性偏向!$S$4:$S$135,(卡牌属性!$BZ178-1+CW$3)*11+卡牌属性!$CD178)</f>
        <v>44</v>
      </c>
      <c r="CX178" s="14">
        <f>INDEX(属性偏向!$S$4:$S$135,(卡牌属性!$BZ178-1+CX$3)*11+卡牌属性!$CD178)</f>
        <v>44</v>
      </c>
      <c r="CY178" s="14">
        <f>INDEX(属性偏向!$S$4:$S$135,(卡牌属性!$BZ178-1+CY$3)*11+卡牌属性!$CD178)</f>
        <v>48</v>
      </c>
      <c r="CZ178" s="14">
        <f>INDEX(属性偏向!$T$4:$T$135,(卡牌属性!$BZ178-1+CZ$3)*11+卡牌属性!$CD178)</f>
        <v>20</v>
      </c>
      <c r="DA178" s="14">
        <f>INDEX(属性偏向!$T$4:$T$135,(卡牌属性!$BZ178-1+DA$3)*11+卡牌属性!$CD178)</f>
        <v>21</v>
      </c>
      <c r="DB178" s="14">
        <f>INDEX(属性偏向!$T$4:$T$135,(卡牌属性!$BZ178-1+DB$3)*11+卡牌属性!$CD178)</f>
        <v>21</v>
      </c>
      <c r="DC178" s="14">
        <f>INDEX(属性偏向!$T$4:$T$135,(卡牌属性!$BZ178-1+DC$3)*11+卡牌属性!$CD178)</f>
        <v>22</v>
      </c>
      <c r="DD178" s="14">
        <f>INDEX(属性偏向!$T$4:$T$135,(卡牌属性!$BZ178-1+DD$3)*11+卡牌属性!$CD178)</f>
        <v>24</v>
      </c>
      <c r="DE178" s="14">
        <f>INDEX(属性偏向!$U$4:$U$135,(卡牌属性!$BZ178-1+DE$3)*11+卡牌属性!$CD178)</f>
        <v>400</v>
      </c>
      <c r="DF178" s="14">
        <f>INDEX(属性偏向!$U$4:$U$135,(卡牌属性!$BZ178-1+DF$3)*11+卡牌属性!$CD178)</f>
        <v>420</v>
      </c>
      <c r="DG178" s="14">
        <f>INDEX(属性偏向!$U$4:$U$135,(卡牌属性!$BZ178-1+DG$3)*11+卡牌属性!$CD178)</f>
        <v>420</v>
      </c>
      <c r="DH178" s="14">
        <f>INDEX(属性偏向!$U$4:$U$135,(卡牌属性!$BZ178-1+DH$3)*11+卡牌属性!$CD178)</f>
        <v>440</v>
      </c>
      <c r="DI178" s="14">
        <f>INDEX(属性偏向!$U$4:$U$135,(卡牌属性!$BZ178-1+DI$3)*11+卡牌属性!$CD178)</f>
        <v>480</v>
      </c>
      <c r="DL178" s="13">
        <v>174</v>
      </c>
      <c r="DM178" s="14">
        <f t="shared" si="500"/>
        <v>16</v>
      </c>
      <c r="DN178" s="14">
        <f t="shared" si="501"/>
        <v>1102016</v>
      </c>
      <c r="DO178" s="14" t="str">
        <f>INDEX($B$6:$B$32,DM178)&amp;"-"&amp;INDEX(属性投放!$H$7:$H$17,卡牌属性!DT178)</f>
        <v>常服夏玲-无间</v>
      </c>
      <c r="DP178" s="14">
        <f t="shared" si="487"/>
        <v>2</v>
      </c>
      <c r="DQ178" s="14">
        <f t="shared" si="488"/>
        <v>3</v>
      </c>
      <c r="DR178" s="14">
        <f t="shared" si="489"/>
        <v>3</v>
      </c>
      <c r="DS178" s="14">
        <f t="shared" si="502"/>
        <v>2</v>
      </c>
      <c r="DT178" s="14">
        <f t="shared" si="503"/>
        <v>9</v>
      </c>
      <c r="DU178" s="14">
        <f>INDEX(属性投放!$W$6:$W$49,(卡牌属性!DS178-2)*11+卡牌属性!DT178)</f>
        <v>15</v>
      </c>
      <c r="DV178" s="14">
        <f t="shared" si="622"/>
        <v>4563</v>
      </c>
      <c r="DW178" s="14">
        <f t="shared" si="623"/>
        <v>5272</v>
      </c>
      <c r="DX178" s="14">
        <f t="shared" si="624"/>
        <v>5981</v>
      </c>
      <c r="DY178" s="14">
        <f t="shared" si="625"/>
        <v>5981</v>
      </c>
      <c r="DZ178" s="14">
        <f t="shared" si="626"/>
        <v>6690</v>
      </c>
      <c r="EA178" s="14">
        <f t="shared" si="627"/>
        <v>2596</v>
      </c>
      <c r="EB178" s="14">
        <f t="shared" si="628"/>
        <v>2948</v>
      </c>
      <c r="EC178" s="14">
        <f t="shared" si="629"/>
        <v>2948</v>
      </c>
      <c r="ED178" s="14">
        <f t="shared" si="630"/>
        <v>3300</v>
      </c>
      <c r="EE178" s="14">
        <f t="shared" si="631"/>
        <v>3652</v>
      </c>
      <c r="EF178" s="14">
        <f t="shared" si="632"/>
        <v>48852</v>
      </c>
      <c r="EG178" s="14">
        <f t="shared" si="633"/>
        <v>55006</v>
      </c>
      <c r="EH178" s="14">
        <f t="shared" si="634"/>
        <v>55006</v>
      </c>
      <c r="EI178" s="14">
        <f t="shared" si="635"/>
        <v>61160</v>
      </c>
      <c r="EJ178" s="14">
        <f t="shared" si="636"/>
        <v>67364</v>
      </c>
      <c r="EK178" s="14">
        <f>INDEX(属性偏向!$S$4:$S$135,(卡牌属性!$DP178-1+EK$3)*11+卡牌属性!$DT178)*(1+属性投放!$AT$6)</f>
        <v>96</v>
      </c>
      <c r="EL178" s="14">
        <f>INDEX(属性偏向!$S$4:$S$135,(卡牌属性!$DP178-1+EL$3)*11+卡牌属性!$DT178)*(1+属性投放!$AT$6)</f>
        <v>102</v>
      </c>
      <c r="EM178" s="14">
        <f>INDEX(属性偏向!$S$4:$S$135,(卡牌属性!$DP178-1+EM$3)*11+卡牌属性!$DT178)*(1+属性投放!$AT$6)</f>
        <v>108</v>
      </c>
      <c r="EN178" s="14">
        <f>INDEX(属性偏向!$S$4:$S$135,(卡牌属性!$DP178-1+EN$3)*11+卡牌属性!$DT178)*(1+属性投放!$AT$6)</f>
        <v>108</v>
      </c>
      <c r="EO178" s="14">
        <f>INDEX(属性偏向!$S$4:$S$135,(卡牌属性!$DP178-1+EO$3)*11+卡牌属性!$DT178)*(1+属性投放!$AT$6)</f>
        <v>114</v>
      </c>
      <c r="EP178" s="14">
        <f>INDEX(属性偏向!$T$4:$T$135,(卡牌属性!$DQ178-1+EP$3)*11+卡牌属性!$DT178)*(1+属性投放!$AT$6)</f>
        <v>51</v>
      </c>
      <c r="EQ178" s="14">
        <f>INDEX(属性偏向!$T$4:$T$135,(卡牌属性!$DQ178-1+EQ$3)*11+卡牌属性!$DT178)*(1+属性投放!$AT$6)</f>
        <v>54</v>
      </c>
      <c r="ER178" s="14">
        <f>INDEX(属性偏向!$T$4:$T$135,(卡牌属性!$DQ178-1+ER$3)*11+卡牌属性!$DT178)*(1+属性投放!$AT$6)</f>
        <v>54</v>
      </c>
      <c r="ES178" s="14">
        <f>INDEX(属性偏向!$T$4:$T$135,(卡牌属性!$DQ178-1+ES$3)*11+卡牌属性!$DT178)*(1+属性投放!$AT$6)</f>
        <v>57</v>
      </c>
      <c r="ET178" s="14">
        <f>INDEX(属性偏向!$T$4:$T$135,(卡牌属性!$DQ178-1+ET$3)*11+卡牌属性!$DT178)*(1+属性投放!$AT$6)</f>
        <v>60</v>
      </c>
      <c r="EU178" s="14">
        <f>INDEX(属性偏向!$U$4:$U$135,(卡牌属性!$DR178-1+EU$3)*11+卡牌属性!$DT178)*(1+属性投放!$AT$6)</f>
        <v>1020</v>
      </c>
      <c r="EV178" s="14">
        <f>INDEX(属性偏向!$U$4:$U$135,(卡牌属性!$DR178-1+EV$3)*11+卡牌属性!$DT178)*(1+属性投放!$AT$6)</f>
        <v>1080</v>
      </c>
      <c r="EW178" s="14">
        <f>INDEX(属性偏向!$U$4:$U$135,(卡牌属性!$DR178-1+EW$3)*11+卡牌属性!$DT178)*(1+属性投放!$AT$6)</f>
        <v>1080</v>
      </c>
      <c r="EX178" s="14">
        <f>INDEX(属性偏向!$U$4:$U$135,(卡牌属性!$DR178-1+EX$3)*11+卡牌属性!$DT178)*(1+属性投放!$AT$6)</f>
        <v>1140</v>
      </c>
      <c r="EY178" s="14">
        <f>INDEX(属性偏向!$U$4:$U$135,(卡牌属性!$DR178-1+EY$3)*11+卡牌属性!$DT178)*(1+属性投放!$AT$6)</f>
        <v>1200</v>
      </c>
      <c r="FC178" s="16"/>
      <c r="FD178" s="16"/>
      <c r="FE178" s="16"/>
      <c r="FF178" s="16"/>
      <c r="FG178" s="16"/>
      <c r="FH178" s="16"/>
      <c r="FI178" s="16"/>
      <c r="FJ178" s="16"/>
      <c r="FK178" s="16"/>
      <c r="FL178" s="16"/>
      <c r="FM178" s="16"/>
      <c r="FN178" s="16"/>
    </row>
    <row r="179" spans="31:170" ht="16.5" x14ac:dyDescent="0.2">
      <c r="AE179" s="13">
        <v>175</v>
      </c>
      <c r="AF179" s="13">
        <f t="shared" si="492"/>
        <v>16</v>
      </c>
      <c r="AG179" s="13">
        <f t="shared" si="483"/>
        <v>2</v>
      </c>
      <c r="AH179" s="13"/>
      <c r="AI179" s="13"/>
      <c r="AJ179" s="14">
        <f t="shared" si="484"/>
        <v>1101041</v>
      </c>
      <c r="AK179" s="14" t="str">
        <f t="shared" si="485"/>
        <v>常服夏玲10突</v>
      </c>
      <c r="AL179" s="25" t="s">
        <v>131</v>
      </c>
      <c r="AM179" s="14">
        <v>1</v>
      </c>
      <c r="AN179" s="14">
        <f t="shared" si="486"/>
        <v>10</v>
      </c>
      <c r="AO179" s="14" t="e">
        <f>INDEX(属性投放!#REF!,(卡牌属性!AG179-2)*20+卡牌属性!AN179)</f>
        <v>#REF!</v>
      </c>
      <c r="AP179" s="14" t="e">
        <f t="shared" si="601"/>
        <v>#REF!</v>
      </c>
      <c r="AQ179" s="14" t="e">
        <f t="shared" si="601"/>
        <v>#REF!</v>
      </c>
      <c r="AR179" s="14" t="e">
        <f t="shared" si="601"/>
        <v>#REF!</v>
      </c>
      <c r="AS179" s="14" t="e">
        <f t="shared" si="601"/>
        <v>#REF!</v>
      </c>
      <c r="AT179" s="14" t="e">
        <f>INDEX(属性投放!#REF!,(卡牌属性!AG179-2)*20+卡牌属性!AN179)</f>
        <v>#REF!</v>
      </c>
      <c r="AU179" s="14" t="e">
        <f t="shared" si="602"/>
        <v>#REF!</v>
      </c>
      <c r="AV179" s="14" t="e">
        <f t="shared" si="602"/>
        <v>#REF!</v>
      </c>
      <c r="AW179" s="14" t="e">
        <f t="shared" si="602"/>
        <v>#REF!</v>
      </c>
      <c r="AX179" s="14" t="e">
        <f t="shared" si="602"/>
        <v>#REF!</v>
      </c>
      <c r="AY179" s="14" t="e">
        <f>INDEX(属性投放!#REF!,(卡牌属性!AG179-2)*20+卡牌属性!AN179)</f>
        <v>#REF!</v>
      </c>
      <c r="AZ179" s="14" t="e">
        <f t="shared" si="603"/>
        <v>#REF!</v>
      </c>
      <c r="BA179" s="14" t="e">
        <f t="shared" si="603"/>
        <v>#REF!</v>
      </c>
      <c r="BB179" s="14" t="e">
        <f t="shared" si="603"/>
        <v>#REF!</v>
      </c>
      <c r="BC179" s="14" t="e">
        <f t="shared" si="603"/>
        <v>#REF!</v>
      </c>
      <c r="BD179" s="14" t="e">
        <f>INDEX(属性投放!#REF!,(卡牌属性!AG179-2)*20+卡牌属性!AN179)</f>
        <v>#REF!</v>
      </c>
      <c r="BE179" s="14" t="e">
        <f t="shared" si="604"/>
        <v>#REF!</v>
      </c>
      <c r="BF179" s="14" t="e">
        <f t="shared" si="604"/>
        <v>#REF!</v>
      </c>
      <c r="BG179" s="14" t="e">
        <f t="shared" si="604"/>
        <v>#REF!</v>
      </c>
      <c r="BH179" s="14" t="e">
        <f t="shared" si="604"/>
        <v>#REF!</v>
      </c>
      <c r="BI179" s="14" t="e">
        <f>INDEX(属性投放!#REF!,(卡牌属性!AG179-2)*20+卡牌属性!AN179)</f>
        <v>#REF!</v>
      </c>
      <c r="BJ179" s="14" t="e">
        <f t="shared" si="605"/>
        <v>#REF!</v>
      </c>
      <c r="BK179" s="14" t="e">
        <f t="shared" si="605"/>
        <v>#REF!</v>
      </c>
      <c r="BL179" s="14" t="e">
        <f t="shared" si="605"/>
        <v>#REF!</v>
      </c>
      <c r="BM179" s="14" t="e">
        <f t="shared" si="605"/>
        <v>#REF!</v>
      </c>
      <c r="BN179" s="14" t="e">
        <f>INDEX(属性投放!#REF!,(卡牌属性!AG179-2)*20+卡牌属性!AN179)</f>
        <v>#REF!</v>
      </c>
      <c r="BO179" s="14" t="e">
        <f t="shared" si="606"/>
        <v>#REF!</v>
      </c>
      <c r="BP179" s="14" t="e">
        <f t="shared" si="606"/>
        <v>#REF!</v>
      </c>
      <c r="BQ179" s="14" t="e">
        <f t="shared" si="606"/>
        <v>#REF!</v>
      </c>
      <c r="BR179" s="14" t="e">
        <f t="shared" si="606"/>
        <v>#REF!</v>
      </c>
      <c r="BV179" s="13">
        <v>175</v>
      </c>
      <c r="BW179" s="14">
        <f t="shared" si="493"/>
        <v>16</v>
      </c>
      <c r="BX179" s="14">
        <f t="shared" si="494"/>
        <v>1102016</v>
      </c>
      <c r="BY179" s="14" t="str">
        <f>INDEX($O$6:$O$37,BW179)&amp;"-"&amp;INDEX(属性投放!$H$19:$H$29,卡牌属性!CD179)</f>
        <v>西方龙-无我相</v>
      </c>
      <c r="BZ179" s="14">
        <f t="shared" si="495"/>
        <v>6</v>
      </c>
      <c r="CA179" s="14">
        <f t="shared" si="496"/>
        <v>7</v>
      </c>
      <c r="CB179" s="14">
        <f t="shared" si="497"/>
        <v>8</v>
      </c>
      <c r="CC179" s="14">
        <f t="shared" si="498"/>
        <v>4</v>
      </c>
      <c r="CD179" s="14">
        <f t="shared" si="499"/>
        <v>10</v>
      </c>
      <c r="CE179" s="14">
        <f>INDEX(属性投放!$W$6:$W$49,(卡牌属性!CC179-2)*11+卡牌属性!CD179)</f>
        <v>10</v>
      </c>
      <c r="CF179" s="14">
        <f t="shared" si="607"/>
        <v>3183</v>
      </c>
      <c r="CG179" s="14">
        <f t="shared" si="608"/>
        <v>3466</v>
      </c>
      <c r="CH179" s="14">
        <f t="shared" si="609"/>
        <v>3774</v>
      </c>
      <c r="CI179" s="14">
        <f t="shared" si="610"/>
        <v>3774</v>
      </c>
      <c r="CJ179" s="14">
        <f t="shared" si="611"/>
        <v>4340</v>
      </c>
      <c r="CK179" s="14">
        <f t="shared" si="612"/>
        <v>1554</v>
      </c>
      <c r="CL179" s="14">
        <f t="shared" si="613"/>
        <v>1708</v>
      </c>
      <c r="CM179" s="14">
        <f t="shared" si="614"/>
        <v>1708</v>
      </c>
      <c r="CN179" s="14">
        <f t="shared" si="615"/>
        <v>1862</v>
      </c>
      <c r="CO179" s="14">
        <f t="shared" si="616"/>
        <v>2170</v>
      </c>
      <c r="CP179" s="14">
        <f t="shared" si="617"/>
        <v>29238</v>
      </c>
      <c r="CQ179" s="14">
        <f t="shared" si="618"/>
        <v>31756</v>
      </c>
      <c r="CR179" s="14">
        <f t="shared" si="619"/>
        <v>31756</v>
      </c>
      <c r="CS179" s="14">
        <f t="shared" si="620"/>
        <v>34374</v>
      </c>
      <c r="CT179" s="14">
        <f t="shared" si="621"/>
        <v>39510</v>
      </c>
      <c r="CU179" s="14">
        <f>INDEX(属性偏向!$S$4:$S$135,(卡牌属性!$BZ179-1+CU$3)*11+卡牌属性!$CD179)</f>
        <v>48</v>
      </c>
      <c r="CV179" s="14">
        <f>INDEX(属性偏向!$S$4:$S$135,(卡牌属性!$BZ179-1+CV$3)*11+卡牌属性!$CD179)</f>
        <v>50</v>
      </c>
      <c r="CW179" s="14">
        <f>INDEX(属性偏向!$S$4:$S$135,(卡牌属性!$BZ179-1+CW$3)*11+卡牌属性!$CD179)</f>
        <v>52</v>
      </c>
      <c r="CX179" s="14">
        <f>INDEX(属性偏向!$S$4:$S$135,(卡牌属性!$BZ179-1+CX$3)*11+卡牌属性!$CD179)</f>
        <v>52</v>
      </c>
      <c r="CY179" s="14">
        <f>INDEX(属性偏向!$S$4:$S$135,(卡牌属性!$BZ179-1+CY$3)*11+卡牌属性!$CD179)</f>
        <v>56</v>
      </c>
      <c r="CZ179" s="14">
        <f>INDEX(属性偏向!$T$4:$T$135,(卡牌属性!$BZ179-1+CZ$3)*11+卡牌属性!$CD179)</f>
        <v>24</v>
      </c>
      <c r="DA179" s="14">
        <f>INDEX(属性偏向!$T$4:$T$135,(卡牌属性!$BZ179-1+DA$3)*11+卡牌属性!$CD179)</f>
        <v>25</v>
      </c>
      <c r="DB179" s="14">
        <f>INDEX(属性偏向!$T$4:$T$135,(卡牌属性!$BZ179-1+DB$3)*11+卡牌属性!$CD179)</f>
        <v>25</v>
      </c>
      <c r="DC179" s="14">
        <f>INDEX(属性偏向!$T$4:$T$135,(卡牌属性!$BZ179-1+DC$3)*11+卡牌属性!$CD179)</f>
        <v>26</v>
      </c>
      <c r="DD179" s="14">
        <f>INDEX(属性偏向!$T$4:$T$135,(卡牌属性!$BZ179-1+DD$3)*11+卡牌属性!$CD179)</f>
        <v>28</v>
      </c>
      <c r="DE179" s="14">
        <f>INDEX(属性偏向!$U$4:$U$135,(卡牌属性!$BZ179-1+DE$3)*11+卡牌属性!$CD179)</f>
        <v>480</v>
      </c>
      <c r="DF179" s="14">
        <f>INDEX(属性偏向!$U$4:$U$135,(卡牌属性!$BZ179-1+DF$3)*11+卡牌属性!$CD179)</f>
        <v>500</v>
      </c>
      <c r="DG179" s="14">
        <f>INDEX(属性偏向!$U$4:$U$135,(卡牌属性!$BZ179-1+DG$3)*11+卡牌属性!$CD179)</f>
        <v>500</v>
      </c>
      <c r="DH179" s="14">
        <f>INDEX(属性偏向!$U$4:$U$135,(卡牌属性!$BZ179-1+DH$3)*11+卡牌属性!$CD179)</f>
        <v>520</v>
      </c>
      <c r="DI179" s="14">
        <f>INDEX(属性偏向!$U$4:$U$135,(卡牌属性!$BZ179-1+DI$3)*11+卡牌属性!$CD179)</f>
        <v>560</v>
      </c>
      <c r="DL179" s="13">
        <v>175</v>
      </c>
      <c r="DM179" s="14">
        <f t="shared" si="500"/>
        <v>16</v>
      </c>
      <c r="DN179" s="14">
        <f t="shared" si="501"/>
        <v>1102016</v>
      </c>
      <c r="DO179" s="14" t="str">
        <f>INDEX($B$6:$B$32,DM179)&amp;"-"&amp;INDEX(属性投放!$H$7:$H$17,卡牌属性!DT179)</f>
        <v>常服夏玲-无我相</v>
      </c>
      <c r="DP179" s="14">
        <f t="shared" si="487"/>
        <v>2</v>
      </c>
      <c r="DQ179" s="14">
        <f t="shared" si="488"/>
        <v>3</v>
      </c>
      <c r="DR179" s="14">
        <f t="shared" si="489"/>
        <v>3</v>
      </c>
      <c r="DS179" s="14">
        <f t="shared" si="502"/>
        <v>2</v>
      </c>
      <c r="DT179" s="14">
        <f t="shared" si="503"/>
        <v>10</v>
      </c>
      <c r="DU179" s="14">
        <f>INDEX(属性投放!$W$6:$W$49,(卡牌属性!DS179-2)*11+卡牌属性!DT179)</f>
        <v>10</v>
      </c>
      <c r="DV179" s="14">
        <f t="shared" si="622"/>
        <v>6003</v>
      </c>
      <c r="DW179" s="14">
        <f t="shared" si="623"/>
        <v>6802</v>
      </c>
      <c r="DX179" s="14">
        <f t="shared" si="624"/>
        <v>7601</v>
      </c>
      <c r="DY179" s="14">
        <f t="shared" si="625"/>
        <v>7601</v>
      </c>
      <c r="DZ179" s="14">
        <f t="shared" si="626"/>
        <v>8400</v>
      </c>
      <c r="EA179" s="14">
        <f t="shared" si="627"/>
        <v>3361</v>
      </c>
      <c r="EB179" s="14">
        <f t="shared" si="628"/>
        <v>3758</v>
      </c>
      <c r="EC179" s="14">
        <f t="shared" si="629"/>
        <v>3758</v>
      </c>
      <c r="ED179" s="14">
        <f t="shared" si="630"/>
        <v>4155</v>
      </c>
      <c r="EE179" s="14">
        <f t="shared" si="631"/>
        <v>4552</v>
      </c>
      <c r="EF179" s="14">
        <f t="shared" si="632"/>
        <v>64152</v>
      </c>
      <c r="EG179" s="14">
        <f t="shared" si="633"/>
        <v>71206</v>
      </c>
      <c r="EH179" s="14">
        <f t="shared" si="634"/>
        <v>71206</v>
      </c>
      <c r="EI179" s="14">
        <f t="shared" si="635"/>
        <v>78260</v>
      </c>
      <c r="EJ179" s="14">
        <f t="shared" si="636"/>
        <v>85364</v>
      </c>
      <c r="EK179" s="14">
        <f>INDEX(属性偏向!$S$4:$S$135,(卡牌属性!$DP179-1+EK$3)*11+卡牌属性!$DT179)*(1+属性投放!$AT$6)</f>
        <v>120</v>
      </c>
      <c r="EL179" s="14">
        <f>INDEX(属性偏向!$S$4:$S$135,(卡牌属性!$DP179-1+EL$3)*11+卡牌属性!$DT179)*(1+属性投放!$AT$6)</f>
        <v>126</v>
      </c>
      <c r="EM179" s="14">
        <f>INDEX(属性偏向!$S$4:$S$135,(卡牌属性!$DP179-1+EM$3)*11+卡牌属性!$DT179)*(1+属性投放!$AT$6)</f>
        <v>132</v>
      </c>
      <c r="EN179" s="14">
        <f>INDEX(属性偏向!$S$4:$S$135,(卡牌属性!$DP179-1+EN$3)*11+卡牌属性!$DT179)*(1+属性投放!$AT$6)</f>
        <v>132</v>
      </c>
      <c r="EO179" s="14">
        <f>INDEX(属性偏向!$S$4:$S$135,(卡牌属性!$DP179-1+EO$3)*11+卡牌属性!$DT179)*(1+属性投放!$AT$6)</f>
        <v>138</v>
      </c>
      <c r="EP179" s="14">
        <f>INDEX(属性偏向!$T$4:$T$135,(卡牌属性!$DQ179-1+EP$3)*11+卡牌属性!$DT179)*(1+属性投放!$AT$6)</f>
        <v>63</v>
      </c>
      <c r="EQ179" s="14">
        <f>INDEX(属性偏向!$T$4:$T$135,(卡牌属性!$DQ179-1+EQ$3)*11+卡牌属性!$DT179)*(1+属性投放!$AT$6)</f>
        <v>66</v>
      </c>
      <c r="ER179" s="14">
        <f>INDEX(属性偏向!$T$4:$T$135,(卡牌属性!$DQ179-1+ER$3)*11+卡牌属性!$DT179)*(1+属性投放!$AT$6)</f>
        <v>66</v>
      </c>
      <c r="ES179" s="14">
        <f>INDEX(属性偏向!$T$4:$T$135,(卡牌属性!$DQ179-1+ES$3)*11+卡牌属性!$DT179)*(1+属性投放!$AT$6)</f>
        <v>69</v>
      </c>
      <c r="ET179" s="14">
        <f>INDEX(属性偏向!$T$4:$T$135,(卡牌属性!$DQ179-1+ET$3)*11+卡牌属性!$DT179)*(1+属性投放!$AT$6)</f>
        <v>72</v>
      </c>
      <c r="EU179" s="14">
        <f>INDEX(属性偏向!$U$4:$U$135,(卡牌属性!$DR179-1+EU$3)*11+卡牌属性!$DT179)*(1+属性投放!$AT$6)</f>
        <v>1260</v>
      </c>
      <c r="EV179" s="14">
        <f>INDEX(属性偏向!$U$4:$U$135,(卡牌属性!$DR179-1+EV$3)*11+卡牌属性!$DT179)*(1+属性投放!$AT$6)</f>
        <v>1320</v>
      </c>
      <c r="EW179" s="14">
        <f>INDEX(属性偏向!$U$4:$U$135,(卡牌属性!$DR179-1+EW$3)*11+卡牌属性!$DT179)*(1+属性投放!$AT$6)</f>
        <v>1320</v>
      </c>
      <c r="EX179" s="14">
        <f>INDEX(属性偏向!$U$4:$U$135,(卡牌属性!$DR179-1+EX$3)*11+卡牌属性!$DT179)*(1+属性投放!$AT$6)</f>
        <v>1380</v>
      </c>
      <c r="EY179" s="14">
        <f>INDEX(属性偏向!$U$4:$U$135,(卡牌属性!$DR179-1+EY$3)*11+卡牌属性!$DT179)*(1+属性投放!$AT$6)</f>
        <v>1440</v>
      </c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</row>
    <row r="180" spans="31:170" ht="16.5" x14ac:dyDescent="0.2">
      <c r="AE180" s="13">
        <v>176</v>
      </c>
      <c r="AF180" s="13">
        <f t="shared" si="492"/>
        <v>16</v>
      </c>
      <c r="AG180" s="13">
        <f t="shared" si="483"/>
        <v>2</v>
      </c>
      <c r="AH180" s="13"/>
      <c r="AI180" s="13"/>
      <c r="AJ180" s="14">
        <f t="shared" si="484"/>
        <v>1101041</v>
      </c>
      <c r="AK180" s="14" t="str">
        <f t="shared" si="485"/>
        <v>常服夏玲11突</v>
      </c>
      <c r="AL180" s="25" t="s">
        <v>131</v>
      </c>
      <c r="AM180" s="14">
        <v>1</v>
      </c>
      <c r="AN180" s="14">
        <f t="shared" si="486"/>
        <v>11</v>
      </c>
      <c r="AO180" s="14" t="e">
        <f>INDEX(属性投放!#REF!,(卡牌属性!AG180-2)*20+卡牌属性!AN180)</f>
        <v>#REF!</v>
      </c>
      <c r="AP180" s="14" t="e">
        <f t="shared" si="601"/>
        <v>#REF!</v>
      </c>
      <c r="AQ180" s="14" t="e">
        <f t="shared" si="601"/>
        <v>#REF!</v>
      </c>
      <c r="AR180" s="14" t="e">
        <f t="shared" si="601"/>
        <v>#REF!</v>
      </c>
      <c r="AS180" s="14" t="e">
        <f t="shared" si="601"/>
        <v>#REF!</v>
      </c>
      <c r="AT180" s="14" t="e">
        <f>INDEX(属性投放!#REF!,(卡牌属性!AG180-2)*20+卡牌属性!AN180)</f>
        <v>#REF!</v>
      </c>
      <c r="AU180" s="14" t="e">
        <f t="shared" si="602"/>
        <v>#REF!</v>
      </c>
      <c r="AV180" s="14" t="e">
        <f t="shared" si="602"/>
        <v>#REF!</v>
      </c>
      <c r="AW180" s="14" t="e">
        <f t="shared" si="602"/>
        <v>#REF!</v>
      </c>
      <c r="AX180" s="14" t="e">
        <f t="shared" si="602"/>
        <v>#REF!</v>
      </c>
      <c r="AY180" s="14" t="e">
        <f>INDEX(属性投放!#REF!,(卡牌属性!AG180-2)*20+卡牌属性!AN180)</f>
        <v>#REF!</v>
      </c>
      <c r="AZ180" s="14" t="e">
        <f t="shared" si="603"/>
        <v>#REF!</v>
      </c>
      <c r="BA180" s="14" t="e">
        <f t="shared" si="603"/>
        <v>#REF!</v>
      </c>
      <c r="BB180" s="14" t="e">
        <f t="shared" si="603"/>
        <v>#REF!</v>
      </c>
      <c r="BC180" s="14" t="e">
        <f t="shared" si="603"/>
        <v>#REF!</v>
      </c>
      <c r="BD180" s="14" t="e">
        <f>INDEX(属性投放!#REF!,(卡牌属性!AG180-2)*20+卡牌属性!AN180)</f>
        <v>#REF!</v>
      </c>
      <c r="BE180" s="14" t="e">
        <f t="shared" si="604"/>
        <v>#REF!</v>
      </c>
      <c r="BF180" s="14" t="e">
        <f t="shared" si="604"/>
        <v>#REF!</v>
      </c>
      <c r="BG180" s="14" t="e">
        <f t="shared" si="604"/>
        <v>#REF!</v>
      </c>
      <c r="BH180" s="14" t="e">
        <f t="shared" si="604"/>
        <v>#REF!</v>
      </c>
      <c r="BI180" s="14" t="e">
        <f>INDEX(属性投放!#REF!,(卡牌属性!AG180-2)*20+卡牌属性!AN180)</f>
        <v>#REF!</v>
      </c>
      <c r="BJ180" s="14" t="e">
        <f t="shared" si="605"/>
        <v>#REF!</v>
      </c>
      <c r="BK180" s="14" t="e">
        <f t="shared" si="605"/>
        <v>#REF!</v>
      </c>
      <c r="BL180" s="14" t="e">
        <f t="shared" si="605"/>
        <v>#REF!</v>
      </c>
      <c r="BM180" s="14" t="e">
        <f t="shared" si="605"/>
        <v>#REF!</v>
      </c>
      <c r="BN180" s="14" t="e">
        <f>INDEX(属性投放!#REF!,(卡牌属性!AG180-2)*20+卡牌属性!AN180)</f>
        <v>#REF!</v>
      </c>
      <c r="BO180" s="14" t="e">
        <f t="shared" si="606"/>
        <v>#REF!</v>
      </c>
      <c r="BP180" s="14" t="e">
        <f t="shared" si="606"/>
        <v>#REF!</v>
      </c>
      <c r="BQ180" s="14" t="e">
        <f t="shared" si="606"/>
        <v>#REF!</v>
      </c>
      <c r="BR180" s="14" t="e">
        <f t="shared" si="606"/>
        <v>#REF!</v>
      </c>
      <c r="BV180" s="13">
        <v>176</v>
      </c>
      <c r="BW180" s="14">
        <f t="shared" si="493"/>
        <v>16</v>
      </c>
      <c r="BX180" s="14">
        <f t="shared" si="494"/>
        <v>1102016</v>
      </c>
      <c r="BY180" s="14" t="str">
        <f>INDEX($O$6:$O$37,BW180)&amp;"-"&amp;INDEX(属性投放!$H$19:$H$29,卡牌属性!CD180)</f>
        <v>西方龙-无众生相</v>
      </c>
      <c r="BZ180" s="14">
        <f t="shared" si="495"/>
        <v>6</v>
      </c>
      <c r="CA180" s="14">
        <f t="shared" si="496"/>
        <v>7</v>
      </c>
      <c r="CB180" s="14">
        <f t="shared" si="497"/>
        <v>8</v>
      </c>
      <c r="CC180" s="14">
        <f t="shared" si="498"/>
        <v>4</v>
      </c>
      <c r="CD180" s="14">
        <f t="shared" si="499"/>
        <v>11</v>
      </c>
      <c r="CE180" s="14">
        <f>INDEX(属性投放!$W$6:$W$49,(卡牌属性!CC180-2)*11+卡牌属性!CD180)</f>
        <v>10</v>
      </c>
      <c r="CF180" s="14">
        <f t="shared" si="607"/>
        <v>3663</v>
      </c>
      <c r="CG180" s="14">
        <f t="shared" si="608"/>
        <v>3966</v>
      </c>
      <c r="CH180" s="14">
        <f t="shared" si="609"/>
        <v>4294</v>
      </c>
      <c r="CI180" s="14">
        <f t="shared" si="610"/>
        <v>4294</v>
      </c>
      <c r="CJ180" s="14">
        <f t="shared" si="611"/>
        <v>4900</v>
      </c>
      <c r="CK180" s="14">
        <f t="shared" si="612"/>
        <v>1794</v>
      </c>
      <c r="CL180" s="14">
        <f t="shared" si="613"/>
        <v>1958</v>
      </c>
      <c r="CM180" s="14">
        <f t="shared" si="614"/>
        <v>1958</v>
      </c>
      <c r="CN180" s="14">
        <f t="shared" si="615"/>
        <v>2122</v>
      </c>
      <c r="CO180" s="14">
        <f t="shared" si="616"/>
        <v>2450</v>
      </c>
      <c r="CP180" s="14">
        <f t="shared" si="617"/>
        <v>34038</v>
      </c>
      <c r="CQ180" s="14">
        <f t="shared" si="618"/>
        <v>36756</v>
      </c>
      <c r="CR180" s="14">
        <f t="shared" si="619"/>
        <v>36756</v>
      </c>
      <c r="CS180" s="14">
        <f t="shared" si="620"/>
        <v>39574</v>
      </c>
      <c r="CT180" s="14">
        <f t="shared" si="621"/>
        <v>45110</v>
      </c>
      <c r="CU180" s="14">
        <f>INDEX(属性偏向!$S$4:$S$135,(卡牌属性!$BZ180-1+CU$3)*11+卡牌属性!$CD180)</f>
        <v>58</v>
      </c>
      <c r="CV180" s="14">
        <f>INDEX(属性偏向!$S$4:$S$135,(卡牌属性!$BZ180-1+CV$3)*11+卡牌属性!$CD180)</f>
        <v>60</v>
      </c>
      <c r="CW180" s="14">
        <f>INDEX(属性偏向!$S$4:$S$135,(卡牌属性!$BZ180-1+CW$3)*11+卡牌属性!$CD180)</f>
        <v>62</v>
      </c>
      <c r="CX180" s="14">
        <f>INDEX(属性偏向!$S$4:$S$135,(卡牌属性!$BZ180-1+CX$3)*11+卡牌属性!$CD180)</f>
        <v>62</v>
      </c>
      <c r="CY180" s="14">
        <f>INDEX(属性偏向!$S$4:$S$135,(卡牌属性!$BZ180-1+CY$3)*11+卡牌属性!$CD180)</f>
        <v>66</v>
      </c>
      <c r="CZ180" s="14">
        <f>INDEX(属性偏向!$T$4:$T$135,(卡牌属性!$BZ180-1+CZ$3)*11+卡牌属性!$CD180)</f>
        <v>29</v>
      </c>
      <c r="DA180" s="14">
        <f>INDEX(属性偏向!$T$4:$T$135,(卡牌属性!$BZ180-1+DA$3)*11+卡牌属性!$CD180)</f>
        <v>30</v>
      </c>
      <c r="DB180" s="14">
        <f>INDEX(属性偏向!$T$4:$T$135,(卡牌属性!$BZ180-1+DB$3)*11+卡牌属性!$CD180)</f>
        <v>30</v>
      </c>
      <c r="DC180" s="14">
        <f>INDEX(属性偏向!$T$4:$T$135,(卡牌属性!$BZ180-1+DC$3)*11+卡牌属性!$CD180)</f>
        <v>31</v>
      </c>
      <c r="DD180" s="14">
        <f>INDEX(属性偏向!$T$4:$T$135,(卡牌属性!$BZ180-1+DD$3)*11+卡牌属性!$CD180)</f>
        <v>33</v>
      </c>
      <c r="DE180" s="14">
        <f>INDEX(属性偏向!$U$4:$U$135,(卡牌属性!$BZ180-1+DE$3)*11+卡牌属性!$CD180)</f>
        <v>580</v>
      </c>
      <c r="DF180" s="14">
        <f>INDEX(属性偏向!$U$4:$U$135,(卡牌属性!$BZ180-1+DF$3)*11+卡牌属性!$CD180)</f>
        <v>600</v>
      </c>
      <c r="DG180" s="14">
        <f>INDEX(属性偏向!$U$4:$U$135,(卡牌属性!$BZ180-1+DG$3)*11+卡牌属性!$CD180)</f>
        <v>600</v>
      </c>
      <c r="DH180" s="14">
        <f>INDEX(属性偏向!$U$4:$U$135,(卡牌属性!$BZ180-1+DH$3)*11+卡牌属性!$CD180)</f>
        <v>620</v>
      </c>
      <c r="DI180" s="14">
        <f>INDEX(属性偏向!$U$4:$U$135,(卡牌属性!$BZ180-1+DI$3)*11+卡牌属性!$CD180)</f>
        <v>660</v>
      </c>
      <c r="DL180" s="13">
        <v>176</v>
      </c>
      <c r="DM180" s="14">
        <f t="shared" si="500"/>
        <v>16</v>
      </c>
      <c r="DN180" s="14">
        <f t="shared" si="501"/>
        <v>1102016</v>
      </c>
      <c r="DO180" s="14" t="str">
        <f>INDEX($B$6:$B$32,DM180)&amp;"-"&amp;INDEX(属性投放!$H$7:$H$17,卡牌属性!DT180)</f>
        <v>常服夏玲-无众生相</v>
      </c>
      <c r="DP180" s="14">
        <f t="shared" si="487"/>
        <v>2</v>
      </c>
      <c r="DQ180" s="14">
        <f t="shared" si="488"/>
        <v>3</v>
      </c>
      <c r="DR180" s="14">
        <f t="shared" si="489"/>
        <v>3</v>
      </c>
      <c r="DS180" s="14">
        <f t="shared" si="502"/>
        <v>2</v>
      </c>
      <c r="DT180" s="14">
        <f t="shared" si="503"/>
        <v>11</v>
      </c>
      <c r="DU180" s="14">
        <f>INDEX(属性投放!$W$6:$W$49,(卡牌属性!DS180-2)*11+卡牌属性!DT180)</f>
        <v>10</v>
      </c>
      <c r="DV180" s="14">
        <f t="shared" si="622"/>
        <v>7203</v>
      </c>
      <c r="DW180" s="14">
        <f t="shared" si="623"/>
        <v>8062</v>
      </c>
      <c r="DX180" s="14">
        <f t="shared" si="624"/>
        <v>8921</v>
      </c>
      <c r="DY180" s="14">
        <f t="shared" si="625"/>
        <v>8921</v>
      </c>
      <c r="DZ180" s="14">
        <f t="shared" si="626"/>
        <v>9780</v>
      </c>
      <c r="EA180" s="14">
        <f t="shared" si="627"/>
        <v>3991</v>
      </c>
      <c r="EB180" s="14">
        <f t="shared" si="628"/>
        <v>4418</v>
      </c>
      <c r="EC180" s="14">
        <f t="shared" si="629"/>
        <v>4418</v>
      </c>
      <c r="ED180" s="14">
        <f t="shared" si="630"/>
        <v>4845</v>
      </c>
      <c r="EE180" s="14">
        <f t="shared" si="631"/>
        <v>5272</v>
      </c>
      <c r="EF180" s="14">
        <f t="shared" si="632"/>
        <v>76752</v>
      </c>
      <c r="EG180" s="14">
        <f t="shared" si="633"/>
        <v>84406</v>
      </c>
      <c r="EH180" s="14">
        <f t="shared" si="634"/>
        <v>84406</v>
      </c>
      <c r="EI180" s="14">
        <f t="shared" si="635"/>
        <v>92060</v>
      </c>
      <c r="EJ180" s="14">
        <f t="shared" si="636"/>
        <v>99764</v>
      </c>
      <c r="EK180" s="14">
        <f>INDEX(属性偏向!$S$4:$S$135,(卡牌属性!$DP180-1+EK$3)*11+卡牌属性!$DT180)*(1+属性投放!$AT$6)</f>
        <v>150</v>
      </c>
      <c r="EL180" s="14">
        <f>INDEX(属性偏向!$S$4:$S$135,(卡牌属性!$DP180-1+EL$3)*11+卡牌属性!$DT180)*(1+属性投放!$AT$6)</f>
        <v>156</v>
      </c>
      <c r="EM180" s="14">
        <f>INDEX(属性偏向!$S$4:$S$135,(卡牌属性!$DP180-1+EM$3)*11+卡牌属性!$DT180)*(1+属性投放!$AT$6)</f>
        <v>162</v>
      </c>
      <c r="EN180" s="14">
        <f>INDEX(属性偏向!$S$4:$S$135,(卡牌属性!$DP180-1+EN$3)*11+卡牌属性!$DT180)*(1+属性投放!$AT$6)</f>
        <v>162</v>
      </c>
      <c r="EO180" s="14">
        <f>INDEX(属性偏向!$S$4:$S$135,(卡牌属性!$DP180-1+EO$3)*11+卡牌属性!$DT180)*(1+属性投放!$AT$6)</f>
        <v>168</v>
      </c>
      <c r="EP180" s="14">
        <f>INDEX(属性偏向!$T$4:$T$135,(卡牌属性!$DQ180-1+EP$3)*11+卡牌属性!$DT180)*(1+属性投放!$AT$6)</f>
        <v>78</v>
      </c>
      <c r="EQ180" s="14">
        <f>INDEX(属性偏向!$T$4:$T$135,(卡牌属性!$DQ180-1+EQ$3)*11+卡牌属性!$DT180)*(1+属性投放!$AT$6)</f>
        <v>81</v>
      </c>
      <c r="ER180" s="14">
        <f>INDEX(属性偏向!$T$4:$T$135,(卡牌属性!$DQ180-1+ER$3)*11+卡牌属性!$DT180)*(1+属性投放!$AT$6)</f>
        <v>81</v>
      </c>
      <c r="ES180" s="14">
        <f>INDEX(属性偏向!$T$4:$T$135,(卡牌属性!$DQ180-1+ES$3)*11+卡牌属性!$DT180)*(1+属性投放!$AT$6)</f>
        <v>84</v>
      </c>
      <c r="ET180" s="14">
        <f>INDEX(属性偏向!$T$4:$T$135,(卡牌属性!$DQ180-1+ET$3)*11+卡牌属性!$DT180)*(1+属性投放!$AT$6)</f>
        <v>87</v>
      </c>
      <c r="EU180" s="14">
        <f>INDEX(属性偏向!$U$4:$U$135,(卡牌属性!$DR180-1+EU$3)*11+卡牌属性!$DT180)*(1+属性投放!$AT$6)</f>
        <v>1560</v>
      </c>
      <c r="EV180" s="14">
        <f>INDEX(属性偏向!$U$4:$U$135,(卡牌属性!$DR180-1+EV$3)*11+卡牌属性!$DT180)*(1+属性投放!$AT$6)</f>
        <v>1620</v>
      </c>
      <c r="EW180" s="14">
        <f>INDEX(属性偏向!$U$4:$U$135,(卡牌属性!$DR180-1+EW$3)*11+卡牌属性!$DT180)*(1+属性投放!$AT$6)</f>
        <v>1620</v>
      </c>
      <c r="EX180" s="14">
        <f>INDEX(属性偏向!$U$4:$U$135,(卡牌属性!$DR180-1+EX$3)*11+卡牌属性!$DT180)*(1+属性投放!$AT$6)</f>
        <v>1680</v>
      </c>
      <c r="EY180" s="14">
        <f>INDEX(属性偏向!$U$4:$U$135,(卡牌属性!$DR180-1+EY$3)*11+卡牌属性!$DT180)*(1+属性投放!$AT$6)</f>
        <v>1740</v>
      </c>
      <c r="FC180" s="16"/>
      <c r="FD180" s="16"/>
      <c r="FE180" s="16"/>
      <c r="FF180" s="16"/>
      <c r="FG180" s="16"/>
      <c r="FH180" s="16"/>
      <c r="FI180" s="16"/>
      <c r="FJ180" s="16"/>
      <c r="FK180" s="16"/>
      <c r="FL180" s="16"/>
      <c r="FM180" s="16"/>
      <c r="FN180" s="16"/>
    </row>
    <row r="181" spans="31:170" ht="16.5" x14ac:dyDescent="0.2">
      <c r="AE181" s="13">
        <v>177</v>
      </c>
      <c r="AF181" s="13">
        <f t="shared" si="492"/>
        <v>17</v>
      </c>
      <c r="AG181" s="13">
        <f t="shared" si="483"/>
        <v>4</v>
      </c>
      <c r="AH181" s="13"/>
      <c r="AI181" s="13"/>
      <c r="AJ181" s="14">
        <f t="shared" si="484"/>
        <v>1101016</v>
      </c>
      <c r="AK181" s="14" t="str">
        <f t="shared" si="485"/>
        <v>秦王攻1突</v>
      </c>
      <c r="AL181" s="25" t="s">
        <v>131</v>
      </c>
      <c r="AM181" s="14">
        <v>1</v>
      </c>
      <c r="AN181" s="14">
        <f t="shared" si="486"/>
        <v>1</v>
      </c>
      <c r="AO181" s="14" t="e">
        <f>INDEX(属性投放!#REF!,(卡牌属性!AG181-2)*20+卡牌属性!AN181)</f>
        <v>#REF!</v>
      </c>
      <c r="AP181" s="14" t="e">
        <f t="shared" si="601"/>
        <v>#REF!</v>
      </c>
      <c r="AQ181" s="14" t="e">
        <f t="shared" si="601"/>
        <v>#REF!</v>
      </c>
      <c r="AR181" s="14" t="e">
        <f t="shared" si="601"/>
        <v>#REF!</v>
      </c>
      <c r="AS181" s="14" t="e">
        <f t="shared" si="601"/>
        <v>#REF!</v>
      </c>
      <c r="AT181" s="14" t="e">
        <f>INDEX(属性投放!#REF!,(卡牌属性!AG181-2)*20+卡牌属性!AN181)</f>
        <v>#REF!</v>
      </c>
      <c r="AU181" s="14" t="e">
        <f t="shared" si="602"/>
        <v>#REF!</v>
      </c>
      <c r="AV181" s="14" t="e">
        <f t="shared" si="602"/>
        <v>#REF!</v>
      </c>
      <c r="AW181" s="14" t="e">
        <f t="shared" si="602"/>
        <v>#REF!</v>
      </c>
      <c r="AX181" s="14" t="e">
        <f t="shared" si="602"/>
        <v>#REF!</v>
      </c>
      <c r="AY181" s="14" t="e">
        <f>INDEX(属性投放!#REF!,(卡牌属性!AG181-2)*20+卡牌属性!AN181)</f>
        <v>#REF!</v>
      </c>
      <c r="AZ181" s="14" t="e">
        <f t="shared" si="603"/>
        <v>#REF!</v>
      </c>
      <c r="BA181" s="14" t="e">
        <f t="shared" si="603"/>
        <v>#REF!</v>
      </c>
      <c r="BB181" s="14" t="e">
        <f t="shared" si="603"/>
        <v>#REF!</v>
      </c>
      <c r="BC181" s="14" t="e">
        <f t="shared" si="603"/>
        <v>#REF!</v>
      </c>
      <c r="BD181" s="14" t="e">
        <f>INDEX(属性投放!#REF!,(卡牌属性!AG181-2)*20+卡牌属性!AN181)</f>
        <v>#REF!</v>
      </c>
      <c r="BE181" s="14" t="e">
        <f t="shared" si="604"/>
        <v>#REF!</v>
      </c>
      <c r="BF181" s="14" t="e">
        <f t="shared" si="604"/>
        <v>#REF!</v>
      </c>
      <c r="BG181" s="14" t="e">
        <f t="shared" si="604"/>
        <v>#REF!</v>
      </c>
      <c r="BH181" s="14" t="e">
        <f t="shared" si="604"/>
        <v>#REF!</v>
      </c>
      <c r="BI181" s="14" t="e">
        <f>INDEX(属性投放!#REF!,(卡牌属性!AG181-2)*20+卡牌属性!AN181)</f>
        <v>#REF!</v>
      </c>
      <c r="BJ181" s="14" t="e">
        <f t="shared" si="605"/>
        <v>#REF!</v>
      </c>
      <c r="BK181" s="14" t="e">
        <f t="shared" si="605"/>
        <v>#REF!</v>
      </c>
      <c r="BL181" s="14" t="e">
        <f t="shared" si="605"/>
        <v>#REF!</v>
      </c>
      <c r="BM181" s="14" t="e">
        <f t="shared" si="605"/>
        <v>#REF!</v>
      </c>
      <c r="BN181" s="14" t="e">
        <f>INDEX(属性投放!#REF!,(卡牌属性!AG181-2)*20+卡牌属性!AN181)</f>
        <v>#REF!</v>
      </c>
      <c r="BO181" s="14" t="e">
        <f t="shared" si="606"/>
        <v>#REF!</v>
      </c>
      <c r="BP181" s="14" t="e">
        <f t="shared" si="606"/>
        <v>#REF!</v>
      </c>
      <c r="BQ181" s="14" t="e">
        <f t="shared" si="606"/>
        <v>#REF!</v>
      </c>
      <c r="BR181" s="14" t="e">
        <f t="shared" si="606"/>
        <v>#REF!</v>
      </c>
      <c r="BV181" s="13">
        <v>177</v>
      </c>
      <c r="BW181" s="14">
        <f t="shared" si="493"/>
        <v>17</v>
      </c>
      <c r="BX181" s="14">
        <f t="shared" si="494"/>
        <v>1102017</v>
      </c>
      <c r="BY181" s="14" t="str">
        <f>INDEX($O$6:$O$37,BW181)&amp;"-"&amp;INDEX(属性投放!$H$19:$H$29,卡牌属性!CD181)</f>
        <v>飞廉-练体</v>
      </c>
      <c r="BZ181" s="14">
        <f t="shared" si="495"/>
        <v>8</v>
      </c>
      <c r="CA181" s="14">
        <f t="shared" si="496"/>
        <v>5</v>
      </c>
      <c r="CB181" s="14">
        <f t="shared" si="497"/>
        <v>5</v>
      </c>
      <c r="CC181" s="14">
        <f t="shared" si="498"/>
        <v>4</v>
      </c>
      <c r="CD181" s="14">
        <f t="shared" si="499"/>
        <v>1</v>
      </c>
      <c r="CE181" s="14">
        <f>INDEX(属性投放!$W$6:$W$49,(卡牌属性!CC181-2)*11+卡牌属性!CD181)</f>
        <v>14</v>
      </c>
      <c r="CF181" s="14">
        <f>INDEX(属性偏向!$I$4:$I$15,卡牌属性!$BZ181+CF$3)</f>
        <v>250</v>
      </c>
      <c r="CG181" s="14">
        <f>INDEX(属性偏向!$I$4:$I$15,卡牌属性!$BZ181+CG$3)</f>
        <v>300</v>
      </c>
      <c r="CH181" s="14">
        <f>INDEX(属性偏向!$I$4:$I$15,卡牌属性!$BZ181+CH$3)</f>
        <v>350</v>
      </c>
      <c r="CI181" s="14">
        <f>INDEX(属性偏向!$I$4:$I$15,卡牌属性!$BZ181+CI$3)</f>
        <v>350</v>
      </c>
      <c r="CJ181" s="14">
        <f>INDEX(属性偏向!$I$4:$I$15,卡牌属性!$BZ181+CJ$3)</f>
        <v>400</v>
      </c>
      <c r="CK181" s="14">
        <f>INDEX(属性偏向!$J$4:$J$15,卡牌属性!$CA181+CK$3)</f>
        <v>30</v>
      </c>
      <c r="CL181" s="14">
        <f>INDEX(属性偏向!$J$4:$J$15,卡牌属性!$CA181+CL$3)</f>
        <v>40</v>
      </c>
      <c r="CM181" s="14">
        <f>INDEX(属性偏向!$J$4:$J$15,卡牌属性!$CA181+CM$3)</f>
        <v>40</v>
      </c>
      <c r="CN181" s="14">
        <f>INDEX(属性偏向!$J$4:$J$15,卡牌属性!$CA181+CN$3)</f>
        <v>50</v>
      </c>
      <c r="CO181" s="14">
        <f>INDEX(属性偏向!$J$4:$J$15,卡牌属性!$CA181+CO$3)</f>
        <v>75</v>
      </c>
      <c r="CP181" s="14">
        <f>INDEX(属性偏向!$K$4:$K$15,卡牌属性!$CB181+CP$3)</f>
        <v>500</v>
      </c>
      <c r="CQ181" s="14">
        <f>INDEX(属性偏向!$K$4:$K$15,卡牌属性!$CB181+CQ$3)</f>
        <v>650</v>
      </c>
      <c r="CR181" s="14">
        <f>INDEX(属性偏向!$K$4:$K$15,卡牌属性!$CB181+CR$3)</f>
        <v>650</v>
      </c>
      <c r="CS181" s="14">
        <f>INDEX(属性偏向!$K$4:$K$15,卡牌属性!$CB181+CS$3)</f>
        <v>800</v>
      </c>
      <c r="CT181" s="14">
        <f>INDEX(属性偏向!$K$4:$K$15,卡牌属性!$CB181+CT$3)</f>
        <v>1000</v>
      </c>
      <c r="CU181" s="14">
        <f>INDEX(属性偏向!$S$4:$S$135,(卡牌属性!$BZ181-1+CU$3)*11+卡牌属性!$CD181)</f>
        <v>16</v>
      </c>
      <c r="CV181" s="14">
        <f>INDEX(属性偏向!$S$4:$S$135,(卡牌属性!$BZ181-1+CV$3)*11+卡牌属性!$CD181)</f>
        <v>20</v>
      </c>
      <c r="CW181" s="14">
        <f>INDEX(属性偏向!$S$4:$S$135,(卡牌属性!$BZ181-1+CW$3)*11+卡牌属性!$CD181)</f>
        <v>24</v>
      </c>
      <c r="CX181" s="14">
        <f>INDEX(属性偏向!$S$4:$S$135,(卡牌属性!$BZ181-1+CX$3)*11+卡牌属性!$CD181)</f>
        <v>24</v>
      </c>
      <c r="CY181" s="14">
        <f>INDEX(属性偏向!$S$4:$S$135,(卡牌属性!$BZ181-1+CY$3)*11+卡牌属性!$CD181)</f>
        <v>30</v>
      </c>
      <c r="CZ181" s="14">
        <f>INDEX(属性偏向!$T$4:$T$135,(卡牌属性!$BZ181-1+CZ$3)*11+卡牌属性!$CD181)</f>
        <v>8</v>
      </c>
      <c r="DA181" s="14">
        <f>INDEX(属性偏向!$T$4:$T$135,(卡牌属性!$BZ181-1+DA$3)*11+卡牌属性!$CD181)</f>
        <v>10</v>
      </c>
      <c r="DB181" s="14">
        <f>INDEX(属性偏向!$T$4:$T$135,(卡牌属性!$BZ181-1+DB$3)*11+卡牌属性!$CD181)</f>
        <v>10</v>
      </c>
      <c r="DC181" s="14">
        <f>INDEX(属性偏向!$T$4:$T$135,(卡牌属性!$BZ181-1+DC$3)*11+卡牌属性!$CD181)</f>
        <v>12</v>
      </c>
      <c r="DD181" s="14">
        <f>INDEX(属性偏向!$T$4:$T$135,(卡牌属性!$BZ181-1+DD$3)*11+卡牌属性!$CD181)</f>
        <v>15</v>
      </c>
      <c r="DE181" s="14">
        <f>INDEX(属性偏向!$U$4:$U$135,(卡牌属性!$BZ181-1+DE$3)*11+卡牌属性!$CD181)</f>
        <v>96</v>
      </c>
      <c r="DF181" s="14">
        <f>INDEX(属性偏向!$U$4:$U$135,(卡牌属性!$BZ181-1+DF$3)*11+卡牌属性!$CD181)</f>
        <v>120</v>
      </c>
      <c r="DG181" s="14">
        <f>INDEX(属性偏向!$U$4:$U$135,(卡牌属性!$BZ181-1+DG$3)*11+卡牌属性!$CD181)</f>
        <v>120</v>
      </c>
      <c r="DH181" s="14">
        <f>INDEX(属性偏向!$U$4:$U$135,(卡牌属性!$BZ181-1+DH$3)*11+卡牌属性!$CD181)</f>
        <v>144</v>
      </c>
      <c r="DI181" s="14">
        <f>INDEX(属性偏向!$U$4:$U$135,(卡牌属性!$BZ181-1+DI$3)*11+卡牌属性!$CD181)</f>
        <v>180</v>
      </c>
      <c r="DL181" s="13">
        <v>177</v>
      </c>
      <c r="DM181" s="14">
        <f t="shared" si="500"/>
        <v>17</v>
      </c>
      <c r="DN181" s="14">
        <f t="shared" si="501"/>
        <v>1102017</v>
      </c>
      <c r="DO181" s="14" t="str">
        <f>INDEX($B$6:$B$32,DM181)&amp;"-"&amp;INDEX(属性投放!$H$7:$H$17,卡牌属性!DT181)</f>
        <v>秦王攻-练体</v>
      </c>
      <c r="DP181" s="14">
        <f t="shared" si="487"/>
        <v>8</v>
      </c>
      <c r="DQ181" s="14">
        <f t="shared" si="488"/>
        <v>6</v>
      </c>
      <c r="DR181" s="14">
        <f t="shared" si="489"/>
        <v>6</v>
      </c>
      <c r="DS181" s="14">
        <f t="shared" si="502"/>
        <v>4</v>
      </c>
      <c r="DT181" s="14">
        <f t="shared" si="503"/>
        <v>1</v>
      </c>
      <c r="DU181" s="14">
        <f>INDEX(属性投放!$W$6:$W$49,(卡牌属性!DS181-2)*11+卡牌属性!DT181)</f>
        <v>14</v>
      </c>
      <c r="DV181" s="14">
        <f>INDEX(属性偏向!$I$4:$I$15,卡牌属性!$DP181+DV$3)</f>
        <v>250</v>
      </c>
      <c r="DW181" s="14">
        <f>INDEX(属性偏向!$I$4:$I$15,卡牌属性!$DP181+DW$3)</f>
        <v>300</v>
      </c>
      <c r="DX181" s="14">
        <f>INDEX(属性偏向!$I$4:$I$15,卡牌属性!$DP181+DX$3)</f>
        <v>350</v>
      </c>
      <c r="DY181" s="14">
        <f>INDEX(属性偏向!$I$4:$I$15,卡牌属性!$DP181+DY$3)</f>
        <v>350</v>
      </c>
      <c r="DZ181" s="14">
        <f>INDEX(属性偏向!$I$4:$I$15,卡牌属性!$DP181+DZ$3)</f>
        <v>400</v>
      </c>
      <c r="EA181" s="14">
        <f>INDEX(属性偏向!$J$4:$J$15,卡牌属性!$DQ181+EA$3)</f>
        <v>40</v>
      </c>
      <c r="EB181" s="14">
        <f>INDEX(属性偏向!$J$4:$J$15,卡牌属性!$DQ181+EB$3)</f>
        <v>50</v>
      </c>
      <c r="EC181" s="14">
        <f>INDEX(属性偏向!$J$4:$J$15,卡牌属性!$DQ181+EC$3)</f>
        <v>50</v>
      </c>
      <c r="ED181" s="14">
        <f>INDEX(属性偏向!$J$4:$J$15,卡牌属性!$DQ181+ED$3)</f>
        <v>75</v>
      </c>
      <c r="EE181" s="14">
        <f>INDEX(属性偏向!$J$4:$J$15,卡牌属性!$DQ181+EE$3)</f>
        <v>100</v>
      </c>
      <c r="EF181" s="14">
        <f>INDEX(属性偏向!$K$4:$K$15,卡牌属性!$DR181+EF$3)</f>
        <v>650</v>
      </c>
      <c r="EG181" s="14">
        <f>INDEX(属性偏向!$K$4:$K$15,卡牌属性!$DR181+EG$3)</f>
        <v>800</v>
      </c>
      <c r="EH181" s="14">
        <f>INDEX(属性偏向!$K$4:$K$15,卡牌属性!$DR181+EH$3)</f>
        <v>800</v>
      </c>
      <c r="EI181" s="14">
        <f>INDEX(属性偏向!$K$4:$K$15,卡牌属性!$DR181+EI$3)</f>
        <v>1000</v>
      </c>
      <c r="EJ181" s="14">
        <f>INDEX(属性偏向!$K$4:$K$15,卡牌属性!$DR181+EJ$3)</f>
        <v>1200</v>
      </c>
      <c r="EK181" s="14">
        <f>INDEX(属性偏向!$S$4:$S$135,(卡牌属性!$DP181-1+EK$3)*11+卡牌属性!$DT181)*(1+属性投放!$AT$6)</f>
        <v>48</v>
      </c>
      <c r="EL181" s="14">
        <f>INDEX(属性偏向!$S$4:$S$135,(卡牌属性!$DP181-1+EL$3)*11+卡牌属性!$DT181)*(1+属性投放!$AT$6)</f>
        <v>60</v>
      </c>
      <c r="EM181" s="14">
        <f>INDEX(属性偏向!$S$4:$S$135,(卡牌属性!$DP181-1+EM$3)*11+卡牌属性!$DT181)*(1+属性投放!$AT$6)</f>
        <v>72</v>
      </c>
      <c r="EN181" s="14">
        <f>INDEX(属性偏向!$S$4:$S$135,(卡牌属性!$DP181-1+EN$3)*11+卡牌属性!$DT181)*(1+属性投放!$AT$6)</f>
        <v>72</v>
      </c>
      <c r="EO181" s="14">
        <f>INDEX(属性偏向!$S$4:$S$135,(卡牌属性!$DP181-1+EO$3)*11+卡牌属性!$DT181)*(1+属性投放!$AT$6)</f>
        <v>90</v>
      </c>
      <c r="EP181" s="14">
        <f>INDEX(属性偏向!$T$4:$T$135,(卡牌属性!$DQ181-1+EP$3)*11+卡牌属性!$DT181)*(1+属性投放!$AT$6)</f>
        <v>18</v>
      </c>
      <c r="EQ181" s="14">
        <f>INDEX(属性偏向!$T$4:$T$135,(卡牌属性!$DQ181-1+EQ$3)*11+卡牌属性!$DT181)*(1+属性投放!$AT$6)</f>
        <v>21</v>
      </c>
      <c r="ER181" s="14">
        <f>INDEX(属性偏向!$T$4:$T$135,(卡牌属性!$DQ181-1+ER$3)*11+卡牌属性!$DT181)*(1+属性投放!$AT$6)</f>
        <v>21</v>
      </c>
      <c r="ES181" s="14">
        <f>INDEX(属性偏向!$T$4:$T$135,(卡牌属性!$DQ181-1+ES$3)*11+卡牌属性!$DT181)*(1+属性投放!$AT$6)</f>
        <v>24</v>
      </c>
      <c r="ET181" s="14">
        <f>INDEX(属性偏向!$T$4:$T$135,(卡牌属性!$DQ181-1+ET$3)*11+卡牌属性!$DT181)*(1+属性投放!$AT$6)</f>
        <v>30</v>
      </c>
      <c r="EU181" s="14">
        <f>INDEX(属性偏向!$U$4:$U$135,(卡牌属性!$DR181-1+EU$3)*11+卡牌属性!$DT181)*(1+属性投放!$AT$6)</f>
        <v>216</v>
      </c>
      <c r="EV181" s="14">
        <f>INDEX(属性偏向!$U$4:$U$135,(卡牌属性!$DR181-1+EV$3)*11+卡牌属性!$DT181)*(1+属性投放!$AT$6)</f>
        <v>252</v>
      </c>
      <c r="EW181" s="14">
        <f>INDEX(属性偏向!$U$4:$U$135,(卡牌属性!$DR181-1+EW$3)*11+卡牌属性!$DT181)*(1+属性投放!$AT$6)</f>
        <v>252</v>
      </c>
      <c r="EX181" s="14">
        <f>INDEX(属性偏向!$U$4:$U$135,(卡牌属性!$DR181-1+EX$3)*11+卡牌属性!$DT181)*(1+属性投放!$AT$6)</f>
        <v>288</v>
      </c>
      <c r="EY181" s="14">
        <f>INDEX(属性偏向!$U$4:$U$135,(卡牌属性!$DR181-1+EY$3)*11+卡牌属性!$DT181)*(1+属性投放!$AT$6)</f>
        <v>360</v>
      </c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</row>
    <row r="182" spans="31:170" ht="16.5" x14ac:dyDescent="0.2">
      <c r="AE182" s="13">
        <v>178</v>
      </c>
      <c r="AF182" s="13">
        <f t="shared" si="492"/>
        <v>17</v>
      </c>
      <c r="AG182" s="13">
        <f t="shared" si="483"/>
        <v>4</v>
      </c>
      <c r="AH182" s="13"/>
      <c r="AI182" s="13"/>
      <c r="AJ182" s="14">
        <f t="shared" si="484"/>
        <v>1101016</v>
      </c>
      <c r="AK182" s="14" t="str">
        <f t="shared" si="485"/>
        <v>秦王攻2突</v>
      </c>
      <c r="AL182" s="25" t="s">
        <v>131</v>
      </c>
      <c r="AM182" s="14">
        <v>1</v>
      </c>
      <c r="AN182" s="14">
        <f t="shared" si="486"/>
        <v>2</v>
      </c>
      <c r="AO182" s="14" t="e">
        <f>INDEX(属性投放!#REF!,(卡牌属性!AG182-2)*20+卡牌属性!AN182)</f>
        <v>#REF!</v>
      </c>
      <c r="AP182" s="14" t="e">
        <f t="shared" si="601"/>
        <v>#REF!</v>
      </c>
      <c r="AQ182" s="14" t="e">
        <f t="shared" si="601"/>
        <v>#REF!</v>
      </c>
      <c r="AR182" s="14" t="e">
        <f t="shared" si="601"/>
        <v>#REF!</v>
      </c>
      <c r="AS182" s="14" t="e">
        <f t="shared" si="601"/>
        <v>#REF!</v>
      </c>
      <c r="AT182" s="14" t="e">
        <f>INDEX(属性投放!#REF!,(卡牌属性!AG182-2)*20+卡牌属性!AN182)</f>
        <v>#REF!</v>
      </c>
      <c r="AU182" s="14" t="e">
        <f t="shared" si="602"/>
        <v>#REF!</v>
      </c>
      <c r="AV182" s="14" t="e">
        <f t="shared" si="602"/>
        <v>#REF!</v>
      </c>
      <c r="AW182" s="14" t="e">
        <f t="shared" si="602"/>
        <v>#REF!</v>
      </c>
      <c r="AX182" s="14" t="e">
        <f t="shared" si="602"/>
        <v>#REF!</v>
      </c>
      <c r="AY182" s="14" t="e">
        <f>INDEX(属性投放!#REF!,(卡牌属性!AG182-2)*20+卡牌属性!AN182)</f>
        <v>#REF!</v>
      </c>
      <c r="AZ182" s="14" t="e">
        <f t="shared" si="603"/>
        <v>#REF!</v>
      </c>
      <c r="BA182" s="14" t="e">
        <f t="shared" si="603"/>
        <v>#REF!</v>
      </c>
      <c r="BB182" s="14" t="e">
        <f t="shared" si="603"/>
        <v>#REF!</v>
      </c>
      <c r="BC182" s="14" t="e">
        <f t="shared" si="603"/>
        <v>#REF!</v>
      </c>
      <c r="BD182" s="14" t="e">
        <f>INDEX(属性投放!#REF!,(卡牌属性!AG182-2)*20+卡牌属性!AN182)</f>
        <v>#REF!</v>
      </c>
      <c r="BE182" s="14" t="e">
        <f t="shared" si="604"/>
        <v>#REF!</v>
      </c>
      <c r="BF182" s="14" t="e">
        <f t="shared" si="604"/>
        <v>#REF!</v>
      </c>
      <c r="BG182" s="14" t="e">
        <f t="shared" si="604"/>
        <v>#REF!</v>
      </c>
      <c r="BH182" s="14" t="e">
        <f t="shared" si="604"/>
        <v>#REF!</v>
      </c>
      <c r="BI182" s="14" t="e">
        <f>INDEX(属性投放!#REF!,(卡牌属性!AG182-2)*20+卡牌属性!AN182)</f>
        <v>#REF!</v>
      </c>
      <c r="BJ182" s="14" t="e">
        <f t="shared" si="605"/>
        <v>#REF!</v>
      </c>
      <c r="BK182" s="14" t="e">
        <f t="shared" si="605"/>
        <v>#REF!</v>
      </c>
      <c r="BL182" s="14" t="e">
        <f t="shared" si="605"/>
        <v>#REF!</v>
      </c>
      <c r="BM182" s="14" t="e">
        <f t="shared" si="605"/>
        <v>#REF!</v>
      </c>
      <c r="BN182" s="14" t="e">
        <f>INDEX(属性投放!#REF!,(卡牌属性!AG182-2)*20+卡牌属性!AN182)</f>
        <v>#REF!</v>
      </c>
      <c r="BO182" s="14" t="e">
        <f t="shared" si="606"/>
        <v>#REF!</v>
      </c>
      <c r="BP182" s="14" t="e">
        <f t="shared" si="606"/>
        <v>#REF!</v>
      </c>
      <c r="BQ182" s="14" t="e">
        <f t="shared" si="606"/>
        <v>#REF!</v>
      </c>
      <c r="BR182" s="14" t="e">
        <f t="shared" si="606"/>
        <v>#REF!</v>
      </c>
      <c r="BV182" s="13">
        <v>178</v>
      </c>
      <c r="BW182" s="14">
        <f t="shared" si="493"/>
        <v>17</v>
      </c>
      <c r="BX182" s="14">
        <f t="shared" si="494"/>
        <v>1102017</v>
      </c>
      <c r="BY182" s="14" t="str">
        <f>INDEX($O$6:$O$37,BW182)&amp;"-"&amp;INDEX(属性投放!$H$19:$H$29,卡牌属性!CD182)</f>
        <v>飞廉-等活</v>
      </c>
      <c r="BZ182" s="14">
        <f t="shared" si="495"/>
        <v>8</v>
      </c>
      <c r="CA182" s="14">
        <f t="shared" si="496"/>
        <v>5</v>
      </c>
      <c r="CB182" s="14">
        <f t="shared" si="497"/>
        <v>5</v>
      </c>
      <c r="CC182" s="14">
        <f t="shared" si="498"/>
        <v>4</v>
      </c>
      <c r="CD182" s="14">
        <f t="shared" si="499"/>
        <v>2</v>
      </c>
      <c r="CE182" s="14">
        <f>INDEX(属性投放!$W$6:$W$49,(卡牌属性!CC182-2)*11+卡牌属性!CD182)</f>
        <v>10</v>
      </c>
      <c r="CF182" s="14">
        <f t="shared" ref="CF182:CF191" si="637">CF181+CU181*$CE181</f>
        <v>474</v>
      </c>
      <c r="CG182" s="14">
        <f t="shared" ref="CG182:CG191" si="638">CG181+CV181*$CE181</f>
        <v>580</v>
      </c>
      <c r="CH182" s="14">
        <f t="shared" ref="CH182:CH191" si="639">CH181+CW181*$CE181</f>
        <v>686</v>
      </c>
      <c r="CI182" s="14">
        <f t="shared" ref="CI182:CI191" si="640">CI181+CX181*$CE181</f>
        <v>686</v>
      </c>
      <c r="CJ182" s="14">
        <f t="shared" ref="CJ182:CJ191" si="641">CJ181+CY181*$CE181</f>
        <v>820</v>
      </c>
      <c r="CK182" s="14">
        <f t="shared" ref="CK182:CK191" si="642">CK181+CZ181*$CE181</f>
        <v>142</v>
      </c>
      <c r="CL182" s="14">
        <f t="shared" ref="CL182:CL191" si="643">CL181+DA181*$CE181</f>
        <v>180</v>
      </c>
      <c r="CM182" s="14">
        <f t="shared" ref="CM182:CM191" si="644">CM181+DB181*$CE181</f>
        <v>180</v>
      </c>
      <c r="CN182" s="14">
        <f t="shared" ref="CN182:CN191" si="645">CN181+DC181*$CE181</f>
        <v>218</v>
      </c>
      <c r="CO182" s="14">
        <f t="shared" ref="CO182:CO191" si="646">CO181+DD181*$CE181</f>
        <v>285</v>
      </c>
      <c r="CP182" s="14">
        <f t="shared" ref="CP182:CP191" si="647">CP181+DE181*$CE181</f>
        <v>1844</v>
      </c>
      <c r="CQ182" s="14">
        <f t="shared" ref="CQ182:CQ191" si="648">CQ181+DF181*$CE181</f>
        <v>2330</v>
      </c>
      <c r="CR182" s="14">
        <f t="shared" ref="CR182:CR191" si="649">CR181+DG181*$CE181</f>
        <v>2330</v>
      </c>
      <c r="CS182" s="14">
        <f t="shared" ref="CS182:CS191" si="650">CS181+DH181*$CE181</f>
        <v>2816</v>
      </c>
      <c r="CT182" s="14">
        <f t="shared" ref="CT182:CT191" si="651">CT181+DI181*$CE181</f>
        <v>3520</v>
      </c>
      <c r="CU182" s="14">
        <f>INDEX(属性偏向!$S$4:$S$135,(卡牌属性!$BZ182-1+CU$3)*11+卡牌属性!$CD182)</f>
        <v>18</v>
      </c>
      <c r="CV182" s="14">
        <f>INDEX(属性偏向!$S$4:$S$135,(卡牌属性!$BZ182-1+CV$3)*11+卡牌属性!$CD182)</f>
        <v>22</v>
      </c>
      <c r="CW182" s="14">
        <f>INDEX(属性偏向!$S$4:$S$135,(卡牌属性!$BZ182-1+CW$3)*11+卡牌属性!$CD182)</f>
        <v>26</v>
      </c>
      <c r="CX182" s="14">
        <f>INDEX(属性偏向!$S$4:$S$135,(卡牌属性!$BZ182-1+CX$3)*11+卡牌属性!$CD182)</f>
        <v>26</v>
      </c>
      <c r="CY182" s="14">
        <f>INDEX(属性偏向!$S$4:$S$135,(卡牌属性!$BZ182-1+CY$3)*11+卡牌属性!$CD182)</f>
        <v>32</v>
      </c>
      <c r="CZ182" s="14">
        <f>INDEX(属性偏向!$T$4:$T$135,(卡牌属性!$BZ182-1+CZ$3)*11+卡牌属性!$CD182)</f>
        <v>9</v>
      </c>
      <c r="DA182" s="14">
        <f>INDEX(属性偏向!$T$4:$T$135,(卡牌属性!$BZ182-1+DA$3)*11+卡牌属性!$CD182)</f>
        <v>11</v>
      </c>
      <c r="DB182" s="14">
        <f>INDEX(属性偏向!$T$4:$T$135,(卡牌属性!$BZ182-1+DB$3)*11+卡牌属性!$CD182)</f>
        <v>11</v>
      </c>
      <c r="DC182" s="14">
        <f>INDEX(属性偏向!$T$4:$T$135,(卡牌属性!$BZ182-1+DC$3)*11+卡牌属性!$CD182)</f>
        <v>13</v>
      </c>
      <c r="DD182" s="14">
        <f>INDEX(属性偏向!$T$4:$T$135,(卡牌属性!$BZ182-1+DD$3)*11+卡牌属性!$CD182)</f>
        <v>16</v>
      </c>
      <c r="DE182" s="14">
        <f>INDEX(属性偏向!$U$4:$U$135,(卡牌属性!$BZ182-1+DE$3)*11+卡牌属性!$CD182)</f>
        <v>126</v>
      </c>
      <c r="DF182" s="14">
        <f>INDEX(属性偏向!$U$4:$U$135,(卡牌属性!$BZ182-1+DF$3)*11+卡牌属性!$CD182)</f>
        <v>154</v>
      </c>
      <c r="DG182" s="14">
        <f>INDEX(属性偏向!$U$4:$U$135,(卡牌属性!$BZ182-1+DG$3)*11+卡牌属性!$CD182)</f>
        <v>154</v>
      </c>
      <c r="DH182" s="14">
        <f>INDEX(属性偏向!$U$4:$U$135,(卡牌属性!$BZ182-1+DH$3)*11+卡牌属性!$CD182)</f>
        <v>182</v>
      </c>
      <c r="DI182" s="14">
        <f>INDEX(属性偏向!$U$4:$U$135,(卡牌属性!$BZ182-1+DI$3)*11+卡牌属性!$CD182)</f>
        <v>224</v>
      </c>
      <c r="DL182" s="13">
        <v>178</v>
      </c>
      <c r="DM182" s="14">
        <f t="shared" si="500"/>
        <v>17</v>
      </c>
      <c r="DN182" s="14">
        <f t="shared" si="501"/>
        <v>1102017</v>
      </c>
      <c r="DO182" s="14" t="str">
        <f>INDEX($B$6:$B$32,DM182)&amp;"-"&amp;INDEX(属性投放!$H$7:$H$17,卡牌属性!DT182)</f>
        <v>秦王攻-等活</v>
      </c>
      <c r="DP182" s="14">
        <f t="shared" si="487"/>
        <v>8</v>
      </c>
      <c r="DQ182" s="14">
        <f t="shared" si="488"/>
        <v>6</v>
      </c>
      <c r="DR182" s="14">
        <f t="shared" si="489"/>
        <v>6</v>
      </c>
      <c r="DS182" s="14">
        <f t="shared" si="502"/>
        <v>4</v>
      </c>
      <c r="DT182" s="14">
        <f t="shared" si="503"/>
        <v>2</v>
      </c>
      <c r="DU182" s="14">
        <f>INDEX(属性投放!$W$6:$W$49,(卡牌属性!DS182-2)*11+卡牌属性!DT182)</f>
        <v>10</v>
      </c>
      <c r="DV182" s="14">
        <f t="shared" ref="DV182:DV191" si="652">DV181+EK181*$DU181</f>
        <v>922</v>
      </c>
      <c r="DW182" s="14">
        <f t="shared" ref="DW182:DW191" si="653">DW181+EL181*$DU181</f>
        <v>1140</v>
      </c>
      <c r="DX182" s="14">
        <f t="shared" ref="DX182:DX191" si="654">DX181+EM181*$DU181</f>
        <v>1358</v>
      </c>
      <c r="DY182" s="14">
        <f t="shared" ref="DY182:DY191" si="655">DY181+EN181*$DU181</f>
        <v>1358</v>
      </c>
      <c r="DZ182" s="14">
        <f t="shared" ref="DZ182:DZ191" si="656">DZ181+EO181*$DU181</f>
        <v>1660</v>
      </c>
      <c r="EA182" s="14">
        <f t="shared" ref="EA182:EA191" si="657">EA181+EP181*$DU181</f>
        <v>292</v>
      </c>
      <c r="EB182" s="14">
        <f t="shared" ref="EB182:EB191" si="658">EB181+EQ181*$DU181</f>
        <v>344</v>
      </c>
      <c r="EC182" s="14">
        <f t="shared" ref="EC182:EC191" si="659">EC181+ER181*$DU181</f>
        <v>344</v>
      </c>
      <c r="ED182" s="14">
        <f t="shared" ref="ED182:ED191" si="660">ED181+ES181*$DU181</f>
        <v>411</v>
      </c>
      <c r="EE182" s="14">
        <f t="shared" ref="EE182:EE191" si="661">EE181+ET181*$DU181</f>
        <v>520</v>
      </c>
      <c r="EF182" s="14">
        <f t="shared" ref="EF182:EF191" si="662">EF181+EU181*$DU181</f>
        <v>3674</v>
      </c>
      <c r="EG182" s="14">
        <f t="shared" ref="EG182:EG191" si="663">EG181+EV181*$DU181</f>
        <v>4328</v>
      </c>
      <c r="EH182" s="14">
        <f t="shared" ref="EH182:EH191" si="664">EH181+EW181*$DU181</f>
        <v>4328</v>
      </c>
      <c r="EI182" s="14">
        <f t="shared" ref="EI182:EI191" si="665">EI181+EX181*$DU181</f>
        <v>5032</v>
      </c>
      <c r="EJ182" s="14">
        <f t="shared" ref="EJ182:EJ191" si="666">EJ181+EY181*$DU181</f>
        <v>6240</v>
      </c>
      <c r="EK182" s="14">
        <f>INDEX(属性偏向!$S$4:$S$135,(卡牌属性!$DP182-1+EK$3)*11+卡牌属性!$DT182)*(1+属性投放!$AT$6)</f>
        <v>54</v>
      </c>
      <c r="EL182" s="14">
        <f>INDEX(属性偏向!$S$4:$S$135,(卡牌属性!$DP182-1+EL$3)*11+卡牌属性!$DT182)*(1+属性投放!$AT$6)</f>
        <v>66</v>
      </c>
      <c r="EM182" s="14">
        <f>INDEX(属性偏向!$S$4:$S$135,(卡牌属性!$DP182-1+EM$3)*11+卡牌属性!$DT182)*(1+属性投放!$AT$6)</f>
        <v>78</v>
      </c>
      <c r="EN182" s="14">
        <f>INDEX(属性偏向!$S$4:$S$135,(卡牌属性!$DP182-1+EN$3)*11+卡牌属性!$DT182)*(1+属性投放!$AT$6)</f>
        <v>78</v>
      </c>
      <c r="EO182" s="14">
        <f>INDEX(属性偏向!$S$4:$S$135,(卡牌属性!$DP182-1+EO$3)*11+卡牌属性!$DT182)*(1+属性投放!$AT$6)</f>
        <v>96</v>
      </c>
      <c r="EP182" s="14">
        <f>INDEX(属性偏向!$T$4:$T$135,(卡牌属性!$DQ182-1+EP$3)*11+卡牌属性!$DT182)*(1+属性投放!$AT$6)</f>
        <v>21</v>
      </c>
      <c r="EQ182" s="14">
        <f>INDEX(属性偏向!$T$4:$T$135,(卡牌属性!$DQ182-1+EQ$3)*11+卡牌属性!$DT182)*(1+属性投放!$AT$6)</f>
        <v>24</v>
      </c>
      <c r="ER182" s="14">
        <f>INDEX(属性偏向!$T$4:$T$135,(卡牌属性!$DQ182-1+ER$3)*11+卡牌属性!$DT182)*(1+属性投放!$AT$6)</f>
        <v>24</v>
      </c>
      <c r="ES182" s="14">
        <f>INDEX(属性偏向!$T$4:$T$135,(卡牌属性!$DQ182-1+ES$3)*11+卡牌属性!$DT182)*(1+属性投放!$AT$6)</f>
        <v>27</v>
      </c>
      <c r="ET182" s="14">
        <f>INDEX(属性偏向!$T$4:$T$135,(卡牌属性!$DQ182-1+ET$3)*11+卡牌属性!$DT182)*(1+属性投放!$AT$6)</f>
        <v>33</v>
      </c>
      <c r="EU182" s="14">
        <f>INDEX(属性偏向!$U$4:$U$135,(卡牌属性!$DR182-1+EU$3)*11+卡牌属性!$DT182)*(1+属性投放!$AT$6)</f>
        <v>294</v>
      </c>
      <c r="EV182" s="14">
        <f>INDEX(属性偏向!$U$4:$U$135,(卡牌属性!$DR182-1+EV$3)*11+卡牌属性!$DT182)*(1+属性投放!$AT$6)</f>
        <v>336</v>
      </c>
      <c r="EW182" s="14">
        <f>INDEX(属性偏向!$U$4:$U$135,(卡牌属性!$DR182-1+EW$3)*11+卡牌属性!$DT182)*(1+属性投放!$AT$6)</f>
        <v>336</v>
      </c>
      <c r="EX182" s="14">
        <f>INDEX(属性偏向!$U$4:$U$135,(卡牌属性!$DR182-1+EX$3)*11+卡牌属性!$DT182)*(1+属性投放!$AT$6)</f>
        <v>378</v>
      </c>
      <c r="EY182" s="14">
        <f>INDEX(属性偏向!$U$4:$U$135,(卡牌属性!$DR182-1+EY$3)*11+卡牌属性!$DT182)*(1+属性投放!$AT$6)</f>
        <v>462</v>
      </c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</row>
    <row r="183" spans="31:170" ht="16.5" x14ac:dyDescent="0.2">
      <c r="AE183" s="13">
        <v>179</v>
      </c>
      <c r="AF183" s="13">
        <f t="shared" si="492"/>
        <v>17</v>
      </c>
      <c r="AG183" s="13">
        <f t="shared" si="483"/>
        <v>4</v>
      </c>
      <c r="AH183" s="13"/>
      <c r="AI183" s="13"/>
      <c r="AJ183" s="14">
        <f t="shared" si="484"/>
        <v>1101016</v>
      </c>
      <c r="AK183" s="14" t="str">
        <f t="shared" si="485"/>
        <v>秦王攻3突</v>
      </c>
      <c r="AL183" s="25" t="s">
        <v>131</v>
      </c>
      <c r="AM183" s="14">
        <v>1</v>
      </c>
      <c r="AN183" s="14">
        <f t="shared" si="486"/>
        <v>3</v>
      </c>
      <c r="AO183" s="14" t="e">
        <f>INDEX(属性投放!#REF!,(卡牌属性!AG183-2)*20+卡牌属性!AN183)</f>
        <v>#REF!</v>
      </c>
      <c r="AP183" s="14" t="e">
        <f t="shared" si="601"/>
        <v>#REF!</v>
      </c>
      <c r="AQ183" s="14" t="e">
        <f t="shared" si="601"/>
        <v>#REF!</v>
      </c>
      <c r="AR183" s="14" t="e">
        <f t="shared" si="601"/>
        <v>#REF!</v>
      </c>
      <c r="AS183" s="14" t="e">
        <f t="shared" si="601"/>
        <v>#REF!</v>
      </c>
      <c r="AT183" s="14" t="e">
        <f>INDEX(属性投放!#REF!,(卡牌属性!AG183-2)*20+卡牌属性!AN183)</f>
        <v>#REF!</v>
      </c>
      <c r="AU183" s="14" t="e">
        <f t="shared" si="602"/>
        <v>#REF!</v>
      </c>
      <c r="AV183" s="14" t="e">
        <f t="shared" si="602"/>
        <v>#REF!</v>
      </c>
      <c r="AW183" s="14" t="e">
        <f t="shared" si="602"/>
        <v>#REF!</v>
      </c>
      <c r="AX183" s="14" t="e">
        <f t="shared" si="602"/>
        <v>#REF!</v>
      </c>
      <c r="AY183" s="14" t="e">
        <f>INDEX(属性投放!#REF!,(卡牌属性!AG183-2)*20+卡牌属性!AN183)</f>
        <v>#REF!</v>
      </c>
      <c r="AZ183" s="14" t="e">
        <f t="shared" si="603"/>
        <v>#REF!</v>
      </c>
      <c r="BA183" s="14" t="e">
        <f t="shared" si="603"/>
        <v>#REF!</v>
      </c>
      <c r="BB183" s="14" t="e">
        <f t="shared" si="603"/>
        <v>#REF!</v>
      </c>
      <c r="BC183" s="14" t="e">
        <f t="shared" si="603"/>
        <v>#REF!</v>
      </c>
      <c r="BD183" s="14" t="e">
        <f>INDEX(属性投放!#REF!,(卡牌属性!AG183-2)*20+卡牌属性!AN183)</f>
        <v>#REF!</v>
      </c>
      <c r="BE183" s="14" t="e">
        <f t="shared" si="604"/>
        <v>#REF!</v>
      </c>
      <c r="BF183" s="14" t="e">
        <f t="shared" si="604"/>
        <v>#REF!</v>
      </c>
      <c r="BG183" s="14" t="e">
        <f t="shared" si="604"/>
        <v>#REF!</v>
      </c>
      <c r="BH183" s="14" t="e">
        <f t="shared" si="604"/>
        <v>#REF!</v>
      </c>
      <c r="BI183" s="14" t="e">
        <f>INDEX(属性投放!#REF!,(卡牌属性!AG183-2)*20+卡牌属性!AN183)</f>
        <v>#REF!</v>
      </c>
      <c r="BJ183" s="14" t="e">
        <f t="shared" si="605"/>
        <v>#REF!</v>
      </c>
      <c r="BK183" s="14" t="e">
        <f t="shared" si="605"/>
        <v>#REF!</v>
      </c>
      <c r="BL183" s="14" t="e">
        <f t="shared" si="605"/>
        <v>#REF!</v>
      </c>
      <c r="BM183" s="14" t="e">
        <f t="shared" si="605"/>
        <v>#REF!</v>
      </c>
      <c r="BN183" s="14" t="e">
        <f>INDEX(属性投放!#REF!,(卡牌属性!AG183-2)*20+卡牌属性!AN183)</f>
        <v>#REF!</v>
      </c>
      <c r="BO183" s="14" t="e">
        <f t="shared" si="606"/>
        <v>#REF!</v>
      </c>
      <c r="BP183" s="14" t="e">
        <f t="shared" si="606"/>
        <v>#REF!</v>
      </c>
      <c r="BQ183" s="14" t="e">
        <f t="shared" si="606"/>
        <v>#REF!</v>
      </c>
      <c r="BR183" s="14" t="e">
        <f t="shared" si="606"/>
        <v>#REF!</v>
      </c>
      <c r="BV183" s="13">
        <v>179</v>
      </c>
      <c r="BW183" s="14">
        <f t="shared" si="493"/>
        <v>17</v>
      </c>
      <c r="BX183" s="14">
        <f t="shared" si="494"/>
        <v>1102017</v>
      </c>
      <c r="BY183" s="14" t="str">
        <f>INDEX($O$6:$O$37,BW183)&amp;"-"&amp;INDEX(属性投放!$H$19:$H$29,卡牌属性!CD183)</f>
        <v>飞廉-黑绳</v>
      </c>
      <c r="BZ183" s="14">
        <f t="shared" si="495"/>
        <v>8</v>
      </c>
      <c r="CA183" s="14">
        <f t="shared" si="496"/>
        <v>5</v>
      </c>
      <c r="CB183" s="14">
        <f t="shared" si="497"/>
        <v>5</v>
      </c>
      <c r="CC183" s="14">
        <f t="shared" si="498"/>
        <v>4</v>
      </c>
      <c r="CD183" s="14">
        <f t="shared" si="499"/>
        <v>3</v>
      </c>
      <c r="CE183" s="14">
        <f>INDEX(属性投放!$W$6:$W$49,(卡牌属性!CC183-2)*11+卡牌属性!CD183)</f>
        <v>15</v>
      </c>
      <c r="CF183" s="14">
        <f t="shared" si="637"/>
        <v>654</v>
      </c>
      <c r="CG183" s="14">
        <f t="shared" si="638"/>
        <v>800</v>
      </c>
      <c r="CH183" s="14">
        <f t="shared" si="639"/>
        <v>946</v>
      </c>
      <c r="CI183" s="14">
        <f t="shared" si="640"/>
        <v>946</v>
      </c>
      <c r="CJ183" s="14">
        <f t="shared" si="641"/>
        <v>1140</v>
      </c>
      <c r="CK183" s="14">
        <f t="shared" si="642"/>
        <v>232</v>
      </c>
      <c r="CL183" s="14">
        <f t="shared" si="643"/>
        <v>290</v>
      </c>
      <c r="CM183" s="14">
        <f t="shared" si="644"/>
        <v>290</v>
      </c>
      <c r="CN183" s="14">
        <f t="shared" si="645"/>
        <v>348</v>
      </c>
      <c r="CO183" s="14">
        <f t="shared" si="646"/>
        <v>445</v>
      </c>
      <c r="CP183" s="14">
        <f t="shared" si="647"/>
        <v>3104</v>
      </c>
      <c r="CQ183" s="14">
        <f t="shared" si="648"/>
        <v>3870</v>
      </c>
      <c r="CR183" s="14">
        <f t="shared" si="649"/>
        <v>3870</v>
      </c>
      <c r="CS183" s="14">
        <f t="shared" si="650"/>
        <v>4636</v>
      </c>
      <c r="CT183" s="14">
        <f t="shared" si="651"/>
        <v>5760</v>
      </c>
      <c r="CU183" s="14">
        <f>INDEX(属性偏向!$S$4:$S$135,(卡牌属性!$BZ183-1+CU$3)*11+卡牌属性!$CD183)</f>
        <v>20</v>
      </c>
      <c r="CV183" s="14">
        <f>INDEX(属性偏向!$S$4:$S$135,(卡牌属性!$BZ183-1+CV$3)*11+卡牌属性!$CD183)</f>
        <v>24</v>
      </c>
      <c r="CW183" s="14">
        <f>INDEX(属性偏向!$S$4:$S$135,(卡牌属性!$BZ183-1+CW$3)*11+卡牌属性!$CD183)</f>
        <v>28</v>
      </c>
      <c r="CX183" s="14">
        <f>INDEX(属性偏向!$S$4:$S$135,(卡牌属性!$BZ183-1+CX$3)*11+卡牌属性!$CD183)</f>
        <v>28</v>
      </c>
      <c r="CY183" s="14">
        <f>INDEX(属性偏向!$S$4:$S$135,(卡牌属性!$BZ183-1+CY$3)*11+卡牌属性!$CD183)</f>
        <v>34</v>
      </c>
      <c r="CZ183" s="14">
        <f>INDEX(属性偏向!$T$4:$T$135,(卡牌属性!$BZ183-1+CZ$3)*11+卡牌属性!$CD183)</f>
        <v>10</v>
      </c>
      <c r="DA183" s="14">
        <f>INDEX(属性偏向!$T$4:$T$135,(卡牌属性!$BZ183-1+DA$3)*11+卡牌属性!$CD183)</f>
        <v>12</v>
      </c>
      <c r="DB183" s="14">
        <f>INDEX(属性偏向!$T$4:$T$135,(卡牌属性!$BZ183-1+DB$3)*11+卡牌属性!$CD183)</f>
        <v>12</v>
      </c>
      <c r="DC183" s="14">
        <f>INDEX(属性偏向!$T$4:$T$135,(卡牌属性!$BZ183-1+DC$3)*11+卡牌属性!$CD183)</f>
        <v>14</v>
      </c>
      <c r="DD183" s="14">
        <f>INDEX(属性偏向!$T$4:$T$135,(卡牌属性!$BZ183-1+DD$3)*11+卡牌属性!$CD183)</f>
        <v>17</v>
      </c>
      <c r="DE183" s="14">
        <f>INDEX(属性偏向!$U$4:$U$135,(卡牌属性!$BZ183-1+DE$3)*11+卡牌属性!$CD183)</f>
        <v>160</v>
      </c>
      <c r="DF183" s="14">
        <f>INDEX(属性偏向!$U$4:$U$135,(卡牌属性!$BZ183-1+DF$3)*11+卡牌属性!$CD183)</f>
        <v>192</v>
      </c>
      <c r="DG183" s="14">
        <f>INDEX(属性偏向!$U$4:$U$135,(卡牌属性!$BZ183-1+DG$3)*11+卡牌属性!$CD183)</f>
        <v>192</v>
      </c>
      <c r="DH183" s="14">
        <f>INDEX(属性偏向!$U$4:$U$135,(卡牌属性!$BZ183-1+DH$3)*11+卡牌属性!$CD183)</f>
        <v>224</v>
      </c>
      <c r="DI183" s="14">
        <f>INDEX(属性偏向!$U$4:$U$135,(卡牌属性!$BZ183-1+DI$3)*11+卡牌属性!$CD183)</f>
        <v>272</v>
      </c>
      <c r="DL183" s="13">
        <v>179</v>
      </c>
      <c r="DM183" s="14">
        <f t="shared" si="500"/>
        <v>17</v>
      </c>
      <c r="DN183" s="14">
        <f t="shared" si="501"/>
        <v>1102017</v>
      </c>
      <c r="DO183" s="14" t="str">
        <f>INDEX($B$6:$B$32,DM183)&amp;"-"&amp;INDEX(属性投放!$H$7:$H$17,卡牌属性!DT183)</f>
        <v>秦王攻-黑绳</v>
      </c>
      <c r="DP183" s="14">
        <f t="shared" si="487"/>
        <v>8</v>
      </c>
      <c r="DQ183" s="14">
        <f t="shared" si="488"/>
        <v>6</v>
      </c>
      <c r="DR183" s="14">
        <f t="shared" si="489"/>
        <v>6</v>
      </c>
      <c r="DS183" s="14">
        <f t="shared" si="502"/>
        <v>4</v>
      </c>
      <c r="DT183" s="14">
        <f t="shared" si="503"/>
        <v>3</v>
      </c>
      <c r="DU183" s="14">
        <f>INDEX(属性投放!$W$6:$W$49,(卡牌属性!DS183-2)*11+卡牌属性!DT183)</f>
        <v>15</v>
      </c>
      <c r="DV183" s="14">
        <f t="shared" si="652"/>
        <v>1462</v>
      </c>
      <c r="DW183" s="14">
        <f t="shared" si="653"/>
        <v>1800</v>
      </c>
      <c r="DX183" s="14">
        <f t="shared" si="654"/>
        <v>2138</v>
      </c>
      <c r="DY183" s="14">
        <f t="shared" si="655"/>
        <v>2138</v>
      </c>
      <c r="DZ183" s="14">
        <f t="shared" si="656"/>
        <v>2620</v>
      </c>
      <c r="EA183" s="14">
        <f t="shared" si="657"/>
        <v>502</v>
      </c>
      <c r="EB183" s="14">
        <f t="shared" si="658"/>
        <v>584</v>
      </c>
      <c r="EC183" s="14">
        <f t="shared" si="659"/>
        <v>584</v>
      </c>
      <c r="ED183" s="14">
        <f t="shared" si="660"/>
        <v>681</v>
      </c>
      <c r="EE183" s="14">
        <f t="shared" si="661"/>
        <v>850</v>
      </c>
      <c r="EF183" s="14">
        <f t="shared" si="662"/>
        <v>6614</v>
      </c>
      <c r="EG183" s="14">
        <f t="shared" si="663"/>
        <v>7688</v>
      </c>
      <c r="EH183" s="14">
        <f t="shared" si="664"/>
        <v>7688</v>
      </c>
      <c r="EI183" s="14">
        <f t="shared" si="665"/>
        <v>8812</v>
      </c>
      <c r="EJ183" s="14">
        <f t="shared" si="666"/>
        <v>10860</v>
      </c>
      <c r="EK183" s="14">
        <f>INDEX(属性偏向!$S$4:$S$135,(卡牌属性!$DP183-1+EK$3)*11+卡牌属性!$DT183)*(1+属性投放!$AT$6)</f>
        <v>60</v>
      </c>
      <c r="EL183" s="14">
        <f>INDEX(属性偏向!$S$4:$S$135,(卡牌属性!$DP183-1+EL$3)*11+卡牌属性!$DT183)*(1+属性投放!$AT$6)</f>
        <v>72</v>
      </c>
      <c r="EM183" s="14">
        <f>INDEX(属性偏向!$S$4:$S$135,(卡牌属性!$DP183-1+EM$3)*11+卡牌属性!$DT183)*(1+属性投放!$AT$6)</f>
        <v>84</v>
      </c>
      <c r="EN183" s="14">
        <f>INDEX(属性偏向!$S$4:$S$135,(卡牌属性!$DP183-1+EN$3)*11+卡牌属性!$DT183)*(1+属性投放!$AT$6)</f>
        <v>84</v>
      </c>
      <c r="EO183" s="14">
        <f>INDEX(属性偏向!$S$4:$S$135,(卡牌属性!$DP183-1+EO$3)*11+卡牌属性!$DT183)*(1+属性投放!$AT$6)</f>
        <v>102</v>
      </c>
      <c r="EP183" s="14">
        <f>INDEX(属性偏向!$T$4:$T$135,(卡牌属性!$DQ183-1+EP$3)*11+卡牌属性!$DT183)*(1+属性投放!$AT$6)</f>
        <v>24</v>
      </c>
      <c r="EQ183" s="14">
        <f>INDEX(属性偏向!$T$4:$T$135,(卡牌属性!$DQ183-1+EQ$3)*11+卡牌属性!$DT183)*(1+属性投放!$AT$6)</f>
        <v>27</v>
      </c>
      <c r="ER183" s="14">
        <f>INDEX(属性偏向!$T$4:$T$135,(卡牌属性!$DQ183-1+ER$3)*11+卡牌属性!$DT183)*(1+属性投放!$AT$6)</f>
        <v>27</v>
      </c>
      <c r="ES183" s="14">
        <f>INDEX(属性偏向!$T$4:$T$135,(卡牌属性!$DQ183-1+ES$3)*11+卡牌属性!$DT183)*(1+属性投放!$AT$6)</f>
        <v>30</v>
      </c>
      <c r="ET183" s="14">
        <f>INDEX(属性偏向!$T$4:$T$135,(卡牌属性!$DQ183-1+ET$3)*11+卡牌属性!$DT183)*(1+属性投放!$AT$6)</f>
        <v>36</v>
      </c>
      <c r="EU183" s="14">
        <f>INDEX(属性偏向!$U$4:$U$135,(卡牌属性!$DR183-1+EU$3)*11+卡牌属性!$DT183)*(1+属性投放!$AT$6)</f>
        <v>384</v>
      </c>
      <c r="EV183" s="14">
        <f>INDEX(属性偏向!$U$4:$U$135,(卡牌属性!$DR183-1+EV$3)*11+卡牌属性!$DT183)*(1+属性投放!$AT$6)</f>
        <v>432</v>
      </c>
      <c r="EW183" s="14">
        <f>INDEX(属性偏向!$U$4:$U$135,(卡牌属性!$DR183-1+EW$3)*11+卡牌属性!$DT183)*(1+属性投放!$AT$6)</f>
        <v>432</v>
      </c>
      <c r="EX183" s="14">
        <f>INDEX(属性偏向!$U$4:$U$135,(卡牌属性!$DR183-1+EX$3)*11+卡牌属性!$DT183)*(1+属性投放!$AT$6)</f>
        <v>480</v>
      </c>
      <c r="EY183" s="14">
        <f>INDEX(属性偏向!$U$4:$U$135,(卡牌属性!$DR183-1+EY$3)*11+卡牌属性!$DT183)*(1+属性投放!$AT$6)</f>
        <v>576</v>
      </c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</row>
    <row r="184" spans="31:170" ht="16.5" x14ac:dyDescent="0.2">
      <c r="AE184" s="13">
        <v>180</v>
      </c>
      <c r="AF184" s="13">
        <f t="shared" si="492"/>
        <v>17</v>
      </c>
      <c r="AG184" s="13">
        <f t="shared" si="483"/>
        <v>4</v>
      </c>
      <c r="AH184" s="13"/>
      <c r="AI184" s="13"/>
      <c r="AJ184" s="14">
        <f t="shared" si="484"/>
        <v>1101016</v>
      </c>
      <c r="AK184" s="14" t="str">
        <f t="shared" si="485"/>
        <v>秦王攻4突</v>
      </c>
      <c r="AL184" s="25" t="s">
        <v>131</v>
      </c>
      <c r="AM184" s="14">
        <v>1</v>
      </c>
      <c r="AN184" s="14">
        <f t="shared" si="486"/>
        <v>4</v>
      </c>
      <c r="AO184" s="14" t="e">
        <f>INDEX(属性投放!#REF!,(卡牌属性!AG184-2)*20+卡牌属性!AN184)</f>
        <v>#REF!</v>
      </c>
      <c r="AP184" s="14" t="e">
        <f t="shared" si="601"/>
        <v>#REF!</v>
      </c>
      <c r="AQ184" s="14" t="e">
        <f t="shared" si="601"/>
        <v>#REF!</v>
      </c>
      <c r="AR184" s="14" t="e">
        <f t="shared" si="601"/>
        <v>#REF!</v>
      </c>
      <c r="AS184" s="14" t="e">
        <f t="shared" si="601"/>
        <v>#REF!</v>
      </c>
      <c r="AT184" s="14" t="e">
        <f>INDEX(属性投放!#REF!,(卡牌属性!AG184-2)*20+卡牌属性!AN184)</f>
        <v>#REF!</v>
      </c>
      <c r="AU184" s="14" t="e">
        <f t="shared" si="602"/>
        <v>#REF!</v>
      </c>
      <c r="AV184" s="14" t="e">
        <f t="shared" si="602"/>
        <v>#REF!</v>
      </c>
      <c r="AW184" s="14" t="e">
        <f t="shared" si="602"/>
        <v>#REF!</v>
      </c>
      <c r="AX184" s="14" t="e">
        <f t="shared" si="602"/>
        <v>#REF!</v>
      </c>
      <c r="AY184" s="14" t="e">
        <f>INDEX(属性投放!#REF!,(卡牌属性!AG184-2)*20+卡牌属性!AN184)</f>
        <v>#REF!</v>
      </c>
      <c r="AZ184" s="14" t="e">
        <f t="shared" si="603"/>
        <v>#REF!</v>
      </c>
      <c r="BA184" s="14" t="e">
        <f t="shared" si="603"/>
        <v>#REF!</v>
      </c>
      <c r="BB184" s="14" t="e">
        <f t="shared" si="603"/>
        <v>#REF!</v>
      </c>
      <c r="BC184" s="14" t="e">
        <f t="shared" si="603"/>
        <v>#REF!</v>
      </c>
      <c r="BD184" s="14" t="e">
        <f>INDEX(属性投放!#REF!,(卡牌属性!AG184-2)*20+卡牌属性!AN184)</f>
        <v>#REF!</v>
      </c>
      <c r="BE184" s="14" t="e">
        <f t="shared" si="604"/>
        <v>#REF!</v>
      </c>
      <c r="BF184" s="14" t="e">
        <f t="shared" si="604"/>
        <v>#REF!</v>
      </c>
      <c r="BG184" s="14" t="e">
        <f t="shared" si="604"/>
        <v>#REF!</v>
      </c>
      <c r="BH184" s="14" t="e">
        <f t="shared" si="604"/>
        <v>#REF!</v>
      </c>
      <c r="BI184" s="14" t="e">
        <f>INDEX(属性投放!#REF!,(卡牌属性!AG184-2)*20+卡牌属性!AN184)</f>
        <v>#REF!</v>
      </c>
      <c r="BJ184" s="14" t="e">
        <f t="shared" si="605"/>
        <v>#REF!</v>
      </c>
      <c r="BK184" s="14" t="e">
        <f t="shared" si="605"/>
        <v>#REF!</v>
      </c>
      <c r="BL184" s="14" t="e">
        <f t="shared" si="605"/>
        <v>#REF!</v>
      </c>
      <c r="BM184" s="14" t="e">
        <f t="shared" si="605"/>
        <v>#REF!</v>
      </c>
      <c r="BN184" s="14" t="e">
        <f>INDEX(属性投放!#REF!,(卡牌属性!AG184-2)*20+卡牌属性!AN184)</f>
        <v>#REF!</v>
      </c>
      <c r="BO184" s="14" t="e">
        <f t="shared" si="606"/>
        <v>#REF!</v>
      </c>
      <c r="BP184" s="14" t="e">
        <f t="shared" si="606"/>
        <v>#REF!</v>
      </c>
      <c r="BQ184" s="14" t="e">
        <f t="shared" si="606"/>
        <v>#REF!</v>
      </c>
      <c r="BR184" s="14" t="e">
        <f t="shared" si="606"/>
        <v>#REF!</v>
      </c>
      <c r="BV184" s="13">
        <v>180</v>
      </c>
      <c r="BW184" s="14">
        <f t="shared" si="493"/>
        <v>17</v>
      </c>
      <c r="BX184" s="14">
        <f t="shared" si="494"/>
        <v>1102017</v>
      </c>
      <c r="BY184" s="14" t="str">
        <f>INDEX($O$6:$O$37,BW184)&amp;"-"&amp;INDEX(属性投放!$H$19:$H$29,卡牌属性!CD184)</f>
        <v>飞廉-众合</v>
      </c>
      <c r="BZ184" s="14">
        <f t="shared" si="495"/>
        <v>8</v>
      </c>
      <c r="CA184" s="14">
        <f t="shared" si="496"/>
        <v>5</v>
      </c>
      <c r="CB184" s="14">
        <f t="shared" si="497"/>
        <v>5</v>
      </c>
      <c r="CC184" s="14">
        <f t="shared" si="498"/>
        <v>4</v>
      </c>
      <c r="CD184" s="14">
        <f t="shared" si="499"/>
        <v>4</v>
      </c>
      <c r="CE184" s="14">
        <f>INDEX(属性投放!$W$6:$W$49,(卡牌属性!CC184-2)*11+卡牌属性!CD184)</f>
        <v>15</v>
      </c>
      <c r="CF184" s="14">
        <f t="shared" si="637"/>
        <v>954</v>
      </c>
      <c r="CG184" s="14">
        <f t="shared" si="638"/>
        <v>1160</v>
      </c>
      <c r="CH184" s="14">
        <f t="shared" si="639"/>
        <v>1366</v>
      </c>
      <c r="CI184" s="14">
        <f t="shared" si="640"/>
        <v>1366</v>
      </c>
      <c r="CJ184" s="14">
        <f t="shared" si="641"/>
        <v>1650</v>
      </c>
      <c r="CK184" s="14">
        <f t="shared" si="642"/>
        <v>382</v>
      </c>
      <c r="CL184" s="14">
        <f t="shared" si="643"/>
        <v>470</v>
      </c>
      <c r="CM184" s="14">
        <f t="shared" si="644"/>
        <v>470</v>
      </c>
      <c r="CN184" s="14">
        <f t="shared" si="645"/>
        <v>558</v>
      </c>
      <c r="CO184" s="14">
        <f t="shared" si="646"/>
        <v>700</v>
      </c>
      <c r="CP184" s="14">
        <f t="shared" si="647"/>
        <v>5504</v>
      </c>
      <c r="CQ184" s="14">
        <f t="shared" si="648"/>
        <v>6750</v>
      </c>
      <c r="CR184" s="14">
        <f t="shared" si="649"/>
        <v>6750</v>
      </c>
      <c r="CS184" s="14">
        <f t="shared" si="650"/>
        <v>7996</v>
      </c>
      <c r="CT184" s="14">
        <f t="shared" si="651"/>
        <v>9840</v>
      </c>
      <c r="CU184" s="14">
        <f>INDEX(属性偏向!$S$4:$S$135,(卡牌属性!$BZ184-1+CU$3)*11+卡牌属性!$CD184)</f>
        <v>22</v>
      </c>
      <c r="CV184" s="14">
        <f>INDEX(属性偏向!$S$4:$S$135,(卡牌属性!$BZ184-1+CV$3)*11+卡牌属性!$CD184)</f>
        <v>26</v>
      </c>
      <c r="CW184" s="14">
        <f>INDEX(属性偏向!$S$4:$S$135,(卡牌属性!$BZ184-1+CW$3)*11+卡牌属性!$CD184)</f>
        <v>30</v>
      </c>
      <c r="CX184" s="14">
        <f>INDEX(属性偏向!$S$4:$S$135,(卡牌属性!$BZ184-1+CX$3)*11+卡牌属性!$CD184)</f>
        <v>30</v>
      </c>
      <c r="CY184" s="14">
        <f>INDEX(属性偏向!$S$4:$S$135,(卡牌属性!$BZ184-1+CY$3)*11+卡牌属性!$CD184)</f>
        <v>36</v>
      </c>
      <c r="CZ184" s="14">
        <f>INDEX(属性偏向!$T$4:$T$135,(卡牌属性!$BZ184-1+CZ$3)*11+卡牌属性!$CD184)</f>
        <v>11</v>
      </c>
      <c r="DA184" s="14">
        <f>INDEX(属性偏向!$T$4:$T$135,(卡牌属性!$BZ184-1+DA$3)*11+卡牌属性!$CD184)</f>
        <v>13</v>
      </c>
      <c r="DB184" s="14">
        <f>INDEX(属性偏向!$T$4:$T$135,(卡牌属性!$BZ184-1+DB$3)*11+卡牌属性!$CD184)</f>
        <v>13</v>
      </c>
      <c r="DC184" s="14">
        <f>INDEX(属性偏向!$T$4:$T$135,(卡牌属性!$BZ184-1+DC$3)*11+卡牌属性!$CD184)</f>
        <v>15</v>
      </c>
      <c r="DD184" s="14">
        <f>INDEX(属性偏向!$T$4:$T$135,(卡牌属性!$BZ184-1+DD$3)*11+卡牌属性!$CD184)</f>
        <v>18</v>
      </c>
      <c r="DE184" s="14">
        <f>INDEX(属性偏向!$U$4:$U$135,(卡牌属性!$BZ184-1+DE$3)*11+卡牌属性!$CD184)</f>
        <v>198</v>
      </c>
      <c r="DF184" s="14">
        <f>INDEX(属性偏向!$U$4:$U$135,(卡牌属性!$BZ184-1+DF$3)*11+卡牌属性!$CD184)</f>
        <v>234</v>
      </c>
      <c r="DG184" s="14">
        <f>INDEX(属性偏向!$U$4:$U$135,(卡牌属性!$BZ184-1+DG$3)*11+卡牌属性!$CD184)</f>
        <v>234</v>
      </c>
      <c r="DH184" s="14">
        <f>INDEX(属性偏向!$U$4:$U$135,(卡牌属性!$BZ184-1+DH$3)*11+卡牌属性!$CD184)</f>
        <v>270</v>
      </c>
      <c r="DI184" s="14">
        <f>INDEX(属性偏向!$U$4:$U$135,(卡牌属性!$BZ184-1+DI$3)*11+卡牌属性!$CD184)</f>
        <v>324</v>
      </c>
      <c r="DL184" s="13">
        <v>180</v>
      </c>
      <c r="DM184" s="14">
        <f t="shared" si="500"/>
        <v>17</v>
      </c>
      <c r="DN184" s="14">
        <f t="shared" si="501"/>
        <v>1102017</v>
      </c>
      <c r="DO184" s="14" t="str">
        <f>INDEX($B$6:$B$32,DM184)&amp;"-"&amp;INDEX(属性投放!$H$7:$H$17,卡牌属性!DT184)</f>
        <v>秦王攻-众合</v>
      </c>
      <c r="DP184" s="14">
        <f t="shared" si="487"/>
        <v>8</v>
      </c>
      <c r="DQ184" s="14">
        <f t="shared" si="488"/>
        <v>6</v>
      </c>
      <c r="DR184" s="14">
        <f t="shared" si="489"/>
        <v>6</v>
      </c>
      <c r="DS184" s="14">
        <f t="shared" si="502"/>
        <v>4</v>
      </c>
      <c r="DT184" s="14">
        <f t="shared" si="503"/>
        <v>4</v>
      </c>
      <c r="DU184" s="14">
        <f>INDEX(属性投放!$W$6:$W$49,(卡牌属性!DS184-2)*11+卡牌属性!DT184)</f>
        <v>15</v>
      </c>
      <c r="DV184" s="14">
        <f t="shared" si="652"/>
        <v>2362</v>
      </c>
      <c r="DW184" s="14">
        <f t="shared" si="653"/>
        <v>2880</v>
      </c>
      <c r="DX184" s="14">
        <f t="shared" si="654"/>
        <v>3398</v>
      </c>
      <c r="DY184" s="14">
        <f t="shared" si="655"/>
        <v>3398</v>
      </c>
      <c r="DZ184" s="14">
        <f t="shared" si="656"/>
        <v>4150</v>
      </c>
      <c r="EA184" s="14">
        <f t="shared" si="657"/>
        <v>862</v>
      </c>
      <c r="EB184" s="14">
        <f t="shared" si="658"/>
        <v>989</v>
      </c>
      <c r="EC184" s="14">
        <f t="shared" si="659"/>
        <v>989</v>
      </c>
      <c r="ED184" s="14">
        <f t="shared" si="660"/>
        <v>1131</v>
      </c>
      <c r="EE184" s="14">
        <f t="shared" si="661"/>
        <v>1390</v>
      </c>
      <c r="EF184" s="14">
        <f t="shared" si="662"/>
        <v>12374</v>
      </c>
      <c r="EG184" s="14">
        <f t="shared" si="663"/>
        <v>14168</v>
      </c>
      <c r="EH184" s="14">
        <f t="shared" si="664"/>
        <v>14168</v>
      </c>
      <c r="EI184" s="14">
        <f t="shared" si="665"/>
        <v>16012</v>
      </c>
      <c r="EJ184" s="14">
        <f t="shared" si="666"/>
        <v>19500</v>
      </c>
      <c r="EK184" s="14">
        <f>INDEX(属性偏向!$S$4:$S$135,(卡牌属性!$DP184-1+EK$3)*11+卡牌属性!$DT184)*(1+属性投放!$AT$6)</f>
        <v>66</v>
      </c>
      <c r="EL184" s="14">
        <f>INDEX(属性偏向!$S$4:$S$135,(卡牌属性!$DP184-1+EL$3)*11+卡牌属性!$DT184)*(1+属性投放!$AT$6)</f>
        <v>78</v>
      </c>
      <c r="EM184" s="14">
        <f>INDEX(属性偏向!$S$4:$S$135,(卡牌属性!$DP184-1+EM$3)*11+卡牌属性!$DT184)*(1+属性投放!$AT$6)</f>
        <v>90</v>
      </c>
      <c r="EN184" s="14">
        <f>INDEX(属性偏向!$S$4:$S$135,(卡牌属性!$DP184-1+EN$3)*11+卡牌属性!$DT184)*(1+属性投放!$AT$6)</f>
        <v>90</v>
      </c>
      <c r="EO184" s="14">
        <f>INDEX(属性偏向!$S$4:$S$135,(卡牌属性!$DP184-1+EO$3)*11+卡牌属性!$DT184)*(1+属性投放!$AT$6)</f>
        <v>108</v>
      </c>
      <c r="EP184" s="14">
        <f>INDEX(属性偏向!$T$4:$T$135,(卡牌属性!$DQ184-1+EP$3)*11+卡牌属性!$DT184)*(1+属性投放!$AT$6)</f>
        <v>27</v>
      </c>
      <c r="EQ184" s="14">
        <f>INDEX(属性偏向!$T$4:$T$135,(卡牌属性!$DQ184-1+EQ$3)*11+卡牌属性!$DT184)*(1+属性投放!$AT$6)</f>
        <v>30</v>
      </c>
      <c r="ER184" s="14">
        <f>INDEX(属性偏向!$T$4:$T$135,(卡牌属性!$DQ184-1+ER$3)*11+卡牌属性!$DT184)*(1+属性投放!$AT$6)</f>
        <v>30</v>
      </c>
      <c r="ES184" s="14">
        <f>INDEX(属性偏向!$T$4:$T$135,(卡牌属性!$DQ184-1+ES$3)*11+卡牌属性!$DT184)*(1+属性投放!$AT$6)</f>
        <v>33</v>
      </c>
      <c r="ET184" s="14">
        <f>INDEX(属性偏向!$T$4:$T$135,(卡牌属性!$DQ184-1+ET$3)*11+卡牌属性!$DT184)*(1+属性投放!$AT$6)</f>
        <v>39</v>
      </c>
      <c r="EU184" s="14">
        <f>INDEX(属性偏向!$U$4:$U$135,(卡牌属性!$DR184-1+EU$3)*11+卡牌属性!$DT184)*(1+属性投放!$AT$6)</f>
        <v>486</v>
      </c>
      <c r="EV184" s="14">
        <f>INDEX(属性偏向!$U$4:$U$135,(卡牌属性!$DR184-1+EV$3)*11+卡牌属性!$DT184)*(1+属性投放!$AT$6)</f>
        <v>540</v>
      </c>
      <c r="EW184" s="14">
        <f>INDEX(属性偏向!$U$4:$U$135,(卡牌属性!$DR184-1+EW$3)*11+卡牌属性!$DT184)*(1+属性投放!$AT$6)</f>
        <v>540</v>
      </c>
      <c r="EX184" s="14">
        <f>INDEX(属性偏向!$U$4:$U$135,(卡牌属性!$DR184-1+EX$3)*11+卡牌属性!$DT184)*(1+属性投放!$AT$6)</f>
        <v>594</v>
      </c>
      <c r="EY184" s="14">
        <f>INDEX(属性偏向!$U$4:$U$135,(卡牌属性!$DR184-1+EY$3)*11+卡牌属性!$DT184)*(1+属性投放!$AT$6)</f>
        <v>702</v>
      </c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</row>
    <row r="185" spans="31:170" ht="16.5" x14ac:dyDescent="0.2">
      <c r="AE185" s="13">
        <v>181</v>
      </c>
      <c r="AF185" s="13">
        <f t="shared" si="492"/>
        <v>17</v>
      </c>
      <c r="AG185" s="13">
        <f t="shared" si="483"/>
        <v>4</v>
      </c>
      <c r="AH185" s="13"/>
      <c r="AI185" s="13"/>
      <c r="AJ185" s="14">
        <f t="shared" si="484"/>
        <v>1101016</v>
      </c>
      <c r="AK185" s="14" t="str">
        <f t="shared" si="485"/>
        <v>秦王攻5突</v>
      </c>
      <c r="AL185" s="25" t="s">
        <v>131</v>
      </c>
      <c r="AM185" s="14">
        <v>1</v>
      </c>
      <c r="AN185" s="14">
        <f t="shared" si="486"/>
        <v>5</v>
      </c>
      <c r="AO185" s="14" t="e">
        <f>INDEX(属性投放!#REF!,(卡牌属性!AG185-2)*20+卡牌属性!AN185)</f>
        <v>#REF!</v>
      </c>
      <c r="AP185" s="14" t="e">
        <f t="shared" ref="AP185:AS204" si="667">$AO185</f>
        <v>#REF!</v>
      </c>
      <c r="AQ185" s="14" t="e">
        <f t="shared" si="667"/>
        <v>#REF!</v>
      </c>
      <c r="AR185" s="14" t="e">
        <f t="shared" si="667"/>
        <v>#REF!</v>
      </c>
      <c r="AS185" s="14" t="e">
        <f t="shared" si="667"/>
        <v>#REF!</v>
      </c>
      <c r="AT185" s="14" t="e">
        <f>INDEX(属性投放!#REF!,(卡牌属性!AG185-2)*20+卡牌属性!AN185)</f>
        <v>#REF!</v>
      </c>
      <c r="AU185" s="14" t="e">
        <f t="shared" ref="AU185:AX204" si="668">$AT185</f>
        <v>#REF!</v>
      </c>
      <c r="AV185" s="14" t="e">
        <f t="shared" si="668"/>
        <v>#REF!</v>
      </c>
      <c r="AW185" s="14" t="e">
        <f t="shared" si="668"/>
        <v>#REF!</v>
      </c>
      <c r="AX185" s="14" t="e">
        <f t="shared" si="668"/>
        <v>#REF!</v>
      </c>
      <c r="AY185" s="14" t="e">
        <f>INDEX(属性投放!#REF!,(卡牌属性!AG185-2)*20+卡牌属性!AN185)</f>
        <v>#REF!</v>
      </c>
      <c r="AZ185" s="14" t="e">
        <f t="shared" ref="AZ185:BC204" si="669">$AY185</f>
        <v>#REF!</v>
      </c>
      <c r="BA185" s="14" t="e">
        <f t="shared" si="669"/>
        <v>#REF!</v>
      </c>
      <c r="BB185" s="14" t="e">
        <f t="shared" si="669"/>
        <v>#REF!</v>
      </c>
      <c r="BC185" s="14" t="e">
        <f t="shared" si="669"/>
        <v>#REF!</v>
      </c>
      <c r="BD185" s="14" t="e">
        <f>INDEX(属性投放!#REF!,(卡牌属性!AG185-2)*20+卡牌属性!AN185)</f>
        <v>#REF!</v>
      </c>
      <c r="BE185" s="14" t="e">
        <f t="shared" ref="BE185:BH204" si="670">$BD185</f>
        <v>#REF!</v>
      </c>
      <c r="BF185" s="14" t="e">
        <f t="shared" si="670"/>
        <v>#REF!</v>
      </c>
      <c r="BG185" s="14" t="e">
        <f t="shared" si="670"/>
        <v>#REF!</v>
      </c>
      <c r="BH185" s="14" t="e">
        <f t="shared" si="670"/>
        <v>#REF!</v>
      </c>
      <c r="BI185" s="14" t="e">
        <f>INDEX(属性投放!#REF!,(卡牌属性!AG185-2)*20+卡牌属性!AN185)</f>
        <v>#REF!</v>
      </c>
      <c r="BJ185" s="14" t="e">
        <f t="shared" ref="BJ185:BM204" si="671">$BI185</f>
        <v>#REF!</v>
      </c>
      <c r="BK185" s="14" t="e">
        <f t="shared" si="671"/>
        <v>#REF!</v>
      </c>
      <c r="BL185" s="14" t="e">
        <f t="shared" si="671"/>
        <v>#REF!</v>
      </c>
      <c r="BM185" s="14" t="e">
        <f t="shared" si="671"/>
        <v>#REF!</v>
      </c>
      <c r="BN185" s="14" t="e">
        <f>INDEX(属性投放!#REF!,(卡牌属性!AG185-2)*20+卡牌属性!AN185)</f>
        <v>#REF!</v>
      </c>
      <c r="BO185" s="14" t="e">
        <f t="shared" ref="BO185:BR204" si="672">$BN185</f>
        <v>#REF!</v>
      </c>
      <c r="BP185" s="14" t="e">
        <f t="shared" si="672"/>
        <v>#REF!</v>
      </c>
      <c r="BQ185" s="14" t="e">
        <f t="shared" si="672"/>
        <v>#REF!</v>
      </c>
      <c r="BR185" s="14" t="e">
        <f t="shared" si="672"/>
        <v>#REF!</v>
      </c>
      <c r="BV185" s="13">
        <v>181</v>
      </c>
      <c r="BW185" s="14">
        <f t="shared" si="493"/>
        <v>17</v>
      </c>
      <c r="BX185" s="14">
        <f t="shared" si="494"/>
        <v>1102017</v>
      </c>
      <c r="BY185" s="14" t="str">
        <f>INDEX($O$6:$O$37,BW185)&amp;"-"&amp;INDEX(属性投放!$H$19:$H$29,卡牌属性!CD185)</f>
        <v>飞廉-叫唤</v>
      </c>
      <c r="BZ185" s="14">
        <f t="shared" si="495"/>
        <v>8</v>
      </c>
      <c r="CA185" s="14">
        <f t="shared" si="496"/>
        <v>5</v>
      </c>
      <c r="CB185" s="14">
        <f t="shared" si="497"/>
        <v>5</v>
      </c>
      <c r="CC185" s="14">
        <f t="shared" si="498"/>
        <v>4</v>
      </c>
      <c r="CD185" s="14">
        <f t="shared" si="499"/>
        <v>5</v>
      </c>
      <c r="CE185" s="14">
        <f>INDEX(属性投放!$W$6:$W$49,(卡牌属性!CC185-2)*11+卡牌属性!CD185)</f>
        <v>15</v>
      </c>
      <c r="CF185" s="14">
        <f t="shared" si="637"/>
        <v>1284</v>
      </c>
      <c r="CG185" s="14">
        <f t="shared" si="638"/>
        <v>1550</v>
      </c>
      <c r="CH185" s="14">
        <f t="shared" si="639"/>
        <v>1816</v>
      </c>
      <c r="CI185" s="14">
        <f t="shared" si="640"/>
        <v>1816</v>
      </c>
      <c r="CJ185" s="14">
        <f t="shared" si="641"/>
        <v>2190</v>
      </c>
      <c r="CK185" s="14">
        <f t="shared" si="642"/>
        <v>547</v>
      </c>
      <c r="CL185" s="14">
        <f t="shared" si="643"/>
        <v>665</v>
      </c>
      <c r="CM185" s="14">
        <f t="shared" si="644"/>
        <v>665</v>
      </c>
      <c r="CN185" s="14">
        <f t="shared" si="645"/>
        <v>783</v>
      </c>
      <c r="CO185" s="14">
        <f t="shared" si="646"/>
        <v>970</v>
      </c>
      <c r="CP185" s="14">
        <f t="shared" si="647"/>
        <v>8474</v>
      </c>
      <c r="CQ185" s="14">
        <f t="shared" si="648"/>
        <v>10260</v>
      </c>
      <c r="CR185" s="14">
        <f t="shared" si="649"/>
        <v>10260</v>
      </c>
      <c r="CS185" s="14">
        <f t="shared" si="650"/>
        <v>12046</v>
      </c>
      <c r="CT185" s="14">
        <f t="shared" si="651"/>
        <v>14700</v>
      </c>
      <c r="CU185" s="14">
        <f>INDEX(属性偏向!$S$4:$S$135,(卡牌属性!$BZ185-1+CU$3)*11+卡牌属性!$CD185)</f>
        <v>24</v>
      </c>
      <c r="CV185" s="14">
        <f>INDEX(属性偏向!$S$4:$S$135,(卡牌属性!$BZ185-1+CV$3)*11+卡牌属性!$CD185)</f>
        <v>28</v>
      </c>
      <c r="CW185" s="14">
        <f>INDEX(属性偏向!$S$4:$S$135,(卡牌属性!$BZ185-1+CW$3)*11+卡牌属性!$CD185)</f>
        <v>32</v>
      </c>
      <c r="CX185" s="14">
        <f>INDEX(属性偏向!$S$4:$S$135,(卡牌属性!$BZ185-1+CX$3)*11+卡牌属性!$CD185)</f>
        <v>32</v>
      </c>
      <c r="CY185" s="14">
        <f>INDEX(属性偏向!$S$4:$S$135,(卡牌属性!$BZ185-1+CY$3)*11+卡牌属性!$CD185)</f>
        <v>38</v>
      </c>
      <c r="CZ185" s="14">
        <f>INDEX(属性偏向!$T$4:$T$135,(卡牌属性!$BZ185-1+CZ$3)*11+卡牌属性!$CD185)</f>
        <v>12</v>
      </c>
      <c r="DA185" s="14">
        <f>INDEX(属性偏向!$T$4:$T$135,(卡牌属性!$BZ185-1+DA$3)*11+卡牌属性!$CD185)</f>
        <v>14</v>
      </c>
      <c r="DB185" s="14">
        <f>INDEX(属性偏向!$T$4:$T$135,(卡牌属性!$BZ185-1+DB$3)*11+卡牌属性!$CD185)</f>
        <v>14</v>
      </c>
      <c r="DC185" s="14">
        <f>INDEX(属性偏向!$T$4:$T$135,(卡牌属性!$BZ185-1+DC$3)*11+卡牌属性!$CD185)</f>
        <v>16</v>
      </c>
      <c r="DD185" s="14">
        <f>INDEX(属性偏向!$T$4:$T$135,(卡牌属性!$BZ185-1+DD$3)*11+卡牌属性!$CD185)</f>
        <v>19</v>
      </c>
      <c r="DE185" s="14">
        <f>INDEX(属性偏向!$U$4:$U$135,(卡牌属性!$BZ185-1+DE$3)*11+卡牌属性!$CD185)</f>
        <v>240</v>
      </c>
      <c r="DF185" s="14">
        <f>INDEX(属性偏向!$U$4:$U$135,(卡牌属性!$BZ185-1+DF$3)*11+卡牌属性!$CD185)</f>
        <v>280</v>
      </c>
      <c r="DG185" s="14">
        <f>INDEX(属性偏向!$U$4:$U$135,(卡牌属性!$BZ185-1+DG$3)*11+卡牌属性!$CD185)</f>
        <v>280</v>
      </c>
      <c r="DH185" s="14">
        <f>INDEX(属性偏向!$U$4:$U$135,(卡牌属性!$BZ185-1+DH$3)*11+卡牌属性!$CD185)</f>
        <v>320</v>
      </c>
      <c r="DI185" s="14">
        <f>INDEX(属性偏向!$U$4:$U$135,(卡牌属性!$BZ185-1+DI$3)*11+卡牌属性!$CD185)</f>
        <v>380</v>
      </c>
      <c r="DL185" s="13">
        <v>181</v>
      </c>
      <c r="DM185" s="14">
        <f t="shared" si="500"/>
        <v>17</v>
      </c>
      <c r="DN185" s="14">
        <f t="shared" si="501"/>
        <v>1102017</v>
      </c>
      <c r="DO185" s="14" t="str">
        <f>INDEX($B$6:$B$32,DM185)&amp;"-"&amp;INDEX(属性投放!$H$7:$H$17,卡牌属性!DT185)</f>
        <v>秦王攻-叫唤</v>
      </c>
      <c r="DP185" s="14">
        <f t="shared" si="487"/>
        <v>8</v>
      </c>
      <c r="DQ185" s="14">
        <f t="shared" si="488"/>
        <v>6</v>
      </c>
      <c r="DR185" s="14">
        <f t="shared" si="489"/>
        <v>6</v>
      </c>
      <c r="DS185" s="14">
        <f t="shared" si="502"/>
        <v>4</v>
      </c>
      <c r="DT185" s="14">
        <f t="shared" si="503"/>
        <v>5</v>
      </c>
      <c r="DU185" s="14">
        <f>INDEX(属性投放!$W$6:$W$49,(卡牌属性!DS185-2)*11+卡牌属性!DT185)</f>
        <v>15</v>
      </c>
      <c r="DV185" s="14">
        <f t="shared" si="652"/>
        <v>3352</v>
      </c>
      <c r="DW185" s="14">
        <f t="shared" si="653"/>
        <v>4050</v>
      </c>
      <c r="DX185" s="14">
        <f t="shared" si="654"/>
        <v>4748</v>
      </c>
      <c r="DY185" s="14">
        <f t="shared" si="655"/>
        <v>4748</v>
      </c>
      <c r="DZ185" s="14">
        <f t="shared" si="656"/>
        <v>5770</v>
      </c>
      <c r="EA185" s="14">
        <f t="shared" si="657"/>
        <v>1267</v>
      </c>
      <c r="EB185" s="14">
        <f t="shared" si="658"/>
        <v>1439</v>
      </c>
      <c r="EC185" s="14">
        <f t="shared" si="659"/>
        <v>1439</v>
      </c>
      <c r="ED185" s="14">
        <f t="shared" si="660"/>
        <v>1626</v>
      </c>
      <c r="EE185" s="14">
        <f t="shared" si="661"/>
        <v>1975</v>
      </c>
      <c r="EF185" s="14">
        <f t="shared" si="662"/>
        <v>19664</v>
      </c>
      <c r="EG185" s="14">
        <f t="shared" si="663"/>
        <v>22268</v>
      </c>
      <c r="EH185" s="14">
        <f t="shared" si="664"/>
        <v>22268</v>
      </c>
      <c r="EI185" s="14">
        <f t="shared" si="665"/>
        <v>24922</v>
      </c>
      <c r="EJ185" s="14">
        <f t="shared" si="666"/>
        <v>30030</v>
      </c>
      <c r="EK185" s="14">
        <f>INDEX(属性偏向!$S$4:$S$135,(卡牌属性!$DP185-1+EK$3)*11+卡牌属性!$DT185)*(1+属性投放!$AT$6)</f>
        <v>72</v>
      </c>
      <c r="EL185" s="14">
        <f>INDEX(属性偏向!$S$4:$S$135,(卡牌属性!$DP185-1+EL$3)*11+卡牌属性!$DT185)*(1+属性投放!$AT$6)</f>
        <v>84</v>
      </c>
      <c r="EM185" s="14">
        <f>INDEX(属性偏向!$S$4:$S$135,(卡牌属性!$DP185-1+EM$3)*11+卡牌属性!$DT185)*(1+属性投放!$AT$6)</f>
        <v>96</v>
      </c>
      <c r="EN185" s="14">
        <f>INDEX(属性偏向!$S$4:$S$135,(卡牌属性!$DP185-1+EN$3)*11+卡牌属性!$DT185)*(1+属性投放!$AT$6)</f>
        <v>96</v>
      </c>
      <c r="EO185" s="14">
        <f>INDEX(属性偏向!$S$4:$S$135,(卡牌属性!$DP185-1+EO$3)*11+卡牌属性!$DT185)*(1+属性投放!$AT$6)</f>
        <v>114</v>
      </c>
      <c r="EP185" s="14">
        <f>INDEX(属性偏向!$T$4:$T$135,(卡牌属性!$DQ185-1+EP$3)*11+卡牌属性!$DT185)*(1+属性投放!$AT$6)</f>
        <v>30</v>
      </c>
      <c r="EQ185" s="14">
        <f>INDEX(属性偏向!$T$4:$T$135,(卡牌属性!$DQ185-1+EQ$3)*11+卡牌属性!$DT185)*(1+属性投放!$AT$6)</f>
        <v>33</v>
      </c>
      <c r="ER185" s="14">
        <f>INDEX(属性偏向!$T$4:$T$135,(卡牌属性!$DQ185-1+ER$3)*11+卡牌属性!$DT185)*(1+属性投放!$AT$6)</f>
        <v>33</v>
      </c>
      <c r="ES185" s="14">
        <f>INDEX(属性偏向!$T$4:$T$135,(卡牌属性!$DQ185-1+ES$3)*11+卡牌属性!$DT185)*(1+属性投放!$AT$6)</f>
        <v>36</v>
      </c>
      <c r="ET185" s="14">
        <f>INDEX(属性偏向!$T$4:$T$135,(卡牌属性!$DQ185-1+ET$3)*11+卡牌属性!$DT185)*(1+属性投放!$AT$6)</f>
        <v>42</v>
      </c>
      <c r="EU185" s="14">
        <f>INDEX(属性偏向!$U$4:$U$135,(卡牌属性!$DR185-1+EU$3)*11+卡牌属性!$DT185)*(1+属性投放!$AT$6)</f>
        <v>600</v>
      </c>
      <c r="EV185" s="14">
        <f>INDEX(属性偏向!$U$4:$U$135,(卡牌属性!$DR185-1+EV$3)*11+卡牌属性!$DT185)*(1+属性投放!$AT$6)</f>
        <v>660</v>
      </c>
      <c r="EW185" s="14">
        <f>INDEX(属性偏向!$U$4:$U$135,(卡牌属性!$DR185-1+EW$3)*11+卡牌属性!$DT185)*(1+属性投放!$AT$6)</f>
        <v>660</v>
      </c>
      <c r="EX185" s="14">
        <f>INDEX(属性偏向!$U$4:$U$135,(卡牌属性!$DR185-1+EX$3)*11+卡牌属性!$DT185)*(1+属性投放!$AT$6)</f>
        <v>720</v>
      </c>
      <c r="EY185" s="14">
        <f>INDEX(属性偏向!$U$4:$U$135,(卡牌属性!$DR185-1+EY$3)*11+卡牌属性!$DT185)*(1+属性投放!$AT$6)</f>
        <v>840</v>
      </c>
    </row>
    <row r="186" spans="31:170" ht="16.5" x14ac:dyDescent="0.2">
      <c r="AE186" s="13">
        <v>182</v>
      </c>
      <c r="AF186" s="13">
        <f t="shared" si="492"/>
        <v>17</v>
      </c>
      <c r="AG186" s="13">
        <f t="shared" si="483"/>
        <v>4</v>
      </c>
      <c r="AH186" s="13"/>
      <c r="AI186" s="13"/>
      <c r="AJ186" s="14">
        <f t="shared" si="484"/>
        <v>1101016</v>
      </c>
      <c r="AK186" s="14" t="str">
        <f t="shared" si="485"/>
        <v>秦王攻6突</v>
      </c>
      <c r="AL186" s="25" t="s">
        <v>131</v>
      </c>
      <c r="AM186" s="14">
        <v>1</v>
      </c>
      <c r="AN186" s="14">
        <f t="shared" si="486"/>
        <v>6</v>
      </c>
      <c r="AO186" s="14" t="e">
        <f>INDEX(属性投放!#REF!,(卡牌属性!AG186-2)*20+卡牌属性!AN186)</f>
        <v>#REF!</v>
      </c>
      <c r="AP186" s="14" t="e">
        <f t="shared" si="667"/>
        <v>#REF!</v>
      </c>
      <c r="AQ186" s="14" t="e">
        <f t="shared" si="667"/>
        <v>#REF!</v>
      </c>
      <c r="AR186" s="14" t="e">
        <f t="shared" si="667"/>
        <v>#REF!</v>
      </c>
      <c r="AS186" s="14" t="e">
        <f t="shared" si="667"/>
        <v>#REF!</v>
      </c>
      <c r="AT186" s="14" t="e">
        <f>INDEX(属性投放!#REF!,(卡牌属性!AG186-2)*20+卡牌属性!AN186)</f>
        <v>#REF!</v>
      </c>
      <c r="AU186" s="14" t="e">
        <f t="shared" si="668"/>
        <v>#REF!</v>
      </c>
      <c r="AV186" s="14" t="e">
        <f t="shared" si="668"/>
        <v>#REF!</v>
      </c>
      <c r="AW186" s="14" t="e">
        <f t="shared" si="668"/>
        <v>#REF!</v>
      </c>
      <c r="AX186" s="14" t="e">
        <f t="shared" si="668"/>
        <v>#REF!</v>
      </c>
      <c r="AY186" s="14" t="e">
        <f>INDEX(属性投放!#REF!,(卡牌属性!AG186-2)*20+卡牌属性!AN186)</f>
        <v>#REF!</v>
      </c>
      <c r="AZ186" s="14" t="e">
        <f t="shared" si="669"/>
        <v>#REF!</v>
      </c>
      <c r="BA186" s="14" t="e">
        <f t="shared" si="669"/>
        <v>#REF!</v>
      </c>
      <c r="BB186" s="14" t="e">
        <f t="shared" si="669"/>
        <v>#REF!</v>
      </c>
      <c r="BC186" s="14" t="e">
        <f t="shared" si="669"/>
        <v>#REF!</v>
      </c>
      <c r="BD186" s="14" t="e">
        <f>INDEX(属性投放!#REF!,(卡牌属性!AG186-2)*20+卡牌属性!AN186)</f>
        <v>#REF!</v>
      </c>
      <c r="BE186" s="14" t="e">
        <f t="shared" si="670"/>
        <v>#REF!</v>
      </c>
      <c r="BF186" s="14" t="e">
        <f t="shared" si="670"/>
        <v>#REF!</v>
      </c>
      <c r="BG186" s="14" t="e">
        <f t="shared" si="670"/>
        <v>#REF!</v>
      </c>
      <c r="BH186" s="14" t="e">
        <f t="shared" si="670"/>
        <v>#REF!</v>
      </c>
      <c r="BI186" s="14" t="e">
        <f>INDEX(属性投放!#REF!,(卡牌属性!AG186-2)*20+卡牌属性!AN186)</f>
        <v>#REF!</v>
      </c>
      <c r="BJ186" s="14" t="e">
        <f t="shared" si="671"/>
        <v>#REF!</v>
      </c>
      <c r="BK186" s="14" t="e">
        <f t="shared" si="671"/>
        <v>#REF!</v>
      </c>
      <c r="BL186" s="14" t="e">
        <f t="shared" si="671"/>
        <v>#REF!</v>
      </c>
      <c r="BM186" s="14" t="e">
        <f t="shared" si="671"/>
        <v>#REF!</v>
      </c>
      <c r="BN186" s="14" t="e">
        <f>INDEX(属性投放!#REF!,(卡牌属性!AG186-2)*20+卡牌属性!AN186)</f>
        <v>#REF!</v>
      </c>
      <c r="BO186" s="14" t="e">
        <f t="shared" si="672"/>
        <v>#REF!</v>
      </c>
      <c r="BP186" s="14" t="e">
        <f t="shared" si="672"/>
        <v>#REF!</v>
      </c>
      <c r="BQ186" s="14" t="e">
        <f t="shared" si="672"/>
        <v>#REF!</v>
      </c>
      <c r="BR186" s="14" t="e">
        <f t="shared" si="672"/>
        <v>#REF!</v>
      </c>
      <c r="BV186" s="13">
        <v>182</v>
      </c>
      <c r="BW186" s="14">
        <f t="shared" si="493"/>
        <v>17</v>
      </c>
      <c r="BX186" s="14">
        <f t="shared" si="494"/>
        <v>1102017</v>
      </c>
      <c r="BY186" s="14" t="str">
        <f>INDEX($O$6:$O$37,BW186)&amp;"-"&amp;INDEX(属性投放!$H$19:$H$29,卡牌属性!CD186)</f>
        <v>飞廉-大叫唤</v>
      </c>
      <c r="BZ186" s="14">
        <f t="shared" si="495"/>
        <v>8</v>
      </c>
      <c r="CA186" s="14">
        <f t="shared" si="496"/>
        <v>5</v>
      </c>
      <c r="CB186" s="14">
        <f t="shared" si="497"/>
        <v>5</v>
      </c>
      <c r="CC186" s="14">
        <f t="shared" si="498"/>
        <v>4</v>
      </c>
      <c r="CD186" s="14">
        <f t="shared" si="499"/>
        <v>6</v>
      </c>
      <c r="CE186" s="14">
        <f>INDEX(属性投放!$W$6:$W$49,(卡牌属性!CC186-2)*11+卡牌属性!CD186)</f>
        <v>15</v>
      </c>
      <c r="CF186" s="14">
        <f t="shared" si="637"/>
        <v>1644</v>
      </c>
      <c r="CG186" s="14">
        <f t="shared" si="638"/>
        <v>1970</v>
      </c>
      <c r="CH186" s="14">
        <f t="shared" si="639"/>
        <v>2296</v>
      </c>
      <c r="CI186" s="14">
        <f t="shared" si="640"/>
        <v>2296</v>
      </c>
      <c r="CJ186" s="14">
        <f t="shared" si="641"/>
        <v>2760</v>
      </c>
      <c r="CK186" s="14">
        <f t="shared" si="642"/>
        <v>727</v>
      </c>
      <c r="CL186" s="14">
        <f t="shared" si="643"/>
        <v>875</v>
      </c>
      <c r="CM186" s="14">
        <f t="shared" si="644"/>
        <v>875</v>
      </c>
      <c r="CN186" s="14">
        <f t="shared" si="645"/>
        <v>1023</v>
      </c>
      <c r="CO186" s="14">
        <f t="shared" si="646"/>
        <v>1255</v>
      </c>
      <c r="CP186" s="14">
        <f t="shared" si="647"/>
        <v>12074</v>
      </c>
      <c r="CQ186" s="14">
        <f t="shared" si="648"/>
        <v>14460</v>
      </c>
      <c r="CR186" s="14">
        <f t="shared" si="649"/>
        <v>14460</v>
      </c>
      <c r="CS186" s="14">
        <f t="shared" si="650"/>
        <v>16846</v>
      </c>
      <c r="CT186" s="14">
        <f t="shared" si="651"/>
        <v>20400</v>
      </c>
      <c r="CU186" s="14">
        <f>INDEX(属性偏向!$S$4:$S$135,(卡牌属性!$BZ186-1+CU$3)*11+卡牌属性!$CD186)</f>
        <v>28</v>
      </c>
      <c r="CV186" s="14">
        <f>INDEX(属性偏向!$S$4:$S$135,(卡牌属性!$BZ186-1+CV$3)*11+卡牌属性!$CD186)</f>
        <v>32</v>
      </c>
      <c r="CW186" s="14">
        <f>INDEX(属性偏向!$S$4:$S$135,(卡牌属性!$BZ186-1+CW$3)*11+卡牌属性!$CD186)</f>
        <v>36</v>
      </c>
      <c r="CX186" s="14">
        <f>INDEX(属性偏向!$S$4:$S$135,(卡牌属性!$BZ186-1+CX$3)*11+卡牌属性!$CD186)</f>
        <v>36</v>
      </c>
      <c r="CY186" s="14">
        <f>INDEX(属性偏向!$S$4:$S$135,(卡牌属性!$BZ186-1+CY$3)*11+卡牌属性!$CD186)</f>
        <v>42</v>
      </c>
      <c r="CZ186" s="14">
        <f>INDEX(属性偏向!$T$4:$T$135,(卡牌属性!$BZ186-1+CZ$3)*11+卡牌属性!$CD186)</f>
        <v>14</v>
      </c>
      <c r="DA186" s="14">
        <f>INDEX(属性偏向!$T$4:$T$135,(卡牌属性!$BZ186-1+DA$3)*11+卡牌属性!$CD186)</f>
        <v>16</v>
      </c>
      <c r="DB186" s="14">
        <f>INDEX(属性偏向!$T$4:$T$135,(卡牌属性!$BZ186-1+DB$3)*11+卡牌属性!$CD186)</f>
        <v>16</v>
      </c>
      <c r="DC186" s="14">
        <f>INDEX(属性偏向!$T$4:$T$135,(卡牌属性!$BZ186-1+DC$3)*11+卡牌属性!$CD186)</f>
        <v>18</v>
      </c>
      <c r="DD186" s="14">
        <f>INDEX(属性偏向!$T$4:$T$135,(卡牌属性!$BZ186-1+DD$3)*11+卡牌属性!$CD186)</f>
        <v>21</v>
      </c>
      <c r="DE186" s="14">
        <f>INDEX(属性偏向!$U$4:$U$135,(卡牌属性!$BZ186-1+DE$3)*11+卡牌属性!$CD186)</f>
        <v>280</v>
      </c>
      <c r="DF186" s="14">
        <f>INDEX(属性偏向!$U$4:$U$135,(卡牌属性!$BZ186-1+DF$3)*11+卡牌属性!$CD186)</f>
        <v>320</v>
      </c>
      <c r="DG186" s="14">
        <f>INDEX(属性偏向!$U$4:$U$135,(卡牌属性!$BZ186-1+DG$3)*11+卡牌属性!$CD186)</f>
        <v>320</v>
      </c>
      <c r="DH186" s="14">
        <f>INDEX(属性偏向!$U$4:$U$135,(卡牌属性!$BZ186-1+DH$3)*11+卡牌属性!$CD186)</f>
        <v>360</v>
      </c>
      <c r="DI186" s="14">
        <f>INDEX(属性偏向!$U$4:$U$135,(卡牌属性!$BZ186-1+DI$3)*11+卡牌属性!$CD186)</f>
        <v>420</v>
      </c>
      <c r="DL186" s="13">
        <v>182</v>
      </c>
      <c r="DM186" s="14">
        <f t="shared" si="500"/>
        <v>17</v>
      </c>
      <c r="DN186" s="14">
        <f t="shared" si="501"/>
        <v>1102017</v>
      </c>
      <c r="DO186" s="14" t="str">
        <f>INDEX($B$6:$B$32,DM186)&amp;"-"&amp;INDEX(属性投放!$H$7:$H$17,卡牌属性!DT186)</f>
        <v>秦王攻-大叫唤</v>
      </c>
      <c r="DP186" s="14">
        <f t="shared" si="487"/>
        <v>8</v>
      </c>
      <c r="DQ186" s="14">
        <f t="shared" si="488"/>
        <v>6</v>
      </c>
      <c r="DR186" s="14">
        <f t="shared" si="489"/>
        <v>6</v>
      </c>
      <c r="DS186" s="14">
        <f t="shared" si="502"/>
        <v>4</v>
      </c>
      <c r="DT186" s="14">
        <f t="shared" si="503"/>
        <v>6</v>
      </c>
      <c r="DU186" s="14">
        <f>INDEX(属性投放!$W$6:$W$49,(卡牌属性!DS186-2)*11+卡牌属性!DT186)</f>
        <v>15</v>
      </c>
      <c r="DV186" s="14">
        <f t="shared" si="652"/>
        <v>4432</v>
      </c>
      <c r="DW186" s="14">
        <f t="shared" si="653"/>
        <v>5310</v>
      </c>
      <c r="DX186" s="14">
        <f t="shared" si="654"/>
        <v>6188</v>
      </c>
      <c r="DY186" s="14">
        <f t="shared" si="655"/>
        <v>6188</v>
      </c>
      <c r="DZ186" s="14">
        <f t="shared" si="656"/>
        <v>7480</v>
      </c>
      <c r="EA186" s="14">
        <f t="shared" si="657"/>
        <v>1717</v>
      </c>
      <c r="EB186" s="14">
        <f t="shared" si="658"/>
        <v>1934</v>
      </c>
      <c r="EC186" s="14">
        <f t="shared" si="659"/>
        <v>1934</v>
      </c>
      <c r="ED186" s="14">
        <f t="shared" si="660"/>
        <v>2166</v>
      </c>
      <c r="EE186" s="14">
        <f t="shared" si="661"/>
        <v>2605</v>
      </c>
      <c r="EF186" s="14">
        <f t="shared" si="662"/>
        <v>28664</v>
      </c>
      <c r="EG186" s="14">
        <f t="shared" si="663"/>
        <v>32168</v>
      </c>
      <c r="EH186" s="14">
        <f t="shared" si="664"/>
        <v>32168</v>
      </c>
      <c r="EI186" s="14">
        <f t="shared" si="665"/>
        <v>35722</v>
      </c>
      <c r="EJ186" s="14">
        <f t="shared" si="666"/>
        <v>42630</v>
      </c>
      <c r="EK186" s="14">
        <f>INDEX(属性偏向!$S$4:$S$135,(卡牌属性!$DP186-1+EK$3)*11+卡牌属性!$DT186)*(1+属性投放!$AT$6)</f>
        <v>84</v>
      </c>
      <c r="EL186" s="14">
        <f>INDEX(属性偏向!$S$4:$S$135,(卡牌属性!$DP186-1+EL$3)*11+卡牌属性!$DT186)*(1+属性投放!$AT$6)</f>
        <v>96</v>
      </c>
      <c r="EM186" s="14">
        <f>INDEX(属性偏向!$S$4:$S$135,(卡牌属性!$DP186-1+EM$3)*11+卡牌属性!$DT186)*(1+属性投放!$AT$6)</f>
        <v>108</v>
      </c>
      <c r="EN186" s="14">
        <f>INDEX(属性偏向!$S$4:$S$135,(卡牌属性!$DP186-1+EN$3)*11+卡牌属性!$DT186)*(1+属性投放!$AT$6)</f>
        <v>108</v>
      </c>
      <c r="EO186" s="14">
        <f>INDEX(属性偏向!$S$4:$S$135,(卡牌属性!$DP186-1+EO$3)*11+卡牌属性!$DT186)*(1+属性投放!$AT$6)</f>
        <v>126</v>
      </c>
      <c r="EP186" s="14">
        <f>INDEX(属性偏向!$T$4:$T$135,(卡牌属性!$DQ186-1+EP$3)*11+卡牌属性!$DT186)*(1+属性投放!$AT$6)</f>
        <v>36</v>
      </c>
      <c r="EQ186" s="14">
        <f>INDEX(属性偏向!$T$4:$T$135,(卡牌属性!$DQ186-1+EQ$3)*11+卡牌属性!$DT186)*(1+属性投放!$AT$6)</f>
        <v>39</v>
      </c>
      <c r="ER186" s="14">
        <f>INDEX(属性偏向!$T$4:$T$135,(卡牌属性!$DQ186-1+ER$3)*11+卡牌属性!$DT186)*(1+属性投放!$AT$6)</f>
        <v>39</v>
      </c>
      <c r="ES186" s="14">
        <f>INDEX(属性偏向!$T$4:$T$135,(卡牌属性!$DQ186-1+ES$3)*11+卡牌属性!$DT186)*(1+属性投放!$AT$6)</f>
        <v>42</v>
      </c>
      <c r="ET186" s="14">
        <f>INDEX(属性偏向!$T$4:$T$135,(卡牌属性!$DQ186-1+ET$3)*11+卡牌属性!$DT186)*(1+属性投放!$AT$6)</f>
        <v>48</v>
      </c>
      <c r="EU186" s="14">
        <f>INDEX(属性偏向!$U$4:$U$135,(卡牌属性!$DR186-1+EU$3)*11+卡牌属性!$DT186)*(1+属性投放!$AT$6)</f>
        <v>720</v>
      </c>
      <c r="EV186" s="14">
        <f>INDEX(属性偏向!$U$4:$U$135,(卡牌属性!$DR186-1+EV$3)*11+卡牌属性!$DT186)*(1+属性投放!$AT$6)</f>
        <v>780</v>
      </c>
      <c r="EW186" s="14">
        <f>INDEX(属性偏向!$U$4:$U$135,(卡牌属性!$DR186-1+EW$3)*11+卡牌属性!$DT186)*(1+属性投放!$AT$6)</f>
        <v>780</v>
      </c>
      <c r="EX186" s="14">
        <f>INDEX(属性偏向!$U$4:$U$135,(卡牌属性!$DR186-1+EX$3)*11+卡牌属性!$DT186)*(1+属性投放!$AT$6)</f>
        <v>840</v>
      </c>
      <c r="EY186" s="14">
        <f>INDEX(属性偏向!$U$4:$U$135,(卡牌属性!$DR186-1+EY$3)*11+卡牌属性!$DT186)*(1+属性投放!$AT$6)</f>
        <v>960</v>
      </c>
    </row>
    <row r="187" spans="31:170" ht="16.5" x14ac:dyDescent="0.2">
      <c r="AE187" s="13">
        <v>183</v>
      </c>
      <c r="AF187" s="13">
        <f t="shared" si="492"/>
        <v>17</v>
      </c>
      <c r="AG187" s="13">
        <f t="shared" si="483"/>
        <v>4</v>
      </c>
      <c r="AH187" s="13"/>
      <c r="AI187" s="13"/>
      <c r="AJ187" s="14">
        <f t="shared" si="484"/>
        <v>1101016</v>
      </c>
      <c r="AK187" s="14" t="str">
        <f t="shared" si="485"/>
        <v>秦王攻7突</v>
      </c>
      <c r="AL187" s="25" t="s">
        <v>131</v>
      </c>
      <c r="AM187" s="14">
        <v>1</v>
      </c>
      <c r="AN187" s="14">
        <f t="shared" si="486"/>
        <v>7</v>
      </c>
      <c r="AO187" s="14" t="e">
        <f>INDEX(属性投放!#REF!,(卡牌属性!AG187-2)*20+卡牌属性!AN187)</f>
        <v>#REF!</v>
      </c>
      <c r="AP187" s="14" t="e">
        <f t="shared" si="667"/>
        <v>#REF!</v>
      </c>
      <c r="AQ187" s="14" t="e">
        <f t="shared" si="667"/>
        <v>#REF!</v>
      </c>
      <c r="AR187" s="14" t="e">
        <f t="shared" si="667"/>
        <v>#REF!</v>
      </c>
      <c r="AS187" s="14" t="e">
        <f t="shared" si="667"/>
        <v>#REF!</v>
      </c>
      <c r="AT187" s="14" t="e">
        <f>INDEX(属性投放!#REF!,(卡牌属性!AG187-2)*20+卡牌属性!AN187)</f>
        <v>#REF!</v>
      </c>
      <c r="AU187" s="14" t="e">
        <f t="shared" si="668"/>
        <v>#REF!</v>
      </c>
      <c r="AV187" s="14" t="e">
        <f t="shared" si="668"/>
        <v>#REF!</v>
      </c>
      <c r="AW187" s="14" t="e">
        <f t="shared" si="668"/>
        <v>#REF!</v>
      </c>
      <c r="AX187" s="14" t="e">
        <f t="shared" si="668"/>
        <v>#REF!</v>
      </c>
      <c r="AY187" s="14" t="e">
        <f>INDEX(属性投放!#REF!,(卡牌属性!AG187-2)*20+卡牌属性!AN187)</f>
        <v>#REF!</v>
      </c>
      <c r="AZ187" s="14" t="e">
        <f t="shared" si="669"/>
        <v>#REF!</v>
      </c>
      <c r="BA187" s="14" t="e">
        <f t="shared" si="669"/>
        <v>#REF!</v>
      </c>
      <c r="BB187" s="14" t="e">
        <f t="shared" si="669"/>
        <v>#REF!</v>
      </c>
      <c r="BC187" s="14" t="e">
        <f t="shared" si="669"/>
        <v>#REF!</v>
      </c>
      <c r="BD187" s="14" t="e">
        <f>INDEX(属性投放!#REF!,(卡牌属性!AG187-2)*20+卡牌属性!AN187)</f>
        <v>#REF!</v>
      </c>
      <c r="BE187" s="14" t="e">
        <f t="shared" si="670"/>
        <v>#REF!</v>
      </c>
      <c r="BF187" s="14" t="e">
        <f t="shared" si="670"/>
        <v>#REF!</v>
      </c>
      <c r="BG187" s="14" t="e">
        <f t="shared" si="670"/>
        <v>#REF!</v>
      </c>
      <c r="BH187" s="14" t="e">
        <f t="shared" si="670"/>
        <v>#REF!</v>
      </c>
      <c r="BI187" s="14" t="e">
        <f>INDEX(属性投放!#REF!,(卡牌属性!AG187-2)*20+卡牌属性!AN187)</f>
        <v>#REF!</v>
      </c>
      <c r="BJ187" s="14" t="e">
        <f t="shared" si="671"/>
        <v>#REF!</v>
      </c>
      <c r="BK187" s="14" t="e">
        <f t="shared" si="671"/>
        <v>#REF!</v>
      </c>
      <c r="BL187" s="14" t="e">
        <f t="shared" si="671"/>
        <v>#REF!</v>
      </c>
      <c r="BM187" s="14" t="e">
        <f t="shared" si="671"/>
        <v>#REF!</v>
      </c>
      <c r="BN187" s="14" t="e">
        <f>INDEX(属性投放!#REF!,(卡牌属性!AG187-2)*20+卡牌属性!AN187)</f>
        <v>#REF!</v>
      </c>
      <c r="BO187" s="14" t="e">
        <f t="shared" si="672"/>
        <v>#REF!</v>
      </c>
      <c r="BP187" s="14" t="e">
        <f t="shared" si="672"/>
        <v>#REF!</v>
      </c>
      <c r="BQ187" s="14" t="e">
        <f t="shared" si="672"/>
        <v>#REF!</v>
      </c>
      <c r="BR187" s="14" t="e">
        <f t="shared" si="672"/>
        <v>#REF!</v>
      </c>
      <c r="BV187" s="13">
        <v>183</v>
      </c>
      <c r="BW187" s="14">
        <f t="shared" si="493"/>
        <v>17</v>
      </c>
      <c r="BX187" s="14">
        <f t="shared" si="494"/>
        <v>1102017</v>
      </c>
      <c r="BY187" s="14" t="str">
        <f>INDEX($O$6:$O$37,BW187)&amp;"-"&amp;INDEX(属性投放!$H$19:$H$29,卡牌属性!CD187)</f>
        <v>飞廉-焦热</v>
      </c>
      <c r="BZ187" s="14">
        <f t="shared" si="495"/>
        <v>8</v>
      </c>
      <c r="CA187" s="14">
        <f t="shared" si="496"/>
        <v>5</v>
      </c>
      <c r="CB187" s="14">
        <f t="shared" si="497"/>
        <v>5</v>
      </c>
      <c r="CC187" s="14">
        <f t="shared" si="498"/>
        <v>4</v>
      </c>
      <c r="CD187" s="14">
        <f t="shared" si="499"/>
        <v>7</v>
      </c>
      <c r="CE187" s="14">
        <f>INDEX(属性投放!$W$6:$W$49,(卡牌属性!CC187-2)*11+卡牌属性!CD187)</f>
        <v>15</v>
      </c>
      <c r="CF187" s="14">
        <f t="shared" si="637"/>
        <v>2064</v>
      </c>
      <c r="CG187" s="14">
        <f t="shared" si="638"/>
        <v>2450</v>
      </c>
      <c r="CH187" s="14">
        <f t="shared" si="639"/>
        <v>2836</v>
      </c>
      <c r="CI187" s="14">
        <f t="shared" si="640"/>
        <v>2836</v>
      </c>
      <c r="CJ187" s="14">
        <f t="shared" si="641"/>
        <v>3390</v>
      </c>
      <c r="CK187" s="14">
        <f t="shared" si="642"/>
        <v>937</v>
      </c>
      <c r="CL187" s="14">
        <f t="shared" si="643"/>
        <v>1115</v>
      </c>
      <c r="CM187" s="14">
        <f t="shared" si="644"/>
        <v>1115</v>
      </c>
      <c r="CN187" s="14">
        <f t="shared" si="645"/>
        <v>1293</v>
      </c>
      <c r="CO187" s="14">
        <f t="shared" si="646"/>
        <v>1570</v>
      </c>
      <c r="CP187" s="14">
        <f t="shared" si="647"/>
        <v>16274</v>
      </c>
      <c r="CQ187" s="14">
        <f t="shared" si="648"/>
        <v>19260</v>
      </c>
      <c r="CR187" s="14">
        <f t="shared" si="649"/>
        <v>19260</v>
      </c>
      <c r="CS187" s="14">
        <f t="shared" si="650"/>
        <v>22246</v>
      </c>
      <c r="CT187" s="14">
        <f t="shared" si="651"/>
        <v>26700</v>
      </c>
      <c r="CU187" s="14">
        <f>INDEX(属性偏向!$S$4:$S$135,(卡牌属性!$BZ187-1+CU$3)*11+卡牌属性!$CD187)</f>
        <v>32</v>
      </c>
      <c r="CV187" s="14">
        <f>INDEX(属性偏向!$S$4:$S$135,(卡牌属性!$BZ187-1+CV$3)*11+卡牌属性!$CD187)</f>
        <v>36</v>
      </c>
      <c r="CW187" s="14">
        <f>INDEX(属性偏向!$S$4:$S$135,(卡牌属性!$BZ187-1+CW$3)*11+卡牌属性!$CD187)</f>
        <v>40</v>
      </c>
      <c r="CX187" s="14">
        <f>INDEX(属性偏向!$S$4:$S$135,(卡牌属性!$BZ187-1+CX$3)*11+卡牌属性!$CD187)</f>
        <v>40</v>
      </c>
      <c r="CY187" s="14">
        <f>INDEX(属性偏向!$S$4:$S$135,(卡牌属性!$BZ187-1+CY$3)*11+卡牌属性!$CD187)</f>
        <v>46</v>
      </c>
      <c r="CZ187" s="14">
        <f>INDEX(属性偏向!$T$4:$T$135,(卡牌属性!$BZ187-1+CZ$3)*11+卡牌属性!$CD187)</f>
        <v>16</v>
      </c>
      <c r="DA187" s="14">
        <f>INDEX(属性偏向!$T$4:$T$135,(卡牌属性!$BZ187-1+DA$3)*11+卡牌属性!$CD187)</f>
        <v>18</v>
      </c>
      <c r="DB187" s="14">
        <f>INDEX(属性偏向!$T$4:$T$135,(卡牌属性!$BZ187-1+DB$3)*11+卡牌属性!$CD187)</f>
        <v>18</v>
      </c>
      <c r="DC187" s="14">
        <f>INDEX(属性偏向!$T$4:$T$135,(卡牌属性!$BZ187-1+DC$3)*11+卡牌属性!$CD187)</f>
        <v>20</v>
      </c>
      <c r="DD187" s="14">
        <f>INDEX(属性偏向!$T$4:$T$135,(卡牌属性!$BZ187-1+DD$3)*11+卡牌属性!$CD187)</f>
        <v>23</v>
      </c>
      <c r="DE187" s="14">
        <f>INDEX(属性偏向!$U$4:$U$135,(卡牌属性!$BZ187-1+DE$3)*11+卡牌属性!$CD187)</f>
        <v>320</v>
      </c>
      <c r="DF187" s="14">
        <f>INDEX(属性偏向!$U$4:$U$135,(卡牌属性!$BZ187-1+DF$3)*11+卡牌属性!$CD187)</f>
        <v>360</v>
      </c>
      <c r="DG187" s="14">
        <f>INDEX(属性偏向!$U$4:$U$135,(卡牌属性!$BZ187-1+DG$3)*11+卡牌属性!$CD187)</f>
        <v>360</v>
      </c>
      <c r="DH187" s="14">
        <f>INDEX(属性偏向!$U$4:$U$135,(卡牌属性!$BZ187-1+DH$3)*11+卡牌属性!$CD187)</f>
        <v>400</v>
      </c>
      <c r="DI187" s="14">
        <f>INDEX(属性偏向!$U$4:$U$135,(卡牌属性!$BZ187-1+DI$3)*11+卡牌属性!$CD187)</f>
        <v>460</v>
      </c>
      <c r="DL187" s="13">
        <v>183</v>
      </c>
      <c r="DM187" s="14">
        <f t="shared" si="500"/>
        <v>17</v>
      </c>
      <c r="DN187" s="14">
        <f t="shared" si="501"/>
        <v>1102017</v>
      </c>
      <c r="DO187" s="14" t="str">
        <f>INDEX($B$6:$B$32,DM187)&amp;"-"&amp;INDEX(属性投放!$H$7:$H$17,卡牌属性!DT187)</f>
        <v>秦王攻-焦热</v>
      </c>
      <c r="DP187" s="14">
        <f t="shared" si="487"/>
        <v>8</v>
      </c>
      <c r="DQ187" s="14">
        <f t="shared" si="488"/>
        <v>6</v>
      </c>
      <c r="DR187" s="14">
        <f t="shared" si="489"/>
        <v>6</v>
      </c>
      <c r="DS187" s="14">
        <f t="shared" si="502"/>
        <v>4</v>
      </c>
      <c r="DT187" s="14">
        <f t="shared" si="503"/>
        <v>7</v>
      </c>
      <c r="DU187" s="14">
        <f>INDEX(属性投放!$W$6:$W$49,(卡牌属性!DS187-2)*11+卡牌属性!DT187)</f>
        <v>15</v>
      </c>
      <c r="DV187" s="14">
        <f t="shared" si="652"/>
        <v>5692</v>
      </c>
      <c r="DW187" s="14">
        <f t="shared" si="653"/>
        <v>6750</v>
      </c>
      <c r="DX187" s="14">
        <f t="shared" si="654"/>
        <v>7808</v>
      </c>
      <c r="DY187" s="14">
        <f t="shared" si="655"/>
        <v>7808</v>
      </c>
      <c r="DZ187" s="14">
        <f t="shared" si="656"/>
        <v>9370</v>
      </c>
      <c r="EA187" s="14">
        <f t="shared" si="657"/>
        <v>2257</v>
      </c>
      <c r="EB187" s="14">
        <f t="shared" si="658"/>
        <v>2519</v>
      </c>
      <c r="EC187" s="14">
        <f t="shared" si="659"/>
        <v>2519</v>
      </c>
      <c r="ED187" s="14">
        <f t="shared" si="660"/>
        <v>2796</v>
      </c>
      <c r="EE187" s="14">
        <f t="shared" si="661"/>
        <v>3325</v>
      </c>
      <c r="EF187" s="14">
        <f t="shared" si="662"/>
        <v>39464</v>
      </c>
      <c r="EG187" s="14">
        <f t="shared" si="663"/>
        <v>43868</v>
      </c>
      <c r="EH187" s="14">
        <f t="shared" si="664"/>
        <v>43868</v>
      </c>
      <c r="EI187" s="14">
        <f t="shared" si="665"/>
        <v>48322</v>
      </c>
      <c r="EJ187" s="14">
        <f t="shared" si="666"/>
        <v>57030</v>
      </c>
      <c r="EK187" s="14">
        <f>INDEX(属性偏向!$S$4:$S$135,(卡牌属性!$DP187-1+EK$3)*11+卡牌属性!$DT187)*(1+属性投放!$AT$6)</f>
        <v>96</v>
      </c>
      <c r="EL187" s="14">
        <f>INDEX(属性偏向!$S$4:$S$135,(卡牌属性!$DP187-1+EL$3)*11+卡牌属性!$DT187)*(1+属性投放!$AT$6)</f>
        <v>108</v>
      </c>
      <c r="EM187" s="14">
        <f>INDEX(属性偏向!$S$4:$S$135,(卡牌属性!$DP187-1+EM$3)*11+卡牌属性!$DT187)*(1+属性投放!$AT$6)</f>
        <v>120</v>
      </c>
      <c r="EN187" s="14">
        <f>INDEX(属性偏向!$S$4:$S$135,(卡牌属性!$DP187-1+EN$3)*11+卡牌属性!$DT187)*(1+属性投放!$AT$6)</f>
        <v>120</v>
      </c>
      <c r="EO187" s="14">
        <f>INDEX(属性偏向!$S$4:$S$135,(卡牌属性!$DP187-1+EO$3)*11+卡牌属性!$DT187)*(1+属性投放!$AT$6)</f>
        <v>138</v>
      </c>
      <c r="EP187" s="14">
        <f>INDEX(属性偏向!$T$4:$T$135,(卡牌属性!$DQ187-1+EP$3)*11+卡牌属性!$DT187)*(1+属性投放!$AT$6)</f>
        <v>42</v>
      </c>
      <c r="EQ187" s="14">
        <f>INDEX(属性偏向!$T$4:$T$135,(卡牌属性!$DQ187-1+EQ$3)*11+卡牌属性!$DT187)*(1+属性投放!$AT$6)</f>
        <v>45</v>
      </c>
      <c r="ER187" s="14">
        <f>INDEX(属性偏向!$T$4:$T$135,(卡牌属性!$DQ187-1+ER$3)*11+卡牌属性!$DT187)*(1+属性投放!$AT$6)</f>
        <v>45</v>
      </c>
      <c r="ES187" s="14">
        <f>INDEX(属性偏向!$T$4:$T$135,(卡牌属性!$DQ187-1+ES$3)*11+卡牌属性!$DT187)*(1+属性投放!$AT$6)</f>
        <v>48</v>
      </c>
      <c r="ET187" s="14">
        <f>INDEX(属性偏向!$T$4:$T$135,(卡牌属性!$DQ187-1+ET$3)*11+卡牌属性!$DT187)*(1+属性投放!$AT$6)</f>
        <v>54</v>
      </c>
      <c r="EU187" s="14">
        <f>INDEX(属性偏向!$U$4:$U$135,(卡牌属性!$DR187-1+EU$3)*11+卡牌属性!$DT187)*(1+属性投放!$AT$6)</f>
        <v>840</v>
      </c>
      <c r="EV187" s="14">
        <f>INDEX(属性偏向!$U$4:$U$135,(卡牌属性!$DR187-1+EV$3)*11+卡牌属性!$DT187)*(1+属性投放!$AT$6)</f>
        <v>900</v>
      </c>
      <c r="EW187" s="14">
        <f>INDEX(属性偏向!$U$4:$U$135,(卡牌属性!$DR187-1+EW$3)*11+卡牌属性!$DT187)*(1+属性投放!$AT$6)</f>
        <v>900</v>
      </c>
      <c r="EX187" s="14">
        <f>INDEX(属性偏向!$U$4:$U$135,(卡牌属性!$DR187-1+EX$3)*11+卡牌属性!$DT187)*(1+属性投放!$AT$6)</f>
        <v>960</v>
      </c>
      <c r="EY187" s="14">
        <f>INDEX(属性偏向!$U$4:$U$135,(卡牌属性!$DR187-1+EY$3)*11+卡牌属性!$DT187)*(1+属性投放!$AT$6)</f>
        <v>1080</v>
      </c>
    </row>
    <row r="188" spans="31:170" ht="16.5" x14ac:dyDescent="0.2">
      <c r="AE188" s="13">
        <v>184</v>
      </c>
      <c r="AF188" s="13">
        <f t="shared" si="492"/>
        <v>17</v>
      </c>
      <c r="AG188" s="13">
        <f t="shared" si="483"/>
        <v>4</v>
      </c>
      <c r="AH188" s="13"/>
      <c r="AI188" s="13"/>
      <c r="AJ188" s="14">
        <f t="shared" si="484"/>
        <v>1101016</v>
      </c>
      <c r="AK188" s="14" t="str">
        <f t="shared" si="485"/>
        <v>秦王攻8突</v>
      </c>
      <c r="AL188" s="25" t="s">
        <v>131</v>
      </c>
      <c r="AM188" s="14">
        <v>1</v>
      </c>
      <c r="AN188" s="14">
        <f t="shared" si="486"/>
        <v>8</v>
      </c>
      <c r="AO188" s="14" t="e">
        <f>INDEX(属性投放!#REF!,(卡牌属性!AG188-2)*20+卡牌属性!AN188)</f>
        <v>#REF!</v>
      </c>
      <c r="AP188" s="14" t="e">
        <f t="shared" si="667"/>
        <v>#REF!</v>
      </c>
      <c r="AQ188" s="14" t="e">
        <f t="shared" si="667"/>
        <v>#REF!</v>
      </c>
      <c r="AR188" s="14" t="e">
        <f t="shared" si="667"/>
        <v>#REF!</v>
      </c>
      <c r="AS188" s="14" t="e">
        <f t="shared" si="667"/>
        <v>#REF!</v>
      </c>
      <c r="AT188" s="14" t="e">
        <f>INDEX(属性投放!#REF!,(卡牌属性!AG188-2)*20+卡牌属性!AN188)</f>
        <v>#REF!</v>
      </c>
      <c r="AU188" s="14" t="e">
        <f t="shared" si="668"/>
        <v>#REF!</v>
      </c>
      <c r="AV188" s="14" t="e">
        <f t="shared" si="668"/>
        <v>#REF!</v>
      </c>
      <c r="AW188" s="14" t="e">
        <f t="shared" si="668"/>
        <v>#REF!</v>
      </c>
      <c r="AX188" s="14" t="e">
        <f t="shared" si="668"/>
        <v>#REF!</v>
      </c>
      <c r="AY188" s="14" t="e">
        <f>INDEX(属性投放!#REF!,(卡牌属性!AG188-2)*20+卡牌属性!AN188)</f>
        <v>#REF!</v>
      </c>
      <c r="AZ188" s="14" t="e">
        <f t="shared" si="669"/>
        <v>#REF!</v>
      </c>
      <c r="BA188" s="14" t="e">
        <f t="shared" si="669"/>
        <v>#REF!</v>
      </c>
      <c r="BB188" s="14" t="e">
        <f t="shared" si="669"/>
        <v>#REF!</v>
      </c>
      <c r="BC188" s="14" t="e">
        <f t="shared" si="669"/>
        <v>#REF!</v>
      </c>
      <c r="BD188" s="14" t="e">
        <f>INDEX(属性投放!#REF!,(卡牌属性!AG188-2)*20+卡牌属性!AN188)</f>
        <v>#REF!</v>
      </c>
      <c r="BE188" s="14" t="e">
        <f t="shared" si="670"/>
        <v>#REF!</v>
      </c>
      <c r="BF188" s="14" t="e">
        <f t="shared" si="670"/>
        <v>#REF!</v>
      </c>
      <c r="BG188" s="14" t="e">
        <f t="shared" si="670"/>
        <v>#REF!</v>
      </c>
      <c r="BH188" s="14" t="e">
        <f t="shared" si="670"/>
        <v>#REF!</v>
      </c>
      <c r="BI188" s="14" t="e">
        <f>INDEX(属性投放!#REF!,(卡牌属性!AG188-2)*20+卡牌属性!AN188)</f>
        <v>#REF!</v>
      </c>
      <c r="BJ188" s="14" t="e">
        <f t="shared" si="671"/>
        <v>#REF!</v>
      </c>
      <c r="BK188" s="14" t="e">
        <f t="shared" si="671"/>
        <v>#REF!</v>
      </c>
      <c r="BL188" s="14" t="e">
        <f t="shared" si="671"/>
        <v>#REF!</v>
      </c>
      <c r="BM188" s="14" t="e">
        <f t="shared" si="671"/>
        <v>#REF!</v>
      </c>
      <c r="BN188" s="14" t="e">
        <f>INDEX(属性投放!#REF!,(卡牌属性!AG188-2)*20+卡牌属性!AN188)</f>
        <v>#REF!</v>
      </c>
      <c r="BO188" s="14" t="e">
        <f t="shared" si="672"/>
        <v>#REF!</v>
      </c>
      <c r="BP188" s="14" t="e">
        <f t="shared" si="672"/>
        <v>#REF!</v>
      </c>
      <c r="BQ188" s="14" t="e">
        <f t="shared" si="672"/>
        <v>#REF!</v>
      </c>
      <c r="BR188" s="14" t="e">
        <f t="shared" si="672"/>
        <v>#REF!</v>
      </c>
      <c r="BV188" s="13">
        <v>184</v>
      </c>
      <c r="BW188" s="14">
        <f t="shared" si="493"/>
        <v>17</v>
      </c>
      <c r="BX188" s="14">
        <f t="shared" si="494"/>
        <v>1102017</v>
      </c>
      <c r="BY188" s="14" t="str">
        <f>INDEX($O$6:$O$37,BW188)&amp;"-"&amp;INDEX(属性投放!$H$19:$H$29,卡牌属性!CD188)</f>
        <v>飞廉-大焦热</v>
      </c>
      <c r="BZ188" s="14">
        <f t="shared" si="495"/>
        <v>8</v>
      </c>
      <c r="CA188" s="14">
        <f t="shared" si="496"/>
        <v>5</v>
      </c>
      <c r="CB188" s="14">
        <f t="shared" si="497"/>
        <v>5</v>
      </c>
      <c r="CC188" s="14">
        <f t="shared" si="498"/>
        <v>4</v>
      </c>
      <c r="CD188" s="14">
        <f t="shared" si="499"/>
        <v>8</v>
      </c>
      <c r="CE188" s="14">
        <f>INDEX(属性投放!$W$6:$W$49,(卡牌属性!CC188-2)*11+卡牌属性!CD188)</f>
        <v>15</v>
      </c>
      <c r="CF188" s="14">
        <f t="shared" si="637"/>
        <v>2544</v>
      </c>
      <c r="CG188" s="14">
        <f t="shared" si="638"/>
        <v>2990</v>
      </c>
      <c r="CH188" s="14">
        <f t="shared" si="639"/>
        <v>3436</v>
      </c>
      <c r="CI188" s="14">
        <f t="shared" si="640"/>
        <v>3436</v>
      </c>
      <c r="CJ188" s="14">
        <f t="shared" si="641"/>
        <v>4080</v>
      </c>
      <c r="CK188" s="14">
        <f t="shared" si="642"/>
        <v>1177</v>
      </c>
      <c r="CL188" s="14">
        <f t="shared" si="643"/>
        <v>1385</v>
      </c>
      <c r="CM188" s="14">
        <f t="shared" si="644"/>
        <v>1385</v>
      </c>
      <c r="CN188" s="14">
        <f t="shared" si="645"/>
        <v>1593</v>
      </c>
      <c r="CO188" s="14">
        <f t="shared" si="646"/>
        <v>1915</v>
      </c>
      <c r="CP188" s="14">
        <f t="shared" si="647"/>
        <v>21074</v>
      </c>
      <c r="CQ188" s="14">
        <f t="shared" si="648"/>
        <v>24660</v>
      </c>
      <c r="CR188" s="14">
        <f t="shared" si="649"/>
        <v>24660</v>
      </c>
      <c r="CS188" s="14">
        <f t="shared" si="650"/>
        <v>28246</v>
      </c>
      <c r="CT188" s="14">
        <f t="shared" si="651"/>
        <v>33600</v>
      </c>
      <c r="CU188" s="14">
        <f>INDEX(属性偏向!$S$4:$S$135,(卡牌属性!$BZ188-1+CU$3)*11+卡牌属性!$CD188)</f>
        <v>38</v>
      </c>
      <c r="CV188" s="14">
        <f>INDEX(属性偏向!$S$4:$S$135,(卡牌属性!$BZ188-1+CV$3)*11+卡牌属性!$CD188)</f>
        <v>42</v>
      </c>
      <c r="CW188" s="14">
        <f>INDEX(属性偏向!$S$4:$S$135,(卡牌属性!$BZ188-1+CW$3)*11+卡牌属性!$CD188)</f>
        <v>46</v>
      </c>
      <c r="CX188" s="14">
        <f>INDEX(属性偏向!$S$4:$S$135,(卡牌属性!$BZ188-1+CX$3)*11+卡牌属性!$CD188)</f>
        <v>46</v>
      </c>
      <c r="CY188" s="14">
        <f>INDEX(属性偏向!$S$4:$S$135,(卡牌属性!$BZ188-1+CY$3)*11+卡牌属性!$CD188)</f>
        <v>52</v>
      </c>
      <c r="CZ188" s="14">
        <f>INDEX(属性偏向!$T$4:$T$135,(卡牌属性!$BZ188-1+CZ$3)*11+卡牌属性!$CD188)</f>
        <v>19</v>
      </c>
      <c r="DA188" s="14">
        <f>INDEX(属性偏向!$T$4:$T$135,(卡牌属性!$BZ188-1+DA$3)*11+卡牌属性!$CD188)</f>
        <v>21</v>
      </c>
      <c r="DB188" s="14">
        <f>INDEX(属性偏向!$T$4:$T$135,(卡牌属性!$BZ188-1+DB$3)*11+卡牌属性!$CD188)</f>
        <v>21</v>
      </c>
      <c r="DC188" s="14">
        <f>INDEX(属性偏向!$T$4:$T$135,(卡牌属性!$BZ188-1+DC$3)*11+卡牌属性!$CD188)</f>
        <v>23</v>
      </c>
      <c r="DD188" s="14">
        <f>INDEX(属性偏向!$T$4:$T$135,(卡牌属性!$BZ188-1+DD$3)*11+卡牌属性!$CD188)</f>
        <v>26</v>
      </c>
      <c r="DE188" s="14">
        <f>INDEX(属性偏向!$U$4:$U$135,(卡牌属性!$BZ188-1+DE$3)*11+卡牌属性!$CD188)</f>
        <v>380</v>
      </c>
      <c r="DF188" s="14">
        <f>INDEX(属性偏向!$U$4:$U$135,(卡牌属性!$BZ188-1+DF$3)*11+卡牌属性!$CD188)</f>
        <v>420</v>
      </c>
      <c r="DG188" s="14">
        <f>INDEX(属性偏向!$U$4:$U$135,(卡牌属性!$BZ188-1+DG$3)*11+卡牌属性!$CD188)</f>
        <v>420</v>
      </c>
      <c r="DH188" s="14">
        <f>INDEX(属性偏向!$U$4:$U$135,(卡牌属性!$BZ188-1+DH$3)*11+卡牌属性!$CD188)</f>
        <v>460</v>
      </c>
      <c r="DI188" s="14">
        <f>INDEX(属性偏向!$U$4:$U$135,(卡牌属性!$BZ188-1+DI$3)*11+卡牌属性!$CD188)</f>
        <v>520</v>
      </c>
      <c r="DL188" s="13">
        <v>184</v>
      </c>
      <c r="DM188" s="14">
        <f t="shared" si="500"/>
        <v>17</v>
      </c>
      <c r="DN188" s="14">
        <f t="shared" si="501"/>
        <v>1102017</v>
      </c>
      <c r="DO188" s="14" t="str">
        <f>INDEX($B$6:$B$32,DM188)&amp;"-"&amp;INDEX(属性投放!$H$7:$H$17,卡牌属性!DT188)</f>
        <v>秦王攻-大焦热</v>
      </c>
      <c r="DP188" s="14">
        <f t="shared" si="487"/>
        <v>8</v>
      </c>
      <c r="DQ188" s="14">
        <f t="shared" si="488"/>
        <v>6</v>
      </c>
      <c r="DR188" s="14">
        <f t="shared" si="489"/>
        <v>6</v>
      </c>
      <c r="DS188" s="14">
        <f t="shared" si="502"/>
        <v>4</v>
      </c>
      <c r="DT188" s="14">
        <f t="shared" si="503"/>
        <v>8</v>
      </c>
      <c r="DU188" s="14">
        <f>INDEX(属性投放!$W$6:$W$49,(卡牌属性!DS188-2)*11+卡牌属性!DT188)</f>
        <v>15</v>
      </c>
      <c r="DV188" s="14">
        <f t="shared" si="652"/>
        <v>7132</v>
      </c>
      <c r="DW188" s="14">
        <f t="shared" si="653"/>
        <v>8370</v>
      </c>
      <c r="DX188" s="14">
        <f t="shared" si="654"/>
        <v>9608</v>
      </c>
      <c r="DY188" s="14">
        <f t="shared" si="655"/>
        <v>9608</v>
      </c>
      <c r="DZ188" s="14">
        <f t="shared" si="656"/>
        <v>11440</v>
      </c>
      <c r="EA188" s="14">
        <f t="shared" si="657"/>
        <v>2887</v>
      </c>
      <c r="EB188" s="14">
        <f t="shared" si="658"/>
        <v>3194</v>
      </c>
      <c r="EC188" s="14">
        <f t="shared" si="659"/>
        <v>3194</v>
      </c>
      <c r="ED188" s="14">
        <f t="shared" si="660"/>
        <v>3516</v>
      </c>
      <c r="EE188" s="14">
        <f t="shared" si="661"/>
        <v>4135</v>
      </c>
      <c r="EF188" s="14">
        <f t="shared" si="662"/>
        <v>52064</v>
      </c>
      <c r="EG188" s="14">
        <f t="shared" si="663"/>
        <v>57368</v>
      </c>
      <c r="EH188" s="14">
        <f t="shared" si="664"/>
        <v>57368</v>
      </c>
      <c r="EI188" s="14">
        <f t="shared" si="665"/>
        <v>62722</v>
      </c>
      <c r="EJ188" s="14">
        <f t="shared" si="666"/>
        <v>73230</v>
      </c>
      <c r="EK188" s="14">
        <f>INDEX(属性偏向!$S$4:$S$135,(卡牌属性!$DP188-1+EK$3)*11+卡牌属性!$DT188)*(1+属性投放!$AT$6)</f>
        <v>114</v>
      </c>
      <c r="EL188" s="14">
        <f>INDEX(属性偏向!$S$4:$S$135,(卡牌属性!$DP188-1+EL$3)*11+卡牌属性!$DT188)*(1+属性投放!$AT$6)</f>
        <v>126</v>
      </c>
      <c r="EM188" s="14">
        <f>INDEX(属性偏向!$S$4:$S$135,(卡牌属性!$DP188-1+EM$3)*11+卡牌属性!$DT188)*(1+属性投放!$AT$6)</f>
        <v>138</v>
      </c>
      <c r="EN188" s="14">
        <f>INDEX(属性偏向!$S$4:$S$135,(卡牌属性!$DP188-1+EN$3)*11+卡牌属性!$DT188)*(1+属性投放!$AT$6)</f>
        <v>138</v>
      </c>
      <c r="EO188" s="14">
        <f>INDEX(属性偏向!$S$4:$S$135,(卡牌属性!$DP188-1+EO$3)*11+卡牌属性!$DT188)*(1+属性投放!$AT$6)</f>
        <v>156</v>
      </c>
      <c r="EP188" s="14">
        <f>INDEX(属性偏向!$T$4:$T$135,(卡牌属性!$DQ188-1+EP$3)*11+卡牌属性!$DT188)*(1+属性投放!$AT$6)</f>
        <v>51</v>
      </c>
      <c r="EQ188" s="14">
        <f>INDEX(属性偏向!$T$4:$T$135,(卡牌属性!$DQ188-1+EQ$3)*11+卡牌属性!$DT188)*(1+属性投放!$AT$6)</f>
        <v>54</v>
      </c>
      <c r="ER188" s="14">
        <f>INDEX(属性偏向!$T$4:$T$135,(卡牌属性!$DQ188-1+ER$3)*11+卡牌属性!$DT188)*(1+属性投放!$AT$6)</f>
        <v>54</v>
      </c>
      <c r="ES188" s="14">
        <f>INDEX(属性偏向!$T$4:$T$135,(卡牌属性!$DQ188-1+ES$3)*11+卡牌属性!$DT188)*(1+属性投放!$AT$6)</f>
        <v>57</v>
      </c>
      <c r="ET188" s="14">
        <f>INDEX(属性偏向!$T$4:$T$135,(卡牌属性!$DQ188-1+ET$3)*11+卡牌属性!$DT188)*(1+属性投放!$AT$6)</f>
        <v>63</v>
      </c>
      <c r="EU188" s="14">
        <f>INDEX(属性偏向!$U$4:$U$135,(卡牌属性!$DR188-1+EU$3)*11+卡牌属性!$DT188)*(1+属性投放!$AT$6)</f>
        <v>1020</v>
      </c>
      <c r="EV188" s="14">
        <f>INDEX(属性偏向!$U$4:$U$135,(卡牌属性!$DR188-1+EV$3)*11+卡牌属性!$DT188)*(1+属性投放!$AT$6)</f>
        <v>1080</v>
      </c>
      <c r="EW188" s="14">
        <f>INDEX(属性偏向!$U$4:$U$135,(卡牌属性!$DR188-1+EW$3)*11+卡牌属性!$DT188)*(1+属性投放!$AT$6)</f>
        <v>1080</v>
      </c>
      <c r="EX188" s="14">
        <f>INDEX(属性偏向!$U$4:$U$135,(卡牌属性!$DR188-1+EX$3)*11+卡牌属性!$DT188)*(1+属性投放!$AT$6)</f>
        <v>1140</v>
      </c>
      <c r="EY188" s="14">
        <f>INDEX(属性偏向!$U$4:$U$135,(卡牌属性!$DR188-1+EY$3)*11+卡牌属性!$DT188)*(1+属性投放!$AT$6)</f>
        <v>1260</v>
      </c>
    </row>
    <row r="189" spans="31:170" ht="16.5" x14ac:dyDescent="0.2">
      <c r="AE189" s="13">
        <v>185</v>
      </c>
      <c r="AF189" s="13">
        <f t="shared" si="492"/>
        <v>17</v>
      </c>
      <c r="AG189" s="13">
        <f t="shared" si="483"/>
        <v>4</v>
      </c>
      <c r="AH189" s="13"/>
      <c r="AI189" s="13"/>
      <c r="AJ189" s="14">
        <f t="shared" si="484"/>
        <v>1101016</v>
      </c>
      <c r="AK189" s="14" t="str">
        <f t="shared" si="485"/>
        <v>秦王攻9突</v>
      </c>
      <c r="AL189" s="25" t="s">
        <v>131</v>
      </c>
      <c r="AM189" s="14">
        <v>1</v>
      </c>
      <c r="AN189" s="14">
        <f t="shared" si="486"/>
        <v>9</v>
      </c>
      <c r="AO189" s="14" t="e">
        <f>INDEX(属性投放!#REF!,(卡牌属性!AG189-2)*20+卡牌属性!AN189)</f>
        <v>#REF!</v>
      </c>
      <c r="AP189" s="14" t="e">
        <f t="shared" si="667"/>
        <v>#REF!</v>
      </c>
      <c r="AQ189" s="14" t="e">
        <f t="shared" si="667"/>
        <v>#REF!</v>
      </c>
      <c r="AR189" s="14" t="e">
        <f t="shared" si="667"/>
        <v>#REF!</v>
      </c>
      <c r="AS189" s="14" t="e">
        <f t="shared" si="667"/>
        <v>#REF!</v>
      </c>
      <c r="AT189" s="14" t="e">
        <f>INDEX(属性投放!#REF!,(卡牌属性!AG189-2)*20+卡牌属性!AN189)</f>
        <v>#REF!</v>
      </c>
      <c r="AU189" s="14" t="e">
        <f t="shared" si="668"/>
        <v>#REF!</v>
      </c>
      <c r="AV189" s="14" t="e">
        <f t="shared" si="668"/>
        <v>#REF!</v>
      </c>
      <c r="AW189" s="14" t="e">
        <f t="shared" si="668"/>
        <v>#REF!</v>
      </c>
      <c r="AX189" s="14" t="e">
        <f t="shared" si="668"/>
        <v>#REF!</v>
      </c>
      <c r="AY189" s="14" t="e">
        <f>INDEX(属性投放!#REF!,(卡牌属性!AG189-2)*20+卡牌属性!AN189)</f>
        <v>#REF!</v>
      </c>
      <c r="AZ189" s="14" t="e">
        <f t="shared" si="669"/>
        <v>#REF!</v>
      </c>
      <c r="BA189" s="14" t="e">
        <f t="shared" si="669"/>
        <v>#REF!</v>
      </c>
      <c r="BB189" s="14" t="e">
        <f t="shared" si="669"/>
        <v>#REF!</v>
      </c>
      <c r="BC189" s="14" t="e">
        <f t="shared" si="669"/>
        <v>#REF!</v>
      </c>
      <c r="BD189" s="14" t="e">
        <f>INDEX(属性投放!#REF!,(卡牌属性!AG189-2)*20+卡牌属性!AN189)</f>
        <v>#REF!</v>
      </c>
      <c r="BE189" s="14" t="e">
        <f t="shared" si="670"/>
        <v>#REF!</v>
      </c>
      <c r="BF189" s="14" t="e">
        <f t="shared" si="670"/>
        <v>#REF!</v>
      </c>
      <c r="BG189" s="14" t="e">
        <f t="shared" si="670"/>
        <v>#REF!</v>
      </c>
      <c r="BH189" s="14" t="e">
        <f t="shared" si="670"/>
        <v>#REF!</v>
      </c>
      <c r="BI189" s="14" t="e">
        <f>INDEX(属性投放!#REF!,(卡牌属性!AG189-2)*20+卡牌属性!AN189)</f>
        <v>#REF!</v>
      </c>
      <c r="BJ189" s="14" t="e">
        <f t="shared" si="671"/>
        <v>#REF!</v>
      </c>
      <c r="BK189" s="14" t="e">
        <f t="shared" si="671"/>
        <v>#REF!</v>
      </c>
      <c r="BL189" s="14" t="e">
        <f t="shared" si="671"/>
        <v>#REF!</v>
      </c>
      <c r="BM189" s="14" t="e">
        <f t="shared" si="671"/>
        <v>#REF!</v>
      </c>
      <c r="BN189" s="14" t="e">
        <f>INDEX(属性投放!#REF!,(卡牌属性!AG189-2)*20+卡牌属性!AN189)</f>
        <v>#REF!</v>
      </c>
      <c r="BO189" s="14" t="e">
        <f t="shared" si="672"/>
        <v>#REF!</v>
      </c>
      <c r="BP189" s="14" t="e">
        <f t="shared" si="672"/>
        <v>#REF!</v>
      </c>
      <c r="BQ189" s="14" t="e">
        <f t="shared" si="672"/>
        <v>#REF!</v>
      </c>
      <c r="BR189" s="14" t="e">
        <f t="shared" si="672"/>
        <v>#REF!</v>
      </c>
      <c r="BV189" s="13">
        <v>185</v>
      </c>
      <c r="BW189" s="14">
        <f t="shared" si="493"/>
        <v>17</v>
      </c>
      <c r="BX189" s="14">
        <f t="shared" si="494"/>
        <v>1102017</v>
      </c>
      <c r="BY189" s="14" t="str">
        <f>INDEX($O$6:$O$37,BW189)&amp;"-"&amp;INDEX(属性投放!$H$19:$H$29,卡牌属性!CD189)</f>
        <v>飞廉-无间</v>
      </c>
      <c r="BZ189" s="14">
        <f t="shared" si="495"/>
        <v>8</v>
      </c>
      <c r="CA189" s="14">
        <f t="shared" si="496"/>
        <v>5</v>
      </c>
      <c r="CB189" s="14">
        <f t="shared" si="497"/>
        <v>5</v>
      </c>
      <c r="CC189" s="14">
        <f t="shared" si="498"/>
        <v>4</v>
      </c>
      <c r="CD189" s="14">
        <f t="shared" si="499"/>
        <v>9</v>
      </c>
      <c r="CE189" s="14">
        <f>INDEX(属性投放!$W$6:$W$49,(卡牌属性!CC189-2)*11+卡牌属性!CD189)</f>
        <v>15</v>
      </c>
      <c r="CF189" s="14">
        <f t="shared" si="637"/>
        <v>3114</v>
      </c>
      <c r="CG189" s="14">
        <f t="shared" si="638"/>
        <v>3620</v>
      </c>
      <c r="CH189" s="14">
        <f t="shared" si="639"/>
        <v>4126</v>
      </c>
      <c r="CI189" s="14">
        <f t="shared" si="640"/>
        <v>4126</v>
      </c>
      <c r="CJ189" s="14">
        <f t="shared" si="641"/>
        <v>4860</v>
      </c>
      <c r="CK189" s="14">
        <f t="shared" si="642"/>
        <v>1462</v>
      </c>
      <c r="CL189" s="14">
        <f t="shared" si="643"/>
        <v>1700</v>
      </c>
      <c r="CM189" s="14">
        <f t="shared" si="644"/>
        <v>1700</v>
      </c>
      <c r="CN189" s="14">
        <f t="shared" si="645"/>
        <v>1938</v>
      </c>
      <c r="CO189" s="14">
        <f t="shared" si="646"/>
        <v>2305</v>
      </c>
      <c r="CP189" s="14">
        <f t="shared" si="647"/>
        <v>26774</v>
      </c>
      <c r="CQ189" s="14">
        <f t="shared" si="648"/>
        <v>30960</v>
      </c>
      <c r="CR189" s="14">
        <f t="shared" si="649"/>
        <v>30960</v>
      </c>
      <c r="CS189" s="14">
        <f t="shared" si="650"/>
        <v>35146</v>
      </c>
      <c r="CT189" s="14">
        <f t="shared" si="651"/>
        <v>41400</v>
      </c>
      <c r="CU189" s="14">
        <f>INDEX(属性偏向!$S$4:$S$135,(卡牌属性!$BZ189-1+CU$3)*11+卡牌属性!$CD189)</f>
        <v>44</v>
      </c>
      <c r="CV189" s="14">
        <f>INDEX(属性偏向!$S$4:$S$135,(卡牌属性!$BZ189-1+CV$3)*11+卡牌属性!$CD189)</f>
        <v>48</v>
      </c>
      <c r="CW189" s="14">
        <f>INDEX(属性偏向!$S$4:$S$135,(卡牌属性!$BZ189-1+CW$3)*11+卡牌属性!$CD189)</f>
        <v>52</v>
      </c>
      <c r="CX189" s="14">
        <f>INDEX(属性偏向!$S$4:$S$135,(卡牌属性!$BZ189-1+CX$3)*11+卡牌属性!$CD189)</f>
        <v>52</v>
      </c>
      <c r="CY189" s="14">
        <f>INDEX(属性偏向!$S$4:$S$135,(卡牌属性!$BZ189-1+CY$3)*11+卡牌属性!$CD189)</f>
        <v>58</v>
      </c>
      <c r="CZ189" s="14">
        <f>INDEX(属性偏向!$T$4:$T$135,(卡牌属性!$BZ189-1+CZ$3)*11+卡牌属性!$CD189)</f>
        <v>22</v>
      </c>
      <c r="DA189" s="14">
        <f>INDEX(属性偏向!$T$4:$T$135,(卡牌属性!$BZ189-1+DA$3)*11+卡牌属性!$CD189)</f>
        <v>24</v>
      </c>
      <c r="DB189" s="14">
        <f>INDEX(属性偏向!$T$4:$T$135,(卡牌属性!$BZ189-1+DB$3)*11+卡牌属性!$CD189)</f>
        <v>24</v>
      </c>
      <c r="DC189" s="14">
        <f>INDEX(属性偏向!$T$4:$T$135,(卡牌属性!$BZ189-1+DC$3)*11+卡牌属性!$CD189)</f>
        <v>26</v>
      </c>
      <c r="DD189" s="14">
        <f>INDEX(属性偏向!$T$4:$T$135,(卡牌属性!$BZ189-1+DD$3)*11+卡牌属性!$CD189)</f>
        <v>29</v>
      </c>
      <c r="DE189" s="14">
        <f>INDEX(属性偏向!$U$4:$U$135,(卡牌属性!$BZ189-1+DE$3)*11+卡牌属性!$CD189)</f>
        <v>440</v>
      </c>
      <c r="DF189" s="14">
        <f>INDEX(属性偏向!$U$4:$U$135,(卡牌属性!$BZ189-1+DF$3)*11+卡牌属性!$CD189)</f>
        <v>480</v>
      </c>
      <c r="DG189" s="14">
        <f>INDEX(属性偏向!$U$4:$U$135,(卡牌属性!$BZ189-1+DG$3)*11+卡牌属性!$CD189)</f>
        <v>480</v>
      </c>
      <c r="DH189" s="14">
        <f>INDEX(属性偏向!$U$4:$U$135,(卡牌属性!$BZ189-1+DH$3)*11+卡牌属性!$CD189)</f>
        <v>520</v>
      </c>
      <c r="DI189" s="14">
        <f>INDEX(属性偏向!$U$4:$U$135,(卡牌属性!$BZ189-1+DI$3)*11+卡牌属性!$CD189)</f>
        <v>580</v>
      </c>
      <c r="DL189" s="13">
        <v>185</v>
      </c>
      <c r="DM189" s="14">
        <f t="shared" si="500"/>
        <v>17</v>
      </c>
      <c r="DN189" s="14">
        <f t="shared" si="501"/>
        <v>1102017</v>
      </c>
      <c r="DO189" s="14" t="str">
        <f>INDEX($B$6:$B$32,DM189)&amp;"-"&amp;INDEX(属性投放!$H$7:$H$17,卡牌属性!DT189)</f>
        <v>秦王攻-无间</v>
      </c>
      <c r="DP189" s="14">
        <f t="shared" si="487"/>
        <v>8</v>
      </c>
      <c r="DQ189" s="14">
        <f t="shared" si="488"/>
        <v>6</v>
      </c>
      <c r="DR189" s="14">
        <f t="shared" si="489"/>
        <v>6</v>
      </c>
      <c r="DS189" s="14">
        <f t="shared" si="502"/>
        <v>4</v>
      </c>
      <c r="DT189" s="14">
        <f t="shared" si="503"/>
        <v>9</v>
      </c>
      <c r="DU189" s="14">
        <f>INDEX(属性投放!$W$6:$W$49,(卡牌属性!DS189-2)*11+卡牌属性!DT189)</f>
        <v>15</v>
      </c>
      <c r="DV189" s="14">
        <f t="shared" si="652"/>
        <v>8842</v>
      </c>
      <c r="DW189" s="14">
        <f t="shared" si="653"/>
        <v>10260</v>
      </c>
      <c r="DX189" s="14">
        <f t="shared" si="654"/>
        <v>11678</v>
      </c>
      <c r="DY189" s="14">
        <f t="shared" si="655"/>
        <v>11678</v>
      </c>
      <c r="DZ189" s="14">
        <f t="shared" si="656"/>
        <v>13780</v>
      </c>
      <c r="EA189" s="14">
        <f t="shared" si="657"/>
        <v>3652</v>
      </c>
      <c r="EB189" s="14">
        <f t="shared" si="658"/>
        <v>4004</v>
      </c>
      <c r="EC189" s="14">
        <f t="shared" si="659"/>
        <v>4004</v>
      </c>
      <c r="ED189" s="14">
        <f t="shared" si="660"/>
        <v>4371</v>
      </c>
      <c r="EE189" s="14">
        <f t="shared" si="661"/>
        <v>5080</v>
      </c>
      <c r="EF189" s="14">
        <f t="shared" si="662"/>
        <v>67364</v>
      </c>
      <c r="EG189" s="14">
        <f t="shared" si="663"/>
        <v>73568</v>
      </c>
      <c r="EH189" s="14">
        <f t="shared" si="664"/>
        <v>73568</v>
      </c>
      <c r="EI189" s="14">
        <f t="shared" si="665"/>
        <v>79822</v>
      </c>
      <c r="EJ189" s="14">
        <f t="shared" si="666"/>
        <v>92130</v>
      </c>
      <c r="EK189" s="14">
        <f>INDEX(属性偏向!$S$4:$S$135,(卡牌属性!$DP189-1+EK$3)*11+卡牌属性!$DT189)*(1+属性投放!$AT$6)</f>
        <v>132</v>
      </c>
      <c r="EL189" s="14">
        <f>INDEX(属性偏向!$S$4:$S$135,(卡牌属性!$DP189-1+EL$3)*11+卡牌属性!$DT189)*(1+属性投放!$AT$6)</f>
        <v>144</v>
      </c>
      <c r="EM189" s="14">
        <f>INDEX(属性偏向!$S$4:$S$135,(卡牌属性!$DP189-1+EM$3)*11+卡牌属性!$DT189)*(1+属性投放!$AT$6)</f>
        <v>156</v>
      </c>
      <c r="EN189" s="14">
        <f>INDEX(属性偏向!$S$4:$S$135,(卡牌属性!$DP189-1+EN$3)*11+卡牌属性!$DT189)*(1+属性投放!$AT$6)</f>
        <v>156</v>
      </c>
      <c r="EO189" s="14">
        <f>INDEX(属性偏向!$S$4:$S$135,(卡牌属性!$DP189-1+EO$3)*11+卡牌属性!$DT189)*(1+属性投放!$AT$6)</f>
        <v>174</v>
      </c>
      <c r="EP189" s="14">
        <f>INDEX(属性偏向!$T$4:$T$135,(卡牌属性!$DQ189-1+EP$3)*11+卡牌属性!$DT189)*(1+属性投放!$AT$6)</f>
        <v>60</v>
      </c>
      <c r="EQ189" s="14">
        <f>INDEX(属性偏向!$T$4:$T$135,(卡牌属性!$DQ189-1+EQ$3)*11+卡牌属性!$DT189)*(1+属性投放!$AT$6)</f>
        <v>63</v>
      </c>
      <c r="ER189" s="14">
        <f>INDEX(属性偏向!$T$4:$T$135,(卡牌属性!$DQ189-1+ER$3)*11+卡牌属性!$DT189)*(1+属性投放!$AT$6)</f>
        <v>63</v>
      </c>
      <c r="ES189" s="14">
        <f>INDEX(属性偏向!$T$4:$T$135,(卡牌属性!$DQ189-1+ES$3)*11+卡牌属性!$DT189)*(1+属性投放!$AT$6)</f>
        <v>66</v>
      </c>
      <c r="ET189" s="14">
        <f>INDEX(属性偏向!$T$4:$T$135,(卡牌属性!$DQ189-1+ET$3)*11+卡牌属性!$DT189)*(1+属性投放!$AT$6)</f>
        <v>72</v>
      </c>
      <c r="EU189" s="14">
        <f>INDEX(属性偏向!$U$4:$U$135,(卡牌属性!$DR189-1+EU$3)*11+卡牌属性!$DT189)*(1+属性投放!$AT$6)</f>
        <v>1200</v>
      </c>
      <c r="EV189" s="14">
        <f>INDEX(属性偏向!$U$4:$U$135,(卡牌属性!$DR189-1+EV$3)*11+卡牌属性!$DT189)*(1+属性投放!$AT$6)</f>
        <v>1260</v>
      </c>
      <c r="EW189" s="14">
        <f>INDEX(属性偏向!$U$4:$U$135,(卡牌属性!$DR189-1+EW$3)*11+卡牌属性!$DT189)*(1+属性投放!$AT$6)</f>
        <v>1260</v>
      </c>
      <c r="EX189" s="14">
        <f>INDEX(属性偏向!$U$4:$U$135,(卡牌属性!$DR189-1+EX$3)*11+卡牌属性!$DT189)*(1+属性投放!$AT$6)</f>
        <v>1320</v>
      </c>
      <c r="EY189" s="14">
        <f>INDEX(属性偏向!$U$4:$U$135,(卡牌属性!$DR189-1+EY$3)*11+卡牌属性!$DT189)*(1+属性投放!$AT$6)</f>
        <v>1440</v>
      </c>
    </row>
    <row r="190" spans="31:170" ht="16.5" x14ac:dyDescent="0.2">
      <c r="AE190" s="13">
        <v>186</v>
      </c>
      <c r="AF190" s="13">
        <f t="shared" si="492"/>
        <v>17</v>
      </c>
      <c r="AG190" s="13">
        <f t="shared" si="483"/>
        <v>4</v>
      </c>
      <c r="AH190" s="13"/>
      <c r="AI190" s="13"/>
      <c r="AJ190" s="14">
        <f t="shared" si="484"/>
        <v>1101016</v>
      </c>
      <c r="AK190" s="14" t="str">
        <f t="shared" si="485"/>
        <v>秦王攻10突</v>
      </c>
      <c r="AL190" s="25" t="s">
        <v>131</v>
      </c>
      <c r="AM190" s="14">
        <v>1</v>
      </c>
      <c r="AN190" s="14">
        <f t="shared" si="486"/>
        <v>10</v>
      </c>
      <c r="AO190" s="14" t="e">
        <f>INDEX(属性投放!#REF!,(卡牌属性!AG190-2)*20+卡牌属性!AN190)</f>
        <v>#REF!</v>
      </c>
      <c r="AP190" s="14" t="e">
        <f t="shared" si="667"/>
        <v>#REF!</v>
      </c>
      <c r="AQ190" s="14" t="e">
        <f t="shared" si="667"/>
        <v>#REF!</v>
      </c>
      <c r="AR190" s="14" t="e">
        <f t="shared" si="667"/>
        <v>#REF!</v>
      </c>
      <c r="AS190" s="14" t="e">
        <f t="shared" si="667"/>
        <v>#REF!</v>
      </c>
      <c r="AT190" s="14" t="e">
        <f>INDEX(属性投放!#REF!,(卡牌属性!AG190-2)*20+卡牌属性!AN190)</f>
        <v>#REF!</v>
      </c>
      <c r="AU190" s="14" t="e">
        <f t="shared" si="668"/>
        <v>#REF!</v>
      </c>
      <c r="AV190" s="14" t="e">
        <f t="shared" si="668"/>
        <v>#REF!</v>
      </c>
      <c r="AW190" s="14" t="e">
        <f t="shared" si="668"/>
        <v>#REF!</v>
      </c>
      <c r="AX190" s="14" t="e">
        <f t="shared" si="668"/>
        <v>#REF!</v>
      </c>
      <c r="AY190" s="14" t="e">
        <f>INDEX(属性投放!#REF!,(卡牌属性!AG190-2)*20+卡牌属性!AN190)</f>
        <v>#REF!</v>
      </c>
      <c r="AZ190" s="14" t="e">
        <f t="shared" si="669"/>
        <v>#REF!</v>
      </c>
      <c r="BA190" s="14" t="e">
        <f t="shared" si="669"/>
        <v>#REF!</v>
      </c>
      <c r="BB190" s="14" t="e">
        <f t="shared" si="669"/>
        <v>#REF!</v>
      </c>
      <c r="BC190" s="14" t="e">
        <f t="shared" si="669"/>
        <v>#REF!</v>
      </c>
      <c r="BD190" s="14" t="e">
        <f>INDEX(属性投放!#REF!,(卡牌属性!AG190-2)*20+卡牌属性!AN190)</f>
        <v>#REF!</v>
      </c>
      <c r="BE190" s="14" t="e">
        <f t="shared" si="670"/>
        <v>#REF!</v>
      </c>
      <c r="BF190" s="14" t="e">
        <f t="shared" si="670"/>
        <v>#REF!</v>
      </c>
      <c r="BG190" s="14" t="e">
        <f t="shared" si="670"/>
        <v>#REF!</v>
      </c>
      <c r="BH190" s="14" t="e">
        <f t="shared" si="670"/>
        <v>#REF!</v>
      </c>
      <c r="BI190" s="14" t="e">
        <f>INDEX(属性投放!#REF!,(卡牌属性!AG190-2)*20+卡牌属性!AN190)</f>
        <v>#REF!</v>
      </c>
      <c r="BJ190" s="14" t="e">
        <f t="shared" si="671"/>
        <v>#REF!</v>
      </c>
      <c r="BK190" s="14" t="e">
        <f t="shared" si="671"/>
        <v>#REF!</v>
      </c>
      <c r="BL190" s="14" t="e">
        <f t="shared" si="671"/>
        <v>#REF!</v>
      </c>
      <c r="BM190" s="14" t="e">
        <f t="shared" si="671"/>
        <v>#REF!</v>
      </c>
      <c r="BN190" s="14" t="e">
        <f>INDEX(属性投放!#REF!,(卡牌属性!AG190-2)*20+卡牌属性!AN190)</f>
        <v>#REF!</v>
      </c>
      <c r="BO190" s="14" t="e">
        <f t="shared" si="672"/>
        <v>#REF!</v>
      </c>
      <c r="BP190" s="14" t="e">
        <f t="shared" si="672"/>
        <v>#REF!</v>
      </c>
      <c r="BQ190" s="14" t="e">
        <f t="shared" si="672"/>
        <v>#REF!</v>
      </c>
      <c r="BR190" s="14" t="e">
        <f t="shared" si="672"/>
        <v>#REF!</v>
      </c>
      <c r="BV190" s="13">
        <v>186</v>
      </c>
      <c r="BW190" s="14">
        <f t="shared" si="493"/>
        <v>17</v>
      </c>
      <c r="BX190" s="14">
        <f t="shared" si="494"/>
        <v>1102017</v>
      </c>
      <c r="BY190" s="14" t="str">
        <f>INDEX($O$6:$O$37,BW190)&amp;"-"&amp;INDEX(属性投放!$H$19:$H$29,卡牌属性!CD190)</f>
        <v>飞廉-无我相</v>
      </c>
      <c r="BZ190" s="14">
        <f t="shared" si="495"/>
        <v>8</v>
      </c>
      <c r="CA190" s="14">
        <f t="shared" si="496"/>
        <v>5</v>
      </c>
      <c r="CB190" s="14">
        <f t="shared" si="497"/>
        <v>5</v>
      </c>
      <c r="CC190" s="14">
        <f t="shared" si="498"/>
        <v>4</v>
      </c>
      <c r="CD190" s="14">
        <f t="shared" si="499"/>
        <v>10</v>
      </c>
      <c r="CE190" s="14">
        <f>INDEX(属性投放!$W$6:$W$49,(卡牌属性!CC190-2)*11+卡牌属性!CD190)</f>
        <v>10</v>
      </c>
      <c r="CF190" s="14">
        <f t="shared" si="637"/>
        <v>3774</v>
      </c>
      <c r="CG190" s="14">
        <f t="shared" si="638"/>
        <v>4340</v>
      </c>
      <c r="CH190" s="14">
        <f t="shared" si="639"/>
        <v>4906</v>
      </c>
      <c r="CI190" s="14">
        <f t="shared" si="640"/>
        <v>4906</v>
      </c>
      <c r="CJ190" s="14">
        <f t="shared" si="641"/>
        <v>5730</v>
      </c>
      <c r="CK190" s="14">
        <f t="shared" si="642"/>
        <v>1792</v>
      </c>
      <c r="CL190" s="14">
        <f t="shared" si="643"/>
        <v>2060</v>
      </c>
      <c r="CM190" s="14">
        <f t="shared" si="644"/>
        <v>2060</v>
      </c>
      <c r="CN190" s="14">
        <f t="shared" si="645"/>
        <v>2328</v>
      </c>
      <c r="CO190" s="14">
        <f t="shared" si="646"/>
        <v>2740</v>
      </c>
      <c r="CP190" s="14">
        <f t="shared" si="647"/>
        <v>33374</v>
      </c>
      <c r="CQ190" s="14">
        <f t="shared" si="648"/>
        <v>38160</v>
      </c>
      <c r="CR190" s="14">
        <f t="shared" si="649"/>
        <v>38160</v>
      </c>
      <c r="CS190" s="14">
        <f t="shared" si="650"/>
        <v>42946</v>
      </c>
      <c r="CT190" s="14">
        <f t="shared" si="651"/>
        <v>50100</v>
      </c>
      <c r="CU190" s="14">
        <f>INDEX(属性偏向!$S$4:$S$135,(卡牌属性!$BZ190-1+CU$3)*11+卡牌属性!$CD190)</f>
        <v>52</v>
      </c>
      <c r="CV190" s="14">
        <f>INDEX(属性偏向!$S$4:$S$135,(卡牌属性!$BZ190-1+CV$3)*11+卡牌属性!$CD190)</f>
        <v>56</v>
      </c>
      <c r="CW190" s="14">
        <f>INDEX(属性偏向!$S$4:$S$135,(卡牌属性!$BZ190-1+CW$3)*11+卡牌属性!$CD190)</f>
        <v>60</v>
      </c>
      <c r="CX190" s="14">
        <f>INDEX(属性偏向!$S$4:$S$135,(卡牌属性!$BZ190-1+CX$3)*11+卡牌属性!$CD190)</f>
        <v>60</v>
      </c>
      <c r="CY190" s="14">
        <f>INDEX(属性偏向!$S$4:$S$135,(卡牌属性!$BZ190-1+CY$3)*11+卡牌属性!$CD190)</f>
        <v>66</v>
      </c>
      <c r="CZ190" s="14">
        <f>INDEX(属性偏向!$T$4:$T$135,(卡牌属性!$BZ190-1+CZ$3)*11+卡牌属性!$CD190)</f>
        <v>26</v>
      </c>
      <c r="DA190" s="14">
        <f>INDEX(属性偏向!$T$4:$T$135,(卡牌属性!$BZ190-1+DA$3)*11+卡牌属性!$CD190)</f>
        <v>28</v>
      </c>
      <c r="DB190" s="14">
        <f>INDEX(属性偏向!$T$4:$T$135,(卡牌属性!$BZ190-1+DB$3)*11+卡牌属性!$CD190)</f>
        <v>28</v>
      </c>
      <c r="DC190" s="14">
        <f>INDEX(属性偏向!$T$4:$T$135,(卡牌属性!$BZ190-1+DC$3)*11+卡牌属性!$CD190)</f>
        <v>30</v>
      </c>
      <c r="DD190" s="14">
        <f>INDEX(属性偏向!$T$4:$T$135,(卡牌属性!$BZ190-1+DD$3)*11+卡牌属性!$CD190)</f>
        <v>33</v>
      </c>
      <c r="DE190" s="14">
        <f>INDEX(属性偏向!$U$4:$U$135,(卡牌属性!$BZ190-1+DE$3)*11+卡牌属性!$CD190)</f>
        <v>520</v>
      </c>
      <c r="DF190" s="14">
        <f>INDEX(属性偏向!$U$4:$U$135,(卡牌属性!$BZ190-1+DF$3)*11+卡牌属性!$CD190)</f>
        <v>560</v>
      </c>
      <c r="DG190" s="14">
        <f>INDEX(属性偏向!$U$4:$U$135,(卡牌属性!$BZ190-1+DG$3)*11+卡牌属性!$CD190)</f>
        <v>560</v>
      </c>
      <c r="DH190" s="14">
        <f>INDEX(属性偏向!$U$4:$U$135,(卡牌属性!$BZ190-1+DH$3)*11+卡牌属性!$CD190)</f>
        <v>600</v>
      </c>
      <c r="DI190" s="14">
        <f>INDEX(属性偏向!$U$4:$U$135,(卡牌属性!$BZ190-1+DI$3)*11+卡牌属性!$CD190)</f>
        <v>660</v>
      </c>
      <c r="DL190" s="13">
        <v>186</v>
      </c>
      <c r="DM190" s="14">
        <f t="shared" si="500"/>
        <v>17</v>
      </c>
      <c r="DN190" s="14">
        <f t="shared" si="501"/>
        <v>1102017</v>
      </c>
      <c r="DO190" s="14" t="str">
        <f>INDEX($B$6:$B$32,DM190)&amp;"-"&amp;INDEX(属性投放!$H$7:$H$17,卡牌属性!DT190)</f>
        <v>秦王攻-无我相</v>
      </c>
      <c r="DP190" s="14">
        <f t="shared" si="487"/>
        <v>8</v>
      </c>
      <c r="DQ190" s="14">
        <f t="shared" si="488"/>
        <v>6</v>
      </c>
      <c r="DR190" s="14">
        <f t="shared" si="489"/>
        <v>6</v>
      </c>
      <c r="DS190" s="14">
        <f t="shared" si="502"/>
        <v>4</v>
      </c>
      <c r="DT190" s="14">
        <f t="shared" si="503"/>
        <v>10</v>
      </c>
      <c r="DU190" s="14">
        <f>INDEX(属性投放!$W$6:$W$49,(卡牌属性!DS190-2)*11+卡牌属性!DT190)</f>
        <v>10</v>
      </c>
      <c r="DV190" s="14">
        <f t="shared" si="652"/>
        <v>10822</v>
      </c>
      <c r="DW190" s="14">
        <f t="shared" si="653"/>
        <v>12420</v>
      </c>
      <c r="DX190" s="14">
        <f t="shared" si="654"/>
        <v>14018</v>
      </c>
      <c r="DY190" s="14">
        <f t="shared" si="655"/>
        <v>14018</v>
      </c>
      <c r="DZ190" s="14">
        <f t="shared" si="656"/>
        <v>16390</v>
      </c>
      <c r="EA190" s="14">
        <f t="shared" si="657"/>
        <v>4552</v>
      </c>
      <c r="EB190" s="14">
        <f t="shared" si="658"/>
        <v>4949</v>
      </c>
      <c r="EC190" s="14">
        <f t="shared" si="659"/>
        <v>4949</v>
      </c>
      <c r="ED190" s="14">
        <f t="shared" si="660"/>
        <v>5361</v>
      </c>
      <c r="EE190" s="14">
        <f t="shared" si="661"/>
        <v>6160</v>
      </c>
      <c r="EF190" s="14">
        <f t="shared" si="662"/>
        <v>85364</v>
      </c>
      <c r="EG190" s="14">
        <f t="shared" si="663"/>
        <v>92468</v>
      </c>
      <c r="EH190" s="14">
        <f t="shared" si="664"/>
        <v>92468</v>
      </c>
      <c r="EI190" s="14">
        <f t="shared" si="665"/>
        <v>99622</v>
      </c>
      <c r="EJ190" s="14">
        <f t="shared" si="666"/>
        <v>113730</v>
      </c>
      <c r="EK190" s="14">
        <f>INDEX(属性偏向!$S$4:$S$135,(卡牌属性!$DP190-1+EK$3)*11+卡牌属性!$DT190)*(1+属性投放!$AT$6)</f>
        <v>156</v>
      </c>
      <c r="EL190" s="14">
        <f>INDEX(属性偏向!$S$4:$S$135,(卡牌属性!$DP190-1+EL$3)*11+卡牌属性!$DT190)*(1+属性投放!$AT$6)</f>
        <v>168</v>
      </c>
      <c r="EM190" s="14">
        <f>INDEX(属性偏向!$S$4:$S$135,(卡牌属性!$DP190-1+EM$3)*11+卡牌属性!$DT190)*(1+属性投放!$AT$6)</f>
        <v>180</v>
      </c>
      <c r="EN190" s="14">
        <f>INDEX(属性偏向!$S$4:$S$135,(卡牌属性!$DP190-1+EN$3)*11+卡牌属性!$DT190)*(1+属性投放!$AT$6)</f>
        <v>180</v>
      </c>
      <c r="EO190" s="14">
        <f>INDEX(属性偏向!$S$4:$S$135,(卡牌属性!$DP190-1+EO$3)*11+卡牌属性!$DT190)*(1+属性投放!$AT$6)</f>
        <v>198</v>
      </c>
      <c r="EP190" s="14">
        <f>INDEX(属性偏向!$T$4:$T$135,(卡牌属性!$DQ190-1+EP$3)*11+卡牌属性!$DT190)*(1+属性投放!$AT$6)</f>
        <v>72</v>
      </c>
      <c r="EQ190" s="14">
        <f>INDEX(属性偏向!$T$4:$T$135,(卡牌属性!$DQ190-1+EQ$3)*11+卡牌属性!$DT190)*(1+属性投放!$AT$6)</f>
        <v>75</v>
      </c>
      <c r="ER190" s="14">
        <f>INDEX(属性偏向!$T$4:$T$135,(卡牌属性!$DQ190-1+ER$3)*11+卡牌属性!$DT190)*(1+属性投放!$AT$6)</f>
        <v>75</v>
      </c>
      <c r="ES190" s="14">
        <f>INDEX(属性偏向!$T$4:$T$135,(卡牌属性!$DQ190-1+ES$3)*11+卡牌属性!$DT190)*(1+属性投放!$AT$6)</f>
        <v>78</v>
      </c>
      <c r="ET190" s="14">
        <f>INDEX(属性偏向!$T$4:$T$135,(卡牌属性!$DQ190-1+ET$3)*11+卡牌属性!$DT190)*(1+属性投放!$AT$6)</f>
        <v>84</v>
      </c>
      <c r="EU190" s="14">
        <f>INDEX(属性偏向!$U$4:$U$135,(卡牌属性!$DR190-1+EU$3)*11+卡牌属性!$DT190)*(1+属性投放!$AT$6)</f>
        <v>1440</v>
      </c>
      <c r="EV190" s="14">
        <f>INDEX(属性偏向!$U$4:$U$135,(卡牌属性!$DR190-1+EV$3)*11+卡牌属性!$DT190)*(1+属性投放!$AT$6)</f>
        <v>1500</v>
      </c>
      <c r="EW190" s="14">
        <f>INDEX(属性偏向!$U$4:$U$135,(卡牌属性!$DR190-1+EW$3)*11+卡牌属性!$DT190)*(1+属性投放!$AT$6)</f>
        <v>1500</v>
      </c>
      <c r="EX190" s="14">
        <f>INDEX(属性偏向!$U$4:$U$135,(卡牌属性!$DR190-1+EX$3)*11+卡牌属性!$DT190)*(1+属性投放!$AT$6)</f>
        <v>1560</v>
      </c>
      <c r="EY190" s="14">
        <f>INDEX(属性偏向!$U$4:$U$135,(卡牌属性!$DR190-1+EY$3)*11+卡牌属性!$DT190)*(1+属性投放!$AT$6)</f>
        <v>1680</v>
      </c>
    </row>
    <row r="191" spans="31:170" ht="16.5" x14ac:dyDescent="0.2">
      <c r="AE191" s="13">
        <v>187</v>
      </c>
      <c r="AF191" s="13">
        <f t="shared" si="492"/>
        <v>17</v>
      </c>
      <c r="AG191" s="13">
        <f t="shared" si="483"/>
        <v>4</v>
      </c>
      <c r="AH191" s="13"/>
      <c r="AI191" s="13"/>
      <c r="AJ191" s="14">
        <f t="shared" si="484"/>
        <v>1101016</v>
      </c>
      <c r="AK191" s="14" t="str">
        <f t="shared" si="485"/>
        <v>秦王攻11突</v>
      </c>
      <c r="AL191" s="25" t="s">
        <v>131</v>
      </c>
      <c r="AM191" s="14">
        <v>1</v>
      </c>
      <c r="AN191" s="14">
        <f t="shared" si="486"/>
        <v>11</v>
      </c>
      <c r="AO191" s="14" t="e">
        <f>INDEX(属性投放!#REF!,(卡牌属性!AG191-2)*20+卡牌属性!AN191)</f>
        <v>#REF!</v>
      </c>
      <c r="AP191" s="14" t="e">
        <f t="shared" si="667"/>
        <v>#REF!</v>
      </c>
      <c r="AQ191" s="14" t="e">
        <f t="shared" si="667"/>
        <v>#REF!</v>
      </c>
      <c r="AR191" s="14" t="e">
        <f t="shared" si="667"/>
        <v>#REF!</v>
      </c>
      <c r="AS191" s="14" t="e">
        <f t="shared" si="667"/>
        <v>#REF!</v>
      </c>
      <c r="AT191" s="14" t="e">
        <f>INDEX(属性投放!#REF!,(卡牌属性!AG191-2)*20+卡牌属性!AN191)</f>
        <v>#REF!</v>
      </c>
      <c r="AU191" s="14" t="e">
        <f t="shared" si="668"/>
        <v>#REF!</v>
      </c>
      <c r="AV191" s="14" t="e">
        <f t="shared" si="668"/>
        <v>#REF!</v>
      </c>
      <c r="AW191" s="14" t="e">
        <f t="shared" si="668"/>
        <v>#REF!</v>
      </c>
      <c r="AX191" s="14" t="e">
        <f t="shared" si="668"/>
        <v>#REF!</v>
      </c>
      <c r="AY191" s="14" t="e">
        <f>INDEX(属性投放!#REF!,(卡牌属性!AG191-2)*20+卡牌属性!AN191)</f>
        <v>#REF!</v>
      </c>
      <c r="AZ191" s="14" t="e">
        <f t="shared" si="669"/>
        <v>#REF!</v>
      </c>
      <c r="BA191" s="14" t="e">
        <f t="shared" si="669"/>
        <v>#REF!</v>
      </c>
      <c r="BB191" s="14" t="e">
        <f t="shared" si="669"/>
        <v>#REF!</v>
      </c>
      <c r="BC191" s="14" t="e">
        <f t="shared" si="669"/>
        <v>#REF!</v>
      </c>
      <c r="BD191" s="14" t="e">
        <f>INDEX(属性投放!#REF!,(卡牌属性!AG191-2)*20+卡牌属性!AN191)</f>
        <v>#REF!</v>
      </c>
      <c r="BE191" s="14" t="e">
        <f t="shared" si="670"/>
        <v>#REF!</v>
      </c>
      <c r="BF191" s="14" t="e">
        <f t="shared" si="670"/>
        <v>#REF!</v>
      </c>
      <c r="BG191" s="14" t="e">
        <f t="shared" si="670"/>
        <v>#REF!</v>
      </c>
      <c r="BH191" s="14" t="e">
        <f t="shared" si="670"/>
        <v>#REF!</v>
      </c>
      <c r="BI191" s="14" t="e">
        <f>INDEX(属性投放!#REF!,(卡牌属性!AG191-2)*20+卡牌属性!AN191)</f>
        <v>#REF!</v>
      </c>
      <c r="BJ191" s="14" t="e">
        <f t="shared" si="671"/>
        <v>#REF!</v>
      </c>
      <c r="BK191" s="14" t="e">
        <f t="shared" si="671"/>
        <v>#REF!</v>
      </c>
      <c r="BL191" s="14" t="e">
        <f t="shared" si="671"/>
        <v>#REF!</v>
      </c>
      <c r="BM191" s="14" t="e">
        <f t="shared" si="671"/>
        <v>#REF!</v>
      </c>
      <c r="BN191" s="14" t="e">
        <f>INDEX(属性投放!#REF!,(卡牌属性!AG191-2)*20+卡牌属性!AN191)</f>
        <v>#REF!</v>
      </c>
      <c r="BO191" s="14" t="e">
        <f t="shared" si="672"/>
        <v>#REF!</v>
      </c>
      <c r="BP191" s="14" t="e">
        <f t="shared" si="672"/>
        <v>#REF!</v>
      </c>
      <c r="BQ191" s="14" t="e">
        <f t="shared" si="672"/>
        <v>#REF!</v>
      </c>
      <c r="BR191" s="14" t="e">
        <f t="shared" si="672"/>
        <v>#REF!</v>
      </c>
      <c r="BV191" s="13">
        <v>187</v>
      </c>
      <c r="BW191" s="14">
        <f t="shared" si="493"/>
        <v>17</v>
      </c>
      <c r="BX191" s="14">
        <f t="shared" si="494"/>
        <v>1102017</v>
      </c>
      <c r="BY191" s="14" t="str">
        <f>INDEX($O$6:$O$37,BW191)&amp;"-"&amp;INDEX(属性投放!$H$19:$H$29,卡牌属性!CD191)</f>
        <v>飞廉-无众生相</v>
      </c>
      <c r="BZ191" s="14">
        <f t="shared" si="495"/>
        <v>8</v>
      </c>
      <c r="CA191" s="14">
        <f t="shared" si="496"/>
        <v>5</v>
      </c>
      <c r="CB191" s="14">
        <f t="shared" si="497"/>
        <v>5</v>
      </c>
      <c r="CC191" s="14">
        <f t="shared" si="498"/>
        <v>4</v>
      </c>
      <c r="CD191" s="14">
        <f t="shared" si="499"/>
        <v>11</v>
      </c>
      <c r="CE191" s="14">
        <f>INDEX(属性投放!$W$6:$W$49,(卡牌属性!CC191-2)*11+卡牌属性!CD191)</f>
        <v>10</v>
      </c>
      <c r="CF191" s="14">
        <f t="shared" si="637"/>
        <v>4294</v>
      </c>
      <c r="CG191" s="14">
        <f t="shared" si="638"/>
        <v>4900</v>
      </c>
      <c r="CH191" s="14">
        <f t="shared" si="639"/>
        <v>5506</v>
      </c>
      <c r="CI191" s="14">
        <f t="shared" si="640"/>
        <v>5506</v>
      </c>
      <c r="CJ191" s="14">
        <f t="shared" si="641"/>
        <v>6390</v>
      </c>
      <c r="CK191" s="14">
        <f t="shared" si="642"/>
        <v>2052</v>
      </c>
      <c r="CL191" s="14">
        <f t="shared" si="643"/>
        <v>2340</v>
      </c>
      <c r="CM191" s="14">
        <f t="shared" si="644"/>
        <v>2340</v>
      </c>
      <c r="CN191" s="14">
        <f t="shared" si="645"/>
        <v>2628</v>
      </c>
      <c r="CO191" s="14">
        <f t="shared" si="646"/>
        <v>3070</v>
      </c>
      <c r="CP191" s="14">
        <f t="shared" si="647"/>
        <v>38574</v>
      </c>
      <c r="CQ191" s="14">
        <f t="shared" si="648"/>
        <v>43760</v>
      </c>
      <c r="CR191" s="14">
        <f t="shared" si="649"/>
        <v>43760</v>
      </c>
      <c r="CS191" s="14">
        <f t="shared" si="650"/>
        <v>48946</v>
      </c>
      <c r="CT191" s="14">
        <f t="shared" si="651"/>
        <v>56700</v>
      </c>
      <c r="CU191" s="14">
        <f>INDEX(属性偏向!$S$4:$S$135,(卡牌属性!$BZ191-1+CU$3)*11+卡牌属性!$CD191)</f>
        <v>62</v>
      </c>
      <c r="CV191" s="14">
        <f>INDEX(属性偏向!$S$4:$S$135,(卡牌属性!$BZ191-1+CV$3)*11+卡牌属性!$CD191)</f>
        <v>66</v>
      </c>
      <c r="CW191" s="14">
        <f>INDEX(属性偏向!$S$4:$S$135,(卡牌属性!$BZ191-1+CW$3)*11+卡牌属性!$CD191)</f>
        <v>70</v>
      </c>
      <c r="CX191" s="14">
        <f>INDEX(属性偏向!$S$4:$S$135,(卡牌属性!$BZ191-1+CX$3)*11+卡牌属性!$CD191)</f>
        <v>70</v>
      </c>
      <c r="CY191" s="14">
        <f>INDEX(属性偏向!$S$4:$S$135,(卡牌属性!$BZ191-1+CY$3)*11+卡牌属性!$CD191)</f>
        <v>76</v>
      </c>
      <c r="CZ191" s="14">
        <f>INDEX(属性偏向!$T$4:$T$135,(卡牌属性!$BZ191-1+CZ$3)*11+卡牌属性!$CD191)</f>
        <v>31</v>
      </c>
      <c r="DA191" s="14">
        <f>INDEX(属性偏向!$T$4:$T$135,(卡牌属性!$BZ191-1+DA$3)*11+卡牌属性!$CD191)</f>
        <v>33</v>
      </c>
      <c r="DB191" s="14">
        <f>INDEX(属性偏向!$T$4:$T$135,(卡牌属性!$BZ191-1+DB$3)*11+卡牌属性!$CD191)</f>
        <v>33</v>
      </c>
      <c r="DC191" s="14">
        <f>INDEX(属性偏向!$T$4:$T$135,(卡牌属性!$BZ191-1+DC$3)*11+卡牌属性!$CD191)</f>
        <v>35</v>
      </c>
      <c r="DD191" s="14">
        <f>INDEX(属性偏向!$T$4:$T$135,(卡牌属性!$BZ191-1+DD$3)*11+卡牌属性!$CD191)</f>
        <v>38</v>
      </c>
      <c r="DE191" s="14">
        <f>INDEX(属性偏向!$U$4:$U$135,(卡牌属性!$BZ191-1+DE$3)*11+卡牌属性!$CD191)</f>
        <v>620</v>
      </c>
      <c r="DF191" s="14">
        <f>INDEX(属性偏向!$U$4:$U$135,(卡牌属性!$BZ191-1+DF$3)*11+卡牌属性!$CD191)</f>
        <v>660</v>
      </c>
      <c r="DG191" s="14">
        <f>INDEX(属性偏向!$U$4:$U$135,(卡牌属性!$BZ191-1+DG$3)*11+卡牌属性!$CD191)</f>
        <v>660</v>
      </c>
      <c r="DH191" s="14">
        <f>INDEX(属性偏向!$U$4:$U$135,(卡牌属性!$BZ191-1+DH$3)*11+卡牌属性!$CD191)</f>
        <v>700</v>
      </c>
      <c r="DI191" s="14">
        <f>INDEX(属性偏向!$U$4:$U$135,(卡牌属性!$BZ191-1+DI$3)*11+卡牌属性!$CD191)</f>
        <v>760</v>
      </c>
      <c r="DL191" s="13">
        <v>187</v>
      </c>
      <c r="DM191" s="14">
        <f t="shared" si="500"/>
        <v>17</v>
      </c>
      <c r="DN191" s="14">
        <f t="shared" si="501"/>
        <v>1102017</v>
      </c>
      <c r="DO191" s="14" t="str">
        <f>INDEX($B$6:$B$32,DM191)&amp;"-"&amp;INDEX(属性投放!$H$7:$H$17,卡牌属性!DT191)</f>
        <v>秦王攻-无众生相</v>
      </c>
      <c r="DP191" s="14">
        <f t="shared" si="487"/>
        <v>8</v>
      </c>
      <c r="DQ191" s="14">
        <f t="shared" si="488"/>
        <v>6</v>
      </c>
      <c r="DR191" s="14">
        <f t="shared" si="489"/>
        <v>6</v>
      </c>
      <c r="DS191" s="14">
        <f t="shared" si="502"/>
        <v>4</v>
      </c>
      <c r="DT191" s="14">
        <f t="shared" si="503"/>
        <v>11</v>
      </c>
      <c r="DU191" s="14">
        <f>INDEX(属性投放!$W$6:$W$49,(卡牌属性!DS191-2)*11+卡牌属性!DT191)</f>
        <v>10</v>
      </c>
      <c r="DV191" s="14">
        <f t="shared" si="652"/>
        <v>12382</v>
      </c>
      <c r="DW191" s="14">
        <f t="shared" si="653"/>
        <v>14100</v>
      </c>
      <c r="DX191" s="14">
        <f t="shared" si="654"/>
        <v>15818</v>
      </c>
      <c r="DY191" s="14">
        <f t="shared" si="655"/>
        <v>15818</v>
      </c>
      <c r="DZ191" s="14">
        <f t="shared" si="656"/>
        <v>18370</v>
      </c>
      <c r="EA191" s="14">
        <f t="shared" si="657"/>
        <v>5272</v>
      </c>
      <c r="EB191" s="14">
        <f t="shared" si="658"/>
        <v>5699</v>
      </c>
      <c r="EC191" s="14">
        <f t="shared" si="659"/>
        <v>5699</v>
      </c>
      <c r="ED191" s="14">
        <f t="shared" si="660"/>
        <v>6141</v>
      </c>
      <c r="EE191" s="14">
        <f t="shared" si="661"/>
        <v>7000</v>
      </c>
      <c r="EF191" s="14">
        <f t="shared" si="662"/>
        <v>99764</v>
      </c>
      <c r="EG191" s="14">
        <f t="shared" si="663"/>
        <v>107468</v>
      </c>
      <c r="EH191" s="14">
        <f t="shared" si="664"/>
        <v>107468</v>
      </c>
      <c r="EI191" s="14">
        <f t="shared" si="665"/>
        <v>115222</v>
      </c>
      <c r="EJ191" s="14">
        <f t="shared" si="666"/>
        <v>130530</v>
      </c>
      <c r="EK191" s="14">
        <f>INDEX(属性偏向!$S$4:$S$135,(卡牌属性!$DP191-1+EK$3)*11+卡牌属性!$DT191)*(1+属性投放!$AT$6)</f>
        <v>186</v>
      </c>
      <c r="EL191" s="14">
        <f>INDEX(属性偏向!$S$4:$S$135,(卡牌属性!$DP191-1+EL$3)*11+卡牌属性!$DT191)*(1+属性投放!$AT$6)</f>
        <v>198</v>
      </c>
      <c r="EM191" s="14">
        <f>INDEX(属性偏向!$S$4:$S$135,(卡牌属性!$DP191-1+EM$3)*11+卡牌属性!$DT191)*(1+属性投放!$AT$6)</f>
        <v>210</v>
      </c>
      <c r="EN191" s="14">
        <f>INDEX(属性偏向!$S$4:$S$135,(卡牌属性!$DP191-1+EN$3)*11+卡牌属性!$DT191)*(1+属性投放!$AT$6)</f>
        <v>210</v>
      </c>
      <c r="EO191" s="14">
        <f>INDEX(属性偏向!$S$4:$S$135,(卡牌属性!$DP191-1+EO$3)*11+卡牌属性!$DT191)*(1+属性投放!$AT$6)</f>
        <v>228</v>
      </c>
      <c r="EP191" s="14">
        <f>INDEX(属性偏向!$T$4:$T$135,(卡牌属性!$DQ191-1+EP$3)*11+卡牌属性!$DT191)*(1+属性投放!$AT$6)</f>
        <v>87</v>
      </c>
      <c r="EQ191" s="14">
        <f>INDEX(属性偏向!$T$4:$T$135,(卡牌属性!$DQ191-1+EQ$3)*11+卡牌属性!$DT191)*(1+属性投放!$AT$6)</f>
        <v>90</v>
      </c>
      <c r="ER191" s="14">
        <f>INDEX(属性偏向!$T$4:$T$135,(卡牌属性!$DQ191-1+ER$3)*11+卡牌属性!$DT191)*(1+属性投放!$AT$6)</f>
        <v>90</v>
      </c>
      <c r="ES191" s="14">
        <f>INDEX(属性偏向!$T$4:$T$135,(卡牌属性!$DQ191-1+ES$3)*11+卡牌属性!$DT191)*(1+属性投放!$AT$6)</f>
        <v>93</v>
      </c>
      <c r="ET191" s="14">
        <f>INDEX(属性偏向!$T$4:$T$135,(卡牌属性!$DQ191-1+ET$3)*11+卡牌属性!$DT191)*(1+属性投放!$AT$6)</f>
        <v>99</v>
      </c>
      <c r="EU191" s="14">
        <f>INDEX(属性偏向!$U$4:$U$135,(卡牌属性!$DR191-1+EU$3)*11+卡牌属性!$DT191)*(1+属性投放!$AT$6)</f>
        <v>1740</v>
      </c>
      <c r="EV191" s="14">
        <f>INDEX(属性偏向!$U$4:$U$135,(卡牌属性!$DR191-1+EV$3)*11+卡牌属性!$DT191)*(1+属性投放!$AT$6)</f>
        <v>1800</v>
      </c>
      <c r="EW191" s="14">
        <f>INDEX(属性偏向!$U$4:$U$135,(卡牌属性!$DR191-1+EW$3)*11+卡牌属性!$DT191)*(1+属性投放!$AT$6)</f>
        <v>1800</v>
      </c>
      <c r="EX191" s="14">
        <f>INDEX(属性偏向!$U$4:$U$135,(卡牌属性!$DR191-1+EX$3)*11+卡牌属性!$DT191)*(1+属性投放!$AT$6)</f>
        <v>1860</v>
      </c>
      <c r="EY191" s="14">
        <f>INDEX(属性偏向!$U$4:$U$135,(卡牌属性!$DR191-1+EY$3)*11+卡牌属性!$DT191)*(1+属性投放!$AT$6)</f>
        <v>1980</v>
      </c>
    </row>
    <row r="192" spans="31:170" ht="16.5" x14ac:dyDescent="0.2">
      <c r="AE192" s="13">
        <v>188</v>
      </c>
      <c r="AF192" s="13">
        <f t="shared" si="492"/>
        <v>18</v>
      </c>
      <c r="AG192" s="13">
        <f t="shared" si="483"/>
        <v>3</v>
      </c>
      <c r="AH192" s="13"/>
      <c r="AI192" s="13"/>
      <c r="AJ192" s="14">
        <f t="shared" si="484"/>
        <v>1101020</v>
      </c>
      <c r="AK192" s="14" t="str">
        <f t="shared" si="485"/>
        <v>姬烟华1突</v>
      </c>
      <c r="AL192" s="25" t="s">
        <v>131</v>
      </c>
      <c r="AM192" s="14">
        <v>1</v>
      </c>
      <c r="AN192" s="14">
        <f t="shared" si="486"/>
        <v>1</v>
      </c>
      <c r="AO192" s="14" t="e">
        <f>INDEX(属性投放!#REF!,(卡牌属性!AG192-2)*20+卡牌属性!AN192)</f>
        <v>#REF!</v>
      </c>
      <c r="AP192" s="14" t="e">
        <f t="shared" si="667"/>
        <v>#REF!</v>
      </c>
      <c r="AQ192" s="14" t="e">
        <f t="shared" si="667"/>
        <v>#REF!</v>
      </c>
      <c r="AR192" s="14" t="e">
        <f t="shared" si="667"/>
        <v>#REF!</v>
      </c>
      <c r="AS192" s="14" t="e">
        <f t="shared" si="667"/>
        <v>#REF!</v>
      </c>
      <c r="AT192" s="14" t="e">
        <f>INDEX(属性投放!#REF!,(卡牌属性!AG192-2)*20+卡牌属性!AN192)</f>
        <v>#REF!</v>
      </c>
      <c r="AU192" s="14" t="e">
        <f t="shared" si="668"/>
        <v>#REF!</v>
      </c>
      <c r="AV192" s="14" t="e">
        <f t="shared" si="668"/>
        <v>#REF!</v>
      </c>
      <c r="AW192" s="14" t="e">
        <f t="shared" si="668"/>
        <v>#REF!</v>
      </c>
      <c r="AX192" s="14" t="e">
        <f t="shared" si="668"/>
        <v>#REF!</v>
      </c>
      <c r="AY192" s="14" t="e">
        <f>INDEX(属性投放!#REF!,(卡牌属性!AG192-2)*20+卡牌属性!AN192)</f>
        <v>#REF!</v>
      </c>
      <c r="AZ192" s="14" t="e">
        <f t="shared" si="669"/>
        <v>#REF!</v>
      </c>
      <c r="BA192" s="14" t="e">
        <f t="shared" si="669"/>
        <v>#REF!</v>
      </c>
      <c r="BB192" s="14" t="e">
        <f t="shared" si="669"/>
        <v>#REF!</v>
      </c>
      <c r="BC192" s="14" t="e">
        <f t="shared" si="669"/>
        <v>#REF!</v>
      </c>
      <c r="BD192" s="14" t="e">
        <f>INDEX(属性投放!#REF!,(卡牌属性!AG192-2)*20+卡牌属性!AN192)</f>
        <v>#REF!</v>
      </c>
      <c r="BE192" s="14" t="e">
        <f t="shared" si="670"/>
        <v>#REF!</v>
      </c>
      <c r="BF192" s="14" t="e">
        <f t="shared" si="670"/>
        <v>#REF!</v>
      </c>
      <c r="BG192" s="14" t="e">
        <f t="shared" si="670"/>
        <v>#REF!</v>
      </c>
      <c r="BH192" s="14" t="e">
        <f t="shared" si="670"/>
        <v>#REF!</v>
      </c>
      <c r="BI192" s="14" t="e">
        <f>INDEX(属性投放!#REF!,(卡牌属性!AG192-2)*20+卡牌属性!AN192)</f>
        <v>#REF!</v>
      </c>
      <c r="BJ192" s="14" t="e">
        <f t="shared" si="671"/>
        <v>#REF!</v>
      </c>
      <c r="BK192" s="14" t="e">
        <f t="shared" si="671"/>
        <v>#REF!</v>
      </c>
      <c r="BL192" s="14" t="e">
        <f t="shared" si="671"/>
        <v>#REF!</v>
      </c>
      <c r="BM192" s="14" t="e">
        <f t="shared" si="671"/>
        <v>#REF!</v>
      </c>
      <c r="BN192" s="14" t="e">
        <f>INDEX(属性投放!#REF!,(卡牌属性!AG192-2)*20+卡牌属性!AN192)</f>
        <v>#REF!</v>
      </c>
      <c r="BO192" s="14" t="e">
        <f t="shared" si="672"/>
        <v>#REF!</v>
      </c>
      <c r="BP192" s="14" t="e">
        <f t="shared" si="672"/>
        <v>#REF!</v>
      </c>
      <c r="BQ192" s="14" t="e">
        <f t="shared" si="672"/>
        <v>#REF!</v>
      </c>
      <c r="BR192" s="14" t="e">
        <f t="shared" si="672"/>
        <v>#REF!</v>
      </c>
      <c r="BV192" s="13">
        <v>188</v>
      </c>
      <c r="BW192" s="14">
        <f t="shared" si="493"/>
        <v>18</v>
      </c>
      <c r="BX192" s="14">
        <f t="shared" si="494"/>
        <v>1102018</v>
      </c>
      <c r="BY192" s="14" t="str">
        <f>INDEX($O$6:$O$37,BW192)&amp;"-"&amp;INDEX(属性投放!$H$19:$H$29,卡牌属性!CD192)</f>
        <v>噬日-练体</v>
      </c>
      <c r="BZ192" s="14">
        <f t="shared" si="495"/>
        <v>3</v>
      </c>
      <c r="CA192" s="14">
        <f t="shared" si="496"/>
        <v>3</v>
      </c>
      <c r="CB192" s="14">
        <f t="shared" si="497"/>
        <v>3</v>
      </c>
      <c r="CC192" s="14">
        <f t="shared" si="498"/>
        <v>2</v>
      </c>
      <c r="CD192" s="14">
        <f t="shared" si="499"/>
        <v>1</v>
      </c>
      <c r="CE192" s="14">
        <f>INDEX(属性投放!$W$6:$W$49,(卡牌属性!CC192-2)*11+卡牌属性!CD192)</f>
        <v>14</v>
      </c>
      <c r="CF192" s="14">
        <f>INDEX(属性偏向!$I$4:$I$15,卡牌属性!$BZ192+CF$3)</f>
        <v>100</v>
      </c>
      <c r="CG192" s="14">
        <f>INDEX(属性偏向!$I$4:$I$15,卡牌属性!$BZ192+CG$3)</f>
        <v>125</v>
      </c>
      <c r="CH192" s="14">
        <f>INDEX(属性偏向!$I$4:$I$15,卡牌属性!$BZ192+CH$3)</f>
        <v>150</v>
      </c>
      <c r="CI192" s="14">
        <f>INDEX(属性偏向!$I$4:$I$15,卡牌属性!$BZ192+CI$3)</f>
        <v>150</v>
      </c>
      <c r="CJ192" s="14">
        <f>INDEX(属性偏向!$I$4:$I$15,卡牌属性!$BZ192+CJ$3)</f>
        <v>175</v>
      </c>
      <c r="CK192" s="14">
        <f>INDEX(属性偏向!$J$4:$J$15,卡牌属性!$CA192+CK$3)</f>
        <v>10</v>
      </c>
      <c r="CL192" s="14">
        <f>INDEX(属性偏向!$J$4:$J$15,卡牌属性!$CA192+CL$3)</f>
        <v>20</v>
      </c>
      <c r="CM192" s="14">
        <f>INDEX(属性偏向!$J$4:$J$15,卡牌属性!$CA192+CM$3)</f>
        <v>20</v>
      </c>
      <c r="CN192" s="14">
        <f>INDEX(属性偏向!$J$4:$J$15,卡牌属性!$CA192+CN$3)</f>
        <v>30</v>
      </c>
      <c r="CO192" s="14">
        <f>INDEX(属性偏向!$J$4:$J$15,卡牌属性!$CA192+CO$3)</f>
        <v>40</v>
      </c>
      <c r="CP192" s="14">
        <f>INDEX(属性偏向!$K$4:$K$15,卡牌属性!$CB192+CP$3)</f>
        <v>300</v>
      </c>
      <c r="CQ192" s="14">
        <f>INDEX(属性偏向!$K$4:$K$15,卡牌属性!$CB192+CQ$3)</f>
        <v>400</v>
      </c>
      <c r="CR192" s="14">
        <f>INDEX(属性偏向!$K$4:$K$15,卡牌属性!$CB192+CR$3)</f>
        <v>400</v>
      </c>
      <c r="CS192" s="14">
        <f>INDEX(属性偏向!$K$4:$K$15,卡牌属性!$CB192+CS$3)</f>
        <v>500</v>
      </c>
      <c r="CT192" s="14">
        <f>INDEX(属性偏向!$K$4:$K$15,卡牌属性!$CB192+CT$3)</f>
        <v>650</v>
      </c>
      <c r="CU192" s="14">
        <f>INDEX(属性偏向!$S$4:$S$135,(卡牌属性!$BZ192-1+CU$3)*11+卡牌属性!$CD192)</f>
        <v>6</v>
      </c>
      <c r="CV192" s="14">
        <f>INDEX(属性偏向!$S$4:$S$135,(卡牌属性!$BZ192-1+CV$3)*11+卡牌属性!$CD192)</f>
        <v>8</v>
      </c>
      <c r="CW192" s="14">
        <f>INDEX(属性偏向!$S$4:$S$135,(卡牌属性!$BZ192-1+CW$3)*11+卡牌属性!$CD192)</f>
        <v>10</v>
      </c>
      <c r="CX192" s="14">
        <f>INDEX(属性偏向!$S$4:$S$135,(卡牌属性!$BZ192-1+CX$3)*11+卡牌属性!$CD192)</f>
        <v>10</v>
      </c>
      <c r="CY192" s="14">
        <f>INDEX(属性偏向!$S$4:$S$135,(卡牌属性!$BZ192-1+CY$3)*11+卡牌属性!$CD192)</f>
        <v>12</v>
      </c>
      <c r="CZ192" s="14">
        <f>INDEX(属性偏向!$T$4:$T$135,(卡牌属性!$BZ192-1+CZ$3)*11+卡牌属性!$CD192)</f>
        <v>3</v>
      </c>
      <c r="DA192" s="14">
        <f>INDEX(属性偏向!$T$4:$T$135,(卡牌属性!$BZ192-1+DA$3)*11+卡牌属性!$CD192)</f>
        <v>4</v>
      </c>
      <c r="DB192" s="14">
        <f>INDEX(属性偏向!$T$4:$T$135,(卡牌属性!$BZ192-1+DB$3)*11+卡牌属性!$CD192)</f>
        <v>4</v>
      </c>
      <c r="DC192" s="14">
        <f>INDEX(属性偏向!$T$4:$T$135,(卡牌属性!$BZ192-1+DC$3)*11+卡牌属性!$CD192)</f>
        <v>5</v>
      </c>
      <c r="DD192" s="14">
        <f>INDEX(属性偏向!$T$4:$T$135,(卡牌属性!$BZ192-1+DD$3)*11+卡牌属性!$CD192)</f>
        <v>6</v>
      </c>
      <c r="DE192" s="14">
        <f>INDEX(属性偏向!$U$4:$U$135,(卡牌属性!$BZ192-1+DE$3)*11+卡牌属性!$CD192)</f>
        <v>36</v>
      </c>
      <c r="DF192" s="14">
        <f>INDEX(属性偏向!$U$4:$U$135,(卡牌属性!$BZ192-1+DF$3)*11+卡牌属性!$CD192)</f>
        <v>48</v>
      </c>
      <c r="DG192" s="14">
        <f>INDEX(属性偏向!$U$4:$U$135,(卡牌属性!$BZ192-1+DG$3)*11+卡牌属性!$CD192)</f>
        <v>48</v>
      </c>
      <c r="DH192" s="14">
        <f>INDEX(属性偏向!$U$4:$U$135,(卡牌属性!$BZ192-1+DH$3)*11+卡牌属性!$CD192)</f>
        <v>60</v>
      </c>
      <c r="DI192" s="14">
        <f>INDEX(属性偏向!$U$4:$U$135,(卡牌属性!$BZ192-1+DI$3)*11+卡牌属性!$CD192)</f>
        <v>72</v>
      </c>
      <c r="DL192" s="13">
        <v>188</v>
      </c>
      <c r="DM192" s="14">
        <f t="shared" si="500"/>
        <v>18</v>
      </c>
      <c r="DN192" s="14">
        <f t="shared" si="501"/>
        <v>1102018</v>
      </c>
      <c r="DO192" s="14" t="str">
        <f>INDEX($B$6:$B$32,DM192)&amp;"-"&amp;INDEX(属性投放!$H$7:$H$17,卡牌属性!DT192)</f>
        <v>姬烟华-练体</v>
      </c>
      <c r="DP192" s="14">
        <f t="shared" si="487"/>
        <v>5</v>
      </c>
      <c r="DQ192" s="14">
        <f t="shared" si="488"/>
        <v>5</v>
      </c>
      <c r="DR192" s="14">
        <f t="shared" si="489"/>
        <v>5</v>
      </c>
      <c r="DS192" s="14">
        <f t="shared" si="502"/>
        <v>3</v>
      </c>
      <c r="DT192" s="14">
        <f t="shared" si="503"/>
        <v>1</v>
      </c>
      <c r="DU192" s="14">
        <f>INDEX(属性投放!$W$6:$W$49,(卡牌属性!DS192-2)*11+卡牌属性!DT192)</f>
        <v>14</v>
      </c>
      <c r="DV192" s="14">
        <f>INDEX(属性偏向!$I$4:$I$15,卡牌属性!$DP192+DV$3)</f>
        <v>150</v>
      </c>
      <c r="DW192" s="14">
        <f>INDEX(属性偏向!$I$4:$I$15,卡牌属性!$DP192+DW$3)</f>
        <v>175</v>
      </c>
      <c r="DX192" s="14">
        <f>INDEX(属性偏向!$I$4:$I$15,卡牌属性!$DP192+DX$3)</f>
        <v>200</v>
      </c>
      <c r="DY192" s="14">
        <f>INDEX(属性偏向!$I$4:$I$15,卡牌属性!$DP192+DY$3)</f>
        <v>200</v>
      </c>
      <c r="DZ192" s="14">
        <f>INDEX(属性偏向!$I$4:$I$15,卡牌属性!$DP192+DZ$3)</f>
        <v>250</v>
      </c>
      <c r="EA192" s="14">
        <f>INDEX(属性偏向!$J$4:$J$15,卡牌属性!$DQ192+EA$3)</f>
        <v>30</v>
      </c>
      <c r="EB192" s="14">
        <f>INDEX(属性偏向!$J$4:$J$15,卡牌属性!$DQ192+EB$3)</f>
        <v>40</v>
      </c>
      <c r="EC192" s="14">
        <f>INDEX(属性偏向!$J$4:$J$15,卡牌属性!$DQ192+EC$3)</f>
        <v>40</v>
      </c>
      <c r="ED192" s="14">
        <f>INDEX(属性偏向!$J$4:$J$15,卡牌属性!$DQ192+ED$3)</f>
        <v>50</v>
      </c>
      <c r="EE192" s="14">
        <f>INDEX(属性偏向!$J$4:$J$15,卡牌属性!$DQ192+EE$3)</f>
        <v>75</v>
      </c>
      <c r="EF192" s="14">
        <f>INDEX(属性偏向!$K$4:$K$15,卡牌属性!$DR192+EF$3)</f>
        <v>500</v>
      </c>
      <c r="EG192" s="14">
        <f>INDEX(属性偏向!$K$4:$K$15,卡牌属性!$DR192+EG$3)</f>
        <v>650</v>
      </c>
      <c r="EH192" s="14">
        <f>INDEX(属性偏向!$K$4:$K$15,卡牌属性!$DR192+EH$3)</f>
        <v>650</v>
      </c>
      <c r="EI192" s="14">
        <f>INDEX(属性偏向!$K$4:$K$15,卡牌属性!$DR192+EI$3)</f>
        <v>800</v>
      </c>
      <c r="EJ192" s="14">
        <f>INDEX(属性偏向!$K$4:$K$15,卡牌属性!$DR192+EJ$3)</f>
        <v>1000</v>
      </c>
      <c r="EK192" s="14">
        <f>INDEX(属性偏向!$S$4:$S$135,(卡牌属性!$DP192-1+EK$3)*11+卡牌属性!$DT192)*(1+属性投放!$AT$6)</f>
        <v>30</v>
      </c>
      <c r="EL192" s="14">
        <f>INDEX(属性偏向!$S$4:$S$135,(卡牌属性!$DP192-1+EL$3)*11+卡牌属性!$DT192)*(1+属性投放!$AT$6)</f>
        <v>36</v>
      </c>
      <c r="EM192" s="14">
        <f>INDEX(属性偏向!$S$4:$S$135,(卡牌属性!$DP192-1+EM$3)*11+卡牌属性!$DT192)*(1+属性投放!$AT$6)</f>
        <v>42</v>
      </c>
      <c r="EN192" s="14">
        <f>INDEX(属性偏向!$S$4:$S$135,(卡牌属性!$DP192-1+EN$3)*11+卡牌属性!$DT192)*(1+属性投放!$AT$6)</f>
        <v>42</v>
      </c>
      <c r="EO192" s="14">
        <f>INDEX(属性偏向!$S$4:$S$135,(卡牌属性!$DP192-1+EO$3)*11+卡牌属性!$DT192)*(1+属性投放!$AT$6)</f>
        <v>48</v>
      </c>
      <c r="EP192" s="14">
        <f>INDEX(属性偏向!$T$4:$T$135,(卡牌属性!$DQ192-1+EP$3)*11+卡牌属性!$DT192)*(1+属性投放!$AT$6)</f>
        <v>15</v>
      </c>
      <c r="EQ192" s="14">
        <f>INDEX(属性偏向!$T$4:$T$135,(卡牌属性!$DQ192-1+EQ$3)*11+卡牌属性!$DT192)*(1+属性投放!$AT$6)</f>
        <v>18</v>
      </c>
      <c r="ER192" s="14">
        <f>INDEX(属性偏向!$T$4:$T$135,(卡牌属性!$DQ192-1+ER$3)*11+卡牌属性!$DT192)*(1+属性投放!$AT$6)</f>
        <v>18</v>
      </c>
      <c r="ES192" s="14">
        <f>INDEX(属性偏向!$T$4:$T$135,(卡牌属性!$DQ192-1+ES$3)*11+卡牌属性!$DT192)*(1+属性投放!$AT$6)</f>
        <v>21</v>
      </c>
      <c r="ET192" s="14">
        <f>INDEX(属性偏向!$T$4:$T$135,(卡牌属性!$DQ192-1+ET$3)*11+卡牌属性!$DT192)*(1+属性投放!$AT$6)</f>
        <v>24</v>
      </c>
      <c r="EU192" s="14">
        <f>INDEX(属性偏向!$U$4:$U$135,(卡牌属性!$DR192-1+EU$3)*11+卡牌属性!$DT192)*(1+属性投放!$AT$6)</f>
        <v>180</v>
      </c>
      <c r="EV192" s="14">
        <f>INDEX(属性偏向!$U$4:$U$135,(卡牌属性!$DR192-1+EV$3)*11+卡牌属性!$DT192)*(1+属性投放!$AT$6)</f>
        <v>216</v>
      </c>
      <c r="EW192" s="14">
        <f>INDEX(属性偏向!$U$4:$U$135,(卡牌属性!$DR192-1+EW$3)*11+卡牌属性!$DT192)*(1+属性投放!$AT$6)</f>
        <v>216</v>
      </c>
      <c r="EX192" s="14">
        <f>INDEX(属性偏向!$U$4:$U$135,(卡牌属性!$DR192-1+EX$3)*11+卡牌属性!$DT192)*(1+属性投放!$AT$6)</f>
        <v>252</v>
      </c>
      <c r="EY192" s="14">
        <f>INDEX(属性偏向!$U$4:$U$135,(卡牌属性!$DR192-1+EY$3)*11+卡牌属性!$DT192)*(1+属性投放!$AT$6)</f>
        <v>288</v>
      </c>
    </row>
    <row r="193" spans="31:155" ht="16.5" x14ac:dyDescent="0.2">
      <c r="AE193" s="13">
        <v>189</v>
      </c>
      <c r="AF193" s="13">
        <f t="shared" si="492"/>
        <v>18</v>
      </c>
      <c r="AG193" s="13">
        <f t="shared" si="483"/>
        <v>3</v>
      </c>
      <c r="AH193" s="13"/>
      <c r="AI193" s="13"/>
      <c r="AJ193" s="14">
        <f t="shared" si="484"/>
        <v>1101020</v>
      </c>
      <c r="AK193" s="14" t="str">
        <f t="shared" si="485"/>
        <v>姬烟华2突</v>
      </c>
      <c r="AL193" s="25" t="s">
        <v>131</v>
      </c>
      <c r="AM193" s="14">
        <v>1</v>
      </c>
      <c r="AN193" s="14">
        <f t="shared" si="486"/>
        <v>2</v>
      </c>
      <c r="AO193" s="14" t="e">
        <f>INDEX(属性投放!#REF!,(卡牌属性!AG193-2)*20+卡牌属性!AN193)</f>
        <v>#REF!</v>
      </c>
      <c r="AP193" s="14" t="e">
        <f t="shared" si="667"/>
        <v>#REF!</v>
      </c>
      <c r="AQ193" s="14" t="e">
        <f t="shared" si="667"/>
        <v>#REF!</v>
      </c>
      <c r="AR193" s="14" t="e">
        <f t="shared" si="667"/>
        <v>#REF!</v>
      </c>
      <c r="AS193" s="14" t="e">
        <f t="shared" si="667"/>
        <v>#REF!</v>
      </c>
      <c r="AT193" s="14" t="e">
        <f>INDEX(属性投放!#REF!,(卡牌属性!AG193-2)*20+卡牌属性!AN193)</f>
        <v>#REF!</v>
      </c>
      <c r="AU193" s="14" t="e">
        <f t="shared" si="668"/>
        <v>#REF!</v>
      </c>
      <c r="AV193" s="14" t="e">
        <f t="shared" si="668"/>
        <v>#REF!</v>
      </c>
      <c r="AW193" s="14" t="e">
        <f t="shared" si="668"/>
        <v>#REF!</v>
      </c>
      <c r="AX193" s="14" t="e">
        <f t="shared" si="668"/>
        <v>#REF!</v>
      </c>
      <c r="AY193" s="14" t="e">
        <f>INDEX(属性投放!#REF!,(卡牌属性!AG193-2)*20+卡牌属性!AN193)</f>
        <v>#REF!</v>
      </c>
      <c r="AZ193" s="14" t="e">
        <f t="shared" si="669"/>
        <v>#REF!</v>
      </c>
      <c r="BA193" s="14" t="e">
        <f t="shared" si="669"/>
        <v>#REF!</v>
      </c>
      <c r="BB193" s="14" t="e">
        <f t="shared" si="669"/>
        <v>#REF!</v>
      </c>
      <c r="BC193" s="14" t="e">
        <f t="shared" si="669"/>
        <v>#REF!</v>
      </c>
      <c r="BD193" s="14" t="e">
        <f>INDEX(属性投放!#REF!,(卡牌属性!AG193-2)*20+卡牌属性!AN193)</f>
        <v>#REF!</v>
      </c>
      <c r="BE193" s="14" t="e">
        <f t="shared" si="670"/>
        <v>#REF!</v>
      </c>
      <c r="BF193" s="14" t="e">
        <f t="shared" si="670"/>
        <v>#REF!</v>
      </c>
      <c r="BG193" s="14" t="e">
        <f t="shared" si="670"/>
        <v>#REF!</v>
      </c>
      <c r="BH193" s="14" t="e">
        <f t="shared" si="670"/>
        <v>#REF!</v>
      </c>
      <c r="BI193" s="14" t="e">
        <f>INDEX(属性投放!#REF!,(卡牌属性!AG193-2)*20+卡牌属性!AN193)</f>
        <v>#REF!</v>
      </c>
      <c r="BJ193" s="14" t="e">
        <f t="shared" si="671"/>
        <v>#REF!</v>
      </c>
      <c r="BK193" s="14" t="e">
        <f t="shared" si="671"/>
        <v>#REF!</v>
      </c>
      <c r="BL193" s="14" t="e">
        <f t="shared" si="671"/>
        <v>#REF!</v>
      </c>
      <c r="BM193" s="14" t="e">
        <f t="shared" si="671"/>
        <v>#REF!</v>
      </c>
      <c r="BN193" s="14" t="e">
        <f>INDEX(属性投放!#REF!,(卡牌属性!AG193-2)*20+卡牌属性!AN193)</f>
        <v>#REF!</v>
      </c>
      <c r="BO193" s="14" t="e">
        <f t="shared" si="672"/>
        <v>#REF!</v>
      </c>
      <c r="BP193" s="14" t="e">
        <f t="shared" si="672"/>
        <v>#REF!</v>
      </c>
      <c r="BQ193" s="14" t="e">
        <f t="shared" si="672"/>
        <v>#REF!</v>
      </c>
      <c r="BR193" s="14" t="e">
        <f t="shared" si="672"/>
        <v>#REF!</v>
      </c>
      <c r="BV193" s="13">
        <v>189</v>
      </c>
      <c r="BW193" s="14">
        <f t="shared" si="493"/>
        <v>18</v>
      </c>
      <c r="BX193" s="14">
        <f t="shared" si="494"/>
        <v>1102018</v>
      </c>
      <c r="BY193" s="14" t="str">
        <f>INDEX($O$6:$O$37,BW193)&amp;"-"&amp;INDEX(属性投放!$H$19:$H$29,卡牌属性!CD193)</f>
        <v>噬日-等活</v>
      </c>
      <c r="BZ193" s="14">
        <f t="shared" si="495"/>
        <v>3</v>
      </c>
      <c r="CA193" s="14">
        <f t="shared" si="496"/>
        <v>3</v>
      </c>
      <c r="CB193" s="14">
        <f t="shared" si="497"/>
        <v>3</v>
      </c>
      <c r="CC193" s="14">
        <f t="shared" si="498"/>
        <v>2</v>
      </c>
      <c r="CD193" s="14">
        <f t="shared" si="499"/>
        <v>2</v>
      </c>
      <c r="CE193" s="14">
        <f>INDEX(属性投放!$W$6:$W$49,(卡牌属性!CC193-2)*11+卡牌属性!CD193)</f>
        <v>10</v>
      </c>
      <c r="CF193" s="14">
        <f t="shared" ref="CF193:CF202" si="673">CF192+CU192*$CE192</f>
        <v>184</v>
      </c>
      <c r="CG193" s="14">
        <f t="shared" ref="CG193:CG202" si="674">CG192+CV192*$CE192</f>
        <v>237</v>
      </c>
      <c r="CH193" s="14">
        <f t="shared" ref="CH193:CH202" si="675">CH192+CW192*$CE192</f>
        <v>290</v>
      </c>
      <c r="CI193" s="14">
        <f t="shared" ref="CI193:CI202" si="676">CI192+CX192*$CE192</f>
        <v>290</v>
      </c>
      <c r="CJ193" s="14">
        <f t="shared" ref="CJ193:CJ202" si="677">CJ192+CY192*$CE192</f>
        <v>343</v>
      </c>
      <c r="CK193" s="14">
        <f t="shared" ref="CK193:CK202" si="678">CK192+CZ192*$CE192</f>
        <v>52</v>
      </c>
      <c r="CL193" s="14">
        <f t="shared" ref="CL193:CL202" si="679">CL192+DA192*$CE192</f>
        <v>76</v>
      </c>
      <c r="CM193" s="14">
        <f t="shared" ref="CM193:CM202" si="680">CM192+DB192*$CE192</f>
        <v>76</v>
      </c>
      <c r="CN193" s="14">
        <f t="shared" ref="CN193:CN202" si="681">CN192+DC192*$CE192</f>
        <v>100</v>
      </c>
      <c r="CO193" s="14">
        <f t="shared" ref="CO193:CO202" si="682">CO192+DD192*$CE192</f>
        <v>124</v>
      </c>
      <c r="CP193" s="14">
        <f t="shared" ref="CP193:CP202" si="683">CP192+DE192*$CE192</f>
        <v>804</v>
      </c>
      <c r="CQ193" s="14">
        <f t="shared" ref="CQ193:CQ202" si="684">CQ192+DF192*$CE192</f>
        <v>1072</v>
      </c>
      <c r="CR193" s="14">
        <f t="shared" ref="CR193:CR202" si="685">CR192+DG192*$CE192</f>
        <v>1072</v>
      </c>
      <c r="CS193" s="14">
        <f t="shared" ref="CS193:CS202" si="686">CS192+DH192*$CE192</f>
        <v>1340</v>
      </c>
      <c r="CT193" s="14">
        <f t="shared" ref="CT193:CT202" si="687">CT192+DI192*$CE192</f>
        <v>1658</v>
      </c>
      <c r="CU193" s="14">
        <f>INDEX(属性偏向!$S$4:$S$135,(卡牌属性!$BZ193-1+CU$3)*11+卡牌属性!$CD193)</f>
        <v>8</v>
      </c>
      <c r="CV193" s="14">
        <f>INDEX(属性偏向!$S$4:$S$135,(卡牌属性!$BZ193-1+CV$3)*11+卡牌属性!$CD193)</f>
        <v>10</v>
      </c>
      <c r="CW193" s="14">
        <f>INDEX(属性偏向!$S$4:$S$135,(卡牌属性!$BZ193-1+CW$3)*11+卡牌属性!$CD193)</f>
        <v>12</v>
      </c>
      <c r="CX193" s="14">
        <f>INDEX(属性偏向!$S$4:$S$135,(卡牌属性!$BZ193-1+CX$3)*11+卡牌属性!$CD193)</f>
        <v>12</v>
      </c>
      <c r="CY193" s="14">
        <f>INDEX(属性偏向!$S$4:$S$135,(卡牌属性!$BZ193-1+CY$3)*11+卡牌属性!$CD193)</f>
        <v>14</v>
      </c>
      <c r="CZ193" s="14">
        <f>INDEX(属性偏向!$T$4:$T$135,(卡牌属性!$BZ193-1+CZ$3)*11+卡牌属性!$CD193)</f>
        <v>4</v>
      </c>
      <c r="DA193" s="14">
        <f>INDEX(属性偏向!$T$4:$T$135,(卡牌属性!$BZ193-1+DA$3)*11+卡牌属性!$CD193)</f>
        <v>5</v>
      </c>
      <c r="DB193" s="14">
        <f>INDEX(属性偏向!$T$4:$T$135,(卡牌属性!$BZ193-1+DB$3)*11+卡牌属性!$CD193)</f>
        <v>5</v>
      </c>
      <c r="DC193" s="14">
        <f>INDEX(属性偏向!$T$4:$T$135,(卡牌属性!$BZ193-1+DC$3)*11+卡牌属性!$CD193)</f>
        <v>6</v>
      </c>
      <c r="DD193" s="14">
        <f>INDEX(属性偏向!$T$4:$T$135,(卡牌属性!$BZ193-1+DD$3)*11+卡牌属性!$CD193)</f>
        <v>7</v>
      </c>
      <c r="DE193" s="14">
        <f>INDEX(属性偏向!$U$4:$U$135,(卡牌属性!$BZ193-1+DE$3)*11+卡牌属性!$CD193)</f>
        <v>56</v>
      </c>
      <c r="DF193" s="14">
        <f>INDEX(属性偏向!$U$4:$U$135,(卡牌属性!$BZ193-1+DF$3)*11+卡牌属性!$CD193)</f>
        <v>70</v>
      </c>
      <c r="DG193" s="14">
        <f>INDEX(属性偏向!$U$4:$U$135,(卡牌属性!$BZ193-1+DG$3)*11+卡牌属性!$CD193)</f>
        <v>70</v>
      </c>
      <c r="DH193" s="14">
        <f>INDEX(属性偏向!$U$4:$U$135,(卡牌属性!$BZ193-1+DH$3)*11+卡牌属性!$CD193)</f>
        <v>84</v>
      </c>
      <c r="DI193" s="14">
        <f>INDEX(属性偏向!$U$4:$U$135,(卡牌属性!$BZ193-1+DI$3)*11+卡牌属性!$CD193)</f>
        <v>98</v>
      </c>
      <c r="DL193" s="13">
        <v>189</v>
      </c>
      <c r="DM193" s="14">
        <f t="shared" si="500"/>
        <v>18</v>
      </c>
      <c r="DN193" s="14">
        <f t="shared" si="501"/>
        <v>1102018</v>
      </c>
      <c r="DO193" s="14" t="str">
        <f>INDEX($B$6:$B$32,DM193)&amp;"-"&amp;INDEX(属性投放!$H$7:$H$17,卡牌属性!DT193)</f>
        <v>姬烟华-等活</v>
      </c>
      <c r="DP193" s="14">
        <f t="shared" si="487"/>
        <v>5</v>
      </c>
      <c r="DQ193" s="14">
        <f t="shared" si="488"/>
        <v>5</v>
      </c>
      <c r="DR193" s="14">
        <f t="shared" si="489"/>
        <v>5</v>
      </c>
      <c r="DS193" s="14">
        <f t="shared" si="502"/>
        <v>3</v>
      </c>
      <c r="DT193" s="14">
        <f t="shared" si="503"/>
        <v>2</v>
      </c>
      <c r="DU193" s="14">
        <f>INDEX(属性投放!$W$6:$W$49,(卡牌属性!DS193-2)*11+卡牌属性!DT193)</f>
        <v>10</v>
      </c>
      <c r="DV193" s="14">
        <f t="shared" ref="DV193:DV202" si="688">DV192+EK192*$DU192</f>
        <v>570</v>
      </c>
      <c r="DW193" s="14">
        <f t="shared" ref="DW193:DW202" si="689">DW192+EL192*$DU192</f>
        <v>679</v>
      </c>
      <c r="DX193" s="14">
        <f t="shared" ref="DX193:DX202" si="690">DX192+EM192*$DU192</f>
        <v>788</v>
      </c>
      <c r="DY193" s="14">
        <f t="shared" ref="DY193:DY202" si="691">DY192+EN192*$DU192</f>
        <v>788</v>
      </c>
      <c r="DZ193" s="14">
        <f t="shared" ref="DZ193:DZ202" si="692">DZ192+EO192*$DU192</f>
        <v>922</v>
      </c>
      <c r="EA193" s="14">
        <f t="shared" ref="EA193:EA202" si="693">EA192+EP192*$DU192</f>
        <v>240</v>
      </c>
      <c r="EB193" s="14">
        <f t="shared" ref="EB193:EB202" si="694">EB192+EQ192*$DU192</f>
        <v>292</v>
      </c>
      <c r="EC193" s="14">
        <f t="shared" ref="EC193:EC202" si="695">EC192+ER192*$DU192</f>
        <v>292</v>
      </c>
      <c r="ED193" s="14">
        <f t="shared" ref="ED193:ED202" si="696">ED192+ES192*$DU192</f>
        <v>344</v>
      </c>
      <c r="EE193" s="14">
        <f t="shared" ref="EE193:EE202" si="697">EE192+ET192*$DU192</f>
        <v>411</v>
      </c>
      <c r="EF193" s="14">
        <f t="shared" ref="EF193:EF202" si="698">EF192+EU192*$DU192</f>
        <v>3020</v>
      </c>
      <c r="EG193" s="14">
        <f t="shared" ref="EG193:EG202" si="699">EG192+EV192*$DU192</f>
        <v>3674</v>
      </c>
      <c r="EH193" s="14">
        <f t="shared" ref="EH193:EH202" si="700">EH192+EW192*$DU192</f>
        <v>3674</v>
      </c>
      <c r="EI193" s="14">
        <f t="shared" ref="EI193:EI202" si="701">EI192+EX192*$DU192</f>
        <v>4328</v>
      </c>
      <c r="EJ193" s="14">
        <f t="shared" ref="EJ193:EJ202" si="702">EJ192+EY192*$DU192</f>
        <v>5032</v>
      </c>
      <c r="EK193" s="14">
        <f>INDEX(属性偏向!$S$4:$S$135,(卡牌属性!$DP193-1+EK$3)*11+卡牌属性!$DT193)*(1+属性投放!$AT$6)</f>
        <v>36</v>
      </c>
      <c r="EL193" s="14">
        <f>INDEX(属性偏向!$S$4:$S$135,(卡牌属性!$DP193-1+EL$3)*11+卡牌属性!$DT193)*(1+属性投放!$AT$6)</f>
        <v>42</v>
      </c>
      <c r="EM193" s="14">
        <f>INDEX(属性偏向!$S$4:$S$135,(卡牌属性!$DP193-1+EM$3)*11+卡牌属性!$DT193)*(1+属性投放!$AT$6)</f>
        <v>48</v>
      </c>
      <c r="EN193" s="14">
        <f>INDEX(属性偏向!$S$4:$S$135,(卡牌属性!$DP193-1+EN$3)*11+卡牌属性!$DT193)*(1+属性投放!$AT$6)</f>
        <v>48</v>
      </c>
      <c r="EO193" s="14">
        <f>INDEX(属性偏向!$S$4:$S$135,(卡牌属性!$DP193-1+EO$3)*11+卡牌属性!$DT193)*(1+属性投放!$AT$6)</f>
        <v>54</v>
      </c>
      <c r="EP193" s="14">
        <f>INDEX(属性偏向!$T$4:$T$135,(卡牌属性!$DQ193-1+EP$3)*11+卡牌属性!$DT193)*(1+属性投放!$AT$6)</f>
        <v>18</v>
      </c>
      <c r="EQ193" s="14">
        <f>INDEX(属性偏向!$T$4:$T$135,(卡牌属性!$DQ193-1+EQ$3)*11+卡牌属性!$DT193)*(1+属性投放!$AT$6)</f>
        <v>21</v>
      </c>
      <c r="ER193" s="14">
        <f>INDEX(属性偏向!$T$4:$T$135,(卡牌属性!$DQ193-1+ER$3)*11+卡牌属性!$DT193)*(1+属性投放!$AT$6)</f>
        <v>21</v>
      </c>
      <c r="ES193" s="14">
        <f>INDEX(属性偏向!$T$4:$T$135,(卡牌属性!$DQ193-1+ES$3)*11+卡牌属性!$DT193)*(1+属性投放!$AT$6)</f>
        <v>24</v>
      </c>
      <c r="ET193" s="14">
        <f>INDEX(属性偏向!$T$4:$T$135,(卡牌属性!$DQ193-1+ET$3)*11+卡牌属性!$DT193)*(1+属性投放!$AT$6)</f>
        <v>27</v>
      </c>
      <c r="EU193" s="14">
        <f>INDEX(属性偏向!$U$4:$U$135,(卡牌属性!$DR193-1+EU$3)*11+卡牌属性!$DT193)*(1+属性投放!$AT$6)</f>
        <v>252</v>
      </c>
      <c r="EV193" s="14">
        <f>INDEX(属性偏向!$U$4:$U$135,(卡牌属性!$DR193-1+EV$3)*11+卡牌属性!$DT193)*(1+属性投放!$AT$6)</f>
        <v>294</v>
      </c>
      <c r="EW193" s="14">
        <f>INDEX(属性偏向!$U$4:$U$135,(卡牌属性!$DR193-1+EW$3)*11+卡牌属性!$DT193)*(1+属性投放!$AT$6)</f>
        <v>294</v>
      </c>
      <c r="EX193" s="14">
        <f>INDEX(属性偏向!$U$4:$U$135,(卡牌属性!$DR193-1+EX$3)*11+卡牌属性!$DT193)*(1+属性投放!$AT$6)</f>
        <v>336</v>
      </c>
      <c r="EY193" s="14">
        <f>INDEX(属性偏向!$U$4:$U$135,(卡牌属性!$DR193-1+EY$3)*11+卡牌属性!$DT193)*(1+属性投放!$AT$6)</f>
        <v>378</v>
      </c>
    </row>
    <row r="194" spans="31:155" ht="16.5" x14ac:dyDescent="0.2">
      <c r="AE194" s="13">
        <v>190</v>
      </c>
      <c r="AF194" s="13">
        <f t="shared" si="492"/>
        <v>18</v>
      </c>
      <c r="AG194" s="13">
        <f t="shared" si="483"/>
        <v>3</v>
      </c>
      <c r="AH194" s="13"/>
      <c r="AI194" s="13"/>
      <c r="AJ194" s="14">
        <f t="shared" si="484"/>
        <v>1101020</v>
      </c>
      <c r="AK194" s="14" t="str">
        <f t="shared" si="485"/>
        <v>姬烟华3突</v>
      </c>
      <c r="AL194" s="25" t="s">
        <v>131</v>
      </c>
      <c r="AM194" s="14">
        <v>1</v>
      </c>
      <c r="AN194" s="14">
        <f t="shared" si="486"/>
        <v>3</v>
      </c>
      <c r="AO194" s="14" t="e">
        <f>INDEX(属性投放!#REF!,(卡牌属性!AG194-2)*20+卡牌属性!AN194)</f>
        <v>#REF!</v>
      </c>
      <c r="AP194" s="14" t="e">
        <f t="shared" si="667"/>
        <v>#REF!</v>
      </c>
      <c r="AQ194" s="14" t="e">
        <f t="shared" si="667"/>
        <v>#REF!</v>
      </c>
      <c r="AR194" s="14" t="e">
        <f t="shared" si="667"/>
        <v>#REF!</v>
      </c>
      <c r="AS194" s="14" t="e">
        <f t="shared" si="667"/>
        <v>#REF!</v>
      </c>
      <c r="AT194" s="14" t="e">
        <f>INDEX(属性投放!#REF!,(卡牌属性!AG194-2)*20+卡牌属性!AN194)</f>
        <v>#REF!</v>
      </c>
      <c r="AU194" s="14" t="e">
        <f t="shared" si="668"/>
        <v>#REF!</v>
      </c>
      <c r="AV194" s="14" t="e">
        <f t="shared" si="668"/>
        <v>#REF!</v>
      </c>
      <c r="AW194" s="14" t="e">
        <f t="shared" si="668"/>
        <v>#REF!</v>
      </c>
      <c r="AX194" s="14" t="e">
        <f t="shared" si="668"/>
        <v>#REF!</v>
      </c>
      <c r="AY194" s="14" t="e">
        <f>INDEX(属性投放!#REF!,(卡牌属性!AG194-2)*20+卡牌属性!AN194)</f>
        <v>#REF!</v>
      </c>
      <c r="AZ194" s="14" t="e">
        <f t="shared" si="669"/>
        <v>#REF!</v>
      </c>
      <c r="BA194" s="14" t="e">
        <f t="shared" si="669"/>
        <v>#REF!</v>
      </c>
      <c r="BB194" s="14" t="e">
        <f t="shared" si="669"/>
        <v>#REF!</v>
      </c>
      <c r="BC194" s="14" t="e">
        <f t="shared" si="669"/>
        <v>#REF!</v>
      </c>
      <c r="BD194" s="14" t="e">
        <f>INDEX(属性投放!#REF!,(卡牌属性!AG194-2)*20+卡牌属性!AN194)</f>
        <v>#REF!</v>
      </c>
      <c r="BE194" s="14" t="e">
        <f t="shared" si="670"/>
        <v>#REF!</v>
      </c>
      <c r="BF194" s="14" t="e">
        <f t="shared" si="670"/>
        <v>#REF!</v>
      </c>
      <c r="BG194" s="14" t="e">
        <f t="shared" si="670"/>
        <v>#REF!</v>
      </c>
      <c r="BH194" s="14" t="e">
        <f t="shared" si="670"/>
        <v>#REF!</v>
      </c>
      <c r="BI194" s="14" t="e">
        <f>INDEX(属性投放!#REF!,(卡牌属性!AG194-2)*20+卡牌属性!AN194)</f>
        <v>#REF!</v>
      </c>
      <c r="BJ194" s="14" t="e">
        <f t="shared" si="671"/>
        <v>#REF!</v>
      </c>
      <c r="BK194" s="14" t="e">
        <f t="shared" si="671"/>
        <v>#REF!</v>
      </c>
      <c r="BL194" s="14" t="e">
        <f t="shared" si="671"/>
        <v>#REF!</v>
      </c>
      <c r="BM194" s="14" t="e">
        <f t="shared" si="671"/>
        <v>#REF!</v>
      </c>
      <c r="BN194" s="14" t="e">
        <f>INDEX(属性投放!#REF!,(卡牌属性!AG194-2)*20+卡牌属性!AN194)</f>
        <v>#REF!</v>
      </c>
      <c r="BO194" s="14" t="e">
        <f t="shared" si="672"/>
        <v>#REF!</v>
      </c>
      <c r="BP194" s="14" t="e">
        <f t="shared" si="672"/>
        <v>#REF!</v>
      </c>
      <c r="BQ194" s="14" t="e">
        <f t="shared" si="672"/>
        <v>#REF!</v>
      </c>
      <c r="BR194" s="14" t="e">
        <f t="shared" si="672"/>
        <v>#REF!</v>
      </c>
      <c r="BV194" s="13">
        <v>190</v>
      </c>
      <c r="BW194" s="14">
        <f t="shared" si="493"/>
        <v>18</v>
      </c>
      <c r="BX194" s="14">
        <f t="shared" si="494"/>
        <v>1102018</v>
      </c>
      <c r="BY194" s="14" t="str">
        <f>INDEX($O$6:$O$37,BW194)&amp;"-"&amp;INDEX(属性投放!$H$19:$H$29,卡牌属性!CD194)</f>
        <v>噬日-黑绳</v>
      </c>
      <c r="BZ194" s="14">
        <f t="shared" si="495"/>
        <v>3</v>
      </c>
      <c r="CA194" s="14">
        <f t="shared" si="496"/>
        <v>3</v>
      </c>
      <c r="CB194" s="14">
        <f t="shared" si="497"/>
        <v>3</v>
      </c>
      <c r="CC194" s="14">
        <f t="shared" si="498"/>
        <v>2</v>
      </c>
      <c r="CD194" s="14">
        <f t="shared" si="499"/>
        <v>3</v>
      </c>
      <c r="CE194" s="14">
        <f>INDEX(属性投放!$W$6:$W$49,(卡牌属性!CC194-2)*11+卡牌属性!CD194)</f>
        <v>15</v>
      </c>
      <c r="CF194" s="14">
        <f t="shared" si="673"/>
        <v>264</v>
      </c>
      <c r="CG194" s="14">
        <f t="shared" si="674"/>
        <v>337</v>
      </c>
      <c r="CH194" s="14">
        <f t="shared" si="675"/>
        <v>410</v>
      </c>
      <c r="CI194" s="14">
        <f t="shared" si="676"/>
        <v>410</v>
      </c>
      <c r="CJ194" s="14">
        <f t="shared" si="677"/>
        <v>483</v>
      </c>
      <c r="CK194" s="14">
        <f t="shared" si="678"/>
        <v>92</v>
      </c>
      <c r="CL194" s="14">
        <f t="shared" si="679"/>
        <v>126</v>
      </c>
      <c r="CM194" s="14">
        <f t="shared" si="680"/>
        <v>126</v>
      </c>
      <c r="CN194" s="14">
        <f t="shared" si="681"/>
        <v>160</v>
      </c>
      <c r="CO194" s="14">
        <f t="shared" si="682"/>
        <v>194</v>
      </c>
      <c r="CP194" s="14">
        <f t="shared" si="683"/>
        <v>1364</v>
      </c>
      <c r="CQ194" s="14">
        <f t="shared" si="684"/>
        <v>1772</v>
      </c>
      <c r="CR194" s="14">
        <f t="shared" si="685"/>
        <v>1772</v>
      </c>
      <c r="CS194" s="14">
        <f t="shared" si="686"/>
        <v>2180</v>
      </c>
      <c r="CT194" s="14">
        <f t="shared" si="687"/>
        <v>2638</v>
      </c>
      <c r="CU194" s="14">
        <f>INDEX(属性偏向!$S$4:$S$135,(卡牌属性!$BZ194-1+CU$3)*11+卡牌属性!$CD194)</f>
        <v>10</v>
      </c>
      <c r="CV194" s="14">
        <f>INDEX(属性偏向!$S$4:$S$135,(卡牌属性!$BZ194-1+CV$3)*11+卡牌属性!$CD194)</f>
        <v>12</v>
      </c>
      <c r="CW194" s="14">
        <f>INDEX(属性偏向!$S$4:$S$135,(卡牌属性!$BZ194-1+CW$3)*11+卡牌属性!$CD194)</f>
        <v>14</v>
      </c>
      <c r="CX194" s="14">
        <f>INDEX(属性偏向!$S$4:$S$135,(卡牌属性!$BZ194-1+CX$3)*11+卡牌属性!$CD194)</f>
        <v>14</v>
      </c>
      <c r="CY194" s="14">
        <f>INDEX(属性偏向!$S$4:$S$135,(卡牌属性!$BZ194-1+CY$3)*11+卡牌属性!$CD194)</f>
        <v>16</v>
      </c>
      <c r="CZ194" s="14">
        <f>INDEX(属性偏向!$T$4:$T$135,(卡牌属性!$BZ194-1+CZ$3)*11+卡牌属性!$CD194)</f>
        <v>5</v>
      </c>
      <c r="DA194" s="14">
        <f>INDEX(属性偏向!$T$4:$T$135,(卡牌属性!$BZ194-1+DA$3)*11+卡牌属性!$CD194)</f>
        <v>6</v>
      </c>
      <c r="DB194" s="14">
        <f>INDEX(属性偏向!$T$4:$T$135,(卡牌属性!$BZ194-1+DB$3)*11+卡牌属性!$CD194)</f>
        <v>6</v>
      </c>
      <c r="DC194" s="14">
        <f>INDEX(属性偏向!$T$4:$T$135,(卡牌属性!$BZ194-1+DC$3)*11+卡牌属性!$CD194)</f>
        <v>7</v>
      </c>
      <c r="DD194" s="14">
        <f>INDEX(属性偏向!$T$4:$T$135,(卡牌属性!$BZ194-1+DD$3)*11+卡牌属性!$CD194)</f>
        <v>8</v>
      </c>
      <c r="DE194" s="14">
        <f>INDEX(属性偏向!$U$4:$U$135,(卡牌属性!$BZ194-1+DE$3)*11+卡牌属性!$CD194)</f>
        <v>80</v>
      </c>
      <c r="DF194" s="14">
        <f>INDEX(属性偏向!$U$4:$U$135,(卡牌属性!$BZ194-1+DF$3)*11+卡牌属性!$CD194)</f>
        <v>96</v>
      </c>
      <c r="DG194" s="14">
        <f>INDEX(属性偏向!$U$4:$U$135,(卡牌属性!$BZ194-1+DG$3)*11+卡牌属性!$CD194)</f>
        <v>96</v>
      </c>
      <c r="DH194" s="14">
        <f>INDEX(属性偏向!$U$4:$U$135,(卡牌属性!$BZ194-1+DH$3)*11+卡牌属性!$CD194)</f>
        <v>112</v>
      </c>
      <c r="DI194" s="14">
        <f>INDEX(属性偏向!$U$4:$U$135,(卡牌属性!$BZ194-1+DI$3)*11+卡牌属性!$CD194)</f>
        <v>128</v>
      </c>
      <c r="DL194" s="13">
        <v>190</v>
      </c>
      <c r="DM194" s="14">
        <f t="shared" si="500"/>
        <v>18</v>
      </c>
      <c r="DN194" s="14">
        <f t="shared" si="501"/>
        <v>1102018</v>
      </c>
      <c r="DO194" s="14" t="str">
        <f>INDEX($B$6:$B$32,DM194)&amp;"-"&amp;INDEX(属性投放!$H$7:$H$17,卡牌属性!DT194)</f>
        <v>姬烟华-黑绳</v>
      </c>
      <c r="DP194" s="14">
        <f t="shared" si="487"/>
        <v>5</v>
      </c>
      <c r="DQ194" s="14">
        <f t="shared" si="488"/>
        <v>5</v>
      </c>
      <c r="DR194" s="14">
        <f t="shared" si="489"/>
        <v>5</v>
      </c>
      <c r="DS194" s="14">
        <f t="shared" si="502"/>
        <v>3</v>
      </c>
      <c r="DT194" s="14">
        <f t="shared" si="503"/>
        <v>3</v>
      </c>
      <c r="DU194" s="14">
        <f>INDEX(属性投放!$W$6:$W$49,(卡牌属性!DS194-2)*11+卡牌属性!DT194)</f>
        <v>15</v>
      </c>
      <c r="DV194" s="14">
        <f t="shared" si="688"/>
        <v>930</v>
      </c>
      <c r="DW194" s="14">
        <f t="shared" si="689"/>
        <v>1099</v>
      </c>
      <c r="DX194" s="14">
        <f t="shared" si="690"/>
        <v>1268</v>
      </c>
      <c r="DY194" s="14">
        <f t="shared" si="691"/>
        <v>1268</v>
      </c>
      <c r="DZ194" s="14">
        <f t="shared" si="692"/>
        <v>1462</v>
      </c>
      <c r="EA194" s="14">
        <f t="shared" si="693"/>
        <v>420</v>
      </c>
      <c r="EB194" s="14">
        <f t="shared" si="694"/>
        <v>502</v>
      </c>
      <c r="EC194" s="14">
        <f t="shared" si="695"/>
        <v>502</v>
      </c>
      <c r="ED194" s="14">
        <f t="shared" si="696"/>
        <v>584</v>
      </c>
      <c r="EE194" s="14">
        <f t="shared" si="697"/>
        <v>681</v>
      </c>
      <c r="EF194" s="14">
        <f t="shared" si="698"/>
        <v>5540</v>
      </c>
      <c r="EG194" s="14">
        <f t="shared" si="699"/>
        <v>6614</v>
      </c>
      <c r="EH194" s="14">
        <f t="shared" si="700"/>
        <v>6614</v>
      </c>
      <c r="EI194" s="14">
        <f t="shared" si="701"/>
        <v>7688</v>
      </c>
      <c r="EJ194" s="14">
        <f t="shared" si="702"/>
        <v>8812</v>
      </c>
      <c r="EK194" s="14">
        <f>INDEX(属性偏向!$S$4:$S$135,(卡牌属性!$DP194-1+EK$3)*11+卡牌属性!$DT194)*(1+属性投放!$AT$6)</f>
        <v>42</v>
      </c>
      <c r="EL194" s="14">
        <f>INDEX(属性偏向!$S$4:$S$135,(卡牌属性!$DP194-1+EL$3)*11+卡牌属性!$DT194)*(1+属性投放!$AT$6)</f>
        <v>48</v>
      </c>
      <c r="EM194" s="14">
        <f>INDEX(属性偏向!$S$4:$S$135,(卡牌属性!$DP194-1+EM$3)*11+卡牌属性!$DT194)*(1+属性投放!$AT$6)</f>
        <v>54</v>
      </c>
      <c r="EN194" s="14">
        <f>INDEX(属性偏向!$S$4:$S$135,(卡牌属性!$DP194-1+EN$3)*11+卡牌属性!$DT194)*(1+属性投放!$AT$6)</f>
        <v>54</v>
      </c>
      <c r="EO194" s="14">
        <f>INDEX(属性偏向!$S$4:$S$135,(卡牌属性!$DP194-1+EO$3)*11+卡牌属性!$DT194)*(1+属性投放!$AT$6)</f>
        <v>60</v>
      </c>
      <c r="EP194" s="14">
        <f>INDEX(属性偏向!$T$4:$T$135,(卡牌属性!$DQ194-1+EP$3)*11+卡牌属性!$DT194)*(1+属性投放!$AT$6)</f>
        <v>21</v>
      </c>
      <c r="EQ194" s="14">
        <f>INDEX(属性偏向!$T$4:$T$135,(卡牌属性!$DQ194-1+EQ$3)*11+卡牌属性!$DT194)*(1+属性投放!$AT$6)</f>
        <v>24</v>
      </c>
      <c r="ER194" s="14">
        <f>INDEX(属性偏向!$T$4:$T$135,(卡牌属性!$DQ194-1+ER$3)*11+卡牌属性!$DT194)*(1+属性投放!$AT$6)</f>
        <v>24</v>
      </c>
      <c r="ES194" s="14">
        <f>INDEX(属性偏向!$T$4:$T$135,(卡牌属性!$DQ194-1+ES$3)*11+卡牌属性!$DT194)*(1+属性投放!$AT$6)</f>
        <v>27</v>
      </c>
      <c r="ET194" s="14">
        <f>INDEX(属性偏向!$T$4:$T$135,(卡牌属性!$DQ194-1+ET$3)*11+卡牌属性!$DT194)*(1+属性投放!$AT$6)</f>
        <v>30</v>
      </c>
      <c r="EU194" s="14">
        <f>INDEX(属性偏向!$U$4:$U$135,(卡牌属性!$DR194-1+EU$3)*11+卡牌属性!$DT194)*(1+属性投放!$AT$6)</f>
        <v>336</v>
      </c>
      <c r="EV194" s="14">
        <f>INDEX(属性偏向!$U$4:$U$135,(卡牌属性!$DR194-1+EV$3)*11+卡牌属性!$DT194)*(1+属性投放!$AT$6)</f>
        <v>384</v>
      </c>
      <c r="EW194" s="14">
        <f>INDEX(属性偏向!$U$4:$U$135,(卡牌属性!$DR194-1+EW$3)*11+卡牌属性!$DT194)*(1+属性投放!$AT$6)</f>
        <v>384</v>
      </c>
      <c r="EX194" s="14">
        <f>INDEX(属性偏向!$U$4:$U$135,(卡牌属性!$DR194-1+EX$3)*11+卡牌属性!$DT194)*(1+属性投放!$AT$6)</f>
        <v>432</v>
      </c>
      <c r="EY194" s="14">
        <f>INDEX(属性偏向!$U$4:$U$135,(卡牌属性!$DR194-1+EY$3)*11+卡牌属性!$DT194)*(1+属性投放!$AT$6)</f>
        <v>480</v>
      </c>
    </row>
    <row r="195" spans="31:155" ht="16.5" x14ac:dyDescent="0.2">
      <c r="AE195" s="13">
        <v>191</v>
      </c>
      <c r="AF195" s="13">
        <f t="shared" si="492"/>
        <v>18</v>
      </c>
      <c r="AG195" s="13">
        <f t="shared" si="483"/>
        <v>3</v>
      </c>
      <c r="AH195" s="13"/>
      <c r="AI195" s="13"/>
      <c r="AJ195" s="14">
        <f t="shared" si="484"/>
        <v>1101020</v>
      </c>
      <c r="AK195" s="14" t="str">
        <f t="shared" si="485"/>
        <v>姬烟华4突</v>
      </c>
      <c r="AL195" s="25" t="s">
        <v>131</v>
      </c>
      <c r="AM195" s="14">
        <v>1</v>
      </c>
      <c r="AN195" s="14">
        <f t="shared" si="486"/>
        <v>4</v>
      </c>
      <c r="AO195" s="14" t="e">
        <f>INDEX(属性投放!#REF!,(卡牌属性!AG195-2)*20+卡牌属性!AN195)</f>
        <v>#REF!</v>
      </c>
      <c r="AP195" s="14" t="e">
        <f t="shared" si="667"/>
        <v>#REF!</v>
      </c>
      <c r="AQ195" s="14" t="e">
        <f t="shared" si="667"/>
        <v>#REF!</v>
      </c>
      <c r="AR195" s="14" t="e">
        <f t="shared" si="667"/>
        <v>#REF!</v>
      </c>
      <c r="AS195" s="14" t="e">
        <f t="shared" si="667"/>
        <v>#REF!</v>
      </c>
      <c r="AT195" s="14" t="e">
        <f>INDEX(属性投放!#REF!,(卡牌属性!AG195-2)*20+卡牌属性!AN195)</f>
        <v>#REF!</v>
      </c>
      <c r="AU195" s="14" t="e">
        <f t="shared" si="668"/>
        <v>#REF!</v>
      </c>
      <c r="AV195" s="14" t="e">
        <f t="shared" si="668"/>
        <v>#REF!</v>
      </c>
      <c r="AW195" s="14" t="e">
        <f t="shared" si="668"/>
        <v>#REF!</v>
      </c>
      <c r="AX195" s="14" t="e">
        <f t="shared" si="668"/>
        <v>#REF!</v>
      </c>
      <c r="AY195" s="14" t="e">
        <f>INDEX(属性投放!#REF!,(卡牌属性!AG195-2)*20+卡牌属性!AN195)</f>
        <v>#REF!</v>
      </c>
      <c r="AZ195" s="14" t="e">
        <f t="shared" si="669"/>
        <v>#REF!</v>
      </c>
      <c r="BA195" s="14" t="e">
        <f t="shared" si="669"/>
        <v>#REF!</v>
      </c>
      <c r="BB195" s="14" t="e">
        <f t="shared" si="669"/>
        <v>#REF!</v>
      </c>
      <c r="BC195" s="14" t="e">
        <f t="shared" si="669"/>
        <v>#REF!</v>
      </c>
      <c r="BD195" s="14" t="e">
        <f>INDEX(属性投放!#REF!,(卡牌属性!AG195-2)*20+卡牌属性!AN195)</f>
        <v>#REF!</v>
      </c>
      <c r="BE195" s="14" t="e">
        <f t="shared" si="670"/>
        <v>#REF!</v>
      </c>
      <c r="BF195" s="14" t="e">
        <f t="shared" si="670"/>
        <v>#REF!</v>
      </c>
      <c r="BG195" s="14" t="e">
        <f t="shared" si="670"/>
        <v>#REF!</v>
      </c>
      <c r="BH195" s="14" t="e">
        <f t="shared" si="670"/>
        <v>#REF!</v>
      </c>
      <c r="BI195" s="14" t="e">
        <f>INDEX(属性投放!#REF!,(卡牌属性!AG195-2)*20+卡牌属性!AN195)</f>
        <v>#REF!</v>
      </c>
      <c r="BJ195" s="14" t="e">
        <f t="shared" si="671"/>
        <v>#REF!</v>
      </c>
      <c r="BK195" s="14" t="e">
        <f t="shared" si="671"/>
        <v>#REF!</v>
      </c>
      <c r="BL195" s="14" t="e">
        <f t="shared" si="671"/>
        <v>#REF!</v>
      </c>
      <c r="BM195" s="14" t="e">
        <f t="shared" si="671"/>
        <v>#REF!</v>
      </c>
      <c r="BN195" s="14" t="e">
        <f>INDEX(属性投放!#REF!,(卡牌属性!AG195-2)*20+卡牌属性!AN195)</f>
        <v>#REF!</v>
      </c>
      <c r="BO195" s="14" t="e">
        <f t="shared" si="672"/>
        <v>#REF!</v>
      </c>
      <c r="BP195" s="14" t="e">
        <f t="shared" si="672"/>
        <v>#REF!</v>
      </c>
      <c r="BQ195" s="14" t="e">
        <f t="shared" si="672"/>
        <v>#REF!</v>
      </c>
      <c r="BR195" s="14" t="e">
        <f t="shared" si="672"/>
        <v>#REF!</v>
      </c>
      <c r="BV195" s="13">
        <v>191</v>
      </c>
      <c r="BW195" s="14">
        <f t="shared" si="493"/>
        <v>18</v>
      </c>
      <c r="BX195" s="14">
        <f t="shared" si="494"/>
        <v>1102018</v>
      </c>
      <c r="BY195" s="14" t="str">
        <f>INDEX($O$6:$O$37,BW195)&amp;"-"&amp;INDEX(属性投放!$H$19:$H$29,卡牌属性!CD195)</f>
        <v>噬日-众合</v>
      </c>
      <c r="BZ195" s="14">
        <f t="shared" si="495"/>
        <v>3</v>
      </c>
      <c r="CA195" s="14">
        <f t="shared" si="496"/>
        <v>3</v>
      </c>
      <c r="CB195" s="14">
        <f t="shared" si="497"/>
        <v>3</v>
      </c>
      <c r="CC195" s="14">
        <f t="shared" si="498"/>
        <v>2</v>
      </c>
      <c r="CD195" s="14">
        <f t="shared" si="499"/>
        <v>4</v>
      </c>
      <c r="CE195" s="14">
        <f>INDEX(属性投放!$W$6:$W$49,(卡牌属性!CC195-2)*11+卡牌属性!CD195)</f>
        <v>15</v>
      </c>
      <c r="CF195" s="14">
        <f t="shared" si="673"/>
        <v>414</v>
      </c>
      <c r="CG195" s="14">
        <f t="shared" si="674"/>
        <v>517</v>
      </c>
      <c r="CH195" s="14">
        <f t="shared" si="675"/>
        <v>620</v>
      </c>
      <c r="CI195" s="14">
        <f t="shared" si="676"/>
        <v>620</v>
      </c>
      <c r="CJ195" s="14">
        <f t="shared" si="677"/>
        <v>723</v>
      </c>
      <c r="CK195" s="14">
        <f t="shared" si="678"/>
        <v>167</v>
      </c>
      <c r="CL195" s="14">
        <f t="shared" si="679"/>
        <v>216</v>
      </c>
      <c r="CM195" s="14">
        <f t="shared" si="680"/>
        <v>216</v>
      </c>
      <c r="CN195" s="14">
        <f t="shared" si="681"/>
        <v>265</v>
      </c>
      <c r="CO195" s="14">
        <f t="shared" si="682"/>
        <v>314</v>
      </c>
      <c r="CP195" s="14">
        <f t="shared" si="683"/>
        <v>2564</v>
      </c>
      <c r="CQ195" s="14">
        <f t="shared" si="684"/>
        <v>3212</v>
      </c>
      <c r="CR195" s="14">
        <f t="shared" si="685"/>
        <v>3212</v>
      </c>
      <c r="CS195" s="14">
        <f t="shared" si="686"/>
        <v>3860</v>
      </c>
      <c r="CT195" s="14">
        <f t="shared" si="687"/>
        <v>4558</v>
      </c>
      <c r="CU195" s="14">
        <f>INDEX(属性偏向!$S$4:$S$135,(卡牌属性!$BZ195-1+CU$3)*11+卡牌属性!$CD195)</f>
        <v>12</v>
      </c>
      <c r="CV195" s="14">
        <f>INDEX(属性偏向!$S$4:$S$135,(卡牌属性!$BZ195-1+CV$3)*11+卡牌属性!$CD195)</f>
        <v>14</v>
      </c>
      <c r="CW195" s="14">
        <f>INDEX(属性偏向!$S$4:$S$135,(卡牌属性!$BZ195-1+CW$3)*11+卡牌属性!$CD195)</f>
        <v>16</v>
      </c>
      <c r="CX195" s="14">
        <f>INDEX(属性偏向!$S$4:$S$135,(卡牌属性!$BZ195-1+CX$3)*11+卡牌属性!$CD195)</f>
        <v>16</v>
      </c>
      <c r="CY195" s="14">
        <f>INDEX(属性偏向!$S$4:$S$135,(卡牌属性!$BZ195-1+CY$3)*11+卡牌属性!$CD195)</f>
        <v>18</v>
      </c>
      <c r="CZ195" s="14">
        <f>INDEX(属性偏向!$T$4:$T$135,(卡牌属性!$BZ195-1+CZ$3)*11+卡牌属性!$CD195)</f>
        <v>6</v>
      </c>
      <c r="DA195" s="14">
        <f>INDEX(属性偏向!$T$4:$T$135,(卡牌属性!$BZ195-1+DA$3)*11+卡牌属性!$CD195)</f>
        <v>7</v>
      </c>
      <c r="DB195" s="14">
        <f>INDEX(属性偏向!$T$4:$T$135,(卡牌属性!$BZ195-1+DB$3)*11+卡牌属性!$CD195)</f>
        <v>7</v>
      </c>
      <c r="DC195" s="14">
        <f>INDEX(属性偏向!$T$4:$T$135,(卡牌属性!$BZ195-1+DC$3)*11+卡牌属性!$CD195)</f>
        <v>8</v>
      </c>
      <c r="DD195" s="14">
        <f>INDEX(属性偏向!$T$4:$T$135,(卡牌属性!$BZ195-1+DD$3)*11+卡牌属性!$CD195)</f>
        <v>9</v>
      </c>
      <c r="DE195" s="14">
        <f>INDEX(属性偏向!$U$4:$U$135,(卡牌属性!$BZ195-1+DE$3)*11+卡牌属性!$CD195)</f>
        <v>108</v>
      </c>
      <c r="DF195" s="14">
        <f>INDEX(属性偏向!$U$4:$U$135,(卡牌属性!$BZ195-1+DF$3)*11+卡牌属性!$CD195)</f>
        <v>126</v>
      </c>
      <c r="DG195" s="14">
        <f>INDEX(属性偏向!$U$4:$U$135,(卡牌属性!$BZ195-1+DG$3)*11+卡牌属性!$CD195)</f>
        <v>126</v>
      </c>
      <c r="DH195" s="14">
        <f>INDEX(属性偏向!$U$4:$U$135,(卡牌属性!$BZ195-1+DH$3)*11+卡牌属性!$CD195)</f>
        <v>144</v>
      </c>
      <c r="DI195" s="14">
        <f>INDEX(属性偏向!$U$4:$U$135,(卡牌属性!$BZ195-1+DI$3)*11+卡牌属性!$CD195)</f>
        <v>162</v>
      </c>
      <c r="DL195" s="13">
        <v>191</v>
      </c>
      <c r="DM195" s="14">
        <f t="shared" si="500"/>
        <v>18</v>
      </c>
      <c r="DN195" s="14">
        <f t="shared" si="501"/>
        <v>1102018</v>
      </c>
      <c r="DO195" s="14" t="str">
        <f>INDEX($B$6:$B$32,DM195)&amp;"-"&amp;INDEX(属性投放!$H$7:$H$17,卡牌属性!DT195)</f>
        <v>姬烟华-众合</v>
      </c>
      <c r="DP195" s="14">
        <f t="shared" si="487"/>
        <v>5</v>
      </c>
      <c r="DQ195" s="14">
        <f t="shared" si="488"/>
        <v>5</v>
      </c>
      <c r="DR195" s="14">
        <f t="shared" si="489"/>
        <v>5</v>
      </c>
      <c r="DS195" s="14">
        <f t="shared" si="502"/>
        <v>3</v>
      </c>
      <c r="DT195" s="14">
        <f t="shared" si="503"/>
        <v>4</v>
      </c>
      <c r="DU195" s="14">
        <f>INDEX(属性投放!$W$6:$W$49,(卡牌属性!DS195-2)*11+卡牌属性!DT195)</f>
        <v>15</v>
      </c>
      <c r="DV195" s="14">
        <f t="shared" si="688"/>
        <v>1560</v>
      </c>
      <c r="DW195" s="14">
        <f t="shared" si="689"/>
        <v>1819</v>
      </c>
      <c r="DX195" s="14">
        <f t="shared" si="690"/>
        <v>2078</v>
      </c>
      <c r="DY195" s="14">
        <f t="shared" si="691"/>
        <v>2078</v>
      </c>
      <c r="DZ195" s="14">
        <f t="shared" si="692"/>
        <v>2362</v>
      </c>
      <c r="EA195" s="14">
        <f t="shared" si="693"/>
        <v>735</v>
      </c>
      <c r="EB195" s="14">
        <f t="shared" si="694"/>
        <v>862</v>
      </c>
      <c r="EC195" s="14">
        <f t="shared" si="695"/>
        <v>862</v>
      </c>
      <c r="ED195" s="14">
        <f t="shared" si="696"/>
        <v>989</v>
      </c>
      <c r="EE195" s="14">
        <f t="shared" si="697"/>
        <v>1131</v>
      </c>
      <c r="EF195" s="14">
        <f t="shared" si="698"/>
        <v>10580</v>
      </c>
      <c r="EG195" s="14">
        <f t="shared" si="699"/>
        <v>12374</v>
      </c>
      <c r="EH195" s="14">
        <f t="shared" si="700"/>
        <v>12374</v>
      </c>
      <c r="EI195" s="14">
        <f t="shared" si="701"/>
        <v>14168</v>
      </c>
      <c r="EJ195" s="14">
        <f t="shared" si="702"/>
        <v>16012</v>
      </c>
      <c r="EK195" s="14">
        <f>INDEX(属性偏向!$S$4:$S$135,(卡牌属性!$DP195-1+EK$3)*11+卡牌属性!$DT195)*(1+属性投放!$AT$6)</f>
        <v>48</v>
      </c>
      <c r="EL195" s="14">
        <f>INDEX(属性偏向!$S$4:$S$135,(卡牌属性!$DP195-1+EL$3)*11+卡牌属性!$DT195)*(1+属性投放!$AT$6)</f>
        <v>54</v>
      </c>
      <c r="EM195" s="14">
        <f>INDEX(属性偏向!$S$4:$S$135,(卡牌属性!$DP195-1+EM$3)*11+卡牌属性!$DT195)*(1+属性投放!$AT$6)</f>
        <v>60</v>
      </c>
      <c r="EN195" s="14">
        <f>INDEX(属性偏向!$S$4:$S$135,(卡牌属性!$DP195-1+EN$3)*11+卡牌属性!$DT195)*(1+属性投放!$AT$6)</f>
        <v>60</v>
      </c>
      <c r="EO195" s="14">
        <f>INDEX(属性偏向!$S$4:$S$135,(卡牌属性!$DP195-1+EO$3)*11+卡牌属性!$DT195)*(1+属性投放!$AT$6)</f>
        <v>66</v>
      </c>
      <c r="EP195" s="14">
        <f>INDEX(属性偏向!$T$4:$T$135,(卡牌属性!$DQ195-1+EP$3)*11+卡牌属性!$DT195)*(1+属性投放!$AT$6)</f>
        <v>24</v>
      </c>
      <c r="EQ195" s="14">
        <f>INDEX(属性偏向!$T$4:$T$135,(卡牌属性!$DQ195-1+EQ$3)*11+卡牌属性!$DT195)*(1+属性投放!$AT$6)</f>
        <v>27</v>
      </c>
      <c r="ER195" s="14">
        <f>INDEX(属性偏向!$T$4:$T$135,(卡牌属性!$DQ195-1+ER$3)*11+卡牌属性!$DT195)*(1+属性投放!$AT$6)</f>
        <v>27</v>
      </c>
      <c r="ES195" s="14">
        <f>INDEX(属性偏向!$T$4:$T$135,(卡牌属性!$DQ195-1+ES$3)*11+卡牌属性!$DT195)*(1+属性投放!$AT$6)</f>
        <v>30</v>
      </c>
      <c r="ET195" s="14">
        <f>INDEX(属性偏向!$T$4:$T$135,(卡牌属性!$DQ195-1+ET$3)*11+卡牌属性!$DT195)*(1+属性投放!$AT$6)</f>
        <v>33</v>
      </c>
      <c r="EU195" s="14">
        <f>INDEX(属性偏向!$U$4:$U$135,(卡牌属性!$DR195-1+EU$3)*11+卡牌属性!$DT195)*(1+属性投放!$AT$6)</f>
        <v>432</v>
      </c>
      <c r="EV195" s="14">
        <f>INDEX(属性偏向!$U$4:$U$135,(卡牌属性!$DR195-1+EV$3)*11+卡牌属性!$DT195)*(1+属性投放!$AT$6)</f>
        <v>486</v>
      </c>
      <c r="EW195" s="14">
        <f>INDEX(属性偏向!$U$4:$U$135,(卡牌属性!$DR195-1+EW$3)*11+卡牌属性!$DT195)*(1+属性投放!$AT$6)</f>
        <v>486</v>
      </c>
      <c r="EX195" s="14">
        <f>INDEX(属性偏向!$U$4:$U$135,(卡牌属性!$DR195-1+EX$3)*11+卡牌属性!$DT195)*(1+属性投放!$AT$6)</f>
        <v>540</v>
      </c>
      <c r="EY195" s="14">
        <f>INDEX(属性偏向!$U$4:$U$135,(卡牌属性!$DR195-1+EY$3)*11+卡牌属性!$DT195)*(1+属性投放!$AT$6)</f>
        <v>594</v>
      </c>
    </row>
    <row r="196" spans="31:155" ht="16.5" x14ac:dyDescent="0.2">
      <c r="AE196" s="13">
        <v>192</v>
      </c>
      <c r="AF196" s="13">
        <f t="shared" si="492"/>
        <v>18</v>
      </c>
      <c r="AG196" s="13">
        <f t="shared" si="483"/>
        <v>3</v>
      </c>
      <c r="AH196" s="13"/>
      <c r="AI196" s="13"/>
      <c r="AJ196" s="14">
        <f t="shared" si="484"/>
        <v>1101020</v>
      </c>
      <c r="AK196" s="14" t="str">
        <f t="shared" si="485"/>
        <v>姬烟华5突</v>
      </c>
      <c r="AL196" s="25" t="s">
        <v>131</v>
      </c>
      <c r="AM196" s="14">
        <v>1</v>
      </c>
      <c r="AN196" s="14">
        <f t="shared" si="486"/>
        <v>5</v>
      </c>
      <c r="AO196" s="14" t="e">
        <f>INDEX(属性投放!#REF!,(卡牌属性!AG196-2)*20+卡牌属性!AN196)</f>
        <v>#REF!</v>
      </c>
      <c r="AP196" s="14" t="e">
        <f t="shared" si="667"/>
        <v>#REF!</v>
      </c>
      <c r="AQ196" s="14" t="e">
        <f t="shared" si="667"/>
        <v>#REF!</v>
      </c>
      <c r="AR196" s="14" t="e">
        <f t="shared" si="667"/>
        <v>#REF!</v>
      </c>
      <c r="AS196" s="14" t="e">
        <f t="shared" si="667"/>
        <v>#REF!</v>
      </c>
      <c r="AT196" s="14" t="e">
        <f>INDEX(属性投放!#REF!,(卡牌属性!AG196-2)*20+卡牌属性!AN196)</f>
        <v>#REF!</v>
      </c>
      <c r="AU196" s="14" t="e">
        <f t="shared" si="668"/>
        <v>#REF!</v>
      </c>
      <c r="AV196" s="14" t="e">
        <f t="shared" si="668"/>
        <v>#REF!</v>
      </c>
      <c r="AW196" s="14" t="e">
        <f t="shared" si="668"/>
        <v>#REF!</v>
      </c>
      <c r="AX196" s="14" t="e">
        <f t="shared" si="668"/>
        <v>#REF!</v>
      </c>
      <c r="AY196" s="14" t="e">
        <f>INDEX(属性投放!#REF!,(卡牌属性!AG196-2)*20+卡牌属性!AN196)</f>
        <v>#REF!</v>
      </c>
      <c r="AZ196" s="14" t="e">
        <f t="shared" si="669"/>
        <v>#REF!</v>
      </c>
      <c r="BA196" s="14" t="e">
        <f t="shared" si="669"/>
        <v>#REF!</v>
      </c>
      <c r="BB196" s="14" t="e">
        <f t="shared" si="669"/>
        <v>#REF!</v>
      </c>
      <c r="BC196" s="14" t="e">
        <f t="shared" si="669"/>
        <v>#REF!</v>
      </c>
      <c r="BD196" s="14" t="e">
        <f>INDEX(属性投放!#REF!,(卡牌属性!AG196-2)*20+卡牌属性!AN196)</f>
        <v>#REF!</v>
      </c>
      <c r="BE196" s="14" t="e">
        <f t="shared" si="670"/>
        <v>#REF!</v>
      </c>
      <c r="BF196" s="14" t="e">
        <f t="shared" si="670"/>
        <v>#REF!</v>
      </c>
      <c r="BG196" s="14" t="e">
        <f t="shared" si="670"/>
        <v>#REF!</v>
      </c>
      <c r="BH196" s="14" t="e">
        <f t="shared" si="670"/>
        <v>#REF!</v>
      </c>
      <c r="BI196" s="14" t="e">
        <f>INDEX(属性投放!#REF!,(卡牌属性!AG196-2)*20+卡牌属性!AN196)</f>
        <v>#REF!</v>
      </c>
      <c r="BJ196" s="14" t="e">
        <f t="shared" si="671"/>
        <v>#REF!</v>
      </c>
      <c r="BK196" s="14" t="e">
        <f t="shared" si="671"/>
        <v>#REF!</v>
      </c>
      <c r="BL196" s="14" t="e">
        <f t="shared" si="671"/>
        <v>#REF!</v>
      </c>
      <c r="BM196" s="14" t="e">
        <f t="shared" si="671"/>
        <v>#REF!</v>
      </c>
      <c r="BN196" s="14" t="e">
        <f>INDEX(属性投放!#REF!,(卡牌属性!AG196-2)*20+卡牌属性!AN196)</f>
        <v>#REF!</v>
      </c>
      <c r="BO196" s="14" t="e">
        <f t="shared" si="672"/>
        <v>#REF!</v>
      </c>
      <c r="BP196" s="14" t="e">
        <f t="shared" si="672"/>
        <v>#REF!</v>
      </c>
      <c r="BQ196" s="14" t="e">
        <f t="shared" si="672"/>
        <v>#REF!</v>
      </c>
      <c r="BR196" s="14" t="e">
        <f t="shared" si="672"/>
        <v>#REF!</v>
      </c>
      <c r="BV196" s="13">
        <v>192</v>
      </c>
      <c r="BW196" s="14">
        <f t="shared" si="493"/>
        <v>18</v>
      </c>
      <c r="BX196" s="14">
        <f t="shared" si="494"/>
        <v>1102018</v>
      </c>
      <c r="BY196" s="14" t="str">
        <f>INDEX($O$6:$O$37,BW196)&amp;"-"&amp;INDEX(属性投放!$H$19:$H$29,卡牌属性!CD196)</f>
        <v>噬日-叫唤</v>
      </c>
      <c r="BZ196" s="14">
        <f t="shared" si="495"/>
        <v>3</v>
      </c>
      <c r="CA196" s="14">
        <f t="shared" si="496"/>
        <v>3</v>
      </c>
      <c r="CB196" s="14">
        <f t="shared" si="497"/>
        <v>3</v>
      </c>
      <c r="CC196" s="14">
        <f t="shared" si="498"/>
        <v>2</v>
      </c>
      <c r="CD196" s="14">
        <f t="shared" si="499"/>
        <v>5</v>
      </c>
      <c r="CE196" s="14">
        <f>INDEX(属性投放!$W$6:$W$49,(卡牌属性!CC196-2)*11+卡牌属性!CD196)</f>
        <v>15</v>
      </c>
      <c r="CF196" s="14">
        <f t="shared" si="673"/>
        <v>594</v>
      </c>
      <c r="CG196" s="14">
        <f t="shared" si="674"/>
        <v>727</v>
      </c>
      <c r="CH196" s="14">
        <f t="shared" si="675"/>
        <v>860</v>
      </c>
      <c r="CI196" s="14">
        <f t="shared" si="676"/>
        <v>860</v>
      </c>
      <c r="CJ196" s="14">
        <f t="shared" si="677"/>
        <v>993</v>
      </c>
      <c r="CK196" s="14">
        <f t="shared" si="678"/>
        <v>257</v>
      </c>
      <c r="CL196" s="14">
        <f t="shared" si="679"/>
        <v>321</v>
      </c>
      <c r="CM196" s="14">
        <f t="shared" si="680"/>
        <v>321</v>
      </c>
      <c r="CN196" s="14">
        <f t="shared" si="681"/>
        <v>385</v>
      </c>
      <c r="CO196" s="14">
        <f t="shared" si="682"/>
        <v>449</v>
      </c>
      <c r="CP196" s="14">
        <f t="shared" si="683"/>
        <v>4184</v>
      </c>
      <c r="CQ196" s="14">
        <f t="shared" si="684"/>
        <v>5102</v>
      </c>
      <c r="CR196" s="14">
        <f t="shared" si="685"/>
        <v>5102</v>
      </c>
      <c r="CS196" s="14">
        <f t="shared" si="686"/>
        <v>6020</v>
      </c>
      <c r="CT196" s="14">
        <f t="shared" si="687"/>
        <v>6988</v>
      </c>
      <c r="CU196" s="14">
        <f>INDEX(属性偏向!$S$4:$S$135,(卡牌属性!$BZ196-1+CU$3)*11+卡牌属性!$CD196)</f>
        <v>14</v>
      </c>
      <c r="CV196" s="14">
        <f>INDEX(属性偏向!$S$4:$S$135,(卡牌属性!$BZ196-1+CV$3)*11+卡牌属性!$CD196)</f>
        <v>16</v>
      </c>
      <c r="CW196" s="14">
        <f>INDEX(属性偏向!$S$4:$S$135,(卡牌属性!$BZ196-1+CW$3)*11+卡牌属性!$CD196)</f>
        <v>18</v>
      </c>
      <c r="CX196" s="14">
        <f>INDEX(属性偏向!$S$4:$S$135,(卡牌属性!$BZ196-1+CX$3)*11+卡牌属性!$CD196)</f>
        <v>18</v>
      </c>
      <c r="CY196" s="14">
        <f>INDEX(属性偏向!$S$4:$S$135,(卡牌属性!$BZ196-1+CY$3)*11+卡牌属性!$CD196)</f>
        <v>20</v>
      </c>
      <c r="CZ196" s="14">
        <f>INDEX(属性偏向!$T$4:$T$135,(卡牌属性!$BZ196-1+CZ$3)*11+卡牌属性!$CD196)</f>
        <v>7</v>
      </c>
      <c r="DA196" s="14">
        <f>INDEX(属性偏向!$T$4:$T$135,(卡牌属性!$BZ196-1+DA$3)*11+卡牌属性!$CD196)</f>
        <v>8</v>
      </c>
      <c r="DB196" s="14">
        <f>INDEX(属性偏向!$T$4:$T$135,(卡牌属性!$BZ196-1+DB$3)*11+卡牌属性!$CD196)</f>
        <v>8</v>
      </c>
      <c r="DC196" s="14">
        <f>INDEX(属性偏向!$T$4:$T$135,(卡牌属性!$BZ196-1+DC$3)*11+卡牌属性!$CD196)</f>
        <v>9</v>
      </c>
      <c r="DD196" s="14">
        <f>INDEX(属性偏向!$T$4:$T$135,(卡牌属性!$BZ196-1+DD$3)*11+卡牌属性!$CD196)</f>
        <v>10</v>
      </c>
      <c r="DE196" s="14">
        <f>INDEX(属性偏向!$U$4:$U$135,(卡牌属性!$BZ196-1+DE$3)*11+卡牌属性!$CD196)</f>
        <v>140</v>
      </c>
      <c r="DF196" s="14">
        <f>INDEX(属性偏向!$U$4:$U$135,(卡牌属性!$BZ196-1+DF$3)*11+卡牌属性!$CD196)</f>
        <v>160</v>
      </c>
      <c r="DG196" s="14">
        <f>INDEX(属性偏向!$U$4:$U$135,(卡牌属性!$BZ196-1+DG$3)*11+卡牌属性!$CD196)</f>
        <v>160</v>
      </c>
      <c r="DH196" s="14">
        <f>INDEX(属性偏向!$U$4:$U$135,(卡牌属性!$BZ196-1+DH$3)*11+卡牌属性!$CD196)</f>
        <v>180</v>
      </c>
      <c r="DI196" s="14">
        <f>INDEX(属性偏向!$U$4:$U$135,(卡牌属性!$BZ196-1+DI$3)*11+卡牌属性!$CD196)</f>
        <v>200</v>
      </c>
      <c r="DL196" s="13">
        <v>192</v>
      </c>
      <c r="DM196" s="14">
        <f t="shared" si="500"/>
        <v>18</v>
      </c>
      <c r="DN196" s="14">
        <f t="shared" si="501"/>
        <v>1102018</v>
      </c>
      <c r="DO196" s="14" t="str">
        <f>INDEX($B$6:$B$32,DM196)&amp;"-"&amp;INDEX(属性投放!$H$7:$H$17,卡牌属性!DT196)</f>
        <v>姬烟华-叫唤</v>
      </c>
      <c r="DP196" s="14">
        <f t="shared" si="487"/>
        <v>5</v>
      </c>
      <c r="DQ196" s="14">
        <f t="shared" si="488"/>
        <v>5</v>
      </c>
      <c r="DR196" s="14">
        <f t="shared" si="489"/>
        <v>5</v>
      </c>
      <c r="DS196" s="14">
        <f t="shared" si="502"/>
        <v>3</v>
      </c>
      <c r="DT196" s="14">
        <f t="shared" si="503"/>
        <v>5</v>
      </c>
      <c r="DU196" s="14">
        <f>INDEX(属性投放!$W$6:$W$49,(卡牌属性!DS196-2)*11+卡牌属性!DT196)</f>
        <v>15</v>
      </c>
      <c r="DV196" s="14">
        <f t="shared" si="688"/>
        <v>2280</v>
      </c>
      <c r="DW196" s="14">
        <f t="shared" si="689"/>
        <v>2629</v>
      </c>
      <c r="DX196" s="14">
        <f t="shared" si="690"/>
        <v>2978</v>
      </c>
      <c r="DY196" s="14">
        <f t="shared" si="691"/>
        <v>2978</v>
      </c>
      <c r="DZ196" s="14">
        <f t="shared" si="692"/>
        <v>3352</v>
      </c>
      <c r="EA196" s="14">
        <f t="shared" si="693"/>
        <v>1095</v>
      </c>
      <c r="EB196" s="14">
        <f t="shared" si="694"/>
        <v>1267</v>
      </c>
      <c r="EC196" s="14">
        <f t="shared" si="695"/>
        <v>1267</v>
      </c>
      <c r="ED196" s="14">
        <f t="shared" si="696"/>
        <v>1439</v>
      </c>
      <c r="EE196" s="14">
        <f t="shared" si="697"/>
        <v>1626</v>
      </c>
      <c r="EF196" s="14">
        <f t="shared" si="698"/>
        <v>17060</v>
      </c>
      <c r="EG196" s="14">
        <f t="shared" si="699"/>
        <v>19664</v>
      </c>
      <c r="EH196" s="14">
        <f t="shared" si="700"/>
        <v>19664</v>
      </c>
      <c r="EI196" s="14">
        <f t="shared" si="701"/>
        <v>22268</v>
      </c>
      <c r="EJ196" s="14">
        <f t="shared" si="702"/>
        <v>24922</v>
      </c>
      <c r="EK196" s="14">
        <f>INDEX(属性偏向!$S$4:$S$135,(卡牌属性!$DP196-1+EK$3)*11+卡牌属性!$DT196)*(1+属性投放!$AT$6)</f>
        <v>54</v>
      </c>
      <c r="EL196" s="14">
        <f>INDEX(属性偏向!$S$4:$S$135,(卡牌属性!$DP196-1+EL$3)*11+卡牌属性!$DT196)*(1+属性投放!$AT$6)</f>
        <v>60</v>
      </c>
      <c r="EM196" s="14">
        <f>INDEX(属性偏向!$S$4:$S$135,(卡牌属性!$DP196-1+EM$3)*11+卡牌属性!$DT196)*(1+属性投放!$AT$6)</f>
        <v>66</v>
      </c>
      <c r="EN196" s="14">
        <f>INDEX(属性偏向!$S$4:$S$135,(卡牌属性!$DP196-1+EN$3)*11+卡牌属性!$DT196)*(1+属性投放!$AT$6)</f>
        <v>66</v>
      </c>
      <c r="EO196" s="14">
        <f>INDEX(属性偏向!$S$4:$S$135,(卡牌属性!$DP196-1+EO$3)*11+卡牌属性!$DT196)*(1+属性投放!$AT$6)</f>
        <v>72</v>
      </c>
      <c r="EP196" s="14">
        <f>INDEX(属性偏向!$T$4:$T$135,(卡牌属性!$DQ196-1+EP$3)*11+卡牌属性!$DT196)*(1+属性投放!$AT$6)</f>
        <v>27</v>
      </c>
      <c r="EQ196" s="14">
        <f>INDEX(属性偏向!$T$4:$T$135,(卡牌属性!$DQ196-1+EQ$3)*11+卡牌属性!$DT196)*(1+属性投放!$AT$6)</f>
        <v>30</v>
      </c>
      <c r="ER196" s="14">
        <f>INDEX(属性偏向!$T$4:$T$135,(卡牌属性!$DQ196-1+ER$3)*11+卡牌属性!$DT196)*(1+属性投放!$AT$6)</f>
        <v>30</v>
      </c>
      <c r="ES196" s="14">
        <f>INDEX(属性偏向!$T$4:$T$135,(卡牌属性!$DQ196-1+ES$3)*11+卡牌属性!$DT196)*(1+属性投放!$AT$6)</f>
        <v>33</v>
      </c>
      <c r="ET196" s="14">
        <f>INDEX(属性偏向!$T$4:$T$135,(卡牌属性!$DQ196-1+ET$3)*11+卡牌属性!$DT196)*(1+属性投放!$AT$6)</f>
        <v>36</v>
      </c>
      <c r="EU196" s="14">
        <f>INDEX(属性偏向!$U$4:$U$135,(卡牌属性!$DR196-1+EU$3)*11+卡牌属性!$DT196)*(1+属性投放!$AT$6)</f>
        <v>540</v>
      </c>
      <c r="EV196" s="14">
        <f>INDEX(属性偏向!$U$4:$U$135,(卡牌属性!$DR196-1+EV$3)*11+卡牌属性!$DT196)*(1+属性投放!$AT$6)</f>
        <v>600</v>
      </c>
      <c r="EW196" s="14">
        <f>INDEX(属性偏向!$U$4:$U$135,(卡牌属性!$DR196-1+EW$3)*11+卡牌属性!$DT196)*(1+属性投放!$AT$6)</f>
        <v>600</v>
      </c>
      <c r="EX196" s="14">
        <f>INDEX(属性偏向!$U$4:$U$135,(卡牌属性!$DR196-1+EX$3)*11+卡牌属性!$DT196)*(1+属性投放!$AT$6)</f>
        <v>660</v>
      </c>
      <c r="EY196" s="14">
        <f>INDEX(属性偏向!$U$4:$U$135,(卡牌属性!$DR196-1+EY$3)*11+卡牌属性!$DT196)*(1+属性投放!$AT$6)</f>
        <v>720</v>
      </c>
    </row>
    <row r="197" spans="31:155" ht="16.5" x14ac:dyDescent="0.2">
      <c r="AE197" s="13">
        <v>193</v>
      </c>
      <c r="AF197" s="13">
        <f t="shared" si="492"/>
        <v>18</v>
      </c>
      <c r="AG197" s="13">
        <f t="shared" ref="AG197:AG260" si="703">INDEX($D$6:$D$43,AF197)</f>
        <v>3</v>
      </c>
      <c r="AH197" s="13"/>
      <c r="AI197" s="13"/>
      <c r="AJ197" s="14">
        <f t="shared" ref="AJ197:AJ260" si="704">INDEX($A$5:$A$43,AF197+1)</f>
        <v>1101020</v>
      </c>
      <c r="AK197" s="14" t="str">
        <f t="shared" ref="AK197:AK260" si="705">INDEX($B$5:$B$43,MATCH(AJ197,$A$5:$A$43,0))&amp;AN197&amp;"突"</f>
        <v>姬烟华6突</v>
      </c>
      <c r="AL197" s="25" t="s">
        <v>131</v>
      </c>
      <c r="AM197" s="14">
        <v>1</v>
      </c>
      <c r="AN197" s="14">
        <f t="shared" ref="AN197:AN260" si="706">AE197-INDEX($F$5:$F$43,AF197)</f>
        <v>6</v>
      </c>
      <c r="AO197" s="14" t="e">
        <f>INDEX(属性投放!#REF!,(卡牌属性!AG197-2)*20+卡牌属性!AN197)</f>
        <v>#REF!</v>
      </c>
      <c r="AP197" s="14" t="e">
        <f t="shared" si="667"/>
        <v>#REF!</v>
      </c>
      <c r="AQ197" s="14" t="e">
        <f t="shared" si="667"/>
        <v>#REF!</v>
      </c>
      <c r="AR197" s="14" t="e">
        <f t="shared" si="667"/>
        <v>#REF!</v>
      </c>
      <c r="AS197" s="14" t="e">
        <f t="shared" si="667"/>
        <v>#REF!</v>
      </c>
      <c r="AT197" s="14" t="e">
        <f>INDEX(属性投放!#REF!,(卡牌属性!AG197-2)*20+卡牌属性!AN197)</f>
        <v>#REF!</v>
      </c>
      <c r="AU197" s="14" t="e">
        <f t="shared" si="668"/>
        <v>#REF!</v>
      </c>
      <c r="AV197" s="14" t="e">
        <f t="shared" si="668"/>
        <v>#REF!</v>
      </c>
      <c r="AW197" s="14" t="e">
        <f t="shared" si="668"/>
        <v>#REF!</v>
      </c>
      <c r="AX197" s="14" t="e">
        <f t="shared" si="668"/>
        <v>#REF!</v>
      </c>
      <c r="AY197" s="14" t="e">
        <f>INDEX(属性投放!#REF!,(卡牌属性!AG197-2)*20+卡牌属性!AN197)</f>
        <v>#REF!</v>
      </c>
      <c r="AZ197" s="14" t="e">
        <f t="shared" si="669"/>
        <v>#REF!</v>
      </c>
      <c r="BA197" s="14" t="e">
        <f t="shared" si="669"/>
        <v>#REF!</v>
      </c>
      <c r="BB197" s="14" t="e">
        <f t="shared" si="669"/>
        <v>#REF!</v>
      </c>
      <c r="BC197" s="14" t="e">
        <f t="shared" si="669"/>
        <v>#REF!</v>
      </c>
      <c r="BD197" s="14" t="e">
        <f>INDEX(属性投放!#REF!,(卡牌属性!AG197-2)*20+卡牌属性!AN197)</f>
        <v>#REF!</v>
      </c>
      <c r="BE197" s="14" t="e">
        <f t="shared" si="670"/>
        <v>#REF!</v>
      </c>
      <c r="BF197" s="14" t="e">
        <f t="shared" si="670"/>
        <v>#REF!</v>
      </c>
      <c r="BG197" s="14" t="e">
        <f t="shared" si="670"/>
        <v>#REF!</v>
      </c>
      <c r="BH197" s="14" t="e">
        <f t="shared" si="670"/>
        <v>#REF!</v>
      </c>
      <c r="BI197" s="14" t="e">
        <f>INDEX(属性投放!#REF!,(卡牌属性!AG197-2)*20+卡牌属性!AN197)</f>
        <v>#REF!</v>
      </c>
      <c r="BJ197" s="14" t="e">
        <f t="shared" si="671"/>
        <v>#REF!</v>
      </c>
      <c r="BK197" s="14" t="e">
        <f t="shared" si="671"/>
        <v>#REF!</v>
      </c>
      <c r="BL197" s="14" t="e">
        <f t="shared" si="671"/>
        <v>#REF!</v>
      </c>
      <c r="BM197" s="14" t="e">
        <f t="shared" si="671"/>
        <v>#REF!</v>
      </c>
      <c r="BN197" s="14" t="e">
        <f>INDEX(属性投放!#REF!,(卡牌属性!AG197-2)*20+卡牌属性!AN197)</f>
        <v>#REF!</v>
      </c>
      <c r="BO197" s="14" t="e">
        <f t="shared" si="672"/>
        <v>#REF!</v>
      </c>
      <c r="BP197" s="14" t="e">
        <f t="shared" si="672"/>
        <v>#REF!</v>
      </c>
      <c r="BQ197" s="14" t="e">
        <f t="shared" si="672"/>
        <v>#REF!</v>
      </c>
      <c r="BR197" s="14" t="e">
        <f t="shared" si="672"/>
        <v>#REF!</v>
      </c>
      <c r="BV197" s="13">
        <v>193</v>
      </c>
      <c r="BW197" s="14">
        <f t="shared" si="493"/>
        <v>18</v>
      </c>
      <c r="BX197" s="14">
        <f t="shared" si="494"/>
        <v>1102018</v>
      </c>
      <c r="BY197" s="14" t="str">
        <f>INDEX($O$6:$O$37,BW197)&amp;"-"&amp;INDEX(属性投放!$H$19:$H$29,卡牌属性!CD197)</f>
        <v>噬日-大叫唤</v>
      </c>
      <c r="BZ197" s="14">
        <f t="shared" si="495"/>
        <v>3</v>
      </c>
      <c r="CA197" s="14">
        <f t="shared" si="496"/>
        <v>3</v>
      </c>
      <c r="CB197" s="14">
        <f t="shared" si="497"/>
        <v>3</v>
      </c>
      <c r="CC197" s="14">
        <f t="shared" si="498"/>
        <v>2</v>
      </c>
      <c r="CD197" s="14">
        <f t="shared" si="499"/>
        <v>6</v>
      </c>
      <c r="CE197" s="14">
        <f>INDEX(属性投放!$W$6:$W$49,(卡牌属性!CC197-2)*11+卡牌属性!CD197)</f>
        <v>15</v>
      </c>
      <c r="CF197" s="14">
        <f t="shared" si="673"/>
        <v>804</v>
      </c>
      <c r="CG197" s="14">
        <f t="shared" si="674"/>
        <v>967</v>
      </c>
      <c r="CH197" s="14">
        <f t="shared" si="675"/>
        <v>1130</v>
      </c>
      <c r="CI197" s="14">
        <f t="shared" si="676"/>
        <v>1130</v>
      </c>
      <c r="CJ197" s="14">
        <f t="shared" si="677"/>
        <v>1293</v>
      </c>
      <c r="CK197" s="14">
        <f t="shared" si="678"/>
        <v>362</v>
      </c>
      <c r="CL197" s="14">
        <f t="shared" si="679"/>
        <v>441</v>
      </c>
      <c r="CM197" s="14">
        <f t="shared" si="680"/>
        <v>441</v>
      </c>
      <c r="CN197" s="14">
        <f t="shared" si="681"/>
        <v>520</v>
      </c>
      <c r="CO197" s="14">
        <f t="shared" si="682"/>
        <v>599</v>
      </c>
      <c r="CP197" s="14">
        <f t="shared" si="683"/>
        <v>6284</v>
      </c>
      <c r="CQ197" s="14">
        <f t="shared" si="684"/>
        <v>7502</v>
      </c>
      <c r="CR197" s="14">
        <f t="shared" si="685"/>
        <v>7502</v>
      </c>
      <c r="CS197" s="14">
        <f t="shared" si="686"/>
        <v>8720</v>
      </c>
      <c r="CT197" s="14">
        <f t="shared" si="687"/>
        <v>9988</v>
      </c>
      <c r="CU197" s="14">
        <f>INDEX(属性偏向!$S$4:$S$135,(卡牌属性!$BZ197-1+CU$3)*11+卡牌属性!$CD197)</f>
        <v>18</v>
      </c>
      <c r="CV197" s="14">
        <f>INDEX(属性偏向!$S$4:$S$135,(卡牌属性!$BZ197-1+CV$3)*11+卡牌属性!$CD197)</f>
        <v>20</v>
      </c>
      <c r="CW197" s="14">
        <f>INDEX(属性偏向!$S$4:$S$135,(卡牌属性!$BZ197-1+CW$3)*11+卡牌属性!$CD197)</f>
        <v>22</v>
      </c>
      <c r="CX197" s="14">
        <f>INDEX(属性偏向!$S$4:$S$135,(卡牌属性!$BZ197-1+CX$3)*11+卡牌属性!$CD197)</f>
        <v>22</v>
      </c>
      <c r="CY197" s="14">
        <f>INDEX(属性偏向!$S$4:$S$135,(卡牌属性!$BZ197-1+CY$3)*11+卡牌属性!$CD197)</f>
        <v>24</v>
      </c>
      <c r="CZ197" s="14">
        <f>INDEX(属性偏向!$T$4:$T$135,(卡牌属性!$BZ197-1+CZ$3)*11+卡牌属性!$CD197)</f>
        <v>9</v>
      </c>
      <c r="DA197" s="14">
        <f>INDEX(属性偏向!$T$4:$T$135,(卡牌属性!$BZ197-1+DA$3)*11+卡牌属性!$CD197)</f>
        <v>10</v>
      </c>
      <c r="DB197" s="14">
        <f>INDEX(属性偏向!$T$4:$T$135,(卡牌属性!$BZ197-1+DB$3)*11+卡牌属性!$CD197)</f>
        <v>10</v>
      </c>
      <c r="DC197" s="14">
        <f>INDEX(属性偏向!$T$4:$T$135,(卡牌属性!$BZ197-1+DC$3)*11+卡牌属性!$CD197)</f>
        <v>11</v>
      </c>
      <c r="DD197" s="14">
        <f>INDEX(属性偏向!$T$4:$T$135,(卡牌属性!$BZ197-1+DD$3)*11+卡牌属性!$CD197)</f>
        <v>12</v>
      </c>
      <c r="DE197" s="14">
        <f>INDEX(属性偏向!$U$4:$U$135,(卡牌属性!$BZ197-1+DE$3)*11+卡牌属性!$CD197)</f>
        <v>180</v>
      </c>
      <c r="DF197" s="14">
        <f>INDEX(属性偏向!$U$4:$U$135,(卡牌属性!$BZ197-1+DF$3)*11+卡牌属性!$CD197)</f>
        <v>200</v>
      </c>
      <c r="DG197" s="14">
        <f>INDEX(属性偏向!$U$4:$U$135,(卡牌属性!$BZ197-1+DG$3)*11+卡牌属性!$CD197)</f>
        <v>200</v>
      </c>
      <c r="DH197" s="14">
        <f>INDEX(属性偏向!$U$4:$U$135,(卡牌属性!$BZ197-1+DH$3)*11+卡牌属性!$CD197)</f>
        <v>220</v>
      </c>
      <c r="DI197" s="14">
        <f>INDEX(属性偏向!$U$4:$U$135,(卡牌属性!$BZ197-1+DI$3)*11+卡牌属性!$CD197)</f>
        <v>240</v>
      </c>
      <c r="DL197" s="13">
        <v>193</v>
      </c>
      <c r="DM197" s="14">
        <f t="shared" si="500"/>
        <v>18</v>
      </c>
      <c r="DN197" s="14">
        <f t="shared" si="501"/>
        <v>1102018</v>
      </c>
      <c r="DO197" s="14" t="str">
        <f>INDEX($B$6:$B$32,DM197)&amp;"-"&amp;INDEX(属性投放!$H$7:$H$17,卡牌属性!DT197)</f>
        <v>姬烟华-大叫唤</v>
      </c>
      <c r="DP197" s="14">
        <f t="shared" ref="DP197:DP260" si="707">INDEX(J$6:J$31,$DM197)</f>
        <v>5</v>
      </c>
      <c r="DQ197" s="14">
        <f t="shared" ref="DQ197:DQ260" si="708">INDEX(K$6:K$31,$DM197)</f>
        <v>5</v>
      </c>
      <c r="DR197" s="14">
        <f t="shared" ref="DR197:DR260" si="709">INDEX(L$6:L$31,$DM197)</f>
        <v>5</v>
      </c>
      <c r="DS197" s="14">
        <f t="shared" si="502"/>
        <v>3</v>
      </c>
      <c r="DT197" s="14">
        <f t="shared" si="503"/>
        <v>6</v>
      </c>
      <c r="DU197" s="14">
        <f>INDEX(属性投放!$W$6:$W$49,(卡牌属性!DS197-2)*11+卡牌属性!DT197)</f>
        <v>15</v>
      </c>
      <c r="DV197" s="14">
        <f t="shared" si="688"/>
        <v>3090</v>
      </c>
      <c r="DW197" s="14">
        <f t="shared" si="689"/>
        <v>3529</v>
      </c>
      <c r="DX197" s="14">
        <f t="shared" si="690"/>
        <v>3968</v>
      </c>
      <c r="DY197" s="14">
        <f t="shared" si="691"/>
        <v>3968</v>
      </c>
      <c r="DZ197" s="14">
        <f t="shared" si="692"/>
        <v>4432</v>
      </c>
      <c r="EA197" s="14">
        <f t="shared" si="693"/>
        <v>1500</v>
      </c>
      <c r="EB197" s="14">
        <f t="shared" si="694"/>
        <v>1717</v>
      </c>
      <c r="EC197" s="14">
        <f t="shared" si="695"/>
        <v>1717</v>
      </c>
      <c r="ED197" s="14">
        <f t="shared" si="696"/>
        <v>1934</v>
      </c>
      <c r="EE197" s="14">
        <f t="shared" si="697"/>
        <v>2166</v>
      </c>
      <c r="EF197" s="14">
        <f t="shared" si="698"/>
        <v>25160</v>
      </c>
      <c r="EG197" s="14">
        <f t="shared" si="699"/>
        <v>28664</v>
      </c>
      <c r="EH197" s="14">
        <f t="shared" si="700"/>
        <v>28664</v>
      </c>
      <c r="EI197" s="14">
        <f t="shared" si="701"/>
        <v>32168</v>
      </c>
      <c r="EJ197" s="14">
        <f t="shared" si="702"/>
        <v>35722</v>
      </c>
      <c r="EK197" s="14">
        <f>INDEX(属性偏向!$S$4:$S$135,(卡牌属性!$DP197-1+EK$3)*11+卡牌属性!$DT197)*(1+属性投放!$AT$6)</f>
        <v>66</v>
      </c>
      <c r="EL197" s="14">
        <f>INDEX(属性偏向!$S$4:$S$135,(卡牌属性!$DP197-1+EL$3)*11+卡牌属性!$DT197)*(1+属性投放!$AT$6)</f>
        <v>72</v>
      </c>
      <c r="EM197" s="14">
        <f>INDEX(属性偏向!$S$4:$S$135,(卡牌属性!$DP197-1+EM$3)*11+卡牌属性!$DT197)*(1+属性投放!$AT$6)</f>
        <v>78</v>
      </c>
      <c r="EN197" s="14">
        <f>INDEX(属性偏向!$S$4:$S$135,(卡牌属性!$DP197-1+EN$3)*11+卡牌属性!$DT197)*(1+属性投放!$AT$6)</f>
        <v>78</v>
      </c>
      <c r="EO197" s="14">
        <f>INDEX(属性偏向!$S$4:$S$135,(卡牌属性!$DP197-1+EO$3)*11+卡牌属性!$DT197)*(1+属性投放!$AT$6)</f>
        <v>84</v>
      </c>
      <c r="EP197" s="14">
        <f>INDEX(属性偏向!$T$4:$T$135,(卡牌属性!$DQ197-1+EP$3)*11+卡牌属性!$DT197)*(1+属性投放!$AT$6)</f>
        <v>33</v>
      </c>
      <c r="EQ197" s="14">
        <f>INDEX(属性偏向!$T$4:$T$135,(卡牌属性!$DQ197-1+EQ$3)*11+卡牌属性!$DT197)*(1+属性投放!$AT$6)</f>
        <v>36</v>
      </c>
      <c r="ER197" s="14">
        <f>INDEX(属性偏向!$T$4:$T$135,(卡牌属性!$DQ197-1+ER$3)*11+卡牌属性!$DT197)*(1+属性投放!$AT$6)</f>
        <v>36</v>
      </c>
      <c r="ES197" s="14">
        <f>INDEX(属性偏向!$T$4:$T$135,(卡牌属性!$DQ197-1+ES$3)*11+卡牌属性!$DT197)*(1+属性投放!$AT$6)</f>
        <v>39</v>
      </c>
      <c r="ET197" s="14">
        <f>INDEX(属性偏向!$T$4:$T$135,(卡牌属性!$DQ197-1+ET$3)*11+卡牌属性!$DT197)*(1+属性投放!$AT$6)</f>
        <v>42</v>
      </c>
      <c r="EU197" s="14">
        <f>INDEX(属性偏向!$U$4:$U$135,(卡牌属性!$DR197-1+EU$3)*11+卡牌属性!$DT197)*(1+属性投放!$AT$6)</f>
        <v>660</v>
      </c>
      <c r="EV197" s="14">
        <f>INDEX(属性偏向!$U$4:$U$135,(卡牌属性!$DR197-1+EV$3)*11+卡牌属性!$DT197)*(1+属性投放!$AT$6)</f>
        <v>720</v>
      </c>
      <c r="EW197" s="14">
        <f>INDEX(属性偏向!$U$4:$U$135,(卡牌属性!$DR197-1+EW$3)*11+卡牌属性!$DT197)*(1+属性投放!$AT$6)</f>
        <v>720</v>
      </c>
      <c r="EX197" s="14">
        <f>INDEX(属性偏向!$U$4:$U$135,(卡牌属性!$DR197-1+EX$3)*11+卡牌属性!$DT197)*(1+属性投放!$AT$6)</f>
        <v>780</v>
      </c>
      <c r="EY197" s="14">
        <f>INDEX(属性偏向!$U$4:$U$135,(卡牌属性!$DR197-1+EY$3)*11+卡牌属性!$DT197)*(1+属性投放!$AT$6)</f>
        <v>840</v>
      </c>
    </row>
    <row r="198" spans="31:155" ht="16.5" x14ac:dyDescent="0.2">
      <c r="AE198" s="13">
        <v>194</v>
      </c>
      <c r="AF198" s="13">
        <f t="shared" ref="AF198:AF261" si="710">MATCH(AE198-1,$F$5:$F$42,1)</f>
        <v>18</v>
      </c>
      <c r="AG198" s="13">
        <f t="shared" si="703"/>
        <v>3</v>
      </c>
      <c r="AH198" s="13"/>
      <c r="AI198" s="13"/>
      <c r="AJ198" s="14">
        <f t="shared" si="704"/>
        <v>1101020</v>
      </c>
      <c r="AK198" s="14" t="str">
        <f t="shared" si="705"/>
        <v>姬烟华7突</v>
      </c>
      <c r="AL198" s="25" t="s">
        <v>131</v>
      </c>
      <c r="AM198" s="14">
        <v>1</v>
      </c>
      <c r="AN198" s="14">
        <f t="shared" si="706"/>
        <v>7</v>
      </c>
      <c r="AO198" s="14" t="e">
        <f>INDEX(属性投放!#REF!,(卡牌属性!AG198-2)*20+卡牌属性!AN198)</f>
        <v>#REF!</v>
      </c>
      <c r="AP198" s="14" t="e">
        <f t="shared" si="667"/>
        <v>#REF!</v>
      </c>
      <c r="AQ198" s="14" t="e">
        <f t="shared" si="667"/>
        <v>#REF!</v>
      </c>
      <c r="AR198" s="14" t="e">
        <f t="shared" si="667"/>
        <v>#REF!</v>
      </c>
      <c r="AS198" s="14" t="e">
        <f t="shared" si="667"/>
        <v>#REF!</v>
      </c>
      <c r="AT198" s="14" t="e">
        <f>INDEX(属性投放!#REF!,(卡牌属性!AG198-2)*20+卡牌属性!AN198)</f>
        <v>#REF!</v>
      </c>
      <c r="AU198" s="14" t="e">
        <f t="shared" si="668"/>
        <v>#REF!</v>
      </c>
      <c r="AV198" s="14" t="e">
        <f t="shared" si="668"/>
        <v>#REF!</v>
      </c>
      <c r="AW198" s="14" t="e">
        <f t="shared" si="668"/>
        <v>#REF!</v>
      </c>
      <c r="AX198" s="14" t="e">
        <f t="shared" si="668"/>
        <v>#REF!</v>
      </c>
      <c r="AY198" s="14" t="e">
        <f>INDEX(属性投放!#REF!,(卡牌属性!AG198-2)*20+卡牌属性!AN198)</f>
        <v>#REF!</v>
      </c>
      <c r="AZ198" s="14" t="e">
        <f t="shared" si="669"/>
        <v>#REF!</v>
      </c>
      <c r="BA198" s="14" t="e">
        <f t="shared" si="669"/>
        <v>#REF!</v>
      </c>
      <c r="BB198" s="14" t="e">
        <f t="shared" si="669"/>
        <v>#REF!</v>
      </c>
      <c r="BC198" s="14" t="e">
        <f t="shared" si="669"/>
        <v>#REF!</v>
      </c>
      <c r="BD198" s="14" t="e">
        <f>INDEX(属性投放!#REF!,(卡牌属性!AG198-2)*20+卡牌属性!AN198)</f>
        <v>#REF!</v>
      </c>
      <c r="BE198" s="14" t="e">
        <f t="shared" si="670"/>
        <v>#REF!</v>
      </c>
      <c r="BF198" s="14" t="e">
        <f t="shared" si="670"/>
        <v>#REF!</v>
      </c>
      <c r="BG198" s="14" t="e">
        <f t="shared" si="670"/>
        <v>#REF!</v>
      </c>
      <c r="BH198" s="14" t="e">
        <f t="shared" si="670"/>
        <v>#REF!</v>
      </c>
      <c r="BI198" s="14" t="e">
        <f>INDEX(属性投放!#REF!,(卡牌属性!AG198-2)*20+卡牌属性!AN198)</f>
        <v>#REF!</v>
      </c>
      <c r="BJ198" s="14" t="e">
        <f t="shared" si="671"/>
        <v>#REF!</v>
      </c>
      <c r="BK198" s="14" t="e">
        <f t="shared" si="671"/>
        <v>#REF!</v>
      </c>
      <c r="BL198" s="14" t="e">
        <f t="shared" si="671"/>
        <v>#REF!</v>
      </c>
      <c r="BM198" s="14" t="e">
        <f t="shared" si="671"/>
        <v>#REF!</v>
      </c>
      <c r="BN198" s="14" t="e">
        <f>INDEX(属性投放!#REF!,(卡牌属性!AG198-2)*20+卡牌属性!AN198)</f>
        <v>#REF!</v>
      </c>
      <c r="BO198" s="14" t="e">
        <f t="shared" si="672"/>
        <v>#REF!</v>
      </c>
      <c r="BP198" s="14" t="e">
        <f t="shared" si="672"/>
        <v>#REF!</v>
      </c>
      <c r="BQ198" s="14" t="e">
        <f t="shared" si="672"/>
        <v>#REF!</v>
      </c>
      <c r="BR198" s="14" t="e">
        <f t="shared" si="672"/>
        <v>#REF!</v>
      </c>
      <c r="BV198" s="13">
        <v>194</v>
      </c>
      <c r="BW198" s="14">
        <f t="shared" ref="BW198:BW261" si="711">MATCH(BV198-1,$S$5:$S$37,1)</f>
        <v>18</v>
      </c>
      <c r="BX198" s="14">
        <f t="shared" ref="BX198:BX261" si="712">INDEX($N$6:$N$37,BW198)</f>
        <v>1102018</v>
      </c>
      <c r="BY198" s="14" t="str">
        <f>INDEX($O$6:$O$37,BW198)&amp;"-"&amp;INDEX(属性投放!$H$19:$H$29,卡牌属性!CD198)</f>
        <v>噬日-焦热</v>
      </c>
      <c r="BZ198" s="14">
        <f t="shared" ref="BZ198:BZ261" si="713">INDEX(Y$6:Y$43,$BW198)</f>
        <v>3</v>
      </c>
      <c r="CA198" s="14">
        <f t="shared" ref="CA198:CA261" si="714">INDEX(Z$6:Z$43,$BW198)</f>
        <v>3</v>
      </c>
      <c r="CB198" s="14">
        <f t="shared" ref="CB198:CB261" si="715">INDEX(AA$6:AA$43,$BW198)</f>
        <v>3</v>
      </c>
      <c r="CC198" s="14">
        <f t="shared" ref="CC198:CC261" si="716">INDEX($Q$6:$Q$37,BW198)</f>
        <v>2</v>
      </c>
      <c r="CD198" s="14">
        <f t="shared" ref="CD198:CD261" si="717">BV198-INDEX($S$5:$S$37,BW198)</f>
        <v>7</v>
      </c>
      <c r="CE198" s="14">
        <f>INDEX(属性投放!$W$6:$W$49,(卡牌属性!CC198-2)*11+卡牌属性!CD198)</f>
        <v>15</v>
      </c>
      <c r="CF198" s="14">
        <f t="shared" si="673"/>
        <v>1074</v>
      </c>
      <c r="CG198" s="14">
        <f t="shared" si="674"/>
        <v>1267</v>
      </c>
      <c r="CH198" s="14">
        <f t="shared" si="675"/>
        <v>1460</v>
      </c>
      <c r="CI198" s="14">
        <f t="shared" si="676"/>
        <v>1460</v>
      </c>
      <c r="CJ198" s="14">
        <f t="shared" si="677"/>
        <v>1653</v>
      </c>
      <c r="CK198" s="14">
        <f t="shared" si="678"/>
        <v>497</v>
      </c>
      <c r="CL198" s="14">
        <f t="shared" si="679"/>
        <v>591</v>
      </c>
      <c r="CM198" s="14">
        <f t="shared" si="680"/>
        <v>591</v>
      </c>
      <c r="CN198" s="14">
        <f t="shared" si="681"/>
        <v>685</v>
      </c>
      <c r="CO198" s="14">
        <f t="shared" si="682"/>
        <v>779</v>
      </c>
      <c r="CP198" s="14">
        <f t="shared" si="683"/>
        <v>8984</v>
      </c>
      <c r="CQ198" s="14">
        <f t="shared" si="684"/>
        <v>10502</v>
      </c>
      <c r="CR198" s="14">
        <f t="shared" si="685"/>
        <v>10502</v>
      </c>
      <c r="CS198" s="14">
        <f t="shared" si="686"/>
        <v>12020</v>
      </c>
      <c r="CT198" s="14">
        <f t="shared" si="687"/>
        <v>13588</v>
      </c>
      <c r="CU198" s="14">
        <f>INDEX(属性偏向!$S$4:$S$135,(卡牌属性!$BZ198-1+CU$3)*11+卡牌属性!$CD198)</f>
        <v>22</v>
      </c>
      <c r="CV198" s="14">
        <f>INDEX(属性偏向!$S$4:$S$135,(卡牌属性!$BZ198-1+CV$3)*11+卡牌属性!$CD198)</f>
        <v>24</v>
      </c>
      <c r="CW198" s="14">
        <f>INDEX(属性偏向!$S$4:$S$135,(卡牌属性!$BZ198-1+CW$3)*11+卡牌属性!$CD198)</f>
        <v>26</v>
      </c>
      <c r="CX198" s="14">
        <f>INDEX(属性偏向!$S$4:$S$135,(卡牌属性!$BZ198-1+CX$3)*11+卡牌属性!$CD198)</f>
        <v>26</v>
      </c>
      <c r="CY198" s="14">
        <f>INDEX(属性偏向!$S$4:$S$135,(卡牌属性!$BZ198-1+CY$3)*11+卡牌属性!$CD198)</f>
        <v>28</v>
      </c>
      <c r="CZ198" s="14">
        <f>INDEX(属性偏向!$T$4:$T$135,(卡牌属性!$BZ198-1+CZ$3)*11+卡牌属性!$CD198)</f>
        <v>11</v>
      </c>
      <c r="DA198" s="14">
        <f>INDEX(属性偏向!$T$4:$T$135,(卡牌属性!$BZ198-1+DA$3)*11+卡牌属性!$CD198)</f>
        <v>12</v>
      </c>
      <c r="DB198" s="14">
        <f>INDEX(属性偏向!$T$4:$T$135,(卡牌属性!$BZ198-1+DB$3)*11+卡牌属性!$CD198)</f>
        <v>12</v>
      </c>
      <c r="DC198" s="14">
        <f>INDEX(属性偏向!$T$4:$T$135,(卡牌属性!$BZ198-1+DC$3)*11+卡牌属性!$CD198)</f>
        <v>13</v>
      </c>
      <c r="DD198" s="14">
        <f>INDEX(属性偏向!$T$4:$T$135,(卡牌属性!$BZ198-1+DD$3)*11+卡牌属性!$CD198)</f>
        <v>14</v>
      </c>
      <c r="DE198" s="14">
        <f>INDEX(属性偏向!$U$4:$U$135,(卡牌属性!$BZ198-1+DE$3)*11+卡牌属性!$CD198)</f>
        <v>220</v>
      </c>
      <c r="DF198" s="14">
        <f>INDEX(属性偏向!$U$4:$U$135,(卡牌属性!$BZ198-1+DF$3)*11+卡牌属性!$CD198)</f>
        <v>240</v>
      </c>
      <c r="DG198" s="14">
        <f>INDEX(属性偏向!$U$4:$U$135,(卡牌属性!$BZ198-1+DG$3)*11+卡牌属性!$CD198)</f>
        <v>240</v>
      </c>
      <c r="DH198" s="14">
        <f>INDEX(属性偏向!$U$4:$U$135,(卡牌属性!$BZ198-1+DH$3)*11+卡牌属性!$CD198)</f>
        <v>260</v>
      </c>
      <c r="DI198" s="14">
        <f>INDEX(属性偏向!$U$4:$U$135,(卡牌属性!$BZ198-1+DI$3)*11+卡牌属性!$CD198)</f>
        <v>280</v>
      </c>
      <c r="DL198" s="13">
        <v>194</v>
      </c>
      <c r="DM198" s="14">
        <f t="shared" ref="DM198:DM261" si="718">MATCH(DL198-1,$F$5:$F$32,1)</f>
        <v>18</v>
      </c>
      <c r="DN198" s="14">
        <f t="shared" ref="DN198:DN261" si="719">INDEX($N$6:$N$37,DM198)</f>
        <v>1102018</v>
      </c>
      <c r="DO198" s="14" t="str">
        <f>INDEX($B$6:$B$32,DM198)&amp;"-"&amp;INDEX(属性投放!$H$7:$H$17,卡牌属性!DT198)</f>
        <v>姬烟华-焦热</v>
      </c>
      <c r="DP198" s="14">
        <f t="shared" si="707"/>
        <v>5</v>
      </c>
      <c r="DQ198" s="14">
        <f t="shared" si="708"/>
        <v>5</v>
      </c>
      <c r="DR198" s="14">
        <f t="shared" si="709"/>
        <v>5</v>
      </c>
      <c r="DS198" s="14">
        <f t="shared" ref="DS198:DS261" si="720">INDEX($D$6:$D$32,DM198)</f>
        <v>3</v>
      </c>
      <c r="DT198" s="14">
        <f t="shared" ref="DT198:DT261" si="721">DL198-INDEX($F$5:$F$32,DM198)</f>
        <v>7</v>
      </c>
      <c r="DU198" s="14">
        <f>INDEX(属性投放!$W$6:$W$49,(卡牌属性!DS198-2)*11+卡牌属性!DT198)</f>
        <v>15</v>
      </c>
      <c r="DV198" s="14">
        <f t="shared" si="688"/>
        <v>4080</v>
      </c>
      <c r="DW198" s="14">
        <f t="shared" si="689"/>
        <v>4609</v>
      </c>
      <c r="DX198" s="14">
        <f t="shared" si="690"/>
        <v>5138</v>
      </c>
      <c r="DY198" s="14">
        <f t="shared" si="691"/>
        <v>5138</v>
      </c>
      <c r="DZ198" s="14">
        <f t="shared" si="692"/>
        <v>5692</v>
      </c>
      <c r="EA198" s="14">
        <f t="shared" si="693"/>
        <v>1995</v>
      </c>
      <c r="EB198" s="14">
        <f t="shared" si="694"/>
        <v>2257</v>
      </c>
      <c r="EC198" s="14">
        <f t="shared" si="695"/>
        <v>2257</v>
      </c>
      <c r="ED198" s="14">
        <f t="shared" si="696"/>
        <v>2519</v>
      </c>
      <c r="EE198" s="14">
        <f t="shared" si="697"/>
        <v>2796</v>
      </c>
      <c r="EF198" s="14">
        <f t="shared" si="698"/>
        <v>35060</v>
      </c>
      <c r="EG198" s="14">
        <f t="shared" si="699"/>
        <v>39464</v>
      </c>
      <c r="EH198" s="14">
        <f t="shared" si="700"/>
        <v>39464</v>
      </c>
      <c r="EI198" s="14">
        <f t="shared" si="701"/>
        <v>43868</v>
      </c>
      <c r="EJ198" s="14">
        <f t="shared" si="702"/>
        <v>48322</v>
      </c>
      <c r="EK198" s="14">
        <f>INDEX(属性偏向!$S$4:$S$135,(卡牌属性!$DP198-1+EK$3)*11+卡牌属性!$DT198)*(1+属性投放!$AT$6)</f>
        <v>78</v>
      </c>
      <c r="EL198" s="14">
        <f>INDEX(属性偏向!$S$4:$S$135,(卡牌属性!$DP198-1+EL$3)*11+卡牌属性!$DT198)*(1+属性投放!$AT$6)</f>
        <v>84</v>
      </c>
      <c r="EM198" s="14">
        <f>INDEX(属性偏向!$S$4:$S$135,(卡牌属性!$DP198-1+EM$3)*11+卡牌属性!$DT198)*(1+属性投放!$AT$6)</f>
        <v>90</v>
      </c>
      <c r="EN198" s="14">
        <f>INDEX(属性偏向!$S$4:$S$135,(卡牌属性!$DP198-1+EN$3)*11+卡牌属性!$DT198)*(1+属性投放!$AT$6)</f>
        <v>90</v>
      </c>
      <c r="EO198" s="14">
        <f>INDEX(属性偏向!$S$4:$S$135,(卡牌属性!$DP198-1+EO$3)*11+卡牌属性!$DT198)*(1+属性投放!$AT$6)</f>
        <v>96</v>
      </c>
      <c r="EP198" s="14">
        <f>INDEX(属性偏向!$T$4:$T$135,(卡牌属性!$DQ198-1+EP$3)*11+卡牌属性!$DT198)*(1+属性投放!$AT$6)</f>
        <v>39</v>
      </c>
      <c r="EQ198" s="14">
        <f>INDEX(属性偏向!$T$4:$T$135,(卡牌属性!$DQ198-1+EQ$3)*11+卡牌属性!$DT198)*(1+属性投放!$AT$6)</f>
        <v>42</v>
      </c>
      <c r="ER198" s="14">
        <f>INDEX(属性偏向!$T$4:$T$135,(卡牌属性!$DQ198-1+ER$3)*11+卡牌属性!$DT198)*(1+属性投放!$AT$6)</f>
        <v>42</v>
      </c>
      <c r="ES198" s="14">
        <f>INDEX(属性偏向!$T$4:$T$135,(卡牌属性!$DQ198-1+ES$3)*11+卡牌属性!$DT198)*(1+属性投放!$AT$6)</f>
        <v>45</v>
      </c>
      <c r="ET198" s="14">
        <f>INDEX(属性偏向!$T$4:$T$135,(卡牌属性!$DQ198-1+ET$3)*11+卡牌属性!$DT198)*(1+属性投放!$AT$6)</f>
        <v>48</v>
      </c>
      <c r="EU198" s="14">
        <f>INDEX(属性偏向!$U$4:$U$135,(卡牌属性!$DR198-1+EU$3)*11+卡牌属性!$DT198)*(1+属性投放!$AT$6)</f>
        <v>780</v>
      </c>
      <c r="EV198" s="14">
        <f>INDEX(属性偏向!$U$4:$U$135,(卡牌属性!$DR198-1+EV$3)*11+卡牌属性!$DT198)*(1+属性投放!$AT$6)</f>
        <v>840</v>
      </c>
      <c r="EW198" s="14">
        <f>INDEX(属性偏向!$U$4:$U$135,(卡牌属性!$DR198-1+EW$3)*11+卡牌属性!$DT198)*(1+属性投放!$AT$6)</f>
        <v>840</v>
      </c>
      <c r="EX198" s="14">
        <f>INDEX(属性偏向!$U$4:$U$135,(卡牌属性!$DR198-1+EX$3)*11+卡牌属性!$DT198)*(1+属性投放!$AT$6)</f>
        <v>900</v>
      </c>
      <c r="EY198" s="14">
        <f>INDEX(属性偏向!$U$4:$U$135,(卡牌属性!$DR198-1+EY$3)*11+卡牌属性!$DT198)*(1+属性投放!$AT$6)</f>
        <v>960</v>
      </c>
    </row>
    <row r="199" spans="31:155" ht="16.5" x14ac:dyDescent="0.2">
      <c r="AE199" s="13">
        <v>195</v>
      </c>
      <c r="AF199" s="13">
        <f t="shared" si="710"/>
        <v>18</v>
      </c>
      <c r="AG199" s="13">
        <f t="shared" si="703"/>
        <v>3</v>
      </c>
      <c r="AH199" s="13"/>
      <c r="AI199" s="13"/>
      <c r="AJ199" s="14">
        <f t="shared" si="704"/>
        <v>1101020</v>
      </c>
      <c r="AK199" s="14" t="str">
        <f t="shared" si="705"/>
        <v>姬烟华8突</v>
      </c>
      <c r="AL199" s="25" t="s">
        <v>131</v>
      </c>
      <c r="AM199" s="14">
        <v>1</v>
      </c>
      <c r="AN199" s="14">
        <f t="shared" si="706"/>
        <v>8</v>
      </c>
      <c r="AO199" s="14" t="e">
        <f>INDEX(属性投放!#REF!,(卡牌属性!AG199-2)*20+卡牌属性!AN199)</f>
        <v>#REF!</v>
      </c>
      <c r="AP199" s="14" t="e">
        <f t="shared" si="667"/>
        <v>#REF!</v>
      </c>
      <c r="AQ199" s="14" t="e">
        <f t="shared" si="667"/>
        <v>#REF!</v>
      </c>
      <c r="AR199" s="14" t="e">
        <f t="shared" si="667"/>
        <v>#REF!</v>
      </c>
      <c r="AS199" s="14" t="e">
        <f t="shared" si="667"/>
        <v>#REF!</v>
      </c>
      <c r="AT199" s="14" t="e">
        <f>INDEX(属性投放!#REF!,(卡牌属性!AG199-2)*20+卡牌属性!AN199)</f>
        <v>#REF!</v>
      </c>
      <c r="AU199" s="14" t="e">
        <f t="shared" si="668"/>
        <v>#REF!</v>
      </c>
      <c r="AV199" s="14" t="e">
        <f t="shared" si="668"/>
        <v>#REF!</v>
      </c>
      <c r="AW199" s="14" t="e">
        <f t="shared" si="668"/>
        <v>#REF!</v>
      </c>
      <c r="AX199" s="14" t="e">
        <f t="shared" si="668"/>
        <v>#REF!</v>
      </c>
      <c r="AY199" s="14" t="e">
        <f>INDEX(属性投放!#REF!,(卡牌属性!AG199-2)*20+卡牌属性!AN199)</f>
        <v>#REF!</v>
      </c>
      <c r="AZ199" s="14" t="e">
        <f t="shared" si="669"/>
        <v>#REF!</v>
      </c>
      <c r="BA199" s="14" t="e">
        <f t="shared" si="669"/>
        <v>#REF!</v>
      </c>
      <c r="BB199" s="14" t="e">
        <f t="shared" si="669"/>
        <v>#REF!</v>
      </c>
      <c r="BC199" s="14" t="e">
        <f t="shared" si="669"/>
        <v>#REF!</v>
      </c>
      <c r="BD199" s="14" t="e">
        <f>INDEX(属性投放!#REF!,(卡牌属性!AG199-2)*20+卡牌属性!AN199)</f>
        <v>#REF!</v>
      </c>
      <c r="BE199" s="14" t="e">
        <f t="shared" si="670"/>
        <v>#REF!</v>
      </c>
      <c r="BF199" s="14" t="e">
        <f t="shared" si="670"/>
        <v>#REF!</v>
      </c>
      <c r="BG199" s="14" t="e">
        <f t="shared" si="670"/>
        <v>#REF!</v>
      </c>
      <c r="BH199" s="14" t="e">
        <f t="shared" si="670"/>
        <v>#REF!</v>
      </c>
      <c r="BI199" s="14" t="e">
        <f>INDEX(属性投放!#REF!,(卡牌属性!AG199-2)*20+卡牌属性!AN199)</f>
        <v>#REF!</v>
      </c>
      <c r="BJ199" s="14" t="e">
        <f t="shared" si="671"/>
        <v>#REF!</v>
      </c>
      <c r="BK199" s="14" t="e">
        <f t="shared" si="671"/>
        <v>#REF!</v>
      </c>
      <c r="BL199" s="14" t="e">
        <f t="shared" si="671"/>
        <v>#REF!</v>
      </c>
      <c r="BM199" s="14" t="e">
        <f t="shared" si="671"/>
        <v>#REF!</v>
      </c>
      <c r="BN199" s="14" t="e">
        <f>INDEX(属性投放!#REF!,(卡牌属性!AG199-2)*20+卡牌属性!AN199)</f>
        <v>#REF!</v>
      </c>
      <c r="BO199" s="14" t="e">
        <f t="shared" si="672"/>
        <v>#REF!</v>
      </c>
      <c r="BP199" s="14" t="e">
        <f t="shared" si="672"/>
        <v>#REF!</v>
      </c>
      <c r="BQ199" s="14" t="e">
        <f t="shared" si="672"/>
        <v>#REF!</v>
      </c>
      <c r="BR199" s="14" t="e">
        <f t="shared" si="672"/>
        <v>#REF!</v>
      </c>
      <c r="BV199" s="13">
        <v>195</v>
      </c>
      <c r="BW199" s="14">
        <f t="shared" si="711"/>
        <v>18</v>
      </c>
      <c r="BX199" s="14">
        <f t="shared" si="712"/>
        <v>1102018</v>
      </c>
      <c r="BY199" s="14" t="str">
        <f>INDEX($O$6:$O$37,BW199)&amp;"-"&amp;INDEX(属性投放!$H$19:$H$29,卡牌属性!CD199)</f>
        <v>噬日-大焦热</v>
      </c>
      <c r="BZ199" s="14">
        <f t="shared" si="713"/>
        <v>3</v>
      </c>
      <c r="CA199" s="14">
        <f t="shared" si="714"/>
        <v>3</v>
      </c>
      <c r="CB199" s="14">
        <f t="shared" si="715"/>
        <v>3</v>
      </c>
      <c r="CC199" s="14">
        <f t="shared" si="716"/>
        <v>2</v>
      </c>
      <c r="CD199" s="14">
        <f t="shared" si="717"/>
        <v>8</v>
      </c>
      <c r="CE199" s="14">
        <f>INDEX(属性投放!$W$6:$W$49,(卡牌属性!CC199-2)*11+卡牌属性!CD199)</f>
        <v>15</v>
      </c>
      <c r="CF199" s="14">
        <f t="shared" si="673"/>
        <v>1404</v>
      </c>
      <c r="CG199" s="14">
        <f t="shared" si="674"/>
        <v>1627</v>
      </c>
      <c r="CH199" s="14">
        <f t="shared" si="675"/>
        <v>1850</v>
      </c>
      <c r="CI199" s="14">
        <f t="shared" si="676"/>
        <v>1850</v>
      </c>
      <c r="CJ199" s="14">
        <f t="shared" si="677"/>
        <v>2073</v>
      </c>
      <c r="CK199" s="14">
        <f t="shared" si="678"/>
        <v>662</v>
      </c>
      <c r="CL199" s="14">
        <f t="shared" si="679"/>
        <v>771</v>
      </c>
      <c r="CM199" s="14">
        <f t="shared" si="680"/>
        <v>771</v>
      </c>
      <c r="CN199" s="14">
        <f t="shared" si="681"/>
        <v>880</v>
      </c>
      <c r="CO199" s="14">
        <f t="shared" si="682"/>
        <v>989</v>
      </c>
      <c r="CP199" s="14">
        <f t="shared" si="683"/>
        <v>12284</v>
      </c>
      <c r="CQ199" s="14">
        <f t="shared" si="684"/>
        <v>14102</v>
      </c>
      <c r="CR199" s="14">
        <f t="shared" si="685"/>
        <v>14102</v>
      </c>
      <c r="CS199" s="14">
        <f t="shared" si="686"/>
        <v>15920</v>
      </c>
      <c r="CT199" s="14">
        <f t="shared" si="687"/>
        <v>17788</v>
      </c>
      <c r="CU199" s="14">
        <f>INDEX(属性偏向!$S$4:$S$135,(卡牌属性!$BZ199-1+CU$3)*11+卡牌属性!$CD199)</f>
        <v>28</v>
      </c>
      <c r="CV199" s="14">
        <f>INDEX(属性偏向!$S$4:$S$135,(卡牌属性!$BZ199-1+CV$3)*11+卡牌属性!$CD199)</f>
        <v>30</v>
      </c>
      <c r="CW199" s="14">
        <f>INDEX(属性偏向!$S$4:$S$135,(卡牌属性!$BZ199-1+CW$3)*11+卡牌属性!$CD199)</f>
        <v>32</v>
      </c>
      <c r="CX199" s="14">
        <f>INDEX(属性偏向!$S$4:$S$135,(卡牌属性!$BZ199-1+CX$3)*11+卡牌属性!$CD199)</f>
        <v>32</v>
      </c>
      <c r="CY199" s="14">
        <f>INDEX(属性偏向!$S$4:$S$135,(卡牌属性!$BZ199-1+CY$3)*11+卡牌属性!$CD199)</f>
        <v>34</v>
      </c>
      <c r="CZ199" s="14">
        <f>INDEX(属性偏向!$T$4:$T$135,(卡牌属性!$BZ199-1+CZ$3)*11+卡牌属性!$CD199)</f>
        <v>14</v>
      </c>
      <c r="DA199" s="14">
        <f>INDEX(属性偏向!$T$4:$T$135,(卡牌属性!$BZ199-1+DA$3)*11+卡牌属性!$CD199)</f>
        <v>15</v>
      </c>
      <c r="DB199" s="14">
        <f>INDEX(属性偏向!$T$4:$T$135,(卡牌属性!$BZ199-1+DB$3)*11+卡牌属性!$CD199)</f>
        <v>15</v>
      </c>
      <c r="DC199" s="14">
        <f>INDEX(属性偏向!$T$4:$T$135,(卡牌属性!$BZ199-1+DC$3)*11+卡牌属性!$CD199)</f>
        <v>16</v>
      </c>
      <c r="DD199" s="14">
        <f>INDEX(属性偏向!$T$4:$T$135,(卡牌属性!$BZ199-1+DD$3)*11+卡牌属性!$CD199)</f>
        <v>17</v>
      </c>
      <c r="DE199" s="14">
        <f>INDEX(属性偏向!$U$4:$U$135,(卡牌属性!$BZ199-1+DE$3)*11+卡牌属性!$CD199)</f>
        <v>280</v>
      </c>
      <c r="DF199" s="14">
        <f>INDEX(属性偏向!$U$4:$U$135,(卡牌属性!$BZ199-1+DF$3)*11+卡牌属性!$CD199)</f>
        <v>300</v>
      </c>
      <c r="DG199" s="14">
        <f>INDEX(属性偏向!$U$4:$U$135,(卡牌属性!$BZ199-1+DG$3)*11+卡牌属性!$CD199)</f>
        <v>300</v>
      </c>
      <c r="DH199" s="14">
        <f>INDEX(属性偏向!$U$4:$U$135,(卡牌属性!$BZ199-1+DH$3)*11+卡牌属性!$CD199)</f>
        <v>320</v>
      </c>
      <c r="DI199" s="14">
        <f>INDEX(属性偏向!$U$4:$U$135,(卡牌属性!$BZ199-1+DI$3)*11+卡牌属性!$CD199)</f>
        <v>340</v>
      </c>
      <c r="DL199" s="13">
        <v>195</v>
      </c>
      <c r="DM199" s="14">
        <f t="shared" si="718"/>
        <v>18</v>
      </c>
      <c r="DN199" s="14">
        <f t="shared" si="719"/>
        <v>1102018</v>
      </c>
      <c r="DO199" s="14" t="str">
        <f>INDEX($B$6:$B$32,DM199)&amp;"-"&amp;INDEX(属性投放!$H$7:$H$17,卡牌属性!DT199)</f>
        <v>姬烟华-大焦热</v>
      </c>
      <c r="DP199" s="14">
        <f t="shared" si="707"/>
        <v>5</v>
      </c>
      <c r="DQ199" s="14">
        <f t="shared" si="708"/>
        <v>5</v>
      </c>
      <c r="DR199" s="14">
        <f t="shared" si="709"/>
        <v>5</v>
      </c>
      <c r="DS199" s="14">
        <f t="shared" si="720"/>
        <v>3</v>
      </c>
      <c r="DT199" s="14">
        <f t="shared" si="721"/>
        <v>8</v>
      </c>
      <c r="DU199" s="14">
        <f>INDEX(属性投放!$W$6:$W$49,(卡牌属性!DS199-2)*11+卡牌属性!DT199)</f>
        <v>15</v>
      </c>
      <c r="DV199" s="14">
        <f t="shared" si="688"/>
        <v>5250</v>
      </c>
      <c r="DW199" s="14">
        <f t="shared" si="689"/>
        <v>5869</v>
      </c>
      <c r="DX199" s="14">
        <f t="shared" si="690"/>
        <v>6488</v>
      </c>
      <c r="DY199" s="14">
        <f t="shared" si="691"/>
        <v>6488</v>
      </c>
      <c r="DZ199" s="14">
        <f t="shared" si="692"/>
        <v>7132</v>
      </c>
      <c r="EA199" s="14">
        <f t="shared" si="693"/>
        <v>2580</v>
      </c>
      <c r="EB199" s="14">
        <f t="shared" si="694"/>
        <v>2887</v>
      </c>
      <c r="EC199" s="14">
        <f t="shared" si="695"/>
        <v>2887</v>
      </c>
      <c r="ED199" s="14">
        <f t="shared" si="696"/>
        <v>3194</v>
      </c>
      <c r="EE199" s="14">
        <f t="shared" si="697"/>
        <v>3516</v>
      </c>
      <c r="EF199" s="14">
        <f t="shared" si="698"/>
        <v>46760</v>
      </c>
      <c r="EG199" s="14">
        <f t="shared" si="699"/>
        <v>52064</v>
      </c>
      <c r="EH199" s="14">
        <f t="shared" si="700"/>
        <v>52064</v>
      </c>
      <c r="EI199" s="14">
        <f t="shared" si="701"/>
        <v>57368</v>
      </c>
      <c r="EJ199" s="14">
        <f t="shared" si="702"/>
        <v>62722</v>
      </c>
      <c r="EK199" s="14">
        <f>INDEX(属性偏向!$S$4:$S$135,(卡牌属性!$DP199-1+EK$3)*11+卡牌属性!$DT199)*(1+属性投放!$AT$6)</f>
        <v>96</v>
      </c>
      <c r="EL199" s="14">
        <f>INDEX(属性偏向!$S$4:$S$135,(卡牌属性!$DP199-1+EL$3)*11+卡牌属性!$DT199)*(1+属性投放!$AT$6)</f>
        <v>102</v>
      </c>
      <c r="EM199" s="14">
        <f>INDEX(属性偏向!$S$4:$S$135,(卡牌属性!$DP199-1+EM$3)*11+卡牌属性!$DT199)*(1+属性投放!$AT$6)</f>
        <v>108</v>
      </c>
      <c r="EN199" s="14">
        <f>INDEX(属性偏向!$S$4:$S$135,(卡牌属性!$DP199-1+EN$3)*11+卡牌属性!$DT199)*(1+属性投放!$AT$6)</f>
        <v>108</v>
      </c>
      <c r="EO199" s="14">
        <f>INDEX(属性偏向!$S$4:$S$135,(卡牌属性!$DP199-1+EO$3)*11+卡牌属性!$DT199)*(1+属性投放!$AT$6)</f>
        <v>114</v>
      </c>
      <c r="EP199" s="14">
        <f>INDEX(属性偏向!$T$4:$T$135,(卡牌属性!$DQ199-1+EP$3)*11+卡牌属性!$DT199)*(1+属性投放!$AT$6)</f>
        <v>48</v>
      </c>
      <c r="EQ199" s="14">
        <f>INDEX(属性偏向!$T$4:$T$135,(卡牌属性!$DQ199-1+EQ$3)*11+卡牌属性!$DT199)*(1+属性投放!$AT$6)</f>
        <v>51</v>
      </c>
      <c r="ER199" s="14">
        <f>INDEX(属性偏向!$T$4:$T$135,(卡牌属性!$DQ199-1+ER$3)*11+卡牌属性!$DT199)*(1+属性投放!$AT$6)</f>
        <v>51</v>
      </c>
      <c r="ES199" s="14">
        <f>INDEX(属性偏向!$T$4:$T$135,(卡牌属性!$DQ199-1+ES$3)*11+卡牌属性!$DT199)*(1+属性投放!$AT$6)</f>
        <v>54</v>
      </c>
      <c r="ET199" s="14">
        <f>INDEX(属性偏向!$T$4:$T$135,(卡牌属性!$DQ199-1+ET$3)*11+卡牌属性!$DT199)*(1+属性投放!$AT$6)</f>
        <v>57</v>
      </c>
      <c r="EU199" s="14">
        <f>INDEX(属性偏向!$U$4:$U$135,(卡牌属性!$DR199-1+EU$3)*11+卡牌属性!$DT199)*(1+属性投放!$AT$6)</f>
        <v>960</v>
      </c>
      <c r="EV199" s="14">
        <f>INDEX(属性偏向!$U$4:$U$135,(卡牌属性!$DR199-1+EV$3)*11+卡牌属性!$DT199)*(1+属性投放!$AT$6)</f>
        <v>1020</v>
      </c>
      <c r="EW199" s="14">
        <f>INDEX(属性偏向!$U$4:$U$135,(卡牌属性!$DR199-1+EW$3)*11+卡牌属性!$DT199)*(1+属性投放!$AT$6)</f>
        <v>1020</v>
      </c>
      <c r="EX199" s="14">
        <f>INDEX(属性偏向!$U$4:$U$135,(卡牌属性!$DR199-1+EX$3)*11+卡牌属性!$DT199)*(1+属性投放!$AT$6)</f>
        <v>1080</v>
      </c>
      <c r="EY199" s="14">
        <f>INDEX(属性偏向!$U$4:$U$135,(卡牌属性!$DR199-1+EY$3)*11+卡牌属性!$DT199)*(1+属性投放!$AT$6)</f>
        <v>1140</v>
      </c>
    </row>
    <row r="200" spans="31:155" ht="16.5" x14ac:dyDescent="0.2">
      <c r="AE200" s="13">
        <v>196</v>
      </c>
      <c r="AF200" s="13">
        <f t="shared" si="710"/>
        <v>18</v>
      </c>
      <c r="AG200" s="13">
        <f t="shared" si="703"/>
        <v>3</v>
      </c>
      <c r="AH200" s="13"/>
      <c r="AI200" s="13"/>
      <c r="AJ200" s="14">
        <f t="shared" si="704"/>
        <v>1101020</v>
      </c>
      <c r="AK200" s="14" t="str">
        <f t="shared" si="705"/>
        <v>姬烟华9突</v>
      </c>
      <c r="AL200" s="25" t="s">
        <v>131</v>
      </c>
      <c r="AM200" s="14">
        <v>1</v>
      </c>
      <c r="AN200" s="14">
        <f t="shared" si="706"/>
        <v>9</v>
      </c>
      <c r="AO200" s="14" t="e">
        <f>INDEX(属性投放!#REF!,(卡牌属性!AG200-2)*20+卡牌属性!AN200)</f>
        <v>#REF!</v>
      </c>
      <c r="AP200" s="14" t="e">
        <f t="shared" si="667"/>
        <v>#REF!</v>
      </c>
      <c r="AQ200" s="14" t="e">
        <f t="shared" si="667"/>
        <v>#REF!</v>
      </c>
      <c r="AR200" s="14" t="e">
        <f t="shared" si="667"/>
        <v>#REF!</v>
      </c>
      <c r="AS200" s="14" t="e">
        <f t="shared" si="667"/>
        <v>#REF!</v>
      </c>
      <c r="AT200" s="14" t="e">
        <f>INDEX(属性投放!#REF!,(卡牌属性!AG200-2)*20+卡牌属性!AN200)</f>
        <v>#REF!</v>
      </c>
      <c r="AU200" s="14" t="e">
        <f t="shared" si="668"/>
        <v>#REF!</v>
      </c>
      <c r="AV200" s="14" t="e">
        <f t="shared" si="668"/>
        <v>#REF!</v>
      </c>
      <c r="AW200" s="14" t="e">
        <f t="shared" si="668"/>
        <v>#REF!</v>
      </c>
      <c r="AX200" s="14" t="e">
        <f t="shared" si="668"/>
        <v>#REF!</v>
      </c>
      <c r="AY200" s="14" t="e">
        <f>INDEX(属性投放!#REF!,(卡牌属性!AG200-2)*20+卡牌属性!AN200)</f>
        <v>#REF!</v>
      </c>
      <c r="AZ200" s="14" t="e">
        <f t="shared" si="669"/>
        <v>#REF!</v>
      </c>
      <c r="BA200" s="14" t="e">
        <f t="shared" si="669"/>
        <v>#REF!</v>
      </c>
      <c r="BB200" s="14" t="e">
        <f t="shared" si="669"/>
        <v>#REF!</v>
      </c>
      <c r="BC200" s="14" t="e">
        <f t="shared" si="669"/>
        <v>#REF!</v>
      </c>
      <c r="BD200" s="14" t="e">
        <f>INDEX(属性投放!#REF!,(卡牌属性!AG200-2)*20+卡牌属性!AN200)</f>
        <v>#REF!</v>
      </c>
      <c r="BE200" s="14" t="e">
        <f t="shared" si="670"/>
        <v>#REF!</v>
      </c>
      <c r="BF200" s="14" t="e">
        <f t="shared" si="670"/>
        <v>#REF!</v>
      </c>
      <c r="BG200" s="14" t="e">
        <f t="shared" si="670"/>
        <v>#REF!</v>
      </c>
      <c r="BH200" s="14" t="e">
        <f t="shared" si="670"/>
        <v>#REF!</v>
      </c>
      <c r="BI200" s="14" t="e">
        <f>INDEX(属性投放!#REF!,(卡牌属性!AG200-2)*20+卡牌属性!AN200)</f>
        <v>#REF!</v>
      </c>
      <c r="BJ200" s="14" t="e">
        <f t="shared" si="671"/>
        <v>#REF!</v>
      </c>
      <c r="BK200" s="14" t="e">
        <f t="shared" si="671"/>
        <v>#REF!</v>
      </c>
      <c r="BL200" s="14" t="e">
        <f t="shared" si="671"/>
        <v>#REF!</v>
      </c>
      <c r="BM200" s="14" t="e">
        <f t="shared" si="671"/>
        <v>#REF!</v>
      </c>
      <c r="BN200" s="14" t="e">
        <f>INDEX(属性投放!#REF!,(卡牌属性!AG200-2)*20+卡牌属性!AN200)</f>
        <v>#REF!</v>
      </c>
      <c r="BO200" s="14" t="e">
        <f t="shared" si="672"/>
        <v>#REF!</v>
      </c>
      <c r="BP200" s="14" t="e">
        <f t="shared" si="672"/>
        <v>#REF!</v>
      </c>
      <c r="BQ200" s="14" t="e">
        <f t="shared" si="672"/>
        <v>#REF!</v>
      </c>
      <c r="BR200" s="14" t="e">
        <f t="shared" si="672"/>
        <v>#REF!</v>
      </c>
      <c r="BV200" s="13">
        <v>196</v>
      </c>
      <c r="BW200" s="14">
        <f t="shared" si="711"/>
        <v>18</v>
      </c>
      <c r="BX200" s="14">
        <f t="shared" si="712"/>
        <v>1102018</v>
      </c>
      <c r="BY200" s="14" t="str">
        <f>INDEX($O$6:$O$37,BW200)&amp;"-"&amp;INDEX(属性投放!$H$19:$H$29,卡牌属性!CD200)</f>
        <v>噬日-无间</v>
      </c>
      <c r="BZ200" s="14">
        <f t="shared" si="713"/>
        <v>3</v>
      </c>
      <c r="CA200" s="14">
        <f t="shared" si="714"/>
        <v>3</v>
      </c>
      <c r="CB200" s="14">
        <f t="shared" si="715"/>
        <v>3</v>
      </c>
      <c r="CC200" s="14">
        <f t="shared" si="716"/>
        <v>2</v>
      </c>
      <c r="CD200" s="14">
        <f t="shared" si="717"/>
        <v>9</v>
      </c>
      <c r="CE200" s="14">
        <f>INDEX(属性投放!$W$6:$W$49,(卡牌属性!CC200-2)*11+卡牌属性!CD200)</f>
        <v>15</v>
      </c>
      <c r="CF200" s="14">
        <f t="shared" si="673"/>
        <v>1824</v>
      </c>
      <c r="CG200" s="14">
        <f t="shared" si="674"/>
        <v>2077</v>
      </c>
      <c r="CH200" s="14">
        <f t="shared" si="675"/>
        <v>2330</v>
      </c>
      <c r="CI200" s="14">
        <f t="shared" si="676"/>
        <v>2330</v>
      </c>
      <c r="CJ200" s="14">
        <f t="shared" si="677"/>
        <v>2583</v>
      </c>
      <c r="CK200" s="14">
        <f t="shared" si="678"/>
        <v>872</v>
      </c>
      <c r="CL200" s="14">
        <f t="shared" si="679"/>
        <v>996</v>
      </c>
      <c r="CM200" s="14">
        <f t="shared" si="680"/>
        <v>996</v>
      </c>
      <c r="CN200" s="14">
        <f t="shared" si="681"/>
        <v>1120</v>
      </c>
      <c r="CO200" s="14">
        <f t="shared" si="682"/>
        <v>1244</v>
      </c>
      <c r="CP200" s="14">
        <f t="shared" si="683"/>
        <v>16484</v>
      </c>
      <c r="CQ200" s="14">
        <f t="shared" si="684"/>
        <v>18602</v>
      </c>
      <c r="CR200" s="14">
        <f t="shared" si="685"/>
        <v>18602</v>
      </c>
      <c r="CS200" s="14">
        <f t="shared" si="686"/>
        <v>20720</v>
      </c>
      <c r="CT200" s="14">
        <f t="shared" si="687"/>
        <v>22888</v>
      </c>
      <c r="CU200" s="14">
        <f>INDEX(属性偏向!$S$4:$S$135,(卡牌属性!$BZ200-1+CU$3)*11+卡牌属性!$CD200)</f>
        <v>34</v>
      </c>
      <c r="CV200" s="14">
        <f>INDEX(属性偏向!$S$4:$S$135,(卡牌属性!$BZ200-1+CV$3)*11+卡牌属性!$CD200)</f>
        <v>36</v>
      </c>
      <c r="CW200" s="14">
        <f>INDEX(属性偏向!$S$4:$S$135,(卡牌属性!$BZ200-1+CW$3)*11+卡牌属性!$CD200)</f>
        <v>38</v>
      </c>
      <c r="CX200" s="14">
        <f>INDEX(属性偏向!$S$4:$S$135,(卡牌属性!$BZ200-1+CX$3)*11+卡牌属性!$CD200)</f>
        <v>38</v>
      </c>
      <c r="CY200" s="14">
        <f>INDEX(属性偏向!$S$4:$S$135,(卡牌属性!$BZ200-1+CY$3)*11+卡牌属性!$CD200)</f>
        <v>40</v>
      </c>
      <c r="CZ200" s="14">
        <f>INDEX(属性偏向!$T$4:$T$135,(卡牌属性!$BZ200-1+CZ$3)*11+卡牌属性!$CD200)</f>
        <v>17</v>
      </c>
      <c r="DA200" s="14">
        <f>INDEX(属性偏向!$T$4:$T$135,(卡牌属性!$BZ200-1+DA$3)*11+卡牌属性!$CD200)</f>
        <v>18</v>
      </c>
      <c r="DB200" s="14">
        <f>INDEX(属性偏向!$T$4:$T$135,(卡牌属性!$BZ200-1+DB$3)*11+卡牌属性!$CD200)</f>
        <v>18</v>
      </c>
      <c r="DC200" s="14">
        <f>INDEX(属性偏向!$T$4:$T$135,(卡牌属性!$BZ200-1+DC$3)*11+卡牌属性!$CD200)</f>
        <v>19</v>
      </c>
      <c r="DD200" s="14">
        <f>INDEX(属性偏向!$T$4:$T$135,(卡牌属性!$BZ200-1+DD$3)*11+卡牌属性!$CD200)</f>
        <v>20</v>
      </c>
      <c r="DE200" s="14">
        <f>INDEX(属性偏向!$U$4:$U$135,(卡牌属性!$BZ200-1+DE$3)*11+卡牌属性!$CD200)</f>
        <v>340</v>
      </c>
      <c r="DF200" s="14">
        <f>INDEX(属性偏向!$U$4:$U$135,(卡牌属性!$BZ200-1+DF$3)*11+卡牌属性!$CD200)</f>
        <v>360</v>
      </c>
      <c r="DG200" s="14">
        <f>INDEX(属性偏向!$U$4:$U$135,(卡牌属性!$BZ200-1+DG$3)*11+卡牌属性!$CD200)</f>
        <v>360</v>
      </c>
      <c r="DH200" s="14">
        <f>INDEX(属性偏向!$U$4:$U$135,(卡牌属性!$BZ200-1+DH$3)*11+卡牌属性!$CD200)</f>
        <v>380</v>
      </c>
      <c r="DI200" s="14">
        <f>INDEX(属性偏向!$U$4:$U$135,(卡牌属性!$BZ200-1+DI$3)*11+卡牌属性!$CD200)</f>
        <v>400</v>
      </c>
      <c r="DL200" s="13">
        <v>196</v>
      </c>
      <c r="DM200" s="14">
        <f t="shared" si="718"/>
        <v>18</v>
      </c>
      <c r="DN200" s="14">
        <f t="shared" si="719"/>
        <v>1102018</v>
      </c>
      <c r="DO200" s="14" t="str">
        <f>INDEX($B$6:$B$32,DM200)&amp;"-"&amp;INDEX(属性投放!$H$7:$H$17,卡牌属性!DT200)</f>
        <v>姬烟华-无间</v>
      </c>
      <c r="DP200" s="14">
        <f t="shared" si="707"/>
        <v>5</v>
      </c>
      <c r="DQ200" s="14">
        <f t="shared" si="708"/>
        <v>5</v>
      </c>
      <c r="DR200" s="14">
        <f t="shared" si="709"/>
        <v>5</v>
      </c>
      <c r="DS200" s="14">
        <f t="shared" si="720"/>
        <v>3</v>
      </c>
      <c r="DT200" s="14">
        <f t="shared" si="721"/>
        <v>9</v>
      </c>
      <c r="DU200" s="14">
        <f>INDEX(属性投放!$W$6:$W$49,(卡牌属性!DS200-2)*11+卡牌属性!DT200)</f>
        <v>15</v>
      </c>
      <c r="DV200" s="14">
        <f t="shared" si="688"/>
        <v>6690</v>
      </c>
      <c r="DW200" s="14">
        <f t="shared" si="689"/>
        <v>7399</v>
      </c>
      <c r="DX200" s="14">
        <f t="shared" si="690"/>
        <v>8108</v>
      </c>
      <c r="DY200" s="14">
        <f t="shared" si="691"/>
        <v>8108</v>
      </c>
      <c r="DZ200" s="14">
        <f t="shared" si="692"/>
        <v>8842</v>
      </c>
      <c r="EA200" s="14">
        <f t="shared" si="693"/>
        <v>3300</v>
      </c>
      <c r="EB200" s="14">
        <f t="shared" si="694"/>
        <v>3652</v>
      </c>
      <c r="EC200" s="14">
        <f t="shared" si="695"/>
        <v>3652</v>
      </c>
      <c r="ED200" s="14">
        <f t="shared" si="696"/>
        <v>4004</v>
      </c>
      <c r="EE200" s="14">
        <f t="shared" si="697"/>
        <v>4371</v>
      </c>
      <c r="EF200" s="14">
        <f t="shared" si="698"/>
        <v>61160</v>
      </c>
      <c r="EG200" s="14">
        <f t="shared" si="699"/>
        <v>67364</v>
      </c>
      <c r="EH200" s="14">
        <f t="shared" si="700"/>
        <v>67364</v>
      </c>
      <c r="EI200" s="14">
        <f t="shared" si="701"/>
        <v>73568</v>
      </c>
      <c r="EJ200" s="14">
        <f t="shared" si="702"/>
        <v>79822</v>
      </c>
      <c r="EK200" s="14">
        <f>INDEX(属性偏向!$S$4:$S$135,(卡牌属性!$DP200-1+EK$3)*11+卡牌属性!$DT200)*(1+属性投放!$AT$6)</f>
        <v>114</v>
      </c>
      <c r="EL200" s="14">
        <f>INDEX(属性偏向!$S$4:$S$135,(卡牌属性!$DP200-1+EL$3)*11+卡牌属性!$DT200)*(1+属性投放!$AT$6)</f>
        <v>120</v>
      </c>
      <c r="EM200" s="14">
        <f>INDEX(属性偏向!$S$4:$S$135,(卡牌属性!$DP200-1+EM$3)*11+卡牌属性!$DT200)*(1+属性投放!$AT$6)</f>
        <v>126</v>
      </c>
      <c r="EN200" s="14">
        <f>INDEX(属性偏向!$S$4:$S$135,(卡牌属性!$DP200-1+EN$3)*11+卡牌属性!$DT200)*(1+属性投放!$AT$6)</f>
        <v>126</v>
      </c>
      <c r="EO200" s="14">
        <f>INDEX(属性偏向!$S$4:$S$135,(卡牌属性!$DP200-1+EO$3)*11+卡牌属性!$DT200)*(1+属性投放!$AT$6)</f>
        <v>132</v>
      </c>
      <c r="EP200" s="14">
        <f>INDEX(属性偏向!$T$4:$T$135,(卡牌属性!$DQ200-1+EP$3)*11+卡牌属性!$DT200)*(1+属性投放!$AT$6)</f>
        <v>57</v>
      </c>
      <c r="EQ200" s="14">
        <f>INDEX(属性偏向!$T$4:$T$135,(卡牌属性!$DQ200-1+EQ$3)*11+卡牌属性!$DT200)*(1+属性投放!$AT$6)</f>
        <v>60</v>
      </c>
      <c r="ER200" s="14">
        <f>INDEX(属性偏向!$T$4:$T$135,(卡牌属性!$DQ200-1+ER$3)*11+卡牌属性!$DT200)*(1+属性投放!$AT$6)</f>
        <v>60</v>
      </c>
      <c r="ES200" s="14">
        <f>INDEX(属性偏向!$T$4:$T$135,(卡牌属性!$DQ200-1+ES$3)*11+卡牌属性!$DT200)*(1+属性投放!$AT$6)</f>
        <v>63</v>
      </c>
      <c r="ET200" s="14">
        <f>INDEX(属性偏向!$T$4:$T$135,(卡牌属性!$DQ200-1+ET$3)*11+卡牌属性!$DT200)*(1+属性投放!$AT$6)</f>
        <v>66</v>
      </c>
      <c r="EU200" s="14">
        <f>INDEX(属性偏向!$U$4:$U$135,(卡牌属性!$DR200-1+EU$3)*11+卡牌属性!$DT200)*(1+属性投放!$AT$6)</f>
        <v>1140</v>
      </c>
      <c r="EV200" s="14">
        <f>INDEX(属性偏向!$U$4:$U$135,(卡牌属性!$DR200-1+EV$3)*11+卡牌属性!$DT200)*(1+属性投放!$AT$6)</f>
        <v>1200</v>
      </c>
      <c r="EW200" s="14">
        <f>INDEX(属性偏向!$U$4:$U$135,(卡牌属性!$DR200-1+EW$3)*11+卡牌属性!$DT200)*(1+属性投放!$AT$6)</f>
        <v>1200</v>
      </c>
      <c r="EX200" s="14">
        <f>INDEX(属性偏向!$U$4:$U$135,(卡牌属性!$DR200-1+EX$3)*11+卡牌属性!$DT200)*(1+属性投放!$AT$6)</f>
        <v>1260</v>
      </c>
      <c r="EY200" s="14">
        <f>INDEX(属性偏向!$U$4:$U$135,(卡牌属性!$DR200-1+EY$3)*11+卡牌属性!$DT200)*(1+属性投放!$AT$6)</f>
        <v>1320</v>
      </c>
    </row>
    <row r="201" spans="31:155" ht="16.5" x14ac:dyDescent="0.2">
      <c r="AE201" s="13">
        <v>197</v>
      </c>
      <c r="AF201" s="13">
        <f t="shared" si="710"/>
        <v>18</v>
      </c>
      <c r="AG201" s="13">
        <f t="shared" si="703"/>
        <v>3</v>
      </c>
      <c r="AH201" s="13"/>
      <c r="AI201" s="13"/>
      <c r="AJ201" s="14">
        <f t="shared" si="704"/>
        <v>1101020</v>
      </c>
      <c r="AK201" s="14" t="str">
        <f t="shared" si="705"/>
        <v>姬烟华10突</v>
      </c>
      <c r="AL201" s="25" t="s">
        <v>131</v>
      </c>
      <c r="AM201" s="14">
        <v>1</v>
      </c>
      <c r="AN201" s="14">
        <f t="shared" si="706"/>
        <v>10</v>
      </c>
      <c r="AO201" s="14" t="e">
        <f>INDEX(属性投放!#REF!,(卡牌属性!AG201-2)*20+卡牌属性!AN201)</f>
        <v>#REF!</v>
      </c>
      <c r="AP201" s="14" t="e">
        <f t="shared" si="667"/>
        <v>#REF!</v>
      </c>
      <c r="AQ201" s="14" t="e">
        <f t="shared" si="667"/>
        <v>#REF!</v>
      </c>
      <c r="AR201" s="14" t="e">
        <f t="shared" si="667"/>
        <v>#REF!</v>
      </c>
      <c r="AS201" s="14" t="e">
        <f t="shared" si="667"/>
        <v>#REF!</v>
      </c>
      <c r="AT201" s="14" t="e">
        <f>INDEX(属性投放!#REF!,(卡牌属性!AG201-2)*20+卡牌属性!AN201)</f>
        <v>#REF!</v>
      </c>
      <c r="AU201" s="14" t="e">
        <f t="shared" si="668"/>
        <v>#REF!</v>
      </c>
      <c r="AV201" s="14" t="e">
        <f t="shared" si="668"/>
        <v>#REF!</v>
      </c>
      <c r="AW201" s="14" t="e">
        <f t="shared" si="668"/>
        <v>#REF!</v>
      </c>
      <c r="AX201" s="14" t="e">
        <f t="shared" si="668"/>
        <v>#REF!</v>
      </c>
      <c r="AY201" s="14" t="e">
        <f>INDEX(属性投放!#REF!,(卡牌属性!AG201-2)*20+卡牌属性!AN201)</f>
        <v>#REF!</v>
      </c>
      <c r="AZ201" s="14" t="e">
        <f t="shared" si="669"/>
        <v>#REF!</v>
      </c>
      <c r="BA201" s="14" t="e">
        <f t="shared" si="669"/>
        <v>#REF!</v>
      </c>
      <c r="BB201" s="14" t="e">
        <f t="shared" si="669"/>
        <v>#REF!</v>
      </c>
      <c r="BC201" s="14" t="e">
        <f t="shared" si="669"/>
        <v>#REF!</v>
      </c>
      <c r="BD201" s="14" t="e">
        <f>INDEX(属性投放!#REF!,(卡牌属性!AG201-2)*20+卡牌属性!AN201)</f>
        <v>#REF!</v>
      </c>
      <c r="BE201" s="14" t="e">
        <f t="shared" si="670"/>
        <v>#REF!</v>
      </c>
      <c r="BF201" s="14" t="e">
        <f t="shared" si="670"/>
        <v>#REF!</v>
      </c>
      <c r="BG201" s="14" t="e">
        <f t="shared" si="670"/>
        <v>#REF!</v>
      </c>
      <c r="BH201" s="14" t="e">
        <f t="shared" si="670"/>
        <v>#REF!</v>
      </c>
      <c r="BI201" s="14" t="e">
        <f>INDEX(属性投放!#REF!,(卡牌属性!AG201-2)*20+卡牌属性!AN201)</f>
        <v>#REF!</v>
      </c>
      <c r="BJ201" s="14" t="e">
        <f t="shared" si="671"/>
        <v>#REF!</v>
      </c>
      <c r="BK201" s="14" t="e">
        <f t="shared" si="671"/>
        <v>#REF!</v>
      </c>
      <c r="BL201" s="14" t="e">
        <f t="shared" si="671"/>
        <v>#REF!</v>
      </c>
      <c r="BM201" s="14" t="e">
        <f t="shared" si="671"/>
        <v>#REF!</v>
      </c>
      <c r="BN201" s="14" t="e">
        <f>INDEX(属性投放!#REF!,(卡牌属性!AG201-2)*20+卡牌属性!AN201)</f>
        <v>#REF!</v>
      </c>
      <c r="BO201" s="14" t="e">
        <f t="shared" si="672"/>
        <v>#REF!</v>
      </c>
      <c r="BP201" s="14" t="e">
        <f t="shared" si="672"/>
        <v>#REF!</v>
      </c>
      <c r="BQ201" s="14" t="e">
        <f t="shared" si="672"/>
        <v>#REF!</v>
      </c>
      <c r="BR201" s="14" t="e">
        <f t="shared" si="672"/>
        <v>#REF!</v>
      </c>
      <c r="BV201" s="13">
        <v>197</v>
      </c>
      <c r="BW201" s="14">
        <f t="shared" si="711"/>
        <v>18</v>
      </c>
      <c r="BX201" s="14">
        <f t="shared" si="712"/>
        <v>1102018</v>
      </c>
      <c r="BY201" s="14" t="str">
        <f>INDEX($O$6:$O$37,BW201)&amp;"-"&amp;INDEX(属性投放!$H$19:$H$29,卡牌属性!CD201)</f>
        <v>噬日-无我相</v>
      </c>
      <c r="BZ201" s="14">
        <f t="shared" si="713"/>
        <v>3</v>
      </c>
      <c r="CA201" s="14">
        <f t="shared" si="714"/>
        <v>3</v>
      </c>
      <c r="CB201" s="14">
        <f t="shared" si="715"/>
        <v>3</v>
      </c>
      <c r="CC201" s="14">
        <f t="shared" si="716"/>
        <v>2</v>
      </c>
      <c r="CD201" s="14">
        <f t="shared" si="717"/>
        <v>10</v>
      </c>
      <c r="CE201" s="14">
        <f>INDEX(属性投放!$W$6:$W$49,(卡牌属性!CC201-2)*11+卡牌属性!CD201)</f>
        <v>10</v>
      </c>
      <c r="CF201" s="14">
        <f t="shared" si="673"/>
        <v>2334</v>
      </c>
      <c r="CG201" s="14">
        <f t="shared" si="674"/>
        <v>2617</v>
      </c>
      <c r="CH201" s="14">
        <f t="shared" si="675"/>
        <v>2900</v>
      </c>
      <c r="CI201" s="14">
        <f t="shared" si="676"/>
        <v>2900</v>
      </c>
      <c r="CJ201" s="14">
        <f t="shared" si="677"/>
        <v>3183</v>
      </c>
      <c r="CK201" s="14">
        <f t="shared" si="678"/>
        <v>1127</v>
      </c>
      <c r="CL201" s="14">
        <f t="shared" si="679"/>
        <v>1266</v>
      </c>
      <c r="CM201" s="14">
        <f t="shared" si="680"/>
        <v>1266</v>
      </c>
      <c r="CN201" s="14">
        <f t="shared" si="681"/>
        <v>1405</v>
      </c>
      <c r="CO201" s="14">
        <f t="shared" si="682"/>
        <v>1544</v>
      </c>
      <c r="CP201" s="14">
        <f t="shared" si="683"/>
        <v>21584</v>
      </c>
      <c r="CQ201" s="14">
        <f t="shared" si="684"/>
        <v>24002</v>
      </c>
      <c r="CR201" s="14">
        <f t="shared" si="685"/>
        <v>24002</v>
      </c>
      <c r="CS201" s="14">
        <f t="shared" si="686"/>
        <v>26420</v>
      </c>
      <c r="CT201" s="14">
        <f t="shared" si="687"/>
        <v>28888</v>
      </c>
      <c r="CU201" s="14">
        <f>INDEX(属性偏向!$S$4:$S$135,(卡牌属性!$BZ201-1+CU$3)*11+卡牌属性!$CD201)</f>
        <v>42</v>
      </c>
      <c r="CV201" s="14">
        <f>INDEX(属性偏向!$S$4:$S$135,(卡牌属性!$BZ201-1+CV$3)*11+卡牌属性!$CD201)</f>
        <v>44</v>
      </c>
      <c r="CW201" s="14">
        <f>INDEX(属性偏向!$S$4:$S$135,(卡牌属性!$BZ201-1+CW$3)*11+卡牌属性!$CD201)</f>
        <v>46</v>
      </c>
      <c r="CX201" s="14">
        <f>INDEX(属性偏向!$S$4:$S$135,(卡牌属性!$BZ201-1+CX$3)*11+卡牌属性!$CD201)</f>
        <v>46</v>
      </c>
      <c r="CY201" s="14">
        <f>INDEX(属性偏向!$S$4:$S$135,(卡牌属性!$BZ201-1+CY$3)*11+卡牌属性!$CD201)</f>
        <v>48</v>
      </c>
      <c r="CZ201" s="14">
        <f>INDEX(属性偏向!$T$4:$T$135,(卡牌属性!$BZ201-1+CZ$3)*11+卡牌属性!$CD201)</f>
        <v>21</v>
      </c>
      <c r="DA201" s="14">
        <f>INDEX(属性偏向!$T$4:$T$135,(卡牌属性!$BZ201-1+DA$3)*11+卡牌属性!$CD201)</f>
        <v>22</v>
      </c>
      <c r="DB201" s="14">
        <f>INDEX(属性偏向!$T$4:$T$135,(卡牌属性!$BZ201-1+DB$3)*11+卡牌属性!$CD201)</f>
        <v>22</v>
      </c>
      <c r="DC201" s="14">
        <f>INDEX(属性偏向!$T$4:$T$135,(卡牌属性!$BZ201-1+DC$3)*11+卡牌属性!$CD201)</f>
        <v>23</v>
      </c>
      <c r="DD201" s="14">
        <f>INDEX(属性偏向!$T$4:$T$135,(卡牌属性!$BZ201-1+DD$3)*11+卡牌属性!$CD201)</f>
        <v>24</v>
      </c>
      <c r="DE201" s="14">
        <f>INDEX(属性偏向!$U$4:$U$135,(卡牌属性!$BZ201-1+DE$3)*11+卡牌属性!$CD201)</f>
        <v>420</v>
      </c>
      <c r="DF201" s="14">
        <f>INDEX(属性偏向!$U$4:$U$135,(卡牌属性!$BZ201-1+DF$3)*11+卡牌属性!$CD201)</f>
        <v>440</v>
      </c>
      <c r="DG201" s="14">
        <f>INDEX(属性偏向!$U$4:$U$135,(卡牌属性!$BZ201-1+DG$3)*11+卡牌属性!$CD201)</f>
        <v>440</v>
      </c>
      <c r="DH201" s="14">
        <f>INDEX(属性偏向!$U$4:$U$135,(卡牌属性!$BZ201-1+DH$3)*11+卡牌属性!$CD201)</f>
        <v>460</v>
      </c>
      <c r="DI201" s="14">
        <f>INDEX(属性偏向!$U$4:$U$135,(卡牌属性!$BZ201-1+DI$3)*11+卡牌属性!$CD201)</f>
        <v>480</v>
      </c>
      <c r="DL201" s="13">
        <v>197</v>
      </c>
      <c r="DM201" s="14">
        <f t="shared" si="718"/>
        <v>18</v>
      </c>
      <c r="DN201" s="14">
        <f t="shared" si="719"/>
        <v>1102018</v>
      </c>
      <c r="DO201" s="14" t="str">
        <f>INDEX($B$6:$B$32,DM201)&amp;"-"&amp;INDEX(属性投放!$H$7:$H$17,卡牌属性!DT201)</f>
        <v>姬烟华-无我相</v>
      </c>
      <c r="DP201" s="14">
        <f t="shared" si="707"/>
        <v>5</v>
      </c>
      <c r="DQ201" s="14">
        <f t="shared" si="708"/>
        <v>5</v>
      </c>
      <c r="DR201" s="14">
        <f t="shared" si="709"/>
        <v>5</v>
      </c>
      <c r="DS201" s="14">
        <f t="shared" si="720"/>
        <v>3</v>
      </c>
      <c r="DT201" s="14">
        <f t="shared" si="721"/>
        <v>10</v>
      </c>
      <c r="DU201" s="14">
        <f>INDEX(属性投放!$W$6:$W$49,(卡牌属性!DS201-2)*11+卡牌属性!DT201)</f>
        <v>10</v>
      </c>
      <c r="DV201" s="14">
        <f t="shared" si="688"/>
        <v>8400</v>
      </c>
      <c r="DW201" s="14">
        <f t="shared" si="689"/>
        <v>9199</v>
      </c>
      <c r="DX201" s="14">
        <f t="shared" si="690"/>
        <v>9998</v>
      </c>
      <c r="DY201" s="14">
        <f t="shared" si="691"/>
        <v>9998</v>
      </c>
      <c r="DZ201" s="14">
        <f t="shared" si="692"/>
        <v>10822</v>
      </c>
      <c r="EA201" s="14">
        <f t="shared" si="693"/>
        <v>4155</v>
      </c>
      <c r="EB201" s="14">
        <f t="shared" si="694"/>
        <v>4552</v>
      </c>
      <c r="EC201" s="14">
        <f t="shared" si="695"/>
        <v>4552</v>
      </c>
      <c r="ED201" s="14">
        <f t="shared" si="696"/>
        <v>4949</v>
      </c>
      <c r="EE201" s="14">
        <f t="shared" si="697"/>
        <v>5361</v>
      </c>
      <c r="EF201" s="14">
        <f t="shared" si="698"/>
        <v>78260</v>
      </c>
      <c r="EG201" s="14">
        <f t="shared" si="699"/>
        <v>85364</v>
      </c>
      <c r="EH201" s="14">
        <f t="shared" si="700"/>
        <v>85364</v>
      </c>
      <c r="EI201" s="14">
        <f t="shared" si="701"/>
        <v>92468</v>
      </c>
      <c r="EJ201" s="14">
        <f t="shared" si="702"/>
        <v>99622</v>
      </c>
      <c r="EK201" s="14">
        <f>INDEX(属性偏向!$S$4:$S$135,(卡牌属性!$DP201-1+EK$3)*11+卡牌属性!$DT201)*(1+属性投放!$AT$6)</f>
        <v>138</v>
      </c>
      <c r="EL201" s="14">
        <f>INDEX(属性偏向!$S$4:$S$135,(卡牌属性!$DP201-1+EL$3)*11+卡牌属性!$DT201)*(1+属性投放!$AT$6)</f>
        <v>144</v>
      </c>
      <c r="EM201" s="14">
        <f>INDEX(属性偏向!$S$4:$S$135,(卡牌属性!$DP201-1+EM$3)*11+卡牌属性!$DT201)*(1+属性投放!$AT$6)</f>
        <v>150</v>
      </c>
      <c r="EN201" s="14">
        <f>INDEX(属性偏向!$S$4:$S$135,(卡牌属性!$DP201-1+EN$3)*11+卡牌属性!$DT201)*(1+属性投放!$AT$6)</f>
        <v>150</v>
      </c>
      <c r="EO201" s="14">
        <f>INDEX(属性偏向!$S$4:$S$135,(卡牌属性!$DP201-1+EO$3)*11+卡牌属性!$DT201)*(1+属性投放!$AT$6)</f>
        <v>156</v>
      </c>
      <c r="EP201" s="14">
        <f>INDEX(属性偏向!$T$4:$T$135,(卡牌属性!$DQ201-1+EP$3)*11+卡牌属性!$DT201)*(1+属性投放!$AT$6)</f>
        <v>69</v>
      </c>
      <c r="EQ201" s="14">
        <f>INDEX(属性偏向!$T$4:$T$135,(卡牌属性!$DQ201-1+EQ$3)*11+卡牌属性!$DT201)*(1+属性投放!$AT$6)</f>
        <v>72</v>
      </c>
      <c r="ER201" s="14">
        <f>INDEX(属性偏向!$T$4:$T$135,(卡牌属性!$DQ201-1+ER$3)*11+卡牌属性!$DT201)*(1+属性投放!$AT$6)</f>
        <v>72</v>
      </c>
      <c r="ES201" s="14">
        <f>INDEX(属性偏向!$T$4:$T$135,(卡牌属性!$DQ201-1+ES$3)*11+卡牌属性!$DT201)*(1+属性投放!$AT$6)</f>
        <v>75</v>
      </c>
      <c r="ET201" s="14">
        <f>INDEX(属性偏向!$T$4:$T$135,(卡牌属性!$DQ201-1+ET$3)*11+卡牌属性!$DT201)*(1+属性投放!$AT$6)</f>
        <v>78</v>
      </c>
      <c r="EU201" s="14">
        <f>INDEX(属性偏向!$U$4:$U$135,(卡牌属性!$DR201-1+EU$3)*11+卡牌属性!$DT201)*(1+属性投放!$AT$6)</f>
        <v>1380</v>
      </c>
      <c r="EV201" s="14">
        <f>INDEX(属性偏向!$U$4:$U$135,(卡牌属性!$DR201-1+EV$3)*11+卡牌属性!$DT201)*(1+属性投放!$AT$6)</f>
        <v>1440</v>
      </c>
      <c r="EW201" s="14">
        <f>INDEX(属性偏向!$U$4:$U$135,(卡牌属性!$DR201-1+EW$3)*11+卡牌属性!$DT201)*(1+属性投放!$AT$6)</f>
        <v>1440</v>
      </c>
      <c r="EX201" s="14">
        <f>INDEX(属性偏向!$U$4:$U$135,(卡牌属性!$DR201-1+EX$3)*11+卡牌属性!$DT201)*(1+属性投放!$AT$6)</f>
        <v>1500</v>
      </c>
      <c r="EY201" s="14">
        <f>INDEX(属性偏向!$U$4:$U$135,(卡牌属性!$DR201-1+EY$3)*11+卡牌属性!$DT201)*(1+属性投放!$AT$6)</f>
        <v>1560</v>
      </c>
    </row>
    <row r="202" spans="31:155" ht="16.5" x14ac:dyDescent="0.2">
      <c r="AE202" s="13">
        <v>198</v>
      </c>
      <c r="AF202" s="13">
        <f t="shared" si="710"/>
        <v>18</v>
      </c>
      <c r="AG202" s="13">
        <f t="shared" si="703"/>
        <v>3</v>
      </c>
      <c r="AH202" s="13"/>
      <c r="AI202" s="13"/>
      <c r="AJ202" s="14">
        <f t="shared" si="704"/>
        <v>1101020</v>
      </c>
      <c r="AK202" s="14" t="str">
        <f t="shared" si="705"/>
        <v>姬烟华11突</v>
      </c>
      <c r="AL202" s="25" t="s">
        <v>131</v>
      </c>
      <c r="AM202" s="14">
        <v>1</v>
      </c>
      <c r="AN202" s="14">
        <f t="shared" si="706"/>
        <v>11</v>
      </c>
      <c r="AO202" s="14" t="e">
        <f>INDEX(属性投放!#REF!,(卡牌属性!AG202-2)*20+卡牌属性!AN202)</f>
        <v>#REF!</v>
      </c>
      <c r="AP202" s="14" t="e">
        <f t="shared" si="667"/>
        <v>#REF!</v>
      </c>
      <c r="AQ202" s="14" t="e">
        <f t="shared" si="667"/>
        <v>#REF!</v>
      </c>
      <c r="AR202" s="14" t="e">
        <f t="shared" si="667"/>
        <v>#REF!</v>
      </c>
      <c r="AS202" s="14" t="e">
        <f t="shared" si="667"/>
        <v>#REF!</v>
      </c>
      <c r="AT202" s="14" t="e">
        <f>INDEX(属性投放!#REF!,(卡牌属性!AG202-2)*20+卡牌属性!AN202)</f>
        <v>#REF!</v>
      </c>
      <c r="AU202" s="14" t="e">
        <f t="shared" si="668"/>
        <v>#REF!</v>
      </c>
      <c r="AV202" s="14" t="e">
        <f t="shared" si="668"/>
        <v>#REF!</v>
      </c>
      <c r="AW202" s="14" t="e">
        <f t="shared" si="668"/>
        <v>#REF!</v>
      </c>
      <c r="AX202" s="14" t="e">
        <f t="shared" si="668"/>
        <v>#REF!</v>
      </c>
      <c r="AY202" s="14" t="e">
        <f>INDEX(属性投放!#REF!,(卡牌属性!AG202-2)*20+卡牌属性!AN202)</f>
        <v>#REF!</v>
      </c>
      <c r="AZ202" s="14" t="e">
        <f t="shared" si="669"/>
        <v>#REF!</v>
      </c>
      <c r="BA202" s="14" t="e">
        <f t="shared" si="669"/>
        <v>#REF!</v>
      </c>
      <c r="BB202" s="14" t="e">
        <f t="shared" si="669"/>
        <v>#REF!</v>
      </c>
      <c r="BC202" s="14" t="e">
        <f t="shared" si="669"/>
        <v>#REF!</v>
      </c>
      <c r="BD202" s="14" t="e">
        <f>INDEX(属性投放!#REF!,(卡牌属性!AG202-2)*20+卡牌属性!AN202)</f>
        <v>#REF!</v>
      </c>
      <c r="BE202" s="14" t="e">
        <f t="shared" si="670"/>
        <v>#REF!</v>
      </c>
      <c r="BF202" s="14" t="e">
        <f t="shared" si="670"/>
        <v>#REF!</v>
      </c>
      <c r="BG202" s="14" t="e">
        <f t="shared" si="670"/>
        <v>#REF!</v>
      </c>
      <c r="BH202" s="14" t="e">
        <f t="shared" si="670"/>
        <v>#REF!</v>
      </c>
      <c r="BI202" s="14" t="e">
        <f>INDEX(属性投放!#REF!,(卡牌属性!AG202-2)*20+卡牌属性!AN202)</f>
        <v>#REF!</v>
      </c>
      <c r="BJ202" s="14" t="e">
        <f t="shared" si="671"/>
        <v>#REF!</v>
      </c>
      <c r="BK202" s="14" t="e">
        <f t="shared" si="671"/>
        <v>#REF!</v>
      </c>
      <c r="BL202" s="14" t="e">
        <f t="shared" si="671"/>
        <v>#REF!</v>
      </c>
      <c r="BM202" s="14" t="e">
        <f t="shared" si="671"/>
        <v>#REF!</v>
      </c>
      <c r="BN202" s="14" t="e">
        <f>INDEX(属性投放!#REF!,(卡牌属性!AG202-2)*20+卡牌属性!AN202)</f>
        <v>#REF!</v>
      </c>
      <c r="BO202" s="14" t="e">
        <f t="shared" si="672"/>
        <v>#REF!</v>
      </c>
      <c r="BP202" s="14" t="e">
        <f t="shared" si="672"/>
        <v>#REF!</v>
      </c>
      <c r="BQ202" s="14" t="e">
        <f t="shared" si="672"/>
        <v>#REF!</v>
      </c>
      <c r="BR202" s="14" t="e">
        <f t="shared" si="672"/>
        <v>#REF!</v>
      </c>
      <c r="BV202" s="13">
        <v>198</v>
      </c>
      <c r="BW202" s="14">
        <f t="shared" si="711"/>
        <v>18</v>
      </c>
      <c r="BX202" s="14">
        <f t="shared" si="712"/>
        <v>1102018</v>
      </c>
      <c r="BY202" s="14" t="str">
        <f>INDEX($O$6:$O$37,BW202)&amp;"-"&amp;INDEX(属性投放!$H$19:$H$29,卡牌属性!CD202)</f>
        <v>噬日-无众生相</v>
      </c>
      <c r="BZ202" s="14">
        <f t="shared" si="713"/>
        <v>3</v>
      </c>
      <c r="CA202" s="14">
        <f t="shared" si="714"/>
        <v>3</v>
      </c>
      <c r="CB202" s="14">
        <f t="shared" si="715"/>
        <v>3</v>
      </c>
      <c r="CC202" s="14">
        <f t="shared" si="716"/>
        <v>2</v>
      </c>
      <c r="CD202" s="14">
        <f t="shared" si="717"/>
        <v>11</v>
      </c>
      <c r="CE202" s="14">
        <f>INDEX(属性投放!$W$6:$W$49,(卡牌属性!CC202-2)*11+卡牌属性!CD202)</f>
        <v>10</v>
      </c>
      <c r="CF202" s="14">
        <f t="shared" si="673"/>
        <v>2754</v>
      </c>
      <c r="CG202" s="14">
        <f t="shared" si="674"/>
        <v>3057</v>
      </c>
      <c r="CH202" s="14">
        <f t="shared" si="675"/>
        <v>3360</v>
      </c>
      <c r="CI202" s="14">
        <f t="shared" si="676"/>
        <v>3360</v>
      </c>
      <c r="CJ202" s="14">
        <f t="shared" si="677"/>
        <v>3663</v>
      </c>
      <c r="CK202" s="14">
        <f t="shared" si="678"/>
        <v>1337</v>
      </c>
      <c r="CL202" s="14">
        <f t="shared" si="679"/>
        <v>1486</v>
      </c>
      <c r="CM202" s="14">
        <f t="shared" si="680"/>
        <v>1486</v>
      </c>
      <c r="CN202" s="14">
        <f t="shared" si="681"/>
        <v>1635</v>
      </c>
      <c r="CO202" s="14">
        <f t="shared" si="682"/>
        <v>1784</v>
      </c>
      <c r="CP202" s="14">
        <f t="shared" si="683"/>
        <v>25784</v>
      </c>
      <c r="CQ202" s="14">
        <f t="shared" si="684"/>
        <v>28402</v>
      </c>
      <c r="CR202" s="14">
        <f t="shared" si="685"/>
        <v>28402</v>
      </c>
      <c r="CS202" s="14">
        <f t="shared" si="686"/>
        <v>31020</v>
      </c>
      <c r="CT202" s="14">
        <f t="shared" si="687"/>
        <v>33688</v>
      </c>
      <c r="CU202" s="14">
        <f>INDEX(属性偏向!$S$4:$S$135,(卡牌属性!$BZ202-1+CU$3)*11+卡牌属性!$CD202)</f>
        <v>52</v>
      </c>
      <c r="CV202" s="14">
        <f>INDEX(属性偏向!$S$4:$S$135,(卡牌属性!$BZ202-1+CV$3)*11+卡牌属性!$CD202)</f>
        <v>54</v>
      </c>
      <c r="CW202" s="14">
        <f>INDEX(属性偏向!$S$4:$S$135,(卡牌属性!$BZ202-1+CW$3)*11+卡牌属性!$CD202)</f>
        <v>56</v>
      </c>
      <c r="CX202" s="14">
        <f>INDEX(属性偏向!$S$4:$S$135,(卡牌属性!$BZ202-1+CX$3)*11+卡牌属性!$CD202)</f>
        <v>56</v>
      </c>
      <c r="CY202" s="14">
        <f>INDEX(属性偏向!$S$4:$S$135,(卡牌属性!$BZ202-1+CY$3)*11+卡牌属性!$CD202)</f>
        <v>58</v>
      </c>
      <c r="CZ202" s="14">
        <f>INDEX(属性偏向!$T$4:$T$135,(卡牌属性!$BZ202-1+CZ$3)*11+卡牌属性!$CD202)</f>
        <v>26</v>
      </c>
      <c r="DA202" s="14">
        <f>INDEX(属性偏向!$T$4:$T$135,(卡牌属性!$BZ202-1+DA$3)*11+卡牌属性!$CD202)</f>
        <v>27</v>
      </c>
      <c r="DB202" s="14">
        <f>INDEX(属性偏向!$T$4:$T$135,(卡牌属性!$BZ202-1+DB$3)*11+卡牌属性!$CD202)</f>
        <v>27</v>
      </c>
      <c r="DC202" s="14">
        <f>INDEX(属性偏向!$T$4:$T$135,(卡牌属性!$BZ202-1+DC$3)*11+卡牌属性!$CD202)</f>
        <v>28</v>
      </c>
      <c r="DD202" s="14">
        <f>INDEX(属性偏向!$T$4:$T$135,(卡牌属性!$BZ202-1+DD$3)*11+卡牌属性!$CD202)</f>
        <v>29</v>
      </c>
      <c r="DE202" s="14">
        <f>INDEX(属性偏向!$U$4:$U$135,(卡牌属性!$BZ202-1+DE$3)*11+卡牌属性!$CD202)</f>
        <v>520</v>
      </c>
      <c r="DF202" s="14">
        <f>INDEX(属性偏向!$U$4:$U$135,(卡牌属性!$BZ202-1+DF$3)*11+卡牌属性!$CD202)</f>
        <v>540</v>
      </c>
      <c r="DG202" s="14">
        <f>INDEX(属性偏向!$U$4:$U$135,(卡牌属性!$BZ202-1+DG$3)*11+卡牌属性!$CD202)</f>
        <v>540</v>
      </c>
      <c r="DH202" s="14">
        <f>INDEX(属性偏向!$U$4:$U$135,(卡牌属性!$BZ202-1+DH$3)*11+卡牌属性!$CD202)</f>
        <v>560</v>
      </c>
      <c r="DI202" s="14">
        <f>INDEX(属性偏向!$U$4:$U$135,(卡牌属性!$BZ202-1+DI$3)*11+卡牌属性!$CD202)</f>
        <v>580</v>
      </c>
      <c r="DL202" s="13">
        <v>198</v>
      </c>
      <c r="DM202" s="14">
        <f t="shared" si="718"/>
        <v>18</v>
      </c>
      <c r="DN202" s="14">
        <f t="shared" si="719"/>
        <v>1102018</v>
      </c>
      <c r="DO202" s="14" t="str">
        <f>INDEX($B$6:$B$32,DM202)&amp;"-"&amp;INDEX(属性投放!$H$7:$H$17,卡牌属性!DT202)</f>
        <v>姬烟华-无众生相</v>
      </c>
      <c r="DP202" s="14">
        <f t="shared" si="707"/>
        <v>5</v>
      </c>
      <c r="DQ202" s="14">
        <f t="shared" si="708"/>
        <v>5</v>
      </c>
      <c r="DR202" s="14">
        <f t="shared" si="709"/>
        <v>5</v>
      </c>
      <c r="DS202" s="14">
        <f t="shared" si="720"/>
        <v>3</v>
      </c>
      <c r="DT202" s="14">
        <f t="shared" si="721"/>
        <v>11</v>
      </c>
      <c r="DU202" s="14">
        <f>INDEX(属性投放!$W$6:$W$49,(卡牌属性!DS202-2)*11+卡牌属性!DT202)</f>
        <v>10</v>
      </c>
      <c r="DV202" s="14">
        <f t="shared" si="688"/>
        <v>9780</v>
      </c>
      <c r="DW202" s="14">
        <f t="shared" si="689"/>
        <v>10639</v>
      </c>
      <c r="DX202" s="14">
        <f t="shared" si="690"/>
        <v>11498</v>
      </c>
      <c r="DY202" s="14">
        <f t="shared" si="691"/>
        <v>11498</v>
      </c>
      <c r="DZ202" s="14">
        <f t="shared" si="692"/>
        <v>12382</v>
      </c>
      <c r="EA202" s="14">
        <f t="shared" si="693"/>
        <v>4845</v>
      </c>
      <c r="EB202" s="14">
        <f t="shared" si="694"/>
        <v>5272</v>
      </c>
      <c r="EC202" s="14">
        <f t="shared" si="695"/>
        <v>5272</v>
      </c>
      <c r="ED202" s="14">
        <f t="shared" si="696"/>
        <v>5699</v>
      </c>
      <c r="EE202" s="14">
        <f t="shared" si="697"/>
        <v>6141</v>
      </c>
      <c r="EF202" s="14">
        <f t="shared" si="698"/>
        <v>92060</v>
      </c>
      <c r="EG202" s="14">
        <f t="shared" si="699"/>
        <v>99764</v>
      </c>
      <c r="EH202" s="14">
        <f t="shared" si="700"/>
        <v>99764</v>
      </c>
      <c r="EI202" s="14">
        <f t="shared" si="701"/>
        <v>107468</v>
      </c>
      <c r="EJ202" s="14">
        <f t="shared" si="702"/>
        <v>115222</v>
      </c>
      <c r="EK202" s="14">
        <f>INDEX(属性偏向!$S$4:$S$135,(卡牌属性!$DP202-1+EK$3)*11+卡牌属性!$DT202)*(1+属性投放!$AT$6)</f>
        <v>168</v>
      </c>
      <c r="EL202" s="14">
        <f>INDEX(属性偏向!$S$4:$S$135,(卡牌属性!$DP202-1+EL$3)*11+卡牌属性!$DT202)*(1+属性投放!$AT$6)</f>
        <v>174</v>
      </c>
      <c r="EM202" s="14">
        <f>INDEX(属性偏向!$S$4:$S$135,(卡牌属性!$DP202-1+EM$3)*11+卡牌属性!$DT202)*(1+属性投放!$AT$6)</f>
        <v>180</v>
      </c>
      <c r="EN202" s="14">
        <f>INDEX(属性偏向!$S$4:$S$135,(卡牌属性!$DP202-1+EN$3)*11+卡牌属性!$DT202)*(1+属性投放!$AT$6)</f>
        <v>180</v>
      </c>
      <c r="EO202" s="14">
        <f>INDEX(属性偏向!$S$4:$S$135,(卡牌属性!$DP202-1+EO$3)*11+卡牌属性!$DT202)*(1+属性投放!$AT$6)</f>
        <v>186</v>
      </c>
      <c r="EP202" s="14">
        <f>INDEX(属性偏向!$T$4:$T$135,(卡牌属性!$DQ202-1+EP$3)*11+卡牌属性!$DT202)*(1+属性投放!$AT$6)</f>
        <v>84</v>
      </c>
      <c r="EQ202" s="14">
        <f>INDEX(属性偏向!$T$4:$T$135,(卡牌属性!$DQ202-1+EQ$3)*11+卡牌属性!$DT202)*(1+属性投放!$AT$6)</f>
        <v>87</v>
      </c>
      <c r="ER202" s="14">
        <f>INDEX(属性偏向!$T$4:$T$135,(卡牌属性!$DQ202-1+ER$3)*11+卡牌属性!$DT202)*(1+属性投放!$AT$6)</f>
        <v>87</v>
      </c>
      <c r="ES202" s="14">
        <f>INDEX(属性偏向!$T$4:$T$135,(卡牌属性!$DQ202-1+ES$3)*11+卡牌属性!$DT202)*(1+属性投放!$AT$6)</f>
        <v>90</v>
      </c>
      <c r="ET202" s="14">
        <f>INDEX(属性偏向!$T$4:$T$135,(卡牌属性!$DQ202-1+ET$3)*11+卡牌属性!$DT202)*(1+属性投放!$AT$6)</f>
        <v>93</v>
      </c>
      <c r="EU202" s="14">
        <f>INDEX(属性偏向!$U$4:$U$135,(卡牌属性!$DR202-1+EU$3)*11+卡牌属性!$DT202)*(1+属性投放!$AT$6)</f>
        <v>1680</v>
      </c>
      <c r="EV202" s="14">
        <f>INDEX(属性偏向!$U$4:$U$135,(卡牌属性!$DR202-1+EV$3)*11+卡牌属性!$DT202)*(1+属性投放!$AT$6)</f>
        <v>1740</v>
      </c>
      <c r="EW202" s="14">
        <f>INDEX(属性偏向!$U$4:$U$135,(卡牌属性!$DR202-1+EW$3)*11+卡牌属性!$DT202)*(1+属性投放!$AT$6)</f>
        <v>1740</v>
      </c>
      <c r="EX202" s="14">
        <f>INDEX(属性偏向!$U$4:$U$135,(卡牌属性!$DR202-1+EX$3)*11+卡牌属性!$DT202)*(1+属性投放!$AT$6)</f>
        <v>1800</v>
      </c>
      <c r="EY202" s="14">
        <f>INDEX(属性偏向!$U$4:$U$135,(卡牌属性!$DR202-1+EY$3)*11+卡牌属性!$DT202)*(1+属性投放!$AT$6)</f>
        <v>1860</v>
      </c>
    </row>
    <row r="203" spans="31:155" ht="16.5" x14ac:dyDescent="0.2">
      <c r="AE203" s="13">
        <v>199</v>
      </c>
      <c r="AF203" s="13">
        <f t="shared" si="710"/>
        <v>19</v>
      </c>
      <c r="AG203" s="13">
        <f t="shared" si="703"/>
        <v>2</v>
      </c>
      <c r="AH203" s="13"/>
      <c r="AI203" s="13"/>
      <c r="AJ203" s="14">
        <f t="shared" si="704"/>
        <v>1101022</v>
      </c>
      <c r="AK203" s="14" t="str">
        <f t="shared" si="705"/>
        <v>幻1突</v>
      </c>
      <c r="AL203" s="25" t="s">
        <v>131</v>
      </c>
      <c r="AM203" s="14">
        <v>1</v>
      </c>
      <c r="AN203" s="14">
        <f t="shared" si="706"/>
        <v>1</v>
      </c>
      <c r="AO203" s="14" t="e">
        <f>INDEX(属性投放!#REF!,(卡牌属性!AG203-2)*20+卡牌属性!AN203)</f>
        <v>#REF!</v>
      </c>
      <c r="AP203" s="14" t="e">
        <f t="shared" si="667"/>
        <v>#REF!</v>
      </c>
      <c r="AQ203" s="14" t="e">
        <f t="shared" si="667"/>
        <v>#REF!</v>
      </c>
      <c r="AR203" s="14" t="e">
        <f t="shared" si="667"/>
        <v>#REF!</v>
      </c>
      <c r="AS203" s="14" t="e">
        <f t="shared" si="667"/>
        <v>#REF!</v>
      </c>
      <c r="AT203" s="14" t="e">
        <f>INDEX(属性投放!#REF!,(卡牌属性!AG203-2)*20+卡牌属性!AN203)</f>
        <v>#REF!</v>
      </c>
      <c r="AU203" s="14" t="e">
        <f t="shared" si="668"/>
        <v>#REF!</v>
      </c>
      <c r="AV203" s="14" t="e">
        <f t="shared" si="668"/>
        <v>#REF!</v>
      </c>
      <c r="AW203" s="14" t="e">
        <f t="shared" si="668"/>
        <v>#REF!</v>
      </c>
      <c r="AX203" s="14" t="e">
        <f t="shared" si="668"/>
        <v>#REF!</v>
      </c>
      <c r="AY203" s="14" t="e">
        <f>INDEX(属性投放!#REF!,(卡牌属性!AG203-2)*20+卡牌属性!AN203)</f>
        <v>#REF!</v>
      </c>
      <c r="AZ203" s="14" t="e">
        <f t="shared" si="669"/>
        <v>#REF!</v>
      </c>
      <c r="BA203" s="14" t="e">
        <f t="shared" si="669"/>
        <v>#REF!</v>
      </c>
      <c r="BB203" s="14" t="e">
        <f t="shared" si="669"/>
        <v>#REF!</v>
      </c>
      <c r="BC203" s="14" t="e">
        <f t="shared" si="669"/>
        <v>#REF!</v>
      </c>
      <c r="BD203" s="14" t="e">
        <f>INDEX(属性投放!#REF!,(卡牌属性!AG203-2)*20+卡牌属性!AN203)</f>
        <v>#REF!</v>
      </c>
      <c r="BE203" s="14" t="e">
        <f t="shared" si="670"/>
        <v>#REF!</v>
      </c>
      <c r="BF203" s="14" t="e">
        <f t="shared" si="670"/>
        <v>#REF!</v>
      </c>
      <c r="BG203" s="14" t="e">
        <f t="shared" si="670"/>
        <v>#REF!</v>
      </c>
      <c r="BH203" s="14" t="e">
        <f t="shared" si="670"/>
        <v>#REF!</v>
      </c>
      <c r="BI203" s="14" t="e">
        <f>INDEX(属性投放!#REF!,(卡牌属性!AG203-2)*20+卡牌属性!AN203)</f>
        <v>#REF!</v>
      </c>
      <c r="BJ203" s="14" t="e">
        <f t="shared" si="671"/>
        <v>#REF!</v>
      </c>
      <c r="BK203" s="14" t="e">
        <f t="shared" si="671"/>
        <v>#REF!</v>
      </c>
      <c r="BL203" s="14" t="e">
        <f t="shared" si="671"/>
        <v>#REF!</v>
      </c>
      <c r="BM203" s="14" t="e">
        <f t="shared" si="671"/>
        <v>#REF!</v>
      </c>
      <c r="BN203" s="14" t="e">
        <f>INDEX(属性投放!#REF!,(卡牌属性!AG203-2)*20+卡牌属性!AN203)</f>
        <v>#REF!</v>
      </c>
      <c r="BO203" s="14" t="e">
        <f t="shared" si="672"/>
        <v>#REF!</v>
      </c>
      <c r="BP203" s="14" t="e">
        <f t="shared" si="672"/>
        <v>#REF!</v>
      </c>
      <c r="BQ203" s="14" t="e">
        <f t="shared" si="672"/>
        <v>#REF!</v>
      </c>
      <c r="BR203" s="14" t="e">
        <f t="shared" si="672"/>
        <v>#REF!</v>
      </c>
      <c r="BV203" s="13">
        <v>199</v>
      </c>
      <c r="BW203" s="14">
        <f t="shared" si="711"/>
        <v>19</v>
      </c>
      <c r="BX203" s="14">
        <f t="shared" si="712"/>
        <v>1102019</v>
      </c>
      <c r="BY203" s="14" t="str">
        <f>INDEX($O$6:$O$37,BW203)&amp;"-"&amp;INDEX(属性投放!$H$19:$H$29,卡牌属性!CD203)</f>
        <v>食火蜥-练体</v>
      </c>
      <c r="BZ203" s="14">
        <f t="shared" si="713"/>
        <v>1</v>
      </c>
      <c r="CA203" s="14">
        <f t="shared" si="714"/>
        <v>6</v>
      </c>
      <c r="CB203" s="14">
        <f t="shared" si="715"/>
        <v>4</v>
      </c>
      <c r="CC203" s="14">
        <f t="shared" si="716"/>
        <v>2</v>
      </c>
      <c r="CD203" s="14">
        <f t="shared" si="717"/>
        <v>1</v>
      </c>
      <c r="CE203" s="14">
        <f>INDEX(属性投放!$W$6:$W$49,(卡牌属性!CC203-2)*11+卡牌属性!CD203)</f>
        <v>14</v>
      </c>
      <c r="CF203" s="14">
        <f>INDEX(属性偏向!$I$4:$I$15,卡牌属性!$BZ203+CF$3)</f>
        <v>70</v>
      </c>
      <c r="CG203" s="14">
        <f>INDEX(属性偏向!$I$4:$I$15,卡牌属性!$BZ203+CG$3)</f>
        <v>75</v>
      </c>
      <c r="CH203" s="14">
        <f>INDEX(属性偏向!$I$4:$I$15,卡牌属性!$BZ203+CH$3)</f>
        <v>100</v>
      </c>
      <c r="CI203" s="14">
        <f>INDEX(属性偏向!$I$4:$I$15,卡牌属性!$BZ203+CI$3)</f>
        <v>100</v>
      </c>
      <c r="CJ203" s="14">
        <f>INDEX(属性偏向!$I$4:$I$15,卡牌属性!$BZ203+CJ$3)</f>
        <v>125</v>
      </c>
      <c r="CK203" s="14">
        <f>INDEX(属性偏向!$J$4:$J$15,卡牌属性!$CA203+CK$3)</f>
        <v>40</v>
      </c>
      <c r="CL203" s="14">
        <f>INDEX(属性偏向!$J$4:$J$15,卡牌属性!$CA203+CL$3)</f>
        <v>50</v>
      </c>
      <c r="CM203" s="14">
        <f>INDEX(属性偏向!$J$4:$J$15,卡牌属性!$CA203+CM$3)</f>
        <v>50</v>
      </c>
      <c r="CN203" s="14">
        <f>INDEX(属性偏向!$J$4:$J$15,卡牌属性!$CA203+CN$3)</f>
        <v>75</v>
      </c>
      <c r="CO203" s="14">
        <f>INDEX(属性偏向!$J$4:$J$15,卡牌属性!$CA203+CO$3)</f>
        <v>100</v>
      </c>
      <c r="CP203" s="14">
        <f>INDEX(属性偏向!$K$4:$K$15,卡牌属性!$CB203+CP$3)</f>
        <v>400</v>
      </c>
      <c r="CQ203" s="14">
        <f>INDEX(属性偏向!$K$4:$K$15,卡牌属性!$CB203+CQ$3)</f>
        <v>500</v>
      </c>
      <c r="CR203" s="14">
        <f>INDEX(属性偏向!$K$4:$K$15,卡牌属性!$CB203+CR$3)</f>
        <v>500</v>
      </c>
      <c r="CS203" s="14">
        <f>INDEX(属性偏向!$K$4:$K$15,卡牌属性!$CB203+CS$3)</f>
        <v>650</v>
      </c>
      <c r="CT203" s="14">
        <f>INDEX(属性偏向!$K$4:$K$15,卡牌属性!$CB203+CT$3)</f>
        <v>800</v>
      </c>
      <c r="CU203" s="14">
        <f>INDEX(属性偏向!$S$4:$S$135,(卡牌属性!$BZ203-1+CU$3)*11+卡牌属性!$CD203)</f>
        <v>2</v>
      </c>
      <c r="CV203" s="14">
        <f>INDEX(属性偏向!$S$4:$S$135,(卡牌属性!$BZ203-1+CV$3)*11+卡牌属性!$CD203)</f>
        <v>4</v>
      </c>
      <c r="CW203" s="14">
        <f>INDEX(属性偏向!$S$4:$S$135,(卡牌属性!$BZ203-1+CW$3)*11+卡牌属性!$CD203)</f>
        <v>6</v>
      </c>
      <c r="CX203" s="14">
        <f>INDEX(属性偏向!$S$4:$S$135,(卡牌属性!$BZ203-1+CX$3)*11+卡牌属性!$CD203)</f>
        <v>6</v>
      </c>
      <c r="CY203" s="14">
        <f>INDEX(属性偏向!$S$4:$S$135,(卡牌属性!$BZ203-1+CY$3)*11+卡牌属性!$CD203)</f>
        <v>8</v>
      </c>
      <c r="CZ203" s="14">
        <f>INDEX(属性偏向!$T$4:$T$135,(卡牌属性!$BZ203-1+CZ$3)*11+卡牌属性!$CD203)</f>
        <v>1</v>
      </c>
      <c r="DA203" s="14">
        <f>INDEX(属性偏向!$T$4:$T$135,(卡牌属性!$BZ203-1+DA$3)*11+卡牌属性!$CD203)</f>
        <v>2</v>
      </c>
      <c r="DB203" s="14">
        <f>INDEX(属性偏向!$T$4:$T$135,(卡牌属性!$BZ203-1+DB$3)*11+卡牌属性!$CD203)</f>
        <v>2</v>
      </c>
      <c r="DC203" s="14">
        <f>INDEX(属性偏向!$T$4:$T$135,(卡牌属性!$BZ203-1+DC$3)*11+卡牌属性!$CD203)</f>
        <v>3</v>
      </c>
      <c r="DD203" s="14">
        <f>INDEX(属性偏向!$T$4:$T$135,(卡牌属性!$BZ203-1+DD$3)*11+卡牌属性!$CD203)</f>
        <v>4</v>
      </c>
      <c r="DE203" s="14">
        <f>INDEX(属性偏向!$U$4:$U$135,(卡牌属性!$BZ203-1+DE$3)*11+卡牌属性!$CD203)</f>
        <v>12</v>
      </c>
      <c r="DF203" s="14">
        <f>INDEX(属性偏向!$U$4:$U$135,(卡牌属性!$BZ203-1+DF$3)*11+卡牌属性!$CD203)</f>
        <v>24</v>
      </c>
      <c r="DG203" s="14">
        <f>INDEX(属性偏向!$U$4:$U$135,(卡牌属性!$BZ203-1+DG$3)*11+卡牌属性!$CD203)</f>
        <v>24</v>
      </c>
      <c r="DH203" s="14">
        <f>INDEX(属性偏向!$U$4:$U$135,(卡牌属性!$BZ203-1+DH$3)*11+卡牌属性!$CD203)</f>
        <v>36</v>
      </c>
      <c r="DI203" s="14">
        <f>INDEX(属性偏向!$U$4:$U$135,(卡牌属性!$BZ203-1+DI$3)*11+卡牌属性!$CD203)</f>
        <v>48</v>
      </c>
      <c r="DL203" s="13">
        <v>199</v>
      </c>
      <c r="DM203" s="14">
        <f t="shared" si="718"/>
        <v>19</v>
      </c>
      <c r="DN203" s="14">
        <f t="shared" si="719"/>
        <v>1102019</v>
      </c>
      <c r="DO203" s="14" t="str">
        <f>INDEX($B$6:$B$32,DM203)&amp;"-"&amp;INDEX(属性投放!$H$7:$H$17,卡牌属性!DT203)</f>
        <v>幻-练体</v>
      </c>
      <c r="DP203" s="14">
        <f t="shared" si="707"/>
        <v>4</v>
      </c>
      <c r="DQ203" s="14">
        <f t="shared" si="708"/>
        <v>3</v>
      </c>
      <c r="DR203" s="14">
        <f t="shared" si="709"/>
        <v>3</v>
      </c>
      <c r="DS203" s="14">
        <f t="shared" si="720"/>
        <v>2</v>
      </c>
      <c r="DT203" s="14">
        <f t="shared" si="721"/>
        <v>1</v>
      </c>
      <c r="DU203" s="14">
        <f>INDEX(属性投放!$W$6:$W$49,(卡牌属性!DS203-2)*11+卡牌属性!DT203)</f>
        <v>14</v>
      </c>
      <c r="DV203" s="14">
        <f>INDEX(属性偏向!$I$4:$I$15,卡牌属性!$DP203+DV$3)</f>
        <v>125</v>
      </c>
      <c r="DW203" s="14">
        <f>INDEX(属性偏向!$I$4:$I$15,卡牌属性!$DP203+DW$3)</f>
        <v>150</v>
      </c>
      <c r="DX203" s="14">
        <f>INDEX(属性偏向!$I$4:$I$15,卡牌属性!$DP203+DX$3)</f>
        <v>175</v>
      </c>
      <c r="DY203" s="14">
        <f>INDEX(属性偏向!$I$4:$I$15,卡牌属性!$DP203+DY$3)</f>
        <v>175</v>
      </c>
      <c r="DZ203" s="14">
        <f>INDEX(属性偏向!$I$4:$I$15,卡牌属性!$DP203+DZ$3)</f>
        <v>200</v>
      </c>
      <c r="EA203" s="14">
        <f>INDEX(属性偏向!$J$4:$J$15,卡牌属性!$DQ203+EA$3)</f>
        <v>10</v>
      </c>
      <c r="EB203" s="14">
        <f>INDEX(属性偏向!$J$4:$J$15,卡牌属性!$DQ203+EB$3)</f>
        <v>20</v>
      </c>
      <c r="EC203" s="14">
        <f>INDEX(属性偏向!$J$4:$J$15,卡牌属性!$DQ203+EC$3)</f>
        <v>20</v>
      </c>
      <c r="ED203" s="14">
        <f>INDEX(属性偏向!$J$4:$J$15,卡牌属性!$DQ203+ED$3)</f>
        <v>30</v>
      </c>
      <c r="EE203" s="14">
        <f>INDEX(属性偏向!$J$4:$J$15,卡牌属性!$DQ203+EE$3)</f>
        <v>40</v>
      </c>
      <c r="EF203" s="14">
        <f>INDEX(属性偏向!$K$4:$K$15,卡牌属性!$DR203+EF$3)</f>
        <v>300</v>
      </c>
      <c r="EG203" s="14">
        <f>INDEX(属性偏向!$K$4:$K$15,卡牌属性!$DR203+EG$3)</f>
        <v>400</v>
      </c>
      <c r="EH203" s="14">
        <f>INDEX(属性偏向!$K$4:$K$15,卡牌属性!$DR203+EH$3)</f>
        <v>400</v>
      </c>
      <c r="EI203" s="14">
        <f>INDEX(属性偏向!$K$4:$K$15,卡牌属性!$DR203+EI$3)</f>
        <v>500</v>
      </c>
      <c r="EJ203" s="14">
        <f>INDEX(属性偏向!$K$4:$K$15,卡牌属性!$DR203+EJ$3)</f>
        <v>650</v>
      </c>
      <c r="EK203" s="14">
        <f>INDEX(属性偏向!$S$4:$S$135,(卡牌属性!$DP203-1+EK$3)*11+卡牌属性!$DT203)*(1+属性投放!$AT$6)</f>
        <v>24</v>
      </c>
      <c r="EL203" s="14">
        <f>INDEX(属性偏向!$S$4:$S$135,(卡牌属性!$DP203-1+EL$3)*11+卡牌属性!$DT203)*(1+属性投放!$AT$6)</f>
        <v>30</v>
      </c>
      <c r="EM203" s="14">
        <f>INDEX(属性偏向!$S$4:$S$135,(卡牌属性!$DP203-1+EM$3)*11+卡牌属性!$DT203)*(1+属性投放!$AT$6)</f>
        <v>36</v>
      </c>
      <c r="EN203" s="14">
        <f>INDEX(属性偏向!$S$4:$S$135,(卡牌属性!$DP203-1+EN$3)*11+卡牌属性!$DT203)*(1+属性投放!$AT$6)</f>
        <v>36</v>
      </c>
      <c r="EO203" s="14">
        <f>INDEX(属性偏向!$S$4:$S$135,(卡牌属性!$DP203-1+EO$3)*11+卡牌属性!$DT203)*(1+属性投放!$AT$6)</f>
        <v>42</v>
      </c>
      <c r="EP203" s="14">
        <f>INDEX(属性偏向!$T$4:$T$135,(卡牌属性!$DQ203-1+EP$3)*11+卡牌属性!$DT203)*(1+属性投放!$AT$6)</f>
        <v>9</v>
      </c>
      <c r="EQ203" s="14">
        <f>INDEX(属性偏向!$T$4:$T$135,(卡牌属性!$DQ203-1+EQ$3)*11+卡牌属性!$DT203)*(1+属性投放!$AT$6)</f>
        <v>12</v>
      </c>
      <c r="ER203" s="14">
        <f>INDEX(属性偏向!$T$4:$T$135,(卡牌属性!$DQ203-1+ER$3)*11+卡牌属性!$DT203)*(1+属性投放!$AT$6)</f>
        <v>12</v>
      </c>
      <c r="ES203" s="14">
        <f>INDEX(属性偏向!$T$4:$T$135,(卡牌属性!$DQ203-1+ES$3)*11+卡牌属性!$DT203)*(1+属性投放!$AT$6)</f>
        <v>15</v>
      </c>
      <c r="ET203" s="14">
        <f>INDEX(属性偏向!$T$4:$T$135,(卡牌属性!$DQ203-1+ET$3)*11+卡牌属性!$DT203)*(1+属性投放!$AT$6)</f>
        <v>18</v>
      </c>
      <c r="EU203" s="14">
        <f>INDEX(属性偏向!$U$4:$U$135,(卡牌属性!$DR203-1+EU$3)*11+卡牌属性!$DT203)*(1+属性投放!$AT$6)</f>
        <v>108</v>
      </c>
      <c r="EV203" s="14">
        <f>INDEX(属性偏向!$U$4:$U$135,(卡牌属性!$DR203-1+EV$3)*11+卡牌属性!$DT203)*(1+属性投放!$AT$6)</f>
        <v>144</v>
      </c>
      <c r="EW203" s="14">
        <f>INDEX(属性偏向!$U$4:$U$135,(卡牌属性!$DR203-1+EW$3)*11+卡牌属性!$DT203)*(1+属性投放!$AT$6)</f>
        <v>144</v>
      </c>
      <c r="EX203" s="14">
        <f>INDEX(属性偏向!$U$4:$U$135,(卡牌属性!$DR203-1+EX$3)*11+卡牌属性!$DT203)*(1+属性投放!$AT$6)</f>
        <v>180</v>
      </c>
      <c r="EY203" s="14">
        <f>INDEX(属性偏向!$U$4:$U$135,(卡牌属性!$DR203-1+EY$3)*11+卡牌属性!$DT203)*(1+属性投放!$AT$6)</f>
        <v>216</v>
      </c>
    </row>
    <row r="204" spans="31:155" ht="16.5" x14ac:dyDescent="0.2">
      <c r="AE204" s="13">
        <v>200</v>
      </c>
      <c r="AF204" s="13">
        <f t="shared" si="710"/>
        <v>19</v>
      </c>
      <c r="AG204" s="13">
        <f t="shared" si="703"/>
        <v>2</v>
      </c>
      <c r="AH204" s="13"/>
      <c r="AI204" s="13"/>
      <c r="AJ204" s="14">
        <f t="shared" si="704"/>
        <v>1101022</v>
      </c>
      <c r="AK204" s="14" t="str">
        <f t="shared" si="705"/>
        <v>幻2突</v>
      </c>
      <c r="AL204" s="25" t="s">
        <v>131</v>
      </c>
      <c r="AM204" s="14">
        <v>1</v>
      </c>
      <c r="AN204" s="14">
        <f t="shared" si="706"/>
        <v>2</v>
      </c>
      <c r="AO204" s="14" t="e">
        <f>INDEX(属性投放!#REF!,(卡牌属性!AG204-2)*20+卡牌属性!AN204)</f>
        <v>#REF!</v>
      </c>
      <c r="AP204" s="14" t="e">
        <f t="shared" si="667"/>
        <v>#REF!</v>
      </c>
      <c r="AQ204" s="14" t="e">
        <f t="shared" si="667"/>
        <v>#REF!</v>
      </c>
      <c r="AR204" s="14" t="e">
        <f t="shared" si="667"/>
        <v>#REF!</v>
      </c>
      <c r="AS204" s="14" t="e">
        <f t="shared" si="667"/>
        <v>#REF!</v>
      </c>
      <c r="AT204" s="14" t="e">
        <f>INDEX(属性投放!#REF!,(卡牌属性!AG204-2)*20+卡牌属性!AN204)</f>
        <v>#REF!</v>
      </c>
      <c r="AU204" s="14" t="e">
        <f t="shared" si="668"/>
        <v>#REF!</v>
      </c>
      <c r="AV204" s="14" t="e">
        <f t="shared" si="668"/>
        <v>#REF!</v>
      </c>
      <c r="AW204" s="14" t="e">
        <f t="shared" si="668"/>
        <v>#REF!</v>
      </c>
      <c r="AX204" s="14" t="e">
        <f t="shared" si="668"/>
        <v>#REF!</v>
      </c>
      <c r="AY204" s="14" t="e">
        <f>INDEX(属性投放!#REF!,(卡牌属性!AG204-2)*20+卡牌属性!AN204)</f>
        <v>#REF!</v>
      </c>
      <c r="AZ204" s="14" t="e">
        <f t="shared" si="669"/>
        <v>#REF!</v>
      </c>
      <c r="BA204" s="14" t="e">
        <f t="shared" si="669"/>
        <v>#REF!</v>
      </c>
      <c r="BB204" s="14" t="e">
        <f t="shared" si="669"/>
        <v>#REF!</v>
      </c>
      <c r="BC204" s="14" t="e">
        <f t="shared" si="669"/>
        <v>#REF!</v>
      </c>
      <c r="BD204" s="14" t="e">
        <f>INDEX(属性投放!#REF!,(卡牌属性!AG204-2)*20+卡牌属性!AN204)</f>
        <v>#REF!</v>
      </c>
      <c r="BE204" s="14" t="e">
        <f t="shared" si="670"/>
        <v>#REF!</v>
      </c>
      <c r="BF204" s="14" t="e">
        <f t="shared" si="670"/>
        <v>#REF!</v>
      </c>
      <c r="BG204" s="14" t="e">
        <f t="shared" si="670"/>
        <v>#REF!</v>
      </c>
      <c r="BH204" s="14" t="e">
        <f t="shared" si="670"/>
        <v>#REF!</v>
      </c>
      <c r="BI204" s="14" t="e">
        <f>INDEX(属性投放!#REF!,(卡牌属性!AG204-2)*20+卡牌属性!AN204)</f>
        <v>#REF!</v>
      </c>
      <c r="BJ204" s="14" t="e">
        <f t="shared" si="671"/>
        <v>#REF!</v>
      </c>
      <c r="BK204" s="14" t="e">
        <f t="shared" si="671"/>
        <v>#REF!</v>
      </c>
      <c r="BL204" s="14" t="e">
        <f t="shared" si="671"/>
        <v>#REF!</v>
      </c>
      <c r="BM204" s="14" t="e">
        <f t="shared" si="671"/>
        <v>#REF!</v>
      </c>
      <c r="BN204" s="14" t="e">
        <f>INDEX(属性投放!#REF!,(卡牌属性!AG204-2)*20+卡牌属性!AN204)</f>
        <v>#REF!</v>
      </c>
      <c r="BO204" s="14" t="e">
        <f t="shared" si="672"/>
        <v>#REF!</v>
      </c>
      <c r="BP204" s="14" t="e">
        <f t="shared" si="672"/>
        <v>#REF!</v>
      </c>
      <c r="BQ204" s="14" t="e">
        <f t="shared" si="672"/>
        <v>#REF!</v>
      </c>
      <c r="BR204" s="14" t="e">
        <f t="shared" si="672"/>
        <v>#REF!</v>
      </c>
      <c r="BV204" s="13">
        <v>200</v>
      </c>
      <c r="BW204" s="14">
        <f t="shared" si="711"/>
        <v>19</v>
      </c>
      <c r="BX204" s="14">
        <f t="shared" si="712"/>
        <v>1102019</v>
      </c>
      <c r="BY204" s="14" t="str">
        <f>INDEX($O$6:$O$37,BW204)&amp;"-"&amp;INDEX(属性投放!$H$19:$H$29,卡牌属性!CD204)</f>
        <v>食火蜥-等活</v>
      </c>
      <c r="BZ204" s="14">
        <f t="shared" si="713"/>
        <v>1</v>
      </c>
      <c r="CA204" s="14">
        <f t="shared" si="714"/>
        <v>6</v>
      </c>
      <c r="CB204" s="14">
        <f t="shared" si="715"/>
        <v>4</v>
      </c>
      <c r="CC204" s="14">
        <f t="shared" si="716"/>
        <v>2</v>
      </c>
      <c r="CD204" s="14">
        <f t="shared" si="717"/>
        <v>2</v>
      </c>
      <c r="CE204" s="14">
        <f>INDEX(属性投放!$W$6:$W$49,(卡牌属性!CC204-2)*11+卡牌属性!CD204)</f>
        <v>10</v>
      </c>
      <c r="CF204" s="14">
        <f t="shared" ref="CF204:CF213" si="722">CF203+CU203*$CE203</f>
        <v>98</v>
      </c>
      <c r="CG204" s="14">
        <f t="shared" ref="CG204:CG213" si="723">CG203+CV203*$CE203</f>
        <v>131</v>
      </c>
      <c r="CH204" s="14">
        <f t="shared" ref="CH204:CH213" si="724">CH203+CW203*$CE203</f>
        <v>184</v>
      </c>
      <c r="CI204" s="14">
        <f t="shared" ref="CI204:CI213" si="725">CI203+CX203*$CE203</f>
        <v>184</v>
      </c>
      <c r="CJ204" s="14">
        <f t="shared" ref="CJ204:CJ213" si="726">CJ203+CY203*$CE203</f>
        <v>237</v>
      </c>
      <c r="CK204" s="14">
        <f t="shared" ref="CK204:CK213" si="727">CK203+CZ203*$CE203</f>
        <v>54</v>
      </c>
      <c r="CL204" s="14">
        <f t="shared" ref="CL204:CL213" si="728">CL203+DA203*$CE203</f>
        <v>78</v>
      </c>
      <c r="CM204" s="14">
        <f t="shared" ref="CM204:CM213" si="729">CM203+DB203*$CE203</f>
        <v>78</v>
      </c>
      <c r="CN204" s="14">
        <f t="shared" ref="CN204:CN213" si="730">CN203+DC203*$CE203</f>
        <v>117</v>
      </c>
      <c r="CO204" s="14">
        <f t="shared" ref="CO204:CO213" si="731">CO203+DD203*$CE203</f>
        <v>156</v>
      </c>
      <c r="CP204" s="14">
        <f t="shared" ref="CP204:CP213" si="732">CP203+DE203*$CE203</f>
        <v>568</v>
      </c>
      <c r="CQ204" s="14">
        <f t="shared" ref="CQ204:CQ213" si="733">CQ203+DF203*$CE203</f>
        <v>836</v>
      </c>
      <c r="CR204" s="14">
        <f t="shared" ref="CR204:CR213" si="734">CR203+DG203*$CE203</f>
        <v>836</v>
      </c>
      <c r="CS204" s="14">
        <f t="shared" ref="CS204:CS213" si="735">CS203+DH203*$CE203</f>
        <v>1154</v>
      </c>
      <c r="CT204" s="14">
        <f t="shared" ref="CT204:CT213" si="736">CT203+DI203*$CE203</f>
        <v>1472</v>
      </c>
      <c r="CU204" s="14">
        <f>INDEX(属性偏向!$S$4:$S$135,(卡牌属性!$BZ204-1+CU$3)*11+卡牌属性!$CD204)</f>
        <v>4</v>
      </c>
      <c r="CV204" s="14">
        <f>INDEX(属性偏向!$S$4:$S$135,(卡牌属性!$BZ204-1+CV$3)*11+卡牌属性!$CD204)</f>
        <v>6</v>
      </c>
      <c r="CW204" s="14">
        <f>INDEX(属性偏向!$S$4:$S$135,(卡牌属性!$BZ204-1+CW$3)*11+卡牌属性!$CD204)</f>
        <v>8</v>
      </c>
      <c r="CX204" s="14">
        <f>INDEX(属性偏向!$S$4:$S$135,(卡牌属性!$BZ204-1+CX$3)*11+卡牌属性!$CD204)</f>
        <v>8</v>
      </c>
      <c r="CY204" s="14">
        <f>INDEX(属性偏向!$S$4:$S$135,(卡牌属性!$BZ204-1+CY$3)*11+卡牌属性!$CD204)</f>
        <v>10</v>
      </c>
      <c r="CZ204" s="14">
        <f>INDEX(属性偏向!$T$4:$T$135,(卡牌属性!$BZ204-1+CZ$3)*11+卡牌属性!$CD204)</f>
        <v>2</v>
      </c>
      <c r="DA204" s="14">
        <f>INDEX(属性偏向!$T$4:$T$135,(卡牌属性!$BZ204-1+DA$3)*11+卡牌属性!$CD204)</f>
        <v>3</v>
      </c>
      <c r="DB204" s="14">
        <f>INDEX(属性偏向!$T$4:$T$135,(卡牌属性!$BZ204-1+DB$3)*11+卡牌属性!$CD204)</f>
        <v>3</v>
      </c>
      <c r="DC204" s="14">
        <f>INDEX(属性偏向!$T$4:$T$135,(卡牌属性!$BZ204-1+DC$3)*11+卡牌属性!$CD204)</f>
        <v>4</v>
      </c>
      <c r="DD204" s="14">
        <f>INDEX(属性偏向!$T$4:$T$135,(卡牌属性!$BZ204-1+DD$3)*11+卡牌属性!$CD204)</f>
        <v>5</v>
      </c>
      <c r="DE204" s="14">
        <f>INDEX(属性偏向!$U$4:$U$135,(卡牌属性!$BZ204-1+DE$3)*11+卡牌属性!$CD204)</f>
        <v>28</v>
      </c>
      <c r="DF204" s="14">
        <f>INDEX(属性偏向!$U$4:$U$135,(卡牌属性!$BZ204-1+DF$3)*11+卡牌属性!$CD204)</f>
        <v>42</v>
      </c>
      <c r="DG204" s="14">
        <f>INDEX(属性偏向!$U$4:$U$135,(卡牌属性!$BZ204-1+DG$3)*11+卡牌属性!$CD204)</f>
        <v>42</v>
      </c>
      <c r="DH204" s="14">
        <f>INDEX(属性偏向!$U$4:$U$135,(卡牌属性!$BZ204-1+DH$3)*11+卡牌属性!$CD204)</f>
        <v>56</v>
      </c>
      <c r="DI204" s="14">
        <f>INDEX(属性偏向!$U$4:$U$135,(卡牌属性!$BZ204-1+DI$3)*11+卡牌属性!$CD204)</f>
        <v>70</v>
      </c>
      <c r="DL204" s="13">
        <v>200</v>
      </c>
      <c r="DM204" s="14">
        <f t="shared" si="718"/>
        <v>19</v>
      </c>
      <c r="DN204" s="14">
        <f t="shared" si="719"/>
        <v>1102019</v>
      </c>
      <c r="DO204" s="14" t="str">
        <f>INDEX($B$6:$B$32,DM204)&amp;"-"&amp;INDEX(属性投放!$H$7:$H$17,卡牌属性!DT204)</f>
        <v>幻-等活</v>
      </c>
      <c r="DP204" s="14">
        <f t="shared" si="707"/>
        <v>4</v>
      </c>
      <c r="DQ204" s="14">
        <f t="shared" si="708"/>
        <v>3</v>
      </c>
      <c r="DR204" s="14">
        <f t="shared" si="709"/>
        <v>3</v>
      </c>
      <c r="DS204" s="14">
        <f t="shared" si="720"/>
        <v>2</v>
      </c>
      <c r="DT204" s="14">
        <f t="shared" si="721"/>
        <v>2</v>
      </c>
      <c r="DU204" s="14">
        <f>INDEX(属性投放!$W$6:$W$49,(卡牌属性!DS204-2)*11+卡牌属性!DT204)</f>
        <v>10</v>
      </c>
      <c r="DV204" s="14">
        <f t="shared" ref="DV204:DV213" si="737">DV203+EK203*$DU203</f>
        <v>461</v>
      </c>
      <c r="DW204" s="14">
        <f t="shared" ref="DW204:DW213" si="738">DW203+EL203*$DU203</f>
        <v>570</v>
      </c>
      <c r="DX204" s="14">
        <f t="shared" ref="DX204:DX213" si="739">DX203+EM203*$DU203</f>
        <v>679</v>
      </c>
      <c r="DY204" s="14">
        <f t="shared" ref="DY204:DY213" si="740">DY203+EN203*$DU203</f>
        <v>679</v>
      </c>
      <c r="DZ204" s="14">
        <f t="shared" ref="DZ204:DZ213" si="741">DZ203+EO203*$DU203</f>
        <v>788</v>
      </c>
      <c r="EA204" s="14">
        <f t="shared" ref="EA204:EA213" si="742">EA203+EP203*$DU203</f>
        <v>136</v>
      </c>
      <c r="EB204" s="14">
        <f t="shared" ref="EB204:EB213" si="743">EB203+EQ203*$DU203</f>
        <v>188</v>
      </c>
      <c r="EC204" s="14">
        <f t="shared" ref="EC204:EC213" si="744">EC203+ER203*$DU203</f>
        <v>188</v>
      </c>
      <c r="ED204" s="14">
        <f t="shared" ref="ED204:ED213" si="745">ED203+ES203*$DU203</f>
        <v>240</v>
      </c>
      <c r="EE204" s="14">
        <f t="shared" ref="EE204:EE213" si="746">EE203+ET203*$DU203</f>
        <v>292</v>
      </c>
      <c r="EF204" s="14">
        <f t="shared" ref="EF204:EF213" si="747">EF203+EU203*$DU203</f>
        <v>1812</v>
      </c>
      <c r="EG204" s="14">
        <f t="shared" ref="EG204:EG213" si="748">EG203+EV203*$DU203</f>
        <v>2416</v>
      </c>
      <c r="EH204" s="14">
        <f t="shared" ref="EH204:EH213" si="749">EH203+EW203*$DU203</f>
        <v>2416</v>
      </c>
      <c r="EI204" s="14">
        <f t="shared" ref="EI204:EI213" si="750">EI203+EX203*$DU203</f>
        <v>3020</v>
      </c>
      <c r="EJ204" s="14">
        <f t="shared" ref="EJ204:EJ213" si="751">EJ203+EY203*$DU203</f>
        <v>3674</v>
      </c>
      <c r="EK204" s="14">
        <f>INDEX(属性偏向!$S$4:$S$135,(卡牌属性!$DP204-1+EK$3)*11+卡牌属性!$DT204)*(1+属性投放!$AT$6)</f>
        <v>30</v>
      </c>
      <c r="EL204" s="14">
        <f>INDEX(属性偏向!$S$4:$S$135,(卡牌属性!$DP204-1+EL$3)*11+卡牌属性!$DT204)*(1+属性投放!$AT$6)</f>
        <v>36</v>
      </c>
      <c r="EM204" s="14">
        <f>INDEX(属性偏向!$S$4:$S$135,(卡牌属性!$DP204-1+EM$3)*11+卡牌属性!$DT204)*(1+属性投放!$AT$6)</f>
        <v>42</v>
      </c>
      <c r="EN204" s="14">
        <f>INDEX(属性偏向!$S$4:$S$135,(卡牌属性!$DP204-1+EN$3)*11+卡牌属性!$DT204)*(1+属性投放!$AT$6)</f>
        <v>42</v>
      </c>
      <c r="EO204" s="14">
        <f>INDEX(属性偏向!$S$4:$S$135,(卡牌属性!$DP204-1+EO$3)*11+卡牌属性!$DT204)*(1+属性投放!$AT$6)</f>
        <v>48</v>
      </c>
      <c r="EP204" s="14">
        <f>INDEX(属性偏向!$T$4:$T$135,(卡牌属性!$DQ204-1+EP$3)*11+卡牌属性!$DT204)*(1+属性投放!$AT$6)</f>
        <v>12</v>
      </c>
      <c r="EQ204" s="14">
        <f>INDEX(属性偏向!$T$4:$T$135,(卡牌属性!$DQ204-1+EQ$3)*11+卡牌属性!$DT204)*(1+属性投放!$AT$6)</f>
        <v>15</v>
      </c>
      <c r="ER204" s="14">
        <f>INDEX(属性偏向!$T$4:$T$135,(卡牌属性!$DQ204-1+ER$3)*11+卡牌属性!$DT204)*(1+属性投放!$AT$6)</f>
        <v>15</v>
      </c>
      <c r="ES204" s="14">
        <f>INDEX(属性偏向!$T$4:$T$135,(卡牌属性!$DQ204-1+ES$3)*11+卡牌属性!$DT204)*(1+属性投放!$AT$6)</f>
        <v>18</v>
      </c>
      <c r="ET204" s="14">
        <f>INDEX(属性偏向!$T$4:$T$135,(卡牌属性!$DQ204-1+ET$3)*11+卡牌属性!$DT204)*(1+属性投放!$AT$6)</f>
        <v>21</v>
      </c>
      <c r="EU204" s="14">
        <f>INDEX(属性偏向!$U$4:$U$135,(卡牌属性!$DR204-1+EU$3)*11+卡牌属性!$DT204)*(1+属性投放!$AT$6)</f>
        <v>168</v>
      </c>
      <c r="EV204" s="14">
        <f>INDEX(属性偏向!$U$4:$U$135,(卡牌属性!$DR204-1+EV$3)*11+卡牌属性!$DT204)*(1+属性投放!$AT$6)</f>
        <v>210</v>
      </c>
      <c r="EW204" s="14">
        <f>INDEX(属性偏向!$U$4:$U$135,(卡牌属性!$DR204-1+EW$3)*11+卡牌属性!$DT204)*(1+属性投放!$AT$6)</f>
        <v>210</v>
      </c>
      <c r="EX204" s="14">
        <f>INDEX(属性偏向!$U$4:$U$135,(卡牌属性!$DR204-1+EX$3)*11+卡牌属性!$DT204)*(1+属性投放!$AT$6)</f>
        <v>252</v>
      </c>
      <c r="EY204" s="14">
        <f>INDEX(属性偏向!$U$4:$U$135,(卡牌属性!$DR204-1+EY$3)*11+卡牌属性!$DT204)*(1+属性投放!$AT$6)</f>
        <v>294</v>
      </c>
    </row>
    <row r="205" spans="31:155" ht="16.5" x14ac:dyDescent="0.2">
      <c r="AE205" s="13">
        <v>201</v>
      </c>
      <c r="AF205" s="13">
        <f t="shared" si="710"/>
        <v>19</v>
      </c>
      <c r="AG205" s="13">
        <f t="shared" si="703"/>
        <v>2</v>
      </c>
      <c r="AH205" s="13"/>
      <c r="AI205" s="13"/>
      <c r="AJ205" s="14">
        <f t="shared" si="704"/>
        <v>1101022</v>
      </c>
      <c r="AK205" s="14" t="str">
        <f t="shared" si="705"/>
        <v>幻3突</v>
      </c>
      <c r="AL205" s="25" t="s">
        <v>131</v>
      </c>
      <c r="AM205" s="14">
        <v>1</v>
      </c>
      <c r="AN205" s="14">
        <f t="shared" si="706"/>
        <v>3</v>
      </c>
      <c r="AO205" s="14" t="e">
        <f>INDEX(属性投放!#REF!,(卡牌属性!AG205-2)*20+卡牌属性!AN205)</f>
        <v>#REF!</v>
      </c>
      <c r="AP205" s="14" t="e">
        <f t="shared" ref="AP205:AS224" si="752">$AO205</f>
        <v>#REF!</v>
      </c>
      <c r="AQ205" s="14" t="e">
        <f t="shared" si="752"/>
        <v>#REF!</v>
      </c>
      <c r="AR205" s="14" t="e">
        <f t="shared" si="752"/>
        <v>#REF!</v>
      </c>
      <c r="AS205" s="14" t="e">
        <f t="shared" si="752"/>
        <v>#REF!</v>
      </c>
      <c r="AT205" s="14" t="e">
        <f>INDEX(属性投放!#REF!,(卡牌属性!AG205-2)*20+卡牌属性!AN205)</f>
        <v>#REF!</v>
      </c>
      <c r="AU205" s="14" t="e">
        <f t="shared" ref="AU205:AX224" si="753">$AT205</f>
        <v>#REF!</v>
      </c>
      <c r="AV205" s="14" t="e">
        <f t="shared" si="753"/>
        <v>#REF!</v>
      </c>
      <c r="AW205" s="14" t="e">
        <f t="shared" si="753"/>
        <v>#REF!</v>
      </c>
      <c r="AX205" s="14" t="e">
        <f t="shared" si="753"/>
        <v>#REF!</v>
      </c>
      <c r="AY205" s="14" t="e">
        <f>INDEX(属性投放!#REF!,(卡牌属性!AG205-2)*20+卡牌属性!AN205)</f>
        <v>#REF!</v>
      </c>
      <c r="AZ205" s="14" t="e">
        <f t="shared" ref="AZ205:BC224" si="754">$AY205</f>
        <v>#REF!</v>
      </c>
      <c r="BA205" s="14" t="e">
        <f t="shared" si="754"/>
        <v>#REF!</v>
      </c>
      <c r="BB205" s="14" t="e">
        <f t="shared" si="754"/>
        <v>#REF!</v>
      </c>
      <c r="BC205" s="14" t="e">
        <f t="shared" si="754"/>
        <v>#REF!</v>
      </c>
      <c r="BD205" s="14" t="e">
        <f>INDEX(属性投放!#REF!,(卡牌属性!AG205-2)*20+卡牌属性!AN205)</f>
        <v>#REF!</v>
      </c>
      <c r="BE205" s="14" t="e">
        <f t="shared" ref="BE205:BH224" si="755">$BD205</f>
        <v>#REF!</v>
      </c>
      <c r="BF205" s="14" t="e">
        <f t="shared" si="755"/>
        <v>#REF!</v>
      </c>
      <c r="BG205" s="14" t="e">
        <f t="shared" si="755"/>
        <v>#REF!</v>
      </c>
      <c r="BH205" s="14" t="e">
        <f t="shared" si="755"/>
        <v>#REF!</v>
      </c>
      <c r="BI205" s="14" t="e">
        <f>INDEX(属性投放!#REF!,(卡牌属性!AG205-2)*20+卡牌属性!AN205)</f>
        <v>#REF!</v>
      </c>
      <c r="BJ205" s="14" t="e">
        <f t="shared" ref="BJ205:BM224" si="756">$BI205</f>
        <v>#REF!</v>
      </c>
      <c r="BK205" s="14" t="e">
        <f t="shared" si="756"/>
        <v>#REF!</v>
      </c>
      <c r="BL205" s="14" t="e">
        <f t="shared" si="756"/>
        <v>#REF!</v>
      </c>
      <c r="BM205" s="14" t="e">
        <f t="shared" si="756"/>
        <v>#REF!</v>
      </c>
      <c r="BN205" s="14" t="e">
        <f>INDEX(属性投放!#REF!,(卡牌属性!AG205-2)*20+卡牌属性!AN205)</f>
        <v>#REF!</v>
      </c>
      <c r="BO205" s="14" t="e">
        <f t="shared" ref="BO205:BR224" si="757">$BN205</f>
        <v>#REF!</v>
      </c>
      <c r="BP205" s="14" t="e">
        <f t="shared" si="757"/>
        <v>#REF!</v>
      </c>
      <c r="BQ205" s="14" t="e">
        <f t="shared" si="757"/>
        <v>#REF!</v>
      </c>
      <c r="BR205" s="14" t="e">
        <f t="shared" si="757"/>
        <v>#REF!</v>
      </c>
      <c r="BV205" s="13">
        <v>201</v>
      </c>
      <c r="BW205" s="14">
        <f t="shared" si="711"/>
        <v>19</v>
      </c>
      <c r="BX205" s="14">
        <f t="shared" si="712"/>
        <v>1102019</v>
      </c>
      <c r="BY205" s="14" t="str">
        <f>INDEX($O$6:$O$37,BW205)&amp;"-"&amp;INDEX(属性投放!$H$19:$H$29,卡牌属性!CD205)</f>
        <v>食火蜥-黑绳</v>
      </c>
      <c r="BZ205" s="14">
        <f t="shared" si="713"/>
        <v>1</v>
      </c>
      <c r="CA205" s="14">
        <f t="shared" si="714"/>
        <v>6</v>
      </c>
      <c r="CB205" s="14">
        <f t="shared" si="715"/>
        <v>4</v>
      </c>
      <c r="CC205" s="14">
        <f t="shared" si="716"/>
        <v>2</v>
      </c>
      <c r="CD205" s="14">
        <f t="shared" si="717"/>
        <v>3</v>
      </c>
      <c r="CE205" s="14">
        <f>INDEX(属性投放!$W$6:$W$49,(卡牌属性!CC205-2)*11+卡牌属性!CD205)</f>
        <v>15</v>
      </c>
      <c r="CF205" s="14">
        <f t="shared" si="722"/>
        <v>138</v>
      </c>
      <c r="CG205" s="14">
        <f t="shared" si="723"/>
        <v>191</v>
      </c>
      <c r="CH205" s="14">
        <f t="shared" si="724"/>
        <v>264</v>
      </c>
      <c r="CI205" s="14">
        <f t="shared" si="725"/>
        <v>264</v>
      </c>
      <c r="CJ205" s="14">
        <f t="shared" si="726"/>
        <v>337</v>
      </c>
      <c r="CK205" s="14">
        <f t="shared" si="727"/>
        <v>74</v>
      </c>
      <c r="CL205" s="14">
        <f t="shared" si="728"/>
        <v>108</v>
      </c>
      <c r="CM205" s="14">
        <f t="shared" si="729"/>
        <v>108</v>
      </c>
      <c r="CN205" s="14">
        <f t="shared" si="730"/>
        <v>157</v>
      </c>
      <c r="CO205" s="14">
        <f t="shared" si="731"/>
        <v>206</v>
      </c>
      <c r="CP205" s="14">
        <f t="shared" si="732"/>
        <v>848</v>
      </c>
      <c r="CQ205" s="14">
        <f t="shared" si="733"/>
        <v>1256</v>
      </c>
      <c r="CR205" s="14">
        <f t="shared" si="734"/>
        <v>1256</v>
      </c>
      <c r="CS205" s="14">
        <f t="shared" si="735"/>
        <v>1714</v>
      </c>
      <c r="CT205" s="14">
        <f t="shared" si="736"/>
        <v>2172</v>
      </c>
      <c r="CU205" s="14">
        <f>INDEX(属性偏向!$S$4:$S$135,(卡牌属性!$BZ205-1+CU$3)*11+卡牌属性!$CD205)</f>
        <v>6</v>
      </c>
      <c r="CV205" s="14">
        <f>INDEX(属性偏向!$S$4:$S$135,(卡牌属性!$BZ205-1+CV$3)*11+卡牌属性!$CD205)</f>
        <v>8</v>
      </c>
      <c r="CW205" s="14">
        <f>INDEX(属性偏向!$S$4:$S$135,(卡牌属性!$BZ205-1+CW$3)*11+卡牌属性!$CD205)</f>
        <v>10</v>
      </c>
      <c r="CX205" s="14">
        <f>INDEX(属性偏向!$S$4:$S$135,(卡牌属性!$BZ205-1+CX$3)*11+卡牌属性!$CD205)</f>
        <v>10</v>
      </c>
      <c r="CY205" s="14">
        <f>INDEX(属性偏向!$S$4:$S$135,(卡牌属性!$BZ205-1+CY$3)*11+卡牌属性!$CD205)</f>
        <v>12</v>
      </c>
      <c r="CZ205" s="14">
        <f>INDEX(属性偏向!$T$4:$T$135,(卡牌属性!$BZ205-1+CZ$3)*11+卡牌属性!$CD205)</f>
        <v>3</v>
      </c>
      <c r="DA205" s="14">
        <f>INDEX(属性偏向!$T$4:$T$135,(卡牌属性!$BZ205-1+DA$3)*11+卡牌属性!$CD205)</f>
        <v>4</v>
      </c>
      <c r="DB205" s="14">
        <f>INDEX(属性偏向!$T$4:$T$135,(卡牌属性!$BZ205-1+DB$3)*11+卡牌属性!$CD205)</f>
        <v>4</v>
      </c>
      <c r="DC205" s="14">
        <f>INDEX(属性偏向!$T$4:$T$135,(卡牌属性!$BZ205-1+DC$3)*11+卡牌属性!$CD205)</f>
        <v>5</v>
      </c>
      <c r="DD205" s="14">
        <f>INDEX(属性偏向!$T$4:$T$135,(卡牌属性!$BZ205-1+DD$3)*11+卡牌属性!$CD205)</f>
        <v>6</v>
      </c>
      <c r="DE205" s="14">
        <f>INDEX(属性偏向!$U$4:$U$135,(卡牌属性!$BZ205-1+DE$3)*11+卡牌属性!$CD205)</f>
        <v>48</v>
      </c>
      <c r="DF205" s="14">
        <f>INDEX(属性偏向!$U$4:$U$135,(卡牌属性!$BZ205-1+DF$3)*11+卡牌属性!$CD205)</f>
        <v>64</v>
      </c>
      <c r="DG205" s="14">
        <f>INDEX(属性偏向!$U$4:$U$135,(卡牌属性!$BZ205-1+DG$3)*11+卡牌属性!$CD205)</f>
        <v>64</v>
      </c>
      <c r="DH205" s="14">
        <f>INDEX(属性偏向!$U$4:$U$135,(卡牌属性!$BZ205-1+DH$3)*11+卡牌属性!$CD205)</f>
        <v>80</v>
      </c>
      <c r="DI205" s="14">
        <f>INDEX(属性偏向!$U$4:$U$135,(卡牌属性!$BZ205-1+DI$3)*11+卡牌属性!$CD205)</f>
        <v>96</v>
      </c>
      <c r="DL205" s="13">
        <v>201</v>
      </c>
      <c r="DM205" s="14">
        <f t="shared" si="718"/>
        <v>19</v>
      </c>
      <c r="DN205" s="14">
        <f t="shared" si="719"/>
        <v>1102019</v>
      </c>
      <c r="DO205" s="14" t="str">
        <f>INDEX($B$6:$B$32,DM205)&amp;"-"&amp;INDEX(属性投放!$H$7:$H$17,卡牌属性!DT205)</f>
        <v>幻-黑绳</v>
      </c>
      <c r="DP205" s="14">
        <f t="shared" si="707"/>
        <v>4</v>
      </c>
      <c r="DQ205" s="14">
        <f t="shared" si="708"/>
        <v>3</v>
      </c>
      <c r="DR205" s="14">
        <f t="shared" si="709"/>
        <v>3</v>
      </c>
      <c r="DS205" s="14">
        <f t="shared" si="720"/>
        <v>2</v>
      </c>
      <c r="DT205" s="14">
        <f t="shared" si="721"/>
        <v>3</v>
      </c>
      <c r="DU205" s="14">
        <f>INDEX(属性投放!$W$6:$W$49,(卡牌属性!DS205-2)*11+卡牌属性!DT205)</f>
        <v>15</v>
      </c>
      <c r="DV205" s="14">
        <f t="shared" si="737"/>
        <v>761</v>
      </c>
      <c r="DW205" s="14">
        <f t="shared" si="738"/>
        <v>930</v>
      </c>
      <c r="DX205" s="14">
        <f t="shared" si="739"/>
        <v>1099</v>
      </c>
      <c r="DY205" s="14">
        <f t="shared" si="740"/>
        <v>1099</v>
      </c>
      <c r="DZ205" s="14">
        <f t="shared" si="741"/>
        <v>1268</v>
      </c>
      <c r="EA205" s="14">
        <f t="shared" si="742"/>
        <v>256</v>
      </c>
      <c r="EB205" s="14">
        <f t="shared" si="743"/>
        <v>338</v>
      </c>
      <c r="EC205" s="14">
        <f t="shared" si="744"/>
        <v>338</v>
      </c>
      <c r="ED205" s="14">
        <f t="shared" si="745"/>
        <v>420</v>
      </c>
      <c r="EE205" s="14">
        <f t="shared" si="746"/>
        <v>502</v>
      </c>
      <c r="EF205" s="14">
        <f t="shared" si="747"/>
        <v>3492</v>
      </c>
      <c r="EG205" s="14">
        <f t="shared" si="748"/>
        <v>4516</v>
      </c>
      <c r="EH205" s="14">
        <f t="shared" si="749"/>
        <v>4516</v>
      </c>
      <c r="EI205" s="14">
        <f t="shared" si="750"/>
        <v>5540</v>
      </c>
      <c r="EJ205" s="14">
        <f t="shared" si="751"/>
        <v>6614</v>
      </c>
      <c r="EK205" s="14">
        <f>INDEX(属性偏向!$S$4:$S$135,(卡牌属性!$DP205-1+EK$3)*11+卡牌属性!$DT205)*(1+属性投放!$AT$6)</f>
        <v>36</v>
      </c>
      <c r="EL205" s="14">
        <f>INDEX(属性偏向!$S$4:$S$135,(卡牌属性!$DP205-1+EL$3)*11+卡牌属性!$DT205)*(1+属性投放!$AT$6)</f>
        <v>42</v>
      </c>
      <c r="EM205" s="14">
        <f>INDEX(属性偏向!$S$4:$S$135,(卡牌属性!$DP205-1+EM$3)*11+卡牌属性!$DT205)*(1+属性投放!$AT$6)</f>
        <v>48</v>
      </c>
      <c r="EN205" s="14">
        <f>INDEX(属性偏向!$S$4:$S$135,(卡牌属性!$DP205-1+EN$3)*11+卡牌属性!$DT205)*(1+属性投放!$AT$6)</f>
        <v>48</v>
      </c>
      <c r="EO205" s="14">
        <f>INDEX(属性偏向!$S$4:$S$135,(卡牌属性!$DP205-1+EO$3)*11+卡牌属性!$DT205)*(1+属性投放!$AT$6)</f>
        <v>54</v>
      </c>
      <c r="EP205" s="14">
        <f>INDEX(属性偏向!$T$4:$T$135,(卡牌属性!$DQ205-1+EP$3)*11+卡牌属性!$DT205)*(1+属性投放!$AT$6)</f>
        <v>15</v>
      </c>
      <c r="EQ205" s="14">
        <f>INDEX(属性偏向!$T$4:$T$135,(卡牌属性!$DQ205-1+EQ$3)*11+卡牌属性!$DT205)*(1+属性投放!$AT$6)</f>
        <v>18</v>
      </c>
      <c r="ER205" s="14">
        <f>INDEX(属性偏向!$T$4:$T$135,(卡牌属性!$DQ205-1+ER$3)*11+卡牌属性!$DT205)*(1+属性投放!$AT$6)</f>
        <v>18</v>
      </c>
      <c r="ES205" s="14">
        <f>INDEX(属性偏向!$T$4:$T$135,(卡牌属性!$DQ205-1+ES$3)*11+卡牌属性!$DT205)*(1+属性投放!$AT$6)</f>
        <v>21</v>
      </c>
      <c r="ET205" s="14">
        <f>INDEX(属性偏向!$T$4:$T$135,(卡牌属性!$DQ205-1+ET$3)*11+卡牌属性!$DT205)*(1+属性投放!$AT$6)</f>
        <v>24</v>
      </c>
      <c r="EU205" s="14">
        <f>INDEX(属性偏向!$U$4:$U$135,(卡牌属性!$DR205-1+EU$3)*11+卡牌属性!$DT205)*(1+属性投放!$AT$6)</f>
        <v>240</v>
      </c>
      <c r="EV205" s="14">
        <f>INDEX(属性偏向!$U$4:$U$135,(卡牌属性!$DR205-1+EV$3)*11+卡牌属性!$DT205)*(1+属性投放!$AT$6)</f>
        <v>288</v>
      </c>
      <c r="EW205" s="14">
        <f>INDEX(属性偏向!$U$4:$U$135,(卡牌属性!$DR205-1+EW$3)*11+卡牌属性!$DT205)*(1+属性投放!$AT$6)</f>
        <v>288</v>
      </c>
      <c r="EX205" s="14">
        <f>INDEX(属性偏向!$U$4:$U$135,(卡牌属性!$DR205-1+EX$3)*11+卡牌属性!$DT205)*(1+属性投放!$AT$6)</f>
        <v>336</v>
      </c>
      <c r="EY205" s="14">
        <f>INDEX(属性偏向!$U$4:$U$135,(卡牌属性!$DR205-1+EY$3)*11+卡牌属性!$DT205)*(1+属性投放!$AT$6)</f>
        <v>384</v>
      </c>
    </row>
    <row r="206" spans="31:155" ht="16.5" x14ac:dyDescent="0.2">
      <c r="AE206" s="13">
        <v>202</v>
      </c>
      <c r="AF206" s="13">
        <f t="shared" si="710"/>
        <v>19</v>
      </c>
      <c r="AG206" s="13">
        <f t="shared" si="703"/>
        <v>2</v>
      </c>
      <c r="AH206" s="13"/>
      <c r="AI206" s="13"/>
      <c r="AJ206" s="14">
        <f t="shared" si="704"/>
        <v>1101022</v>
      </c>
      <c r="AK206" s="14" t="str">
        <f t="shared" si="705"/>
        <v>幻4突</v>
      </c>
      <c r="AL206" s="25" t="s">
        <v>131</v>
      </c>
      <c r="AM206" s="14">
        <v>1</v>
      </c>
      <c r="AN206" s="14">
        <f t="shared" si="706"/>
        <v>4</v>
      </c>
      <c r="AO206" s="14" t="e">
        <f>INDEX(属性投放!#REF!,(卡牌属性!AG206-2)*20+卡牌属性!AN206)</f>
        <v>#REF!</v>
      </c>
      <c r="AP206" s="14" t="e">
        <f t="shared" si="752"/>
        <v>#REF!</v>
      </c>
      <c r="AQ206" s="14" t="e">
        <f t="shared" si="752"/>
        <v>#REF!</v>
      </c>
      <c r="AR206" s="14" t="e">
        <f t="shared" si="752"/>
        <v>#REF!</v>
      </c>
      <c r="AS206" s="14" t="e">
        <f t="shared" si="752"/>
        <v>#REF!</v>
      </c>
      <c r="AT206" s="14" t="e">
        <f>INDEX(属性投放!#REF!,(卡牌属性!AG206-2)*20+卡牌属性!AN206)</f>
        <v>#REF!</v>
      </c>
      <c r="AU206" s="14" t="e">
        <f t="shared" si="753"/>
        <v>#REF!</v>
      </c>
      <c r="AV206" s="14" t="e">
        <f t="shared" si="753"/>
        <v>#REF!</v>
      </c>
      <c r="AW206" s="14" t="e">
        <f t="shared" si="753"/>
        <v>#REF!</v>
      </c>
      <c r="AX206" s="14" t="e">
        <f t="shared" si="753"/>
        <v>#REF!</v>
      </c>
      <c r="AY206" s="14" t="e">
        <f>INDEX(属性投放!#REF!,(卡牌属性!AG206-2)*20+卡牌属性!AN206)</f>
        <v>#REF!</v>
      </c>
      <c r="AZ206" s="14" t="e">
        <f t="shared" si="754"/>
        <v>#REF!</v>
      </c>
      <c r="BA206" s="14" t="e">
        <f t="shared" si="754"/>
        <v>#REF!</v>
      </c>
      <c r="BB206" s="14" t="e">
        <f t="shared" si="754"/>
        <v>#REF!</v>
      </c>
      <c r="BC206" s="14" t="e">
        <f t="shared" si="754"/>
        <v>#REF!</v>
      </c>
      <c r="BD206" s="14" t="e">
        <f>INDEX(属性投放!#REF!,(卡牌属性!AG206-2)*20+卡牌属性!AN206)</f>
        <v>#REF!</v>
      </c>
      <c r="BE206" s="14" t="e">
        <f t="shared" si="755"/>
        <v>#REF!</v>
      </c>
      <c r="BF206" s="14" t="e">
        <f t="shared" si="755"/>
        <v>#REF!</v>
      </c>
      <c r="BG206" s="14" t="e">
        <f t="shared" si="755"/>
        <v>#REF!</v>
      </c>
      <c r="BH206" s="14" t="e">
        <f t="shared" si="755"/>
        <v>#REF!</v>
      </c>
      <c r="BI206" s="14" t="e">
        <f>INDEX(属性投放!#REF!,(卡牌属性!AG206-2)*20+卡牌属性!AN206)</f>
        <v>#REF!</v>
      </c>
      <c r="BJ206" s="14" t="e">
        <f t="shared" si="756"/>
        <v>#REF!</v>
      </c>
      <c r="BK206" s="14" t="e">
        <f t="shared" si="756"/>
        <v>#REF!</v>
      </c>
      <c r="BL206" s="14" t="e">
        <f t="shared" si="756"/>
        <v>#REF!</v>
      </c>
      <c r="BM206" s="14" t="e">
        <f t="shared" si="756"/>
        <v>#REF!</v>
      </c>
      <c r="BN206" s="14" t="e">
        <f>INDEX(属性投放!#REF!,(卡牌属性!AG206-2)*20+卡牌属性!AN206)</f>
        <v>#REF!</v>
      </c>
      <c r="BO206" s="14" t="e">
        <f t="shared" si="757"/>
        <v>#REF!</v>
      </c>
      <c r="BP206" s="14" t="e">
        <f t="shared" si="757"/>
        <v>#REF!</v>
      </c>
      <c r="BQ206" s="14" t="e">
        <f t="shared" si="757"/>
        <v>#REF!</v>
      </c>
      <c r="BR206" s="14" t="e">
        <f t="shared" si="757"/>
        <v>#REF!</v>
      </c>
      <c r="BV206" s="13">
        <v>202</v>
      </c>
      <c r="BW206" s="14">
        <f t="shared" si="711"/>
        <v>19</v>
      </c>
      <c r="BX206" s="14">
        <f t="shared" si="712"/>
        <v>1102019</v>
      </c>
      <c r="BY206" s="14" t="str">
        <f>INDEX($O$6:$O$37,BW206)&amp;"-"&amp;INDEX(属性投放!$H$19:$H$29,卡牌属性!CD206)</f>
        <v>食火蜥-众合</v>
      </c>
      <c r="BZ206" s="14">
        <f t="shared" si="713"/>
        <v>1</v>
      </c>
      <c r="CA206" s="14">
        <f t="shared" si="714"/>
        <v>6</v>
      </c>
      <c r="CB206" s="14">
        <f t="shared" si="715"/>
        <v>4</v>
      </c>
      <c r="CC206" s="14">
        <f t="shared" si="716"/>
        <v>2</v>
      </c>
      <c r="CD206" s="14">
        <f t="shared" si="717"/>
        <v>4</v>
      </c>
      <c r="CE206" s="14">
        <f>INDEX(属性投放!$W$6:$W$49,(卡牌属性!CC206-2)*11+卡牌属性!CD206)</f>
        <v>15</v>
      </c>
      <c r="CF206" s="14">
        <f t="shared" si="722"/>
        <v>228</v>
      </c>
      <c r="CG206" s="14">
        <f t="shared" si="723"/>
        <v>311</v>
      </c>
      <c r="CH206" s="14">
        <f t="shared" si="724"/>
        <v>414</v>
      </c>
      <c r="CI206" s="14">
        <f t="shared" si="725"/>
        <v>414</v>
      </c>
      <c r="CJ206" s="14">
        <f t="shared" si="726"/>
        <v>517</v>
      </c>
      <c r="CK206" s="14">
        <f t="shared" si="727"/>
        <v>119</v>
      </c>
      <c r="CL206" s="14">
        <f t="shared" si="728"/>
        <v>168</v>
      </c>
      <c r="CM206" s="14">
        <f t="shared" si="729"/>
        <v>168</v>
      </c>
      <c r="CN206" s="14">
        <f t="shared" si="730"/>
        <v>232</v>
      </c>
      <c r="CO206" s="14">
        <f t="shared" si="731"/>
        <v>296</v>
      </c>
      <c r="CP206" s="14">
        <f t="shared" si="732"/>
        <v>1568</v>
      </c>
      <c r="CQ206" s="14">
        <f t="shared" si="733"/>
        <v>2216</v>
      </c>
      <c r="CR206" s="14">
        <f t="shared" si="734"/>
        <v>2216</v>
      </c>
      <c r="CS206" s="14">
        <f t="shared" si="735"/>
        <v>2914</v>
      </c>
      <c r="CT206" s="14">
        <f t="shared" si="736"/>
        <v>3612</v>
      </c>
      <c r="CU206" s="14">
        <f>INDEX(属性偏向!$S$4:$S$135,(卡牌属性!$BZ206-1+CU$3)*11+卡牌属性!$CD206)</f>
        <v>8</v>
      </c>
      <c r="CV206" s="14">
        <f>INDEX(属性偏向!$S$4:$S$135,(卡牌属性!$BZ206-1+CV$3)*11+卡牌属性!$CD206)</f>
        <v>10</v>
      </c>
      <c r="CW206" s="14">
        <f>INDEX(属性偏向!$S$4:$S$135,(卡牌属性!$BZ206-1+CW$3)*11+卡牌属性!$CD206)</f>
        <v>12</v>
      </c>
      <c r="CX206" s="14">
        <f>INDEX(属性偏向!$S$4:$S$135,(卡牌属性!$BZ206-1+CX$3)*11+卡牌属性!$CD206)</f>
        <v>12</v>
      </c>
      <c r="CY206" s="14">
        <f>INDEX(属性偏向!$S$4:$S$135,(卡牌属性!$BZ206-1+CY$3)*11+卡牌属性!$CD206)</f>
        <v>14</v>
      </c>
      <c r="CZ206" s="14">
        <f>INDEX(属性偏向!$T$4:$T$135,(卡牌属性!$BZ206-1+CZ$3)*11+卡牌属性!$CD206)</f>
        <v>4</v>
      </c>
      <c r="DA206" s="14">
        <f>INDEX(属性偏向!$T$4:$T$135,(卡牌属性!$BZ206-1+DA$3)*11+卡牌属性!$CD206)</f>
        <v>5</v>
      </c>
      <c r="DB206" s="14">
        <f>INDEX(属性偏向!$T$4:$T$135,(卡牌属性!$BZ206-1+DB$3)*11+卡牌属性!$CD206)</f>
        <v>5</v>
      </c>
      <c r="DC206" s="14">
        <f>INDEX(属性偏向!$T$4:$T$135,(卡牌属性!$BZ206-1+DC$3)*11+卡牌属性!$CD206)</f>
        <v>6</v>
      </c>
      <c r="DD206" s="14">
        <f>INDEX(属性偏向!$T$4:$T$135,(卡牌属性!$BZ206-1+DD$3)*11+卡牌属性!$CD206)</f>
        <v>7</v>
      </c>
      <c r="DE206" s="14">
        <f>INDEX(属性偏向!$U$4:$U$135,(卡牌属性!$BZ206-1+DE$3)*11+卡牌属性!$CD206)</f>
        <v>72</v>
      </c>
      <c r="DF206" s="14">
        <f>INDEX(属性偏向!$U$4:$U$135,(卡牌属性!$BZ206-1+DF$3)*11+卡牌属性!$CD206)</f>
        <v>90</v>
      </c>
      <c r="DG206" s="14">
        <f>INDEX(属性偏向!$U$4:$U$135,(卡牌属性!$BZ206-1+DG$3)*11+卡牌属性!$CD206)</f>
        <v>90</v>
      </c>
      <c r="DH206" s="14">
        <f>INDEX(属性偏向!$U$4:$U$135,(卡牌属性!$BZ206-1+DH$3)*11+卡牌属性!$CD206)</f>
        <v>108</v>
      </c>
      <c r="DI206" s="14">
        <f>INDEX(属性偏向!$U$4:$U$135,(卡牌属性!$BZ206-1+DI$3)*11+卡牌属性!$CD206)</f>
        <v>126</v>
      </c>
      <c r="DL206" s="13">
        <v>202</v>
      </c>
      <c r="DM206" s="14">
        <f t="shared" si="718"/>
        <v>19</v>
      </c>
      <c r="DN206" s="14">
        <f t="shared" si="719"/>
        <v>1102019</v>
      </c>
      <c r="DO206" s="14" t="str">
        <f>INDEX($B$6:$B$32,DM206)&amp;"-"&amp;INDEX(属性投放!$H$7:$H$17,卡牌属性!DT206)</f>
        <v>幻-众合</v>
      </c>
      <c r="DP206" s="14">
        <f t="shared" si="707"/>
        <v>4</v>
      </c>
      <c r="DQ206" s="14">
        <f t="shared" si="708"/>
        <v>3</v>
      </c>
      <c r="DR206" s="14">
        <f t="shared" si="709"/>
        <v>3</v>
      </c>
      <c r="DS206" s="14">
        <f t="shared" si="720"/>
        <v>2</v>
      </c>
      <c r="DT206" s="14">
        <f t="shared" si="721"/>
        <v>4</v>
      </c>
      <c r="DU206" s="14">
        <f>INDEX(属性投放!$W$6:$W$49,(卡牌属性!DS206-2)*11+卡牌属性!DT206)</f>
        <v>15</v>
      </c>
      <c r="DV206" s="14">
        <f t="shared" si="737"/>
        <v>1301</v>
      </c>
      <c r="DW206" s="14">
        <f t="shared" si="738"/>
        <v>1560</v>
      </c>
      <c r="DX206" s="14">
        <f t="shared" si="739"/>
        <v>1819</v>
      </c>
      <c r="DY206" s="14">
        <f t="shared" si="740"/>
        <v>1819</v>
      </c>
      <c r="DZ206" s="14">
        <f t="shared" si="741"/>
        <v>2078</v>
      </c>
      <c r="EA206" s="14">
        <f t="shared" si="742"/>
        <v>481</v>
      </c>
      <c r="EB206" s="14">
        <f t="shared" si="743"/>
        <v>608</v>
      </c>
      <c r="EC206" s="14">
        <f t="shared" si="744"/>
        <v>608</v>
      </c>
      <c r="ED206" s="14">
        <f t="shared" si="745"/>
        <v>735</v>
      </c>
      <c r="EE206" s="14">
        <f t="shared" si="746"/>
        <v>862</v>
      </c>
      <c r="EF206" s="14">
        <f t="shared" si="747"/>
        <v>7092</v>
      </c>
      <c r="EG206" s="14">
        <f t="shared" si="748"/>
        <v>8836</v>
      </c>
      <c r="EH206" s="14">
        <f t="shared" si="749"/>
        <v>8836</v>
      </c>
      <c r="EI206" s="14">
        <f t="shared" si="750"/>
        <v>10580</v>
      </c>
      <c r="EJ206" s="14">
        <f t="shared" si="751"/>
        <v>12374</v>
      </c>
      <c r="EK206" s="14">
        <f>INDEX(属性偏向!$S$4:$S$135,(卡牌属性!$DP206-1+EK$3)*11+卡牌属性!$DT206)*(1+属性投放!$AT$6)</f>
        <v>42</v>
      </c>
      <c r="EL206" s="14">
        <f>INDEX(属性偏向!$S$4:$S$135,(卡牌属性!$DP206-1+EL$3)*11+卡牌属性!$DT206)*(1+属性投放!$AT$6)</f>
        <v>48</v>
      </c>
      <c r="EM206" s="14">
        <f>INDEX(属性偏向!$S$4:$S$135,(卡牌属性!$DP206-1+EM$3)*11+卡牌属性!$DT206)*(1+属性投放!$AT$6)</f>
        <v>54</v>
      </c>
      <c r="EN206" s="14">
        <f>INDEX(属性偏向!$S$4:$S$135,(卡牌属性!$DP206-1+EN$3)*11+卡牌属性!$DT206)*(1+属性投放!$AT$6)</f>
        <v>54</v>
      </c>
      <c r="EO206" s="14">
        <f>INDEX(属性偏向!$S$4:$S$135,(卡牌属性!$DP206-1+EO$3)*11+卡牌属性!$DT206)*(1+属性投放!$AT$6)</f>
        <v>60</v>
      </c>
      <c r="EP206" s="14">
        <f>INDEX(属性偏向!$T$4:$T$135,(卡牌属性!$DQ206-1+EP$3)*11+卡牌属性!$DT206)*(1+属性投放!$AT$6)</f>
        <v>18</v>
      </c>
      <c r="EQ206" s="14">
        <f>INDEX(属性偏向!$T$4:$T$135,(卡牌属性!$DQ206-1+EQ$3)*11+卡牌属性!$DT206)*(1+属性投放!$AT$6)</f>
        <v>21</v>
      </c>
      <c r="ER206" s="14">
        <f>INDEX(属性偏向!$T$4:$T$135,(卡牌属性!$DQ206-1+ER$3)*11+卡牌属性!$DT206)*(1+属性投放!$AT$6)</f>
        <v>21</v>
      </c>
      <c r="ES206" s="14">
        <f>INDEX(属性偏向!$T$4:$T$135,(卡牌属性!$DQ206-1+ES$3)*11+卡牌属性!$DT206)*(1+属性投放!$AT$6)</f>
        <v>24</v>
      </c>
      <c r="ET206" s="14">
        <f>INDEX(属性偏向!$T$4:$T$135,(卡牌属性!$DQ206-1+ET$3)*11+卡牌属性!$DT206)*(1+属性投放!$AT$6)</f>
        <v>27</v>
      </c>
      <c r="EU206" s="14">
        <f>INDEX(属性偏向!$U$4:$U$135,(卡牌属性!$DR206-1+EU$3)*11+卡牌属性!$DT206)*(1+属性投放!$AT$6)</f>
        <v>324</v>
      </c>
      <c r="EV206" s="14">
        <f>INDEX(属性偏向!$U$4:$U$135,(卡牌属性!$DR206-1+EV$3)*11+卡牌属性!$DT206)*(1+属性投放!$AT$6)</f>
        <v>378</v>
      </c>
      <c r="EW206" s="14">
        <f>INDEX(属性偏向!$U$4:$U$135,(卡牌属性!$DR206-1+EW$3)*11+卡牌属性!$DT206)*(1+属性投放!$AT$6)</f>
        <v>378</v>
      </c>
      <c r="EX206" s="14">
        <f>INDEX(属性偏向!$U$4:$U$135,(卡牌属性!$DR206-1+EX$3)*11+卡牌属性!$DT206)*(1+属性投放!$AT$6)</f>
        <v>432</v>
      </c>
      <c r="EY206" s="14">
        <f>INDEX(属性偏向!$U$4:$U$135,(卡牌属性!$DR206-1+EY$3)*11+卡牌属性!$DT206)*(1+属性投放!$AT$6)</f>
        <v>486</v>
      </c>
    </row>
    <row r="207" spans="31:155" ht="16.5" x14ac:dyDescent="0.2">
      <c r="AE207" s="13">
        <v>203</v>
      </c>
      <c r="AF207" s="13">
        <f t="shared" si="710"/>
        <v>19</v>
      </c>
      <c r="AG207" s="13">
        <f t="shared" si="703"/>
        <v>2</v>
      </c>
      <c r="AH207" s="13"/>
      <c r="AI207" s="13"/>
      <c r="AJ207" s="14">
        <f t="shared" si="704"/>
        <v>1101022</v>
      </c>
      <c r="AK207" s="14" t="str">
        <f t="shared" si="705"/>
        <v>幻5突</v>
      </c>
      <c r="AL207" s="25" t="s">
        <v>131</v>
      </c>
      <c r="AM207" s="14">
        <v>1</v>
      </c>
      <c r="AN207" s="14">
        <f t="shared" si="706"/>
        <v>5</v>
      </c>
      <c r="AO207" s="14" t="e">
        <f>INDEX(属性投放!#REF!,(卡牌属性!AG207-2)*20+卡牌属性!AN207)</f>
        <v>#REF!</v>
      </c>
      <c r="AP207" s="14" t="e">
        <f t="shared" si="752"/>
        <v>#REF!</v>
      </c>
      <c r="AQ207" s="14" t="e">
        <f t="shared" si="752"/>
        <v>#REF!</v>
      </c>
      <c r="AR207" s="14" t="e">
        <f t="shared" si="752"/>
        <v>#REF!</v>
      </c>
      <c r="AS207" s="14" t="e">
        <f t="shared" si="752"/>
        <v>#REF!</v>
      </c>
      <c r="AT207" s="14" t="e">
        <f>INDEX(属性投放!#REF!,(卡牌属性!AG207-2)*20+卡牌属性!AN207)</f>
        <v>#REF!</v>
      </c>
      <c r="AU207" s="14" t="e">
        <f t="shared" si="753"/>
        <v>#REF!</v>
      </c>
      <c r="AV207" s="14" t="e">
        <f t="shared" si="753"/>
        <v>#REF!</v>
      </c>
      <c r="AW207" s="14" t="e">
        <f t="shared" si="753"/>
        <v>#REF!</v>
      </c>
      <c r="AX207" s="14" t="e">
        <f t="shared" si="753"/>
        <v>#REF!</v>
      </c>
      <c r="AY207" s="14" t="e">
        <f>INDEX(属性投放!#REF!,(卡牌属性!AG207-2)*20+卡牌属性!AN207)</f>
        <v>#REF!</v>
      </c>
      <c r="AZ207" s="14" t="e">
        <f t="shared" si="754"/>
        <v>#REF!</v>
      </c>
      <c r="BA207" s="14" t="e">
        <f t="shared" si="754"/>
        <v>#REF!</v>
      </c>
      <c r="BB207" s="14" t="e">
        <f t="shared" si="754"/>
        <v>#REF!</v>
      </c>
      <c r="BC207" s="14" t="e">
        <f t="shared" si="754"/>
        <v>#REF!</v>
      </c>
      <c r="BD207" s="14" t="e">
        <f>INDEX(属性投放!#REF!,(卡牌属性!AG207-2)*20+卡牌属性!AN207)</f>
        <v>#REF!</v>
      </c>
      <c r="BE207" s="14" t="e">
        <f t="shared" si="755"/>
        <v>#REF!</v>
      </c>
      <c r="BF207" s="14" t="e">
        <f t="shared" si="755"/>
        <v>#REF!</v>
      </c>
      <c r="BG207" s="14" t="e">
        <f t="shared" si="755"/>
        <v>#REF!</v>
      </c>
      <c r="BH207" s="14" t="e">
        <f t="shared" si="755"/>
        <v>#REF!</v>
      </c>
      <c r="BI207" s="14" t="e">
        <f>INDEX(属性投放!#REF!,(卡牌属性!AG207-2)*20+卡牌属性!AN207)</f>
        <v>#REF!</v>
      </c>
      <c r="BJ207" s="14" t="e">
        <f t="shared" si="756"/>
        <v>#REF!</v>
      </c>
      <c r="BK207" s="14" t="e">
        <f t="shared" si="756"/>
        <v>#REF!</v>
      </c>
      <c r="BL207" s="14" t="e">
        <f t="shared" si="756"/>
        <v>#REF!</v>
      </c>
      <c r="BM207" s="14" t="e">
        <f t="shared" si="756"/>
        <v>#REF!</v>
      </c>
      <c r="BN207" s="14" t="e">
        <f>INDEX(属性投放!#REF!,(卡牌属性!AG207-2)*20+卡牌属性!AN207)</f>
        <v>#REF!</v>
      </c>
      <c r="BO207" s="14" t="e">
        <f t="shared" si="757"/>
        <v>#REF!</v>
      </c>
      <c r="BP207" s="14" t="e">
        <f t="shared" si="757"/>
        <v>#REF!</v>
      </c>
      <c r="BQ207" s="14" t="e">
        <f t="shared" si="757"/>
        <v>#REF!</v>
      </c>
      <c r="BR207" s="14" t="e">
        <f t="shared" si="757"/>
        <v>#REF!</v>
      </c>
      <c r="BV207" s="13">
        <v>203</v>
      </c>
      <c r="BW207" s="14">
        <f t="shared" si="711"/>
        <v>19</v>
      </c>
      <c r="BX207" s="14">
        <f t="shared" si="712"/>
        <v>1102019</v>
      </c>
      <c r="BY207" s="14" t="str">
        <f>INDEX($O$6:$O$37,BW207)&amp;"-"&amp;INDEX(属性投放!$H$19:$H$29,卡牌属性!CD207)</f>
        <v>食火蜥-叫唤</v>
      </c>
      <c r="BZ207" s="14">
        <f t="shared" si="713"/>
        <v>1</v>
      </c>
      <c r="CA207" s="14">
        <f t="shared" si="714"/>
        <v>6</v>
      </c>
      <c r="CB207" s="14">
        <f t="shared" si="715"/>
        <v>4</v>
      </c>
      <c r="CC207" s="14">
        <f t="shared" si="716"/>
        <v>2</v>
      </c>
      <c r="CD207" s="14">
        <f t="shared" si="717"/>
        <v>5</v>
      </c>
      <c r="CE207" s="14">
        <f>INDEX(属性投放!$W$6:$W$49,(卡牌属性!CC207-2)*11+卡牌属性!CD207)</f>
        <v>15</v>
      </c>
      <c r="CF207" s="14">
        <f t="shared" si="722"/>
        <v>348</v>
      </c>
      <c r="CG207" s="14">
        <f t="shared" si="723"/>
        <v>461</v>
      </c>
      <c r="CH207" s="14">
        <f t="shared" si="724"/>
        <v>594</v>
      </c>
      <c r="CI207" s="14">
        <f t="shared" si="725"/>
        <v>594</v>
      </c>
      <c r="CJ207" s="14">
        <f t="shared" si="726"/>
        <v>727</v>
      </c>
      <c r="CK207" s="14">
        <f t="shared" si="727"/>
        <v>179</v>
      </c>
      <c r="CL207" s="14">
        <f t="shared" si="728"/>
        <v>243</v>
      </c>
      <c r="CM207" s="14">
        <f t="shared" si="729"/>
        <v>243</v>
      </c>
      <c r="CN207" s="14">
        <f t="shared" si="730"/>
        <v>322</v>
      </c>
      <c r="CO207" s="14">
        <f t="shared" si="731"/>
        <v>401</v>
      </c>
      <c r="CP207" s="14">
        <f t="shared" si="732"/>
        <v>2648</v>
      </c>
      <c r="CQ207" s="14">
        <f t="shared" si="733"/>
        <v>3566</v>
      </c>
      <c r="CR207" s="14">
        <f t="shared" si="734"/>
        <v>3566</v>
      </c>
      <c r="CS207" s="14">
        <f t="shared" si="735"/>
        <v>4534</v>
      </c>
      <c r="CT207" s="14">
        <f t="shared" si="736"/>
        <v>5502</v>
      </c>
      <c r="CU207" s="14">
        <f>INDEX(属性偏向!$S$4:$S$135,(卡牌属性!$BZ207-1+CU$3)*11+卡牌属性!$CD207)</f>
        <v>10</v>
      </c>
      <c r="CV207" s="14">
        <f>INDEX(属性偏向!$S$4:$S$135,(卡牌属性!$BZ207-1+CV$3)*11+卡牌属性!$CD207)</f>
        <v>12</v>
      </c>
      <c r="CW207" s="14">
        <f>INDEX(属性偏向!$S$4:$S$135,(卡牌属性!$BZ207-1+CW$3)*11+卡牌属性!$CD207)</f>
        <v>14</v>
      </c>
      <c r="CX207" s="14">
        <f>INDEX(属性偏向!$S$4:$S$135,(卡牌属性!$BZ207-1+CX$3)*11+卡牌属性!$CD207)</f>
        <v>14</v>
      </c>
      <c r="CY207" s="14">
        <f>INDEX(属性偏向!$S$4:$S$135,(卡牌属性!$BZ207-1+CY$3)*11+卡牌属性!$CD207)</f>
        <v>16</v>
      </c>
      <c r="CZ207" s="14">
        <f>INDEX(属性偏向!$T$4:$T$135,(卡牌属性!$BZ207-1+CZ$3)*11+卡牌属性!$CD207)</f>
        <v>5</v>
      </c>
      <c r="DA207" s="14">
        <f>INDEX(属性偏向!$T$4:$T$135,(卡牌属性!$BZ207-1+DA$3)*11+卡牌属性!$CD207)</f>
        <v>6</v>
      </c>
      <c r="DB207" s="14">
        <f>INDEX(属性偏向!$T$4:$T$135,(卡牌属性!$BZ207-1+DB$3)*11+卡牌属性!$CD207)</f>
        <v>6</v>
      </c>
      <c r="DC207" s="14">
        <f>INDEX(属性偏向!$T$4:$T$135,(卡牌属性!$BZ207-1+DC$3)*11+卡牌属性!$CD207)</f>
        <v>7</v>
      </c>
      <c r="DD207" s="14">
        <f>INDEX(属性偏向!$T$4:$T$135,(卡牌属性!$BZ207-1+DD$3)*11+卡牌属性!$CD207)</f>
        <v>8</v>
      </c>
      <c r="DE207" s="14">
        <f>INDEX(属性偏向!$U$4:$U$135,(卡牌属性!$BZ207-1+DE$3)*11+卡牌属性!$CD207)</f>
        <v>100</v>
      </c>
      <c r="DF207" s="14">
        <f>INDEX(属性偏向!$U$4:$U$135,(卡牌属性!$BZ207-1+DF$3)*11+卡牌属性!$CD207)</f>
        <v>120</v>
      </c>
      <c r="DG207" s="14">
        <f>INDEX(属性偏向!$U$4:$U$135,(卡牌属性!$BZ207-1+DG$3)*11+卡牌属性!$CD207)</f>
        <v>120</v>
      </c>
      <c r="DH207" s="14">
        <f>INDEX(属性偏向!$U$4:$U$135,(卡牌属性!$BZ207-1+DH$3)*11+卡牌属性!$CD207)</f>
        <v>140</v>
      </c>
      <c r="DI207" s="14">
        <f>INDEX(属性偏向!$U$4:$U$135,(卡牌属性!$BZ207-1+DI$3)*11+卡牌属性!$CD207)</f>
        <v>160</v>
      </c>
      <c r="DL207" s="13">
        <v>203</v>
      </c>
      <c r="DM207" s="14">
        <f t="shared" si="718"/>
        <v>19</v>
      </c>
      <c r="DN207" s="14">
        <f t="shared" si="719"/>
        <v>1102019</v>
      </c>
      <c r="DO207" s="14" t="str">
        <f>INDEX($B$6:$B$32,DM207)&amp;"-"&amp;INDEX(属性投放!$H$7:$H$17,卡牌属性!DT207)</f>
        <v>幻-叫唤</v>
      </c>
      <c r="DP207" s="14">
        <f t="shared" si="707"/>
        <v>4</v>
      </c>
      <c r="DQ207" s="14">
        <f t="shared" si="708"/>
        <v>3</v>
      </c>
      <c r="DR207" s="14">
        <f t="shared" si="709"/>
        <v>3</v>
      </c>
      <c r="DS207" s="14">
        <f t="shared" si="720"/>
        <v>2</v>
      </c>
      <c r="DT207" s="14">
        <f t="shared" si="721"/>
        <v>5</v>
      </c>
      <c r="DU207" s="14">
        <f>INDEX(属性投放!$W$6:$W$49,(卡牌属性!DS207-2)*11+卡牌属性!DT207)</f>
        <v>15</v>
      </c>
      <c r="DV207" s="14">
        <f t="shared" si="737"/>
        <v>1931</v>
      </c>
      <c r="DW207" s="14">
        <f t="shared" si="738"/>
        <v>2280</v>
      </c>
      <c r="DX207" s="14">
        <f t="shared" si="739"/>
        <v>2629</v>
      </c>
      <c r="DY207" s="14">
        <f t="shared" si="740"/>
        <v>2629</v>
      </c>
      <c r="DZ207" s="14">
        <f t="shared" si="741"/>
        <v>2978</v>
      </c>
      <c r="EA207" s="14">
        <f t="shared" si="742"/>
        <v>751</v>
      </c>
      <c r="EB207" s="14">
        <f t="shared" si="743"/>
        <v>923</v>
      </c>
      <c r="EC207" s="14">
        <f t="shared" si="744"/>
        <v>923</v>
      </c>
      <c r="ED207" s="14">
        <f t="shared" si="745"/>
        <v>1095</v>
      </c>
      <c r="EE207" s="14">
        <f t="shared" si="746"/>
        <v>1267</v>
      </c>
      <c r="EF207" s="14">
        <f t="shared" si="747"/>
        <v>11952</v>
      </c>
      <c r="EG207" s="14">
        <f t="shared" si="748"/>
        <v>14506</v>
      </c>
      <c r="EH207" s="14">
        <f t="shared" si="749"/>
        <v>14506</v>
      </c>
      <c r="EI207" s="14">
        <f t="shared" si="750"/>
        <v>17060</v>
      </c>
      <c r="EJ207" s="14">
        <f t="shared" si="751"/>
        <v>19664</v>
      </c>
      <c r="EK207" s="14">
        <f>INDEX(属性偏向!$S$4:$S$135,(卡牌属性!$DP207-1+EK$3)*11+卡牌属性!$DT207)*(1+属性投放!$AT$6)</f>
        <v>48</v>
      </c>
      <c r="EL207" s="14">
        <f>INDEX(属性偏向!$S$4:$S$135,(卡牌属性!$DP207-1+EL$3)*11+卡牌属性!$DT207)*(1+属性投放!$AT$6)</f>
        <v>54</v>
      </c>
      <c r="EM207" s="14">
        <f>INDEX(属性偏向!$S$4:$S$135,(卡牌属性!$DP207-1+EM$3)*11+卡牌属性!$DT207)*(1+属性投放!$AT$6)</f>
        <v>60</v>
      </c>
      <c r="EN207" s="14">
        <f>INDEX(属性偏向!$S$4:$S$135,(卡牌属性!$DP207-1+EN$3)*11+卡牌属性!$DT207)*(1+属性投放!$AT$6)</f>
        <v>60</v>
      </c>
      <c r="EO207" s="14">
        <f>INDEX(属性偏向!$S$4:$S$135,(卡牌属性!$DP207-1+EO$3)*11+卡牌属性!$DT207)*(1+属性投放!$AT$6)</f>
        <v>66</v>
      </c>
      <c r="EP207" s="14">
        <f>INDEX(属性偏向!$T$4:$T$135,(卡牌属性!$DQ207-1+EP$3)*11+卡牌属性!$DT207)*(1+属性投放!$AT$6)</f>
        <v>21</v>
      </c>
      <c r="EQ207" s="14">
        <f>INDEX(属性偏向!$T$4:$T$135,(卡牌属性!$DQ207-1+EQ$3)*11+卡牌属性!$DT207)*(1+属性投放!$AT$6)</f>
        <v>24</v>
      </c>
      <c r="ER207" s="14">
        <f>INDEX(属性偏向!$T$4:$T$135,(卡牌属性!$DQ207-1+ER$3)*11+卡牌属性!$DT207)*(1+属性投放!$AT$6)</f>
        <v>24</v>
      </c>
      <c r="ES207" s="14">
        <f>INDEX(属性偏向!$T$4:$T$135,(卡牌属性!$DQ207-1+ES$3)*11+卡牌属性!$DT207)*(1+属性投放!$AT$6)</f>
        <v>27</v>
      </c>
      <c r="ET207" s="14">
        <f>INDEX(属性偏向!$T$4:$T$135,(卡牌属性!$DQ207-1+ET$3)*11+卡牌属性!$DT207)*(1+属性投放!$AT$6)</f>
        <v>30</v>
      </c>
      <c r="EU207" s="14">
        <f>INDEX(属性偏向!$U$4:$U$135,(卡牌属性!$DR207-1+EU$3)*11+卡牌属性!$DT207)*(1+属性投放!$AT$6)</f>
        <v>420</v>
      </c>
      <c r="EV207" s="14">
        <f>INDEX(属性偏向!$U$4:$U$135,(卡牌属性!$DR207-1+EV$3)*11+卡牌属性!$DT207)*(1+属性投放!$AT$6)</f>
        <v>480</v>
      </c>
      <c r="EW207" s="14">
        <f>INDEX(属性偏向!$U$4:$U$135,(卡牌属性!$DR207-1+EW$3)*11+卡牌属性!$DT207)*(1+属性投放!$AT$6)</f>
        <v>480</v>
      </c>
      <c r="EX207" s="14">
        <f>INDEX(属性偏向!$U$4:$U$135,(卡牌属性!$DR207-1+EX$3)*11+卡牌属性!$DT207)*(1+属性投放!$AT$6)</f>
        <v>540</v>
      </c>
      <c r="EY207" s="14">
        <f>INDEX(属性偏向!$U$4:$U$135,(卡牌属性!$DR207-1+EY$3)*11+卡牌属性!$DT207)*(1+属性投放!$AT$6)</f>
        <v>600</v>
      </c>
    </row>
    <row r="208" spans="31:155" ht="16.5" x14ac:dyDescent="0.2">
      <c r="AE208" s="13">
        <v>204</v>
      </c>
      <c r="AF208" s="13">
        <f t="shared" si="710"/>
        <v>19</v>
      </c>
      <c r="AG208" s="13">
        <f t="shared" si="703"/>
        <v>2</v>
      </c>
      <c r="AH208" s="13"/>
      <c r="AI208" s="13"/>
      <c r="AJ208" s="14">
        <f t="shared" si="704"/>
        <v>1101022</v>
      </c>
      <c r="AK208" s="14" t="str">
        <f t="shared" si="705"/>
        <v>幻6突</v>
      </c>
      <c r="AL208" s="25" t="s">
        <v>131</v>
      </c>
      <c r="AM208" s="14">
        <v>1</v>
      </c>
      <c r="AN208" s="14">
        <f t="shared" si="706"/>
        <v>6</v>
      </c>
      <c r="AO208" s="14" t="e">
        <f>INDEX(属性投放!#REF!,(卡牌属性!AG208-2)*20+卡牌属性!AN208)</f>
        <v>#REF!</v>
      </c>
      <c r="AP208" s="14" t="e">
        <f t="shared" si="752"/>
        <v>#REF!</v>
      </c>
      <c r="AQ208" s="14" t="e">
        <f t="shared" si="752"/>
        <v>#REF!</v>
      </c>
      <c r="AR208" s="14" t="e">
        <f t="shared" si="752"/>
        <v>#REF!</v>
      </c>
      <c r="AS208" s="14" t="e">
        <f t="shared" si="752"/>
        <v>#REF!</v>
      </c>
      <c r="AT208" s="14" t="e">
        <f>INDEX(属性投放!#REF!,(卡牌属性!AG208-2)*20+卡牌属性!AN208)</f>
        <v>#REF!</v>
      </c>
      <c r="AU208" s="14" t="e">
        <f t="shared" si="753"/>
        <v>#REF!</v>
      </c>
      <c r="AV208" s="14" t="e">
        <f t="shared" si="753"/>
        <v>#REF!</v>
      </c>
      <c r="AW208" s="14" t="e">
        <f t="shared" si="753"/>
        <v>#REF!</v>
      </c>
      <c r="AX208" s="14" t="e">
        <f t="shared" si="753"/>
        <v>#REF!</v>
      </c>
      <c r="AY208" s="14" t="e">
        <f>INDEX(属性投放!#REF!,(卡牌属性!AG208-2)*20+卡牌属性!AN208)</f>
        <v>#REF!</v>
      </c>
      <c r="AZ208" s="14" t="e">
        <f t="shared" si="754"/>
        <v>#REF!</v>
      </c>
      <c r="BA208" s="14" t="e">
        <f t="shared" si="754"/>
        <v>#REF!</v>
      </c>
      <c r="BB208" s="14" t="e">
        <f t="shared" si="754"/>
        <v>#REF!</v>
      </c>
      <c r="BC208" s="14" t="e">
        <f t="shared" si="754"/>
        <v>#REF!</v>
      </c>
      <c r="BD208" s="14" t="e">
        <f>INDEX(属性投放!#REF!,(卡牌属性!AG208-2)*20+卡牌属性!AN208)</f>
        <v>#REF!</v>
      </c>
      <c r="BE208" s="14" t="e">
        <f t="shared" si="755"/>
        <v>#REF!</v>
      </c>
      <c r="BF208" s="14" t="e">
        <f t="shared" si="755"/>
        <v>#REF!</v>
      </c>
      <c r="BG208" s="14" t="e">
        <f t="shared" si="755"/>
        <v>#REF!</v>
      </c>
      <c r="BH208" s="14" t="e">
        <f t="shared" si="755"/>
        <v>#REF!</v>
      </c>
      <c r="BI208" s="14" t="e">
        <f>INDEX(属性投放!#REF!,(卡牌属性!AG208-2)*20+卡牌属性!AN208)</f>
        <v>#REF!</v>
      </c>
      <c r="BJ208" s="14" t="e">
        <f t="shared" si="756"/>
        <v>#REF!</v>
      </c>
      <c r="BK208" s="14" t="e">
        <f t="shared" si="756"/>
        <v>#REF!</v>
      </c>
      <c r="BL208" s="14" t="e">
        <f t="shared" si="756"/>
        <v>#REF!</v>
      </c>
      <c r="BM208" s="14" t="e">
        <f t="shared" si="756"/>
        <v>#REF!</v>
      </c>
      <c r="BN208" s="14" t="e">
        <f>INDEX(属性投放!#REF!,(卡牌属性!AG208-2)*20+卡牌属性!AN208)</f>
        <v>#REF!</v>
      </c>
      <c r="BO208" s="14" t="e">
        <f t="shared" si="757"/>
        <v>#REF!</v>
      </c>
      <c r="BP208" s="14" t="e">
        <f t="shared" si="757"/>
        <v>#REF!</v>
      </c>
      <c r="BQ208" s="14" t="e">
        <f t="shared" si="757"/>
        <v>#REF!</v>
      </c>
      <c r="BR208" s="14" t="e">
        <f t="shared" si="757"/>
        <v>#REF!</v>
      </c>
      <c r="BV208" s="13">
        <v>204</v>
      </c>
      <c r="BW208" s="14">
        <f t="shared" si="711"/>
        <v>19</v>
      </c>
      <c r="BX208" s="14">
        <f t="shared" si="712"/>
        <v>1102019</v>
      </c>
      <c r="BY208" s="14" t="str">
        <f>INDEX($O$6:$O$37,BW208)&amp;"-"&amp;INDEX(属性投放!$H$19:$H$29,卡牌属性!CD208)</f>
        <v>食火蜥-大叫唤</v>
      </c>
      <c r="BZ208" s="14">
        <f t="shared" si="713"/>
        <v>1</v>
      </c>
      <c r="CA208" s="14">
        <f t="shared" si="714"/>
        <v>6</v>
      </c>
      <c r="CB208" s="14">
        <f t="shared" si="715"/>
        <v>4</v>
      </c>
      <c r="CC208" s="14">
        <f t="shared" si="716"/>
        <v>2</v>
      </c>
      <c r="CD208" s="14">
        <f t="shared" si="717"/>
        <v>6</v>
      </c>
      <c r="CE208" s="14">
        <f>INDEX(属性投放!$W$6:$W$49,(卡牌属性!CC208-2)*11+卡牌属性!CD208)</f>
        <v>15</v>
      </c>
      <c r="CF208" s="14">
        <f t="shared" si="722"/>
        <v>498</v>
      </c>
      <c r="CG208" s="14">
        <f t="shared" si="723"/>
        <v>641</v>
      </c>
      <c r="CH208" s="14">
        <f t="shared" si="724"/>
        <v>804</v>
      </c>
      <c r="CI208" s="14">
        <f t="shared" si="725"/>
        <v>804</v>
      </c>
      <c r="CJ208" s="14">
        <f t="shared" si="726"/>
        <v>967</v>
      </c>
      <c r="CK208" s="14">
        <f t="shared" si="727"/>
        <v>254</v>
      </c>
      <c r="CL208" s="14">
        <f t="shared" si="728"/>
        <v>333</v>
      </c>
      <c r="CM208" s="14">
        <f t="shared" si="729"/>
        <v>333</v>
      </c>
      <c r="CN208" s="14">
        <f t="shared" si="730"/>
        <v>427</v>
      </c>
      <c r="CO208" s="14">
        <f t="shared" si="731"/>
        <v>521</v>
      </c>
      <c r="CP208" s="14">
        <f t="shared" si="732"/>
        <v>4148</v>
      </c>
      <c r="CQ208" s="14">
        <f t="shared" si="733"/>
        <v>5366</v>
      </c>
      <c r="CR208" s="14">
        <f t="shared" si="734"/>
        <v>5366</v>
      </c>
      <c r="CS208" s="14">
        <f t="shared" si="735"/>
        <v>6634</v>
      </c>
      <c r="CT208" s="14">
        <f t="shared" si="736"/>
        <v>7902</v>
      </c>
      <c r="CU208" s="14">
        <f>INDEX(属性偏向!$S$4:$S$135,(卡牌属性!$BZ208-1+CU$3)*11+卡牌属性!$CD208)</f>
        <v>14</v>
      </c>
      <c r="CV208" s="14">
        <f>INDEX(属性偏向!$S$4:$S$135,(卡牌属性!$BZ208-1+CV$3)*11+卡牌属性!$CD208)</f>
        <v>16</v>
      </c>
      <c r="CW208" s="14">
        <f>INDEX(属性偏向!$S$4:$S$135,(卡牌属性!$BZ208-1+CW$3)*11+卡牌属性!$CD208)</f>
        <v>18</v>
      </c>
      <c r="CX208" s="14">
        <f>INDEX(属性偏向!$S$4:$S$135,(卡牌属性!$BZ208-1+CX$3)*11+卡牌属性!$CD208)</f>
        <v>18</v>
      </c>
      <c r="CY208" s="14">
        <f>INDEX(属性偏向!$S$4:$S$135,(卡牌属性!$BZ208-1+CY$3)*11+卡牌属性!$CD208)</f>
        <v>20</v>
      </c>
      <c r="CZ208" s="14">
        <f>INDEX(属性偏向!$T$4:$T$135,(卡牌属性!$BZ208-1+CZ$3)*11+卡牌属性!$CD208)</f>
        <v>7</v>
      </c>
      <c r="DA208" s="14">
        <f>INDEX(属性偏向!$T$4:$T$135,(卡牌属性!$BZ208-1+DA$3)*11+卡牌属性!$CD208)</f>
        <v>8</v>
      </c>
      <c r="DB208" s="14">
        <f>INDEX(属性偏向!$T$4:$T$135,(卡牌属性!$BZ208-1+DB$3)*11+卡牌属性!$CD208)</f>
        <v>8</v>
      </c>
      <c r="DC208" s="14">
        <f>INDEX(属性偏向!$T$4:$T$135,(卡牌属性!$BZ208-1+DC$3)*11+卡牌属性!$CD208)</f>
        <v>9</v>
      </c>
      <c r="DD208" s="14">
        <f>INDEX(属性偏向!$T$4:$T$135,(卡牌属性!$BZ208-1+DD$3)*11+卡牌属性!$CD208)</f>
        <v>10</v>
      </c>
      <c r="DE208" s="14">
        <f>INDEX(属性偏向!$U$4:$U$135,(卡牌属性!$BZ208-1+DE$3)*11+卡牌属性!$CD208)</f>
        <v>140</v>
      </c>
      <c r="DF208" s="14">
        <f>INDEX(属性偏向!$U$4:$U$135,(卡牌属性!$BZ208-1+DF$3)*11+卡牌属性!$CD208)</f>
        <v>160</v>
      </c>
      <c r="DG208" s="14">
        <f>INDEX(属性偏向!$U$4:$U$135,(卡牌属性!$BZ208-1+DG$3)*11+卡牌属性!$CD208)</f>
        <v>160</v>
      </c>
      <c r="DH208" s="14">
        <f>INDEX(属性偏向!$U$4:$U$135,(卡牌属性!$BZ208-1+DH$3)*11+卡牌属性!$CD208)</f>
        <v>180</v>
      </c>
      <c r="DI208" s="14">
        <f>INDEX(属性偏向!$U$4:$U$135,(卡牌属性!$BZ208-1+DI$3)*11+卡牌属性!$CD208)</f>
        <v>200</v>
      </c>
      <c r="DL208" s="13">
        <v>204</v>
      </c>
      <c r="DM208" s="14">
        <f t="shared" si="718"/>
        <v>19</v>
      </c>
      <c r="DN208" s="14">
        <f t="shared" si="719"/>
        <v>1102019</v>
      </c>
      <c r="DO208" s="14" t="str">
        <f>INDEX($B$6:$B$32,DM208)&amp;"-"&amp;INDEX(属性投放!$H$7:$H$17,卡牌属性!DT208)</f>
        <v>幻-大叫唤</v>
      </c>
      <c r="DP208" s="14">
        <f t="shared" si="707"/>
        <v>4</v>
      </c>
      <c r="DQ208" s="14">
        <f t="shared" si="708"/>
        <v>3</v>
      </c>
      <c r="DR208" s="14">
        <f t="shared" si="709"/>
        <v>3</v>
      </c>
      <c r="DS208" s="14">
        <f t="shared" si="720"/>
        <v>2</v>
      </c>
      <c r="DT208" s="14">
        <f t="shared" si="721"/>
        <v>6</v>
      </c>
      <c r="DU208" s="14">
        <f>INDEX(属性投放!$W$6:$W$49,(卡牌属性!DS208-2)*11+卡牌属性!DT208)</f>
        <v>15</v>
      </c>
      <c r="DV208" s="14">
        <f t="shared" si="737"/>
        <v>2651</v>
      </c>
      <c r="DW208" s="14">
        <f t="shared" si="738"/>
        <v>3090</v>
      </c>
      <c r="DX208" s="14">
        <f t="shared" si="739"/>
        <v>3529</v>
      </c>
      <c r="DY208" s="14">
        <f t="shared" si="740"/>
        <v>3529</v>
      </c>
      <c r="DZ208" s="14">
        <f t="shared" si="741"/>
        <v>3968</v>
      </c>
      <c r="EA208" s="14">
        <f t="shared" si="742"/>
        <v>1066</v>
      </c>
      <c r="EB208" s="14">
        <f t="shared" si="743"/>
        <v>1283</v>
      </c>
      <c r="EC208" s="14">
        <f t="shared" si="744"/>
        <v>1283</v>
      </c>
      <c r="ED208" s="14">
        <f t="shared" si="745"/>
        <v>1500</v>
      </c>
      <c r="EE208" s="14">
        <f t="shared" si="746"/>
        <v>1717</v>
      </c>
      <c r="EF208" s="14">
        <f t="shared" si="747"/>
        <v>18252</v>
      </c>
      <c r="EG208" s="14">
        <f t="shared" si="748"/>
        <v>21706</v>
      </c>
      <c r="EH208" s="14">
        <f t="shared" si="749"/>
        <v>21706</v>
      </c>
      <c r="EI208" s="14">
        <f t="shared" si="750"/>
        <v>25160</v>
      </c>
      <c r="EJ208" s="14">
        <f t="shared" si="751"/>
        <v>28664</v>
      </c>
      <c r="EK208" s="14">
        <f>INDEX(属性偏向!$S$4:$S$135,(卡牌属性!$DP208-1+EK$3)*11+卡牌属性!$DT208)*(1+属性投放!$AT$6)</f>
        <v>60</v>
      </c>
      <c r="EL208" s="14">
        <f>INDEX(属性偏向!$S$4:$S$135,(卡牌属性!$DP208-1+EL$3)*11+卡牌属性!$DT208)*(1+属性投放!$AT$6)</f>
        <v>66</v>
      </c>
      <c r="EM208" s="14">
        <f>INDEX(属性偏向!$S$4:$S$135,(卡牌属性!$DP208-1+EM$3)*11+卡牌属性!$DT208)*(1+属性投放!$AT$6)</f>
        <v>72</v>
      </c>
      <c r="EN208" s="14">
        <f>INDEX(属性偏向!$S$4:$S$135,(卡牌属性!$DP208-1+EN$3)*11+卡牌属性!$DT208)*(1+属性投放!$AT$6)</f>
        <v>72</v>
      </c>
      <c r="EO208" s="14">
        <f>INDEX(属性偏向!$S$4:$S$135,(卡牌属性!$DP208-1+EO$3)*11+卡牌属性!$DT208)*(1+属性投放!$AT$6)</f>
        <v>78</v>
      </c>
      <c r="EP208" s="14">
        <f>INDEX(属性偏向!$T$4:$T$135,(卡牌属性!$DQ208-1+EP$3)*11+卡牌属性!$DT208)*(1+属性投放!$AT$6)</f>
        <v>27</v>
      </c>
      <c r="EQ208" s="14">
        <f>INDEX(属性偏向!$T$4:$T$135,(卡牌属性!$DQ208-1+EQ$3)*11+卡牌属性!$DT208)*(1+属性投放!$AT$6)</f>
        <v>30</v>
      </c>
      <c r="ER208" s="14">
        <f>INDEX(属性偏向!$T$4:$T$135,(卡牌属性!$DQ208-1+ER$3)*11+卡牌属性!$DT208)*(1+属性投放!$AT$6)</f>
        <v>30</v>
      </c>
      <c r="ES208" s="14">
        <f>INDEX(属性偏向!$T$4:$T$135,(卡牌属性!$DQ208-1+ES$3)*11+卡牌属性!$DT208)*(1+属性投放!$AT$6)</f>
        <v>33</v>
      </c>
      <c r="ET208" s="14">
        <f>INDEX(属性偏向!$T$4:$T$135,(卡牌属性!$DQ208-1+ET$3)*11+卡牌属性!$DT208)*(1+属性投放!$AT$6)</f>
        <v>36</v>
      </c>
      <c r="EU208" s="14">
        <f>INDEX(属性偏向!$U$4:$U$135,(卡牌属性!$DR208-1+EU$3)*11+卡牌属性!$DT208)*(1+属性投放!$AT$6)</f>
        <v>540</v>
      </c>
      <c r="EV208" s="14">
        <f>INDEX(属性偏向!$U$4:$U$135,(卡牌属性!$DR208-1+EV$3)*11+卡牌属性!$DT208)*(1+属性投放!$AT$6)</f>
        <v>600</v>
      </c>
      <c r="EW208" s="14">
        <f>INDEX(属性偏向!$U$4:$U$135,(卡牌属性!$DR208-1+EW$3)*11+卡牌属性!$DT208)*(1+属性投放!$AT$6)</f>
        <v>600</v>
      </c>
      <c r="EX208" s="14">
        <f>INDEX(属性偏向!$U$4:$U$135,(卡牌属性!$DR208-1+EX$3)*11+卡牌属性!$DT208)*(1+属性投放!$AT$6)</f>
        <v>660</v>
      </c>
      <c r="EY208" s="14">
        <f>INDEX(属性偏向!$U$4:$U$135,(卡牌属性!$DR208-1+EY$3)*11+卡牌属性!$DT208)*(1+属性投放!$AT$6)</f>
        <v>720</v>
      </c>
    </row>
    <row r="209" spans="31:155" ht="16.5" x14ac:dyDescent="0.2">
      <c r="AE209" s="13">
        <v>205</v>
      </c>
      <c r="AF209" s="13">
        <f t="shared" si="710"/>
        <v>19</v>
      </c>
      <c r="AG209" s="13">
        <f t="shared" si="703"/>
        <v>2</v>
      </c>
      <c r="AH209" s="13"/>
      <c r="AI209" s="13"/>
      <c r="AJ209" s="14">
        <f t="shared" si="704"/>
        <v>1101022</v>
      </c>
      <c r="AK209" s="14" t="str">
        <f t="shared" si="705"/>
        <v>幻7突</v>
      </c>
      <c r="AL209" s="25" t="s">
        <v>131</v>
      </c>
      <c r="AM209" s="14">
        <v>1</v>
      </c>
      <c r="AN209" s="14">
        <f t="shared" si="706"/>
        <v>7</v>
      </c>
      <c r="AO209" s="14" t="e">
        <f>INDEX(属性投放!#REF!,(卡牌属性!AG209-2)*20+卡牌属性!AN209)</f>
        <v>#REF!</v>
      </c>
      <c r="AP209" s="14" t="e">
        <f t="shared" si="752"/>
        <v>#REF!</v>
      </c>
      <c r="AQ209" s="14" t="e">
        <f t="shared" si="752"/>
        <v>#REF!</v>
      </c>
      <c r="AR209" s="14" t="e">
        <f t="shared" si="752"/>
        <v>#REF!</v>
      </c>
      <c r="AS209" s="14" t="e">
        <f t="shared" si="752"/>
        <v>#REF!</v>
      </c>
      <c r="AT209" s="14" t="e">
        <f>INDEX(属性投放!#REF!,(卡牌属性!AG209-2)*20+卡牌属性!AN209)</f>
        <v>#REF!</v>
      </c>
      <c r="AU209" s="14" t="e">
        <f t="shared" si="753"/>
        <v>#REF!</v>
      </c>
      <c r="AV209" s="14" t="e">
        <f t="shared" si="753"/>
        <v>#REF!</v>
      </c>
      <c r="AW209" s="14" t="e">
        <f t="shared" si="753"/>
        <v>#REF!</v>
      </c>
      <c r="AX209" s="14" t="e">
        <f t="shared" si="753"/>
        <v>#REF!</v>
      </c>
      <c r="AY209" s="14" t="e">
        <f>INDEX(属性投放!#REF!,(卡牌属性!AG209-2)*20+卡牌属性!AN209)</f>
        <v>#REF!</v>
      </c>
      <c r="AZ209" s="14" t="e">
        <f t="shared" si="754"/>
        <v>#REF!</v>
      </c>
      <c r="BA209" s="14" t="e">
        <f t="shared" si="754"/>
        <v>#REF!</v>
      </c>
      <c r="BB209" s="14" t="e">
        <f t="shared" si="754"/>
        <v>#REF!</v>
      </c>
      <c r="BC209" s="14" t="e">
        <f t="shared" si="754"/>
        <v>#REF!</v>
      </c>
      <c r="BD209" s="14" t="e">
        <f>INDEX(属性投放!#REF!,(卡牌属性!AG209-2)*20+卡牌属性!AN209)</f>
        <v>#REF!</v>
      </c>
      <c r="BE209" s="14" t="e">
        <f t="shared" si="755"/>
        <v>#REF!</v>
      </c>
      <c r="BF209" s="14" t="e">
        <f t="shared" si="755"/>
        <v>#REF!</v>
      </c>
      <c r="BG209" s="14" t="e">
        <f t="shared" si="755"/>
        <v>#REF!</v>
      </c>
      <c r="BH209" s="14" t="e">
        <f t="shared" si="755"/>
        <v>#REF!</v>
      </c>
      <c r="BI209" s="14" t="e">
        <f>INDEX(属性投放!#REF!,(卡牌属性!AG209-2)*20+卡牌属性!AN209)</f>
        <v>#REF!</v>
      </c>
      <c r="BJ209" s="14" t="e">
        <f t="shared" si="756"/>
        <v>#REF!</v>
      </c>
      <c r="BK209" s="14" t="e">
        <f t="shared" si="756"/>
        <v>#REF!</v>
      </c>
      <c r="BL209" s="14" t="e">
        <f t="shared" si="756"/>
        <v>#REF!</v>
      </c>
      <c r="BM209" s="14" t="e">
        <f t="shared" si="756"/>
        <v>#REF!</v>
      </c>
      <c r="BN209" s="14" t="e">
        <f>INDEX(属性投放!#REF!,(卡牌属性!AG209-2)*20+卡牌属性!AN209)</f>
        <v>#REF!</v>
      </c>
      <c r="BO209" s="14" t="e">
        <f t="shared" si="757"/>
        <v>#REF!</v>
      </c>
      <c r="BP209" s="14" t="e">
        <f t="shared" si="757"/>
        <v>#REF!</v>
      </c>
      <c r="BQ209" s="14" t="e">
        <f t="shared" si="757"/>
        <v>#REF!</v>
      </c>
      <c r="BR209" s="14" t="e">
        <f t="shared" si="757"/>
        <v>#REF!</v>
      </c>
      <c r="BV209" s="13">
        <v>205</v>
      </c>
      <c r="BW209" s="14">
        <f t="shared" si="711"/>
        <v>19</v>
      </c>
      <c r="BX209" s="14">
        <f t="shared" si="712"/>
        <v>1102019</v>
      </c>
      <c r="BY209" s="14" t="str">
        <f>INDEX($O$6:$O$37,BW209)&amp;"-"&amp;INDEX(属性投放!$H$19:$H$29,卡牌属性!CD209)</f>
        <v>食火蜥-焦热</v>
      </c>
      <c r="BZ209" s="14">
        <f t="shared" si="713"/>
        <v>1</v>
      </c>
      <c r="CA209" s="14">
        <f t="shared" si="714"/>
        <v>6</v>
      </c>
      <c r="CB209" s="14">
        <f t="shared" si="715"/>
        <v>4</v>
      </c>
      <c r="CC209" s="14">
        <f t="shared" si="716"/>
        <v>2</v>
      </c>
      <c r="CD209" s="14">
        <f t="shared" si="717"/>
        <v>7</v>
      </c>
      <c r="CE209" s="14">
        <f>INDEX(属性投放!$W$6:$W$49,(卡牌属性!CC209-2)*11+卡牌属性!CD209)</f>
        <v>15</v>
      </c>
      <c r="CF209" s="14">
        <f t="shared" si="722"/>
        <v>708</v>
      </c>
      <c r="CG209" s="14">
        <f t="shared" si="723"/>
        <v>881</v>
      </c>
      <c r="CH209" s="14">
        <f t="shared" si="724"/>
        <v>1074</v>
      </c>
      <c r="CI209" s="14">
        <f t="shared" si="725"/>
        <v>1074</v>
      </c>
      <c r="CJ209" s="14">
        <f t="shared" si="726"/>
        <v>1267</v>
      </c>
      <c r="CK209" s="14">
        <f t="shared" si="727"/>
        <v>359</v>
      </c>
      <c r="CL209" s="14">
        <f t="shared" si="728"/>
        <v>453</v>
      </c>
      <c r="CM209" s="14">
        <f t="shared" si="729"/>
        <v>453</v>
      </c>
      <c r="CN209" s="14">
        <f t="shared" si="730"/>
        <v>562</v>
      </c>
      <c r="CO209" s="14">
        <f t="shared" si="731"/>
        <v>671</v>
      </c>
      <c r="CP209" s="14">
        <f t="shared" si="732"/>
        <v>6248</v>
      </c>
      <c r="CQ209" s="14">
        <f t="shared" si="733"/>
        <v>7766</v>
      </c>
      <c r="CR209" s="14">
        <f t="shared" si="734"/>
        <v>7766</v>
      </c>
      <c r="CS209" s="14">
        <f t="shared" si="735"/>
        <v>9334</v>
      </c>
      <c r="CT209" s="14">
        <f t="shared" si="736"/>
        <v>10902</v>
      </c>
      <c r="CU209" s="14">
        <f>INDEX(属性偏向!$S$4:$S$135,(卡牌属性!$BZ209-1+CU$3)*11+卡牌属性!$CD209)</f>
        <v>18</v>
      </c>
      <c r="CV209" s="14">
        <f>INDEX(属性偏向!$S$4:$S$135,(卡牌属性!$BZ209-1+CV$3)*11+卡牌属性!$CD209)</f>
        <v>20</v>
      </c>
      <c r="CW209" s="14">
        <f>INDEX(属性偏向!$S$4:$S$135,(卡牌属性!$BZ209-1+CW$3)*11+卡牌属性!$CD209)</f>
        <v>22</v>
      </c>
      <c r="CX209" s="14">
        <f>INDEX(属性偏向!$S$4:$S$135,(卡牌属性!$BZ209-1+CX$3)*11+卡牌属性!$CD209)</f>
        <v>22</v>
      </c>
      <c r="CY209" s="14">
        <f>INDEX(属性偏向!$S$4:$S$135,(卡牌属性!$BZ209-1+CY$3)*11+卡牌属性!$CD209)</f>
        <v>24</v>
      </c>
      <c r="CZ209" s="14">
        <f>INDEX(属性偏向!$T$4:$T$135,(卡牌属性!$BZ209-1+CZ$3)*11+卡牌属性!$CD209)</f>
        <v>9</v>
      </c>
      <c r="DA209" s="14">
        <f>INDEX(属性偏向!$T$4:$T$135,(卡牌属性!$BZ209-1+DA$3)*11+卡牌属性!$CD209)</f>
        <v>10</v>
      </c>
      <c r="DB209" s="14">
        <f>INDEX(属性偏向!$T$4:$T$135,(卡牌属性!$BZ209-1+DB$3)*11+卡牌属性!$CD209)</f>
        <v>10</v>
      </c>
      <c r="DC209" s="14">
        <f>INDEX(属性偏向!$T$4:$T$135,(卡牌属性!$BZ209-1+DC$3)*11+卡牌属性!$CD209)</f>
        <v>11</v>
      </c>
      <c r="DD209" s="14">
        <f>INDEX(属性偏向!$T$4:$T$135,(卡牌属性!$BZ209-1+DD$3)*11+卡牌属性!$CD209)</f>
        <v>12</v>
      </c>
      <c r="DE209" s="14">
        <f>INDEX(属性偏向!$U$4:$U$135,(卡牌属性!$BZ209-1+DE$3)*11+卡牌属性!$CD209)</f>
        <v>180</v>
      </c>
      <c r="DF209" s="14">
        <f>INDEX(属性偏向!$U$4:$U$135,(卡牌属性!$BZ209-1+DF$3)*11+卡牌属性!$CD209)</f>
        <v>200</v>
      </c>
      <c r="DG209" s="14">
        <f>INDEX(属性偏向!$U$4:$U$135,(卡牌属性!$BZ209-1+DG$3)*11+卡牌属性!$CD209)</f>
        <v>200</v>
      </c>
      <c r="DH209" s="14">
        <f>INDEX(属性偏向!$U$4:$U$135,(卡牌属性!$BZ209-1+DH$3)*11+卡牌属性!$CD209)</f>
        <v>220</v>
      </c>
      <c r="DI209" s="14">
        <f>INDEX(属性偏向!$U$4:$U$135,(卡牌属性!$BZ209-1+DI$3)*11+卡牌属性!$CD209)</f>
        <v>240</v>
      </c>
      <c r="DL209" s="13">
        <v>205</v>
      </c>
      <c r="DM209" s="14">
        <f t="shared" si="718"/>
        <v>19</v>
      </c>
      <c r="DN209" s="14">
        <f t="shared" si="719"/>
        <v>1102019</v>
      </c>
      <c r="DO209" s="14" t="str">
        <f>INDEX($B$6:$B$32,DM209)&amp;"-"&amp;INDEX(属性投放!$H$7:$H$17,卡牌属性!DT209)</f>
        <v>幻-焦热</v>
      </c>
      <c r="DP209" s="14">
        <f t="shared" si="707"/>
        <v>4</v>
      </c>
      <c r="DQ209" s="14">
        <f t="shared" si="708"/>
        <v>3</v>
      </c>
      <c r="DR209" s="14">
        <f t="shared" si="709"/>
        <v>3</v>
      </c>
      <c r="DS209" s="14">
        <f t="shared" si="720"/>
        <v>2</v>
      </c>
      <c r="DT209" s="14">
        <f t="shared" si="721"/>
        <v>7</v>
      </c>
      <c r="DU209" s="14">
        <f>INDEX(属性投放!$W$6:$W$49,(卡牌属性!DS209-2)*11+卡牌属性!DT209)</f>
        <v>15</v>
      </c>
      <c r="DV209" s="14">
        <f t="shared" si="737"/>
        <v>3551</v>
      </c>
      <c r="DW209" s="14">
        <f t="shared" si="738"/>
        <v>4080</v>
      </c>
      <c r="DX209" s="14">
        <f t="shared" si="739"/>
        <v>4609</v>
      </c>
      <c r="DY209" s="14">
        <f t="shared" si="740"/>
        <v>4609</v>
      </c>
      <c r="DZ209" s="14">
        <f t="shared" si="741"/>
        <v>5138</v>
      </c>
      <c r="EA209" s="14">
        <f t="shared" si="742"/>
        <v>1471</v>
      </c>
      <c r="EB209" s="14">
        <f t="shared" si="743"/>
        <v>1733</v>
      </c>
      <c r="EC209" s="14">
        <f t="shared" si="744"/>
        <v>1733</v>
      </c>
      <c r="ED209" s="14">
        <f t="shared" si="745"/>
        <v>1995</v>
      </c>
      <c r="EE209" s="14">
        <f t="shared" si="746"/>
        <v>2257</v>
      </c>
      <c r="EF209" s="14">
        <f t="shared" si="747"/>
        <v>26352</v>
      </c>
      <c r="EG209" s="14">
        <f t="shared" si="748"/>
        <v>30706</v>
      </c>
      <c r="EH209" s="14">
        <f t="shared" si="749"/>
        <v>30706</v>
      </c>
      <c r="EI209" s="14">
        <f t="shared" si="750"/>
        <v>35060</v>
      </c>
      <c r="EJ209" s="14">
        <f t="shared" si="751"/>
        <v>39464</v>
      </c>
      <c r="EK209" s="14">
        <f>INDEX(属性偏向!$S$4:$S$135,(卡牌属性!$DP209-1+EK$3)*11+卡牌属性!$DT209)*(1+属性投放!$AT$6)</f>
        <v>72</v>
      </c>
      <c r="EL209" s="14">
        <f>INDEX(属性偏向!$S$4:$S$135,(卡牌属性!$DP209-1+EL$3)*11+卡牌属性!$DT209)*(1+属性投放!$AT$6)</f>
        <v>78</v>
      </c>
      <c r="EM209" s="14">
        <f>INDEX(属性偏向!$S$4:$S$135,(卡牌属性!$DP209-1+EM$3)*11+卡牌属性!$DT209)*(1+属性投放!$AT$6)</f>
        <v>84</v>
      </c>
      <c r="EN209" s="14">
        <f>INDEX(属性偏向!$S$4:$S$135,(卡牌属性!$DP209-1+EN$3)*11+卡牌属性!$DT209)*(1+属性投放!$AT$6)</f>
        <v>84</v>
      </c>
      <c r="EO209" s="14">
        <f>INDEX(属性偏向!$S$4:$S$135,(卡牌属性!$DP209-1+EO$3)*11+卡牌属性!$DT209)*(1+属性投放!$AT$6)</f>
        <v>90</v>
      </c>
      <c r="EP209" s="14">
        <f>INDEX(属性偏向!$T$4:$T$135,(卡牌属性!$DQ209-1+EP$3)*11+卡牌属性!$DT209)*(1+属性投放!$AT$6)</f>
        <v>33</v>
      </c>
      <c r="EQ209" s="14">
        <f>INDEX(属性偏向!$T$4:$T$135,(卡牌属性!$DQ209-1+EQ$3)*11+卡牌属性!$DT209)*(1+属性投放!$AT$6)</f>
        <v>36</v>
      </c>
      <c r="ER209" s="14">
        <f>INDEX(属性偏向!$T$4:$T$135,(卡牌属性!$DQ209-1+ER$3)*11+卡牌属性!$DT209)*(1+属性投放!$AT$6)</f>
        <v>36</v>
      </c>
      <c r="ES209" s="14">
        <f>INDEX(属性偏向!$T$4:$T$135,(卡牌属性!$DQ209-1+ES$3)*11+卡牌属性!$DT209)*(1+属性投放!$AT$6)</f>
        <v>39</v>
      </c>
      <c r="ET209" s="14">
        <f>INDEX(属性偏向!$T$4:$T$135,(卡牌属性!$DQ209-1+ET$3)*11+卡牌属性!$DT209)*(1+属性投放!$AT$6)</f>
        <v>42</v>
      </c>
      <c r="EU209" s="14">
        <f>INDEX(属性偏向!$U$4:$U$135,(卡牌属性!$DR209-1+EU$3)*11+卡牌属性!$DT209)*(1+属性投放!$AT$6)</f>
        <v>660</v>
      </c>
      <c r="EV209" s="14">
        <f>INDEX(属性偏向!$U$4:$U$135,(卡牌属性!$DR209-1+EV$3)*11+卡牌属性!$DT209)*(1+属性投放!$AT$6)</f>
        <v>720</v>
      </c>
      <c r="EW209" s="14">
        <f>INDEX(属性偏向!$U$4:$U$135,(卡牌属性!$DR209-1+EW$3)*11+卡牌属性!$DT209)*(1+属性投放!$AT$6)</f>
        <v>720</v>
      </c>
      <c r="EX209" s="14">
        <f>INDEX(属性偏向!$U$4:$U$135,(卡牌属性!$DR209-1+EX$3)*11+卡牌属性!$DT209)*(1+属性投放!$AT$6)</f>
        <v>780</v>
      </c>
      <c r="EY209" s="14">
        <f>INDEX(属性偏向!$U$4:$U$135,(卡牌属性!$DR209-1+EY$3)*11+卡牌属性!$DT209)*(1+属性投放!$AT$6)</f>
        <v>840</v>
      </c>
    </row>
    <row r="210" spans="31:155" ht="16.5" x14ac:dyDescent="0.2">
      <c r="AE210" s="13">
        <v>206</v>
      </c>
      <c r="AF210" s="13">
        <f t="shared" si="710"/>
        <v>19</v>
      </c>
      <c r="AG210" s="13">
        <f t="shared" si="703"/>
        <v>2</v>
      </c>
      <c r="AH210" s="13"/>
      <c r="AI210" s="13"/>
      <c r="AJ210" s="14">
        <f t="shared" si="704"/>
        <v>1101022</v>
      </c>
      <c r="AK210" s="14" t="str">
        <f t="shared" si="705"/>
        <v>幻8突</v>
      </c>
      <c r="AL210" s="25" t="s">
        <v>131</v>
      </c>
      <c r="AM210" s="14">
        <v>1</v>
      </c>
      <c r="AN210" s="14">
        <f t="shared" si="706"/>
        <v>8</v>
      </c>
      <c r="AO210" s="14" t="e">
        <f>INDEX(属性投放!#REF!,(卡牌属性!AG210-2)*20+卡牌属性!AN210)</f>
        <v>#REF!</v>
      </c>
      <c r="AP210" s="14" t="e">
        <f t="shared" si="752"/>
        <v>#REF!</v>
      </c>
      <c r="AQ210" s="14" t="e">
        <f t="shared" si="752"/>
        <v>#REF!</v>
      </c>
      <c r="AR210" s="14" t="e">
        <f t="shared" si="752"/>
        <v>#REF!</v>
      </c>
      <c r="AS210" s="14" t="e">
        <f t="shared" si="752"/>
        <v>#REF!</v>
      </c>
      <c r="AT210" s="14" t="e">
        <f>INDEX(属性投放!#REF!,(卡牌属性!AG210-2)*20+卡牌属性!AN210)</f>
        <v>#REF!</v>
      </c>
      <c r="AU210" s="14" t="e">
        <f t="shared" si="753"/>
        <v>#REF!</v>
      </c>
      <c r="AV210" s="14" t="e">
        <f t="shared" si="753"/>
        <v>#REF!</v>
      </c>
      <c r="AW210" s="14" t="e">
        <f t="shared" si="753"/>
        <v>#REF!</v>
      </c>
      <c r="AX210" s="14" t="e">
        <f t="shared" si="753"/>
        <v>#REF!</v>
      </c>
      <c r="AY210" s="14" t="e">
        <f>INDEX(属性投放!#REF!,(卡牌属性!AG210-2)*20+卡牌属性!AN210)</f>
        <v>#REF!</v>
      </c>
      <c r="AZ210" s="14" t="e">
        <f t="shared" si="754"/>
        <v>#REF!</v>
      </c>
      <c r="BA210" s="14" t="e">
        <f t="shared" si="754"/>
        <v>#REF!</v>
      </c>
      <c r="BB210" s="14" t="e">
        <f t="shared" si="754"/>
        <v>#REF!</v>
      </c>
      <c r="BC210" s="14" t="e">
        <f t="shared" si="754"/>
        <v>#REF!</v>
      </c>
      <c r="BD210" s="14" t="e">
        <f>INDEX(属性投放!#REF!,(卡牌属性!AG210-2)*20+卡牌属性!AN210)</f>
        <v>#REF!</v>
      </c>
      <c r="BE210" s="14" t="e">
        <f t="shared" si="755"/>
        <v>#REF!</v>
      </c>
      <c r="BF210" s="14" t="e">
        <f t="shared" si="755"/>
        <v>#REF!</v>
      </c>
      <c r="BG210" s="14" t="e">
        <f t="shared" si="755"/>
        <v>#REF!</v>
      </c>
      <c r="BH210" s="14" t="e">
        <f t="shared" si="755"/>
        <v>#REF!</v>
      </c>
      <c r="BI210" s="14" t="e">
        <f>INDEX(属性投放!#REF!,(卡牌属性!AG210-2)*20+卡牌属性!AN210)</f>
        <v>#REF!</v>
      </c>
      <c r="BJ210" s="14" t="e">
        <f t="shared" si="756"/>
        <v>#REF!</v>
      </c>
      <c r="BK210" s="14" t="e">
        <f t="shared" si="756"/>
        <v>#REF!</v>
      </c>
      <c r="BL210" s="14" t="e">
        <f t="shared" si="756"/>
        <v>#REF!</v>
      </c>
      <c r="BM210" s="14" t="e">
        <f t="shared" si="756"/>
        <v>#REF!</v>
      </c>
      <c r="BN210" s="14" t="e">
        <f>INDEX(属性投放!#REF!,(卡牌属性!AG210-2)*20+卡牌属性!AN210)</f>
        <v>#REF!</v>
      </c>
      <c r="BO210" s="14" t="e">
        <f t="shared" si="757"/>
        <v>#REF!</v>
      </c>
      <c r="BP210" s="14" t="e">
        <f t="shared" si="757"/>
        <v>#REF!</v>
      </c>
      <c r="BQ210" s="14" t="e">
        <f t="shared" si="757"/>
        <v>#REF!</v>
      </c>
      <c r="BR210" s="14" t="e">
        <f t="shared" si="757"/>
        <v>#REF!</v>
      </c>
      <c r="BV210" s="13">
        <v>206</v>
      </c>
      <c r="BW210" s="14">
        <f t="shared" si="711"/>
        <v>19</v>
      </c>
      <c r="BX210" s="14">
        <f t="shared" si="712"/>
        <v>1102019</v>
      </c>
      <c r="BY210" s="14" t="str">
        <f>INDEX($O$6:$O$37,BW210)&amp;"-"&amp;INDEX(属性投放!$H$19:$H$29,卡牌属性!CD210)</f>
        <v>食火蜥-大焦热</v>
      </c>
      <c r="BZ210" s="14">
        <f t="shared" si="713"/>
        <v>1</v>
      </c>
      <c r="CA210" s="14">
        <f t="shared" si="714"/>
        <v>6</v>
      </c>
      <c r="CB210" s="14">
        <f t="shared" si="715"/>
        <v>4</v>
      </c>
      <c r="CC210" s="14">
        <f t="shared" si="716"/>
        <v>2</v>
      </c>
      <c r="CD210" s="14">
        <f t="shared" si="717"/>
        <v>8</v>
      </c>
      <c r="CE210" s="14">
        <f>INDEX(属性投放!$W$6:$W$49,(卡牌属性!CC210-2)*11+卡牌属性!CD210)</f>
        <v>15</v>
      </c>
      <c r="CF210" s="14">
        <f t="shared" si="722"/>
        <v>978</v>
      </c>
      <c r="CG210" s="14">
        <f t="shared" si="723"/>
        <v>1181</v>
      </c>
      <c r="CH210" s="14">
        <f t="shared" si="724"/>
        <v>1404</v>
      </c>
      <c r="CI210" s="14">
        <f t="shared" si="725"/>
        <v>1404</v>
      </c>
      <c r="CJ210" s="14">
        <f t="shared" si="726"/>
        <v>1627</v>
      </c>
      <c r="CK210" s="14">
        <f t="shared" si="727"/>
        <v>494</v>
      </c>
      <c r="CL210" s="14">
        <f t="shared" si="728"/>
        <v>603</v>
      </c>
      <c r="CM210" s="14">
        <f t="shared" si="729"/>
        <v>603</v>
      </c>
      <c r="CN210" s="14">
        <f t="shared" si="730"/>
        <v>727</v>
      </c>
      <c r="CO210" s="14">
        <f t="shared" si="731"/>
        <v>851</v>
      </c>
      <c r="CP210" s="14">
        <f t="shared" si="732"/>
        <v>8948</v>
      </c>
      <c r="CQ210" s="14">
        <f t="shared" si="733"/>
        <v>10766</v>
      </c>
      <c r="CR210" s="14">
        <f t="shared" si="734"/>
        <v>10766</v>
      </c>
      <c r="CS210" s="14">
        <f t="shared" si="735"/>
        <v>12634</v>
      </c>
      <c r="CT210" s="14">
        <f t="shared" si="736"/>
        <v>14502</v>
      </c>
      <c r="CU210" s="14">
        <f>INDEX(属性偏向!$S$4:$S$135,(卡牌属性!$BZ210-1+CU$3)*11+卡牌属性!$CD210)</f>
        <v>24</v>
      </c>
      <c r="CV210" s="14">
        <f>INDEX(属性偏向!$S$4:$S$135,(卡牌属性!$BZ210-1+CV$3)*11+卡牌属性!$CD210)</f>
        <v>26</v>
      </c>
      <c r="CW210" s="14">
        <f>INDEX(属性偏向!$S$4:$S$135,(卡牌属性!$BZ210-1+CW$3)*11+卡牌属性!$CD210)</f>
        <v>28</v>
      </c>
      <c r="CX210" s="14">
        <f>INDEX(属性偏向!$S$4:$S$135,(卡牌属性!$BZ210-1+CX$3)*11+卡牌属性!$CD210)</f>
        <v>28</v>
      </c>
      <c r="CY210" s="14">
        <f>INDEX(属性偏向!$S$4:$S$135,(卡牌属性!$BZ210-1+CY$3)*11+卡牌属性!$CD210)</f>
        <v>30</v>
      </c>
      <c r="CZ210" s="14">
        <f>INDEX(属性偏向!$T$4:$T$135,(卡牌属性!$BZ210-1+CZ$3)*11+卡牌属性!$CD210)</f>
        <v>12</v>
      </c>
      <c r="DA210" s="14">
        <f>INDEX(属性偏向!$T$4:$T$135,(卡牌属性!$BZ210-1+DA$3)*11+卡牌属性!$CD210)</f>
        <v>13</v>
      </c>
      <c r="DB210" s="14">
        <f>INDEX(属性偏向!$T$4:$T$135,(卡牌属性!$BZ210-1+DB$3)*11+卡牌属性!$CD210)</f>
        <v>13</v>
      </c>
      <c r="DC210" s="14">
        <f>INDEX(属性偏向!$T$4:$T$135,(卡牌属性!$BZ210-1+DC$3)*11+卡牌属性!$CD210)</f>
        <v>14</v>
      </c>
      <c r="DD210" s="14">
        <f>INDEX(属性偏向!$T$4:$T$135,(卡牌属性!$BZ210-1+DD$3)*11+卡牌属性!$CD210)</f>
        <v>15</v>
      </c>
      <c r="DE210" s="14">
        <f>INDEX(属性偏向!$U$4:$U$135,(卡牌属性!$BZ210-1+DE$3)*11+卡牌属性!$CD210)</f>
        <v>240</v>
      </c>
      <c r="DF210" s="14">
        <f>INDEX(属性偏向!$U$4:$U$135,(卡牌属性!$BZ210-1+DF$3)*11+卡牌属性!$CD210)</f>
        <v>260</v>
      </c>
      <c r="DG210" s="14">
        <f>INDEX(属性偏向!$U$4:$U$135,(卡牌属性!$BZ210-1+DG$3)*11+卡牌属性!$CD210)</f>
        <v>260</v>
      </c>
      <c r="DH210" s="14">
        <f>INDEX(属性偏向!$U$4:$U$135,(卡牌属性!$BZ210-1+DH$3)*11+卡牌属性!$CD210)</f>
        <v>280</v>
      </c>
      <c r="DI210" s="14">
        <f>INDEX(属性偏向!$U$4:$U$135,(卡牌属性!$BZ210-1+DI$3)*11+卡牌属性!$CD210)</f>
        <v>300</v>
      </c>
      <c r="DL210" s="13">
        <v>206</v>
      </c>
      <c r="DM210" s="14">
        <f t="shared" si="718"/>
        <v>19</v>
      </c>
      <c r="DN210" s="14">
        <f t="shared" si="719"/>
        <v>1102019</v>
      </c>
      <c r="DO210" s="14" t="str">
        <f>INDEX($B$6:$B$32,DM210)&amp;"-"&amp;INDEX(属性投放!$H$7:$H$17,卡牌属性!DT210)</f>
        <v>幻-大焦热</v>
      </c>
      <c r="DP210" s="14">
        <f t="shared" si="707"/>
        <v>4</v>
      </c>
      <c r="DQ210" s="14">
        <f t="shared" si="708"/>
        <v>3</v>
      </c>
      <c r="DR210" s="14">
        <f t="shared" si="709"/>
        <v>3</v>
      </c>
      <c r="DS210" s="14">
        <f t="shared" si="720"/>
        <v>2</v>
      </c>
      <c r="DT210" s="14">
        <f t="shared" si="721"/>
        <v>8</v>
      </c>
      <c r="DU210" s="14">
        <f>INDEX(属性投放!$W$6:$W$49,(卡牌属性!DS210-2)*11+卡牌属性!DT210)</f>
        <v>15</v>
      </c>
      <c r="DV210" s="14">
        <f t="shared" si="737"/>
        <v>4631</v>
      </c>
      <c r="DW210" s="14">
        <f t="shared" si="738"/>
        <v>5250</v>
      </c>
      <c r="DX210" s="14">
        <f t="shared" si="739"/>
        <v>5869</v>
      </c>
      <c r="DY210" s="14">
        <f t="shared" si="740"/>
        <v>5869</v>
      </c>
      <c r="DZ210" s="14">
        <f t="shared" si="741"/>
        <v>6488</v>
      </c>
      <c r="EA210" s="14">
        <f t="shared" si="742"/>
        <v>1966</v>
      </c>
      <c r="EB210" s="14">
        <f t="shared" si="743"/>
        <v>2273</v>
      </c>
      <c r="EC210" s="14">
        <f t="shared" si="744"/>
        <v>2273</v>
      </c>
      <c r="ED210" s="14">
        <f t="shared" si="745"/>
        <v>2580</v>
      </c>
      <c r="EE210" s="14">
        <f t="shared" si="746"/>
        <v>2887</v>
      </c>
      <c r="EF210" s="14">
        <f t="shared" si="747"/>
        <v>36252</v>
      </c>
      <c r="EG210" s="14">
        <f t="shared" si="748"/>
        <v>41506</v>
      </c>
      <c r="EH210" s="14">
        <f t="shared" si="749"/>
        <v>41506</v>
      </c>
      <c r="EI210" s="14">
        <f t="shared" si="750"/>
        <v>46760</v>
      </c>
      <c r="EJ210" s="14">
        <f t="shared" si="751"/>
        <v>52064</v>
      </c>
      <c r="EK210" s="14">
        <f>INDEX(属性偏向!$S$4:$S$135,(卡牌属性!$DP210-1+EK$3)*11+卡牌属性!$DT210)*(1+属性投放!$AT$6)</f>
        <v>90</v>
      </c>
      <c r="EL210" s="14">
        <f>INDEX(属性偏向!$S$4:$S$135,(卡牌属性!$DP210-1+EL$3)*11+卡牌属性!$DT210)*(1+属性投放!$AT$6)</f>
        <v>96</v>
      </c>
      <c r="EM210" s="14">
        <f>INDEX(属性偏向!$S$4:$S$135,(卡牌属性!$DP210-1+EM$3)*11+卡牌属性!$DT210)*(1+属性投放!$AT$6)</f>
        <v>102</v>
      </c>
      <c r="EN210" s="14">
        <f>INDEX(属性偏向!$S$4:$S$135,(卡牌属性!$DP210-1+EN$3)*11+卡牌属性!$DT210)*(1+属性投放!$AT$6)</f>
        <v>102</v>
      </c>
      <c r="EO210" s="14">
        <f>INDEX(属性偏向!$S$4:$S$135,(卡牌属性!$DP210-1+EO$3)*11+卡牌属性!$DT210)*(1+属性投放!$AT$6)</f>
        <v>108</v>
      </c>
      <c r="EP210" s="14">
        <f>INDEX(属性偏向!$T$4:$T$135,(卡牌属性!$DQ210-1+EP$3)*11+卡牌属性!$DT210)*(1+属性投放!$AT$6)</f>
        <v>42</v>
      </c>
      <c r="EQ210" s="14">
        <f>INDEX(属性偏向!$T$4:$T$135,(卡牌属性!$DQ210-1+EQ$3)*11+卡牌属性!$DT210)*(1+属性投放!$AT$6)</f>
        <v>45</v>
      </c>
      <c r="ER210" s="14">
        <f>INDEX(属性偏向!$T$4:$T$135,(卡牌属性!$DQ210-1+ER$3)*11+卡牌属性!$DT210)*(1+属性投放!$AT$6)</f>
        <v>45</v>
      </c>
      <c r="ES210" s="14">
        <f>INDEX(属性偏向!$T$4:$T$135,(卡牌属性!$DQ210-1+ES$3)*11+卡牌属性!$DT210)*(1+属性投放!$AT$6)</f>
        <v>48</v>
      </c>
      <c r="ET210" s="14">
        <f>INDEX(属性偏向!$T$4:$T$135,(卡牌属性!$DQ210-1+ET$3)*11+卡牌属性!$DT210)*(1+属性投放!$AT$6)</f>
        <v>51</v>
      </c>
      <c r="EU210" s="14">
        <f>INDEX(属性偏向!$U$4:$U$135,(卡牌属性!$DR210-1+EU$3)*11+卡牌属性!$DT210)*(1+属性投放!$AT$6)</f>
        <v>840</v>
      </c>
      <c r="EV210" s="14">
        <f>INDEX(属性偏向!$U$4:$U$135,(卡牌属性!$DR210-1+EV$3)*11+卡牌属性!$DT210)*(1+属性投放!$AT$6)</f>
        <v>900</v>
      </c>
      <c r="EW210" s="14">
        <f>INDEX(属性偏向!$U$4:$U$135,(卡牌属性!$DR210-1+EW$3)*11+卡牌属性!$DT210)*(1+属性投放!$AT$6)</f>
        <v>900</v>
      </c>
      <c r="EX210" s="14">
        <f>INDEX(属性偏向!$U$4:$U$135,(卡牌属性!$DR210-1+EX$3)*11+卡牌属性!$DT210)*(1+属性投放!$AT$6)</f>
        <v>960</v>
      </c>
      <c r="EY210" s="14">
        <f>INDEX(属性偏向!$U$4:$U$135,(卡牌属性!$DR210-1+EY$3)*11+卡牌属性!$DT210)*(1+属性投放!$AT$6)</f>
        <v>1020</v>
      </c>
    </row>
    <row r="211" spans="31:155" ht="16.5" x14ac:dyDescent="0.2">
      <c r="AE211" s="13">
        <v>207</v>
      </c>
      <c r="AF211" s="13">
        <f t="shared" si="710"/>
        <v>19</v>
      </c>
      <c r="AG211" s="13">
        <f t="shared" si="703"/>
        <v>2</v>
      </c>
      <c r="AH211" s="13"/>
      <c r="AI211" s="13"/>
      <c r="AJ211" s="14">
        <f t="shared" si="704"/>
        <v>1101022</v>
      </c>
      <c r="AK211" s="14" t="str">
        <f t="shared" si="705"/>
        <v>幻9突</v>
      </c>
      <c r="AL211" s="25" t="s">
        <v>131</v>
      </c>
      <c r="AM211" s="14">
        <v>1</v>
      </c>
      <c r="AN211" s="14">
        <f t="shared" si="706"/>
        <v>9</v>
      </c>
      <c r="AO211" s="14" t="e">
        <f>INDEX(属性投放!#REF!,(卡牌属性!AG211-2)*20+卡牌属性!AN211)</f>
        <v>#REF!</v>
      </c>
      <c r="AP211" s="14" t="e">
        <f t="shared" si="752"/>
        <v>#REF!</v>
      </c>
      <c r="AQ211" s="14" t="e">
        <f t="shared" si="752"/>
        <v>#REF!</v>
      </c>
      <c r="AR211" s="14" t="e">
        <f t="shared" si="752"/>
        <v>#REF!</v>
      </c>
      <c r="AS211" s="14" t="e">
        <f t="shared" si="752"/>
        <v>#REF!</v>
      </c>
      <c r="AT211" s="14" t="e">
        <f>INDEX(属性投放!#REF!,(卡牌属性!AG211-2)*20+卡牌属性!AN211)</f>
        <v>#REF!</v>
      </c>
      <c r="AU211" s="14" t="e">
        <f t="shared" si="753"/>
        <v>#REF!</v>
      </c>
      <c r="AV211" s="14" t="e">
        <f t="shared" si="753"/>
        <v>#REF!</v>
      </c>
      <c r="AW211" s="14" t="e">
        <f t="shared" si="753"/>
        <v>#REF!</v>
      </c>
      <c r="AX211" s="14" t="e">
        <f t="shared" si="753"/>
        <v>#REF!</v>
      </c>
      <c r="AY211" s="14" t="e">
        <f>INDEX(属性投放!#REF!,(卡牌属性!AG211-2)*20+卡牌属性!AN211)</f>
        <v>#REF!</v>
      </c>
      <c r="AZ211" s="14" t="e">
        <f t="shared" si="754"/>
        <v>#REF!</v>
      </c>
      <c r="BA211" s="14" t="e">
        <f t="shared" si="754"/>
        <v>#REF!</v>
      </c>
      <c r="BB211" s="14" t="e">
        <f t="shared" si="754"/>
        <v>#REF!</v>
      </c>
      <c r="BC211" s="14" t="e">
        <f t="shared" si="754"/>
        <v>#REF!</v>
      </c>
      <c r="BD211" s="14" t="e">
        <f>INDEX(属性投放!#REF!,(卡牌属性!AG211-2)*20+卡牌属性!AN211)</f>
        <v>#REF!</v>
      </c>
      <c r="BE211" s="14" t="e">
        <f t="shared" si="755"/>
        <v>#REF!</v>
      </c>
      <c r="BF211" s="14" t="e">
        <f t="shared" si="755"/>
        <v>#REF!</v>
      </c>
      <c r="BG211" s="14" t="e">
        <f t="shared" si="755"/>
        <v>#REF!</v>
      </c>
      <c r="BH211" s="14" t="e">
        <f t="shared" si="755"/>
        <v>#REF!</v>
      </c>
      <c r="BI211" s="14" t="e">
        <f>INDEX(属性投放!#REF!,(卡牌属性!AG211-2)*20+卡牌属性!AN211)</f>
        <v>#REF!</v>
      </c>
      <c r="BJ211" s="14" t="e">
        <f t="shared" si="756"/>
        <v>#REF!</v>
      </c>
      <c r="BK211" s="14" t="e">
        <f t="shared" si="756"/>
        <v>#REF!</v>
      </c>
      <c r="BL211" s="14" t="e">
        <f t="shared" si="756"/>
        <v>#REF!</v>
      </c>
      <c r="BM211" s="14" t="e">
        <f t="shared" si="756"/>
        <v>#REF!</v>
      </c>
      <c r="BN211" s="14" t="e">
        <f>INDEX(属性投放!#REF!,(卡牌属性!AG211-2)*20+卡牌属性!AN211)</f>
        <v>#REF!</v>
      </c>
      <c r="BO211" s="14" t="e">
        <f t="shared" si="757"/>
        <v>#REF!</v>
      </c>
      <c r="BP211" s="14" t="e">
        <f t="shared" si="757"/>
        <v>#REF!</v>
      </c>
      <c r="BQ211" s="14" t="e">
        <f t="shared" si="757"/>
        <v>#REF!</v>
      </c>
      <c r="BR211" s="14" t="e">
        <f t="shared" si="757"/>
        <v>#REF!</v>
      </c>
      <c r="BV211" s="13">
        <v>207</v>
      </c>
      <c r="BW211" s="14">
        <f t="shared" si="711"/>
        <v>19</v>
      </c>
      <c r="BX211" s="14">
        <f t="shared" si="712"/>
        <v>1102019</v>
      </c>
      <c r="BY211" s="14" t="str">
        <f>INDEX($O$6:$O$37,BW211)&amp;"-"&amp;INDEX(属性投放!$H$19:$H$29,卡牌属性!CD211)</f>
        <v>食火蜥-无间</v>
      </c>
      <c r="BZ211" s="14">
        <f t="shared" si="713"/>
        <v>1</v>
      </c>
      <c r="CA211" s="14">
        <f t="shared" si="714"/>
        <v>6</v>
      </c>
      <c r="CB211" s="14">
        <f t="shared" si="715"/>
        <v>4</v>
      </c>
      <c r="CC211" s="14">
        <f t="shared" si="716"/>
        <v>2</v>
      </c>
      <c r="CD211" s="14">
        <f t="shared" si="717"/>
        <v>9</v>
      </c>
      <c r="CE211" s="14">
        <f>INDEX(属性投放!$W$6:$W$49,(卡牌属性!CC211-2)*11+卡牌属性!CD211)</f>
        <v>15</v>
      </c>
      <c r="CF211" s="14">
        <f t="shared" si="722"/>
        <v>1338</v>
      </c>
      <c r="CG211" s="14">
        <f t="shared" si="723"/>
        <v>1571</v>
      </c>
      <c r="CH211" s="14">
        <f t="shared" si="724"/>
        <v>1824</v>
      </c>
      <c r="CI211" s="14">
        <f t="shared" si="725"/>
        <v>1824</v>
      </c>
      <c r="CJ211" s="14">
        <f t="shared" si="726"/>
        <v>2077</v>
      </c>
      <c r="CK211" s="14">
        <f t="shared" si="727"/>
        <v>674</v>
      </c>
      <c r="CL211" s="14">
        <f t="shared" si="728"/>
        <v>798</v>
      </c>
      <c r="CM211" s="14">
        <f t="shared" si="729"/>
        <v>798</v>
      </c>
      <c r="CN211" s="14">
        <f t="shared" si="730"/>
        <v>937</v>
      </c>
      <c r="CO211" s="14">
        <f t="shared" si="731"/>
        <v>1076</v>
      </c>
      <c r="CP211" s="14">
        <f t="shared" si="732"/>
        <v>12548</v>
      </c>
      <c r="CQ211" s="14">
        <f t="shared" si="733"/>
        <v>14666</v>
      </c>
      <c r="CR211" s="14">
        <f t="shared" si="734"/>
        <v>14666</v>
      </c>
      <c r="CS211" s="14">
        <f t="shared" si="735"/>
        <v>16834</v>
      </c>
      <c r="CT211" s="14">
        <f t="shared" si="736"/>
        <v>19002</v>
      </c>
      <c r="CU211" s="14">
        <f>INDEX(属性偏向!$S$4:$S$135,(卡牌属性!$BZ211-1+CU$3)*11+卡牌属性!$CD211)</f>
        <v>30</v>
      </c>
      <c r="CV211" s="14">
        <f>INDEX(属性偏向!$S$4:$S$135,(卡牌属性!$BZ211-1+CV$3)*11+卡牌属性!$CD211)</f>
        <v>32</v>
      </c>
      <c r="CW211" s="14">
        <f>INDEX(属性偏向!$S$4:$S$135,(卡牌属性!$BZ211-1+CW$3)*11+卡牌属性!$CD211)</f>
        <v>34</v>
      </c>
      <c r="CX211" s="14">
        <f>INDEX(属性偏向!$S$4:$S$135,(卡牌属性!$BZ211-1+CX$3)*11+卡牌属性!$CD211)</f>
        <v>34</v>
      </c>
      <c r="CY211" s="14">
        <f>INDEX(属性偏向!$S$4:$S$135,(卡牌属性!$BZ211-1+CY$3)*11+卡牌属性!$CD211)</f>
        <v>36</v>
      </c>
      <c r="CZ211" s="14">
        <f>INDEX(属性偏向!$T$4:$T$135,(卡牌属性!$BZ211-1+CZ$3)*11+卡牌属性!$CD211)</f>
        <v>15</v>
      </c>
      <c r="DA211" s="14">
        <f>INDEX(属性偏向!$T$4:$T$135,(卡牌属性!$BZ211-1+DA$3)*11+卡牌属性!$CD211)</f>
        <v>16</v>
      </c>
      <c r="DB211" s="14">
        <f>INDEX(属性偏向!$T$4:$T$135,(卡牌属性!$BZ211-1+DB$3)*11+卡牌属性!$CD211)</f>
        <v>16</v>
      </c>
      <c r="DC211" s="14">
        <f>INDEX(属性偏向!$T$4:$T$135,(卡牌属性!$BZ211-1+DC$3)*11+卡牌属性!$CD211)</f>
        <v>17</v>
      </c>
      <c r="DD211" s="14">
        <f>INDEX(属性偏向!$T$4:$T$135,(卡牌属性!$BZ211-1+DD$3)*11+卡牌属性!$CD211)</f>
        <v>18</v>
      </c>
      <c r="DE211" s="14">
        <f>INDEX(属性偏向!$U$4:$U$135,(卡牌属性!$BZ211-1+DE$3)*11+卡牌属性!$CD211)</f>
        <v>300</v>
      </c>
      <c r="DF211" s="14">
        <f>INDEX(属性偏向!$U$4:$U$135,(卡牌属性!$BZ211-1+DF$3)*11+卡牌属性!$CD211)</f>
        <v>320</v>
      </c>
      <c r="DG211" s="14">
        <f>INDEX(属性偏向!$U$4:$U$135,(卡牌属性!$BZ211-1+DG$3)*11+卡牌属性!$CD211)</f>
        <v>320</v>
      </c>
      <c r="DH211" s="14">
        <f>INDEX(属性偏向!$U$4:$U$135,(卡牌属性!$BZ211-1+DH$3)*11+卡牌属性!$CD211)</f>
        <v>340</v>
      </c>
      <c r="DI211" s="14">
        <f>INDEX(属性偏向!$U$4:$U$135,(卡牌属性!$BZ211-1+DI$3)*11+卡牌属性!$CD211)</f>
        <v>360</v>
      </c>
      <c r="DL211" s="13">
        <v>207</v>
      </c>
      <c r="DM211" s="14">
        <f t="shared" si="718"/>
        <v>19</v>
      </c>
      <c r="DN211" s="14">
        <f t="shared" si="719"/>
        <v>1102019</v>
      </c>
      <c r="DO211" s="14" t="str">
        <f>INDEX($B$6:$B$32,DM211)&amp;"-"&amp;INDEX(属性投放!$H$7:$H$17,卡牌属性!DT211)</f>
        <v>幻-无间</v>
      </c>
      <c r="DP211" s="14">
        <f t="shared" si="707"/>
        <v>4</v>
      </c>
      <c r="DQ211" s="14">
        <f t="shared" si="708"/>
        <v>3</v>
      </c>
      <c r="DR211" s="14">
        <f t="shared" si="709"/>
        <v>3</v>
      </c>
      <c r="DS211" s="14">
        <f t="shared" si="720"/>
        <v>2</v>
      </c>
      <c r="DT211" s="14">
        <f t="shared" si="721"/>
        <v>9</v>
      </c>
      <c r="DU211" s="14">
        <f>INDEX(属性投放!$W$6:$W$49,(卡牌属性!DS211-2)*11+卡牌属性!DT211)</f>
        <v>15</v>
      </c>
      <c r="DV211" s="14">
        <f t="shared" si="737"/>
        <v>5981</v>
      </c>
      <c r="DW211" s="14">
        <f t="shared" si="738"/>
        <v>6690</v>
      </c>
      <c r="DX211" s="14">
        <f t="shared" si="739"/>
        <v>7399</v>
      </c>
      <c r="DY211" s="14">
        <f t="shared" si="740"/>
        <v>7399</v>
      </c>
      <c r="DZ211" s="14">
        <f t="shared" si="741"/>
        <v>8108</v>
      </c>
      <c r="EA211" s="14">
        <f t="shared" si="742"/>
        <v>2596</v>
      </c>
      <c r="EB211" s="14">
        <f t="shared" si="743"/>
        <v>2948</v>
      </c>
      <c r="EC211" s="14">
        <f t="shared" si="744"/>
        <v>2948</v>
      </c>
      <c r="ED211" s="14">
        <f t="shared" si="745"/>
        <v>3300</v>
      </c>
      <c r="EE211" s="14">
        <f t="shared" si="746"/>
        <v>3652</v>
      </c>
      <c r="EF211" s="14">
        <f t="shared" si="747"/>
        <v>48852</v>
      </c>
      <c r="EG211" s="14">
        <f t="shared" si="748"/>
        <v>55006</v>
      </c>
      <c r="EH211" s="14">
        <f t="shared" si="749"/>
        <v>55006</v>
      </c>
      <c r="EI211" s="14">
        <f t="shared" si="750"/>
        <v>61160</v>
      </c>
      <c r="EJ211" s="14">
        <f t="shared" si="751"/>
        <v>67364</v>
      </c>
      <c r="EK211" s="14">
        <f>INDEX(属性偏向!$S$4:$S$135,(卡牌属性!$DP211-1+EK$3)*11+卡牌属性!$DT211)*(1+属性投放!$AT$6)</f>
        <v>108</v>
      </c>
      <c r="EL211" s="14">
        <f>INDEX(属性偏向!$S$4:$S$135,(卡牌属性!$DP211-1+EL$3)*11+卡牌属性!$DT211)*(1+属性投放!$AT$6)</f>
        <v>114</v>
      </c>
      <c r="EM211" s="14">
        <f>INDEX(属性偏向!$S$4:$S$135,(卡牌属性!$DP211-1+EM$3)*11+卡牌属性!$DT211)*(1+属性投放!$AT$6)</f>
        <v>120</v>
      </c>
      <c r="EN211" s="14">
        <f>INDEX(属性偏向!$S$4:$S$135,(卡牌属性!$DP211-1+EN$3)*11+卡牌属性!$DT211)*(1+属性投放!$AT$6)</f>
        <v>120</v>
      </c>
      <c r="EO211" s="14">
        <f>INDEX(属性偏向!$S$4:$S$135,(卡牌属性!$DP211-1+EO$3)*11+卡牌属性!$DT211)*(1+属性投放!$AT$6)</f>
        <v>126</v>
      </c>
      <c r="EP211" s="14">
        <f>INDEX(属性偏向!$T$4:$T$135,(卡牌属性!$DQ211-1+EP$3)*11+卡牌属性!$DT211)*(1+属性投放!$AT$6)</f>
        <v>51</v>
      </c>
      <c r="EQ211" s="14">
        <f>INDEX(属性偏向!$T$4:$T$135,(卡牌属性!$DQ211-1+EQ$3)*11+卡牌属性!$DT211)*(1+属性投放!$AT$6)</f>
        <v>54</v>
      </c>
      <c r="ER211" s="14">
        <f>INDEX(属性偏向!$T$4:$T$135,(卡牌属性!$DQ211-1+ER$3)*11+卡牌属性!$DT211)*(1+属性投放!$AT$6)</f>
        <v>54</v>
      </c>
      <c r="ES211" s="14">
        <f>INDEX(属性偏向!$T$4:$T$135,(卡牌属性!$DQ211-1+ES$3)*11+卡牌属性!$DT211)*(1+属性投放!$AT$6)</f>
        <v>57</v>
      </c>
      <c r="ET211" s="14">
        <f>INDEX(属性偏向!$T$4:$T$135,(卡牌属性!$DQ211-1+ET$3)*11+卡牌属性!$DT211)*(1+属性投放!$AT$6)</f>
        <v>60</v>
      </c>
      <c r="EU211" s="14">
        <f>INDEX(属性偏向!$U$4:$U$135,(卡牌属性!$DR211-1+EU$3)*11+卡牌属性!$DT211)*(1+属性投放!$AT$6)</f>
        <v>1020</v>
      </c>
      <c r="EV211" s="14">
        <f>INDEX(属性偏向!$U$4:$U$135,(卡牌属性!$DR211-1+EV$3)*11+卡牌属性!$DT211)*(1+属性投放!$AT$6)</f>
        <v>1080</v>
      </c>
      <c r="EW211" s="14">
        <f>INDEX(属性偏向!$U$4:$U$135,(卡牌属性!$DR211-1+EW$3)*11+卡牌属性!$DT211)*(1+属性投放!$AT$6)</f>
        <v>1080</v>
      </c>
      <c r="EX211" s="14">
        <f>INDEX(属性偏向!$U$4:$U$135,(卡牌属性!$DR211-1+EX$3)*11+卡牌属性!$DT211)*(1+属性投放!$AT$6)</f>
        <v>1140</v>
      </c>
      <c r="EY211" s="14">
        <f>INDEX(属性偏向!$U$4:$U$135,(卡牌属性!$DR211-1+EY$3)*11+卡牌属性!$DT211)*(1+属性投放!$AT$6)</f>
        <v>1200</v>
      </c>
    </row>
    <row r="212" spans="31:155" ht="16.5" x14ac:dyDescent="0.2">
      <c r="AE212" s="13">
        <v>208</v>
      </c>
      <c r="AF212" s="13">
        <f t="shared" si="710"/>
        <v>19</v>
      </c>
      <c r="AG212" s="13">
        <f t="shared" si="703"/>
        <v>2</v>
      </c>
      <c r="AH212" s="13"/>
      <c r="AI212" s="13"/>
      <c r="AJ212" s="14">
        <f t="shared" si="704"/>
        <v>1101022</v>
      </c>
      <c r="AK212" s="14" t="str">
        <f t="shared" si="705"/>
        <v>幻10突</v>
      </c>
      <c r="AL212" s="25" t="s">
        <v>131</v>
      </c>
      <c r="AM212" s="14">
        <v>1</v>
      </c>
      <c r="AN212" s="14">
        <f t="shared" si="706"/>
        <v>10</v>
      </c>
      <c r="AO212" s="14" t="e">
        <f>INDEX(属性投放!#REF!,(卡牌属性!AG212-2)*20+卡牌属性!AN212)</f>
        <v>#REF!</v>
      </c>
      <c r="AP212" s="14" t="e">
        <f t="shared" si="752"/>
        <v>#REF!</v>
      </c>
      <c r="AQ212" s="14" t="e">
        <f t="shared" si="752"/>
        <v>#REF!</v>
      </c>
      <c r="AR212" s="14" t="e">
        <f t="shared" si="752"/>
        <v>#REF!</v>
      </c>
      <c r="AS212" s="14" t="e">
        <f t="shared" si="752"/>
        <v>#REF!</v>
      </c>
      <c r="AT212" s="14" t="e">
        <f>INDEX(属性投放!#REF!,(卡牌属性!AG212-2)*20+卡牌属性!AN212)</f>
        <v>#REF!</v>
      </c>
      <c r="AU212" s="14" t="e">
        <f t="shared" si="753"/>
        <v>#REF!</v>
      </c>
      <c r="AV212" s="14" t="e">
        <f t="shared" si="753"/>
        <v>#REF!</v>
      </c>
      <c r="AW212" s="14" t="e">
        <f t="shared" si="753"/>
        <v>#REF!</v>
      </c>
      <c r="AX212" s="14" t="e">
        <f t="shared" si="753"/>
        <v>#REF!</v>
      </c>
      <c r="AY212" s="14" t="e">
        <f>INDEX(属性投放!#REF!,(卡牌属性!AG212-2)*20+卡牌属性!AN212)</f>
        <v>#REF!</v>
      </c>
      <c r="AZ212" s="14" t="e">
        <f t="shared" si="754"/>
        <v>#REF!</v>
      </c>
      <c r="BA212" s="14" t="e">
        <f t="shared" si="754"/>
        <v>#REF!</v>
      </c>
      <c r="BB212" s="14" t="e">
        <f t="shared" si="754"/>
        <v>#REF!</v>
      </c>
      <c r="BC212" s="14" t="e">
        <f t="shared" si="754"/>
        <v>#REF!</v>
      </c>
      <c r="BD212" s="14" t="e">
        <f>INDEX(属性投放!#REF!,(卡牌属性!AG212-2)*20+卡牌属性!AN212)</f>
        <v>#REF!</v>
      </c>
      <c r="BE212" s="14" t="e">
        <f t="shared" si="755"/>
        <v>#REF!</v>
      </c>
      <c r="BF212" s="14" t="e">
        <f t="shared" si="755"/>
        <v>#REF!</v>
      </c>
      <c r="BG212" s="14" t="e">
        <f t="shared" si="755"/>
        <v>#REF!</v>
      </c>
      <c r="BH212" s="14" t="e">
        <f t="shared" si="755"/>
        <v>#REF!</v>
      </c>
      <c r="BI212" s="14" t="e">
        <f>INDEX(属性投放!#REF!,(卡牌属性!AG212-2)*20+卡牌属性!AN212)</f>
        <v>#REF!</v>
      </c>
      <c r="BJ212" s="14" t="e">
        <f t="shared" si="756"/>
        <v>#REF!</v>
      </c>
      <c r="BK212" s="14" t="e">
        <f t="shared" si="756"/>
        <v>#REF!</v>
      </c>
      <c r="BL212" s="14" t="e">
        <f t="shared" si="756"/>
        <v>#REF!</v>
      </c>
      <c r="BM212" s="14" t="e">
        <f t="shared" si="756"/>
        <v>#REF!</v>
      </c>
      <c r="BN212" s="14" t="e">
        <f>INDEX(属性投放!#REF!,(卡牌属性!AG212-2)*20+卡牌属性!AN212)</f>
        <v>#REF!</v>
      </c>
      <c r="BO212" s="14" t="e">
        <f t="shared" si="757"/>
        <v>#REF!</v>
      </c>
      <c r="BP212" s="14" t="e">
        <f t="shared" si="757"/>
        <v>#REF!</v>
      </c>
      <c r="BQ212" s="14" t="e">
        <f t="shared" si="757"/>
        <v>#REF!</v>
      </c>
      <c r="BR212" s="14" t="e">
        <f t="shared" si="757"/>
        <v>#REF!</v>
      </c>
      <c r="BV212" s="13">
        <v>208</v>
      </c>
      <c r="BW212" s="14">
        <f t="shared" si="711"/>
        <v>19</v>
      </c>
      <c r="BX212" s="14">
        <f t="shared" si="712"/>
        <v>1102019</v>
      </c>
      <c r="BY212" s="14" t="str">
        <f>INDEX($O$6:$O$37,BW212)&amp;"-"&amp;INDEX(属性投放!$H$19:$H$29,卡牌属性!CD212)</f>
        <v>食火蜥-无我相</v>
      </c>
      <c r="BZ212" s="14">
        <f t="shared" si="713"/>
        <v>1</v>
      </c>
      <c r="CA212" s="14">
        <f t="shared" si="714"/>
        <v>6</v>
      </c>
      <c r="CB212" s="14">
        <f t="shared" si="715"/>
        <v>4</v>
      </c>
      <c r="CC212" s="14">
        <f t="shared" si="716"/>
        <v>2</v>
      </c>
      <c r="CD212" s="14">
        <f t="shared" si="717"/>
        <v>10</v>
      </c>
      <c r="CE212" s="14">
        <f>INDEX(属性投放!$W$6:$W$49,(卡牌属性!CC212-2)*11+卡牌属性!CD212)</f>
        <v>10</v>
      </c>
      <c r="CF212" s="14">
        <f t="shared" si="722"/>
        <v>1788</v>
      </c>
      <c r="CG212" s="14">
        <f t="shared" si="723"/>
        <v>2051</v>
      </c>
      <c r="CH212" s="14">
        <f t="shared" si="724"/>
        <v>2334</v>
      </c>
      <c r="CI212" s="14">
        <f t="shared" si="725"/>
        <v>2334</v>
      </c>
      <c r="CJ212" s="14">
        <f t="shared" si="726"/>
        <v>2617</v>
      </c>
      <c r="CK212" s="14">
        <f t="shared" si="727"/>
        <v>899</v>
      </c>
      <c r="CL212" s="14">
        <f t="shared" si="728"/>
        <v>1038</v>
      </c>
      <c r="CM212" s="14">
        <f t="shared" si="729"/>
        <v>1038</v>
      </c>
      <c r="CN212" s="14">
        <f t="shared" si="730"/>
        <v>1192</v>
      </c>
      <c r="CO212" s="14">
        <f t="shared" si="731"/>
        <v>1346</v>
      </c>
      <c r="CP212" s="14">
        <f t="shared" si="732"/>
        <v>17048</v>
      </c>
      <c r="CQ212" s="14">
        <f t="shared" si="733"/>
        <v>19466</v>
      </c>
      <c r="CR212" s="14">
        <f t="shared" si="734"/>
        <v>19466</v>
      </c>
      <c r="CS212" s="14">
        <f t="shared" si="735"/>
        <v>21934</v>
      </c>
      <c r="CT212" s="14">
        <f t="shared" si="736"/>
        <v>24402</v>
      </c>
      <c r="CU212" s="14">
        <f>INDEX(属性偏向!$S$4:$S$135,(卡牌属性!$BZ212-1+CU$3)*11+卡牌属性!$CD212)</f>
        <v>38</v>
      </c>
      <c r="CV212" s="14">
        <f>INDEX(属性偏向!$S$4:$S$135,(卡牌属性!$BZ212-1+CV$3)*11+卡牌属性!$CD212)</f>
        <v>40</v>
      </c>
      <c r="CW212" s="14">
        <f>INDEX(属性偏向!$S$4:$S$135,(卡牌属性!$BZ212-1+CW$3)*11+卡牌属性!$CD212)</f>
        <v>42</v>
      </c>
      <c r="CX212" s="14">
        <f>INDEX(属性偏向!$S$4:$S$135,(卡牌属性!$BZ212-1+CX$3)*11+卡牌属性!$CD212)</f>
        <v>42</v>
      </c>
      <c r="CY212" s="14">
        <f>INDEX(属性偏向!$S$4:$S$135,(卡牌属性!$BZ212-1+CY$3)*11+卡牌属性!$CD212)</f>
        <v>44</v>
      </c>
      <c r="CZ212" s="14">
        <f>INDEX(属性偏向!$T$4:$T$135,(卡牌属性!$BZ212-1+CZ$3)*11+卡牌属性!$CD212)</f>
        <v>19</v>
      </c>
      <c r="DA212" s="14">
        <f>INDEX(属性偏向!$T$4:$T$135,(卡牌属性!$BZ212-1+DA$3)*11+卡牌属性!$CD212)</f>
        <v>20</v>
      </c>
      <c r="DB212" s="14">
        <f>INDEX(属性偏向!$T$4:$T$135,(卡牌属性!$BZ212-1+DB$3)*11+卡牌属性!$CD212)</f>
        <v>20</v>
      </c>
      <c r="DC212" s="14">
        <f>INDEX(属性偏向!$T$4:$T$135,(卡牌属性!$BZ212-1+DC$3)*11+卡牌属性!$CD212)</f>
        <v>21</v>
      </c>
      <c r="DD212" s="14">
        <f>INDEX(属性偏向!$T$4:$T$135,(卡牌属性!$BZ212-1+DD$3)*11+卡牌属性!$CD212)</f>
        <v>22</v>
      </c>
      <c r="DE212" s="14">
        <f>INDEX(属性偏向!$U$4:$U$135,(卡牌属性!$BZ212-1+DE$3)*11+卡牌属性!$CD212)</f>
        <v>380</v>
      </c>
      <c r="DF212" s="14">
        <f>INDEX(属性偏向!$U$4:$U$135,(卡牌属性!$BZ212-1+DF$3)*11+卡牌属性!$CD212)</f>
        <v>400</v>
      </c>
      <c r="DG212" s="14">
        <f>INDEX(属性偏向!$U$4:$U$135,(卡牌属性!$BZ212-1+DG$3)*11+卡牌属性!$CD212)</f>
        <v>400</v>
      </c>
      <c r="DH212" s="14">
        <f>INDEX(属性偏向!$U$4:$U$135,(卡牌属性!$BZ212-1+DH$3)*11+卡牌属性!$CD212)</f>
        <v>420</v>
      </c>
      <c r="DI212" s="14">
        <f>INDEX(属性偏向!$U$4:$U$135,(卡牌属性!$BZ212-1+DI$3)*11+卡牌属性!$CD212)</f>
        <v>440</v>
      </c>
      <c r="DL212" s="13">
        <v>208</v>
      </c>
      <c r="DM212" s="14">
        <f t="shared" si="718"/>
        <v>19</v>
      </c>
      <c r="DN212" s="14">
        <f t="shared" si="719"/>
        <v>1102019</v>
      </c>
      <c r="DO212" s="14" t="str">
        <f>INDEX($B$6:$B$32,DM212)&amp;"-"&amp;INDEX(属性投放!$H$7:$H$17,卡牌属性!DT212)</f>
        <v>幻-无我相</v>
      </c>
      <c r="DP212" s="14">
        <f t="shared" si="707"/>
        <v>4</v>
      </c>
      <c r="DQ212" s="14">
        <f t="shared" si="708"/>
        <v>3</v>
      </c>
      <c r="DR212" s="14">
        <f t="shared" si="709"/>
        <v>3</v>
      </c>
      <c r="DS212" s="14">
        <f t="shared" si="720"/>
        <v>2</v>
      </c>
      <c r="DT212" s="14">
        <f t="shared" si="721"/>
        <v>10</v>
      </c>
      <c r="DU212" s="14">
        <f>INDEX(属性投放!$W$6:$W$49,(卡牌属性!DS212-2)*11+卡牌属性!DT212)</f>
        <v>10</v>
      </c>
      <c r="DV212" s="14">
        <f t="shared" si="737"/>
        <v>7601</v>
      </c>
      <c r="DW212" s="14">
        <f t="shared" si="738"/>
        <v>8400</v>
      </c>
      <c r="DX212" s="14">
        <f t="shared" si="739"/>
        <v>9199</v>
      </c>
      <c r="DY212" s="14">
        <f t="shared" si="740"/>
        <v>9199</v>
      </c>
      <c r="DZ212" s="14">
        <f t="shared" si="741"/>
        <v>9998</v>
      </c>
      <c r="EA212" s="14">
        <f t="shared" si="742"/>
        <v>3361</v>
      </c>
      <c r="EB212" s="14">
        <f t="shared" si="743"/>
        <v>3758</v>
      </c>
      <c r="EC212" s="14">
        <f t="shared" si="744"/>
        <v>3758</v>
      </c>
      <c r="ED212" s="14">
        <f t="shared" si="745"/>
        <v>4155</v>
      </c>
      <c r="EE212" s="14">
        <f t="shared" si="746"/>
        <v>4552</v>
      </c>
      <c r="EF212" s="14">
        <f t="shared" si="747"/>
        <v>64152</v>
      </c>
      <c r="EG212" s="14">
        <f t="shared" si="748"/>
        <v>71206</v>
      </c>
      <c r="EH212" s="14">
        <f t="shared" si="749"/>
        <v>71206</v>
      </c>
      <c r="EI212" s="14">
        <f t="shared" si="750"/>
        <v>78260</v>
      </c>
      <c r="EJ212" s="14">
        <f t="shared" si="751"/>
        <v>85364</v>
      </c>
      <c r="EK212" s="14">
        <f>INDEX(属性偏向!$S$4:$S$135,(卡牌属性!$DP212-1+EK$3)*11+卡牌属性!$DT212)*(1+属性投放!$AT$6)</f>
        <v>132</v>
      </c>
      <c r="EL212" s="14">
        <f>INDEX(属性偏向!$S$4:$S$135,(卡牌属性!$DP212-1+EL$3)*11+卡牌属性!$DT212)*(1+属性投放!$AT$6)</f>
        <v>138</v>
      </c>
      <c r="EM212" s="14">
        <f>INDEX(属性偏向!$S$4:$S$135,(卡牌属性!$DP212-1+EM$3)*11+卡牌属性!$DT212)*(1+属性投放!$AT$6)</f>
        <v>144</v>
      </c>
      <c r="EN212" s="14">
        <f>INDEX(属性偏向!$S$4:$S$135,(卡牌属性!$DP212-1+EN$3)*11+卡牌属性!$DT212)*(1+属性投放!$AT$6)</f>
        <v>144</v>
      </c>
      <c r="EO212" s="14">
        <f>INDEX(属性偏向!$S$4:$S$135,(卡牌属性!$DP212-1+EO$3)*11+卡牌属性!$DT212)*(1+属性投放!$AT$6)</f>
        <v>150</v>
      </c>
      <c r="EP212" s="14">
        <f>INDEX(属性偏向!$T$4:$T$135,(卡牌属性!$DQ212-1+EP$3)*11+卡牌属性!$DT212)*(1+属性投放!$AT$6)</f>
        <v>63</v>
      </c>
      <c r="EQ212" s="14">
        <f>INDEX(属性偏向!$T$4:$T$135,(卡牌属性!$DQ212-1+EQ$3)*11+卡牌属性!$DT212)*(1+属性投放!$AT$6)</f>
        <v>66</v>
      </c>
      <c r="ER212" s="14">
        <f>INDEX(属性偏向!$T$4:$T$135,(卡牌属性!$DQ212-1+ER$3)*11+卡牌属性!$DT212)*(1+属性投放!$AT$6)</f>
        <v>66</v>
      </c>
      <c r="ES212" s="14">
        <f>INDEX(属性偏向!$T$4:$T$135,(卡牌属性!$DQ212-1+ES$3)*11+卡牌属性!$DT212)*(1+属性投放!$AT$6)</f>
        <v>69</v>
      </c>
      <c r="ET212" s="14">
        <f>INDEX(属性偏向!$T$4:$T$135,(卡牌属性!$DQ212-1+ET$3)*11+卡牌属性!$DT212)*(1+属性投放!$AT$6)</f>
        <v>72</v>
      </c>
      <c r="EU212" s="14">
        <f>INDEX(属性偏向!$U$4:$U$135,(卡牌属性!$DR212-1+EU$3)*11+卡牌属性!$DT212)*(1+属性投放!$AT$6)</f>
        <v>1260</v>
      </c>
      <c r="EV212" s="14">
        <f>INDEX(属性偏向!$U$4:$U$135,(卡牌属性!$DR212-1+EV$3)*11+卡牌属性!$DT212)*(1+属性投放!$AT$6)</f>
        <v>1320</v>
      </c>
      <c r="EW212" s="14">
        <f>INDEX(属性偏向!$U$4:$U$135,(卡牌属性!$DR212-1+EW$3)*11+卡牌属性!$DT212)*(1+属性投放!$AT$6)</f>
        <v>1320</v>
      </c>
      <c r="EX212" s="14">
        <f>INDEX(属性偏向!$U$4:$U$135,(卡牌属性!$DR212-1+EX$3)*11+卡牌属性!$DT212)*(1+属性投放!$AT$6)</f>
        <v>1380</v>
      </c>
      <c r="EY212" s="14">
        <f>INDEX(属性偏向!$U$4:$U$135,(卡牌属性!$DR212-1+EY$3)*11+卡牌属性!$DT212)*(1+属性投放!$AT$6)</f>
        <v>1440</v>
      </c>
    </row>
    <row r="213" spans="31:155" ht="16.5" x14ac:dyDescent="0.2">
      <c r="AE213" s="13">
        <v>209</v>
      </c>
      <c r="AF213" s="13">
        <f t="shared" si="710"/>
        <v>19</v>
      </c>
      <c r="AG213" s="13">
        <f t="shared" si="703"/>
        <v>2</v>
      </c>
      <c r="AH213" s="13"/>
      <c r="AI213" s="13"/>
      <c r="AJ213" s="14">
        <f t="shared" si="704"/>
        <v>1101022</v>
      </c>
      <c r="AK213" s="14" t="str">
        <f t="shared" si="705"/>
        <v>幻11突</v>
      </c>
      <c r="AL213" s="25" t="s">
        <v>131</v>
      </c>
      <c r="AM213" s="14">
        <v>1</v>
      </c>
      <c r="AN213" s="14">
        <f t="shared" si="706"/>
        <v>11</v>
      </c>
      <c r="AO213" s="14" t="e">
        <f>INDEX(属性投放!#REF!,(卡牌属性!AG213-2)*20+卡牌属性!AN213)</f>
        <v>#REF!</v>
      </c>
      <c r="AP213" s="14" t="e">
        <f t="shared" si="752"/>
        <v>#REF!</v>
      </c>
      <c r="AQ213" s="14" t="e">
        <f t="shared" si="752"/>
        <v>#REF!</v>
      </c>
      <c r="AR213" s="14" t="e">
        <f t="shared" si="752"/>
        <v>#REF!</v>
      </c>
      <c r="AS213" s="14" t="e">
        <f t="shared" si="752"/>
        <v>#REF!</v>
      </c>
      <c r="AT213" s="14" t="e">
        <f>INDEX(属性投放!#REF!,(卡牌属性!AG213-2)*20+卡牌属性!AN213)</f>
        <v>#REF!</v>
      </c>
      <c r="AU213" s="14" t="e">
        <f t="shared" si="753"/>
        <v>#REF!</v>
      </c>
      <c r="AV213" s="14" t="e">
        <f t="shared" si="753"/>
        <v>#REF!</v>
      </c>
      <c r="AW213" s="14" t="e">
        <f t="shared" si="753"/>
        <v>#REF!</v>
      </c>
      <c r="AX213" s="14" t="e">
        <f t="shared" si="753"/>
        <v>#REF!</v>
      </c>
      <c r="AY213" s="14" t="e">
        <f>INDEX(属性投放!#REF!,(卡牌属性!AG213-2)*20+卡牌属性!AN213)</f>
        <v>#REF!</v>
      </c>
      <c r="AZ213" s="14" t="e">
        <f t="shared" si="754"/>
        <v>#REF!</v>
      </c>
      <c r="BA213" s="14" t="e">
        <f t="shared" si="754"/>
        <v>#REF!</v>
      </c>
      <c r="BB213" s="14" t="e">
        <f t="shared" si="754"/>
        <v>#REF!</v>
      </c>
      <c r="BC213" s="14" t="e">
        <f t="shared" si="754"/>
        <v>#REF!</v>
      </c>
      <c r="BD213" s="14" t="e">
        <f>INDEX(属性投放!#REF!,(卡牌属性!AG213-2)*20+卡牌属性!AN213)</f>
        <v>#REF!</v>
      </c>
      <c r="BE213" s="14" t="e">
        <f t="shared" si="755"/>
        <v>#REF!</v>
      </c>
      <c r="BF213" s="14" t="e">
        <f t="shared" si="755"/>
        <v>#REF!</v>
      </c>
      <c r="BG213" s="14" t="e">
        <f t="shared" si="755"/>
        <v>#REF!</v>
      </c>
      <c r="BH213" s="14" t="e">
        <f t="shared" si="755"/>
        <v>#REF!</v>
      </c>
      <c r="BI213" s="14" t="e">
        <f>INDEX(属性投放!#REF!,(卡牌属性!AG213-2)*20+卡牌属性!AN213)</f>
        <v>#REF!</v>
      </c>
      <c r="BJ213" s="14" t="e">
        <f t="shared" si="756"/>
        <v>#REF!</v>
      </c>
      <c r="BK213" s="14" t="e">
        <f t="shared" si="756"/>
        <v>#REF!</v>
      </c>
      <c r="BL213" s="14" t="e">
        <f t="shared" si="756"/>
        <v>#REF!</v>
      </c>
      <c r="BM213" s="14" t="e">
        <f t="shared" si="756"/>
        <v>#REF!</v>
      </c>
      <c r="BN213" s="14" t="e">
        <f>INDEX(属性投放!#REF!,(卡牌属性!AG213-2)*20+卡牌属性!AN213)</f>
        <v>#REF!</v>
      </c>
      <c r="BO213" s="14" t="e">
        <f t="shared" si="757"/>
        <v>#REF!</v>
      </c>
      <c r="BP213" s="14" t="e">
        <f t="shared" si="757"/>
        <v>#REF!</v>
      </c>
      <c r="BQ213" s="14" t="e">
        <f t="shared" si="757"/>
        <v>#REF!</v>
      </c>
      <c r="BR213" s="14" t="e">
        <f t="shared" si="757"/>
        <v>#REF!</v>
      </c>
      <c r="BV213" s="13">
        <v>209</v>
      </c>
      <c r="BW213" s="14">
        <f t="shared" si="711"/>
        <v>19</v>
      </c>
      <c r="BX213" s="14">
        <f t="shared" si="712"/>
        <v>1102019</v>
      </c>
      <c r="BY213" s="14" t="str">
        <f>INDEX($O$6:$O$37,BW213)&amp;"-"&amp;INDEX(属性投放!$H$19:$H$29,卡牌属性!CD213)</f>
        <v>食火蜥-无众生相</v>
      </c>
      <c r="BZ213" s="14">
        <f t="shared" si="713"/>
        <v>1</v>
      </c>
      <c r="CA213" s="14">
        <f t="shared" si="714"/>
        <v>6</v>
      </c>
      <c r="CB213" s="14">
        <f t="shared" si="715"/>
        <v>4</v>
      </c>
      <c r="CC213" s="14">
        <f t="shared" si="716"/>
        <v>2</v>
      </c>
      <c r="CD213" s="14">
        <f t="shared" si="717"/>
        <v>11</v>
      </c>
      <c r="CE213" s="14">
        <f>INDEX(属性投放!$W$6:$W$49,(卡牌属性!CC213-2)*11+卡牌属性!CD213)</f>
        <v>10</v>
      </c>
      <c r="CF213" s="14">
        <f t="shared" si="722"/>
        <v>2168</v>
      </c>
      <c r="CG213" s="14">
        <f t="shared" si="723"/>
        <v>2451</v>
      </c>
      <c r="CH213" s="14">
        <f t="shared" si="724"/>
        <v>2754</v>
      </c>
      <c r="CI213" s="14">
        <f t="shared" si="725"/>
        <v>2754</v>
      </c>
      <c r="CJ213" s="14">
        <f t="shared" si="726"/>
        <v>3057</v>
      </c>
      <c r="CK213" s="14">
        <f t="shared" si="727"/>
        <v>1089</v>
      </c>
      <c r="CL213" s="14">
        <f t="shared" si="728"/>
        <v>1238</v>
      </c>
      <c r="CM213" s="14">
        <f t="shared" si="729"/>
        <v>1238</v>
      </c>
      <c r="CN213" s="14">
        <f t="shared" si="730"/>
        <v>1402</v>
      </c>
      <c r="CO213" s="14">
        <f t="shared" si="731"/>
        <v>1566</v>
      </c>
      <c r="CP213" s="14">
        <f t="shared" si="732"/>
        <v>20848</v>
      </c>
      <c r="CQ213" s="14">
        <f t="shared" si="733"/>
        <v>23466</v>
      </c>
      <c r="CR213" s="14">
        <f t="shared" si="734"/>
        <v>23466</v>
      </c>
      <c r="CS213" s="14">
        <f t="shared" si="735"/>
        <v>26134</v>
      </c>
      <c r="CT213" s="14">
        <f t="shared" si="736"/>
        <v>28802</v>
      </c>
      <c r="CU213" s="14">
        <f>INDEX(属性偏向!$S$4:$S$135,(卡牌属性!$BZ213-1+CU$3)*11+卡牌属性!$CD213)</f>
        <v>48</v>
      </c>
      <c r="CV213" s="14">
        <f>INDEX(属性偏向!$S$4:$S$135,(卡牌属性!$BZ213-1+CV$3)*11+卡牌属性!$CD213)</f>
        <v>50</v>
      </c>
      <c r="CW213" s="14">
        <f>INDEX(属性偏向!$S$4:$S$135,(卡牌属性!$BZ213-1+CW$3)*11+卡牌属性!$CD213)</f>
        <v>52</v>
      </c>
      <c r="CX213" s="14">
        <f>INDEX(属性偏向!$S$4:$S$135,(卡牌属性!$BZ213-1+CX$3)*11+卡牌属性!$CD213)</f>
        <v>52</v>
      </c>
      <c r="CY213" s="14">
        <f>INDEX(属性偏向!$S$4:$S$135,(卡牌属性!$BZ213-1+CY$3)*11+卡牌属性!$CD213)</f>
        <v>54</v>
      </c>
      <c r="CZ213" s="14">
        <f>INDEX(属性偏向!$T$4:$T$135,(卡牌属性!$BZ213-1+CZ$3)*11+卡牌属性!$CD213)</f>
        <v>24</v>
      </c>
      <c r="DA213" s="14">
        <f>INDEX(属性偏向!$T$4:$T$135,(卡牌属性!$BZ213-1+DA$3)*11+卡牌属性!$CD213)</f>
        <v>25</v>
      </c>
      <c r="DB213" s="14">
        <f>INDEX(属性偏向!$T$4:$T$135,(卡牌属性!$BZ213-1+DB$3)*11+卡牌属性!$CD213)</f>
        <v>25</v>
      </c>
      <c r="DC213" s="14">
        <f>INDEX(属性偏向!$T$4:$T$135,(卡牌属性!$BZ213-1+DC$3)*11+卡牌属性!$CD213)</f>
        <v>26</v>
      </c>
      <c r="DD213" s="14">
        <f>INDEX(属性偏向!$T$4:$T$135,(卡牌属性!$BZ213-1+DD$3)*11+卡牌属性!$CD213)</f>
        <v>27</v>
      </c>
      <c r="DE213" s="14">
        <f>INDEX(属性偏向!$U$4:$U$135,(卡牌属性!$BZ213-1+DE$3)*11+卡牌属性!$CD213)</f>
        <v>480</v>
      </c>
      <c r="DF213" s="14">
        <f>INDEX(属性偏向!$U$4:$U$135,(卡牌属性!$BZ213-1+DF$3)*11+卡牌属性!$CD213)</f>
        <v>500</v>
      </c>
      <c r="DG213" s="14">
        <f>INDEX(属性偏向!$U$4:$U$135,(卡牌属性!$BZ213-1+DG$3)*11+卡牌属性!$CD213)</f>
        <v>500</v>
      </c>
      <c r="DH213" s="14">
        <f>INDEX(属性偏向!$U$4:$U$135,(卡牌属性!$BZ213-1+DH$3)*11+卡牌属性!$CD213)</f>
        <v>520</v>
      </c>
      <c r="DI213" s="14">
        <f>INDEX(属性偏向!$U$4:$U$135,(卡牌属性!$BZ213-1+DI$3)*11+卡牌属性!$CD213)</f>
        <v>540</v>
      </c>
      <c r="DL213" s="13">
        <v>209</v>
      </c>
      <c r="DM213" s="14">
        <f t="shared" si="718"/>
        <v>19</v>
      </c>
      <c r="DN213" s="14">
        <f t="shared" si="719"/>
        <v>1102019</v>
      </c>
      <c r="DO213" s="14" t="str">
        <f>INDEX($B$6:$B$32,DM213)&amp;"-"&amp;INDEX(属性投放!$H$7:$H$17,卡牌属性!DT213)</f>
        <v>幻-无众生相</v>
      </c>
      <c r="DP213" s="14">
        <f t="shared" si="707"/>
        <v>4</v>
      </c>
      <c r="DQ213" s="14">
        <f t="shared" si="708"/>
        <v>3</v>
      </c>
      <c r="DR213" s="14">
        <f t="shared" si="709"/>
        <v>3</v>
      </c>
      <c r="DS213" s="14">
        <f t="shared" si="720"/>
        <v>2</v>
      </c>
      <c r="DT213" s="14">
        <f t="shared" si="721"/>
        <v>11</v>
      </c>
      <c r="DU213" s="14">
        <f>INDEX(属性投放!$W$6:$W$49,(卡牌属性!DS213-2)*11+卡牌属性!DT213)</f>
        <v>10</v>
      </c>
      <c r="DV213" s="14">
        <f t="shared" si="737"/>
        <v>8921</v>
      </c>
      <c r="DW213" s="14">
        <f t="shared" si="738"/>
        <v>9780</v>
      </c>
      <c r="DX213" s="14">
        <f t="shared" si="739"/>
        <v>10639</v>
      </c>
      <c r="DY213" s="14">
        <f t="shared" si="740"/>
        <v>10639</v>
      </c>
      <c r="DZ213" s="14">
        <f t="shared" si="741"/>
        <v>11498</v>
      </c>
      <c r="EA213" s="14">
        <f t="shared" si="742"/>
        <v>3991</v>
      </c>
      <c r="EB213" s="14">
        <f t="shared" si="743"/>
        <v>4418</v>
      </c>
      <c r="EC213" s="14">
        <f t="shared" si="744"/>
        <v>4418</v>
      </c>
      <c r="ED213" s="14">
        <f t="shared" si="745"/>
        <v>4845</v>
      </c>
      <c r="EE213" s="14">
        <f t="shared" si="746"/>
        <v>5272</v>
      </c>
      <c r="EF213" s="14">
        <f t="shared" si="747"/>
        <v>76752</v>
      </c>
      <c r="EG213" s="14">
        <f t="shared" si="748"/>
        <v>84406</v>
      </c>
      <c r="EH213" s="14">
        <f t="shared" si="749"/>
        <v>84406</v>
      </c>
      <c r="EI213" s="14">
        <f t="shared" si="750"/>
        <v>92060</v>
      </c>
      <c r="EJ213" s="14">
        <f t="shared" si="751"/>
        <v>99764</v>
      </c>
      <c r="EK213" s="14">
        <f>INDEX(属性偏向!$S$4:$S$135,(卡牌属性!$DP213-1+EK$3)*11+卡牌属性!$DT213)*(1+属性投放!$AT$6)</f>
        <v>162</v>
      </c>
      <c r="EL213" s="14">
        <f>INDEX(属性偏向!$S$4:$S$135,(卡牌属性!$DP213-1+EL$3)*11+卡牌属性!$DT213)*(1+属性投放!$AT$6)</f>
        <v>168</v>
      </c>
      <c r="EM213" s="14">
        <f>INDEX(属性偏向!$S$4:$S$135,(卡牌属性!$DP213-1+EM$3)*11+卡牌属性!$DT213)*(1+属性投放!$AT$6)</f>
        <v>174</v>
      </c>
      <c r="EN213" s="14">
        <f>INDEX(属性偏向!$S$4:$S$135,(卡牌属性!$DP213-1+EN$3)*11+卡牌属性!$DT213)*(1+属性投放!$AT$6)</f>
        <v>174</v>
      </c>
      <c r="EO213" s="14">
        <f>INDEX(属性偏向!$S$4:$S$135,(卡牌属性!$DP213-1+EO$3)*11+卡牌属性!$DT213)*(1+属性投放!$AT$6)</f>
        <v>180</v>
      </c>
      <c r="EP213" s="14">
        <f>INDEX(属性偏向!$T$4:$T$135,(卡牌属性!$DQ213-1+EP$3)*11+卡牌属性!$DT213)*(1+属性投放!$AT$6)</f>
        <v>78</v>
      </c>
      <c r="EQ213" s="14">
        <f>INDEX(属性偏向!$T$4:$T$135,(卡牌属性!$DQ213-1+EQ$3)*11+卡牌属性!$DT213)*(1+属性投放!$AT$6)</f>
        <v>81</v>
      </c>
      <c r="ER213" s="14">
        <f>INDEX(属性偏向!$T$4:$T$135,(卡牌属性!$DQ213-1+ER$3)*11+卡牌属性!$DT213)*(1+属性投放!$AT$6)</f>
        <v>81</v>
      </c>
      <c r="ES213" s="14">
        <f>INDEX(属性偏向!$T$4:$T$135,(卡牌属性!$DQ213-1+ES$3)*11+卡牌属性!$DT213)*(1+属性投放!$AT$6)</f>
        <v>84</v>
      </c>
      <c r="ET213" s="14">
        <f>INDEX(属性偏向!$T$4:$T$135,(卡牌属性!$DQ213-1+ET$3)*11+卡牌属性!$DT213)*(1+属性投放!$AT$6)</f>
        <v>87</v>
      </c>
      <c r="EU213" s="14">
        <f>INDEX(属性偏向!$U$4:$U$135,(卡牌属性!$DR213-1+EU$3)*11+卡牌属性!$DT213)*(1+属性投放!$AT$6)</f>
        <v>1560</v>
      </c>
      <c r="EV213" s="14">
        <f>INDEX(属性偏向!$U$4:$U$135,(卡牌属性!$DR213-1+EV$3)*11+卡牌属性!$DT213)*(1+属性投放!$AT$6)</f>
        <v>1620</v>
      </c>
      <c r="EW213" s="14">
        <f>INDEX(属性偏向!$U$4:$U$135,(卡牌属性!$DR213-1+EW$3)*11+卡牌属性!$DT213)*(1+属性投放!$AT$6)</f>
        <v>1620</v>
      </c>
      <c r="EX213" s="14">
        <f>INDEX(属性偏向!$U$4:$U$135,(卡牌属性!$DR213-1+EX$3)*11+卡牌属性!$DT213)*(1+属性投放!$AT$6)</f>
        <v>1680</v>
      </c>
      <c r="EY213" s="14">
        <f>INDEX(属性偏向!$U$4:$U$135,(卡牌属性!$DR213-1+EY$3)*11+卡牌属性!$DT213)*(1+属性投放!$AT$6)</f>
        <v>1740</v>
      </c>
    </row>
    <row r="214" spans="31:155" ht="16.5" x14ac:dyDescent="0.2">
      <c r="AE214" s="13">
        <v>210</v>
      </c>
      <c r="AF214" s="13">
        <f t="shared" si="710"/>
        <v>20</v>
      </c>
      <c r="AG214" s="13">
        <f t="shared" si="703"/>
        <v>3</v>
      </c>
      <c r="AH214" s="13"/>
      <c r="AI214" s="13"/>
      <c r="AJ214" s="14">
        <f t="shared" si="704"/>
        <v>1101023</v>
      </c>
      <c r="AK214" s="14" t="str">
        <f t="shared" si="705"/>
        <v>朱童1突</v>
      </c>
      <c r="AL214" s="25" t="s">
        <v>131</v>
      </c>
      <c r="AM214" s="14">
        <v>1</v>
      </c>
      <c r="AN214" s="14">
        <f t="shared" si="706"/>
        <v>1</v>
      </c>
      <c r="AO214" s="14" t="e">
        <f>INDEX(属性投放!#REF!,(卡牌属性!AG214-2)*20+卡牌属性!AN214)</f>
        <v>#REF!</v>
      </c>
      <c r="AP214" s="14" t="e">
        <f t="shared" si="752"/>
        <v>#REF!</v>
      </c>
      <c r="AQ214" s="14" t="e">
        <f t="shared" si="752"/>
        <v>#REF!</v>
      </c>
      <c r="AR214" s="14" t="e">
        <f t="shared" si="752"/>
        <v>#REF!</v>
      </c>
      <c r="AS214" s="14" t="e">
        <f t="shared" si="752"/>
        <v>#REF!</v>
      </c>
      <c r="AT214" s="14" t="e">
        <f>INDEX(属性投放!#REF!,(卡牌属性!AG214-2)*20+卡牌属性!AN214)</f>
        <v>#REF!</v>
      </c>
      <c r="AU214" s="14" t="e">
        <f t="shared" si="753"/>
        <v>#REF!</v>
      </c>
      <c r="AV214" s="14" t="e">
        <f t="shared" si="753"/>
        <v>#REF!</v>
      </c>
      <c r="AW214" s="14" t="e">
        <f t="shared" si="753"/>
        <v>#REF!</v>
      </c>
      <c r="AX214" s="14" t="e">
        <f t="shared" si="753"/>
        <v>#REF!</v>
      </c>
      <c r="AY214" s="14" t="e">
        <f>INDEX(属性投放!#REF!,(卡牌属性!AG214-2)*20+卡牌属性!AN214)</f>
        <v>#REF!</v>
      </c>
      <c r="AZ214" s="14" t="e">
        <f t="shared" si="754"/>
        <v>#REF!</v>
      </c>
      <c r="BA214" s="14" t="e">
        <f t="shared" si="754"/>
        <v>#REF!</v>
      </c>
      <c r="BB214" s="14" t="e">
        <f t="shared" si="754"/>
        <v>#REF!</v>
      </c>
      <c r="BC214" s="14" t="e">
        <f t="shared" si="754"/>
        <v>#REF!</v>
      </c>
      <c r="BD214" s="14" t="e">
        <f>INDEX(属性投放!#REF!,(卡牌属性!AG214-2)*20+卡牌属性!AN214)</f>
        <v>#REF!</v>
      </c>
      <c r="BE214" s="14" t="e">
        <f t="shared" si="755"/>
        <v>#REF!</v>
      </c>
      <c r="BF214" s="14" t="e">
        <f t="shared" si="755"/>
        <v>#REF!</v>
      </c>
      <c r="BG214" s="14" t="e">
        <f t="shared" si="755"/>
        <v>#REF!</v>
      </c>
      <c r="BH214" s="14" t="e">
        <f t="shared" si="755"/>
        <v>#REF!</v>
      </c>
      <c r="BI214" s="14" t="e">
        <f>INDEX(属性投放!#REF!,(卡牌属性!AG214-2)*20+卡牌属性!AN214)</f>
        <v>#REF!</v>
      </c>
      <c r="BJ214" s="14" t="e">
        <f t="shared" si="756"/>
        <v>#REF!</v>
      </c>
      <c r="BK214" s="14" t="e">
        <f t="shared" si="756"/>
        <v>#REF!</v>
      </c>
      <c r="BL214" s="14" t="e">
        <f t="shared" si="756"/>
        <v>#REF!</v>
      </c>
      <c r="BM214" s="14" t="e">
        <f t="shared" si="756"/>
        <v>#REF!</v>
      </c>
      <c r="BN214" s="14" t="e">
        <f>INDEX(属性投放!#REF!,(卡牌属性!AG214-2)*20+卡牌属性!AN214)</f>
        <v>#REF!</v>
      </c>
      <c r="BO214" s="14" t="e">
        <f t="shared" si="757"/>
        <v>#REF!</v>
      </c>
      <c r="BP214" s="14" t="e">
        <f t="shared" si="757"/>
        <v>#REF!</v>
      </c>
      <c r="BQ214" s="14" t="e">
        <f t="shared" si="757"/>
        <v>#REF!</v>
      </c>
      <c r="BR214" s="14" t="e">
        <f t="shared" si="757"/>
        <v>#REF!</v>
      </c>
      <c r="BV214" s="13">
        <v>210</v>
      </c>
      <c r="BW214" s="14">
        <f t="shared" si="711"/>
        <v>20</v>
      </c>
      <c r="BX214" s="14">
        <f t="shared" si="712"/>
        <v>1102020</v>
      </c>
      <c r="BY214" s="14" t="str">
        <f>INDEX($O$6:$O$37,BW214)&amp;"-"&amp;INDEX(属性投放!$H$19:$H$29,卡牌属性!CD214)</f>
        <v>高顺-练体</v>
      </c>
      <c r="BZ214" s="14">
        <f t="shared" si="713"/>
        <v>6</v>
      </c>
      <c r="CA214" s="14">
        <f t="shared" si="714"/>
        <v>5</v>
      </c>
      <c r="CB214" s="14">
        <f t="shared" si="715"/>
        <v>5</v>
      </c>
      <c r="CC214" s="14">
        <f t="shared" si="716"/>
        <v>3</v>
      </c>
      <c r="CD214" s="14">
        <f t="shared" si="717"/>
        <v>1</v>
      </c>
      <c r="CE214" s="14">
        <f>INDEX(属性投放!$W$6:$W$49,(卡牌属性!CC214-2)*11+卡牌属性!CD214)</f>
        <v>14</v>
      </c>
      <c r="CF214" s="14">
        <f>INDEX(属性偏向!$I$4:$I$15,卡牌属性!$BZ214+CF$3)</f>
        <v>175</v>
      </c>
      <c r="CG214" s="14">
        <f>INDEX(属性偏向!$I$4:$I$15,卡牌属性!$BZ214+CG$3)</f>
        <v>200</v>
      </c>
      <c r="CH214" s="14">
        <f>INDEX(属性偏向!$I$4:$I$15,卡牌属性!$BZ214+CH$3)</f>
        <v>250</v>
      </c>
      <c r="CI214" s="14">
        <f>INDEX(属性偏向!$I$4:$I$15,卡牌属性!$BZ214+CI$3)</f>
        <v>250</v>
      </c>
      <c r="CJ214" s="14">
        <f>INDEX(属性偏向!$I$4:$I$15,卡牌属性!$BZ214+CJ$3)</f>
        <v>300</v>
      </c>
      <c r="CK214" s="14">
        <f>INDEX(属性偏向!$J$4:$J$15,卡牌属性!$CA214+CK$3)</f>
        <v>30</v>
      </c>
      <c r="CL214" s="14">
        <f>INDEX(属性偏向!$J$4:$J$15,卡牌属性!$CA214+CL$3)</f>
        <v>40</v>
      </c>
      <c r="CM214" s="14">
        <f>INDEX(属性偏向!$J$4:$J$15,卡牌属性!$CA214+CM$3)</f>
        <v>40</v>
      </c>
      <c r="CN214" s="14">
        <f>INDEX(属性偏向!$J$4:$J$15,卡牌属性!$CA214+CN$3)</f>
        <v>50</v>
      </c>
      <c r="CO214" s="14">
        <f>INDEX(属性偏向!$J$4:$J$15,卡牌属性!$CA214+CO$3)</f>
        <v>75</v>
      </c>
      <c r="CP214" s="14">
        <f>INDEX(属性偏向!$K$4:$K$15,卡牌属性!$CB214+CP$3)</f>
        <v>500</v>
      </c>
      <c r="CQ214" s="14">
        <f>INDEX(属性偏向!$K$4:$K$15,卡牌属性!$CB214+CQ$3)</f>
        <v>650</v>
      </c>
      <c r="CR214" s="14">
        <f>INDEX(属性偏向!$K$4:$K$15,卡牌属性!$CB214+CR$3)</f>
        <v>650</v>
      </c>
      <c r="CS214" s="14">
        <f>INDEX(属性偏向!$K$4:$K$15,卡牌属性!$CB214+CS$3)</f>
        <v>800</v>
      </c>
      <c r="CT214" s="14">
        <f>INDEX(属性偏向!$K$4:$K$15,卡牌属性!$CB214+CT$3)</f>
        <v>1000</v>
      </c>
      <c r="CU214" s="14">
        <f>INDEX(属性偏向!$S$4:$S$135,(卡牌属性!$BZ214-1+CU$3)*11+卡牌属性!$CD214)</f>
        <v>12</v>
      </c>
      <c r="CV214" s="14">
        <f>INDEX(属性偏向!$S$4:$S$135,(卡牌属性!$BZ214-1+CV$3)*11+卡牌属性!$CD214)</f>
        <v>14</v>
      </c>
      <c r="CW214" s="14">
        <f>INDEX(属性偏向!$S$4:$S$135,(卡牌属性!$BZ214-1+CW$3)*11+卡牌属性!$CD214)</f>
        <v>16</v>
      </c>
      <c r="CX214" s="14">
        <f>INDEX(属性偏向!$S$4:$S$135,(卡牌属性!$BZ214-1+CX$3)*11+卡牌属性!$CD214)</f>
        <v>16</v>
      </c>
      <c r="CY214" s="14">
        <f>INDEX(属性偏向!$S$4:$S$135,(卡牌属性!$BZ214-1+CY$3)*11+卡牌属性!$CD214)</f>
        <v>20</v>
      </c>
      <c r="CZ214" s="14">
        <f>INDEX(属性偏向!$T$4:$T$135,(卡牌属性!$BZ214-1+CZ$3)*11+卡牌属性!$CD214)</f>
        <v>6</v>
      </c>
      <c r="DA214" s="14">
        <f>INDEX(属性偏向!$T$4:$T$135,(卡牌属性!$BZ214-1+DA$3)*11+卡牌属性!$CD214)</f>
        <v>7</v>
      </c>
      <c r="DB214" s="14">
        <f>INDEX(属性偏向!$T$4:$T$135,(卡牌属性!$BZ214-1+DB$3)*11+卡牌属性!$CD214)</f>
        <v>7</v>
      </c>
      <c r="DC214" s="14">
        <f>INDEX(属性偏向!$T$4:$T$135,(卡牌属性!$BZ214-1+DC$3)*11+卡牌属性!$CD214)</f>
        <v>8</v>
      </c>
      <c r="DD214" s="14">
        <f>INDEX(属性偏向!$T$4:$T$135,(卡牌属性!$BZ214-1+DD$3)*11+卡牌属性!$CD214)</f>
        <v>10</v>
      </c>
      <c r="DE214" s="14">
        <f>INDEX(属性偏向!$U$4:$U$135,(卡牌属性!$BZ214-1+DE$3)*11+卡牌属性!$CD214)</f>
        <v>72</v>
      </c>
      <c r="DF214" s="14">
        <f>INDEX(属性偏向!$U$4:$U$135,(卡牌属性!$BZ214-1+DF$3)*11+卡牌属性!$CD214)</f>
        <v>84</v>
      </c>
      <c r="DG214" s="14">
        <f>INDEX(属性偏向!$U$4:$U$135,(卡牌属性!$BZ214-1+DG$3)*11+卡牌属性!$CD214)</f>
        <v>84</v>
      </c>
      <c r="DH214" s="14">
        <f>INDEX(属性偏向!$U$4:$U$135,(卡牌属性!$BZ214-1+DH$3)*11+卡牌属性!$CD214)</f>
        <v>96</v>
      </c>
      <c r="DI214" s="14">
        <f>INDEX(属性偏向!$U$4:$U$135,(卡牌属性!$BZ214-1+DI$3)*11+卡牌属性!$CD214)</f>
        <v>120</v>
      </c>
      <c r="DL214" s="13">
        <v>210</v>
      </c>
      <c r="DM214" s="14">
        <f t="shared" si="718"/>
        <v>20</v>
      </c>
      <c r="DN214" s="14">
        <f t="shared" si="719"/>
        <v>1102020</v>
      </c>
      <c r="DO214" s="14" t="str">
        <f>INDEX($B$6:$B$32,DM214)&amp;"-"&amp;INDEX(属性投放!$H$7:$H$17,卡牌属性!DT214)</f>
        <v>朱童-练体</v>
      </c>
      <c r="DP214" s="14">
        <f t="shared" si="707"/>
        <v>5</v>
      </c>
      <c r="DQ214" s="14">
        <f t="shared" si="708"/>
        <v>5</v>
      </c>
      <c r="DR214" s="14">
        <f t="shared" si="709"/>
        <v>5</v>
      </c>
      <c r="DS214" s="14">
        <f t="shared" si="720"/>
        <v>3</v>
      </c>
      <c r="DT214" s="14">
        <f t="shared" si="721"/>
        <v>1</v>
      </c>
      <c r="DU214" s="14">
        <f>INDEX(属性投放!$W$6:$W$49,(卡牌属性!DS214-2)*11+卡牌属性!DT214)</f>
        <v>14</v>
      </c>
      <c r="DV214" s="14">
        <f>INDEX(属性偏向!$I$4:$I$15,卡牌属性!$DP214+DV$3)</f>
        <v>150</v>
      </c>
      <c r="DW214" s="14">
        <f>INDEX(属性偏向!$I$4:$I$15,卡牌属性!$DP214+DW$3)</f>
        <v>175</v>
      </c>
      <c r="DX214" s="14">
        <f>INDEX(属性偏向!$I$4:$I$15,卡牌属性!$DP214+DX$3)</f>
        <v>200</v>
      </c>
      <c r="DY214" s="14">
        <f>INDEX(属性偏向!$I$4:$I$15,卡牌属性!$DP214+DY$3)</f>
        <v>200</v>
      </c>
      <c r="DZ214" s="14">
        <f>INDEX(属性偏向!$I$4:$I$15,卡牌属性!$DP214+DZ$3)</f>
        <v>250</v>
      </c>
      <c r="EA214" s="14">
        <f>INDEX(属性偏向!$J$4:$J$15,卡牌属性!$DQ214+EA$3)</f>
        <v>30</v>
      </c>
      <c r="EB214" s="14">
        <f>INDEX(属性偏向!$J$4:$J$15,卡牌属性!$DQ214+EB$3)</f>
        <v>40</v>
      </c>
      <c r="EC214" s="14">
        <f>INDEX(属性偏向!$J$4:$J$15,卡牌属性!$DQ214+EC$3)</f>
        <v>40</v>
      </c>
      <c r="ED214" s="14">
        <f>INDEX(属性偏向!$J$4:$J$15,卡牌属性!$DQ214+ED$3)</f>
        <v>50</v>
      </c>
      <c r="EE214" s="14">
        <f>INDEX(属性偏向!$J$4:$J$15,卡牌属性!$DQ214+EE$3)</f>
        <v>75</v>
      </c>
      <c r="EF214" s="14">
        <f>INDEX(属性偏向!$K$4:$K$15,卡牌属性!$DR214+EF$3)</f>
        <v>500</v>
      </c>
      <c r="EG214" s="14">
        <f>INDEX(属性偏向!$K$4:$K$15,卡牌属性!$DR214+EG$3)</f>
        <v>650</v>
      </c>
      <c r="EH214" s="14">
        <f>INDEX(属性偏向!$K$4:$K$15,卡牌属性!$DR214+EH$3)</f>
        <v>650</v>
      </c>
      <c r="EI214" s="14">
        <f>INDEX(属性偏向!$K$4:$K$15,卡牌属性!$DR214+EI$3)</f>
        <v>800</v>
      </c>
      <c r="EJ214" s="14">
        <f>INDEX(属性偏向!$K$4:$K$15,卡牌属性!$DR214+EJ$3)</f>
        <v>1000</v>
      </c>
      <c r="EK214" s="14">
        <f>INDEX(属性偏向!$S$4:$S$135,(卡牌属性!$DP214-1+EK$3)*11+卡牌属性!$DT214)*(1+属性投放!$AT$6)</f>
        <v>30</v>
      </c>
      <c r="EL214" s="14">
        <f>INDEX(属性偏向!$S$4:$S$135,(卡牌属性!$DP214-1+EL$3)*11+卡牌属性!$DT214)*(1+属性投放!$AT$6)</f>
        <v>36</v>
      </c>
      <c r="EM214" s="14">
        <f>INDEX(属性偏向!$S$4:$S$135,(卡牌属性!$DP214-1+EM$3)*11+卡牌属性!$DT214)*(1+属性投放!$AT$6)</f>
        <v>42</v>
      </c>
      <c r="EN214" s="14">
        <f>INDEX(属性偏向!$S$4:$S$135,(卡牌属性!$DP214-1+EN$3)*11+卡牌属性!$DT214)*(1+属性投放!$AT$6)</f>
        <v>42</v>
      </c>
      <c r="EO214" s="14">
        <f>INDEX(属性偏向!$S$4:$S$135,(卡牌属性!$DP214-1+EO$3)*11+卡牌属性!$DT214)*(1+属性投放!$AT$6)</f>
        <v>48</v>
      </c>
      <c r="EP214" s="14">
        <f>INDEX(属性偏向!$T$4:$T$135,(卡牌属性!$DQ214-1+EP$3)*11+卡牌属性!$DT214)*(1+属性投放!$AT$6)</f>
        <v>15</v>
      </c>
      <c r="EQ214" s="14">
        <f>INDEX(属性偏向!$T$4:$T$135,(卡牌属性!$DQ214-1+EQ$3)*11+卡牌属性!$DT214)*(1+属性投放!$AT$6)</f>
        <v>18</v>
      </c>
      <c r="ER214" s="14">
        <f>INDEX(属性偏向!$T$4:$T$135,(卡牌属性!$DQ214-1+ER$3)*11+卡牌属性!$DT214)*(1+属性投放!$AT$6)</f>
        <v>18</v>
      </c>
      <c r="ES214" s="14">
        <f>INDEX(属性偏向!$T$4:$T$135,(卡牌属性!$DQ214-1+ES$3)*11+卡牌属性!$DT214)*(1+属性投放!$AT$6)</f>
        <v>21</v>
      </c>
      <c r="ET214" s="14">
        <f>INDEX(属性偏向!$T$4:$T$135,(卡牌属性!$DQ214-1+ET$3)*11+卡牌属性!$DT214)*(1+属性投放!$AT$6)</f>
        <v>24</v>
      </c>
      <c r="EU214" s="14">
        <f>INDEX(属性偏向!$U$4:$U$135,(卡牌属性!$DR214-1+EU$3)*11+卡牌属性!$DT214)*(1+属性投放!$AT$6)</f>
        <v>180</v>
      </c>
      <c r="EV214" s="14">
        <f>INDEX(属性偏向!$U$4:$U$135,(卡牌属性!$DR214-1+EV$3)*11+卡牌属性!$DT214)*(1+属性投放!$AT$6)</f>
        <v>216</v>
      </c>
      <c r="EW214" s="14">
        <f>INDEX(属性偏向!$U$4:$U$135,(卡牌属性!$DR214-1+EW$3)*11+卡牌属性!$DT214)*(1+属性投放!$AT$6)</f>
        <v>216</v>
      </c>
      <c r="EX214" s="14">
        <f>INDEX(属性偏向!$U$4:$U$135,(卡牌属性!$DR214-1+EX$3)*11+卡牌属性!$DT214)*(1+属性投放!$AT$6)</f>
        <v>252</v>
      </c>
      <c r="EY214" s="14">
        <f>INDEX(属性偏向!$U$4:$U$135,(卡牌属性!$DR214-1+EY$3)*11+卡牌属性!$DT214)*(1+属性投放!$AT$6)</f>
        <v>288</v>
      </c>
    </row>
    <row r="215" spans="31:155" ht="16.5" x14ac:dyDescent="0.2">
      <c r="AE215" s="13">
        <v>211</v>
      </c>
      <c r="AF215" s="13">
        <f t="shared" si="710"/>
        <v>20</v>
      </c>
      <c r="AG215" s="13">
        <f t="shared" si="703"/>
        <v>3</v>
      </c>
      <c r="AH215" s="13"/>
      <c r="AI215" s="13"/>
      <c r="AJ215" s="14">
        <f t="shared" si="704"/>
        <v>1101023</v>
      </c>
      <c r="AK215" s="14" t="str">
        <f t="shared" si="705"/>
        <v>朱童2突</v>
      </c>
      <c r="AL215" s="25" t="s">
        <v>131</v>
      </c>
      <c r="AM215" s="14">
        <v>1</v>
      </c>
      <c r="AN215" s="14">
        <f t="shared" si="706"/>
        <v>2</v>
      </c>
      <c r="AO215" s="14" t="e">
        <f>INDEX(属性投放!#REF!,(卡牌属性!AG215-2)*20+卡牌属性!AN215)</f>
        <v>#REF!</v>
      </c>
      <c r="AP215" s="14" t="e">
        <f t="shared" si="752"/>
        <v>#REF!</v>
      </c>
      <c r="AQ215" s="14" t="e">
        <f t="shared" si="752"/>
        <v>#REF!</v>
      </c>
      <c r="AR215" s="14" t="e">
        <f t="shared" si="752"/>
        <v>#REF!</v>
      </c>
      <c r="AS215" s="14" t="e">
        <f t="shared" si="752"/>
        <v>#REF!</v>
      </c>
      <c r="AT215" s="14" t="e">
        <f>INDEX(属性投放!#REF!,(卡牌属性!AG215-2)*20+卡牌属性!AN215)</f>
        <v>#REF!</v>
      </c>
      <c r="AU215" s="14" t="e">
        <f t="shared" si="753"/>
        <v>#REF!</v>
      </c>
      <c r="AV215" s="14" t="e">
        <f t="shared" si="753"/>
        <v>#REF!</v>
      </c>
      <c r="AW215" s="14" t="e">
        <f t="shared" si="753"/>
        <v>#REF!</v>
      </c>
      <c r="AX215" s="14" t="e">
        <f t="shared" si="753"/>
        <v>#REF!</v>
      </c>
      <c r="AY215" s="14" t="e">
        <f>INDEX(属性投放!#REF!,(卡牌属性!AG215-2)*20+卡牌属性!AN215)</f>
        <v>#REF!</v>
      </c>
      <c r="AZ215" s="14" t="e">
        <f t="shared" si="754"/>
        <v>#REF!</v>
      </c>
      <c r="BA215" s="14" t="e">
        <f t="shared" si="754"/>
        <v>#REF!</v>
      </c>
      <c r="BB215" s="14" t="e">
        <f t="shared" si="754"/>
        <v>#REF!</v>
      </c>
      <c r="BC215" s="14" t="e">
        <f t="shared" si="754"/>
        <v>#REF!</v>
      </c>
      <c r="BD215" s="14" t="e">
        <f>INDEX(属性投放!#REF!,(卡牌属性!AG215-2)*20+卡牌属性!AN215)</f>
        <v>#REF!</v>
      </c>
      <c r="BE215" s="14" t="e">
        <f t="shared" si="755"/>
        <v>#REF!</v>
      </c>
      <c r="BF215" s="14" t="e">
        <f t="shared" si="755"/>
        <v>#REF!</v>
      </c>
      <c r="BG215" s="14" t="e">
        <f t="shared" si="755"/>
        <v>#REF!</v>
      </c>
      <c r="BH215" s="14" t="e">
        <f t="shared" si="755"/>
        <v>#REF!</v>
      </c>
      <c r="BI215" s="14" t="e">
        <f>INDEX(属性投放!#REF!,(卡牌属性!AG215-2)*20+卡牌属性!AN215)</f>
        <v>#REF!</v>
      </c>
      <c r="BJ215" s="14" t="e">
        <f t="shared" si="756"/>
        <v>#REF!</v>
      </c>
      <c r="BK215" s="14" t="e">
        <f t="shared" si="756"/>
        <v>#REF!</v>
      </c>
      <c r="BL215" s="14" t="e">
        <f t="shared" si="756"/>
        <v>#REF!</v>
      </c>
      <c r="BM215" s="14" t="e">
        <f t="shared" si="756"/>
        <v>#REF!</v>
      </c>
      <c r="BN215" s="14" t="e">
        <f>INDEX(属性投放!#REF!,(卡牌属性!AG215-2)*20+卡牌属性!AN215)</f>
        <v>#REF!</v>
      </c>
      <c r="BO215" s="14" t="e">
        <f t="shared" si="757"/>
        <v>#REF!</v>
      </c>
      <c r="BP215" s="14" t="e">
        <f t="shared" si="757"/>
        <v>#REF!</v>
      </c>
      <c r="BQ215" s="14" t="e">
        <f t="shared" si="757"/>
        <v>#REF!</v>
      </c>
      <c r="BR215" s="14" t="e">
        <f t="shared" si="757"/>
        <v>#REF!</v>
      </c>
      <c r="BV215" s="13">
        <v>211</v>
      </c>
      <c r="BW215" s="14">
        <f t="shared" si="711"/>
        <v>20</v>
      </c>
      <c r="BX215" s="14">
        <f t="shared" si="712"/>
        <v>1102020</v>
      </c>
      <c r="BY215" s="14" t="str">
        <f>INDEX($O$6:$O$37,BW215)&amp;"-"&amp;INDEX(属性投放!$H$19:$H$29,卡牌属性!CD215)</f>
        <v>高顺-等活</v>
      </c>
      <c r="BZ215" s="14">
        <f t="shared" si="713"/>
        <v>6</v>
      </c>
      <c r="CA215" s="14">
        <f t="shared" si="714"/>
        <v>5</v>
      </c>
      <c r="CB215" s="14">
        <f t="shared" si="715"/>
        <v>5</v>
      </c>
      <c r="CC215" s="14">
        <f t="shared" si="716"/>
        <v>3</v>
      </c>
      <c r="CD215" s="14">
        <f t="shared" si="717"/>
        <v>2</v>
      </c>
      <c r="CE215" s="14">
        <f>INDEX(属性投放!$W$6:$W$49,(卡牌属性!CC215-2)*11+卡牌属性!CD215)</f>
        <v>10</v>
      </c>
      <c r="CF215" s="14">
        <f t="shared" ref="CF215:CF224" si="758">CF214+CU214*$CE214</f>
        <v>343</v>
      </c>
      <c r="CG215" s="14">
        <f t="shared" ref="CG215:CG224" si="759">CG214+CV214*$CE214</f>
        <v>396</v>
      </c>
      <c r="CH215" s="14">
        <f t="shared" ref="CH215:CH224" si="760">CH214+CW214*$CE214</f>
        <v>474</v>
      </c>
      <c r="CI215" s="14">
        <f t="shared" ref="CI215:CI224" si="761">CI214+CX214*$CE214</f>
        <v>474</v>
      </c>
      <c r="CJ215" s="14">
        <f t="shared" ref="CJ215:CJ224" si="762">CJ214+CY214*$CE214</f>
        <v>580</v>
      </c>
      <c r="CK215" s="14">
        <f t="shared" ref="CK215:CK224" si="763">CK214+CZ214*$CE214</f>
        <v>114</v>
      </c>
      <c r="CL215" s="14">
        <f t="shared" ref="CL215:CL224" si="764">CL214+DA214*$CE214</f>
        <v>138</v>
      </c>
      <c r="CM215" s="14">
        <f t="shared" ref="CM215:CM224" si="765">CM214+DB214*$CE214</f>
        <v>138</v>
      </c>
      <c r="CN215" s="14">
        <f t="shared" ref="CN215:CN224" si="766">CN214+DC214*$CE214</f>
        <v>162</v>
      </c>
      <c r="CO215" s="14">
        <f t="shared" ref="CO215:CO224" si="767">CO214+DD214*$CE214</f>
        <v>215</v>
      </c>
      <c r="CP215" s="14">
        <f t="shared" ref="CP215:CP224" si="768">CP214+DE214*$CE214</f>
        <v>1508</v>
      </c>
      <c r="CQ215" s="14">
        <f t="shared" ref="CQ215:CQ224" si="769">CQ214+DF214*$CE214</f>
        <v>1826</v>
      </c>
      <c r="CR215" s="14">
        <f t="shared" ref="CR215:CR224" si="770">CR214+DG214*$CE214</f>
        <v>1826</v>
      </c>
      <c r="CS215" s="14">
        <f t="shared" ref="CS215:CS224" si="771">CS214+DH214*$CE214</f>
        <v>2144</v>
      </c>
      <c r="CT215" s="14">
        <f t="shared" ref="CT215:CT224" si="772">CT214+DI214*$CE214</f>
        <v>2680</v>
      </c>
      <c r="CU215" s="14">
        <f>INDEX(属性偏向!$S$4:$S$135,(卡牌属性!$BZ215-1+CU$3)*11+卡牌属性!$CD215)</f>
        <v>14</v>
      </c>
      <c r="CV215" s="14">
        <f>INDEX(属性偏向!$S$4:$S$135,(卡牌属性!$BZ215-1+CV$3)*11+卡牌属性!$CD215)</f>
        <v>16</v>
      </c>
      <c r="CW215" s="14">
        <f>INDEX(属性偏向!$S$4:$S$135,(卡牌属性!$BZ215-1+CW$3)*11+卡牌属性!$CD215)</f>
        <v>18</v>
      </c>
      <c r="CX215" s="14">
        <f>INDEX(属性偏向!$S$4:$S$135,(卡牌属性!$BZ215-1+CX$3)*11+卡牌属性!$CD215)</f>
        <v>18</v>
      </c>
      <c r="CY215" s="14">
        <f>INDEX(属性偏向!$S$4:$S$135,(卡牌属性!$BZ215-1+CY$3)*11+卡牌属性!$CD215)</f>
        <v>22</v>
      </c>
      <c r="CZ215" s="14">
        <f>INDEX(属性偏向!$T$4:$T$135,(卡牌属性!$BZ215-1+CZ$3)*11+卡牌属性!$CD215)</f>
        <v>7</v>
      </c>
      <c r="DA215" s="14">
        <f>INDEX(属性偏向!$T$4:$T$135,(卡牌属性!$BZ215-1+DA$3)*11+卡牌属性!$CD215)</f>
        <v>8</v>
      </c>
      <c r="DB215" s="14">
        <f>INDEX(属性偏向!$T$4:$T$135,(卡牌属性!$BZ215-1+DB$3)*11+卡牌属性!$CD215)</f>
        <v>8</v>
      </c>
      <c r="DC215" s="14">
        <f>INDEX(属性偏向!$T$4:$T$135,(卡牌属性!$BZ215-1+DC$3)*11+卡牌属性!$CD215)</f>
        <v>9</v>
      </c>
      <c r="DD215" s="14">
        <f>INDEX(属性偏向!$T$4:$T$135,(卡牌属性!$BZ215-1+DD$3)*11+卡牌属性!$CD215)</f>
        <v>11</v>
      </c>
      <c r="DE215" s="14">
        <f>INDEX(属性偏向!$U$4:$U$135,(卡牌属性!$BZ215-1+DE$3)*11+卡牌属性!$CD215)</f>
        <v>98</v>
      </c>
      <c r="DF215" s="14">
        <f>INDEX(属性偏向!$U$4:$U$135,(卡牌属性!$BZ215-1+DF$3)*11+卡牌属性!$CD215)</f>
        <v>112</v>
      </c>
      <c r="DG215" s="14">
        <f>INDEX(属性偏向!$U$4:$U$135,(卡牌属性!$BZ215-1+DG$3)*11+卡牌属性!$CD215)</f>
        <v>112</v>
      </c>
      <c r="DH215" s="14">
        <f>INDEX(属性偏向!$U$4:$U$135,(卡牌属性!$BZ215-1+DH$3)*11+卡牌属性!$CD215)</f>
        <v>126</v>
      </c>
      <c r="DI215" s="14">
        <f>INDEX(属性偏向!$U$4:$U$135,(卡牌属性!$BZ215-1+DI$3)*11+卡牌属性!$CD215)</f>
        <v>154</v>
      </c>
      <c r="DL215" s="13">
        <v>211</v>
      </c>
      <c r="DM215" s="14">
        <f t="shared" si="718"/>
        <v>20</v>
      </c>
      <c r="DN215" s="14">
        <f t="shared" si="719"/>
        <v>1102020</v>
      </c>
      <c r="DO215" s="14" t="str">
        <f>INDEX($B$6:$B$32,DM215)&amp;"-"&amp;INDEX(属性投放!$H$7:$H$17,卡牌属性!DT215)</f>
        <v>朱童-等活</v>
      </c>
      <c r="DP215" s="14">
        <f t="shared" si="707"/>
        <v>5</v>
      </c>
      <c r="DQ215" s="14">
        <f t="shared" si="708"/>
        <v>5</v>
      </c>
      <c r="DR215" s="14">
        <f t="shared" si="709"/>
        <v>5</v>
      </c>
      <c r="DS215" s="14">
        <f t="shared" si="720"/>
        <v>3</v>
      </c>
      <c r="DT215" s="14">
        <f t="shared" si="721"/>
        <v>2</v>
      </c>
      <c r="DU215" s="14">
        <f>INDEX(属性投放!$W$6:$W$49,(卡牌属性!DS215-2)*11+卡牌属性!DT215)</f>
        <v>10</v>
      </c>
      <c r="DV215" s="14">
        <f t="shared" ref="DV215:DV224" si="773">DV214+EK214*$DU214</f>
        <v>570</v>
      </c>
      <c r="DW215" s="14">
        <f t="shared" ref="DW215:DW224" si="774">DW214+EL214*$DU214</f>
        <v>679</v>
      </c>
      <c r="DX215" s="14">
        <f t="shared" ref="DX215:DX224" si="775">DX214+EM214*$DU214</f>
        <v>788</v>
      </c>
      <c r="DY215" s="14">
        <f t="shared" ref="DY215:DY224" si="776">DY214+EN214*$DU214</f>
        <v>788</v>
      </c>
      <c r="DZ215" s="14">
        <f t="shared" ref="DZ215:DZ224" si="777">DZ214+EO214*$DU214</f>
        <v>922</v>
      </c>
      <c r="EA215" s="14">
        <f t="shared" ref="EA215:EA224" si="778">EA214+EP214*$DU214</f>
        <v>240</v>
      </c>
      <c r="EB215" s="14">
        <f t="shared" ref="EB215:EB224" si="779">EB214+EQ214*$DU214</f>
        <v>292</v>
      </c>
      <c r="EC215" s="14">
        <f t="shared" ref="EC215:EC224" si="780">EC214+ER214*$DU214</f>
        <v>292</v>
      </c>
      <c r="ED215" s="14">
        <f t="shared" ref="ED215:ED224" si="781">ED214+ES214*$DU214</f>
        <v>344</v>
      </c>
      <c r="EE215" s="14">
        <f t="shared" ref="EE215:EE224" si="782">EE214+ET214*$DU214</f>
        <v>411</v>
      </c>
      <c r="EF215" s="14">
        <f t="shared" ref="EF215:EF224" si="783">EF214+EU214*$DU214</f>
        <v>3020</v>
      </c>
      <c r="EG215" s="14">
        <f t="shared" ref="EG215:EG224" si="784">EG214+EV214*$DU214</f>
        <v>3674</v>
      </c>
      <c r="EH215" s="14">
        <f t="shared" ref="EH215:EH224" si="785">EH214+EW214*$DU214</f>
        <v>3674</v>
      </c>
      <c r="EI215" s="14">
        <f t="shared" ref="EI215:EI224" si="786">EI214+EX214*$DU214</f>
        <v>4328</v>
      </c>
      <c r="EJ215" s="14">
        <f t="shared" ref="EJ215:EJ224" si="787">EJ214+EY214*$DU214</f>
        <v>5032</v>
      </c>
      <c r="EK215" s="14">
        <f>INDEX(属性偏向!$S$4:$S$135,(卡牌属性!$DP215-1+EK$3)*11+卡牌属性!$DT215)*(1+属性投放!$AT$6)</f>
        <v>36</v>
      </c>
      <c r="EL215" s="14">
        <f>INDEX(属性偏向!$S$4:$S$135,(卡牌属性!$DP215-1+EL$3)*11+卡牌属性!$DT215)*(1+属性投放!$AT$6)</f>
        <v>42</v>
      </c>
      <c r="EM215" s="14">
        <f>INDEX(属性偏向!$S$4:$S$135,(卡牌属性!$DP215-1+EM$3)*11+卡牌属性!$DT215)*(1+属性投放!$AT$6)</f>
        <v>48</v>
      </c>
      <c r="EN215" s="14">
        <f>INDEX(属性偏向!$S$4:$S$135,(卡牌属性!$DP215-1+EN$3)*11+卡牌属性!$DT215)*(1+属性投放!$AT$6)</f>
        <v>48</v>
      </c>
      <c r="EO215" s="14">
        <f>INDEX(属性偏向!$S$4:$S$135,(卡牌属性!$DP215-1+EO$3)*11+卡牌属性!$DT215)*(1+属性投放!$AT$6)</f>
        <v>54</v>
      </c>
      <c r="EP215" s="14">
        <f>INDEX(属性偏向!$T$4:$T$135,(卡牌属性!$DQ215-1+EP$3)*11+卡牌属性!$DT215)*(1+属性投放!$AT$6)</f>
        <v>18</v>
      </c>
      <c r="EQ215" s="14">
        <f>INDEX(属性偏向!$T$4:$T$135,(卡牌属性!$DQ215-1+EQ$3)*11+卡牌属性!$DT215)*(1+属性投放!$AT$6)</f>
        <v>21</v>
      </c>
      <c r="ER215" s="14">
        <f>INDEX(属性偏向!$T$4:$T$135,(卡牌属性!$DQ215-1+ER$3)*11+卡牌属性!$DT215)*(1+属性投放!$AT$6)</f>
        <v>21</v>
      </c>
      <c r="ES215" s="14">
        <f>INDEX(属性偏向!$T$4:$T$135,(卡牌属性!$DQ215-1+ES$3)*11+卡牌属性!$DT215)*(1+属性投放!$AT$6)</f>
        <v>24</v>
      </c>
      <c r="ET215" s="14">
        <f>INDEX(属性偏向!$T$4:$T$135,(卡牌属性!$DQ215-1+ET$3)*11+卡牌属性!$DT215)*(1+属性投放!$AT$6)</f>
        <v>27</v>
      </c>
      <c r="EU215" s="14">
        <f>INDEX(属性偏向!$U$4:$U$135,(卡牌属性!$DR215-1+EU$3)*11+卡牌属性!$DT215)*(1+属性投放!$AT$6)</f>
        <v>252</v>
      </c>
      <c r="EV215" s="14">
        <f>INDEX(属性偏向!$U$4:$U$135,(卡牌属性!$DR215-1+EV$3)*11+卡牌属性!$DT215)*(1+属性投放!$AT$6)</f>
        <v>294</v>
      </c>
      <c r="EW215" s="14">
        <f>INDEX(属性偏向!$U$4:$U$135,(卡牌属性!$DR215-1+EW$3)*11+卡牌属性!$DT215)*(1+属性投放!$AT$6)</f>
        <v>294</v>
      </c>
      <c r="EX215" s="14">
        <f>INDEX(属性偏向!$U$4:$U$135,(卡牌属性!$DR215-1+EX$3)*11+卡牌属性!$DT215)*(1+属性投放!$AT$6)</f>
        <v>336</v>
      </c>
      <c r="EY215" s="14">
        <f>INDEX(属性偏向!$U$4:$U$135,(卡牌属性!$DR215-1+EY$3)*11+卡牌属性!$DT215)*(1+属性投放!$AT$6)</f>
        <v>378</v>
      </c>
    </row>
    <row r="216" spans="31:155" ht="16.5" x14ac:dyDescent="0.2">
      <c r="AE216" s="13">
        <v>212</v>
      </c>
      <c r="AF216" s="13">
        <f t="shared" si="710"/>
        <v>20</v>
      </c>
      <c r="AG216" s="13">
        <f t="shared" si="703"/>
        <v>3</v>
      </c>
      <c r="AH216" s="13"/>
      <c r="AI216" s="13"/>
      <c r="AJ216" s="14">
        <f t="shared" si="704"/>
        <v>1101023</v>
      </c>
      <c r="AK216" s="14" t="str">
        <f t="shared" si="705"/>
        <v>朱童3突</v>
      </c>
      <c r="AL216" s="25" t="s">
        <v>131</v>
      </c>
      <c r="AM216" s="14">
        <v>1</v>
      </c>
      <c r="AN216" s="14">
        <f t="shared" si="706"/>
        <v>3</v>
      </c>
      <c r="AO216" s="14" t="e">
        <f>INDEX(属性投放!#REF!,(卡牌属性!AG216-2)*20+卡牌属性!AN216)</f>
        <v>#REF!</v>
      </c>
      <c r="AP216" s="14" t="e">
        <f t="shared" si="752"/>
        <v>#REF!</v>
      </c>
      <c r="AQ216" s="14" t="e">
        <f t="shared" si="752"/>
        <v>#REF!</v>
      </c>
      <c r="AR216" s="14" t="e">
        <f t="shared" si="752"/>
        <v>#REF!</v>
      </c>
      <c r="AS216" s="14" t="e">
        <f t="shared" si="752"/>
        <v>#REF!</v>
      </c>
      <c r="AT216" s="14" t="e">
        <f>INDEX(属性投放!#REF!,(卡牌属性!AG216-2)*20+卡牌属性!AN216)</f>
        <v>#REF!</v>
      </c>
      <c r="AU216" s="14" t="e">
        <f t="shared" si="753"/>
        <v>#REF!</v>
      </c>
      <c r="AV216" s="14" t="e">
        <f t="shared" si="753"/>
        <v>#REF!</v>
      </c>
      <c r="AW216" s="14" t="e">
        <f t="shared" si="753"/>
        <v>#REF!</v>
      </c>
      <c r="AX216" s="14" t="e">
        <f t="shared" si="753"/>
        <v>#REF!</v>
      </c>
      <c r="AY216" s="14" t="e">
        <f>INDEX(属性投放!#REF!,(卡牌属性!AG216-2)*20+卡牌属性!AN216)</f>
        <v>#REF!</v>
      </c>
      <c r="AZ216" s="14" t="e">
        <f t="shared" si="754"/>
        <v>#REF!</v>
      </c>
      <c r="BA216" s="14" t="e">
        <f t="shared" si="754"/>
        <v>#REF!</v>
      </c>
      <c r="BB216" s="14" t="e">
        <f t="shared" si="754"/>
        <v>#REF!</v>
      </c>
      <c r="BC216" s="14" t="e">
        <f t="shared" si="754"/>
        <v>#REF!</v>
      </c>
      <c r="BD216" s="14" t="e">
        <f>INDEX(属性投放!#REF!,(卡牌属性!AG216-2)*20+卡牌属性!AN216)</f>
        <v>#REF!</v>
      </c>
      <c r="BE216" s="14" t="e">
        <f t="shared" si="755"/>
        <v>#REF!</v>
      </c>
      <c r="BF216" s="14" t="e">
        <f t="shared" si="755"/>
        <v>#REF!</v>
      </c>
      <c r="BG216" s="14" t="e">
        <f t="shared" si="755"/>
        <v>#REF!</v>
      </c>
      <c r="BH216" s="14" t="e">
        <f t="shared" si="755"/>
        <v>#REF!</v>
      </c>
      <c r="BI216" s="14" t="e">
        <f>INDEX(属性投放!#REF!,(卡牌属性!AG216-2)*20+卡牌属性!AN216)</f>
        <v>#REF!</v>
      </c>
      <c r="BJ216" s="14" t="e">
        <f t="shared" si="756"/>
        <v>#REF!</v>
      </c>
      <c r="BK216" s="14" t="e">
        <f t="shared" si="756"/>
        <v>#REF!</v>
      </c>
      <c r="BL216" s="14" t="e">
        <f t="shared" si="756"/>
        <v>#REF!</v>
      </c>
      <c r="BM216" s="14" t="e">
        <f t="shared" si="756"/>
        <v>#REF!</v>
      </c>
      <c r="BN216" s="14" t="e">
        <f>INDEX(属性投放!#REF!,(卡牌属性!AG216-2)*20+卡牌属性!AN216)</f>
        <v>#REF!</v>
      </c>
      <c r="BO216" s="14" t="e">
        <f t="shared" si="757"/>
        <v>#REF!</v>
      </c>
      <c r="BP216" s="14" t="e">
        <f t="shared" si="757"/>
        <v>#REF!</v>
      </c>
      <c r="BQ216" s="14" t="e">
        <f t="shared" si="757"/>
        <v>#REF!</v>
      </c>
      <c r="BR216" s="14" t="e">
        <f t="shared" si="757"/>
        <v>#REF!</v>
      </c>
      <c r="BV216" s="13">
        <v>212</v>
      </c>
      <c r="BW216" s="14">
        <f t="shared" si="711"/>
        <v>20</v>
      </c>
      <c r="BX216" s="14">
        <f t="shared" si="712"/>
        <v>1102020</v>
      </c>
      <c r="BY216" s="14" t="str">
        <f>INDEX($O$6:$O$37,BW216)&amp;"-"&amp;INDEX(属性投放!$H$19:$H$29,卡牌属性!CD216)</f>
        <v>高顺-黑绳</v>
      </c>
      <c r="BZ216" s="14">
        <f t="shared" si="713"/>
        <v>6</v>
      </c>
      <c r="CA216" s="14">
        <f t="shared" si="714"/>
        <v>5</v>
      </c>
      <c r="CB216" s="14">
        <f t="shared" si="715"/>
        <v>5</v>
      </c>
      <c r="CC216" s="14">
        <f t="shared" si="716"/>
        <v>3</v>
      </c>
      <c r="CD216" s="14">
        <f t="shared" si="717"/>
        <v>3</v>
      </c>
      <c r="CE216" s="14">
        <f>INDEX(属性投放!$W$6:$W$49,(卡牌属性!CC216-2)*11+卡牌属性!CD216)</f>
        <v>15</v>
      </c>
      <c r="CF216" s="14">
        <f t="shared" si="758"/>
        <v>483</v>
      </c>
      <c r="CG216" s="14">
        <f t="shared" si="759"/>
        <v>556</v>
      </c>
      <c r="CH216" s="14">
        <f t="shared" si="760"/>
        <v>654</v>
      </c>
      <c r="CI216" s="14">
        <f t="shared" si="761"/>
        <v>654</v>
      </c>
      <c r="CJ216" s="14">
        <f t="shared" si="762"/>
        <v>800</v>
      </c>
      <c r="CK216" s="14">
        <f t="shared" si="763"/>
        <v>184</v>
      </c>
      <c r="CL216" s="14">
        <f t="shared" si="764"/>
        <v>218</v>
      </c>
      <c r="CM216" s="14">
        <f t="shared" si="765"/>
        <v>218</v>
      </c>
      <c r="CN216" s="14">
        <f t="shared" si="766"/>
        <v>252</v>
      </c>
      <c r="CO216" s="14">
        <f t="shared" si="767"/>
        <v>325</v>
      </c>
      <c r="CP216" s="14">
        <f t="shared" si="768"/>
        <v>2488</v>
      </c>
      <c r="CQ216" s="14">
        <f t="shared" si="769"/>
        <v>2946</v>
      </c>
      <c r="CR216" s="14">
        <f t="shared" si="770"/>
        <v>2946</v>
      </c>
      <c r="CS216" s="14">
        <f t="shared" si="771"/>
        <v>3404</v>
      </c>
      <c r="CT216" s="14">
        <f t="shared" si="772"/>
        <v>4220</v>
      </c>
      <c r="CU216" s="14">
        <f>INDEX(属性偏向!$S$4:$S$135,(卡牌属性!$BZ216-1+CU$3)*11+卡牌属性!$CD216)</f>
        <v>16</v>
      </c>
      <c r="CV216" s="14">
        <f>INDEX(属性偏向!$S$4:$S$135,(卡牌属性!$BZ216-1+CV$3)*11+卡牌属性!$CD216)</f>
        <v>18</v>
      </c>
      <c r="CW216" s="14">
        <f>INDEX(属性偏向!$S$4:$S$135,(卡牌属性!$BZ216-1+CW$3)*11+卡牌属性!$CD216)</f>
        <v>20</v>
      </c>
      <c r="CX216" s="14">
        <f>INDEX(属性偏向!$S$4:$S$135,(卡牌属性!$BZ216-1+CX$3)*11+卡牌属性!$CD216)</f>
        <v>20</v>
      </c>
      <c r="CY216" s="14">
        <f>INDEX(属性偏向!$S$4:$S$135,(卡牌属性!$BZ216-1+CY$3)*11+卡牌属性!$CD216)</f>
        <v>24</v>
      </c>
      <c r="CZ216" s="14">
        <f>INDEX(属性偏向!$T$4:$T$135,(卡牌属性!$BZ216-1+CZ$3)*11+卡牌属性!$CD216)</f>
        <v>8</v>
      </c>
      <c r="DA216" s="14">
        <f>INDEX(属性偏向!$T$4:$T$135,(卡牌属性!$BZ216-1+DA$3)*11+卡牌属性!$CD216)</f>
        <v>9</v>
      </c>
      <c r="DB216" s="14">
        <f>INDEX(属性偏向!$T$4:$T$135,(卡牌属性!$BZ216-1+DB$3)*11+卡牌属性!$CD216)</f>
        <v>9</v>
      </c>
      <c r="DC216" s="14">
        <f>INDEX(属性偏向!$T$4:$T$135,(卡牌属性!$BZ216-1+DC$3)*11+卡牌属性!$CD216)</f>
        <v>10</v>
      </c>
      <c r="DD216" s="14">
        <f>INDEX(属性偏向!$T$4:$T$135,(卡牌属性!$BZ216-1+DD$3)*11+卡牌属性!$CD216)</f>
        <v>12</v>
      </c>
      <c r="DE216" s="14">
        <f>INDEX(属性偏向!$U$4:$U$135,(卡牌属性!$BZ216-1+DE$3)*11+卡牌属性!$CD216)</f>
        <v>128</v>
      </c>
      <c r="DF216" s="14">
        <f>INDEX(属性偏向!$U$4:$U$135,(卡牌属性!$BZ216-1+DF$3)*11+卡牌属性!$CD216)</f>
        <v>144</v>
      </c>
      <c r="DG216" s="14">
        <f>INDEX(属性偏向!$U$4:$U$135,(卡牌属性!$BZ216-1+DG$3)*11+卡牌属性!$CD216)</f>
        <v>144</v>
      </c>
      <c r="DH216" s="14">
        <f>INDEX(属性偏向!$U$4:$U$135,(卡牌属性!$BZ216-1+DH$3)*11+卡牌属性!$CD216)</f>
        <v>160</v>
      </c>
      <c r="DI216" s="14">
        <f>INDEX(属性偏向!$U$4:$U$135,(卡牌属性!$BZ216-1+DI$3)*11+卡牌属性!$CD216)</f>
        <v>192</v>
      </c>
      <c r="DL216" s="13">
        <v>212</v>
      </c>
      <c r="DM216" s="14">
        <f t="shared" si="718"/>
        <v>20</v>
      </c>
      <c r="DN216" s="14">
        <f t="shared" si="719"/>
        <v>1102020</v>
      </c>
      <c r="DO216" s="14" t="str">
        <f>INDEX($B$6:$B$32,DM216)&amp;"-"&amp;INDEX(属性投放!$H$7:$H$17,卡牌属性!DT216)</f>
        <v>朱童-黑绳</v>
      </c>
      <c r="DP216" s="14">
        <f t="shared" si="707"/>
        <v>5</v>
      </c>
      <c r="DQ216" s="14">
        <f t="shared" si="708"/>
        <v>5</v>
      </c>
      <c r="DR216" s="14">
        <f t="shared" si="709"/>
        <v>5</v>
      </c>
      <c r="DS216" s="14">
        <f t="shared" si="720"/>
        <v>3</v>
      </c>
      <c r="DT216" s="14">
        <f t="shared" si="721"/>
        <v>3</v>
      </c>
      <c r="DU216" s="14">
        <f>INDEX(属性投放!$W$6:$W$49,(卡牌属性!DS216-2)*11+卡牌属性!DT216)</f>
        <v>15</v>
      </c>
      <c r="DV216" s="14">
        <f t="shared" si="773"/>
        <v>930</v>
      </c>
      <c r="DW216" s="14">
        <f t="shared" si="774"/>
        <v>1099</v>
      </c>
      <c r="DX216" s="14">
        <f t="shared" si="775"/>
        <v>1268</v>
      </c>
      <c r="DY216" s="14">
        <f t="shared" si="776"/>
        <v>1268</v>
      </c>
      <c r="DZ216" s="14">
        <f t="shared" si="777"/>
        <v>1462</v>
      </c>
      <c r="EA216" s="14">
        <f t="shared" si="778"/>
        <v>420</v>
      </c>
      <c r="EB216" s="14">
        <f t="shared" si="779"/>
        <v>502</v>
      </c>
      <c r="EC216" s="14">
        <f t="shared" si="780"/>
        <v>502</v>
      </c>
      <c r="ED216" s="14">
        <f t="shared" si="781"/>
        <v>584</v>
      </c>
      <c r="EE216" s="14">
        <f t="shared" si="782"/>
        <v>681</v>
      </c>
      <c r="EF216" s="14">
        <f t="shared" si="783"/>
        <v>5540</v>
      </c>
      <c r="EG216" s="14">
        <f t="shared" si="784"/>
        <v>6614</v>
      </c>
      <c r="EH216" s="14">
        <f t="shared" si="785"/>
        <v>6614</v>
      </c>
      <c r="EI216" s="14">
        <f t="shared" si="786"/>
        <v>7688</v>
      </c>
      <c r="EJ216" s="14">
        <f t="shared" si="787"/>
        <v>8812</v>
      </c>
      <c r="EK216" s="14">
        <f>INDEX(属性偏向!$S$4:$S$135,(卡牌属性!$DP216-1+EK$3)*11+卡牌属性!$DT216)*(1+属性投放!$AT$6)</f>
        <v>42</v>
      </c>
      <c r="EL216" s="14">
        <f>INDEX(属性偏向!$S$4:$S$135,(卡牌属性!$DP216-1+EL$3)*11+卡牌属性!$DT216)*(1+属性投放!$AT$6)</f>
        <v>48</v>
      </c>
      <c r="EM216" s="14">
        <f>INDEX(属性偏向!$S$4:$S$135,(卡牌属性!$DP216-1+EM$3)*11+卡牌属性!$DT216)*(1+属性投放!$AT$6)</f>
        <v>54</v>
      </c>
      <c r="EN216" s="14">
        <f>INDEX(属性偏向!$S$4:$S$135,(卡牌属性!$DP216-1+EN$3)*11+卡牌属性!$DT216)*(1+属性投放!$AT$6)</f>
        <v>54</v>
      </c>
      <c r="EO216" s="14">
        <f>INDEX(属性偏向!$S$4:$S$135,(卡牌属性!$DP216-1+EO$3)*11+卡牌属性!$DT216)*(1+属性投放!$AT$6)</f>
        <v>60</v>
      </c>
      <c r="EP216" s="14">
        <f>INDEX(属性偏向!$T$4:$T$135,(卡牌属性!$DQ216-1+EP$3)*11+卡牌属性!$DT216)*(1+属性投放!$AT$6)</f>
        <v>21</v>
      </c>
      <c r="EQ216" s="14">
        <f>INDEX(属性偏向!$T$4:$T$135,(卡牌属性!$DQ216-1+EQ$3)*11+卡牌属性!$DT216)*(1+属性投放!$AT$6)</f>
        <v>24</v>
      </c>
      <c r="ER216" s="14">
        <f>INDEX(属性偏向!$T$4:$T$135,(卡牌属性!$DQ216-1+ER$3)*11+卡牌属性!$DT216)*(1+属性投放!$AT$6)</f>
        <v>24</v>
      </c>
      <c r="ES216" s="14">
        <f>INDEX(属性偏向!$T$4:$T$135,(卡牌属性!$DQ216-1+ES$3)*11+卡牌属性!$DT216)*(1+属性投放!$AT$6)</f>
        <v>27</v>
      </c>
      <c r="ET216" s="14">
        <f>INDEX(属性偏向!$T$4:$T$135,(卡牌属性!$DQ216-1+ET$3)*11+卡牌属性!$DT216)*(1+属性投放!$AT$6)</f>
        <v>30</v>
      </c>
      <c r="EU216" s="14">
        <f>INDEX(属性偏向!$U$4:$U$135,(卡牌属性!$DR216-1+EU$3)*11+卡牌属性!$DT216)*(1+属性投放!$AT$6)</f>
        <v>336</v>
      </c>
      <c r="EV216" s="14">
        <f>INDEX(属性偏向!$U$4:$U$135,(卡牌属性!$DR216-1+EV$3)*11+卡牌属性!$DT216)*(1+属性投放!$AT$6)</f>
        <v>384</v>
      </c>
      <c r="EW216" s="14">
        <f>INDEX(属性偏向!$U$4:$U$135,(卡牌属性!$DR216-1+EW$3)*11+卡牌属性!$DT216)*(1+属性投放!$AT$6)</f>
        <v>384</v>
      </c>
      <c r="EX216" s="14">
        <f>INDEX(属性偏向!$U$4:$U$135,(卡牌属性!$DR216-1+EX$3)*11+卡牌属性!$DT216)*(1+属性投放!$AT$6)</f>
        <v>432</v>
      </c>
      <c r="EY216" s="14">
        <f>INDEX(属性偏向!$U$4:$U$135,(卡牌属性!$DR216-1+EY$3)*11+卡牌属性!$DT216)*(1+属性投放!$AT$6)</f>
        <v>480</v>
      </c>
    </row>
    <row r="217" spans="31:155" ht="16.5" x14ac:dyDescent="0.2">
      <c r="AE217" s="13">
        <v>213</v>
      </c>
      <c r="AF217" s="13">
        <f t="shared" si="710"/>
        <v>20</v>
      </c>
      <c r="AG217" s="13">
        <f t="shared" si="703"/>
        <v>3</v>
      </c>
      <c r="AH217" s="13"/>
      <c r="AI217" s="13"/>
      <c r="AJ217" s="14">
        <f t="shared" si="704"/>
        <v>1101023</v>
      </c>
      <c r="AK217" s="14" t="str">
        <f t="shared" si="705"/>
        <v>朱童4突</v>
      </c>
      <c r="AL217" s="25" t="s">
        <v>131</v>
      </c>
      <c r="AM217" s="14">
        <v>1</v>
      </c>
      <c r="AN217" s="14">
        <f t="shared" si="706"/>
        <v>4</v>
      </c>
      <c r="AO217" s="14" t="e">
        <f>INDEX(属性投放!#REF!,(卡牌属性!AG217-2)*20+卡牌属性!AN217)</f>
        <v>#REF!</v>
      </c>
      <c r="AP217" s="14" t="e">
        <f t="shared" si="752"/>
        <v>#REF!</v>
      </c>
      <c r="AQ217" s="14" t="e">
        <f t="shared" si="752"/>
        <v>#REF!</v>
      </c>
      <c r="AR217" s="14" t="e">
        <f t="shared" si="752"/>
        <v>#REF!</v>
      </c>
      <c r="AS217" s="14" t="e">
        <f t="shared" si="752"/>
        <v>#REF!</v>
      </c>
      <c r="AT217" s="14" t="e">
        <f>INDEX(属性投放!#REF!,(卡牌属性!AG217-2)*20+卡牌属性!AN217)</f>
        <v>#REF!</v>
      </c>
      <c r="AU217" s="14" t="e">
        <f t="shared" si="753"/>
        <v>#REF!</v>
      </c>
      <c r="AV217" s="14" t="e">
        <f t="shared" si="753"/>
        <v>#REF!</v>
      </c>
      <c r="AW217" s="14" t="e">
        <f t="shared" si="753"/>
        <v>#REF!</v>
      </c>
      <c r="AX217" s="14" t="e">
        <f t="shared" si="753"/>
        <v>#REF!</v>
      </c>
      <c r="AY217" s="14" t="e">
        <f>INDEX(属性投放!#REF!,(卡牌属性!AG217-2)*20+卡牌属性!AN217)</f>
        <v>#REF!</v>
      </c>
      <c r="AZ217" s="14" t="e">
        <f t="shared" si="754"/>
        <v>#REF!</v>
      </c>
      <c r="BA217" s="14" t="e">
        <f t="shared" si="754"/>
        <v>#REF!</v>
      </c>
      <c r="BB217" s="14" t="e">
        <f t="shared" si="754"/>
        <v>#REF!</v>
      </c>
      <c r="BC217" s="14" t="e">
        <f t="shared" si="754"/>
        <v>#REF!</v>
      </c>
      <c r="BD217" s="14" t="e">
        <f>INDEX(属性投放!#REF!,(卡牌属性!AG217-2)*20+卡牌属性!AN217)</f>
        <v>#REF!</v>
      </c>
      <c r="BE217" s="14" t="e">
        <f t="shared" si="755"/>
        <v>#REF!</v>
      </c>
      <c r="BF217" s="14" t="e">
        <f t="shared" si="755"/>
        <v>#REF!</v>
      </c>
      <c r="BG217" s="14" t="e">
        <f t="shared" si="755"/>
        <v>#REF!</v>
      </c>
      <c r="BH217" s="14" t="e">
        <f t="shared" si="755"/>
        <v>#REF!</v>
      </c>
      <c r="BI217" s="14" t="e">
        <f>INDEX(属性投放!#REF!,(卡牌属性!AG217-2)*20+卡牌属性!AN217)</f>
        <v>#REF!</v>
      </c>
      <c r="BJ217" s="14" t="e">
        <f t="shared" si="756"/>
        <v>#REF!</v>
      </c>
      <c r="BK217" s="14" t="e">
        <f t="shared" si="756"/>
        <v>#REF!</v>
      </c>
      <c r="BL217" s="14" t="e">
        <f t="shared" si="756"/>
        <v>#REF!</v>
      </c>
      <c r="BM217" s="14" t="e">
        <f t="shared" si="756"/>
        <v>#REF!</v>
      </c>
      <c r="BN217" s="14" t="e">
        <f>INDEX(属性投放!#REF!,(卡牌属性!AG217-2)*20+卡牌属性!AN217)</f>
        <v>#REF!</v>
      </c>
      <c r="BO217" s="14" t="e">
        <f t="shared" si="757"/>
        <v>#REF!</v>
      </c>
      <c r="BP217" s="14" t="e">
        <f t="shared" si="757"/>
        <v>#REF!</v>
      </c>
      <c r="BQ217" s="14" t="e">
        <f t="shared" si="757"/>
        <v>#REF!</v>
      </c>
      <c r="BR217" s="14" t="e">
        <f t="shared" si="757"/>
        <v>#REF!</v>
      </c>
      <c r="BV217" s="13">
        <v>213</v>
      </c>
      <c r="BW217" s="14">
        <f t="shared" si="711"/>
        <v>20</v>
      </c>
      <c r="BX217" s="14">
        <f t="shared" si="712"/>
        <v>1102020</v>
      </c>
      <c r="BY217" s="14" t="str">
        <f>INDEX($O$6:$O$37,BW217)&amp;"-"&amp;INDEX(属性投放!$H$19:$H$29,卡牌属性!CD217)</f>
        <v>高顺-众合</v>
      </c>
      <c r="BZ217" s="14">
        <f t="shared" si="713"/>
        <v>6</v>
      </c>
      <c r="CA217" s="14">
        <f t="shared" si="714"/>
        <v>5</v>
      </c>
      <c r="CB217" s="14">
        <f t="shared" si="715"/>
        <v>5</v>
      </c>
      <c r="CC217" s="14">
        <f t="shared" si="716"/>
        <v>3</v>
      </c>
      <c r="CD217" s="14">
        <f t="shared" si="717"/>
        <v>4</v>
      </c>
      <c r="CE217" s="14">
        <f>INDEX(属性投放!$W$6:$W$49,(卡牌属性!CC217-2)*11+卡牌属性!CD217)</f>
        <v>15</v>
      </c>
      <c r="CF217" s="14">
        <f t="shared" si="758"/>
        <v>723</v>
      </c>
      <c r="CG217" s="14">
        <f t="shared" si="759"/>
        <v>826</v>
      </c>
      <c r="CH217" s="14">
        <f t="shared" si="760"/>
        <v>954</v>
      </c>
      <c r="CI217" s="14">
        <f t="shared" si="761"/>
        <v>954</v>
      </c>
      <c r="CJ217" s="14">
        <f t="shared" si="762"/>
        <v>1160</v>
      </c>
      <c r="CK217" s="14">
        <f t="shared" si="763"/>
        <v>304</v>
      </c>
      <c r="CL217" s="14">
        <f t="shared" si="764"/>
        <v>353</v>
      </c>
      <c r="CM217" s="14">
        <f t="shared" si="765"/>
        <v>353</v>
      </c>
      <c r="CN217" s="14">
        <f t="shared" si="766"/>
        <v>402</v>
      </c>
      <c r="CO217" s="14">
        <f t="shared" si="767"/>
        <v>505</v>
      </c>
      <c r="CP217" s="14">
        <f t="shared" si="768"/>
        <v>4408</v>
      </c>
      <c r="CQ217" s="14">
        <f t="shared" si="769"/>
        <v>5106</v>
      </c>
      <c r="CR217" s="14">
        <f t="shared" si="770"/>
        <v>5106</v>
      </c>
      <c r="CS217" s="14">
        <f t="shared" si="771"/>
        <v>5804</v>
      </c>
      <c r="CT217" s="14">
        <f t="shared" si="772"/>
        <v>7100</v>
      </c>
      <c r="CU217" s="14">
        <f>INDEX(属性偏向!$S$4:$S$135,(卡牌属性!$BZ217-1+CU$3)*11+卡牌属性!$CD217)</f>
        <v>18</v>
      </c>
      <c r="CV217" s="14">
        <f>INDEX(属性偏向!$S$4:$S$135,(卡牌属性!$BZ217-1+CV$3)*11+卡牌属性!$CD217)</f>
        <v>20</v>
      </c>
      <c r="CW217" s="14">
        <f>INDEX(属性偏向!$S$4:$S$135,(卡牌属性!$BZ217-1+CW$3)*11+卡牌属性!$CD217)</f>
        <v>22</v>
      </c>
      <c r="CX217" s="14">
        <f>INDEX(属性偏向!$S$4:$S$135,(卡牌属性!$BZ217-1+CX$3)*11+卡牌属性!$CD217)</f>
        <v>22</v>
      </c>
      <c r="CY217" s="14">
        <f>INDEX(属性偏向!$S$4:$S$135,(卡牌属性!$BZ217-1+CY$3)*11+卡牌属性!$CD217)</f>
        <v>26</v>
      </c>
      <c r="CZ217" s="14">
        <f>INDEX(属性偏向!$T$4:$T$135,(卡牌属性!$BZ217-1+CZ$3)*11+卡牌属性!$CD217)</f>
        <v>9</v>
      </c>
      <c r="DA217" s="14">
        <f>INDEX(属性偏向!$T$4:$T$135,(卡牌属性!$BZ217-1+DA$3)*11+卡牌属性!$CD217)</f>
        <v>10</v>
      </c>
      <c r="DB217" s="14">
        <f>INDEX(属性偏向!$T$4:$T$135,(卡牌属性!$BZ217-1+DB$3)*11+卡牌属性!$CD217)</f>
        <v>10</v>
      </c>
      <c r="DC217" s="14">
        <f>INDEX(属性偏向!$T$4:$T$135,(卡牌属性!$BZ217-1+DC$3)*11+卡牌属性!$CD217)</f>
        <v>11</v>
      </c>
      <c r="DD217" s="14">
        <f>INDEX(属性偏向!$T$4:$T$135,(卡牌属性!$BZ217-1+DD$3)*11+卡牌属性!$CD217)</f>
        <v>13</v>
      </c>
      <c r="DE217" s="14">
        <f>INDEX(属性偏向!$U$4:$U$135,(卡牌属性!$BZ217-1+DE$3)*11+卡牌属性!$CD217)</f>
        <v>162</v>
      </c>
      <c r="DF217" s="14">
        <f>INDEX(属性偏向!$U$4:$U$135,(卡牌属性!$BZ217-1+DF$3)*11+卡牌属性!$CD217)</f>
        <v>180</v>
      </c>
      <c r="DG217" s="14">
        <f>INDEX(属性偏向!$U$4:$U$135,(卡牌属性!$BZ217-1+DG$3)*11+卡牌属性!$CD217)</f>
        <v>180</v>
      </c>
      <c r="DH217" s="14">
        <f>INDEX(属性偏向!$U$4:$U$135,(卡牌属性!$BZ217-1+DH$3)*11+卡牌属性!$CD217)</f>
        <v>198</v>
      </c>
      <c r="DI217" s="14">
        <f>INDEX(属性偏向!$U$4:$U$135,(卡牌属性!$BZ217-1+DI$3)*11+卡牌属性!$CD217)</f>
        <v>234</v>
      </c>
      <c r="DL217" s="13">
        <v>213</v>
      </c>
      <c r="DM217" s="14">
        <f t="shared" si="718"/>
        <v>20</v>
      </c>
      <c r="DN217" s="14">
        <f t="shared" si="719"/>
        <v>1102020</v>
      </c>
      <c r="DO217" s="14" t="str">
        <f>INDEX($B$6:$B$32,DM217)&amp;"-"&amp;INDEX(属性投放!$H$7:$H$17,卡牌属性!DT217)</f>
        <v>朱童-众合</v>
      </c>
      <c r="DP217" s="14">
        <f t="shared" si="707"/>
        <v>5</v>
      </c>
      <c r="DQ217" s="14">
        <f t="shared" si="708"/>
        <v>5</v>
      </c>
      <c r="DR217" s="14">
        <f t="shared" si="709"/>
        <v>5</v>
      </c>
      <c r="DS217" s="14">
        <f t="shared" si="720"/>
        <v>3</v>
      </c>
      <c r="DT217" s="14">
        <f t="shared" si="721"/>
        <v>4</v>
      </c>
      <c r="DU217" s="14">
        <f>INDEX(属性投放!$W$6:$W$49,(卡牌属性!DS217-2)*11+卡牌属性!DT217)</f>
        <v>15</v>
      </c>
      <c r="DV217" s="14">
        <f t="shared" si="773"/>
        <v>1560</v>
      </c>
      <c r="DW217" s="14">
        <f t="shared" si="774"/>
        <v>1819</v>
      </c>
      <c r="DX217" s="14">
        <f t="shared" si="775"/>
        <v>2078</v>
      </c>
      <c r="DY217" s="14">
        <f t="shared" si="776"/>
        <v>2078</v>
      </c>
      <c r="DZ217" s="14">
        <f t="shared" si="777"/>
        <v>2362</v>
      </c>
      <c r="EA217" s="14">
        <f t="shared" si="778"/>
        <v>735</v>
      </c>
      <c r="EB217" s="14">
        <f t="shared" si="779"/>
        <v>862</v>
      </c>
      <c r="EC217" s="14">
        <f t="shared" si="780"/>
        <v>862</v>
      </c>
      <c r="ED217" s="14">
        <f t="shared" si="781"/>
        <v>989</v>
      </c>
      <c r="EE217" s="14">
        <f t="shared" si="782"/>
        <v>1131</v>
      </c>
      <c r="EF217" s="14">
        <f t="shared" si="783"/>
        <v>10580</v>
      </c>
      <c r="EG217" s="14">
        <f t="shared" si="784"/>
        <v>12374</v>
      </c>
      <c r="EH217" s="14">
        <f t="shared" si="785"/>
        <v>12374</v>
      </c>
      <c r="EI217" s="14">
        <f t="shared" si="786"/>
        <v>14168</v>
      </c>
      <c r="EJ217" s="14">
        <f t="shared" si="787"/>
        <v>16012</v>
      </c>
      <c r="EK217" s="14">
        <f>INDEX(属性偏向!$S$4:$S$135,(卡牌属性!$DP217-1+EK$3)*11+卡牌属性!$DT217)*(1+属性投放!$AT$6)</f>
        <v>48</v>
      </c>
      <c r="EL217" s="14">
        <f>INDEX(属性偏向!$S$4:$S$135,(卡牌属性!$DP217-1+EL$3)*11+卡牌属性!$DT217)*(1+属性投放!$AT$6)</f>
        <v>54</v>
      </c>
      <c r="EM217" s="14">
        <f>INDEX(属性偏向!$S$4:$S$135,(卡牌属性!$DP217-1+EM$3)*11+卡牌属性!$DT217)*(1+属性投放!$AT$6)</f>
        <v>60</v>
      </c>
      <c r="EN217" s="14">
        <f>INDEX(属性偏向!$S$4:$S$135,(卡牌属性!$DP217-1+EN$3)*11+卡牌属性!$DT217)*(1+属性投放!$AT$6)</f>
        <v>60</v>
      </c>
      <c r="EO217" s="14">
        <f>INDEX(属性偏向!$S$4:$S$135,(卡牌属性!$DP217-1+EO$3)*11+卡牌属性!$DT217)*(1+属性投放!$AT$6)</f>
        <v>66</v>
      </c>
      <c r="EP217" s="14">
        <f>INDEX(属性偏向!$T$4:$T$135,(卡牌属性!$DQ217-1+EP$3)*11+卡牌属性!$DT217)*(1+属性投放!$AT$6)</f>
        <v>24</v>
      </c>
      <c r="EQ217" s="14">
        <f>INDEX(属性偏向!$T$4:$T$135,(卡牌属性!$DQ217-1+EQ$3)*11+卡牌属性!$DT217)*(1+属性投放!$AT$6)</f>
        <v>27</v>
      </c>
      <c r="ER217" s="14">
        <f>INDEX(属性偏向!$T$4:$T$135,(卡牌属性!$DQ217-1+ER$3)*11+卡牌属性!$DT217)*(1+属性投放!$AT$6)</f>
        <v>27</v>
      </c>
      <c r="ES217" s="14">
        <f>INDEX(属性偏向!$T$4:$T$135,(卡牌属性!$DQ217-1+ES$3)*11+卡牌属性!$DT217)*(1+属性投放!$AT$6)</f>
        <v>30</v>
      </c>
      <c r="ET217" s="14">
        <f>INDEX(属性偏向!$T$4:$T$135,(卡牌属性!$DQ217-1+ET$3)*11+卡牌属性!$DT217)*(1+属性投放!$AT$6)</f>
        <v>33</v>
      </c>
      <c r="EU217" s="14">
        <f>INDEX(属性偏向!$U$4:$U$135,(卡牌属性!$DR217-1+EU$3)*11+卡牌属性!$DT217)*(1+属性投放!$AT$6)</f>
        <v>432</v>
      </c>
      <c r="EV217" s="14">
        <f>INDEX(属性偏向!$U$4:$U$135,(卡牌属性!$DR217-1+EV$3)*11+卡牌属性!$DT217)*(1+属性投放!$AT$6)</f>
        <v>486</v>
      </c>
      <c r="EW217" s="14">
        <f>INDEX(属性偏向!$U$4:$U$135,(卡牌属性!$DR217-1+EW$3)*11+卡牌属性!$DT217)*(1+属性投放!$AT$6)</f>
        <v>486</v>
      </c>
      <c r="EX217" s="14">
        <f>INDEX(属性偏向!$U$4:$U$135,(卡牌属性!$DR217-1+EX$3)*11+卡牌属性!$DT217)*(1+属性投放!$AT$6)</f>
        <v>540</v>
      </c>
      <c r="EY217" s="14">
        <f>INDEX(属性偏向!$U$4:$U$135,(卡牌属性!$DR217-1+EY$3)*11+卡牌属性!$DT217)*(1+属性投放!$AT$6)</f>
        <v>594</v>
      </c>
    </row>
    <row r="218" spans="31:155" ht="16.5" x14ac:dyDescent="0.2">
      <c r="AE218" s="13">
        <v>214</v>
      </c>
      <c r="AF218" s="13">
        <f t="shared" si="710"/>
        <v>20</v>
      </c>
      <c r="AG218" s="13">
        <f t="shared" si="703"/>
        <v>3</v>
      </c>
      <c r="AH218" s="13"/>
      <c r="AI218" s="13"/>
      <c r="AJ218" s="14">
        <f t="shared" si="704"/>
        <v>1101023</v>
      </c>
      <c r="AK218" s="14" t="str">
        <f t="shared" si="705"/>
        <v>朱童5突</v>
      </c>
      <c r="AL218" s="25" t="s">
        <v>131</v>
      </c>
      <c r="AM218" s="14">
        <v>1</v>
      </c>
      <c r="AN218" s="14">
        <f t="shared" si="706"/>
        <v>5</v>
      </c>
      <c r="AO218" s="14" t="e">
        <f>INDEX(属性投放!#REF!,(卡牌属性!AG218-2)*20+卡牌属性!AN218)</f>
        <v>#REF!</v>
      </c>
      <c r="AP218" s="14" t="e">
        <f t="shared" si="752"/>
        <v>#REF!</v>
      </c>
      <c r="AQ218" s="14" t="e">
        <f t="shared" si="752"/>
        <v>#REF!</v>
      </c>
      <c r="AR218" s="14" t="e">
        <f t="shared" si="752"/>
        <v>#REF!</v>
      </c>
      <c r="AS218" s="14" t="e">
        <f t="shared" si="752"/>
        <v>#REF!</v>
      </c>
      <c r="AT218" s="14" t="e">
        <f>INDEX(属性投放!#REF!,(卡牌属性!AG218-2)*20+卡牌属性!AN218)</f>
        <v>#REF!</v>
      </c>
      <c r="AU218" s="14" t="e">
        <f t="shared" si="753"/>
        <v>#REF!</v>
      </c>
      <c r="AV218" s="14" t="e">
        <f t="shared" si="753"/>
        <v>#REF!</v>
      </c>
      <c r="AW218" s="14" t="e">
        <f t="shared" si="753"/>
        <v>#REF!</v>
      </c>
      <c r="AX218" s="14" t="e">
        <f t="shared" si="753"/>
        <v>#REF!</v>
      </c>
      <c r="AY218" s="14" t="e">
        <f>INDEX(属性投放!#REF!,(卡牌属性!AG218-2)*20+卡牌属性!AN218)</f>
        <v>#REF!</v>
      </c>
      <c r="AZ218" s="14" t="e">
        <f t="shared" si="754"/>
        <v>#REF!</v>
      </c>
      <c r="BA218" s="14" t="e">
        <f t="shared" si="754"/>
        <v>#REF!</v>
      </c>
      <c r="BB218" s="14" t="e">
        <f t="shared" si="754"/>
        <v>#REF!</v>
      </c>
      <c r="BC218" s="14" t="e">
        <f t="shared" si="754"/>
        <v>#REF!</v>
      </c>
      <c r="BD218" s="14" t="e">
        <f>INDEX(属性投放!#REF!,(卡牌属性!AG218-2)*20+卡牌属性!AN218)</f>
        <v>#REF!</v>
      </c>
      <c r="BE218" s="14" t="e">
        <f t="shared" si="755"/>
        <v>#REF!</v>
      </c>
      <c r="BF218" s="14" t="e">
        <f t="shared" si="755"/>
        <v>#REF!</v>
      </c>
      <c r="BG218" s="14" t="e">
        <f t="shared" si="755"/>
        <v>#REF!</v>
      </c>
      <c r="BH218" s="14" t="e">
        <f t="shared" si="755"/>
        <v>#REF!</v>
      </c>
      <c r="BI218" s="14" t="e">
        <f>INDEX(属性投放!#REF!,(卡牌属性!AG218-2)*20+卡牌属性!AN218)</f>
        <v>#REF!</v>
      </c>
      <c r="BJ218" s="14" t="e">
        <f t="shared" si="756"/>
        <v>#REF!</v>
      </c>
      <c r="BK218" s="14" t="e">
        <f t="shared" si="756"/>
        <v>#REF!</v>
      </c>
      <c r="BL218" s="14" t="e">
        <f t="shared" si="756"/>
        <v>#REF!</v>
      </c>
      <c r="BM218" s="14" t="e">
        <f t="shared" si="756"/>
        <v>#REF!</v>
      </c>
      <c r="BN218" s="14" t="e">
        <f>INDEX(属性投放!#REF!,(卡牌属性!AG218-2)*20+卡牌属性!AN218)</f>
        <v>#REF!</v>
      </c>
      <c r="BO218" s="14" t="e">
        <f t="shared" si="757"/>
        <v>#REF!</v>
      </c>
      <c r="BP218" s="14" t="e">
        <f t="shared" si="757"/>
        <v>#REF!</v>
      </c>
      <c r="BQ218" s="14" t="e">
        <f t="shared" si="757"/>
        <v>#REF!</v>
      </c>
      <c r="BR218" s="14" t="e">
        <f t="shared" si="757"/>
        <v>#REF!</v>
      </c>
      <c r="BV218" s="13">
        <v>214</v>
      </c>
      <c r="BW218" s="14">
        <f t="shared" si="711"/>
        <v>20</v>
      </c>
      <c r="BX218" s="14">
        <f t="shared" si="712"/>
        <v>1102020</v>
      </c>
      <c r="BY218" s="14" t="str">
        <f>INDEX($O$6:$O$37,BW218)&amp;"-"&amp;INDEX(属性投放!$H$19:$H$29,卡牌属性!CD218)</f>
        <v>高顺-叫唤</v>
      </c>
      <c r="BZ218" s="14">
        <f t="shared" si="713"/>
        <v>6</v>
      </c>
      <c r="CA218" s="14">
        <f t="shared" si="714"/>
        <v>5</v>
      </c>
      <c r="CB218" s="14">
        <f t="shared" si="715"/>
        <v>5</v>
      </c>
      <c r="CC218" s="14">
        <f t="shared" si="716"/>
        <v>3</v>
      </c>
      <c r="CD218" s="14">
        <f t="shared" si="717"/>
        <v>5</v>
      </c>
      <c r="CE218" s="14">
        <f>INDEX(属性投放!$W$6:$W$49,(卡牌属性!CC218-2)*11+卡牌属性!CD218)</f>
        <v>15</v>
      </c>
      <c r="CF218" s="14">
        <f t="shared" si="758"/>
        <v>993</v>
      </c>
      <c r="CG218" s="14">
        <f t="shared" si="759"/>
        <v>1126</v>
      </c>
      <c r="CH218" s="14">
        <f t="shared" si="760"/>
        <v>1284</v>
      </c>
      <c r="CI218" s="14">
        <f t="shared" si="761"/>
        <v>1284</v>
      </c>
      <c r="CJ218" s="14">
        <f t="shared" si="762"/>
        <v>1550</v>
      </c>
      <c r="CK218" s="14">
        <f t="shared" si="763"/>
        <v>439</v>
      </c>
      <c r="CL218" s="14">
        <f t="shared" si="764"/>
        <v>503</v>
      </c>
      <c r="CM218" s="14">
        <f t="shared" si="765"/>
        <v>503</v>
      </c>
      <c r="CN218" s="14">
        <f t="shared" si="766"/>
        <v>567</v>
      </c>
      <c r="CO218" s="14">
        <f t="shared" si="767"/>
        <v>700</v>
      </c>
      <c r="CP218" s="14">
        <f t="shared" si="768"/>
        <v>6838</v>
      </c>
      <c r="CQ218" s="14">
        <f t="shared" si="769"/>
        <v>7806</v>
      </c>
      <c r="CR218" s="14">
        <f t="shared" si="770"/>
        <v>7806</v>
      </c>
      <c r="CS218" s="14">
        <f t="shared" si="771"/>
        <v>8774</v>
      </c>
      <c r="CT218" s="14">
        <f t="shared" si="772"/>
        <v>10610</v>
      </c>
      <c r="CU218" s="14">
        <f>INDEX(属性偏向!$S$4:$S$135,(卡牌属性!$BZ218-1+CU$3)*11+卡牌属性!$CD218)</f>
        <v>20</v>
      </c>
      <c r="CV218" s="14">
        <f>INDEX(属性偏向!$S$4:$S$135,(卡牌属性!$BZ218-1+CV$3)*11+卡牌属性!$CD218)</f>
        <v>22</v>
      </c>
      <c r="CW218" s="14">
        <f>INDEX(属性偏向!$S$4:$S$135,(卡牌属性!$BZ218-1+CW$3)*11+卡牌属性!$CD218)</f>
        <v>24</v>
      </c>
      <c r="CX218" s="14">
        <f>INDEX(属性偏向!$S$4:$S$135,(卡牌属性!$BZ218-1+CX$3)*11+卡牌属性!$CD218)</f>
        <v>24</v>
      </c>
      <c r="CY218" s="14">
        <f>INDEX(属性偏向!$S$4:$S$135,(卡牌属性!$BZ218-1+CY$3)*11+卡牌属性!$CD218)</f>
        <v>28</v>
      </c>
      <c r="CZ218" s="14">
        <f>INDEX(属性偏向!$T$4:$T$135,(卡牌属性!$BZ218-1+CZ$3)*11+卡牌属性!$CD218)</f>
        <v>10</v>
      </c>
      <c r="DA218" s="14">
        <f>INDEX(属性偏向!$T$4:$T$135,(卡牌属性!$BZ218-1+DA$3)*11+卡牌属性!$CD218)</f>
        <v>11</v>
      </c>
      <c r="DB218" s="14">
        <f>INDEX(属性偏向!$T$4:$T$135,(卡牌属性!$BZ218-1+DB$3)*11+卡牌属性!$CD218)</f>
        <v>11</v>
      </c>
      <c r="DC218" s="14">
        <f>INDEX(属性偏向!$T$4:$T$135,(卡牌属性!$BZ218-1+DC$3)*11+卡牌属性!$CD218)</f>
        <v>12</v>
      </c>
      <c r="DD218" s="14">
        <f>INDEX(属性偏向!$T$4:$T$135,(卡牌属性!$BZ218-1+DD$3)*11+卡牌属性!$CD218)</f>
        <v>14</v>
      </c>
      <c r="DE218" s="14">
        <f>INDEX(属性偏向!$U$4:$U$135,(卡牌属性!$BZ218-1+DE$3)*11+卡牌属性!$CD218)</f>
        <v>200</v>
      </c>
      <c r="DF218" s="14">
        <f>INDEX(属性偏向!$U$4:$U$135,(卡牌属性!$BZ218-1+DF$3)*11+卡牌属性!$CD218)</f>
        <v>220</v>
      </c>
      <c r="DG218" s="14">
        <f>INDEX(属性偏向!$U$4:$U$135,(卡牌属性!$BZ218-1+DG$3)*11+卡牌属性!$CD218)</f>
        <v>220</v>
      </c>
      <c r="DH218" s="14">
        <f>INDEX(属性偏向!$U$4:$U$135,(卡牌属性!$BZ218-1+DH$3)*11+卡牌属性!$CD218)</f>
        <v>240</v>
      </c>
      <c r="DI218" s="14">
        <f>INDEX(属性偏向!$U$4:$U$135,(卡牌属性!$BZ218-1+DI$3)*11+卡牌属性!$CD218)</f>
        <v>280</v>
      </c>
      <c r="DL218" s="13">
        <v>214</v>
      </c>
      <c r="DM218" s="14">
        <f t="shared" si="718"/>
        <v>20</v>
      </c>
      <c r="DN218" s="14">
        <f t="shared" si="719"/>
        <v>1102020</v>
      </c>
      <c r="DO218" s="14" t="str">
        <f>INDEX($B$6:$B$32,DM218)&amp;"-"&amp;INDEX(属性投放!$H$7:$H$17,卡牌属性!DT218)</f>
        <v>朱童-叫唤</v>
      </c>
      <c r="DP218" s="14">
        <f t="shared" si="707"/>
        <v>5</v>
      </c>
      <c r="DQ218" s="14">
        <f t="shared" si="708"/>
        <v>5</v>
      </c>
      <c r="DR218" s="14">
        <f t="shared" si="709"/>
        <v>5</v>
      </c>
      <c r="DS218" s="14">
        <f t="shared" si="720"/>
        <v>3</v>
      </c>
      <c r="DT218" s="14">
        <f t="shared" si="721"/>
        <v>5</v>
      </c>
      <c r="DU218" s="14">
        <f>INDEX(属性投放!$W$6:$W$49,(卡牌属性!DS218-2)*11+卡牌属性!DT218)</f>
        <v>15</v>
      </c>
      <c r="DV218" s="14">
        <f t="shared" si="773"/>
        <v>2280</v>
      </c>
      <c r="DW218" s="14">
        <f t="shared" si="774"/>
        <v>2629</v>
      </c>
      <c r="DX218" s="14">
        <f t="shared" si="775"/>
        <v>2978</v>
      </c>
      <c r="DY218" s="14">
        <f t="shared" si="776"/>
        <v>2978</v>
      </c>
      <c r="DZ218" s="14">
        <f t="shared" si="777"/>
        <v>3352</v>
      </c>
      <c r="EA218" s="14">
        <f t="shared" si="778"/>
        <v>1095</v>
      </c>
      <c r="EB218" s="14">
        <f t="shared" si="779"/>
        <v>1267</v>
      </c>
      <c r="EC218" s="14">
        <f t="shared" si="780"/>
        <v>1267</v>
      </c>
      <c r="ED218" s="14">
        <f t="shared" si="781"/>
        <v>1439</v>
      </c>
      <c r="EE218" s="14">
        <f t="shared" si="782"/>
        <v>1626</v>
      </c>
      <c r="EF218" s="14">
        <f t="shared" si="783"/>
        <v>17060</v>
      </c>
      <c r="EG218" s="14">
        <f t="shared" si="784"/>
        <v>19664</v>
      </c>
      <c r="EH218" s="14">
        <f t="shared" si="785"/>
        <v>19664</v>
      </c>
      <c r="EI218" s="14">
        <f t="shared" si="786"/>
        <v>22268</v>
      </c>
      <c r="EJ218" s="14">
        <f t="shared" si="787"/>
        <v>24922</v>
      </c>
      <c r="EK218" s="14">
        <f>INDEX(属性偏向!$S$4:$S$135,(卡牌属性!$DP218-1+EK$3)*11+卡牌属性!$DT218)*(1+属性投放!$AT$6)</f>
        <v>54</v>
      </c>
      <c r="EL218" s="14">
        <f>INDEX(属性偏向!$S$4:$S$135,(卡牌属性!$DP218-1+EL$3)*11+卡牌属性!$DT218)*(1+属性投放!$AT$6)</f>
        <v>60</v>
      </c>
      <c r="EM218" s="14">
        <f>INDEX(属性偏向!$S$4:$S$135,(卡牌属性!$DP218-1+EM$3)*11+卡牌属性!$DT218)*(1+属性投放!$AT$6)</f>
        <v>66</v>
      </c>
      <c r="EN218" s="14">
        <f>INDEX(属性偏向!$S$4:$S$135,(卡牌属性!$DP218-1+EN$3)*11+卡牌属性!$DT218)*(1+属性投放!$AT$6)</f>
        <v>66</v>
      </c>
      <c r="EO218" s="14">
        <f>INDEX(属性偏向!$S$4:$S$135,(卡牌属性!$DP218-1+EO$3)*11+卡牌属性!$DT218)*(1+属性投放!$AT$6)</f>
        <v>72</v>
      </c>
      <c r="EP218" s="14">
        <f>INDEX(属性偏向!$T$4:$T$135,(卡牌属性!$DQ218-1+EP$3)*11+卡牌属性!$DT218)*(1+属性投放!$AT$6)</f>
        <v>27</v>
      </c>
      <c r="EQ218" s="14">
        <f>INDEX(属性偏向!$T$4:$T$135,(卡牌属性!$DQ218-1+EQ$3)*11+卡牌属性!$DT218)*(1+属性投放!$AT$6)</f>
        <v>30</v>
      </c>
      <c r="ER218" s="14">
        <f>INDEX(属性偏向!$T$4:$T$135,(卡牌属性!$DQ218-1+ER$3)*11+卡牌属性!$DT218)*(1+属性投放!$AT$6)</f>
        <v>30</v>
      </c>
      <c r="ES218" s="14">
        <f>INDEX(属性偏向!$T$4:$T$135,(卡牌属性!$DQ218-1+ES$3)*11+卡牌属性!$DT218)*(1+属性投放!$AT$6)</f>
        <v>33</v>
      </c>
      <c r="ET218" s="14">
        <f>INDEX(属性偏向!$T$4:$T$135,(卡牌属性!$DQ218-1+ET$3)*11+卡牌属性!$DT218)*(1+属性投放!$AT$6)</f>
        <v>36</v>
      </c>
      <c r="EU218" s="14">
        <f>INDEX(属性偏向!$U$4:$U$135,(卡牌属性!$DR218-1+EU$3)*11+卡牌属性!$DT218)*(1+属性投放!$AT$6)</f>
        <v>540</v>
      </c>
      <c r="EV218" s="14">
        <f>INDEX(属性偏向!$U$4:$U$135,(卡牌属性!$DR218-1+EV$3)*11+卡牌属性!$DT218)*(1+属性投放!$AT$6)</f>
        <v>600</v>
      </c>
      <c r="EW218" s="14">
        <f>INDEX(属性偏向!$U$4:$U$135,(卡牌属性!$DR218-1+EW$3)*11+卡牌属性!$DT218)*(1+属性投放!$AT$6)</f>
        <v>600</v>
      </c>
      <c r="EX218" s="14">
        <f>INDEX(属性偏向!$U$4:$U$135,(卡牌属性!$DR218-1+EX$3)*11+卡牌属性!$DT218)*(1+属性投放!$AT$6)</f>
        <v>660</v>
      </c>
      <c r="EY218" s="14">
        <f>INDEX(属性偏向!$U$4:$U$135,(卡牌属性!$DR218-1+EY$3)*11+卡牌属性!$DT218)*(1+属性投放!$AT$6)</f>
        <v>720</v>
      </c>
    </row>
    <row r="219" spans="31:155" ht="16.5" x14ac:dyDescent="0.2">
      <c r="AE219" s="13">
        <v>215</v>
      </c>
      <c r="AF219" s="13">
        <f t="shared" si="710"/>
        <v>20</v>
      </c>
      <c r="AG219" s="13">
        <f t="shared" si="703"/>
        <v>3</v>
      </c>
      <c r="AH219" s="13"/>
      <c r="AI219" s="13"/>
      <c r="AJ219" s="14">
        <f t="shared" si="704"/>
        <v>1101023</v>
      </c>
      <c r="AK219" s="14" t="str">
        <f t="shared" si="705"/>
        <v>朱童6突</v>
      </c>
      <c r="AL219" s="25" t="s">
        <v>131</v>
      </c>
      <c r="AM219" s="14">
        <v>1</v>
      </c>
      <c r="AN219" s="14">
        <f t="shared" si="706"/>
        <v>6</v>
      </c>
      <c r="AO219" s="14" t="e">
        <f>INDEX(属性投放!#REF!,(卡牌属性!AG219-2)*20+卡牌属性!AN219)</f>
        <v>#REF!</v>
      </c>
      <c r="AP219" s="14" t="e">
        <f t="shared" si="752"/>
        <v>#REF!</v>
      </c>
      <c r="AQ219" s="14" t="e">
        <f t="shared" si="752"/>
        <v>#REF!</v>
      </c>
      <c r="AR219" s="14" t="e">
        <f t="shared" si="752"/>
        <v>#REF!</v>
      </c>
      <c r="AS219" s="14" t="e">
        <f t="shared" si="752"/>
        <v>#REF!</v>
      </c>
      <c r="AT219" s="14" t="e">
        <f>INDEX(属性投放!#REF!,(卡牌属性!AG219-2)*20+卡牌属性!AN219)</f>
        <v>#REF!</v>
      </c>
      <c r="AU219" s="14" t="e">
        <f t="shared" si="753"/>
        <v>#REF!</v>
      </c>
      <c r="AV219" s="14" t="e">
        <f t="shared" si="753"/>
        <v>#REF!</v>
      </c>
      <c r="AW219" s="14" t="e">
        <f t="shared" si="753"/>
        <v>#REF!</v>
      </c>
      <c r="AX219" s="14" t="e">
        <f t="shared" si="753"/>
        <v>#REF!</v>
      </c>
      <c r="AY219" s="14" t="e">
        <f>INDEX(属性投放!#REF!,(卡牌属性!AG219-2)*20+卡牌属性!AN219)</f>
        <v>#REF!</v>
      </c>
      <c r="AZ219" s="14" t="e">
        <f t="shared" si="754"/>
        <v>#REF!</v>
      </c>
      <c r="BA219" s="14" t="e">
        <f t="shared" si="754"/>
        <v>#REF!</v>
      </c>
      <c r="BB219" s="14" t="e">
        <f t="shared" si="754"/>
        <v>#REF!</v>
      </c>
      <c r="BC219" s="14" t="e">
        <f t="shared" si="754"/>
        <v>#REF!</v>
      </c>
      <c r="BD219" s="14" t="e">
        <f>INDEX(属性投放!#REF!,(卡牌属性!AG219-2)*20+卡牌属性!AN219)</f>
        <v>#REF!</v>
      </c>
      <c r="BE219" s="14" t="e">
        <f t="shared" si="755"/>
        <v>#REF!</v>
      </c>
      <c r="BF219" s="14" t="e">
        <f t="shared" si="755"/>
        <v>#REF!</v>
      </c>
      <c r="BG219" s="14" t="e">
        <f t="shared" si="755"/>
        <v>#REF!</v>
      </c>
      <c r="BH219" s="14" t="e">
        <f t="shared" si="755"/>
        <v>#REF!</v>
      </c>
      <c r="BI219" s="14" t="e">
        <f>INDEX(属性投放!#REF!,(卡牌属性!AG219-2)*20+卡牌属性!AN219)</f>
        <v>#REF!</v>
      </c>
      <c r="BJ219" s="14" t="e">
        <f t="shared" si="756"/>
        <v>#REF!</v>
      </c>
      <c r="BK219" s="14" t="e">
        <f t="shared" si="756"/>
        <v>#REF!</v>
      </c>
      <c r="BL219" s="14" t="e">
        <f t="shared" si="756"/>
        <v>#REF!</v>
      </c>
      <c r="BM219" s="14" t="e">
        <f t="shared" si="756"/>
        <v>#REF!</v>
      </c>
      <c r="BN219" s="14" t="e">
        <f>INDEX(属性投放!#REF!,(卡牌属性!AG219-2)*20+卡牌属性!AN219)</f>
        <v>#REF!</v>
      </c>
      <c r="BO219" s="14" t="e">
        <f t="shared" si="757"/>
        <v>#REF!</v>
      </c>
      <c r="BP219" s="14" t="e">
        <f t="shared" si="757"/>
        <v>#REF!</v>
      </c>
      <c r="BQ219" s="14" t="e">
        <f t="shared" si="757"/>
        <v>#REF!</v>
      </c>
      <c r="BR219" s="14" t="e">
        <f t="shared" si="757"/>
        <v>#REF!</v>
      </c>
      <c r="BV219" s="13">
        <v>215</v>
      </c>
      <c r="BW219" s="14">
        <f t="shared" si="711"/>
        <v>20</v>
      </c>
      <c r="BX219" s="14">
        <f t="shared" si="712"/>
        <v>1102020</v>
      </c>
      <c r="BY219" s="14" t="str">
        <f>INDEX($O$6:$O$37,BW219)&amp;"-"&amp;INDEX(属性投放!$H$19:$H$29,卡牌属性!CD219)</f>
        <v>高顺-大叫唤</v>
      </c>
      <c r="BZ219" s="14">
        <f t="shared" si="713"/>
        <v>6</v>
      </c>
      <c r="CA219" s="14">
        <f t="shared" si="714"/>
        <v>5</v>
      </c>
      <c r="CB219" s="14">
        <f t="shared" si="715"/>
        <v>5</v>
      </c>
      <c r="CC219" s="14">
        <f t="shared" si="716"/>
        <v>3</v>
      </c>
      <c r="CD219" s="14">
        <f t="shared" si="717"/>
        <v>6</v>
      </c>
      <c r="CE219" s="14">
        <f>INDEX(属性投放!$W$6:$W$49,(卡牌属性!CC219-2)*11+卡牌属性!CD219)</f>
        <v>15</v>
      </c>
      <c r="CF219" s="14">
        <f t="shared" si="758"/>
        <v>1293</v>
      </c>
      <c r="CG219" s="14">
        <f t="shared" si="759"/>
        <v>1456</v>
      </c>
      <c r="CH219" s="14">
        <f t="shared" si="760"/>
        <v>1644</v>
      </c>
      <c r="CI219" s="14">
        <f t="shared" si="761"/>
        <v>1644</v>
      </c>
      <c r="CJ219" s="14">
        <f t="shared" si="762"/>
        <v>1970</v>
      </c>
      <c r="CK219" s="14">
        <f t="shared" si="763"/>
        <v>589</v>
      </c>
      <c r="CL219" s="14">
        <f t="shared" si="764"/>
        <v>668</v>
      </c>
      <c r="CM219" s="14">
        <f t="shared" si="765"/>
        <v>668</v>
      </c>
      <c r="CN219" s="14">
        <f t="shared" si="766"/>
        <v>747</v>
      </c>
      <c r="CO219" s="14">
        <f t="shared" si="767"/>
        <v>910</v>
      </c>
      <c r="CP219" s="14">
        <f t="shared" si="768"/>
        <v>9838</v>
      </c>
      <c r="CQ219" s="14">
        <f t="shared" si="769"/>
        <v>11106</v>
      </c>
      <c r="CR219" s="14">
        <f t="shared" si="770"/>
        <v>11106</v>
      </c>
      <c r="CS219" s="14">
        <f t="shared" si="771"/>
        <v>12374</v>
      </c>
      <c r="CT219" s="14">
        <f t="shared" si="772"/>
        <v>14810</v>
      </c>
      <c r="CU219" s="14">
        <f>INDEX(属性偏向!$S$4:$S$135,(卡牌属性!$BZ219-1+CU$3)*11+卡牌属性!$CD219)</f>
        <v>24</v>
      </c>
      <c r="CV219" s="14">
        <f>INDEX(属性偏向!$S$4:$S$135,(卡牌属性!$BZ219-1+CV$3)*11+卡牌属性!$CD219)</f>
        <v>26</v>
      </c>
      <c r="CW219" s="14">
        <f>INDEX(属性偏向!$S$4:$S$135,(卡牌属性!$BZ219-1+CW$3)*11+卡牌属性!$CD219)</f>
        <v>28</v>
      </c>
      <c r="CX219" s="14">
        <f>INDEX(属性偏向!$S$4:$S$135,(卡牌属性!$BZ219-1+CX$3)*11+卡牌属性!$CD219)</f>
        <v>28</v>
      </c>
      <c r="CY219" s="14">
        <f>INDEX(属性偏向!$S$4:$S$135,(卡牌属性!$BZ219-1+CY$3)*11+卡牌属性!$CD219)</f>
        <v>32</v>
      </c>
      <c r="CZ219" s="14">
        <f>INDEX(属性偏向!$T$4:$T$135,(卡牌属性!$BZ219-1+CZ$3)*11+卡牌属性!$CD219)</f>
        <v>12</v>
      </c>
      <c r="DA219" s="14">
        <f>INDEX(属性偏向!$T$4:$T$135,(卡牌属性!$BZ219-1+DA$3)*11+卡牌属性!$CD219)</f>
        <v>13</v>
      </c>
      <c r="DB219" s="14">
        <f>INDEX(属性偏向!$T$4:$T$135,(卡牌属性!$BZ219-1+DB$3)*11+卡牌属性!$CD219)</f>
        <v>13</v>
      </c>
      <c r="DC219" s="14">
        <f>INDEX(属性偏向!$T$4:$T$135,(卡牌属性!$BZ219-1+DC$3)*11+卡牌属性!$CD219)</f>
        <v>14</v>
      </c>
      <c r="DD219" s="14">
        <f>INDEX(属性偏向!$T$4:$T$135,(卡牌属性!$BZ219-1+DD$3)*11+卡牌属性!$CD219)</f>
        <v>16</v>
      </c>
      <c r="DE219" s="14">
        <f>INDEX(属性偏向!$U$4:$U$135,(卡牌属性!$BZ219-1+DE$3)*11+卡牌属性!$CD219)</f>
        <v>240</v>
      </c>
      <c r="DF219" s="14">
        <f>INDEX(属性偏向!$U$4:$U$135,(卡牌属性!$BZ219-1+DF$3)*11+卡牌属性!$CD219)</f>
        <v>260</v>
      </c>
      <c r="DG219" s="14">
        <f>INDEX(属性偏向!$U$4:$U$135,(卡牌属性!$BZ219-1+DG$3)*11+卡牌属性!$CD219)</f>
        <v>260</v>
      </c>
      <c r="DH219" s="14">
        <f>INDEX(属性偏向!$U$4:$U$135,(卡牌属性!$BZ219-1+DH$3)*11+卡牌属性!$CD219)</f>
        <v>280</v>
      </c>
      <c r="DI219" s="14">
        <f>INDEX(属性偏向!$U$4:$U$135,(卡牌属性!$BZ219-1+DI$3)*11+卡牌属性!$CD219)</f>
        <v>320</v>
      </c>
      <c r="DL219" s="13">
        <v>215</v>
      </c>
      <c r="DM219" s="14">
        <f t="shared" si="718"/>
        <v>20</v>
      </c>
      <c r="DN219" s="14">
        <f t="shared" si="719"/>
        <v>1102020</v>
      </c>
      <c r="DO219" s="14" t="str">
        <f>INDEX($B$6:$B$32,DM219)&amp;"-"&amp;INDEX(属性投放!$H$7:$H$17,卡牌属性!DT219)</f>
        <v>朱童-大叫唤</v>
      </c>
      <c r="DP219" s="14">
        <f t="shared" si="707"/>
        <v>5</v>
      </c>
      <c r="DQ219" s="14">
        <f t="shared" si="708"/>
        <v>5</v>
      </c>
      <c r="DR219" s="14">
        <f t="shared" si="709"/>
        <v>5</v>
      </c>
      <c r="DS219" s="14">
        <f t="shared" si="720"/>
        <v>3</v>
      </c>
      <c r="DT219" s="14">
        <f t="shared" si="721"/>
        <v>6</v>
      </c>
      <c r="DU219" s="14">
        <f>INDEX(属性投放!$W$6:$W$49,(卡牌属性!DS219-2)*11+卡牌属性!DT219)</f>
        <v>15</v>
      </c>
      <c r="DV219" s="14">
        <f t="shared" si="773"/>
        <v>3090</v>
      </c>
      <c r="DW219" s="14">
        <f t="shared" si="774"/>
        <v>3529</v>
      </c>
      <c r="DX219" s="14">
        <f t="shared" si="775"/>
        <v>3968</v>
      </c>
      <c r="DY219" s="14">
        <f t="shared" si="776"/>
        <v>3968</v>
      </c>
      <c r="DZ219" s="14">
        <f t="shared" si="777"/>
        <v>4432</v>
      </c>
      <c r="EA219" s="14">
        <f t="shared" si="778"/>
        <v>1500</v>
      </c>
      <c r="EB219" s="14">
        <f t="shared" si="779"/>
        <v>1717</v>
      </c>
      <c r="EC219" s="14">
        <f t="shared" si="780"/>
        <v>1717</v>
      </c>
      <c r="ED219" s="14">
        <f t="shared" si="781"/>
        <v>1934</v>
      </c>
      <c r="EE219" s="14">
        <f t="shared" si="782"/>
        <v>2166</v>
      </c>
      <c r="EF219" s="14">
        <f t="shared" si="783"/>
        <v>25160</v>
      </c>
      <c r="EG219" s="14">
        <f t="shared" si="784"/>
        <v>28664</v>
      </c>
      <c r="EH219" s="14">
        <f t="shared" si="785"/>
        <v>28664</v>
      </c>
      <c r="EI219" s="14">
        <f t="shared" si="786"/>
        <v>32168</v>
      </c>
      <c r="EJ219" s="14">
        <f t="shared" si="787"/>
        <v>35722</v>
      </c>
      <c r="EK219" s="14">
        <f>INDEX(属性偏向!$S$4:$S$135,(卡牌属性!$DP219-1+EK$3)*11+卡牌属性!$DT219)*(1+属性投放!$AT$6)</f>
        <v>66</v>
      </c>
      <c r="EL219" s="14">
        <f>INDEX(属性偏向!$S$4:$S$135,(卡牌属性!$DP219-1+EL$3)*11+卡牌属性!$DT219)*(1+属性投放!$AT$6)</f>
        <v>72</v>
      </c>
      <c r="EM219" s="14">
        <f>INDEX(属性偏向!$S$4:$S$135,(卡牌属性!$DP219-1+EM$3)*11+卡牌属性!$DT219)*(1+属性投放!$AT$6)</f>
        <v>78</v>
      </c>
      <c r="EN219" s="14">
        <f>INDEX(属性偏向!$S$4:$S$135,(卡牌属性!$DP219-1+EN$3)*11+卡牌属性!$DT219)*(1+属性投放!$AT$6)</f>
        <v>78</v>
      </c>
      <c r="EO219" s="14">
        <f>INDEX(属性偏向!$S$4:$S$135,(卡牌属性!$DP219-1+EO$3)*11+卡牌属性!$DT219)*(1+属性投放!$AT$6)</f>
        <v>84</v>
      </c>
      <c r="EP219" s="14">
        <f>INDEX(属性偏向!$T$4:$T$135,(卡牌属性!$DQ219-1+EP$3)*11+卡牌属性!$DT219)*(1+属性投放!$AT$6)</f>
        <v>33</v>
      </c>
      <c r="EQ219" s="14">
        <f>INDEX(属性偏向!$T$4:$T$135,(卡牌属性!$DQ219-1+EQ$3)*11+卡牌属性!$DT219)*(1+属性投放!$AT$6)</f>
        <v>36</v>
      </c>
      <c r="ER219" s="14">
        <f>INDEX(属性偏向!$T$4:$T$135,(卡牌属性!$DQ219-1+ER$3)*11+卡牌属性!$DT219)*(1+属性投放!$AT$6)</f>
        <v>36</v>
      </c>
      <c r="ES219" s="14">
        <f>INDEX(属性偏向!$T$4:$T$135,(卡牌属性!$DQ219-1+ES$3)*11+卡牌属性!$DT219)*(1+属性投放!$AT$6)</f>
        <v>39</v>
      </c>
      <c r="ET219" s="14">
        <f>INDEX(属性偏向!$T$4:$T$135,(卡牌属性!$DQ219-1+ET$3)*11+卡牌属性!$DT219)*(1+属性投放!$AT$6)</f>
        <v>42</v>
      </c>
      <c r="EU219" s="14">
        <f>INDEX(属性偏向!$U$4:$U$135,(卡牌属性!$DR219-1+EU$3)*11+卡牌属性!$DT219)*(1+属性投放!$AT$6)</f>
        <v>660</v>
      </c>
      <c r="EV219" s="14">
        <f>INDEX(属性偏向!$U$4:$U$135,(卡牌属性!$DR219-1+EV$3)*11+卡牌属性!$DT219)*(1+属性投放!$AT$6)</f>
        <v>720</v>
      </c>
      <c r="EW219" s="14">
        <f>INDEX(属性偏向!$U$4:$U$135,(卡牌属性!$DR219-1+EW$3)*11+卡牌属性!$DT219)*(1+属性投放!$AT$6)</f>
        <v>720</v>
      </c>
      <c r="EX219" s="14">
        <f>INDEX(属性偏向!$U$4:$U$135,(卡牌属性!$DR219-1+EX$3)*11+卡牌属性!$DT219)*(1+属性投放!$AT$6)</f>
        <v>780</v>
      </c>
      <c r="EY219" s="14">
        <f>INDEX(属性偏向!$U$4:$U$135,(卡牌属性!$DR219-1+EY$3)*11+卡牌属性!$DT219)*(1+属性投放!$AT$6)</f>
        <v>840</v>
      </c>
    </row>
    <row r="220" spans="31:155" ht="16.5" x14ac:dyDescent="0.2">
      <c r="AE220" s="13">
        <v>216</v>
      </c>
      <c r="AF220" s="13">
        <f t="shared" si="710"/>
        <v>20</v>
      </c>
      <c r="AG220" s="13">
        <f t="shared" si="703"/>
        <v>3</v>
      </c>
      <c r="AH220" s="13"/>
      <c r="AI220" s="13"/>
      <c r="AJ220" s="14">
        <f t="shared" si="704"/>
        <v>1101023</v>
      </c>
      <c r="AK220" s="14" t="str">
        <f t="shared" si="705"/>
        <v>朱童7突</v>
      </c>
      <c r="AL220" s="25" t="s">
        <v>131</v>
      </c>
      <c r="AM220" s="14">
        <v>1</v>
      </c>
      <c r="AN220" s="14">
        <f t="shared" si="706"/>
        <v>7</v>
      </c>
      <c r="AO220" s="14" t="e">
        <f>INDEX(属性投放!#REF!,(卡牌属性!AG220-2)*20+卡牌属性!AN220)</f>
        <v>#REF!</v>
      </c>
      <c r="AP220" s="14" t="e">
        <f t="shared" si="752"/>
        <v>#REF!</v>
      </c>
      <c r="AQ220" s="14" t="e">
        <f t="shared" si="752"/>
        <v>#REF!</v>
      </c>
      <c r="AR220" s="14" t="e">
        <f t="shared" si="752"/>
        <v>#REF!</v>
      </c>
      <c r="AS220" s="14" t="e">
        <f t="shared" si="752"/>
        <v>#REF!</v>
      </c>
      <c r="AT220" s="14" t="e">
        <f>INDEX(属性投放!#REF!,(卡牌属性!AG220-2)*20+卡牌属性!AN220)</f>
        <v>#REF!</v>
      </c>
      <c r="AU220" s="14" t="e">
        <f t="shared" si="753"/>
        <v>#REF!</v>
      </c>
      <c r="AV220" s="14" t="e">
        <f t="shared" si="753"/>
        <v>#REF!</v>
      </c>
      <c r="AW220" s="14" t="e">
        <f t="shared" si="753"/>
        <v>#REF!</v>
      </c>
      <c r="AX220" s="14" t="e">
        <f t="shared" si="753"/>
        <v>#REF!</v>
      </c>
      <c r="AY220" s="14" t="e">
        <f>INDEX(属性投放!#REF!,(卡牌属性!AG220-2)*20+卡牌属性!AN220)</f>
        <v>#REF!</v>
      </c>
      <c r="AZ220" s="14" t="e">
        <f t="shared" si="754"/>
        <v>#REF!</v>
      </c>
      <c r="BA220" s="14" t="e">
        <f t="shared" si="754"/>
        <v>#REF!</v>
      </c>
      <c r="BB220" s="14" t="e">
        <f t="shared" si="754"/>
        <v>#REF!</v>
      </c>
      <c r="BC220" s="14" t="e">
        <f t="shared" si="754"/>
        <v>#REF!</v>
      </c>
      <c r="BD220" s="14" t="e">
        <f>INDEX(属性投放!#REF!,(卡牌属性!AG220-2)*20+卡牌属性!AN220)</f>
        <v>#REF!</v>
      </c>
      <c r="BE220" s="14" t="e">
        <f t="shared" si="755"/>
        <v>#REF!</v>
      </c>
      <c r="BF220" s="14" t="e">
        <f t="shared" si="755"/>
        <v>#REF!</v>
      </c>
      <c r="BG220" s="14" t="e">
        <f t="shared" si="755"/>
        <v>#REF!</v>
      </c>
      <c r="BH220" s="14" t="e">
        <f t="shared" si="755"/>
        <v>#REF!</v>
      </c>
      <c r="BI220" s="14" t="e">
        <f>INDEX(属性投放!#REF!,(卡牌属性!AG220-2)*20+卡牌属性!AN220)</f>
        <v>#REF!</v>
      </c>
      <c r="BJ220" s="14" t="e">
        <f t="shared" si="756"/>
        <v>#REF!</v>
      </c>
      <c r="BK220" s="14" t="e">
        <f t="shared" si="756"/>
        <v>#REF!</v>
      </c>
      <c r="BL220" s="14" t="e">
        <f t="shared" si="756"/>
        <v>#REF!</v>
      </c>
      <c r="BM220" s="14" t="e">
        <f t="shared" si="756"/>
        <v>#REF!</v>
      </c>
      <c r="BN220" s="14" t="e">
        <f>INDEX(属性投放!#REF!,(卡牌属性!AG220-2)*20+卡牌属性!AN220)</f>
        <v>#REF!</v>
      </c>
      <c r="BO220" s="14" t="e">
        <f t="shared" si="757"/>
        <v>#REF!</v>
      </c>
      <c r="BP220" s="14" t="e">
        <f t="shared" si="757"/>
        <v>#REF!</v>
      </c>
      <c r="BQ220" s="14" t="e">
        <f t="shared" si="757"/>
        <v>#REF!</v>
      </c>
      <c r="BR220" s="14" t="e">
        <f t="shared" si="757"/>
        <v>#REF!</v>
      </c>
      <c r="BV220" s="13">
        <v>216</v>
      </c>
      <c r="BW220" s="14">
        <f t="shared" si="711"/>
        <v>20</v>
      </c>
      <c r="BX220" s="14">
        <f t="shared" si="712"/>
        <v>1102020</v>
      </c>
      <c r="BY220" s="14" t="str">
        <f>INDEX($O$6:$O$37,BW220)&amp;"-"&amp;INDEX(属性投放!$H$19:$H$29,卡牌属性!CD220)</f>
        <v>高顺-焦热</v>
      </c>
      <c r="BZ220" s="14">
        <f t="shared" si="713"/>
        <v>6</v>
      </c>
      <c r="CA220" s="14">
        <f t="shared" si="714"/>
        <v>5</v>
      </c>
      <c r="CB220" s="14">
        <f t="shared" si="715"/>
        <v>5</v>
      </c>
      <c r="CC220" s="14">
        <f t="shared" si="716"/>
        <v>3</v>
      </c>
      <c r="CD220" s="14">
        <f t="shared" si="717"/>
        <v>7</v>
      </c>
      <c r="CE220" s="14">
        <f>INDEX(属性投放!$W$6:$W$49,(卡牌属性!CC220-2)*11+卡牌属性!CD220)</f>
        <v>15</v>
      </c>
      <c r="CF220" s="14">
        <f t="shared" si="758"/>
        <v>1653</v>
      </c>
      <c r="CG220" s="14">
        <f t="shared" si="759"/>
        <v>1846</v>
      </c>
      <c r="CH220" s="14">
        <f t="shared" si="760"/>
        <v>2064</v>
      </c>
      <c r="CI220" s="14">
        <f t="shared" si="761"/>
        <v>2064</v>
      </c>
      <c r="CJ220" s="14">
        <f t="shared" si="762"/>
        <v>2450</v>
      </c>
      <c r="CK220" s="14">
        <f t="shared" si="763"/>
        <v>769</v>
      </c>
      <c r="CL220" s="14">
        <f t="shared" si="764"/>
        <v>863</v>
      </c>
      <c r="CM220" s="14">
        <f t="shared" si="765"/>
        <v>863</v>
      </c>
      <c r="CN220" s="14">
        <f t="shared" si="766"/>
        <v>957</v>
      </c>
      <c r="CO220" s="14">
        <f t="shared" si="767"/>
        <v>1150</v>
      </c>
      <c r="CP220" s="14">
        <f t="shared" si="768"/>
        <v>13438</v>
      </c>
      <c r="CQ220" s="14">
        <f t="shared" si="769"/>
        <v>15006</v>
      </c>
      <c r="CR220" s="14">
        <f t="shared" si="770"/>
        <v>15006</v>
      </c>
      <c r="CS220" s="14">
        <f t="shared" si="771"/>
        <v>16574</v>
      </c>
      <c r="CT220" s="14">
        <f t="shared" si="772"/>
        <v>19610</v>
      </c>
      <c r="CU220" s="14">
        <f>INDEX(属性偏向!$S$4:$S$135,(卡牌属性!$BZ220-1+CU$3)*11+卡牌属性!$CD220)</f>
        <v>28</v>
      </c>
      <c r="CV220" s="14">
        <f>INDEX(属性偏向!$S$4:$S$135,(卡牌属性!$BZ220-1+CV$3)*11+卡牌属性!$CD220)</f>
        <v>30</v>
      </c>
      <c r="CW220" s="14">
        <f>INDEX(属性偏向!$S$4:$S$135,(卡牌属性!$BZ220-1+CW$3)*11+卡牌属性!$CD220)</f>
        <v>32</v>
      </c>
      <c r="CX220" s="14">
        <f>INDEX(属性偏向!$S$4:$S$135,(卡牌属性!$BZ220-1+CX$3)*11+卡牌属性!$CD220)</f>
        <v>32</v>
      </c>
      <c r="CY220" s="14">
        <f>INDEX(属性偏向!$S$4:$S$135,(卡牌属性!$BZ220-1+CY$3)*11+卡牌属性!$CD220)</f>
        <v>36</v>
      </c>
      <c r="CZ220" s="14">
        <f>INDEX(属性偏向!$T$4:$T$135,(卡牌属性!$BZ220-1+CZ$3)*11+卡牌属性!$CD220)</f>
        <v>14</v>
      </c>
      <c r="DA220" s="14">
        <f>INDEX(属性偏向!$T$4:$T$135,(卡牌属性!$BZ220-1+DA$3)*11+卡牌属性!$CD220)</f>
        <v>15</v>
      </c>
      <c r="DB220" s="14">
        <f>INDEX(属性偏向!$T$4:$T$135,(卡牌属性!$BZ220-1+DB$3)*11+卡牌属性!$CD220)</f>
        <v>15</v>
      </c>
      <c r="DC220" s="14">
        <f>INDEX(属性偏向!$T$4:$T$135,(卡牌属性!$BZ220-1+DC$3)*11+卡牌属性!$CD220)</f>
        <v>16</v>
      </c>
      <c r="DD220" s="14">
        <f>INDEX(属性偏向!$T$4:$T$135,(卡牌属性!$BZ220-1+DD$3)*11+卡牌属性!$CD220)</f>
        <v>18</v>
      </c>
      <c r="DE220" s="14">
        <f>INDEX(属性偏向!$U$4:$U$135,(卡牌属性!$BZ220-1+DE$3)*11+卡牌属性!$CD220)</f>
        <v>280</v>
      </c>
      <c r="DF220" s="14">
        <f>INDEX(属性偏向!$U$4:$U$135,(卡牌属性!$BZ220-1+DF$3)*11+卡牌属性!$CD220)</f>
        <v>300</v>
      </c>
      <c r="DG220" s="14">
        <f>INDEX(属性偏向!$U$4:$U$135,(卡牌属性!$BZ220-1+DG$3)*11+卡牌属性!$CD220)</f>
        <v>300</v>
      </c>
      <c r="DH220" s="14">
        <f>INDEX(属性偏向!$U$4:$U$135,(卡牌属性!$BZ220-1+DH$3)*11+卡牌属性!$CD220)</f>
        <v>320</v>
      </c>
      <c r="DI220" s="14">
        <f>INDEX(属性偏向!$U$4:$U$135,(卡牌属性!$BZ220-1+DI$3)*11+卡牌属性!$CD220)</f>
        <v>360</v>
      </c>
      <c r="DL220" s="13">
        <v>216</v>
      </c>
      <c r="DM220" s="14">
        <f t="shared" si="718"/>
        <v>20</v>
      </c>
      <c r="DN220" s="14">
        <f t="shared" si="719"/>
        <v>1102020</v>
      </c>
      <c r="DO220" s="14" t="str">
        <f>INDEX($B$6:$B$32,DM220)&amp;"-"&amp;INDEX(属性投放!$H$7:$H$17,卡牌属性!DT220)</f>
        <v>朱童-焦热</v>
      </c>
      <c r="DP220" s="14">
        <f t="shared" si="707"/>
        <v>5</v>
      </c>
      <c r="DQ220" s="14">
        <f t="shared" si="708"/>
        <v>5</v>
      </c>
      <c r="DR220" s="14">
        <f t="shared" si="709"/>
        <v>5</v>
      </c>
      <c r="DS220" s="14">
        <f t="shared" si="720"/>
        <v>3</v>
      </c>
      <c r="DT220" s="14">
        <f t="shared" si="721"/>
        <v>7</v>
      </c>
      <c r="DU220" s="14">
        <f>INDEX(属性投放!$W$6:$W$49,(卡牌属性!DS220-2)*11+卡牌属性!DT220)</f>
        <v>15</v>
      </c>
      <c r="DV220" s="14">
        <f t="shared" si="773"/>
        <v>4080</v>
      </c>
      <c r="DW220" s="14">
        <f t="shared" si="774"/>
        <v>4609</v>
      </c>
      <c r="DX220" s="14">
        <f t="shared" si="775"/>
        <v>5138</v>
      </c>
      <c r="DY220" s="14">
        <f t="shared" si="776"/>
        <v>5138</v>
      </c>
      <c r="DZ220" s="14">
        <f t="shared" si="777"/>
        <v>5692</v>
      </c>
      <c r="EA220" s="14">
        <f t="shared" si="778"/>
        <v>1995</v>
      </c>
      <c r="EB220" s="14">
        <f t="shared" si="779"/>
        <v>2257</v>
      </c>
      <c r="EC220" s="14">
        <f t="shared" si="780"/>
        <v>2257</v>
      </c>
      <c r="ED220" s="14">
        <f t="shared" si="781"/>
        <v>2519</v>
      </c>
      <c r="EE220" s="14">
        <f t="shared" si="782"/>
        <v>2796</v>
      </c>
      <c r="EF220" s="14">
        <f t="shared" si="783"/>
        <v>35060</v>
      </c>
      <c r="EG220" s="14">
        <f t="shared" si="784"/>
        <v>39464</v>
      </c>
      <c r="EH220" s="14">
        <f t="shared" si="785"/>
        <v>39464</v>
      </c>
      <c r="EI220" s="14">
        <f t="shared" si="786"/>
        <v>43868</v>
      </c>
      <c r="EJ220" s="14">
        <f t="shared" si="787"/>
        <v>48322</v>
      </c>
      <c r="EK220" s="14">
        <f>INDEX(属性偏向!$S$4:$S$135,(卡牌属性!$DP220-1+EK$3)*11+卡牌属性!$DT220)*(1+属性投放!$AT$6)</f>
        <v>78</v>
      </c>
      <c r="EL220" s="14">
        <f>INDEX(属性偏向!$S$4:$S$135,(卡牌属性!$DP220-1+EL$3)*11+卡牌属性!$DT220)*(1+属性投放!$AT$6)</f>
        <v>84</v>
      </c>
      <c r="EM220" s="14">
        <f>INDEX(属性偏向!$S$4:$S$135,(卡牌属性!$DP220-1+EM$3)*11+卡牌属性!$DT220)*(1+属性投放!$AT$6)</f>
        <v>90</v>
      </c>
      <c r="EN220" s="14">
        <f>INDEX(属性偏向!$S$4:$S$135,(卡牌属性!$DP220-1+EN$3)*11+卡牌属性!$DT220)*(1+属性投放!$AT$6)</f>
        <v>90</v>
      </c>
      <c r="EO220" s="14">
        <f>INDEX(属性偏向!$S$4:$S$135,(卡牌属性!$DP220-1+EO$3)*11+卡牌属性!$DT220)*(1+属性投放!$AT$6)</f>
        <v>96</v>
      </c>
      <c r="EP220" s="14">
        <f>INDEX(属性偏向!$T$4:$T$135,(卡牌属性!$DQ220-1+EP$3)*11+卡牌属性!$DT220)*(1+属性投放!$AT$6)</f>
        <v>39</v>
      </c>
      <c r="EQ220" s="14">
        <f>INDEX(属性偏向!$T$4:$T$135,(卡牌属性!$DQ220-1+EQ$3)*11+卡牌属性!$DT220)*(1+属性投放!$AT$6)</f>
        <v>42</v>
      </c>
      <c r="ER220" s="14">
        <f>INDEX(属性偏向!$T$4:$T$135,(卡牌属性!$DQ220-1+ER$3)*11+卡牌属性!$DT220)*(1+属性投放!$AT$6)</f>
        <v>42</v>
      </c>
      <c r="ES220" s="14">
        <f>INDEX(属性偏向!$T$4:$T$135,(卡牌属性!$DQ220-1+ES$3)*11+卡牌属性!$DT220)*(1+属性投放!$AT$6)</f>
        <v>45</v>
      </c>
      <c r="ET220" s="14">
        <f>INDEX(属性偏向!$T$4:$T$135,(卡牌属性!$DQ220-1+ET$3)*11+卡牌属性!$DT220)*(1+属性投放!$AT$6)</f>
        <v>48</v>
      </c>
      <c r="EU220" s="14">
        <f>INDEX(属性偏向!$U$4:$U$135,(卡牌属性!$DR220-1+EU$3)*11+卡牌属性!$DT220)*(1+属性投放!$AT$6)</f>
        <v>780</v>
      </c>
      <c r="EV220" s="14">
        <f>INDEX(属性偏向!$U$4:$U$135,(卡牌属性!$DR220-1+EV$3)*11+卡牌属性!$DT220)*(1+属性投放!$AT$6)</f>
        <v>840</v>
      </c>
      <c r="EW220" s="14">
        <f>INDEX(属性偏向!$U$4:$U$135,(卡牌属性!$DR220-1+EW$3)*11+卡牌属性!$DT220)*(1+属性投放!$AT$6)</f>
        <v>840</v>
      </c>
      <c r="EX220" s="14">
        <f>INDEX(属性偏向!$U$4:$U$135,(卡牌属性!$DR220-1+EX$3)*11+卡牌属性!$DT220)*(1+属性投放!$AT$6)</f>
        <v>900</v>
      </c>
      <c r="EY220" s="14">
        <f>INDEX(属性偏向!$U$4:$U$135,(卡牌属性!$DR220-1+EY$3)*11+卡牌属性!$DT220)*(1+属性投放!$AT$6)</f>
        <v>960</v>
      </c>
    </row>
    <row r="221" spans="31:155" ht="16.5" x14ac:dyDescent="0.2">
      <c r="AE221" s="13">
        <v>217</v>
      </c>
      <c r="AF221" s="13">
        <f t="shared" si="710"/>
        <v>20</v>
      </c>
      <c r="AG221" s="13">
        <f t="shared" si="703"/>
        <v>3</v>
      </c>
      <c r="AH221" s="13"/>
      <c r="AI221" s="13"/>
      <c r="AJ221" s="14">
        <f t="shared" si="704"/>
        <v>1101023</v>
      </c>
      <c r="AK221" s="14" t="str">
        <f t="shared" si="705"/>
        <v>朱童8突</v>
      </c>
      <c r="AL221" s="25" t="s">
        <v>131</v>
      </c>
      <c r="AM221" s="14">
        <v>1</v>
      </c>
      <c r="AN221" s="14">
        <f t="shared" si="706"/>
        <v>8</v>
      </c>
      <c r="AO221" s="14" t="e">
        <f>INDEX(属性投放!#REF!,(卡牌属性!AG221-2)*20+卡牌属性!AN221)</f>
        <v>#REF!</v>
      </c>
      <c r="AP221" s="14" t="e">
        <f t="shared" si="752"/>
        <v>#REF!</v>
      </c>
      <c r="AQ221" s="14" t="e">
        <f t="shared" si="752"/>
        <v>#REF!</v>
      </c>
      <c r="AR221" s="14" t="e">
        <f t="shared" si="752"/>
        <v>#REF!</v>
      </c>
      <c r="AS221" s="14" t="e">
        <f t="shared" si="752"/>
        <v>#REF!</v>
      </c>
      <c r="AT221" s="14" t="e">
        <f>INDEX(属性投放!#REF!,(卡牌属性!AG221-2)*20+卡牌属性!AN221)</f>
        <v>#REF!</v>
      </c>
      <c r="AU221" s="14" t="e">
        <f t="shared" si="753"/>
        <v>#REF!</v>
      </c>
      <c r="AV221" s="14" t="e">
        <f t="shared" si="753"/>
        <v>#REF!</v>
      </c>
      <c r="AW221" s="14" t="e">
        <f t="shared" si="753"/>
        <v>#REF!</v>
      </c>
      <c r="AX221" s="14" t="e">
        <f t="shared" si="753"/>
        <v>#REF!</v>
      </c>
      <c r="AY221" s="14" t="e">
        <f>INDEX(属性投放!#REF!,(卡牌属性!AG221-2)*20+卡牌属性!AN221)</f>
        <v>#REF!</v>
      </c>
      <c r="AZ221" s="14" t="e">
        <f t="shared" si="754"/>
        <v>#REF!</v>
      </c>
      <c r="BA221" s="14" t="e">
        <f t="shared" si="754"/>
        <v>#REF!</v>
      </c>
      <c r="BB221" s="14" t="e">
        <f t="shared" si="754"/>
        <v>#REF!</v>
      </c>
      <c r="BC221" s="14" t="e">
        <f t="shared" si="754"/>
        <v>#REF!</v>
      </c>
      <c r="BD221" s="14" t="e">
        <f>INDEX(属性投放!#REF!,(卡牌属性!AG221-2)*20+卡牌属性!AN221)</f>
        <v>#REF!</v>
      </c>
      <c r="BE221" s="14" t="e">
        <f t="shared" si="755"/>
        <v>#REF!</v>
      </c>
      <c r="BF221" s="14" t="e">
        <f t="shared" si="755"/>
        <v>#REF!</v>
      </c>
      <c r="BG221" s="14" t="e">
        <f t="shared" si="755"/>
        <v>#REF!</v>
      </c>
      <c r="BH221" s="14" t="e">
        <f t="shared" si="755"/>
        <v>#REF!</v>
      </c>
      <c r="BI221" s="14" t="e">
        <f>INDEX(属性投放!#REF!,(卡牌属性!AG221-2)*20+卡牌属性!AN221)</f>
        <v>#REF!</v>
      </c>
      <c r="BJ221" s="14" t="e">
        <f t="shared" si="756"/>
        <v>#REF!</v>
      </c>
      <c r="BK221" s="14" t="e">
        <f t="shared" si="756"/>
        <v>#REF!</v>
      </c>
      <c r="BL221" s="14" t="e">
        <f t="shared" si="756"/>
        <v>#REF!</v>
      </c>
      <c r="BM221" s="14" t="e">
        <f t="shared" si="756"/>
        <v>#REF!</v>
      </c>
      <c r="BN221" s="14" t="e">
        <f>INDEX(属性投放!#REF!,(卡牌属性!AG221-2)*20+卡牌属性!AN221)</f>
        <v>#REF!</v>
      </c>
      <c r="BO221" s="14" t="e">
        <f t="shared" si="757"/>
        <v>#REF!</v>
      </c>
      <c r="BP221" s="14" t="e">
        <f t="shared" si="757"/>
        <v>#REF!</v>
      </c>
      <c r="BQ221" s="14" t="e">
        <f t="shared" si="757"/>
        <v>#REF!</v>
      </c>
      <c r="BR221" s="14" t="e">
        <f t="shared" si="757"/>
        <v>#REF!</v>
      </c>
      <c r="BV221" s="13">
        <v>217</v>
      </c>
      <c r="BW221" s="14">
        <f t="shared" si="711"/>
        <v>20</v>
      </c>
      <c r="BX221" s="14">
        <f t="shared" si="712"/>
        <v>1102020</v>
      </c>
      <c r="BY221" s="14" t="str">
        <f>INDEX($O$6:$O$37,BW221)&amp;"-"&amp;INDEX(属性投放!$H$19:$H$29,卡牌属性!CD221)</f>
        <v>高顺-大焦热</v>
      </c>
      <c r="BZ221" s="14">
        <f t="shared" si="713"/>
        <v>6</v>
      </c>
      <c r="CA221" s="14">
        <f t="shared" si="714"/>
        <v>5</v>
      </c>
      <c r="CB221" s="14">
        <f t="shared" si="715"/>
        <v>5</v>
      </c>
      <c r="CC221" s="14">
        <f t="shared" si="716"/>
        <v>3</v>
      </c>
      <c r="CD221" s="14">
        <f t="shared" si="717"/>
        <v>8</v>
      </c>
      <c r="CE221" s="14">
        <f>INDEX(属性投放!$W$6:$W$49,(卡牌属性!CC221-2)*11+卡牌属性!CD221)</f>
        <v>15</v>
      </c>
      <c r="CF221" s="14">
        <f t="shared" si="758"/>
        <v>2073</v>
      </c>
      <c r="CG221" s="14">
        <f t="shared" si="759"/>
        <v>2296</v>
      </c>
      <c r="CH221" s="14">
        <f t="shared" si="760"/>
        <v>2544</v>
      </c>
      <c r="CI221" s="14">
        <f t="shared" si="761"/>
        <v>2544</v>
      </c>
      <c r="CJ221" s="14">
        <f t="shared" si="762"/>
        <v>2990</v>
      </c>
      <c r="CK221" s="14">
        <f t="shared" si="763"/>
        <v>979</v>
      </c>
      <c r="CL221" s="14">
        <f t="shared" si="764"/>
        <v>1088</v>
      </c>
      <c r="CM221" s="14">
        <f t="shared" si="765"/>
        <v>1088</v>
      </c>
      <c r="CN221" s="14">
        <f t="shared" si="766"/>
        <v>1197</v>
      </c>
      <c r="CO221" s="14">
        <f t="shared" si="767"/>
        <v>1420</v>
      </c>
      <c r="CP221" s="14">
        <f t="shared" si="768"/>
        <v>17638</v>
      </c>
      <c r="CQ221" s="14">
        <f t="shared" si="769"/>
        <v>19506</v>
      </c>
      <c r="CR221" s="14">
        <f t="shared" si="770"/>
        <v>19506</v>
      </c>
      <c r="CS221" s="14">
        <f t="shared" si="771"/>
        <v>21374</v>
      </c>
      <c r="CT221" s="14">
        <f t="shared" si="772"/>
        <v>25010</v>
      </c>
      <c r="CU221" s="14">
        <f>INDEX(属性偏向!$S$4:$S$135,(卡牌属性!$BZ221-1+CU$3)*11+卡牌属性!$CD221)</f>
        <v>34</v>
      </c>
      <c r="CV221" s="14">
        <f>INDEX(属性偏向!$S$4:$S$135,(卡牌属性!$BZ221-1+CV$3)*11+卡牌属性!$CD221)</f>
        <v>36</v>
      </c>
      <c r="CW221" s="14">
        <f>INDEX(属性偏向!$S$4:$S$135,(卡牌属性!$BZ221-1+CW$3)*11+卡牌属性!$CD221)</f>
        <v>38</v>
      </c>
      <c r="CX221" s="14">
        <f>INDEX(属性偏向!$S$4:$S$135,(卡牌属性!$BZ221-1+CX$3)*11+卡牌属性!$CD221)</f>
        <v>38</v>
      </c>
      <c r="CY221" s="14">
        <f>INDEX(属性偏向!$S$4:$S$135,(卡牌属性!$BZ221-1+CY$3)*11+卡牌属性!$CD221)</f>
        <v>42</v>
      </c>
      <c r="CZ221" s="14">
        <f>INDEX(属性偏向!$T$4:$T$135,(卡牌属性!$BZ221-1+CZ$3)*11+卡牌属性!$CD221)</f>
        <v>17</v>
      </c>
      <c r="DA221" s="14">
        <f>INDEX(属性偏向!$T$4:$T$135,(卡牌属性!$BZ221-1+DA$3)*11+卡牌属性!$CD221)</f>
        <v>18</v>
      </c>
      <c r="DB221" s="14">
        <f>INDEX(属性偏向!$T$4:$T$135,(卡牌属性!$BZ221-1+DB$3)*11+卡牌属性!$CD221)</f>
        <v>18</v>
      </c>
      <c r="DC221" s="14">
        <f>INDEX(属性偏向!$T$4:$T$135,(卡牌属性!$BZ221-1+DC$3)*11+卡牌属性!$CD221)</f>
        <v>19</v>
      </c>
      <c r="DD221" s="14">
        <f>INDEX(属性偏向!$T$4:$T$135,(卡牌属性!$BZ221-1+DD$3)*11+卡牌属性!$CD221)</f>
        <v>21</v>
      </c>
      <c r="DE221" s="14">
        <f>INDEX(属性偏向!$U$4:$U$135,(卡牌属性!$BZ221-1+DE$3)*11+卡牌属性!$CD221)</f>
        <v>340</v>
      </c>
      <c r="DF221" s="14">
        <f>INDEX(属性偏向!$U$4:$U$135,(卡牌属性!$BZ221-1+DF$3)*11+卡牌属性!$CD221)</f>
        <v>360</v>
      </c>
      <c r="DG221" s="14">
        <f>INDEX(属性偏向!$U$4:$U$135,(卡牌属性!$BZ221-1+DG$3)*11+卡牌属性!$CD221)</f>
        <v>360</v>
      </c>
      <c r="DH221" s="14">
        <f>INDEX(属性偏向!$U$4:$U$135,(卡牌属性!$BZ221-1+DH$3)*11+卡牌属性!$CD221)</f>
        <v>380</v>
      </c>
      <c r="DI221" s="14">
        <f>INDEX(属性偏向!$U$4:$U$135,(卡牌属性!$BZ221-1+DI$3)*11+卡牌属性!$CD221)</f>
        <v>420</v>
      </c>
      <c r="DL221" s="13">
        <v>217</v>
      </c>
      <c r="DM221" s="14">
        <f t="shared" si="718"/>
        <v>20</v>
      </c>
      <c r="DN221" s="14">
        <f t="shared" si="719"/>
        <v>1102020</v>
      </c>
      <c r="DO221" s="14" t="str">
        <f>INDEX($B$6:$B$32,DM221)&amp;"-"&amp;INDEX(属性投放!$H$7:$H$17,卡牌属性!DT221)</f>
        <v>朱童-大焦热</v>
      </c>
      <c r="DP221" s="14">
        <f t="shared" si="707"/>
        <v>5</v>
      </c>
      <c r="DQ221" s="14">
        <f t="shared" si="708"/>
        <v>5</v>
      </c>
      <c r="DR221" s="14">
        <f t="shared" si="709"/>
        <v>5</v>
      </c>
      <c r="DS221" s="14">
        <f t="shared" si="720"/>
        <v>3</v>
      </c>
      <c r="DT221" s="14">
        <f t="shared" si="721"/>
        <v>8</v>
      </c>
      <c r="DU221" s="14">
        <f>INDEX(属性投放!$W$6:$W$49,(卡牌属性!DS221-2)*11+卡牌属性!DT221)</f>
        <v>15</v>
      </c>
      <c r="DV221" s="14">
        <f t="shared" si="773"/>
        <v>5250</v>
      </c>
      <c r="DW221" s="14">
        <f t="shared" si="774"/>
        <v>5869</v>
      </c>
      <c r="DX221" s="14">
        <f t="shared" si="775"/>
        <v>6488</v>
      </c>
      <c r="DY221" s="14">
        <f t="shared" si="776"/>
        <v>6488</v>
      </c>
      <c r="DZ221" s="14">
        <f t="shared" si="777"/>
        <v>7132</v>
      </c>
      <c r="EA221" s="14">
        <f t="shared" si="778"/>
        <v>2580</v>
      </c>
      <c r="EB221" s="14">
        <f t="shared" si="779"/>
        <v>2887</v>
      </c>
      <c r="EC221" s="14">
        <f t="shared" si="780"/>
        <v>2887</v>
      </c>
      <c r="ED221" s="14">
        <f t="shared" si="781"/>
        <v>3194</v>
      </c>
      <c r="EE221" s="14">
        <f t="shared" si="782"/>
        <v>3516</v>
      </c>
      <c r="EF221" s="14">
        <f t="shared" si="783"/>
        <v>46760</v>
      </c>
      <c r="EG221" s="14">
        <f t="shared" si="784"/>
        <v>52064</v>
      </c>
      <c r="EH221" s="14">
        <f t="shared" si="785"/>
        <v>52064</v>
      </c>
      <c r="EI221" s="14">
        <f t="shared" si="786"/>
        <v>57368</v>
      </c>
      <c r="EJ221" s="14">
        <f t="shared" si="787"/>
        <v>62722</v>
      </c>
      <c r="EK221" s="14">
        <f>INDEX(属性偏向!$S$4:$S$135,(卡牌属性!$DP221-1+EK$3)*11+卡牌属性!$DT221)*(1+属性投放!$AT$6)</f>
        <v>96</v>
      </c>
      <c r="EL221" s="14">
        <f>INDEX(属性偏向!$S$4:$S$135,(卡牌属性!$DP221-1+EL$3)*11+卡牌属性!$DT221)*(1+属性投放!$AT$6)</f>
        <v>102</v>
      </c>
      <c r="EM221" s="14">
        <f>INDEX(属性偏向!$S$4:$S$135,(卡牌属性!$DP221-1+EM$3)*11+卡牌属性!$DT221)*(1+属性投放!$AT$6)</f>
        <v>108</v>
      </c>
      <c r="EN221" s="14">
        <f>INDEX(属性偏向!$S$4:$S$135,(卡牌属性!$DP221-1+EN$3)*11+卡牌属性!$DT221)*(1+属性投放!$AT$6)</f>
        <v>108</v>
      </c>
      <c r="EO221" s="14">
        <f>INDEX(属性偏向!$S$4:$S$135,(卡牌属性!$DP221-1+EO$3)*11+卡牌属性!$DT221)*(1+属性投放!$AT$6)</f>
        <v>114</v>
      </c>
      <c r="EP221" s="14">
        <f>INDEX(属性偏向!$T$4:$T$135,(卡牌属性!$DQ221-1+EP$3)*11+卡牌属性!$DT221)*(1+属性投放!$AT$6)</f>
        <v>48</v>
      </c>
      <c r="EQ221" s="14">
        <f>INDEX(属性偏向!$T$4:$T$135,(卡牌属性!$DQ221-1+EQ$3)*11+卡牌属性!$DT221)*(1+属性投放!$AT$6)</f>
        <v>51</v>
      </c>
      <c r="ER221" s="14">
        <f>INDEX(属性偏向!$T$4:$T$135,(卡牌属性!$DQ221-1+ER$3)*11+卡牌属性!$DT221)*(1+属性投放!$AT$6)</f>
        <v>51</v>
      </c>
      <c r="ES221" s="14">
        <f>INDEX(属性偏向!$T$4:$T$135,(卡牌属性!$DQ221-1+ES$3)*11+卡牌属性!$DT221)*(1+属性投放!$AT$6)</f>
        <v>54</v>
      </c>
      <c r="ET221" s="14">
        <f>INDEX(属性偏向!$T$4:$T$135,(卡牌属性!$DQ221-1+ET$3)*11+卡牌属性!$DT221)*(1+属性投放!$AT$6)</f>
        <v>57</v>
      </c>
      <c r="EU221" s="14">
        <f>INDEX(属性偏向!$U$4:$U$135,(卡牌属性!$DR221-1+EU$3)*11+卡牌属性!$DT221)*(1+属性投放!$AT$6)</f>
        <v>960</v>
      </c>
      <c r="EV221" s="14">
        <f>INDEX(属性偏向!$U$4:$U$135,(卡牌属性!$DR221-1+EV$3)*11+卡牌属性!$DT221)*(1+属性投放!$AT$6)</f>
        <v>1020</v>
      </c>
      <c r="EW221" s="14">
        <f>INDEX(属性偏向!$U$4:$U$135,(卡牌属性!$DR221-1+EW$3)*11+卡牌属性!$DT221)*(1+属性投放!$AT$6)</f>
        <v>1020</v>
      </c>
      <c r="EX221" s="14">
        <f>INDEX(属性偏向!$U$4:$U$135,(卡牌属性!$DR221-1+EX$3)*11+卡牌属性!$DT221)*(1+属性投放!$AT$6)</f>
        <v>1080</v>
      </c>
      <c r="EY221" s="14">
        <f>INDEX(属性偏向!$U$4:$U$135,(卡牌属性!$DR221-1+EY$3)*11+卡牌属性!$DT221)*(1+属性投放!$AT$6)</f>
        <v>1140</v>
      </c>
    </row>
    <row r="222" spans="31:155" ht="16.5" x14ac:dyDescent="0.2">
      <c r="AE222" s="13">
        <v>218</v>
      </c>
      <c r="AF222" s="13">
        <f t="shared" si="710"/>
        <v>20</v>
      </c>
      <c r="AG222" s="13">
        <f t="shared" si="703"/>
        <v>3</v>
      </c>
      <c r="AH222" s="13"/>
      <c r="AI222" s="13"/>
      <c r="AJ222" s="14">
        <f t="shared" si="704"/>
        <v>1101023</v>
      </c>
      <c r="AK222" s="14" t="str">
        <f t="shared" si="705"/>
        <v>朱童9突</v>
      </c>
      <c r="AL222" s="25" t="s">
        <v>131</v>
      </c>
      <c r="AM222" s="14">
        <v>1</v>
      </c>
      <c r="AN222" s="14">
        <f t="shared" si="706"/>
        <v>9</v>
      </c>
      <c r="AO222" s="14" t="e">
        <f>INDEX(属性投放!#REF!,(卡牌属性!AG222-2)*20+卡牌属性!AN222)</f>
        <v>#REF!</v>
      </c>
      <c r="AP222" s="14" t="e">
        <f t="shared" si="752"/>
        <v>#REF!</v>
      </c>
      <c r="AQ222" s="14" t="e">
        <f t="shared" si="752"/>
        <v>#REF!</v>
      </c>
      <c r="AR222" s="14" t="e">
        <f t="shared" si="752"/>
        <v>#REF!</v>
      </c>
      <c r="AS222" s="14" t="e">
        <f t="shared" si="752"/>
        <v>#REF!</v>
      </c>
      <c r="AT222" s="14" t="e">
        <f>INDEX(属性投放!#REF!,(卡牌属性!AG222-2)*20+卡牌属性!AN222)</f>
        <v>#REF!</v>
      </c>
      <c r="AU222" s="14" t="e">
        <f t="shared" si="753"/>
        <v>#REF!</v>
      </c>
      <c r="AV222" s="14" t="e">
        <f t="shared" si="753"/>
        <v>#REF!</v>
      </c>
      <c r="AW222" s="14" t="e">
        <f t="shared" si="753"/>
        <v>#REF!</v>
      </c>
      <c r="AX222" s="14" t="e">
        <f t="shared" si="753"/>
        <v>#REF!</v>
      </c>
      <c r="AY222" s="14" t="e">
        <f>INDEX(属性投放!#REF!,(卡牌属性!AG222-2)*20+卡牌属性!AN222)</f>
        <v>#REF!</v>
      </c>
      <c r="AZ222" s="14" t="e">
        <f t="shared" si="754"/>
        <v>#REF!</v>
      </c>
      <c r="BA222" s="14" t="e">
        <f t="shared" si="754"/>
        <v>#REF!</v>
      </c>
      <c r="BB222" s="14" t="e">
        <f t="shared" si="754"/>
        <v>#REF!</v>
      </c>
      <c r="BC222" s="14" t="e">
        <f t="shared" si="754"/>
        <v>#REF!</v>
      </c>
      <c r="BD222" s="14" t="e">
        <f>INDEX(属性投放!#REF!,(卡牌属性!AG222-2)*20+卡牌属性!AN222)</f>
        <v>#REF!</v>
      </c>
      <c r="BE222" s="14" t="e">
        <f t="shared" si="755"/>
        <v>#REF!</v>
      </c>
      <c r="BF222" s="14" t="e">
        <f t="shared" si="755"/>
        <v>#REF!</v>
      </c>
      <c r="BG222" s="14" t="e">
        <f t="shared" si="755"/>
        <v>#REF!</v>
      </c>
      <c r="BH222" s="14" t="e">
        <f t="shared" si="755"/>
        <v>#REF!</v>
      </c>
      <c r="BI222" s="14" t="e">
        <f>INDEX(属性投放!#REF!,(卡牌属性!AG222-2)*20+卡牌属性!AN222)</f>
        <v>#REF!</v>
      </c>
      <c r="BJ222" s="14" t="e">
        <f t="shared" si="756"/>
        <v>#REF!</v>
      </c>
      <c r="BK222" s="14" t="e">
        <f t="shared" si="756"/>
        <v>#REF!</v>
      </c>
      <c r="BL222" s="14" t="e">
        <f t="shared" si="756"/>
        <v>#REF!</v>
      </c>
      <c r="BM222" s="14" t="e">
        <f t="shared" si="756"/>
        <v>#REF!</v>
      </c>
      <c r="BN222" s="14" t="e">
        <f>INDEX(属性投放!#REF!,(卡牌属性!AG222-2)*20+卡牌属性!AN222)</f>
        <v>#REF!</v>
      </c>
      <c r="BO222" s="14" t="e">
        <f t="shared" si="757"/>
        <v>#REF!</v>
      </c>
      <c r="BP222" s="14" t="e">
        <f t="shared" si="757"/>
        <v>#REF!</v>
      </c>
      <c r="BQ222" s="14" t="e">
        <f t="shared" si="757"/>
        <v>#REF!</v>
      </c>
      <c r="BR222" s="14" t="e">
        <f t="shared" si="757"/>
        <v>#REF!</v>
      </c>
      <c r="BV222" s="13">
        <v>218</v>
      </c>
      <c r="BW222" s="14">
        <f t="shared" si="711"/>
        <v>20</v>
      </c>
      <c r="BX222" s="14">
        <f t="shared" si="712"/>
        <v>1102020</v>
      </c>
      <c r="BY222" s="14" t="str">
        <f>INDEX($O$6:$O$37,BW222)&amp;"-"&amp;INDEX(属性投放!$H$19:$H$29,卡牌属性!CD222)</f>
        <v>高顺-无间</v>
      </c>
      <c r="BZ222" s="14">
        <f t="shared" si="713"/>
        <v>6</v>
      </c>
      <c r="CA222" s="14">
        <f t="shared" si="714"/>
        <v>5</v>
      </c>
      <c r="CB222" s="14">
        <f t="shared" si="715"/>
        <v>5</v>
      </c>
      <c r="CC222" s="14">
        <f t="shared" si="716"/>
        <v>3</v>
      </c>
      <c r="CD222" s="14">
        <f t="shared" si="717"/>
        <v>9</v>
      </c>
      <c r="CE222" s="14">
        <f>INDEX(属性投放!$W$6:$W$49,(卡牌属性!CC222-2)*11+卡牌属性!CD222)</f>
        <v>15</v>
      </c>
      <c r="CF222" s="14">
        <f t="shared" si="758"/>
        <v>2583</v>
      </c>
      <c r="CG222" s="14">
        <f t="shared" si="759"/>
        <v>2836</v>
      </c>
      <c r="CH222" s="14">
        <f t="shared" si="760"/>
        <v>3114</v>
      </c>
      <c r="CI222" s="14">
        <f t="shared" si="761"/>
        <v>3114</v>
      </c>
      <c r="CJ222" s="14">
        <f t="shared" si="762"/>
        <v>3620</v>
      </c>
      <c r="CK222" s="14">
        <f t="shared" si="763"/>
        <v>1234</v>
      </c>
      <c r="CL222" s="14">
        <f t="shared" si="764"/>
        <v>1358</v>
      </c>
      <c r="CM222" s="14">
        <f t="shared" si="765"/>
        <v>1358</v>
      </c>
      <c r="CN222" s="14">
        <f t="shared" si="766"/>
        <v>1482</v>
      </c>
      <c r="CO222" s="14">
        <f t="shared" si="767"/>
        <v>1735</v>
      </c>
      <c r="CP222" s="14">
        <f t="shared" si="768"/>
        <v>22738</v>
      </c>
      <c r="CQ222" s="14">
        <f t="shared" si="769"/>
        <v>24906</v>
      </c>
      <c r="CR222" s="14">
        <f t="shared" si="770"/>
        <v>24906</v>
      </c>
      <c r="CS222" s="14">
        <f t="shared" si="771"/>
        <v>27074</v>
      </c>
      <c r="CT222" s="14">
        <f t="shared" si="772"/>
        <v>31310</v>
      </c>
      <c r="CU222" s="14">
        <f>INDEX(属性偏向!$S$4:$S$135,(卡牌属性!$BZ222-1+CU$3)*11+卡牌属性!$CD222)</f>
        <v>40</v>
      </c>
      <c r="CV222" s="14">
        <f>INDEX(属性偏向!$S$4:$S$135,(卡牌属性!$BZ222-1+CV$3)*11+卡牌属性!$CD222)</f>
        <v>42</v>
      </c>
      <c r="CW222" s="14">
        <f>INDEX(属性偏向!$S$4:$S$135,(卡牌属性!$BZ222-1+CW$3)*11+卡牌属性!$CD222)</f>
        <v>44</v>
      </c>
      <c r="CX222" s="14">
        <f>INDEX(属性偏向!$S$4:$S$135,(卡牌属性!$BZ222-1+CX$3)*11+卡牌属性!$CD222)</f>
        <v>44</v>
      </c>
      <c r="CY222" s="14">
        <f>INDEX(属性偏向!$S$4:$S$135,(卡牌属性!$BZ222-1+CY$3)*11+卡牌属性!$CD222)</f>
        <v>48</v>
      </c>
      <c r="CZ222" s="14">
        <f>INDEX(属性偏向!$T$4:$T$135,(卡牌属性!$BZ222-1+CZ$3)*11+卡牌属性!$CD222)</f>
        <v>20</v>
      </c>
      <c r="DA222" s="14">
        <f>INDEX(属性偏向!$T$4:$T$135,(卡牌属性!$BZ222-1+DA$3)*11+卡牌属性!$CD222)</f>
        <v>21</v>
      </c>
      <c r="DB222" s="14">
        <f>INDEX(属性偏向!$T$4:$T$135,(卡牌属性!$BZ222-1+DB$3)*11+卡牌属性!$CD222)</f>
        <v>21</v>
      </c>
      <c r="DC222" s="14">
        <f>INDEX(属性偏向!$T$4:$T$135,(卡牌属性!$BZ222-1+DC$3)*11+卡牌属性!$CD222)</f>
        <v>22</v>
      </c>
      <c r="DD222" s="14">
        <f>INDEX(属性偏向!$T$4:$T$135,(卡牌属性!$BZ222-1+DD$3)*11+卡牌属性!$CD222)</f>
        <v>24</v>
      </c>
      <c r="DE222" s="14">
        <f>INDEX(属性偏向!$U$4:$U$135,(卡牌属性!$BZ222-1+DE$3)*11+卡牌属性!$CD222)</f>
        <v>400</v>
      </c>
      <c r="DF222" s="14">
        <f>INDEX(属性偏向!$U$4:$U$135,(卡牌属性!$BZ222-1+DF$3)*11+卡牌属性!$CD222)</f>
        <v>420</v>
      </c>
      <c r="DG222" s="14">
        <f>INDEX(属性偏向!$U$4:$U$135,(卡牌属性!$BZ222-1+DG$3)*11+卡牌属性!$CD222)</f>
        <v>420</v>
      </c>
      <c r="DH222" s="14">
        <f>INDEX(属性偏向!$U$4:$U$135,(卡牌属性!$BZ222-1+DH$3)*11+卡牌属性!$CD222)</f>
        <v>440</v>
      </c>
      <c r="DI222" s="14">
        <f>INDEX(属性偏向!$U$4:$U$135,(卡牌属性!$BZ222-1+DI$3)*11+卡牌属性!$CD222)</f>
        <v>480</v>
      </c>
      <c r="DL222" s="13">
        <v>218</v>
      </c>
      <c r="DM222" s="14">
        <f t="shared" si="718"/>
        <v>20</v>
      </c>
      <c r="DN222" s="14">
        <f t="shared" si="719"/>
        <v>1102020</v>
      </c>
      <c r="DO222" s="14" t="str">
        <f>INDEX($B$6:$B$32,DM222)&amp;"-"&amp;INDEX(属性投放!$H$7:$H$17,卡牌属性!DT222)</f>
        <v>朱童-无间</v>
      </c>
      <c r="DP222" s="14">
        <f t="shared" si="707"/>
        <v>5</v>
      </c>
      <c r="DQ222" s="14">
        <f t="shared" si="708"/>
        <v>5</v>
      </c>
      <c r="DR222" s="14">
        <f t="shared" si="709"/>
        <v>5</v>
      </c>
      <c r="DS222" s="14">
        <f t="shared" si="720"/>
        <v>3</v>
      </c>
      <c r="DT222" s="14">
        <f t="shared" si="721"/>
        <v>9</v>
      </c>
      <c r="DU222" s="14">
        <f>INDEX(属性投放!$W$6:$W$49,(卡牌属性!DS222-2)*11+卡牌属性!DT222)</f>
        <v>15</v>
      </c>
      <c r="DV222" s="14">
        <f t="shared" si="773"/>
        <v>6690</v>
      </c>
      <c r="DW222" s="14">
        <f t="shared" si="774"/>
        <v>7399</v>
      </c>
      <c r="DX222" s="14">
        <f t="shared" si="775"/>
        <v>8108</v>
      </c>
      <c r="DY222" s="14">
        <f t="shared" si="776"/>
        <v>8108</v>
      </c>
      <c r="DZ222" s="14">
        <f t="shared" si="777"/>
        <v>8842</v>
      </c>
      <c r="EA222" s="14">
        <f t="shared" si="778"/>
        <v>3300</v>
      </c>
      <c r="EB222" s="14">
        <f t="shared" si="779"/>
        <v>3652</v>
      </c>
      <c r="EC222" s="14">
        <f t="shared" si="780"/>
        <v>3652</v>
      </c>
      <c r="ED222" s="14">
        <f t="shared" si="781"/>
        <v>4004</v>
      </c>
      <c r="EE222" s="14">
        <f t="shared" si="782"/>
        <v>4371</v>
      </c>
      <c r="EF222" s="14">
        <f t="shared" si="783"/>
        <v>61160</v>
      </c>
      <c r="EG222" s="14">
        <f t="shared" si="784"/>
        <v>67364</v>
      </c>
      <c r="EH222" s="14">
        <f t="shared" si="785"/>
        <v>67364</v>
      </c>
      <c r="EI222" s="14">
        <f t="shared" si="786"/>
        <v>73568</v>
      </c>
      <c r="EJ222" s="14">
        <f t="shared" si="787"/>
        <v>79822</v>
      </c>
      <c r="EK222" s="14">
        <f>INDEX(属性偏向!$S$4:$S$135,(卡牌属性!$DP222-1+EK$3)*11+卡牌属性!$DT222)*(1+属性投放!$AT$6)</f>
        <v>114</v>
      </c>
      <c r="EL222" s="14">
        <f>INDEX(属性偏向!$S$4:$S$135,(卡牌属性!$DP222-1+EL$3)*11+卡牌属性!$DT222)*(1+属性投放!$AT$6)</f>
        <v>120</v>
      </c>
      <c r="EM222" s="14">
        <f>INDEX(属性偏向!$S$4:$S$135,(卡牌属性!$DP222-1+EM$3)*11+卡牌属性!$DT222)*(1+属性投放!$AT$6)</f>
        <v>126</v>
      </c>
      <c r="EN222" s="14">
        <f>INDEX(属性偏向!$S$4:$S$135,(卡牌属性!$DP222-1+EN$3)*11+卡牌属性!$DT222)*(1+属性投放!$AT$6)</f>
        <v>126</v>
      </c>
      <c r="EO222" s="14">
        <f>INDEX(属性偏向!$S$4:$S$135,(卡牌属性!$DP222-1+EO$3)*11+卡牌属性!$DT222)*(1+属性投放!$AT$6)</f>
        <v>132</v>
      </c>
      <c r="EP222" s="14">
        <f>INDEX(属性偏向!$T$4:$T$135,(卡牌属性!$DQ222-1+EP$3)*11+卡牌属性!$DT222)*(1+属性投放!$AT$6)</f>
        <v>57</v>
      </c>
      <c r="EQ222" s="14">
        <f>INDEX(属性偏向!$T$4:$T$135,(卡牌属性!$DQ222-1+EQ$3)*11+卡牌属性!$DT222)*(1+属性投放!$AT$6)</f>
        <v>60</v>
      </c>
      <c r="ER222" s="14">
        <f>INDEX(属性偏向!$T$4:$T$135,(卡牌属性!$DQ222-1+ER$3)*11+卡牌属性!$DT222)*(1+属性投放!$AT$6)</f>
        <v>60</v>
      </c>
      <c r="ES222" s="14">
        <f>INDEX(属性偏向!$T$4:$T$135,(卡牌属性!$DQ222-1+ES$3)*11+卡牌属性!$DT222)*(1+属性投放!$AT$6)</f>
        <v>63</v>
      </c>
      <c r="ET222" s="14">
        <f>INDEX(属性偏向!$T$4:$T$135,(卡牌属性!$DQ222-1+ET$3)*11+卡牌属性!$DT222)*(1+属性投放!$AT$6)</f>
        <v>66</v>
      </c>
      <c r="EU222" s="14">
        <f>INDEX(属性偏向!$U$4:$U$135,(卡牌属性!$DR222-1+EU$3)*11+卡牌属性!$DT222)*(1+属性投放!$AT$6)</f>
        <v>1140</v>
      </c>
      <c r="EV222" s="14">
        <f>INDEX(属性偏向!$U$4:$U$135,(卡牌属性!$DR222-1+EV$3)*11+卡牌属性!$DT222)*(1+属性投放!$AT$6)</f>
        <v>1200</v>
      </c>
      <c r="EW222" s="14">
        <f>INDEX(属性偏向!$U$4:$U$135,(卡牌属性!$DR222-1+EW$3)*11+卡牌属性!$DT222)*(1+属性投放!$AT$6)</f>
        <v>1200</v>
      </c>
      <c r="EX222" s="14">
        <f>INDEX(属性偏向!$U$4:$U$135,(卡牌属性!$DR222-1+EX$3)*11+卡牌属性!$DT222)*(1+属性投放!$AT$6)</f>
        <v>1260</v>
      </c>
      <c r="EY222" s="14">
        <f>INDEX(属性偏向!$U$4:$U$135,(卡牌属性!$DR222-1+EY$3)*11+卡牌属性!$DT222)*(1+属性投放!$AT$6)</f>
        <v>1320</v>
      </c>
    </row>
    <row r="223" spans="31:155" ht="16.5" x14ac:dyDescent="0.2">
      <c r="AE223" s="13">
        <v>219</v>
      </c>
      <c r="AF223" s="13">
        <f t="shared" si="710"/>
        <v>20</v>
      </c>
      <c r="AG223" s="13">
        <f t="shared" si="703"/>
        <v>3</v>
      </c>
      <c r="AH223" s="13"/>
      <c r="AI223" s="13"/>
      <c r="AJ223" s="14">
        <f t="shared" si="704"/>
        <v>1101023</v>
      </c>
      <c r="AK223" s="14" t="str">
        <f t="shared" si="705"/>
        <v>朱童10突</v>
      </c>
      <c r="AL223" s="25" t="s">
        <v>131</v>
      </c>
      <c r="AM223" s="14">
        <v>1</v>
      </c>
      <c r="AN223" s="14">
        <f t="shared" si="706"/>
        <v>10</v>
      </c>
      <c r="AO223" s="14" t="e">
        <f>INDEX(属性投放!#REF!,(卡牌属性!AG223-2)*20+卡牌属性!AN223)</f>
        <v>#REF!</v>
      </c>
      <c r="AP223" s="14" t="e">
        <f t="shared" si="752"/>
        <v>#REF!</v>
      </c>
      <c r="AQ223" s="14" t="e">
        <f t="shared" si="752"/>
        <v>#REF!</v>
      </c>
      <c r="AR223" s="14" t="e">
        <f t="shared" si="752"/>
        <v>#REF!</v>
      </c>
      <c r="AS223" s="14" t="e">
        <f t="shared" si="752"/>
        <v>#REF!</v>
      </c>
      <c r="AT223" s="14" t="e">
        <f>INDEX(属性投放!#REF!,(卡牌属性!AG223-2)*20+卡牌属性!AN223)</f>
        <v>#REF!</v>
      </c>
      <c r="AU223" s="14" t="e">
        <f t="shared" si="753"/>
        <v>#REF!</v>
      </c>
      <c r="AV223" s="14" t="e">
        <f t="shared" si="753"/>
        <v>#REF!</v>
      </c>
      <c r="AW223" s="14" t="e">
        <f t="shared" si="753"/>
        <v>#REF!</v>
      </c>
      <c r="AX223" s="14" t="e">
        <f t="shared" si="753"/>
        <v>#REF!</v>
      </c>
      <c r="AY223" s="14" t="e">
        <f>INDEX(属性投放!#REF!,(卡牌属性!AG223-2)*20+卡牌属性!AN223)</f>
        <v>#REF!</v>
      </c>
      <c r="AZ223" s="14" t="e">
        <f t="shared" si="754"/>
        <v>#REF!</v>
      </c>
      <c r="BA223" s="14" t="e">
        <f t="shared" si="754"/>
        <v>#REF!</v>
      </c>
      <c r="BB223" s="14" t="e">
        <f t="shared" si="754"/>
        <v>#REF!</v>
      </c>
      <c r="BC223" s="14" t="e">
        <f t="shared" si="754"/>
        <v>#REF!</v>
      </c>
      <c r="BD223" s="14" t="e">
        <f>INDEX(属性投放!#REF!,(卡牌属性!AG223-2)*20+卡牌属性!AN223)</f>
        <v>#REF!</v>
      </c>
      <c r="BE223" s="14" t="e">
        <f t="shared" si="755"/>
        <v>#REF!</v>
      </c>
      <c r="BF223" s="14" t="e">
        <f t="shared" si="755"/>
        <v>#REF!</v>
      </c>
      <c r="BG223" s="14" t="e">
        <f t="shared" si="755"/>
        <v>#REF!</v>
      </c>
      <c r="BH223" s="14" t="e">
        <f t="shared" si="755"/>
        <v>#REF!</v>
      </c>
      <c r="BI223" s="14" t="e">
        <f>INDEX(属性投放!#REF!,(卡牌属性!AG223-2)*20+卡牌属性!AN223)</f>
        <v>#REF!</v>
      </c>
      <c r="BJ223" s="14" t="e">
        <f t="shared" si="756"/>
        <v>#REF!</v>
      </c>
      <c r="BK223" s="14" t="e">
        <f t="shared" si="756"/>
        <v>#REF!</v>
      </c>
      <c r="BL223" s="14" t="e">
        <f t="shared" si="756"/>
        <v>#REF!</v>
      </c>
      <c r="BM223" s="14" t="e">
        <f t="shared" si="756"/>
        <v>#REF!</v>
      </c>
      <c r="BN223" s="14" t="e">
        <f>INDEX(属性投放!#REF!,(卡牌属性!AG223-2)*20+卡牌属性!AN223)</f>
        <v>#REF!</v>
      </c>
      <c r="BO223" s="14" t="e">
        <f t="shared" si="757"/>
        <v>#REF!</v>
      </c>
      <c r="BP223" s="14" t="e">
        <f t="shared" si="757"/>
        <v>#REF!</v>
      </c>
      <c r="BQ223" s="14" t="e">
        <f t="shared" si="757"/>
        <v>#REF!</v>
      </c>
      <c r="BR223" s="14" t="e">
        <f t="shared" si="757"/>
        <v>#REF!</v>
      </c>
      <c r="BV223" s="13">
        <v>219</v>
      </c>
      <c r="BW223" s="14">
        <f t="shared" si="711"/>
        <v>20</v>
      </c>
      <c r="BX223" s="14">
        <f t="shared" si="712"/>
        <v>1102020</v>
      </c>
      <c r="BY223" s="14" t="str">
        <f>INDEX($O$6:$O$37,BW223)&amp;"-"&amp;INDEX(属性投放!$H$19:$H$29,卡牌属性!CD223)</f>
        <v>高顺-无我相</v>
      </c>
      <c r="BZ223" s="14">
        <f t="shared" si="713"/>
        <v>6</v>
      </c>
      <c r="CA223" s="14">
        <f t="shared" si="714"/>
        <v>5</v>
      </c>
      <c r="CB223" s="14">
        <f t="shared" si="715"/>
        <v>5</v>
      </c>
      <c r="CC223" s="14">
        <f t="shared" si="716"/>
        <v>3</v>
      </c>
      <c r="CD223" s="14">
        <f t="shared" si="717"/>
        <v>10</v>
      </c>
      <c r="CE223" s="14">
        <f>INDEX(属性投放!$W$6:$W$49,(卡牌属性!CC223-2)*11+卡牌属性!CD223)</f>
        <v>10</v>
      </c>
      <c r="CF223" s="14">
        <f t="shared" si="758"/>
        <v>3183</v>
      </c>
      <c r="CG223" s="14">
        <f t="shared" si="759"/>
        <v>3466</v>
      </c>
      <c r="CH223" s="14">
        <f t="shared" si="760"/>
        <v>3774</v>
      </c>
      <c r="CI223" s="14">
        <f t="shared" si="761"/>
        <v>3774</v>
      </c>
      <c r="CJ223" s="14">
        <f t="shared" si="762"/>
        <v>4340</v>
      </c>
      <c r="CK223" s="14">
        <f t="shared" si="763"/>
        <v>1534</v>
      </c>
      <c r="CL223" s="14">
        <f t="shared" si="764"/>
        <v>1673</v>
      </c>
      <c r="CM223" s="14">
        <f t="shared" si="765"/>
        <v>1673</v>
      </c>
      <c r="CN223" s="14">
        <f t="shared" si="766"/>
        <v>1812</v>
      </c>
      <c r="CO223" s="14">
        <f t="shared" si="767"/>
        <v>2095</v>
      </c>
      <c r="CP223" s="14">
        <f t="shared" si="768"/>
        <v>28738</v>
      </c>
      <c r="CQ223" s="14">
        <f t="shared" si="769"/>
        <v>31206</v>
      </c>
      <c r="CR223" s="14">
        <f t="shared" si="770"/>
        <v>31206</v>
      </c>
      <c r="CS223" s="14">
        <f t="shared" si="771"/>
        <v>33674</v>
      </c>
      <c r="CT223" s="14">
        <f t="shared" si="772"/>
        <v>38510</v>
      </c>
      <c r="CU223" s="14">
        <f>INDEX(属性偏向!$S$4:$S$135,(卡牌属性!$BZ223-1+CU$3)*11+卡牌属性!$CD223)</f>
        <v>48</v>
      </c>
      <c r="CV223" s="14">
        <f>INDEX(属性偏向!$S$4:$S$135,(卡牌属性!$BZ223-1+CV$3)*11+卡牌属性!$CD223)</f>
        <v>50</v>
      </c>
      <c r="CW223" s="14">
        <f>INDEX(属性偏向!$S$4:$S$135,(卡牌属性!$BZ223-1+CW$3)*11+卡牌属性!$CD223)</f>
        <v>52</v>
      </c>
      <c r="CX223" s="14">
        <f>INDEX(属性偏向!$S$4:$S$135,(卡牌属性!$BZ223-1+CX$3)*11+卡牌属性!$CD223)</f>
        <v>52</v>
      </c>
      <c r="CY223" s="14">
        <f>INDEX(属性偏向!$S$4:$S$135,(卡牌属性!$BZ223-1+CY$3)*11+卡牌属性!$CD223)</f>
        <v>56</v>
      </c>
      <c r="CZ223" s="14">
        <f>INDEX(属性偏向!$T$4:$T$135,(卡牌属性!$BZ223-1+CZ$3)*11+卡牌属性!$CD223)</f>
        <v>24</v>
      </c>
      <c r="DA223" s="14">
        <f>INDEX(属性偏向!$T$4:$T$135,(卡牌属性!$BZ223-1+DA$3)*11+卡牌属性!$CD223)</f>
        <v>25</v>
      </c>
      <c r="DB223" s="14">
        <f>INDEX(属性偏向!$T$4:$T$135,(卡牌属性!$BZ223-1+DB$3)*11+卡牌属性!$CD223)</f>
        <v>25</v>
      </c>
      <c r="DC223" s="14">
        <f>INDEX(属性偏向!$T$4:$T$135,(卡牌属性!$BZ223-1+DC$3)*11+卡牌属性!$CD223)</f>
        <v>26</v>
      </c>
      <c r="DD223" s="14">
        <f>INDEX(属性偏向!$T$4:$T$135,(卡牌属性!$BZ223-1+DD$3)*11+卡牌属性!$CD223)</f>
        <v>28</v>
      </c>
      <c r="DE223" s="14">
        <f>INDEX(属性偏向!$U$4:$U$135,(卡牌属性!$BZ223-1+DE$3)*11+卡牌属性!$CD223)</f>
        <v>480</v>
      </c>
      <c r="DF223" s="14">
        <f>INDEX(属性偏向!$U$4:$U$135,(卡牌属性!$BZ223-1+DF$3)*11+卡牌属性!$CD223)</f>
        <v>500</v>
      </c>
      <c r="DG223" s="14">
        <f>INDEX(属性偏向!$U$4:$U$135,(卡牌属性!$BZ223-1+DG$3)*11+卡牌属性!$CD223)</f>
        <v>500</v>
      </c>
      <c r="DH223" s="14">
        <f>INDEX(属性偏向!$U$4:$U$135,(卡牌属性!$BZ223-1+DH$3)*11+卡牌属性!$CD223)</f>
        <v>520</v>
      </c>
      <c r="DI223" s="14">
        <f>INDEX(属性偏向!$U$4:$U$135,(卡牌属性!$BZ223-1+DI$3)*11+卡牌属性!$CD223)</f>
        <v>560</v>
      </c>
      <c r="DL223" s="13">
        <v>219</v>
      </c>
      <c r="DM223" s="14">
        <f t="shared" si="718"/>
        <v>20</v>
      </c>
      <c r="DN223" s="14">
        <f t="shared" si="719"/>
        <v>1102020</v>
      </c>
      <c r="DO223" s="14" t="str">
        <f>INDEX($B$6:$B$32,DM223)&amp;"-"&amp;INDEX(属性投放!$H$7:$H$17,卡牌属性!DT223)</f>
        <v>朱童-无我相</v>
      </c>
      <c r="DP223" s="14">
        <f t="shared" si="707"/>
        <v>5</v>
      </c>
      <c r="DQ223" s="14">
        <f t="shared" si="708"/>
        <v>5</v>
      </c>
      <c r="DR223" s="14">
        <f t="shared" si="709"/>
        <v>5</v>
      </c>
      <c r="DS223" s="14">
        <f t="shared" si="720"/>
        <v>3</v>
      </c>
      <c r="DT223" s="14">
        <f t="shared" si="721"/>
        <v>10</v>
      </c>
      <c r="DU223" s="14">
        <f>INDEX(属性投放!$W$6:$W$49,(卡牌属性!DS223-2)*11+卡牌属性!DT223)</f>
        <v>10</v>
      </c>
      <c r="DV223" s="14">
        <f t="shared" si="773"/>
        <v>8400</v>
      </c>
      <c r="DW223" s="14">
        <f t="shared" si="774"/>
        <v>9199</v>
      </c>
      <c r="DX223" s="14">
        <f t="shared" si="775"/>
        <v>9998</v>
      </c>
      <c r="DY223" s="14">
        <f t="shared" si="776"/>
        <v>9998</v>
      </c>
      <c r="DZ223" s="14">
        <f t="shared" si="777"/>
        <v>10822</v>
      </c>
      <c r="EA223" s="14">
        <f t="shared" si="778"/>
        <v>4155</v>
      </c>
      <c r="EB223" s="14">
        <f t="shared" si="779"/>
        <v>4552</v>
      </c>
      <c r="EC223" s="14">
        <f t="shared" si="780"/>
        <v>4552</v>
      </c>
      <c r="ED223" s="14">
        <f t="shared" si="781"/>
        <v>4949</v>
      </c>
      <c r="EE223" s="14">
        <f t="shared" si="782"/>
        <v>5361</v>
      </c>
      <c r="EF223" s="14">
        <f t="shared" si="783"/>
        <v>78260</v>
      </c>
      <c r="EG223" s="14">
        <f t="shared" si="784"/>
        <v>85364</v>
      </c>
      <c r="EH223" s="14">
        <f t="shared" si="785"/>
        <v>85364</v>
      </c>
      <c r="EI223" s="14">
        <f t="shared" si="786"/>
        <v>92468</v>
      </c>
      <c r="EJ223" s="14">
        <f t="shared" si="787"/>
        <v>99622</v>
      </c>
      <c r="EK223" s="14">
        <f>INDEX(属性偏向!$S$4:$S$135,(卡牌属性!$DP223-1+EK$3)*11+卡牌属性!$DT223)*(1+属性投放!$AT$6)</f>
        <v>138</v>
      </c>
      <c r="EL223" s="14">
        <f>INDEX(属性偏向!$S$4:$S$135,(卡牌属性!$DP223-1+EL$3)*11+卡牌属性!$DT223)*(1+属性投放!$AT$6)</f>
        <v>144</v>
      </c>
      <c r="EM223" s="14">
        <f>INDEX(属性偏向!$S$4:$S$135,(卡牌属性!$DP223-1+EM$3)*11+卡牌属性!$DT223)*(1+属性投放!$AT$6)</f>
        <v>150</v>
      </c>
      <c r="EN223" s="14">
        <f>INDEX(属性偏向!$S$4:$S$135,(卡牌属性!$DP223-1+EN$3)*11+卡牌属性!$DT223)*(1+属性投放!$AT$6)</f>
        <v>150</v>
      </c>
      <c r="EO223" s="14">
        <f>INDEX(属性偏向!$S$4:$S$135,(卡牌属性!$DP223-1+EO$3)*11+卡牌属性!$DT223)*(1+属性投放!$AT$6)</f>
        <v>156</v>
      </c>
      <c r="EP223" s="14">
        <f>INDEX(属性偏向!$T$4:$T$135,(卡牌属性!$DQ223-1+EP$3)*11+卡牌属性!$DT223)*(1+属性投放!$AT$6)</f>
        <v>69</v>
      </c>
      <c r="EQ223" s="14">
        <f>INDEX(属性偏向!$T$4:$T$135,(卡牌属性!$DQ223-1+EQ$3)*11+卡牌属性!$DT223)*(1+属性投放!$AT$6)</f>
        <v>72</v>
      </c>
      <c r="ER223" s="14">
        <f>INDEX(属性偏向!$T$4:$T$135,(卡牌属性!$DQ223-1+ER$3)*11+卡牌属性!$DT223)*(1+属性投放!$AT$6)</f>
        <v>72</v>
      </c>
      <c r="ES223" s="14">
        <f>INDEX(属性偏向!$T$4:$T$135,(卡牌属性!$DQ223-1+ES$3)*11+卡牌属性!$DT223)*(1+属性投放!$AT$6)</f>
        <v>75</v>
      </c>
      <c r="ET223" s="14">
        <f>INDEX(属性偏向!$T$4:$T$135,(卡牌属性!$DQ223-1+ET$3)*11+卡牌属性!$DT223)*(1+属性投放!$AT$6)</f>
        <v>78</v>
      </c>
      <c r="EU223" s="14">
        <f>INDEX(属性偏向!$U$4:$U$135,(卡牌属性!$DR223-1+EU$3)*11+卡牌属性!$DT223)*(1+属性投放!$AT$6)</f>
        <v>1380</v>
      </c>
      <c r="EV223" s="14">
        <f>INDEX(属性偏向!$U$4:$U$135,(卡牌属性!$DR223-1+EV$3)*11+卡牌属性!$DT223)*(1+属性投放!$AT$6)</f>
        <v>1440</v>
      </c>
      <c r="EW223" s="14">
        <f>INDEX(属性偏向!$U$4:$U$135,(卡牌属性!$DR223-1+EW$3)*11+卡牌属性!$DT223)*(1+属性投放!$AT$6)</f>
        <v>1440</v>
      </c>
      <c r="EX223" s="14">
        <f>INDEX(属性偏向!$U$4:$U$135,(卡牌属性!$DR223-1+EX$3)*11+卡牌属性!$DT223)*(1+属性投放!$AT$6)</f>
        <v>1500</v>
      </c>
      <c r="EY223" s="14">
        <f>INDEX(属性偏向!$U$4:$U$135,(卡牌属性!$DR223-1+EY$3)*11+卡牌属性!$DT223)*(1+属性投放!$AT$6)</f>
        <v>1560</v>
      </c>
    </row>
    <row r="224" spans="31:155" ht="16.5" x14ac:dyDescent="0.2">
      <c r="AE224" s="13">
        <v>220</v>
      </c>
      <c r="AF224" s="13">
        <f t="shared" si="710"/>
        <v>20</v>
      </c>
      <c r="AG224" s="13">
        <f t="shared" si="703"/>
        <v>3</v>
      </c>
      <c r="AH224" s="13"/>
      <c r="AI224" s="13"/>
      <c r="AJ224" s="14">
        <f t="shared" si="704"/>
        <v>1101023</v>
      </c>
      <c r="AK224" s="14" t="str">
        <f t="shared" si="705"/>
        <v>朱童11突</v>
      </c>
      <c r="AL224" s="25" t="s">
        <v>131</v>
      </c>
      <c r="AM224" s="14">
        <v>1</v>
      </c>
      <c r="AN224" s="14">
        <f t="shared" si="706"/>
        <v>11</v>
      </c>
      <c r="AO224" s="14" t="e">
        <f>INDEX(属性投放!#REF!,(卡牌属性!AG224-2)*20+卡牌属性!AN224)</f>
        <v>#REF!</v>
      </c>
      <c r="AP224" s="14" t="e">
        <f t="shared" si="752"/>
        <v>#REF!</v>
      </c>
      <c r="AQ224" s="14" t="e">
        <f t="shared" si="752"/>
        <v>#REF!</v>
      </c>
      <c r="AR224" s="14" t="e">
        <f t="shared" si="752"/>
        <v>#REF!</v>
      </c>
      <c r="AS224" s="14" t="e">
        <f t="shared" si="752"/>
        <v>#REF!</v>
      </c>
      <c r="AT224" s="14" t="e">
        <f>INDEX(属性投放!#REF!,(卡牌属性!AG224-2)*20+卡牌属性!AN224)</f>
        <v>#REF!</v>
      </c>
      <c r="AU224" s="14" t="e">
        <f t="shared" si="753"/>
        <v>#REF!</v>
      </c>
      <c r="AV224" s="14" t="e">
        <f t="shared" si="753"/>
        <v>#REF!</v>
      </c>
      <c r="AW224" s="14" t="e">
        <f t="shared" si="753"/>
        <v>#REF!</v>
      </c>
      <c r="AX224" s="14" t="e">
        <f t="shared" si="753"/>
        <v>#REF!</v>
      </c>
      <c r="AY224" s="14" t="e">
        <f>INDEX(属性投放!#REF!,(卡牌属性!AG224-2)*20+卡牌属性!AN224)</f>
        <v>#REF!</v>
      </c>
      <c r="AZ224" s="14" t="e">
        <f t="shared" si="754"/>
        <v>#REF!</v>
      </c>
      <c r="BA224" s="14" t="e">
        <f t="shared" si="754"/>
        <v>#REF!</v>
      </c>
      <c r="BB224" s="14" t="e">
        <f t="shared" si="754"/>
        <v>#REF!</v>
      </c>
      <c r="BC224" s="14" t="e">
        <f t="shared" si="754"/>
        <v>#REF!</v>
      </c>
      <c r="BD224" s="14" t="e">
        <f>INDEX(属性投放!#REF!,(卡牌属性!AG224-2)*20+卡牌属性!AN224)</f>
        <v>#REF!</v>
      </c>
      <c r="BE224" s="14" t="e">
        <f t="shared" si="755"/>
        <v>#REF!</v>
      </c>
      <c r="BF224" s="14" t="e">
        <f t="shared" si="755"/>
        <v>#REF!</v>
      </c>
      <c r="BG224" s="14" t="e">
        <f t="shared" si="755"/>
        <v>#REF!</v>
      </c>
      <c r="BH224" s="14" t="e">
        <f t="shared" si="755"/>
        <v>#REF!</v>
      </c>
      <c r="BI224" s="14" t="e">
        <f>INDEX(属性投放!#REF!,(卡牌属性!AG224-2)*20+卡牌属性!AN224)</f>
        <v>#REF!</v>
      </c>
      <c r="BJ224" s="14" t="e">
        <f t="shared" si="756"/>
        <v>#REF!</v>
      </c>
      <c r="BK224" s="14" t="e">
        <f t="shared" si="756"/>
        <v>#REF!</v>
      </c>
      <c r="BL224" s="14" t="e">
        <f t="shared" si="756"/>
        <v>#REF!</v>
      </c>
      <c r="BM224" s="14" t="e">
        <f t="shared" si="756"/>
        <v>#REF!</v>
      </c>
      <c r="BN224" s="14" t="e">
        <f>INDEX(属性投放!#REF!,(卡牌属性!AG224-2)*20+卡牌属性!AN224)</f>
        <v>#REF!</v>
      </c>
      <c r="BO224" s="14" t="e">
        <f t="shared" si="757"/>
        <v>#REF!</v>
      </c>
      <c r="BP224" s="14" t="e">
        <f t="shared" si="757"/>
        <v>#REF!</v>
      </c>
      <c r="BQ224" s="14" t="e">
        <f t="shared" si="757"/>
        <v>#REF!</v>
      </c>
      <c r="BR224" s="14" t="e">
        <f t="shared" si="757"/>
        <v>#REF!</v>
      </c>
      <c r="BV224" s="13">
        <v>220</v>
      </c>
      <c r="BW224" s="14">
        <f t="shared" si="711"/>
        <v>20</v>
      </c>
      <c r="BX224" s="14">
        <f t="shared" si="712"/>
        <v>1102020</v>
      </c>
      <c r="BY224" s="14" t="str">
        <f>INDEX($O$6:$O$37,BW224)&amp;"-"&amp;INDEX(属性投放!$H$19:$H$29,卡牌属性!CD224)</f>
        <v>高顺-无众生相</v>
      </c>
      <c r="BZ224" s="14">
        <f t="shared" si="713"/>
        <v>6</v>
      </c>
      <c r="CA224" s="14">
        <f t="shared" si="714"/>
        <v>5</v>
      </c>
      <c r="CB224" s="14">
        <f t="shared" si="715"/>
        <v>5</v>
      </c>
      <c r="CC224" s="14">
        <f t="shared" si="716"/>
        <v>3</v>
      </c>
      <c r="CD224" s="14">
        <f t="shared" si="717"/>
        <v>11</v>
      </c>
      <c r="CE224" s="14">
        <f>INDEX(属性投放!$W$6:$W$49,(卡牌属性!CC224-2)*11+卡牌属性!CD224)</f>
        <v>10</v>
      </c>
      <c r="CF224" s="14">
        <f t="shared" si="758"/>
        <v>3663</v>
      </c>
      <c r="CG224" s="14">
        <f t="shared" si="759"/>
        <v>3966</v>
      </c>
      <c r="CH224" s="14">
        <f t="shared" si="760"/>
        <v>4294</v>
      </c>
      <c r="CI224" s="14">
        <f t="shared" si="761"/>
        <v>4294</v>
      </c>
      <c r="CJ224" s="14">
        <f t="shared" si="762"/>
        <v>4900</v>
      </c>
      <c r="CK224" s="14">
        <f t="shared" si="763"/>
        <v>1774</v>
      </c>
      <c r="CL224" s="14">
        <f t="shared" si="764"/>
        <v>1923</v>
      </c>
      <c r="CM224" s="14">
        <f t="shared" si="765"/>
        <v>1923</v>
      </c>
      <c r="CN224" s="14">
        <f t="shared" si="766"/>
        <v>2072</v>
      </c>
      <c r="CO224" s="14">
        <f t="shared" si="767"/>
        <v>2375</v>
      </c>
      <c r="CP224" s="14">
        <f t="shared" si="768"/>
        <v>33538</v>
      </c>
      <c r="CQ224" s="14">
        <f t="shared" si="769"/>
        <v>36206</v>
      </c>
      <c r="CR224" s="14">
        <f t="shared" si="770"/>
        <v>36206</v>
      </c>
      <c r="CS224" s="14">
        <f t="shared" si="771"/>
        <v>38874</v>
      </c>
      <c r="CT224" s="14">
        <f t="shared" si="772"/>
        <v>44110</v>
      </c>
      <c r="CU224" s="14">
        <f>INDEX(属性偏向!$S$4:$S$135,(卡牌属性!$BZ224-1+CU$3)*11+卡牌属性!$CD224)</f>
        <v>58</v>
      </c>
      <c r="CV224" s="14">
        <f>INDEX(属性偏向!$S$4:$S$135,(卡牌属性!$BZ224-1+CV$3)*11+卡牌属性!$CD224)</f>
        <v>60</v>
      </c>
      <c r="CW224" s="14">
        <f>INDEX(属性偏向!$S$4:$S$135,(卡牌属性!$BZ224-1+CW$3)*11+卡牌属性!$CD224)</f>
        <v>62</v>
      </c>
      <c r="CX224" s="14">
        <f>INDEX(属性偏向!$S$4:$S$135,(卡牌属性!$BZ224-1+CX$3)*11+卡牌属性!$CD224)</f>
        <v>62</v>
      </c>
      <c r="CY224" s="14">
        <f>INDEX(属性偏向!$S$4:$S$135,(卡牌属性!$BZ224-1+CY$3)*11+卡牌属性!$CD224)</f>
        <v>66</v>
      </c>
      <c r="CZ224" s="14">
        <f>INDEX(属性偏向!$T$4:$T$135,(卡牌属性!$BZ224-1+CZ$3)*11+卡牌属性!$CD224)</f>
        <v>29</v>
      </c>
      <c r="DA224" s="14">
        <f>INDEX(属性偏向!$T$4:$T$135,(卡牌属性!$BZ224-1+DA$3)*11+卡牌属性!$CD224)</f>
        <v>30</v>
      </c>
      <c r="DB224" s="14">
        <f>INDEX(属性偏向!$T$4:$T$135,(卡牌属性!$BZ224-1+DB$3)*11+卡牌属性!$CD224)</f>
        <v>30</v>
      </c>
      <c r="DC224" s="14">
        <f>INDEX(属性偏向!$T$4:$T$135,(卡牌属性!$BZ224-1+DC$3)*11+卡牌属性!$CD224)</f>
        <v>31</v>
      </c>
      <c r="DD224" s="14">
        <f>INDEX(属性偏向!$T$4:$T$135,(卡牌属性!$BZ224-1+DD$3)*11+卡牌属性!$CD224)</f>
        <v>33</v>
      </c>
      <c r="DE224" s="14">
        <f>INDEX(属性偏向!$U$4:$U$135,(卡牌属性!$BZ224-1+DE$3)*11+卡牌属性!$CD224)</f>
        <v>580</v>
      </c>
      <c r="DF224" s="14">
        <f>INDEX(属性偏向!$U$4:$U$135,(卡牌属性!$BZ224-1+DF$3)*11+卡牌属性!$CD224)</f>
        <v>600</v>
      </c>
      <c r="DG224" s="14">
        <f>INDEX(属性偏向!$U$4:$U$135,(卡牌属性!$BZ224-1+DG$3)*11+卡牌属性!$CD224)</f>
        <v>600</v>
      </c>
      <c r="DH224" s="14">
        <f>INDEX(属性偏向!$U$4:$U$135,(卡牌属性!$BZ224-1+DH$3)*11+卡牌属性!$CD224)</f>
        <v>620</v>
      </c>
      <c r="DI224" s="14">
        <f>INDEX(属性偏向!$U$4:$U$135,(卡牌属性!$BZ224-1+DI$3)*11+卡牌属性!$CD224)</f>
        <v>660</v>
      </c>
      <c r="DL224" s="13">
        <v>220</v>
      </c>
      <c r="DM224" s="14">
        <f t="shared" si="718"/>
        <v>20</v>
      </c>
      <c r="DN224" s="14">
        <f t="shared" si="719"/>
        <v>1102020</v>
      </c>
      <c r="DO224" s="14" t="str">
        <f>INDEX($B$6:$B$32,DM224)&amp;"-"&amp;INDEX(属性投放!$H$7:$H$17,卡牌属性!DT224)</f>
        <v>朱童-无众生相</v>
      </c>
      <c r="DP224" s="14">
        <f t="shared" si="707"/>
        <v>5</v>
      </c>
      <c r="DQ224" s="14">
        <f t="shared" si="708"/>
        <v>5</v>
      </c>
      <c r="DR224" s="14">
        <f t="shared" si="709"/>
        <v>5</v>
      </c>
      <c r="DS224" s="14">
        <f t="shared" si="720"/>
        <v>3</v>
      </c>
      <c r="DT224" s="14">
        <f t="shared" si="721"/>
        <v>11</v>
      </c>
      <c r="DU224" s="14">
        <f>INDEX(属性投放!$W$6:$W$49,(卡牌属性!DS224-2)*11+卡牌属性!DT224)</f>
        <v>10</v>
      </c>
      <c r="DV224" s="14">
        <f t="shared" si="773"/>
        <v>9780</v>
      </c>
      <c r="DW224" s="14">
        <f t="shared" si="774"/>
        <v>10639</v>
      </c>
      <c r="DX224" s="14">
        <f t="shared" si="775"/>
        <v>11498</v>
      </c>
      <c r="DY224" s="14">
        <f t="shared" si="776"/>
        <v>11498</v>
      </c>
      <c r="DZ224" s="14">
        <f t="shared" si="777"/>
        <v>12382</v>
      </c>
      <c r="EA224" s="14">
        <f t="shared" si="778"/>
        <v>4845</v>
      </c>
      <c r="EB224" s="14">
        <f t="shared" si="779"/>
        <v>5272</v>
      </c>
      <c r="EC224" s="14">
        <f t="shared" si="780"/>
        <v>5272</v>
      </c>
      <c r="ED224" s="14">
        <f t="shared" si="781"/>
        <v>5699</v>
      </c>
      <c r="EE224" s="14">
        <f t="shared" si="782"/>
        <v>6141</v>
      </c>
      <c r="EF224" s="14">
        <f t="shared" si="783"/>
        <v>92060</v>
      </c>
      <c r="EG224" s="14">
        <f t="shared" si="784"/>
        <v>99764</v>
      </c>
      <c r="EH224" s="14">
        <f t="shared" si="785"/>
        <v>99764</v>
      </c>
      <c r="EI224" s="14">
        <f t="shared" si="786"/>
        <v>107468</v>
      </c>
      <c r="EJ224" s="14">
        <f t="shared" si="787"/>
        <v>115222</v>
      </c>
      <c r="EK224" s="14">
        <f>INDEX(属性偏向!$S$4:$S$135,(卡牌属性!$DP224-1+EK$3)*11+卡牌属性!$DT224)*(1+属性投放!$AT$6)</f>
        <v>168</v>
      </c>
      <c r="EL224" s="14">
        <f>INDEX(属性偏向!$S$4:$S$135,(卡牌属性!$DP224-1+EL$3)*11+卡牌属性!$DT224)*(1+属性投放!$AT$6)</f>
        <v>174</v>
      </c>
      <c r="EM224" s="14">
        <f>INDEX(属性偏向!$S$4:$S$135,(卡牌属性!$DP224-1+EM$3)*11+卡牌属性!$DT224)*(1+属性投放!$AT$6)</f>
        <v>180</v>
      </c>
      <c r="EN224" s="14">
        <f>INDEX(属性偏向!$S$4:$S$135,(卡牌属性!$DP224-1+EN$3)*11+卡牌属性!$DT224)*(1+属性投放!$AT$6)</f>
        <v>180</v>
      </c>
      <c r="EO224" s="14">
        <f>INDEX(属性偏向!$S$4:$S$135,(卡牌属性!$DP224-1+EO$3)*11+卡牌属性!$DT224)*(1+属性投放!$AT$6)</f>
        <v>186</v>
      </c>
      <c r="EP224" s="14">
        <f>INDEX(属性偏向!$T$4:$T$135,(卡牌属性!$DQ224-1+EP$3)*11+卡牌属性!$DT224)*(1+属性投放!$AT$6)</f>
        <v>84</v>
      </c>
      <c r="EQ224" s="14">
        <f>INDEX(属性偏向!$T$4:$T$135,(卡牌属性!$DQ224-1+EQ$3)*11+卡牌属性!$DT224)*(1+属性投放!$AT$6)</f>
        <v>87</v>
      </c>
      <c r="ER224" s="14">
        <f>INDEX(属性偏向!$T$4:$T$135,(卡牌属性!$DQ224-1+ER$3)*11+卡牌属性!$DT224)*(1+属性投放!$AT$6)</f>
        <v>87</v>
      </c>
      <c r="ES224" s="14">
        <f>INDEX(属性偏向!$T$4:$T$135,(卡牌属性!$DQ224-1+ES$3)*11+卡牌属性!$DT224)*(1+属性投放!$AT$6)</f>
        <v>90</v>
      </c>
      <c r="ET224" s="14">
        <f>INDEX(属性偏向!$T$4:$T$135,(卡牌属性!$DQ224-1+ET$3)*11+卡牌属性!$DT224)*(1+属性投放!$AT$6)</f>
        <v>93</v>
      </c>
      <c r="EU224" s="14">
        <f>INDEX(属性偏向!$U$4:$U$135,(卡牌属性!$DR224-1+EU$3)*11+卡牌属性!$DT224)*(1+属性投放!$AT$6)</f>
        <v>1680</v>
      </c>
      <c r="EV224" s="14">
        <f>INDEX(属性偏向!$U$4:$U$135,(卡牌属性!$DR224-1+EV$3)*11+卡牌属性!$DT224)*(1+属性投放!$AT$6)</f>
        <v>1740</v>
      </c>
      <c r="EW224" s="14">
        <f>INDEX(属性偏向!$U$4:$U$135,(卡牌属性!$DR224-1+EW$3)*11+卡牌属性!$DT224)*(1+属性投放!$AT$6)</f>
        <v>1740</v>
      </c>
      <c r="EX224" s="14">
        <f>INDEX(属性偏向!$U$4:$U$135,(卡牌属性!$DR224-1+EX$3)*11+卡牌属性!$DT224)*(1+属性投放!$AT$6)</f>
        <v>1800</v>
      </c>
      <c r="EY224" s="14">
        <f>INDEX(属性偏向!$U$4:$U$135,(卡牌属性!$DR224-1+EY$3)*11+卡牌属性!$DT224)*(1+属性投放!$AT$6)</f>
        <v>1860</v>
      </c>
    </row>
    <row r="225" spans="31:155" ht="16.5" x14ac:dyDescent="0.2">
      <c r="AE225" s="13">
        <v>221</v>
      </c>
      <c r="AF225" s="13">
        <f t="shared" si="710"/>
        <v>21</v>
      </c>
      <c r="AG225" s="13">
        <f t="shared" si="703"/>
        <v>4</v>
      </c>
      <c r="AH225" s="13"/>
      <c r="AI225" s="13"/>
      <c r="AJ225" s="14">
        <f t="shared" si="704"/>
        <v>1101026</v>
      </c>
      <c r="AK225" s="14" t="str">
        <f t="shared" si="705"/>
        <v>貂灵芸1突</v>
      </c>
      <c r="AL225" s="25" t="s">
        <v>131</v>
      </c>
      <c r="AM225" s="14">
        <v>1</v>
      </c>
      <c r="AN225" s="14">
        <f t="shared" si="706"/>
        <v>1</v>
      </c>
      <c r="AO225" s="14" t="e">
        <f>INDEX(属性投放!#REF!,(卡牌属性!AG225-2)*20+卡牌属性!AN225)</f>
        <v>#REF!</v>
      </c>
      <c r="AP225" s="14" t="e">
        <f t="shared" ref="AP225:AS244" si="788">$AO225</f>
        <v>#REF!</v>
      </c>
      <c r="AQ225" s="14" t="e">
        <f t="shared" si="788"/>
        <v>#REF!</v>
      </c>
      <c r="AR225" s="14" t="e">
        <f t="shared" si="788"/>
        <v>#REF!</v>
      </c>
      <c r="AS225" s="14" t="e">
        <f t="shared" si="788"/>
        <v>#REF!</v>
      </c>
      <c r="AT225" s="14" t="e">
        <f>INDEX(属性投放!#REF!,(卡牌属性!AG225-2)*20+卡牌属性!AN225)</f>
        <v>#REF!</v>
      </c>
      <c r="AU225" s="14" t="e">
        <f t="shared" ref="AU225:AX244" si="789">$AT225</f>
        <v>#REF!</v>
      </c>
      <c r="AV225" s="14" t="e">
        <f t="shared" si="789"/>
        <v>#REF!</v>
      </c>
      <c r="AW225" s="14" t="e">
        <f t="shared" si="789"/>
        <v>#REF!</v>
      </c>
      <c r="AX225" s="14" t="e">
        <f t="shared" si="789"/>
        <v>#REF!</v>
      </c>
      <c r="AY225" s="14" t="e">
        <f>INDEX(属性投放!#REF!,(卡牌属性!AG225-2)*20+卡牌属性!AN225)</f>
        <v>#REF!</v>
      </c>
      <c r="AZ225" s="14" t="e">
        <f t="shared" ref="AZ225:BC244" si="790">$AY225</f>
        <v>#REF!</v>
      </c>
      <c r="BA225" s="14" t="e">
        <f t="shared" si="790"/>
        <v>#REF!</v>
      </c>
      <c r="BB225" s="14" t="e">
        <f t="shared" si="790"/>
        <v>#REF!</v>
      </c>
      <c r="BC225" s="14" t="e">
        <f t="shared" si="790"/>
        <v>#REF!</v>
      </c>
      <c r="BD225" s="14" t="e">
        <f>INDEX(属性投放!#REF!,(卡牌属性!AG225-2)*20+卡牌属性!AN225)</f>
        <v>#REF!</v>
      </c>
      <c r="BE225" s="14" t="e">
        <f t="shared" ref="BE225:BH244" si="791">$BD225</f>
        <v>#REF!</v>
      </c>
      <c r="BF225" s="14" t="e">
        <f t="shared" si="791"/>
        <v>#REF!</v>
      </c>
      <c r="BG225" s="14" t="e">
        <f t="shared" si="791"/>
        <v>#REF!</v>
      </c>
      <c r="BH225" s="14" t="e">
        <f t="shared" si="791"/>
        <v>#REF!</v>
      </c>
      <c r="BI225" s="14" t="e">
        <f>INDEX(属性投放!#REF!,(卡牌属性!AG225-2)*20+卡牌属性!AN225)</f>
        <v>#REF!</v>
      </c>
      <c r="BJ225" s="14" t="e">
        <f t="shared" ref="BJ225:BM244" si="792">$BI225</f>
        <v>#REF!</v>
      </c>
      <c r="BK225" s="14" t="e">
        <f t="shared" si="792"/>
        <v>#REF!</v>
      </c>
      <c r="BL225" s="14" t="e">
        <f t="shared" si="792"/>
        <v>#REF!</v>
      </c>
      <c r="BM225" s="14" t="e">
        <f t="shared" si="792"/>
        <v>#REF!</v>
      </c>
      <c r="BN225" s="14" t="e">
        <f>INDEX(属性投放!#REF!,(卡牌属性!AG225-2)*20+卡牌属性!AN225)</f>
        <v>#REF!</v>
      </c>
      <c r="BO225" s="14" t="e">
        <f t="shared" ref="BO225:BR244" si="793">$BN225</f>
        <v>#REF!</v>
      </c>
      <c r="BP225" s="14" t="e">
        <f t="shared" si="793"/>
        <v>#REF!</v>
      </c>
      <c r="BQ225" s="14" t="e">
        <f t="shared" si="793"/>
        <v>#REF!</v>
      </c>
      <c r="BR225" s="14" t="e">
        <f t="shared" si="793"/>
        <v>#REF!</v>
      </c>
      <c r="BV225" s="13">
        <v>221</v>
      </c>
      <c r="BW225" s="14">
        <f t="shared" si="711"/>
        <v>21</v>
      </c>
      <c r="BX225" s="14">
        <f t="shared" si="712"/>
        <v>1102021</v>
      </c>
      <c r="BY225" s="14" t="str">
        <f>INDEX($O$6:$O$37,BW225)&amp;"-"&amp;INDEX(属性投放!$H$19:$H$29,卡牌属性!CD225)</f>
        <v>烈风螳螂-练体</v>
      </c>
      <c r="BZ225" s="14">
        <f t="shared" si="713"/>
        <v>7</v>
      </c>
      <c r="CA225" s="14">
        <f t="shared" si="714"/>
        <v>5</v>
      </c>
      <c r="CB225" s="14">
        <f t="shared" si="715"/>
        <v>3</v>
      </c>
      <c r="CC225" s="14">
        <f t="shared" si="716"/>
        <v>3</v>
      </c>
      <c r="CD225" s="14">
        <f t="shared" si="717"/>
        <v>1</v>
      </c>
      <c r="CE225" s="14">
        <f>INDEX(属性投放!$W$6:$W$49,(卡牌属性!CC225-2)*11+卡牌属性!CD225)</f>
        <v>14</v>
      </c>
      <c r="CF225" s="14">
        <f>INDEX(属性偏向!$I$4:$I$15,卡牌属性!$BZ225+CF$3)</f>
        <v>200</v>
      </c>
      <c r="CG225" s="14">
        <f>INDEX(属性偏向!$I$4:$I$15,卡牌属性!$BZ225+CG$3)</f>
        <v>250</v>
      </c>
      <c r="CH225" s="14">
        <f>INDEX(属性偏向!$I$4:$I$15,卡牌属性!$BZ225+CH$3)</f>
        <v>300</v>
      </c>
      <c r="CI225" s="14">
        <f>INDEX(属性偏向!$I$4:$I$15,卡牌属性!$BZ225+CI$3)</f>
        <v>300</v>
      </c>
      <c r="CJ225" s="14">
        <f>INDEX(属性偏向!$I$4:$I$15,卡牌属性!$BZ225+CJ$3)</f>
        <v>350</v>
      </c>
      <c r="CK225" s="14">
        <f>INDEX(属性偏向!$J$4:$J$15,卡牌属性!$CA225+CK$3)</f>
        <v>30</v>
      </c>
      <c r="CL225" s="14">
        <f>INDEX(属性偏向!$J$4:$J$15,卡牌属性!$CA225+CL$3)</f>
        <v>40</v>
      </c>
      <c r="CM225" s="14">
        <f>INDEX(属性偏向!$J$4:$J$15,卡牌属性!$CA225+CM$3)</f>
        <v>40</v>
      </c>
      <c r="CN225" s="14">
        <f>INDEX(属性偏向!$J$4:$J$15,卡牌属性!$CA225+CN$3)</f>
        <v>50</v>
      </c>
      <c r="CO225" s="14">
        <f>INDEX(属性偏向!$J$4:$J$15,卡牌属性!$CA225+CO$3)</f>
        <v>75</v>
      </c>
      <c r="CP225" s="14">
        <f>INDEX(属性偏向!$K$4:$K$15,卡牌属性!$CB225+CP$3)</f>
        <v>300</v>
      </c>
      <c r="CQ225" s="14">
        <f>INDEX(属性偏向!$K$4:$K$15,卡牌属性!$CB225+CQ$3)</f>
        <v>400</v>
      </c>
      <c r="CR225" s="14">
        <f>INDEX(属性偏向!$K$4:$K$15,卡牌属性!$CB225+CR$3)</f>
        <v>400</v>
      </c>
      <c r="CS225" s="14">
        <f>INDEX(属性偏向!$K$4:$K$15,卡牌属性!$CB225+CS$3)</f>
        <v>500</v>
      </c>
      <c r="CT225" s="14">
        <f>INDEX(属性偏向!$K$4:$K$15,卡牌属性!$CB225+CT$3)</f>
        <v>650</v>
      </c>
      <c r="CU225" s="14">
        <f>INDEX(属性偏向!$S$4:$S$135,(卡牌属性!$BZ225-1+CU$3)*11+卡牌属性!$CD225)</f>
        <v>14</v>
      </c>
      <c r="CV225" s="14">
        <f>INDEX(属性偏向!$S$4:$S$135,(卡牌属性!$BZ225-1+CV$3)*11+卡牌属性!$CD225)</f>
        <v>16</v>
      </c>
      <c r="CW225" s="14">
        <f>INDEX(属性偏向!$S$4:$S$135,(卡牌属性!$BZ225-1+CW$3)*11+卡牌属性!$CD225)</f>
        <v>20</v>
      </c>
      <c r="CX225" s="14">
        <f>INDEX(属性偏向!$S$4:$S$135,(卡牌属性!$BZ225-1+CX$3)*11+卡牌属性!$CD225)</f>
        <v>20</v>
      </c>
      <c r="CY225" s="14">
        <f>INDEX(属性偏向!$S$4:$S$135,(卡牌属性!$BZ225-1+CY$3)*11+卡牌属性!$CD225)</f>
        <v>24</v>
      </c>
      <c r="CZ225" s="14">
        <f>INDEX(属性偏向!$T$4:$T$135,(卡牌属性!$BZ225-1+CZ$3)*11+卡牌属性!$CD225)</f>
        <v>7</v>
      </c>
      <c r="DA225" s="14">
        <f>INDEX(属性偏向!$T$4:$T$135,(卡牌属性!$BZ225-1+DA$3)*11+卡牌属性!$CD225)</f>
        <v>8</v>
      </c>
      <c r="DB225" s="14">
        <f>INDEX(属性偏向!$T$4:$T$135,(卡牌属性!$BZ225-1+DB$3)*11+卡牌属性!$CD225)</f>
        <v>8</v>
      </c>
      <c r="DC225" s="14">
        <f>INDEX(属性偏向!$T$4:$T$135,(卡牌属性!$BZ225-1+DC$3)*11+卡牌属性!$CD225)</f>
        <v>10</v>
      </c>
      <c r="DD225" s="14">
        <f>INDEX(属性偏向!$T$4:$T$135,(卡牌属性!$BZ225-1+DD$3)*11+卡牌属性!$CD225)</f>
        <v>12</v>
      </c>
      <c r="DE225" s="14">
        <f>INDEX(属性偏向!$U$4:$U$135,(卡牌属性!$BZ225-1+DE$3)*11+卡牌属性!$CD225)</f>
        <v>84</v>
      </c>
      <c r="DF225" s="14">
        <f>INDEX(属性偏向!$U$4:$U$135,(卡牌属性!$BZ225-1+DF$3)*11+卡牌属性!$CD225)</f>
        <v>96</v>
      </c>
      <c r="DG225" s="14">
        <f>INDEX(属性偏向!$U$4:$U$135,(卡牌属性!$BZ225-1+DG$3)*11+卡牌属性!$CD225)</f>
        <v>96</v>
      </c>
      <c r="DH225" s="14">
        <f>INDEX(属性偏向!$U$4:$U$135,(卡牌属性!$BZ225-1+DH$3)*11+卡牌属性!$CD225)</f>
        <v>120</v>
      </c>
      <c r="DI225" s="14">
        <f>INDEX(属性偏向!$U$4:$U$135,(卡牌属性!$BZ225-1+DI$3)*11+卡牌属性!$CD225)</f>
        <v>144</v>
      </c>
      <c r="DL225" s="13">
        <v>221</v>
      </c>
      <c r="DM225" s="14">
        <f t="shared" si="718"/>
        <v>21</v>
      </c>
      <c r="DN225" s="14">
        <f t="shared" si="719"/>
        <v>1102021</v>
      </c>
      <c r="DO225" s="14" t="str">
        <f>INDEX($B$6:$B$32,DM225)&amp;"-"&amp;INDEX(属性投放!$H$7:$H$17,卡牌属性!DT225)</f>
        <v>貂灵芸-练体</v>
      </c>
      <c r="DP225" s="14">
        <f t="shared" si="707"/>
        <v>9</v>
      </c>
      <c r="DQ225" s="14">
        <f t="shared" si="708"/>
        <v>5</v>
      </c>
      <c r="DR225" s="14">
        <f t="shared" si="709"/>
        <v>5</v>
      </c>
      <c r="DS225" s="14">
        <f t="shared" si="720"/>
        <v>4</v>
      </c>
      <c r="DT225" s="14">
        <f t="shared" si="721"/>
        <v>1</v>
      </c>
      <c r="DU225" s="14">
        <f>INDEX(属性投放!$W$6:$W$49,(卡牌属性!DS225-2)*11+卡牌属性!DT225)</f>
        <v>14</v>
      </c>
      <c r="DV225" s="14">
        <f>INDEX(属性偏向!$I$4:$I$15,卡牌属性!$DP225+DV$3)</f>
        <v>300</v>
      </c>
      <c r="DW225" s="14">
        <f>INDEX(属性偏向!$I$4:$I$15,卡牌属性!$DP225+DW$3)</f>
        <v>350</v>
      </c>
      <c r="DX225" s="14">
        <f>INDEX(属性偏向!$I$4:$I$15,卡牌属性!$DP225+DX$3)</f>
        <v>400</v>
      </c>
      <c r="DY225" s="14">
        <f>INDEX(属性偏向!$I$4:$I$15,卡牌属性!$DP225+DY$3)</f>
        <v>400</v>
      </c>
      <c r="DZ225" s="14">
        <f>INDEX(属性偏向!$I$4:$I$15,卡牌属性!$DP225+DZ$3)</f>
        <v>500</v>
      </c>
      <c r="EA225" s="14">
        <f>INDEX(属性偏向!$J$4:$J$15,卡牌属性!$DQ225+EA$3)</f>
        <v>30</v>
      </c>
      <c r="EB225" s="14">
        <f>INDEX(属性偏向!$J$4:$J$15,卡牌属性!$DQ225+EB$3)</f>
        <v>40</v>
      </c>
      <c r="EC225" s="14">
        <f>INDEX(属性偏向!$J$4:$J$15,卡牌属性!$DQ225+EC$3)</f>
        <v>40</v>
      </c>
      <c r="ED225" s="14">
        <f>INDEX(属性偏向!$J$4:$J$15,卡牌属性!$DQ225+ED$3)</f>
        <v>50</v>
      </c>
      <c r="EE225" s="14">
        <f>INDEX(属性偏向!$J$4:$J$15,卡牌属性!$DQ225+EE$3)</f>
        <v>75</v>
      </c>
      <c r="EF225" s="14">
        <f>INDEX(属性偏向!$K$4:$K$15,卡牌属性!$DR225+EF$3)</f>
        <v>500</v>
      </c>
      <c r="EG225" s="14">
        <f>INDEX(属性偏向!$K$4:$K$15,卡牌属性!$DR225+EG$3)</f>
        <v>650</v>
      </c>
      <c r="EH225" s="14">
        <f>INDEX(属性偏向!$K$4:$K$15,卡牌属性!$DR225+EH$3)</f>
        <v>650</v>
      </c>
      <c r="EI225" s="14">
        <f>INDEX(属性偏向!$K$4:$K$15,卡牌属性!$DR225+EI$3)</f>
        <v>800</v>
      </c>
      <c r="EJ225" s="14">
        <f>INDEX(属性偏向!$K$4:$K$15,卡牌属性!$DR225+EJ$3)</f>
        <v>1000</v>
      </c>
      <c r="EK225" s="14">
        <f>INDEX(属性偏向!$S$4:$S$135,(卡牌属性!$DP225-1+EK$3)*11+卡牌属性!$DT225)*(1+属性投放!$AT$6)</f>
        <v>60</v>
      </c>
      <c r="EL225" s="14">
        <f>INDEX(属性偏向!$S$4:$S$135,(卡牌属性!$DP225-1+EL$3)*11+卡牌属性!$DT225)*(1+属性投放!$AT$6)</f>
        <v>72</v>
      </c>
      <c r="EM225" s="14">
        <f>INDEX(属性偏向!$S$4:$S$135,(卡牌属性!$DP225-1+EM$3)*11+卡牌属性!$DT225)*(1+属性投放!$AT$6)</f>
        <v>90</v>
      </c>
      <c r="EN225" s="14">
        <f>INDEX(属性偏向!$S$4:$S$135,(卡牌属性!$DP225-1+EN$3)*11+卡牌属性!$DT225)*(1+属性投放!$AT$6)</f>
        <v>90</v>
      </c>
      <c r="EO225" s="14">
        <f>INDEX(属性偏向!$S$4:$S$135,(卡牌属性!$DP225-1+EO$3)*11+卡牌属性!$DT225)*(1+属性投放!$AT$6)</f>
        <v>120</v>
      </c>
      <c r="EP225" s="14">
        <f>INDEX(属性偏向!$T$4:$T$135,(卡牌属性!$DQ225-1+EP$3)*11+卡牌属性!$DT225)*(1+属性投放!$AT$6)</f>
        <v>15</v>
      </c>
      <c r="EQ225" s="14">
        <f>INDEX(属性偏向!$T$4:$T$135,(卡牌属性!$DQ225-1+EQ$3)*11+卡牌属性!$DT225)*(1+属性投放!$AT$6)</f>
        <v>18</v>
      </c>
      <c r="ER225" s="14">
        <f>INDEX(属性偏向!$T$4:$T$135,(卡牌属性!$DQ225-1+ER$3)*11+卡牌属性!$DT225)*(1+属性投放!$AT$6)</f>
        <v>18</v>
      </c>
      <c r="ES225" s="14">
        <f>INDEX(属性偏向!$T$4:$T$135,(卡牌属性!$DQ225-1+ES$3)*11+卡牌属性!$DT225)*(1+属性投放!$AT$6)</f>
        <v>21</v>
      </c>
      <c r="ET225" s="14">
        <f>INDEX(属性偏向!$T$4:$T$135,(卡牌属性!$DQ225-1+ET$3)*11+卡牌属性!$DT225)*(1+属性投放!$AT$6)</f>
        <v>24</v>
      </c>
      <c r="EU225" s="14">
        <f>INDEX(属性偏向!$U$4:$U$135,(卡牌属性!$DR225-1+EU$3)*11+卡牌属性!$DT225)*(1+属性投放!$AT$6)</f>
        <v>180</v>
      </c>
      <c r="EV225" s="14">
        <f>INDEX(属性偏向!$U$4:$U$135,(卡牌属性!$DR225-1+EV$3)*11+卡牌属性!$DT225)*(1+属性投放!$AT$6)</f>
        <v>216</v>
      </c>
      <c r="EW225" s="14">
        <f>INDEX(属性偏向!$U$4:$U$135,(卡牌属性!$DR225-1+EW$3)*11+卡牌属性!$DT225)*(1+属性投放!$AT$6)</f>
        <v>216</v>
      </c>
      <c r="EX225" s="14">
        <f>INDEX(属性偏向!$U$4:$U$135,(卡牌属性!$DR225-1+EX$3)*11+卡牌属性!$DT225)*(1+属性投放!$AT$6)</f>
        <v>252</v>
      </c>
      <c r="EY225" s="14">
        <f>INDEX(属性偏向!$U$4:$U$135,(卡牌属性!$DR225-1+EY$3)*11+卡牌属性!$DT225)*(1+属性投放!$AT$6)</f>
        <v>288</v>
      </c>
    </row>
    <row r="226" spans="31:155" ht="16.5" x14ac:dyDescent="0.2">
      <c r="AE226" s="13">
        <v>222</v>
      </c>
      <c r="AF226" s="13">
        <f t="shared" si="710"/>
        <v>21</v>
      </c>
      <c r="AG226" s="13">
        <f t="shared" si="703"/>
        <v>4</v>
      </c>
      <c r="AH226" s="13"/>
      <c r="AI226" s="13"/>
      <c r="AJ226" s="14">
        <f t="shared" si="704"/>
        <v>1101026</v>
      </c>
      <c r="AK226" s="14" t="str">
        <f t="shared" si="705"/>
        <v>貂灵芸2突</v>
      </c>
      <c r="AL226" s="25" t="s">
        <v>131</v>
      </c>
      <c r="AM226" s="14">
        <v>1</v>
      </c>
      <c r="AN226" s="14">
        <f t="shared" si="706"/>
        <v>2</v>
      </c>
      <c r="AO226" s="14" t="e">
        <f>INDEX(属性投放!#REF!,(卡牌属性!AG226-2)*20+卡牌属性!AN226)</f>
        <v>#REF!</v>
      </c>
      <c r="AP226" s="14" t="e">
        <f t="shared" si="788"/>
        <v>#REF!</v>
      </c>
      <c r="AQ226" s="14" t="e">
        <f t="shared" si="788"/>
        <v>#REF!</v>
      </c>
      <c r="AR226" s="14" t="e">
        <f t="shared" si="788"/>
        <v>#REF!</v>
      </c>
      <c r="AS226" s="14" t="e">
        <f t="shared" si="788"/>
        <v>#REF!</v>
      </c>
      <c r="AT226" s="14" t="e">
        <f>INDEX(属性投放!#REF!,(卡牌属性!AG226-2)*20+卡牌属性!AN226)</f>
        <v>#REF!</v>
      </c>
      <c r="AU226" s="14" t="e">
        <f t="shared" si="789"/>
        <v>#REF!</v>
      </c>
      <c r="AV226" s="14" t="e">
        <f t="shared" si="789"/>
        <v>#REF!</v>
      </c>
      <c r="AW226" s="14" t="e">
        <f t="shared" si="789"/>
        <v>#REF!</v>
      </c>
      <c r="AX226" s="14" t="e">
        <f t="shared" si="789"/>
        <v>#REF!</v>
      </c>
      <c r="AY226" s="14" t="e">
        <f>INDEX(属性投放!#REF!,(卡牌属性!AG226-2)*20+卡牌属性!AN226)</f>
        <v>#REF!</v>
      </c>
      <c r="AZ226" s="14" t="e">
        <f t="shared" si="790"/>
        <v>#REF!</v>
      </c>
      <c r="BA226" s="14" t="e">
        <f t="shared" si="790"/>
        <v>#REF!</v>
      </c>
      <c r="BB226" s="14" t="e">
        <f t="shared" si="790"/>
        <v>#REF!</v>
      </c>
      <c r="BC226" s="14" t="e">
        <f t="shared" si="790"/>
        <v>#REF!</v>
      </c>
      <c r="BD226" s="14" t="e">
        <f>INDEX(属性投放!#REF!,(卡牌属性!AG226-2)*20+卡牌属性!AN226)</f>
        <v>#REF!</v>
      </c>
      <c r="BE226" s="14" t="e">
        <f t="shared" si="791"/>
        <v>#REF!</v>
      </c>
      <c r="BF226" s="14" t="e">
        <f t="shared" si="791"/>
        <v>#REF!</v>
      </c>
      <c r="BG226" s="14" t="e">
        <f t="shared" si="791"/>
        <v>#REF!</v>
      </c>
      <c r="BH226" s="14" t="e">
        <f t="shared" si="791"/>
        <v>#REF!</v>
      </c>
      <c r="BI226" s="14" t="e">
        <f>INDEX(属性投放!#REF!,(卡牌属性!AG226-2)*20+卡牌属性!AN226)</f>
        <v>#REF!</v>
      </c>
      <c r="BJ226" s="14" t="e">
        <f t="shared" si="792"/>
        <v>#REF!</v>
      </c>
      <c r="BK226" s="14" t="e">
        <f t="shared" si="792"/>
        <v>#REF!</v>
      </c>
      <c r="BL226" s="14" t="e">
        <f t="shared" si="792"/>
        <v>#REF!</v>
      </c>
      <c r="BM226" s="14" t="e">
        <f t="shared" si="792"/>
        <v>#REF!</v>
      </c>
      <c r="BN226" s="14" t="e">
        <f>INDEX(属性投放!#REF!,(卡牌属性!AG226-2)*20+卡牌属性!AN226)</f>
        <v>#REF!</v>
      </c>
      <c r="BO226" s="14" t="e">
        <f t="shared" si="793"/>
        <v>#REF!</v>
      </c>
      <c r="BP226" s="14" t="e">
        <f t="shared" si="793"/>
        <v>#REF!</v>
      </c>
      <c r="BQ226" s="14" t="e">
        <f t="shared" si="793"/>
        <v>#REF!</v>
      </c>
      <c r="BR226" s="14" t="e">
        <f t="shared" si="793"/>
        <v>#REF!</v>
      </c>
      <c r="BV226" s="13">
        <v>222</v>
      </c>
      <c r="BW226" s="14">
        <f t="shared" si="711"/>
        <v>21</v>
      </c>
      <c r="BX226" s="14">
        <f t="shared" si="712"/>
        <v>1102021</v>
      </c>
      <c r="BY226" s="14" t="str">
        <f>INDEX($O$6:$O$37,BW226)&amp;"-"&amp;INDEX(属性投放!$H$19:$H$29,卡牌属性!CD226)</f>
        <v>烈风螳螂-等活</v>
      </c>
      <c r="BZ226" s="14">
        <f t="shared" si="713"/>
        <v>7</v>
      </c>
      <c r="CA226" s="14">
        <f t="shared" si="714"/>
        <v>5</v>
      </c>
      <c r="CB226" s="14">
        <f t="shared" si="715"/>
        <v>3</v>
      </c>
      <c r="CC226" s="14">
        <f t="shared" si="716"/>
        <v>3</v>
      </c>
      <c r="CD226" s="14">
        <f t="shared" si="717"/>
        <v>2</v>
      </c>
      <c r="CE226" s="14">
        <f>INDEX(属性投放!$W$6:$W$49,(卡牌属性!CC226-2)*11+卡牌属性!CD226)</f>
        <v>10</v>
      </c>
      <c r="CF226" s="14">
        <f t="shared" ref="CF226:CF235" si="794">CF225+CU225*$CE225</f>
        <v>396</v>
      </c>
      <c r="CG226" s="14">
        <f t="shared" ref="CG226:CG235" si="795">CG225+CV225*$CE225</f>
        <v>474</v>
      </c>
      <c r="CH226" s="14">
        <f t="shared" ref="CH226:CH235" si="796">CH225+CW225*$CE225</f>
        <v>580</v>
      </c>
      <c r="CI226" s="14">
        <f t="shared" ref="CI226:CI235" si="797">CI225+CX225*$CE225</f>
        <v>580</v>
      </c>
      <c r="CJ226" s="14">
        <f t="shared" ref="CJ226:CJ235" si="798">CJ225+CY225*$CE225</f>
        <v>686</v>
      </c>
      <c r="CK226" s="14">
        <f t="shared" ref="CK226:CK235" si="799">CK225+CZ225*$CE225</f>
        <v>128</v>
      </c>
      <c r="CL226" s="14">
        <f t="shared" ref="CL226:CL235" si="800">CL225+DA225*$CE225</f>
        <v>152</v>
      </c>
      <c r="CM226" s="14">
        <f t="shared" ref="CM226:CM235" si="801">CM225+DB225*$CE225</f>
        <v>152</v>
      </c>
      <c r="CN226" s="14">
        <f t="shared" ref="CN226:CN235" si="802">CN225+DC225*$CE225</f>
        <v>190</v>
      </c>
      <c r="CO226" s="14">
        <f t="shared" ref="CO226:CO235" si="803">CO225+DD225*$CE225</f>
        <v>243</v>
      </c>
      <c r="CP226" s="14">
        <f t="shared" ref="CP226:CP235" si="804">CP225+DE225*$CE225</f>
        <v>1476</v>
      </c>
      <c r="CQ226" s="14">
        <f t="shared" ref="CQ226:CQ235" si="805">CQ225+DF225*$CE225</f>
        <v>1744</v>
      </c>
      <c r="CR226" s="14">
        <f t="shared" ref="CR226:CR235" si="806">CR225+DG225*$CE225</f>
        <v>1744</v>
      </c>
      <c r="CS226" s="14">
        <f t="shared" ref="CS226:CS235" si="807">CS225+DH225*$CE225</f>
        <v>2180</v>
      </c>
      <c r="CT226" s="14">
        <f t="shared" ref="CT226:CT235" si="808">CT225+DI225*$CE225</f>
        <v>2666</v>
      </c>
      <c r="CU226" s="14">
        <f>INDEX(属性偏向!$S$4:$S$135,(卡牌属性!$BZ226-1+CU$3)*11+卡牌属性!$CD226)</f>
        <v>16</v>
      </c>
      <c r="CV226" s="14">
        <f>INDEX(属性偏向!$S$4:$S$135,(卡牌属性!$BZ226-1+CV$3)*11+卡牌属性!$CD226)</f>
        <v>18</v>
      </c>
      <c r="CW226" s="14">
        <f>INDEX(属性偏向!$S$4:$S$135,(卡牌属性!$BZ226-1+CW$3)*11+卡牌属性!$CD226)</f>
        <v>22</v>
      </c>
      <c r="CX226" s="14">
        <f>INDEX(属性偏向!$S$4:$S$135,(卡牌属性!$BZ226-1+CX$3)*11+卡牌属性!$CD226)</f>
        <v>22</v>
      </c>
      <c r="CY226" s="14">
        <f>INDEX(属性偏向!$S$4:$S$135,(卡牌属性!$BZ226-1+CY$3)*11+卡牌属性!$CD226)</f>
        <v>26</v>
      </c>
      <c r="CZ226" s="14">
        <f>INDEX(属性偏向!$T$4:$T$135,(卡牌属性!$BZ226-1+CZ$3)*11+卡牌属性!$CD226)</f>
        <v>8</v>
      </c>
      <c r="DA226" s="14">
        <f>INDEX(属性偏向!$T$4:$T$135,(卡牌属性!$BZ226-1+DA$3)*11+卡牌属性!$CD226)</f>
        <v>9</v>
      </c>
      <c r="DB226" s="14">
        <f>INDEX(属性偏向!$T$4:$T$135,(卡牌属性!$BZ226-1+DB$3)*11+卡牌属性!$CD226)</f>
        <v>9</v>
      </c>
      <c r="DC226" s="14">
        <f>INDEX(属性偏向!$T$4:$T$135,(卡牌属性!$BZ226-1+DC$3)*11+卡牌属性!$CD226)</f>
        <v>11</v>
      </c>
      <c r="DD226" s="14">
        <f>INDEX(属性偏向!$T$4:$T$135,(卡牌属性!$BZ226-1+DD$3)*11+卡牌属性!$CD226)</f>
        <v>13</v>
      </c>
      <c r="DE226" s="14">
        <f>INDEX(属性偏向!$U$4:$U$135,(卡牌属性!$BZ226-1+DE$3)*11+卡牌属性!$CD226)</f>
        <v>112</v>
      </c>
      <c r="DF226" s="14">
        <f>INDEX(属性偏向!$U$4:$U$135,(卡牌属性!$BZ226-1+DF$3)*11+卡牌属性!$CD226)</f>
        <v>126</v>
      </c>
      <c r="DG226" s="14">
        <f>INDEX(属性偏向!$U$4:$U$135,(卡牌属性!$BZ226-1+DG$3)*11+卡牌属性!$CD226)</f>
        <v>126</v>
      </c>
      <c r="DH226" s="14">
        <f>INDEX(属性偏向!$U$4:$U$135,(卡牌属性!$BZ226-1+DH$3)*11+卡牌属性!$CD226)</f>
        <v>154</v>
      </c>
      <c r="DI226" s="14">
        <f>INDEX(属性偏向!$U$4:$U$135,(卡牌属性!$BZ226-1+DI$3)*11+卡牌属性!$CD226)</f>
        <v>182</v>
      </c>
      <c r="DL226" s="13">
        <v>222</v>
      </c>
      <c r="DM226" s="14">
        <f t="shared" si="718"/>
        <v>21</v>
      </c>
      <c r="DN226" s="14">
        <f t="shared" si="719"/>
        <v>1102021</v>
      </c>
      <c r="DO226" s="14" t="str">
        <f>INDEX($B$6:$B$32,DM226)&amp;"-"&amp;INDEX(属性投放!$H$7:$H$17,卡牌属性!DT226)</f>
        <v>貂灵芸-等活</v>
      </c>
      <c r="DP226" s="14">
        <f t="shared" si="707"/>
        <v>9</v>
      </c>
      <c r="DQ226" s="14">
        <f t="shared" si="708"/>
        <v>5</v>
      </c>
      <c r="DR226" s="14">
        <f t="shared" si="709"/>
        <v>5</v>
      </c>
      <c r="DS226" s="14">
        <f t="shared" si="720"/>
        <v>4</v>
      </c>
      <c r="DT226" s="14">
        <f t="shared" si="721"/>
        <v>2</v>
      </c>
      <c r="DU226" s="14">
        <f>INDEX(属性投放!$W$6:$W$49,(卡牌属性!DS226-2)*11+卡牌属性!DT226)</f>
        <v>10</v>
      </c>
      <c r="DV226" s="14">
        <f t="shared" ref="DV226:DV235" si="809">DV225+EK225*$DU225</f>
        <v>1140</v>
      </c>
      <c r="DW226" s="14">
        <f t="shared" ref="DW226:DW235" si="810">DW225+EL225*$DU225</f>
        <v>1358</v>
      </c>
      <c r="DX226" s="14">
        <f t="shared" ref="DX226:DX235" si="811">DX225+EM225*$DU225</f>
        <v>1660</v>
      </c>
      <c r="DY226" s="14">
        <f t="shared" ref="DY226:DY235" si="812">DY225+EN225*$DU225</f>
        <v>1660</v>
      </c>
      <c r="DZ226" s="14">
        <f t="shared" ref="DZ226:DZ235" si="813">DZ225+EO225*$DU225</f>
        <v>2180</v>
      </c>
      <c r="EA226" s="14">
        <f t="shared" ref="EA226:EA235" si="814">EA225+EP225*$DU225</f>
        <v>240</v>
      </c>
      <c r="EB226" s="14">
        <f t="shared" ref="EB226:EB235" si="815">EB225+EQ225*$DU225</f>
        <v>292</v>
      </c>
      <c r="EC226" s="14">
        <f t="shared" ref="EC226:EC235" si="816">EC225+ER225*$DU225</f>
        <v>292</v>
      </c>
      <c r="ED226" s="14">
        <f t="shared" ref="ED226:ED235" si="817">ED225+ES225*$DU225</f>
        <v>344</v>
      </c>
      <c r="EE226" s="14">
        <f t="shared" ref="EE226:EE235" si="818">EE225+ET225*$DU225</f>
        <v>411</v>
      </c>
      <c r="EF226" s="14">
        <f t="shared" ref="EF226:EF235" si="819">EF225+EU225*$DU225</f>
        <v>3020</v>
      </c>
      <c r="EG226" s="14">
        <f t="shared" ref="EG226:EG235" si="820">EG225+EV225*$DU225</f>
        <v>3674</v>
      </c>
      <c r="EH226" s="14">
        <f t="shared" ref="EH226:EH235" si="821">EH225+EW225*$DU225</f>
        <v>3674</v>
      </c>
      <c r="EI226" s="14">
        <f t="shared" ref="EI226:EI235" si="822">EI225+EX225*$DU225</f>
        <v>4328</v>
      </c>
      <c r="EJ226" s="14">
        <f t="shared" ref="EJ226:EJ235" si="823">EJ225+EY225*$DU225</f>
        <v>5032</v>
      </c>
      <c r="EK226" s="14">
        <f>INDEX(属性偏向!$S$4:$S$135,(卡牌属性!$DP226-1+EK$3)*11+卡牌属性!$DT226)*(1+属性投放!$AT$6)</f>
        <v>66</v>
      </c>
      <c r="EL226" s="14">
        <f>INDEX(属性偏向!$S$4:$S$135,(卡牌属性!$DP226-1+EL$3)*11+卡牌属性!$DT226)*(1+属性投放!$AT$6)</f>
        <v>78</v>
      </c>
      <c r="EM226" s="14">
        <f>INDEX(属性偏向!$S$4:$S$135,(卡牌属性!$DP226-1+EM$3)*11+卡牌属性!$DT226)*(1+属性投放!$AT$6)</f>
        <v>96</v>
      </c>
      <c r="EN226" s="14">
        <f>INDEX(属性偏向!$S$4:$S$135,(卡牌属性!$DP226-1+EN$3)*11+卡牌属性!$DT226)*(1+属性投放!$AT$6)</f>
        <v>96</v>
      </c>
      <c r="EO226" s="14">
        <f>INDEX(属性偏向!$S$4:$S$135,(卡牌属性!$DP226-1+EO$3)*11+卡牌属性!$DT226)*(1+属性投放!$AT$6)</f>
        <v>126</v>
      </c>
      <c r="EP226" s="14">
        <f>INDEX(属性偏向!$T$4:$T$135,(卡牌属性!$DQ226-1+EP$3)*11+卡牌属性!$DT226)*(1+属性投放!$AT$6)</f>
        <v>18</v>
      </c>
      <c r="EQ226" s="14">
        <f>INDEX(属性偏向!$T$4:$T$135,(卡牌属性!$DQ226-1+EQ$3)*11+卡牌属性!$DT226)*(1+属性投放!$AT$6)</f>
        <v>21</v>
      </c>
      <c r="ER226" s="14">
        <f>INDEX(属性偏向!$T$4:$T$135,(卡牌属性!$DQ226-1+ER$3)*11+卡牌属性!$DT226)*(1+属性投放!$AT$6)</f>
        <v>21</v>
      </c>
      <c r="ES226" s="14">
        <f>INDEX(属性偏向!$T$4:$T$135,(卡牌属性!$DQ226-1+ES$3)*11+卡牌属性!$DT226)*(1+属性投放!$AT$6)</f>
        <v>24</v>
      </c>
      <c r="ET226" s="14">
        <f>INDEX(属性偏向!$T$4:$T$135,(卡牌属性!$DQ226-1+ET$3)*11+卡牌属性!$DT226)*(1+属性投放!$AT$6)</f>
        <v>27</v>
      </c>
      <c r="EU226" s="14">
        <f>INDEX(属性偏向!$U$4:$U$135,(卡牌属性!$DR226-1+EU$3)*11+卡牌属性!$DT226)*(1+属性投放!$AT$6)</f>
        <v>252</v>
      </c>
      <c r="EV226" s="14">
        <f>INDEX(属性偏向!$U$4:$U$135,(卡牌属性!$DR226-1+EV$3)*11+卡牌属性!$DT226)*(1+属性投放!$AT$6)</f>
        <v>294</v>
      </c>
      <c r="EW226" s="14">
        <f>INDEX(属性偏向!$U$4:$U$135,(卡牌属性!$DR226-1+EW$3)*11+卡牌属性!$DT226)*(1+属性投放!$AT$6)</f>
        <v>294</v>
      </c>
      <c r="EX226" s="14">
        <f>INDEX(属性偏向!$U$4:$U$135,(卡牌属性!$DR226-1+EX$3)*11+卡牌属性!$DT226)*(1+属性投放!$AT$6)</f>
        <v>336</v>
      </c>
      <c r="EY226" s="14">
        <f>INDEX(属性偏向!$U$4:$U$135,(卡牌属性!$DR226-1+EY$3)*11+卡牌属性!$DT226)*(1+属性投放!$AT$6)</f>
        <v>378</v>
      </c>
    </row>
    <row r="227" spans="31:155" ht="16.5" x14ac:dyDescent="0.2">
      <c r="AE227" s="13">
        <v>223</v>
      </c>
      <c r="AF227" s="13">
        <f t="shared" si="710"/>
        <v>21</v>
      </c>
      <c r="AG227" s="13">
        <f t="shared" si="703"/>
        <v>4</v>
      </c>
      <c r="AH227" s="13"/>
      <c r="AI227" s="13"/>
      <c r="AJ227" s="14">
        <f t="shared" si="704"/>
        <v>1101026</v>
      </c>
      <c r="AK227" s="14" t="str">
        <f t="shared" si="705"/>
        <v>貂灵芸3突</v>
      </c>
      <c r="AL227" s="25" t="s">
        <v>131</v>
      </c>
      <c r="AM227" s="14">
        <v>1</v>
      </c>
      <c r="AN227" s="14">
        <f t="shared" si="706"/>
        <v>3</v>
      </c>
      <c r="AO227" s="14" t="e">
        <f>INDEX(属性投放!#REF!,(卡牌属性!AG227-2)*20+卡牌属性!AN227)</f>
        <v>#REF!</v>
      </c>
      <c r="AP227" s="14" t="e">
        <f t="shared" si="788"/>
        <v>#REF!</v>
      </c>
      <c r="AQ227" s="14" t="e">
        <f t="shared" si="788"/>
        <v>#REF!</v>
      </c>
      <c r="AR227" s="14" t="e">
        <f t="shared" si="788"/>
        <v>#REF!</v>
      </c>
      <c r="AS227" s="14" t="e">
        <f t="shared" si="788"/>
        <v>#REF!</v>
      </c>
      <c r="AT227" s="14" t="e">
        <f>INDEX(属性投放!#REF!,(卡牌属性!AG227-2)*20+卡牌属性!AN227)</f>
        <v>#REF!</v>
      </c>
      <c r="AU227" s="14" t="e">
        <f t="shared" si="789"/>
        <v>#REF!</v>
      </c>
      <c r="AV227" s="14" t="e">
        <f t="shared" si="789"/>
        <v>#REF!</v>
      </c>
      <c r="AW227" s="14" t="e">
        <f t="shared" si="789"/>
        <v>#REF!</v>
      </c>
      <c r="AX227" s="14" t="e">
        <f t="shared" si="789"/>
        <v>#REF!</v>
      </c>
      <c r="AY227" s="14" t="e">
        <f>INDEX(属性投放!#REF!,(卡牌属性!AG227-2)*20+卡牌属性!AN227)</f>
        <v>#REF!</v>
      </c>
      <c r="AZ227" s="14" t="e">
        <f t="shared" si="790"/>
        <v>#REF!</v>
      </c>
      <c r="BA227" s="14" t="e">
        <f t="shared" si="790"/>
        <v>#REF!</v>
      </c>
      <c r="BB227" s="14" t="e">
        <f t="shared" si="790"/>
        <v>#REF!</v>
      </c>
      <c r="BC227" s="14" t="e">
        <f t="shared" si="790"/>
        <v>#REF!</v>
      </c>
      <c r="BD227" s="14" t="e">
        <f>INDEX(属性投放!#REF!,(卡牌属性!AG227-2)*20+卡牌属性!AN227)</f>
        <v>#REF!</v>
      </c>
      <c r="BE227" s="14" t="e">
        <f t="shared" si="791"/>
        <v>#REF!</v>
      </c>
      <c r="BF227" s="14" t="e">
        <f t="shared" si="791"/>
        <v>#REF!</v>
      </c>
      <c r="BG227" s="14" t="e">
        <f t="shared" si="791"/>
        <v>#REF!</v>
      </c>
      <c r="BH227" s="14" t="e">
        <f t="shared" si="791"/>
        <v>#REF!</v>
      </c>
      <c r="BI227" s="14" t="e">
        <f>INDEX(属性投放!#REF!,(卡牌属性!AG227-2)*20+卡牌属性!AN227)</f>
        <v>#REF!</v>
      </c>
      <c r="BJ227" s="14" t="e">
        <f t="shared" si="792"/>
        <v>#REF!</v>
      </c>
      <c r="BK227" s="14" t="e">
        <f t="shared" si="792"/>
        <v>#REF!</v>
      </c>
      <c r="BL227" s="14" t="e">
        <f t="shared" si="792"/>
        <v>#REF!</v>
      </c>
      <c r="BM227" s="14" t="e">
        <f t="shared" si="792"/>
        <v>#REF!</v>
      </c>
      <c r="BN227" s="14" t="e">
        <f>INDEX(属性投放!#REF!,(卡牌属性!AG227-2)*20+卡牌属性!AN227)</f>
        <v>#REF!</v>
      </c>
      <c r="BO227" s="14" t="e">
        <f t="shared" si="793"/>
        <v>#REF!</v>
      </c>
      <c r="BP227" s="14" t="e">
        <f t="shared" si="793"/>
        <v>#REF!</v>
      </c>
      <c r="BQ227" s="14" t="e">
        <f t="shared" si="793"/>
        <v>#REF!</v>
      </c>
      <c r="BR227" s="14" t="e">
        <f t="shared" si="793"/>
        <v>#REF!</v>
      </c>
      <c r="BV227" s="13">
        <v>223</v>
      </c>
      <c r="BW227" s="14">
        <f t="shared" si="711"/>
        <v>21</v>
      </c>
      <c r="BX227" s="14">
        <f t="shared" si="712"/>
        <v>1102021</v>
      </c>
      <c r="BY227" s="14" t="str">
        <f>INDEX($O$6:$O$37,BW227)&amp;"-"&amp;INDEX(属性投放!$H$19:$H$29,卡牌属性!CD227)</f>
        <v>烈风螳螂-黑绳</v>
      </c>
      <c r="BZ227" s="14">
        <f t="shared" si="713"/>
        <v>7</v>
      </c>
      <c r="CA227" s="14">
        <f t="shared" si="714"/>
        <v>5</v>
      </c>
      <c r="CB227" s="14">
        <f t="shared" si="715"/>
        <v>3</v>
      </c>
      <c r="CC227" s="14">
        <f t="shared" si="716"/>
        <v>3</v>
      </c>
      <c r="CD227" s="14">
        <f t="shared" si="717"/>
        <v>3</v>
      </c>
      <c r="CE227" s="14">
        <f>INDEX(属性投放!$W$6:$W$49,(卡牌属性!CC227-2)*11+卡牌属性!CD227)</f>
        <v>15</v>
      </c>
      <c r="CF227" s="14">
        <f t="shared" si="794"/>
        <v>556</v>
      </c>
      <c r="CG227" s="14">
        <f t="shared" si="795"/>
        <v>654</v>
      </c>
      <c r="CH227" s="14">
        <f t="shared" si="796"/>
        <v>800</v>
      </c>
      <c r="CI227" s="14">
        <f t="shared" si="797"/>
        <v>800</v>
      </c>
      <c r="CJ227" s="14">
        <f t="shared" si="798"/>
        <v>946</v>
      </c>
      <c r="CK227" s="14">
        <f t="shared" si="799"/>
        <v>208</v>
      </c>
      <c r="CL227" s="14">
        <f t="shared" si="800"/>
        <v>242</v>
      </c>
      <c r="CM227" s="14">
        <f t="shared" si="801"/>
        <v>242</v>
      </c>
      <c r="CN227" s="14">
        <f t="shared" si="802"/>
        <v>300</v>
      </c>
      <c r="CO227" s="14">
        <f t="shared" si="803"/>
        <v>373</v>
      </c>
      <c r="CP227" s="14">
        <f t="shared" si="804"/>
        <v>2596</v>
      </c>
      <c r="CQ227" s="14">
        <f t="shared" si="805"/>
        <v>3004</v>
      </c>
      <c r="CR227" s="14">
        <f t="shared" si="806"/>
        <v>3004</v>
      </c>
      <c r="CS227" s="14">
        <f t="shared" si="807"/>
        <v>3720</v>
      </c>
      <c r="CT227" s="14">
        <f t="shared" si="808"/>
        <v>4486</v>
      </c>
      <c r="CU227" s="14">
        <f>INDEX(属性偏向!$S$4:$S$135,(卡牌属性!$BZ227-1+CU$3)*11+卡牌属性!$CD227)</f>
        <v>18</v>
      </c>
      <c r="CV227" s="14">
        <f>INDEX(属性偏向!$S$4:$S$135,(卡牌属性!$BZ227-1+CV$3)*11+卡牌属性!$CD227)</f>
        <v>20</v>
      </c>
      <c r="CW227" s="14">
        <f>INDEX(属性偏向!$S$4:$S$135,(卡牌属性!$BZ227-1+CW$3)*11+卡牌属性!$CD227)</f>
        <v>24</v>
      </c>
      <c r="CX227" s="14">
        <f>INDEX(属性偏向!$S$4:$S$135,(卡牌属性!$BZ227-1+CX$3)*11+卡牌属性!$CD227)</f>
        <v>24</v>
      </c>
      <c r="CY227" s="14">
        <f>INDEX(属性偏向!$S$4:$S$135,(卡牌属性!$BZ227-1+CY$3)*11+卡牌属性!$CD227)</f>
        <v>28</v>
      </c>
      <c r="CZ227" s="14">
        <f>INDEX(属性偏向!$T$4:$T$135,(卡牌属性!$BZ227-1+CZ$3)*11+卡牌属性!$CD227)</f>
        <v>9</v>
      </c>
      <c r="DA227" s="14">
        <f>INDEX(属性偏向!$T$4:$T$135,(卡牌属性!$BZ227-1+DA$3)*11+卡牌属性!$CD227)</f>
        <v>10</v>
      </c>
      <c r="DB227" s="14">
        <f>INDEX(属性偏向!$T$4:$T$135,(卡牌属性!$BZ227-1+DB$3)*11+卡牌属性!$CD227)</f>
        <v>10</v>
      </c>
      <c r="DC227" s="14">
        <f>INDEX(属性偏向!$T$4:$T$135,(卡牌属性!$BZ227-1+DC$3)*11+卡牌属性!$CD227)</f>
        <v>12</v>
      </c>
      <c r="DD227" s="14">
        <f>INDEX(属性偏向!$T$4:$T$135,(卡牌属性!$BZ227-1+DD$3)*11+卡牌属性!$CD227)</f>
        <v>14</v>
      </c>
      <c r="DE227" s="14">
        <f>INDEX(属性偏向!$U$4:$U$135,(卡牌属性!$BZ227-1+DE$3)*11+卡牌属性!$CD227)</f>
        <v>144</v>
      </c>
      <c r="DF227" s="14">
        <f>INDEX(属性偏向!$U$4:$U$135,(卡牌属性!$BZ227-1+DF$3)*11+卡牌属性!$CD227)</f>
        <v>160</v>
      </c>
      <c r="DG227" s="14">
        <f>INDEX(属性偏向!$U$4:$U$135,(卡牌属性!$BZ227-1+DG$3)*11+卡牌属性!$CD227)</f>
        <v>160</v>
      </c>
      <c r="DH227" s="14">
        <f>INDEX(属性偏向!$U$4:$U$135,(卡牌属性!$BZ227-1+DH$3)*11+卡牌属性!$CD227)</f>
        <v>192</v>
      </c>
      <c r="DI227" s="14">
        <f>INDEX(属性偏向!$U$4:$U$135,(卡牌属性!$BZ227-1+DI$3)*11+卡牌属性!$CD227)</f>
        <v>224</v>
      </c>
      <c r="DL227" s="13">
        <v>223</v>
      </c>
      <c r="DM227" s="14">
        <f t="shared" si="718"/>
        <v>21</v>
      </c>
      <c r="DN227" s="14">
        <f t="shared" si="719"/>
        <v>1102021</v>
      </c>
      <c r="DO227" s="14" t="str">
        <f>INDEX($B$6:$B$32,DM227)&amp;"-"&amp;INDEX(属性投放!$H$7:$H$17,卡牌属性!DT227)</f>
        <v>貂灵芸-黑绳</v>
      </c>
      <c r="DP227" s="14">
        <f t="shared" si="707"/>
        <v>9</v>
      </c>
      <c r="DQ227" s="14">
        <f t="shared" si="708"/>
        <v>5</v>
      </c>
      <c r="DR227" s="14">
        <f t="shared" si="709"/>
        <v>5</v>
      </c>
      <c r="DS227" s="14">
        <f t="shared" si="720"/>
        <v>4</v>
      </c>
      <c r="DT227" s="14">
        <f t="shared" si="721"/>
        <v>3</v>
      </c>
      <c r="DU227" s="14">
        <f>INDEX(属性投放!$W$6:$W$49,(卡牌属性!DS227-2)*11+卡牌属性!DT227)</f>
        <v>15</v>
      </c>
      <c r="DV227" s="14">
        <f t="shared" si="809"/>
        <v>1800</v>
      </c>
      <c r="DW227" s="14">
        <f t="shared" si="810"/>
        <v>2138</v>
      </c>
      <c r="DX227" s="14">
        <f t="shared" si="811"/>
        <v>2620</v>
      </c>
      <c r="DY227" s="14">
        <f t="shared" si="812"/>
        <v>2620</v>
      </c>
      <c r="DZ227" s="14">
        <f t="shared" si="813"/>
        <v>3440</v>
      </c>
      <c r="EA227" s="14">
        <f t="shared" si="814"/>
        <v>420</v>
      </c>
      <c r="EB227" s="14">
        <f t="shared" si="815"/>
        <v>502</v>
      </c>
      <c r="EC227" s="14">
        <f t="shared" si="816"/>
        <v>502</v>
      </c>
      <c r="ED227" s="14">
        <f t="shared" si="817"/>
        <v>584</v>
      </c>
      <c r="EE227" s="14">
        <f t="shared" si="818"/>
        <v>681</v>
      </c>
      <c r="EF227" s="14">
        <f t="shared" si="819"/>
        <v>5540</v>
      </c>
      <c r="EG227" s="14">
        <f t="shared" si="820"/>
        <v>6614</v>
      </c>
      <c r="EH227" s="14">
        <f t="shared" si="821"/>
        <v>6614</v>
      </c>
      <c r="EI227" s="14">
        <f t="shared" si="822"/>
        <v>7688</v>
      </c>
      <c r="EJ227" s="14">
        <f t="shared" si="823"/>
        <v>8812</v>
      </c>
      <c r="EK227" s="14">
        <f>INDEX(属性偏向!$S$4:$S$135,(卡牌属性!$DP227-1+EK$3)*11+卡牌属性!$DT227)*(1+属性投放!$AT$6)</f>
        <v>72</v>
      </c>
      <c r="EL227" s="14">
        <f>INDEX(属性偏向!$S$4:$S$135,(卡牌属性!$DP227-1+EL$3)*11+卡牌属性!$DT227)*(1+属性投放!$AT$6)</f>
        <v>84</v>
      </c>
      <c r="EM227" s="14">
        <f>INDEX(属性偏向!$S$4:$S$135,(卡牌属性!$DP227-1+EM$3)*11+卡牌属性!$DT227)*(1+属性投放!$AT$6)</f>
        <v>102</v>
      </c>
      <c r="EN227" s="14">
        <f>INDEX(属性偏向!$S$4:$S$135,(卡牌属性!$DP227-1+EN$3)*11+卡牌属性!$DT227)*(1+属性投放!$AT$6)</f>
        <v>102</v>
      </c>
      <c r="EO227" s="14">
        <f>INDEX(属性偏向!$S$4:$S$135,(卡牌属性!$DP227-1+EO$3)*11+卡牌属性!$DT227)*(1+属性投放!$AT$6)</f>
        <v>132</v>
      </c>
      <c r="EP227" s="14">
        <f>INDEX(属性偏向!$T$4:$T$135,(卡牌属性!$DQ227-1+EP$3)*11+卡牌属性!$DT227)*(1+属性投放!$AT$6)</f>
        <v>21</v>
      </c>
      <c r="EQ227" s="14">
        <f>INDEX(属性偏向!$T$4:$T$135,(卡牌属性!$DQ227-1+EQ$3)*11+卡牌属性!$DT227)*(1+属性投放!$AT$6)</f>
        <v>24</v>
      </c>
      <c r="ER227" s="14">
        <f>INDEX(属性偏向!$T$4:$T$135,(卡牌属性!$DQ227-1+ER$3)*11+卡牌属性!$DT227)*(1+属性投放!$AT$6)</f>
        <v>24</v>
      </c>
      <c r="ES227" s="14">
        <f>INDEX(属性偏向!$T$4:$T$135,(卡牌属性!$DQ227-1+ES$3)*11+卡牌属性!$DT227)*(1+属性投放!$AT$6)</f>
        <v>27</v>
      </c>
      <c r="ET227" s="14">
        <f>INDEX(属性偏向!$T$4:$T$135,(卡牌属性!$DQ227-1+ET$3)*11+卡牌属性!$DT227)*(1+属性投放!$AT$6)</f>
        <v>30</v>
      </c>
      <c r="EU227" s="14">
        <f>INDEX(属性偏向!$U$4:$U$135,(卡牌属性!$DR227-1+EU$3)*11+卡牌属性!$DT227)*(1+属性投放!$AT$6)</f>
        <v>336</v>
      </c>
      <c r="EV227" s="14">
        <f>INDEX(属性偏向!$U$4:$U$135,(卡牌属性!$DR227-1+EV$3)*11+卡牌属性!$DT227)*(1+属性投放!$AT$6)</f>
        <v>384</v>
      </c>
      <c r="EW227" s="14">
        <f>INDEX(属性偏向!$U$4:$U$135,(卡牌属性!$DR227-1+EW$3)*11+卡牌属性!$DT227)*(1+属性投放!$AT$6)</f>
        <v>384</v>
      </c>
      <c r="EX227" s="14">
        <f>INDEX(属性偏向!$U$4:$U$135,(卡牌属性!$DR227-1+EX$3)*11+卡牌属性!$DT227)*(1+属性投放!$AT$6)</f>
        <v>432</v>
      </c>
      <c r="EY227" s="14">
        <f>INDEX(属性偏向!$U$4:$U$135,(卡牌属性!$DR227-1+EY$3)*11+卡牌属性!$DT227)*(1+属性投放!$AT$6)</f>
        <v>480</v>
      </c>
    </row>
    <row r="228" spans="31:155" ht="16.5" x14ac:dyDescent="0.2">
      <c r="AE228" s="13">
        <v>224</v>
      </c>
      <c r="AF228" s="13">
        <f t="shared" si="710"/>
        <v>21</v>
      </c>
      <c r="AG228" s="13">
        <f t="shared" si="703"/>
        <v>4</v>
      </c>
      <c r="AH228" s="13"/>
      <c r="AI228" s="13"/>
      <c r="AJ228" s="14">
        <f t="shared" si="704"/>
        <v>1101026</v>
      </c>
      <c r="AK228" s="14" t="str">
        <f t="shared" si="705"/>
        <v>貂灵芸4突</v>
      </c>
      <c r="AL228" s="25" t="s">
        <v>131</v>
      </c>
      <c r="AM228" s="14">
        <v>1</v>
      </c>
      <c r="AN228" s="14">
        <f t="shared" si="706"/>
        <v>4</v>
      </c>
      <c r="AO228" s="14" t="e">
        <f>INDEX(属性投放!#REF!,(卡牌属性!AG228-2)*20+卡牌属性!AN228)</f>
        <v>#REF!</v>
      </c>
      <c r="AP228" s="14" t="e">
        <f t="shared" si="788"/>
        <v>#REF!</v>
      </c>
      <c r="AQ228" s="14" t="e">
        <f t="shared" si="788"/>
        <v>#REF!</v>
      </c>
      <c r="AR228" s="14" t="e">
        <f t="shared" si="788"/>
        <v>#REF!</v>
      </c>
      <c r="AS228" s="14" t="e">
        <f t="shared" si="788"/>
        <v>#REF!</v>
      </c>
      <c r="AT228" s="14" t="e">
        <f>INDEX(属性投放!#REF!,(卡牌属性!AG228-2)*20+卡牌属性!AN228)</f>
        <v>#REF!</v>
      </c>
      <c r="AU228" s="14" t="e">
        <f t="shared" si="789"/>
        <v>#REF!</v>
      </c>
      <c r="AV228" s="14" t="e">
        <f t="shared" si="789"/>
        <v>#REF!</v>
      </c>
      <c r="AW228" s="14" t="e">
        <f t="shared" si="789"/>
        <v>#REF!</v>
      </c>
      <c r="AX228" s="14" t="e">
        <f t="shared" si="789"/>
        <v>#REF!</v>
      </c>
      <c r="AY228" s="14" t="e">
        <f>INDEX(属性投放!#REF!,(卡牌属性!AG228-2)*20+卡牌属性!AN228)</f>
        <v>#REF!</v>
      </c>
      <c r="AZ228" s="14" t="e">
        <f t="shared" si="790"/>
        <v>#REF!</v>
      </c>
      <c r="BA228" s="14" t="e">
        <f t="shared" si="790"/>
        <v>#REF!</v>
      </c>
      <c r="BB228" s="14" t="e">
        <f t="shared" si="790"/>
        <v>#REF!</v>
      </c>
      <c r="BC228" s="14" t="e">
        <f t="shared" si="790"/>
        <v>#REF!</v>
      </c>
      <c r="BD228" s="14" t="e">
        <f>INDEX(属性投放!#REF!,(卡牌属性!AG228-2)*20+卡牌属性!AN228)</f>
        <v>#REF!</v>
      </c>
      <c r="BE228" s="14" t="e">
        <f t="shared" si="791"/>
        <v>#REF!</v>
      </c>
      <c r="BF228" s="14" t="e">
        <f t="shared" si="791"/>
        <v>#REF!</v>
      </c>
      <c r="BG228" s="14" t="e">
        <f t="shared" si="791"/>
        <v>#REF!</v>
      </c>
      <c r="BH228" s="14" t="e">
        <f t="shared" si="791"/>
        <v>#REF!</v>
      </c>
      <c r="BI228" s="14" t="e">
        <f>INDEX(属性投放!#REF!,(卡牌属性!AG228-2)*20+卡牌属性!AN228)</f>
        <v>#REF!</v>
      </c>
      <c r="BJ228" s="14" t="e">
        <f t="shared" si="792"/>
        <v>#REF!</v>
      </c>
      <c r="BK228" s="14" t="e">
        <f t="shared" si="792"/>
        <v>#REF!</v>
      </c>
      <c r="BL228" s="14" t="e">
        <f t="shared" si="792"/>
        <v>#REF!</v>
      </c>
      <c r="BM228" s="14" t="e">
        <f t="shared" si="792"/>
        <v>#REF!</v>
      </c>
      <c r="BN228" s="14" t="e">
        <f>INDEX(属性投放!#REF!,(卡牌属性!AG228-2)*20+卡牌属性!AN228)</f>
        <v>#REF!</v>
      </c>
      <c r="BO228" s="14" t="e">
        <f t="shared" si="793"/>
        <v>#REF!</v>
      </c>
      <c r="BP228" s="14" t="e">
        <f t="shared" si="793"/>
        <v>#REF!</v>
      </c>
      <c r="BQ228" s="14" t="e">
        <f t="shared" si="793"/>
        <v>#REF!</v>
      </c>
      <c r="BR228" s="14" t="e">
        <f t="shared" si="793"/>
        <v>#REF!</v>
      </c>
      <c r="BV228" s="13">
        <v>224</v>
      </c>
      <c r="BW228" s="14">
        <f t="shared" si="711"/>
        <v>21</v>
      </c>
      <c r="BX228" s="14">
        <f t="shared" si="712"/>
        <v>1102021</v>
      </c>
      <c r="BY228" s="14" t="str">
        <f>INDEX($O$6:$O$37,BW228)&amp;"-"&amp;INDEX(属性投放!$H$19:$H$29,卡牌属性!CD228)</f>
        <v>烈风螳螂-众合</v>
      </c>
      <c r="BZ228" s="14">
        <f t="shared" si="713"/>
        <v>7</v>
      </c>
      <c r="CA228" s="14">
        <f t="shared" si="714"/>
        <v>5</v>
      </c>
      <c r="CB228" s="14">
        <f t="shared" si="715"/>
        <v>3</v>
      </c>
      <c r="CC228" s="14">
        <f t="shared" si="716"/>
        <v>3</v>
      </c>
      <c r="CD228" s="14">
        <f t="shared" si="717"/>
        <v>4</v>
      </c>
      <c r="CE228" s="14">
        <f>INDEX(属性投放!$W$6:$W$49,(卡牌属性!CC228-2)*11+卡牌属性!CD228)</f>
        <v>15</v>
      </c>
      <c r="CF228" s="14">
        <f t="shared" si="794"/>
        <v>826</v>
      </c>
      <c r="CG228" s="14">
        <f t="shared" si="795"/>
        <v>954</v>
      </c>
      <c r="CH228" s="14">
        <f t="shared" si="796"/>
        <v>1160</v>
      </c>
      <c r="CI228" s="14">
        <f t="shared" si="797"/>
        <v>1160</v>
      </c>
      <c r="CJ228" s="14">
        <f t="shared" si="798"/>
        <v>1366</v>
      </c>
      <c r="CK228" s="14">
        <f t="shared" si="799"/>
        <v>343</v>
      </c>
      <c r="CL228" s="14">
        <f t="shared" si="800"/>
        <v>392</v>
      </c>
      <c r="CM228" s="14">
        <f t="shared" si="801"/>
        <v>392</v>
      </c>
      <c r="CN228" s="14">
        <f t="shared" si="802"/>
        <v>480</v>
      </c>
      <c r="CO228" s="14">
        <f t="shared" si="803"/>
        <v>583</v>
      </c>
      <c r="CP228" s="14">
        <f t="shared" si="804"/>
        <v>4756</v>
      </c>
      <c r="CQ228" s="14">
        <f t="shared" si="805"/>
        <v>5404</v>
      </c>
      <c r="CR228" s="14">
        <f t="shared" si="806"/>
        <v>5404</v>
      </c>
      <c r="CS228" s="14">
        <f t="shared" si="807"/>
        <v>6600</v>
      </c>
      <c r="CT228" s="14">
        <f t="shared" si="808"/>
        <v>7846</v>
      </c>
      <c r="CU228" s="14">
        <f>INDEX(属性偏向!$S$4:$S$135,(卡牌属性!$BZ228-1+CU$3)*11+卡牌属性!$CD228)</f>
        <v>20</v>
      </c>
      <c r="CV228" s="14">
        <f>INDEX(属性偏向!$S$4:$S$135,(卡牌属性!$BZ228-1+CV$3)*11+卡牌属性!$CD228)</f>
        <v>22</v>
      </c>
      <c r="CW228" s="14">
        <f>INDEX(属性偏向!$S$4:$S$135,(卡牌属性!$BZ228-1+CW$3)*11+卡牌属性!$CD228)</f>
        <v>26</v>
      </c>
      <c r="CX228" s="14">
        <f>INDEX(属性偏向!$S$4:$S$135,(卡牌属性!$BZ228-1+CX$3)*11+卡牌属性!$CD228)</f>
        <v>26</v>
      </c>
      <c r="CY228" s="14">
        <f>INDEX(属性偏向!$S$4:$S$135,(卡牌属性!$BZ228-1+CY$3)*11+卡牌属性!$CD228)</f>
        <v>30</v>
      </c>
      <c r="CZ228" s="14">
        <f>INDEX(属性偏向!$T$4:$T$135,(卡牌属性!$BZ228-1+CZ$3)*11+卡牌属性!$CD228)</f>
        <v>10</v>
      </c>
      <c r="DA228" s="14">
        <f>INDEX(属性偏向!$T$4:$T$135,(卡牌属性!$BZ228-1+DA$3)*11+卡牌属性!$CD228)</f>
        <v>11</v>
      </c>
      <c r="DB228" s="14">
        <f>INDEX(属性偏向!$T$4:$T$135,(卡牌属性!$BZ228-1+DB$3)*11+卡牌属性!$CD228)</f>
        <v>11</v>
      </c>
      <c r="DC228" s="14">
        <f>INDEX(属性偏向!$T$4:$T$135,(卡牌属性!$BZ228-1+DC$3)*11+卡牌属性!$CD228)</f>
        <v>13</v>
      </c>
      <c r="DD228" s="14">
        <f>INDEX(属性偏向!$T$4:$T$135,(卡牌属性!$BZ228-1+DD$3)*11+卡牌属性!$CD228)</f>
        <v>15</v>
      </c>
      <c r="DE228" s="14">
        <f>INDEX(属性偏向!$U$4:$U$135,(卡牌属性!$BZ228-1+DE$3)*11+卡牌属性!$CD228)</f>
        <v>180</v>
      </c>
      <c r="DF228" s="14">
        <f>INDEX(属性偏向!$U$4:$U$135,(卡牌属性!$BZ228-1+DF$3)*11+卡牌属性!$CD228)</f>
        <v>198</v>
      </c>
      <c r="DG228" s="14">
        <f>INDEX(属性偏向!$U$4:$U$135,(卡牌属性!$BZ228-1+DG$3)*11+卡牌属性!$CD228)</f>
        <v>198</v>
      </c>
      <c r="DH228" s="14">
        <f>INDEX(属性偏向!$U$4:$U$135,(卡牌属性!$BZ228-1+DH$3)*11+卡牌属性!$CD228)</f>
        <v>234</v>
      </c>
      <c r="DI228" s="14">
        <f>INDEX(属性偏向!$U$4:$U$135,(卡牌属性!$BZ228-1+DI$3)*11+卡牌属性!$CD228)</f>
        <v>270</v>
      </c>
      <c r="DL228" s="13">
        <v>224</v>
      </c>
      <c r="DM228" s="14">
        <f t="shared" si="718"/>
        <v>21</v>
      </c>
      <c r="DN228" s="14">
        <f t="shared" si="719"/>
        <v>1102021</v>
      </c>
      <c r="DO228" s="14" t="str">
        <f>INDEX($B$6:$B$32,DM228)&amp;"-"&amp;INDEX(属性投放!$H$7:$H$17,卡牌属性!DT228)</f>
        <v>貂灵芸-众合</v>
      </c>
      <c r="DP228" s="14">
        <f t="shared" si="707"/>
        <v>9</v>
      </c>
      <c r="DQ228" s="14">
        <f t="shared" si="708"/>
        <v>5</v>
      </c>
      <c r="DR228" s="14">
        <f t="shared" si="709"/>
        <v>5</v>
      </c>
      <c r="DS228" s="14">
        <f t="shared" si="720"/>
        <v>4</v>
      </c>
      <c r="DT228" s="14">
        <f t="shared" si="721"/>
        <v>4</v>
      </c>
      <c r="DU228" s="14">
        <f>INDEX(属性投放!$W$6:$W$49,(卡牌属性!DS228-2)*11+卡牌属性!DT228)</f>
        <v>15</v>
      </c>
      <c r="DV228" s="14">
        <f t="shared" si="809"/>
        <v>2880</v>
      </c>
      <c r="DW228" s="14">
        <f t="shared" si="810"/>
        <v>3398</v>
      </c>
      <c r="DX228" s="14">
        <f t="shared" si="811"/>
        <v>4150</v>
      </c>
      <c r="DY228" s="14">
        <f t="shared" si="812"/>
        <v>4150</v>
      </c>
      <c r="DZ228" s="14">
        <f t="shared" si="813"/>
        <v>5420</v>
      </c>
      <c r="EA228" s="14">
        <f t="shared" si="814"/>
        <v>735</v>
      </c>
      <c r="EB228" s="14">
        <f t="shared" si="815"/>
        <v>862</v>
      </c>
      <c r="EC228" s="14">
        <f t="shared" si="816"/>
        <v>862</v>
      </c>
      <c r="ED228" s="14">
        <f t="shared" si="817"/>
        <v>989</v>
      </c>
      <c r="EE228" s="14">
        <f t="shared" si="818"/>
        <v>1131</v>
      </c>
      <c r="EF228" s="14">
        <f t="shared" si="819"/>
        <v>10580</v>
      </c>
      <c r="EG228" s="14">
        <f t="shared" si="820"/>
        <v>12374</v>
      </c>
      <c r="EH228" s="14">
        <f t="shared" si="821"/>
        <v>12374</v>
      </c>
      <c r="EI228" s="14">
        <f t="shared" si="822"/>
        <v>14168</v>
      </c>
      <c r="EJ228" s="14">
        <f t="shared" si="823"/>
        <v>16012</v>
      </c>
      <c r="EK228" s="14">
        <f>INDEX(属性偏向!$S$4:$S$135,(卡牌属性!$DP228-1+EK$3)*11+卡牌属性!$DT228)*(1+属性投放!$AT$6)</f>
        <v>78</v>
      </c>
      <c r="EL228" s="14">
        <f>INDEX(属性偏向!$S$4:$S$135,(卡牌属性!$DP228-1+EL$3)*11+卡牌属性!$DT228)*(1+属性投放!$AT$6)</f>
        <v>90</v>
      </c>
      <c r="EM228" s="14">
        <f>INDEX(属性偏向!$S$4:$S$135,(卡牌属性!$DP228-1+EM$3)*11+卡牌属性!$DT228)*(1+属性投放!$AT$6)</f>
        <v>108</v>
      </c>
      <c r="EN228" s="14">
        <f>INDEX(属性偏向!$S$4:$S$135,(卡牌属性!$DP228-1+EN$3)*11+卡牌属性!$DT228)*(1+属性投放!$AT$6)</f>
        <v>108</v>
      </c>
      <c r="EO228" s="14">
        <f>INDEX(属性偏向!$S$4:$S$135,(卡牌属性!$DP228-1+EO$3)*11+卡牌属性!$DT228)*(1+属性投放!$AT$6)</f>
        <v>138</v>
      </c>
      <c r="EP228" s="14">
        <f>INDEX(属性偏向!$T$4:$T$135,(卡牌属性!$DQ228-1+EP$3)*11+卡牌属性!$DT228)*(1+属性投放!$AT$6)</f>
        <v>24</v>
      </c>
      <c r="EQ228" s="14">
        <f>INDEX(属性偏向!$T$4:$T$135,(卡牌属性!$DQ228-1+EQ$3)*11+卡牌属性!$DT228)*(1+属性投放!$AT$6)</f>
        <v>27</v>
      </c>
      <c r="ER228" s="14">
        <f>INDEX(属性偏向!$T$4:$T$135,(卡牌属性!$DQ228-1+ER$3)*11+卡牌属性!$DT228)*(1+属性投放!$AT$6)</f>
        <v>27</v>
      </c>
      <c r="ES228" s="14">
        <f>INDEX(属性偏向!$T$4:$T$135,(卡牌属性!$DQ228-1+ES$3)*11+卡牌属性!$DT228)*(1+属性投放!$AT$6)</f>
        <v>30</v>
      </c>
      <c r="ET228" s="14">
        <f>INDEX(属性偏向!$T$4:$T$135,(卡牌属性!$DQ228-1+ET$3)*11+卡牌属性!$DT228)*(1+属性投放!$AT$6)</f>
        <v>33</v>
      </c>
      <c r="EU228" s="14">
        <f>INDEX(属性偏向!$U$4:$U$135,(卡牌属性!$DR228-1+EU$3)*11+卡牌属性!$DT228)*(1+属性投放!$AT$6)</f>
        <v>432</v>
      </c>
      <c r="EV228" s="14">
        <f>INDEX(属性偏向!$U$4:$U$135,(卡牌属性!$DR228-1+EV$3)*11+卡牌属性!$DT228)*(1+属性投放!$AT$6)</f>
        <v>486</v>
      </c>
      <c r="EW228" s="14">
        <f>INDEX(属性偏向!$U$4:$U$135,(卡牌属性!$DR228-1+EW$3)*11+卡牌属性!$DT228)*(1+属性投放!$AT$6)</f>
        <v>486</v>
      </c>
      <c r="EX228" s="14">
        <f>INDEX(属性偏向!$U$4:$U$135,(卡牌属性!$DR228-1+EX$3)*11+卡牌属性!$DT228)*(1+属性投放!$AT$6)</f>
        <v>540</v>
      </c>
      <c r="EY228" s="14">
        <f>INDEX(属性偏向!$U$4:$U$135,(卡牌属性!$DR228-1+EY$3)*11+卡牌属性!$DT228)*(1+属性投放!$AT$6)</f>
        <v>594</v>
      </c>
    </row>
    <row r="229" spans="31:155" ht="16.5" x14ac:dyDescent="0.2">
      <c r="AE229" s="13">
        <v>225</v>
      </c>
      <c r="AF229" s="13">
        <f t="shared" si="710"/>
        <v>21</v>
      </c>
      <c r="AG229" s="13">
        <f t="shared" si="703"/>
        <v>4</v>
      </c>
      <c r="AH229" s="13"/>
      <c r="AI229" s="13"/>
      <c r="AJ229" s="14">
        <f t="shared" si="704"/>
        <v>1101026</v>
      </c>
      <c r="AK229" s="14" t="str">
        <f t="shared" si="705"/>
        <v>貂灵芸5突</v>
      </c>
      <c r="AL229" s="25" t="s">
        <v>131</v>
      </c>
      <c r="AM229" s="14">
        <v>1</v>
      </c>
      <c r="AN229" s="14">
        <f t="shared" si="706"/>
        <v>5</v>
      </c>
      <c r="AO229" s="14" t="e">
        <f>INDEX(属性投放!#REF!,(卡牌属性!AG229-2)*20+卡牌属性!AN229)</f>
        <v>#REF!</v>
      </c>
      <c r="AP229" s="14" t="e">
        <f t="shared" si="788"/>
        <v>#REF!</v>
      </c>
      <c r="AQ229" s="14" t="e">
        <f t="shared" si="788"/>
        <v>#REF!</v>
      </c>
      <c r="AR229" s="14" t="e">
        <f t="shared" si="788"/>
        <v>#REF!</v>
      </c>
      <c r="AS229" s="14" t="e">
        <f t="shared" si="788"/>
        <v>#REF!</v>
      </c>
      <c r="AT229" s="14" t="e">
        <f>INDEX(属性投放!#REF!,(卡牌属性!AG229-2)*20+卡牌属性!AN229)</f>
        <v>#REF!</v>
      </c>
      <c r="AU229" s="14" t="e">
        <f t="shared" si="789"/>
        <v>#REF!</v>
      </c>
      <c r="AV229" s="14" t="e">
        <f t="shared" si="789"/>
        <v>#REF!</v>
      </c>
      <c r="AW229" s="14" t="e">
        <f t="shared" si="789"/>
        <v>#REF!</v>
      </c>
      <c r="AX229" s="14" t="e">
        <f t="shared" si="789"/>
        <v>#REF!</v>
      </c>
      <c r="AY229" s="14" t="e">
        <f>INDEX(属性投放!#REF!,(卡牌属性!AG229-2)*20+卡牌属性!AN229)</f>
        <v>#REF!</v>
      </c>
      <c r="AZ229" s="14" t="e">
        <f t="shared" si="790"/>
        <v>#REF!</v>
      </c>
      <c r="BA229" s="14" t="e">
        <f t="shared" si="790"/>
        <v>#REF!</v>
      </c>
      <c r="BB229" s="14" t="e">
        <f t="shared" si="790"/>
        <v>#REF!</v>
      </c>
      <c r="BC229" s="14" t="e">
        <f t="shared" si="790"/>
        <v>#REF!</v>
      </c>
      <c r="BD229" s="14" t="e">
        <f>INDEX(属性投放!#REF!,(卡牌属性!AG229-2)*20+卡牌属性!AN229)</f>
        <v>#REF!</v>
      </c>
      <c r="BE229" s="14" t="e">
        <f t="shared" si="791"/>
        <v>#REF!</v>
      </c>
      <c r="BF229" s="14" t="e">
        <f t="shared" si="791"/>
        <v>#REF!</v>
      </c>
      <c r="BG229" s="14" t="e">
        <f t="shared" si="791"/>
        <v>#REF!</v>
      </c>
      <c r="BH229" s="14" t="e">
        <f t="shared" si="791"/>
        <v>#REF!</v>
      </c>
      <c r="BI229" s="14" t="e">
        <f>INDEX(属性投放!#REF!,(卡牌属性!AG229-2)*20+卡牌属性!AN229)</f>
        <v>#REF!</v>
      </c>
      <c r="BJ229" s="14" t="e">
        <f t="shared" si="792"/>
        <v>#REF!</v>
      </c>
      <c r="BK229" s="14" t="e">
        <f t="shared" si="792"/>
        <v>#REF!</v>
      </c>
      <c r="BL229" s="14" t="e">
        <f t="shared" si="792"/>
        <v>#REF!</v>
      </c>
      <c r="BM229" s="14" t="e">
        <f t="shared" si="792"/>
        <v>#REF!</v>
      </c>
      <c r="BN229" s="14" t="e">
        <f>INDEX(属性投放!#REF!,(卡牌属性!AG229-2)*20+卡牌属性!AN229)</f>
        <v>#REF!</v>
      </c>
      <c r="BO229" s="14" t="e">
        <f t="shared" si="793"/>
        <v>#REF!</v>
      </c>
      <c r="BP229" s="14" t="e">
        <f t="shared" si="793"/>
        <v>#REF!</v>
      </c>
      <c r="BQ229" s="14" t="e">
        <f t="shared" si="793"/>
        <v>#REF!</v>
      </c>
      <c r="BR229" s="14" t="e">
        <f t="shared" si="793"/>
        <v>#REF!</v>
      </c>
      <c r="BV229" s="13">
        <v>225</v>
      </c>
      <c r="BW229" s="14">
        <f t="shared" si="711"/>
        <v>21</v>
      </c>
      <c r="BX229" s="14">
        <f t="shared" si="712"/>
        <v>1102021</v>
      </c>
      <c r="BY229" s="14" t="str">
        <f>INDEX($O$6:$O$37,BW229)&amp;"-"&amp;INDEX(属性投放!$H$19:$H$29,卡牌属性!CD229)</f>
        <v>烈风螳螂-叫唤</v>
      </c>
      <c r="BZ229" s="14">
        <f t="shared" si="713"/>
        <v>7</v>
      </c>
      <c r="CA229" s="14">
        <f t="shared" si="714"/>
        <v>5</v>
      </c>
      <c r="CB229" s="14">
        <f t="shared" si="715"/>
        <v>3</v>
      </c>
      <c r="CC229" s="14">
        <f t="shared" si="716"/>
        <v>3</v>
      </c>
      <c r="CD229" s="14">
        <f t="shared" si="717"/>
        <v>5</v>
      </c>
      <c r="CE229" s="14">
        <f>INDEX(属性投放!$W$6:$W$49,(卡牌属性!CC229-2)*11+卡牌属性!CD229)</f>
        <v>15</v>
      </c>
      <c r="CF229" s="14">
        <f t="shared" si="794"/>
        <v>1126</v>
      </c>
      <c r="CG229" s="14">
        <f t="shared" si="795"/>
        <v>1284</v>
      </c>
      <c r="CH229" s="14">
        <f t="shared" si="796"/>
        <v>1550</v>
      </c>
      <c r="CI229" s="14">
        <f t="shared" si="797"/>
        <v>1550</v>
      </c>
      <c r="CJ229" s="14">
        <f t="shared" si="798"/>
        <v>1816</v>
      </c>
      <c r="CK229" s="14">
        <f t="shared" si="799"/>
        <v>493</v>
      </c>
      <c r="CL229" s="14">
        <f t="shared" si="800"/>
        <v>557</v>
      </c>
      <c r="CM229" s="14">
        <f t="shared" si="801"/>
        <v>557</v>
      </c>
      <c r="CN229" s="14">
        <f t="shared" si="802"/>
        <v>675</v>
      </c>
      <c r="CO229" s="14">
        <f t="shared" si="803"/>
        <v>808</v>
      </c>
      <c r="CP229" s="14">
        <f t="shared" si="804"/>
        <v>7456</v>
      </c>
      <c r="CQ229" s="14">
        <f t="shared" si="805"/>
        <v>8374</v>
      </c>
      <c r="CR229" s="14">
        <f t="shared" si="806"/>
        <v>8374</v>
      </c>
      <c r="CS229" s="14">
        <f t="shared" si="807"/>
        <v>10110</v>
      </c>
      <c r="CT229" s="14">
        <f t="shared" si="808"/>
        <v>11896</v>
      </c>
      <c r="CU229" s="14">
        <f>INDEX(属性偏向!$S$4:$S$135,(卡牌属性!$BZ229-1+CU$3)*11+卡牌属性!$CD229)</f>
        <v>22</v>
      </c>
      <c r="CV229" s="14">
        <f>INDEX(属性偏向!$S$4:$S$135,(卡牌属性!$BZ229-1+CV$3)*11+卡牌属性!$CD229)</f>
        <v>24</v>
      </c>
      <c r="CW229" s="14">
        <f>INDEX(属性偏向!$S$4:$S$135,(卡牌属性!$BZ229-1+CW$3)*11+卡牌属性!$CD229)</f>
        <v>28</v>
      </c>
      <c r="CX229" s="14">
        <f>INDEX(属性偏向!$S$4:$S$135,(卡牌属性!$BZ229-1+CX$3)*11+卡牌属性!$CD229)</f>
        <v>28</v>
      </c>
      <c r="CY229" s="14">
        <f>INDEX(属性偏向!$S$4:$S$135,(卡牌属性!$BZ229-1+CY$3)*11+卡牌属性!$CD229)</f>
        <v>32</v>
      </c>
      <c r="CZ229" s="14">
        <f>INDEX(属性偏向!$T$4:$T$135,(卡牌属性!$BZ229-1+CZ$3)*11+卡牌属性!$CD229)</f>
        <v>11</v>
      </c>
      <c r="DA229" s="14">
        <f>INDEX(属性偏向!$T$4:$T$135,(卡牌属性!$BZ229-1+DA$3)*11+卡牌属性!$CD229)</f>
        <v>12</v>
      </c>
      <c r="DB229" s="14">
        <f>INDEX(属性偏向!$T$4:$T$135,(卡牌属性!$BZ229-1+DB$3)*11+卡牌属性!$CD229)</f>
        <v>12</v>
      </c>
      <c r="DC229" s="14">
        <f>INDEX(属性偏向!$T$4:$T$135,(卡牌属性!$BZ229-1+DC$3)*11+卡牌属性!$CD229)</f>
        <v>14</v>
      </c>
      <c r="DD229" s="14">
        <f>INDEX(属性偏向!$T$4:$T$135,(卡牌属性!$BZ229-1+DD$3)*11+卡牌属性!$CD229)</f>
        <v>16</v>
      </c>
      <c r="DE229" s="14">
        <f>INDEX(属性偏向!$U$4:$U$135,(卡牌属性!$BZ229-1+DE$3)*11+卡牌属性!$CD229)</f>
        <v>220</v>
      </c>
      <c r="DF229" s="14">
        <f>INDEX(属性偏向!$U$4:$U$135,(卡牌属性!$BZ229-1+DF$3)*11+卡牌属性!$CD229)</f>
        <v>240</v>
      </c>
      <c r="DG229" s="14">
        <f>INDEX(属性偏向!$U$4:$U$135,(卡牌属性!$BZ229-1+DG$3)*11+卡牌属性!$CD229)</f>
        <v>240</v>
      </c>
      <c r="DH229" s="14">
        <f>INDEX(属性偏向!$U$4:$U$135,(卡牌属性!$BZ229-1+DH$3)*11+卡牌属性!$CD229)</f>
        <v>280</v>
      </c>
      <c r="DI229" s="14">
        <f>INDEX(属性偏向!$U$4:$U$135,(卡牌属性!$BZ229-1+DI$3)*11+卡牌属性!$CD229)</f>
        <v>320</v>
      </c>
      <c r="DL229" s="13">
        <v>225</v>
      </c>
      <c r="DM229" s="14">
        <f t="shared" si="718"/>
        <v>21</v>
      </c>
      <c r="DN229" s="14">
        <f t="shared" si="719"/>
        <v>1102021</v>
      </c>
      <c r="DO229" s="14" t="str">
        <f>INDEX($B$6:$B$32,DM229)&amp;"-"&amp;INDEX(属性投放!$H$7:$H$17,卡牌属性!DT229)</f>
        <v>貂灵芸-叫唤</v>
      </c>
      <c r="DP229" s="14">
        <f t="shared" si="707"/>
        <v>9</v>
      </c>
      <c r="DQ229" s="14">
        <f t="shared" si="708"/>
        <v>5</v>
      </c>
      <c r="DR229" s="14">
        <f t="shared" si="709"/>
        <v>5</v>
      </c>
      <c r="DS229" s="14">
        <f t="shared" si="720"/>
        <v>4</v>
      </c>
      <c r="DT229" s="14">
        <f t="shared" si="721"/>
        <v>5</v>
      </c>
      <c r="DU229" s="14">
        <f>INDEX(属性投放!$W$6:$W$49,(卡牌属性!DS229-2)*11+卡牌属性!DT229)</f>
        <v>15</v>
      </c>
      <c r="DV229" s="14">
        <f t="shared" si="809"/>
        <v>4050</v>
      </c>
      <c r="DW229" s="14">
        <f t="shared" si="810"/>
        <v>4748</v>
      </c>
      <c r="DX229" s="14">
        <f t="shared" si="811"/>
        <v>5770</v>
      </c>
      <c r="DY229" s="14">
        <f t="shared" si="812"/>
        <v>5770</v>
      </c>
      <c r="DZ229" s="14">
        <f t="shared" si="813"/>
        <v>7490</v>
      </c>
      <c r="EA229" s="14">
        <f t="shared" si="814"/>
        <v>1095</v>
      </c>
      <c r="EB229" s="14">
        <f t="shared" si="815"/>
        <v>1267</v>
      </c>
      <c r="EC229" s="14">
        <f t="shared" si="816"/>
        <v>1267</v>
      </c>
      <c r="ED229" s="14">
        <f t="shared" si="817"/>
        <v>1439</v>
      </c>
      <c r="EE229" s="14">
        <f t="shared" si="818"/>
        <v>1626</v>
      </c>
      <c r="EF229" s="14">
        <f t="shared" si="819"/>
        <v>17060</v>
      </c>
      <c r="EG229" s="14">
        <f t="shared" si="820"/>
        <v>19664</v>
      </c>
      <c r="EH229" s="14">
        <f t="shared" si="821"/>
        <v>19664</v>
      </c>
      <c r="EI229" s="14">
        <f t="shared" si="822"/>
        <v>22268</v>
      </c>
      <c r="EJ229" s="14">
        <f t="shared" si="823"/>
        <v>24922</v>
      </c>
      <c r="EK229" s="14">
        <f>INDEX(属性偏向!$S$4:$S$135,(卡牌属性!$DP229-1+EK$3)*11+卡牌属性!$DT229)*(1+属性投放!$AT$6)</f>
        <v>84</v>
      </c>
      <c r="EL229" s="14">
        <f>INDEX(属性偏向!$S$4:$S$135,(卡牌属性!$DP229-1+EL$3)*11+卡牌属性!$DT229)*(1+属性投放!$AT$6)</f>
        <v>96</v>
      </c>
      <c r="EM229" s="14">
        <f>INDEX(属性偏向!$S$4:$S$135,(卡牌属性!$DP229-1+EM$3)*11+卡牌属性!$DT229)*(1+属性投放!$AT$6)</f>
        <v>114</v>
      </c>
      <c r="EN229" s="14">
        <f>INDEX(属性偏向!$S$4:$S$135,(卡牌属性!$DP229-1+EN$3)*11+卡牌属性!$DT229)*(1+属性投放!$AT$6)</f>
        <v>114</v>
      </c>
      <c r="EO229" s="14">
        <f>INDEX(属性偏向!$S$4:$S$135,(卡牌属性!$DP229-1+EO$3)*11+卡牌属性!$DT229)*(1+属性投放!$AT$6)</f>
        <v>144</v>
      </c>
      <c r="EP229" s="14">
        <f>INDEX(属性偏向!$T$4:$T$135,(卡牌属性!$DQ229-1+EP$3)*11+卡牌属性!$DT229)*(1+属性投放!$AT$6)</f>
        <v>27</v>
      </c>
      <c r="EQ229" s="14">
        <f>INDEX(属性偏向!$T$4:$T$135,(卡牌属性!$DQ229-1+EQ$3)*11+卡牌属性!$DT229)*(1+属性投放!$AT$6)</f>
        <v>30</v>
      </c>
      <c r="ER229" s="14">
        <f>INDEX(属性偏向!$T$4:$T$135,(卡牌属性!$DQ229-1+ER$3)*11+卡牌属性!$DT229)*(1+属性投放!$AT$6)</f>
        <v>30</v>
      </c>
      <c r="ES229" s="14">
        <f>INDEX(属性偏向!$T$4:$T$135,(卡牌属性!$DQ229-1+ES$3)*11+卡牌属性!$DT229)*(1+属性投放!$AT$6)</f>
        <v>33</v>
      </c>
      <c r="ET229" s="14">
        <f>INDEX(属性偏向!$T$4:$T$135,(卡牌属性!$DQ229-1+ET$3)*11+卡牌属性!$DT229)*(1+属性投放!$AT$6)</f>
        <v>36</v>
      </c>
      <c r="EU229" s="14">
        <f>INDEX(属性偏向!$U$4:$U$135,(卡牌属性!$DR229-1+EU$3)*11+卡牌属性!$DT229)*(1+属性投放!$AT$6)</f>
        <v>540</v>
      </c>
      <c r="EV229" s="14">
        <f>INDEX(属性偏向!$U$4:$U$135,(卡牌属性!$DR229-1+EV$3)*11+卡牌属性!$DT229)*(1+属性投放!$AT$6)</f>
        <v>600</v>
      </c>
      <c r="EW229" s="14">
        <f>INDEX(属性偏向!$U$4:$U$135,(卡牌属性!$DR229-1+EW$3)*11+卡牌属性!$DT229)*(1+属性投放!$AT$6)</f>
        <v>600</v>
      </c>
      <c r="EX229" s="14">
        <f>INDEX(属性偏向!$U$4:$U$135,(卡牌属性!$DR229-1+EX$3)*11+卡牌属性!$DT229)*(1+属性投放!$AT$6)</f>
        <v>660</v>
      </c>
      <c r="EY229" s="14">
        <f>INDEX(属性偏向!$U$4:$U$135,(卡牌属性!$DR229-1+EY$3)*11+卡牌属性!$DT229)*(1+属性投放!$AT$6)</f>
        <v>720</v>
      </c>
    </row>
    <row r="230" spans="31:155" ht="16.5" x14ac:dyDescent="0.2">
      <c r="AE230" s="13">
        <v>226</v>
      </c>
      <c r="AF230" s="13">
        <f t="shared" si="710"/>
        <v>21</v>
      </c>
      <c r="AG230" s="13">
        <f t="shared" si="703"/>
        <v>4</v>
      </c>
      <c r="AH230" s="13"/>
      <c r="AI230" s="13"/>
      <c r="AJ230" s="14">
        <f t="shared" si="704"/>
        <v>1101026</v>
      </c>
      <c r="AK230" s="14" t="str">
        <f t="shared" si="705"/>
        <v>貂灵芸6突</v>
      </c>
      <c r="AL230" s="25" t="s">
        <v>131</v>
      </c>
      <c r="AM230" s="14">
        <v>1</v>
      </c>
      <c r="AN230" s="14">
        <f t="shared" si="706"/>
        <v>6</v>
      </c>
      <c r="AO230" s="14" t="e">
        <f>INDEX(属性投放!#REF!,(卡牌属性!AG230-2)*20+卡牌属性!AN230)</f>
        <v>#REF!</v>
      </c>
      <c r="AP230" s="14" t="e">
        <f t="shared" si="788"/>
        <v>#REF!</v>
      </c>
      <c r="AQ230" s="14" t="e">
        <f t="shared" si="788"/>
        <v>#REF!</v>
      </c>
      <c r="AR230" s="14" t="e">
        <f t="shared" si="788"/>
        <v>#REF!</v>
      </c>
      <c r="AS230" s="14" t="e">
        <f t="shared" si="788"/>
        <v>#REF!</v>
      </c>
      <c r="AT230" s="14" t="e">
        <f>INDEX(属性投放!#REF!,(卡牌属性!AG230-2)*20+卡牌属性!AN230)</f>
        <v>#REF!</v>
      </c>
      <c r="AU230" s="14" t="e">
        <f t="shared" si="789"/>
        <v>#REF!</v>
      </c>
      <c r="AV230" s="14" t="e">
        <f t="shared" si="789"/>
        <v>#REF!</v>
      </c>
      <c r="AW230" s="14" t="e">
        <f t="shared" si="789"/>
        <v>#REF!</v>
      </c>
      <c r="AX230" s="14" t="e">
        <f t="shared" si="789"/>
        <v>#REF!</v>
      </c>
      <c r="AY230" s="14" t="e">
        <f>INDEX(属性投放!#REF!,(卡牌属性!AG230-2)*20+卡牌属性!AN230)</f>
        <v>#REF!</v>
      </c>
      <c r="AZ230" s="14" t="e">
        <f t="shared" si="790"/>
        <v>#REF!</v>
      </c>
      <c r="BA230" s="14" t="e">
        <f t="shared" si="790"/>
        <v>#REF!</v>
      </c>
      <c r="BB230" s="14" t="e">
        <f t="shared" si="790"/>
        <v>#REF!</v>
      </c>
      <c r="BC230" s="14" t="e">
        <f t="shared" si="790"/>
        <v>#REF!</v>
      </c>
      <c r="BD230" s="14" t="e">
        <f>INDEX(属性投放!#REF!,(卡牌属性!AG230-2)*20+卡牌属性!AN230)</f>
        <v>#REF!</v>
      </c>
      <c r="BE230" s="14" t="e">
        <f t="shared" si="791"/>
        <v>#REF!</v>
      </c>
      <c r="BF230" s="14" t="e">
        <f t="shared" si="791"/>
        <v>#REF!</v>
      </c>
      <c r="BG230" s="14" t="e">
        <f t="shared" si="791"/>
        <v>#REF!</v>
      </c>
      <c r="BH230" s="14" t="e">
        <f t="shared" si="791"/>
        <v>#REF!</v>
      </c>
      <c r="BI230" s="14" t="e">
        <f>INDEX(属性投放!#REF!,(卡牌属性!AG230-2)*20+卡牌属性!AN230)</f>
        <v>#REF!</v>
      </c>
      <c r="BJ230" s="14" t="e">
        <f t="shared" si="792"/>
        <v>#REF!</v>
      </c>
      <c r="BK230" s="14" t="e">
        <f t="shared" si="792"/>
        <v>#REF!</v>
      </c>
      <c r="BL230" s="14" t="e">
        <f t="shared" si="792"/>
        <v>#REF!</v>
      </c>
      <c r="BM230" s="14" t="e">
        <f t="shared" si="792"/>
        <v>#REF!</v>
      </c>
      <c r="BN230" s="14" t="e">
        <f>INDEX(属性投放!#REF!,(卡牌属性!AG230-2)*20+卡牌属性!AN230)</f>
        <v>#REF!</v>
      </c>
      <c r="BO230" s="14" t="e">
        <f t="shared" si="793"/>
        <v>#REF!</v>
      </c>
      <c r="BP230" s="14" t="e">
        <f t="shared" si="793"/>
        <v>#REF!</v>
      </c>
      <c r="BQ230" s="14" t="e">
        <f t="shared" si="793"/>
        <v>#REF!</v>
      </c>
      <c r="BR230" s="14" t="e">
        <f t="shared" si="793"/>
        <v>#REF!</v>
      </c>
      <c r="BV230" s="13">
        <v>226</v>
      </c>
      <c r="BW230" s="14">
        <f t="shared" si="711"/>
        <v>21</v>
      </c>
      <c r="BX230" s="14">
        <f t="shared" si="712"/>
        <v>1102021</v>
      </c>
      <c r="BY230" s="14" t="str">
        <f>INDEX($O$6:$O$37,BW230)&amp;"-"&amp;INDEX(属性投放!$H$19:$H$29,卡牌属性!CD230)</f>
        <v>烈风螳螂-大叫唤</v>
      </c>
      <c r="BZ230" s="14">
        <f t="shared" si="713"/>
        <v>7</v>
      </c>
      <c r="CA230" s="14">
        <f t="shared" si="714"/>
        <v>5</v>
      </c>
      <c r="CB230" s="14">
        <f t="shared" si="715"/>
        <v>3</v>
      </c>
      <c r="CC230" s="14">
        <f t="shared" si="716"/>
        <v>3</v>
      </c>
      <c r="CD230" s="14">
        <f t="shared" si="717"/>
        <v>6</v>
      </c>
      <c r="CE230" s="14">
        <f>INDEX(属性投放!$W$6:$W$49,(卡牌属性!CC230-2)*11+卡牌属性!CD230)</f>
        <v>15</v>
      </c>
      <c r="CF230" s="14">
        <f t="shared" si="794"/>
        <v>1456</v>
      </c>
      <c r="CG230" s="14">
        <f t="shared" si="795"/>
        <v>1644</v>
      </c>
      <c r="CH230" s="14">
        <f t="shared" si="796"/>
        <v>1970</v>
      </c>
      <c r="CI230" s="14">
        <f t="shared" si="797"/>
        <v>1970</v>
      </c>
      <c r="CJ230" s="14">
        <f t="shared" si="798"/>
        <v>2296</v>
      </c>
      <c r="CK230" s="14">
        <f t="shared" si="799"/>
        <v>658</v>
      </c>
      <c r="CL230" s="14">
        <f t="shared" si="800"/>
        <v>737</v>
      </c>
      <c r="CM230" s="14">
        <f t="shared" si="801"/>
        <v>737</v>
      </c>
      <c r="CN230" s="14">
        <f t="shared" si="802"/>
        <v>885</v>
      </c>
      <c r="CO230" s="14">
        <f t="shared" si="803"/>
        <v>1048</v>
      </c>
      <c r="CP230" s="14">
        <f t="shared" si="804"/>
        <v>10756</v>
      </c>
      <c r="CQ230" s="14">
        <f t="shared" si="805"/>
        <v>11974</v>
      </c>
      <c r="CR230" s="14">
        <f t="shared" si="806"/>
        <v>11974</v>
      </c>
      <c r="CS230" s="14">
        <f t="shared" si="807"/>
        <v>14310</v>
      </c>
      <c r="CT230" s="14">
        <f t="shared" si="808"/>
        <v>16696</v>
      </c>
      <c r="CU230" s="14">
        <f>INDEX(属性偏向!$S$4:$S$135,(卡牌属性!$BZ230-1+CU$3)*11+卡牌属性!$CD230)</f>
        <v>26</v>
      </c>
      <c r="CV230" s="14">
        <f>INDEX(属性偏向!$S$4:$S$135,(卡牌属性!$BZ230-1+CV$3)*11+卡牌属性!$CD230)</f>
        <v>28</v>
      </c>
      <c r="CW230" s="14">
        <f>INDEX(属性偏向!$S$4:$S$135,(卡牌属性!$BZ230-1+CW$3)*11+卡牌属性!$CD230)</f>
        <v>32</v>
      </c>
      <c r="CX230" s="14">
        <f>INDEX(属性偏向!$S$4:$S$135,(卡牌属性!$BZ230-1+CX$3)*11+卡牌属性!$CD230)</f>
        <v>32</v>
      </c>
      <c r="CY230" s="14">
        <f>INDEX(属性偏向!$S$4:$S$135,(卡牌属性!$BZ230-1+CY$3)*11+卡牌属性!$CD230)</f>
        <v>36</v>
      </c>
      <c r="CZ230" s="14">
        <f>INDEX(属性偏向!$T$4:$T$135,(卡牌属性!$BZ230-1+CZ$3)*11+卡牌属性!$CD230)</f>
        <v>13</v>
      </c>
      <c r="DA230" s="14">
        <f>INDEX(属性偏向!$T$4:$T$135,(卡牌属性!$BZ230-1+DA$3)*11+卡牌属性!$CD230)</f>
        <v>14</v>
      </c>
      <c r="DB230" s="14">
        <f>INDEX(属性偏向!$T$4:$T$135,(卡牌属性!$BZ230-1+DB$3)*11+卡牌属性!$CD230)</f>
        <v>14</v>
      </c>
      <c r="DC230" s="14">
        <f>INDEX(属性偏向!$T$4:$T$135,(卡牌属性!$BZ230-1+DC$3)*11+卡牌属性!$CD230)</f>
        <v>16</v>
      </c>
      <c r="DD230" s="14">
        <f>INDEX(属性偏向!$T$4:$T$135,(卡牌属性!$BZ230-1+DD$3)*11+卡牌属性!$CD230)</f>
        <v>18</v>
      </c>
      <c r="DE230" s="14">
        <f>INDEX(属性偏向!$U$4:$U$135,(卡牌属性!$BZ230-1+DE$3)*11+卡牌属性!$CD230)</f>
        <v>260</v>
      </c>
      <c r="DF230" s="14">
        <f>INDEX(属性偏向!$U$4:$U$135,(卡牌属性!$BZ230-1+DF$3)*11+卡牌属性!$CD230)</f>
        <v>280</v>
      </c>
      <c r="DG230" s="14">
        <f>INDEX(属性偏向!$U$4:$U$135,(卡牌属性!$BZ230-1+DG$3)*11+卡牌属性!$CD230)</f>
        <v>280</v>
      </c>
      <c r="DH230" s="14">
        <f>INDEX(属性偏向!$U$4:$U$135,(卡牌属性!$BZ230-1+DH$3)*11+卡牌属性!$CD230)</f>
        <v>320</v>
      </c>
      <c r="DI230" s="14">
        <f>INDEX(属性偏向!$U$4:$U$135,(卡牌属性!$BZ230-1+DI$3)*11+卡牌属性!$CD230)</f>
        <v>360</v>
      </c>
      <c r="DL230" s="13">
        <v>226</v>
      </c>
      <c r="DM230" s="14">
        <f t="shared" si="718"/>
        <v>21</v>
      </c>
      <c r="DN230" s="14">
        <f t="shared" si="719"/>
        <v>1102021</v>
      </c>
      <c r="DO230" s="14" t="str">
        <f>INDEX($B$6:$B$32,DM230)&amp;"-"&amp;INDEX(属性投放!$H$7:$H$17,卡牌属性!DT230)</f>
        <v>貂灵芸-大叫唤</v>
      </c>
      <c r="DP230" s="14">
        <f t="shared" si="707"/>
        <v>9</v>
      </c>
      <c r="DQ230" s="14">
        <f t="shared" si="708"/>
        <v>5</v>
      </c>
      <c r="DR230" s="14">
        <f t="shared" si="709"/>
        <v>5</v>
      </c>
      <c r="DS230" s="14">
        <f t="shared" si="720"/>
        <v>4</v>
      </c>
      <c r="DT230" s="14">
        <f t="shared" si="721"/>
        <v>6</v>
      </c>
      <c r="DU230" s="14">
        <f>INDEX(属性投放!$W$6:$W$49,(卡牌属性!DS230-2)*11+卡牌属性!DT230)</f>
        <v>15</v>
      </c>
      <c r="DV230" s="14">
        <f t="shared" si="809"/>
        <v>5310</v>
      </c>
      <c r="DW230" s="14">
        <f t="shared" si="810"/>
        <v>6188</v>
      </c>
      <c r="DX230" s="14">
        <f t="shared" si="811"/>
        <v>7480</v>
      </c>
      <c r="DY230" s="14">
        <f t="shared" si="812"/>
        <v>7480</v>
      </c>
      <c r="DZ230" s="14">
        <f t="shared" si="813"/>
        <v>9650</v>
      </c>
      <c r="EA230" s="14">
        <f t="shared" si="814"/>
        <v>1500</v>
      </c>
      <c r="EB230" s="14">
        <f t="shared" si="815"/>
        <v>1717</v>
      </c>
      <c r="EC230" s="14">
        <f t="shared" si="816"/>
        <v>1717</v>
      </c>
      <c r="ED230" s="14">
        <f t="shared" si="817"/>
        <v>1934</v>
      </c>
      <c r="EE230" s="14">
        <f t="shared" si="818"/>
        <v>2166</v>
      </c>
      <c r="EF230" s="14">
        <f t="shared" si="819"/>
        <v>25160</v>
      </c>
      <c r="EG230" s="14">
        <f t="shared" si="820"/>
        <v>28664</v>
      </c>
      <c r="EH230" s="14">
        <f t="shared" si="821"/>
        <v>28664</v>
      </c>
      <c r="EI230" s="14">
        <f t="shared" si="822"/>
        <v>32168</v>
      </c>
      <c r="EJ230" s="14">
        <f t="shared" si="823"/>
        <v>35722</v>
      </c>
      <c r="EK230" s="14">
        <f>INDEX(属性偏向!$S$4:$S$135,(卡牌属性!$DP230-1+EK$3)*11+卡牌属性!$DT230)*(1+属性投放!$AT$6)</f>
        <v>96</v>
      </c>
      <c r="EL230" s="14">
        <f>INDEX(属性偏向!$S$4:$S$135,(卡牌属性!$DP230-1+EL$3)*11+卡牌属性!$DT230)*(1+属性投放!$AT$6)</f>
        <v>108</v>
      </c>
      <c r="EM230" s="14">
        <f>INDEX(属性偏向!$S$4:$S$135,(卡牌属性!$DP230-1+EM$3)*11+卡牌属性!$DT230)*(1+属性投放!$AT$6)</f>
        <v>126</v>
      </c>
      <c r="EN230" s="14">
        <f>INDEX(属性偏向!$S$4:$S$135,(卡牌属性!$DP230-1+EN$3)*11+卡牌属性!$DT230)*(1+属性投放!$AT$6)</f>
        <v>126</v>
      </c>
      <c r="EO230" s="14">
        <f>INDEX(属性偏向!$S$4:$S$135,(卡牌属性!$DP230-1+EO$3)*11+卡牌属性!$DT230)*(1+属性投放!$AT$6)</f>
        <v>156</v>
      </c>
      <c r="EP230" s="14">
        <f>INDEX(属性偏向!$T$4:$T$135,(卡牌属性!$DQ230-1+EP$3)*11+卡牌属性!$DT230)*(1+属性投放!$AT$6)</f>
        <v>33</v>
      </c>
      <c r="EQ230" s="14">
        <f>INDEX(属性偏向!$T$4:$T$135,(卡牌属性!$DQ230-1+EQ$3)*11+卡牌属性!$DT230)*(1+属性投放!$AT$6)</f>
        <v>36</v>
      </c>
      <c r="ER230" s="14">
        <f>INDEX(属性偏向!$T$4:$T$135,(卡牌属性!$DQ230-1+ER$3)*11+卡牌属性!$DT230)*(1+属性投放!$AT$6)</f>
        <v>36</v>
      </c>
      <c r="ES230" s="14">
        <f>INDEX(属性偏向!$T$4:$T$135,(卡牌属性!$DQ230-1+ES$3)*11+卡牌属性!$DT230)*(1+属性投放!$AT$6)</f>
        <v>39</v>
      </c>
      <c r="ET230" s="14">
        <f>INDEX(属性偏向!$T$4:$T$135,(卡牌属性!$DQ230-1+ET$3)*11+卡牌属性!$DT230)*(1+属性投放!$AT$6)</f>
        <v>42</v>
      </c>
      <c r="EU230" s="14">
        <f>INDEX(属性偏向!$U$4:$U$135,(卡牌属性!$DR230-1+EU$3)*11+卡牌属性!$DT230)*(1+属性投放!$AT$6)</f>
        <v>660</v>
      </c>
      <c r="EV230" s="14">
        <f>INDEX(属性偏向!$U$4:$U$135,(卡牌属性!$DR230-1+EV$3)*11+卡牌属性!$DT230)*(1+属性投放!$AT$6)</f>
        <v>720</v>
      </c>
      <c r="EW230" s="14">
        <f>INDEX(属性偏向!$U$4:$U$135,(卡牌属性!$DR230-1+EW$3)*11+卡牌属性!$DT230)*(1+属性投放!$AT$6)</f>
        <v>720</v>
      </c>
      <c r="EX230" s="14">
        <f>INDEX(属性偏向!$U$4:$U$135,(卡牌属性!$DR230-1+EX$3)*11+卡牌属性!$DT230)*(1+属性投放!$AT$6)</f>
        <v>780</v>
      </c>
      <c r="EY230" s="14">
        <f>INDEX(属性偏向!$U$4:$U$135,(卡牌属性!$DR230-1+EY$3)*11+卡牌属性!$DT230)*(1+属性投放!$AT$6)</f>
        <v>840</v>
      </c>
    </row>
    <row r="231" spans="31:155" ht="16.5" x14ac:dyDescent="0.2">
      <c r="AE231" s="13">
        <v>227</v>
      </c>
      <c r="AF231" s="13">
        <f t="shared" si="710"/>
        <v>21</v>
      </c>
      <c r="AG231" s="13">
        <f t="shared" si="703"/>
        <v>4</v>
      </c>
      <c r="AH231" s="13"/>
      <c r="AI231" s="13"/>
      <c r="AJ231" s="14">
        <f t="shared" si="704"/>
        <v>1101026</v>
      </c>
      <c r="AK231" s="14" t="str">
        <f t="shared" si="705"/>
        <v>貂灵芸7突</v>
      </c>
      <c r="AL231" s="25" t="s">
        <v>131</v>
      </c>
      <c r="AM231" s="14">
        <v>1</v>
      </c>
      <c r="AN231" s="14">
        <f t="shared" si="706"/>
        <v>7</v>
      </c>
      <c r="AO231" s="14" t="e">
        <f>INDEX(属性投放!#REF!,(卡牌属性!AG231-2)*20+卡牌属性!AN231)</f>
        <v>#REF!</v>
      </c>
      <c r="AP231" s="14" t="e">
        <f t="shared" si="788"/>
        <v>#REF!</v>
      </c>
      <c r="AQ231" s="14" t="e">
        <f t="shared" si="788"/>
        <v>#REF!</v>
      </c>
      <c r="AR231" s="14" t="e">
        <f t="shared" si="788"/>
        <v>#REF!</v>
      </c>
      <c r="AS231" s="14" t="e">
        <f t="shared" si="788"/>
        <v>#REF!</v>
      </c>
      <c r="AT231" s="14" t="e">
        <f>INDEX(属性投放!#REF!,(卡牌属性!AG231-2)*20+卡牌属性!AN231)</f>
        <v>#REF!</v>
      </c>
      <c r="AU231" s="14" t="e">
        <f t="shared" si="789"/>
        <v>#REF!</v>
      </c>
      <c r="AV231" s="14" t="e">
        <f t="shared" si="789"/>
        <v>#REF!</v>
      </c>
      <c r="AW231" s="14" t="e">
        <f t="shared" si="789"/>
        <v>#REF!</v>
      </c>
      <c r="AX231" s="14" t="e">
        <f t="shared" si="789"/>
        <v>#REF!</v>
      </c>
      <c r="AY231" s="14" t="e">
        <f>INDEX(属性投放!#REF!,(卡牌属性!AG231-2)*20+卡牌属性!AN231)</f>
        <v>#REF!</v>
      </c>
      <c r="AZ231" s="14" t="e">
        <f t="shared" si="790"/>
        <v>#REF!</v>
      </c>
      <c r="BA231" s="14" t="e">
        <f t="shared" si="790"/>
        <v>#REF!</v>
      </c>
      <c r="BB231" s="14" t="e">
        <f t="shared" si="790"/>
        <v>#REF!</v>
      </c>
      <c r="BC231" s="14" t="e">
        <f t="shared" si="790"/>
        <v>#REF!</v>
      </c>
      <c r="BD231" s="14" t="e">
        <f>INDEX(属性投放!#REF!,(卡牌属性!AG231-2)*20+卡牌属性!AN231)</f>
        <v>#REF!</v>
      </c>
      <c r="BE231" s="14" t="e">
        <f t="shared" si="791"/>
        <v>#REF!</v>
      </c>
      <c r="BF231" s="14" t="e">
        <f t="shared" si="791"/>
        <v>#REF!</v>
      </c>
      <c r="BG231" s="14" t="e">
        <f t="shared" si="791"/>
        <v>#REF!</v>
      </c>
      <c r="BH231" s="14" t="e">
        <f t="shared" si="791"/>
        <v>#REF!</v>
      </c>
      <c r="BI231" s="14" t="e">
        <f>INDEX(属性投放!#REF!,(卡牌属性!AG231-2)*20+卡牌属性!AN231)</f>
        <v>#REF!</v>
      </c>
      <c r="BJ231" s="14" t="e">
        <f t="shared" si="792"/>
        <v>#REF!</v>
      </c>
      <c r="BK231" s="14" t="e">
        <f t="shared" si="792"/>
        <v>#REF!</v>
      </c>
      <c r="BL231" s="14" t="e">
        <f t="shared" si="792"/>
        <v>#REF!</v>
      </c>
      <c r="BM231" s="14" t="e">
        <f t="shared" si="792"/>
        <v>#REF!</v>
      </c>
      <c r="BN231" s="14" t="e">
        <f>INDEX(属性投放!#REF!,(卡牌属性!AG231-2)*20+卡牌属性!AN231)</f>
        <v>#REF!</v>
      </c>
      <c r="BO231" s="14" t="e">
        <f t="shared" si="793"/>
        <v>#REF!</v>
      </c>
      <c r="BP231" s="14" t="e">
        <f t="shared" si="793"/>
        <v>#REF!</v>
      </c>
      <c r="BQ231" s="14" t="e">
        <f t="shared" si="793"/>
        <v>#REF!</v>
      </c>
      <c r="BR231" s="14" t="e">
        <f t="shared" si="793"/>
        <v>#REF!</v>
      </c>
      <c r="BV231" s="13">
        <v>227</v>
      </c>
      <c r="BW231" s="14">
        <f t="shared" si="711"/>
        <v>21</v>
      </c>
      <c r="BX231" s="14">
        <f t="shared" si="712"/>
        <v>1102021</v>
      </c>
      <c r="BY231" s="14" t="str">
        <f>INDEX($O$6:$O$37,BW231)&amp;"-"&amp;INDEX(属性投放!$H$19:$H$29,卡牌属性!CD231)</f>
        <v>烈风螳螂-焦热</v>
      </c>
      <c r="BZ231" s="14">
        <f t="shared" si="713"/>
        <v>7</v>
      </c>
      <c r="CA231" s="14">
        <f t="shared" si="714"/>
        <v>5</v>
      </c>
      <c r="CB231" s="14">
        <f t="shared" si="715"/>
        <v>3</v>
      </c>
      <c r="CC231" s="14">
        <f t="shared" si="716"/>
        <v>3</v>
      </c>
      <c r="CD231" s="14">
        <f t="shared" si="717"/>
        <v>7</v>
      </c>
      <c r="CE231" s="14">
        <f>INDEX(属性投放!$W$6:$W$49,(卡牌属性!CC231-2)*11+卡牌属性!CD231)</f>
        <v>15</v>
      </c>
      <c r="CF231" s="14">
        <f t="shared" si="794"/>
        <v>1846</v>
      </c>
      <c r="CG231" s="14">
        <f t="shared" si="795"/>
        <v>2064</v>
      </c>
      <c r="CH231" s="14">
        <f t="shared" si="796"/>
        <v>2450</v>
      </c>
      <c r="CI231" s="14">
        <f t="shared" si="797"/>
        <v>2450</v>
      </c>
      <c r="CJ231" s="14">
        <f t="shared" si="798"/>
        <v>2836</v>
      </c>
      <c r="CK231" s="14">
        <f t="shared" si="799"/>
        <v>853</v>
      </c>
      <c r="CL231" s="14">
        <f t="shared" si="800"/>
        <v>947</v>
      </c>
      <c r="CM231" s="14">
        <f t="shared" si="801"/>
        <v>947</v>
      </c>
      <c r="CN231" s="14">
        <f t="shared" si="802"/>
        <v>1125</v>
      </c>
      <c r="CO231" s="14">
        <f t="shared" si="803"/>
        <v>1318</v>
      </c>
      <c r="CP231" s="14">
        <f t="shared" si="804"/>
        <v>14656</v>
      </c>
      <c r="CQ231" s="14">
        <f t="shared" si="805"/>
        <v>16174</v>
      </c>
      <c r="CR231" s="14">
        <f t="shared" si="806"/>
        <v>16174</v>
      </c>
      <c r="CS231" s="14">
        <f t="shared" si="807"/>
        <v>19110</v>
      </c>
      <c r="CT231" s="14">
        <f t="shared" si="808"/>
        <v>22096</v>
      </c>
      <c r="CU231" s="14">
        <f>INDEX(属性偏向!$S$4:$S$135,(卡牌属性!$BZ231-1+CU$3)*11+卡牌属性!$CD231)</f>
        <v>30</v>
      </c>
      <c r="CV231" s="14">
        <f>INDEX(属性偏向!$S$4:$S$135,(卡牌属性!$BZ231-1+CV$3)*11+卡牌属性!$CD231)</f>
        <v>32</v>
      </c>
      <c r="CW231" s="14">
        <f>INDEX(属性偏向!$S$4:$S$135,(卡牌属性!$BZ231-1+CW$3)*11+卡牌属性!$CD231)</f>
        <v>36</v>
      </c>
      <c r="CX231" s="14">
        <f>INDEX(属性偏向!$S$4:$S$135,(卡牌属性!$BZ231-1+CX$3)*11+卡牌属性!$CD231)</f>
        <v>36</v>
      </c>
      <c r="CY231" s="14">
        <f>INDEX(属性偏向!$S$4:$S$135,(卡牌属性!$BZ231-1+CY$3)*11+卡牌属性!$CD231)</f>
        <v>40</v>
      </c>
      <c r="CZ231" s="14">
        <f>INDEX(属性偏向!$T$4:$T$135,(卡牌属性!$BZ231-1+CZ$3)*11+卡牌属性!$CD231)</f>
        <v>15</v>
      </c>
      <c r="DA231" s="14">
        <f>INDEX(属性偏向!$T$4:$T$135,(卡牌属性!$BZ231-1+DA$3)*11+卡牌属性!$CD231)</f>
        <v>16</v>
      </c>
      <c r="DB231" s="14">
        <f>INDEX(属性偏向!$T$4:$T$135,(卡牌属性!$BZ231-1+DB$3)*11+卡牌属性!$CD231)</f>
        <v>16</v>
      </c>
      <c r="DC231" s="14">
        <f>INDEX(属性偏向!$T$4:$T$135,(卡牌属性!$BZ231-1+DC$3)*11+卡牌属性!$CD231)</f>
        <v>18</v>
      </c>
      <c r="DD231" s="14">
        <f>INDEX(属性偏向!$T$4:$T$135,(卡牌属性!$BZ231-1+DD$3)*11+卡牌属性!$CD231)</f>
        <v>20</v>
      </c>
      <c r="DE231" s="14">
        <f>INDEX(属性偏向!$U$4:$U$135,(卡牌属性!$BZ231-1+DE$3)*11+卡牌属性!$CD231)</f>
        <v>300</v>
      </c>
      <c r="DF231" s="14">
        <f>INDEX(属性偏向!$U$4:$U$135,(卡牌属性!$BZ231-1+DF$3)*11+卡牌属性!$CD231)</f>
        <v>320</v>
      </c>
      <c r="DG231" s="14">
        <f>INDEX(属性偏向!$U$4:$U$135,(卡牌属性!$BZ231-1+DG$3)*11+卡牌属性!$CD231)</f>
        <v>320</v>
      </c>
      <c r="DH231" s="14">
        <f>INDEX(属性偏向!$U$4:$U$135,(卡牌属性!$BZ231-1+DH$3)*11+卡牌属性!$CD231)</f>
        <v>360</v>
      </c>
      <c r="DI231" s="14">
        <f>INDEX(属性偏向!$U$4:$U$135,(卡牌属性!$BZ231-1+DI$3)*11+卡牌属性!$CD231)</f>
        <v>400</v>
      </c>
      <c r="DL231" s="13">
        <v>227</v>
      </c>
      <c r="DM231" s="14">
        <f t="shared" si="718"/>
        <v>21</v>
      </c>
      <c r="DN231" s="14">
        <f t="shared" si="719"/>
        <v>1102021</v>
      </c>
      <c r="DO231" s="14" t="str">
        <f>INDEX($B$6:$B$32,DM231)&amp;"-"&amp;INDEX(属性投放!$H$7:$H$17,卡牌属性!DT231)</f>
        <v>貂灵芸-焦热</v>
      </c>
      <c r="DP231" s="14">
        <f t="shared" si="707"/>
        <v>9</v>
      </c>
      <c r="DQ231" s="14">
        <f t="shared" si="708"/>
        <v>5</v>
      </c>
      <c r="DR231" s="14">
        <f t="shared" si="709"/>
        <v>5</v>
      </c>
      <c r="DS231" s="14">
        <f t="shared" si="720"/>
        <v>4</v>
      </c>
      <c r="DT231" s="14">
        <f t="shared" si="721"/>
        <v>7</v>
      </c>
      <c r="DU231" s="14">
        <f>INDEX(属性投放!$W$6:$W$49,(卡牌属性!DS231-2)*11+卡牌属性!DT231)</f>
        <v>15</v>
      </c>
      <c r="DV231" s="14">
        <f t="shared" si="809"/>
        <v>6750</v>
      </c>
      <c r="DW231" s="14">
        <f t="shared" si="810"/>
        <v>7808</v>
      </c>
      <c r="DX231" s="14">
        <f t="shared" si="811"/>
        <v>9370</v>
      </c>
      <c r="DY231" s="14">
        <f t="shared" si="812"/>
        <v>9370</v>
      </c>
      <c r="DZ231" s="14">
        <f t="shared" si="813"/>
        <v>11990</v>
      </c>
      <c r="EA231" s="14">
        <f t="shared" si="814"/>
        <v>1995</v>
      </c>
      <c r="EB231" s="14">
        <f t="shared" si="815"/>
        <v>2257</v>
      </c>
      <c r="EC231" s="14">
        <f t="shared" si="816"/>
        <v>2257</v>
      </c>
      <c r="ED231" s="14">
        <f t="shared" si="817"/>
        <v>2519</v>
      </c>
      <c r="EE231" s="14">
        <f t="shared" si="818"/>
        <v>2796</v>
      </c>
      <c r="EF231" s="14">
        <f t="shared" si="819"/>
        <v>35060</v>
      </c>
      <c r="EG231" s="14">
        <f t="shared" si="820"/>
        <v>39464</v>
      </c>
      <c r="EH231" s="14">
        <f t="shared" si="821"/>
        <v>39464</v>
      </c>
      <c r="EI231" s="14">
        <f t="shared" si="822"/>
        <v>43868</v>
      </c>
      <c r="EJ231" s="14">
        <f t="shared" si="823"/>
        <v>48322</v>
      </c>
      <c r="EK231" s="14">
        <f>INDEX(属性偏向!$S$4:$S$135,(卡牌属性!$DP231-1+EK$3)*11+卡牌属性!$DT231)*(1+属性投放!$AT$6)</f>
        <v>108</v>
      </c>
      <c r="EL231" s="14">
        <f>INDEX(属性偏向!$S$4:$S$135,(卡牌属性!$DP231-1+EL$3)*11+卡牌属性!$DT231)*(1+属性投放!$AT$6)</f>
        <v>120</v>
      </c>
      <c r="EM231" s="14">
        <f>INDEX(属性偏向!$S$4:$S$135,(卡牌属性!$DP231-1+EM$3)*11+卡牌属性!$DT231)*(1+属性投放!$AT$6)</f>
        <v>138</v>
      </c>
      <c r="EN231" s="14">
        <f>INDEX(属性偏向!$S$4:$S$135,(卡牌属性!$DP231-1+EN$3)*11+卡牌属性!$DT231)*(1+属性投放!$AT$6)</f>
        <v>138</v>
      </c>
      <c r="EO231" s="14">
        <f>INDEX(属性偏向!$S$4:$S$135,(卡牌属性!$DP231-1+EO$3)*11+卡牌属性!$DT231)*(1+属性投放!$AT$6)</f>
        <v>168</v>
      </c>
      <c r="EP231" s="14">
        <f>INDEX(属性偏向!$T$4:$T$135,(卡牌属性!$DQ231-1+EP$3)*11+卡牌属性!$DT231)*(1+属性投放!$AT$6)</f>
        <v>39</v>
      </c>
      <c r="EQ231" s="14">
        <f>INDEX(属性偏向!$T$4:$T$135,(卡牌属性!$DQ231-1+EQ$3)*11+卡牌属性!$DT231)*(1+属性投放!$AT$6)</f>
        <v>42</v>
      </c>
      <c r="ER231" s="14">
        <f>INDEX(属性偏向!$T$4:$T$135,(卡牌属性!$DQ231-1+ER$3)*11+卡牌属性!$DT231)*(1+属性投放!$AT$6)</f>
        <v>42</v>
      </c>
      <c r="ES231" s="14">
        <f>INDEX(属性偏向!$T$4:$T$135,(卡牌属性!$DQ231-1+ES$3)*11+卡牌属性!$DT231)*(1+属性投放!$AT$6)</f>
        <v>45</v>
      </c>
      <c r="ET231" s="14">
        <f>INDEX(属性偏向!$T$4:$T$135,(卡牌属性!$DQ231-1+ET$3)*11+卡牌属性!$DT231)*(1+属性投放!$AT$6)</f>
        <v>48</v>
      </c>
      <c r="EU231" s="14">
        <f>INDEX(属性偏向!$U$4:$U$135,(卡牌属性!$DR231-1+EU$3)*11+卡牌属性!$DT231)*(1+属性投放!$AT$6)</f>
        <v>780</v>
      </c>
      <c r="EV231" s="14">
        <f>INDEX(属性偏向!$U$4:$U$135,(卡牌属性!$DR231-1+EV$3)*11+卡牌属性!$DT231)*(1+属性投放!$AT$6)</f>
        <v>840</v>
      </c>
      <c r="EW231" s="14">
        <f>INDEX(属性偏向!$U$4:$U$135,(卡牌属性!$DR231-1+EW$3)*11+卡牌属性!$DT231)*(1+属性投放!$AT$6)</f>
        <v>840</v>
      </c>
      <c r="EX231" s="14">
        <f>INDEX(属性偏向!$U$4:$U$135,(卡牌属性!$DR231-1+EX$3)*11+卡牌属性!$DT231)*(1+属性投放!$AT$6)</f>
        <v>900</v>
      </c>
      <c r="EY231" s="14">
        <f>INDEX(属性偏向!$U$4:$U$135,(卡牌属性!$DR231-1+EY$3)*11+卡牌属性!$DT231)*(1+属性投放!$AT$6)</f>
        <v>960</v>
      </c>
    </row>
    <row r="232" spans="31:155" ht="16.5" x14ac:dyDescent="0.2">
      <c r="AE232" s="13">
        <v>228</v>
      </c>
      <c r="AF232" s="13">
        <f t="shared" si="710"/>
        <v>21</v>
      </c>
      <c r="AG232" s="13">
        <f t="shared" si="703"/>
        <v>4</v>
      </c>
      <c r="AH232" s="13"/>
      <c r="AI232" s="13"/>
      <c r="AJ232" s="14">
        <f t="shared" si="704"/>
        <v>1101026</v>
      </c>
      <c r="AK232" s="14" t="str">
        <f t="shared" si="705"/>
        <v>貂灵芸8突</v>
      </c>
      <c r="AL232" s="25" t="s">
        <v>131</v>
      </c>
      <c r="AM232" s="14">
        <v>1</v>
      </c>
      <c r="AN232" s="14">
        <f t="shared" si="706"/>
        <v>8</v>
      </c>
      <c r="AO232" s="14" t="e">
        <f>INDEX(属性投放!#REF!,(卡牌属性!AG232-2)*20+卡牌属性!AN232)</f>
        <v>#REF!</v>
      </c>
      <c r="AP232" s="14" t="e">
        <f t="shared" si="788"/>
        <v>#REF!</v>
      </c>
      <c r="AQ232" s="14" t="e">
        <f t="shared" si="788"/>
        <v>#REF!</v>
      </c>
      <c r="AR232" s="14" t="e">
        <f t="shared" si="788"/>
        <v>#REF!</v>
      </c>
      <c r="AS232" s="14" t="e">
        <f t="shared" si="788"/>
        <v>#REF!</v>
      </c>
      <c r="AT232" s="14" t="e">
        <f>INDEX(属性投放!#REF!,(卡牌属性!AG232-2)*20+卡牌属性!AN232)</f>
        <v>#REF!</v>
      </c>
      <c r="AU232" s="14" t="e">
        <f t="shared" si="789"/>
        <v>#REF!</v>
      </c>
      <c r="AV232" s="14" t="e">
        <f t="shared" si="789"/>
        <v>#REF!</v>
      </c>
      <c r="AW232" s="14" t="e">
        <f t="shared" si="789"/>
        <v>#REF!</v>
      </c>
      <c r="AX232" s="14" t="e">
        <f t="shared" si="789"/>
        <v>#REF!</v>
      </c>
      <c r="AY232" s="14" t="e">
        <f>INDEX(属性投放!#REF!,(卡牌属性!AG232-2)*20+卡牌属性!AN232)</f>
        <v>#REF!</v>
      </c>
      <c r="AZ232" s="14" t="e">
        <f t="shared" si="790"/>
        <v>#REF!</v>
      </c>
      <c r="BA232" s="14" t="e">
        <f t="shared" si="790"/>
        <v>#REF!</v>
      </c>
      <c r="BB232" s="14" t="e">
        <f t="shared" si="790"/>
        <v>#REF!</v>
      </c>
      <c r="BC232" s="14" t="e">
        <f t="shared" si="790"/>
        <v>#REF!</v>
      </c>
      <c r="BD232" s="14" t="e">
        <f>INDEX(属性投放!#REF!,(卡牌属性!AG232-2)*20+卡牌属性!AN232)</f>
        <v>#REF!</v>
      </c>
      <c r="BE232" s="14" t="e">
        <f t="shared" si="791"/>
        <v>#REF!</v>
      </c>
      <c r="BF232" s="14" t="e">
        <f t="shared" si="791"/>
        <v>#REF!</v>
      </c>
      <c r="BG232" s="14" t="e">
        <f t="shared" si="791"/>
        <v>#REF!</v>
      </c>
      <c r="BH232" s="14" t="e">
        <f t="shared" si="791"/>
        <v>#REF!</v>
      </c>
      <c r="BI232" s="14" t="e">
        <f>INDEX(属性投放!#REF!,(卡牌属性!AG232-2)*20+卡牌属性!AN232)</f>
        <v>#REF!</v>
      </c>
      <c r="BJ232" s="14" t="e">
        <f t="shared" si="792"/>
        <v>#REF!</v>
      </c>
      <c r="BK232" s="14" t="e">
        <f t="shared" si="792"/>
        <v>#REF!</v>
      </c>
      <c r="BL232" s="14" t="e">
        <f t="shared" si="792"/>
        <v>#REF!</v>
      </c>
      <c r="BM232" s="14" t="e">
        <f t="shared" si="792"/>
        <v>#REF!</v>
      </c>
      <c r="BN232" s="14" t="e">
        <f>INDEX(属性投放!#REF!,(卡牌属性!AG232-2)*20+卡牌属性!AN232)</f>
        <v>#REF!</v>
      </c>
      <c r="BO232" s="14" t="e">
        <f t="shared" si="793"/>
        <v>#REF!</v>
      </c>
      <c r="BP232" s="14" t="e">
        <f t="shared" si="793"/>
        <v>#REF!</v>
      </c>
      <c r="BQ232" s="14" t="e">
        <f t="shared" si="793"/>
        <v>#REF!</v>
      </c>
      <c r="BR232" s="14" t="e">
        <f t="shared" si="793"/>
        <v>#REF!</v>
      </c>
      <c r="BV232" s="13">
        <v>228</v>
      </c>
      <c r="BW232" s="14">
        <f t="shared" si="711"/>
        <v>21</v>
      </c>
      <c r="BX232" s="14">
        <f t="shared" si="712"/>
        <v>1102021</v>
      </c>
      <c r="BY232" s="14" t="str">
        <f>INDEX($O$6:$O$37,BW232)&amp;"-"&amp;INDEX(属性投放!$H$19:$H$29,卡牌属性!CD232)</f>
        <v>烈风螳螂-大焦热</v>
      </c>
      <c r="BZ232" s="14">
        <f t="shared" si="713"/>
        <v>7</v>
      </c>
      <c r="CA232" s="14">
        <f t="shared" si="714"/>
        <v>5</v>
      </c>
      <c r="CB232" s="14">
        <f t="shared" si="715"/>
        <v>3</v>
      </c>
      <c r="CC232" s="14">
        <f t="shared" si="716"/>
        <v>3</v>
      </c>
      <c r="CD232" s="14">
        <f t="shared" si="717"/>
        <v>8</v>
      </c>
      <c r="CE232" s="14">
        <f>INDEX(属性投放!$W$6:$W$49,(卡牌属性!CC232-2)*11+卡牌属性!CD232)</f>
        <v>15</v>
      </c>
      <c r="CF232" s="14">
        <f t="shared" si="794"/>
        <v>2296</v>
      </c>
      <c r="CG232" s="14">
        <f t="shared" si="795"/>
        <v>2544</v>
      </c>
      <c r="CH232" s="14">
        <f t="shared" si="796"/>
        <v>2990</v>
      </c>
      <c r="CI232" s="14">
        <f t="shared" si="797"/>
        <v>2990</v>
      </c>
      <c r="CJ232" s="14">
        <f t="shared" si="798"/>
        <v>3436</v>
      </c>
      <c r="CK232" s="14">
        <f t="shared" si="799"/>
        <v>1078</v>
      </c>
      <c r="CL232" s="14">
        <f t="shared" si="800"/>
        <v>1187</v>
      </c>
      <c r="CM232" s="14">
        <f t="shared" si="801"/>
        <v>1187</v>
      </c>
      <c r="CN232" s="14">
        <f t="shared" si="802"/>
        <v>1395</v>
      </c>
      <c r="CO232" s="14">
        <f t="shared" si="803"/>
        <v>1618</v>
      </c>
      <c r="CP232" s="14">
        <f t="shared" si="804"/>
        <v>19156</v>
      </c>
      <c r="CQ232" s="14">
        <f t="shared" si="805"/>
        <v>20974</v>
      </c>
      <c r="CR232" s="14">
        <f t="shared" si="806"/>
        <v>20974</v>
      </c>
      <c r="CS232" s="14">
        <f t="shared" si="807"/>
        <v>24510</v>
      </c>
      <c r="CT232" s="14">
        <f t="shared" si="808"/>
        <v>28096</v>
      </c>
      <c r="CU232" s="14">
        <f>INDEX(属性偏向!$S$4:$S$135,(卡牌属性!$BZ232-1+CU$3)*11+卡牌属性!$CD232)</f>
        <v>36</v>
      </c>
      <c r="CV232" s="14">
        <f>INDEX(属性偏向!$S$4:$S$135,(卡牌属性!$BZ232-1+CV$3)*11+卡牌属性!$CD232)</f>
        <v>38</v>
      </c>
      <c r="CW232" s="14">
        <f>INDEX(属性偏向!$S$4:$S$135,(卡牌属性!$BZ232-1+CW$3)*11+卡牌属性!$CD232)</f>
        <v>42</v>
      </c>
      <c r="CX232" s="14">
        <f>INDEX(属性偏向!$S$4:$S$135,(卡牌属性!$BZ232-1+CX$3)*11+卡牌属性!$CD232)</f>
        <v>42</v>
      </c>
      <c r="CY232" s="14">
        <f>INDEX(属性偏向!$S$4:$S$135,(卡牌属性!$BZ232-1+CY$3)*11+卡牌属性!$CD232)</f>
        <v>46</v>
      </c>
      <c r="CZ232" s="14">
        <f>INDEX(属性偏向!$T$4:$T$135,(卡牌属性!$BZ232-1+CZ$3)*11+卡牌属性!$CD232)</f>
        <v>18</v>
      </c>
      <c r="DA232" s="14">
        <f>INDEX(属性偏向!$T$4:$T$135,(卡牌属性!$BZ232-1+DA$3)*11+卡牌属性!$CD232)</f>
        <v>19</v>
      </c>
      <c r="DB232" s="14">
        <f>INDEX(属性偏向!$T$4:$T$135,(卡牌属性!$BZ232-1+DB$3)*11+卡牌属性!$CD232)</f>
        <v>19</v>
      </c>
      <c r="DC232" s="14">
        <f>INDEX(属性偏向!$T$4:$T$135,(卡牌属性!$BZ232-1+DC$3)*11+卡牌属性!$CD232)</f>
        <v>21</v>
      </c>
      <c r="DD232" s="14">
        <f>INDEX(属性偏向!$T$4:$T$135,(卡牌属性!$BZ232-1+DD$3)*11+卡牌属性!$CD232)</f>
        <v>23</v>
      </c>
      <c r="DE232" s="14">
        <f>INDEX(属性偏向!$U$4:$U$135,(卡牌属性!$BZ232-1+DE$3)*11+卡牌属性!$CD232)</f>
        <v>360</v>
      </c>
      <c r="DF232" s="14">
        <f>INDEX(属性偏向!$U$4:$U$135,(卡牌属性!$BZ232-1+DF$3)*11+卡牌属性!$CD232)</f>
        <v>380</v>
      </c>
      <c r="DG232" s="14">
        <f>INDEX(属性偏向!$U$4:$U$135,(卡牌属性!$BZ232-1+DG$3)*11+卡牌属性!$CD232)</f>
        <v>380</v>
      </c>
      <c r="DH232" s="14">
        <f>INDEX(属性偏向!$U$4:$U$135,(卡牌属性!$BZ232-1+DH$3)*11+卡牌属性!$CD232)</f>
        <v>420</v>
      </c>
      <c r="DI232" s="14">
        <f>INDEX(属性偏向!$U$4:$U$135,(卡牌属性!$BZ232-1+DI$3)*11+卡牌属性!$CD232)</f>
        <v>460</v>
      </c>
      <c r="DL232" s="13">
        <v>228</v>
      </c>
      <c r="DM232" s="14">
        <f t="shared" si="718"/>
        <v>21</v>
      </c>
      <c r="DN232" s="14">
        <f t="shared" si="719"/>
        <v>1102021</v>
      </c>
      <c r="DO232" s="14" t="str">
        <f>INDEX($B$6:$B$32,DM232)&amp;"-"&amp;INDEX(属性投放!$H$7:$H$17,卡牌属性!DT232)</f>
        <v>貂灵芸-大焦热</v>
      </c>
      <c r="DP232" s="14">
        <f t="shared" si="707"/>
        <v>9</v>
      </c>
      <c r="DQ232" s="14">
        <f t="shared" si="708"/>
        <v>5</v>
      </c>
      <c r="DR232" s="14">
        <f t="shared" si="709"/>
        <v>5</v>
      </c>
      <c r="DS232" s="14">
        <f t="shared" si="720"/>
        <v>4</v>
      </c>
      <c r="DT232" s="14">
        <f t="shared" si="721"/>
        <v>8</v>
      </c>
      <c r="DU232" s="14">
        <f>INDEX(属性投放!$W$6:$W$49,(卡牌属性!DS232-2)*11+卡牌属性!DT232)</f>
        <v>15</v>
      </c>
      <c r="DV232" s="14">
        <f t="shared" si="809"/>
        <v>8370</v>
      </c>
      <c r="DW232" s="14">
        <f t="shared" si="810"/>
        <v>9608</v>
      </c>
      <c r="DX232" s="14">
        <f t="shared" si="811"/>
        <v>11440</v>
      </c>
      <c r="DY232" s="14">
        <f t="shared" si="812"/>
        <v>11440</v>
      </c>
      <c r="DZ232" s="14">
        <f t="shared" si="813"/>
        <v>14510</v>
      </c>
      <c r="EA232" s="14">
        <f t="shared" si="814"/>
        <v>2580</v>
      </c>
      <c r="EB232" s="14">
        <f t="shared" si="815"/>
        <v>2887</v>
      </c>
      <c r="EC232" s="14">
        <f t="shared" si="816"/>
        <v>2887</v>
      </c>
      <c r="ED232" s="14">
        <f t="shared" si="817"/>
        <v>3194</v>
      </c>
      <c r="EE232" s="14">
        <f t="shared" si="818"/>
        <v>3516</v>
      </c>
      <c r="EF232" s="14">
        <f t="shared" si="819"/>
        <v>46760</v>
      </c>
      <c r="EG232" s="14">
        <f t="shared" si="820"/>
        <v>52064</v>
      </c>
      <c r="EH232" s="14">
        <f t="shared" si="821"/>
        <v>52064</v>
      </c>
      <c r="EI232" s="14">
        <f t="shared" si="822"/>
        <v>57368</v>
      </c>
      <c r="EJ232" s="14">
        <f t="shared" si="823"/>
        <v>62722</v>
      </c>
      <c r="EK232" s="14">
        <f>INDEX(属性偏向!$S$4:$S$135,(卡牌属性!$DP232-1+EK$3)*11+卡牌属性!$DT232)*(1+属性投放!$AT$6)</f>
        <v>126</v>
      </c>
      <c r="EL232" s="14">
        <f>INDEX(属性偏向!$S$4:$S$135,(卡牌属性!$DP232-1+EL$3)*11+卡牌属性!$DT232)*(1+属性投放!$AT$6)</f>
        <v>138</v>
      </c>
      <c r="EM232" s="14">
        <f>INDEX(属性偏向!$S$4:$S$135,(卡牌属性!$DP232-1+EM$3)*11+卡牌属性!$DT232)*(1+属性投放!$AT$6)</f>
        <v>156</v>
      </c>
      <c r="EN232" s="14">
        <f>INDEX(属性偏向!$S$4:$S$135,(卡牌属性!$DP232-1+EN$3)*11+卡牌属性!$DT232)*(1+属性投放!$AT$6)</f>
        <v>156</v>
      </c>
      <c r="EO232" s="14">
        <f>INDEX(属性偏向!$S$4:$S$135,(卡牌属性!$DP232-1+EO$3)*11+卡牌属性!$DT232)*(1+属性投放!$AT$6)</f>
        <v>186</v>
      </c>
      <c r="EP232" s="14">
        <f>INDEX(属性偏向!$T$4:$T$135,(卡牌属性!$DQ232-1+EP$3)*11+卡牌属性!$DT232)*(1+属性投放!$AT$6)</f>
        <v>48</v>
      </c>
      <c r="EQ232" s="14">
        <f>INDEX(属性偏向!$T$4:$T$135,(卡牌属性!$DQ232-1+EQ$3)*11+卡牌属性!$DT232)*(1+属性投放!$AT$6)</f>
        <v>51</v>
      </c>
      <c r="ER232" s="14">
        <f>INDEX(属性偏向!$T$4:$T$135,(卡牌属性!$DQ232-1+ER$3)*11+卡牌属性!$DT232)*(1+属性投放!$AT$6)</f>
        <v>51</v>
      </c>
      <c r="ES232" s="14">
        <f>INDEX(属性偏向!$T$4:$T$135,(卡牌属性!$DQ232-1+ES$3)*11+卡牌属性!$DT232)*(1+属性投放!$AT$6)</f>
        <v>54</v>
      </c>
      <c r="ET232" s="14">
        <f>INDEX(属性偏向!$T$4:$T$135,(卡牌属性!$DQ232-1+ET$3)*11+卡牌属性!$DT232)*(1+属性投放!$AT$6)</f>
        <v>57</v>
      </c>
      <c r="EU232" s="14">
        <f>INDEX(属性偏向!$U$4:$U$135,(卡牌属性!$DR232-1+EU$3)*11+卡牌属性!$DT232)*(1+属性投放!$AT$6)</f>
        <v>960</v>
      </c>
      <c r="EV232" s="14">
        <f>INDEX(属性偏向!$U$4:$U$135,(卡牌属性!$DR232-1+EV$3)*11+卡牌属性!$DT232)*(1+属性投放!$AT$6)</f>
        <v>1020</v>
      </c>
      <c r="EW232" s="14">
        <f>INDEX(属性偏向!$U$4:$U$135,(卡牌属性!$DR232-1+EW$3)*11+卡牌属性!$DT232)*(1+属性投放!$AT$6)</f>
        <v>1020</v>
      </c>
      <c r="EX232" s="14">
        <f>INDEX(属性偏向!$U$4:$U$135,(卡牌属性!$DR232-1+EX$3)*11+卡牌属性!$DT232)*(1+属性投放!$AT$6)</f>
        <v>1080</v>
      </c>
      <c r="EY232" s="14">
        <f>INDEX(属性偏向!$U$4:$U$135,(卡牌属性!$DR232-1+EY$3)*11+卡牌属性!$DT232)*(1+属性投放!$AT$6)</f>
        <v>1140</v>
      </c>
    </row>
    <row r="233" spans="31:155" ht="16.5" x14ac:dyDescent="0.2">
      <c r="AE233" s="13">
        <v>229</v>
      </c>
      <c r="AF233" s="13">
        <f t="shared" si="710"/>
        <v>21</v>
      </c>
      <c r="AG233" s="13">
        <f t="shared" si="703"/>
        <v>4</v>
      </c>
      <c r="AH233" s="13"/>
      <c r="AI233" s="13"/>
      <c r="AJ233" s="14">
        <f t="shared" si="704"/>
        <v>1101026</v>
      </c>
      <c r="AK233" s="14" t="str">
        <f t="shared" si="705"/>
        <v>貂灵芸9突</v>
      </c>
      <c r="AL233" s="25" t="s">
        <v>131</v>
      </c>
      <c r="AM233" s="14">
        <v>1</v>
      </c>
      <c r="AN233" s="14">
        <f t="shared" si="706"/>
        <v>9</v>
      </c>
      <c r="AO233" s="14" t="e">
        <f>INDEX(属性投放!#REF!,(卡牌属性!AG233-2)*20+卡牌属性!AN233)</f>
        <v>#REF!</v>
      </c>
      <c r="AP233" s="14" t="e">
        <f t="shared" si="788"/>
        <v>#REF!</v>
      </c>
      <c r="AQ233" s="14" t="e">
        <f t="shared" si="788"/>
        <v>#REF!</v>
      </c>
      <c r="AR233" s="14" t="e">
        <f t="shared" si="788"/>
        <v>#REF!</v>
      </c>
      <c r="AS233" s="14" t="e">
        <f t="shared" si="788"/>
        <v>#REF!</v>
      </c>
      <c r="AT233" s="14" t="e">
        <f>INDEX(属性投放!#REF!,(卡牌属性!AG233-2)*20+卡牌属性!AN233)</f>
        <v>#REF!</v>
      </c>
      <c r="AU233" s="14" t="e">
        <f t="shared" si="789"/>
        <v>#REF!</v>
      </c>
      <c r="AV233" s="14" t="e">
        <f t="shared" si="789"/>
        <v>#REF!</v>
      </c>
      <c r="AW233" s="14" t="e">
        <f t="shared" si="789"/>
        <v>#REF!</v>
      </c>
      <c r="AX233" s="14" t="e">
        <f t="shared" si="789"/>
        <v>#REF!</v>
      </c>
      <c r="AY233" s="14" t="e">
        <f>INDEX(属性投放!#REF!,(卡牌属性!AG233-2)*20+卡牌属性!AN233)</f>
        <v>#REF!</v>
      </c>
      <c r="AZ233" s="14" t="e">
        <f t="shared" si="790"/>
        <v>#REF!</v>
      </c>
      <c r="BA233" s="14" t="e">
        <f t="shared" si="790"/>
        <v>#REF!</v>
      </c>
      <c r="BB233" s="14" t="e">
        <f t="shared" si="790"/>
        <v>#REF!</v>
      </c>
      <c r="BC233" s="14" t="e">
        <f t="shared" si="790"/>
        <v>#REF!</v>
      </c>
      <c r="BD233" s="14" t="e">
        <f>INDEX(属性投放!#REF!,(卡牌属性!AG233-2)*20+卡牌属性!AN233)</f>
        <v>#REF!</v>
      </c>
      <c r="BE233" s="14" t="e">
        <f t="shared" si="791"/>
        <v>#REF!</v>
      </c>
      <c r="BF233" s="14" t="e">
        <f t="shared" si="791"/>
        <v>#REF!</v>
      </c>
      <c r="BG233" s="14" t="e">
        <f t="shared" si="791"/>
        <v>#REF!</v>
      </c>
      <c r="BH233" s="14" t="e">
        <f t="shared" si="791"/>
        <v>#REF!</v>
      </c>
      <c r="BI233" s="14" t="e">
        <f>INDEX(属性投放!#REF!,(卡牌属性!AG233-2)*20+卡牌属性!AN233)</f>
        <v>#REF!</v>
      </c>
      <c r="BJ233" s="14" t="e">
        <f t="shared" si="792"/>
        <v>#REF!</v>
      </c>
      <c r="BK233" s="14" t="e">
        <f t="shared" si="792"/>
        <v>#REF!</v>
      </c>
      <c r="BL233" s="14" t="e">
        <f t="shared" si="792"/>
        <v>#REF!</v>
      </c>
      <c r="BM233" s="14" t="e">
        <f t="shared" si="792"/>
        <v>#REF!</v>
      </c>
      <c r="BN233" s="14" t="e">
        <f>INDEX(属性投放!#REF!,(卡牌属性!AG233-2)*20+卡牌属性!AN233)</f>
        <v>#REF!</v>
      </c>
      <c r="BO233" s="14" t="e">
        <f t="shared" si="793"/>
        <v>#REF!</v>
      </c>
      <c r="BP233" s="14" t="e">
        <f t="shared" si="793"/>
        <v>#REF!</v>
      </c>
      <c r="BQ233" s="14" t="e">
        <f t="shared" si="793"/>
        <v>#REF!</v>
      </c>
      <c r="BR233" s="14" t="e">
        <f t="shared" si="793"/>
        <v>#REF!</v>
      </c>
      <c r="BV233" s="13">
        <v>229</v>
      </c>
      <c r="BW233" s="14">
        <f t="shared" si="711"/>
        <v>21</v>
      </c>
      <c r="BX233" s="14">
        <f t="shared" si="712"/>
        <v>1102021</v>
      </c>
      <c r="BY233" s="14" t="str">
        <f>INDEX($O$6:$O$37,BW233)&amp;"-"&amp;INDEX(属性投放!$H$19:$H$29,卡牌属性!CD233)</f>
        <v>烈风螳螂-无间</v>
      </c>
      <c r="BZ233" s="14">
        <f t="shared" si="713"/>
        <v>7</v>
      </c>
      <c r="CA233" s="14">
        <f t="shared" si="714"/>
        <v>5</v>
      </c>
      <c r="CB233" s="14">
        <f t="shared" si="715"/>
        <v>3</v>
      </c>
      <c r="CC233" s="14">
        <f t="shared" si="716"/>
        <v>3</v>
      </c>
      <c r="CD233" s="14">
        <f t="shared" si="717"/>
        <v>9</v>
      </c>
      <c r="CE233" s="14">
        <f>INDEX(属性投放!$W$6:$W$49,(卡牌属性!CC233-2)*11+卡牌属性!CD233)</f>
        <v>15</v>
      </c>
      <c r="CF233" s="14">
        <f t="shared" si="794"/>
        <v>2836</v>
      </c>
      <c r="CG233" s="14">
        <f t="shared" si="795"/>
        <v>3114</v>
      </c>
      <c r="CH233" s="14">
        <f t="shared" si="796"/>
        <v>3620</v>
      </c>
      <c r="CI233" s="14">
        <f t="shared" si="797"/>
        <v>3620</v>
      </c>
      <c r="CJ233" s="14">
        <f t="shared" si="798"/>
        <v>4126</v>
      </c>
      <c r="CK233" s="14">
        <f t="shared" si="799"/>
        <v>1348</v>
      </c>
      <c r="CL233" s="14">
        <f t="shared" si="800"/>
        <v>1472</v>
      </c>
      <c r="CM233" s="14">
        <f t="shared" si="801"/>
        <v>1472</v>
      </c>
      <c r="CN233" s="14">
        <f t="shared" si="802"/>
        <v>1710</v>
      </c>
      <c r="CO233" s="14">
        <f t="shared" si="803"/>
        <v>1963</v>
      </c>
      <c r="CP233" s="14">
        <f t="shared" si="804"/>
        <v>24556</v>
      </c>
      <c r="CQ233" s="14">
        <f t="shared" si="805"/>
        <v>26674</v>
      </c>
      <c r="CR233" s="14">
        <f t="shared" si="806"/>
        <v>26674</v>
      </c>
      <c r="CS233" s="14">
        <f t="shared" si="807"/>
        <v>30810</v>
      </c>
      <c r="CT233" s="14">
        <f t="shared" si="808"/>
        <v>34996</v>
      </c>
      <c r="CU233" s="14">
        <f>INDEX(属性偏向!$S$4:$S$135,(卡牌属性!$BZ233-1+CU$3)*11+卡牌属性!$CD233)</f>
        <v>42</v>
      </c>
      <c r="CV233" s="14">
        <f>INDEX(属性偏向!$S$4:$S$135,(卡牌属性!$BZ233-1+CV$3)*11+卡牌属性!$CD233)</f>
        <v>44</v>
      </c>
      <c r="CW233" s="14">
        <f>INDEX(属性偏向!$S$4:$S$135,(卡牌属性!$BZ233-1+CW$3)*11+卡牌属性!$CD233)</f>
        <v>48</v>
      </c>
      <c r="CX233" s="14">
        <f>INDEX(属性偏向!$S$4:$S$135,(卡牌属性!$BZ233-1+CX$3)*11+卡牌属性!$CD233)</f>
        <v>48</v>
      </c>
      <c r="CY233" s="14">
        <f>INDEX(属性偏向!$S$4:$S$135,(卡牌属性!$BZ233-1+CY$3)*11+卡牌属性!$CD233)</f>
        <v>52</v>
      </c>
      <c r="CZ233" s="14">
        <f>INDEX(属性偏向!$T$4:$T$135,(卡牌属性!$BZ233-1+CZ$3)*11+卡牌属性!$CD233)</f>
        <v>21</v>
      </c>
      <c r="DA233" s="14">
        <f>INDEX(属性偏向!$T$4:$T$135,(卡牌属性!$BZ233-1+DA$3)*11+卡牌属性!$CD233)</f>
        <v>22</v>
      </c>
      <c r="DB233" s="14">
        <f>INDEX(属性偏向!$T$4:$T$135,(卡牌属性!$BZ233-1+DB$3)*11+卡牌属性!$CD233)</f>
        <v>22</v>
      </c>
      <c r="DC233" s="14">
        <f>INDEX(属性偏向!$T$4:$T$135,(卡牌属性!$BZ233-1+DC$3)*11+卡牌属性!$CD233)</f>
        <v>24</v>
      </c>
      <c r="DD233" s="14">
        <f>INDEX(属性偏向!$T$4:$T$135,(卡牌属性!$BZ233-1+DD$3)*11+卡牌属性!$CD233)</f>
        <v>26</v>
      </c>
      <c r="DE233" s="14">
        <f>INDEX(属性偏向!$U$4:$U$135,(卡牌属性!$BZ233-1+DE$3)*11+卡牌属性!$CD233)</f>
        <v>420</v>
      </c>
      <c r="DF233" s="14">
        <f>INDEX(属性偏向!$U$4:$U$135,(卡牌属性!$BZ233-1+DF$3)*11+卡牌属性!$CD233)</f>
        <v>440</v>
      </c>
      <c r="DG233" s="14">
        <f>INDEX(属性偏向!$U$4:$U$135,(卡牌属性!$BZ233-1+DG$3)*11+卡牌属性!$CD233)</f>
        <v>440</v>
      </c>
      <c r="DH233" s="14">
        <f>INDEX(属性偏向!$U$4:$U$135,(卡牌属性!$BZ233-1+DH$3)*11+卡牌属性!$CD233)</f>
        <v>480</v>
      </c>
      <c r="DI233" s="14">
        <f>INDEX(属性偏向!$U$4:$U$135,(卡牌属性!$BZ233-1+DI$3)*11+卡牌属性!$CD233)</f>
        <v>520</v>
      </c>
      <c r="DL233" s="13">
        <v>229</v>
      </c>
      <c r="DM233" s="14">
        <f t="shared" si="718"/>
        <v>21</v>
      </c>
      <c r="DN233" s="14">
        <f t="shared" si="719"/>
        <v>1102021</v>
      </c>
      <c r="DO233" s="14" t="str">
        <f>INDEX($B$6:$B$32,DM233)&amp;"-"&amp;INDEX(属性投放!$H$7:$H$17,卡牌属性!DT233)</f>
        <v>貂灵芸-无间</v>
      </c>
      <c r="DP233" s="14">
        <f t="shared" si="707"/>
        <v>9</v>
      </c>
      <c r="DQ233" s="14">
        <f t="shared" si="708"/>
        <v>5</v>
      </c>
      <c r="DR233" s="14">
        <f t="shared" si="709"/>
        <v>5</v>
      </c>
      <c r="DS233" s="14">
        <f t="shared" si="720"/>
        <v>4</v>
      </c>
      <c r="DT233" s="14">
        <f t="shared" si="721"/>
        <v>9</v>
      </c>
      <c r="DU233" s="14">
        <f>INDEX(属性投放!$W$6:$W$49,(卡牌属性!DS233-2)*11+卡牌属性!DT233)</f>
        <v>15</v>
      </c>
      <c r="DV233" s="14">
        <f t="shared" si="809"/>
        <v>10260</v>
      </c>
      <c r="DW233" s="14">
        <f t="shared" si="810"/>
        <v>11678</v>
      </c>
      <c r="DX233" s="14">
        <f t="shared" si="811"/>
        <v>13780</v>
      </c>
      <c r="DY233" s="14">
        <f t="shared" si="812"/>
        <v>13780</v>
      </c>
      <c r="DZ233" s="14">
        <f t="shared" si="813"/>
        <v>17300</v>
      </c>
      <c r="EA233" s="14">
        <f t="shared" si="814"/>
        <v>3300</v>
      </c>
      <c r="EB233" s="14">
        <f t="shared" si="815"/>
        <v>3652</v>
      </c>
      <c r="EC233" s="14">
        <f t="shared" si="816"/>
        <v>3652</v>
      </c>
      <c r="ED233" s="14">
        <f t="shared" si="817"/>
        <v>4004</v>
      </c>
      <c r="EE233" s="14">
        <f t="shared" si="818"/>
        <v>4371</v>
      </c>
      <c r="EF233" s="14">
        <f t="shared" si="819"/>
        <v>61160</v>
      </c>
      <c r="EG233" s="14">
        <f t="shared" si="820"/>
        <v>67364</v>
      </c>
      <c r="EH233" s="14">
        <f t="shared" si="821"/>
        <v>67364</v>
      </c>
      <c r="EI233" s="14">
        <f t="shared" si="822"/>
        <v>73568</v>
      </c>
      <c r="EJ233" s="14">
        <f t="shared" si="823"/>
        <v>79822</v>
      </c>
      <c r="EK233" s="14">
        <f>INDEX(属性偏向!$S$4:$S$135,(卡牌属性!$DP233-1+EK$3)*11+卡牌属性!$DT233)*(1+属性投放!$AT$6)</f>
        <v>144</v>
      </c>
      <c r="EL233" s="14">
        <f>INDEX(属性偏向!$S$4:$S$135,(卡牌属性!$DP233-1+EL$3)*11+卡牌属性!$DT233)*(1+属性投放!$AT$6)</f>
        <v>156</v>
      </c>
      <c r="EM233" s="14">
        <f>INDEX(属性偏向!$S$4:$S$135,(卡牌属性!$DP233-1+EM$3)*11+卡牌属性!$DT233)*(1+属性投放!$AT$6)</f>
        <v>174</v>
      </c>
      <c r="EN233" s="14">
        <f>INDEX(属性偏向!$S$4:$S$135,(卡牌属性!$DP233-1+EN$3)*11+卡牌属性!$DT233)*(1+属性投放!$AT$6)</f>
        <v>174</v>
      </c>
      <c r="EO233" s="14">
        <f>INDEX(属性偏向!$S$4:$S$135,(卡牌属性!$DP233-1+EO$3)*11+卡牌属性!$DT233)*(1+属性投放!$AT$6)</f>
        <v>204</v>
      </c>
      <c r="EP233" s="14">
        <f>INDEX(属性偏向!$T$4:$T$135,(卡牌属性!$DQ233-1+EP$3)*11+卡牌属性!$DT233)*(1+属性投放!$AT$6)</f>
        <v>57</v>
      </c>
      <c r="EQ233" s="14">
        <f>INDEX(属性偏向!$T$4:$T$135,(卡牌属性!$DQ233-1+EQ$3)*11+卡牌属性!$DT233)*(1+属性投放!$AT$6)</f>
        <v>60</v>
      </c>
      <c r="ER233" s="14">
        <f>INDEX(属性偏向!$T$4:$T$135,(卡牌属性!$DQ233-1+ER$3)*11+卡牌属性!$DT233)*(1+属性投放!$AT$6)</f>
        <v>60</v>
      </c>
      <c r="ES233" s="14">
        <f>INDEX(属性偏向!$T$4:$T$135,(卡牌属性!$DQ233-1+ES$3)*11+卡牌属性!$DT233)*(1+属性投放!$AT$6)</f>
        <v>63</v>
      </c>
      <c r="ET233" s="14">
        <f>INDEX(属性偏向!$T$4:$T$135,(卡牌属性!$DQ233-1+ET$3)*11+卡牌属性!$DT233)*(1+属性投放!$AT$6)</f>
        <v>66</v>
      </c>
      <c r="EU233" s="14">
        <f>INDEX(属性偏向!$U$4:$U$135,(卡牌属性!$DR233-1+EU$3)*11+卡牌属性!$DT233)*(1+属性投放!$AT$6)</f>
        <v>1140</v>
      </c>
      <c r="EV233" s="14">
        <f>INDEX(属性偏向!$U$4:$U$135,(卡牌属性!$DR233-1+EV$3)*11+卡牌属性!$DT233)*(1+属性投放!$AT$6)</f>
        <v>1200</v>
      </c>
      <c r="EW233" s="14">
        <f>INDEX(属性偏向!$U$4:$U$135,(卡牌属性!$DR233-1+EW$3)*11+卡牌属性!$DT233)*(1+属性投放!$AT$6)</f>
        <v>1200</v>
      </c>
      <c r="EX233" s="14">
        <f>INDEX(属性偏向!$U$4:$U$135,(卡牌属性!$DR233-1+EX$3)*11+卡牌属性!$DT233)*(1+属性投放!$AT$6)</f>
        <v>1260</v>
      </c>
      <c r="EY233" s="14">
        <f>INDEX(属性偏向!$U$4:$U$135,(卡牌属性!$DR233-1+EY$3)*11+卡牌属性!$DT233)*(1+属性投放!$AT$6)</f>
        <v>1320</v>
      </c>
    </row>
    <row r="234" spans="31:155" ht="16.5" x14ac:dyDescent="0.2">
      <c r="AE234" s="13">
        <v>230</v>
      </c>
      <c r="AF234" s="13">
        <f t="shared" si="710"/>
        <v>21</v>
      </c>
      <c r="AG234" s="13">
        <f t="shared" si="703"/>
        <v>4</v>
      </c>
      <c r="AH234" s="13"/>
      <c r="AI234" s="13"/>
      <c r="AJ234" s="14">
        <f t="shared" si="704"/>
        <v>1101026</v>
      </c>
      <c r="AK234" s="14" t="str">
        <f t="shared" si="705"/>
        <v>貂灵芸10突</v>
      </c>
      <c r="AL234" s="25" t="s">
        <v>131</v>
      </c>
      <c r="AM234" s="14">
        <v>1</v>
      </c>
      <c r="AN234" s="14">
        <f t="shared" si="706"/>
        <v>10</v>
      </c>
      <c r="AO234" s="14" t="e">
        <f>INDEX(属性投放!#REF!,(卡牌属性!AG234-2)*20+卡牌属性!AN234)</f>
        <v>#REF!</v>
      </c>
      <c r="AP234" s="14" t="e">
        <f t="shared" si="788"/>
        <v>#REF!</v>
      </c>
      <c r="AQ234" s="14" t="e">
        <f t="shared" si="788"/>
        <v>#REF!</v>
      </c>
      <c r="AR234" s="14" t="e">
        <f t="shared" si="788"/>
        <v>#REF!</v>
      </c>
      <c r="AS234" s="14" t="e">
        <f t="shared" si="788"/>
        <v>#REF!</v>
      </c>
      <c r="AT234" s="14" t="e">
        <f>INDEX(属性投放!#REF!,(卡牌属性!AG234-2)*20+卡牌属性!AN234)</f>
        <v>#REF!</v>
      </c>
      <c r="AU234" s="14" t="e">
        <f t="shared" si="789"/>
        <v>#REF!</v>
      </c>
      <c r="AV234" s="14" t="e">
        <f t="shared" si="789"/>
        <v>#REF!</v>
      </c>
      <c r="AW234" s="14" t="e">
        <f t="shared" si="789"/>
        <v>#REF!</v>
      </c>
      <c r="AX234" s="14" t="e">
        <f t="shared" si="789"/>
        <v>#REF!</v>
      </c>
      <c r="AY234" s="14" t="e">
        <f>INDEX(属性投放!#REF!,(卡牌属性!AG234-2)*20+卡牌属性!AN234)</f>
        <v>#REF!</v>
      </c>
      <c r="AZ234" s="14" t="e">
        <f t="shared" si="790"/>
        <v>#REF!</v>
      </c>
      <c r="BA234" s="14" t="e">
        <f t="shared" si="790"/>
        <v>#REF!</v>
      </c>
      <c r="BB234" s="14" t="e">
        <f t="shared" si="790"/>
        <v>#REF!</v>
      </c>
      <c r="BC234" s="14" t="e">
        <f t="shared" si="790"/>
        <v>#REF!</v>
      </c>
      <c r="BD234" s="14" t="e">
        <f>INDEX(属性投放!#REF!,(卡牌属性!AG234-2)*20+卡牌属性!AN234)</f>
        <v>#REF!</v>
      </c>
      <c r="BE234" s="14" t="e">
        <f t="shared" si="791"/>
        <v>#REF!</v>
      </c>
      <c r="BF234" s="14" t="e">
        <f t="shared" si="791"/>
        <v>#REF!</v>
      </c>
      <c r="BG234" s="14" t="e">
        <f t="shared" si="791"/>
        <v>#REF!</v>
      </c>
      <c r="BH234" s="14" t="e">
        <f t="shared" si="791"/>
        <v>#REF!</v>
      </c>
      <c r="BI234" s="14" t="e">
        <f>INDEX(属性投放!#REF!,(卡牌属性!AG234-2)*20+卡牌属性!AN234)</f>
        <v>#REF!</v>
      </c>
      <c r="BJ234" s="14" t="e">
        <f t="shared" si="792"/>
        <v>#REF!</v>
      </c>
      <c r="BK234" s="14" t="e">
        <f t="shared" si="792"/>
        <v>#REF!</v>
      </c>
      <c r="BL234" s="14" t="e">
        <f t="shared" si="792"/>
        <v>#REF!</v>
      </c>
      <c r="BM234" s="14" t="e">
        <f t="shared" si="792"/>
        <v>#REF!</v>
      </c>
      <c r="BN234" s="14" t="e">
        <f>INDEX(属性投放!#REF!,(卡牌属性!AG234-2)*20+卡牌属性!AN234)</f>
        <v>#REF!</v>
      </c>
      <c r="BO234" s="14" t="e">
        <f t="shared" si="793"/>
        <v>#REF!</v>
      </c>
      <c r="BP234" s="14" t="e">
        <f t="shared" si="793"/>
        <v>#REF!</v>
      </c>
      <c r="BQ234" s="14" t="e">
        <f t="shared" si="793"/>
        <v>#REF!</v>
      </c>
      <c r="BR234" s="14" t="e">
        <f t="shared" si="793"/>
        <v>#REF!</v>
      </c>
      <c r="BV234" s="13">
        <v>230</v>
      </c>
      <c r="BW234" s="14">
        <f t="shared" si="711"/>
        <v>21</v>
      </c>
      <c r="BX234" s="14">
        <f t="shared" si="712"/>
        <v>1102021</v>
      </c>
      <c r="BY234" s="14" t="str">
        <f>INDEX($O$6:$O$37,BW234)&amp;"-"&amp;INDEX(属性投放!$H$19:$H$29,卡牌属性!CD234)</f>
        <v>烈风螳螂-无我相</v>
      </c>
      <c r="BZ234" s="14">
        <f t="shared" si="713"/>
        <v>7</v>
      </c>
      <c r="CA234" s="14">
        <f t="shared" si="714"/>
        <v>5</v>
      </c>
      <c r="CB234" s="14">
        <f t="shared" si="715"/>
        <v>3</v>
      </c>
      <c r="CC234" s="14">
        <f t="shared" si="716"/>
        <v>3</v>
      </c>
      <c r="CD234" s="14">
        <f t="shared" si="717"/>
        <v>10</v>
      </c>
      <c r="CE234" s="14">
        <f>INDEX(属性投放!$W$6:$W$49,(卡牌属性!CC234-2)*11+卡牌属性!CD234)</f>
        <v>10</v>
      </c>
      <c r="CF234" s="14">
        <f t="shared" si="794"/>
        <v>3466</v>
      </c>
      <c r="CG234" s="14">
        <f t="shared" si="795"/>
        <v>3774</v>
      </c>
      <c r="CH234" s="14">
        <f t="shared" si="796"/>
        <v>4340</v>
      </c>
      <c r="CI234" s="14">
        <f t="shared" si="797"/>
        <v>4340</v>
      </c>
      <c r="CJ234" s="14">
        <f t="shared" si="798"/>
        <v>4906</v>
      </c>
      <c r="CK234" s="14">
        <f t="shared" si="799"/>
        <v>1663</v>
      </c>
      <c r="CL234" s="14">
        <f t="shared" si="800"/>
        <v>1802</v>
      </c>
      <c r="CM234" s="14">
        <f t="shared" si="801"/>
        <v>1802</v>
      </c>
      <c r="CN234" s="14">
        <f t="shared" si="802"/>
        <v>2070</v>
      </c>
      <c r="CO234" s="14">
        <f t="shared" si="803"/>
        <v>2353</v>
      </c>
      <c r="CP234" s="14">
        <f t="shared" si="804"/>
        <v>30856</v>
      </c>
      <c r="CQ234" s="14">
        <f t="shared" si="805"/>
        <v>33274</v>
      </c>
      <c r="CR234" s="14">
        <f t="shared" si="806"/>
        <v>33274</v>
      </c>
      <c r="CS234" s="14">
        <f t="shared" si="807"/>
        <v>38010</v>
      </c>
      <c r="CT234" s="14">
        <f t="shared" si="808"/>
        <v>42796</v>
      </c>
      <c r="CU234" s="14">
        <f>INDEX(属性偏向!$S$4:$S$135,(卡牌属性!$BZ234-1+CU$3)*11+卡牌属性!$CD234)</f>
        <v>50</v>
      </c>
      <c r="CV234" s="14">
        <f>INDEX(属性偏向!$S$4:$S$135,(卡牌属性!$BZ234-1+CV$3)*11+卡牌属性!$CD234)</f>
        <v>52</v>
      </c>
      <c r="CW234" s="14">
        <f>INDEX(属性偏向!$S$4:$S$135,(卡牌属性!$BZ234-1+CW$3)*11+卡牌属性!$CD234)</f>
        <v>56</v>
      </c>
      <c r="CX234" s="14">
        <f>INDEX(属性偏向!$S$4:$S$135,(卡牌属性!$BZ234-1+CX$3)*11+卡牌属性!$CD234)</f>
        <v>56</v>
      </c>
      <c r="CY234" s="14">
        <f>INDEX(属性偏向!$S$4:$S$135,(卡牌属性!$BZ234-1+CY$3)*11+卡牌属性!$CD234)</f>
        <v>60</v>
      </c>
      <c r="CZ234" s="14">
        <f>INDEX(属性偏向!$T$4:$T$135,(卡牌属性!$BZ234-1+CZ$3)*11+卡牌属性!$CD234)</f>
        <v>25</v>
      </c>
      <c r="DA234" s="14">
        <f>INDEX(属性偏向!$T$4:$T$135,(卡牌属性!$BZ234-1+DA$3)*11+卡牌属性!$CD234)</f>
        <v>26</v>
      </c>
      <c r="DB234" s="14">
        <f>INDEX(属性偏向!$T$4:$T$135,(卡牌属性!$BZ234-1+DB$3)*11+卡牌属性!$CD234)</f>
        <v>26</v>
      </c>
      <c r="DC234" s="14">
        <f>INDEX(属性偏向!$T$4:$T$135,(卡牌属性!$BZ234-1+DC$3)*11+卡牌属性!$CD234)</f>
        <v>28</v>
      </c>
      <c r="DD234" s="14">
        <f>INDEX(属性偏向!$T$4:$T$135,(卡牌属性!$BZ234-1+DD$3)*11+卡牌属性!$CD234)</f>
        <v>30</v>
      </c>
      <c r="DE234" s="14">
        <f>INDEX(属性偏向!$U$4:$U$135,(卡牌属性!$BZ234-1+DE$3)*11+卡牌属性!$CD234)</f>
        <v>500</v>
      </c>
      <c r="DF234" s="14">
        <f>INDEX(属性偏向!$U$4:$U$135,(卡牌属性!$BZ234-1+DF$3)*11+卡牌属性!$CD234)</f>
        <v>520</v>
      </c>
      <c r="DG234" s="14">
        <f>INDEX(属性偏向!$U$4:$U$135,(卡牌属性!$BZ234-1+DG$3)*11+卡牌属性!$CD234)</f>
        <v>520</v>
      </c>
      <c r="DH234" s="14">
        <f>INDEX(属性偏向!$U$4:$U$135,(卡牌属性!$BZ234-1+DH$3)*11+卡牌属性!$CD234)</f>
        <v>560</v>
      </c>
      <c r="DI234" s="14">
        <f>INDEX(属性偏向!$U$4:$U$135,(卡牌属性!$BZ234-1+DI$3)*11+卡牌属性!$CD234)</f>
        <v>600</v>
      </c>
      <c r="DL234" s="13">
        <v>230</v>
      </c>
      <c r="DM234" s="14">
        <f t="shared" si="718"/>
        <v>21</v>
      </c>
      <c r="DN234" s="14">
        <f t="shared" si="719"/>
        <v>1102021</v>
      </c>
      <c r="DO234" s="14" t="str">
        <f>INDEX($B$6:$B$32,DM234)&amp;"-"&amp;INDEX(属性投放!$H$7:$H$17,卡牌属性!DT234)</f>
        <v>貂灵芸-无我相</v>
      </c>
      <c r="DP234" s="14">
        <f t="shared" si="707"/>
        <v>9</v>
      </c>
      <c r="DQ234" s="14">
        <f t="shared" si="708"/>
        <v>5</v>
      </c>
      <c r="DR234" s="14">
        <f t="shared" si="709"/>
        <v>5</v>
      </c>
      <c r="DS234" s="14">
        <f t="shared" si="720"/>
        <v>4</v>
      </c>
      <c r="DT234" s="14">
        <f t="shared" si="721"/>
        <v>10</v>
      </c>
      <c r="DU234" s="14">
        <f>INDEX(属性投放!$W$6:$W$49,(卡牌属性!DS234-2)*11+卡牌属性!DT234)</f>
        <v>10</v>
      </c>
      <c r="DV234" s="14">
        <f t="shared" si="809"/>
        <v>12420</v>
      </c>
      <c r="DW234" s="14">
        <f t="shared" si="810"/>
        <v>14018</v>
      </c>
      <c r="DX234" s="14">
        <f t="shared" si="811"/>
        <v>16390</v>
      </c>
      <c r="DY234" s="14">
        <f t="shared" si="812"/>
        <v>16390</v>
      </c>
      <c r="DZ234" s="14">
        <f t="shared" si="813"/>
        <v>20360</v>
      </c>
      <c r="EA234" s="14">
        <f t="shared" si="814"/>
        <v>4155</v>
      </c>
      <c r="EB234" s="14">
        <f t="shared" si="815"/>
        <v>4552</v>
      </c>
      <c r="EC234" s="14">
        <f t="shared" si="816"/>
        <v>4552</v>
      </c>
      <c r="ED234" s="14">
        <f t="shared" si="817"/>
        <v>4949</v>
      </c>
      <c r="EE234" s="14">
        <f t="shared" si="818"/>
        <v>5361</v>
      </c>
      <c r="EF234" s="14">
        <f t="shared" si="819"/>
        <v>78260</v>
      </c>
      <c r="EG234" s="14">
        <f t="shared" si="820"/>
        <v>85364</v>
      </c>
      <c r="EH234" s="14">
        <f t="shared" si="821"/>
        <v>85364</v>
      </c>
      <c r="EI234" s="14">
        <f t="shared" si="822"/>
        <v>92468</v>
      </c>
      <c r="EJ234" s="14">
        <f t="shared" si="823"/>
        <v>99622</v>
      </c>
      <c r="EK234" s="14">
        <f>INDEX(属性偏向!$S$4:$S$135,(卡牌属性!$DP234-1+EK$3)*11+卡牌属性!$DT234)*(1+属性投放!$AT$6)</f>
        <v>168</v>
      </c>
      <c r="EL234" s="14">
        <f>INDEX(属性偏向!$S$4:$S$135,(卡牌属性!$DP234-1+EL$3)*11+卡牌属性!$DT234)*(1+属性投放!$AT$6)</f>
        <v>180</v>
      </c>
      <c r="EM234" s="14">
        <f>INDEX(属性偏向!$S$4:$S$135,(卡牌属性!$DP234-1+EM$3)*11+卡牌属性!$DT234)*(1+属性投放!$AT$6)</f>
        <v>198</v>
      </c>
      <c r="EN234" s="14">
        <f>INDEX(属性偏向!$S$4:$S$135,(卡牌属性!$DP234-1+EN$3)*11+卡牌属性!$DT234)*(1+属性投放!$AT$6)</f>
        <v>198</v>
      </c>
      <c r="EO234" s="14">
        <f>INDEX(属性偏向!$S$4:$S$135,(卡牌属性!$DP234-1+EO$3)*11+卡牌属性!$DT234)*(1+属性投放!$AT$6)</f>
        <v>228</v>
      </c>
      <c r="EP234" s="14">
        <f>INDEX(属性偏向!$T$4:$T$135,(卡牌属性!$DQ234-1+EP$3)*11+卡牌属性!$DT234)*(1+属性投放!$AT$6)</f>
        <v>69</v>
      </c>
      <c r="EQ234" s="14">
        <f>INDEX(属性偏向!$T$4:$T$135,(卡牌属性!$DQ234-1+EQ$3)*11+卡牌属性!$DT234)*(1+属性投放!$AT$6)</f>
        <v>72</v>
      </c>
      <c r="ER234" s="14">
        <f>INDEX(属性偏向!$T$4:$T$135,(卡牌属性!$DQ234-1+ER$3)*11+卡牌属性!$DT234)*(1+属性投放!$AT$6)</f>
        <v>72</v>
      </c>
      <c r="ES234" s="14">
        <f>INDEX(属性偏向!$T$4:$T$135,(卡牌属性!$DQ234-1+ES$3)*11+卡牌属性!$DT234)*(1+属性投放!$AT$6)</f>
        <v>75</v>
      </c>
      <c r="ET234" s="14">
        <f>INDEX(属性偏向!$T$4:$T$135,(卡牌属性!$DQ234-1+ET$3)*11+卡牌属性!$DT234)*(1+属性投放!$AT$6)</f>
        <v>78</v>
      </c>
      <c r="EU234" s="14">
        <f>INDEX(属性偏向!$U$4:$U$135,(卡牌属性!$DR234-1+EU$3)*11+卡牌属性!$DT234)*(1+属性投放!$AT$6)</f>
        <v>1380</v>
      </c>
      <c r="EV234" s="14">
        <f>INDEX(属性偏向!$U$4:$U$135,(卡牌属性!$DR234-1+EV$3)*11+卡牌属性!$DT234)*(1+属性投放!$AT$6)</f>
        <v>1440</v>
      </c>
      <c r="EW234" s="14">
        <f>INDEX(属性偏向!$U$4:$U$135,(卡牌属性!$DR234-1+EW$3)*11+卡牌属性!$DT234)*(1+属性投放!$AT$6)</f>
        <v>1440</v>
      </c>
      <c r="EX234" s="14">
        <f>INDEX(属性偏向!$U$4:$U$135,(卡牌属性!$DR234-1+EX$3)*11+卡牌属性!$DT234)*(1+属性投放!$AT$6)</f>
        <v>1500</v>
      </c>
      <c r="EY234" s="14">
        <f>INDEX(属性偏向!$U$4:$U$135,(卡牌属性!$DR234-1+EY$3)*11+卡牌属性!$DT234)*(1+属性投放!$AT$6)</f>
        <v>1560</v>
      </c>
    </row>
    <row r="235" spans="31:155" ht="16.5" x14ac:dyDescent="0.2">
      <c r="AE235" s="13">
        <v>231</v>
      </c>
      <c r="AF235" s="13">
        <f t="shared" si="710"/>
        <v>21</v>
      </c>
      <c r="AG235" s="13">
        <f t="shared" si="703"/>
        <v>4</v>
      </c>
      <c r="AH235" s="13"/>
      <c r="AI235" s="13"/>
      <c r="AJ235" s="14">
        <f t="shared" si="704"/>
        <v>1101026</v>
      </c>
      <c r="AK235" s="14" t="str">
        <f t="shared" si="705"/>
        <v>貂灵芸11突</v>
      </c>
      <c r="AL235" s="25" t="s">
        <v>131</v>
      </c>
      <c r="AM235" s="14">
        <v>1</v>
      </c>
      <c r="AN235" s="14">
        <f t="shared" si="706"/>
        <v>11</v>
      </c>
      <c r="AO235" s="14" t="e">
        <f>INDEX(属性投放!#REF!,(卡牌属性!AG235-2)*20+卡牌属性!AN235)</f>
        <v>#REF!</v>
      </c>
      <c r="AP235" s="14" t="e">
        <f t="shared" si="788"/>
        <v>#REF!</v>
      </c>
      <c r="AQ235" s="14" t="e">
        <f t="shared" si="788"/>
        <v>#REF!</v>
      </c>
      <c r="AR235" s="14" t="e">
        <f t="shared" si="788"/>
        <v>#REF!</v>
      </c>
      <c r="AS235" s="14" t="e">
        <f t="shared" si="788"/>
        <v>#REF!</v>
      </c>
      <c r="AT235" s="14" t="e">
        <f>INDEX(属性投放!#REF!,(卡牌属性!AG235-2)*20+卡牌属性!AN235)</f>
        <v>#REF!</v>
      </c>
      <c r="AU235" s="14" t="e">
        <f t="shared" si="789"/>
        <v>#REF!</v>
      </c>
      <c r="AV235" s="14" t="e">
        <f t="shared" si="789"/>
        <v>#REF!</v>
      </c>
      <c r="AW235" s="14" t="e">
        <f t="shared" si="789"/>
        <v>#REF!</v>
      </c>
      <c r="AX235" s="14" t="e">
        <f t="shared" si="789"/>
        <v>#REF!</v>
      </c>
      <c r="AY235" s="14" t="e">
        <f>INDEX(属性投放!#REF!,(卡牌属性!AG235-2)*20+卡牌属性!AN235)</f>
        <v>#REF!</v>
      </c>
      <c r="AZ235" s="14" t="e">
        <f t="shared" si="790"/>
        <v>#REF!</v>
      </c>
      <c r="BA235" s="14" t="e">
        <f t="shared" si="790"/>
        <v>#REF!</v>
      </c>
      <c r="BB235" s="14" t="e">
        <f t="shared" si="790"/>
        <v>#REF!</v>
      </c>
      <c r="BC235" s="14" t="e">
        <f t="shared" si="790"/>
        <v>#REF!</v>
      </c>
      <c r="BD235" s="14" t="e">
        <f>INDEX(属性投放!#REF!,(卡牌属性!AG235-2)*20+卡牌属性!AN235)</f>
        <v>#REF!</v>
      </c>
      <c r="BE235" s="14" t="e">
        <f t="shared" si="791"/>
        <v>#REF!</v>
      </c>
      <c r="BF235" s="14" t="e">
        <f t="shared" si="791"/>
        <v>#REF!</v>
      </c>
      <c r="BG235" s="14" t="e">
        <f t="shared" si="791"/>
        <v>#REF!</v>
      </c>
      <c r="BH235" s="14" t="e">
        <f t="shared" si="791"/>
        <v>#REF!</v>
      </c>
      <c r="BI235" s="14" t="e">
        <f>INDEX(属性投放!#REF!,(卡牌属性!AG235-2)*20+卡牌属性!AN235)</f>
        <v>#REF!</v>
      </c>
      <c r="BJ235" s="14" t="e">
        <f t="shared" si="792"/>
        <v>#REF!</v>
      </c>
      <c r="BK235" s="14" t="e">
        <f t="shared" si="792"/>
        <v>#REF!</v>
      </c>
      <c r="BL235" s="14" t="e">
        <f t="shared" si="792"/>
        <v>#REF!</v>
      </c>
      <c r="BM235" s="14" t="e">
        <f t="shared" si="792"/>
        <v>#REF!</v>
      </c>
      <c r="BN235" s="14" t="e">
        <f>INDEX(属性投放!#REF!,(卡牌属性!AG235-2)*20+卡牌属性!AN235)</f>
        <v>#REF!</v>
      </c>
      <c r="BO235" s="14" t="e">
        <f t="shared" si="793"/>
        <v>#REF!</v>
      </c>
      <c r="BP235" s="14" t="e">
        <f t="shared" si="793"/>
        <v>#REF!</v>
      </c>
      <c r="BQ235" s="14" t="e">
        <f t="shared" si="793"/>
        <v>#REF!</v>
      </c>
      <c r="BR235" s="14" t="e">
        <f t="shared" si="793"/>
        <v>#REF!</v>
      </c>
      <c r="BV235" s="13">
        <v>231</v>
      </c>
      <c r="BW235" s="14">
        <f t="shared" si="711"/>
        <v>21</v>
      </c>
      <c r="BX235" s="14">
        <f t="shared" si="712"/>
        <v>1102021</v>
      </c>
      <c r="BY235" s="14" t="str">
        <f>INDEX($O$6:$O$37,BW235)&amp;"-"&amp;INDEX(属性投放!$H$19:$H$29,卡牌属性!CD235)</f>
        <v>烈风螳螂-无众生相</v>
      </c>
      <c r="BZ235" s="14">
        <f t="shared" si="713"/>
        <v>7</v>
      </c>
      <c r="CA235" s="14">
        <f t="shared" si="714"/>
        <v>5</v>
      </c>
      <c r="CB235" s="14">
        <f t="shared" si="715"/>
        <v>3</v>
      </c>
      <c r="CC235" s="14">
        <f t="shared" si="716"/>
        <v>3</v>
      </c>
      <c r="CD235" s="14">
        <f t="shared" si="717"/>
        <v>11</v>
      </c>
      <c r="CE235" s="14">
        <f>INDEX(属性投放!$W$6:$W$49,(卡牌属性!CC235-2)*11+卡牌属性!CD235)</f>
        <v>10</v>
      </c>
      <c r="CF235" s="14">
        <f t="shared" si="794"/>
        <v>3966</v>
      </c>
      <c r="CG235" s="14">
        <f t="shared" si="795"/>
        <v>4294</v>
      </c>
      <c r="CH235" s="14">
        <f t="shared" si="796"/>
        <v>4900</v>
      </c>
      <c r="CI235" s="14">
        <f t="shared" si="797"/>
        <v>4900</v>
      </c>
      <c r="CJ235" s="14">
        <f t="shared" si="798"/>
        <v>5506</v>
      </c>
      <c r="CK235" s="14">
        <f t="shared" si="799"/>
        <v>1913</v>
      </c>
      <c r="CL235" s="14">
        <f t="shared" si="800"/>
        <v>2062</v>
      </c>
      <c r="CM235" s="14">
        <f t="shared" si="801"/>
        <v>2062</v>
      </c>
      <c r="CN235" s="14">
        <f t="shared" si="802"/>
        <v>2350</v>
      </c>
      <c r="CO235" s="14">
        <f t="shared" si="803"/>
        <v>2653</v>
      </c>
      <c r="CP235" s="14">
        <f t="shared" si="804"/>
        <v>35856</v>
      </c>
      <c r="CQ235" s="14">
        <f t="shared" si="805"/>
        <v>38474</v>
      </c>
      <c r="CR235" s="14">
        <f t="shared" si="806"/>
        <v>38474</v>
      </c>
      <c r="CS235" s="14">
        <f t="shared" si="807"/>
        <v>43610</v>
      </c>
      <c r="CT235" s="14">
        <f t="shared" si="808"/>
        <v>48796</v>
      </c>
      <c r="CU235" s="14">
        <f>INDEX(属性偏向!$S$4:$S$135,(卡牌属性!$BZ235-1+CU$3)*11+卡牌属性!$CD235)</f>
        <v>60</v>
      </c>
      <c r="CV235" s="14">
        <f>INDEX(属性偏向!$S$4:$S$135,(卡牌属性!$BZ235-1+CV$3)*11+卡牌属性!$CD235)</f>
        <v>62</v>
      </c>
      <c r="CW235" s="14">
        <f>INDEX(属性偏向!$S$4:$S$135,(卡牌属性!$BZ235-1+CW$3)*11+卡牌属性!$CD235)</f>
        <v>66</v>
      </c>
      <c r="CX235" s="14">
        <f>INDEX(属性偏向!$S$4:$S$135,(卡牌属性!$BZ235-1+CX$3)*11+卡牌属性!$CD235)</f>
        <v>66</v>
      </c>
      <c r="CY235" s="14">
        <f>INDEX(属性偏向!$S$4:$S$135,(卡牌属性!$BZ235-1+CY$3)*11+卡牌属性!$CD235)</f>
        <v>70</v>
      </c>
      <c r="CZ235" s="14">
        <f>INDEX(属性偏向!$T$4:$T$135,(卡牌属性!$BZ235-1+CZ$3)*11+卡牌属性!$CD235)</f>
        <v>30</v>
      </c>
      <c r="DA235" s="14">
        <f>INDEX(属性偏向!$T$4:$T$135,(卡牌属性!$BZ235-1+DA$3)*11+卡牌属性!$CD235)</f>
        <v>31</v>
      </c>
      <c r="DB235" s="14">
        <f>INDEX(属性偏向!$T$4:$T$135,(卡牌属性!$BZ235-1+DB$3)*11+卡牌属性!$CD235)</f>
        <v>31</v>
      </c>
      <c r="DC235" s="14">
        <f>INDEX(属性偏向!$T$4:$T$135,(卡牌属性!$BZ235-1+DC$3)*11+卡牌属性!$CD235)</f>
        <v>33</v>
      </c>
      <c r="DD235" s="14">
        <f>INDEX(属性偏向!$T$4:$T$135,(卡牌属性!$BZ235-1+DD$3)*11+卡牌属性!$CD235)</f>
        <v>35</v>
      </c>
      <c r="DE235" s="14">
        <f>INDEX(属性偏向!$U$4:$U$135,(卡牌属性!$BZ235-1+DE$3)*11+卡牌属性!$CD235)</f>
        <v>600</v>
      </c>
      <c r="DF235" s="14">
        <f>INDEX(属性偏向!$U$4:$U$135,(卡牌属性!$BZ235-1+DF$3)*11+卡牌属性!$CD235)</f>
        <v>620</v>
      </c>
      <c r="DG235" s="14">
        <f>INDEX(属性偏向!$U$4:$U$135,(卡牌属性!$BZ235-1+DG$3)*11+卡牌属性!$CD235)</f>
        <v>620</v>
      </c>
      <c r="DH235" s="14">
        <f>INDEX(属性偏向!$U$4:$U$135,(卡牌属性!$BZ235-1+DH$3)*11+卡牌属性!$CD235)</f>
        <v>660</v>
      </c>
      <c r="DI235" s="14">
        <f>INDEX(属性偏向!$U$4:$U$135,(卡牌属性!$BZ235-1+DI$3)*11+卡牌属性!$CD235)</f>
        <v>700</v>
      </c>
      <c r="DL235" s="13">
        <v>231</v>
      </c>
      <c r="DM235" s="14">
        <f t="shared" si="718"/>
        <v>21</v>
      </c>
      <c r="DN235" s="14">
        <f t="shared" si="719"/>
        <v>1102021</v>
      </c>
      <c r="DO235" s="14" t="str">
        <f>INDEX($B$6:$B$32,DM235)&amp;"-"&amp;INDEX(属性投放!$H$7:$H$17,卡牌属性!DT235)</f>
        <v>貂灵芸-无众生相</v>
      </c>
      <c r="DP235" s="14">
        <f t="shared" si="707"/>
        <v>9</v>
      </c>
      <c r="DQ235" s="14">
        <f t="shared" si="708"/>
        <v>5</v>
      </c>
      <c r="DR235" s="14">
        <f t="shared" si="709"/>
        <v>5</v>
      </c>
      <c r="DS235" s="14">
        <f t="shared" si="720"/>
        <v>4</v>
      </c>
      <c r="DT235" s="14">
        <f t="shared" si="721"/>
        <v>11</v>
      </c>
      <c r="DU235" s="14">
        <f>INDEX(属性投放!$W$6:$W$49,(卡牌属性!DS235-2)*11+卡牌属性!DT235)</f>
        <v>10</v>
      </c>
      <c r="DV235" s="14">
        <f t="shared" si="809"/>
        <v>14100</v>
      </c>
      <c r="DW235" s="14">
        <f t="shared" si="810"/>
        <v>15818</v>
      </c>
      <c r="DX235" s="14">
        <f t="shared" si="811"/>
        <v>18370</v>
      </c>
      <c r="DY235" s="14">
        <f t="shared" si="812"/>
        <v>18370</v>
      </c>
      <c r="DZ235" s="14">
        <f t="shared" si="813"/>
        <v>22640</v>
      </c>
      <c r="EA235" s="14">
        <f t="shared" si="814"/>
        <v>4845</v>
      </c>
      <c r="EB235" s="14">
        <f t="shared" si="815"/>
        <v>5272</v>
      </c>
      <c r="EC235" s="14">
        <f t="shared" si="816"/>
        <v>5272</v>
      </c>
      <c r="ED235" s="14">
        <f t="shared" si="817"/>
        <v>5699</v>
      </c>
      <c r="EE235" s="14">
        <f t="shared" si="818"/>
        <v>6141</v>
      </c>
      <c r="EF235" s="14">
        <f t="shared" si="819"/>
        <v>92060</v>
      </c>
      <c r="EG235" s="14">
        <f t="shared" si="820"/>
        <v>99764</v>
      </c>
      <c r="EH235" s="14">
        <f t="shared" si="821"/>
        <v>99764</v>
      </c>
      <c r="EI235" s="14">
        <f t="shared" si="822"/>
        <v>107468</v>
      </c>
      <c r="EJ235" s="14">
        <f t="shared" si="823"/>
        <v>115222</v>
      </c>
      <c r="EK235" s="14">
        <f>INDEX(属性偏向!$S$4:$S$135,(卡牌属性!$DP235-1+EK$3)*11+卡牌属性!$DT235)*(1+属性投放!$AT$6)</f>
        <v>198</v>
      </c>
      <c r="EL235" s="14">
        <f>INDEX(属性偏向!$S$4:$S$135,(卡牌属性!$DP235-1+EL$3)*11+卡牌属性!$DT235)*(1+属性投放!$AT$6)</f>
        <v>210</v>
      </c>
      <c r="EM235" s="14">
        <f>INDEX(属性偏向!$S$4:$S$135,(卡牌属性!$DP235-1+EM$3)*11+卡牌属性!$DT235)*(1+属性投放!$AT$6)</f>
        <v>228</v>
      </c>
      <c r="EN235" s="14">
        <f>INDEX(属性偏向!$S$4:$S$135,(卡牌属性!$DP235-1+EN$3)*11+卡牌属性!$DT235)*(1+属性投放!$AT$6)</f>
        <v>228</v>
      </c>
      <c r="EO235" s="14">
        <f>INDEX(属性偏向!$S$4:$S$135,(卡牌属性!$DP235-1+EO$3)*11+卡牌属性!$DT235)*(1+属性投放!$AT$6)</f>
        <v>258</v>
      </c>
      <c r="EP235" s="14">
        <f>INDEX(属性偏向!$T$4:$T$135,(卡牌属性!$DQ235-1+EP$3)*11+卡牌属性!$DT235)*(1+属性投放!$AT$6)</f>
        <v>84</v>
      </c>
      <c r="EQ235" s="14">
        <f>INDEX(属性偏向!$T$4:$T$135,(卡牌属性!$DQ235-1+EQ$3)*11+卡牌属性!$DT235)*(1+属性投放!$AT$6)</f>
        <v>87</v>
      </c>
      <c r="ER235" s="14">
        <f>INDEX(属性偏向!$T$4:$T$135,(卡牌属性!$DQ235-1+ER$3)*11+卡牌属性!$DT235)*(1+属性投放!$AT$6)</f>
        <v>87</v>
      </c>
      <c r="ES235" s="14">
        <f>INDEX(属性偏向!$T$4:$T$135,(卡牌属性!$DQ235-1+ES$3)*11+卡牌属性!$DT235)*(1+属性投放!$AT$6)</f>
        <v>90</v>
      </c>
      <c r="ET235" s="14">
        <f>INDEX(属性偏向!$T$4:$T$135,(卡牌属性!$DQ235-1+ET$3)*11+卡牌属性!$DT235)*(1+属性投放!$AT$6)</f>
        <v>93</v>
      </c>
      <c r="EU235" s="14">
        <f>INDEX(属性偏向!$U$4:$U$135,(卡牌属性!$DR235-1+EU$3)*11+卡牌属性!$DT235)*(1+属性投放!$AT$6)</f>
        <v>1680</v>
      </c>
      <c r="EV235" s="14">
        <f>INDEX(属性偏向!$U$4:$U$135,(卡牌属性!$DR235-1+EV$3)*11+卡牌属性!$DT235)*(1+属性投放!$AT$6)</f>
        <v>1740</v>
      </c>
      <c r="EW235" s="14">
        <f>INDEX(属性偏向!$U$4:$U$135,(卡牌属性!$DR235-1+EW$3)*11+卡牌属性!$DT235)*(1+属性投放!$AT$6)</f>
        <v>1740</v>
      </c>
      <c r="EX235" s="14">
        <f>INDEX(属性偏向!$U$4:$U$135,(卡牌属性!$DR235-1+EX$3)*11+卡牌属性!$DT235)*(1+属性投放!$AT$6)</f>
        <v>1800</v>
      </c>
      <c r="EY235" s="14">
        <f>INDEX(属性偏向!$U$4:$U$135,(卡牌属性!$DR235-1+EY$3)*11+卡牌属性!$DT235)*(1+属性投放!$AT$6)</f>
        <v>1860</v>
      </c>
    </row>
    <row r="236" spans="31:155" ht="16.5" x14ac:dyDescent="0.2">
      <c r="AE236" s="13">
        <v>232</v>
      </c>
      <c r="AF236" s="13">
        <f t="shared" si="710"/>
        <v>22</v>
      </c>
      <c r="AG236" s="13">
        <f t="shared" si="703"/>
        <v>3</v>
      </c>
      <c r="AH236" s="13"/>
      <c r="AI236" s="13"/>
      <c r="AJ236" s="14">
        <f t="shared" si="704"/>
        <v>1101030</v>
      </c>
      <c r="AK236" s="14" t="str">
        <f t="shared" si="705"/>
        <v>卢天佑1突</v>
      </c>
      <c r="AL236" s="25" t="s">
        <v>131</v>
      </c>
      <c r="AM236" s="14">
        <v>1</v>
      </c>
      <c r="AN236" s="14">
        <f t="shared" si="706"/>
        <v>1</v>
      </c>
      <c r="AO236" s="14" t="e">
        <f>INDEX(属性投放!#REF!,(卡牌属性!AG236-2)*20+卡牌属性!AN236)</f>
        <v>#REF!</v>
      </c>
      <c r="AP236" s="14" t="e">
        <f t="shared" si="788"/>
        <v>#REF!</v>
      </c>
      <c r="AQ236" s="14" t="e">
        <f t="shared" si="788"/>
        <v>#REF!</v>
      </c>
      <c r="AR236" s="14" t="e">
        <f t="shared" si="788"/>
        <v>#REF!</v>
      </c>
      <c r="AS236" s="14" t="e">
        <f t="shared" si="788"/>
        <v>#REF!</v>
      </c>
      <c r="AT236" s="14" t="e">
        <f>INDEX(属性投放!#REF!,(卡牌属性!AG236-2)*20+卡牌属性!AN236)</f>
        <v>#REF!</v>
      </c>
      <c r="AU236" s="14" t="e">
        <f t="shared" si="789"/>
        <v>#REF!</v>
      </c>
      <c r="AV236" s="14" t="e">
        <f t="shared" si="789"/>
        <v>#REF!</v>
      </c>
      <c r="AW236" s="14" t="e">
        <f t="shared" si="789"/>
        <v>#REF!</v>
      </c>
      <c r="AX236" s="14" t="e">
        <f t="shared" si="789"/>
        <v>#REF!</v>
      </c>
      <c r="AY236" s="14" t="e">
        <f>INDEX(属性投放!#REF!,(卡牌属性!AG236-2)*20+卡牌属性!AN236)</f>
        <v>#REF!</v>
      </c>
      <c r="AZ236" s="14" t="e">
        <f t="shared" si="790"/>
        <v>#REF!</v>
      </c>
      <c r="BA236" s="14" t="e">
        <f t="shared" si="790"/>
        <v>#REF!</v>
      </c>
      <c r="BB236" s="14" t="e">
        <f t="shared" si="790"/>
        <v>#REF!</v>
      </c>
      <c r="BC236" s="14" t="e">
        <f t="shared" si="790"/>
        <v>#REF!</v>
      </c>
      <c r="BD236" s="14" t="e">
        <f>INDEX(属性投放!#REF!,(卡牌属性!AG236-2)*20+卡牌属性!AN236)</f>
        <v>#REF!</v>
      </c>
      <c r="BE236" s="14" t="e">
        <f t="shared" si="791"/>
        <v>#REF!</v>
      </c>
      <c r="BF236" s="14" t="e">
        <f t="shared" si="791"/>
        <v>#REF!</v>
      </c>
      <c r="BG236" s="14" t="e">
        <f t="shared" si="791"/>
        <v>#REF!</v>
      </c>
      <c r="BH236" s="14" t="e">
        <f t="shared" si="791"/>
        <v>#REF!</v>
      </c>
      <c r="BI236" s="14" t="e">
        <f>INDEX(属性投放!#REF!,(卡牌属性!AG236-2)*20+卡牌属性!AN236)</f>
        <v>#REF!</v>
      </c>
      <c r="BJ236" s="14" t="e">
        <f t="shared" si="792"/>
        <v>#REF!</v>
      </c>
      <c r="BK236" s="14" t="e">
        <f t="shared" si="792"/>
        <v>#REF!</v>
      </c>
      <c r="BL236" s="14" t="e">
        <f t="shared" si="792"/>
        <v>#REF!</v>
      </c>
      <c r="BM236" s="14" t="e">
        <f t="shared" si="792"/>
        <v>#REF!</v>
      </c>
      <c r="BN236" s="14" t="e">
        <f>INDEX(属性投放!#REF!,(卡牌属性!AG236-2)*20+卡牌属性!AN236)</f>
        <v>#REF!</v>
      </c>
      <c r="BO236" s="14" t="e">
        <f t="shared" si="793"/>
        <v>#REF!</v>
      </c>
      <c r="BP236" s="14" t="e">
        <f t="shared" si="793"/>
        <v>#REF!</v>
      </c>
      <c r="BQ236" s="14" t="e">
        <f t="shared" si="793"/>
        <v>#REF!</v>
      </c>
      <c r="BR236" s="14" t="e">
        <f t="shared" si="793"/>
        <v>#REF!</v>
      </c>
      <c r="BV236" s="13">
        <v>232</v>
      </c>
      <c r="BW236" s="14">
        <f t="shared" si="711"/>
        <v>22</v>
      </c>
      <c r="BX236" s="14">
        <f t="shared" si="712"/>
        <v>1102050</v>
      </c>
      <c r="BY236" s="14" t="str">
        <f>INDEX($O$6:$O$37,BW236)&amp;"-"&amp;INDEX(属性投放!$H$19:$H$29,卡牌属性!CD236)</f>
        <v>柠檬精-练体</v>
      </c>
      <c r="BZ236" s="14">
        <f t="shared" si="713"/>
        <v>3</v>
      </c>
      <c r="CA236" s="14">
        <f t="shared" si="714"/>
        <v>1</v>
      </c>
      <c r="CB236" s="14">
        <f t="shared" si="715"/>
        <v>4</v>
      </c>
      <c r="CC236" s="14">
        <f t="shared" si="716"/>
        <v>2</v>
      </c>
      <c r="CD236" s="14">
        <f t="shared" si="717"/>
        <v>1</v>
      </c>
      <c r="CE236" s="14">
        <f>INDEX(属性投放!$W$6:$W$49,(卡牌属性!CC236-2)*11+卡牌属性!CD236)</f>
        <v>14</v>
      </c>
      <c r="CF236" s="14">
        <f>INDEX(属性偏向!$I$4:$I$15,卡牌属性!$BZ236+CF$3)</f>
        <v>100</v>
      </c>
      <c r="CG236" s="14">
        <f>INDEX(属性偏向!$I$4:$I$15,卡牌属性!$BZ236+CG$3)</f>
        <v>125</v>
      </c>
      <c r="CH236" s="14">
        <f>INDEX(属性偏向!$I$4:$I$15,卡牌属性!$BZ236+CH$3)</f>
        <v>150</v>
      </c>
      <c r="CI236" s="14">
        <f>INDEX(属性偏向!$I$4:$I$15,卡牌属性!$BZ236+CI$3)</f>
        <v>150</v>
      </c>
      <c r="CJ236" s="14">
        <f>INDEX(属性偏向!$I$4:$I$15,卡牌属性!$BZ236+CJ$3)</f>
        <v>175</v>
      </c>
      <c r="CK236" s="14">
        <f>INDEX(属性偏向!$J$4:$J$15,卡牌属性!$CA236+CK$3)</f>
        <v>0</v>
      </c>
      <c r="CL236" s="14">
        <f>INDEX(属性偏向!$J$4:$J$15,卡牌属性!$CA236+CL$3)</f>
        <v>5</v>
      </c>
      <c r="CM236" s="14">
        <f>INDEX(属性偏向!$J$4:$J$15,卡牌属性!$CA236+CM$3)</f>
        <v>5</v>
      </c>
      <c r="CN236" s="14">
        <f>INDEX(属性偏向!$J$4:$J$15,卡牌属性!$CA236+CN$3)</f>
        <v>10</v>
      </c>
      <c r="CO236" s="14">
        <f>INDEX(属性偏向!$J$4:$J$15,卡牌属性!$CA236+CO$3)</f>
        <v>20</v>
      </c>
      <c r="CP236" s="14">
        <f>INDEX(属性偏向!$K$4:$K$15,卡牌属性!$CB236+CP$3)</f>
        <v>400</v>
      </c>
      <c r="CQ236" s="14">
        <f>INDEX(属性偏向!$K$4:$K$15,卡牌属性!$CB236+CQ$3)</f>
        <v>500</v>
      </c>
      <c r="CR236" s="14">
        <f>INDEX(属性偏向!$K$4:$K$15,卡牌属性!$CB236+CR$3)</f>
        <v>500</v>
      </c>
      <c r="CS236" s="14">
        <f>INDEX(属性偏向!$K$4:$K$15,卡牌属性!$CB236+CS$3)</f>
        <v>650</v>
      </c>
      <c r="CT236" s="14">
        <f>INDEX(属性偏向!$K$4:$K$15,卡牌属性!$CB236+CT$3)</f>
        <v>800</v>
      </c>
      <c r="CU236" s="14">
        <f>INDEX(属性偏向!$S$4:$S$135,(卡牌属性!$BZ236-1+CU$3)*11+卡牌属性!$CD236)</f>
        <v>6</v>
      </c>
      <c r="CV236" s="14">
        <f>INDEX(属性偏向!$S$4:$S$135,(卡牌属性!$BZ236-1+CV$3)*11+卡牌属性!$CD236)</f>
        <v>8</v>
      </c>
      <c r="CW236" s="14">
        <f>INDEX(属性偏向!$S$4:$S$135,(卡牌属性!$BZ236-1+CW$3)*11+卡牌属性!$CD236)</f>
        <v>10</v>
      </c>
      <c r="CX236" s="14">
        <f>INDEX(属性偏向!$S$4:$S$135,(卡牌属性!$BZ236-1+CX$3)*11+卡牌属性!$CD236)</f>
        <v>10</v>
      </c>
      <c r="CY236" s="14">
        <f>INDEX(属性偏向!$S$4:$S$135,(卡牌属性!$BZ236-1+CY$3)*11+卡牌属性!$CD236)</f>
        <v>12</v>
      </c>
      <c r="CZ236" s="14">
        <f>INDEX(属性偏向!$T$4:$T$135,(卡牌属性!$BZ236-1+CZ$3)*11+卡牌属性!$CD236)</f>
        <v>3</v>
      </c>
      <c r="DA236" s="14">
        <f>INDEX(属性偏向!$T$4:$T$135,(卡牌属性!$BZ236-1+DA$3)*11+卡牌属性!$CD236)</f>
        <v>4</v>
      </c>
      <c r="DB236" s="14">
        <f>INDEX(属性偏向!$T$4:$T$135,(卡牌属性!$BZ236-1+DB$3)*11+卡牌属性!$CD236)</f>
        <v>4</v>
      </c>
      <c r="DC236" s="14">
        <f>INDEX(属性偏向!$T$4:$T$135,(卡牌属性!$BZ236-1+DC$3)*11+卡牌属性!$CD236)</f>
        <v>5</v>
      </c>
      <c r="DD236" s="14">
        <f>INDEX(属性偏向!$T$4:$T$135,(卡牌属性!$BZ236-1+DD$3)*11+卡牌属性!$CD236)</f>
        <v>6</v>
      </c>
      <c r="DE236" s="14">
        <f>INDEX(属性偏向!$U$4:$U$135,(卡牌属性!$BZ236-1+DE$3)*11+卡牌属性!$CD236)</f>
        <v>36</v>
      </c>
      <c r="DF236" s="14">
        <f>INDEX(属性偏向!$U$4:$U$135,(卡牌属性!$BZ236-1+DF$3)*11+卡牌属性!$CD236)</f>
        <v>48</v>
      </c>
      <c r="DG236" s="14">
        <f>INDEX(属性偏向!$U$4:$U$135,(卡牌属性!$BZ236-1+DG$3)*11+卡牌属性!$CD236)</f>
        <v>48</v>
      </c>
      <c r="DH236" s="14">
        <f>INDEX(属性偏向!$U$4:$U$135,(卡牌属性!$BZ236-1+DH$3)*11+卡牌属性!$CD236)</f>
        <v>60</v>
      </c>
      <c r="DI236" s="14">
        <f>INDEX(属性偏向!$U$4:$U$135,(卡牌属性!$BZ236-1+DI$3)*11+卡牌属性!$CD236)</f>
        <v>72</v>
      </c>
      <c r="DL236" s="13">
        <v>232</v>
      </c>
      <c r="DM236" s="14">
        <f t="shared" si="718"/>
        <v>22</v>
      </c>
      <c r="DN236" s="14">
        <f t="shared" si="719"/>
        <v>1102050</v>
      </c>
      <c r="DO236" s="14" t="str">
        <f>INDEX($B$6:$B$32,DM236)&amp;"-"&amp;INDEX(属性投放!$H$7:$H$17,卡牌属性!DT236)</f>
        <v>卢天佑-练体</v>
      </c>
      <c r="DP236" s="14">
        <f t="shared" si="707"/>
        <v>4</v>
      </c>
      <c r="DQ236" s="14">
        <f t="shared" si="708"/>
        <v>4</v>
      </c>
      <c r="DR236" s="14">
        <f t="shared" si="709"/>
        <v>7</v>
      </c>
      <c r="DS236" s="14">
        <f t="shared" si="720"/>
        <v>3</v>
      </c>
      <c r="DT236" s="14">
        <f t="shared" si="721"/>
        <v>1</v>
      </c>
      <c r="DU236" s="14">
        <f>INDEX(属性投放!$W$6:$W$49,(卡牌属性!DS236-2)*11+卡牌属性!DT236)</f>
        <v>14</v>
      </c>
      <c r="DV236" s="14">
        <f>INDEX(属性偏向!$I$4:$I$15,卡牌属性!$DP236+DV$3)</f>
        <v>125</v>
      </c>
      <c r="DW236" s="14">
        <f>INDEX(属性偏向!$I$4:$I$15,卡牌属性!$DP236+DW$3)</f>
        <v>150</v>
      </c>
      <c r="DX236" s="14">
        <f>INDEX(属性偏向!$I$4:$I$15,卡牌属性!$DP236+DX$3)</f>
        <v>175</v>
      </c>
      <c r="DY236" s="14">
        <f>INDEX(属性偏向!$I$4:$I$15,卡牌属性!$DP236+DY$3)</f>
        <v>175</v>
      </c>
      <c r="DZ236" s="14">
        <f>INDEX(属性偏向!$I$4:$I$15,卡牌属性!$DP236+DZ$3)</f>
        <v>200</v>
      </c>
      <c r="EA236" s="14">
        <f>INDEX(属性偏向!$J$4:$J$15,卡牌属性!$DQ236+EA$3)</f>
        <v>20</v>
      </c>
      <c r="EB236" s="14">
        <f>INDEX(属性偏向!$J$4:$J$15,卡牌属性!$DQ236+EB$3)</f>
        <v>30</v>
      </c>
      <c r="EC236" s="14">
        <f>INDEX(属性偏向!$J$4:$J$15,卡牌属性!$DQ236+EC$3)</f>
        <v>30</v>
      </c>
      <c r="ED236" s="14">
        <f>INDEX(属性偏向!$J$4:$J$15,卡牌属性!$DQ236+ED$3)</f>
        <v>40</v>
      </c>
      <c r="EE236" s="14">
        <f>INDEX(属性偏向!$J$4:$J$15,卡牌属性!$DQ236+EE$3)</f>
        <v>50</v>
      </c>
      <c r="EF236" s="14">
        <f>INDEX(属性偏向!$K$4:$K$15,卡牌属性!$DR236+EF$3)</f>
        <v>800</v>
      </c>
      <c r="EG236" s="14">
        <f>INDEX(属性偏向!$K$4:$K$15,卡牌属性!$DR236+EG$3)</f>
        <v>1000</v>
      </c>
      <c r="EH236" s="14">
        <f>INDEX(属性偏向!$K$4:$K$15,卡牌属性!$DR236+EH$3)</f>
        <v>1000</v>
      </c>
      <c r="EI236" s="14">
        <f>INDEX(属性偏向!$K$4:$K$15,卡牌属性!$DR236+EI$3)</f>
        <v>1200</v>
      </c>
      <c r="EJ236" s="14">
        <f>INDEX(属性偏向!$K$4:$K$15,卡牌属性!$DR236+EJ$3)</f>
        <v>1500</v>
      </c>
      <c r="EK236" s="14">
        <f>INDEX(属性偏向!$S$4:$S$135,(卡牌属性!$DP236-1+EK$3)*11+卡牌属性!$DT236)*(1+属性投放!$AT$6)</f>
        <v>24</v>
      </c>
      <c r="EL236" s="14">
        <f>INDEX(属性偏向!$S$4:$S$135,(卡牌属性!$DP236-1+EL$3)*11+卡牌属性!$DT236)*(1+属性投放!$AT$6)</f>
        <v>30</v>
      </c>
      <c r="EM236" s="14">
        <f>INDEX(属性偏向!$S$4:$S$135,(卡牌属性!$DP236-1+EM$3)*11+卡牌属性!$DT236)*(1+属性投放!$AT$6)</f>
        <v>36</v>
      </c>
      <c r="EN236" s="14">
        <f>INDEX(属性偏向!$S$4:$S$135,(卡牌属性!$DP236-1+EN$3)*11+卡牌属性!$DT236)*(1+属性投放!$AT$6)</f>
        <v>36</v>
      </c>
      <c r="EO236" s="14">
        <f>INDEX(属性偏向!$S$4:$S$135,(卡牌属性!$DP236-1+EO$3)*11+卡牌属性!$DT236)*(1+属性投放!$AT$6)</f>
        <v>42</v>
      </c>
      <c r="EP236" s="14">
        <f>INDEX(属性偏向!$T$4:$T$135,(卡牌属性!$DQ236-1+EP$3)*11+卡牌属性!$DT236)*(1+属性投放!$AT$6)</f>
        <v>12</v>
      </c>
      <c r="EQ236" s="14">
        <f>INDEX(属性偏向!$T$4:$T$135,(卡牌属性!$DQ236-1+EQ$3)*11+卡牌属性!$DT236)*(1+属性投放!$AT$6)</f>
        <v>15</v>
      </c>
      <c r="ER236" s="14">
        <f>INDEX(属性偏向!$T$4:$T$135,(卡牌属性!$DQ236-1+ER$3)*11+卡牌属性!$DT236)*(1+属性投放!$AT$6)</f>
        <v>15</v>
      </c>
      <c r="ES236" s="14">
        <f>INDEX(属性偏向!$T$4:$T$135,(卡牌属性!$DQ236-1+ES$3)*11+卡牌属性!$DT236)*(1+属性投放!$AT$6)</f>
        <v>18</v>
      </c>
      <c r="ET236" s="14">
        <f>INDEX(属性偏向!$T$4:$T$135,(卡牌属性!$DQ236-1+ET$3)*11+卡牌属性!$DT236)*(1+属性投放!$AT$6)</f>
        <v>21</v>
      </c>
      <c r="EU236" s="14">
        <f>INDEX(属性偏向!$U$4:$U$135,(卡牌属性!$DR236-1+EU$3)*11+卡牌属性!$DT236)*(1+属性投放!$AT$6)</f>
        <v>252</v>
      </c>
      <c r="EV236" s="14">
        <f>INDEX(属性偏向!$U$4:$U$135,(卡牌属性!$DR236-1+EV$3)*11+卡牌属性!$DT236)*(1+属性投放!$AT$6)</f>
        <v>288</v>
      </c>
      <c r="EW236" s="14">
        <f>INDEX(属性偏向!$U$4:$U$135,(卡牌属性!$DR236-1+EW$3)*11+卡牌属性!$DT236)*(1+属性投放!$AT$6)</f>
        <v>288</v>
      </c>
      <c r="EX236" s="14">
        <f>INDEX(属性偏向!$U$4:$U$135,(卡牌属性!$DR236-1+EX$3)*11+卡牌属性!$DT236)*(1+属性投放!$AT$6)</f>
        <v>360</v>
      </c>
      <c r="EY236" s="14">
        <f>INDEX(属性偏向!$U$4:$U$135,(卡牌属性!$DR236-1+EY$3)*11+卡牌属性!$DT236)*(1+属性投放!$AT$6)</f>
        <v>432</v>
      </c>
    </row>
    <row r="237" spans="31:155" ht="16.5" x14ac:dyDescent="0.2">
      <c r="AE237" s="13">
        <v>233</v>
      </c>
      <c r="AF237" s="13">
        <f t="shared" si="710"/>
        <v>22</v>
      </c>
      <c r="AG237" s="13">
        <f t="shared" si="703"/>
        <v>3</v>
      </c>
      <c r="AH237" s="13"/>
      <c r="AI237" s="13"/>
      <c r="AJ237" s="14">
        <f t="shared" si="704"/>
        <v>1101030</v>
      </c>
      <c r="AK237" s="14" t="str">
        <f t="shared" si="705"/>
        <v>卢天佑2突</v>
      </c>
      <c r="AL237" s="25" t="s">
        <v>131</v>
      </c>
      <c r="AM237" s="14">
        <v>1</v>
      </c>
      <c r="AN237" s="14">
        <f t="shared" si="706"/>
        <v>2</v>
      </c>
      <c r="AO237" s="14" t="e">
        <f>INDEX(属性投放!#REF!,(卡牌属性!AG237-2)*20+卡牌属性!AN237)</f>
        <v>#REF!</v>
      </c>
      <c r="AP237" s="14" t="e">
        <f t="shared" si="788"/>
        <v>#REF!</v>
      </c>
      <c r="AQ237" s="14" t="e">
        <f t="shared" si="788"/>
        <v>#REF!</v>
      </c>
      <c r="AR237" s="14" t="e">
        <f t="shared" si="788"/>
        <v>#REF!</v>
      </c>
      <c r="AS237" s="14" t="e">
        <f t="shared" si="788"/>
        <v>#REF!</v>
      </c>
      <c r="AT237" s="14" t="e">
        <f>INDEX(属性投放!#REF!,(卡牌属性!AG237-2)*20+卡牌属性!AN237)</f>
        <v>#REF!</v>
      </c>
      <c r="AU237" s="14" t="e">
        <f t="shared" si="789"/>
        <v>#REF!</v>
      </c>
      <c r="AV237" s="14" t="e">
        <f t="shared" si="789"/>
        <v>#REF!</v>
      </c>
      <c r="AW237" s="14" t="e">
        <f t="shared" si="789"/>
        <v>#REF!</v>
      </c>
      <c r="AX237" s="14" t="e">
        <f t="shared" si="789"/>
        <v>#REF!</v>
      </c>
      <c r="AY237" s="14" t="e">
        <f>INDEX(属性投放!#REF!,(卡牌属性!AG237-2)*20+卡牌属性!AN237)</f>
        <v>#REF!</v>
      </c>
      <c r="AZ237" s="14" t="e">
        <f t="shared" si="790"/>
        <v>#REF!</v>
      </c>
      <c r="BA237" s="14" t="e">
        <f t="shared" si="790"/>
        <v>#REF!</v>
      </c>
      <c r="BB237" s="14" t="e">
        <f t="shared" si="790"/>
        <v>#REF!</v>
      </c>
      <c r="BC237" s="14" t="e">
        <f t="shared" si="790"/>
        <v>#REF!</v>
      </c>
      <c r="BD237" s="14" t="e">
        <f>INDEX(属性投放!#REF!,(卡牌属性!AG237-2)*20+卡牌属性!AN237)</f>
        <v>#REF!</v>
      </c>
      <c r="BE237" s="14" t="e">
        <f t="shared" si="791"/>
        <v>#REF!</v>
      </c>
      <c r="BF237" s="14" t="e">
        <f t="shared" si="791"/>
        <v>#REF!</v>
      </c>
      <c r="BG237" s="14" t="e">
        <f t="shared" si="791"/>
        <v>#REF!</v>
      </c>
      <c r="BH237" s="14" t="e">
        <f t="shared" si="791"/>
        <v>#REF!</v>
      </c>
      <c r="BI237" s="14" t="e">
        <f>INDEX(属性投放!#REF!,(卡牌属性!AG237-2)*20+卡牌属性!AN237)</f>
        <v>#REF!</v>
      </c>
      <c r="BJ237" s="14" t="e">
        <f t="shared" si="792"/>
        <v>#REF!</v>
      </c>
      <c r="BK237" s="14" t="e">
        <f t="shared" si="792"/>
        <v>#REF!</v>
      </c>
      <c r="BL237" s="14" t="e">
        <f t="shared" si="792"/>
        <v>#REF!</v>
      </c>
      <c r="BM237" s="14" t="e">
        <f t="shared" si="792"/>
        <v>#REF!</v>
      </c>
      <c r="BN237" s="14" t="e">
        <f>INDEX(属性投放!#REF!,(卡牌属性!AG237-2)*20+卡牌属性!AN237)</f>
        <v>#REF!</v>
      </c>
      <c r="BO237" s="14" t="e">
        <f t="shared" si="793"/>
        <v>#REF!</v>
      </c>
      <c r="BP237" s="14" t="e">
        <f t="shared" si="793"/>
        <v>#REF!</v>
      </c>
      <c r="BQ237" s="14" t="e">
        <f t="shared" si="793"/>
        <v>#REF!</v>
      </c>
      <c r="BR237" s="14" t="e">
        <f t="shared" si="793"/>
        <v>#REF!</v>
      </c>
      <c r="BV237" s="13">
        <v>233</v>
      </c>
      <c r="BW237" s="14">
        <f t="shared" si="711"/>
        <v>22</v>
      </c>
      <c r="BX237" s="14">
        <f t="shared" si="712"/>
        <v>1102050</v>
      </c>
      <c r="BY237" s="14" t="str">
        <f>INDEX($O$6:$O$37,BW237)&amp;"-"&amp;INDEX(属性投放!$H$19:$H$29,卡牌属性!CD237)</f>
        <v>柠檬精-等活</v>
      </c>
      <c r="BZ237" s="14">
        <f t="shared" si="713"/>
        <v>3</v>
      </c>
      <c r="CA237" s="14">
        <f t="shared" si="714"/>
        <v>1</v>
      </c>
      <c r="CB237" s="14">
        <f t="shared" si="715"/>
        <v>4</v>
      </c>
      <c r="CC237" s="14">
        <f t="shared" si="716"/>
        <v>2</v>
      </c>
      <c r="CD237" s="14">
        <f t="shared" si="717"/>
        <v>2</v>
      </c>
      <c r="CE237" s="14">
        <f>INDEX(属性投放!$W$6:$W$49,(卡牌属性!CC237-2)*11+卡牌属性!CD237)</f>
        <v>10</v>
      </c>
      <c r="CF237" s="14">
        <f t="shared" ref="CF237:CF246" si="824">CF236+CU236*$CE236</f>
        <v>184</v>
      </c>
      <c r="CG237" s="14">
        <f t="shared" ref="CG237:CG246" si="825">CG236+CV236*$CE236</f>
        <v>237</v>
      </c>
      <c r="CH237" s="14">
        <f t="shared" ref="CH237:CH246" si="826">CH236+CW236*$CE236</f>
        <v>290</v>
      </c>
      <c r="CI237" s="14">
        <f t="shared" ref="CI237:CI246" si="827">CI236+CX236*$CE236</f>
        <v>290</v>
      </c>
      <c r="CJ237" s="14">
        <f t="shared" ref="CJ237:CJ246" si="828">CJ236+CY236*$CE236</f>
        <v>343</v>
      </c>
      <c r="CK237" s="14">
        <f t="shared" ref="CK237:CK246" si="829">CK236+CZ236*$CE236</f>
        <v>42</v>
      </c>
      <c r="CL237" s="14">
        <f t="shared" ref="CL237:CL246" si="830">CL236+DA236*$CE236</f>
        <v>61</v>
      </c>
      <c r="CM237" s="14">
        <f t="shared" ref="CM237:CM246" si="831">CM236+DB236*$CE236</f>
        <v>61</v>
      </c>
      <c r="CN237" s="14">
        <f t="shared" ref="CN237:CN246" si="832">CN236+DC236*$CE236</f>
        <v>80</v>
      </c>
      <c r="CO237" s="14">
        <f t="shared" ref="CO237:CO246" si="833">CO236+DD236*$CE236</f>
        <v>104</v>
      </c>
      <c r="CP237" s="14">
        <f t="shared" ref="CP237:CP246" si="834">CP236+DE236*$CE236</f>
        <v>904</v>
      </c>
      <c r="CQ237" s="14">
        <f t="shared" ref="CQ237:CQ246" si="835">CQ236+DF236*$CE236</f>
        <v>1172</v>
      </c>
      <c r="CR237" s="14">
        <f t="shared" ref="CR237:CR246" si="836">CR236+DG236*$CE236</f>
        <v>1172</v>
      </c>
      <c r="CS237" s="14">
        <f t="shared" ref="CS237:CS246" si="837">CS236+DH236*$CE236</f>
        <v>1490</v>
      </c>
      <c r="CT237" s="14">
        <f t="shared" ref="CT237:CT246" si="838">CT236+DI236*$CE236</f>
        <v>1808</v>
      </c>
      <c r="CU237" s="14">
        <f>INDEX(属性偏向!$S$4:$S$135,(卡牌属性!$BZ237-1+CU$3)*11+卡牌属性!$CD237)</f>
        <v>8</v>
      </c>
      <c r="CV237" s="14">
        <f>INDEX(属性偏向!$S$4:$S$135,(卡牌属性!$BZ237-1+CV$3)*11+卡牌属性!$CD237)</f>
        <v>10</v>
      </c>
      <c r="CW237" s="14">
        <f>INDEX(属性偏向!$S$4:$S$135,(卡牌属性!$BZ237-1+CW$3)*11+卡牌属性!$CD237)</f>
        <v>12</v>
      </c>
      <c r="CX237" s="14">
        <f>INDEX(属性偏向!$S$4:$S$135,(卡牌属性!$BZ237-1+CX$3)*11+卡牌属性!$CD237)</f>
        <v>12</v>
      </c>
      <c r="CY237" s="14">
        <f>INDEX(属性偏向!$S$4:$S$135,(卡牌属性!$BZ237-1+CY$3)*11+卡牌属性!$CD237)</f>
        <v>14</v>
      </c>
      <c r="CZ237" s="14">
        <f>INDEX(属性偏向!$T$4:$T$135,(卡牌属性!$BZ237-1+CZ$3)*11+卡牌属性!$CD237)</f>
        <v>4</v>
      </c>
      <c r="DA237" s="14">
        <f>INDEX(属性偏向!$T$4:$T$135,(卡牌属性!$BZ237-1+DA$3)*11+卡牌属性!$CD237)</f>
        <v>5</v>
      </c>
      <c r="DB237" s="14">
        <f>INDEX(属性偏向!$T$4:$T$135,(卡牌属性!$BZ237-1+DB$3)*11+卡牌属性!$CD237)</f>
        <v>5</v>
      </c>
      <c r="DC237" s="14">
        <f>INDEX(属性偏向!$T$4:$T$135,(卡牌属性!$BZ237-1+DC$3)*11+卡牌属性!$CD237)</f>
        <v>6</v>
      </c>
      <c r="DD237" s="14">
        <f>INDEX(属性偏向!$T$4:$T$135,(卡牌属性!$BZ237-1+DD$3)*11+卡牌属性!$CD237)</f>
        <v>7</v>
      </c>
      <c r="DE237" s="14">
        <f>INDEX(属性偏向!$U$4:$U$135,(卡牌属性!$BZ237-1+DE$3)*11+卡牌属性!$CD237)</f>
        <v>56</v>
      </c>
      <c r="DF237" s="14">
        <f>INDEX(属性偏向!$U$4:$U$135,(卡牌属性!$BZ237-1+DF$3)*11+卡牌属性!$CD237)</f>
        <v>70</v>
      </c>
      <c r="DG237" s="14">
        <f>INDEX(属性偏向!$U$4:$U$135,(卡牌属性!$BZ237-1+DG$3)*11+卡牌属性!$CD237)</f>
        <v>70</v>
      </c>
      <c r="DH237" s="14">
        <f>INDEX(属性偏向!$U$4:$U$135,(卡牌属性!$BZ237-1+DH$3)*11+卡牌属性!$CD237)</f>
        <v>84</v>
      </c>
      <c r="DI237" s="14">
        <f>INDEX(属性偏向!$U$4:$U$135,(卡牌属性!$BZ237-1+DI$3)*11+卡牌属性!$CD237)</f>
        <v>98</v>
      </c>
      <c r="DL237" s="13">
        <v>233</v>
      </c>
      <c r="DM237" s="14">
        <f t="shared" si="718"/>
        <v>22</v>
      </c>
      <c r="DN237" s="14">
        <f t="shared" si="719"/>
        <v>1102050</v>
      </c>
      <c r="DO237" s="14" t="str">
        <f>INDEX($B$6:$B$32,DM237)&amp;"-"&amp;INDEX(属性投放!$H$7:$H$17,卡牌属性!DT237)</f>
        <v>卢天佑-等活</v>
      </c>
      <c r="DP237" s="14">
        <f t="shared" si="707"/>
        <v>4</v>
      </c>
      <c r="DQ237" s="14">
        <f t="shared" si="708"/>
        <v>4</v>
      </c>
      <c r="DR237" s="14">
        <f t="shared" si="709"/>
        <v>7</v>
      </c>
      <c r="DS237" s="14">
        <f t="shared" si="720"/>
        <v>3</v>
      </c>
      <c r="DT237" s="14">
        <f t="shared" si="721"/>
        <v>2</v>
      </c>
      <c r="DU237" s="14">
        <f>INDEX(属性投放!$W$6:$W$49,(卡牌属性!DS237-2)*11+卡牌属性!DT237)</f>
        <v>10</v>
      </c>
      <c r="DV237" s="14">
        <f t="shared" ref="DV237:DV246" si="839">DV236+EK236*$DU236</f>
        <v>461</v>
      </c>
      <c r="DW237" s="14">
        <f t="shared" ref="DW237:DW246" si="840">DW236+EL236*$DU236</f>
        <v>570</v>
      </c>
      <c r="DX237" s="14">
        <f t="shared" ref="DX237:DX246" si="841">DX236+EM236*$DU236</f>
        <v>679</v>
      </c>
      <c r="DY237" s="14">
        <f t="shared" ref="DY237:DY246" si="842">DY236+EN236*$DU236</f>
        <v>679</v>
      </c>
      <c r="DZ237" s="14">
        <f t="shared" ref="DZ237:DZ246" si="843">DZ236+EO236*$DU236</f>
        <v>788</v>
      </c>
      <c r="EA237" s="14">
        <f t="shared" ref="EA237:EA246" si="844">EA236+EP236*$DU236</f>
        <v>188</v>
      </c>
      <c r="EB237" s="14">
        <f t="shared" ref="EB237:EB246" si="845">EB236+EQ236*$DU236</f>
        <v>240</v>
      </c>
      <c r="EC237" s="14">
        <f t="shared" ref="EC237:EC246" si="846">EC236+ER236*$DU236</f>
        <v>240</v>
      </c>
      <c r="ED237" s="14">
        <f t="shared" ref="ED237:ED246" si="847">ED236+ES236*$DU236</f>
        <v>292</v>
      </c>
      <c r="EE237" s="14">
        <f t="shared" ref="EE237:EE246" si="848">EE236+ET236*$DU236</f>
        <v>344</v>
      </c>
      <c r="EF237" s="14">
        <f t="shared" ref="EF237:EF246" si="849">EF236+EU236*$DU236</f>
        <v>4328</v>
      </c>
      <c r="EG237" s="14">
        <f t="shared" ref="EG237:EG246" si="850">EG236+EV236*$DU236</f>
        <v>5032</v>
      </c>
      <c r="EH237" s="14">
        <f t="shared" ref="EH237:EH246" si="851">EH236+EW236*$DU236</f>
        <v>5032</v>
      </c>
      <c r="EI237" s="14">
        <f t="shared" ref="EI237:EI246" si="852">EI236+EX236*$DU236</f>
        <v>6240</v>
      </c>
      <c r="EJ237" s="14">
        <f t="shared" ref="EJ237:EJ246" si="853">EJ236+EY236*$DU236</f>
        <v>7548</v>
      </c>
      <c r="EK237" s="14">
        <f>INDEX(属性偏向!$S$4:$S$135,(卡牌属性!$DP237-1+EK$3)*11+卡牌属性!$DT237)*(1+属性投放!$AT$6)</f>
        <v>30</v>
      </c>
      <c r="EL237" s="14">
        <f>INDEX(属性偏向!$S$4:$S$135,(卡牌属性!$DP237-1+EL$3)*11+卡牌属性!$DT237)*(1+属性投放!$AT$6)</f>
        <v>36</v>
      </c>
      <c r="EM237" s="14">
        <f>INDEX(属性偏向!$S$4:$S$135,(卡牌属性!$DP237-1+EM$3)*11+卡牌属性!$DT237)*(1+属性投放!$AT$6)</f>
        <v>42</v>
      </c>
      <c r="EN237" s="14">
        <f>INDEX(属性偏向!$S$4:$S$135,(卡牌属性!$DP237-1+EN$3)*11+卡牌属性!$DT237)*(1+属性投放!$AT$6)</f>
        <v>42</v>
      </c>
      <c r="EO237" s="14">
        <f>INDEX(属性偏向!$S$4:$S$135,(卡牌属性!$DP237-1+EO$3)*11+卡牌属性!$DT237)*(1+属性投放!$AT$6)</f>
        <v>48</v>
      </c>
      <c r="EP237" s="14">
        <f>INDEX(属性偏向!$T$4:$T$135,(卡牌属性!$DQ237-1+EP$3)*11+卡牌属性!$DT237)*(1+属性投放!$AT$6)</f>
        <v>15</v>
      </c>
      <c r="EQ237" s="14">
        <f>INDEX(属性偏向!$T$4:$T$135,(卡牌属性!$DQ237-1+EQ$3)*11+卡牌属性!$DT237)*(1+属性投放!$AT$6)</f>
        <v>18</v>
      </c>
      <c r="ER237" s="14">
        <f>INDEX(属性偏向!$T$4:$T$135,(卡牌属性!$DQ237-1+ER$3)*11+卡牌属性!$DT237)*(1+属性投放!$AT$6)</f>
        <v>18</v>
      </c>
      <c r="ES237" s="14">
        <f>INDEX(属性偏向!$T$4:$T$135,(卡牌属性!$DQ237-1+ES$3)*11+卡牌属性!$DT237)*(1+属性投放!$AT$6)</f>
        <v>21</v>
      </c>
      <c r="ET237" s="14">
        <f>INDEX(属性偏向!$T$4:$T$135,(卡牌属性!$DQ237-1+ET$3)*11+卡牌属性!$DT237)*(1+属性投放!$AT$6)</f>
        <v>24</v>
      </c>
      <c r="EU237" s="14">
        <f>INDEX(属性偏向!$U$4:$U$135,(卡牌属性!$DR237-1+EU$3)*11+卡牌属性!$DT237)*(1+属性投放!$AT$6)</f>
        <v>336</v>
      </c>
      <c r="EV237" s="14">
        <f>INDEX(属性偏向!$U$4:$U$135,(卡牌属性!$DR237-1+EV$3)*11+卡牌属性!$DT237)*(1+属性投放!$AT$6)</f>
        <v>378</v>
      </c>
      <c r="EW237" s="14">
        <f>INDEX(属性偏向!$U$4:$U$135,(卡牌属性!$DR237-1+EW$3)*11+卡牌属性!$DT237)*(1+属性投放!$AT$6)</f>
        <v>378</v>
      </c>
      <c r="EX237" s="14">
        <f>INDEX(属性偏向!$U$4:$U$135,(卡牌属性!$DR237-1+EX$3)*11+卡牌属性!$DT237)*(1+属性投放!$AT$6)</f>
        <v>462</v>
      </c>
      <c r="EY237" s="14">
        <f>INDEX(属性偏向!$U$4:$U$135,(卡牌属性!$DR237-1+EY$3)*11+卡牌属性!$DT237)*(1+属性投放!$AT$6)</f>
        <v>546</v>
      </c>
    </row>
    <row r="238" spans="31:155" ht="16.5" x14ac:dyDescent="0.2">
      <c r="AE238" s="13">
        <v>234</v>
      </c>
      <c r="AF238" s="13">
        <f t="shared" si="710"/>
        <v>22</v>
      </c>
      <c r="AG238" s="13">
        <f t="shared" si="703"/>
        <v>3</v>
      </c>
      <c r="AH238" s="13"/>
      <c r="AI238" s="13"/>
      <c r="AJ238" s="14">
        <f t="shared" si="704"/>
        <v>1101030</v>
      </c>
      <c r="AK238" s="14" t="str">
        <f t="shared" si="705"/>
        <v>卢天佑3突</v>
      </c>
      <c r="AL238" s="25" t="s">
        <v>131</v>
      </c>
      <c r="AM238" s="14">
        <v>1</v>
      </c>
      <c r="AN238" s="14">
        <f t="shared" si="706"/>
        <v>3</v>
      </c>
      <c r="AO238" s="14" t="e">
        <f>INDEX(属性投放!#REF!,(卡牌属性!AG238-2)*20+卡牌属性!AN238)</f>
        <v>#REF!</v>
      </c>
      <c r="AP238" s="14" t="e">
        <f t="shared" si="788"/>
        <v>#REF!</v>
      </c>
      <c r="AQ238" s="14" t="e">
        <f t="shared" si="788"/>
        <v>#REF!</v>
      </c>
      <c r="AR238" s="14" t="e">
        <f t="shared" si="788"/>
        <v>#REF!</v>
      </c>
      <c r="AS238" s="14" t="e">
        <f t="shared" si="788"/>
        <v>#REF!</v>
      </c>
      <c r="AT238" s="14" t="e">
        <f>INDEX(属性投放!#REF!,(卡牌属性!AG238-2)*20+卡牌属性!AN238)</f>
        <v>#REF!</v>
      </c>
      <c r="AU238" s="14" t="e">
        <f t="shared" si="789"/>
        <v>#REF!</v>
      </c>
      <c r="AV238" s="14" t="e">
        <f t="shared" si="789"/>
        <v>#REF!</v>
      </c>
      <c r="AW238" s="14" t="e">
        <f t="shared" si="789"/>
        <v>#REF!</v>
      </c>
      <c r="AX238" s="14" t="e">
        <f t="shared" si="789"/>
        <v>#REF!</v>
      </c>
      <c r="AY238" s="14" t="e">
        <f>INDEX(属性投放!#REF!,(卡牌属性!AG238-2)*20+卡牌属性!AN238)</f>
        <v>#REF!</v>
      </c>
      <c r="AZ238" s="14" t="e">
        <f t="shared" si="790"/>
        <v>#REF!</v>
      </c>
      <c r="BA238" s="14" t="e">
        <f t="shared" si="790"/>
        <v>#REF!</v>
      </c>
      <c r="BB238" s="14" t="e">
        <f t="shared" si="790"/>
        <v>#REF!</v>
      </c>
      <c r="BC238" s="14" t="e">
        <f t="shared" si="790"/>
        <v>#REF!</v>
      </c>
      <c r="BD238" s="14" t="e">
        <f>INDEX(属性投放!#REF!,(卡牌属性!AG238-2)*20+卡牌属性!AN238)</f>
        <v>#REF!</v>
      </c>
      <c r="BE238" s="14" t="e">
        <f t="shared" si="791"/>
        <v>#REF!</v>
      </c>
      <c r="BF238" s="14" t="e">
        <f t="shared" si="791"/>
        <v>#REF!</v>
      </c>
      <c r="BG238" s="14" t="e">
        <f t="shared" si="791"/>
        <v>#REF!</v>
      </c>
      <c r="BH238" s="14" t="e">
        <f t="shared" si="791"/>
        <v>#REF!</v>
      </c>
      <c r="BI238" s="14" t="e">
        <f>INDEX(属性投放!#REF!,(卡牌属性!AG238-2)*20+卡牌属性!AN238)</f>
        <v>#REF!</v>
      </c>
      <c r="BJ238" s="14" t="e">
        <f t="shared" si="792"/>
        <v>#REF!</v>
      </c>
      <c r="BK238" s="14" t="e">
        <f t="shared" si="792"/>
        <v>#REF!</v>
      </c>
      <c r="BL238" s="14" t="e">
        <f t="shared" si="792"/>
        <v>#REF!</v>
      </c>
      <c r="BM238" s="14" t="e">
        <f t="shared" si="792"/>
        <v>#REF!</v>
      </c>
      <c r="BN238" s="14" t="e">
        <f>INDEX(属性投放!#REF!,(卡牌属性!AG238-2)*20+卡牌属性!AN238)</f>
        <v>#REF!</v>
      </c>
      <c r="BO238" s="14" t="e">
        <f t="shared" si="793"/>
        <v>#REF!</v>
      </c>
      <c r="BP238" s="14" t="e">
        <f t="shared" si="793"/>
        <v>#REF!</v>
      </c>
      <c r="BQ238" s="14" t="e">
        <f t="shared" si="793"/>
        <v>#REF!</v>
      </c>
      <c r="BR238" s="14" t="e">
        <f t="shared" si="793"/>
        <v>#REF!</v>
      </c>
      <c r="BV238" s="13">
        <v>234</v>
      </c>
      <c r="BW238" s="14">
        <f t="shared" si="711"/>
        <v>22</v>
      </c>
      <c r="BX238" s="14">
        <f t="shared" si="712"/>
        <v>1102050</v>
      </c>
      <c r="BY238" s="14" t="str">
        <f>INDEX($O$6:$O$37,BW238)&amp;"-"&amp;INDEX(属性投放!$H$19:$H$29,卡牌属性!CD238)</f>
        <v>柠檬精-黑绳</v>
      </c>
      <c r="BZ238" s="14">
        <f t="shared" si="713"/>
        <v>3</v>
      </c>
      <c r="CA238" s="14">
        <f t="shared" si="714"/>
        <v>1</v>
      </c>
      <c r="CB238" s="14">
        <f t="shared" si="715"/>
        <v>4</v>
      </c>
      <c r="CC238" s="14">
        <f t="shared" si="716"/>
        <v>2</v>
      </c>
      <c r="CD238" s="14">
        <f t="shared" si="717"/>
        <v>3</v>
      </c>
      <c r="CE238" s="14">
        <f>INDEX(属性投放!$W$6:$W$49,(卡牌属性!CC238-2)*11+卡牌属性!CD238)</f>
        <v>15</v>
      </c>
      <c r="CF238" s="14">
        <f t="shared" si="824"/>
        <v>264</v>
      </c>
      <c r="CG238" s="14">
        <f t="shared" si="825"/>
        <v>337</v>
      </c>
      <c r="CH238" s="14">
        <f t="shared" si="826"/>
        <v>410</v>
      </c>
      <c r="CI238" s="14">
        <f t="shared" si="827"/>
        <v>410</v>
      </c>
      <c r="CJ238" s="14">
        <f t="shared" si="828"/>
        <v>483</v>
      </c>
      <c r="CK238" s="14">
        <f t="shared" si="829"/>
        <v>82</v>
      </c>
      <c r="CL238" s="14">
        <f t="shared" si="830"/>
        <v>111</v>
      </c>
      <c r="CM238" s="14">
        <f t="shared" si="831"/>
        <v>111</v>
      </c>
      <c r="CN238" s="14">
        <f t="shared" si="832"/>
        <v>140</v>
      </c>
      <c r="CO238" s="14">
        <f t="shared" si="833"/>
        <v>174</v>
      </c>
      <c r="CP238" s="14">
        <f t="shared" si="834"/>
        <v>1464</v>
      </c>
      <c r="CQ238" s="14">
        <f t="shared" si="835"/>
        <v>1872</v>
      </c>
      <c r="CR238" s="14">
        <f t="shared" si="836"/>
        <v>1872</v>
      </c>
      <c r="CS238" s="14">
        <f t="shared" si="837"/>
        <v>2330</v>
      </c>
      <c r="CT238" s="14">
        <f t="shared" si="838"/>
        <v>2788</v>
      </c>
      <c r="CU238" s="14">
        <f>INDEX(属性偏向!$S$4:$S$135,(卡牌属性!$BZ238-1+CU$3)*11+卡牌属性!$CD238)</f>
        <v>10</v>
      </c>
      <c r="CV238" s="14">
        <f>INDEX(属性偏向!$S$4:$S$135,(卡牌属性!$BZ238-1+CV$3)*11+卡牌属性!$CD238)</f>
        <v>12</v>
      </c>
      <c r="CW238" s="14">
        <f>INDEX(属性偏向!$S$4:$S$135,(卡牌属性!$BZ238-1+CW$3)*11+卡牌属性!$CD238)</f>
        <v>14</v>
      </c>
      <c r="CX238" s="14">
        <f>INDEX(属性偏向!$S$4:$S$135,(卡牌属性!$BZ238-1+CX$3)*11+卡牌属性!$CD238)</f>
        <v>14</v>
      </c>
      <c r="CY238" s="14">
        <f>INDEX(属性偏向!$S$4:$S$135,(卡牌属性!$BZ238-1+CY$3)*11+卡牌属性!$CD238)</f>
        <v>16</v>
      </c>
      <c r="CZ238" s="14">
        <f>INDEX(属性偏向!$T$4:$T$135,(卡牌属性!$BZ238-1+CZ$3)*11+卡牌属性!$CD238)</f>
        <v>5</v>
      </c>
      <c r="DA238" s="14">
        <f>INDEX(属性偏向!$T$4:$T$135,(卡牌属性!$BZ238-1+DA$3)*11+卡牌属性!$CD238)</f>
        <v>6</v>
      </c>
      <c r="DB238" s="14">
        <f>INDEX(属性偏向!$T$4:$T$135,(卡牌属性!$BZ238-1+DB$3)*11+卡牌属性!$CD238)</f>
        <v>6</v>
      </c>
      <c r="DC238" s="14">
        <f>INDEX(属性偏向!$T$4:$T$135,(卡牌属性!$BZ238-1+DC$3)*11+卡牌属性!$CD238)</f>
        <v>7</v>
      </c>
      <c r="DD238" s="14">
        <f>INDEX(属性偏向!$T$4:$T$135,(卡牌属性!$BZ238-1+DD$3)*11+卡牌属性!$CD238)</f>
        <v>8</v>
      </c>
      <c r="DE238" s="14">
        <f>INDEX(属性偏向!$U$4:$U$135,(卡牌属性!$BZ238-1+DE$3)*11+卡牌属性!$CD238)</f>
        <v>80</v>
      </c>
      <c r="DF238" s="14">
        <f>INDEX(属性偏向!$U$4:$U$135,(卡牌属性!$BZ238-1+DF$3)*11+卡牌属性!$CD238)</f>
        <v>96</v>
      </c>
      <c r="DG238" s="14">
        <f>INDEX(属性偏向!$U$4:$U$135,(卡牌属性!$BZ238-1+DG$3)*11+卡牌属性!$CD238)</f>
        <v>96</v>
      </c>
      <c r="DH238" s="14">
        <f>INDEX(属性偏向!$U$4:$U$135,(卡牌属性!$BZ238-1+DH$3)*11+卡牌属性!$CD238)</f>
        <v>112</v>
      </c>
      <c r="DI238" s="14">
        <f>INDEX(属性偏向!$U$4:$U$135,(卡牌属性!$BZ238-1+DI$3)*11+卡牌属性!$CD238)</f>
        <v>128</v>
      </c>
      <c r="DL238" s="13">
        <v>234</v>
      </c>
      <c r="DM238" s="14">
        <f t="shared" si="718"/>
        <v>22</v>
      </c>
      <c r="DN238" s="14">
        <f t="shared" si="719"/>
        <v>1102050</v>
      </c>
      <c r="DO238" s="14" t="str">
        <f>INDEX($B$6:$B$32,DM238)&amp;"-"&amp;INDEX(属性投放!$H$7:$H$17,卡牌属性!DT238)</f>
        <v>卢天佑-黑绳</v>
      </c>
      <c r="DP238" s="14">
        <f t="shared" si="707"/>
        <v>4</v>
      </c>
      <c r="DQ238" s="14">
        <f t="shared" si="708"/>
        <v>4</v>
      </c>
      <c r="DR238" s="14">
        <f t="shared" si="709"/>
        <v>7</v>
      </c>
      <c r="DS238" s="14">
        <f t="shared" si="720"/>
        <v>3</v>
      </c>
      <c r="DT238" s="14">
        <f t="shared" si="721"/>
        <v>3</v>
      </c>
      <c r="DU238" s="14">
        <f>INDEX(属性投放!$W$6:$W$49,(卡牌属性!DS238-2)*11+卡牌属性!DT238)</f>
        <v>15</v>
      </c>
      <c r="DV238" s="14">
        <f t="shared" si="839"/>
        <v>761</v>
      </c>
      <c r="DW238" s="14">
        <f t="shared" si="840"/>
        <v>930</v>
      </c>
      <c r="DX238" s="14">
        <f t="shared" si="841"/>
        <v>1099</v>
      </c>
      <c r="DY238" s="14">
        <f t="shared" si="842"/>
        <v>1099</v>
      </c>
      <c r="DZ238" s="14">
        <f t="shared" si="843"/>
        <v>1268</v>
      </c>
      <c r="EA238" s="14">
        <f t="shared" si="844"/>
        <v>338</v>
      </c>
      <c r="EB238" s="14">
        <f t="shared" si="845"/>
        <v>420</v>
      </c>
      <c r="EC238" s="14">
        <f t="shared" si="846"/>
        <v>420</v>
      </c>
      <c r="ED238" s="14">
        <f t="shared" si="847"/>
        <v>502</v>
      </c>
      <c r="EE238" s="14">
        <f t="shared" si="848"/>
        <v>584</v>
      </c>
      <c r="EF238" s="14">
        <f t="shared" si="849"/>
        <v>7688</v>
      </c>
      <c r="EG238" s="14">
        <f t="shared" si="850"/>
        <v>8812</v>
      </c>
      <c r="EH238" s="14">
        <f t="shared" si="851"/>
        <v>8812</v>
      </c>
      <c r="EI238" s="14">
        <f t="shared" si="852"/>
        <v>10860</v>
      </c>
      <c r="EJ238" s="14">
        <f t="shared" si="853"/>
        <v>13008</v>
      </c>
      <c r="EK238" s="14">
        <f>INDEX(属性偏向!$S$4:$S$135,(卡牌属性!$DP238-1+EK$3)*11+卡牌属性!$DT238)*(1+属性投放!$AT$6)</f>
        <v>36</v>
      </c>
      <c r="EL238" s="14">
        <f>INDEX(属性偏向!$S$4:$S$135,(卡牌属性!$DP238-1+EL$3)*11+卡牌属性!$DT238)*(1+属性投放!$AT$6)</f>
        <v>42</v>
      </c>
      <c r="EM238" s="14">
        <f>INDEX(属性偏向!$S$4:$S$135,(卡牌属性!$DP238-1+EM$3)*11+卡牌属性!$DT238)*(1+属性投放!$AT$6)</f>
        <v>48</v>
      </c>
      <c r="EN238" s="14">
        <f>INDEX(属性偏向!$S$4:$S$135,(卡牌属性!$DP238-1+EN$3)*11+卡牌属性!$DT238)*(1+属性投放!$AT$6)</f>
        <v>48</v>
      </c>
      <c r="EO238" s="14">
        <f>INDEX(属性偏向!$S$4:$S$135,(卡牌属性!$DP238-1+EO$3)*11+卡牌属性!$DT238)*(1+属性投放!$AT$6)</f>
        <v>54</v>
      </c>
      <c r="EP238" s="14">
        <f>INDEX(属性偏向!$T$4:$T$135,(卡牌属性!$DQ238-1+EP$3)*11+卡牌属性!$DT238)*(1+属性投放!$AT$6)</f>
        <v>18</v>
      </c>
      <c r="EQ238" s="14">
        <f>INDEX(属性偏向!$T$4:$T$135,(卡牌属性!$DQ238-1+EQ$3)*11+卡牌属性!$DT238)*(1+属性投放!$AT$6)</f>
        <v>21</v>
      </c>
      <c r="ER238" s="14">
        <f>INDEX(属性偏向!$T$4:$T$135,(卡牌属性!$DQ238-1+ER$3)*11+卡牌属性!$DT238)*(1+属性投放!$AT$6)</f>
        <v>21</v>
      </c>
      <c r="ES238" s="14">
        <f>INDEX(属性偏向!$T$4:$T$135,(卡牌属性!$DQ238-1+ES$3)*11+卡牌属性!$DT238)*(1+属性投放!$AT$6)</f>
        <v>24</v>
      </c>
      <c r="ET238" s="14">
        <f>INDEX(属性偏向!$T$4:$T$135,(卡牌属性!$DQ238-1+ET$3)*11+卡牌属性!$DT238)*(1+属性投放!$AT$6)</f>
        <v>27</v>
      </c>
      <c r="EU238" s="14">
        <f>INDEX(属性偏向!$U$4:$U$135,(卡牌属性!$DR238-1+EU$3)*11+卡牌属性!$DT238)*(1+属性投放!$AT$6)</f>
        <v>432</v>
      </c>
      <c r="EV238" s="14">
        <f>INDEX(属性偏向!$U$4:$U$135,(卡牌属性!$DR238-1+EV$3)*11+卡牌属性!$DT238)*(1+属性投放!$AT$6)</f>
        <v>480</v>
      </c>
      <c r="EW238" s="14">
        <f>INDEX(属性偏向!$U$4:$U$135,(卡牌属性!$DR238-1+EW$3)*11+卡牌属性!$DT238)*(1+属性投放!$AT$6)</f>
        <v>480</v>
      </c>
      <c r="EX238" s="14">
        <f>INDEX(属性偏向!$U$4:$U$135,(卡牌属性!$DR238-1+EX$3)*11+卡牌属性!$DT238)*(1+属性投放!$AT$6)</f>
        <v>576</v>
      </c>
      <c r="EY238" s="14">
        <f>INDEX(属性偏向!$U$4:$U$135,(卡牌属性!$DR238-1+EY$3)*11+卡牌属性!$DT238)*(1+属性投放!$AT$6)</f>
        <v>672</v>
      </c>
    </row>
    <row r="239" spans="31:155" ht="16.5" x14ac:dyDescent="0.2">
      <c r="AE239" s="13">
        <v>235</v>
      </c>
      <c r="AF239" s="13">
        <f t="shared" si="710"/>
        <v>22</v>
      </c>
      <c r="AG239" s="13">
        <f t="shared" si="703"/>
        <v>3</v>
      </c>
      <c r="AH239" s="13"/>
      <c r="AI239" s="13"/>
      <c r="AJ239" s="14">
        <f t="shared" si="704"/>
        <v>1101030</v>
      </c>
      <c r="AK239" s="14" t="str">
        <f t="shared" si="705"/>
        <v>卢天佑4突</v>
      </c>
      <c r="AL239" s="25" t="s">
        <v>131</v>
      </c>
      <c r="AM239" s="14">
        <v>1</v>
      </c>
      <c r="AN239" s="14">
        <f t="shared" si="706"/>
        <v>4</v>
      </c>
      <c r="AO239" s="14" t="e">
        <f>INDEX(属性投放!#REF!,(卡牌属性!AG239-2)*20+卡牌属性!AN239)</f>
        <v>#REF!</v>
      </c>
      <c r="AP239" s="14" t="e">
        <f t="shared" si="788"/>
        <v>#REF!</v>
      </c>
      <c r="AQ239" s="14" t="e">
        <f t="shared" si="788"/>
        <v>#REF!</v>
      </c>
      <c r="AR239" s="14" t="e">
        <f t="shared" si="788"/>
        <v>#REF!</v>
      </c>
      <c r="AS239" s="14" t="e">
        <f t="shared" si="788"/>
        <v>#REF!</v>
      </c>
      <c r="AT239" s="14" t="e">
        <f>INDEX(属性投放!#REF!,(卡牌属性!AG239-2)*20+卡牌属性!AN239)</f>
        <v>#REF!</v>
      </c>
      <c r="AU239" s="14" t="e">
        <f t="shared" si="789"/>
        <v>#REF!</v>
      </c>
      <c r="AV239" s="14" t="e">
        <f t="shared" si="789"/>
        <v>#REF!</v>
      </c>
      <c r="AW239" s="14" t="e">
        <f t="shared" si="789"/>
        <v>#REF!</v>
      </c>
      <c r="AX239" s="14" t="e">
        <f t="shared" si="789"/>
        <v>#REF!</v>
      </c>
      <c r="AY239" s="14" t="e">
        <f>INDEX(属性投放!#REF!,(卡牌属性!AG239-2)*20+卡牌属性!AN239)</f>
        <v>#REF!</v>
      </c>
      <c r="AZ239" s="14" t="e">
        <f t="shared" si="790"/>
        <v>#REF!</v>
      </c>
      <c r="BA239" s="14" t="e">
        <f t="shared" si="790"/>
        <v>#REF!</v>
      </c>
      <c r="BB239" s="14" t="e">
        <f t="shared" si="790"/>
        <v>#REF!</v>
      </c>
      <c r="BC239" s="14" t="e">
        <f t="shared" si="790"/>
        <v>#REF!</v>
      </c>
      <c r="BD239" s="14" t="e">
        <f>INDEX(属性投放!#REF!,(卡牌属性!AG239-2)*20+卡牌属性!AN239)</f>
        <v>#REF!</v>
      </c>
      <c r="BE239" s="14" t="e">
        <f t="shared" si="791"/>
        <v>#REF!</v>
      </c>
      <c r="BF239" s="14" t="e">
        <f t="shared" si="791"/>
        <v>#REF!</v>
      </c>
      <c r="BG239" s="14" t="e">
        <f t="shared" si="791"/>
        <v>#REF!</v>
      </c>
      <c r="BH239" s="14" t="e">
        <f t="shared" si="791"/>
        <v>#REF!</v>
      </c>
      <c r="BI239" s="14" t="e">
        <f>INDEX(属性投放!#REF!,(卡牌属性!AG239-2)*20+卡牌属性!AN239)</f>
        <v>#REF!</v>
      </c>
      <c r="BJ239" s="14" t="e">
        <f t="shared" si="792"/>
        <v>#REF!</v>
      </c>
      <c r="BK239" s="14" t="e">
        <f t="shared" si="792"/>
        <v>#REF!</v>
      </c>
      <c r="BL239" s="14" t="e">
        <f t="shared" si="792"/>
        <v>#REF!</v>
      </c>
      <c r="BM239" s="14" t="e">
        <f t="shared" si="792"/>
        <v>#REF!</v>
      </c>
      <c r="BN239" s="14" t="e">
        <f>INDEX(属性投放!#REF!,(卡牌属性!AG239-2)*20+卡牌属性!AN239)</f>
        <v>#REF!</v>
      </c>
      <c r="BO239" s="14" t="e">
        <f t="shared" si="793"/>
        <v>#REF!</v>
      </c>
      <c r="BP239" s="14" t="e">
        <f t="shared" si="793"/>
        <v>#REF!</v>
      </c>
      <c r="BQ239" s="14" t="e">
        <f t="shared" si="793"/>
        <v>#REF!</v>
      </c>
      <c r="BR239" s="14" t="e">
        <f t="shared" si="793"/>
        <v>#REF!</v>
      </c>
      <c r="BV239" s="13">
        <v>235</v>
      </c>
      <c r="BW239" s="14">
        <f t="shared" si="711"/>
        <v>22</v>
      </c>
      <c r="BX239" s="14">
        <f t="shared" si="712"/>
        <v>1102050</v>
      </c>
      <c r="BY239" s="14" t="str">
        <f>INDEX($O$6:$O$37,BW239)&amp;"-"&amp;INDEX(属性投放!$H$19:$H$29,卡牌属性!CD239)</f>
        <v>柠檬精-众合</v>
      </c>
      <c r="BZ239" s="14">
        <f t="shared" si="713"/>
        <v>3</v>
      </c>
      <c r="CA239" s="14">
        <f t="shared" si="714"/>
        <v>1</v>
      </c>
      <c r="CB239" s="14">
        <f t="shared" si="715"/>
        <v>4</v>
      </c>
      <c r="CC239" s="14">
        <f t="shared" si="716"/>
        <v>2</v>
      </c>
      <c r="CD239" s="14">
        <f t="shared" si="717"/>
        <v>4</v>
      </c>
      <c r="CE239" s="14">
        <f>INDEX(属性投放!$W$6:$W$49,(卡牌属性!CC239-2)*11+卡牌属性!CD239)</f>
        <v>15</v>
      </c>
      <c r="CF239" s="14">
        <f t="shared" si="824"/>
        <v>414</v>
      </c>
      <c r="CG239" s="14">
        <f t="shared" si="825"/>
        <v>517</v>
      </c>
      <c r="CH239" s="14">
        <f t="shared" si="826"/>
        <v>620</v>
      </c>
      <c r="CI239" s="14">
        <f t="shared" si="827"/>
        <v>620</v>
      </c>
      <c r="CJ239" s="14">
        <f t="shared" si="828"/>
        <v>723</v>
      </c>
      <c r="CK239" s="14">
        <f t="shared" si="829"/>
        <v>157</v>
      </c>
      <c r="CL239" s="14">
        <f t="shared" si="830"/>
        <v>201</v>
      </c>
      <c r="CM239" s="14">
        <f t="shared" si="831"/>
        <v>201</v>
      </c>
      <c r="CN239" s="14">
        <f t="shared" si="832"/>
        <v>245</v>
      </c>
      <c r="CO239" s="14">
        <f t="shared" si="833"/>
        <v>294</v>
      </c>
      <c r="CP239" s="14">
        <f t="shared" si="834"/>
        <v>2664</v>
      </c>
      <c r="CQ239" s="14">
        <f t="shared" si="835"/>
        <v>3312</v>
      </c>
      <c r="CR239" s="14">
        <f t="shared" si="836"/>
        <v>3312</v>
      </c>
      <c r="CS239" s="14">
        <f t="shared" si="837"/>
        <v>4010</v>
      </c>
      <c r="CT239" s="14">
        <f t="shared" si="838"/>
        <v>4708</v>
      </c>
      <c r="CU239" s="14">
        <f>INDEX(属性偏向!$S$4:$S$135,(卡牌属性!$BZ239-1+CU$3)*11+卡牌属性!$CD239)</f>
        <v>12</v>
      </c>
      <c r="CV239" s="14">
        <f>INDEX(属性偏向!$S$4:$S$135,(卡牌属性!$BZ239-1+CV$3)*11+卡牌属性!$CD239)</f>
        <v>14</v>
      </c>
      <c r="CW239" s="14">
        <f>INDEX(属性偏向!$S$4:$S$135,(卡牌属性!$BZ239-1+CW$3)*11+卡牌属性!$CD239)</f>
        <v>16</v>
      </c>
      <c r="CX239" s="14">
        <f>INDEX(属性偏向!$S$4:$S$135,(卡牌属性!$BZ239-1+CX$3)*11+卡牌属性!$CD239)</f>
        <v>16</v>
      </c>
      <c r="CY239" s="14">
        <f>INDEX(属性偏向!$S$4:$S$135,(卡牌属性!$BZ239-1+CY$3)*11+卡牌属性!$CD239)</f>
        <v>18</v>
      </c>
      <c r="CZ239" s="14">
        <f>INDEX(属性偏向!$T$4:$T$135,(卡牌属性!$BZ239-1+CZ$3)*11+卡牌属性!$CD239)</f>
        <v>6</v>
      </c>
      <c r="DA239" s="14">
        <f>INDEX(属性偏向!$T$4:$T$135,(卡牌属性!$BZ239-1+DA$3)*11+卡牌属性!$CD239)</f>
        <v>7</v>
      </c>
      <c r="DB239" s="14">
        <f>INDEX(属性偏向!$T$4:$T$135,(卡牌属性!$BZ239-1+DB$3)*11+卡牌属性!$CD239)</f>
        <v>7</v>
      </c>
      <c r="DC239" s="14">
        <f>INDEX(属性偏向!$T$4:$T$135,(卡牌属性!$BZ239-1+DC$3)*11+卡牌属性!$CD239)</f>
        <v>8</v>
      </c>
      <c r="DD239" s="14">
        <f>INDEX(属性偏向!$T$4:$T$135,(卡牌属性!$BZ239-1+DD$3)*11+卡牌属性!$CD239)</f>
        <v>9</v>
      </c>
      <c r="DE239" s="14">
        <f>INDEX(属性偏向!$U$4:$U$135,(卡牌属性!$BZ239-1+DE$3)*11+卡牌属性!$CD239)</f>
        <v>108</v>
      </c>
      <c r="DF239" s="14">
        <f>INDEX(属性偏向!$U$4:$U$135,(卡牌属性!$BZ239-1+DF$3)*11+卡牌属性!$CD239)</f>
        <v>126</v>
      </c>
      <c r="DG239" s="14">
        <f>INDEX(属性偏向!$U$4:$U$135,(卡牌属性!$BZ239-1+DG$3)*11+卡牌属性!$CD239)</f>
        <v>126</v>
      </c>
      <c r="DH239" s="14">
        <f>INDEX(属性偏向!$U$4:$U$135,(卡牌属性!$BZ239-1+DH$3)*11+卡牌属性!$CD239)</f>
        <v>144</v>
      </c>
      <c r="DI239" s="14">
        <f>INDEX(属性偏向!$U$4:$U$135,(卡牌属性!$BZ239-1+DI$3)*11+卡牌属性!$CD239)</f>
        <v>162</v>
      </c>
      <c r="DL239" s="13">
        <v>235</v>
      </c>
      <c r="DM239" s="14">
        <f t="shared" si="718"/>
        <v>22</v>
      </c>
      <c r="DN239" s="14">
        <f t="shared" si="719"/>
        <v>1102050</v>
      </c>
      <c r="DO239" s="14" t="str">
        <f>INDEX($B$6:$B$32,DM239)&amp;"-"&amp;INDEX(属性投放!$H$7:$H$17,卡牌属性!DT239)</f>
        <v>卢天佑-众合</v>
      </c>
      <c r="DP239" s="14">
        <f t="shared" si="707"/>
        <v>4</v>
      </c>
      <c r="DQ239" s="14">
        <f t="shared" si="708"/>
        <v>4</v>
      </c>
      <c r="DR239" s="14">
        <f t="shared" si="709"/>
        <v>7</v>
      </c>
      <c r="DS239" s="14">
        <f t="shared" si="720"/>
        <v>3</v>
      </c>
      <c r="DT239" s="14">
        <f t="shared" si="721"/>
        <v>4</v>
      </c>
      <c r="DU239" s="14">
        <f>INDEX(属性投放!$W$6:$W$49,(卡牌属性!DS239-2)*11+卡牌属性!DT239)</f>
        <v>15</v>
      </c>
      <c r="DV239" s="14">
        <f t="shared" si="839"/>
        <v>1301</v>
      </c>
      <c r="DW239" s="14">
        <f t="shared" si="840"/>
        <v>1560</v>
      </c>
      <c r="DX239" s="14">
        <f t="shared" si="841"/>
        <v>1819</v>
      </c>
      <c r="DY239" s="14">
        <f t="shared" si="842"/>
        <v>1819</v>
      </c>
      <c r="DZ239" s="14">
        <f t="shared" si="843"/>
        <v>2078</v>
      </c>
      <c r="EA239" s="14">
        <f t="shared" si="844"/>
        <v>608</v>
      </c>
      <c r="EB239" s="14">
        <f t="shared" si="845"/>
        <v>735</v>
      </c>
      <c r="EC239" s="14">
        <f t="shared" si="846"/>
        <v>735</v>
      </c>
      <c r="ED239" s="14">
        <f t="shared" si="847"/>
        <v>862</v>
      </c>
      <c r="EE239" s="14">
        <f t="shared" si="848"/>
        <v>989</v>
      </c>
      <c r="EF239" s="14">
        <f t="shared" si="849"/>
        <v>14168</v>
      </c>
      <c r="EG239" s="14">
        <f t="shared" si="850"/>
        <v>16012</v>
      </c>
      <c r="EH239" s="14">
        <f t="shared" si="851"/>
        <v>16012</v>
      </c>
      <c r="EI239" s="14">
        <f t="shared" si="852"/>
        <v>19500</v>
      </c>
      <c r="EJ239" s="14">
        <f t="shared" si="853"/>
        <v>23088</v>
      </c>
      <c r="EK239" s="14">
        <f>INDEX(属性偏向!$S$4:$S$135,(卡牌属性!$DP239-1+EK$3)*11+卡牌属性!$DT239)*(1+属性投放!$AT$6)</f>
        <v>42</v>
      </c>
      <c r="EL239" s="14">
        <f>INDEX(属性偏向!$S$4:$S$135,(卡牌属性!$DP239-1+EL$3)*11+卡牌属性!$DT239)*(1+属性投放!$AT$6)</f>
        <v>48</v>
      </c>
      <c r="EM239" s="14">
        <f>INDEX(属性偏向!$S$4:$S$135,(卡牌属性!$DP239-1+EM$3)*11+卡牌属性!$DT239)*(1+属性投放!$AT$6)</f>
        <v>54</v>
      </c>
      <c r="EN239" s="14">
        <f>INDEX(属性偏向!$S$4:$S$135,(卡牌属性!$DP239-1+EN$3)*11+卡牌属性!$DT239)*(1+属性投放!$AT$6)</f>
        <v>54</v>
      </c>
      <c r="EO239" s="14">
        <f>INDEX(属性偏向!$S$4:$S$135,(卡牌属性!$DP239-1+EO$3)*11+卡牌属性!$DT239)*(1+属性投放!$AT$6)</f>
        <v>60</v>
      </c>
      <c r="EP239" s="14">
        <f>INDEX(属性偏向!$T$4:$T$135,(卡牌属性!$DQ239-1+EP$3)*11+卡牌属性!$DT239)*(1+属性投放!$AT$6)</f>
        <v>21</v>
      </c>
      <c r="EQ239" s="14">
        <f>INDEX(属性偏向!$T$4:$T$135,(卡牌属性!$DQ239-1+EQ$3)*11+卡牌属性!$DT239)*(1+属性投放!$AT$6)</f>
        <v>24</v>
      </c>
      <c r="ER239" s="14">
        <f>INDEX(属性偏向!$T$4:$T$135,(卡牌属性!$DQ239-1+ER$3)*11+卡牌属性!$DT239)*(1+属性投放!$AT$6)</f>
        <v>24</v>
      </c>
      <c r="ES239" s="14">
        <f>INDEX(属性偏向!$T$4:$T$135,(卡牌属性!$DQ239-1+ES$3)*11+卡牌属性!$DT239)*(1+属性投放!$AT$6)</f>
        <v>27</v>
      </c>
      <c r="ET239" s="14">
        <f>INDEX(属性偏向!$T$4:$T$135,(卡牌属性!$DQ239-1+ET$3)*11+卡牌属性!$DT239)*(1+属性投放!$AT$6)</f>
        <v>30</v>
      </c>
      <c r="EU239" s="14">
        <f>INDEX(属性偏向!$U$4:$U$135,(卡牌属性!$DR239-1+EU$3)*11+卡牌属性!$DT239)*(1+属性投放!$AT$6)</f>
        <v>540</v>
      </c>
      <c r="EV239" s="14">
        <f>INDEX(属性偏向!$U$4:$U$135,(卡牌属性!$DR239-1+EV$3)*11+卡牌属性!$DT239)*(1+属性投放!$AT$6)</f>
        <v>594</v>
      </c>
      <c r="EW239" s="14">
        <f>INDEX(属性偏向!$U$4:$U$135,(卡牌属性!$DR239-1+EW$3)*11+卡牌属性!$DT239)*(1+属性投放!$AT$6)</f>
        <v>594</v>
      </c>
      <c r="EX239" s="14">
        <f>INDEX(属性偏向!$U$4:$U$135,(卡牌属性!$DR239-1+EX$3)*11+卡牌属性!$DT239)*(1+属性投放!$AT$6)</f>
        <v>702</v>
      </c>
      <c r="EY239" s="14">
        <f>INDEX(属性偏向!$U$4:$U$135,(卡牌属性!$DR239-1+EY$3)*11+卡牌属性!$DT239)*(1+属性投放!$AT$6)</f>
        <v>810</v>
      </c>
    </row>
    <row r="240" spans="31:155" ht="16.5" x14ac:dyDescent="0.2">
      <c r="AE240" s="13">
        <v>236</v>
      </c>
      <c r="AF240" s="13">
        <f t="shared" si="710"/>
        <v>22</v>
      </c>
      <c r="AG240" s="13">
        <f t="shared" si="703"/>
        <v>3</v>
      </c>
      <c r="AH240" s="13"/>
      <c r="AI240" s="13"/>
      <c r="AJ240" s="14">
        <f t="shared" si="704"/>
        <v>1101030</v>
      </c>
      <c r="AK240" s="14" t="str">
        <f t="shared" si="705"/>
        <v>卢天佑5突</v>
      </c>
      <c r="AL240" s="25" t="s">
        <v>131</v>
      </c>
      <c r="AM240" s="14">
        <v>1</v>
      </c>
      <c r="AN240" s="14">
        <f t="shared" si="706"/>
        <v>5</v>
      </c>
      <c r="AO240" s="14" t="e">
        <f>INDEX(属性投放!#REF!,(卡牌属性!AG240-2)*20+卡牌属性!AN240)</f>
        <v>#REF!</v>
      </c>
      <c r="AP240" s="14" t="e">
        <f t="shared" si="788"/>
        <v>#REF!</v>
      </c>
      <c r="AQ240" s="14" t="e">
        <f t="shared" si="788"/>
        <v>#REF!</v>
      </c>
      <c r="AR240" s="14" t="e">
        <f t="shared" si="788"/>
        <v>#REF!</v>
      </c>
      <c r="AS240" s="14" t="e">
        <f t="shared" si="788"/>
        <v>#REF!</v>
      </c>
      <c r="AT240" s="14" t="e">
        <f>INDEX(属性投放!#REF!,(卡牌属性!AG240-2)*20+卡牌属性!AN240)</f>
        <v>#REF!</v>
      </c>
      <c r="AU240" s="14" t="e">
        <f t="shared" si="789"/>
        <v>#REF!</v>
      </c>
      <c r="AV240" s="14" t="e">
        <f t="shared" si="789"/>
        <v>#REF!</v>
      </c>
      <c r="AW240" s="14" t="e">
        <f t="shared" si="789"/>
        <v>#REF!</v>
      </c>
      <c r="AX240" s="14" t="e">
        <f t="shared" si="789"/>
        <v>#REF!</v>
      </c>
      <c r="AY240" s="14" t="e">
        <f>INDEX(属性投放!#REF!,(卡牌属性!AG240-2)*20+卡牌属性!AN240)</f>
        <v>#REF!</v>
      </c>
      <c r="AZ240" s="14" t="e">
        <f t="shared" si="790"/>
        <v>#REF!</v>
      </c>
      <c r="BA240" s="14" t="e">
        <f t="shared" si="790"/>
        <v>#REF!</v>
      </c>
      <c r="BB240" s="14" t="e">
        <f t="shared" si="790"/>
        <v>#REF!</v>
      </c>
      <c r="BC240" s="14" t="e">
        <f t="shared" si="790"/>
        <v>#REF!</v>
      </c>
      <c r="BD240" s="14" t="e">
        <f>INDEX(属性投放!#REF!,(卡牌属性!AG240-2)*20+卡牌属性!AN240)</f>
        <v>#REF!</v>
      </c>
      <c r="BE240" s="14" t="e">
        <f t="shared" si="791"/>
        <v>#REF!</v>
      </c>
      <c r="BF240" s="14" t="e">
        <f t="shared" si="791"/>
        <v>#REF!</v>
      </c>
      <c r="BG240" s="14" t="e">
        <f t="shared" si="791"/>
        <v>#REF!</v>
      </c>
      <c r="BH240" s="14" t="e">
        <f t="shared" si="791"/>
        <v>#REF!</v>
      </c>
      <c r="BI240" s="14" t="e">
        <f>INDEX(属性投放!#REF!,(卡牌属性!AG240-2)*20+卡牌属性!AN240)</f>
        <v>#REF!</v>
      </c>
      <c r="BJ240" s="14" t="e">
        <f t="shared" si="792"/>
        <v>#REF!</v>
      </c>
      <c r="BK240" s="14" t="e">
        <f t="shared" si="792"/>
        <v>#REF!</v>
      </c>
      <c r="BL240" s="14" t="e">
        <f t="shared" si="792"/>
        <v>#REF!</v>
      </c>
      <c r="BM240" s="14" t="e">
        <f t="shared" si="792"/>
        <v>#REF!</v>
      </c>
      <c r="BN240" s="14" t="e">
        <f>INDEX(属性投放!#REF!,(卡牌属性!AG240-2)*20+卡牌属性!AN240)</f>
        <v>#REF!</v>
      </c>
      <c r="BO240" s="14" t="e">
        <f t="shared" si="793"/>
        <v>#REF!</v>
      </c>
      <c r="BP240" s="14" t="e">
        <f t="shared" si="793"/>
        <v>#REF!</v>
      </c>
      <c r="BQ240" s="14" t="e">
        <f t="shared" si="793"/>
        <v>#REF!</v>
      </c>
      <c r="BR240" s="14" t="e">
        <f t="shared" si="793"/>
        <v>#REF!</v>
      </c>
      <c r="BV240" s="13">
        <v>236</v>
      </c>
      <c r="BW240" s="14">
        <f t="shared" si="711"/>
        <v>22</v>
      </c>
      <c r="BX240" s="14">
        <f t="shared" si="712"/>
        <v>1102050</v>
      </c>
      <c r="BY240" s="14" t="str">
        <f>INDEX($O$6:$O$37,BW240)&amp;"-"&amp;INDEX(属性投放!$H$19:$H$29,卡牌属性!CD240)</f>
        <v>柠檬精-叫唤</v>
      </c>
      <c r="BZ240" s="14">
        <f t="shared" si="713"/>
        <v>3</v>
      </c>
      <c r="CA240" s="14">
        <f t="shared" si="714"/>
        <v>1</v>
      </c>
      <c r="CB240" s="14">
        <f t="shared" si="715"/>
        <v>4</v>
      </c>
      <c r="CC240" s="14">
        <f t="shared" si="716"/>
        <v>2</v>
      </c>
      <c r="CD240" s="14">
        <f t="shared" si="717"/>
        <v>5</v>
      </c>
      <c r="CE240" s="14">
        <f>INDEX(属性投放!$W$6:$W$49,(卡牌属性!CC240-2)*11+卡牌属性!CD240)</f>
        <v>15</v>
      </c>
      <c r="CF240" s="14">
        <f t="shared" si="824"/>
        <v>594</v>
      </c>
      <c r="CG240" s="14">
        <f t="shared" si="825"/>
        <v>727</v>
      </c>
      <c r="CH240" s="14">
        <f t="shared" si="826"/>
        <v>860</v>
      </c>
      <c r="CI240" s="14">
        <f t="shared" si="827"/>
        <v>860</v>
      </c>
      <c r="CJ240" s="14">
        <f t="shared" si="828"/>
        <v>993</v>
      </c>
      <c r="CK240" s="14">
        <f t="shared" si="829"/>
        <v>247</v>
      </c>
      <c r="CL240" s="14">
        <f t="shared" si="830"/>
        <v>306</v>
      </c>
      <c r="CM240" s="14">
        <f t="shared" si="831"/>
        <v>306</v>
      </c>
      <c r="CN240" s="14">
        <f t="shared" si="832"/>
        <v>365</v>
      </c>
      <c r="CO240" s="14">
        <f t="shared" si="833"/>
        <v>429</v>
      </c>
      <c r="CP240" s="14">
        <f t="shared" si="834"/>
        <v>4284</v>
      </c>
      <c r="CQ240" s="14">
        <f t="shared" si="835"/>
        <v>5202</v>
      </c>
      <c r="CR240" s="14">
        <f t="shared" si="836"/>
        <v>5202</v>
      </c>
      <c r="CS240" s="14">
        <f t="shared" si="837"/>
        <v>6170</v>
      </c>
      <c r="CT240" s="14">
        <f t="shared" si="838"/>
        <v>7138</v>
      </c>
      <c r="CU240" s="14">
        <f>INDEX(属性偏向!$S$4:$S$135,(卡牌属性!$BZ240-1+CU$3)*11+卡牌属性!$CD240)</f>
        <v>14</v>
      </c>
      <c r="CV240" s="14">
        <f>INDEX(属性偏向!$S$4:$S$135,(卡牌属性!$BZ240-1+CV$3)*11+卡牌属性!$CD240)</f>
        <v>16</v>
      </c>
      <c r="CW240" s="14">
        <f>INDEX(属性偏向!$S$4:$S$135,(卡牌属性!$BZ240-1+CW$3)*11+卡牌属性!$CD240)</f>
        <v>18</v>
      </c>
      <c r="CX240" s="14">
        <f>INDEX(属性偏向!$S$4:$S$135,(卡牌属性!$BZ240-1+CX$3)*11+卡牌属性!$CD240)</f>
        <v>18</v>
      </c>
      <c r="CY240" s="14">
        <f>INDEX(属性偏向!$S$4:$S$135,(卡牌属性!$BZ240-1+CY$3)*11+卡牌属性!$CD240)</f>
        <v>20</v>
      </c>
      <c r="CZ240" s="14">
        <f>INDEX(属性偏向!$T$4:$T$135,(卡牌属性!$BZ240-1+CZ$3)*11+卡牌属性!$CD240)</f>
        <v>7</v>
      </c>
      <c r="DA240" s="14">
        <f>INDEX(属性偏向!$T$4:$T$135,(卡牌属性!$BZ240-1+DA$3)*11+卡牌属性!$CD240)</f>
        <v>8</v>
      </c>
      <c r="DB240" s="14">
        <f>INDEX(属性偏向!$T$4:$T$135,(卡牌属性!$BZ240-1+DB$3)*11+卡牌属性!$CD240)</f>
        <v>8</v>
      </c>
      <c r="DC240" s="14">
        <f>INDEX(属性偏向!$T$4:$T$135,(卡牌属性!$BZ240-1+DC$3)*11+卡牌属性!$CD240)</f>
        <v>9</v>
      </c>
      <c r="DD240" s="14">
        <f>INDEX(属性偏向!$T$4:$T$135,(卡牌属性!$BZ240-1+DD$3)*11+卡牌属性!$CD240)</f>
        <v>10</v>
      </c>
      <c r="DE240" s="14">
        <f>INDEX(属性偏向!$U$4:$U$135,(卡牌属性!$BZ240-1+DE$3)*11+卡牌属性!$CD240)</f>
        <v>140</v>
      </c>
      <c r="DF240" s="14">
        <f>INDEX(属性偏向!$U$4:$U$135,(卡牌属性!$BZ240-1+DF$3)*11+卡牌属性!$CD240)</f>
        <v>160</v>
      </c>
      <c r="DG240" s="14">
        <f>INDEX(属性偏向!$U$4:$U$135,(卡牌属性!$BZ240-1+DG$3)*11+卡牌属性!$CD240)</f>
        <v>160</v>
      </c>
      <c r="DH240" s="14">
        <f>INDEX(属性偏向!$U$4:$U$135,(卡牌属性!$BZ240-1+DH$3)*11+卡牌属性!$CD240)</f>
        <v>180</v>
      </c>
      <c r="DI240" s="14">
        <f>INDEX(属性偏向!$U$4:$U$135,(卡牌属性!$BZ240-1+DI$3)*11+卡牌属性!$CD240)</f>
        <v>200</v>
      </c>
      <c r="DL240" s="13">
        <v>236</v>
      </c>
      <c r="DM240" s="14">
        <f t="shared" si="718"/>
        <v>22</v>
      </c>
      <c r="DN240" s="14">
        <f t="shared" si="719"/>
        <v>1102050</v>
      </c>
      <c r="DO240" s="14" t="str">
        <f>INDEX($B$6:$B$32,DM240)&amp;"-"&amp;INDEX(属性投放!$H$7:$H$17,卡牌属性!DT240)</f>
        <v>卢天佑-叫唤</v>
      </c>
      <c r="DP240" s="14">
        <f t="shared" si="707"/>
        <v>4</v>
      </c>
      <c r="DQ240" s="14">
        <f t="shared" si="708"/>
        <v>4</v>
      </c>
      <c r="DR240" s="14">
        <f t="shared" si="709"/>
        <v>7</v>
      </c>
      <c r="DS240" s="14">
        <f t="shared" si="720"/>
        <v>3</v>
      </c>
      <c r="DT240" s="14">
        <f t="shared" si="721"/>
        <v>5</v>
      </c>
      <c r="DU240" s="14">
        <f>INDEX(属性投放!$W$6:$W$49,(卡牌属性!DS240-2)*11+卡牌属性!DT240)</f>
        <v>15</v>
      </c>
      <c r="DV240" s="14">
        <f t="shared" si="839"/>
        <v>1931</v>
      </c>
      <c r="DW240" s="14">
        <f t="shared" si="840"/>
        <v>2280</v>
      </c>
      <c r="DX240" s="14">
        <f t="shared" si="841"/>
        <v>2629</v>
      </c>
      <c r="DY240" s="14">
        <f t="shared" si="842"/>
        <v>2629</v>
      </c>
      <c r="DZ240" s="14">
        <f t="shared" si="843"/>
        <v>2978</v>
      </c>
      <c r="EA240" s="14">
        <f t="shared" si="844"/>
        <v>923</v>
      </c>
      <c r="EB240" s="14">
        <f t="shared" si="845"/>
        <v>1095</v>
      </c>
      <c r="EC240" s="14">
        <f t="shared" si="846"/>
        <v>1095</v>
      </c>
      <c r="ED240" s="14">
        <f t="shared" si="847"/>
        <v>1267</v>
      </c>
      <c r="EE240" s="14">
        <f t="shared" si="848"/>
        <v>1439</v>
      </c>
      <c r="EF240" s="14">
        <f t="shared" si="849"/>
        <v>22268</v>
      </c>
      <c r="EG240" s="14">
        <f t="shared" si="850"/>
        <v>24922</v>
      </c>
      <c r="EH240" s="14">
        <f t="shared" si="851"/>
        <v>24922</v>
      </c>
      <c r="EI240" s="14">
        <f t="shared" si="852"/>
        <v>30030</v>
      </c>
      <c r="EJ240" s="14">
        <f t="shared" si="853"/>
        <v>35238</v>
      </c>
      <c r="EK240" s="14">
        <f>INDEX(属性偏向!$S$4:$S$135,(卡牌属性!$DP240-1+EK$3)*11+卡牌属性!$DT240)*(1+属性投放!$AT$6)</f>
        <v>48</v>
      </c>
      <c r="EL240" s="14">
        <f>INDEX(属性偏向!$S$4:$S$135,(卡牌属性!$DP240-1+EL$3)*11+卡牌属性!$DT240)*(1+属性投放!$AT$6)</f>
        <v>54</v>
      </c>
      <c r="EM240" s="14">
        <f>INDEX(属性偏向!$S$4:$S$135,(卡牌属性!$DP240-1+EM$3)*11+卡牌属性!$DT240)*(1+属性投放!$AT$6)</f>
        <v>60</v>
      </c>
      <c r="EN240" s="14">
        <f>INDEX(属性偏向!$S$4:$S$135,(卡牌属性!$DP240-1+EN$3)*11+卡牌属性!$DT240)*(1+属性投放!$AT$6)</f>
        <v>60</v>
      </c>
      <c r="EO240" s="14">
        <f>INDEX(属性偏向!$S$4:$S$135,(卡牌属性!$DP240-1+EO$3)*11+卡牌属性!$DT240)*(1+属性投放!$AT$6)</f>
        <v>66</v>
      </c>
      <c r="EP240" s="14">
        <f>INDEX(属性偏向!$T$4:$T$135,(卡牌属性!$DQ240-1+EP$3)*11+卡牌属性!$DT240)*(1+属性投放!$AT$6)</f>
        <v>24</v>
      </c>
      <c r="EQ240" s="14">
        <f>INDEX(属性偏向!$T$4:$T$135,(卡牌属性!$DQ240-1+EQ$3)*11+卡牌属性!$DT240)*(1+属性投放!$AT$6)</f>
        <v>27</v>
      </c>
      <c r="ER240" s="14">
        <f>INDEX(属性偏向!$T$4:$T$135,(卡牌属性!$DQ240-1+ER$3)*11+卡牌属性!$DT240)*(1+属性投放!$AT$6)</f>
        <v>27</v>
      </c>
      <c r="ES240" s="14">
        <f>INDEX(属性偏向!$T$4:$T$135,(卡牌属性!$DQ240-1+ES$3)*11+卡牌属性!$DT240)*(1+属性投放!$AT$6)</f>
        <v>30</v>
      </c>
      <c r="ET240" s="14">
        <f>INDEX(属性偏向!$T$4:$T$135,(卡牌属性!$DQ240-1+ET$3)*11+卡牌属性!$DT240)*(1+属性投放!$AT$6)</f>
        <v>33</v>
      </c>
      <c r="EU240" s="14">
        <f>INDEX(属性偏向!$U$4:$U$135,(卡牌属性!$DR240-1+EU$3)*11+卡牌属性!$DT240)*(1+属性投放!$AT$6)</f>
        <v>660</v>
      </c>
      <c r="EV240" s="14">
        <f>INDEX(属性偏向!$U$4:$U$135,(卡牌属性!$DR240-1+EV$3)*11+卡牌属性!$DT240)*(1+属性投放!$AT$6)</f>
        <v>720</v>
      </c>
      <c r="EW240" s="14">
        <f>INDEX(属性偏向!$U$4:$U$135,(卡牌属性!$DR240-1+EW$3)*11+卡牌属性!$DT240)*(1+属性投放!$AT$6)</f>
        <v>720</v>
      </c>
      <c r="EX240" s="14">
        <f>INDEX(属性偏向!$U$4:$U$135,(卡牌属性!$DR240-1+EX$3)*11+卡牌属性!$DT240)*(1+属性投放!$AT$6)</f>
        <v>840</v>
      </c>
      <c r="EY240" s="14">
        <f>INDEX(属性偏向!$U$4:$U$135,(卡牌属性!$DR240-1+EY$3)*11+卡牌属性!$DT240)*(1+属性投放!$AT$6)</f>
        <v>960</v>
      </c>
    </row>
    <row r="241" spans="31:155" ht="16.5" x14ac:dyDescent="0.2">
      <c r="AE241" s="13">
        <v>237</v>
      </c>
      <c r="AF241" s="13">
        <f t="shared" si="710"/>
        <v>22</v>
      </c>
      <c r="AG241" s="13">
        <f t="shared" si="703"/>
        <v>3</v>
      </c>
      <c r="AH241" s="13"/>
      <c r="AI241" s="13"/>
      <c r="AJ241" s="14">
        <f t="shared" si="704"/>
        <v>1101030</v>
      </c>
      <c r="AK241" s="14" t="str">
        <f t="shared" si="705"/>
        <v>卢天佑6突</v>
      </c>
      <c r="AL241" s="25" t="s">
        <v>131</v>
      </c>
      <c r="AM241" s="14">
        <v>1</v>
      </c>
      <c r="AN241" s="14">
        <f t="shared" si="706"/>
        <v>6</v>
      </c>
      <c r="AO241" s="14" t="e">
        <f>INDEX(属性投放!#REF!,(卡牌属性!AG241-2)*20+卡牌属性!AN241)</f>
        <v>#REF!</v>
      </c>
      <c r="AP241" s="14" t="e">
        <f t="shared" si="788"/>
        <v>#REF!</v>
      </c>
      <c r="AQ241" s="14" t="e">
        <f t="shared" si="788"/>
        <v>#REF!</v>
      </c>
      <c r="AR241" s="14" t="e">
        <f t="shared" si="788"/>
        <v>#REF!</v>
      </c>
      <c r="AS241" s="14" t="e">
        <f t="shared" si="788"/>
        <v>#REF!</v>
      </c>
      <c r="AT241" s="14" t="e">
        <f>INDEX(属性投放!#REF!,(卡牌属性!AG241-2)*20+卡牌属性!AN241)</f>
        <v>#REF!</v>
      </c>
      <c r="AU241" s="14" t="e">
        <f t="shared" si="789"/>
        <v>#REF!</v>
      </c>
      <c r="AV241" s="14" t="e">
        <f t="shared" si="789"/>
        <v>#REF!</v>
      </c>
      <c r="AW241" s="14" t="e">
        <f t="shared" si="789"/>
        <v>#REF!</v>
      </c>
      <c r="AX241" s="14" t="e">
        <f t="shared" si="789"/>
        <v>#REF!</v>
      </c>
      <c r="AY241" s="14" t="e">
        <f>INDEX(属性投放!#REF!,(卡牌属性!AG241-2)*20+卡牌属性!AN241)</f>
        <v>#REF!</v>
      </c>
      <c r="AZ241" s="14" t="e">
        <f t="shared" si="790"/>
        <v>#REF!</v>
      </c>
      <c r="BA241" s="14" t="e">
        <f t="shared" si="790"/>
        <v>#REF!</v>
      </c>
      <c r="BB241" s="14" t="e">
        <f t="shared" si="790"/>
        <v>#REF!</v>
      </c>
      <c r="BC241" s="14" t="e">
        <f t="shared" si="790"/>
        <v>#REF!</v>
      </c>
      <c r="BD241" s="14" t="e">
        <f>INDEX(属性投放!#REF!,(卡牌属性!AG241-2)*20+卡牌属性!AN241)</f>
        <v>#REF!</v>
      </c>
      <c r="BE241" s="14" t="e">
        <f t="shared" si="791"/>
        <v>#REF!</v>
      </c>
      <c r="BF241" s="14" t="e">
        <f t="shared" si="791"/>
        <v>#REF!</v>
      </c>
      <c r="BG241" s="14" t="e">
        <f t="shared" si="791"/>
        <v>#REF!</v>
      </c>
      <c r="BH241" s="14" t="e">
        <f t="shared" si="791"/>
        <v>#REF!</v>
      </c>
      <c r="BI241" s="14" t="e">
        <f>INDEX(属性投放!#REF!,(卡牌属性!AG241-2)*20+卡牌属性!AN241)</f>
        <v>#REF!</v>
      </c>
      <c r="BJ241" s="14" t="e">
        <f t="shared" si="792"/>
        <v>#REF!</v>
      </c>
      <c r="BK241" s="14" t="e">
        <f t="shared" si="792"/>
        <v>#REF!</v>
      </c>
      <c r="BL241" s="14" t="e">
        <f t="shared" si="792"/>
        <v>#REF!</v>
      </c>
      <c r="BM241" s="14" t="e">
        <f t="shared" si="792"/>
        <v>#REF!</v>
      </c>
      <c r="BN241" s="14" t="e">
        <f>INDEX(属性投放!#REF!,(卡牌属性!AG241-2)*20+卡牌属性!AN241)</f>
        <v>#REF!</v>
      </c>
      <c r="BO241" s="14" t="e">
        <f t="shared" si="793"/>
        <v>#REF!</v>
      </c>
      <c r="BP241" s="14" t="e">
        <f t="shared" si="793"/>
        <v>#REF!</v>
      </c>
      <c r="BQ241" s="14" t="e">
        <f t="shared" si="793"/>
        <v>#REF!</v>
      </c>
      <c r="BR241" s="14" t="e">
        <f t="shared" si="793"/>
        <v>#REF!</v>
      </c>
      <c r="BV241" s="13">
        <v>237</v>
      </c>
      <c r="BW241" s="14">
        <f t="shared" si="711"/>
        <v>22</v>
      </c>
      <c r="BX241" s="14">
        <f t="shared" si="712"/>
        <v>1102050</v>
      </c>
      <c r="BY241" s="14" t="str">
        <f>INDEX($O$6:$O$37,BW241)&amp;"-"&amp;INDEX(属性投放!$H$19:$H$29,卡牌属性!CD241)</f>
        <v>柠檬精-大叫唤</v>
      </c>
      <c r="BZ241" s="14">
        <f t="shared" si="713"/>
        <v>3</v>
      </c>
      <c r="CA241" s="14">
        <f t="shared" si="714"/>
        <v>1</v>
      </c>
      <c r="CB241" s="14">
        <f t="shared" si="715"/>
        <v>4</v>
      </c>
      <c r="CC241" s="14">
        <f t="shared" si="716"/>
        <v>2</v>
      </c>
      <c r="CD241" s="14">
        <f t="shared" si="717"/>
        <v>6</v>
      </c>
      <c r="CE241" s="14">
        <f>INDEX(属性投放!$W$6:$W$49,(卡牌属性!CC241-2)*11+卡牌属性!CD241)</f>
        <v>15</v>
      </c>
      <c r="CF241" s="14">
        <f t="shared" si="824"/>
        <v>804</v>
      </c>
      <c r="CG241" s="14">
        <f t="shared" si="825"/>
        <v>967</v>
      </c>
      <c r="CH241" s="14">
        <f t="shared" si="826"/>
        <v>1130</v>
      </c>
      <c r="CI241" s="14">
        <f t="shared" si="827"/>
        <v>1130</v>
      </c>
      <c r="CJ241" s="14">
        <f t="shared" si="828"/>
        <v>1293</v>
      </c>
      <c r="CK241" s="14">
        <f t="shared" si="829"/>
        <v>352</v>
      </c>
      <c r="CL241" s="14">
        <f t="shared" si="830"/>
        <v>426</v>
      </c>
      <c r="CM241" s="14">
        <f t="shared" si="831"/>
        <v>426</v>
      </c>
      <c r="CN241" s="14">
        <f t="shared" si="832"/>
        <v>500</v>
      </c>
      <c r="CO241" s="14">
        <f t="shared" si="833"/>
        <v>579</v>
      </c>
      <c r="CP241" s="14">
        <f t="shared" si="834"/>
        <v>6384</v>
      </c>
      <c r="CQ241" s="14">
        <f t="shared" si="835"/>
        <v>7602</v>
      </c>
      <c r="CR241" s="14">
        <f t="shared" si="836"/>
        <v>7602</v>
      </c>
      <c r="CS241" s="14">
        <f t="shared" si="837"/>
        <v>8870</v>
      </c>
      <c r="CT241" s="14">
        <f t="shared" si="838"/>
        <v>10138</v>
      </c>
      <c r="CU241" s="14">
        <f>INDEX(属性偏向!$S$4:$S$135,(卡牌属性!$BZ241-1+CU$3)*11+卡牌属性!$CD241)</f>
        <v>18</v>
      </c>
      <c r="CV241" s="14">
        <f>INDEX(属性偏向!$S$4:$S$135,(卡牌属性!$BZ241-1+CV$3)*11+卡牌属性!$CD241)</f>
        <v>20</v>
      </c>
      <c r="CW241" s="14">
        <f>INDEX(属性偏向!$S$4:$S$135,(卡牌属性!$BZ241-1+CW$3)*11+卡牌属性!$CD241)</f>
        <v>22</v>
      </c>
      <c r="CX241" s="14">
        <f>INDEX(属性偏向!$S$4:$S$135,(卡牌属性!$BZ241-1+CX$3)*11+卡牌属性!$CD241)</f>
        <v>22</v>
      </c>
      <c r="CY241" s="14">
        <f>INDEX(属性偏向!$S$4:$S$135,(卡牌属性!$BZ241-1+CY$3)*11+卡牌属性!$CD241)</f>
        <v>24</v>
      </c>
      <c r="CZ241" s="14">
        <f>INDEX(属性偏向!$T$4:$T$135,(卡牌属性!$BZ241-1+CZ$3)*11+卡牌属性!$CD241)</f>
        <v>9</v>
      </c>
      <c r="DA241" s="14">
        <f>INDEX(属性偏向!$T$4:$T$135,(卡牌属性!$BZ241-1+DA$3)*11+卡牌属性!$CD241)</f>
        <v>10</v>
      </c>
      <c r="DB241" s="14">
        <f>INDEX(属性偏向!$T$4:$T$135,(卡牌属性!$BZ241-1+DB$3)*11+卡牌属性!$CD241)</f>
        <v>10</v>
      </c>
      <c r="DC241" s="14">
        <f>INDEX(属性偏向!$T$4:$T$135,(卡牌属性!$BZ241-1+DC$3)*11+卡牌属性!$CD241)</f>
        <v>11</v>
      </c>
      <c r="DD241" s="14">
        <f>INDEX(属性偏向!$T$4:$T$135,(卡牌属性!$BZ241-1+DD$3)*11+卡牌属性!$CD241)</f>
        <v>12</v>
      </c>
      <c r="DE241" s="14">
        <f>INDEX(属性偏向!$U$4:$U$135,(卡牌属性!$BZ241-1+DE$3)*11+卡牌属性!$CD241)</f>
        <v>180</v>
      </c>
      <c r="DF241" s="14">
        <f>INDEX(属性偏向!$U$4:$U$135,(卡牌属性!$BZ241-1+DF$3)*11+卡牌属性!$CD241)</f>
        <v>200</v>
      </c>
      <c r="DG241" s="14">
        <f>INDEX(属性偏向!$U$4:$U$135,(卡牌属性!$BZ241-1+DG$3)*11+卡牌属性!$CD241)</f>
        <v>200</v>
      </c>
      <c r="DH241" s="14">
        <f>INDEX(属性偏向!$U$4:$U$135,(卡牌属性!$BZ241-1+DH$3)*11+卡牌属性!$CD241)</f>
        <v>220</v>
      </c>
      <c r="DI241" s="14">
        <f>INDEX(属性偏向!$U$4:$U$135,(卡牌属性!$BZ241-1+DI$3)*11+卡牌属性!$CD241)</f>
        <v>240</v>
      </c>
      <c r="DL241" s="13">
        <v>237</v>
      </c>
      <c r="DM241" s="14">
        <f t="shared" si="718"/>
        <v>22</v>
      </c>
      <c r="DN241" s="14">
        <f t="shared" si="719"/>
        <v>1102050</v>
      </c>
      <c r="DO241" s="14" t="str">
        <f>INDEX($B$6:$B$32,DM241)&amp;"-"&amp;INDEX(属性投放!$H$7:$H$17,卡牌属性!DT241)</f>
        <v>卢天佑-大叫唤</v>
      </c>
      <c r="DP241" s="14">
        <f t="shared" si="707"/>
        <v>4</v>
      </c>
      <c r="DQ241" s="14">
        <f t="shared" si="708"/>
        <v>4</v>
      </c>
      <c r="DR241" s="14">
        <f t="shared" si="709"/>
        <v>7</v>
      </c>
      <c r="DS241" s="14">
        <f t="shared" si="720"/>
        <v>3</v>
      </c>
      <c r="DT241" s="14">
        <f t="shared" si="721"/>
        <v>6</v>
      </c>
      <c r="DU241" s="14">
        <f>INDEX(属性投放!$W$6:$W$49,(卡牌属性!DS241-2)*11+卡牌属性!DT241)</f>
        <v>15</v>
      </c>
      <c r="DV241" s="14">
        <f t="shared" si="839"/>
        <v>2651</v>
      </c>
      <c r="DW241" s="14">
        <f t="shared" si="840"/>
        <v>3090</v>
      </c>
      <c r="DX241" s="14">
        <f t="shared" si="841"/>
        <v>3529</v>
      </c>
      <c r="DY241" s="14">
        <f t="shared" si="842"/>
        <v>3529</v>
      </c>
      <c r="DZ241" s="14">
        <f t="shared" si="843"/>
        <v>3968</v>
      </c>
      <c r="EA241" s="14">
        <f t="shared" si="844"/>
        <v>1283</v>
      </c>
      <c r="EB241" s="14">
        <f t="shared" si="845"/>
        <v>1500</v>
      </c>
      <c r="EC241" s="14">
        <f t="shared" si="846"/>
        <v>1500</v>
      </c>
      <c r="ED241" s="14">
        <f t="shared" si="847"/>
        <v>1717</v>
      </c>
      <c r="EE241" s="14">
        <f t="shared" si="848"/>
        <v>1934</v>
      </c>
      <c r="EF241" s="14">
        <f t="shared" si="849"/>
        <v>32168</v>
      </c>
      <c r="EG241" s="14">
        <f t="shared" si="850"/>
        <v>35722</v>
      </c>
      <c r="EH241" s="14">
        <f t="shared" si="851"/>
        <v>35722</v>
      </c>
      <c r="EI241" s="14">
        <f t="shared" si="852"/>
        <v>42630</v>
      </c>
      <c r="EJ241" s="14">
        <f t="shared" si="853"/>
        <v>49638</v>
      </c>
      <c r="EK241" s="14">
        <f>INDEX(属性偏向!$S$4:$S$135,(卡牌属性!$DP241-1+EK$3)*11+卡牌属性!$DT241)*(1+属性投放!$AT$6)</f>
        <v>60</v>
      </c>
      <c r="EL241" s="14">
        <f>INDEX(属性偏向!$S$4:$S$135,(卡牌属性!$DP241-1+EL$3)*11+卡牌属性!$DT241)*(1+属性投放!$AT$6)</f>
        <v>66</v>
      </c>
      <c r="EM241" s="14">
        <f>INDEX(属性偏向!$S$4:$S$135,(卡牌属性!$DP241-1+EM$3)*11+卡牌属性!$DT241)*(1+属性投放!$AT$6)</f>
        <v>72</v>
      </c>
      <c r="EN241" s="14">
        <f>INDEX(属性偏向!$S$4:$S$135,(卡牌属性!$DP241-1+EN$3)*11+卡牌属性!$DT241)*(1+属性投放!$AT$6)</f>
        <v>72</v>
      </c>
      <c r="EO241" s="14">
        <f>INDEX(属性偏向!$S$4:$S$135,(卡牌属性!$DP241-1+EO$3)*11+卡牌属性!$DT241)*(1+属性投放!$AT$6)</f>
        <v>78</v>
      </c>
      <c r="EP241" s="14">
        <f>INDEX(属性偏向!$T$4:$T$135,(卡牌属性!$DQ241-1+EP$3)*11+卡牌属性!$DT241)*(1+属性投放!$AT$6)</f>
        <v>30</v>
      </c>
      <c r="EQ241" s="14">
        <f>INDEX(属性偏向!$T$4:$T$135,(卡牌属性!$DQ241-1+EQ$3)*11+卡牌属性!$DT241)*(1+属性投放!$AT$6)</f>
        <v>33</v>
      </c>
      <c r="ER241" s="14">
        <f>INDEX(属性偏向!$T$4:$T$135,(卡牌属性!$DQ241-1+ER$3)*11+卡牌属性!$DT241)*(1+属性投放!$AT$6)</f>
        <v>33</v>
      </c>
      <c r="ES241" s="14">
        <f>INDEX(属性偏向!$T$4:$T$135,(卡牌属性!$DQ241-1+ES$3)*11+卡牌属性!$DT241)*(1+属性投放!$AT$6)</f>
        <v>36</v>
      </c>
      <c r="ET241" s="14">
        <f>INDEX(属性偏向!$T$4:$T$135,(卡牌属性!$DQ241-1+ET$3)*11+卡牌属性!$DT241)*(1+属性投放!$AT$6)</f>
        <v>39</v>
      </c>
      <c r="EU241" s="14">
        <f>INDEX(属性偏向!$U$4:$U$135,(卡牌属性!$DR241-1+EU$3)*11+卡牌属性!$DT241)*(1+属性投放!$AT$6)</f>
        <v>780</v>
      </c>
      <c r="EV241" s="14">
        <f>INDEX(属性偏向!$U$4:$U$135,(卡牌属性!$DR241-1+EV$3)*11+卡牌属性!$DT241)*(1+属性投放!$AT$6)</f>
        <v>840</v>
      </c>
      <c r="EW241" s="14">
        <f>INDEX(属性偏向!$U$4:$U$135,(卡牌属性!$DR241-1+EW$3)*11+卡牌属性!$DT241)*(1+属性投放!$AT$6)</f>
        <v>840</v>
      </c>
      <c r="EX241" s="14">
        <f>INDEX(属性偏向!$U$4:$U$135,(卡牌属性!$DR241-1+EX$3)*11+卡牌属性!$DT241)*(1+属性投放!$AT$6)</f>
        <v>960</v>
      </c>
      <c r="EY241" s="14">
        <f>INDEX(属性偏向!$U$4:$U$135,(卡牌属性!$DR241-1+EY$3)*11+卡牌属性!$DT241)*(1+属性投放!$AT$6)</f>
        <v>1080</v>
      </c>
    </row>
    <row r="242" spans="31:155" ht="16.5" x14ac:dyDescent="0.2">
      <c r="AE242" s="13">
        <v>238</v>
      </c>
      <c r="AF242" s="13">
        <f t="shared" si="710"/>
        <v>22</v>
      </c>
      <c r="AG242" s="13">
        <f t="shared" si="703"/>
        <v>3</v>
      </c>
      <c r="AH242" s="13"/>
      <c r="AI242" s="13"/>
      <c r="AJ242" s="14">
        <f t="shared" si="704"/>
        <v>1101030</v>
      </c>
      <c r="AK242" s="14" t="str">
        <f t="shared" si="705"/>
        <v>卢天佑7突</v>
      </c>
      <c r="AL242" s="25" t="s">
        <v>131</v>
      </c>
      <c r="AM242" s="14">
        <v>1</v>
      </c>
      <c r="AN242" s="14">
        <f t="shared" si="706"/>
        <v>7</v>
      </c>
      <c r="AO242" s="14" t="e">
        <f>INDEX(属性投放!#REF!,(卡牌属性!AG242-2)*20+卡牌属性!AN242)</f>
        <v>#REF!</v>
      </c>
      <c r="AP242" s="14" t="e">
        <f t="shared" si="788"/>
        <v>#REF!</v>
      </c>
      <c r="AQ242" s="14" t="e">
        <f t="shared" si="788"/>
        <v>#REF!</v>
      </c>
      <c r="AR242" s="14" t="e">
        <f t="shared" si="788"/>
        <v>#REF!</v>
      </c>
      <c r="AS242" s="14" t="e">
        <f t="shared" si="788"/>
        <v>#REF!</v>
      </c>
      <c r="AT242" s="14" t="e">
        <f>INDEX(属性投放!#REF!,(卡牌属性!AG242-2)*20+卡牌属性!AN242)</f>
        <v>#REF!</v>
      </c>
      <c r="AU242" s="14" t="e">
        <f t="shared" si="789"/>
        <v>#REF!</v>
      </c>
      <c r="AV242" s="14" t="e">
        <f t="shared" si="789"/>
        <v>#REF!</v>
      </c>
      <c r="AW242" s="14" t="e">
        <f t="shared" si="789"/>
        <v>#REF!</v>
      </c>
      <c r="AX242" s="14" t="e">
        <f t="shared" si="789"/>
        <v>#REF!</v>
      </c>
      <c r="AY242" s="14" t="e">
        <f>INDEX(属性投放!#REF!,(卡牌属性!AG242-2)*20+卡牌属性!AN242)</f>
        <v>#REF!</v>
      </c>
      <c r="AZ242" s="14" t="e">
        <f t="shared" si="790"/>
        <v>#REF!</v>
      </c>
      <c r="BA242" s="14" t="e">
        <f t="shared" si="790"/>
        <v>#REF!</v>
      </c>
      <c r="BB242" s="14" t="e">
        <f t="shared" si="790"/>
        <v>#REF!</v>
      </c>
      <c r="BC242" s="14" t="e">
        <f t="shared" si="790"/>
        <v>#REF!</v>
      </c>
      <c r="BD242" s="14" t="e">
        <f>INDEX(属性投放!#REF!,(卡牌属性!AG242-2)*20+卡牌属性!AN242)</f>
        <v>#REF!</v>
      </c>
      <c r="BE242" s="14" t="e">
        <f t="shared" si="791"/>
        <v>#REF!</v>
      </c>
      <c r="BF242" s="14" t="e">
        <f t="shared" si="791"/>
        <v>#REF!</v>
      </c>
      <c r="BG242" s="14" t="e">
        <f t="shared" si="791"/>
        <v>#REF!</v>
      </c>
      <c r="BH242" s="14" t="e">
        <f t="shared" si="791"/>
        <v>#REF!</v>
      </c>
      <c r="BI242" s="14" t="e">
        <f>INDEX(属性投放!#REF!,(卡牌属性!AG242-2)*20+卡牌属性!AN242)</f>
        <v>#REF!</v>
      </c>
      <c r="BJ242" s="14" t="e">
        <f t="shared" si="792"/>
        <v>#REF!</v>
      </c>
      <c r="BK242" s="14" t="e">
        <f t="shared" si="792"/>
        <v>#REF!</v>
      </c>
      <c r="BL242" s="14" t="e">
        <f t="shared" si="792"/>
        <v>#REF!</v>
      </c>
      <c r="BM242" s="14" t="e">
        <f t="shared" si="792"/>
        <v>#REF!</v>
      </c>
      <c r="BN242" s="14" t="e">
        <f>INDEX(属性投放!#REF!,(卡牌属性!AG242-2)*20+卡牌属性!AN242)</f>
        <v>#REF!</v>
      </c>
      <c r="BO242" s="14" t="e">
        <f t="shared" si="793"/>
        <v>#REF!</v>
      </c>
      <c r="BP242" s="14" t="e">
        <f t="shared" si="793"/>
        <v>#REF!</v>
      </c>
      <c r="BQ242" s="14" t="e">
        <f t="shared" si="793"/>
        <v>#REF!</v>
      </c>
      <c r="BR242" s="14" t="e">
        <f t="shared" si="793"/>
        <v>#REF!</v>
      </c>
      <c r="BV242" s="13">
        <v>238</v>
      </c>
      <c r="BW242" s="14">
        <f t="shared" si="711"/>
        <v>22</v>
      </c>
      <c r="BX242" s="14">
        <f t="shared" si="712"/>
        <v>1102050</v>
      </c>
      <c r="BY242" s="14" t="str">
        <f>INDEX($O$6:$O$37,BW242)&amp;"-"&amp;INDEX(属性投放!$H$19:$H$29,卡牌属性!CD242)</f>
        <v>柠檬精-焦热</v>
      </c>
      <c r="BZ242" s="14">
        <f t="shared" si="713"/>
        <v>3</v>
      </c>
      <c r="CA242" s="14">
        <f t="shared" si="714"/>
        <v>1</v>
      </c>
      <c r="CB242" s="14">
        <f t="shared" si="715"/>
        <v>4</v>
      </c>
      <c r="CC242" s="14">
        <f t="shared" si="716"/>
        <v>2</v>
      </c>
      <c r="CD242" s="14">
        <f t="shared" si="717"/>
        <v>7</v>
      </c>
      <c r="CE242" s="14">
        <f>INDEX(属性投放!$W$6:$W$49,(卡牌属性!CC242-2)*11+卡牌属性!CD242)</f>
        <v>15</v>
      </c>
      <c r="CF242" s="14">
        <f t="shared" si="824"/>
        <v>1074</v>
      </c>
      <c r="CG242" s="14">
        <f t="shared" si="825"/>
        <v>1267</v>
      </c>
      <c r="CH242" s="14">
        <f t="shared" si="826"/>
        <v>1460</v>
      </c>
      <c r="CI242" s="14">
        <f t="shared" si="827"/>
        <v>1460</v>
      </c>
      <c r="CJ242" s="14">
        <f t="shared" si="828"/>
        <v>1653</v>
      </c>
      <c r="CK242" s="14">
        <f t="shared" si="829"/>
        <v>487</v>
      </c>
      <c r="CL242" s="14">
        <f t="shared" si="830"/>
        <v>576</v>
      </c>
      <c r="CM242" s="14">
        <f t="shared" si="831"/>
        <v>576</v>
      </c>
      <c r="CN242" s="14">
        <f t="shared" si="832"/>
        <v>665</v>
      </c>
      <c r="CO242" s="14">
        <f t="shared" si="833"/>
        <v>759</v>
      </c>
      <c r="CP242" s="14">
        <f t="shared" si="834"/>
        <v>9084</v>
      </c>
      <c r="CQ242" s="14">
        <f t="shared" si="835"/>
        <v>10602</v>
      </c>
      <c r="CR242" s="14">
        <f t="shared" si="836"/>
        <v>10602</v>
      </c>
      <c r="CS242" s="14">
        <f t="shared" si="837"/>
        <v>12170</v>
      </c>
      <c r="CT242" s="14">
        <f t="shared" si="838"/>
        <v>13738</v>
      </c>
      <c r="CU242" s="14">
        <f>INDEX(属性偏向!$S$4:$S$135,(卡牌属性!$BZ242-1+CU$3)*11+卡牌属性!$CD242)</f>
        <v>22</v>
      </c>
      <c r="CV242" s="14">
        <f>INDEX(属性偏向!$S$4:$S$135,(卡牌属性!$BZ242-1+CV$3)*11+卡牌属性!$CD242)</f>
        <v>24</v>
      </c>
      <c r="CW242" s="14">
        <f>INDEX(属性偏向!$S$4:$S$135,(卡牌属性!$BZ242-1+CW$3)*11+卡牌属性!$CD242)</f>
        <v>26</v>
      </c>
      <c r="CX242" s="14">
        <f>INDEX(属性偏向!$S$4:$S$135,(卡牌属性!$BZ242-1+CX$3)*11+卡牌属性!$CD242)</f>
        <v>26</v>
      </c>
      <c r="CY242" s="14">
        <f>INDEX(属性偏向!$S$4:$S$135,(卡牌属性!$BZ242-1+CY$3)*11+卡牌属性!$CD242)</f>
        <v>28</v>
      </c>
      <c r="CZ242" s="14">
        <f>INDEX(属性偏向!$T$4:$T$135,(卡牌属性!$BZ242-1+CZ$3)*11+卡牌属性!$CD242)</f>
        <v>11</v>
      </c>
      <c r="DA242" s="14">
        <f>INDEX(属性偏向!$T$4:$T$135,(卡牌属性!$BZ242-1+DA$3)*11+卡牌属性!$CD242)</f>
        <v>12</v>
      </c>
      <c r="DB242" s="14">
        <f>INDEX(属性偏向!$T$4:$T$135,(卡牌属性!$BZ242-1+DB$3)*11+卡牌属性!$CD242)</f>
        <v>12</v>
      </c>
      <c r="DC242" s="14">
        <f>INDEX(属性偏向!$T$4:$T$135,(卡牌属性!$BZ242-1+DC$3)*11+卡牌属性!$CD242)</f>
        <v>13</v>
      </c>
      <c r="DD242" s="14">
        <f>INDEX(属性偏向!$T$4:$T$135,(卡牌属性!$BZ242-1+DD$3)*11+卡牌属性!$CD242)</f>
        <v>14</v>
      </c>
      <c r="DE242" s="14">
        <f>INDEX(属性偏向!$U$4:$U$135,(卡牌属性!$BZ242-1+DE$3)*11+卡牌属性!$CD242)</f>
        <v>220</v>
      </c>
      <c r="DF242" s="14">
        <f>INDEX(属性偏向!$U$4:$U$135,(卡牌属性!$BZ242-1+DF$3)*11+卡牌属性!$CD242)</f>
        <v>240</v>
      </c>
      <c r="DG242" s="14">
        <f>INDEX(属性偏向!$U$4:$U$135,(卡牌属性!$BZ242-1+DG$3)*11+卡牌属性!$CD242)</f>
        <v>240</v>
      </c>
      <c r="DH242" s="14">
        <f>INDEX(属性偏向!$U$4:$U$135,(卡牌属性!$BZ242-1+DH$3)*11+卡牌属性!$CD242)</f>
        <v>260</v>
      </c>
      <c r="DI242" s="14">
        <f>INDEX(属性偏向!$U$4:$U$135,(卡牌属性!$BZ242-1+DI$3)*11+卡牌属性!$CD242)</f>
        <v>280</v>
      </c>
      <c r="DL242" s="13">
        <v>238</v>
      </c>
      <c r="DM242" s="14">
        <f t="shared" si="718"/>
        <v>22</v>
      </c>
      <c r="DN242" s="14">
        <f t="shared" si="719"/>
        <v>1102050</v>
      </c>
      <c r="DO242" s="14" t="str">
        <f>INDEX($B$6:$B$32,DM242)&amp;"-"&amp;INDEX(属性投放!$H$7:$H$17,卡牌属性!DT242)</f>
        <v>卢天佑-焦热</v>
      </c>
      <c r="DP242" s="14">
        <f t="shared" si="707"/>
        <v>4</v>
      </c>
      <c r="DQ242" s="14">
        <f t="shared" si="708"/>
        <v>4</v>
      </c>
      <c r="DR242" s="14">
        <f t="shared" si="709"/>
        <v>7</v>
      </c>
      <c r="DS242" s="14">
        <f t="shared" si="720"/>
        <v>3</v>
      </c>
      <c r="DT242" s="14">
        <f t="shared" si="721"/>
        <v>7</v>
      </c>
      <c r="DU242" s="14">
        <f>INDEX(属性投放!$W$6:$W$49,(卡牌属性!DS242-2)*11+卡牌属性!DT242)</f>
        <v>15</v>
      </c>
      <c r="DV242" s="14">
        <f t="shared" si="839"/>
        <v>3551</v>
      </c>
      <c r="DW242" s="14">
        <f t="shared" si="840"/>
        <v>4080</v>
      </c>
      <c r="DX242" s="14">
        <f t="shared" si="841"/>
        <v>4609</v>
      </c>
      <c r="DY242" s="14">
        <f t="shared" si="842"/>
        <v>4609</v>
      </c>
      <c r="DZ242" s="14">
        <f t="shared" si="843"/>
        <v>5138</v>
      </c>
      <c r="EA242" s="14">
        <f t="shared" si="844"/>
        <v>1733</v>
      </c>
      <c r="EB242" s="14">
        <f t="shared" si="845"/>
        <v>1995</v>
      </c>
      <c r="EC242" s="14">
        <f t="shared" si="846"/>
        <v>1995</v>
      </c>
      <c r="ED242" s="14">
        <f t="shared" si="847"/>
        <v>2257</v>
      </c>
      <c r="EE242" s="14">
        <f t="shared" si="848"/>
        <v>2519</v>
      </c>
      <c r="EF242" s="14">
        <f t="shared" si="849"/>
        <v>43868</v>
      </c>
      <c r="EG242" s="14">
        <f t="shared" si="850"/>
        <v>48322</v>
      </c>
      <c r="EH242" s="14">
        <f t="shared" si="851"/>
        <v>48322</v>
      </c>
      <c r="EI242" s="14">
        <f t="shared" si="852"/>
        <v>57030</v>
      </c>
      <c r="EJ242" s="14">
        <f t="shared" si="853"/>
        <v>65838</v>
      </c>
      <c r="EK242" s="14">
        <f>INDEX(属性偏向!$S$4:$S$135,(卡牌属性!$DP242-1+EK$3)*11+卡牌属性!$DT242)*(1+属性投放!$AT$6)</f>
        <v>72</v>
      </c>
      <c r="EL242" s="14">
        <f>INDEX(属性偏向!$S$4:$S$135,(卡牌属性!$DP242-1+EL$3)*11+卡牌属性!$DT242)*(1+属性投放!$AT$6)</f>
        <v>78</v>
      </c>
      <c r="EM242" s="14">
        <f>INDEX(属性偏向!$S$4:$S$135,(卡牌属性!$DP242-1+EM$3)*11+卡牌属性!$DT242)*(1+属性投放!$AT$6)</f>
        <v>84</v>
      </c>
      <c r="EN242" s="14">
        <f>INDEX(属性偏向!$S$4:$S$135,(卡牌属性!$DP242-1+EN$3)*11+卡牌属性!$DT242)*(1+属性投放!$AT$6)</f>
        <v>84</v>
      </c>
      <c r="EO242" s="14">
        <f>INDEX(属性偏向!$S$4:$S$135,(卡牌属性!$DP242-1+EO$3)*11+卡牌属性!$DT242)*(1+属性投放!$AT$6)</f>
        <v>90</v>
      </c>
      <c r="EP242" s="14">
        <f>INDEX(属性偏向!$T$4:$T$135,(卡牌属性!$DQ242-1+EP$3)*11+卡牌属性!$DT242)*(1+属性投放!$AT$6)</f>
        <v>36</v>
      </c>
      <c r="EQ242" s="14">
        <f>INDEX(属性偏向!$T$4:$T$135,(卡牌属性!$DQ242-1+EQ$3)*11+卡牌属性!$DT242)*(1+属性投放!$AT$6)</f>
        <v>39</v>
      </c>
      <c r="ER242" s="14">
        <f>INDEX(属性偏向!$T$4:$T$135,(卡牌属性!$DQ242-1+ER$3)*11+卡牌属性!$DT242)*(1+属性投放!$AT$6)</f>
        <v>39</v>
      </c>
      <c r="ES242" s="14">
        <f>INDEX(属性偏向!$T$4:$T$135,(卡牌属性!$DQ242-1+ES$3)*11+卡牌属性!$DT242)*(1+属性投放!$AT$6)</f>
        <v>42</v>
      </c>
      <c r="ET242" s="14">
        <f>INDEX(属性偏向!$T$4:$T$135,(卡牌属性!$DQ242-1+ET$3)*11+卡牌属性!$DT242)*(1+属性投放!$AT$6)</f>
        <v>45</v>
      </c>
      <c r="EU242" s="14">
        <f>INDEX(属性偏向!$U$4:$U$135,(卡牌属性!$DR242-1+EU$3)*11+卡牌属性!$DT242)*(1+属性投放!$AT$6)</f>
        <v>900</v>
      </c>
      <c r="EV242" s="14">
        <f>INDEX(属性偏向!$U$4:$U$135,(卡牌属性!$DR242-1+EV$3)*11+卡牌属性!$DT242)*(1+属性投放!$AT$6)</f>
        <v>960</v>
      </c>
      <c r="EW242" s="14">
        <f>INDEX(属性偏向!$U$4:$U$135,(卡牌属性!$DR242-1+EW$3)*11+卡牌属性!$DT242)*(1+属性投放!$AT$6)</f>
        <v>960</v>
      </c>
      <c r="EX242" s="14">
        <f>INDEX(属性偏向!$U$4:$U$135,(卡牌属性!$DR242-1+EX$3)*11+卡牌属性!$DT242)*(1+属性投放!$AT$6)</f>
        <v>1080</v>
      </c>
      <c r="EY242" s="14">
        <f>INDEX(属性偏向!$U$4:$U$135,(卡牌属性!$DR242-1+EY$3)*11+卡牌属性!$DT242)*(1+属性投放!$AT$6)</f>
        <v>1200</v>
      </c>
    </row>
    <row r="243" spans="31:155" ht="16.5" x14ac:dyDescent="0.2">
      <c r="AE243" s="13">
        <v>239</v>
      </c>
      <c r="AF243" s="13">
        <f t="shared" si="710"/>
        <v>22</v>
      </c>
      <c r="AG243" s="13">
        <f t="shared" si="703"/>
        <v>3</v>
      </c>
      <c r="AH243" s="13"/>
      <c r="AI243" s="13"/>
      <c r="AJ243" s="14">
        <f t="shared" si="704"/>
        <v>1101030</v>
      </c>
      <c r="AK243" s="14" t="str">
        <f t="shared" si="705"/>
        <v>卢天佑8突</v>
      </c>
      <c r="AL243" s="25" t="s">
        <v>131</v>
      </c>
      <c r="AM243" s="14">
        <v>1</v>
      </c>
      <c r="AN243" s="14">
        <f t="shared" si="706"/>
        <v>8</v>
      </c>
      <c r="AO243" s="14" t="e">
        <f>INDEX(属性投放!#REF!,(卡牌属性!AG243-2)*20+卡牌属性!AN243)</f>
        <v>#REF!</v>
      </c>
      <c r="AP243" s="14" t="e">
        <f t="shared" si="788"/>
        <v>#REF!</v>
      </c>
      <c r="AQ243" s="14" t="e">
        <f t="shared" si="788"/>
        <v>#REF!</v>
      </c>
      <c r="AR243" s="14" t="e">
        <f t="shared" si="788"/>
        <v>#REF!</v>
      </c>
      <c r="AS243" s="14" t="e">
        <f t="shared" si="788"/>
        <v>#REF!</v>
      </c>
      <c r="AT243" s="14" t="e">
        <f>INDEX(属性投放!#REF!,(卡牌属性!AG243-2)*20+卡牌属性!AN243)</f>
        <v>#REF!</v>
      </c>
      <c r="AU243" s="14" t="e">
        <f t="shared" si="789"/>
        <v>#REF!</v>
      </c>
      <c r="AV243" s="14" t="e">
        <f t="shared" si="789"/>
        <v>#REF!</v>
      </c>
      <c r="AW243" s="14" t="e">
        <f t="shared" si="789"/>
        <v>#REF!</v>
      </c>
      <c r="AX243" s="14" t="e">
        <f t="shared" si="789"/>
        <v>#REF!</v>
      </c>
      <c r="AY243" s="14" t="e">
        <f>INDEX(属性投放!#REF!,(卡牌属性!AG243-2)*20+卡牌属性!AN243)</f>
        <v>#REF!</v>
      </c>
      <c r="AZ243" s="14" t="e">
        <f t="shared" si="790"/>
        <v>#REF!</v>
      </c>
      <c r="BA243" s="14" t="e">
        <f t="shared" si="790"/>
        <v>#REF!</v>
      </c>
      <c r="BB243" s="14" t="e">
        <f t="shared" si="790"/>
        <v>#REF!</v>
      </c>
      <c r="BC243" s="14" t="e">
        <f t="shared" si="790"/>
        <v>#REF!</v>
      </c>
      <c r="BD243" s="14" t="e">
        <f>INDEX(属性投放!#REF!,(卡牌属性!AG243-2)*20+卡牌属性!AN243)</f>
        <v>#REF!</v>
      </c>
      <c r="BE243" s="14" t="e">
        <f t="shared" si="791"/>
        <v>#REF!</v>
      </c>
      <c r="BF243" s="14" t="e">
        <f t="shared" si="791"/>
        <v>#REF!</v>
      </c>
      <c r="BG243" s="14" t="e">
        <f t="shared" si="791"/>
        <v>#REF!</v>
      </c>
      <c r="BH243" s="14" t="e">
        <f t="shared" si="791"/>
        <v>#REF!</v>
      </c>
      <c r="BI243" s="14" t="e">
        <f>INDEX(属性投放!#REF!,(卡牌属性!AG243-2)*20+卡牌属性!AN243)</f>
        <v>#REF!</v>
      </c>
      <c r="BJ243" s="14" t="e">
        <f t="shared" si="792"/>
        <v>#REF!</v>
      </c>
      <c r="BK243" s="14" t="e">
        <f t="shared" si="792"/>
        <v>#REF!</v>
      </c>
      <c r="BL243" s="14" t="e">
        <f t="shared" si="792"/>
        <v>#REF!</v>
      </c>
      <c r="BM243" s="14" t="e">
        <f t="shared" si="792"/>
        <v>#REF!</v>
      </c>
      <c r="BN243" s="14" t="e">
        <f>INDEX(属性投放!#REF!,(卡牌属性!AG243-2)*20+卡牌属性!AN243)</f>
        <v>#REF!</v>
      </c>
      <c r="BO243" s="14" t="e">
        <f t="shared" si="793"/>
        <v>#REF!</v>
      </c>
      <c r="BP243" s="14" t="e">
        <f t="shared" si="793"/>
        <v>#REF!</v>
      </c>
      <c r="BQ243" s="14" t="e">
        <f t="shared" si="793"/>
        <v>#REF!</v>
      </c>
      <c r="BR243" s="14" t="e">
        <f t="shared" si="793"/>
        <v>#REF!</v>
      </c>
      <c r="BV243" s="13">
        <v>239</v>
      </c>
      <c r="BW243" s="14">
        <f t="shared" si="711"/>
        <v>22</v>
      </c>
      <c r="BX243" s="14">
        <f t="shared" si="712"/>
        <v>1102050</v>
      </c>
      <c r="BY243" s="14" t="str">
        <f>INDEX($O$6:$O$37,BW243)&amp;"-"&amp;INDEX(属性投放!$H$19:$H$29,卡牌属性!CD243)</f>
        <v>柠檬精-大焦热</v>
      </c>
      <c r="BZ243" s="14">
        <f t="shared" si="713"/>
        <v>3</v>
      </c>
      <c r="CA243" s="14">
        <f t="shared" si="714"/>
        <v>1</v>
      </c>
      <c r="CB243" s="14">
        <f t="shared" si="715"/>
        <v>4</v>
      </c>
      <c r="CC243" s="14">
        <f t="shared" si="716"/>
        <v>2</v>
      </c>
      <c r="CD243" s="14">
        <f t="shared" si="717"/>
        <v>8</v>
      </c>
      <c r="CE243" s="14">
        <f>INDEX(属性投放!$W$6:$W$49,(卡牌属性!CC243-2)*11+卡牌属性!CD243)</f>
        <v>15</v>
      </c>
      <c r="CF243" s="14">
        <f t="shared" si="824"/>
        <v>1404</v>
      </c>
      <c r="CG243" s="14">
        <f t="shared" si="825"/>
        <v>1627</v>
      </c>
      <c r="CH243" s="14">
        <f t="shared" si="826"/>
        <v>1850</v>
      </c>
      <c r="CI243" s="14">
        <f t="shared" si="827"/>
        <v>1850</v>
      </c>
      <c r="CJ243" s="14">
        <f t="shared" si="828"/>
        <v>2073</v>
      </c>
      <c r="CK243" s="14">
        <f t="shared" si="829"/>
        <v>652</v>
      </c>
      <c r="CL243" s="14">
        <f t="shared" si="830"/>
        <v>756</v>
      </c>
      <c r="CM243" s="14">
        <f t="shared" si="831"/>
        <v>756</v>
      </c>
      <c r="CN243" s="14">
        <f t="shared" si="832"/>
        <v>860</v>
      </c>
      <c r="CO243" s="14">
        <f t="shared" si="833"/>
        <v>969</v>
      </c>
      <c r="CP243" s="14">
        <f t="shared" si="834"/>
        <v>12384</v>
      </c>
      <c r="CQ243" s="14">
        <f t="shared" si="835"/>
        <v>14202</v>
      </c>
      <c r="CR243" s="14">
        <f t="shared" si="836"/>
        <v>14202</v>
      </c>
      <c r="CS243" s="14">
        <f t="shared" si="837"/>
        <v>16070</v>
      </c>
      <c r="CT243" s="14">
        <f t="shared" si="838"/>
        <v>17938</v>
      </c>
      <c r="CU243" s="14">
        <f>INDEX(属性偏向!$S$4:$S$135,(卡牌属性!$BZ243-1+CU$3)*11+卡牌属性!$CD243)</f>
        <v>28</v>
      </c>
      <c r="CV243" s="14">
        <f>INDEX(属性偏向!$S$4:$S$135,(卡牌属性!$BZ243-1+CV$3)*11+卡牌属性!$CD243)</f>
        <v>30</v>
      </c>
      <c r="CW243" s="14">
        <f>INDEX(属性偏向!$S$4:$S$135,(卡牌属性!$BZ243-1+CW$3)*11+卡牌属性!$CD243)</f>
        <v>32</v>
      </c>
      <c r="CX243" s="14">
        <f>INDEX(属性偏向!$S$4:$S$135,(卡牌属性!$BZ243-1+CX$3)*11+卡牌属性!$CD243)</f>
        <v>32</v>
      </c>
      <c r="CY243" s="14">
        <f>INDEX(属性偏向!$S$4:$S$135,(卡牌属性!$BZ243-1+CY$3)*11+卡牌属性!$CD243)</f>
        <v>34</v>
      </c>
      <c r="CZ243" s="14">
        <f>INDEX(属性偏向!$T$4:$T$135,(卡牌属性!$BZ243-1+CZ$3)*11+卡牌属性!$CD243)</f>
        <v>14</v>
      </c>
      <c r="DA243" s="14">
        <f>INDEX(属性偏向!$T$4:$T$135,(卡牌属性!$BZ243-1+DA$3)*11+卡牌属性!$CD243)</f>
        <v>15</v>
      </c>
      <c r="DB243" s="14">
        <f>INDEX(属性偏向!$T$4:$T$135,(卡牌属性!$BZ243-1+DB$3)*11+卡牌属性!$CD243)</f>
        <v>15</v>
      </c>
      <c r="DC243" s="14">
        <f>INDEX(属性偏向!$T$4:$T$135,(卡牌属性!$BZ243-1+DC$3)*11+卡牌属性!$CD243)</f>
        <v>16</v>
      </c>
      <c r="DD243" s="14">
        <f>INDEX(属性偏向!$T$4:$T$135,(卡牌属性!$BZ243-1+DD$3)*11+卡牌属性!$CD243)</f>
        <v>17</v>
      </c>
      <c r="DE243" s="14">
        <f>INDEX(属性偏向!$U$4:$U$135,(卡牌属性!$BZ243-1+DE$3)*11+卡牌属性!$CD243)</f>
        <v>280</v>
      </c>
      <c r="DF243" s="14">
        <f>INDEX(属性偏向!$U$4:$U$135,(卡牌属性!$BZ243-1+DF$3)*11+卡牌属性!$CD243)</f>
        <v>300</v>
      </c>
      <c r="DG243" s="14">
        <f>INDEX(属性偏向!$U$4:$U$135,(卡牌属性!$BZ243-1+DG$3)*11+卡牌属性!$CD243)</f>
        <v>300</v>
      </c>
      <c r="DH243" s="14">
        <f>INDEX(属性偏向!$U$4:$U$135,(卡牌属性!$BZ243-1+DH$3)*11+卡牌属性!$CD243)</f>
        <v>320</v>
      </c>
      <c r="DI243" s="14">
        <f>INDEX(属性偏向!$U$4:$U$135,(卡牌属性!$BZ243-1+DI$3)*11+卡牌属性!$CD243)</f>
        <v>340</v>
      </c>
      <c r="DL243" s="13">
        <v>239</v>
      </c>
      <c r="DM243" s="14">
        <f t="shared" si="718"/>
        <v>22</v>
      </c>
      <c r="DN243" s="14">
        <f t="shared" si="719"/>
        <v>1102050</v>
      </c>
      <c r="DO243" s="14" t="str">
        <f>INDEX($B$6:$B$32,DM243)&amp;"-"&amp;INDEX(属性投放!$H$7:$H$17,卡牌属性!DT243)</f>
        <v>卢天佑-大焦热</v>
      </c>
      <c r="DP243" s="14">
        <f t="shared" si="707"/>
        <v>4</v>
      </c>
      <c r="DQ243" s="14">
        <f t="shared" si="708"/>
        <v>4</v>
      </c>
      <c r="DR243" s="14">
        <f t="shared" si="709"/>
        <v>7</v>
      </c>
      <c r="DS243" s="14">
        <f t="shared" si="720"/>
        <v>3</v>
      </c>
      <c r="DT243" s="14">
        <f t="shared" si="721"/>
        <v>8</v>
      </c>
      <c r="DU243" s="14">
        <f>INDEX(属性投放!$W$6:$W$49,(卡牌属性!DS243-2)*11+卡牌属性!DT243)</f>
        <v>15</v>
      </c>
      <c r="DV243" s="14">
        <f t="shared" si="839"/>
        <v>4631</v>
      </c>
      <c r="DW243" s="14">
        <f t="shared" si="840"/>
        <v>5250</v>
      </c>
      <c r="DX243" s="14">
        <f t="shared" si="841"/>
        <v>5869</v>
      </c>
      <c r="DY243" s="14">
        <f t="shared" si="842"/>
        <v>5869</v>
      </c>
      <c r="DZ243" s="14">
        <f t="shared" si="843"/>
        <v>6488</v>
      </c>
      <c r="EA243" s="14">
        <f t="shared" si="844"/>
        <v>2273</v>
      </c>
      <c r="EB243" s="14">
        <f t="shared" si="845"/>
        <v>2580</v>
      </c>
      <c r="EC243" s="14">
        <f t="shared" si="846"/>
        <v>2580</v>
      </c>
      <c r="ED243" s="14">
        <f t="shared" si="847"/>
        <v>2887</v>
      </c>
      <c r="EE243" s="14">
        <f t="shared" si="848"/>
        <v>3194</v>
      </c>
      <c r="EF243" s="14">
        <f t="shared" si="849"/>
        <v>57368</v>
      </c>
      <c r="EG243" s="14">
        <f t="shared" si="850"/>
        <v>62722</v>
      </c>
      <c r="EH243" s="14">
        <f t="shared" si="851"/>
        <v>62722</v>
      </c>
      <c r="EI243" s="14">
        <f t="shared" si="852"/>
        <v>73230</v>
      </c>
      <c r="EJ243" s="14">
        <f t="shared" si="853"/>
        <v>83838</v>
      </c>
      <c r="EK243" s="14">
        <f>INDEX(属性偏向!$S$4:$S$135,(卡牌属性!$DP243-1+EK$3)*11+卡牌属性!$DT243)*(1+属性投放!$AT$6)</f>
        <v>90</v>
      </c>
      <c r="EL243" s="14">
        <f>INDEX(属性偏向!$S$4:$S$135,(卡牌属性!$DP243-1+EL$3)*11+卡牌属性!$DT243)*(1+属性投放!$AT$6)</f>
        <v>96</v>
      </c>
      <c r="EM243" s="14">
        <f>INDEX(属性偏向!$S$4:$S$135,(卡牌属性!$DP243-1+EM$3)*11+卡牌属性!$DT243)*(1+属性投放!$AT$6)</f>
        <v>102</v>
      </c>
      <c r="EN243" s="14">
        <f>INDEX(属性偏向!$S$4:$S$135,(卡牌属性!$DP243-1+EN$3)*11+卡牌属性!$DT243)*(1+属性投放!$AT$6)</f>
        <v>102</v>
      </c>
      <c r="EO243" s="14">
        <f>INDEX(属性偏向!$S$4:$S$135,(卡牌属性!$DP243-1+EO$3)*11+卡牌属性!$DT243)*(1+属性投放!$AT$6)</f>
        <v>108</v>
      </c>
      <c r="EP243" s="14">
        <f>INDEX(属性偏向!$T$4:$T$135,(卡牌属性!$DQ243-1+EP$3)*11+卡牌属性!$DT243)*(1+属性投放!$AT$6)</f>
        <v>45</v>
      </c>
      <c r="EQ243" s="14">
        <f>INDEX(属性偏向!$T$4:$T$135,(卡牌属性!$DQ243-1+EQ$3)*11+卡牌属性!$DT243)*(1+属性投放!$AT$6)</f>
        <v>48</v>
      </c>
      <c r="ER243" s="14">
        <f>INDEX(属性偏向!$T$4:$T$135,(卡牌属性!$DQ243-1+ER$3)*11+卡牌属性!$DT243)*(1+属性投放!$AT$6)</f>
        <v>48</v>
      </c>
      <c r="ES243" s="14">
        <f>INDEX(属性偏向!$T$4:$T$135,(卡牌属性!$DQ243-1+ES$3)*11+卡牌属性!$DT243)*(1+属性投放!$AT$6)</f>
        <v>51</v>
      </c>
      <c r="ET243" s="14">
        <f>INDEX(属性偏向!$T$4:$T$135,(卡牌属性!$DQ243-1+ET$3)*11+卡牌属性!$DT243)*(1+属性投放!$AT$6)</f>
        <v>54</v>
      </c>
      <c r="EU243" s="14">
        <f>INDEX(属性偏向!$U$4:$U$135,(卡牌属性!$DR243-1+EU$3)*11+卡牌属性!$DT243)*(1+属性投放!$AT$6)</f>
        <v>1080</v>
      </c>
      <c r="EV243" s="14">
        <f>INDEX(属性偏向!$U$4:$U$135,(卡牌属性!$DR243-1+EV$3)*11+卡牌属性!$DT243)*(1+属性投放!$AT$6)</f>
        <v>1140</v>
      </c>
      <c r="EW243" s="14">
        <f>INDEX(属性偏向!$U$4:$U$135,(卡牌属性!$DR243-1+EW$3)*11+卡牌属性!$DT243)*(1+属性投放!$AT$6)</f>
        <v>1140</v>
      </c>
      <c r="EX243" s="14">
        <f>INDEX(属性偏向!$U$4:$U$135,(卡牌属性!$DR243-1+EX$3)*11+卡牌属性!$DT243)*(1+属性投放!$AT$6)</f>
        <v>1260</v>
      </c>
      <c r="EY243" s="14">
        <f>INDEX(属性偏向!$U$4:$U$135,(卡牌属性!$DR243-1+EY$3)*11+卡牌属性!$DT243)*(1+属性投放!$AT$6)</f>
        <v>1380</v>
      </c>
    </row>
    <row r="244" spans="31:155" ht="16.5" x14ac:dyDescent="0.2">
      <c r="AE244" s="13">
        <v>240</v>
      </c>
      <c r="AF244" s="13">
        <f t="shared" si="710"/>
        <v>22</v>
      </c>
      <c r="AG244" s="13">
        <f t="shared" si="703"/>
        <v>3</v>
      </c>
      <c r="AH244" s="13"/>
      <c r="AI244" s="13"/>
      <c r="AJ244" s="14">
        <f t="shared" si="704"/>
        <v>1101030</v>
      </c>
      <c r="AK244" s="14" t="str">
        <f t="shared" si="705"/>
        <v>卢天佑9突</v>
      </c>
      <c r="AL244" s="25" t="s">
        <v>131</v>
      </c>
      <c r="AM244" s="14">
        <v>1</v>
      </c>
      <c r="AN244" s="14">
        <f t="shared" si="706"/>
        <v>9</v>
      </c>
      <c r="AO244" s="14" t="e">
        <f>INDEX(属性投放!#REF!,(卡牌属性!AG244-2)*20+卡牌属性!AN244)</f>
        <v>#REF!</v>
      </c>
      <c r="AP244" s="14" t="e">
        <f t="shared" si="788"/>
        <v>#REF!</v>
      </c>
      <c r="AQ244" s="14" t="e">
        <f t="shared" si="788"/>
        <v>#REF!</v>
      </c>
      <c r="AR244" s="14" t="e">
        <f t="shared" si="788"/>
        <v>#REF!</v>
      </c>
      <c r="AS244" s="14" t="e">
        <f t="shared" si="788"/>
        <v>#REF!</v>
      </c>
      <c r="AT244" s="14" t="e">
        <f>INDEX(属性投放!#REF!,(卡牌属性!AG244-2)*20+卡牌属性!AN244)</f>
        <v>#REF!</v>
      </c>
      <c r="AU244" s="14" t="e">
        <f t="shared" si="789"/>
        <v>#REF!</v>
      </c>
      <c r="AV244" s="14" t="e">
        <f t="shared" si="789"/>
        <v>#REF!</v>
      </c>
      <c r="AW244" s="14" t="e">
        <f t="shared" si="789"/>
        <v>#REF!</v>
      </c>
      <c r="AX244" s="14" t="e">
        <f t="shared" si="789"/>
        <v>#REF!</v>
      </c>
      <c r="AY244" s="14" t="e">
        <f>INDEX(属性投放!#REF!,(卡牌属性!AG244-2)*20+卡牌属性!AN244)</f>
        <v>#REF!</v>
      </c>
      <c r="AZ244" s="14" t="e">
        <f t="shared" si="790"/>
        <v>#REF!</v>
      </c>
      <c r="BA244" s="14" t="e">
        <f t="shared" si="790"/>
        <v>#REF!</v>
      </c>
      <c r="BB244" s="14" t="e">
        <f t="shared" si="790"/>
        <v>#REF!</v>
      </c>
      <c r="BC244" s="14" t="e">
        <f t="shared" si="790"/>
        <v>#REF!</v>
      </c>
      <c r="BD244" s="14" t="e">
        <f>INDEX(属性投放!#REF!,(卡牌属性!AG244-2)*20+卡牌属性!AN244)</f>
        <v>#REF!</v>
      </c>
      <c r="BE244" s="14" t="e">
        <f t="shared" si="791"/>
        <v>#REF!</v>
      </c>
      <c r="BF244" s="14" t="e">
        <f t="shared" si="791"/>
        <v>#REF!</v>
      </c>
      <c r="BG244" s="14" t="e">
        <f t="shared" si="791"/>
        <v>#REF!</v>
      </c>
      <c r="BH244" s="14" t="e">
        <f t="shared" si="791"/>
        <v>#REF!</v>
      </c>
      <c r="BI244" s="14" t="e">
        <f>INDEX(属性投放!#REF!,(卡牌属性!AG244-2)*20+卡牌属性!AN244)</f>
        <v>#REF!</v>
      </c>
      <c r="BJ244" s="14" t="e">
        <f t="shared" si="792"/>
        <v>#REF!</v>
      </c>
      <c r="BK244" s="14" t="e">
        <f t="shared" si="792"/>
        <v>#REF!</v>
      </c>
      <c r="BL244" s="14" t="e">
        <f t="shared" si="792"/>
        <v>#REF!</v>
      </c>
      <c r="BM244" s="14" t="e">
        <f t="shared" si="792"/>
        <v>#REF!</v>
      </c>
      <c r="BN244" s="14" t="e">
        <f>INDEX(属性投放!#REF!,(卡牌属性!AG244-2)*20+卡牌属性!AN244)</f>
        <v>#REF!</v>
      </c>
      <c r="BO244" s="14" t="e">
        <f t="shared" si="793"/>
        <v>#REF!</v>
      </c>
      <c r="BP244" s="14" t="e">
        <f t="shared" si="793"/>
        <v>#REF!</v>
      </c>
      <c r="BQ244" s="14" t="e">
        <f t="shared" si="793"/>
        <v>#REF!</v>
      </c>
      <c r="BR244" s="14" t="e">
        <f t="shared" si="793"/>
        <v>#REF!</v>
      </c>
      <c r="BV244" s="13">
        <v>240</v>
      </c>
      <c r="BW244" s="14">
        <f t="shared" si="711"/>
        <v>22</v>
      </c>
      <c r="BX244" s="14">
        <f t="shared" si="712"/>
        <v>1102050</v>
      </c>
      <c r="BY244" s="14" t="str">
        <f>INDEX($O$6:$O$37,BW244)&amp;"-"&amp;INDEX(属性投放!$H$19:$H$29,卡牌属性!CD244)</f>
        <v>柠檬精-无间</v>
      </c>
      <c r="BZ244" s="14">
        <f t="shared" si="713"/>
        <v>3</v>
      </c>
      <c r="CA244" s="14">
        <f t="shared" si="714"/>
        <v>1</v>
      </c>
      <c r="CB244" s="14">
        <f t="shared" si="715"/>
        <v>4</v>
      </c>
      <c r="CC244" s="14">
        <f t="shared" si="716"/>
        <v>2</v>
      </c>
      <c r="CD244" s="14">
        <f t="shared" si="717"/>
        <v>9</v>
      </c>
      <c r="CE244" s="14">
        <f>INDEX(属性投放!$W$6:$W$49,(卡牌属性!CC244-2)*11+卡牌属性!CD244)</f>
        <v>15</v>
      </c>
      <c r="CF244" s="14">
        <f t="shared" si="824"/>
        <v>1824</v>
      </c>
      <c r="CG244" s="14">
        <f t="shared" si="825"/>
        <v>2077</v>
      </c>
      <c r="CH244" s="14">
        <f t="shared" si="826"/>
        <v>2330</v>
      </c>
      <c r="CI244" s="14">
        <f t="shared" si="827"/>
        <v>2330</v>
      </c>
      <c r="CJ244" s="14">
        <f t="shared" si="828"/>
        <v>2583</v>
      </c>
      <c r="CK244" s="14">
        <f t="shared" si="829"/>
        <v>862</v>
      </c>
      <c r="CL244" s="14">
        <f t="shared" si="830"/>
        <v>981</v>
      </c>
      <c r="CM244" s="14">
        <f t="shared" si="831"/>
        <v>981</v>
      </c>
      <c r="CN244" s="14">
        <f t="shared" si="832"/>
        <v>1100</v>
      </c>
      <c r="CO244" s="14">
        <f t="shared" si="833"/>
        <v>1224</v>
      </c>
      <c r="CP244" s="14">
        <f t="shared" si="834"/>
        <v>16584</v>
      </c>
      <c r="CQ244" s="14">
        <f t="shared" si="835"/>
        <v>18702</v>
      </c>
      <c r="CR244" s="14">
        <f t="shared" si="836"/>
        <v>18702</v>
      </c>
      <c r="CS244" s="14">
        <f t="shared" si="837"/>
        <v>20870</v>
      </c>
      <c r="CT244" s="14">
        <f t="shared" si="838"/>
        <v>23038</v>
      </c>
      <c r="CU244" s="14">
        <f>INDEX(属性偏向!$S$4:$S$135,(卡牌属性!$BZ244-1+CU$3)*11+卡牌属性!$CD244)</f>
        <v>34</v>
      </c>
      <c r="CV244" s="14">
        <f>INDEX(属性偏向!$S$4:$S$135,(卡牌属性!$BZ244-1+CV$3)*11+卡牌属性!$CD244)</f>
        <v>36</v>
      </c>
      <c r="CW244" s="14">
        <f>INDEX(属性偏向!$S$4:$S$135,(卡牌属性!$BZ244-1+CW$3)*11+卡牌属性!$CD244)</f>
        <v>38</v>
      </c>
      <c r="CX244" s="14">
        <f>INDEX(属性偏向!$S$4:$S$135,(卡牌属性!$BZ244-1+CX$3)*11+卡牌属性!$CD244)</f>
        <v>38</v>
      </c>
      <c r="CY244" s="14">
        <f>INDEX(属性偏向!$S$4:$S$135,(卡牌属性!$BZ244-1+CY$3)*11+卡牌属性!$CD244)</f>
        <v>40</v>
      </c>
      <c r="CZ244" s="14">
        <f>INDEX(属性偏向!$T$4:$T$135,(卡牌属性!$BZ244-1+CZ$3)*11+卡牌属性!$CD244)</f>
        <v>17</v>
      </c>
      <c r="DA244" s="14">
        <f>INDEX(属性偏向!$T$4:$T$135,(卡牌属性!$BZ244-1+DA$3)*11+卡牌属性!$CD244)</f>
        <v>18</v>
      </c>
      <c r="DB244" s="14">
        <f>INDEX(属性偏向!$T$4:$T$135,(卡牌属性!$BZ244-1+DB$3)*11+卡牌属性!$CD244)</f>
        <v>18</v>
      </c>
      <c r="DC244" s="14">
        <f>INDEX(属性偏向!$T$4:$T$135,(卡牌属性!$BZ244-1+DC$3)*11+卡牌属性!$CD244)</f>
        <v>19</v>
      </c>
      <c r="DD244" s="14">
        <f>INDEX(属性偏向!$T$4:$T$135,(卡牌属性!$BZ244-1+DD$3)*11+卡牌属性!$CD244)</f>
        <v>20</v>
      </c>
      <c r="DE244" s="14">
        <f>INDEX(属性偏向!$U$4:$U$135,(卡牌属性!$BZ244-1+DE$3)*11+卡牌属性!$CD244)</f>
        <v>340</v>
      </c>
      <c r="DF244" s="14">
        <f>INDEX(属性偏向!$U$4:$U$135,(卡牌属性!$BZ244-1+DF$3)*11+卡牌属性!$CD244)</f>
        <v>360</v>
      </c>
      <c r="DG244" s="14">
        <f>INDEX(属性偏向!$U$4:$U$135,(卡牌属性!$BZ244-1+DG$3)*11+卡牌属性!$CD244)</f>
        <v>360</v>
      </c>
      <c r="DH244" s="14">
        <f>INDEX(属性偏向!$U$4:$U$135,(卡牌属性!$BZ244-1+DH$3)*11+卡牌属性!$CD244)</f>
        <v>380</v>
      </c>
      <c r="DI244" s="14">
        <f>INDEX(属性偏向!$U$4:$U$135,(卡牌属性!$BZ244-1+DI$3)*11+卡牌属性!$CD244)</f>
        <v>400</v>
      </c>
      <c r="DL244" s="13">
        <v>240</v>
      </c>
      <c r="DM244" s="14">
        <f t="shared" si="718"/>
        <v>22</v>
      </c>
      <c r="DN244" s="14">
        <f t="shared" si="719"/>
        <v>1102050</v>
      </c>
      <c r="DO244" s="14" t="str">
        <f>INDEX($B$6:$B$32,DM244)&amp;"-"&amp;INDEX(属性投放!$H$7:$H$17,卡牌属性!DT244)</f>
        <v>卢天佑-无间</v>
      </c>
      <c r="DP244" s="14">
        <f t="shared" si="707"/>
        <v>4</v>
      </c>
      <c r="DQ244" s="14">
        <f t="shared" si="708"/>
        <v>4</v>
      </c>
      <c r="DR244" s="14">
        <f t="shared" si="709"/>
        <v>7</v>
      </c>
      <c r="DS244" s="14">
        <f t="shared" si="720"/>
        <v>3</v>
      </c>
      <c r="DT244" s="14">
        <f t="shared" si="721"/>
        <v>9</v>
      </c>
      <c r="DU244" s="14">
        <f>INDEX(属性投放!$W$6:$W$49,(卡牌属性!DS244-2)*11+卡牌属性!DT244)</f>
        <v>15</v>
      </c>
      <c r="DV244" s="14">
        <f t="shared" si="839"/>
        <v>5981</v>
      </c>
      <c r="DW244" s="14">
        <f t="shared" si="840"/>
        <v>6690</v>
      </c>
      <c r="DX244" s="14">
        <f t="shared" si="841"/>
        <v>7399</v>
      </c>
      <c r="DY244" s="14">
        <f t="shared" si="842"/>
        <v>7399</v>
      </c>
      <c r="DZ244" s="14">
        <f t="shared" si="843"/>
        <v>8108</v>
      </c>
      <c r="EA244" s="14">
        <f t="shared" si="844"/>
        <v>2948</v>
      </c>
      <c r="EB244" s="14">
        <f t="shared" si="845"/>
        <v>3300</v>
      </c>
      <c r="EC244" s="14">
        <f t="shared" si="846"/>
        <v>3300</v>
      </c>
      <c r="ED244" s="14">
        <f t="shared" si="847"/>
        <v>3652</v>
      </c>
      <c r="EE244" s="14">
        <f t="shared" si="848"/>
        <v>4004</v>
      </c>
      <c r="EF244" s="14">
        <f t="shared" si="849"/>
        <v>73568</v>
      </c>
      <c r="EG244" s="14">
        <f t="shared" si="850"/>
        <v>79822</v>
      </c>
      <c r="EH244" s="14">
        <f t="shared" si="851"/>
        <v>79822</v>
      </c>
      <c r="EI244" s="14">
        <f t="shared" si="852"/>
        <v>92130</v>
      </c>
      <c r="EJ244" s="14">
        <f t="shared" si="853"/>
        <v>104538</v>
      </c>
      <c r="EK244" s="14">
        <f>INDEX(属性偏向!$S$4:$S$135,(卡牌属性!$DP244-1+EK$3)*11+卡牌属性!$DT244)*(1+属性投放!$AT$6)</f>
        <v>108</v>
      </c>
      <c r="EL244" s="14">
        <f>INDEX(属性偏向!$S$4:$S$135,(卡牌属性!$DP244-1+EL$3)*11+卡牌属性!$DT244)*(1+属性投放!$AT$6)</f>
        <v>114</v>
      </c>
      <c r="EM244" s="14">
        <f>INDEX(属性偏向!$S$4:$S$135,(卡牌属性!$DP244-1+EM$3)*11+卡牌属性!$DT244)*(1+属性投放!$AT$6)</f>
        <v>120</v>
      </c>
      <c r="EN244" s="14">
        <f>INDEX(属性偏向!$S$4:$S$135,(卡牌属性!$DP244-1+EN$3)*11+卡牌属性!$DT244)*(1+属性投放!$AT$6)</f>
        <v>120</v>
      </c>
      <c r="EO244" s="14">
        <f>INDEX(属性偏向!$S$4:$S$135,(卡牌属性!$DP244-1+EO$3)*11+卡牌属性!$DT244)*(1+属性投放!$AT$6)</f>
        <v>126</v>
      </c>
      <c r="EP244" s="14">
        <f>INDEX(属性偏向!$T$4:$T$135,(卡牌属性!$DQ244-1+EP$3)*11+卡牌属性!$DT244)*(1+属性投放!$AT$6)</f>
        <v>54</v>
      </c>
      <c r="EQ244" s="14">
        <f>INDEX(属性偏向!$T$4:$T$135,(卡牌属性!$DQ244-1+EQ$3)*11+卡牌属性!$DT244)*(1+属性投放!$AT$6)</f>
        <v>57</v>
      </c>
      <c r="ER244" s="14">
        <f>INDEX(属性偏向!$T$4:$T$135,(卡牌属性!$DQ244-1+ER$3)*11+卡牌属性!$DT244)*(1+属性投放!$AT$6)</f>
        <v>57</v>
      </c>
      <c r="ES244" s="14">
        <f>INDEX(属性偏向!$T$4:$T$135,(卡牌属性!$DQ244-1+ES$3)*11+卡牌属性!$DT244)*(1+属性投放!$AT$6)</f>
        <v>60</v>
      </c>
      <c r="ET244" s="14">
        <f>INDEX(属性偏向!$T$4:$T$135,(卡牌属性!$DQ244-1+ET$3)*11+卡牌属性!$DT244)*(1+属性投放!$AT$6)</f>
        <v>63</v>
      </c>
      <c r="EU244" s="14">
        <f>INDEX(属性偏向!$U$4:$U$135,(卡牌属性!$DR244-1+EU$3)*11+卡牌属性!$DT244)*(1+属性投放!$AT$6)</f>
        <v>1260</v>
      </c>
      <c r="EV244" s="14">
        <f>INDEX(属性偏向!$U$4:$U$135,(卡牌属性!$DR244-1+EV$3)*11+卡牌属性!$DT244)*(1+属性投放!$AT$6)</f>
        <v>1320</v>
      </c>
      <c r="EW244" s="14">
        <f>INDEX(属性偏向!$U$4:$U$135,(卡牌属性!$DR244-1+EW$3)*11+卡牌属性!$DT244)*(1+属性投放!$AT$6)</f>
        <v>1320</v>
      </c>
      <c r="EX244" s="14">
        <f>INDEX(属性偏向!$U$4:$U$135,(卡牌属性!$DR244-1+EX$3)*11+卡牌属性!$DT244)*(1+属性投放!$AT$6)</f>
        <v>1440</v>
      </c>
      <c r="EY244" s="14">
        <f>INDEX(属性偏向!$U$4:$U$135,(卡牌属性!$DR244-1+EY$3)*11+卡牌属性!$DT244)*(1+属性投放!$AT$6)</f>
        <v>1560</v>
      </c>
    </row>
    <row r="245" spans="31:155" ht="16.5" x14ac:dyDescent="0.2">
      <c r="AE245" s="13">
        <v>241</v>
      </c>
      <c r="AF245" s="13">
        <f t="shared" si="710"/>
        <v>22</v>
      </c>
      <c r="AG245" s="13">
        <f t="shared" si="703"/>
        <v>3</v>
      </c>
      <c r="AH245" s="13"/>
      <c r="AI245" s="13"/>
      <c r="AJ245" s="14">
        <f t="shared" si="704"/>
        <v>1101030</v>
      </c>
      <c r="AK245" s="14" t="str">
        <f t="shared" si="705"/>
        <v>卢天佑10突</v>
      </c>
      <c r="AL245" s="25" t="s">
        <v>131</v>
      </c>
      <c r="AM245" s="14">
        <v>1</v>
      </c>
      <c r="AN245" s="14">
        <f t="shared" si="706"/>
        <v>10</v>
      </c>
      <c r="AO245" s="14" t="e">
        <f>INDEX(属性投放!#REF!,(卡牌属性!AG245-2)*20+卡牌属性!AN245)</f>
        <v>#REF!</v>
      </c>
      <c r="AP245" s="14" t="e">
        <f t="shared" ref="AP245:AS264" si="854">$AO245</f>
        <v>#REF!</v>
      </c>
      <c r="AQ245" s="14" t="e">
        <f t="shared" si="854"/>
        <v>#REF!</v>
      </c>
      <c r="AR245" s="14" t="e">
        <f t="shared" si="854"/>
        <v>#REF!</v>
      </c>
      <c r="AS245" s="14" t="e">
        <f t="shared" si="854"/>
        <v>#REF!</v>
      </c>
      <c r="AT245" s="14" t="e">
        <f>INDEX(属性投放!#REF!,(卡牌属性!AG245-2)*20+卡牌属性!AN245)</f>
        <v>#REF!</v>
      </c>
      <c r="AU245" s="14" t="e">
        <f t="shared" ref="AU245:AX264" si="855">$AT245</f>
        <v>#REF!</v>
      </c>
      <c r="AV245" s="14" t="e">
        <f t="shared" si="855"/>
        <v>#REF!</v>
      </c>
      <c r="AW245" s="14" t="e">
        <f t="shared" si="855"/>
        <v>#REF!</v>
      </c>
      <c r="AX245" s="14" t="e">
        <f t="shared" si="855"/>
        <v>#REF!</v>
      </c>
      <c r="AY245" s="14" t="e">
        <f>INDEX(属性投放!#REF!,(卡牌属性!AG245-2)*20+卡牌属性!AN245)</f>
        <v>#REF!</v>
      </c>
      <c r="AZ245" s="14" t="e">
        <f t="shared" ref="AZ245:BC264" si="856">$AY245</f>
        <v>#REF!</v>
      </c>
      <c r="BA245" s="14" t="e">
        <f t="shared" si="856"/>
        <v>#REF!</v>
      </c>
      <c r="BB245" s="14" t="e">
        <f t="shared" si="856"/>
        <v>#REF!</v>
      </c>
      <c r="BC245" s="14" t="e">
        <f t="shared" si="856"/>
        <v>#REF!</v>
      </c>
      <c r="BD245" s="14" t="e">
        <f>INDEX(属性投放!#REF!,(卡牌属性!AG245-2)*20+卡牌属性!AN245)</f>
        <v>#REF!</v>
      </c>
      <c r="BE245" s="14" t="e">
        <f t="shared" ref="BE245:BH264" si="857">$BD245</f>
        <v>#REF!</v>
      </c>
      <c r="BF245" s="14" t="e">
        <f t="shared" si="857"/>
        <v>#REF!</v>
      </c>
      <c r="BG245" s="14" t="e">
        <f t="shared" si="857"/>
        <v>#REF!</v>
      </c>
      <c r="BH245" s="14" t="e">
        <f t="shared" si="857"/>
        <v>#REF!</v>
      </c>
      <c r="BI245" s="14" t="e">
        <f>INDEX(属性投放!#REF!,(卡牌属性!AG245-2)*20+卡牌属性!AN245)</f>
        <v>#REF!</v>
      </c>
      <c r="BJ245" s="14" t="e">
        <f t="shared" ref="BJ245:BM264" si="858">$BI245</f>
        <v>#REF!</v>
      </c>
      <c r="BK245" s="14" t="e">
        <f t="shared" si="858"/>
        <v>#REF!</v>
      </c>
      <c r="BL245" s="14" t="e">
        <f t="shared" si="858"/>
        <v>#REF!</v>
      </c>
      <c r="BM245" s="14" t="e">
        <f t="shared" si="858"/>
        <v>#REF!</v>
      </c>
      <c r="BN245" s="14" t="e">
        <f>INDEX(属性投放!#REF!,(卡牌属性!AG245-2)*20+卡牌属性!AN245)</f>
        <v>#REF!</v>
      </c>
      <c r="BO245" s="14" t="e">
        <f t="shared" ref="BO245:BR264" si="859">$BN245</f>
        <v>#REF!</v>
      </c>
      <c r="BP245" s="14" t="e">
        <f t="shared" si="859"/>
        <v>#REF!</v>
      </c>
      <c r="BQ245" s="14" t="e">
        <f t="shared" si="859"/>
        <v>#REF!</v>
      </c>
      <c r="BR245" s="14" t="e">
        <f t="shared" si="859"/>
        <v>#REF!</v>
      </c>
      <c r="BV245" s="13">
        <v>241</v>
      </c>
      <c r="BW245" s="14">
        <f t="shared" si="711"/>
        <v>22</v>
      </c>
      <c r="BX245" s="14">
        <f t="shared" si="712"/>
        <v>1102050</v>
      </c>
      <c r="BY245" s="14" t="str">
        <f>INDEX($O$6:$O$37,BW245)&amp;"-"&amp;INDEX(属性投放!$H$19:$H$29,卡牌属性!CD245)</f>
        <v>柠檬精-无我相</v>
      </c>
      <c r="BZ245" s="14">
        <f t="shared" si="713"/>
        <v>3</v>
      </c>
      <c r="CA245" s="14">
        <f t="shared" si="714"/>
        <v>1</v>
      </c>
      <c r="CB245" s="14">
        <f t="shared" si="715"/>
        <v>4</v>
      </c>
      <c r="CC245" s="14">
        <f t="shared" si="716"/>
        <v>2</v>
      </c>
      <c r="CD245" s="14">
        <f t="shared" si="717"/>
        <v>10</v>
      </c>
      <c r="CE245" s="14">
        <f>INDEX(属性投放!$W$6:$W$49,(卡牌属性!CC245-2)*11+卡牌属性!CD245)</f>
        <v>10</v>
      </c>
      <c r="CF245" s="14">
        <f t="shared" si="824"/>
        <v>2334</v>
      </c>
      <c r="CG245" s="14">
        <f t="shared" si="825"/>
        <v>2617</v>
      </c>
      <c r="CH245" s="14">
        <f t="shared" si="826"/>
        <v>2900</v>
      </c>
      <c r="CI245" s="14">
        <f t="shared" si="827"/>
        <v>2900</v>
      </c>
      <c r="CJ245" s="14">
        <f t="shared" si="828"/>
        <v>3183</v>
      </c>
      <c r="CK245" s="14">
        <f t="shared" si="829"/>
        <v>1117</v>
      </c>
      <c r="CL245" s="14">
        <f t="shared" si="830"/>
        <v>1251</v>
      </c>
      <c r="CM245" s="14">
        <f t="shared" si="831"/>
        <v>1251</v>
      </c>
      <c r="CN245" s="14">
        <f t="shared" si="832"/>
        <v>1385</v>
      </c>
      <c r="CO245" s="14">
        <f t="shared" si="833"/>
        <v>1524</v>
      </c>
      <c r="CP245" s="14">
        <f t="shared" si="834"/>
        <v>21684</v>
      </c>
      <c r="CQ245" s="14">
        <f t="shared" si="835"/>
        <v>24102</v>
      </c>
      <c r="CR245" s="14">
        <f t="shared" si="836"/>
        <v>24102</v>
      </c>
      <c r="CS245" s="14">
        <f t="shared" si="837"/>
        <v>26570</v>
      </c>
      <c r="CT245" s="14">
        <f t="shared" si="838"/>
        <v>29038</v>
      </c>
      <c r="CU245" s="14">
        <f>INDEX(属性偏向!$S$4:$S$135,(卡牌属性!$BZ245-1+CU$3)*11+卡牌属性!$CD245)</f>
        <v>42</v>
      </c>
      <c r="CV245" s="14">
        <f>INDEX(属性偏向!$S$4:$S$135,(卡牌属性!$BZ245-1+CV$3)*11+卡牌属性!$CD245)</f>
        <v>44</v>
      </c>
      <c r="CW245" s="14">
        <f>INDEX(属性偏向!$S$4:$S$135,(卡牌属性!$BZ245-1+CW$3)*11+卡牌属性!$CD245)</f>
        <v>46</v>
      </c>
      <c r="CX245" s="14">
        <f>INDEX(属性偏向!$S$4:$S$135,(卡牌属性!$BZ245-1+CX$3)*11+卡牌属性!$CD245)</f>
        <v>46</v>
      </c>
      <c r="CY245" s="14">
        <f>INDEX(属性偏向!$S$4:$S$135,(卡牌属性!$BZ245-1+CY$3)*11+卡牌属性!$CD245)</f>
        <v>48</v>
      </c>
      <c r="CZ245" s="14">
        <f>INDEX(属性偏向!$T$4:$T$135,(卡牌属性!$BZ245-1+CZ$3)*11+卡牌属性!$CD245)</f>
        <v>21</v>
      </c>
      <c r="DA245" s="14">
        <f>INDEX(属性偏向!$T$4:$T$135,(卡牌属性!$BZ245-1+DA$3)*11+卡牌属性!$CD245)</f>
        <v>22</v>
      </c>
      <c r="DB245" s="14">
        <f>INDEX(属性偏向!$T$4:$T$135,(卡牌属性!$BZ245-1+DB$3)*11+卡牌属性!$CD245)</f>
        <v>22</v>
      </c>
      <c r="DC245" s="14">
        <f>INDEX(属性偏向!$T$4:$T$135,(卡牌属性!$BZ245-1+DC$3)*11+卡牌属性!$CD245)</f>
        <v>23</v>
      </c>
      <c r="DD245" s="14">
        <f>INDEX(属性偏向!$T$4:$T$135,(卡牌属性!$BZ245-1+DD$3)*11+卡牌属性!$CD245)</f>
        <v>24</v>
      </c>
      <c r="DE245" s="14">
        <f>INDEX(属性偏向!$U$4:$U$135,(卡牌属性!$BZ245-1+DE$3)*11+卡牌属性!$CD245)</f>
        <v>420</v>
      </c>
      <c r="DF245" s="14">
        <f>INDEX(属性偏向!$U$4:$U$135,(卡牌属性!$BZ245-1+DF$3)*11+卡牌属性!$CD245)</f>
        <v>440</v>
      </c>
      <c r="DG245" s="14">
        <f>INDEX(属性偏向!$U$4:$U$135,(卡牌属性!$BZ245-1+DG$3)*11+卡牌属性!$CD245)</f>
        <v>440</v>
      </c>
      <c r="DH245" s="14">
        <f>INDEX(属性偏向!$U$4:$U$135,(卡牌属性!$BZ245-1+DH$3)*11+卡牌属性!$CD245)</f>
        <v>460</v>
      </c>
      <c r="DI245" s="14">
        <f>INDEX(属性偏向!$U$4:$U$135,(卡牌属性!$BZ245-1+DI$3)*11+卡牌属性!$CD245)</f>
        <v>480</v>
      </c>
      <c r="DL245" s="13">
        <v>241</v>
      </c>
      <c r="DM245" s="14">
        <f t="shared" si="718"/>
        <v>22</v>
      </c>
      <c r="DN245" s="14">
        <f t="shared" si="719"/>
        <v>1102050</v>
      </c>
      <c r="DO245" s="14" t="str">
        <f>INDEX($B$6:$B$32,DM245)&amp;"-"&amp;INDEX(属性投放!$H$7:$H$17,卡牌属性!DT245)</f>
        <v>卢天佑-无我相</v>
      </c>
      <c r="DP245" s="14">
        <f t="shared" si="707"/>
        <v>4</v>
      </c>
      <c r="DQ245" s="14">
        <f t="shared" si="708"/>
        <v>4</v>
      </c>
      <c r="DR245" s="14">
        <f t="shared" si="709"/>
        <v>7</v>
      </c>
      <c r="DS245" s="14">
        <f t="shared" si="720"/>
        <v>3</v>
      </c>
      <c r="DT245" s="14">
        <f t="shared" si="721"/>
        <v>10</v>
      </c>
      <c r="DU245" s="14">
        <f>INDEX(属性投放!$W$6:$W$49,(卡牌属性!DS245-2)*11+卡牌属性!DT245)</f>
        <v>10</v>
      </c>
      <c r="DV245" s="14">
        <f t="shared" si="839"/>
        <v>7601</v>
      </c>
      <c r="DW245" s="14">
        <f t="shared" si="840"/>
        <v>8400</v>
      </c>
      <c r="DX245" s="14">
        <f t="shared" si="841"/>
        <v>9199</v>
      </c>
      <c r="DY245" s="14">
        <f t="shared" si="842"/>
        <v>9199</v>
      </c>
      <c r="DZ245" s="14">
        <f t="shared" si="843"/>
        <v>9998</v>
      </c>
      <c r="EA245" s="14">
        <f t="shared" si="844"/>
        <v>3758</v>
      </c>
      <c r="EB245" s="14">
        <f t="shared" si="845"/>
        <v>4155</v>
      </c>
      <c r="EC245" s="14">
        <f t="shared" si="846"/>
        <v>4155</v>
      </c>
      <c r="ED245" s="14">
        <f t="shared" si="847"/>
        <v>4552</v>
      </c>
      <c r="EE245" s="14">
        <f t="shared" si="848"/>
        <v>4949</v>
      </c>
      <c r="EF245" s="14">
        <f t="shared" si="849"/>
        <v>92468</v>
      </c>
      <c r="EG245" s="14">
        <f t="shared" si="850"/>
        <v>99622</v>
      </c>
      <c r="EH245" s="14">
        <f t="shared" si="851"/>
        <v>99622</v>
      </c>
      <c r="EI245" s="14">
        <f t="shared" si="852"/>
        <v>113730</v>
      </c>
      <c r="EJ245" s="14">
        <f t="shared" si="853"/>
        <v>127938</v>
      </c>
      <c r="EK245" s="14">
        <f>INDEX(属性偏向!$S$4:$S$135,(卡牌属性!$DP245-1+EK$3)*11+卡牌属性!$DT245)*(1+属性投放!$AT$6)</f>
        <v>132</v>
      </c>
      <c r="EL245" s="14">
        <f>INDEX(属性偏向!$S$4:$S$135,(卡牌属性!$DP245-1+EL$3)*11+卡牌属性!$DT245)*(1+属性投放!$AT$6)</f>
        <v>138</v>
      </c>
      <c r="EM245" s="14">
        <f>INDEX(属性偏向!$S$4:$S$135,(卡牌属性!$DP245-1+EM$3)*11+卡牌属性!$DT245)*(1+属性投放!$AT$6)</f>
        <v>144</v>
      </c>
      <c r="EN245" s="14">
        <f>INDEX(属性偏向!$S$4:$S$135,(卡牌属性!$DP245-1+EN$3)*11+卡牌属性!$DT245)*(1+属性投放!$AT$6)</f>
        <v>144</v>
      </c>
      <c r="EO245" s="14">
        <f>INDEX(属性偏向!$S$4:$S$135,(卡牌属性!$DP245-1+EO$3)*11+卡牌属性!$DT245)*(1+属性投放!$AT$6)</f>
        <v>150</v>
      </c>
      <c r="EP245" s="14">
        <f>INDEX(属性偏向!$T$4:$T$135,(卡牌属性!$DQ245-1+EP$3)*11+卡牌属性!$DT245)*(1+属性投放!$AT$6)</f>
        <v>66</v>
      </c>
      <c r="EQ245" s="14">
        <f>INDEX(属性偏向!$T$4:$T$135,(卡牌属性!$DQ245-1+EQ$3)*11+卡牌属性!$DT245)*(1+属性投放!$AT$6)</f>
        <v>69</v>
      </c>
      <c r="ER245" s="14">
        <f>INDEX(属性偏向!$T$4:$T$135,(卡牌属性!$DQ245-1+ER$3)*11+卡牌属性!$DT245)*(1+属性投放!$AT$6)</f>
        <v>69</v>
      </c>
      <c r="ES245" s="14">
        <f>INDEX(属性偏向!$T$4:$T$135,(卡牌属性!$DQ245-1+ES$3)*11+卡牌属性!$DT245)*(1+属性投放!$AT$6)</f>
        <v>72</v>
      </c>
      <c r="ET245" s="14">
        <f>INDEX(属性偏向!$T$4:$T$135,(卡牌属性!$DQ245-1+ET$3)*11+卡牌属性!$DT245)*(1+属性投放!$AT$6)</f>
        <v>75</v>
      </c>
      <c r="EU245" s="14">
        <f>INDEX(属性偏向!$U$4:$U$135,(卡牌属性!$DR245-1+EU$3)*11+卡牌属性!$DT245)*(1+属性投放!$AT$6)</f>
        <v>1500</v>
      </c>
      <c r="EV245" s="14">
        <f>INDEX(属性偏向!$U$4:$U$135,(卡牌属性!$DR245-1+EV$3)*11+卡牌属性!$DT245)*(1+属性投放!$AT$6)</f>
        <v>1560</v>
      </c>
      <c r="EW245" s="14">
        <f>INDEX(属性偏向!$U$4:$U$135,(卡牌属性!$DR245-1+EW$3)*11+卡牌属性!$DT245)*(1+属性投放!$AT$6)</f>
        <v>1560</v>
      </c>
      <c r="EX245" s="14">
        <f>INDEX(属性偏向!$U$4:$U$135,(卡牌属性!$DR245-1+EX$3)*11+卡牌属性!$DT245)*(1+属性投放!$AT$6)</f>
        <v>1680</v>
      </c>
      <c r="EY245" s="14">
        <f>INDEX(属性偏向!$U$4:$U$135,(卡牌属性!$DR245-1+EY$3)*11+卡牌属性!$DT245)*(1+属性投放!$AT$6)</f>
        <v>1800</v>
      </c>
    </row>
    <row r="246" spans="31:155" ht="16.5" x14ac:dyDescent="0.2">
      <c r="AE246" s="13">
        <v>242</v>
      </c>
      <c r="AF246" s="13">
        <f t="shared" si="710"/>
        <v>22</v>
      </c>
      <c r="AG246" s="13">
        <f t="shared" si="703"/>
        <v>3</v>
      </c>
      <c r="AH246" s="13"/>
      <c r="AI246" s="13"/>
      <c r="AJ246" s="14">
        <f t="shared" si="704"/>
        <v>1101030</v>
      </c>
      <c r="AK246" s="14" t="str">
        <f t="shared" si="705"/>
        <v>卢天佑11突</v>
      </c>
      <c r="AL246" s="25" t="s">
        <v>131</v>
      </c>
      <c r="AM246" s="14">
        <v>1</v>
      </c>
      <c r="AN246" s="14">
        <f t="shared" si="706"/>
        <v>11</v>
      </c>
      <c r="AO246" s="14" t="e">
        <f>INDEX(属性投放!#REF!,(卡牌属性!AG246-2)*20+卡牌属性!AN246)</f>
        <v>#REF!</v>
      </c>
      <c r="AP246" s="14" t="e">
        <f t="shared" si="854"/>
        <v>#REF!</v>
      </c>
      <c r="AQ246" s="14" t="e">
        <f t="shared" si="854"/>
        <v>#REF!</v>
      </c>
      <c r="AR246" s="14" t="e">
        <f t="shared" si="854"/>
        <v>#REF!</v>
      </c>
      <c r="AS246" s="14" t="e">
        <f t="shared" si="854"/>
        <v>#REF!</v>
      </c>
      <c r="AT246" s="14" t="e">
        <f>INDEX(属性投放!#REF!,(卡牌属性!AG246-2)*20+卡牌属性!AN246)</f>
        <v>#REF!</v>
      </c>
      <c r="AU246" s="14" t="e">
        <f t="shared" si="855"/>
        <v>#REF!</v>
      </c>
      <c r="AV246" s="14" t="e">
        <f t="shared" si="855"/>
        <v>#REF!</v>
      </c>
      <c r="AW246" s="14" t="e">
        <f t="shared" si="855"/>
        <v>#REF!</v>
      </c>
      <c r="AX246" s="14" t="e">
        <f t="shared" si="855"/>
        <v>#REF!</v>
      </c>
      <c r="AY246" s="14" t="e">
        <f>INDEX(属性投放!#REF!,(卡牌属性!AG246-2)*20+卡牌属性!AN246)</f>
        <v>#REF!</v>
      </c>
      <c r="AZ246" s="14" t="e">
        <f t="shared" si="856"/>
        <v>#REF!</v>
      </c>
      <c r="BA246" s="14" t="e">
        <f t="shared" si="856"/>
        <v>#REF!</v>
      </c>
      <c r="BB246" s="14" t="e">
        <f t="shared" si="856"/>
        <v>#REF!</v>
      </c>
      <c r="BC246" s="14" t="e">
        <f t="shared" si="856"/>
        <v>#REF!</v>
      </c>
      <c r="BD246" s="14" t="e">
        <f>INDEX(属性投放!#REF!,(卡牌属性!AG246-2)*20+卡牌属性!AN246)</f>
        <v>#REF!</v>
      </c>
      <c r="BE246" s="14" t="e">
        <f t="shared" si="857"/>
        <v>#REF!</v>
      </c>
      <c r="BF246" s="14" t="e">
        <f t="shared" si="857"/>
        <v>#REF!</v>
      </c>
      <c r="BG246" s="14" t="e">
        <f t="shared" si="857"/>
        <v>#REF!</v>
      </c>
      <c r="BH246" s="14" t="e">
        <f t="shared" si="857"/>
        <v>#REF!</v>
      </c>
      <c r="BI246" s="14" t="e">
        <f>INDEX(属性投放!#REF!,(卡牌属性!AG246-2)*20+卡牌属性!AN246)</f>
        <v>#REF!</v>
      </c>
      <c r="BJ246" s="14" t="e">
        <f t="shared" si="858"/>
        <v>#REF!</v>
      </c>
      <c r="BK246" s="14" t="e">
        <f t="shared" si="858"/>
        <v>#REF!</v>
      </c>
      <c r="BL246" s="14" t="e">
        <f t="shared" si="858"/>
        <v>#REF!</v>
      </c>
      <c r="BM246" s="14" t="e">
        <f t="shared" si="858"/>
        <v>#REF!</v>
      </c>
      <c r="BN246" s="14" t="e">
        <f>INDEX(属性投放!#REF!,(卡牌属性!AG246-2)*20+卡牌属性!AN246)</f>
        <v>#REF!</v>
      </c>
      <c r="BO246" s="14" t="e">
        <f t="shared" si="859"/>
        <v>#REF!</v>
      </c>
      <c r="BP246" s="14" t="e">
        <f t="shared" si="859"/>
        <v>#REF!</v>
      </c>
      <c r="BQ246" s="14" t="e">
        <f t="shared" si="859"/>
        <v>#REF!</v>
      </c>
      <c r="BR246" s="14" t="e">
        <f t="shared" si="859"/>
        <v>#REF!</v>
      </c>
      <c r="BV246" s="13">
        <v>242</v>
      </c>
      <c r="BW246" s="14">
        <f t="shared" si="711"/>
        <v>22</v>
      </c>
      <c r="BX246" s="14">
        <f t="shared" si="712"/>
        <v>1102050</v>
      </c>
      <c r="BY246" s="14" t="str">
        <f>INDEX($O$6:$O$37,BW246)&amp;"-"&amp;INDEX(属性投放!$H$19:$H$29,卡牌属性!CD246)</f>
        <v>柠檬精-无众生相</v>
      </c>
      <c r="BZ246" s="14">
        <f t="shared" si="713"/>
        <v>3</v>
      </c>
      <c r="CA246" s="14">
        <f t="shared" si="714"/>
        <v>1</v>
      </c>
      <c r="CB246" s="14">
        <f t="shared" si="715"/>
        <v>4</v>
      </c>
      <c r="CC246" s="14">
        <f t="shared" si="716"/>
        <v>2</v>
      </c>
      <c r="CD246" s="14">
        <f t="shared" si="717"/>
        <v>11</v>
      </c>
      <c r="CE246" s="14">
        <f>INDEX(属性投放!$W$6:$W$49,(卡牌属性!CC246-2)*11+卡牌属性!CD246)</f>
        <v>10</v>
      </c>
      <c r="CF246" s="14">
        <f t="shared" si="824"/>
        <v>2754</v>
      </c>
      <c r="CG246" s="14">
        <f t="shared" si="825"/>
        <v>3057</v>
      </c>
      <c r="CH246" s="14">
        <f t="shared" si="826"/>
        <v>3360</v>
      </c>
      <c r="CI246" s="14">
        <f t="shared" si="827"/>
        <v>3360</v>
      </c>
      <c r="CJ246" s="14">
        <f t="shared" si="828"/>
        <v>3663</v>
      </c>
      <c r="CK246" s="14">
        <f t="shared" si="829"/>
        <v>1327</v>
      </c>
      <c r="CL246" s="14">
        <f t="shared" si="830"/>
        <v>1471</v>
      </c>
      <c r="CM246" s="14">
        <f t="shared" si="831"/>
        <v>1471</v>
      </c>
      <c r="CN246" s="14">
        <f t="shared" si="832"/>
        <v>1615</v>
      </c>
      <c r="CO246" s="14">
        <f t="shared" si="833"/>
        <v>1764</v>
      </c>
      <c r="CP246" s="14">
        <f t="shared" si="834"/>
        <v>25884</v>
      </c>
      <c r="CQ246" s="14">
        <f t="shared" si="835"/>
        <v>28502</v>
      </c>
      <c r="CR246" s="14">
        <f t="shared" si="836"/>
        <v>28502</v>
      </c>
      <c r="CS246" s="14">
        <f t="shared" si="837"/>
        <v>31170</v>
      </c>
      <c r="CT246" s="14">
        <f t="shared" si="838"/>
        <v>33838</v>
      </c>
      <c r="CU246" s="14">
        <f>INDEX(属性偏向!$S$4:$S$135,(卡牌属性!$BZ246-1+CU$3)*11+卡牌属性!$CD246)</f>
        <v>52</v>
      </c>
      <c r="CV246" s="14">
        <f>INDEX(属性偏向!$S$4:$S$135,(卡牌属性!$BZ246-1+CV$3)*11+卡牌属性!$CD246)</f>
        <v>54</v>
      </c>
      <c r="CW246" s="14">
        <f>INDEX(属性偏向!$S$4:$S$135,(卡牌属性!$BZ246-1+CW$3)*11+卡牌属性!$CD246)</f>
        <v>56</v>
      </c>
      <c r="CX246" s="14">
        <f>INDEX(属性偏向!$S$4:$S$135,(卡牌属性!$BZ246-1+CX$3)*11+卡牌属性!$CD246)</f>
        <v>56</v>
      </c>
      <c r="CY246" s="14">
        <f>INDEX(属性偏向!$S$4:$S$135,(卡牌属性!$BZ246-1+CY$3)*11+卡牌属性!$CD246)</f>
        <v>58</v>
      </c>
      <c r="CZ246" s="14">
        <f>INDEX(属性偏向!$T$4:$T$135,(卡牌属性!$BZ246-1+CZ$3)*11+卡牌属性!$CD246)</f>
        <v>26</v>
      </c>
      <c r="DA246" s="14">
        <f>INDEX(属性偏向!$T$4:$T$135,(卡牌属性!$BZ246-1+DA$3)*11+卡牌属性!$CD246)</f>
        <v>27</v>
      </c>
      <c r="DB246" s="14">
        <f>INDEX(属性偏向!$T$4:$T$135,(卡牌属性!$BZ246-1+DB$3)*11+卡牌属性!$CD246)</f>
        <v>27</v>
      </c>
      <c r="DC246" s="14">
        <f>INDEX(属性偏向!$T$4:$T$135,(卡牌属性!$BZ246-1+DC$3)*11+卡牌属性!$CD246)</f>
        <v>28</v>
      </c>
      <c r="DD246" s="14">
        <f>INDEX(属性偏向!$T$4:$T$135,(卡牌属性!$BZ246-1+DD$3)*11+卡牌属性!$CD246)</f>
        <v>29</v>
      </c>
      <c r="DE246" s="14">
        <f>INDEX(属性偏向!$U$4:$U$135,(卡牌属性!$BZ246-1+DE$3)*11+卡牌属性!$CD246)</f>
        <v>520</v>
      </c>
      <c r="DF246" s="14">
        <f>INDEX(属性偏向!$U$4:$U$135,(卡牌属性!$BZ246-1+DF$3)*11+卡牌属性!$CD246)</f>
        <v>540</v>
      </c>
      <c r="DG246" s="14">
        <f>INDEX(属性偏向!$U$4:$U$135,(卡牌属性!$BZ246-1+DG$3)*11+卡牌属性!$CD246)</f>
        <v>540</v>
      </c>
      <c r="DH246" s="14">
        <f>INDEX(属性偏向!$U$4:$U$135,(卡牌属性!$BZ246-1+DH$3)*11+卡牌属性!$CD246)</f>
        <v>560</v>
      </c>
      <c r="DI246" s="14">
        <f>INDEX(属性偏向!$U$4:$U$135,(卡牌属性!$BZ246-1+DI$3)*11+卡牌属性!$CD246)</f>
        <v>580</v>
      </c>
      <c r="DL246" s="13">
        <v>242</v>
      </c>
      <c r="DM246" s="14">
        <f t="shared" si="718"/>
        <v>22</v>
      </c>
      <c r="DN246" s="14">
        <f t="shared" si="719"/>
        <v>1102050</v>
      </c>
      <c r="DO246" s="14" t="str">
        <f>INDEX($B$6:$B$32,DM246)&amp;"-"&amp;INDEX(属性投放!$H$7:$H$17,卡牌属性!DT246)</f>
        <v>卢天佑-无众生相</v>
      </c>
      <c r="DP246" s="14">
        <f t="shared" si="707"/>
        <v>4</v>
      </c>
      <c r="DQ246" s="14">
        <f t="shared" si="708"/>
        <v>4</v>
      </c>
      <c r="DR246" s="14">
        <f t="shared" si="709"/>
        <v>7</v>
      </c>
      <c r="DS246" s="14">
        <f t="shared" si="720"/>
        <v>3</v>
      </c>
      <c r="DT246" s="14">
        <f t="shared" si="721"/>
        <v>11</v>
      </c>
      <c r="DU246" s="14">
        <f>INDEX(属性投放!$W$6:$W$49,(卡牌属性!DS246-2)*11+卡牌属性!DT246)</f>
        <v>10</v>
      </c>
      <c r="DV246" s="14">
        <f t="shared" si="839"/>
        <v>8921</v>
      </c>
      <c r="DW246" s="14">
        <f t="shared" si="840"/>
        <v>9780</v>
      </c>
      <c r="DX246" s="14">
        <f t="shared" si="841"/>
        <v>10639</v>
      </c>
      <c r="DY246" s="14">
        <f t="shared" si="842"/>
        <v>10639</v>
      </c>
      <c r="DZ246" s="14">
        <f t="shared" si="843"/>
        <v>11498</v>
      </c>
      <c r="EA246" s="14">
        <f t="shared" si="844"/>
        <v>4418</v>
      </c>
      <c r="EB246" s="14">
        <f t="shared" si="845"/>
        <v>4845</v>
      </c>
      <c r="EC246" s="14">
        <f t="shared" si="846"/>
        <v>4845</v>
      </c>
      <c r="ED246" s="14">
        <f t="shared" si="847"/>
        <v>5272</v>
      </c>
      <c r="EE246" s="14">
        <f t="shared" si="848"/>
        <v>5699</v>
      </c>
      <c r="EF246" s="14">
        <f t="shared" si="849"/>
        <v>107468</v>
      </c>
      <c r="EG246" s="14">
        <f t="shared" si="850"/>
        <v>115222</v>
      </c>
      <c r="EH246" s="14">
        <f t="shared" si="851"/>
        <v>115222</v>
      </c>
      <c r="EI246" s="14">
        <f t="shared" si="852"/>
        <v>130530</v>
      </c>
      <c r="EJ246" s="14">
        <f t="shared" si="853"/>
        <v>145938</v>
      </c>
      <c r="EK246" s="14">
        <f>INDEX(属性偏向!$S$4:$S$135,(卡牌属性!$DP246-1+EK$3)*11+卡牌属性!$DT246)*(1+属性投放!$AT$6)</f>
        <v>162</v>
      </c>
      <c r="EL246" s="14">
        <f>INDEX(属性偏向!$S$4:$S$135,(卡牌属性!$DP246-1+EL$3)*11+卡牌属性!$DT246)*(1+属性投放!$AT$6)</f>
        <v>168</v>
      </c>
      <c r="EM246" s="14">
        <f>INDEX(属性偏向!$S$4:$S$135,(卡牌属性!$DP246-1+EM$3)*11+卡牌属性!$DT246)*(1+属性投放!$AT$6)</f>
        <v>174</v>
      </c>
      <c r="EN246" s="14">
        <f>INDEX(属性偏向!$S$4:$S$135,(卡牌属性!$DP246-1+EN$3)*11+卡牌属性!$DT246)*(1+属性投放!$AT$6)</f>
        <v>174</v>
      </c>
      <c r="EO246" s="14">
        <f>INDEX(属性偏向!$S$4:$S$135,(卡牌属性!$DP246-1+EO$3)*11+卡牌属性!$DT246)*(1+属性投放!$AT$6)</f>
        <v>180</v>
      </c>
      <c r="EP246" s="14">
        <f>INDEX(属性偏向!$T$4:$T$135,(卡牌属性!$DQ246-1+EP$3)*11+卡牌属性!$DT246)*(1+属性投放!$AT$6)</f>
        <v>81</v>
      </c>
      <c r="EQ246" s="14">
        <f>INDEX(属性偏向!$T$4:$T$135,(卡牌属性!$DQ246-1+EQ$3)*11+卡牌属性!$DT246)*(1+属性投放!$AT$6)</f>
        <v>84</v>
      </c>
      <c r="ER246" s="14">
        <f>INDEX(属性偏向!$T$4:$T$135,(卡牌属性!$DQ246-1+ER$3)*11+卡牌属性!$DT246)*(1+属性投放!$AT$6)</f>
        <v>84</v>
      </c>
      <c r="ES246" s="14">
        <f>INDEX(属性偏向!$T$4:$T$135,(卡牌属性!$DQ246-1+ES$3)*11+卡牌属性!$DT246)*(1+属性投放!$AT$6)</f>
        <v>87</v>
      </c>
      <c r="ET246" s="14">
        <f>INDEX(属性偏向!$T$4:$T$135,(卡牌属性!$DQ246-1+ET$3)*11+卡牌属性!$DT246)*(1+属性投放!$AT$6)</f>
        <v>90</v>
      </c>
      <c r="EU246" s="14">
        <f>INDEX(属性偏向!$U$4:$U$135,(卡牌属性!$DR246-1+EU$3)*11+卡牌属性!$DT246)*(1+属性投放!$AT$6)</f>
        <v>1800</v>
      </c>
      <c r="EV246" s="14">
        <f>INDEX(属性偏向!$U$4:$U$135,(卡牌属性!$DR246-1+EV$3)*11+卡牌属性!$DT246)*(1+属性投放!$AT$6)</f>
        <v>1860</v>
      </c>
      <c r="EW246" s="14">
        <f>INDEX(属性偏向!$U$4:$U$135,(卡牌属性!$DR246-1+EW$3)*11+卡牌属性!$DT246)*(1+属性投放!$AT$6)</f>
        <v>1860</v>
      </c>
      <c r="EX246" s="14">
        <f>INDEX(属性偏向!$U$4:$U$135,(卡牌属性!$DR246-1+EX$3)*11+卡牌属性!$DT246)*(1+属性投放!$AT$6)</f>
        <v>1980</v>
      </c>
      <c r="EY246" s="14">
        <f>INDEX(属性偏向!$U$4:$U$135,(卡牌属性!$DR246-1+EY$3)*11+卡牌属性!$DT246)*(1+属性投放!$AT$6)</f>
        <v>2100</v>
      </c>
    </row>
    <row r="247" spans="31:155" ht="16.5" x14ac:dyDescent="0.2">
      <c r="AE247" s="13">
        <v>243</v>
      </c>
      <c r="AF247" s="13">
        <f t="shared" si="710"/>
        <v>23</v>
      </c>
      <c r="AG247" s="13">
        <f t="shared" si="703"/>
        <v>2</v>
      </c>
      <c r="AH247" s="13"/>
      <c r="AI247" s="13"/>
      <c r="AJ247" s="14">
        <f t="shared" si="704"/>
        <v>1101043</v>
      </c>
      <c r="AK247" s="14" t="str">
        <f t="shared" si="705"/>
        <v>少年曹玄亮1突</v>
      </c>
      <c r="AL247" s="25" t="s">
        <v>131</v>
      </c>
      <c r="AM247" s="14">
        <v>1</v>
      </c>
      <c r="AN247" s="14">
        <f t="shared" si="706"/>
        <v>1</v>
      </c>
      <c r="AO247" s="14" t="e">
        <f>INDEX(属性投放!#REF!,(卡牌属性!AG247-2)*20+卡牌属性!AN247)</f>
        <v>#REF!</v>
      </c>
      <c r="AP247" s="14" t="e">
        <f t="shared" si="854"/>
        <v>#REF!</v>
      </c>
      <c r="AQ247" s="14" t="e">
        <f t="shared" si="854"/>
        <v>#REF!</v>
      </c>
      <c r="AR247" s="14" t="e">
        <f t="shared" si="854"/>
        <v>#REF!</v>
      </c>
      <c r="AS247" s="14" t="e">
        <f t="shared" si="854"/>
        <v>#REF!</v>
      </c>
      <c r="AT247" s="14" t="e">
        <f>INDEX(属性投放!#REF!,(卡牌属性!AG247-2)*20+卡牌属性!AN247)</f>
        <v>#REF!</v>
      </c>
      <c r="AU247" s="14" t="e">
        <f t="shared" si="855"/>
        <v>#REF!</v>
      </c>
      <c r="AV247" s="14" t="e">
        <f t="shared" si="855"/>
        <v>#REF!</v>
      </c>
      <c r="AW247" s="14" t="e">
        <f t="shared" si="855"/>
        <v>#REF!</v>
      </c>
      <c r="AX247" s="14" t="e">
        <f t="shared" si="855"/>
        <v>#REF!</v>
      </c>
      <c r="AY247" s="14" t="e">
        <f>INDEX(属性投放!#REF!,(卡牌属性!AG247-2)*20+卡牌属性!AN247)</f>
        <v>#REF!</v>
      </c>
      <c r="AZ247" s="14" t="e">
        <f t="shared" si="856"/>
        <v>#REF!</v>
      </c>
      <c r="BA247" s="14" t="e">
        <f t="shared" si="856"/>
        <v>#REF!</v>
      </c>
      <c r="BB247" s="14" t="e">
        <f t="shared" si="856"/>
        <v>#REF!</v>
      </c>
      <c r="BC247" s="14" t="e">
        <f t="shared" si="856"/>
        <v>#REF!</v>
      </c>
      <c r="BD247" s="14" t="e">
        <f>INDEX(属性投放!#REF!,(卡牌属性!AG247-2)*20+卡牌属性!AN247)</f>
        <v>#REF!</v>
      </c>
      <c r="BE247" s="14" t="e">
        <f t="shared" si="857"/>
        <v>#REF!</v>
      </c>
      <c r="BF247" s="14" t="e">
        <f t="shared" si="857"/>
        <v>#REF!</v>
      </c>
      <c r="BG247" s="14" t="e">
        <f t="shared" si="857"/>
        <v>#REF!</v>
      </c>
      <c r="BH247" s="14" t="e">
        <f t="shared" si="857"/>
        <v>#REF!</v>
      </c>
      <c r="BI247" s="14" t="e">
        <f>INDEX(属性投放!#REF!,(卡牌属性!AG247-2)*20+卡牌属性!AN247)</f>
        <v>#REF!</v>
      </c>
      <c r="BJ247" s="14" t="e">
        <f t="shared" si="858"/>
        <v>#REF!</v>
      </c>
      <c r="BK247" s="14" t="e">
        <f t="shared" si="858"/>
        <v>#REF!</v>
      </c>
      <c r="BL247" s="14" t="e">
        <f t="shared" si="858"/>
        <v>#REF!</v>
      </c>
      <c r="BM247" s="14" t="e">
        <f t="shared" si="858"/>
        <v>#REF!</v>
      </c>
      <c r="BN247" s="14" t="e">
        <f>INDEX(属性投放!#REF!,(卡牌属性!AG247-2)*20+卡牌属性!AN247)</f>
        <v>#REF!</v>
      </c>
      <c r="BO247" s="14" t="e">
        <f t="shared" si="859"/>
        <v>#REF!</v>
      </c>
      <c r="BP247" s="14" t="e">
        <f t="shared" si="859"/>
        <v>#REF!</v>
      </c>
      <c r="BQ247" s="14" t="e">
        <f t="shared" si="859"/>
        <v>#REF!</v>
      </c>
      <c r="BR247" s="14" t="e">
        <f t="shared" si="859"/>
        <v>#REF!</v>
      </c>
      <c r="BV247" s="13">
        <v>243</v>
      </c>
      <c r="BW247" s="14">
        <f t="shared" si="711"/>
        <v>23</v>
      </c>
      <c r="BX247" s="14">
        <f t="shared" si="712"/>
        <v>1102023</v>
      </c>
      <c r="BY247" s="14" t="str">
        <f>INDEX($O$6:$O$37,BW247)&amp;"-"&amp;INDEX(属性投放!$H$19:$H$29,卡牌属性!CD247)</f>
        <v>异邦刀客-练体</v>
      </c>
      <c r="BZ247" s="14">
        <f t="shared" si="713"/>
        <v>4</v>
      </c>
      <c r="CA247" s="14">
        <f t="shared" si="714"/>
        <v>3</v>
      </c>
      <c r="CB247" s="14">
        <f t="shared" si="715"/>
        <v>3</v>
      </c>
      <c r="CC247" s="14">
        <f t="shared" si="716"/>
        <v>2</v>
      </c>
      <c r="CD247" s="14">
        <f t="shared" si="717"/>
        <v>1</v>
      </c>
      <c r="CE247" s="14">
        <f>INDEX(属性投放!$W$6:$W$49,(卡牌属性!CC247-2)*11+卡牌属性!CD247)</f>
        <v>14</v>
      </c>
      <c r="CF247" s="14">
        <f>INDEX(属性偏向!$I$4:$I$15,卡牌属性!$BZ247+CF$3)</f>
        <v>125</v>
      </c>
      <c r="CG247" s="14">
        <f>INDEX(属性偏向!$I$4:$I$15,卡牌属性!$BZ247+CG$3)</f>
        <v>150</v>
      </c>
      <c r="CH247" s="14">
        <f>INDEX(属性偏向!$I$4:$I$15,卡牌属性!$BZ247+CH$3)</f>
        <v>175</v>
      </c>
      <c r="CI247" s="14">
        <f>INDEX(属性偏向!$I$4:$I$15,卡牌属性!$BZ247+CI$3)</f>
        <v>175</v>
      </c>
      <c r="CJ247" s="14">
        <f>INDEX(属性偏向!$I$4:$I$15,卡牌属性!$BZ247+CJ$3)</f>
        <v>200</v>
      </c>
      <c r="CK247" s="14">
        <f>INDEX(属性偏向!$J$4:$J$15,卡牌属性!$CA247+CK$3)</f>
        <v>10</v>
      </c>
      <c r="CL247" s="14">
        <f>INDEX(属性偏向!$J$4:$J$15,卡牌属性!$CA247+CL$3)</f>
        <v>20</v>
      </c>
      <c r="CM247" s="14">
        <f>INDEX(属性偏向!$J$4:$J$15,卡牌属性!$CA247+CM$3)</f>
        <v>20</v>
      </c>
      <c r="CN247" s="14">
        <f>INDEX(属性偏向!$J$4:$J$15,卡牌属性!$CA247+CN$3)</f>
        <v>30</v>
      </c>
      <c r="CO247" s="14">
        <f>INDEX(属性偏向!$J$4:$J$15,卡牌属性!$CA247+CO$3)</f>
        <v>40</v>
      </c>
      <c r="CP247" s="14">
        <f>INDEX(属性偏向!$K$4:$K$15,卡牌属性!$CB247+CP$3)</f>
        <v>300</v>
      </c>
      <c r="CQ247" s="14">
        <f>INDEX(属性偏向!$K$4:$K$15,卡牌属性!$CB247+CQ$3)</f>
        <v>400</v>
      </c>
      <c r="CR247" s="14">
        <f>INDEX(属性偏向!$K$4:$K$15,卡牌属性!$CB247+CR$3)</f>
        <v>400</v>
      </c>
      <c r="CS247" s="14">
        <f>INDEX(属性偏向!$K$4:$K$15,卡牌属性!$CB247+CS$3)</f>
        <v>500</v>
      </c>
      <c r="CT247" s="14">
        <f>INDEX(属性偏向!$K$4:$K$15,卡牌属性!$CB247+CT$3)</f>
        <v>650</v>
      </c>
      <c r="CU247" s="14">
        <f>INDEX(属性偏向!$S$4:$S$135,(卡牌属性!$BZ247-1+CU$3)*11+卡牌属性!$CD247)</f>
        <v>8</v>
      </c>
      <c r="CV247" s="14">
        <f>INDEX(属性偏向!$S$4:$S$135,(卡牌属性!$BZ247-1+CV$3)*11+卡牌属性!$CD247)</f>
        <v>10</v>
      </c>
      <c r="CW247" s="14">
        <f>INDEX(属性偏向!$S$4:$S$135,(卡牌属性!$BZ247-1+CW$3)*11+卡牌属性!$CD247)</f>
        <v>12</v>
      </c>
      <c r="CX247" s="14">
        <f>INDEX(属性偏向!$S$4:$S$135,(卡牌属性!$BZ247-1+CX$3)*11+卡牌属性!$CD247)</f>
        <v>12</v>
      </c>
      <c r="CY247" s="14">
        <f>INDEX(属性偏向!$S$4:$S$135,(卡牌属性!$BZ247-1+CY$3)*11+卡牌属性!$CD247)</f>
        <v>14</v>
      </c>
      <c r="CZ247" s="14">
        <f>INDEX(属性偏向!$T$4:$T$135,(卡牌属性!$BZ247-1+CZ$3)*11+卡牌属性!$CD247)</f>
        <v>4</v>
      </c>
      <c r="DA247" s="14">
        <f>INDEX(属性偏向!$T$4:$T$135,(卡牌属性!$BZ247-1+DA$3)*11+卡牌属性!$CD247)</f>
        <v>5</v>
      </c>
      <c r="DB247" s="14">
        <f>INDEX(属性偏向!$T$4:$T$135,(卡牌属性!$BZ247-1+DB$3)*11+卡牌属性!$CD247)</f>
        <v>5</v>
      </c>
      <c r="DC247" s="14">
        <f>INDEX(属性偏向!$T$4:$T$135,(卡牌属性!$BZ247-1+DC$3)*11+卡牌属性!$CD247)</f>
        <v>6</v>
      </c>
      <c r="DD247" s="14">
        <f>INDEX(属性偏向!$T$4:$T$135,(卡牌属性!$BZ247-1+DD$3)*11+卡牌属性!$CD247)</f>
        <v>7</v>
      </c>
      <c r="DE247" s="14">
        <f>INDEX(属性偏向!$U$4:$U$135,(卡牌属性!$BZ247-1+DE$3)*11+卡牌属性!$CD247)</f>
        <v>48</v>
      </c>
      <c r="DF247" s="14">
        <f>INDEX(属性偏向!$U$4:$U$135,(卡牌属性!$BZ247-1+DF$3)*11+卡牌属性!$CD247)</f>
        <v>60</v>
      </c>
      <c r="DG247" s="14">
        <f>INDEX(属性偏向!$U$4:$U$135,(卡牌属性!$BZ247-1+DG$3)*11+卡牌属性!$CD247)</f>
        <v>60</v>
      </c>
      <c r="DH247" s="14">
        <f>INDEX(属性偏向!$U$4:$U$135,(卡牌属性!$BZ247-1+DH$3)*11+卡牌属性!$CD247)</f>
        <v>72</v>
      </c>
      <c r="DI247" s="14">
        <f>INDEX(属性偏向!$U$4:$U$135,(卡牌属性!$BZ247-1+DI$3)*11+卡牌属性!$CD247)</f>
        <v>84</v>
      </c>
      <c r="DL247" s="13">
        <v>243</v>
      </c>
      <c r="DM247" s="14">
        <f t="shared" si="718"/>
        <v>23</v>
      </c>
      <c r="DN247" s="14">
        <f t="shared" si="719"/>
        <v>1102023</v>
      </c>
      <c r="DO247" s="14" t="str">
        <f>INDEX($B$6:$B$32,DM247)&amp;"-"&amp;INDEX(属性投放!$H$7:$H$17,卡牌属性!DT247)</f>
        <v>少年曹玄亮-练体</v>
      </c>
      <c r="DP247" s="14">
        <f t="shared" si="707"/>
        <v>5</v>
      </c>
      <c r="DQ247" s="14">
        <f t="shared" si="708"/>
        <v>2</v>
      </c>
      <c r="DR247" s="14">
        <f t="shared" si="709"/>
        <v>2</v>
      </c>
      <c r="DS247" s="14">
        <f t="shared" si="720"/>
        <v>2</v>
      </c>
      <c r="DT247" s="14">
        <f t="shared" si="721"/>
        <v>1</v>
      </c>
      <c r="DU247" s="14">
        <f>INDEX(属性投放!$W$6:$W$49,(卡牌属性!DS247-2)*11+卡牌属性!DT247)</f>
        <v>14</v>
      </c>
      <c r="DV247" s="14">
        <f>INDEX(属性偏向!$I$4:$I$15,卡牌属性!$DP247+DV$3)</f>
        <v>150</v>
      </c>
      <c r="DW247" s="14">
        <f>INDEX(属性偏向!$I$4:$I$15,卡牌属性!$DP247+DW$3)</f>
        <v>175</v>
      </c>
      <c r="DX247" s="14">
        <f>INDEX(属性偏向!$I$4:$I$15,卡牌属性!$DP247+DX$3)</f>
        <v>200</v>
      </c>
      <c r="DY247" s="14">
        <f>INDEX(属性偏向!$I$4:$I$15,卡牌属性!$DP247+DY$3)</f>
        <v>200</v>
      </c>
      <c r="DZ247" s="14">
        <f>INDEX(属性偏向!$I$4:$I$15,卡牌属性!$DP247+DZ$3)</f>
        <v>250</v>
      </c>
      <c r="EA247" s="14">
        <f>INDEX(属性偏向!$J$4:$J$15,卡牌属性!$DQ247+EA$3)</f>
        <v>5</v>
      </c>
      <c r="EB247" s="14">
        <f>INDEX(属性偏向!$J$4:$J$15,卡牌属性!$DQ247+EB$3)</f>
        <v>10</v>
      </c>
      <c r="EC247" s="14">
        <f>INDEX(属性偏向!$J$4:$J$15,卡牌属性!$DQ247+EC$3)</f>
        <v>10</v>
      </c>
      <c r="ED247" s="14">
        <f>INDEX(属性偏向!$J$4:$J$15,卡牌属性!$DQ247+ED$3)</f>
        <v>20</v>
      </c>
      <c r="EE247" s="14">
        <f>INDEX(属性偏向!$J$4:$J$15,卡牌属性!$DQ247+EE$3)</f>
        <v>30</v>
      </c>
      <c r="EF247" s="14">
        <f>INDEX(属性偏向!$K$4:$K$15,卡牌属性!$DR247+EF$3)</f>
        <v>250</v>
      </c>
      <c r="EG247" s="14">
        <f>INDEX(属性偏向!$K$4:$K$15,卡牌属性!$DR247+EG$3)</f>
        <v>300</v>
      </c>
      <c r="EH247" s="14">
        <f>INDEX(属性偏向!$K$4:$K$15,卡牌属性!$DR247+EH$3)</f>
        <v>300</v>
      </c>
      <c r="EI247" s="14">
        <f>INDEX(属性偏向!$K$4:$K$15,卡牌属性!$DR247+EI$3)</f>
        <v>400</v>
      </c>
      <c r="EJ247" s="14">
        <f>INDEX(属性偏向!$K$4:$K$15,卡牌属性!$DR247+EJ$3)</f>
        <v>500</v>
      </c>
      <c r="EK247" s="14">
        <f>INDEX(属性偏向!$S$4:$S$135,(卡牌属性!$DP247-1+EK$3)*11+卡牌属性!$DT247)*(1+属性投放!$AT$6)</f>
        <v>30</v>
      </c>
      <c r="EL247" s="14">
        <f>INDEX(属性偏向!$S$4:$S$135,(卡牌属性!$DP247-1+EL$3)*11+卡牌属性!$DT247)*(1+属性投放!$AT$6)</f>
        <v>36</v>
      </c>
      <c r="EM247" s="14">
        <f>INDEX(属性偏向!$S$4:$S$135,(卡牌属性!$DP247-1+EM$3)*11+卡牌属性!$DT247)*(1+属性投放!$AT$6)</f>
        <v>42</v>
      </c>
      <c r="EN247" s="14">
        <f>INDEX(属性偏向!$S$4:$S$135,(卡牌属性!$DP247-1+EN$3)*11+卡牌属性!$DT247)*(1+属性投放!$AT$6)</f>
        <v>42</v>
      </c>
      <c r="EO247" s="14">
        <f>INDEX(属性偏向!$S$4:$S$135,(卡牌属性!$DP247-1+EO$3)*11+卡牌属性!$DT247)*(1+属性投放!$AT$6)</f>
        <v>48</v>
      </c>
      <c r="EP247" s="14">
        <f>INDEX(属性偏向!$T$4:$T$135,(卡牌属性!$DQ247-1+EP$3)*11+卡牌属性!$DT247)*(1+属性投放!$AT$6)</f>
        <v>6</v>
      </c>
      <c r="EQ247" s="14">
        <f>INDEX(属性偏向!$T$4:$T$135,(卡牌属性!$DQ247-1+EQ$3)*11+卡牌属性!$DT247)*(1+属性投放!$AT$6)</f>
        <v>9</v>
      </c>
      <c r="ER247" s="14">
        <f>INDEX(属性偏向!$T$4:$T$135,(卡牌属性!$DQ247-1+ER$3)*11+卡牌属性!$DT247)*(1+属性投放!$AT$6)</f>
        <v>9</v>
      </c>
      <c r="ES247" s="14">
        <f>INDEX(属性偏向!$T$4:$T$135,(卡牌属性!$DQ247-1+ES$3)*11+卡牌属性!$DT247)*(1+属性投放!$AT$6)</f>
        <v>12</v>
      </c>
      <c r="ET247" s="14">
        <f>INDEX(属性偏向!$T$4:$T$135,(卡牌属性!$DQ247-1+ET$3)*11+卡牌属性!$DT247)*(1+属性投放!$AT$6)</f>
        <v>15</v>
      </c>
      <c r="EU247" s="14">
        <f>INDEX(属性偏向!$U$4:$U$135,(卡牌属性!$DR247-1+EU$3)*11+卡牌属性!$DT247)*(1+属性投放!$AT$6)</f>
        <v>72</v>
      </c>
      <c r="EV247" s="14">
        <f>INDEX(属性偏向!$U$4:$U$135,(卡牌属性!$DR247-1+EV$3)*11+卡牌属性!$DT247)*(1+属性投放!$AT$6)</f>
        <v>108</v>
      </c>
      <c r="EW247" s="14">
        <f>INDEX(属性偏向!$U$4:$U$135,(卡牌属性!$DR247-1+EW$3)*11+卡牌属性!$DT247)*(1+属性投放!$AT$6)</f>
        <v>108</v>
      </c>
      <c r="EX247" s="14">
        <f>INDEX(属性偏向!$U$4:$U$135,(卡牌属性!$DR247-1+EX$3)*11+卡牌属性!$DT247)*(1+属性投放!$AT$6)</f>
        <v>144</v>
      </c>
      <c r="EY247" s="14">
        <f>INDEX(属性偏向!$U$4:$U$135,(卡牌属性!$DR247-1+EY$3)*11+卡牌属性!$DT247)*(1+属性投放!$AT$6)</f>
        <v>180</v>
      </c>
    </row>
    <row r="248" spans="31:155" ht="16.5" x14ac:dyDescent="0.2">
      <c r="AE248" s="13">
        <v>244</v>
      </c>
      <c r="AF248" s="13">
        <f t="shared" si="710"/>
        <v>23</v>
      </c>
      <c r="AG248" s="13">
        <f t="shared" si="703"/>
        <v>2</v>
      </c>
      <c r="AH248" s="13"/>
      <c r="AI248" s="13"/>
      <c r="AJ248" s="14">
        <f t="shared" si="704"/>
        <v>1101043</v>
      </c>
      <c r="AK248" s="14" t="str">
        <f t="shared" si="705"/>
        <v>少年曹玄亮2突</v>
      </c>
      <c r="AL248" s="25" t="s">
        <v>131</v>
      </c>
      <c r="AM248" s="14">
        <v>1</v>
      </c>
      <c r="AN248" s="14">
        <f t="shared" si="706"/>
        <v>2</v>
      </c>
      <c r="AO248" s="14" t="e">
        <f>INDEX(属性投放!#REF!,(卡牌属性!AG248-2)*20+卡牌属性!AN248)</f>
        <v>#REF!</v>
      </c>
      <c r="AP248" s="14" t="e">
        <f t="shared" si="854"/>
        <v>#REF!</v>
      </c>
      <c r="AQ248" s="14" t="e">
        <f t="shared" si="854"/>
        <v>#REF!</v>
      </c>
      <c r="AR248" s="14" t="e">
        <f t="shared" si="854"/>
        <v>#REF!</v>
      </c>
      <c r="AS248" s="14" t="e">
        <f t="shared" si="854"/>
        <v>#REF!</v>
      </c>
      <c r="AT248" s="14" t="e">
        <f>INDEX(属性投放!#REF!,(卡牌属性!AG248-2)*20+卡牌属性!AN248)</f>
        <v>#REF!</v>
      </c>
      <c r="AU248" s="14" t="e">
        <f t="shared" si="855"/>
        <v>#REF!</v>
      </c>
      <c r="AV248" s="14" t="e">
        <f t="shared" si="855"/>
        <v>#REF!</v>
      </c>
      <c r="AW248" s="14" t="e">
        <f t="shared" si="855"/>
        <v>#REF!</v>
      </c>
      <c r="AX248" s="14" t="e">
        <f t="shared" si="855"/>
        <v>#REF!</v>
      </c>
      <c r="AY248" s="14" t="e">
        <f>INDEX(属性投放!#REF!,(卡牌属性!AG248-2)*20+卡牌属性!AN248)</f>
        <v>#REF!</v>
      </c>
      <c r="AZ248" s="14" t="e">
        <f t="shared" si="856"/>
        <v>#REF!</v>
      </c>
      <c r="BA248" s="14" t="e">
        <f t="shared" si="856"/>
        <v>#REF!</v>
      </c>
      <c r="BB248" s="14" t="e">
        <f t="shared" si="856"/>
        <v>#REF!</v>
      </c>
      <c r="BC248" s="14" t="e">
        <f t="shared" si="856"/>
        <v>#REF!</v>
      </c>
      <c r="BD248" s="14" t="e">
        <f>INDEX(属性投放!#REF!,(卡牌属性!AG248-2)*20+卡牌属性!AN248)</f>
        <v>#REF!</v>
      </c>
      <c r="BE248" s="14" t="e">
        <f t="shared" si="857"/>
        <v>#REF!</v>
      </c>
      <c r="BF248" s="14" t="e">
        <f t="shared" si="857"/>
        <v>#REF!</v>
      </c>
      <c r="BG248" s="14" t="e">
        <f t="shared" si="857"/>
        <v>#REF!</v>
      </c>
      <c r="BH248" s="14" t="e">
        <f t="shared" si="857"/>
        <v>#REF!</v>
      </c>
      <c r="BI248" s="14" t="e">
        <f>INDEX(属性投放!#REF!,(卡牌属性!AG248-2)*20+卡牌属性!AN248)</f>
        <v>#REF!</v>
      </c>
      <c r="BJ248" s="14" t="e">
        <f t="shared" si="858"/>
        <v>#REF!</v>
      </c>
      <c r="BK248" s="14" t="e">
        <f t="shared" si="858"/>
        <v>#REF!</v>
      </c>
      <c r="BL248" s="14" t="e">
        <f t="shared" si="858"/>
        <v>#REF!</v>
      </c>
      <c r="BM248" s="14" t="e">
        <f t="shared" si="858"/>
        <v>#REF!</v>
      </c>
      <c r="BN248" s="14" t="e">
        <f>INDEX(属性投放!#REF!,(卡牌属性!AG248-2)*20+卡牌属性!AN248)</f>
        <v>#REF!</v>
      </c>
      <c r="BO248" s="14" t="e">
        <f t="shared" si="859"/>
        <v>#REF!</v>
      </c>
      <c r="BP248" s="14" t="e">
        <f t="shared" si="859"/>
        <v>#REF!</v>
      </c>
      <c r="BQ248" s="14" t="e">
        <f t="shared" si="859"/>
        <v>#REF!</v>
      </c>
      <c r="BR248" s="14" t="e">
        <f t="shared" si="859"/>
        <v>#REF!</v>
      </c>
      <c r="BV248" s="13">
        <v>244</v>
      </c>
      <c r="BW248" s="14">
        <f t="shared" si="711"/>
        <v>23</v>
      </c>
      <c r="BX248" s="14">
        <f t="shared" si="712"/>
        <v>1102023</v>
      </c>
      <c r="BY248" s="14" t="str">
        <f>INDEX($O$6:$O$37,BW248)&amp;"-"&amp;INDEX(属性投放!$H$19:$H$29,卡牌属性!CD248)</f>
        <v>异邦刀客-等活</v>
      </c>
      <c r="BZ248" s="14">
        <f t="shared" si="713"/>
        <v>4</v>
      </c>
      <c r="CA248" s="14">
        <f t="shared" si="714"/>
        <v>3</v>
      </c>
      <c r="CB248" s="14">
        <f t="shared" si="715"/>
        <v>3</v>
      </c>
      <c r="CC248" s="14">
        <f t="shared" si="716"/>
        <v>2</v>
      </c>
      <c r="CD248" s="14">
        <f t="shared" si="717"/>
        <v>2</v>
      </c>
      <c r="CE248" s="14">
        <f>INDEX(属性投放!$W$6:$W$49,(卡牌属性!CC248-2)*11+卡牌属性!CD248)</f>
        <v>10</v>
      </c>
      <c r="CF248" s="14">
        <f t="shared" ref="CF248:CF257" si="860">CF247+CU247*$CE247</f>
        <v>237</v>
      </c>
      <c r="CG248" s="14">
        <f t="shared" ref="CG248:CG257" si="861">CG247+CV247*$CE247</f>
        <v>290</v>
      </c>
      <c r="CH248" s="14">
        <f t="shared" ref="CH248:CH257" si="862">CH247+CW247*$CE247</f>
        <v>343</v>
      </c>
      <c r="CI248" s="14">
        <f t="shared" ref="CI248:CI257" si="863">CI247+CX247*$CE247</f>
        <v>343</v>
      </c>
      <c r="CJ248" s="14">
        <f t="shared" ref="CJ248:CJ257" si="864">CJ247+CY247*$CE247</f>
        <v>396</v>
      </c>
      <c r="CK248" s="14">
        <f t="shared" ref="CK248:CK257" si="865">CK247+CZ247*$CE247</f>
        <v>66</v>
      </c>
      <c r="CL248" s="14">
        <f t="shared" ref="CL248:CL257" si="866">CL247+DA247*$CE247</f>
        <v>90</v>
      </c>
      <c r="CM248" s="14">
        <f t="shared" ref="CM248:CM257" si="867">CM247+DB247*$CE247</f>
        <v>90</v>
      </c>
      <c r="CN248" s="14">
        <f t="shared" ref="CN248:CN257" si="868">CN247+DC247*$CE247</f>
        <v>114</v>
      </c>
      <c r="CO248" s="14">
        <f t="shared" ref="CO248:CO257" si="869">CO247+DD247*$CE247</f>
        <v>138</v>
      </c>
      <c r="CP248" s="14">
        <f t="shared" ref="CP248:CP257" si="870">CP247+DE247*$CE247</f>
        <v>972</v>
      </c>
      <c r="CQ248" s="14">
        <f t="shared" ref="CQ248:CQ257" si="871">CQ247+DF247*$CE247</f>
        <v>1240</v>
      </c>
      <c r="CR248" s="14">
        <f t="shared" ref="CR248:CR257" si="872">CR247+DG247*$CE247</f>
        <v>1240</v>
      </c>
      <c r="CS248" s="14">
        <f t="shared" ref="CS248:CS257" si="873">CS247+DH247*$CE247</f>
        <v>1508</v>
      </c>
      <c r="CT248" s="14">
        <f t="shared" ref="CT248:CT257" si="874">CT247+DI247*$CE247</f>
        <v>1826</v>
      </c>
      <c r="CU248" s="14">
        <f>INDEX(属性偏向!$S$4:$S$135,(卡牌属性!$BZ248-1+CU$3)*11+卡牌属性!$CD248)</f>
        <v>10</v>
      </c>
      <c r="CV248" s="14">
        <f>INDEX(属性偏向!$S$4:$S$135,(卡牌属性!$BZ248-1+CV$3)*11+卡牌属性!$CD248)</f>
        <v>12</v>
      </c>
      <c r="CW248" s="14">
        <f>INDEX(属性偏向!$S$4:$S$135,(卡牌属性!$BZ248-1+CW$3)*11+卡牌属性!$CD248)</f>
        <v>14</v>
      </c>
      <c r="CX248" s="14">
        <f>INDEX(属性偏向!$S$4:$S$135,(卡牌属性!$BZ248-1+CX$3)*11+卡牌属性!$CD248)</f>
        <v>14</v>
      </c>
      <c r="CY248" s="14">
        <f>INDEX(属性偏向!$S$4:$S$135,(卡牌属性!$BZ248-1+CY$3)*11+卡牌属性!$CD248)</f>
        <v>16</v>
      </c>
      <c r="CZ248" s="14">
        <f>INDEX(属性偏向!$T$4:$T$135,(卡牌属性!$BZ248-1+CZ$3)*11+卡牌属性!$CD248)</f>
        <v>5</v>
      </c>
      <c r="DA248" s="14">
        <f>INDEX(属性偏向!$T$4:$T$135,(卡牌属性!$BZ248-1+DA$3)*11+卡牌属性!$CD248)</f>
        <v>6</v>
      </c>
      <c r="DB248" s="14">
        <f>INDEX(属性偏向!$T$4:$T$135,(卡牌属性!$BZ248-1+DB$3)*11+卡牌属性!$CD248)</f>
        <v>6</v>
      </c>
      <c r="DC248" s="14">
        <f>INDEX(属性偏向!$T$4:$T$135,(卡牌属性!$BZ248-1+DC$3)*11+卡牌属性!$CD248)</f>
        <v>7</v>
      </c>
      <c r="DD248" s="14">
        <f>INDEX(属性偏向!$T$4:$T$135,(卡牌属性!$BZ248-1+DD$3)*11+卡牌属性!$CD248)</f>
        <v>8</v>
      </c>
      <c r="DE248" s="14">
        <f>INDEX(属性偏向!$U$4:$U$135,(卡牌属性!$BZ248-1+DE$3)*11+卡牌属性!$CD248)</f>
        <v>70</v>
      </c>
      <c r="DF248" s="14">
        <f>INDEX(属性偏向!$U$4:$U$135,(卡牌属性!$BZ248-1+DF$3)*11+卡牌属性!$CD248)</f>
        <v>84</v>
      </c>
      <c r="DG248" s="14">
        <f>INDEX(属性偏向!$U$4:$U$135,(卡牌属性!$BZ248-1+DG$3)*11+卡牌属性!$CD248)</f>
        <v>84</v>
      </c>
      <c r="DH248" s="14">
        <f>INDEX(属性偏向!$U$4:$U$135,(卡牌属性!$BZ248-1+DH$3)*11+卡牌属性!$CD248)</f>
        <v>98</v>
      </c>
      <c r="DI248" s="14">
        <f>INDEX(属性偏向!$U$4:$U$135,(卡牌属性!$BZ248-1+DI$3)*11+卡牌属性!$CD248)</f>
        <v>112</v>
      </c>
      <c r="DL248" s="13">
        <v>244</v>
      </c>
      <c r="DM248" s="14">
        <f t="shared" si="718"/>
        <v>23</v>
      </c>
      <c r="DN248" s="14">
        <f t="shared" si="719"/>
        <v>1102023</v>
      </c>
      <c r="DO248" s="14" t="str">
        <f>INDEX($B$6:$B$32,DM248)&amp;"-"&amp;INDEX(属性投放!$H$7:$H$17,卡牌属性!DT248)</f>
        <v>少年曹玄亮-等活</v>
      </c>
      <c r="DP248" s="14">
        <f t="shared" si="707"/>
        <v>5</v>
      </c>
      <c r="DQ248" s="14">
        <f t="shared" si="708"/>
        <v>2</v>
      </c>
      <c r="DR248" s="14">
        <f t="shared" si="709"/>
        <v>2</v>
      </c>
      <c r="DS248" s="14">
        <f t="shared" si="720"/>
        <v>2</v>
      </c>
      <c r="DT248" s="14">
        <f t="shared" si="721"/>
        <v>2</v>
      </c>
      <c r="DU248" s="14">
        <f>INDEX(属性投放!$W$6:$W$49,(卡牌属性!DS248-2)*11+卡牌属性!DT248)</f>
        <v>10</v>
      </c>
      <c r="DV248" s="14">
        <f t="shared" ref="DV248:DV257" si="875">DV247+EK247*$DU247</f>
        <v>570</v>
      </c>
      <c r="DW248" s="14">
        <f t="shared" ref="DW248:DW257" si="876">DW247+EL247*$DU247</f>
        <v>679</v>
      </c>
      <c r="DX248" s="14">
        <f t="shared" ref="DX248:DX257" si="877">DX247+EM247*$DU247</f>
        <v>788</v>
      </c>
      <c r="DY248" s="14">
        <f t="shared" ref="DY248:DY257" si="878">DY247+EN247*$DU247</f>
        <v>788</v>
      </c>
      <c r="DZ248" s="14">
        <f t="shared" ref="DZ248:DZ257" si="879">DZ247+EO247*$DU247</f>
        <v>922</v>
      </c>
      <c r="EA248" s="14">
        <f t="shared" ref="EA248:EA257" si="880">EA247+EP247*$DU247</f>
        <v>89</v>
      </c>
      <c r="EB248" s="14">
        <f t="shared" ref="EB248:EB257" si="881">EB247+EQ247*$DU247</f>
        <v>136</v>
      </c>
      <c r="EC248" s="14">
        <f t="shared" ref="EC248:EC257" si="882">EC247+ER247*$DU247</f>
        <v>136</v>
      </c>
      <c r="ED248" s="14">
        <f t="shared" ref="ED248:ED257" si="883">ED247+ES247*$DU247</f>
        <v>188</v>
      </c>
      <c r="EE248" s="14">
        <f t="shared" ref="EE248:EE257" si="884">EE247+ET247*$DU247</f>
        <v>240</v>
      </c>
      <c r="EF248" s="14">
        <f t="shared" ref="EF248:EF257" si="885">EF247+EU247*$DU247</f>
        <v>1258</v>
      </c>
      <c r="EG248" s="14">
        <f t="shared" ref="EG248:EG257" si="886">EG247+EV247*$DU247</f>
        <v>1812</v>
      </c>
      <c r="EH248" s="14">
        <f t="shared" ref="EH248:EH257" si="887">EH247+EW247*$DU247</f>
        <v>1812</v>
      </c>
      <c r="EI248" s="14">
        <f t="shared" ref="EI248:EI257" si="888">EI247+EX247*$DU247</f>
        <v>2416</v>
      </c>
      <c r="EJ248" s="14">
        <f t="shared" ref="EJ248:EJ257" si="889">EJ247+EY247*$DU247</f>
        <v>3020</v>
      </c>
      <c r="EK248" s="14">
        <f>INDEX(属性偏向!$S$4:$S$135,(卡牌属性!$DP248-1+EK$3)*11+卡牌属性!$DT248)*(1+属性投放!$AT$6)</f>
        <v>36</v>
      </c>
      <c r="EL248" s="14">
        <f>INDEX(属性偏向!$S$4:$S$135,(卡牌属性!$DP248-1+EL$3)*11+卡牌属性!$DT248)*(1+属性投放!$AT$6)</f>
        <v>42</v>
      </c>
      <c r="EM248" s="14">
        <f>INDEX(属性偏向!$S$4:$S$135,(卡牌属性!$DP248-1+EM$3)*11+卡牌属性!$DT248)*(1+属性投放!$AT$6)</f>
        <v>48</v>
      </c>
      <c r="EN248" s="14">
        <f>INDEX(属性偏向!$S$4:$S$135,(卡牌属性!$DP248-1+EN$3)*11+卡牌属性!$DT248)*(1+属性投放!$AT$6)</f>
        <v>48</v>
      </c>
      <c r="EO248" s="14">
        <f>INDEX(属性偏向!$S$4:$S$135,(卡牌属性!$DP248-1+EO$3)*11+卡牌属性!$DT248)*(1+属性投放!$AT$6)</f>
        <v>54</v>
      </c>
      <c r="EP248" s="14">
        <f>INDEX(属性偏向!$T$4:$T$135,(卡牌属性!$DQ248-1+EP$3)*11+卡牌属性!$DT248)*(1+属性投放!$AT$6)</f>
        <v>9</v>
      </c>
      <c r="EQ248" s="14">
        <f>INDEX(属性偏向!$T$4:$T$135,(卡牌属性!$DQ248-1+EQ$3)*11+卡牌属性!$DT248)*(1+属性投放!$AT$6)</f>
        <v>12</v>
      </c>
      <c r="ER248" s="14">
        <f>INDEX(属性偏向!$T$4:$T$135,(卡牌属性!$DQ248-1+ER$3)*11+卡牌属性!$DT248)*(1+属性投放!$AT$6)</f>
        <v>12</v>
      </c>
      <c r="ES248" s="14">
        <f>INDEX(属性偏向!$T$4:$T$135,(卡牌属性!$DQ248-1+ES$3)*11+卡牌属性!$DT248)*(1+属性投放!$AT$6)</f>
        <v>15</v>
      </c>
      <c r="ET248" s="14">
        <f>INDEX(属性偏向!$T$4:$T$135,(卡牌属性!$DQ248-1+ET$3)*11+卡牌属性!$DT248)*(1+属性投放!$AT$6)</f>
        <v>18</v>
      </c>
      <c r="EU248" s="14">
        <f>INDEX(属性偏向!$U$4:$U$135,(卡牌属性!$DR248-1+EU$3)*11+卡牌属性!$DT248)*(1+属性投放!$AT$6)</f>
        <v>126</v>
      </c>
      <c r="EV248" s="14">
        <f>INDEX(属性偏向!$U$4:$U$135,(卡牌属性!$DR248-1+EV$3)*11+卡牌属性!$DT248)*(1+属性投放!$AT$6)</f>
        <v>168</v>
      </c>
      <c r="EW248" s="14">
        <f>INDEX(属性偏向!$U$4:$U$135,(卡牌属性!$DR248-1+EW$3)*11+卡牌属性!$DT248)*(1+属性投放!$AT$6)</f>
        <v>168</v>
      </c>
      <c r="EX248" s="14">
        <f>INDEX(属性偏向!$U$4:$U$135,(卡牌属性!$DR248-1+EX$3)*11+卡牌属性!$DT248)*(1+属性投放!$AT$6)</f>
        <v>210</v>
      </c>
      <c r="EY248" s="14">
        <f>INDEX(属性偏向!$U$4:$U$135,(卡牌属性!$DR248-1+EY$3)*11+卡牌属性!$DT248)*(1+属性投放!$AT$6)</f>
        <v>252</v>
      </c>
    </row>
    <row r="249" spans="31:155" ht="16.5" x14ac:dyDescent="0.2">
      <c r="AE249" s="13">
        <v>245</v>
      </c>
      <c r="AF249" s="13">
        <f t="shared" si="710"/>
        <v>23</v>
      </c>
      <c r="AG249" s="13">
        <f t="shared" si="703"/>
        <v>2</v>
      </c>
      <c r="AH249" s="13"/>
      <c r="AI249" s="13"/>
      <c r="AJ249" s="14">
        <f t="shared" si="704"/>
        <v>1101043</v>
      </c>
      <c r="AK249" s="14" t="str">
        <f t="shared" si="705"/>
        <v>少年曹玄亮3突</v>
      </c>
      <c r="AL249" s="25" t="s">
        <v>131</v>
      </c>
      <c r="AM249" s="14">
        <v>1</v>
      </c>
      <c r="AN249" s="14">
        <f t="shared" si="706"/>
        <v>3</v>
      </c>
      <c r="AO249" s="14" t="e">
        <f>INDEX(属性投放!#REF!,(卡牌属性!AG249-2)*20+卡牌属性!AN249)</f>
        <v>#REF!</v>
      </c>
      <c r="AP249" s="14" t="e">
        <f t="shared" si="854"/>
        <v>#REF!</v>
      </c>
      <c r="AQ249" s="14" t="e">
        <f t="shared" si="854"/>
        <v>#REF!</v>
      </c>
      <c r="AR249" s="14" t="e">
        <f t="shared" si="854"/>
        <v>#REF!</v>
      </c>
      <c r="AS249" s="14" t="e">
        <f t="shared" si="854"/>
        <v>#REF!</v>
      </c>
      <c r="AT249" s="14" t="e">
        <f>INDEX(属性投放!#REF!,(卡牌属性!AG249-2)*20+卡牌属性!AN249)</f>
        <v>#REF!</v>
      </c>
      <c r="AU249" s="14" t="e">
        <f t="shared" si="855"/>
        <v>#REF!</v>
      </c>
      <c r="AV249" s="14" t="e">
        <f t="shared" si="855"/>
        <v>#REF!</v>
      </c>
      <c r="AW249" s="14" t="e">
        <f t="shared" si="855"/>
        <v>#REF!</v>
      </c>
      <c r="AX249" s="14" t="e">
        <f t="shared" si="855"/>
        <v>#REF!</v>
      </c>
      <c r="AY249" s="14" t="e">
        <f>INDEX(属性投放!#REF!,(卡牌属性!AG249-2)*20+卡牌属性!AN249)</f>
        <v>#REF!</v>
      </c>
      <c r="AZ249" s="14" t="e">
        <f t="shared" si="856"/>
        <v>#REF!</v>
      </c>
      <c r="BA249" s="14" t="e">
        <f t="shared" si="856"/>
        <v>#REF!</v>
      </c>
      <c r="BB249" s="14" t="e">
        <f t="shared" si="856"/>
        <v>#REF!</v>
      </c>
      <c r="BC249" s="14" t="e">
        <f t="shared" si="856"/>
        <v>#REF!</v>
      </c>
      <c r="BD249" s="14" t="e">
        <f>INDEX(属性投放!#REF!,(卡牌属性!AG249-2)*20+卡牌属性!AN249)</f>
        <v>#REF!</v>
      </c>
      <c r="BE249" s="14" t="e">
        <f t="shared" si="857"/>
        <v>#REF!</v>
      </c>
      <c r="BF249" s="14" t="e">
        <f t="shared" si="857"/>
        <v>#REF!</v>
      </c>
      <c r="BG249" s="14" t="e">
        <f t="shared" si="857"/>
        <v>#REF!</v>
      </c>
      <c r="BH249" s="14" t="e">
        <f t="shared" si="857"/>
        <v>#REF!</v>
      </c>
      <c r="BI249" s="14" t="e">
        <f>INDEX(属性投放!#REF!,(卡牌属性!AG249-2)*20+卡牌属性!AN249)</f>
        <v>#REF!</v>
      </c>
      <c r="BJ249" s="14" t="e">
        <f t="shared" si="858"/>
        <v>#REF!</v>
      </c>
      <c r="BK249" s="14" t="e">
        <f t="shared" si="858"/>
        <v>#REF!</v>
      </c>
      <c r="BL249" s="14" t="e">
        <f t="shared" si="858"/>
        <v>#REF!</v>
      </c>
      <c r="BM249" s="14" t="e">
        <f t="shared" si="858"/>
        <v>#REF!</v>
      </c>
      <c r="BN249" s="14" t="e">
        <f>INDEX(属性投放!#REF!,(卡牌属性!AG249-2)*20+卡牌属性!AN249)</f>
        <v>#REF!</v>
      </c>
      <c r="BO249" s="14" t="e">
        <f t="shared" si="859"/>
        <v>#REF!</v>
      </c>
      <c r="BP249" s="14" t="e">
        <f t="shared" si="859"/>
        <v>#REF!</v>
      </c>
      <c r="BQ249" s="14" t="e">
        <f t="shared" si="859"/>
        <v>#REF!</v>
      </c>
      <c r="BR249" s="14" t="e">
        <f t="shared" si="859"/>
        <v>#REF!</v>
      </c>
      <c r="BV249" s="13">
        <v>245</v>
      </c>
      <c r="BW249" s="14">
        <f t="shared" si="711"/>
        <v>23</v>
      </c>
      <c r="BX249" s="14">
        <f t="shared" si="712"/>
        <v>1102023</v>
      </c>
      <c r="BY249" s="14" t="str">
        <f>INDEX($O$6:$O$37,BW249)&amp;"-"&amp;INDEX(属性投放!$H$19:$H$29,卡牌属性!CD249)</f>
        <v>异邦刀客-黑绳</v>
      </c>
      <c r="BZ249" s="14">
        <f t="shared" si="713"/>
        <v>4</v>
      </c>
      <c r="CA249" s="14">
        <f t="shared" si="714"/>
        <v>3</v>
      </c>
      <c r="CB249" s="14">
        <f t="shared" si="715"/>
        <v>3</v>
      </c>
      <c r="CC249" s="14">
        <f t="shared" si="716"/>
        <v>2</v>
      </c>
      <c r="CD249" s="14">
        <f t="shared" si="717"/>
        <v>3</v>
      </c>
      <c r="CE249" s="14">
        <f>INDEX(属性投放!$W$6:$W$49,(卡牌属性!CC249-2)*11+卡牌属性!CD249)</f>
        <v>15</v>
      </c>
      <c r="CF249" s="14">
        <f t="shared" si="860"/>
        <v>337</v>
      </c>
      <c r="CG249" s="14">
        <f t="shared" si="861"/>
        <v>410</v>
      </c>
      <c r="CH249" s="14">
        <f t="shared" si="862"/>
        <v>483</v>
      </c>
      <c r="CI249" s="14">
        <f t="shared" si="863"/>
        <v>483</v>
      </c>
      <c r="CJ249" s="14">
        <f t="shared" si="864"/>
        <v>556</v>
      </c>
      <c r="CK249" s="14">
        <f t="shared" si="865"/>
        <v>116</v>
      </c>
      <c r="CL249" s="14">
        <f t="shared" si="866"/>
        <v>150</v>
      </c>
      <c r="CM249" s="14">
        <f t="shared" si="867"/>
        <v>150</v>
      </c>
      <c r="CN249" s="14">
        <f t="shared" si="868"/>
        <v>184</v>
      </c>
      <c r="CO249" s="14">
        <f t="shared" si="869"/>
        <v>218</v>
      </c>
      <c r="CP249" s="14">
        <f t="shared" si="870"/>
        <v>1672</v>
      </c>
      <c r="CQ249" s="14">
        <f t="shared" si="871"/>
        <v>2080</v>
      </c>
      <c r="CR249" s="14">
        <f t="shared" si="872"/>
        <v>2080</v>
      </c>
      <c r="CS249" s="14">
        <f t="shared" si="873"/>
        <v>2488</v>
      </c>
      <c r="CT249" s="14">
        <f t="shared" si="874"/>
        <v>2946</v>
      </c>
      <c r="CU249" s="14">
        <f>INDEX(属性偏向!$S$4:$S$135,(卡牌属性!$BZ249-1+CU$3)*11+卡牌属性!$CD249)</f>
        <v>12</v>
      </c>
      <c r="CV249" s="14">
        <f>INDEX(属性偏向!$S$4:$S$135,(卡牌属性!$BZ249-1+CV$3)*11+卡牌属性!$CD249)</f>
        <v>14</v>
      </c>
      <c r="CW249" s="14">
        <f>INDEX(属性偏向!$S$4:$S$135,(卡牌属性!$BZ249-1+CW$3)*11+卡牌属性!$CD249)</f>
        <v>16</v>
      </c>
      <c r="CX249" s="14">
        <f>INDEX(属性偏向!$S$4:$S$135,(卡牌属性!$BZ249-1+CX$3)*11+卡牌属性!$CD249)</f>
        <v>16</v>
      </c>
      <c r="CY249" s="14">
        <f>INDEX(属性偏向!$S$4:$S$135,(卡牌属性!$BZ249-1+CY$3)*11+卡牌属性!$CD249)</f>
        <v>18</v>
      </c>
      <c r="CZ249" s="14">
        <f>INDEX(属性偏向!$T$4:$T$135,(卡牌属性!$BZ249-1+CZ$3)*11+卡牌属性!$CD249)</f>
        <v>6</v>
      </c>
      <c r="DA249" s="14">
        <f>INDEX(属性偏向!$T$4:$T$135,(卡牌属性!$BZ249-1+DA$3)*11+卡牌属性!$CD249)</f>
        <v>7</v>
      </c>
      <c r="DB249" s="14">
        <f>INDEX(属性偏向!$T$4:$T$135,(卡牌属性!$BZ249-1+DB$3)*11+卡牌属性!$CD249)</f>
        <v>7</v>
      </c>
      <c r="DC249" s="14">
        <f>INDEX(属性偏向!$T$4:$T$135,(卡牌属性!$BZ249-1+DC$3)*11+卡牌属性!$CD249)</f>
        <v>8</v>
      </c>
      <c r="DD249" s="14">
        <f>INDEX(属性偏向!$T$4:$T$135,(卡牌属性!$BZ249-1+DD$3)*11+卡牌属性!$CD249)</f>
        <v>9</v>
      </c>
      <c r="DE249" s="14">
        <f>INDEX(属性偏向!$U$4:$U$135,(卡牌属性!$BZ249-1+DE$3)*11+卡牌属性!$CD249)</f>
        <v>96</v>
      </c>
      <c r="DF249" s="14">
        <f>INDEX(属性偏向!$U$4:$U$135,(卡牌属性!$BZ249-1+DF$3)*11+卡牌属性!$CD249)</f>
        <v>112</v>
      </c>
      <c r="DG249" s="14">
        <f>INDEX(属性偏向!$U$4:$U$135,(卡牌属性!$BZ249-1+DG$3)*11+卡牌属性!$CD249)</f>
        <v>112</v>
      </c>
      <c r="DH249" s="14">
        <f>INDEX(属性偏向!$U$4:$U$135,(卡牌属性!$BZ249-1+DH$3)*11+卡牌属性!$CD249)</f>
        <v>128</v>
      </c>
      <c r="DI249" s="14">
        <f>INDEX(属性偏向!$U$4:$U$135,(卡牌属性!$BZ249-1+DI$3)*11+卡牌属性!$CD249)</f>
        <v>144</v>
      </c>
      <c r="DL249" s="13">
        <v>245</v>
      </c>
      <c r="DM249" s="14">
        <f t="shared" si="718"/>
        <v>23</v>
      </c>
      <c r="DN249" s="14">
        <f t="shared" si="719"/>
        <v>1102023</v>
      </c>
      <c r="DO249" s="14" t="str">
        <f>INDEX($B$6:$B$32,DM249)&amp;"-"&amp;INDEX(属性投放!$H$7:$H$17,卡牌属性!DT249)</f>
        <v>少年曹玄亮-黑绳</v>
      </c>
      <c r="DP249" s="14">
        <f t="shared" si="707"/>
        <v>5</v>
      </c>
      <c r="DQ249" s="14">
        <f t="shared" si="708"/>
        <v>2</v>
      </c>
      <c r="DR249" s="14">
        <f t="shared" si="709"/>
        <v>2</v>
      </c>
      <c r="DS249" s="14">
        <f t="shared" si="720"/>
        <v>2</v>
      </c>
      <c r="DT249" s="14">
        <f t="shared" si="721"/>
        <v>3</v>
      </c>
      <c r="DU249" s="14">
        <f>INDEX(属性投放!$W$6:$W$49,(卡牌属性!DS249-2)*11+卡牌属性!DT249)</f>
        <v>15</v>
      </c>
      <c r="DV249" s="14">
        <f t="shared" si="875"/>
        <v>930</v>
      </c>
      <c r="DW249" s="14">
        <f t="shared" si="876"/>
        <v>1099</v>
      </c>
      <c r="DX249" s="14">
        <f t="shared" si="877"/>
        <v>1268</v>
      </c>
      <c r="DY249" s="14">
        <f t="shared" si="878"/>
        <v>1268</v>
      </c>
      <c r="DZ249" s="14">
        <f t="shared" si="879"/>
        <v>1462</v>
      </c>
      <c r="EA249" s="14">
        <f t="shared" si="880"/>
        <v>179</v>
      </c>
      <c r="EB249" s="14">
        <f t="shared" si="881"/>
        <v>256</v>
      </c>
      <c r="EC249" s="14">
        <f t="shared" si="882"/>
        <v>256</v>
      </c>
      <c r="ED249" s="14">
        <f t="shared" si="883"/>
        <v>338</v>
      </c>
      <c r="EE249" s="14">
        <f t="shared" si="884"/>
        <v>420</v>
      </c>
      <c r="EF249" s="14">
        <f t="shared" si="885"/>
        <v>2518</v>
      </c>
      <c r="EG249" s="14">
        <f t="shared" si="886"/>
        <v>3492</v>
      </c>
      <c r="EH249" s="14">
        <f t="shared" si="887"/>
        <v>3492</v>
      </c>
      <c r="EI249" s="14">
        <f t="shared" si="888"/>
        <v>4516</v>
      </c>
      <c r="EJ249" s="14">
        <f t="shared" si="889"/>
        <v>5540</v>
      </c>
      <c r="EK249" s="14">
        <f>INDEX(属性偏向!$S$4:$S$135,(卡牌属性!$DP249-1+EK$3)*11+卡牌属性!$DT249)*(1+属性投放!$AT$6)</f>
        <v>42</v>
      </c>
      <c r="EL249" s="14">
        <f>INDEX(属性偏向!$S$4:$S$135,(卡牌属性!$DP249-1+EL$3)*11+卡牌属性!$DT249)*(1+属性投放!$AT$6)</f>
        <v>48</v>
      </c>
      <c r="EM249" s="14">
        <f>INDEX(属性偏向!$S$4:$S$135,(卡牌属性!$DP249-1+EM$3)*11+卡牌属性!$DT249)*(1+属性投放!$AT$6)</f>
        <v>54</v>
      </c>
      <c r="EN249" s="14">
        <f>INDEX(属性偏向!$S$4:$S$135,(卡牌属性!$DP249-1+EN$3)*11+卡牌属性!$DT249)*(1+属性投放!$AT$6)</f>
        <v>54</v>
      </c>
      <c r="EO249" s="14">
        <f>INDEX(属性偏向!$S$4:$S$135,(卡牌属性!$DP249-1+EO$3)*11+卡牌属性!$DT249)*(1+属性投放!$AT$6)</f>
        <v>60</v>
      </c>
      <c r="EP249" s="14">
        <f>INDEX(属性偏向!$T$4:$T$135,(卡牌属性!$DQ249-1+EP$3)*11+卡牌属性!$DT249)*(1+属性投放!$AT$6)</f>
        <v>12</v>
      </c>
      <c r="EQ249" s="14">
        <f>INDEX(属性偏向!$T$4:$T$135,(卡牌属性!$DQ249-1+EQ$3)*11+卡牌属性!$DT249)*(1+属性投放!$AT$6)</f>
        <v>15</v>
      </c>
      <c r="ER249" s="14">
        <f>INDEX(属性偏向!$T$4:$T$135,(卡牌属性!$DQ249-1+ER$3)*11+卡牌属性!$DT249)*(1+属性投放!$AT$6)</f>
        <v>15</v>
      </c>
      <c r="ES249" s="14">
        <f>INDEX(属性偏向!$T$4:$T$135,(卡牌属性!$DQ249-1+ES$3)*11+卡牌属性!$DT249)*(1+属性投放!$AT$6)</f>
        <v>18</v>
      </c>
      <c r="ET249" s="14">
        <f>INDEX(属性偏向!$T$4:$T$135,(卡牌属性!$DQ249-1+ET$3)*11+卡牌属性!$DT249)*(1+属性投放!$AT$6)</f>
        <v>21</v>
      </c>
      <c r="EU249" s="14">
        <f>INDEX(属性偏向!$U$4:$U$135,(卡牌属性!$DR249-1+EU$3)*11+卡牌属性!$DT249)*(1+属性投放!$AT$6)</f>
        <v>192</v>
      </c>
      <c r="EV249" s="14">
        <f>INDEX(属性偏向!$U$4:$U$135,(卡牌属性!$DR249-1+EV$3)*11+卡牌属性!$DT249)*(1+属性投放!$AT$6)</f>
        <v>240</v>
      </c>
      <c r="EW249" s="14">
        <f>INDEX(属性偏向!$U$4:$U$135,(卡牌属性!$DR249-1+EW$3)*11+卡牌属性!$DT249)*(1+属性投放!$AT$6)</f>
        <v>240</v>
      </c>
      <c r="EX249" s="14">
        <f>INDEX(属性偏向!$U$4:$U$135,(卡牌属性!$DR249-1+EX$3)*11+卡牌属性!$DT249)*(1+属性投放!$AT$6)</f>
        <v>288</v>
      </c>
      <c r="EY249" s="14">
        <f>INDEX(属性偏向!$U$4:$U$135,(卡牌属性!$DR249-1+EY$3)*11+卡牌属性!$DT249)*(1+属性投放!$AT$6)</f>
        <v>336</v>
      </c>
    </row>
    <row r="250" spans="31:155" ht="16.5" x14ac:dyDescent="0.2">
      <c r="AE250" s="13">
        <v>246</v>
      </c>
      <c r="AF250" s="13">
        <f t="shared" si="710"/>
        <v>23</v>
      </c>
      <c r="AG250" s="13">
        <f t="shared" si="703"/>
        <v>2</v>
      </c>
      <c r="AH250" s="13"/>
      <c r="AI250" s="13"/>
      <c r="AJ250" s="14">
        <f t="shared" si="704"/>
        <v>1101043</v>
      </c>
      <c r="AK250" s="14" t="str">
        <f t="shared" si="705"/>
        <v>少年曹玄亮4突</v>
      </c>
      <c r="AL250" s="25" t="s">
        <v>131</v>
      </c>
      <c r="AM250" s="14">
        <v>1</v>
      </c>
      <c r="AN250" s="14">
        <f t="shared" si="706"/>
        <v>4</v>
      </c>
      <c r="AO250" s="14" t="e">
        <f>INDEX(属性投放!#REF!,(卡牌属性!AG250-2)*20+卡牌属性!AN250)</f>
        <v>#REF!</v>
      </c>
      <c r="AP250" s="14" t="e">
        <f t="shared" si="854"/>
        <v>#REF!</v>
      </c>
      <c r="AQ250" s="14" t="e">
        <f t="shared" si="854"/>
        <v>#REF!</v>
      </c>
      <c r="AR250" s="14" t="e">
        <f t="shared" si="854"/>
        <v>#REF!</v>
      </c>
      <c r="AS250" s="14" t="e">
        <f t="shared" si="854"/>
        <v>#REF!</v>
      </c>
      <c r="AT250" s="14" t="e">
        <f>INDEX(属性投放!#REF!,(卡牌属性!AG250-2)*20+卡牌属性!AN250)</f>
        <v>#REF!</v>
      </c>
      <c r="AU250" s="14" t="e">
        <f t="shared" si="855"/>
        <v>#REF!</v>
      </c>
      <c r="AV250" s="14" t="e">
        <f t="shared" si="855"/>
        <v>#REF!</v>
      </c>
      <c r="AW250" s="14" t="e">
        <f t="shared" si="855"/>
        <v>#REF!</v>
      </c>
      <c r="AX250" s="14" t="e">
        <f t="shared" si="855"/>
        <v>#REF!</v>
      </c>
      <c r="AY250" s="14" t="e">
        <f>INDEX(属性投放!#REF!,(卡牌属性!AG250-2)*20+卡牌属性!AN250)</f>
        <v>#REF!</v>
      </c>
      <c r="AZ250" s="14" t="e">
        <f t="shared" si="856"/>
        <v>#REF!</v>
      </c>
      <c r="BA250" s="14" t="e">
        <f t="shared" si="856"/>
        <v>#REF!</v>
      </c>
      <c r="BB250" s="14" t="e">
        <f t="shared" si="856"/>
        <v>#REF!</v>
      </c>
      <c r="BC250" s="14" t="e">
        <f t="shared" si="856"/>
        <v>#REF!</v>
      </c>
      <c r="BD250" s="14" t="e">
        <f>INDEX(属性投放!#REF!,(卡牌属性!AG250-2)*20+卡牌属性!AN250)</f>
        <v>#REF!</v>
      </c>
      <c r="BE250" s="14" t="e">
        <f t="shared" si="857"/>
        <v>#REF!</v>
      </c>
      <c r="BF250" s="14" t="e">
        <f t="shared" si="857"/>
        <v>#REF!</v>
      </c>
      <c r="BG250" s="14" t="e">
        <f t="shared" si="857"/>
        <v>#REF!</v>
      </c>
      <c r="BH250" s="14" t="e">
        <f t="shared" si="857"/>
        <v>#REF!</v>
      </c>
      <c r="BI250" s="14" t="e">
        <f>INDEX(属性投放!#REF!,(卡牌属性!AG250-2)*20+卡牌属性!AN250)</f>
        <v>#REF!</v>
      </c>
      <c r="BJ250" s="14" t="e">
        <f t="shared" si="858"/>
        <v>#REF!</v>
      </c>
      <c r="BK250" s="14" t="e">
        <f t="shared" si="858"/>
        <v>#REF!</v>
      </c>
      <c r="BL250" s="14" t="e">
        <f t="shared" si="858"/>
        <v>#REF!</v>
      </c>
      <c r="BM250" s="14" t="e">
        <f t="shared" si="858"/>
        <v>#REF!</v>
      </c>
      <c r="BN250" s="14" t="e">
        <f>INDEX(属性投放!#REF!,(卡牌属性!AG250-2)*20+卡牌属性!AN250)</f>
        <v>#REF!</v>
      </c>
      <c r="BO250" s="14" t="e">
        <f t="shared" si="859"/>
        <v>#REF!</v>
      </c>
      <c r="BP250" s="14" t="e">
        <f t="shared" si="859"/>
        <v>#REF!</v>
      </c>
      <c r="BQ250" s="14" t="e">
        <f t="shared" si="859"/>
        <v>#REF!</v>
      </c>
      <c r="BR250" s="14" t="e">
        <f t="shared" si="859"/>
        <v>#REF!</v>
      </c>
      <c r="BV250" s="13">
        <v>246</v>
      </c>
      <c r="BW250" s="14">
        <f t="shared" si="711"/>
        <v>23</v>
      </c>
      <c r="BX250" s="14">
        <f t="shared" si="712"/>
        <v>1102023</v>
      </c>
      <c r="BY250" s="14" t="str">
        <f>INDEX($O$6:$O$37,BW250)&amp;"-"&amp;INDEX(属性投放!$H$19:$H$29,卡牌属性!CD250)</f>
        <v>异邦刀客-众合</v>
      </c>
      <c r="BZ250" s="14">
        <f t="shared" si="713"/>
        <v>4</v>
      </c>
      <c r="CA250" s="14">
        <f t="shared" si="714"/>
        <v>3</v>
      </c>
      <c r="CB250" s="14">
        <f t="shared" si="715"/>
        <v>3</v>
      </c>
      <c r="CC250" s="14">
        <f t="shared" si="716"/>
        <v>2</v>
      </c>
      <c r="CD250" s="14">
        <f t="shared" si="717"/>
        <v>4</v>
      </c>
      <c r="CE250" s="14">
        <f>INDEX(属性投放!$W$6:$W$49,(卡牌属性!CC250-2)*11+卡牌属性!CD250)</f>
        <v>15</v>
      </c>
      <c r="CF250" s="14">
        <f t="shared" si="860"/>
        <v>517</v>
      </c>
      <c r="CG250" s="14">
        <f t="shared" si="861"/>
        <v>620</v>
      </c>
      <c r="CH250" s="14">
        <f t="shared" si="862"/>
        <v>723</v>
      </c>
      <c r="CI250" s="14">
        <f t="shared" si="863"/>
        <v>723</v>
      </c>
      <c r="CJ250" s="14">
        <f t="shared" si="864"/>
        <v>826</v>
      </c>
      <c r="CK250" s="14">
        <f t="shared" si="865"/>
        <v>206</v>
      </c>
      <c r="CL250" s="14">
        <f t="shared" si="866"/>
        <v>255</v>
      </c>
      <c r="CM250" s="14">
        <f t="shared" si="867"/>
        <v>255</v>
      </c>
      <c r="CN250" s="14">
        <f t="shared" si="868"/>
        <v>304</v>
      </c>
      <c r="CO250" s="14">
        <f t="shared" si="869"/>
        <v>353</v>
      </c>
      <c r="CP250" s="14">
        <f t="shared" si="870"/>
        <v>3112</v>
      </c>
      <c r="CQ250" s="14">
        <f t="shared" si="871"/>
        <v>3760</v>
      </c>
      <c r="CR250" s="14">
        <f t="shared" si="872"/>
        <v>3760</v>
      </c>
      <c r="CS250" s="14">
        <f t="shared" si="873"/>
        <v>4408</v>
      </c>
      <c r="CT250" s="14">
        <f t="shared" si="874"/>
        <v>5106</v>
      </c>
      <c r="CU250" s="14">
        <f>INDEX(属性偏向!$S$4:$S$135,(卡牌属性!$BZ250-1+CU$3)*11+卡牌属性!$CD250)</f>
        <v>14</v>
      </c>
      <c r="CV250" s="14">
        <f>INDEX(属性偏向!$S$4:$S$135,(卡牌属性!$BZ250-1+CV$3)*11+卡牌属性!$CD250)</f>
        <v>16</v>
      </c>
      <c r="CW250" s="14">
        <f>INDEX(属性偏向!$S$4:$S$135,(卡牌属性!$BZ250-1+CW$3)*11+卡牌属性!$CD250)</f>
        <v>18</v>
      </c>
      <c r="CX250" s="14">
        <f>INDEX(属性偏向!$S$4:$S$135,(卡牌属性!$BZ250-1+CX$3)*11+卡牌属性!$CD250)</f>
        <v>18</v>
      </c>
      <c r="CY250" s="14">
        <f>INDEX(属性偏向!$S$4:$S$135,(卡牌属性!$BZ250-1+CY$3)*11+卡牌属性!$CD250)</f>
        <v>20</v>
      </c>
      <c r="CZ250" s="14">
        <f>INDEX(属性偏向!$T$4:$T$135,(卡牌属性!$BZ250-1+CZ$3)*11+卡牌属性!$CD250)</f>
        <v>7</v>
      </c>
      <c r="DA250" s="14">
        <f>INDEX(属性偏向!$T$4:$T$135,(卡牌属性!$BZ250-1+DA$3)*11+卡牌属性!$CD250)</f>
        <v>8</v>
      </c>
      <c r="DB250" s="14">
        <f>INDEX(属性偏向!$T$4:$T$135,(卡牌属性!$BZ250-1+DB$3)*11+卡牌属性!$CD250)</f>
        <v>8</v>
      </c>
      <c r="DC250" s="14">
        <f>INDEX(属性偏向!$T$4:$T$135,(卡牌属性!$BZ250-1+DC$3)*11+卡牌属性!$CD250)</f>
        <v>9</v>
      </c>
      <c r="DD250" s="14">
        <f>INDEX(属性偏向!$T$4:$T$135,(卡牌属性!$BZ250-1+DD$3)*11+卡牌属性!$CD250)</f>
        <v>10</v>
      </c>
      <c r="DE250" s="14">
        <f>INDEX(属性偏向!$U$4:$U$135,(卡牌属性!$BZ250-1+DE$3)*11+卡牌属性!$CD250)</f>
        <v>126</v>
      </c>
      <c r="DF250" s="14">
        <f>INDEX(属性偏向!$U$4:$U$135,(卡牌属性!$BZ250-1+DF$3)*11+卡牌属性!$CD250)</f>
        <v>144</v>
      </c>
      <c r="DG250" s="14">
        <f>INDEX(属性偏向!$U$4:$U$135,(卡牌属性!$BZ250-1+DG$3)*11+卡牌属性!$CD250)</f>
        <v>144</v>
      </c>
      <c r="DH250" s="14">
        <f>INDEX(属性偏向!$U$4:$U$135,(卡牌属性!$BZ250-1+DH$3)*11+卡牌属性!$CD250)</f>
        <v>162</v>
      </c>
      <c r="DI250" s="14">
        <f>INDEX(属性偏向!$U$4:$U$135,(卡牌属性!$BZ250-1+DI$3)*11+卡牌属性!$CD250)</f>
        <v>180</v>
      </c>
      <c r="DL250" s="13">
        <v>246</v>
      </c>
      <c r="DM250" s="14">
        <f t="shared" si="718"/>
        <v>23</v>
      </c>
      <c r="DN250" s="14">
        <f t="shared" si="719"/>
        <v>1102023</v>
      </c>
      <c r="DO250" s="14" t="str">
        <f>INDEX($B$6:$B$32,DM250)&amp;"-"&amp;INDEX(属性投放!$H$7:$H$17,卡牌属性!DT250)</f>
        <v>少年曹玄亮-众合</v>
      </c>
      <c r="DP250" s="14">
        <f t="shared" si="707"/>
        <v>5</v>
      </c>
      <c r="DQ250" s="14">
        <f t="shared" si="708"/>
        <v>2</v>
      </c>
      <c r="DR250" s="14">
        <f t="shared" si="709"/>
        <v>2</v>
      </c>
      <c r="DS250" s="14">
        <f t="shared" si="720"/>
        <v>2</v>
      </c>
      <c r="DT250" s="14">
        <f t="shared" si="721"/>
        <v>4</v>
      </c>
      <c r="DU250" s="14">
        <f>INDEX(属性投放!$W$6:$W$49,(卡牌属性!DS250-2)*11+卡牌属性!DT250)</f>
        <v>15</v>
      </c>
      <c r="DV250" s="14">
        <f t="shared" si="875"/>
        <v>1560</v>
      </c>
      <c r="DW250" s="14">
        <f t="shared" si="876"/>
        <v>1819</v>
      </c>
      <c r="DX250" s="14">
        <f t="shared" si="877"/>
        <v>2078</v>
      </c>
      <c r="DY250" s="14">
        <f t="shared" si="878"/>
        <v>2078</v>
      </c>
      <c r="DZ250" s="14">
        <f t="shared" si="879"/>
        <v>2362</v>
      </c>
      <c r="EA250" s="14">
        <f t="shared" si="880"/>
        <v>359</v>
      </c>
      <c r="EB250" s="14">
        <f t="shared" si="881"/>
        <v>481</v>
      </c>
      <c r="EC250" s="14">
        <f t="shared" si="882"/>
        <v>481</v>
      </c>
      <c r="ED250" s="14">
        <f t="shared" si="883"/>
        <v>608</v>
      </c>
      <c r="EE250" s="14">
        <f t="shared" si="884"/>
        <v>735</v>
      </c>
      <c r="EF250" s="14">
        <f t="shared" si="885"/>
        <v>5398</v>
      </c>
      <c r="EG250" s="14">
        <f t="shared" si="886"/>
        <v>7092</v>
      </c>
      <c r="EH250" s="14">
        <f t="shared" si="887"/>
        <v>7092</v>
      </c>
      <c r="EI250" s="14">
        <f t="shared" si="888"/>
        <v>8836</v>
      </c>
      <c r="EJ250" s="14">
        <f t="shared" si="889"/>
        <v>10580</v>
      </c>
      <c r="EK250" s="14">
        <f>INDEX(属性偏向!$S$4:$S$135,(卡牌属性!$DP250-1+EK$3)*11+卡牌属性!$DT250)*(1+属性投放!$AT$6)</f>
        <v>48</v>
      </c>
      <c r="EL250" s="14">
        <f>INDEX(属性偏向!$S$4:$S$135,(卡牌属性!$DP250-1+EL$3)*11+卡牌属性!$DT250)*(1+属性投放!$AT$6)</f>
        <v>54</v>
      </c>
      <c r="EM250" s="14">
        <f>INDEX(属性偏向!$S$4:$S$135,(卡牌属性!$DP250-1+EM$3)*11+卡牌属性!$DT250)*(1+属性投放!$AT$6)</f>
        <v>60</v>
      </c>
      <c r="EN250" s="14">
        <f>INDEX(属性偏向!$S$4:$S$135,(卡牌属性!$DP250-1+EN$3)*11+卡牌属性!$DT250)*(1+属性投放!$AT$6)</f>
        <v>60</v>
      </c>
      <c r="EO250" s="14">
        <f>INDEX(属性偏向!$S$4:$S$135,(卡牌属性!$DP250-1+EO$3)*11+卡牌属性!$DT250)*(1+属性投放!$AT$6)</f>
        <v>66</v>
      </c>
      <c r="EP250" s="14">
        <f>INDEX(属性偏向!$T$4:$T$135,(卡牌属性!$DQ250-1+EP$3)*11+卡牌属性!$DT250)*(1+属性投放!$AT$6)</f>
        <v>15</v>
      </c>
      <c r="EQ250" s="14">
        <f>INDEX(属性偏向!$T$4:$T$135,(卡牌属性!$DQ250-1+EQ$3)*11+卡牌属性!$DT250)*(1+属性投放!$AT$6)</f>
        <v>18</v>
      </c>
      <c r="ER250" s="14">
        <f>INDEX(属性偏向!$T$4:$T$135,(卡牌属性!$DQ250-1+ER$3)*11+卡牌属性!$DT250)*(1+属性投放!$AT$6)</f>
        <v>18</v>
      </c>
      <c r="ES250" s="14">
        <f>INDEX(属性偏向!$T$4:$T$135,(卡牌属性!$DQ250-1+ES$3)*11+卡牌属性!$DT250)*(1+属性投放!$AT$6)</f>
        <v>21</v>
      </c>
      <c r="ET250" s="14">
        <f>INDEX(属性偏向!$T$4:$T$135,(卡牌属性!$DQ250-1+ET$3)*11+卡牌属性!$DT250)*(1+属性投放!$AT$6)</f>
        <v>24</v>
      </c>
      <c r="EU250" s="14">
        <f>INDEX(属性偏向!$U$4:$U$135,(卡牌属性!$DR250-1+EU$3)*11+卡牌属性!$DT250)*(1+属性投放!$AT$6)</f>
        <v>270</v>
      </c>
      <c r="EV250" s="14">
        <f>INDEX(属性偏向!$U$4:$U$135,(卡牌属性!$DR250-1+EV$3)*11+卡牌属性!$DT250)*(1+属性投放!$AT$6)</f>
        <v>324</v>
      </c>
      <c r="EW250" s="14">
        <f>INDEX(属性偏向!$U$4:$U$135,(卡牌属性!$DR250-1+EW$3)*11+卡牌属性!$DT250)*(1+属性投放!$AT$6)</f>
        <v>324</v>
      </c>
      <c r="EX250" s="14">
        <f>INDEX(属性偏向!$U$4:$U$135,(卡牌属性!$DR250-1+EX$3)*11+卡牌属性!$DT250)*(1+属性投放!$AT$6)</f>
        <v>378</v>
      </c>
      <c r="EY250" s="14">
        <f>INDEX(属性偏向!$U$4:$U$135,(卡牌属性!$DR250-1+EY$3)*11+卡牌属性!$DT250)*(1+属性投放!$AT$6)</f>
        <v>432</v>
      </c>
    </row>
    <row r="251" spans="31:155" ht="16.5" x14ac:dyDescent="0.2">
      <c r="AE251" s="13">
        <v>247</v>
      </c>
      <c r="AF251" s="13">
        <f t="shared" si="710"/>
        <v>23</v>
      </c>
      <c r="AG251" s="13">
        <f t="shared" si="703"/>
        <v>2</v>
      </c>
      <c r="AH251" s="13"/>
      <c r="AI251" s="13"/>
      <c r="AJ251" s="14">
        <f t="shared" si="704"/>
        <v>1101043</v>
      </c>
      <c r="AK251" s="14" t="str">
        <f t="shared" si="705"/>
        <v>少年曹玄亮5突</v>
      </c>
      <c r="AL251" s="25" t="s">
        <v>131</v>
      </c>
      <c r="AM251" s="14">
        <v>1</v>
      </c>
      <c r="AN251" s="14">
        <f t="shared" si="706"/>
        <v>5</v>
      </c>
      <c r="AO251" s="14" t="e">
        <f>INDEX(属性投放!#REF!,(卡牌属性!AG251-2)*20+卡牌属性!AN251)</f>
        <v>#REF!</v>
      </c>
      <c r="AP251" s="14" t="e">
        <f t="shared" si="854"/>
        <v>#REF!</v>
      </c>
      <c r="AQ251" s="14" t="e">
        <f t="shared" si="854"/>
        <v>#REF!</v>
      </c>
      <c r="AR251" s="14" t="e">
        <f t="shared" si="854"/>
        <v>#REF!</v>
      </c>
      <c r="AS251" s="14" t="e">
        <f t="shared" si="854"/>
        <v>#REF!</v>
      </c>
      <c r="AT251" s="14" t="e">
        <f>INDEX(属性投放!#REF!,(卡牌属性!AG251-2)*20+卡牌属性!AN251)</f>
        <v>#REF!</v>
      </c>
      <c r="AU251" s="14" t="e">
        <f t="shared" si="855"/>
        <v>#REF!</v>
      </c>
      <c r="AV251" s="14" t="e">
        <f t="shared" si="855"/>
        <v>#REF!</v>
      </c>
      <c r="AW251" s="14" t="e">
        <f t="shared" si="855"/>
        <v>#REF!</v>
      </c>
      <c r="AX251" s="14" t="e">
        <f t="shared" si="855"/>
        <v>#REF!</v>
      </c>
      <c r="AY251" s="14" t="e">
        <f>INDEX(属性投放!#REF!,(卡牌属性!AG251-2)*20+卡牌属性!AN251)</f>
        <v>#REF!</v>
      </c>
      <c r="AZ251" s="14" t="e">
        <f t="shared" si="856"/>
        <v>#REF!</v>
      </c>
      <c r="BA251" s="14" t="e">
        <f t="shared" si="856"/>
        <v>#REF!</v>
      </c>
      <c r="BB251" s="14" t="e">
        <f t="shared" si="856"/>
        <v>#REF!</v>
      </c>
      <c r="BC251" s="14" t="e">
        <f t="shared" si="856"/>
        <v>#REF!</v>
      </c>
      <c r="BD251" s="14" t="e">
        <f>INDEX(属性投放!#REF!,(卡牌属性!AG251-2)*20+卡牌属性!AN251)</f>
        <v>#REF!</v>
      </c>
      <c r="BE251" s="14" t="e">
        <f t="shared" si="857"/>
        <v>#REF!</v>
      </c>
      <c r="BF251" s="14" t="e">
        <f t="shared" si="857"/>
        <v>#REF!</v>
      </c>
      <c r="BG251" s="14" t="e">
        <f t="shared" si="857"/>
        <v>#REF!</v>
      </c>
      <c r="BH251" s="14" t="e">
        <f t="shared" si="857"/>
        <v>#REF!</v>
      </c>
      <c r="BI251" s="14" t="e">
        <f>INDEX(属性投放!#REF!,(卡牌属性!AG251-2)*20+卡牌属性!AN251)</f>
        <v>#REF!</v>
      </c>
      <c r="BJ251" s="14" t="e">
        <f t="shared" si="858"/>
        <v>#REF!</v>
      </c>
      <c r="BK251" s="14" t="e">
        <f t="shared" si="858"/>
        <v>#REF!</v>
      </c>
      <c r="BL251" s="14" t="e">
        <f t="shared" si="858"/>
        <v>#REF!</v>
      </c>
      <c r="BM251" s="14" t="e">
        <f t="shared" si="858"/>
        <v>#REF!</v>
      </c>
      <c r="BN251" s="14" t="e">
        <f>INDEX(属性投放!#REF!,(卡牌属性!AG251-2)*20+卡牌属性!AN251)</f>
        <v>#REF!</v>
      </c>
      <c r="BO251" s="14" t="e">
        <f t="shared" si="859"/>
        <v>#REF!</v>
      </c>
      <c r="BP251" s="14" t="e">
        <f t="shared" si="859"/>
        <v>#REF!</v>
      </c>
      <c r="BQ251" s="14" t="e">
        <f t="shared" si="859"/>
        <v>#REF!</v>
      </c>
      <c r="BR251" s="14" t="e">
        <f t="shared" si="859"/>
        <v>#REF!</v>
      </c>
      <c r="BV251" s="13">
        <v>247</v>
      </c>
      <c r="BW251" s="14">
        <f t="shared" si="711"/>
        <v>23</v>
      </c>
      <c r="BX251" s="14">
        <f t="shared" si="712"/>
        <v>1102023</v>
      </c>
      <c r="BY251" s="14" t="str">
        <f>INDEX($O$6:$O$37,BW251)&amp;"-"&amp;INDEX(属性投放!$H$19:$H$29,卡牌属性!CD251)</f>
        <v>异邦刀客-叫唤</v>
      </c>
      <c r="BZ251" s="14">
        <f t="shared" si="713"/>
        <v>4</v>
      </c>
      <c r="CA251" s="14">
        <f t="shared" si="714"/>
        <v>3</v>
      </c>
      <c r="CB251" s="14">
        <f t="shared" si="715"/>
        <v>3</v>
      </c>
      <c r="CC251" s="14">
        <f t="shared" si="716"/>
        <v>2</v>
      </c>
      <c r="CD251" s="14">
        <f t="shared" si="717"/>
        <v>5</v>
      </c>
      <c r="CE251" s="14">
        <f>INDEX(属性投放!$W$6:$W$49,(卡牌属性!CC251-2)*11+卡牌属性!CD251)</f>
        <v>15</v>
      </c>
      <c r="CF251" s="14">
        <f t="shared" si="860"/>
        <v>727</v>
      </c>
      <c r="CG251" s="14">
        <f t="shared" si="861"/>
        <v>860</v>
      </c>
      <c r="CH251" s="14">
        <f t="shared" si="862"/>
        <v>993</v>
      </c>
      <c r="CI251" s="14">
        <f t="shared" si="863"/>
        <v>993</v>
      </c>
      <c r="CJ251" s="14">
        <f t="shared" si="864"/>
        <v>1126</v>
      </c>
      <c r="CK251" s="14">
        <f t="shared" si="865"/>
        <v>311</v>
      </c>
      <c r="CL251" s="14">
        <f t="shared" si="866"/>
        <v>375</v>
      </c>
      <c r="CM251" s="14">
        <f t="shared" si="867"/>
        <v>375</v>
      </c>
      <c r="CN251" s="14">
        <f t="shared" si="868"/>
        <v>439</v>
      </c>
      <c r="CO251" s="14">
        <f t="shared" si="869"/>
        <v>503</v>
      </c>
      <c r="CP251" s="14">
        <f t="shared" si="870"/>
        <v>5002</v>
      </c>
      <c r="CQ251" s="14">
        <f t="shared" si="871"/>
        <v>5920</v>
      </c>
      <c r="CR251" s="14">
        <f t="shared" si="872"/>
        <v>5920</v>
      </c>
      <c r="CS251" s="14">
        <f t="shared" si="873"/>
        <v>6838</v>
      </c>
      <c r="CT251" s="14">
        <f t="shared" si="874"/>
        <v>7806</v>
      </c>
      <c r="CU251" s="14">
        <f>INDEX(属性偏向!$S$4:$S$135,(卡牌属性!$BZ251-1+CU$3)*11+卡牌属性!$CD251)</f>
        <v>16</v>
      </c>
      <c r="CV251" s="14">
        <f>INDEX(属性偏向!$S$4:$S$135,(卡牌属性!$BZ251-1+CV$3)*11+卡牌属性!$CD251)</f>
        <v>18</v>
      </c>
      <c r="CW251" s="14">
        <f>INDEX(属性偏向!$S$4:$S$135,(卡牌属性!$BZ251-1+CW$3)*11+卡牌属性!$CD251)</f>
        <v>20</v>
      </c>
      <c r="CX251" s="14">
        <f>INDEX(属性偏向!$S$4:$S$135,(卡牌属性!$BZ251-1+CX$3)*11+卡牌属性!$CD251)</f>
        <v>20</v>
      </c>
      <c r="CY251" s="14">
        <f>INDEX(属性偏向!$S$4:$S$135,(卡牌属性!$BZ251-1+CY$3)*11+卡牌属性!$CD251)</f>
        <v>22</v>
      </c>
      <c r="CZ251" s="14">
        <f>INDEX(属性偏向!$T$4:$T$135,(卡牌属性!$BZ251-1+CZ$3)*11+卡牌属性!$CD251)</f>
        <v>8</v>
      </c>
      <c r="DA251" s="14">
        <f>INDEX(属性偏向!$T$4:$T$135,(卡牌属性!$BZ251-1+DA$3)*11+卡牌属性!$CD251)</f>
        <v>9</v>
      </c>
      <c r="DB251" s="14">
        <f>INDEX(属性偏向!$T$4:$T$135,(卡牌属性!$BZ251-1+DB$3)*11+卡牌属性!$CD251)</f>
        <v>9</v>
      </c>
      <c r="DC251" s="14">
        <f>INDEX(属性偏向!$T$4:$T$135,(卡牌属性!$BZ251-1+DC$3)*11+卡牌属性!$CD251)</f>
        <v>10</v>
      </c>
      <c r="DD251" s="14">
        <f>INDEX(属性偏向!$T$4:$T$135,(卡牌属性!$BZ251-1+DD$3)*11+卡牌属性!$CD251)</f>
        <v>11</v>
      </c>
      <c r="DE251" s="14">
        <f>INDEX(属性偏向!$U$4:$U$135,(卡牌属性!$BZ251-1+DE$3)*11+卡牌属性!$CD251)</f>
        <v>160</v>
      </c>
      <c r="DF251" s="14">
        <f>INDEX(属性偏向!$U$4:$U$135,(卡牌属性!$BZ251-1+DF$3)*11+卡牌属性!$CD251)</f>
        <v>180</v>
      </c>
      <c r="DG251" s="14">
        <f>INDEX(属性偏向!$U$4:$U$135,(卡牌属性!$BZ251-1+DG$3)*11+卡牌属性!$CD251)</f>
        <v>180</v>
      </c>
      <c r="DH251" s="14">
        <f>INDEX(属性偏向!$U$4:$U$135,(卡牌属性!$BZ251-1+DH$3)*11+卡牌属性!$CD251)</f>
        <v>200</v>
      </c>
      <c r="DI251" s="14">
        <f>INDEX(属性偏向!$U$4:$U$135,(卡牌属性!$BZ251-1+DI$3)*11+卡牌属性!$CD251)</f>
        <v>220</v>
      </c>
      <c r="DL251" s="13">
        <v>247</v>
      </c>
      <c r="DM251" s="14">
        <f t="shared" si="718"/>
        <v>23</v>
      </c>
      <c r="DN251" s="14">
        <f t="shared" si="719"/>
        <v>1102023</v>
      </c>
      <c r="DO251" s="14" t="str">
        <f>INDEX($B$6:$B$32,DM251)&amp;"-"&amp;INDEX(属性投放!$H$7:$H$17,卡牌属性!DT251)</f>
        <v>少年曹玄亮-叫唤</v>
      </c>
      <c r="DP251" s="14">
        <f t="shared" si="707"/>
        <v>5</v>
      </c>
      <c r="DQ251" s="14">
        <f t="shared" si="708"/>
        <v>2</v>
      </c>
      <c r="DR251" s="14">
        <f t="shared" si="709"/>
        <v>2</v>
      </c>
      <c r="DS251" s="14">
        <f t="shared" si="720"/>
        <v>2</v>
      </c>
      <c r="DT251" s="14">
        <f t="shared" si="721"/>
        <v>5</v>
      </c>
      <c r="DU251" s="14">
        <f>INDEX(属性投放!$W$6:$W$49,(卡牌属性!DS251-2)*11+卡牌属性!DT251)</f>
        <v>15</v>
      </c>
      <c r="DV251" s="14">
        <f t="shared" si="875"/>
        <v>2280</v>
      </c>
      <c r="DW251" s="14">
        <f t="shared" si="876"/>
        <v>2629</v>
      </c>
      <c r="DX251" s="14">
        <f t="shared" si="877"/>
        <v>2978</v>
      </c>
      <c r="DY251" s="14">
        <f t="shared" si="878"/>
        <v>2978</v>
      </c>
      <c r="DZ251" s="14">
        <f t="shared" si="879"/>
        <v>3352</v>
      </c>
      <c r="EA251" s="14">
        <f t="shared" si="880"/>
        <v>584</v>
      </c>
      <c r="EB251" s="14">
        <f t="shared" si="881"/>
        <v>751</v>
      </c>
      <c r="EC251" s="14">
        <f t="shared" si="882"/>
        <v>751</v>
      </c>
      <c r="ED251" s="14">
        <f t="shared" si="883"/>
        <v>923</v>
      </c>
      <c r="EE251" s="14">
        <f t="shared" si="884"/>
        <v>1095</v>
      </c>
      <c r="EF251" s="14">
        <f t="shared" si="885"/>
        <v>9448</v>
      </c>
      <c r="EG251" s="14">
        <f t="shared" si="886"/>
        <v>11952</v>
      </c>
      <c r="EH251" s="14">
        <f t="shared" si="887"/>
        <v>11952</v>
      </c>
      <c r="EI251" s="14">
        <f t="shared" si="888"/>
        <v>14506</v>
      </c>
      <c r="EJ251" s="14">
        <f t="shared" si="889"/>
        <v>17060</v>
      </c>
      <c r="EK251" s="14">
        <f>INDEX(属性偏向!$S$4:$S$135,(卡牌属性!$DP251-1+EK$3)*11+卡牌属性!$DT251)*(1+属性投放!$AT$6)</f>
        <v>54</v>
      </c>
      <c r="EL251" s="14">
        <f>INDEX(属性偏向!$S$4:$S$135,(卡牌属性!$DP251-1+EL$3)*11+卡牌属性!$DT251)*(1+属性投放!$AT$6)</f>
        <v>60</v>
      </c>
      <c r="EM251" s="14">
        <f>INDEX(属性偏向!$S$4:$S$135,(卡牌属性!$DP251-1+EM$3)*11+卡牌属性!$DT251)*(1+属性投放!$AT$6)</f>
        <v>66</v>
      </c>
      <c r="EN251" s="14">
        <f>INDEX(属性偏向!$S$4:$S$135,(卡牌属性!$DP251-1+EN$3)*11+卡牌属性!$DT251)*(1+属性投放!$AT$6)</f>
        <v>66</v>
      </c>
      <c r="EO251" s="14">
        <f>INDEX(属性偏向!$S$4:$S$135,(卡牌属性!$DP251-1+EO$3)*11+卡牌属性!$DT251)*(1+属性投放!$AT$6)</f>
        <v>72</v>
      </c>
      <c r="EP251" s="14">
        <f>INDEX(属性偏向!$T$4:$T$135,(卡牌属性!$DQ251-1+EP$3)*11+卡牌属性!$DT251)*(1+属性投放!$AT$6)</f>
        <v>18</v>
      </c>
      <c r="EQ251" s="14">
        <f>INDEX(属性偏向!$T$4:$T$135,(卡牌属性!$DQ251-1+EQ$3)*11+卡牌属性!$DT251)*(1+属性投放!$AT$6)</f>
        <v>21</v>
      </c>
      <c r="ER251" s="14">
        <f>INDEX(属性偏向!$T$4:$T$135,(卡牌属性!$DQ251-1+ER$3)*11+卡牌属性!$DT251)*(1+属性投放!$AT$6)</f>
        <v>21</v>
      </c>
      <c r="ES251" s="14">
        <f>INDEX(属性偏向!$T$4:$T$135,(卡牌属性!$DQ251-1+ES$3)*11+卡牌属性!$DT251)*(1+属性投放!$AT$6)</f>
        <v>24</v>
      </c>
      <c r="ET251" s="14">
        <f>INDEX(属性偏向!$T$4:$T$135,(卡牌属性!$DQ251-1+ET$3)*11+卡牌属性!$DT251)*(1+属性投放!$AT$6)</f>
        <v>27</v>
      </c>
      <c r="EU251" s="14">
        <f>INDEX(属性偏向!$U$4:$U$135,(卡牌属性!$DR251-1+EU$3)*11+卡牌属性!$DT251)*(1+属性投放!$AT$6)</f>
        <v>360</v>
      </c>
      <c r="EV251" s="14">
        <f>INDEX(属性偏向!$U$4:$U$135,(卡牌属性!$DR251-1+EV$3)*11+卡牌属性!$DT251)*(1+属性投放!$AT$6)</f>
        <v>420</v>
      </c>
      <c r="EW251" s="14">
        <f>INDEX(属性偏向!$U$4:$U$135,(卡牌属性!$DR251-1+EW$3)*11+卡牌属性!$DT251)*(1+属性投放!$AT$6)</f>
        <v>420</v>
      </c>
      <c r="EX251" s="14">
        <f>INDEX(属性偏向!$U$4:$U$135,(卡牌属性!$DR251-1+EX$3)*11+卡牌属性!$DT251)*(1+属性投放!$AT$6)</f>
        <v>480</v>
      </c>
      <c r="EY251" s="14">
        <f>INDEX(属性偏向!$U$4:$U$135,(卡牌属性!$DR251-1+EY$3)*11+卡牌属性!$DT251)*(1+属性投放!$AT$6)</f>
        <v>540</v>
      </c>
    </row>
    <row r="252" spans="31:155" ht="16.5" x14ac:dyDescent="0.2">
      <c r="AE252" s="13">
        <v>248</v>
      </c>
      <c r="AF252" s="13">
        <f t="shared" si="710"/>
        <v>23</v>
      </c>
      <c r="AG252" s="13">
        <f t="shared" si="703"/>
        <v>2</v>
      </c>
      <c r="AH252" s="13"/>
      <c r="AI252" s="13"/>
      <c r="AJ252" s="14">
        <f t="shared" si="704"/>
        <v>1101043</v>
      </c>
      <c r="AK252" s="14" t="str">
        <f t="shared" si="705"/>
        <v>少年曹玄亮6突</v>
      </c>
      <c r="AL252" s="25" t="s">
        <v>131</v>
      </c>
      <c r="AM252" s="14">
        <v>1</v>
      </c>
      <c r="AN252" s="14">
        <f t="shared" si="706"/>
        <v>6</v>
      </c>
      <c r="AO252" s="14" t="e">
        <f>INDEX(属性投放!#REF!,(卡牌属性!AG252-2)*20+卡牌属性!AN252)</f>
        <v>#REF!</v>
      </c>
      <c r="AP252" s="14" t="e">
        <f t="shared" si="854"/>
        <v>#REF!</v>
      </c>
      <c r="AQ252" s="14" t="e">
        <f t="shared" si="854"/>
        <v>#REF!</v>
      </c>
      <c r="AR252" s="14" t="e">
        <f t="shared" si="854"/>
        <v>#REF!</v>
      </c>
      <c r="AS252" s="14" t="e">
        <f t="shared" si="854"/>
        <v>#REF!</v>
      </c>
      <c r="AT252" s="14" t="e">
        <f>INDEX(属性投放!#REF!,(卡牌属性!AG252-2)*20+卡牌属性!AN252)</f>
        <v>#REF!</v>
      </c>
      <c r="AU252" s="14" t="e">
        <f t="shared" si="855"/>
        <v>#REF!</v>
      </c>
      <c r="AV252" s="14" t="e">
        <f t="shared" si="855"/>
        <v>#REF!</v>
      </c>
      <c r="AW252" s="14" t="e">
        <f t="shared" si="855"/>
        <v>#REF!</v>
      </c>
      <c r="AX252" s="14" t="e">
        <f t="shared" si="855"/>
        <v>#REF!</v>
      </c>
      <c r="AY252" s="14" t="e">
        <f>INDEX(属性投放!#REF!,(卡牌属性!AG252-2)*20+卡牌属性!AN252)</f>
        <v>#REF!</v>
      </c>
      <c r="AZ252" s="14" t="e">
        <f t="shared" si="856"/>
        <v>#REF!</v>
      </c>
      <c r="BA252" s="14" t="e">
        <f t="shared" si="856"/>
        <v>#REF!</v>
      </c>
      <c r="BB252" s="14" t="e">
        <f t="shared" si="856"/>
        <v>#REF!</v>
      </c>
      <c r="BC252" s="14" t="e">
        <f t="shared" si="856"/>
        <v>#REF!</v>
      </c>
      <c r="BD252" s="14" t="e">
        <f>INDEX(属性投放!#REF!,(卡牌属性!AG252-2)*20+卡牌属性!AN252)</f>
        <v>#REF!</v>
      </c>
      <c r="BE252" s="14" t="e">
        <f t="shared" si="857"/>
        <v>#REF!</v>
      </c>
      <c r="BF252" s="14" t="e">
        <f t="shared" si="857"/>
        <v>#REF!</v>
      </c>
      <c r="BG252" s="14" t="e">
        <f t="shared" si="857"/>
        <v>#REF!</v>
      </c>
      <c r="BH252" s="14" t="e">
        <f t="shared" si="857"/>
        <v>#REF!</v>
      </c>
      <c r="BI252" s="14" t="e">
        <f>INDEX(属性投放!#REF!,(卡牌属性!AG252-2)*20+卡牌属性!AN252)</f>
        <v>#REF!</v>
      </c>
      <c r="BJ252" s="14" t="e">
        <f t="shared" si="858"/>
        <v>#REF!</v>
      </c>
      <c r="BK252" s="14" t="e">
        <f t="shared" si="858"/>
        <v>#REF!</v>
      </c>
      <c r="BL252" s="14" t="e">
        <f t="shared" si="858"/>
        <v>#REF!</v>
      </c>
      <c r="BM252" s="14" t="e">
        <f t="shared" si="858"/>
        <v>#REF!</v>
      </c>
      <c r="BN252" s="14" t="e">
        <f>INDEX(属性投放!#REF!,(卡牌属性!AG252-2)*20+卡牌属性!AN252)</f>
        <v>#REF!</v>
      </c>
      <c r="BO252" s="14" t="e">
        <f t="shared" si="859"/>
        <v>#REF!</v>
      </c>
      <c r="BP252" s="14" t="e">
        <f t="shared" si="859"/>
        <v>#REF!</v>
      </c>
      <c r="BQ252" s="14" t="e">
        <f t="shared" si="859"/>
        <v>#REF!</v>
      </c>
      <c r="BR252" s="14" t="e">
        <f t="shared" si="859"/>
        <v>#REF!</v>
      </c>
      <c r="BV252" s="13">
        <v>248</v>
      </c>
      <c r="BW252" s="14">
        <f t="shared" si="711"/>
        <v>23</v>
      </c>
      <c r="BX252" s="14">
        <f t="shared" si="712"/>
        <v>1102023</v>
      </c>
      <c r="BY252" s="14" t="str">
        <f>INDEX($O$6:$O$37,BW252)&amp;"-"&amp;INDEX(属性投放!$H$19:$H$29,卡牌属性!CD252)</f>
        <v>异邦刀客-大叫唤</v>
      </c>
      <c r="BZ252" s="14">
        <f t="shared" si="713"/>
        <v>4</v>
      </c>
      <c r="CA252" s="14">
        <f t="shared" si="714"/>
        <v>3</v>
      </c>
      <c r="CB252" s="14">
        <f t="shared" si="715"/>
        <v>3</v>
      </c>
      <c r="CC252" s="14">
        <f t="shared" si="716"/>
        <v>2</v>
      </c>
      <c r="CD252" s="14">
        <f t="shared" si="717"/>
        <v>6</v>
      </c>
      <c r="CE252" s="14">
        <f>INDEX(属性投放!$W$6:$W$49,(卡牌属性!CC252-2)*11+卡牌属性!CD252)</f>
        <v>15</v>
      </c>
      <c r="CF252" s="14">
        <f t="shared" si="860"/>
        <v>967</v>
      </c>
      <c r="CG252" s="14">
        <f t="shared" si="861"/>
        <v>1130</v>
      </c>
      <c r="CH252" s="14">
        <f t="shared" si="862"/>
        <v>1293</v>
      </c>
      <c r="CI252" s="14">
        <f t="shared" si="863"/>
        <v>1293</v>
      </c>
      <c r="CJ252" s="14">
        <f t="shared" si="864"/>
        <v>1456</v>
      </c>
      <c r="CK252" s="14">
        <f t="shared" si="865"/>
        <v>431</v>
      </c>
      <c r="CL252" s="14">
        <f t="shared" si="866"/>
        <v>510</v>
      </c>
      <c r="CM252" s="14">
        <f t="shared" si="867"/>
        <v>510</v>
      </c>
      <c r="CN252" s="14">
        <f t="shared" si="868"/>
        <v>589</v>
      </c>
      <c r="CO252" s="14">
        <f t="shared" si="869"/>
        <v>668</v>
      </c>
      <c r="CP252" s="14">
        <f t="shared" si="870"/>
        <v>7402</v>
      </c>
      <c r="CQ252" s="14">
        <f t="shared" si="871"/>
        <v>8620</v>
      </c>
      <c r="CR252" s="14">
        <f t="shared" si="872"/>
        <v>8620</v>
      </c>
      <c r="CS252" s="14">
        <f t="shared" si="873"/>
        <v>9838</v>
      </c>
      <c r="CT252" s="14">
        <f t="shared" si="874"/>
        <v>11106</v>
      </c>
      <c r="CU252" s="14">
        <f>INDEX(属性偏向!$S$4:$S$135,(卡牌属性!$BZ252-1+CU$3)*11+卡牌属性!$CD252)</f>
        <v>20</v>
      </c>
      <c r="CV252" s="14">
        <f>INDEX(属性偏向!$S$4:$S$135,(卡牌属性!$BZ252-1+CV$3)*11+卡牌属性!$CD252)</f>
        <v>22</v>
      </c>
      <c r="CW252" s="14">
        <f>INDEX(属性偏向!$S$4:$S$135,(卡牌属性!$BZ252-1+CW$3)*11+卡牌属性!$CD252)</f>
        <v>24</v>
      </c>
      <c r="CX252" s="14">
        <f>INDEX(属性偏向!$S$4:$S$135,(卡牌属性!$BZ252-1+CX$3)*11+卡牌属性!$CD252)</f>
        <v>24</v>
      </c>
      <c r="CY252" s="14">
        <f>INDEX(属性偏向!$S$4:$S$135,(卡牌属性!$BZ252-1+CY$3)*11+卡牌属性!$CD252)</f>
        <v>26</v>
      </c>
      <c r="CZ252" s="14">
        <f>INDEX(属性偏向!$T$4:$T$135,(卡牌属性!$BZ252-1+CZ$3)*11+卡牌属性!$CD252)</f>
        <v>10</v>
      </c>
      <c r="DA252" s="14">
        <f>INDEX(属性偏向!$T$4:$T$135,(卡牌属性!$BZ252-1+DA$3)*11+卡牌属性!$CD252)</f>
        <v>11</v>
      </c>
      <c r="DB252" s="14">
        <f>INDEX(属性偏向!$T$4:$T$135,(卡牌属性!$BZ252-1+DB$3)*11+卡牌属性!$CD252)</f>
        <v>11</v>
      </c>
      <c r="DC252" s="14">
        <f>INDEX(属性偏向!$T$4:$T$135,(卡牌属性!$BZ252-1+DC$3)*11+卡牌属性!$CD252)</f>
        <v>12</v>
      </c>
      <c r="DD252" s="14">
        <f>INDEX(属性偏向!$T$4:$T$135,(卡牌属性!$BZ252-1+DD$3)*11+卡牌属性!$CD252)</f>
        <v>13</v>
      </c>
      <c r="DE252" s="14">
        <f>INDEX(属性偏向!$U$4:$U$135,(卡牌属性!$BZ252-1+DE$3)*11+卡牌属性!$CD252)</f>
        <v>200</v>
      </c>
      <c r="DF252" s="14">
        <f>INDEX(属性偏向!$U$4:$U$135,(卡牌属性!$BZ252-1+DF$3)*11+卡牌属性!$CD252)</f>
        <v>220</v>
      </c>
      <c r="DG252" s="14">
        <f>INDEX(属性偏向!$U$4:$U$135,(卡牌属性!$BZ252-1+DG$3)*11+卡牌属性!$CD252)</f>
        <v>220</v>
      </c>
      <c r="DH252" s="14">
        <f>INDEX(属性偏向!$U$4:$U$135,(卡牌属性!$BZ252-1+DH$3)*11+卡牌属性!$CD252)</f>
        <v>240</v>
      </c>
      <c r="DI252" s="14">
        <f>INDEX(属性偏向!$U$4:$U$135,(卡牌属性!$BZ252-1+DI$3)*11+卡牌属性!$CD252)</f>
        <v>260</v>
      </c>
      <c r="DL252" s="13">
        <v>248</v>
      </c>
      <c r="DM252" s="14">
        <f t="shared" si="718"/>
        <v>23</v>
      </c>
      <c r="DN252" s="14">
        <f t="shared" si="719"/>
        <v>1102023</v>
      </c>
      <c r="DO252" s="14" t="str">
        <f>INDEX($B$6:$B$32,DM252)&amp;"-"&amp;INDEX(属性投放!$H$7:$H$17,卡牌属性!DT252)</f>
        <v>少年曹玄亮-大叫唤</v>
      </c>
      <c r="DP252" s="14">
        <f t="shared" si="707"/>
        <v>5</v>
      </c>
      <c r="DQ252" s="14">
        <f t="shared" si="708"/>
        <v>2</v>
      </c>
      <c r="DR252" s="14">
        <f t="shared" si="709"/>
        <v>2</v>
      </c>
      <c r="DS252" s="14">
        <f t="shared" si="720"/>
        <v>2</v>
      </c>
      <c r="DT252" s="14">
        <f t="shared" si="721"/>
        <v>6</v>
      </c>
      <c r="DU252" s="14">
        <f>INDEX(属性投放!$W$6:$W$49,(卡牌属性!DS252-2)*11+卡牌属性!DT252)</f>
        <v>15</v>
      </c>
      <c r="DV252" s="14">
        <f t="shared" si="875"/>
        <v>3090</v>
      </c>
      <c r="DW252" s="14">
        <f t="shared" si="876"/>
        <v>3529</v>
      </c>
      <c r="DX252" s="14">
        <f t="shared" si="877"/>
        <v>3968</v>
      </c>
      <c r="DY252" s="14">
        <f t="shared" si="878"/>
        <v>3968</v>
      </c>
      <c r="DZ252" s="14">
        <f t="shared" si="879"/>
        <v>4432</v>
      </c>
      <c r="EA252" s="14">
        <f t="shared" si="880"/>
        <v>854</v>
      </c>
      <c r="EB252" s="14">
        <f t="shared" si="881"/>
        <v>1066</v>
      </c>
      <c r="EC252" s="14">
        <f t="shared" si="882"/>
        <v>1066</v>
      </c>
      <c r="ED252" s="14">
        <f t="shared" si="883"/>
        <v>1283</v>
      </c>
      <c r="EE252" s="14">
        <f t="shared" si="884"/>
        <v>1500</v>
      </c>
      <c r="EF252" s="14">
        <f t="shared" si="885"/>
        <v>14848</v>
      </c>
      <c r="EG252" s="14">
        <f t="shared" si="886"/>
        <v>18252</v>
      </c>
      <c r="EH252" s="14">
        <f t="shared" si="887"/>
        <v>18252</v>
      </c>
      <c r="EI252" s="14">
        <f t="shared" si="888"/>
        <v>21706</v>
      </c>
      <c r="EJ252" s="14">
        <f t="shared" si="889"/>
        <v>25160</v>
      </c>
      <c r="EK252" s="14">
        <f>INDEX(属性偏向!$S$4:$S$135,(卡牌属性!$DP252-1+EK$3)*11+卡牌属性!$DT252)*(1+属性投放!$AT$6)</f>
        <v>66</v>
      </c>
      <c r="EL252" s="14">
        <f>INDEX(属性偏向!$S$4:$S$135,(卡牌属性!$DP252-1+EL$3)*11+卡牌属性!$DT252)*(1+属性投放!$AT$6)</f>
        <v>72</v>
      </c>
      <c r="EM252" s="14">
        <f>INDEX(属性偏向!$S$4:$S$135,(卡牌属性!$DP252-1+EM$3)*11+卡牌属性!$DT252)*(1+属性投放!$AT$6)</f>
        <v>78</v>
      </c>
      <c r="EN252" s="14">
        <f>INDEX(属性偏向!$S$4:$S$135,(卡牌属性!$DP252-1+EN$3)*11+卡牌属性!$DT252)*(1+属性投放!$AT$6)</f>
        <v>78</v>
      </c>
      <c r="EO252" s="14">
        <f>INDEX(属性偏向!$S$4:$S$135,(卡牌属性!$DP252-1+EO$3)*11+卡牌属性!$DT252)*(1+属性投放!$AT$6)</f>
        <v>84</v>
      </c>
      <c r="EP252" s="14">
        <f>INDEX(属性偏向!$T$4:$T$135,(卡牌属性!$DQ252-1+EP$3)*11+卡牌属性!$DT252)*(1+属性投放!$AT$6)</f>
        <v>24</v>
      </c>
      <c r="EQ252" s="14">
        <f>INDEX(属性偏向!$T$4:$T$135,(卡牌属性!$DQ252-1+EQ$3)*11+卡牌属性!$DT252)*(1+属性投放!$AT$6)</f>
        <v>27</v>
      </c>
      <c r="ER252" s="14">
        <f>INDEX(属性偏向!$T$4:$T$135,(卡牌属性!$DQ252-1+ER$3)*11+卡牌属性!$DT252)*(1+属性投放!$AT$6)</f>
        <v>27</v>
      </c>
      <c r="ES252" s="14">
        <f>INDEX(属性偏向!$T$4:$T$135,(卡牌属性!$DQ252-1+ES$3)*11+卡牌属性!$DT252)*(1+属性投放!$AT$6)</f>
        <v>30</v>
      </c>
      <c r="ET252" s="14">
        <f>INDEX(属性偏向!$T$4:$T$135,(卡牌属性!$DQ252-1+ET$3)*11+卡牌属性!$DT252)*(1+属性投放!$AT$6)</f>
        <v>33</v>
      </c>
      <c r="EU252" s="14">
        <f>INDEX(属性偏向!$U$4:$U$135,(卡牌属性!$DR252-1+EU$3)*11+卡牌属性!$DT252)*(1+属性投放!$AT$6)</f>
        <v>480</v>
      </c>
      <c r="EV252" s="14">
        <f>INDEX(属性偏向!$U$4:$U$135,(卡牌属性!$DR252-1+EV$3)*11+卡牌属性!$DT252)*(1+属性投放!$AT$6)</f>
        <v>540</v>
      </c>
      <c r="EW252" s="14">
        <f>INDEX(属性偏向!$U$4:$U$135,(卡牌属性!$DR252-1+EW$3)*11+卡牌属性!$DT252)*(1+属性投放!$AT$6)</f>
        <v>540</v>
      </c>
      <c r="EX252" s="14">
        <f>INDEX(属性偏向!$U$4:$U$135,(卡牌属性!$DR252-1+EX$3)*11+卡牌属性!$DT252)*(1+属性投放!$AT$6)</f>
        <v>600</v>
      </c>
      <c r="EY252" s="14">
        <f>INDEX(属性偏向!$U$4:$U$135,(卡牌属性!$DR252-1+EY$3)*11+卡牌属性!$DT252)*(1+属性投放!$AT$6)</f>
        <v>660</v>
      </c>
    </row>
    <row r="253" spans="31:155" ht="16.5" x14ac:dyDescent="0.2">
      <c r="AE253" s="13">
        <v>249</v>
      </c>
      <c r="AF253" s="13">
        <f t="shared" si="710"/>
        <v>23</v>
      </c>
      <c r="AG253" s="13">
        <f t="shared" si="703"/>
        <v>2</v>
      </c>
      <c r="AH253" s="13"/>
      <c r="AI253" s="13"/>
      <c r="AJ253" s="14">
        <f t="shared" si="704"/>
        <v>1101043</v>
      </c>
      <c r="AK253" s="14" t="str">
        <f t="shared" si="705"/>
        <v>少年曹玄亮7突</v>
      </c>
      <c r="AL253" s="25" t="s">
        <v>131</v>
      </c>
      <c r="AM253" s="14">
        <v>1</v>
      </c>
      <c r="AN253" s="14">
        <f t="shared" si="706"/>
        <v>7</v>
      </c>
      <c r="AO253" s="14" t="e">
        <f>INDEX(属性投放!#REF!,(卡牌属性!AG253-2)*20+卡牌属性!AN253)</f>
        <v>#REF!</v>
      </c>
      <c r="AP253" s="14" t="e">
        <f t="shared" si="854"/>
        <v>#REF!</v>
      </c>
      <c r="AQ253" s="14" t="e">
        <f t="shared" si="854"/>
        <v>#REF!</v>
      </c>
      <c r="AR253" s="14" t="e">
        <f t="shared" si="854"/>
        <v>#REF!</v>
      </c>
      <c r="AS253" s="14" t="e">
        <f t="shared" si="854"/>
        <v>#REF!</v>
      </c>
      <c r="AT253" s="14" t="e">
        <f>INDEX(属性投放!#REF!,(卡牌属性!AG253-2)*20+卡牌属性!AN253)</f>
        <v>#REF!</v>
      </c>
      <c r="AU253" s="14" t="e">
        <f t="shared" si="855"/>
        <v>#REF!</v>
      </c>
      <c r="AV253" s="14" t="e">
        <f t="shared" si="855"/>
        <v>#REF!</v>
      </c>
      <c r="AW253" s="14" t="e">
        <f t="shared" si="855"/>
        <v>#REF!</v>
      </c>
      <c r="AX253" s="14" t="e">
        <f t="shared" si="855"/>
        <v>#REF!</v>
      </c>
      <c r="AY253" s="14" t="e">
        <f>INDEX(属性投放!#REF!,(卡牌属性!AG253-2)*20+卡牌属性!AN253)</f>
        <v>#REF!</v>
      </c>
      <c r="AZ253" s="14" t="e">
        <f t="shared" si="856"/>
        <v>#REF!</v>
      </c>
      <c r="BA253" s="14" t="e">
        <f t="shared" si="856"/>
        <v>#REF!</v>
      </c>
      <c r="BB253" s="14" t="e">
        <f t="shared" si="856"/>
        <v>#REF!</v>
      </c>
      <c r="BC253" s="14" t="e">
        <f t="shared" si="856"/>
        <v>#REF!</v>
      </c>
      <c r="BD253" s="14" t="e">
        <f>INDEX(属性投放!#REF!,(卡牌属性!AG253-2)*20+卡牌属性!AN253)</f>
        <v>#REF!</v>
      </c>
      <c r="BE253" s="14" t="e">
        <f t="shared" si="857"/>
        <v>#REF!</v>
      </c>
      <c r="BF253" s="14" t="e">
        <f t="shared" si="857"/>
        <v>#REF!</v>
      </c>
      <c r="BG253" s="14" t="e">
        <f t="shared" si="857"/>
        <v>#REF!</v>
      </c>
      <c r="BH253" s="14" t="e">
        <f t="shared" si="857"/>
        <v>#REF!</v>
      </c>
      <c r="BI253" s="14" t="e">
        <f>INDEX(属性投放!#REF!,(卡牌属性!AG253-2)*20+卡牌属性!AN253)</f>
        <v>#REF!</v>
      </c>
      <c r="BJ253" s="14" t="e">
        <f t="shared" si="858"/>
        <v>#REF!</v>
      </c>
      <c r="BK253" s="14" t="e">
        <f t="shared" si="858"/>
        <v>#REF!</v>
      </c>
      <c r="BL253" s="14" t="e">
        <f t="shared" si="858"/>
        <v>#REF!</v>
      </c>
      <c r="BM253" s="14" t="e">
        <f t="shared" si="858"/>
        <v>#REF!</v>
      </c>
      <c r="BN253" s="14" t="e">
        <f>INDEX(属性投放!#REF!,(卡牌属性!AG253-2)*20+卡牌属性!AN253)</f>
        <v>#REF!</v>
      </c>
      <c r="BO253" s="14" t="e">
        <f t="shared" si="859"/>
        <v>#REF!</v>
      </c>
      <c r="BP253" s="14" t="e">
        <f t="shared" si="859"/>
        <v>#REF!</v>
      </c>
      <c r="BQ253" s="14" t="e">
        <f t="shared" si="859"/>
        <v>#REF!</v>
      </c>
      <c r="BR253" s="14" t="e">
        <f t="shared" si="859"/>
        <v>#REF!</v>
      </c>
      <c r="BV253" s="13">
        <v>249</v>
      </c>
      <c r="BW253" s="14">
        <f t="shared" si="711"/>
        <v>23</v>
      </c>
      <c r="BX253" s="14">
        <f t="shared" si="712"/>
        <v>1102023</v>
      </c>
      <c r="BY253" s="14" t="str">
        <f>INDEX($O$6:$O$37,BW253)&amp;"-"&amp;INDEX(属性投放!$H$19:$H$29,卡牌属性!CD253)</f>
        <v>异邦刀客-焦热</v>
      </c>
      <c r="BZ253" s="14">
        <f t="shared" si="713"/>
        <v>4</v>
      </c>
      <c r="CA253" s="14">
        <f t="shared" si="714"/>
        <v>3</v>
      </c>
      <c r="CB253" s="14">
        <f t="shared" si="715"/>
        <v>3</v>
      </c>
      <c r="CC253" s="14">
        <f t="shared" si="716"/>
        <v>2</v>
      </c>
      <c r="CD253" s="14">
        <f t="shared" si="717"/>
        <v>7</v>
      </c>
      <c r="CE253" s="14">
        <f>INDEX(属性投放!$W$6:$W$49,(卡牌属性!CC253-2)*11+卡牌属性!CD253)</f>
        <v>15</v>
      </c>
      <c r="CF253" s="14">
        <f t="shared" si="860"/>
        <v>1267</v>
      </c>
      <c r="CG253" s="14">
        <f t="shared" si="861"/>
        <v>1460</v>
      </c>
      <c r="CH253" s="14">
        <f t="shared" si="862"/>
        <v>1653</v>
      </c>
      <c r="CI253" s="14">
        <f t="shared" si="863"/>
        <v>1653</v>
      </c>
      <c r="CJ253" s="14">
        <f t="shared" si="864"/>
        <v>1846</v>
      </c>
      <c r="CK253" s="14">
        <f t="shared" si="865"/>
        <v>581</v>
      </c>
      <c r="CL253" s="14">
        <f t="shared" si="866"/>
        <v>675</v>
      </c>
      <c r="CM253" s="14">
        <f t="shared" si="867"/>
        <v>675</v>
      </c>
      <c r="CN253" s="14">
        <f t="shared" si="868"/>
        <v>769</v>
      </c>
      <c r="CO253" s="14">
        <f t="shared" si="869"/>
        <v>863</v>
      </c>
      <c r="CP253" s="14">
        <f t="shared" si="870"/>
        <v>10402</v>
      </c>
      <c r="CQ253" s="14">
        <f t="shared" si="871"/>
        <v>11920</v>
      </c>
      <c r="CR253" s="14">
        <f t="shared" si="872"/>
        <v>11920</v>
      </c>
      <c r="CS253" s="14">
        <f t="shared" si="873"/>
        <v>13438</v>
      </c>
      <c r="CT253" s="14">
        <f t="shared" si="874"/>
        <v>15006</v>
      </c>
      <c r="CU253" s="14">
        <f>INDEX(属性偏向!$S$4:$S$135,(卡牌属性!$BZ253-1+CU$3)*11+卡牌属性!$CD253)</f>
        <v>24</v>
      </c>
      <c r="CV253" s="14">
        <f>INDEX(属性偏向!$S$4:$S$135,(卡牌属性!$BZ253-1+CV$3)*11+卡牌属性!$CD253)</f>
        <v>26</v>
      </c>
      <c r="CW253" s="14">
        <f>INDEX(属性偏向!$S$4:$S$135,(卡牌属性!$BZ253-1+CW$3)*11+卡牌属性!$CD253)</f>
        <v>28</v>
      </c>
      <c r="CX253" s="14">
        <f>INDEX(属性偏向!$S$4:$S$135,(卡牌属性!$BZ253-1+CX$3)*11+卡牌属性!$CD253)</f>
        <v>28</v>
      </c>
      <c r="CY253" s="14">
        <f>INDEX(属性偏向!$S$4:$S$135,(卡牌属性!$BZ253-1+CY$3)*11+卡牌属性!$CD253)</f>
        <v>30</v>
      </c>
      <c r="CZ253" s="14">
        <f>INDEX(属性偏向!$T$4:$T$135,(卡牌属性!$BZ253-1+CZ$3)*11+卡牌属性!$CD253)</f>
        <v>12</v>
      </c>
      <c r="DA253" s="14">
        <f>INDEX(属性偏向!$T$4:$T$135,(卡牌属性!$BZ253-1+DA$3)*11+卡牌属性!$CD253)</f>
        <v>13</v>
      </c>
      <c r="DB253" s="14">
        <f>INDEX(属性偏向!$T$4:$T$135,(卡牌属性!$BZ253-1+DB$3)*11+卡牌属性!$CD253)</f>
        <v>13</v>
      </c>
      <c r="DC253" s="14">
        <f>INDEX(属性偏向!$T$4:$T$135,(卡牌属性!$BZ253-1+DC$3)*11+卡牌属性!$CD253)</f>
        <v>14</v>
      </c>
      <c r="DD253" s="14">
        <f>INDEX(属性偏向!$T$4:$T$135,(卡牌属性!$BZ253-1+DD$3)*11+卡牌属性!$CD253)</f>
        <v>15</v>
      </c>
      <c r="DE253" s="14">
        <f>INDEX(属性偏向!$U$4:$U$135,(卡牌属性!$BZ253-1+DE$3)*11+卡牌属性!$CD253)</f>
        <v>240</v>
      </c>
      <c r="DF253" s="14">
        <f>INDEX(属性偏向!$U$4:$U$135,(卡牌属性!$BZ253-1+DF$3)*11+卡牌属性!$CD253)</f>
        <v>260</v>
      </c>
      <c r="DG253" s="14">
        <f>INDEX(属性偏向!$U$4:$U$135,(卡牌属性!$BZ253-1+DG$3)*11+卡牌属性!$CD253)</f>
        <v>260</v>
      </c>
      <c r="DH253" s="14">
        <f>INDEX(属性偏向!$U$4:$U$135,(卡牌属性!$BZ253-1+DH$3)*11+卡牌属性!$CD253)</f>
        <v>280</v>
      </c>
      <c r="DI253" s="14">
        <f>INDEX(属性偏向!$U$4:$U$135,(卡牌属性!$BZ253-1+DI$3)*11+卡牌属性!$CD253)</f>
        <v>300</v>
      </c>
      <c r="DL253" s="13">
        <v>249</v>
      </c>
      <c r="DM253" s="14">
        <f t="shared" si="718"/>
        <v>23</v>
      </c>
      <c r="DN253" s="14">
        <f t="shared" si="719"/>
        <v>1102023</v>
      </c>
      <c r="DO253" s="14" t="str">
        <f>INDEX($B$6:$B$32,DM253)&amp;"-"&amp;INDEX(属性投放!$H$7:$H$17,卡牌属性!DT253)</f>
        <v>少年曹玄亮-焦热</v>
      </c>
      <c r="DP253" s="14">
        <f t="shared" si="707"/>
        <v>5</v>
      </c>
      <c r="DQ253" s="14">
        <f t="shared" si="708"/>
        <v>2</v>
      </c>
      <c r="DR253" s="14">
        <f t="shared" si="709"/>
        <v>2</v>
      </c>
      <c r="DS253" s="14">
        <f t="shared" si="720"/>
        <v>2</v>
      </c>
      <c r="DT253" s="14">
        <f t="shared" si="721"/>
        <v>7</v>
      </c>
      <c r="DU253" s="14">
        <f>INDEX(属性投放!$W$6:$W$49,(卡牌属性!DS253-2)*11+卡牌属性!DT253)</f>
        <v>15</v>
      </c>
      <c r="DV253" s="14">
        <f t="shared" si="875"/>
        <v>4080</v>
      </c>
      <c r="DW253" s="14">
        <f t="shared" si="876"/>
        <v>4609</v>
      </c>
      <c r="DX253" s="14">
        <f t="shared" si="877"/>
        <v>5138</v>
      </c>
      <c r="DY253" s="14">
        <f t="shared" si="878"/>
        <v>5138</v>
      </c>
      <c r="DZ253" s="14">
        <f t="shared" si="879"/>
        <v>5692</v>
      </c>
      <c r="EA253" s="14">
        <f t="shared" si="880"/>
        <v>1214</v>
      </c>
      <c r="EB253" s="14">
        <f t="shared" si="881"/>
        <v>1471</v>
      </c>
      <c r="EC253" s="14">
        <f t="shared" si="882"/>
        <v>1471</v>
      </c>
      <c r="ED253" s="14">
        <f t="shared" si="883"/>
        <v>1733</v>
      </c>
      <c r="EE253" s="14">
        <f t="shared" si="884"/>
        <v>1995</v>
      </c>
      <c r="EF253" s="14">
        <f t="shared" si="885"/>
        <v>22048</v>
      </c>
      <c r="EG253" s="14">
        <f t="shared" si="886"/>
        <v>26352</v>
      </c>
      <c r="EH253" s="14">
        <f t="shared" si="887"/>
        <v>26352</v>
      </c>
      <c r="EI253" s="14">
        <f t="shared" si="888"/>
        <v>30706</v>
      </c>
      <c r="EJ253" s="14">
        <f t="shared" si="889"/>
        <v>35060</v>
      </c>
      <c r="EK253" s="14">
        <f>INDEX(属性偏向!$S$4:$S$135,(卡牌属性!$DP253-1+EK$3)*11+卡牌属性!$DT253)*(1+属性投放!$AT$6)</f>
        <v>78</v>
      </c>
      <c r="EL253" s="14">
        <f>INDEX(属性偏向!$S$4:$S$135,(卡牌属性!$DP253-1+EL$3)*11+卡牌属性!$DT253)*(1+属性投放!$AT$6)</f>
        <v>84</v>
      </c>
      <c r="EM253" s="14">
        <f>INDEX(属性偏向!$S$4:$S$135,(卡牌属性!$DP253-1+EM$3)*11+卡牌属性!$DT253)*(1+属性投放!$AT$6)</f>
        <v>90</v>
      </c>
      <c r="EN253" s="14">
        <f>INDEX(属性偏向!$S$4:$S$135,(卡牌属性!$DP253-1+EN$3)*11+卡牌属性!$DT253)*(1+属性投放!$AT$6)</f>
        <v>90</v>
      </c>
      <c r="EO253" s="14">
        <f>INDEX(属性偏向!$S$4:$S$135,(卡牌属性!$DP253-1+EO$3)*11+卡牌属性!$DT253)*(1+属性投放!$AT$6)</f>
        <v>96</v>
      </c>
      <c r="EP253" s="14">
        <f>INDEX(属性偏向!$T$4:$T$135,(卡牌属性!$DQ253-1+EP$3)*11+卡牌属性!$DT253)*(1+属性投放!$AT$6)</f>
        <v>30</v>
      </c>
      <c r="EQ253" s="14">
        <f>INDEX(属性偏向!$T$4:$T$135,(卡牌属性!$DQ253-1+EQ$3)*11+卡牌属性!$DT253)*(1+属性投放!$AT$6)</f>
        <v>33</v>
      </c>
      <c r="ER253" s="14">
        <f>INDEX(属性偏向!$T$4:$T$135,(卡牌属性!$DQ253-1+ER$3)*11+卡牌属性!$DT253)*(1+属性投放!$AT$6)</f>
        <v>33</v>
      </c>
      <c r="ES253" s="14">
        <f>INDEX(属性偏向!$T$4:$T$135,(卡牌属性!$DQ253-1+ES$3)*11+卡牌属性!$DT253)*(1+属性投放!$AT$6)</f>
        <v>36</v>
      </c>
      <c r="ET253" s="14">
        <f>INDEX(属性偏向!$T$4:$T$135,(卡牌属性!$DQ253-1+ET$3)*11+卡牌属性!$DT253)*(1+属性投放!$AT$6)</f>
        <v>39</v>
      </c>
      <c r="EU253" s="14">
        <f>INDEX(属性偏向!$U$4:$U$135,(卡牌属性!$DR253-1+EU$3)*11+卡牌属性!$DT253)*(1+属性投放!$AT$6)</f>
        <v>600</v>
      </c>
      <c r="EV253" s="14">
        <f>INDEX(属性偏向!$U$4:$U$135,(卡牌属性!$DR253-1+EV$3)*11+卡牌属性!$DT253)*(1+属性投放!$AT$6)</f>
        <v>660</v>
      </c>
      <c r="EW253" s="14">
        <f>INDEX(属性偏向!$U$4:$U$135,(卡牌属性!$DR253-1+EW$3)*11+卡牌属性!$DT253)*(1+属性投放!$AT$6)</f>
        <v>660</v>
      </c>
      <c r="EX253" s="14">
        <f>INDEX(属性偏向!$U$4:$U$135,(卡牌属性!$DR253-1+EX$3)*11+卡牌属性!$DT253)*(1+属性投放!$AT$6)</f>
        <v>720</v>
      </c>
      <c r="EY253" s="14">
        <f>INDEX(属性偏向!$U$4:$U$135,(卡牌属性!$DR253-1+EY$3)*11+卡牌属性!$DT253)*(1+属性投放!$AT$6)</f>
        <v>780</v>
      </c>
    </row>
    <row r="254" spans="31:155" ht="16.5" x14ac:dyDescent="0.2">
      <c r="AE254" s="13">
        <v>250</v>
      </c>
      <c r="AF254" s="13">
        <f t="shared" si="710"/>
        <v>23</v>
      </c>
      <c r="AG254" s="13">
        <f t="shared" si="703"/>
        <v>2</v>
      </c>
      <c r="AH254" s="13"/>
      <c r="AI254" s="13"/>
      <c r="AJ254" s="14">
        <f t="shared" si="704"/>
        <v>1101043</v>
      </c>
      <c r="AK254" s="14" t="str">
        <f t="shared" si="705"/>
        <v>少年曹玄亮8突</v>
      </c>
      <c r="AL254" s="25" t="s">
        <v>131</v>
      </c>
      <c r="AM254" s="14">
        <v>1</v>
      </c>
      <c r="AN254" s="14">
        <f t="shared" si="706"/>
        <v>8</v>
      </c>
      <c r="AO254" s="14" t="e">
        <f>INDEX(属性投放!#REF!,(卡牌属性!AG254-2)*20+卡牌属性!AN254)</f>
        <v>#REF!</v>
      </c>
      <c r="AP254" s="14" t="e">
        <f t="shared" si="854"/>
        <v>#REF!</v>
      </c>
      <c r="AQ254" s="14" t="e">
        <f t="shared" si="854"/>
        <v>#REF!</v>
      </c>
      <c r="AR254" s="14" t="e">
        <f t="shared" si="854"/>
        <v>#REF!</v>
      </c>
      <c r="AS254" s="14" t="e">
        <f t="shared" si="854"/>
        <v>#REF!</v>
      </c>
      <c r="AT254" s="14" t="e">
        <f>INDEX(属性投放!#REF!,(卡牌属性!AG254-2)*20+卡牌属性!AN254)</f>
        <v>#REF!</v>
      </c>
      <c r="AU254" s="14" t="e">
        <f t="shared" si="855"/>
        <v>#REF!</v>
      </c>
      <c r="AV254" s="14" t="e">
        <f t="shared" si="855"/>
        <v>#REF!</v>
      </c>
      <c r="AW254" s="14" t="e">
        <f t="shared" si="855"/>
        <v>#REF!</v>
      </c>
      <c r="AX254" s="14" t="e">
        <f t="shared" si="855"/>
        <v>#REF!</v>
      </c>
      <c r="AY254" s="14" t="e">
        <f>INDEX(属性投放!#REF!,(卡牌属性!AG254-2)*20+卡牌属性!AN254)</f>
        <v>#REF!</v>
      </c>
      <c r="AZ254" s="14" t="e">
        <f t="shared" si="856"/>
        <v>#REF!</v>
      </c>
      <c r="BA254" s="14" t="e">
        <f t="shared" si="856"/>
        <v>#REF!</v>
      </c>
      <c r="BB254" s="14" t="e">
        <f t="shared" si="856"/>
        <v>#REF!</v>
      </c>
      <c r="BC254" s="14" t="e">
        <f t="shared" si="856"/>
        <v>#REF!</v>
      </c>
      <c r="BD254" s="14" t="e">
        <f>INDEX(属性投放!#REF!,(卡牌属性!AG254-2)*20+卡牌属性!AN254)</f>
        <v>#REF!</v>
      </c>
      <c r="BE254" s="14" t="e">
        <f t="shared" si="857"/>
        <v>#REF!</v>
      </c>
      <c r="BF254" s="14" t="e">
        <f t="shared" si="857"/>
        <v>#REF!</v>
      </c>
      <c r="BG254" s="14" t="e">
        <f t="shared" si="857"/>
        <v>#REF!</v>
      </c>
      <c r="BH254" s="14" t="e">
        <f t="shared" si="857"/>
        <v>#REF!</v>
      </c>
      <c r="BI254" s="14" t="e">
        <f>INDEX(属性投放!#REF!,(卡牌属性!AG254-2)*20+卡牌属性!AN254)</f>
        <v>#REF!</v>
      </c>
      <c r="BJ254" s="14" t="e">
        <f t="shared" si="858"/>
        <v>#REF!</v>
      </c>
      <c r="BK254" s="14" t="e">
        <f t="shared" si="858"/>
        <v>#REF!</v>
      </c>
      <c r="BL254" s="14" t="e">
        <f t="shared" si="858"/>
        <v>#REF!</v>
      </c>
      <c r="BM254" s="14" t="e">
        <f t="shared" si="858"/>
        <v>#REF!</v>
      </c>
      <c r="BN254" s="14" t="e">
        <f>INDEX(属性投放!#REF!,(卡牌属性!AG254-2)*20+卡牌属性!AN254)</f>
        <v>#REF!</v>
      </c>
      <c r="BO254" s="14" t="e">
        <f t="shared" si="859"/>
        <v>#REF!</v>
      </c>
      <c r="BP254" s="14" t="e">
        <f t="shared" si="859"/>
        <v>#REF!</v>
      </c>
      <c r="BQ254" s="14" t="e">
        <f t="shared" si="859"/>
        <v>#REF!</v>
      </c>
      <c r="BR254" s="14" t="e">
        <f t="shared" si="859"/>
        <v>#REF!</v>
      </c>
      <c r="BV254" s="13">
        <v>250</v>
      </c>
      <c r="BW254" s="14">
        <f t="shared" si="711"/>
        <v>23</v>
      </c>
      <c r="BX254" s="14">
        <f t="shared" si="712"/>
        <v>1102023</v>
      </c>
      <c r="BY254" s="14" t="str">
        <f>INDEX($O$6:$O$37,BW254)&amp;"-"&amp;INDEX(属性投放!$H$19:$H$29,卡牌属性!CD254)</f>
        <v>异邦刀客-大焦热</v>
      </c>
      <c r="BZ254" s="14">
        <f t="shared" si="713"/>
        <v>4</v>
      </c>
      <c r="CA254" s="14">
        <f t="shared" si="714"/>
        <v>3</v>
      </c>
      <c r="CB254" s="14">
        <f t="shared" si="715"/>
        <v>3</v>
      </c>
      <c r="CC254" s="14">
        <f t="shared" si="716"/>
        <v>2</v>
      </c>
      <c r="CD254" s="14">
        <f t="shared" si="717"/>
        <v>8</v>
      </c>
      <c r="CE254" s="14">
        <f>INDEX(属性投放!$W$6:$W$49,(卡牌属性!CC254-2)*11+卡牌属性!CD254)</f>
        <v>15</v>
      </c>
      <c r="CF254" s="14">
        <f t="shared" si="860"/>
        <v>1627</v>
      </c>
      <c r="CG254" s="14">
        <f t="shared" si="861"/>
        <v>1850</v>
      </c>
      <c r="CH254" s="14">
        <f t="shared" si="862"/>
        <v>2073</v>
      </c>
      <c r="CI254" s="14">
        <f t="shared" si="863"/>
        <v>2073</v>
      </c>
      <c r="CJ254" s="14">
        <f t="shared" si="864"/>
        <v>2296</v>
      </c>
      <c r="CK254" s="14">
        <f t="shared" si="865"/>
        <v>761</v>
      </c>
      <c r="CL254" s="14">
        <f t="shared" si="866"/>
        <v>870</v>
      </c>
      <c r="CM254" s="14">
        <f t="shared" si="867"/>
        <v>870</v>
      </c>
      <c r="CN254" s="14">
        <f t="shared" si="868"/>
        <v>979</v>
      </c>
      <c r="CO254" s="14">
        <f t="shared" si="869"/>
        <v>1088</v>
      </c>
      <c r="CP254" s="14">
        <f t="shared" si="870"/>
        <v>14002</v>
      </c>
      <c r="CQ254" s="14">
        <f t="shared" si="871"/>
        <v>15820</v>
      </c>
      <c r="CR254" s="14">
        <f t="shared" si="872"/>
        <v>15820</v>
      </c>
      <c r="CS254" s="14">
        <f t="shared" si="873"/>
        <v>17638</v>
      </c>
      <c r="CT254" s="14">
        <f t="shared" si="874"/>
        <v>19506</v>
      </c>
      <c r="CU254" s="14">
        <f>INDEX(属性偏向!$S$4:$S$135,(卡牌属性!$BZ254-1+CU$3)*11+卡牌属性!$CD254)</f>
        <v>30</v>
      </c>
      <c r="CV254" s="14">
        <f>INDEX(属性偏向!$S$4:$S$135,(卡牌属性!$BZ254-1+CV$3)*11+卡牌属性!$CD254)</f>
        <v>32</v>
      </c>
      <c r="CW254" s="14">
        <f>INDEX(属性偏向!$S$4:$S$135,(卡牌属性!$BZ254-1+CW$3)*11+卡牌属性!$CD254)</f>
        <v>34</v>
      </c>
      <c r="CX254" s="14">
        <f>INDEX(属性偏向!$S$4:$S$135,(卡牌属性!$BZ254-1+CX$3)*11+卡牌属性!$CD254)</f>
        <v>34</v>
      </c>
      <c r="CY254" s="14">
        <f>INDEX(属性偏向!$S$4:$S$135,(卡牌属性!$BZ254-1+CY$3)*11+卡牌属性!$CD254)</f>
        <v>36</v>
      </c>
      <c r="CZ254" s="14">
        <f>INDEX(属性偏向!$T$4:$T$135,(卡牌属性!$BZ254-1+CZ$3)*11+卡牌属性!$CD254)</f>
        <v>15</v>
      </c>
      <c r="DA254" s="14">
        <f>INDEX(属性偏向!$T$4:$T$135,(卡牌属性!$BZ254-1+DA$3)*11+卡牌属性!$CD254)</f>
        <v>16</v>
      </c>
      <c r="DB254" s="14">
        <f>INDEX(属性偏向!$T$4:$T$135,(卡牌属性!$BZ254-1+DB$3)*11+卡牌属性!$CD254)</f>
        <v>16</v>
      </c>
      <c r="DC254" s="14">
        <f>INDEX(属性偏向!$T$4:$T$135,(卡牌属性!$BZ254-1+DC$3)*11+卡牌属性!$CD254)</f>
        <v>17</v>
      </c>
      <c r="DD254" s="14">
        <f>INDEX(属性偏向!$T$4:$T$135,(卡牌属性!$BZ254-1+DD$3)*11+卡牌属性!$CD254)</f>
        <v>18</v>
      </c>
      <c r="DE254" s="14">
        <f>INDEX(属性偏向!$U$4:$U$135,(卡牌属性!$BZ254-1+DE$3)*11+卡牌属性!$CD254)</f>
        <v>300</v>
      </c>
      <c r="DF254" s="14">
        <f>INDEX(属性偏向!$U$4:$U$135,(卡牌属性!$BZ254-1+DF$3)*11+卡牌属性!$CD254)</f>
        <v>320</v>
      </c>
      <c r="DG254" s="14">
        <f>INDEX(属性偏向!$U$4:$U$135,(卡牌属性!$BZ254-1+DG$3)*11+卡牌属性!$CD254)</f>
        <v>320</v>
      </c>
      <c r="DH254" s="14">
        <f>INDEX(属性偏向!$U$4:$U$135,(卡牌属性!$BZ254-1+DH$3)*11+卡牌属性!$CD254)</f>
        <v>340</v>
      </c>
      <c r="DI254" s="14">
        <f>INDEX(属性偏向!$U$4:$U$135,(卡牌属性!$BZ254-1+DI$3)*11+卡牌属性!$CD254)</f>
        <v>360</v>
      </c>
      <c r="DL254" s="13">
        <v>250</v>
      </c>
      <c r="DM254" s="14">
        <f t="shared" si="718"/>
        <v>23</v>
      </c>
      <c r="DN254" s="14">
        <f t="shared" si="719"/>
        <v>1102023</v>
      </c>
      <c r="DO254" s="14" t="str">
        <f>INDEX($B$6:$B$32,DM254)&amp;"-"&amp;INDEX(属性投放!$H$7:$H$17,卡牌属性!DT254)</f>
        <v>少年曹玄亮-大焦热</v>
      </c>
      <c r="DP254" s="14">
        <f t="shared" si="707"/>
        <v>5</v>
      </c>
      <c r="DQ254" s="14">
        <f t="shared" si="708"/>
        <v>2</v>
      </c>
      <c r="DR254" s="14">
        <f t="shared" si="709"/>
        <v>2</v>
      </c>
      <c r="DS254" s="14">
        <f t="shared" si="720"/>
        <v>2</v>
      </c>
      <c r="DT254" s="14">
        <f t="shared" si="721"/>
        <v>8</v>
      </c>
      <c r="DU254" s="14">
        <f>INDEX(属性投放!$W$6:$W$49,(卡牌属性!DS254-2)*11+卡牌属性!DT254)</f>
        <v>15</v>
      </c>
      <c r="DV254" s="14">
        <f t="shared" si="875"/>
        <v>5250</v>
      </c>
      <c r="DW254" s="14">
        <f t="shared" si="876"/>
        <v>5869</v>
      </c>
      <c r="DX254" s="14">
        <f t="shared" si="877"/>
        <v>6488</v>
      </c>
      <c r="DY254" s="14">
        <f t="shared" si="878"/>
        <v>6488</v>
      </c>
      <c r="DZ254" s="14">
        <f t="shared" si="879"/>
        <v>7132</v>
      </c>
      <c r="EA254" s="14">
        <f t="shared" si="880"/>
        <v>1664</v>
      </c>
      <c r="EB254" s="14">
        <f t="shared" si="881"/>
        <v>1966</v>
      </c>
      <c r="EC254" s="14">
        <f t="shared" si="882"/>
        <v>1966</v>
      </c>
      <c r="ED254" s="14">
        <f t="shared" si="883"/>
        <v>2273</v>
      </c>
      <c r="EE254" s="14">
        <f t="shared" si="884"/>
        <v>2580</v>
      </c>
      <c r="EF254" s="14">
        <f t="shared" si="885"/>
        <v>31048</v>
      </c>
      <c r="EG254" s="14">
        <f t="shared" si="886"/>
        <v>36252</v>
      </c>
      <c r="EH254" s="14">
        <f t="shared" si="887"/>
        <v>36252</v>
      </c>
      <c r="EI254" s="14">
        <f t="shared" si="888"/>
        <v>41506</v>
      </c>
      <c r="EJ254" s="14">
        <f t="shared" si="889"/>
        <v>46760</v>
      </c>
      <c r="EK254" s="14">
        <f>INDEX(属性偏向!$S$4:$S$135,(卡牌属性!$DP254-1+EK$3)*11+卡牌属性!$DT254)*(1+属性投放!$AT$6)</f>
        <v>96</v>
      </c>
      <c r="EL254" s="14">
        <f>INDEX(属性偏向!$S$4:$S$135,(卡牌属性!$DP254-1+EL$3)*11+卡牌属性!$DT254)*(1+属性投放!$AT$6)</f>
        <v>102</v>
      </c>
      <c r="EM254" s="14">
        <f>INDEX(属性偏向!$S$4:$S$135,(卡牌属性!$DP254-1+EM$3)*11+卡牌属性!$DT254)*(1+属性投放!$AT$6)</f>
        <v>108</v>
      </c>
      <c r="EN254" s="14">
        <f>INDEX(属性偏向!$S$4:$S$135,(卡牌属性!$DP254-1+EN$3)*11+卡牌属性!$DT254)*(1+属性投放!$AT$6)</f>
        <v>108</v>
      </c>
      <c r="EO254" s="14">
        <f>INDEX(属性偏向!$S$4:$S$135,(卡牌属性!$DP254-1+EO$3)*11+卡牌属性!$DT254)*(1+属性投放!$AT$6)</f>
        <v>114</v>
      </c>
      <c r="EP254" s="14">
        <f>INDEX(属性偏向!$T$4:$T$135,(卡牌属性!$DQ254-1+EP$3)*11+卡牌属性!$DT254)*(1+属性投放!$AT$6)</f>
        <v>39</v>
      </c>
      <c r="EQ254" s="14">
        <f>INDEX(属性偏向!$T$4:$T$135,(卡牌属性!$DQ254-1+EQ$3)*11+卡牌属性!$DT254)*(1+属性投放!$AT$6)</f>
        <v>42</v>
      </c>
      <c r="ER254" s="14">
        <f>INDEX(属性偏向!$T$4:$T$135,(卡牌属性!$DQ254-1+ER$3)*11+卡牌属性!$DT254)*(1+属性投放!$AT$6)</f>
        <v>42</v>
      </c>
      <c r="ES254" s="14">
        <f>INDEX(属性偏向!$T$4:$T$135,(卡牌属性!$DQ254-1+ES$3)*11+卡牌属性!$DT254)*(1+属性投放!$AT$6)</f>
        <v>45</v>
      </c>
      <c r="ET254" s="14">
        <f>INDEX(属性偏向!$T$4:$T$135,(卡牌属性!$DQ254-1+ET$3)*11+卡牌属性!$DT254)*(1+属性投放!$AT$6)</f>
        <v>48</v>
      </c>
      <c r="EU254" s="14">
        <f>INDEX(属性偏向!$U$4:$U$135,(卡牌属性!$DR254-1+EU$3)*11+卡牌属性!$DT254)*(1+属性投放!$AT$6)</f>
        <v>780</v>
      </c>
      <c r="EV254" s="14">
        <f>INDEX(属性偏向!$U$4:$U$135,(卡牌属性!$DR254-1+EV$3)*11+卡牌属性!$DT254)*(1+属性投放!$AT$6)</f>
        <v>840</v>
      </c>
      <c r="EW254" s="14">
        <f>INDEX(属性偏向!$U$4:$U$135,(卡牌属性!$DR254-1+EW$3)*11+卡牌属性!$DT254)*(1+属性投放!$AT$6)</f>
        <v>840</v>
      </c>
      <c r="EX254" s="14">
        <f>INDEX(属性偏向!$U$4:$U$135,(卡牌属性!$DR254-1+EX$3)*11+卡牌属性!$DT254)*(1+属性投放!$AT$6)</f>
        <v>900</v>
      </c>
      <c r="EY254" s="14">
        <f>INDEX(属性偏向!$U$4:$U$135,(卡牌属性!$DR254-1+EY$3)*11+卡牌属性!$DT254)*(1+属性投放!$AT$6)</f>
        <v>960</v>
      </c>
    </row>
    <row r="255" spans="31:155" ht="16.5" x14ac:dyDescent="0.2">
      <c r="AE255" s="13">
        <v>251</v>
      </c>
      <c r="AF255" s="13">
        <f t="shared" si="710"/>
        <v>23</v>
      </c>
      <c r="AG255" s="13">
        <f t="shared" si="703"/>
        <v>2</v>
      </c>
      <c r="AH255" s="13"/>
      <c r="AI255" s="13"/>
      <c r="AJ255" s="14">
        <f t="shared" si="704"/>
        <v>1101043</v>
      </c>
      <c r="AK255" s="14" t="str">
        <f t="shared" si="705"/>
        <v>少年曹玄亮9突</v>
      </c>
      <c r="AL255" s="25" t="s">
        <v>131</v>
      </c>
      <c r="AM255" s="14">
        <v>1</v>
      </c>
      <c r="AN255" s="14">
        <f t="shared" si="706"/>
        <v>9</v>
      </c>
      <c r="AO255" s="14" t="e">
        <f>INDEX(属性投放!#REF!,(卡牌属性!AG255-2)*20+卡牌属性!AN255)</f>
        <v>#REF!</v>
      </c>
      <c r="AP255" s="14" t="e">
        <f t="shared" si="854"/>
        <v>#REF!</v>
      </c>
      <c r="AQ255" s="14" t="e">
        <f t="shared" si="854"/>
        <v>#REF!</v>
      </c>
      <c r="AR255" s="14" t="e">
        <f t="shared" si="854"/>
        <v>#REF!</v>
      </c>
      <c r="AS255" s="14" t="e">
        <f t="shared" si="854"/>
        <v>#REF!</v>
      </c>
      <c r="AT255" s="14" t="e">
        <f>INDEX(属性投放!#REF!,(卡牌属性!AG255-2)*20+卡牌属性!AN255)</f>
        <v>#REF!</v>
      </c>
      <c r="AU255" s="14" t="e">
        <f t="shared" si="855"/>
        <v>#REF!</v>
      </c>
      <c r="AV255" s="14" t="e">
        <f t="shared" si="855"/>
        <v>#REF!</v>
      </c>
      <c r="AW255" s="14" t="e">
        <f t="shared" si="855"/>
        <v>#REF!</v>
      </c>
      <c r="AX255" s="14" t="e">
        <f t="shared" si="855"/>
        <v>#REF!</v>
      </c>
      <c r="AY255" s="14" t="e">
        <f>INDEX(属性投放!#REF!,(卡牌属性!AG255-2)*20+卡牌属性!AN255)</f>
        <v>#REF!</v>
      </c>
      <c r="AZ255" s="14" t="e">
        <f t="shared" si="856"/>
        <v>#REF!</v>
      </c>
      <c r="BA255" s="14" t="e">
        <f t="shared" si="856"/>
        <v>#REF!</v>
      </c>
      <c r="BB255" s="14" t="e">
        <f t="shared" si="856"/>
        <v>#REF!</v>
      </c>
      <c r="BC255" s="14" t="e">
        <f t="shared" si="856"/>
        <v>#REF!</v>
      </c>
      <c r="BD255" s="14" t="e">
        <f>INDEX(属性投放!#REF!,(卡牌属性!AG255-2)*20+卡牌属性!AN255)</f>
        <v>#REF!</v>
      </c>
      <c r="BE255" s="14" t="e">
        <f t="shared" si="857"/>
        <v>#REF!</v>
      </c>
      <c r="BF255" s="14" t="e">
        <f t="shared" si="857"/>
        <v>#REF!</v>
      </c>
      <c r="BG255" s="14" t="e">
        <f t="shared" si="857"/>
        <v>#REF!</v>
      </c>
      <c r="BH255" s="14" t="e">
        <f t="shared" si="857"/>
        <v>#REF!</v>
      </c>
      <c r="BI255" s="14" t="e">
        <f>INDEX(属性投放!#REF!,(卡牌属性!AG255-2)*20+卡牌属性!AN255)</f>
        <v>#REF!</v>
      </c>
      <c r="BJ255" s="14" t="e">
        <f t="shared" si="858"/>
        <v>#REF!</v>
      </c>
      <c r="BK255" s="14" t="e">
        <f t="shared" si="858"/>
        <v>#REF!</v>
      </c>
      <c r="BL255" s="14" t="e">
        <f t="shared" si="858"/>
        <v>#REF!</v>
      </c>
      <c r="BM255" s="14" t="e">
        <f t="shared" si="858"/>
        <v>#REF!</v>
      </c>
      <c r="BN255" s="14" t="e">
        <f>INDEX(属性投放!#REF!,(卡牌属性!AG255-2)*20+卡牌属性!AN255)</f>
        <v>#REF!</v>
      </c>
      <c r="BO255" s="14" t="e">
        <f t="shared" si="859"/>
        <v>#REF!</v>
      </c>
      <c r="BP255" s="14" t="e">
        <f t="shared" si="859"/>
        <v>#REF!</v>
      </c>
      <c r="BQ255" s="14" t="e">
        <f t="shared" si="859"/>
        <v>#REF!</v>
      </c>
      <c r="BR255" s="14" t="e">
        <f t="shared" si="859"/>
        <v>#REF!</v>
      </c>
      <c r="BV255" s="13">
        <v>251</v>
      </c>
      <c r="BW255" s="14">
        <f t="shared" si="711"/>
        <v>23</v>
      </c>
      <c r="BX255" s="14">
        <f t="shared" si="712"/>
        <v>1102023</v>
      </c>
      <c r="BY255" s="14" t="str">
        <f>INDEX($O$6:$O$37,BW255)&amp;"-"&amp;INDEX(属性投放!$H$19:$H$29,卡牌属性!CD255)</f>
        <v>异邦刀客-无间</v>
      </c>
      <c r="BZ255" s="14">
        <f t="shared" si="713"/>
        <v>4</v>
      </c>
      <c r="CA255" s="14">
        <f t="shared" si="714"/>
        <v>3</v>
      </c>
      <c r="CB255" s="14">
        <f t="shared" si="715"/>
        <v>3</v>
      </c>
      <c r="CC255" s="14">
        <f t="shared" si="716"/>
        <v>2</v>
      </c>
      <c r="CD255" s="14">
        <f t="shared" si="717"/>
        <v>9</v>
      </c>
      <c r="CE255" s="14">
        <f>INDEX(属性投放!$W$6:$W$49,(卡牌属性!CC255-2)*11+卡牌属性!CD255)</f>
        <v>15</v>
      </c>
      <c r="CF255" s="14">
        <f t="shared" si="860"/>
        <v>2077</v>
      </c>
      <c r="CG255" s="14">
        <f t="shared" si="861"/>
        <v>2330</v>
      </c>
      <c r="CH255" s="14">
        <f t="shared" si="862"/>
        <v>2583</v>
      </c>
      <c r="CI255" s="14">
        <f t="shared" si="863"/>
        <v>2583</v>
      </c>
      <c r="CJ255" s="14">
        <f t="shared" si="864"/>
        <v>2836</v>
      </c>
      <c r="CK255" s="14">
        <f t="shared" si="865"/>
        <v>986</v>
      </c>
      <c r="CL255" s="14">
        <f t="shared" si="866"/>
        <v>1110</v>
      </c>
      <c r="CM255" s="14">
        <f t="shared" si="867"/>
        <v>1110</v>
      </c>
      <c r="CN255" s="14">
        <f t="shared" si="868"/>
        <v>1234</v>
      </c>
      <c r="CO255" s="14">
        <f t="shared" si="869"/>
        <v>1358</v>
      </c>
      <c r="CP255" s="14">
        <f t="shared" si="870"/>
        <v>18502</v>
      </c>
      <c r="CQ255" s="14">
        <f t="shared" si="871"/>
        <v>20620</v>
      </c>
      <c r="CR255" s="14">
        <f t="shared" si="872"/>
        <v>20620</v>
      </c>
      <c r="CS255" s="14">
        <f t="shared" si="873"/>
        <v>22738</v>
      </c>
      <c r="CT255" s="14">
        <f t="shared" si="874"/>
        <v>24906</v>
      </c>
      <c r="CU255" s="14">
        <f>INDEX(属性偏向!$S$4:$S$135,(卡牌属性!$BZ255-1+CU$3)*11+卡牌属性!$CD255)</f>
        <v>36</v>
      </c>
      <c r="CV255" s="14">
        <f>INDEX(属性偏向!$S$4:$S$135,(卡牌属性!$BZ255-1+CV$3)*11+卡牌属性!$CD255)</f>
        <v>38</v>
      </c>
      <c r="CW255" s="14">
        <f>INDEX(属性偏向!$S$4:$S$135,(卡牌属性!$BZ255-1+CW$3)*11+卡牌属性!$CD255)</f>
        <v>40</v>
      </c>
      <c r="CX255" s="14">
        <f>INDEX(属性偏向!$S$4:$S$135,(卡牌属性!$BZ255-1+CX$3)*11+卡牌属性!$CD255)</f>
        <v>40</v>
      </c>
      <c r="CY255" s="14">
        <f>INDEX(属性偏向!$S$4:$S$135,(卡牌属性!$BZ255-1+CY$3)*11+卡牌属性!$CD255)</f>
        <v>42</v>
      </c>
      <c r="CZ255" s="14">
        <f>INDEX(属性偏向!$T$4:$T$135,(卡牌属性!$BZ255-1+CZ$3)*11+卡牌属性!$CD255)</f>
        <v>18</v>
      </c>
      <c r="DA255" s="14">
        <f>INDEX(属性偏向!$T$4:$T$135,(卡牌属性!$BZ255-1+DA$3)*11+卡牌属性!$CD255)</f>
        <v>19</v>
      </c>
      <c r="DB255" s="14">
        <f>INDEX(属性偏向!$T$4:$T$135,(卡牌属性!$BZ255-1+DB$3)*11+卡牌属性!$CD255)</f>
        <v>19</v>
      </c>
      <c r="DC255" s="14">
        <f>INDEX(属性偏向!$T$4:$T$135,(卡牌属性!$BZ255-1+DC$3)*11+卡牌属性!$CD255)</f>
        <v>20</v>
      </c>
      <c r="DD255" s="14">
        <f>INDEX(属性偏向!$T$4:$T$135,(卡牌属性!$BZ255-1+DD$3)*11+卡牌属性!$CD255)</f>
        <v>21</v>
      </c>
      <c r="DE255" s="14">
        <f>INDEX(属性偏向!$U$4:$U$135,(卡牌属性!$BZ255-1+DE$3)*11+卡牌属性!$CD255)</f>
        <v>360</v>
      </c>
      <c r="DF255" s="14">
        <f>INDEX(属性偏向!$U$4:$U$135,(卡牌属性!$BZ255-1+DF$3)*11+卡牌属性!$CD255)</f>
        <v>380</v>
      </c>
      <c r="DG255" s="14">
        <f>INDEX(属性偏向!$U$4:$U$135,(卡牌属性!$BZ255-1+DG$3)*11+卡牌属性!$CD255)</f>
        <v>380</v>
      </c>
      <c r="DH255" s="14">
        <f>INDEX(属性偏向!$U$4:$U$135,(卡牌属性!$BZ255-1+DH$3)*11+卡牌属性!$CD255)</f>
        <v>400</v>
      </c>
      <c r="DI255" s="14">
        <f>INDEX(属性偏向!$U$4:$U$135,(卡牌属性!$BZ255-1+DI$3)*11+卡牌属性!$CD255)</f>
        <v>420</v>
      </c>
      <c r="DL255" s="13">
        <v>251</v>
      </c>
      <c r="DM255" s="14">
        <f t="shared" si="718"/>
        <v>23</v>
      </c>
      <c r="DN255" s="14">
        <f t="shared" si="719"/>
        <v>1102023</v>
      </c>
      <c r="DO255" s="14" t="str">
        <f>INDEX($B$6:$B$32,DM255)&amp;"-"&amp;INDEX(属性投放!$H$7:$H$17,卡牌属性!DT255)</f>
        <v>少年曹玄亮-无间</v>
      </c>
      <c r="DP255" s="14">
        <f t="shared" si="707"/>
        <v>5</v>
      </c>
      <c r="DQ255" s="14">
        <f t="shared" si="708"/>
        <v>2</v>
      </c>
      <c r="DR255" s="14">
        <f t="shared" si="709"/>
        <v>2</v>
      </c>
      <c r="DS255" s="14">
        <f t="shared" si="720"/>
        <v>2</v>
      </c>
      <c r="DT255" s="14">
        <f t="shared" si="721"/>
        <v>9</v>
      </c>
      <c r="DU255" s="14">
        <f>INDEX(属性投放!$W$6:$W$49,(卡牌属性!DS255-2)*11+卡牌属性!DT255)</f>
        <v>15</v>
      </c>
      <c r="DV255" s="14">
        <f t="shared" si="875"/>
        <v>6690</v>
      </c>
      <c r="DW255" s="14">
        <f t="shared" si="876"/>
        <v>7399</v>
      </c>
      <c r="DX255" s="14">
        <f t="shared" si="877"/>
        <v>8108</v>
      </c>
      <c r="DY255" s="14">
        <f t="shared" si="878"/>
        <v>8108</v>
      </c>
      <c r="DZ255" s="14">
        <f t="shared" si="879"/>
        <v>8842</v>
      </c>
      <c r="EA255" s="14">
        <f t="shared" si="880"/>
        <v>2249</v>
      </c>
      <c r="EB255" s="14">
        <f t="shared" si="881"/>
        <v>2596</v>
      </c>
      <c r="EC255" s="14">
        <f t="shared" si="882"/>
        <v>2596</v>
      </c>
      <c r="ED255" s="14">
        <f t="shared" si="883"/>
        <v>2948</v>
      </c>
      <c r="EE255" s="14">
        <f t="shared" si="884"/>
        <v>3300</v>
      </c>
      <c r="EF255" s="14">
        <f t="shared" si="885"/>
        <v>42748</v>
      </c>
      <c r="EG255" s="14">
        <f t="shared" si="886"/>
        <v>48852</v>
      </c>
      <c r="EH255" s="14">
        <f t="shared" si="887"/>
        <v>48852</v>
      </c>
      <c r="EI255" s="14">
        <f t="shared" si="888"/>
        <v>55006</v>
      </c>
      <c r="EJ255" s="14">
        <f t="shared" si="889"/>
        <v>61160</v>
      </c>
      <c r="EK255" s="14">
        <f>INDEX(属性偏向!$S$4:$S$135,(卡牌属性!$DP255-1+EK$3)*11+卡牌属性!$DT255)*(1+属性投放!$AT$6)</f>
        <v>114</v>
      </c>
      <c r="EL255" s="14">
        <f>INDEX(属性偏向!$S$4:$S$135,(卡牌属性!$DP255-1+EL$3)*11+卡牌属性!$DT255)*(1+属性投放!$AT$6)</f>
        <v>120</v>
      </c>
      <c r="EM255" s="14">
        <f>INDEX(属性偏向!$S$4:$S$135,(卡牌属性!$DP255-1+EM$3)*11+卡牌属性!$DT255)*(1+属性投放!$AT$6)</f>
        <v>126</v>
      </c>
      <c r="EN255" s="14">
        <f>INDEX(属性偏向!$S$4:$S$135,(卡牌属性!$DP255-1+EN$3)*11+卡牌属性!$DT255)*(1+属性投放!$AT$6)</f>
        <v>126</v>
      </c>
      <c r="EO255" s="14">
        <f>INDEX(属性偏向!$S$4:$S$135,(卡牌属性!$DP255-1+EO$3)*11+卡牌属性!$DT255)*(1+属性投放!$AT$6)</f>
        <v>132</v>
      </c>
      <c r="EP255" s="14">
        <f>INDEX(属性偏向!$T$4:$T$135,(卡牌属性!$DQ255-1+EP$3)*11+卡牌属性!$DT255)*(1+属性投放!$AT$6)</f>
        <v>48</v>
      </c>
      <c r="EQ255" s="14">
        <f>INDEX(属性偏向!$T$4:$T$135,(卡牌属性!$DQ255-1+EQ$3)*11+卡牌属性!$DT255)*(1+属性投放!$AT$6)</f>
        <v>51</v>
      </c>
      <c r="ER255" s="14">
        <f>INDEX(属性偏向!$T$4:$T$135,(卡牌属性!$DQ255-1+ER$3)*11+卡牌属性!$DT255)*(1+属性投放!$AT$6)</f>
        <v>51</v>
      </c>
      <c r="ES255" s="14">
        <f>INDEX(属性偏向!$T$4:$T$135,(卡牌属性!$DQ255-1+ES$3)*11+卡牌属性!$DT255)*(1+属性投放!$AT$6)</f>
        <v>54</v>
      </c>
      <c r="ET255" s="14">
        <f>INDEX(属性偏向!$T$4:$T$135,(卡牌属性!$DQ255-1+ET$3)*11+卡牌属性!$DT255)*(1+属性投放!$AT$6)</f>
        <v>57</v>
      </c>
      <c r="EU255" s="14">
        <f>INDEX(属性偏向!$U$4:$U$135,(卡牌属性!$DR255-1+EU$3)*11+卡牌属性!$DT255)*(1+属性投放!$AT$6)</f>
        <v>960</v>
      </c>
      <c r="EV255" s="14">
        <f>INDEX(属性偏向!$U$4:$U$135,(卡牌属性!$DR255-1+EV$3)*11+卡牌属性!$DT255)*(1+属性投放!$AT$6)</f>
        <v>1020</v>
      </c>
      <c r="EW255" s="14">
        <f>INDEX(属性偏向!$U$4:$U$135,(卡牌属性!$DR255-1+EW$3)*11+卡牌属性!$DT255)*(1+属性投放!$AT$6)</f>
        <v>1020</v>
      </c>
      <c r="EX255" s="14">
        <f>INDEX(属性偏向!$U$4:$U$135,(卡牌属性!$DR255-1+EX$3)*11+卡牌属性!$DT255)*(1+属性投放!$AT$6)</f>
        <v>1080</v>
      </c>
      <c r="EY255" s="14">
        <f>INDEX(属性偏向!$U$4:$U$135,(卡牌属性!$DR255-1+EY$3)*11+卡牌属性!$DT255)*(1+属性投放!$AT$6)</f>
        <v>1140</v>
      </c>
    </row>
    <row r="256" spans="31:155" ht="16.5" x14ac:dyDescent="0.2">
      <c r="AE256" s="13">
        <v>252</v>
      </c>
      <c r="AF256" s="13">
        <f t="shared" si="710"/>
        <v>23</v>
      </c>
      <c r="AG256" s="13">
        <f t="shared" si="703"/>
        <v>2</v>
      </c>
      <c r="AH256" s="13"/>
      <c r="AI256" s="13"/>
      <c r="AJ256" s="14">
        <f t="shared" si="704"/>
        <v>1101043</v>
      </c>
      <c r="AK256" s="14" t="str">
        <f t="shared" si="705"/>
        <v>少年曹玄亮10突</v>
      </c>
      <c r="AL256" s="25" t="s">
        <v>131</v>
      </c>
      <c r="AM256" s="14">
        <v>1</v>
      </c>
      <c r="AN256" s="14">
        <f t="shared" si="706"/>
        <v>10</v>
      </c>
      <c r="AO256" s="14" t="e">
        <f>INDEX(属性投放!#REF!,(卡牌属性!AG256-2)*20+卡牌属性!AN256)</f>
        <v>#REF!</v>
      </c>
      <c r="AP256" s="14" t="e">
        <f t="shared" si="854"/>
        <v>#REF!</v>
      </c>
      <c r="AQ256" s="14" t="e">
        <f t="shared" si="854"/>
        <v>#REF!</v>
      </c>
      <c r="AR256" s="14" t="e">
        <f t="shared" si="854"/>
        <v>#REF!</v>
      </c>
      <c r="AS256" s="14" t="e">
        <f t="shared" si="854"/>
        <v>#REF!</v>
      </c>
      <c r="AT256" s="14" t="e">
        <f>INDEX(属性投放!#REF!,(卡牌属性!AG256-2)*20+卡牌属性!AN256)</f>
        <v>#REF!</v>
      </c>
      <c r="AU256" s="14" t="e">
        <f t="shared" si="855"/>
        <v>#REF!</v>
      </c>
      <c r="AV256" s="14" t="e">
        <f t="shared" si="855"/>
        <v>#REF!</v>
      </c>
      <c r="AW256" s="14" t="e">
        <f t="shared" si="855"/>
        <v>#REF!</v>
      </c>
      <c r="AX256" s="14" t="e">
        <f t="shared" si="855"/>
        <v>#REF!</v>
      </c>
      <c r="AY256" s="14" t="e">
        <f>INDEX(属性投放!#REF!,(卡牌属性!AG256-2)*20+卡牌属性!AN256)</f>
        <v>#REF!</v>
      </c>
      <c r="AZ256" s="14" t="e">
        <f t="shared" si="856"/>
        <v>#REF!</v>
      </c>
      <c r="BA256" s="14" t="e">
        <f t="shared" si="856"/>
        <v>#REF!</v>
      </c>
      <c r="BB256" s="14" t="e">
        <f t="shared" si="856"/>
        <v>#REF!</v>
      </c>
      <c r="BC256" s="14" t="e">
        <f t="shared" si="856"/>
        <v>#REF!</v>
      </c>
      <c r="BD256" s="14" t="e">
        <f>INDEX(属性投放!#REF!,(卡牌属性!AG256-2)*20+卡牌属性!AN256)</f>
        <v>#REF!</v>
      </c>
      <c r="BE256" s="14" t="e">
        <f t="shared" si="857"/>
        <v>#REF!</v>
      </c>
      <c r="BF256" s="14" t="e">
        <f t="shared" si="857"/>
        <v>#REF!</v>
      </c>
      <c r="BG256" s="14" t="e">
        <f t="shared" si="857"/>
        <v>#REF!</v>
      </c>
      <c r="BH256" s="14" t="e">
        <f t="shared" si="857"/>
        <v>#REF!</v>
      </c>
      <c r="BI256" s="14" t="e">
        <f>INDEX(属性投放!#REF!,(卡牌属性!AG256-2)*20+卡牌属性!AN256)</f>
        <v>#REF!</v>
      </c>
      <c r="BJ256" s="14" t="e">
        <f t="shared" si="858"/>
        <v>#REF!</v>
      </c>
      <c r="BK256" s="14" t="e">
        <f t="shared" si="858"/>
        <v>#REF!</v>
      </c>
      <c r="BL256" s="14" t="e">
        <f t="shared" si="858"/>
        <v>#REF!</v>
      </c>
      <c r="BM256" s="14" t="e">
        <f t="shared" si="858"/>
        <v>#REF!</v>
      </c>
      <c r="BN256" s="14" t="e">
        <f>INDEX(属性投放!#REF!,(卡牌属性!AG256-2)*20+卡牌属性!AN256)</f>
        <v>#REF!</v>
      </c>
      <c r="BO256" s="14" t="e">
        <f t="shared" si="859"/>
        <v>#REF!</v>
      </c>
      <c r="BP256" s="14" t="e">
        <f t="shared" si="859"/>
        <v>#REF!</v>
      </c>
      <c r="BQ256" s="14" t="e">
        <f t="shared" si="859"/>
        <v>#REF!</v>
      </c>
      <c r="BR256" s="14" t="e">
        <f t="shared" si="859"/>
        <v>#REF!</v>
      </c>
      <c r="BV256" s="13">
        <v>252</v>
      </c>
      <c r="BW256" s="14">
        <f t="shared" si="711"/>
        <v>23</v>
      </c>
      <c r="BX256" s="14">
        <f t="shared" si="712"/>
        <v>1102023</v>
      </c>
      <c r="BY256" s="14" t="str">
        <f>INDEX($O$6:$O$37,BW256)&amp;"-"&amp;INDEX(属性投放!$H$19:$H$29,卡牌属性!CD256)</f>
        <v>异邦刀客-无我相</v>
      </c>
      <c r="BZ256" s="14">
        <f t="shared" si="713"/>
        <v>4</v>
      </c>
      <c r="CA256" s="14">
        <f t="shared" si="714"/>
        <v>3</v>
      </c>
      <c r="CB256" s="14">
        <f t="shared" si="715"/>
        <v>3</v>
      </c>
      <c r="CC256" s="14">
        <f t="shared" si="716"/>
        <v>2</v>
      </c>
      <c r="CD256" s="14">
        <f t="shared" si="717"/>
        <v>10</v>
      </c>
      <c r="CE256" s="14">
        <f>INDEX(属性投放!$W$6:$W$49,(卡牌属性!CC256-2)*11+卡牌属性!CD256)</f>
        <v>10</v>
      </c>
      <c r="CF256" s="14">
        <f t="shared" si="860"/>
        <v>2617</v>
      </c>
      <c r="CG256" s="14">
        <f t="shared" si="861"/>
        <v>2900</v>
      </c>
      <c r="CH256" s="14">
        <f t="shared" si="862"/>
        <v>3183</v>
      </c>
      <c r="CI256" s="14">
        <f t="shared" si="863"/>
        <v>3183</v>
      </c>
      <c r="CJ256" s="14">
        <f t="shared" si="864"/>
        <v>3466</v>
      </c>
      <c r="CK256" s="14">
        <f t="shared" si="865"/>
        <v>1256</v>
      </c>
      <c r="CL256" s="14">
        <f t="shared" si="866"/>
        <v>1395</v>
      </c>
      <c r="CM256" s="14">
        <f t="shared" si="867"/>
        <v>1395</v>
      </c>
      <c r="CN256" s="14">
        <f t="shared" si="868"/>
        <v>1534</v>
      </c>
      <c r="CO256" s="14">
        <f t="shared" si="869"/>
        <v>1673</v>
      </c>
      <c r="CP256" s="14">
        <f t="shared" si="870"/>
        <v>23902</v>
      </c>
      <c r="CQ256" s="14">
        <f t="shared" si="871"/>
        <v>26320</v>
      </c>
      <c r="CR256" s="14">
        <f t="shared" si="872"/>
        <v>26320</v>
      </c>
      <c r="CS256" s="14">
        <f t="shared" si="873"/>
        <v>28738</v>
      </c>
      <c r="CT256" s="14">
        <f t="shared" si="874"/>
        <v>31206</v>
      </c>
      <c r="CU256" s="14">
        <f>INDEX(属性偏向!$S$4:$S$135,(卡牌属性!$BZ256-1+CU$3)*11+卡牌属性!$CD256)</f>
        <v>44</v>
      </c>
      <c r="CV256" s="14">
        <f>INDEX(属性偏向!$S$4:$S$135,(卡牌属性!$BZ256-1+CV$3)*11+卡牌属性!$CD256)</f>
        <v>46</v>
      </c>
      <c r="CW256" s="14">
        <f>INDEX(属性偏向!$S$4:$S$135,(卡牌属性!$BZ256-1+CW$3)*11+卡牌属性!$CD256)</f>
        <v>48</v>
      </c>
      <c r="CX256" s="14">
        <f>INDEX(属性偏向!$S$4:$S$135,(卡牌属性!$BZ256-1+CX$3)*11+卡牌属性!$CD256)</f>
        <v>48</v>
      </c>
      <c r="CY256" s="14">
        <f>INDEX(属性偏向!$S$4:$S$135,(卡牌属性!$BZ256-1+CY$3)*11+卡牌属性!$CD256)</f>
        <v>50</v>
      </c>
      <c r="CZ256" s="14">
        <f>INDEX(属性偏向!$T$4:$T$135,(卡牌属性!$BZ256-1+CZ$3)*11+卡牌属性!$CD256)</f>
        <v>22</v>
      </c>
      <c r="DA256" s="14">
        <f>INDEX(属性偏向!$T$4:$T$135,(卡牌属性!$BZ256-1+DA$3)*11+卡牌属性!$CD256)</f>
        <v>23</v>
      </c>
      <c r="DB256" s="14">
        <f>INDEX(属性偏向!$T$4:$T$135,(卡牌属性!$BZ256-1+DB$3)*11+卡牌属性!$CD256)</f>
        <v>23</v>
      </c>
      <c r="DC256" s="14">
        <f>INDEX(属性偏向!$T$4:$T$135,(卡牌属性!$BZ256-1+DC$3)*11+卡牌属性!$CD256)</f>
        <v>24</v>
      </c>
      <c r="DD256" s="14">
        <f>INDEX(属性偏向!$T$4:$T$135,(卡牌属性!$BZ256-1+DD$3)*11+卡牌属性!$CD256)</f>
        <v>25</v>
      </c>
      <c r="DE256" s="14">
        <f>INDEX(属性偏向!$U$4:$U$135,(卡牌属性!$BZ256-1+DE$3)*11+卡牌属性!$CD256)</f>
        <v>440</v>
      </c>
      <c r="DF256" s="14">
        <f>INDEX(属性偏向!$U$4:$U$135,(卡牌属性!$BZ256-1+DF$3)*11+卡牌属性!$CD256)</f>
        <v>460</v>
      </c>
      <c r="DG256" s="14">
        <f>INDEX(属性偏向!$U$4:$U$135,(卡牌属性!$BZ256-1+DG$3)*11+卡牌属性!$CD256)</f>
        <v>460</v>
      </c>
      <c r="DH256" s="14">
        <f>INDEX(属性偏向!$U$4:$U$135,(卡牌属性!$BZ256-1+DH$3)*11+卡牌属性!$CD256)</f>
        <v>480</v>
      </c>
      <c r="DI256" s="14">
        <f>INDEX(属性偏向!$U$4:$U$135,(卡牌属性!$BZ256-1+DI$3)*11+卡牌属性!$CD256)</f>
        <v>500</v>
      </c>
      <c r="DL256" s="13">
        <v>252</v>
      </c>
      <c r="DM256" s="14">
        <f t="shared" si="718"/>
        <v>23</v>
      </c>
      <c r="DN256" s="14">
        <f t="shared" si="719"/>
        <v>1102023</v>
      </c>
      <c r="DO256" s="14" t="str">
        <f>INDEX($B$6:$B$32,DM256)&amp;"-"&amp;INDEX(属性投放!$H$7:$H$17,卡牌属性!DT256)</f>
        <v>少年曹玄亮-无我相</v>
      </c>
      <c r="DP256" s="14">
        <f t="shared" si="707"/>
        <v>5</v>
      </c>
      <c r="DQ256" s="14">
        <f t="shared" si="708"/>
        <v>2</v>
      </c>
      <c r="DR256" s="14">
        <f t="shared" si="709"/>
        <v>2</v>
      </c>
      <c r="DS256" s="14">
        <f t="shared" si="720"/>
        <v>2</v>
      </c>
      <c r="DT256" s="14">
        <f t="shared" si="721"/>
        <v>10</v>
      </c>
      <c r="DU256" s="14">
        <f>INDEX(属性投放!$W$6:$W$49,(卡牌属性!DS256-2)*11+卡牌属性!DT256)</f>
        <v>10</v>
      </c>
      <c r="DV256" s="14">
        <f t="shared" si="875"/>
        <v>8400</v>
      </c>
      <c r="DW256" s="14">
        <f t="shared" si="876"/>
        <v>9199</v>
      </c>
      <c r="DX256" s="14">
        <f t="shared" si="877"/>
        <v>9998</v>
      </c>
      <c r="DY256" s="14">
        <f t="shared" si="878"/>
        <v>9998</v>
      </c>
      <c r="DZ256" s="14">
        <f t="shared" si="879"/>
        <v>10822</v>
      </c>
      <c r="EA256" s="14">
        <f t="shared" si="880"/>
        <v>2969</v>
      </c>
      <c r="EB256" s="14">
        <f t="shared" si="881"/>
        <v>3361</v>
      </c>
      <c r="EC256" s="14">
        <f t="shared" si="882"/>
        <v>3361</v>
      </c>
      <c r="ED256" s="14">
        <f t="shared" si="883"/>
        <v>3758</v>
      </c>
      <c r="EE256" s="14">
        <f t="shared" si="884"/>
        <v>4155</v>
      </c>
      <c r="EF256" s="14">
        <f t="shared" si="885"/>
        <v>57148</v>
      </c>
      <c r="EG256" s="14">
        <f t="shared" si="886"/>
        <v>64152</v>
      </c>
      <c r="EH256" s="14">
        <f t="shared" si="887"/>
        <v>64152</v>
      </c>
      <c r="EI256" s="14">
        <f t="shared" si="888"/>
        <v>71206</v>
      </c>
      <c r="EJ256" s="14">
        <f t="shared" si="889"/>
        <v>78260</v>
      </c>
      <c r="EK256" s="14">
        <f>INDEX(属性偏向!$S$4:$S$135,(卡牌属性!$DP256-1+EK$3)*11+卡牌属性!$DT256)*(1+属性投放!$AT$6)</f>
        <v>138</v>
      </c>
      <c r="EL256" s="14">
        <f>INDEX(属性偏向!$S$4:$S$135,(卡牌属性!$DP256-1+EL$3)*11+卡牌属性!$DT256)*(1+属性投放!$AT$6)</f>
        <v>144</v>
      </c>
      <c r="EM256" s="14">
        <f>INDEX(属性偏向!$S$4:$S$135,(卡牌属性!$DP256-1+EM$3)*11+卡牌属性!$DT256)*(1+属性投放!$AT$6)</f>
        <v>150</v>
      </c>
      <c r="EN256" s="14">
        <f>INDEX(属性偏向!$S$4:$S$135,(卡牌属性!$DP256-1+EN$3)*11+卡牌属性!$DT256)*(1+属性投放!$AT$6)</f>
        <v>150</v>
      </c>
      <c r="EO256" s="14">
        <f>INDEX(属性偏向!$S$4:$S$135,(卡牌属性!$DP256-1+EO$3)*11+卡牌属性!$DT256)*(1+属性投放!$AT$6)</f>
        <v>156</v>
      </c>
      <c r="EP256" s="14">
        <f>INDEX(属性偏向!$T$4:$T$135,(卡牌属性!$DQ256-1+EP$3)*11+卡牌属性!$DT256)*(1+属性投放!$AT$6)</f>
        <v>60</v>
      </c>
      <c r="EQ256" s="14">
        <f>INDEX(属性偏向!$T$4:$T$135,(卡牌属性!$DQ256-1+EQ$3)*11+卡牌属性!$DT256)*(1+属性投放!$AT$6)</f>
        <v>63</v>
      </c>
      <c r="ER256" s="14">
        <f>INDEX(属性偏向!$T$4:$T$135,(卡牌属性!$DQ256-1+ER$3)*11+卡牌属性!$DT256)*(1+属性投放!$AT$6)</f>
        <v>63</v>
      </c>
      <c r="ES256" s="14">
        <f>INDEX(属性偏向!$T$4:$T$135,(卡牌属性!$DQ256-1+ES$3)*11+卡牌属性!$DT256)*(1+属性投放!$AT$6)</f>
        <v>66</v>
      </c>
      <c r="ET256" s="14">
        <f>INDEX(属性偏向!$T$4:$T$135,(卡牌属性!$DQ256-1+ET$3)*11+卡牌属性!$DT256)*(1+属性投放!$AT$6)</f>
        <v>69</v>
      </c>
      <c r="EU256" s="14">
        <f>INDEX(属性偏向!$U$4:$U$135,(卡牌属性!$DR256-1+EU$3)*11+卡牌属性!$DT256)*(1+属性投放!$AT$6)</f>
        <v>1200</v>
      </c>
      <c r="EV256" s="14">
        <f>INDEX(属性偏向!$U$4:$U$135,(卡牌属性!$DR256-1+EV$3)*11+卡牌属性!$DT256)*(1+属性投放!$AT$6)</f>
        <v>1260</v>
      </c>
      <c r="EW256" s="14">
        <f>INDEX(属性偏向!$U$4:$U$135,(卡牌属性!$DR256-1+EW$3)*11+卡牌属性!$DT256)*(1+属性投放!$AT$6)</f>
        <v>1260</v>
      </c>
      <c r="EX256" s="14">
        <f>INDEX(属性偏向!$U$4:$U$135,(卡牌属性!$DR256-1+EX$3)*11+卡牌属性!$DT256)*(1+属性投放!$AT$6)</f>
        <v>1320</v>
      </c>
      <c r="EY256" s="14">
        <f>INDEX(属性偏向!$U$4:$U$135,(卡牌属性!$DR256-1+EY$3)*11+卡牌属性!$DT256)*(1+属性投放!$AT$6)</f>
        <v>1380</v>
      </c>
    </row>
    <row r="257" spans="31:155" ht="16.5" x14ac:dyDescent="0.2">
      <c r="AE257" s="13">
        <v>253</v>
      </c>
      <c r="AF257" s="13">
        <f t="shared" si="710"/>
        <v>23</v>
      </c>
      <c r="AG257" s="13">
        <f t="shared" si="703"/>
        <v>2</v>
      </c>
      <c r="AH257" s="13"/>
      <c r="AI257" s="13"/>
      <c r="AJ257" s="14">
        <f t="shared" si="704"/>
        <v>1101043</v>
      </c>
      <c r="AK257" s="14" t="str">
        <f t="shared" si="705"/>
        <v>少年曹玄亮11突</v>
      </c>
      <c r="AL257" s="25" t="s">
        <v>131</v>
      </c>
      <c r="AM257" s="14">
        <v>1</v>
      </c>
      <c r="AN257" s="14">
        <f t="shared" si="706"/>
        <v>11</v>
      </c>
      <c r="AO257" s="14" t="e">
        <f>INDEX(属性投放!#REF!,(卡牌属性!AG257-2)*20+卡牌属性!AN257)</f>
        <v>#REF!</v>
      </c>
      <c r="AP257" s="14" t="e">
        <f t="shared" si="854"/>
        <v>#REF!</v>
      </c>
      <c r="AQ257" s="14" t="e">
        <f t="shared" si="854"/>
        <v>#REF!</v>
      </c>
      <c r="AR257" s="14" t="e">
        <f t="shared" si="854"/>
        <v>#REF!</v>
      </c>
      <c r="AS257" s="14" t="e">
        <f t="shared" si="854"/>
        <v>#REF!</v>
      </c>
      <c r="AT257" s="14" t="e">
        <f>INDEX(属性投放!#REF!,(卡牌属性!AG257-2)*20+卡牌属性!AN257)</f>
        <v>#REF!</v>
      </c>
      <c r="AU257" s="14" t="e">
        <f t="shared" si="855"/>
        <v>#REF!</v>
      </c>
      <c r="AV257" s="14" t="e">
        <f t="shared" si="855"/>
        <v>#REF!</v>
      </c>
      <c r="AW257" s="14" t="e">
        <f t="shared" si="855"/>
        <v>#REF!</v>
      </c>
      <c r="AX257" s="14" t="e">
        <f t="shared" si="855"/>
        <v>#REF!</v>
      </c>
      <c r="AY257" s="14" t="e">
        <f>INDEX(属性投放!#REF!,(卡牌属性!AG257-2)*20+卡牌属性!AN257)</f>
        <v>#REF!</v>
      </c>
      <c r="AZ257" s="14" t="e">
        <f t="shared" si="856"/>
        <v>#REF!</v>
      </c>
      <c r="BA257" s="14" t="e">
        <f t="shared" si="856"/>
        <v>#REF!</v>
      </c>
      <c r="BB257" s="14" t="e">
        <f t="shared" si="856"/>
        <v>#REF!</v>
      </c>
      <c r="BC257" s="14" t="e">
        <f t="shared" si="856"/>
        <v>#REF!</v>
      </c>
      <c r="BD257" s="14" t="e">
        <f>INDEX(属性投放!#REF!,(卡牌属性!AG257-2)*20+卡牌属性!AN257)</f>
        <v>#REF!</v>
      </c>
      <c r="BE257" s="14" t="e">
        <f t="shared" si="857"/>
        <v>#REF!</v>
      </c>
      <c r="BF257" s="14" t="e">
        <f t="shared" si="857"/>
        <v>#REF!</v>
      </c>
      <c r="BG257" s="14" t="e">
        <f t="shared" si="857"/>
        <v>#REF!</v>
      </c>
      <c r="BH257" s="14" t="e">
        <f t="shared" si="857"/>
        <v>#REF!</v>
      </c>
      <c r="BI257" s="14" t="e">
        <f>INDEX(属性投放!#REF!,(卡牌属性!AG257-2)*20+卡牌属性!AN257)</f>
        <v>#REF!</v>
      </c>
      <c r="BJ257" s="14" t="e">
        <f t="shared" si="858"/>
        <v>#REF!</v>
      </c>
      <c r="BK257" s="14" t="e">
        <f t="shared" si="858"/>
        <v>#REF!</v>
      </c>
      <c r="BL257" s="14" t="e">
        <f t="shared" si="858"/>
        <v>#REF!</v>
      </c>
      <c r="BM257" s="14" t="e">
        <f t="shared" si="858"/>
        <v>#REF!</v>
      </c>
      <c r="BN257" s="14" t="e">
        <f>INDEX(属性投放!#REF!,(卡牌属性!AG257-2)*20+卡牌属性!AN257)</f>
        <v>#REF!</v>
      </c>
      <c r="BO257" s="14" t="e">
        <f t="shared" si="859"/>
        <v>#REF!</v>
      </c>
      <c r="BP257" s="14" t="e">
        <f t="shared" si="859"/>
        <v>#REF!</v>
      </c>
      <c r="BQ257" s="14" t="e">
        <f t="shared" si="859"/>
        <v>#REF!</v>
      </c>
      <c r="BR257" s="14" t="e">
        <f t="shared" si="859"/>
        <v>#REF!</v>
      </c>
      <c r="BV257" s="13">
        <v>253</v>
      </c>
      <c r="BW257" s="14">
        <f t="shared" si="711"/>
        <v>23</v>
      </c>
      <c r="BX257" s="14">
        <f t="shared" si="712"/>
        <v>1102023</v>
      </c>
      <c r="BY257" s="14" t="str">
        <f>INDEX($O$6:$O$37,BW257)&amp;"-"&amp;INDEX(属性投放!$H$19:$H$29,卡牌属性!CD257)</f>
        <v>异邦刀客-无众生相</v>
      </c>
      <c r="BZ257" s="14">
        <f t="shared" si="713"/>
        <v>4</v>
      </c>
      <c r="CA257" s="14">
        <f t="shared" si="714"/>
        <v>3</v>
      </c>
      <c r="CB257" s="14">
        <f t="shared" si="715"/>
        <v>3</v>
      </c>
      <c r="CC257" s="14">
        <f t="shared" si="716"/>
        <v>2</v>
      </c>
      <c r="CD257" s="14">
        <f t="shared" si="717"/>
        <v>11</v>
      </c>
      <c r="CE257" s="14">
        <f>INDEX(属性投放!$W$6:$W$49,(卡牌属性!CC257-2)*11+卡牌属性!CD257)</f>
        <v>10</v>
      </c>
      <c r="CF257" s="14">
        <f t="shared" si="860"/>
        <v>3057</v>
      </c>
      <c r="CG257" s="14">
        <f t="shared" si="861"/>
        <v>3360</v>
      </c>
      <c r="CH257" s="14">
        <f t="shared" si="862"/>
        <v>3663</v>
      </c>
      <c r="CI257" s="14">
        <f t="shared" si="863"/>
        <v>3663</v>
      </c>
      <c r="CJ257" s="14">
        <f t="shared" si="864"/>
        <v>3966</v>
      </c>
      <c r="CK257" s="14">
        <f t="shared" si="865"/>
        <v>1476</v>
      </c>
      <c r="CL257" s="14">
        <f t="shared" si="866"/>
        <v>1625</v>
      </c>
      <c r="CM257" s="14">
        <f t="shared" si="867"/>
        <v>1625</v>
      </c>
      <c r="CN257" s="14">
        <f t="shared" si="868"/>
        <v>1774</v>
      </c>
      <c r="CO257" s="14">
        <f t="shared" si="869"/>
        <v>1923</v>
      </c>
      <c r="CP257" s="14">
        <f t="shared" si="870"/>
        <v>28302</v>
      </c>
      <c r="CQ257" s="14">
        <f t="shared" si="871"/>
        <v>30920</v>
      </c>
      <c r="CR257" s="14">
        <f t="shared" si="872"/>
        <v>30920</v>
      </c>
      <c r="CS257" s="14">
        <f t="shared" si="873"/>
        <v>33538</v>
      </c>
      <c r="CT257" s="14">
        <f t="shared" si="874"/>
        <v>36206</v>
      </c>
      <c r="CU257" s="14">
        <f>INDEX(属性偏向!$S$4:$S$135,(卡牌属性!$BZ257-1+CU$3)*11+卡牌属性!$CD257)</f>
        <v>54</v>
      </c>
      <c r="CV257" s="14">
        <f>INDEX(属性偏向!$S$4:$S$135,(卡牌属性!$BZ257-1+CV$3)*11+卡牌属性!$CD257)</f>
        <v>56</v>
      </c>
      <c r="CW257" s="14">
        <f>INDEX(属性偏向!$S$4:$S$135,(卡牌属性!$BZ257-1+CW$3)*11+卡牌属性!$CD257)</f>
        <v>58</v>
      </c>
      <c r="CX257" s="14">
        <f>INDEX(属性偏向!$S$4:$S$135,(卡牌属性!$BZ257-1+CX$3)*11+卡牌属性!$CD257)</f>
        <v>58</v>
      </c>
      <c r="CY257" s="14">
        <f>INDEX(属性偏向!$S$4:$S$135,(卡牌属性!$BZ257-1+CY$3)*11+卡牌属性!$CD257)</f>
        <v>60</v>
      </c>
      <c r="CZ257" s="14">
        <f>INDEX(属性偏向!$T$4:$T$135,(卡牌属性!$BZ257-1+CZ$3)*11+卡牌属性!$CD257)</f>
        <v>27</v>
      </c>
      <c r="DA257" s="14">
        <f>INDEX(属性偏向!$T$4:$T$135,(卡牌属性!$BZ257-1+DA$3)*11+卡牌属性!$CD257)</f>
        <v>28</v>
      </c>
      <c r="DB257" s="14">
        <f>INDEX(属性偏向!$T$4:$T$135,(卡牌属性!$BZ257-1+DB$3)*11+卡牌属性!$CD257)</f>
        <v>28</v>
      </c>
      <c r="DC257" s="14">
        <f>INDEX(属性偏向!$T$4:$T$135,(卡牌属性!$BZ257-1+DC$3)*11+卡牌属性!$CD257)</f>
        <v>29</v>
      </c>
      <c r="DD257" s="14">
        <f>INDEX(属性偏向!$T$4:$T$135,(卡牌属性!$BZ257-1+DD$3)*11+卡牌属性!$CD257)</f>
        <v>30</v>
      </c>
      <c r="DE257" s="14">
        <f>INDEX(属性偏向!$U$4:$U$135,(卡牌属性!$BZ257-1+DE$3)*11+卡牌属性!$CD257)</f>
        <v>540</v>
      </c>
      <c r="DF257" s="14">
        <f>INDEX(属性偏向!$U$4:$U$135,(卡牌属性!$BZ257-1+DF$3)*11+卡牌属性!$CD257)</f>
        <v>560</v>
      </c>
      <c r="DG257" s="14">
        <f>INDEX(属性偏向!$U$4:$U$135,(卡牌属性!$BZ257-1+DG$3)*11+卡牌属性!$CD257)</f>
        <v>560</v>
      </c>
      <c r="DH257" s="14">
        <f>INDEX(属性偏向!$U$4:$U$135,(卡牌属性!$BZ257-1+DH$3)*11+卡牌属性!$CD257)</f>
        <v>580</v>
      </c>
      <c r="DI257" s="14">
        <f>INDEX(属性偏向!$U$4:$U$135,(卡牌属性!$BZ257-1+DI$3)*11+卡牌属性!$CD257)</f>
        <v>600</v>
      </c>
      <c r="DL257" s="13">
        <v>253</v>
      </c>
      <c r="DM257" s="14">
        <f t="shared" si="718"/>
        <v>23</v>
      </c>
      <c r="DN257" s="14">
        <f t="shared" si="719"/>
        <v>1102023</v>
      </c>
      <c r="DO257" s="14" t="str">
        <f>INDEX($B$6:$B$32,DM257)&amp;"-"&amp;INDEX(属性投放!$H$7:$H$17,卡牌属性!DT257)</f>
        <v>少年曹玄亮-无众生相</v>
      </c>
      <c r="DP257" s="14">
        <f t="shared" si="707"/>
        <v>5</v>
      </c>
      <c r="DQ257" s="14">
        <f t="shared" si="708"/>
        <v>2</v>
      </c>
      <c r="DR257" s="14">
        <f t="shared" si="709"/>
        <v>2</v>
      </c>
      <c r="DS257" s="14">
        <f t="shared" si="720"/>
        <v>2</v>
      </c>
      <c r="DT257" s="14">
        <f t="shared" si="721"/>
        <v>11</v>
      </c>
      <c r="DU257" s="14">
        <f>INDEX(属性投放!$W$6:$W$49,(卡牌属性!DS257-2)*11+卡牌属性!DT257)</f>
        <v>10</v>
      </c>
      <c r="DV257" s="14">
        <f t="shared" si="875"/>
        <v>9780</v>
      </c>
      <c r="DW257" s="14">
        <f t="shared" si="876"/>
        <v>10639</v>
      </c>
      <c r="DX257" s="14">
        <f t="shared" si="877"/>
        <v>11498</v>
      </c>
      <c r="DY257" s="14">
        <f t="shared" si="878"/>
        <v>11498</v>
      </c>
      <c r="DZ257" s="14">
        <f t="shared" si="879"/>
        <v>12382</v>
      </c>
      <c r="EA257" s="14">
        <f t="shared" si="880"/>
        <v>3569</v>
      </c>
      <c r="EB257" s="14">
        <f t="shared" si="881"/>
        <v>3991</v>
      </c>
      <c r="EC257" s="14">
        <f t="shared" si="882"/>
        <v>3991</v>
      </c>
      <c r="ED257" s="14">
        <f t="shared" si="883"/>
        <v>4418</v>
      </c>
      <c r="EE257" s="14">
        <f t="shared" si="884"/>
        <v>4845</v>
      </c>
      <c r="EF257" s="14">
        <f t="shared" si="885"/>
        <v>69148</v>
      </c>
      <c r="EG257" s="14">
        <f t="shared" si="886"/>
        <v>76752</v>
      </c>
      <c r="EH257" s="14">
        <f t="shared" si="887"/>
        <v>76752</v>
      </c>
      <c r="EI257" s="14">
        <f t="shared" si="888"/>
        <v>84406</v>
      </c>
      <c r="EJ257" s="14">
        <f t="shared" si="889"/>
        <v>92060</v>
      </c>
      <c r="EK257" s="14">
        <f>INDEX(属性偏向!$S$4:$S$135,(卡牌属性!$DP257-1+EK$3)*11+卡牌属性!$DT257)*(1+属性投放!$AT$6)</f>
        <v>168</v>
      </c>
      <c r="EL257" s="14">
        <f>INDEX(属性偏向!$S$4:$S$135,(卡牌属性!$DP257-1+EL$3)*11+卡牌属性!$DT257)*(1+属性投放!$AT$6)</f>
        <v>174</v>
      </c>
      <c r="EM257" s="14">
        <f>INDEX(属性偏向!$S$4:$S$135,(卡牌属性!$DP257-1+EM$3)*11+卡牌属性!$DT257)*(1+属性投放!$AT$6)</f>
        <v>180</v>
      </c>
      <c r="EN257" s="14">
        <f>INDEX(属性偏向!$S$4:$S$135,(卡牌属性!$DP257-1+EN$3)*11+卡牌属性!$DT257)*(1+属性投放!$AT$6)</f>
        <v>180</v>
      </c>
      <c r="EO257" s="14">
        <f>INDEX(属性偏向!$S$4:$S$135,(卡牌属性!$DP257-1+EO$3)*11+卡牌属性!$DT257)*(1+属性投放!$AT$6)</f>
        <v>186</v>
      </c>
      <c r="EP257" s="14">
        <f>INDEX(属性偏向!$T$4:$T$135,(卡牌属性!$DQ257-1+EP$3)*11+卡牌属性!$DT257)*(1+属性投放!$AT$6)</f>
        <v>75</v>
      </c>
      <c r="EQ257" s="14">
        <f>INDEX(属性偏向!$T$4:$T$135,(卡牌属性!$DQ257-1+EQ$3)*11+卡牌属性!$DT257)*(1+属性投放!$AT$6)</f>
        <v>78</v>
      </c>
      <c r="ER257" s="14">
        <f>INDEX(属性偏向!$T$4:$T$135,(卡牌属性!$DQ257-1+ER$3)*11+卡牌属性!$DT257)*(1+属性投放!$AT$6)</f>
        <v>78</v>
      </c>
      <c r="ES257" s="14">
        <f>INDEX(属性偏向!$T$4:$T$135,(卡牌属性!$DQ257-1+ES$3)*11+卡牌属性!$DT257)*(1+属性投放!$AT$6)</f>
        <v>81</v>
      </c>
      <c r="ET257" s="14">
        <f>INDEX(属性偏向!$T$4:$T$135,(卡牌属性!$DQ257-1+ET$3)*11+卡牌属性!$DT257)*(1+属性投放!$AT$6)</f>
        <v>84</v>
      </c>
      <c r="EU257" s="14">
        <f>INDEX(属性偏向!$U$4:$U$135,(卡牌属性!$DR257-1+EU$3)*11+卡牌属性!$DT257)*(1+属性投放!$AT$6)</f>
        <v>1500</v>
      </c>
      <c r="EV257" s="14">
        <f>INDEX(属性偏向!$U$4:$U$135,(卡牌属性!$DR257-1+EV$3)*11+卡牌属性!$DT257)*(1+属性投放!$AT$6)</f>
        <v>1560</v>
      </c>
      <c r="EW257" s="14">
        <f>INDEX(属性偏向!$U$4:$U$135,(卡牌属性!$DR257-1+EW$3)*11+卡牌属性!$DT257)*(1+属性投放!$AT$6)</f>
        <v>1560</v>
      </c>
      <c r="EX257" s="14">
        <f>INDEX(属性偏向!$U$4:$U$135,(卡牌属性!$DR257-1+EX$3)*11+卡牌属性!$DT257)*(1+属性投放!$AT$6)</f>
        <v>1620</v>
      </c>
      <c r="EY257" s="14">
        <f>INDEX(属性偏向!$U$4:$U$135,(卡牌属性!$DR257-1+EY$3)*11+卡牌属性!$DT257)*(1+属性投放!$AT$6)</f>
        <v>1680</v>
      </c>
    </row>
    <row r="258" spans="31:155" ht="16.5" x14ac:dyDescent="0.2">
      <c r="AE258" s="13">
        <v>254</v>
      </c>
      <c r="AF258" s="13">
        <f t="shared" si="710"/>
        <v>24</v>
      </c>
      <c r="AG258" s="13">
        <f t="shared" si="703"/>
        <v>2</v>
      </c>
      <c r="AH258" s="13"/>
      <c r="AI258" s="13"/>
      <c r="AJ258" s="14">
        <f t="shared" si="704"/>
        <v>1101999</v>
      </c>
      <c r="AK258" s="14" t="str">
        <f t="shared" si="705"/>
        <v>R寄灵人1突</v>
      </c>
      <c r="AL258" s="25" t="s">
        <v>131</v>
      </c>
      <c r="AM258" s="14">
        <v>1</v>
      </c>
      <c r="AN258" s="14">
        <f t="shared" si="706"/>
        <v>1</v>
      </c>
      <c r="AO258" s="14" t="e">
        <f>INDEX(属性投放!#REF!,(卡牌属性!AG258-2)*20+卡牌属性!AN258)</f>
        <v>#REF!</v>
      </c>
      <c r="AP258" s="14" t="e">
        <f t="shared" si="854"/>
        <v>#REF!</v>
      </c>
      <c r="AQ258" s="14" t="e">
        <f t="shared" si="854"/>
        <v>#REF!</v>
      </c>
      <c r="AR258" s="14" t="e">
        <f t="shared" si="854"/>
        <v>#REF!</v>
      </c>
      <c r="AS258" s="14" t="e">
        <f t="shared" si="854"/>
        <v>#REF!</v>
      </c>
      <c r="AT258" s="14" t="e">
        <f>INDEX(属性投放!#REF!,(卡牌属性!AG258-2)*20+卡牌属性!AN258)</f>
        <v>#REF!</v>
      </c>
      <c r="AU258" s="14" t="e">
        <f t="shared" si="855"/>
        <v>#REF!</v>
      </c>
      <c r="AV258" s="14" t="e">
        <f t="shared" si="855"/>
        <v>#REF!</v>
      </c>
      <c r="AW258" s="14" t="e">
        <f t="shared" si="855"/>
        <v>#REF!</v>
      </c>
      <c r="AX258" s="14" t="e">
        <f t="shared" si="855"/>
        <v>#REF!</v>
      </c>
      <c r="AY258" s="14" t="e">
        <f>INDEX(属性投放!#REF!,(卡牌属性!AG258-2)*20+卡牌属性!AN258)</f>
        <v>#REF!</v>
      </c>
      <c r="AZ258" s="14" t="e">
        <f t="shared" si="856"/>
        <v>#REF!</v>
      </c>
      <c r="BA258" s="14" t="e">
        <f t="shared" si="856"/>
        <v>#REF!</v>
      </c>
      <c r="BB258" s="14" t="e">
        <f t="shared" si="856"/>
        <v>#REF!</v>
      </c>
      <c r="BC258" s="14" t="e">
        <f t="shared" si="856"/>
        <v>#REF!</v>
      </c>
      <c r="BD258" s="14" t="e">
        <f>INDEX(属性投放!#REF!,(卡牌属性!AG258-2)*20+卡牌属性!AN258)</f>
        <v>#REF!</v>
      </c>
      <c r="BE258" s="14" t="e">
        <f t="shared" si="857"/>
        <v>#REF!</v>
      </c>
      <c r="BF258" s="14" t="e">
        <f t="shared" si="857"/>
        <v>#REF!</v>
      </c>
      <c r="BG258" s="14" t="e">
        <f t="shared" si="857"/>
        <v>#REF!</v>
      </c>
      <c r="BH258" s="14" t="e">
        <f t="shared" si="857"/>
        <v>#REF!</v>
      </c>
      <c r="BI258" s="14" t="e">
        <f>INDEX(属性投放!#REF!,(卡牌属性!AG258-2)*20+卡牌属性!AN258)</f>
        <v>#REF!</v>
      </c>
      <c r="BJ258" s="14" t="e">
        <f t="shared" si="858"/>
        <v>#REF!</v>
      </c>
      <c r="BK258" s="14" t="e">
        <f t="shared" si="858"/>
        <v>#REF!</v>
      </c>
      <c r="BL258" s="14" t="e">
        <f t="shared" si="858"/>
        <v>#REF!</v>
      </c>
      <c r="BM258" s="14" t="e">
        <f t="shared" si="858"/>
        <v>#REF!</v>
      </c>
      <c r="BN258" s="14" t="e">
        <f>INDEX(属性投放!#REF!,(卡牌属性!AG258-2)*20+卡牌属性!AN258)</f>
        <v>#REF!</v>
      </c>
      <c r="BO258" s="14" t="e">
        <f t="shared" si="859"/>
        <v>#REF!</v>
      </c>
      <c r="BP258" s="14" t="e">
        <f t="shared" si="859"/>
        <v>#REF!</v>
      </c>
      <c r="BQ258" s="14" t="e">
        <f t="shared" si="859"/>
        <v>#REF!</v>
      </c>
      <c r="BR258" s="14" t="e">
        <f t="shared" si="859"/>
        <v>#REF!</v>
      </c>
      <c r="BV258" s="13">
        <v>254</v>
      </c>
      <c r="BW258" s="14">
        <f t="shared" si="711"/>
        <v>24</v>
      </c>
      <c r="BX258" s="14">
        <f t="shared" si="712"/>
        <v>1102024</v>
      </c>
      <c r="BY258" s="14" t="str">
        <f>INDEX($O$6:$O$37,BW258)&amp;"-"&amp;INDEX(属性投放!$H$19:$H$29,卡牌属性!CD258)</f>
        <v>朱仙-练体</v>
      </c>
      <c r="BZ258" s="14">
        <f t="shared" si="713"/>
        <v>5</v>
      </c>
      <c r="CA258" s="14">
        <f t="shared" si="714"/>
        <v>5</v>
      </c>
      <c r="CB258" s="14">
        <f t="shared" si="715"/>
        <v>5</v>
      </c>
      <c r="CC258" s="14">
        <f t="shared" si="716"/>
        <v>3</v>
      </c>
      <c r="CD258" s="14">
        <f t="shared" si="717"/>
        <v>1</v>
      </c>
      <c r="CE258" s="14">
        <f>INDEX(属性投放!$W$6:$W$49,(卡牌属性!CC258-2)*11+卡牌属性!CD258)</f>
        <v>14</v>
      </c>
      <c r="CF258" s="14">
        <f>INDEX(属性偏向!$I$4:$I$15,卡牌属性!$BZ258+CF$3)</f>
        <v>150</v>
      </c>
      <c r="CG258" s="14">
        <f>INDEX(属性偏向!$I$4:$I$15,卡牌属性!$BZ258+CG$3)</f>
        <v>175</v>
      </c>
      <c r="CH258" s="14">
        <f>INDEX(属性偏向!$I$4:$I$15,卡牌属性!$BZ258+CH$3)</f>
        <v>200</v>
      </c>
      <c r="CI258" s="14">
        <f>INDEX(属性偏向!$I$4:$I$15,卡牌属性!$BZ258+CI$3)</f>
        <v>200</v>
      </c>
      <c r="CJ258" s="14">
        <f>INDEX(属性偏向!$I$4:$I$15,卡牌属性!$BZ258+CJ$3)</f>
        <v>250</v>
      </c>
      <c r="CK258" s="14">
        <f>INDEX(属性偏向!$J$4:$J$15,卡牌属性!$CA258+CK$3)</f>
        <v>30</v>
      </c>
      <c r="CL258" s="14">
        <f>INDEX(属性偏向!$J$4:$J$15,卡牌属性!$CA258+CL$3)</f>
        <v>40</v>
      </c>
      <c r="CM258" s="14">
        <f>INDEX(属性偏向!$J$4:$J$15,卡牌属性!$CA258+CM$3)</f>
        <v>40</v>
      </c>
      <c r="CN258" s="14">
        <f>INDEX(属性偏向!$J$4:$J$15,卡牌属性!$CA258+CN$3)</f>
        <v>50</v>
      </c>
      <c r="CO258" s="14">
        <f>INDEX(属性偏向!$J$4:$J$15,卡牌属性!$CA258+CO$3)</f>
        <v>75</v>
      </c>
      <c r="CP258" s="14">
        <f>INDEX(属性偏向!$K$4:$K$15,卡牌属性!$CB258+CP$3)</f>
        <v>500</v>
      </c>
      <c r="CQ258" s="14">
        <f>INDEX(属性偏向!$K$4:$K$15,卡牌属性!$CB258+CQ$3)</f>
        <v>650</v>
      </c>
      <c r="CR258" s="14">
        <f>INDEX(属性偏向!$K$4:$K$15,卡牌属性!$CB258+CR$3)</f>
        <v>650</v>
      </c>
      <c r="CS258" s="14">
        <f>INDEX(属性偏向!$K$4:$K$15,卡牌属性!$CB258+CS$3)</f>
        <v>800</v>
      </c>
      <c r="CT258" s="14">
        <f>INDEX(属性偏向!$K$4:$K$15,卡牌属性!$CB258+CT$3)</f>
        <v>1000</v>
      </c>
      <c r="CU258" s="14">
        <f>INDEX(属性偏向!$S$4:$S$135,(卡牌属性!$BZ258-1+CU$3)*11+卡牌属性!$CD258)</f>
        <v>10</v>
      </c>
      <c r="CV258" s="14">
        <f>INDEX(属性偏向!$S$4:$S$135,(卡牌属性!$BZ258-1+CV$3)*11+卡牌属性!$CD258)</f>
        <v>12</v>
      </c>
      <c r="CW258" s="14">
        <f>INDEX(属性偏向!$S$4:$S$135,(卡牌属性!$BZ258-1+CW$3)*11+卡牌属性!$CD258)</f>
        <v>14</v>
      </c>
      <c r="CX258" s="14">
        <f>INDEX(属性偏向!$S$4:$S$135,(卡牌属性!$BZ258-1+CX$3)*11+卡牌属性!$CD258)</f>
        <v>14</v>
      </c>
      <c r="CY258" s="14">
        <f>INDEX(属性偏向!$S$4:$S$135,(卡牌属性!$BZ258-1+CY$3)*11+卡牌属性!$CD258)</f>
        <v>16</v>
      </c>
      <c r="CZ258" s="14">
        <f>INDEX(属性偏向!$T$4:$T$135,(卡牌属性!$BZ258-1+CZ$3)*11+卡牌属性!$CD258)</f>
        <v>5</v>
      </c>
      <c r="DA258" s="14">
        <f>INDEX(属性偏向!$T$4:$T$135,(卡牌属性!$BZ258-1+DA$3)*11+卡牌属性!$CD258)</f>
        <v>6</v>
      </c>
      <c r="DB258" s="14">
        <f>INDEX(属性偏向!$T$4:$T$135,(卡牌属性!$BZ258-1+DB$3)*11+卡牌属性!$CD258)</f>
        <v>6</v>
      </c>
      <c r="DC258" s="14">
        <f>INDEX(属性偏向!$T$4:$T$135,(卡牌属性!$BZ258-1+DC$3)*11+卡牌属性!$CD258)</f>
        <v>7</v>
      </c>
      <c r="DD258" s="14">
        <f>INDEX(属性偏向!$T$4:$T$135,(卡牌属性!$BZ258-1+DD$3)*11+卡牌属性!$CD258)</f>
        <v>8</v>
      </c>
      <c r="DE258" s="14">
        <f>INDEX(属性偏向!$U$4:$U$135,(卡牌属性!$BZ258-1+DE$3)*11+卡牌属性!$CD258)</f>
        <v>60</v>
      </c>
      <c r="DF258" s="14">
        <f>INDEX(属性偏向!$U$4:$U$135,(卡牌属性!$BZ258-1+DF$3)*11+卡牌属性!$CD258)</f>
        <v>72</v>
      </c>
      <c r="DG258" s="14">
        <f>INDEX(属性偏向!$U$4:$U$135,(卡牌属性!$BZ258-1+DG$3)*11+卡牌属性!$CD258)</f>
        <v>72</v>
      </c>
      <c r="DH258" s="14">
        <f>INDEX(属性偏向!$U$4:$U$135,(卡牌属性!$BZ258-1+DH$3)*11+卡牌属性!$CD258)</f>
        <v>84</v>
      </c>
      <c r="DI258" s="14">
        <f>INDEX(属性偏向!$U$4:$U$135,(卡牌属性!$BZ258-1+DI$3)*11+卡牌属性!$CD258)</f>
        <v>96</v>
      </c>
      <c r="DL258" s="13">
        <v>254</v>
      </c>
      <c r="DM258" s="14">
        <f t="shared" si="718"/>
        <v>24</v>
      </c>
      <c r="DN258" s="14">
        <f t="shared" si="719"/>
        <v>1102024</v>
      </c>
      <c r="DO258" s="14" t="str">
        <f>INDEX($B$6:$B$32,DM258)&amp;"-"&amp;INDEX(属性投放!$H$7:$H$17,卡牌属性!DT258)</f>
        <v>R寄灵人-练体</v>
      </c>
      <c r="DP258" s="14">
        <f t="shared" si="707"/>
        <v>3</v>
      </c>
      <c r="DQ258" s="14">
        <f t="shared" si="708"/>
        <v>3</v>
      </c>
      <c r="DR258" s="14">
        <f t="shared" si="709"/>
        <v>3</v>
      </c>
      <c r="DS258" s="14">
        <f t="shared" si="720"/>
        <v>2</v>
      </c>
      <c r="DT258" s="14">
        <f t="shared" si="721"/>
        <v>1</v>
      </c>
      <c r="DU258" s="14">
        <f>INDEX(属性投放!$W$6:$W$49,(卡牌属性!DS258-2)*11+卡牌属性!DT258)</f>
        <v>14</v>
      </c>
      <c r="DV258" s="14">
        <f>INDEX(属性偏向!$I$4:$I$15,卡牌属性!$DP258+DV$3)</f>
        <v>100</v>
      </c>
      <c r="DW258" s="14">
        <f>INDEX(属性偏向!$I$4:$I$15,卡牌属性!$DP258+DW$3)</f>
        <v>125</v>
      </c>
      <c r="DX258" s="14">
        <f>INDEX(属性偏向!$I$4:$I$15,卡牌属性!$DP258+DX$3)</f>
        <v>150</v>
      </c>
      <c r="DY258" s="14">
        <f>INDEX(属性偏向!$I$4:$I$15,卡牌属性!$DP258+DY$3)</f>
        <v>150</v>
      </c>
      <c r="DZ258" s="14">
        <f>INDEX(属性偏向!$I$4:$I$15,卡牌属性!$DP258+DZ$3)</f>
        <v>175</v>
      </c>
      <c r="EA258" s="14">
        <f>INDEX(属性偏向!$J$4:$J$15,卡牌属性!$DQ258+EA$3)</f>
        <v>10</v>
      </c>
      <c r="EB258" s="14">
        <f>INDEX(属性偏向!$J$4:$J$15,卡牌属性!$DQ258+EB$3)</f>
        <v>20</v>
      </c>
      <c r="EC258" s="14">
        <f>INDEX(属性偏向!$J$4:$J$15,卡牌属性!$DQ258+EC$3)</f>
        <v>20</v>
      </c>
      <c r="ED258" s="14">
        <f>INDEX(属性偏向!$J$4:$J$15,卡牌属性!$DQ258+ED$3)</f>
        <v>30</v>
      </c>
      <c r="EE258" s="14">
        <f>INDEX(属性偏向!$J$4:$J$15,卡牌属性!$DQ258+EE$3)</f>
        <v>40</v>
      </c>
      <c r="EF258" s="14">
        <f>INDEX(属性偏向!$K$4:$K$15,卡牌属性!$DR258+EF$3)</f>
        <v>300</v>
      </c>
      <c r="EG258" s="14">
        <f>INDEX(属性偏向!$K$4:$K$15,卡牌属性!$DR258+EG$3)</f>
        <v>400</v>
      </c>
      <c r="EH258" s="14">
        <f>INDEX(属性偏向!$K$4:$K$15,卡牌属性!$DR258+EH$3)</f>
        <v>400</v>
      </c>
      <c r="EI258" s="14">
        <f>INDEX(属性偏向!$K$4:$K$15,卡牌属性!$DR258+EI$3)</f>
        <v>500</v>
      </c>
      <c r="EJ258" s="14">
        <f>INDEX(属性偏向!$K$4:$K$15,卡牌属性!$DR258+EJ$3)</f>
        <v>650</v>
      </c>
      <c r="EK258" s="14">
        <f>INDEX(属性偏向!$S$4:$S$135,(卡牌属性!$DP258-1+EK$3)*11+卡牌属性!$DT258)*(1+属性投放!$AT$6)</f>
        <v>18</v>
      </c>
      <c r="EL258" s="14">
        <f>INDEX(属性偏向!$S$4:$S$135,(卡牌属性!$DP258-1+EL$3)*11+卡牌属性!$DT258)*(1+属性投放!$AT$6)</f>
        <v>24</v>
      </c>
      <c r="EM258" s="14">
        <f>INDEX(属性偏向!$S$4:$S$135,(卡牌属性!$DP258-1+EM$3)*11+卡牌属性!$DT258)*(1+属性投放!$AT$6)</f>
        <v>30</v>
      </c>
      <c r="EN258" s="14">
        <f>INDEX(属性偏向!$S$4:$S$135,(卡牌属性!$DP258-1+EN$3)*11+卡牌属性!$DT258)*(1+属性投放!$AT$6)</f>
        <v>30</v>
      </c>
      <c r="EO258" s="14">
        <f>INDEX(属性偏向!$S$4:$S$135,(卡牌属性!$DP258-1+EO$3)*11+卡牌属性!$DT258)*(1+属性投放!$AT$6)</f>
        <v>36</v>
      </c>
      <c r="EP258" s="14">
        <f>INDEX(属性偏向!$T$4:$T$135,(卡牌属性!$DQ258-1+EP$3)*11+卡牌属性!$DT258)*(1+属性投放!$AT$6)</f>
        <v>9</v>
      </c>
      <c r="EQ258" s="14">
        <f>INDEX(属性偏向!$T$4:$T$135,(卡牌属性!$DQ258-1+EQ$3)*11+卡牌属性!$DT258)*(1+属性投放!$AT$6)</f>
        <v>12</v>
      </c>
      <c r="ER258" s="14">
        <f>INDEX(属性偏向!$T$4:$T$135,(卡牌属性!$DQ258-1+ER$3)*11+卡牌属性!$DT258)*(1+属性投放!$AT$6)</f>
        <v>12</v>
      </c>
      <c r="ES258" s="14">
        <f>INDEX(属性偏向!$T$4:$T$135,(卡牌属性!$DQ258-1+ES$3)*11+卡牌属性!$DT258)*(1+属性投放!$AT$6)</f>
        <v>15</v>
      </c>
      <c r="ET258" s="14">
        <f>INDEX(属性偏向!$T$4:$T$135,(卡牌属性!$DQ258-1+ET$3)*11+卡牌属性!$DT258)*(1+属性投放!$AT$6)</f>
        <v>18</v>
      </c>
      <c r="EU258" s="14">
        <f>INDEX(属性偏向!$U$4:$U$135,(卡牌属性!$DR258-1+EU$3)*11+卡牌属性!$DT258)*(1+属性投放!$AT$6)</f>
        <v>108</v>
      </c>
      <c r="EV258" s="14">
        <f>INDEX(属性偏向!$U$4:$U$135,(卡牌属性!$DR258-1+EV$3)*11+卡牌属性!$DT258)*(1+属性投放!$AT$6)</f>
        <v>144</v>
      </c>
      <c r="EW258" s="14">
        <f>INDEX(属性偏向!$U$4:$U$135,(卡牌属性!$DR258-1+EW$3)*11+卡牌属性!$DT258)*(1+属性投放!$AT$6)</f>
        <v>144</v>
      </c>
      <c r="EX258" s="14">
        <f>INDEX(属性偏向!$U$4:$U$135,(卡牌属性!$DR258-1+EX$3)*11+卡牌属性!$DT258)*(1+属性投放!$AT$6)</f>
        <v>180</v>
      </c>
      <c r="EY258" s="14">
        <f>INDEX(属性偏向!$U$4:$U$135,(卡牌属性!$DR258-1+EY$3)*11+卡牌属性!$DT258)*(1+属性投放!$AT$6)</f>
        <v>216</v>
      </c>
    </row>
    <row r="259" spans="31:155" ht="16.5" x14ac:dyDescent="0.2">
      <c r="AE259" s="13">
        <v>255</v>
      </c>
      <c r="AF259" s="13">
        <f t="shared" si="710"/>
        <v>24</v>
      </c>
      <c r="AG259" s="13">
        <f t="shared" si="703"/>
        <v>2</v>
      </c>
      <c r="AH259" s="13"/>
      <c r="AI259" s="13"/>
      <c r="AJ259" s="14">
        <f t="shared" si="704"/>
        <v>1101999</v>
      </c>
      <c r="AK259" s="14" t="str">
        <f t="shared" si="705"/>
        <v>R寄灵人2突</v>
      </c>
      <c r="AL259" s="25" t="s">
        <v>131</v>
      </c>
      <c r="AM259" s="14">
        <v>1</v>
      </c>
      <c r="AN259" s="14">
        <f t="shared" si="706"/>
        <v>2</v>
      </c>
      <c r="AO259" s="14" t="e">
        <f>INDEX(属性投放!#REF!,(卡牌属性!AG259-2)*20+卡牌属性!AN259)</f>
        <v>#REF!</v>
      </c>
      <c r="AP259" s="14" t="e">
        <f t="shared" si="854"/>
        <v>#REF!</v>
      </c>
      <c r="AQ259" s="14" t="e">
        <f t="shared" si="854"/>
        <v>#REF!</v>
      </c>
      <c r="AR259" s="14" t="e">
        <f t="shared" si="854"/>
        <v>#REF!</v>
      </c>
      <c r="AS259" s="14" t="e">
        <f t="shared" si="854"/>
        <v>#REF!</v>
      </c>
      <c r="AT259" s="14" t="e">
        <f>INDEX(属性投放!#REF!,(卡牌属性!AG259-2)*20+卡牌属性!AN259)</f>
        <v>#REF!</v>
      </c>
      <c r="AU259" s="14" t="e">
        <f t="shared" si="855"/>
        <v>#REF!</v>
      </c>
      <c r="AV259" s="14" t="e">
        <f t="shared" si="855"/>
        <v>#REF!</v>
      </c>
      <c r="AW259" s="14" t="e">
        <f t="shared" si="855"/>
        <v>#REF!</v>
      </c>
      <c r="AX259" s="14" t="e">
        <f t="shared" si="855"/>
        <v>#REF!</v>
      </c>
      <c r="AY259" s="14" t="e">
        <f>INDEX(属性投放!#REF!,(卡牌属性!AG259-2)*20+卡牌属性!AN259)</f>
        <v>#REF!</v>
      </c>
      <c r="AZ259" s="14" t="e">
        <f t="shared" si="856"/>
        <v>#REF!</v>
      </c>
      <c r="BA259" s="14" t="e">
        <f t="shared" si="856"/>
        <v>#REF!</v>
      </c>
      <c r="BB259" s="14" t="e">
        <f t="shared" si="856"/>
        <v>#REF!</v>
      </c>
      <c r="BC259" s="14" t="e">
        <f t="shared" si="856"/>
        <v>#REF!</v>
      </c>
      <c r="BD259" s="14" t="e">
        <f>INDEX(属性投放!#REF!,(卡牌属性!AG259-2)*20+卡牌属性!AN259)</f>
        <v>#REF!</v>
      </c>
      <c r="BE259" s="14" t="e">
        <f t="shared" si="857"/>
        <v>#REF!</v>
      </c>
      <c r="BF259" s="14" t="e">
        <f t="shared" si="857"/>
        <v>#REF!</v>
      </c>
      <c r="BG259" s="14" t="e">
        <f t="shared" si="857"/>
        <v>#REF!</v>
      </c>
      <c r="BH259" s="14" t="e">
        <f t="shared" si="857"/>
        <v>#REF!</v>
      </c>
      <c r="BI259" s="14" t="e">
        <f>INDEX(属性投放!#REF!,(卡牌属性!AG259-2)*20+卡牌属性!AN259)</f>
        <v>#REF!</v>
      </c>
      <c r="BJ259" s="14" t="e">
        <f t="shared" si="858"/>
        <v>#REF!</v>
      </c>
      <c r="BK259" s="14" t="e">
        <f t="shared" si="858"/>
        <v>#REF!</v>
      </c>
      <c r="BL259" s="14" t="e">
        <f t="shared" si="858"/>
        <v>#REF!</v>
      </c>
      <c r="BM259" s="14" t="e">
        <f t="shared" si="858"/>
        <v>#REF!</v>
      </c>
      <c r="BN259" s="14" t="e">
        <f>INDEX(属性投放!#REF!,(卡牌属性!AG259-2)*20+卡牌属性!AN259)</f>
        <v>#REF!</v>
      </c>
      <c r="BO259" s="14" t="e">
        <f t="shared" si="859"/>
        <v>#REF!</v>
      </c>
      <c r="BP259" s="14" t="e">
        <f t="shared" si="859"/>
        <v>#REF!</v>
      </c>
      <c r="BQ259" s="14" t="e">
        <f t="shared" si="859"/>
        <v>#REF!</v>
      </c>
      <c r="BR259" s="14" t="e">
        <f t="shared" si="859"/>
        <v>#REF!</v>
      </c>
      <c r="BV259" s="13">
        <v>255</v>
      </c>
      <c r="BW259" s="14">
        <f t="shared" si="711"/>
        <v>24</v>
      </c>
      <c r="BX259" s="14">
        <f t="shared" si="712"/>
        <v>1102024</v>
      </c>
      <c r="BY259" s="14" t="str">
        <f>INDEX($O$6:$O$37,BW259)&amp;"-"&amp;INDEX(属性投放!$H$19:$H$29,卡牌属性!CD259)</f>
        <v>朱仙-等活</v>
      </c>
      <c r="BZ259" s="14">
        <f t="shared" si="713"/>
        <v>5</v>
      </c>
      <c r="CA259" s="14">
        <f t="shared" si="714"/>
        <v>5</v>
      </c>
      <c r="CB259" s="14">
        <f t="shared" si="715"/>
        <v>5</v>
      </c>
      <c r="CC259" s="14">
        <f t="shared" si="716"/>
        <v>3</v>
      </c>
      <c r="CD259" s="14">
        <f t="shared" si="717"/>
        <v>2</v>
      </c>
      <c r="CE259" s="14">
        <f>INDEX(属性投放!$W$6:$W$49,(卡牌属性!CC259-2)*11+卡牌属性!CD259)</f>
        <v>10</v>
      </c>
      <c r="CF259" s="14">
        <f t="shared" ref="CF259:CF268" si="890">CF258+CU258*$CE258</f>
        <v>290</v>
      </c>
      <c r="CG259" s="14">
        <f t="shared" ref="CG259:CG268" si="891">CG258+CV258*$CE258</f>
        <v>343</v>
      </c>
      <c r="CH259" s="14">
        <f t="shared" ref="CH259:CH268" si="892">CH258+CW258*$CE258</f>
        <v>396</v>
      </c>
      <c r="CI259" s="14">
        <f t="shared" ref="CI259:CI268" si="893">CI258+CX258*$CE258</f>
        <v>396</v>
      </c>
      <c r="CJ259" s="14">
        <f t="shared" ref="CJ259:CJ268" si="894">CJ258+CY258*$CE258</f>
        <v>474</v>
      </c>
      <c r="CK259" s="14">
        <f t="shared" ref="CK259:CK268" si="895">CK258+CZ258*$CE258</f>
        <v>100</v>
      </c>
      <c r="CL259" s="14">
        <f t="shared" ref="CL259:CL268" si="896">CL258+DA258*$CE258</f>
        <v>124</v>
      </c>
      <c r="CM259" s="14">
        <f t="shared" ref="CM259:CM268" si="897">CM258+DB258*$CE258</f>
        <v>124</v>
      </c>
      <c r="CN259" s="14">
        <f t="shared" ref="CN259:CN268" si="898">CN258+DC258*$CE258</f>
        <v>148</v>
      </c>
      <c r="CO259" s="14">
        <f t="shared" ref="CO259:CO268" si="899">CO258+DD258*$CE258</f>
        <v>187</v>
      </c>
      <c r="CP259" s="14">
        <f t="shared" ref="CP259:CP268" si="900">CP258+DE258*$CE258</f>
        <v>1340</v>
      </c>
      <c r="CQ259" s="14">
        <f t="shared" ref="CQ259:CQ268" si="901">CQ258+DF258*$CE258</f>
        <v>1658</v>
      </c>
      <c r="CR259" s="14">
        <f t="shared" ref="CR259:CR268" si="902">CR258+DG258*$CE258</f>
        <v>1658</v>
      </c>
      <c r="CS259" s="14">
        <f t="shared" ref="CS259:CS268" si="903">CS258+DH258*$CE258</f>
        <v>1976</v>
      </c>
      <c r="CT259" s="14">
        <f t="shared" ref="CT259:CT268" si="904">CT258+DI258*$CE258</f>
        <v>2344</v>
      </c>
      <c r="CU259" s="14">
        <f>INDEX(属性偏向!$S$4:$S$135,(卡牌属性!$BZ259-1+CU$3)*11+卡牌属性!$CD259)</f>
        <v>12</v>
      </c>
      <c r="CV259" s="14">
        <f>INDEX(属性偏向!$S$4:$S$135,(卡牌属性!$BZ259-1+CV$3)*11+卡牌属性!$CD259)</f>
        <v>14</v>
      </c>
      <c r="CW259" s="14">
        <f>INDEX(属性偏向!$S$4:$S$135,(卡牌属性!$BZ259-1+CW$3)*11+卡牌属性!$CD259)</f>
        <v>16</v>
      </c>
      <c r="CX259" s="14">
        <f>INDEX(属性偏向!$S$4:$S$135,(卡牌属性!$BZ259-1+CX$3)*11+卡牌属性!$CD259)</f>
        <v>16</v>
      </c>
      <c r="CY259" s="14">
        <f>INDEX(属性偏向!$S$4:$S$135,(卡牌属性!$BZ259-1+CY$3)*11+卡牌属性!$CD259)</f>
        <v>18</v>
      </c>
      <c r="CZ259" s="14">
        <f>INDEX(属性偏向!$T$4:$T$135,(卡牌属性!$BZ259-1+CZ$3)*11+卡牌属性!$CD259)</f>
        <v>6</v>
      </c>
      <c r="DA259" s="14">
        <f>INDEX(属性偏向!$T$4:$T$135,(卡牌属性!$BZ259-1+DA$3)*11+卡牌属性!$CD259)</f>
        <v>7</v>
      </c>
      <c r="DB259" s="14">
        <f>INDEX(属性偏向!$T$4:$T$135,(卡牌属性!$BZ259-1+DB$3)*11+卡牌属性!$CD259)</f>
        <v>7</v>
      </c>
      <c r="DC259" s="14">
        <f>INDEX(属性偏向!$T$4:$T$135,(卡牌属性!$BZ259-1+DC$3)*11+卡牌属性!$CD259)</f>
        <v>8</v>
      </c>
      <c r="DD259" s="14">
        <f>INDEX(属性偏向!$T$4:$T$135,(卡牌属性!$BZ259-1+DD$3)*11+卡牌属性!$CD259)</f>
        <v>9</v>
      </c>
      <c r="DE259" s="14">
        <f>INDEX(属性偏向!$U$4:$U$135,(卡牌属性!$BZ259-1+DE$3)*11+卡牌属性!$CD259)</f>
        <v>84</v>
      </c>
      <c r="DF259" s="14">
        <f>INDEX(属性偏向!$U$4:$U$135,(卡牌属性!$BZ259-1+DF$3)*11+卡牌属性!$CD259)</f>
        <v>98</v>
      </c>
      <c r="DG259" s="14">
        <f>INDEX(属性偏向!$U$4:$U$135,(卡牌属性!$BZ259-1+DG$3)*11+卡牌属性!$CD259)</f>
        <v>98</v>
      </c>
      <c r="DH259" s="14">
        <f>INDEX(属性偏向!$U$4:$U$135,(卡牌属性!$BZ259-1+DH$3)*11+卡牌属性!$CD259)</f>
        <v>112</v>
      </c>
      <c r="DI259" s="14">
        <f>INDEX(属性偏向!$U$4:$U$135,(卡牌属性!$BZ259-1+DI$3)*11+卡牌属性!$CD259)</f>
        <v>126</v>
      </c>
      <c r="DL259" s="13">
        <v>255</v>
      </c>
      <c r="DM259" s="14">
        <f t="shared" si="718"/>
        <v>24</v>
      </c>
      <c r="DN259" s="14">
        <f t="shared" si="719"/>
        <v>1102024</v>
      </c>
      <c r="DO259" s="14" t="str">
        <f>INDEX($B$6:$B$32,DM259)&amp;"-"&amp;INDEX(属性投放!$H$7:$H$17,卡牌属性!DT259)</f>
        <v>R寄灵人-等活</v>
      </c>
      <c r="DP259" s="14">
        <f t="shared" si="707"/>
        <v>3</v>
      </c>
      <c r="DQ259" s="14">
        <f t="shared" si="708"/>
        <v>3</v>
      </c>
      <c r="DR259" s="14">
        <f t="shared" si="709"/>
        <v>3</v>
      </c>
      <c r="DS259" s="14">
        <f t="shared" si="720"/>
        <v>2</v>
      </c>
      <c r="DT259" s="14">
        <f t="shared" si="721"/>
        <v>2</v>
      </c>
      <c r="DU259" s="14">
        <f>INDEX(属性投放!$W$6:$W$49,(卡牌属性!DS259-2)*11+卡牌属性!DT259)</f>
        <v>10</v>
      </c>
      <c r="DV259" s="14">
        <f t="shared" ref="DV259:DV268" si="905">DV258+EK258*$DU258</f>
        <v>352</v>
      </c>
      <c r="DW259" s="14">
        <f t="shared" ref="DW259:DW268" si="906">DW258+EL258*$DU258</f>
        <v>461</v>
      </c>
      <c r="DX259" s="14">
        <f t="shared" ref="DX259:DX268" si="907">DX258+EM258*$DU258</f>
        <v>570</v>
      </c>
      <c r="DY259" s="14">
        <f t="shared" ref="DY259:DY268" si="908">DY258+EN258*$DU258</f>
        <v>570</v>
      </c>
      <c r="DZ259" s="14">
        <f t="shared" ref="DZ259:DZ268" si="909">DZ258+EO258*$DU258</f>
        <v>679</v>
      </c>
      <c r="EA259" s="14">
        <f t="shared" ref="EA259:EA268" si="910">EA258+EP258*$DU258</f>
        <v>136</v>
      </c>
      <c r="EB259" s="14">
        <f t="shared" ref="EB259:EB268" si="911">EB258+EQ258*$DU258</f>
        <v>188</v>
      </c>
      <c r="EC259" s="14">
        <f t="shared" ref="EC259:EC268" si="912">EC258+ER258*$DU258</f>
        <v>188</v>
      </c>
      <c r="ED259" s="14">
        <f t="shared" ref="ED259:ED268" si="913">ED258+ES258*$DU258</f>
        <v>240</v>
      </c>
      <c r="EE259" s="14">
        <f t="shared" ref="EE259:EE268" si="914">EE258+ET258*$DU258</f>
        <v>292</v>
      </c>
      <c r="EF259" s="14">
        <f t="shared" ref="EF259:EF268" si="915">EF258+EU258*$DU258</f>
        <v>1812</v>
      </c>
      <c r="EG259" s="14">
        <f t="shared" ref="EG259:EG268" si="916">EG258+EV258*$DU258</f>
        <v>2416</v>
      </c>
      <c r="EH259" s="14">
        <f t="shared" ref="EH259:EH268" si="917">EH258+EW258*$DU258</f>
        <v>2416</v>
      </c>
      <c r="EI259" s="14">
        <f t="shared" ref="EI259:EI268" si="918">EI258+EX258*$DU258</f>
        <v>3020</v>
      </c>
      <c r="EJ259" s="14">
        <f t="shared" ref="EJ259:EJ268" si="919">EJ258+EY258*$DU258</f>
        <v>3674</v>
      </c>
      <c r="EK259" s="14">
        <f>INDEX(属性偏向!$S$4:$S$135,(卡牌属性!$DP259-1+EK$3)*11+卡牌属性!$DT259)*(1+属性投放!$AT$6)</f>
        <v>24</v>
      </c>
      <c r="EL259" s="14">
        <f>INDEX(属性偏向!$S$4:$S$135,(卡牌属性!$DP259-1+EL$3)*11+卡牌属性!$DT259)*(1+属性投放!$AT$6)</f>
        <v>30</v>
      </c>
      <c r="EM259" s="14">
        <f>INDEX(属性偏向!$S$4:$S$135,(卡牌属性!$DP259-1+EM$3)*11+卡牌属性!$DT259)*(1+属性投放!$AT$6)</f>
        <v>36</v>
      </c>
      <c r="EN259" s="14">
        <f>INDEX(属性偏向!$S$4:$S$135,(卡牌属性!$DP259-1+EN$3)*11+卡牌属性!$DT259)*(1+属性投放!$AT$6)</f>
        <v>36</v>
      </c>
      <c r="EO259" s="14">
        <f>INDEX(属性偏向!$S$4:$S$135,(卡牌属性!$DP259-1+EO$3)*11+卡牌属性!$DT259)*(1+属性投放!$AT$6)</f>
        <v>42</v>
      </c>
      <c r="EP259" s="14">
        <f>INDEX(属性偏向!$T$4:$T$135,(卡牌属性!$DQ259-1+EP$3)*11+卡牌属性!$DT259)*(1+属性投放!$AT$6)</f>
        <v>12</v>
      </c>
      <c r="EQ259" s="14">
        <f>INDEX(属性偏向!$T$4:$T$135,(卡牌属性!$DQ259-1+EQ$3)*11+卡牌属性!$DT259)*(1+属性投放!$AT$6)</f>
        <v>15</v>
      </c>
      <c r="ER259" s="14">
        <f>INDEX(属性偏向!$T$4:$T$135,(卡牌属性!$DQ259-1+ER$3)*11+卡牌属性!$DT259)*(1+属性投放!$AT$6)</f>
        <v>15</v>
      </c>
      <c r="ES259" s="14">
        <f>INDEX(属性偏向!$T$4:$T$135,(卡牌属性!$DQ259-1+ES$3)*11+卡牌属性!$DT259)*(1+属性投放!$AT$6)</f>
        <v>18</v>
      </c>
      <c r="ET259" s="14">
        <f>INDEX(属性偏向!$T$4:$T$135,(卡牌属性!$DQ259-1+ET$3)*11+卡牌属性!$DT259)*(1+属性投放!$AT$6)</f>
        <v>21</v>
      </c>
      <c r="EU259" s="14">
        <f>INDEX(属性偏向!$U$4:$U$135,(卡牌属性!$DR259-1+EU$3)*11+卡牌属性!$DT259)*(1+属性投放!$AT$6)</f>
        <v>168</v>
      </c>
      <c r="EV259" s="14">
        <f>INDEX(属性偏向!$U$4:$U$135,(卡牌属性!$DR259-1+EV$3)*11+卡牌属性!$DT259)*(1+属性投放!$AT$6)</f>
        <v>210</v>
      </c>
      <c r="EW259" s="14">
        <f>INDEX(属性偏向!$U$4:$U$135,(卡牌属性!$DR259-1+EW$3)*11+卡牌属性!$DT259)*(1+属性投放!$AT$6)</f>
        <v>210</v>
      </c>
      <c r="EX259" s="14">
        <f>INDEX(属性偏向!$U$4:$U$135,(卡牌属性!$DR259-1+EX$3)*11+卡牌属性!$DT259)*(1+属性投放!$AT$6)</f>
        <v>252</v>
      </c>
      <c r="EY259" s="14">
        <f>INDEX(属性偏向!$U$4:$U$135,(卡牌属性!$DR259-1+EY$3)*11+卡牌属性!$DT259)*(1+属性投放!$AT$6)</f>
        <v>294</v>
      </c>
    </row>
    <row r="260" spans="31:155" ht="16.5" x14ac:dyDescent="0.2">
      <c r="AE260" s="13">
        <v>256</v>
      </c>
      <c r="AF260" s="13">
        <f t="shared" si="710"/>
        <v>24</v>
      </c>
      <c r="AG260" s="13">
        <f t="shared" si="703"/>
        <v>2</v>
      </c>
      <c r="AH260" s="13"/>
      <c r="AI260" s="13"/>
      <c r="AJ260" s="14">
        <f t="shared" si="704"/>
        <v>1101999</v>
      </c>
      <c r="AK260" s="14" t="str">
        <f t="shared" si="705"/>
        <v>R寄灵人3突</v>
      </c>
      <c r="AL260" s="25" t="s">
        <v>131</v>
      </c>
      <c r="AM260" s="14">
        <v>1</v>
      </c>
      <c r="AN260" s="14">
        <f t="shared" si="706"/>
        <v>3</v>
      </c>
      <c r="AO260" s="14" t="e">
        <f>INDEX(属性投放!#REF!,(卡牌属性!AG260-2)*20+卡牌属性!AN260)</f>
        <v>#REF!</v>
      </c>
      <c r="AP260" s="14" t="e">
        <f t="shared" si="854"/>
        <v>#REF!</v>
      </c>
      <c r="AQ260" s="14" t="e">
        <f t="shared" si="854"/>
        <v>#REF!</v>
      </c>
      <c r="AR260" s="14" t="e">
        <f t="shared" si="854"/>
        <v>#REF!</v>
      </c>
      <c r="AS260" s="14" t="e">
        <f t="shared" si="854"/>
        <v>#REF!</v>
      </c>
      <c r="AT260" s="14" t="e">
        <f>INDEX(属性投放!#REF!,(卡牌属性!AG260-2)*20+卡牌属性!AN260)</f>
        <v>#REF!</v>
      </c>
      <c r="AU260" s="14" t="e">
        <f t="shared" si="855"/>
        <v>#REF!</v>
      </c>
      <c r="AV260" s="14" t="e">
        <f t="shared" si="855"/>
        <v>#REF!</v>
      </c>
      <c r="AW260" s="14" t="e">
        <f t="shared" si="855"/>
        <v>#REF!</v>
      </c>
      <c r="AX260" s="14" t="e">
        <f t="shared" si="855"/>
        <v>#REF!</v>
      </c>
      <c r="AY260" s="14" t="e">
        <f>INDEX(属性投放!#REF!,(卡牌属性!AG260-2)*20+卡牌属性!AN260)</f>
        <v>#REF!</v>
      </c>
      <c r="AZ260" s="14" t="e">
        <f t="shared" si="856"/>
        <v>#REF!</v>
      </c>
      <c r="BA260" s="14" t="e">
        <f t="shared" si="856"/>
        <v>#REF!</v>
      </c>
      <c r="BB260" s="14" t="e">
        <f t="shared" si="856"/>
        <v>#REF!</v>
      </c>
      <c r="BC260" s="14" t="e">
        <f t="shared" si="856"/>
        <v>#REF!</v>
      </c>
      <c r="BD260" s="14" t="e">
        <f>INDEX(属性投放!#REF!,(卡牌属性!AG260-2)*20+卡牌属性!AN260)</f>
        <v>#REF!</v>
      </c>
      <c r="BE260" s="14" t="e">
        <f t="shared" si="857"/>
        <v>#REF!</v>
      </c>
      <c r="BF260" s="14" t="e">
        <f t="shared" si="857"/>
        <v>#REF!</v>
      </c>
      <c r="BG260" s="14" t="e">
        <f t="shared" si="857"/>
        <v>#REF!</v>
      </c>
      <c r="BH260" s="14" t="e">
        <f t="shared" si="857"/>
        <v>#REF!</v>
      </c>
      <c r="BI260" s="14" t="e">
        <f>INDEX(属性投放!#REF!,(卡牌属性!AG260-2)*20+卡牌属性!AN260)</f>
        <v>#REF!</v>
      </c>
      <c r="BJ260" s="14" t="e">
        <f t="shared" si="858"/>
        <v>#REF!</v>
      </c>
      <c r="BK260" s="14" t="e">
        <f t="shared" si="858"/>
        <v>#REF!</v>
      </c>
      <c r="BL260" s="14" t="e">
        <f t="shared" si="858"/>
        <v>#REF!</v>
      </c>
      <c r="BM260" s="14" t="e">
        <f t="shared" si="858"/>
        <v>#REF!</v>
      </c>
      <c r="BN260" s="14" t="e">
        <f>INDEX(属性投放!#REF!,(卡牌属性!AG260-2)*20+卡牌属性!AN260)</f>
        <v>#REF!</v>
      </c>
      <c r="BO260" s="14" t="e">
        <f t="shared" si="859"/>
        <v>#REF!</v>
      </c>
      <c r="BP260" s="14" t="e">
        <f t="shared" si="859"/>
        <v>#REF!</v>
      </c>
      <c r="BQ260" s="14" t="e">
        <f t="shared" si="859"/>
        <v>#REF!</v>
      </c>
      <c r="BR260" s="14" t="e">
        <f t="shared" si="859"/>
        <v>#REF!</v>
      </c>
      <c r="BV260" s="13">
        <v>256</v>
      </c>
      <c r="BW260" s="14">
        <f t="shared" si="711"/>
        <v>24</v>
      </c>
      <c r="BX260" s="14">
        <f t="shared" si="712"/>
        <v>1102024</v>
      </c>
      <c r="BY260" s="14" t="str">
        <f>INDEX($O$6:$O$37,BW260)&amp;"-"&amp;INDEX(属性投放!$H$19:$H$29,卡牌属性!CD260)</f>
        <v>朱仙-黑绳</v>
      </c>
      <c r="BZ260" s="14">
        <f t="shared" si="713"/>
        <v>5</v>
      </c>
      <c r="CA260" s="14">
        <f t="shared" si="714"/>
        <v>5</v>
      </c>
      <c r="CB260" s="14">
        <f t="shared" si="715"/>
        <v>5</v>
      </c>
      <c r="CC260" s="14">
        <f t="shared" si="716"/>
        <v>3</v>
      </c>
      <c r="CD260" s="14">
        <f t="shared" si="717"/>
        <v>3</v>
      </c>
      <c r="CE260" s="14">
        <f>INDEX(属性投放!$W$6:$W$49,(卡牌属性!CC260-2)*11+卡牌属性!CD260)</f>
        <v>15</v>
      </c>
      <c r="CF260" s="14">
        <f t="shared" si="890"/>
        <v>410</v>
      </c>
      <c r="CG260" s="14">
        <f t="shared" si="891"/>
        <v>483</v>
      </c>
      <c r="CH260" s="14">
        <f t="shared" si="892"/>
        <v>556</v>
      </c>
      <c r="CI260" s="14">
        <f t="shared" si="893"/>
        <v>556</v>
      </c>
      <c r="CJ260" s="14">
        <f t="shared" si="894"/>
        <v>654</v>
      </c>
      <c r="CK260" s="14">
        <f t="shared" si="895"/>
        <v>160</v>
      </c>
      <c r="CL260" s="14">
        <f t="shared" si="896"/>
        <v>194</v>
      </c>
      <c r="CM260" s="14">
        <f t="shared" si="897"/>
        <v>194</v>
      </c>
      <c r="CN260" s="14">
        <f t="shared" si="898"/>
        <v>228</v>
      </c>
      <c r="CO260" s="14">
        <f t="shared" si="899"/>
        <v>277</v>
      </c>
      <c r="CP260" s="14">
        <f t="shared" si="900"/>
        <v>2180</v>
      </c>
      <c r="CQ260" s="14">
        <f t="shared" si="901"/>
        <v>2638</v>
      </c>
      <c r="CR260" s="14">
        <f t="shared" si="902"/>
        <v>2638</v>
      </c>
      <c r="CS260" s="14">
        <f t="shared" si="903"/>
        <v>3096</v>
      </c>
      <c r="CT260" s="14">
        <f t="shared" si="904"/>
        <v>3604</v>
      </c>
      <c r="CU260" s="14">
        <f>INDEX(属性偏向!$S$4:$S$135,(卡牌属性!$BZ260-1+CU$3)*11+卡牌属性!$CD260)</f>
        <v>14</v>
      </c>
      <c r="CV260" s="14">
        <f>INDEX(属性偏向!$S$4:$S$135,(卡牌属性!$BZ260-1+CV$3)*11+卡牌属性!$CD260)</f>
        <v>16</v>
      </c>
      <c r="CW260" s="14">
        <f>INDEX(属性偏向!$S$4:$S$135,(卡牌属性!$BZ260-1+CW$3)*11+卡牌属性!$CD260)</f>
        <v>18</v>
      </c>
      <c r="CX260" s="14">
        <f>INDEX(属性偏向!$S$4:$S$135,(卡牌属性!$BZ260-1+CX$3)*11+卡牌属性!$CD260)</f>
        <v>18</v>
      </c>
      <c r="CY260" s="14">
        <f>INDEX(属性偏向!$S$4:$S$135,(卡牌属性!$BZ260-1+CY$3)*11+卡牌属性!$CD260)</f>
        <v>20</v>
      </c>
      <c r="CZ260" s="14">
        <f>INDEX(属性偏向!$T$4:$T$135,(卡牌属性!$BZ260-1+CZ$3)*11+卡牌属性!$CD260)</f>
        <v>7</v>
      </c>
      <c r="DA260" s="14">
        <f>INDEX(属性偏向!$T$4:$T$135,(卡牌属性!$BZ260-1+DA$3)*11+卡牌属性!$CD260)</f>
        <v>8</v>
      </c>
      <c r="DB260" s="14">
        <f>INDEX(属性偏向!$T$4:$T$135,(卡牌属性!$BZ260-1+DB$3)*11+卡牌属性!$CD260)</f>
        <v>8</v>
      </c>
      <c r="DC260" s="14">
        <f>INDEX(属性偏向!$T$4:$T$135,(卡牌属性!$BZ260-1+DC$3)*11+卡牌属性!$CD260)</f>
        <v>9</v>
      </c>
      <c r="DD260" s="14">
        <f>INDEX(属性偏向!$T$4:$T$135,(卡牌属性!$BZ260-1+DD$3)*11+卡牌属性!$CD260)</f>
        <v>10</v>
      </c>
      <c r="DE260" s="14">
        <f>INDEX(属性偏向!$U$4:$U$135,(卡牌属性!$BZ260-1+DE$3)*11+卡牌属性!$CD260)</f>
        <v>112</v>
      </c>
      <c r="DF260" s="14">
        <f>INDEX(属性偏向!$U$4:$U$135,(卡牌属性!$BZ260-1+DF$3)*11+卡牌属性!$CD260)</f>
        <v>128</v>
      </c>
      <c r="DG260" s="14">
        <f>INDEX(属性偏向!$U$4:$U$135,(卡牌属性!$BZ260-1+DG$3)*11+卡牌属性!$CD260)</f>
        <v>128</v>
      </c>
      <c r="DH260" s="14">
        <f>INDEX(属性偏向!$U$4:$U$135,(卡牌属性!$BZ260-1+DH$3)*11+卡牌属性!$CD260)</f>
        <v>144</v>
      </c>
      <c r="DI260" s="14">
        <f>INDEX(属性偏向!$U$4:$U$135,(卡牌属性!$BZ260-1+DI$3)*11+卡牌属性!$CD260)</f>
        <v>160</v>
      </c>
      <c r="DL260" s="13">
        <v>256</v>
      </c>
      <c r="DM260" s="14">
        <f t="shared" si="718"/>
        <v>24</v>
      </c>
      <c r="DN260" s="14">
        <f t="shared" si="719"/>
        <v>1102024</v>
      </c>
      <c r="DO260" s="14" t="str">
        <f>INDEX($B$6:$B$32,DM260)&amp;"-"&amp;INDEX(属性投放!$H$7:$H$17,卡牌属性!DT260)</f>
        <v>R寄灵人-黑绳</v>
      </c>
      <c r="DP260" s="14">
        <f t="shared" si="707"/>
        <v>3</v>
      </c>
      <c r="DQ260" s="14">
        <f t="shared" si="708"/>
        <v>3</v>
      </c>
      <c r="DR260" s="14">
        <f t="shared" si="709"/>
        <v>3</v>
      </c>
      <c r="DS260" s="14">
        <f t="shared" si="720"/>
        <v>2</v>
      </c>
      <c r="DT260" s="14">
        <f t="shared" si="721"/>
        <v>3</v>
      </c>
      <c r="DU260" s="14">
        <f>INDEX(属性投放!$W$6:$W$49,(卡牌属性!DS260-2)*11+卡牌属性!DT260)</f>
        <v>15</v>
      </c>
      <c r="DV260" s="14">
        <f t="shared" si="905"/>
        <v>592</v>
      </c>
      <c r="DW260" s="14">
        <f t="shared" si="906"/>
        <v>761</v>
      </c>
      <c r="DX260" s="14">
        <f t="shared" si="907"/>
        <v>930</v>
      </c>
      <c r="DY260" s="14">
        <f t="shared" si="908"/>
        <v>930</v>
      </c>
      <c r="DZ260" s="14">
        <f t="shared" si="909"/>
        <v>1099</v>
      </c>
      <c r="EA260" s="14">
        <f t="shared" si="910"/>
        <v>256</v>
      </c>
      <c r="EB260" s="14">
        <f t="shared" si="911"/>
        <v>338</v>
      </c>
      <c r="EC260" s="14">
        <f t="shared" si="912"/>
        <v>338</v>
      </c>
      <c r="ED260" s="14">
        <f t="shared" si="913"/>
        <v>420</v>
      </c>
      <c r="EE260" s="14">
        <f t="shared" si="914"/>
        <v>502</v>
      </c>
      <c r="EF260" s="14">
        <f t="shared" si="915"/>
        <v>3492</v>
      </c>
      <c r="EG260" s="14">
        <f t="shared" si="916"/>
        <v>4516</v>
      </c>
      <c r="EH260" s="14">
        <f t="shared" si="917"/>
        <v>4516</v>
      </c>
      <c r="EI260" s="14">
        <f t="shared" si="918"/>
        <v>5540</v>
      </c>
      <c r="EJ260" s="14">
        <f t="shared" si="919"/>
        <v>6614</v>
      </c>
      <c r="EK260" s="14">
        <f>INDEX(属性偏向!$S$4:$S$135,(卡牌属性!$DP260-1+EK$3)*11+卡牌属性!$DT260)*(1+属性投放!$AT$6)</f>
        <v>30</v>
      </c>
      <c r="EL260" s="14">
        <f>INDEX(属性偏向!$S$4:$S$135,(卡牌属性!$DP260-1+EL$3)*11+卡牌属性!$DT260)*(1+属性投放!$AT$6)</f>
        <v>36</v>
      </c>
      <c r="EM260" s="14">
        <f>INDEX(属性偏向!$S$4:$S$135,(卡牌属性!$DP260-1+EM$3)*11+卡牌属性!$DT260)*(1+属性投放!$AT$6)</f>
        <v>42</v>
      </c>
      <c r="EN260" s="14">
        <f>INDEX(属性偏向!$S$4:$S$135,(卡牌属性!$DP260-1+EN$3)*11+卡牌属性!$DT260)*(1+属性投放!$AT$6)</f>
        <v>42</v>
      </c>
      <c r="EO260" s="14">
        <f>INDEX(属性偏向!$S$4:$S$135,(卡牌属性!$DP260-1+EO$3)*11+卡牌属性!$DT260)*(1+属性投放!$AT$6)</f>
        <v>48</v>
      </c>
      <c r="EP260" s="14">
        <f>INDEX(属性偏向!$T$4:$T$135,(卡牌属性!$DQ260-1+EP$3)*11+卡牌属性!$DT260)*(1+属性投放!$AT$6)</f>
        <v>15</v>
      </c>
      <c r="EQ260" s="14">
        <f>INDEX(属性偏向!$T$4:$T$135,(卡牌属性!$DQ260-1+EQ$3)*11+卡牌属性!$DT260)*(1+属性投放!$AT$6)</f>
        <v>18</v>
      </c>
      <c r="ER260" s="14">
        <f>INDEX(属性偏向!$T$4:$T$135,(卡牌属性!$DQ260-1+ER$3)*11+卡牌属性!$DT260)*(1+属性投放!$AT$6)</f>
        <v>18</v>
      </c>
      <c r="ES260" s="14">
        <f>INDEX(属性偏向!$T$4:$T$135,(卡牌属性!$DQ260-1+ES$3)*11+卡牌属性!$DT260)*(1+属性投放!$AT$6)</f>
        <v>21</v>
      </c>
      <c r="ET260" s="14">
        <f>INDEX(属性偏向!$T$4:$T$135,(卡牌属性!$DQ260-1+ET$3)*11+卡牌属性!$DT260)*(1+属性投放!$AT$6)</f>
        <v>24</v>
      </c>
      <c r="EU260" s="14">
        <f>INDEX(属性偏向!$U$4:$U$135,(卡牌属性!$DR260-1+EU$3)*11+卡牌属性!$DT260)*(1+属性投放!$AT$6)</f>
        <v>240</v>
      </c>
      <c r="EV260" s="14">
        <f>INDEX(属性偏向!$U$4:$U$135,(卡牌属性!$DR260-1+EV$3)*11+卡牌属性!$DT260)*(1+属性投放!$AT$6)</f>
        <v>288</v>
      </c>
      <c r="EW260" s="14">
        <f>INDEX(属性偏向!$U$4:$U$135,(卡牌属性!$DR260-1+EW$3)*11+卡牌属性!$DT260)*(1+属性投放!$AT$6)</f>
        <v>288</v>
      </c>
      <c r="EX260" s="14">
        <f>INDEX(属性偏向!$U$4:$U$135,(卡牌属性!$DR260-1+EX$3)*11+卡牌属性!$DT260)*(1+属性投放!$AT$6)</f>
        <v>336</v>
      </c>
      <c r="EY260" s="14">
        <f>INDEX(属性偏向!$U$4:$U$135,(卡牌属性!$DR260-1+EY$3)*11+卡牌属性!$DT260)*(1+属性投放!$AT$6)</f>
        <v>384</v>
      </c>
    </row>
    <row r="261" spans="31:155" ht="16.5" x14ac:dyDescent="0.2">
      <c r="AE261" s="13">
        <v>257</v>
      </c>
      <c r="AF261" s="13">
        <f t="shared" si="710"/>
        <v>24</v>
      </c>
      <c r="AG261" s="13">
        <f t="shared" ref="AG261:AG324" si="920">INDEX($D$6:$D$43,AF261)</f>
        <v>2</v>
      </c>
      <c r="AH261" s="13"/>
      <c r="AI261" s="13"/>
      <c r="AJ261" s="14">
        <f t="shared" ref="AJ261:AJ324" si="921">INDEX($A$5:$A$43,AF261+1)</f>
        <v>1101999</v>
      </c>
      <c r="AK261" s="14" t="str">
        <f t="shared" ref="AK261:AK324" si="922">INDEX($B$5:$B$43,MATCH(AJ261,$A$5:$A$43,0))&amp;AN261&amp;"突"</f>
        <v>R寄灵人4突</v>
      </c>
      <c r="AL261" s="25" t="s">
        <v>131</v>
      </c>
      <c r="AM261" s="14">
        <v>1</v>
      </c>
      <c r="AN261" s="14">
        <f t="shared" ref="AN261:AN324" si="923">AE261-INDEX($F$5:$F$43,AF261)</f>
        <v>4</v>
      </c>
      <c r="AO261" s="14" t="e">
        <f>INDEX(属性投放!#REF!,(卡牌属性!AG261-2)*20+卡牌属性!AN261)</f>
        <v>#REF!</v>
      </c>
      <c r="AP261" s="14" t="e">
        <f t="shared" si="854"/>
        <v>#REF!</v>
      </c>
      <c r="AQ261" s="14" t="e">
        <f t="shared" si="854"/>
        <v>#REF!</v>
      </c>
      <c r="AR261" s="14" t="e">
        <f t="shared" si="854"/>
        <v>#REF!</v>
      </c>
      <c r="AS261" s="14" t="e">
        <f t="shared" si="854"/>
        <v>#REF!</v>
      </c>
      <c r="AT261" s="14" t="e">
        <f>INDEX(属性投放!#REF!,(卡牌属性!AG261-2)*20+卡牌属性!AN261)</f>
        <v>#REF!</v>
      </c>
      <c r="AU261" s="14" t="e">
        <f t="shared" si="855"/>
        <v>#REF!</v>
      </c>
      <c r="AV261" s="14" t="e">
        <f t="shared" si="855"/>
        <v>#REF!</v>
      </c>
      <c r="AW261" s="14" t="e">
        <f t="shared" si="855"/>
        <v>#REF!</v>
      </c>
      <c r="AX261" s="14" t="e">
        <f t="shared" si="855"/>
        <v>#REF!</v>
      </c>
      <c r="AY261" s="14" t="e">
        <f>INDEX(属性投放!#REF!,(卡牌属性!AG261-2)*20+卡牌属性!AN261)</f>
        <v>#REF!</v>
      </c>
      <c r="AZ261" s="14" t="e">
        <f t="shared" si="856"/>
        <v>#REF!</v>
      </c>
      <c r="BA261" s="14" t="e">
        <f t="shared" si="856"/>
        <v>#REF!</v>
      </c>
      <c r="BB261" s="14" t="e">
        <f t="shared" si="856"/>
        <v>#REF!</v>
      </c>
      <c r="BC261" s="14" t="e">
        <f t="shared" si="856"/>
        <v>#REF!</v>
      </c>
      <c r="BD261" s="14" t="e">
        <f>INDEX(属性投放!#REF!,(卡牌属性!AG261-2)*20+卡牌属性!AN261)</f>
        <v>#REF!</v>
      </c>
      <c r="BE261" s="14" t="e">
        <f t="shared" si="857"/>
        <v>#REF!</v>
      </c>
      <c r="BF261" s="14" t="e">
        <f t="shared" si="857"/>
        <v>#REF!</v>
      </c>
      <c r="BG261" s="14" t="e">
        <f t="shared" si="857"/>
        <v>#REF!</v>
      </c>
      <c r="BH261" s="14" t="e">
        <f t="shared" si="857"/>
        <v>#REF!</v>
      </c>
      <c r="BI261" s="14" t="e">
        <f>INDEX(属性投放!#REF!,(卡牌属性!AG261-2)*20+卡牌属性!AN261)</f>
        <v>#REF!</v>
      </c>
      <c r="BJ261" s="14" t="e">
        <f t="shared" si="858"/>
        <v>#REF!</v>
      </c>
      <c r="BK261" s="14" t="e">
        <f t="shared" si="858"/>
        <v>#REF!</v>
      </c>
      <c r="BL261" s="14" t="e">
        <f t="shared" si="858"/>
        <v>#REF!</v>
      </c>
      <c r="BM261" s="14" t="e">
        <f t="shared" si="858"/>
        <v>#REF!</v>
      </c>
      <c r="BN261" s="14" t="e">
        <f>INDEX(属性投放!#REF!,(卡牌属性!AG261-2)*20+卡牌属性!AN261)</f>
        <v>#REF!</v>
      </c>
      <c r="BO261" s="14" t="e">
        <f t="shared" si="859"/>
        <v>#REF!</v>
      </c>
      <c r="BP261" s="14" t="e">
        <f t="shared" si="859"/>
        <v>#REF!</v>
      </c>
      <c r="BQ261" s="14" t="e">
        <f t="shared" si="859"/>
        <v>#REF!</v>
      </c>
      <c r="BR261" s="14" t="e">
        <f t="shared" si="859"/>
        <v>#REF!</v>
      </c>
      <c r="BV261" s="13">
        <v>257</v>
      </c>
      <c r="BW261" s="14">
        <f t="shared" si="711"/>
        <v>24</v>
      </c>
      <c r="BX261" s="14">
        <f t="shared" si="712"/>
        <v>1102024</v>
      </c>
      <c r="BY261" s="14" t="str">
        <f>INDEX($O$6:$O$37,BW261)&amp;"-"&amp;INDEX(属性投放!$H$19:$H$29,卡牌属性!CD261)</f>
        <v>朱仙-众合</v>
      </c>
      <c r="BZ261" s="14">
        <f t="shared" si="713"/>
        <v>5</v>
      </c>
      <c r="CA261" s="14">
        <f t="shared" si="714"/>
        <v>5</v>
      </c>
      <c r="CB261" s="14">
        <f t="shared" si="715"/>
        <v>5</v>
      </c>
      <c r="CC261" s="14">
        <f t="shared" si="716"/>
        <v>3</v>
      </c>
      <c r="CD261" s="14">
        <f t="shared" si="717"/>
        <v>4</v>
      </c>
      <c r="CE261" s="14">
        <f>INDEX(属性投放!$W$6:$W$49,(卡牌属性!CC261-2)*11+卡牌属性!CD261)</f>
        <v>15</v>
      </c>
      <c r="CF261" s="14">
        <f t="shared" si="890"/>
        <v>620</v>
      </c>
      <c r="CG261" s="14">
        <f t="shared" si="891"/>
        <v>723</v>
      </c>
      <c r="CH261" s="14">
        <f t="shared" si="892"/>
        <v>826</v>
      </c>
      <c r="CI261" s="14">
        <f t="shared" si="893"/>
        <v>826</v>
      </c>
      <c r="CJ261" s="14">
        <f t="shared" si="894"/>
        <v>954</v>
      </c>
      <c r="CK261" s="14">
        <f t="shared" si="895"/>
        <v>265</v>
      </c>
      <c r="CL261" s="14">
        <f t="shared" si="896"/>
        <v>314</v>
      </c>
      <c r="CM261" s="14">
        <f t="shared" si="897"/>
        <v>314</v>
      </c>
      <c r="CN261" s="14">
        <f t="shared" si="898"/>
        <v>363</v>
      </c>
      <c r="CO261" s="14">
        <f t="shared" si="899"/>
        <v>427</v>
      </c>
      <c r="CP261" s="14">
        <f t="shared" si="900"/>
        <v>3860</v>
      </c>
      <c r="CQ261" s="14">
        <f t="shared" si="901"/>
        <v>4558</v>
      </c>
      <c r="CR261" s="14">
        <f t="shared" si="902"/>
        <v>4558</v>
      </c>
      <c r="CS261" s="14">
        <f t="shared" si="903"/>
        <v>5256</v>
      </c>
      <c r="CT261" s="14">
        <f t="shared" si="904"/>
        <v>6004</v>
      </c>
      <c r="CU261" s="14">
        <f>INDEX(属性偏向!$S$4:$S$135,(卡牌属性!$BZ261-1+CU$3)*11+卡牌属性!$CD261)</f>
        <v>16</v>
      </c>
      <c r="CV261" s="14">
        <f>INDEX(属性偏向!$S$4:$S$135,(卡牌属性!$BZ261-1+CV$3)*11+卡牌属性!$CD261)</f>
        <v>18</v>
      </c>
      <c r="CW261" s="14">
        <f>INDEX(属性偏向!$S$4:$S$135,(卡牌属性!$BZ261-1+CW$3)*11+卡牌属性!$CD261)</f>
        <v>20</v>
      </c>
      <c r="CX261" s="14">
        <f>INDEX(属性偏向!$S$4:$S$135,(卡牌属性!$BZ261-1+CX$3)*11+卡牌属性!$CD261)</f>
        <v>20</v>
      </c>
      <c r="CY261" s="14">
        <f>INDEX(属性偏向!$S$4:$S$135,(卡牌属性!$BZ261-1+CY$3)*11+卡牌属性!$CD261)</f>
        <v>22</v>
      </c>
      <c r="CZ261" s="14">
        <f>INDEX(属性偏向!$T$4:$T$135,(卡牌属性!$BZ261-1+CZ$3)*11+卡牌属性!$CD261)</f>
        <v>8</v>
      </c>
      <c r="DA261" s="14">
        <f>INDEX(属性偏向!$T$4:$T$135,(卡牌属性!$BZ261-1+DA$3)*11+卡牌属性!$CD261)</f>
        <v>9</v>
      </c>
      <c r="DB261" s="14">
        <f>INDEX(属性偏向!$T$4:$T$135,(卡牌属性!$BZ261-1+DB$3)*11+卡牌属性!$CD261)</f>
        <v>9</v>
      </c>
      <c r="DC261" s="14">
        <f>INDEX(属性偏向!$T$4:$T$135,(卡牌属性!$BZ261-1+DC$3)*11+卡牌属性!$CD261)</f>
        <v>10</v>
      </c>
      <c r="DD261" s="14">
        <f>INDEX(属性偏向!$T$4:$T$135,(卡牌属性!$BZ261-1+DD$3)*11+卡牌属性!$CD261)</f>
        <v>11</v>
      </c>
      <c r="DE261" s="14">
        <f>INDEX(属性偏向!$U$4:$U$135,(卡牌属性!$BZ261-1+DE$3)*11+卡牌属性!$CD261)</f>
        <v>144</v>
      </c>
      <c r="DF261" s="14">
        <f>INDEX(属性偏向!$U$4:$U$135,(卡牌属性!$BZ261-1+DF$3)*11+卡牌属性!$CD261)</f>
        <v>162</v>
      </c>
      <c r="DG261" s="14">
        <f>INDEX(属性偏向!$U$4:$U$135,(卡牌属性!$BZ261-1+DG$3)*11+卡牌属性!$CD261)</f>
        <v>162</v>
      </c>
      <c r="DH261" s="14">
        <f>INDEX(属性偏向!$U$4:$U$135,(卡牌属性!$BZ261-1+DH$3)*11+卡牌属性!$CD261)</f>
        <v>180</v>
      </c>
      <c r="DI261" s="14">
        <f>INDEX(属性偏向!$U$4:$U$135,(卡牌属性!$BZ261-1+DI$3)*11+卡牌属性!$CD261)</f>
        <v>198</v>
      </c>
      <c r="DL261" s="13">
        <v>257</v>
      </c>
      <c r="DM261" s="14">
        <f t="shared" si="718"/>
        <v>24</v>
      </c>
      <c r="DN261" s="14">
        <f t="shared" si="719"/>
        <v>1102024</v>
      </c>
      <c r="DO261" s="14" t="str">
        <f>INDEX($B$6:$B$32,DM261)&amp;"-"&amp;INDEX(属性投放!$H$7:$H$17,卡牌属性!DT261)</f>
        <v>R寄灵人-众合</v>
      </c>
      <c r="DP261" s="14">
        <f t="shared" ref="DP261:DP290" si="924">INDEX(J$6:J$31,$DM261)</f>
        <v>3</v>
      </c>
      <c r="DQ261" s="14">
        <f t="shared" ref="DQ261:DQ290" si="925">INDEX(K$6:K$31,$DM261)</f>
        <v>3</v>
      </c>
      <c r="DR261" s="14">
        <f t="shared" ref="DR261:DR290" si="926">INDEX(L$6:L$31,$DM261)</f>
        <v>3</v>
      </c>
      <c r="DS261" s="14">
        <f t="shared" si="720"/>
        <v>2</v>
      </c>
      <c r="DT261" s="14">
        <f t="shared" si="721"/>
        <v>4</v>
      </c>
      <c r="DU261" s="14">
        <f>INDEX(属性投放!$W$6:$W$49,(卡牌属性!DS261-2)*11+卡牌属性!DT261)</f>
        <v>15</v>
      </c>
      <c r="DV261" s="14">
        <f t="shared" si="905"/>
        <v>1042</v>
      </c>
      <c r="DW261" s="14">
        <f t="shared" si="906"/>
        <v>1301</v>
      </c>
      <c r="DX261" s="14">
        <f t="shared" si="907"/>
        <v>1560</v>
      </c>
      <c r="DY261" s="14">
        <f t="shared" si="908"/>
        <v>1560</v>
      </c>
      <c r="DZ261" s="14">
        <f t="shared" si="909"/>
        <v>1819</v>
      </c>
      <c r="EA261" s="14">
        <f t="shared" si="910"/>
        <v>481</v>
      </c>
      <c r="EB261" s="14">
        <f t="shared" si="911"/>
        <v>608</v>
      </c>
      <c r="EC261" s="14">
        <f t="shared" si="912"/>
        <v>608</v>
      </c>
      <c r="ED261" s="14">
        <f t="shared" si="913"/>
        <v>735</v>
      </c>
      <c r="EE261" s="14">
        <f t="shared" si="914"/>
        <v>862</v>
      </c>
      <c r="EF261" s="14">
        <f t="shared" si="915"/>
        <v>7092</v>
      </c>
      <c r="EG261" s="14">
        <f t="shared" si="916"/>
        <v>8836</v>
      </c>
      <c r="EH261" s="14">
        <f t="shared" si="917"/>
        <v>8836</v>
      </c>
      <c r="EI261" s="14">
        <f t="shared" si="918"/>
        <v>10580</v>
      </c>
      <c r="EJ261" s="14">
        <f t="shared" si="919"/>
        <v>12374</v>
      </c>
      <c r="EK261" s="14">
        <f>INDEX(属性偏向!$S$4:$S$135,(卡牌属性!$DP261-1+EK$3)*11+卡牌属性!$DT261)*(1+属性投放!$AT$6)</f>
        <v>36</v>
      </c>
      <c r="EL261" s="14">
        <f>INDEX(属性偏向!$S$4:$S$135,(卡牌属性!$DP261-1+EL$3)*11+卡牌属性!$DT261)*(1+属性投放!$AT$6)</f>
        <v>42</v>
      </c>
      <c r="EM261" s="14">
        <f>INDEX(属性偏向!$S$4:$S$135,(卡牌属性!$DP261-1+EM$3)*11+卡牌属性!$DT261)*(1+属性投放!$AT$6)</f>
        <v>48</v>
      </c>
      <c r="EN261" s="14">
        <f>INDEX(属性偏向!$S$4:$S$135,(卡牌属性!$DP261-1+EN$3)*11+卡牌属性!$DT261)*(1+属性投放!$AT$6)</f>
        <v>48</v>
      </c>
      <c r="EO261" s="14">
        <f>INDEX(属性偏向!$S$4:$S$135,(卡牌属性!$DP261-1+EO$3)*11+卡牌属性!$DT261)*(1+属性投放!$AT$6)</f>
        <v>54</v>
      </c>
      <c r="EP261" s="14">
        <f>INDEX(属性偏向!$T$4:$T$135,(卡牌属性!$DQ261-1+EP$3)*11+卡牌属性!$DT261)*(1+属性投放!$AT$6)</f>
        <v>18</v>
      </c>
      <c r="EQ261" s="14">
        <f>INDEX(属性偏向!$T$4:$T$135,(卡牌属性!$DQ261-1+EQ$3)*11+卡牌属性!$DT261)*(1+属性投放!$AT$6)</f>
        <v>21</v>
      </c>
      <c r="ER261" s="14">
        <f>INDEX(属性偏向!$T$4:$T$135,(卡牌属性!$DQ261-1+ER$3)*11+卡牌属性!$DT261)*(1+属性投放!$AT$6)</f>
        <v>21</v>
      </c>
      <c r="ES261" s="14">
        <f>INDEX(属性偏向!$T$4:$T$135,(卡牌属性!$DQ261-1+ES$3)*11+卡牌属性!$DT261)*(1+属性投放!$AT$6)</f>
        <v>24</v>
      </c>
      <c r="ET261" s="14">
        <f>INDEX(属性偏向!$T$4:$T$135,(卡牌属性!$DQ261-1+ET$3)*11+卡牌属性!$DT261)*(1+属性投放!$AT$6)</f>
        <v>27</v>
      </c>
      <c r="EU261" s="14">
        <f>INDEX(属性偏向!$U$4:$U$135,(卡牌属性!$DR261-1+EU$3)*11+卡牌属性!$DT261)*(1+属性投放!$AT$6)</f>
        <v>324</v>
      </c>
      <c r="EV261" s="14">
        <f>INDEX(属性偏向!$U$4:$U$135,(卡牌属性!$DR261-1+EV$3)*11+卡牌属性!$DT261)*(1+属性投放!$AT$6)</f>
        <v>378</v>
      </c>
      <c r="EW261" s="14">
        <f>INDEX(属性偏向!$U$4:$U$135,(卡牌属性!$DR261-1+EW$3)*11+卡牌属性!$DT261)*(1+属性投放!$AT$6)</f>
        <v>378</v>
      </c>
      <c r="EX261" s="14">
        <f>INDEX(属性偏向!$U$4:$U$135,(卡牌属性!$DR261-1+EX$3)*11+卡牌属性!$DT261)*(1+属性投放!$AT$6)</f>
        <v>432</v>
      </c>
      <c r="EY261" s="14">
        <f>INDEX(属性偏向!$U$4:$U$135,(卡牌属性!$DR261-1+EY$3)*11+卡牌属性!$DT261)*(1+属性投放!$AT$6)</f>
        <v>486</v>
      </c>
    </row>
    <row r="262" spans="31:155" ht="16.5" x14ac:dyDescent="0.2">
      <c r="AE262" s="13">
        <v>258</v>
      </c>
      <c r="AF262" s="13">
        <f t="shared" ref="AF262:AF325" si="927">MATCH(AE262-1,$F$5:$F$42,1)</f>
        <v>24</v>
      </c>
      <c r="AG262" s="13">
        <f t="shared" si="920"/>
        <v>2</v>
      </c>
      <c r="AH262" s="13"/>
      <c r="AI262" s="13"/>
      <c r="AJ262" s="14">
        <f t="shared" si="921"/>
        <v>1101999</v>
      </c>
      <c r="AK262" s="14" t="str">
        <f t="shared" si="922"/>
        <v>R寄灵人5突</v>
      </c>
      <c r="AL262" s="25" t="s">
        <v>131</v>
      </c>
      <c r="AM262" s="14">
        <v>1</v>
      </c>
      <c r="AN262" s="14">
        <f t="shared" si="923"/>
        <v>5</v>
      </c>
      <c r="AO262" s="14" t="e">
        <f>INDEX(属性投放!#REF!,(卡牌属性!AG262-2)*20+卡牌属性!AN262)</f>
        <v>#REF!</v>
      </c>
      <c r="AP262" s="14" t="e">
        <f t="shared" si="854"/>
        <v>#REF!</v>
      </c>
      <c r="AQ262" s="14" t="e">
        <f t="shared" si="854"/>
        <v>#REF!</v>
      </c>
      <c r="AR262" s="14" t="e">
        <f t="shared" si="854"/>
        <v>#REF!</v>
      </c>
      <c r="AS262" s="14" t="e">
        <f t="shared" si="854"/>
        <v>#REF!</v>
      </c>
      <c r="AT262" s="14" t="e">
        <f>INDEX(属性投放!#REF!,(卡牌属性!AG262-2)*20+卡牌属性!AN262)</f>
        <v>#REF!</v>
      </c>
      <c r="AU262" s="14" t="e">
        <f t="shared" si="855"/>
        <v>#REF!</v>
      </c>
      <c r="AV262" s="14" t="e">
        <f t="shared" si="855"/>
        <v>#REF!</v>
      </c>
      <c r="AW262" s="14" t="e">
        <f t="shared" si="855"/>
        <v>#REF!</v>
      </c>
      <c r="AX262" s="14" t="e">
        <f t="shared" si="855"/>
        <v>#REF!</v>
      </c>
      <c r="AY262" s="14" t="e">
        <f>INDEX(属性投放!#REF!,(卡牌属性!AG262-2)*20+卡牌属性!AN262)</f>
        <v>#REF!</v>
      </c>
      <c r="AZ262" s="14" t="e">
        <f t="shared" si="856"/>
        <v>#REF!</v>
      </c>
      <c r="BA262" s="14" t="e">
        <f t="shared" si="856"/>
        <v>#REF!</v>
      </c>
      <c r="BB262" s="14" t="e">
        <f t="shared" si="856"/>
        <v>#REF!</v>
      </c>
      <c r="BC262" s="14" t="e">
        <f t="shared" si="856"/>
        <v>#REF!</v>
      </c>
      <c r="BD262" s="14" t="e">
        <f>INDEX(属性投放!#REF!,(卡牌属性!AG262-2)*20+卡牌属性!AN262)</f>
        <v>#REF!</v>
      </c>
      <c r="BE262" s="14" t="e">
        <f t="shared" si="857"/>
        <v>#REF!</v>
      </c>
      <c r="BF262" s="14" t="e">
        <f t="shared" si="857"/>
        <v>#REF!</v>
      </c>
      <c r="BG262" s="14" t="e">
        <f t="shared" si="857"/>
        <v>#REF!</v>
      </c>
      <c r="BH262" s="14" t="e">
        <f t="shared" si="857"/>
        <v>#REF!</v>
      </c>
      <c r="BI262" s="14" t="e">
        <f>INDEX(属性投放!#REF!,(卡牌属性!AG262-2)*20+卡牌属性!AN262)</f>
        <v>#REF!</v>
      </c>
      <c r="BJ262" s="14" t="e">
        <f t="shared" si="858"/>
        <v>#REF!</v>
      </c>
      <c r="BK262" s="14" t="e">
        <f t="shared" si="858"/>
        <v>#REF!</v>
      </c>
      <c r="BL262" s="14" t="e">
        <f t="shared" si="858"/>
        <v>#REF!</v>
      </c>
      <c r="BM262" s="14" t="e">
        <f t="shared" si="858"/>
        <v>#REF!</v>
      </c>
      <c r="BN262" s="14" t="e">
        <f>INDEX(属性投放!#REF!,(卡牌属性!AG262-2)*20+卡牌属性!AN262)</f>
        <v>#REF!</v>
      </c>
      <c r="BO262" s="14" t="e">
        <f t="shared" si="859"/>
        <v>#REF!</v>
      </c>
      <c r="BP262" s="14" t="e">
        <f t="shared" si="859"/>
        <v>#REF!</v>
      </c>
      <c r="BQ262" s="14" t="e">
        <f t="shared" si="859"/>
        <v>#REF!</v>
      </c>
      <c r="BR262" s="14" t="e">
        <f t="shared" si="859"/>
        <v>#REF!</v>
      </c>
      <c r="BV262" s="13">
        <v>258</v>
      </c>
      <c r="BW262" s="14">
        <f t="shared" ref="BW262:BW325" si="928">MATCH(BV262-1,$S$5:$S$37,1)</f>
        <v>24</v>
      </c>
      <c r="BX262" s="14">
        <f t="shared" ref="BX262:BX325" si="929">INDEX($N$6:$N$37,BW262)</f>
        <v>1102024</v>
      </c>
      <c r="BY262" s="14" t="str">
        <f>INDEX($O$6:$O$37,BW262)&amp;"-"&amp;INDEX(属性投放!$H$19:$H$29,卡牌属性!CD262)</f>
        <v>朱仙-叫唤</v>
      </c>
      <c r="BZ262" s="14">
        <f t="shared" ref="BZ262:BZ325" si="930">INDEX(Y$6:Y$43,$BW262)</f>
        <v>5</v>
      </c>
      <c r="CA262" s="14">
        <f t="shared" ref="CA262:CA325" si="931">INDEX(Z$6:Z$43,$BW262)</f>
        <v>5</v>
      </c>
      <c r="CB262" s="14">
        <f t="shared" ref="CB262:CB325" si="932">INDEX(AA$6:AA$43,$BW262)</f>
        <v>5</v>
      </c>
      <c r="CC262" s="14">
        <f t="shared" ref="CC262:CC325" si="933">INDEX($Q$6:$Q$37,BW262)</f>
        <v>3</v>
      </c>
      <c r="CD262" s="14">
        <f t="shared" ref="CD262:CD325" si="934">BV262-INDEX($S$5:$S$37,BW262)</f>
        <v>5</v>
      </c>
      <c r="CE262" s="14">
        <f>INDEX(属性投放!$W$6:$W$49,(卡牌属性!CC262-2)*11+卡牌属性!CD262)</f>
        <v>15</v>
      </c>
      <c r="CF262" s="14">
        <f t="shared" si="890"/>
        <v>860</v>
      </c>
      <c r="CG262" s="14">
        <f t="shared" si="891"/>
        <v>993</v>
      </c>
      <c r="CH262" s="14">
        <f t="shared" si="892"/>
        <v>1126</v>
      </c>
      <c r="CI262" s="14">
        <f t="shared" si="893"/>
        <v>1126</v>
      </c>
      <c r="CJ262" s="14">
        <f t="shared" si="894"/>
        <v>1284</v>
      </c>
      <c r="CK262" s="14">
        <f t="shared" si="895"/>
        <v>385</v>
      </c>
      <c r="CL262" s="14">
        <f t="shared" si="896"/>
        <v>449</v>
      </c>
      <c r="CM262" s="14">
        <f t="shared" si="897"/>
        <v>449</v>
      </c>
      <c r="CN262" s="14">
        <f t="shared" si="898"/>
        <v>513</v>
      </c>
      <c r="CO262" s="14">
        <f t="shared" si="899"/>
        <v>592</v>
      </c>
      <c r="CP262" s="14">
        <f t="shared" si="900"/>
        <v>6020</v>
      </c>
      <c r="CQ262" s="14">
        <f t="shared" si="901"/>
        <v>6988</v>
      </c>
      <c r="CR262" s="14">
        <f t="shared" si="902"/>
        <v>6988</v>
      </c>
      <c r="CS262" s="14">
        <f t="shared" si="903"/>
        <v>7956</v>
      </c>
      <c r="CT262" s="14">
        <f t="shared" si="904"/>
        <v>8974</v>
      </c>
      <c r="CU262" s="14">
        <f>INDEX(属性偏向!$S$4:$S$135,(卡牌属性!$BZ262-1+CU$3)*11+卡牌属性!$CD262)</f>
        <v>18</v>
      </c>
      <c r="CV262" s="14">
        <f>INDEX(属性偏向!$S$4:$S$135,(卡牌属性!$BZ262-1+CV$3)*11+卡牌属性!$CD262)</f>
        <v>20</v>
      </c>
      <c r="CW262" s="14">
        <f>INDEX(属性偏向!$S$4:$S$135,(卡牌属性!$BZ262-1+CW$3)*11+卡牌属性!$CD262)</f>
        <v>22</v>
      </c>
      <c r="CX262" s="14">
        <f>INDEX(属性偏向!$S$4:$S$135,(卡牌属性!$BZ262-1+CX$3)*11+卡牌属性!$CD262)</f>
        <v>22</v>
      </c>
      <c r="CY262" s="14">
        <f>INDEX(属性偏向!$S$4:$S$135,(卡牌属性!$BZ262-1+CY$3)*11+卡牌属性!$CD262)</f>
        <v>24</v>
      </c>
      <c r="CZ262" s="14">
        <f>INDEX(属性偏向!$T$4:$T$135,(卡牌属性!$BZ262-1+CZ$3)*11+卡牌属性!$CD262)</f>
        <v>9</v>
      </c>
      <c r="DA262" s="14">
        <f>INDEX(属性偏向!$T$4:$T$135,(卡牌属性!$BZ262-1+DA$3)*11+卡牌属性!$CD262)</f>
        <v>10</v>
      </c>
      <c r="DB262" s="14">
        <f>INDEX(属性偏向!$T$4:$T$135,(卡牌属性!$BZ262-1+DB$3)*11+卡牌属性!$CD262)</f>
        <v>10</v>
      </c>
      <c r="DC262" s="14">
        <f>INDEX(属性偏向!$T$4:$T$135,(卡牌属性!$BZ262-1+DC$3)*11+卡牌属性!$CD262)</f>
        <v>11</v>
      </c>
      <c r="DD262" s="14">
        <f>INDEX(属性偏向!$T$4:$T$135,(卡牌属性!$BZ262-1+DD$3)*11+卡牌属性!$CD262)</f>
        <v>12</v>
      </c>
      <c r="DE262" s="14">
        <f>INDEX(属性偏向!$U$4:$U$135,(卡牌属性!$BZ262-1+DE$3)*11+卡牌属性!$CD262)</f>
        <v>180</v>
      </c>
      <c r="DF262" s="14">
        <f>INDEX(属性偏向!$U$4:$U$135,(卡牌属性!$BZ262-1+DF$3)*11+卡牌属性!$CD262)</f>
        <v>200</v>
      </c>
      <c r="DG262" s="14">
        <f>INDEX(属性偏向!$U$4:$U$135,(卡牌属性!$BZ262-1+DG$3)*11+卡牌属性!$CD262)</f>
        <v>200</v>
      </c>
      <c r="DH262" s="14">
        <f>INDEX(属性偏向!$U$4:$U$135,(卡牌属性!$BZ262-1+DH$3)*11+卡牌属性!$CD262)</f>
        <v>220</v>
      </c>
      <c r="DI262" s="14">
        <f>INDEX(属性偏向!$U$4:$U$135,(卡牌属性!$BZ262-1+DI$3)*11+卡牌属性!$CD262)</f>
        <v>240</v>
      </c>
      <c r="DL262" s="13">
        <v>258</v>
      </c>
      <c r="DM262" s="14">
        <f t="shared" ref="DM262:DM290" si="935">MATCH(DL262-1,$F$5:$F$32,1)</f>
        <v>24</v>
      </c>
      <c r="DN262" s="14">
        <f t="shared" ref="DN262:DN290" si="936">INDEX($N$6:$N$37,DM262)</f>
        <v>1102024</v>
      </c>
      <c r="DO262" s="14" t="str">
        <f>INDEX($B$6:$B$32,DM262)&amp;"-"&amp;INDEX(属性投放!$H$7:$H$17,卡牌属性!DT262)</f>
        <v>R寄灵人-叫唤</v>
      </c>
      <c r="DP262" s="14">
        <f t="shared" si="924"/>
        <v>3</v>
      </c>
      <c r="DQ262" s="14">
        <f t="shared" si="925"/>
        <v>3</v>
      </c>
      <c r="DR262" s="14">
        <f t="shared" si="926"/>
        <v>3</v>
      </c>
      <c r="DS262" s="14">
        <f t="shared" ref="DS262:DS290" si="937">INDEX($D$6:$D$32,DM262)</f>
        <v>2</v>
      </c>
      <c r="DT262" s="14">
        <f t="shared" ref="DT262:DT290" si="938">DL262-INDEX($F$5:$F$32,DM262)</f>
        <v>5</v>
      </c>
      <c r="DU262" s="14">
        <f>INDEX(属性投放!$W$6:$W$49,(卡牌属性!DS262-2)*11+卡牌属性!DT262)</f>
        <v>15</v>
      </c>
      <c r="DV262" s="14">
        <f t="shared" si="905"/>
        <v>1582</v>
      </c>
      <c r="DW262" s="14">
        <f t="shared" si="906"/>
        <v>1931</v>
      </c>
      <c r="DX262" s="14">
        <f t="shared" si="907"/>
        <v>2280</v>
      </c>
      <c r="DY262" s="14">
        <f t="shared" si="908"/>
        <v>2280</v>
      </c>
      <c r="DZ262" s="14">
        <f t="shared" si="909"/>
        <v>2629</v>
      </c>
      <c r="EA262" s="14">
        <f t="shared" si="910"/>
        <v>751</v>
      </c>
      <c r="EB262" s="14">
        <f t="shared" si="911"/>
        <v>923</v>
      </c>
      <c r="EC262" s="14">
        <f t="shared" si="912"/>
        <v>923</v>
      </c>
      <c r="ED262" s="14">
        <f t="shared" si="913"/>
        <v>1095</v>
      </c>
      <c r="EE262" s="14">
        <f t="shared" si="914"/>
        <v>1267</v>
      </c>
      <c r="EF262" s="14">
        <f t="shared" si="915"/>
        <v>11952</v>
      </c>
      <c r="EG262" s="14">
        <f t="shared" si="916"/>
        <v>14506</v>
      </c>
      <c r="EH262" s="14">
        <f t="shared" si="917"/>
        <v>14506</v>
      </c>
      <c r="EI262" s="14">
        <f t="shared" si="918"/>
        <v>17060</v>
      </c>
      <c r="EJ262" s="14">
        <f t="shared" si="919"/>
        <v>19664</v>
      </c>
      <c r="EK262" s="14">
        <f>INDEX(属性偏向!$S$4:$S$135,(卡牌属性!$DP262-1+EK$3)*11+卡牌属性!$DT262)*(1+属性投放!$AT$6)</f>
        <v>42</v>
      </c>
      <c r="EL262" s="14">
        <f>INDEX(属性偏向!$S$4:$S$135,(卡牌属性!$DP262-1+EL$3)*11+卡牌属性!$DT262)*(1+属性投放!$AT$6)</f>
        <v>48</v>
      </c>
      <c r="EM262" s="14">
        <f>INDEX(属性偏向!$S$4:$S$135,(卡牌属性!$DP262-1+EM$3)*11+卡牌属性!$DT262)*(1+属性投放!$AT$6)</f>
        <v>54</v>
      </c>
      <c r="EN262" s="14">
        <f>INDEX(属性偏向!$S$4:$S$135,(卡牌属性!$DP262-1+EN$3)*11+卡牌属性!$DT262)*(1+属性投放!$AT$6)</f>
        <v>54</v>
      </c>
      <c r="EO262" s="14">
        <f>INDEX(属性偏向!$S$4:$S$135,(卡牌属性!$DP262-1+EO$3)*11+卡牌属性!$DT262)*(1+属性投放!$AT$6)</f>
        <v>60</v>
      </c>
      <c r="EP262" s="14">
        <f>INDEX(属性偏向!$T$4:$T$135,(卡牌属性!$DQ262-1+EP$3)*11+卡牌属性!$DT262)*(1+属性投放!$AT$6)</f>
        <v>21</v>
      </c>
      <c r="EQ262" s="14">
        <f>INDEX(属性偏向!$T$4:$T$135,(卡牌属性!$DQ262-1+EQ$3)*11+卡牌属性!$DT262)*(1+属性投放!$AT$6)</f>
        <v>24</v>
      </c>
      <c r="ER262" s="14">
        <f>INDEX(属性偏向!$T$4:$T$135,(卡牌属性!$DQ262-1+ER$3)*11+卡牌属性!$DT262)*(1+属性投放!$AT$6)</f>
        <v>24</v>
      </c>
      <c r="ES262" s="14">
        <f>INDEX(属性偏向!$T$4:$T$135,(卡牌属性!$DQ262-1+ES$3)*11+卡牌属性!$DT262)*(1+属性投放!$AT$6)</f>
        <v>27</v>
      </c>
      <c r="ET262" s="14">
        <f>INDEX(属性偏向!$T$4:$T$135,(卡牌属性!$DQ262-1+ET$3)*11+卡牌属性!$DT262)*(1+属性投放!$AT$6)</f>
        <v>30</v>
      </c>
      <c r="EU262" s="14">
        <f>INDEX(属性偏向!$U$4:$U$135,(卡牌属性!$DR262-1+EU$3)*11+卡牌属性!$DT262)*(1+属性投放!$AT$6)</f>
        <v>420</v>
      </c>
      <c r="EV262" s="14">
        <f>INDEX(属性偏向!$U$4:$U$135,(卡牌属性!$DR262-1+EV$3)*11+卡牌属性!$DT262)*(1+属性投放!$AT$6)</f>
        <v>480</v>
      </c>
      <c r="EW262" s="14">
        <f>INDEX(属性偏向!$U$4:$U$135,(卡牌属性!$DR262-1+EW$3)*11+卡牌属性!$DT262)*(1+属性投放!$AT$6)</f>
        <v>480</v>
      </c>
      <c r="EX262" s="14">
        <f>INDEX(属性偏向!$U$4:$U$135,(卡牌属性!$DR262-1+EX$3)*11+卡牌属性!$DT262)*(1+属性投放!$AT$6)</f>
        <v>540</v>
      </c>
      <c r="EY262" s="14">
        <f>INDEX(属性偏向!$U$4:$U$135,(卡牌属性!$DR262-1+EY$3)*11+卡牌属性!$DT262)*(1+属性投放!$AT$6)</f>
        <v>600</v>
      </c>
    </row>
    <row r="263" spans="31:155" ht="16.5" x14ac:dyDescent="0.2">
      <c r="AE263" s="13">
        <v>259</v>
      </c>
      <c r="AF263" s="13">
        <f t="shared" si="927"/>
        <v>24</v>
      </c>
      <c r="AG263" s="13">
        <f t="shared" si="920"/>
        <v>2</v>
      </c>
      <c r="AH263" s="13"/>
      <c r="AI263" s="13"/>
      <c r="AJ263" s="14">
        <f t="shared" si="921"/>
        <v>1101999</v>
      </c>
      <c r="AK263" s="14" t="str">
        <f t="shared" si="922"/>
        <v>R寄灵人6突</v>
      </c>
      <c r="AL263" s="25" t="s">
        <v>131</v>
      </c>
      <c r="AM263" s="14">
        <v>1</v>
      </c>
      <c r="AN263" s="14">
        <f t="shared" si="923"/>
        <v>6</v>
      </c>
      <c r="AO263" s="14" t="e">
        <f>INDEX(属性投放!#REF!,(卡牌属性!AG263-2)*20+卡牌属性!AN263)</f>
        <v>#REF!</v>
      </c>
      <c r="AP263" s="14" t="e">
        <f t="shared" si="854"/>
        <v>#REF!</v>
      </c>
      <c r="AQ263" s="14" t="e">
        <f t="shared" si="854"/>
        <v>#REF!</v>
      </c>
      <c r="AR263" s="14" t="e">
        <f t="shared" si="854"/>
        <v>#REF!</v>
      </c>
      <c r="AS263" s="14" t="e">
        <f t="shared" si="854"/>
        <v>#REF!</v>
      </c>
      <c r="AT263" s="14" t="e">
        <f>INDEX(属性投放!#REF!,(卡牌属性!AG263-2)*20+卡牌属性!AN263)</f>
        <v>#REF!</v>
      </c>
      <c r="AU263" s="14" t="e">
        <f t="shared" si="855"/>
        <v>#REF!</v>
      </c>
      <c r="AV263" s="14" t="e">
        <f t="shared" si="855"/>
        <v>#REF!</v>
      </c>
      <c r="AW263" s="14" t="e">
        <f t="shared" si="855"/>
        <v>#REF!</v>
      </c>
      <c r="AX263" s="14" t="e">
        <f t="shared" si="855"/>
        <v>#REF!</v>
      </c>
      <c r="AY263" s="14" t="e">
        <f>INDEX(属性投放!#REF!,(卡牌属性!AG263-2)*20+卡牌属性!AN263)</f>
        <v>#REF!</v>
      </c>
      <c r="AZ263" s="14" t="e">
        <f t="shared" si="856"/>
        <v>#REF!</v>
      </c>
      <c r="BA263" s="14" t="e">
        <f t="shared" si="856"/>
        <v>#REF!</v>
      </c>
      <c r="BB263" s="14" t="e">
        <f t="shared" si="856"/>
        <v>#REF!</v>
      </c>
      <c r="BC263" s="14" t="e">
        <f t="shared" si="856"/>
        <v>#REF!</v>
      </c>
      <c r="BD263" s="14" t="e">
        <f>INDEX(属性投放!#REF!,(卡牌属性!AG263-2)*20+卡牌属性!AN263)</f>
        <v>#REF!</v>
      </c>
      <c r="BE263" s="14" t="e">
        <f t="shared" si="857"/>
        <v>#REF!</v>
      </c>
      <c r="BF263" s="14" t="e">
        <f t="shared" si="857"/>
        <v>#REF!</v>
      </c>
      <c r="BG263" s="14" t="e">
        <f t="shared" si="857"/>
        <v>#REF!</v>
      </c>
      <c r="BH263" s="14" t="e">
        <f t="shared" si="857"/>
        <v>#REF!</v>
      </c>
      <c r="BI263" s="14" t="e">
        <f>INDEX(属性投放!#REF!,(卡牌属性!AG263-2)*20+卡牌属性!AN263)</f>
        <v>#REF!</v>
      </c>
      <c r="BJ263" s="14" t="e">
        <f t="shared" si="858"/>
        <v>#REF!</v>
      </c>
      <c r="BK263" s="14" t="e">
        <f t="shared" si="858"/>
        <v>#REF!</v>
      </c>
      <c r="BL263" s="14" t="e">
        <f t="shared" si="858"/>
        <v>#REF!</v>
      </c>
      <c r="BM263" s="14" t="e">
        <f t="shared" si="858"/>
        <v>#REF!</v>
      </c>
      <c r="BN263" s="14" t="e">
        <f>INDEX(属性投放!#REF!,(卡牌属性!AG263-2)*20+卡牌属性!AN263)</f>
        <v>#REF!</v>
      </c>
      <c r="BO263" s="14" t="e">
        <f t="shared" si="859"/>
        <v>#REF!</v>
      </c>
      <c r="BP263" s="14" t="e">
        <f t="shared" si="859"/>
        <v>#REF!</v>
      </c>
      <c r="BQ263" s="14" t="e">
        <f t="shared" si="859"/>
        <v>#REF!</v>
      </c>
      <c r="BR263" s="14" t="e">
        <f t="shared" si="859"/>
        <v>#REF!</v>
      </c>
      <c r="BV263" s="13">
        <v>259</v>
      </c>
      <c r="BW263" s="14">
        <f t="shared" si="928"/>
        <v>24</v>
      </c>
      <c r="BX263" s="14">
        <f t="shared" si="929"/>
        <v>1102024</v>
      </c>
      <c r="BY263" s="14" t="str">
        <f>INDEX($O$6:$O$37,BW263)&amp;"-"&amp;INDEX(属性投放!$H$19:$H$29,卡牌属性!CD263)</f>
        <v>朱仙-大叫唤</v>
      </c>
      <c r="BZ263" s="14">
        <f t="shared" si="930"/>
        <v>5</v>
      </c>
      <c r="CA263" s="14">
        <f t="shared" si="931"/>
        <v>5</v>
      </c>
      <c r="CB263" s="14">
        <f t="shared" si="932"/>
        <v>5</v>
      </c>
      <c r="CC263" s="14">
        <f t="shared" si="933"/>
        <v>3</v>
      </c>
      <c r="CD263" s="14">
        <f t="shared" si="934"/>
        <v>6</v>
      </c>
      <c r="CE263" s="14">
        <f>INDEX(属性投放!$W$6:$W$49,(卡牌属性!CC263-2)*11+卡牌属性!CD263)</f>
        <v>15</v>
      </c>
      <c r="CF263" s="14">
        <f t="shared" si="890"/>
        <v>1130</v>
      </c>
      <c r="CG263" s="14">
        <f t="shared" si="891"/>
        <v>1293</v>
      </c>
      <c r="CH263" s="14">
        <f t="shared" si="892"/>
        <v>1456</v>
      </c>
      <c r="CI263" s="14">
        <f t="shared" si="893"/>
        <v>1456</v>
      </c>
      <c r="CJ263" s="14">
        <f t="shared" si="894"/>
        <v>1644</v>
      </c>
      <c r="CK263" s="14">
        <f t="shared" si="895"/>
        <v>520</v>
      </c>
      <c r="CL263" s="14">
        <f t="shared" si="896"/>
        <v>599</v>
      </c>
      <c r="CM263" s="14">
        <f t="shared" si="897"/>
        <v>599</v>
      </c>
      <c r="CN263" s="14">
        <f t="shared" si="898"/>
        <v>678</v>
      </c>
      <c r="CO263" s="14">
        <f t="shared" si="899"/>
        <v>772</v>
      </c>
      <c r="CP263" s="14">
        <f t="shared" si="900"/>
        <v>8720</v>
      </c>
      <c r="CQ263" s="14">
        <f t="shared" si="901"/>
        <v>9988</v>
      </c>
      <c r="CR263" s="14">
        <f t="shared" si="902"/>
        <v>9988</v>
      </c>
      <c r="CS263" s="14">
        <f t="shared" si="903"/>
        <v>11256</v>
      </c>
      <c r="CT263" s="14">
        <f t="shared" si="904"/>
        <v>12574</v>
      </c>
      <c r="CU263" s="14">
        <f>INDEX(属性偏向!$S$4:$S$135,(卡牌属性!$BZ263-1+CU$3)*11+卡牌属性!$CD263)</f>
        <v>22</v>
      </c>
      <c r="CV263" s="14">
        <f>INDEX(属性偏向!$S$4:$S$135,(卡牌属性!$BZ263-1+CV$3)*11+卡牌属性!$CD263)</f>
        <v>24</v>
      </c>
      <c r="CW263" s="14">
        <f>INDEX(属性偏向!$S$4:$S$135,(卡牌属性!$BZ263-1+CW$3)*11+卡牌属性!$CD263)</f>
        <v>26</v>
      </c>
      <c r="CX263" s="14">
        <f>INDEX(属性偏向!$S$4:$S$135,(卡牌属性!$BZ263-1+CX$3)*11+卡牌属性!$CD263)</f>
        <v>26</v>
      </c>
      <c r="CY263" s="14">
        <f>INDEX(属性偏向!$S$4:$S$135,(卡牌属性!$BZ263-1+CY$3)*11+卡牌属性!$CD263)</f>
        <v>28</v>
      </c>
      <c r="CZ263" s="14">
        <f>INDEX(属性偏向!$T$4:$T$135,(卡牌属性!$BZ263-1+CZ$3)*11+卡牌属性!$CD263)</f>
        <v>11</v>
      </c>
      <c r="DA263" s="14">
        <f>INDEX(属性偏向!$T$4:$T$135,(卡牌属性!$BZ263-1+DA$3)*11+卡牌属性!$CD263)</f>
        <v>12</v>
      </c>
      <c r="DB263" s="14">
        <f>INDEX(属性偏向!$T$4:$T$135,(卡牌属性!$BZ263-1+DB$3)*11+卡牌属性!$CD263)</f>
        <v>12</v>
      </c>
      <c r="DC263" s="14">
        <f>INDEX(属性偏向!$T$4:$T$135,(卡牌属性!$BZ263-1+DC$3)*11+卡牌属性!$CD263)</f>
        <v>13</v>
      </c>
      <c r="DD263" s="14">
        <f>INDEX(属性偏向!$T$4:$T$135,(卡牌属性!$BZ263-1+DD$3)*11+卡牌属性!$CD263)</f>
        <v>14</v>
      </c>
      <c r="DE263" s="14">
        <f>INDEX(属性偏向!$U$4:$U$135,(卡牌属性!$BZ263-1+DE$3)*11+卡牌属性!$CD263)</f>
        <v>220</v>
      </c>
      <c r="DF263" s="14">
        <f>INDEX(属性偏向!$U$4:$U$135,(卡牌属性!$BZ263-1+DF$3)*11+卡牌属性!$CD263)</f>
        <v>240</v>
      </c>
      <c r="DG263" s="14">
        <f>INDEX(属性偏向!$U$4:$U$135,(卡牌属性!$BZ263-1+DG$3)*11+卡牌属性!$CD263)</f>
        <v>240</v>
      </c>
      <c r="DH263" s="14">
        <f>INDEX(属性偏向!$U$4:$U$135,(卡牌属性!$BZ263-1+DH$3)*11+卡牌属性!$CD263)</f>
        <v>260</v>
      </c>
      <c r="DI263" s="14">
        <f>INDEX(属性偏向!$U$4:$U$135,(卡牌属性!$BZ263-1+DI$3)*11+卡牌属性!$CD263)</f>
        <v>280</v>
      </c>
      <c r="DL263" s="13">
        <v>259</v>
      </c>
      <c r="DM263" s="14">
        <f t="shared" si="935"/>
        <v>24</v>
      </c>
      <c r="DN263" s="14">
        <f t="shared" si="936"/>
        <v>1102024</v>
      </c>
      <c r="DO263" s="14" t="str">
        <f>INDEX($B$6:$B$32,DM263)&amp;"-"&amp;INDEX(属性投放!$H$7:$H$17,卡牌属性!DT263)</f>
        <v>R寄灵人-大叫唤</v>
      </c>
      <c r="DP263" s="14">
        <f t="shared" si="924"/>
        <v>3</v>
      </c>
      <c r="DQ263" s="14">
        <f t="shared" si="925"/>
        <v>3</v>
      </c>
      <c r="DR263" s="14">
        <f t="shared" si="926"/>
        <v>3</v>
      </c>
      <c r="DS263" s="14">
        <f t="shared" si="937"/>
        <v>2</v>
      </c>
      <c r="DT263" s="14">
        <f t="shared" si="938"/>
        <v>6</v>
      </c>
      <c r="DU263" s="14">
        <f>INDEX(属性投放!$W$6:$W$49,(卡牌属性!DS263-2)*11+卡牌属性!DT263)</f>
        <v>15</v>
      </c>
      <c r="DV263" s="14">
        <f t="shared" si="905"/>
        <v>2212</v>
      </c>
      <c r="DW263" s="14">
        <f t="shared" si="906"/>
        <v>2651</v>
      </c>
      <c r="DX263" s="14">
        <f t="shared" si="907"/>
        <v>3090</v>
      </c>
      <c r="DY263" s="14">
        <f t="shared" si="908"/>
        <v>3090</v>
      </c>
      <c r="DZ263" s="14">
        <f t="shared" si="909"/>
        <v>3529</v>
      </c>
      <c r="EA263" s="14">
        <f t="shared" si="910"/>
        <v>1066</v>
      </c>
      <c r="EB263" s="14">
        <f t="shared" si="911"/>
        <v>1283</v>
      </c>
      <c r="EC263" s="14">
        <f t="shared" si="912"/>
        <v>1283</v>
      </c>
      <c r="ED263" s="14">
        <f t="shared" si="913"/>
        <v>1500</v>
      </c>
      <c r="EE263" s="14">
        <f t="shared" si="914"/>
        <v>1717</v>
      </c>
      <c r="EF263" s="14">
        <f t="shared" si="915"/>
        <v>18252</v>
      </c>
      <c r="EG263" s="14">
        <f t="shared" si="916"/>
        <v>21706</v>
      </c>
      <c r="EH263" s="14">
        <f t="shared" si="917"/>
        <v>21706</v>
      </c>
      <c r="EI263" s="14">
        <f t="shared" si="918"/>
        <v>25160</v>
      </c>
      <c r="EJ263" s="14">
        <f t="shared" si="919"/>
        <v>28664</v>
      </c>
      <c r="EK263" s="14">
        <f>INDEX(属性偏向!$S$4:$S$135,(卡牌属性!$DP263-1+EK$3)*11+卡牌属性!$DT263)*(1+属性投放!$AT$6)</f>
        <v>54</v>
      </c>
      <c r="EL263" s="14">
        <f>INDEX(属性偏向!$S$4:$S$135,(卡牌属性!$DP263-1+EL$3)*11+卡牌属性!$DT263)*(1+属性投放!$AT$6)</f>
        <v>60</v>
      </c>
      <c r="EM263" s="14">
        <f>INDEX(属性偏向!$S$4:$S$135,(卡牌属性!$DP263-1+EM$3)*11+卡牌属性!$DT263)*(1+属性投放!$AT$6)</f>
        <v>66</v>
      </c>
      <c r="EN263" s="14">
        <f>INDEX(属性偏向!$S$4:$S$135,(卡牌属性!$DP263-1+EN$3)*11+卡牌属性!$DT263)*(1+属性投放!$AT$6)</f>
        <v>66</v>
      </c>
      <c r="EO263" s="14">
        <f>INDEX(属性偏向!$S$4:$S$135,(卡牌属性!$DP263-1+EO$3)*11+卡牌属性!$DT263)*(1+属性投放!$AT$6)</f>
        <v>72</v>
      </c>
      <c r="EP263" s="14">
        <f>INDEX(属性偏向!$T$4:$T$135,(卡牌属性!$DQ263-1+EP$3)*11+卡牌属性!$DT263)*(1+属性投放!$AT$6)</f>
        <v>27</v>
      </c>
      <c r="EQ263" s="14">
        <f>INDEX(属性偏向!$T$4:$T$135,(卡牌属性!$DQ263-1+EQ$3)*11+卡牌属性!$DT263)*(1+属性投放!$AT$6)</f>
        <v>30</v>
      </c>
      <c r="ER263" s="14">
        <f>INDEX(属性偏向!$T$4:$T$135,(卡牌属性!$DQ263-1+ER$3)*11+卡牌属性!$DT263)*(1+属性投放!$AT$6)</f>
        <v>30</v>
      </c>
      <c r="ES263" s="14">
        <f>INDEX(属性偏向!$T$4:$T$135,(卡牌属性!$DQ263-1+ES$3)*11+卡牌属性!$DT263)*(1+属性投放!$AT$6)</f>
        <v>33</v>
      </c>
      <c r="ET263" s="14">
        <f>INDEX(属性偏向!$T$4:$T$135,(卡牌属性!$DQ263-1+ET$3)*11+卡牌属性!$DT263)*(1+属性投放!$AT$6)</f>
        <v>36</v>
      </c>
      <c r="EU263" s="14">
        <f>INDEX(属性偏向!$U$4:$U$135,(卡牌属性!$DR263-1+EU$3)*11+卡牌属性!$DT263)*(1+属性投放!$AT$6)</f>
        <v>540</v>
      </c>
      <c r="EV263" s="14">
        <f>INDEX(属性偏向!$U$4:$U$135,(卡牌属性!$DR263-1+EV$3)*11+卡牌属性!$DT263)*(1+属性投放!$AT$6)</f>
        <v>600</v>
      </c>
      <c r="EW263" s="14">
        <f>INDEX(属性偏向!$U$4:$U$135,(卡牌属性!$DR263-1+EW$3)*11+卡牌属性!$DT263)*(1+属性投放!$AT$6)</f>
        <v>600</v>
      </c>
      <c r="EX263" s="14">
        <f>INDEX(属性偏向!$U$4:$U$135,(卡牌属性!$DR263-1+EX$3)*11+卡牌属性!$DT263)*(1+属性投放!$AT$6)</f>
        <v>660</v>
      </c>
      <c r="EY263" s="14">
        <f>INDEX(属性偏向!$U$4:$U$135,(卡牌属性!$DR263-1+EY$3)*11+卡牌属性!$DT263)*(1+属性投放!$AT$6)</f>
        <v>720</v>
      </c>
    </row>
    <row r="264" spans="31:155" ht="16.5" x14ac:dyDescent="0.2">
      <c r="AE264" s="13">
        <v>260</v>
      </c>
      <c r="AF264" s="13">
        <f t="shared" si="927"/>
        <v>24</v>
      </c>
      <c r="AG264" s="13">
        <f t="shared" si="920"/>
        <v>2</v>
      </c>
      <c r="AH264" s="13"/>
      <c r="AI264" s="13"/>
      <c r="AJ264" s="14">
        <f t="shared" si="921"/>
        <v>1101999</v>
      </c>
      <c r="AK264" s="14" t="str">
        <f t="shared" si="922"/>
        <v>R寄灵人7突</v>
      </c>
      <c r="AL264" s="25" t="s">
        <v>131</v>
      </c>
      <c r="AM264" s="14">
        <v>1</v>
      </c>
      <c r="AN264" s="14">
        <f t="shared" si="923"/>
        <v>7</v>
      </c>
      <c r="AO264" s="14" t="e">
        <f>INDEX(属性投放!#REF!,(卡牌属性!AG264-2)*20+卡牌属性!AN264)</f>
        <v>#REF!</v>
      </c>
      <c r="AP264" s="14" t="e">
        <f t="shared" si="854"/>
        <v>#REF!</v>
      </c>
      <c r="AQ264" s="14" t="e">
        <f t="shared" si="854"/>
        <v>#REF!</v>
      </c>
      <c r="AR264" s="14" t="e">
        <f t="shared" si="854"/>
        <v>#REF!</v>
      </c>
      <c r="AS264" s="14" t="e">
        <f t="shared" si="854"/>
        <v>#REF!</v>
      </c>
      <c r="AT264" s="14" t="e">
        <f>INDEX(属性投放!#REF!,(卡牌属性!AG264-2)*20+卡牌属性!AN264)</f>
        <v>#REF!</v>
      </c>
      <c r="AU264" s="14" t="e">
        <f t="shared" si="855"/>
        <v>#REF!</v>
      </c>
      <c r="AV264" s="14" t="e">
        <f t="shared" si="855"/>
        <v>#REF!</v>
      </c>
      <c r="AW264" s="14" t="e">
        <f t="shared" si="855"/>
        <v>#REF!</v>
      </c>
      <c r="AX264" s="14" t="e">
        <f t="shared" si="855"/>
        <v>#REF!</v>
      </c>
      <c r="AY264" s="14" t="e">
        <f>INDEX(属性投放!#REF!,(卡牌属性!AG264-2)*20+卡牌属性!AN264)</f>
        <v>#REF!</v>
      </c>
      <c r="AZ264" s="14" t="e">
        <f t="shared" si="856"/>
        <v>#REF!</v>
      </c>
      <c r="BA264" s="14" t="e">
        <f t="shared" si="856"/>
        <v>#REF!</v>
      </c>
      <c r="BB264" s="14" t="e">
        <f t="shared" si="856"/>
        <v>#REF!</v>
      </c>
      <c r="BC264" s="14" t="e">
        <f t="shared" si="856"/>
        <v>#REF!</v>
      </c>
      <c r="BD264" s="14" t="e">
        <f>INDEX(属性投放!#REF!,(卡牌属性!AG264-2)*20+卡牌属性!AN264)</f>
        <v>#REF!</v>
      </c>
      <c r="BE264" s="14" t="e">
        <f t="shared" si="857"/>
        <v>#REF!</v>
      </c>
      <c r="BF264" s="14" t="e">
        <f t="shared" si="857"/>
        <v>#REF!</v>
      </c>
      <c r="BG264" s="14" t="e">
        <f t="shared" si="857"/>
        <v>#REF!</v>
      </c>
      <c r="BH264" s="14" t="e">
        <f t="shared" si="857"/>
        <v>#REF!</v>
      </c>
      <c r="BI264" s="14" t="e">
        <f>INDEX(属性投放!#REF!,(卡牌属性!AG264-2)*20+卡牌属性!AN264)</f>
        <v>#REF!</v>
      </c>
      <c r="BJ264" s="14" t="e">
        <f t="shared" si="858"/>
        <v>#REF!</v>
      </c>
      <c r="BK264" s="14" t="e">
        <f t="shared" si="858"/>
        <v>#REF!</v>
      </c>
      <c r="BL264" s="14" t="e">
        <f t="shared" si="858"/>
        <v>#REF!</v>
      </c>
      <c r="BM264" s="14" t="e">
        <f t="shared" si="858"/>
        <v>#REF!</v>
      </c>
      <c r="BN264" s="14" t="e">
        <f>INDEX(属性投放!#REF!,(卡牌属性!AG264-2)*20+卡牌属性!AN264)</f>
        <v>#REF!</v>
      </c>
      <c r="BO264" s="14" t="e">
        <f t="shared" si="859"/>
        <v>#REF!</v>
      </c>
      <c r="BP264" s="14" t="e">
        <f t="shared" si="859"/>
        <v>#REF!</v>
      </c>
      <c r="BQ264" s="14" t="e">
        <f t="shared" si="859"/>
        <v>#REF!</v>
      </c>
      <c r="BR264" s="14" t="e">
        <f t="shared" si="859"/>
        <v>#REF!</v>
      </c>
      <c r="BV264" s="13">
        <v>260</v>
      </c>
      <c r="BW264" s="14">
        <f t="shared" si="928"/>
        <v>24</v>
      </c>
      <c r="BX264" s="14">
        <f t="shared" si="929"/>
        <v>1102024</v>
      </c>
      <c r="BY264" s="14" t="str">
        <f>INDEX($O$6:$O$37,BW264)&amp;"-"&amp;INDEX(属性投放!$H$19:$H$29,卡牌属性!CD264)</f>
        <v>朱仙-焦热</v>
      </c>
      <c r="BZ264" s="14">
        <f t="shared" si="930"/>
        <v>5</v>
      </c>
      <c r="CA264" s="14">
        <f t="shared" si="931"/>
        <v>5</v>
      </c>
      <c r="CB264" s="14">
        <f t="shared" si="932"/>
        <v>5</v>
      </c>
      <c r="CC264" s="14">
        <f t="shared" si="933"/>
        <v>3</v>
      </c>
      <c r="CD264" s="14">
        <f t="shared" si="934"/>
        <v>7</v>
      </c>
      <c r="CE264" s="14">
        <f>INDEX(属性投放!$W$6:$W$49,(卡牌属性!CC264-2)*11+卡牌属性!CD264)</f>
        <v>15</v>
      </c>
      <c r="CF264" s="14">
        <f t="shared" si="890"/>
        <v>1460</v>
      </c>
      <c r="CG264" s="14">
        <f t="shared" si="891"/>
        <v>1653</v>
      </c>
      <c r="CH264" s="14">
        <f t="shared" si="892"/>
        <v>1846</v>
      </c>
      <c r="CI264" s="14">
        <f t="shared" si="893"/>
        <v>1846</v>
      </c>
      <c r="CJ264" s="14">
        <f t="shared" si="894"/>
        <v>2064</v>
      </c>
      <c r="CK264" s="14">
        <f t="shared" si="895"/>
        <v>685</v>
      </c>
      <c r="CL264" s="14">
        <f t="shared" si="896"/>
        <v>779</v>
      </c>
      <c r="CM264" s="14">
        <f t="shared" si="897"/>
        <v>779</v>
      </c>
      <c r="CN264" s="14">
        <f t="shared" si="898"/>
        <v>873</v>
      </c>
      <c r="CO264" s="14">
        <f t="shared" si="899"/>
        <v>982</v>
      </c>
      <c r="CP264" s="14">
        <f t="shared" si="900"/>
        <v>12020</v>
      </c>
      <c r="CQ264" s="14">
        <f t="shared" si="901"/>
        <v>13588</v>
      </c>
      <c r="CR264" s="14">
        <f t="shared" si="902"/>
        <v>13588</v>
      </c>
      <c r="CS264" s="14">
        <f t="shared" si="903"/>
        <v>15156</v>
      </c>
      <c r="CT264" s="14">
        <f t="shared" si="904"/>
        <v>16774</v>
      </c>
      <c r="CU264" s="14">
        <f>INDEX(属性偏向!$S$4:$S$135,(卡牌属性!$BZ264-1+CU$3)*11+卡牌属性!$CD264)</f>
        <v>26</v>
      </c>
      <c r="CV264" s="14">
        <f>INDEX(属性偏向!$S$4:$S$135,(卡牌属性!$BZ264-1+CV$3)*11+卡牌属性!$CD264)</f>
        <v>28</v>
      </c>
      <c r="CW264" s="14">
        <f>INDEX(属性偏向!$S$4:$S$135,(卡牌属性!$BZ264-1+CW$3)*11+卡牌属性!$CD264)</f>
        <v>30</v>
      </c>
      <c r="CX264" s="14">
        <f>INDEX(属性偏向!$S$4:$S$135,(卡牌属性!$BZ264-1+CX$3)*11+卡牌属性!$CD264)</f>
        <v>30</v>
      </c>
      <c r="CY264" s="14">
        <f>INDEX(属性偏向!$S$4:$S$135,(卡牌属性!$BZ264-1+CY$3)*11+卡牌属性!$CD264)</f>
        <v>32</v>
      </c>
      <c r="CZ264" s="14">
        <f>INDEX(属性偏向!$T$4:$T$135,(卡牌属性!$BZ264-1+CZ$3)*11+卡牌属性!$CD264)</f>
        <v>13</v>
      </c>
      <c r="DA264" s="14">
        <f>INDEX(属性偏向!$T$4:$T$135,(卡牌属性!$BZ264-1+DA$3)*11+卡牌属性!$CD264)</f>
        <v>14</v>
      </c>
      <c r="DB264" s="14">
        <f>INDEX(属性偏向!$T$4:$T$135,(卡牌属性!$BZ264-1+DB$3)*11+卡牌属性!$CD264)</f>
        <v>14</v>
      </c>
      <c r="DC264" s="14">
        <f>INDEX(属性偏向!$T$4:$T$135,(卡牌属性!$BZ264-1+DC$3)*11+卡牌属性!$CD264)</f>
        <v>15</v>
      </c>
      <c r="DD264" s="14">
        <f>INDEX(属性偏向!$T$4:$T$135,(卡牌属性!$BZ264-1+DD$3)*11+卡牌属性!$CD264)</f>
        <v>16</v>
      </c>
      <c r="DE264" s="14">
        <f>INDEX(属性偏向!$U$4:$U$135,(卡牌属性!$BZ264-1+DE$3)*11+卡牌属性!$CD264)</f>
        <v>260</v>
      </c>
      <c r="DF264" s="14">
        <f>INDEX(属性偏向!$U$4:$U$135,(卡牌属性!$BZ264-1+DF$3)*11+卡牌属性!$CD264)</f>
        <v>280</v>
      </c>
      <c r="DG264" s="14">
        <f>INDEX(属性偏向!$U$4:$U$135,(卡牌属性!$BZ264-1+DG$3)*11+卡牌属性!$CD264)</f>
        <v>280</v>
      </c>
      <c r="DH264" s="14">
        <f>INDEX(属性偏向!$U$4:$U$135,(卡牌属性!$BZ264-1+DH$3)*11+卡牌属性!$CD264)</f>
        <v>300</v>
      </c>
      <c r="DI264" s="14">
        <f>INDEX(属性偏向!$U$4:$U$135,(卡牌属性!$BZ264-1+DI$3)*11+卡牌属性!$CD264)</f>
        <v>320</v>
      </c>
      <c r="DL264" s="13">
        <v>260</v>
      </c>
      <c r="DM264" s="14">
        <f t="shared" si="935"/>
        <v>24</v>
      </c>
      <c r="DN264" s="14">
        <f t="shared" si="936"/>
        <v>1102024</v>
      </c>
      <c r="DO264" s="14" t="str">
        <f>INDEX($B$6:$B$32,DM264)&amp;"-"&amp;INDEX(属性投放!$H$7:$H$17,卡牌属性!DT264)</f>
        <v>R寄灵人-焦热</v>
      </c>
      <c r="DP264" s="14">
        <f t="shared" si="924"/>
        <v>3</v>
      </c>
      <c r="DQ264" s="14">
        <f t="shared" si="925"/>
        <v>3</v>
      </c>
      <c r="DR264" s="14">
        <f t="shared" si="926"/>
        <v>3</v>
      </c>
      <c r="DS264" s="14">
        <f t="shared" si="937"/>
        <v>2</v>
      </c>
      <c r="DT264" s="14">
        <f t="shared" si="938"/>
        <v>7</v>
      </c>
      <c r="DU264" s="14">
        <f>INDEX(属性投放!$W$6:$W$49,(卡牌属性!DS264-2)*11+卡牌属性!DT264)</f>
        <v>15</v>
      </c>
      <c r="DV264" s="14">
        <f t="shared" si="905"/>
        <v>3022</v>
      </c>
      <c r="DW264" s="14">
        <f t="shared" si="906"/>
        <v>3551</v>
      </c>
      <c r="DX264" s="14">
        <f t="shared" si="907"/>
        <v>4080</v>
      </c>
      <c r="DY264" s="14">
        <f t="shared" si="908"/>
        <v>4080</v>
      </c>
      <c r="DZ264" s="14">
        <f t="shared" si="909"/>
        <v>4609</v>
      </c>
      <c r="EA264" s="14">
        <f t="shared" si="910"/>
        <v>1471</v>
      </c>
      <c r="EB264" s="14">
        <f t="shared" si="911"/>
        <v>1733</v>
      </c>
      <c r="EC264" s="14">
        <f t="shared" si="912"/>
        <v>1733</v>
      </c>
      <c r="ED264" s="14">
        <f t="shared" si="913"/>
        <v>1995</v>
      </c>
      <c r="EE264" s="14">
        <f t="shared" si="914"/>
        <v>2257</v>
      </c>
      <c r="EF264" s="14">
        <f t="shared" si="915"/>
        <v>26352</v>
      </c>
      <c r="EG264" s="14">
        <f t="shared" si="916"/>
        <v>30706</v>
      </c>
      <c r="EH264" s="14">
        <f t="shared" si="917"/>
        <v>30706</v>
      </c>
      <c r="EI264" s="14">
        <f t="shared" si="918"/>
        <v>35060</v>
      </c>
      <c r="EJ264" s="14">
        <f t="shared" si="919"/>
        <v>39464</v>
      </c>
      <c r="EK264" s="14">
        <f>INDEX(属性偏向!$S$4:$S$135,(卡牌属性!$DP264-1+EK$3)*11+卡牌属性!$DT264)*(1+属性投放!$AT$6)</f>
        <v>66</v>
      </c>
      <c r="EL264" s="14">
        <f>INDEX(属性偏向!$S$4:$S$135,(卡牌属性!$DP264-1+EL$3)*11+卡牌属性!$DT264)*(1+属性投放!$AT$6)</f>
        <v>72</v>
      </c>
      <c r="EM264" s="14">
        <f>INDEX(属性偏向!$S$4:$S$135,(卡牌属性!$DP264-1+EM$3)*11+卡牌属性!$DT264)*(1+属性投放!$AT$6)</f>
        <v>78</v>
      </c>
      <c r="EN264" s="14">
        <f>INDEX(属性偏向!$S$4:$S$135,(卡牌属性!$DP264-1+EN$3)*11+卡牌属性!$DT264)*(1+属性投放!$AT$6)</f>
        <v>78</v>
      </c>
      <c r="EO264" s="14">
        <f>INDEX(属性偏向!$S$4:$S$135,(卡牌属性!$DP264-1+EO$3)*11+卡牌属性!$DT264)*(1+属性投放!$AT$6)</f>
        <v>84</v>
      </c>
      <c r="EP264" s="14">
        <f>INDEX(属性偏向!$T$4:$T$135,(卡牌属性!$DQ264-1+EP$3)*11+卡牌属性!$DT264)*(1+属性投放!$AT$6)</f>
        <v>33</v>
      </c>
      <c r="EQ264" s="14">
        <f>INDEX(属性偏向!$T$4:$T$135,(卡牌属性!$DQ264-1+EQ$3)*11+卡牌属性!$DT264)*(1+属性投放!$AT$6)</f>
        <v>36</v>
      </c>
      <c r="ER264" s="14">
        <f>INDEX(属性偏向!$T$4:$T$135,(卡牌属性!$DQ264-1+ER$3)*11+卡牌属性!$DT264)*(1+属性投放!$AT$6)</f>
        <v>36</v>
      </c>
      <c r="ES264" s="14">
        <f>INDEX(属性偏向!$T$4:$T$135,(卡牌属性!$DQ264-1+ES$3)*11+卡牌属性!$DT264)*(1+属性投放!$AT$6)</f>
        <v>39</v>
      </c>
      <c r="ET264" s="14">
        <f>INDEX(属性偏向!$T$4:$T$135,(卡牌属性!$DQ264-1+ET$3)*11+卡牌属性!$DT264)*(1+属性投放!$AT$6)</f>
        <v>42</v>
      </c>
      <c r="EU264" s="14">
        <f>INDEX(属性偏向!$U$4:$U$135,(卡牌属性!$DR264-1+EU$3)*11+卡牌属性!$DT264)*(1+属性投放!$AT$6)</f>
        <v>660</v>
      </c>
      <c r="EV264" s="14">
        <f>INDEX(属性偏向!$U$4:$U$135,(卡牌属性!$DR264-1+EV$3)*11+卡牌属性!$DT264)*(1+属性投放!$AT$6)</f>
        <v>720</v>
      </c>
      <c r="EW264" s="14">
        <f>INDEX(属性偏向!$U$4:$U$135,(卡牌属性!$DR264-1+EW$3)*11+卡牌属性!$DT264)*(1+属性投放!$AT$6)</f>
        <v>720</v>
      </c>
      <c r="EX264" s="14">
        <f>INDEX(属性偏向!$U$4:$U$135,(卡牌属性!$DR264-1+EX$3)*11+卡牌属性!$DT264)*(1+属性投放!$AT$6)</f>
        <v>780</v>
      </c>
      <c r="EY264" s="14">
        <f>INDEX(属性偏向!$U$4:$U$135,(卡牌属性!$DR264-1+EY$3)*11+卡牌属性!$DT264)*(1+属性投放!$AT$6)</f>
        <v>840</v>
      </c>
    </row>
    <row r="265" spans="31:155" ht="16.5" x14ac:dyDescent="0.2">
      <c r="AE265" s="13">
        <v>261</v>
      </c>
      <c r="AF265" s="13">
        <f t="shared" si="927"/>
        <v>24</v>
      </c>
      <c r="AG265" s="13">
        <f t="shared" si="920"/>
        <v>2</v>
      </c>
      <c r="AH265" s="13"/>
      <c r="AI265" s="13"/>
      <c r="AJ265" s="14">
        <f t="shared" si="921"/>
        <v>1101999</v>
      </c>
      <c r="AK265" s="14" t="str">
        <f t="shared" si="922"/>
        <v>R寄灵人8突</v>
      </c>
      <c r="AL265" s="25" t="s">
        <v>131</v>
      </c>
      <c r="AM265" s="14">
        <v>1</v>
      </c>
      <c r="AN265" s="14">
        <f t="shared" si="923"/>
        <v>8</v>
      </c>
      <c r="AO265" s="14" t="e">
        <f>INDEX(属性投放!#REF!,(卡牌属性!AG265-2)*20+卡牌属性!AN265)</f>
        <v>#REF!</v>
      </c>
      <c r="AP265" s="14" t="e">
        <f t="shared" ref="AP265:AS284" si="939">$AO265</f>
        <v>#REF!</v>
      </c>
      <c r="AQ265" s="14" t="e">
        <f t="shared" si="939"/>
        <v>#REF!</v>
      </c>
      <c r="AR265" s="14" t="e">
        <f t="shared" si="939"/>
        <v>#REF!</v>
      </c>
      <c r="AS265" s="14" t="e">
        <f t="shared" si="939"/>
        <v>#REF!</v>
      </c>
      <c r="AT265" s="14" t="e">
        <f>INDEX(属性投放!#REF!,(卡牌属性!AG265-2)*20+卡牌属性!AN265)</f>
        <v>#REF!</v>
      </c>
      <c r="AU265" s="14" t="e">
        <f t="shared" ref="AU265:AX284" si="940">$AT265</f>
        <v>#REF!</v>
      </c>
      <c r="AV265" s="14" t="e">
        <f t="shared" si="940"/>
        <v>#REF!</v>
      </c>
      <c r="AW265" s="14" t="e">
        <f t="shared" si="940"/>
        <v>#REF!</v>
      </c>
      <c r="AX265" s="14" t="e">
        <f t="shared" si="940"/>
        <v>#REF!</v>
      </c>
      <c r="AY265" s="14" t="e">
        <f>INDEX(属性投放!#REF!,(卡牌属性!AG265-2)*20+卡牌属性!AN265)</f>
        <v>#REF!</v>
      </c>
      <c r="AZ265" s="14" t="e">
        <f t="shared" ref="AZ265:BC284" si="941">$AY265</f>
        <v>#REF!</v>
      </c>
      <c r="BA265" s="14" t="e">
        <f t="shared" si="941"/>
        <v>#REF!</v>
      </c>
      <c r="BB265" s="14" t="e">
        <f t="shared" si="941"/>
        <v>#REF!</v>
      </c>
      <c r="BC265" s="14" t="e">
        <f t="shared" si="941"/>
        <v>#REF!</v>
      </c>
      <c r="BD265" s="14" t="e">
        <f>INDEX(属性投放!#REF!,(卡牌属性!AG265-2)*20+卡牌属性!AN265)</f>
        <v>#REF!</v>
      </c>
      <c r="BE265" s="14" t="e">
        <f t="shared" ref="BE265:BH284" si="942">$BD265</f>
        <v>#REF!</v>
      </c>
      <c r="BF265" s="14" t="e">
        <f t="shared" si="942"/>
        <v>#REF!</v>
      </c>
      <c r="BG265" s="14" t="e">
        <f t="shared" si="942"/>
        <v>#REF!</v>
      </c>
      <c r="BH265" s="14" t="e">
        <f t="shared" si="942"/>
        <v>#REF!</v>
      </c>
      <c r="BI265" s="14" t="e">
        <f>INDEX(属性投放!#REF!,(卡牌属性!AG265-2)*20+卡牌属性!AN265)</f>
        <v>#REF!</v>
      </c>
      <c r="BJ265" s="14" t="e">
        <f t="shared" ref="BJ265:BM284" si="943">$BI265</f>
        <v>#REF!</v>
      </c>
      <c r="BK265" s="14" t="e">
        <f t="shared" si="943"/>
        <v>#REF!</v>
      </c>
      <c r="BL265" s="14" t="e">
        <f t="shared" si="943"/>
        <v>#REF!</v>
      </c>
      <c r="BM265" s="14" t="e">
        <f t="shared" si="943"/>
        <v>#REF!</v>
      </c>
      <c r="BN265" s="14" t="e">
        <f>INDEX(属性投放!#REF!,(卡牌属性!AG265-2)*20+卡牌属性!AN265)</f>
        <v>#REF!</v>
      </c>
      <c r="BO265" s="14" t="e">
        <f t="shared" ref="BO265:BR284" si="944">$BN265</f>
        <v>#REF!</v>
      </c>
      <c r="BP265" s="14" t="e">
        <f t="shared" si="944"/>
        <v>#REF!</v>
      </c>
      <c r="BQ265" s="14" t="e">
        <f t="shared" si="944"/>
        <v>#REF!</v>
      </c>
      <c r="BR265" s="14" t="e">
        <f t="shared" si="944"/>
        <v>#REF!</v>
      </c>
      <c r="BV265" s="13">
        <v>261</v>
      </c>
      <c r="BW265" s="14">
        <f t="shared" si="928"/>
        <v>24</v>
      </c>
      <c r="BX265" s="14">
        <f t="shared" si="929"/>
        <v>1102024</v>
      </c>
      <c r="BY265" s="14" t="str">
        <f>INDEX($O$6:$O$37,BW265)&amp;"-"&amp;INDEX(属性投放!$H$19:$H$29,卡牌属性!CD265)</f>
        <v>朱仙-大焦热</v>
      </c>
      <c r="BZ265" s="14">
        <f t="shared" si="930"/>
        <v>5</v>
      </c>
      <c r="CA265" s="14">
        <f t="shared" si="931"/>
        <v>5</v>
      </c>
      <c r="CB265" s="14">
        <f t="shared" si="932"/>
        <v>5</v>
      </c>
      <c r="CC265" s="14">
        <f t="shared" si="933"/>
        <v>3</v>
      </c>
      <c r="CD265" s="14">
        <f t="shared" si="934"/>
        <v>8</v>
      </c>
      <c r="CE265" s="14">
        <f>INDEX(属性投放!$W$6:$W$49,(卡牌属性!CC265-2)*11+卡牌属性!CD265)</f>
        <v>15</v>
      </c>
      <c r="CF265" s="14">
        <f t="shared" si="890"/>
        <v>1850</v>
      </c>
      <c r="CG265" s="14">
        <f t="shared" si="891"/>
        <v>2073</v>
      </c>
      <c r="CH265" s="14">
        <f t="shared" si="892"/>
        <v>2296</v>
      </c>
      <c r="CI265" s="14">
        <f t="shared" si="893"/>
        <v>2296</v>
      </c>
      <c r="CJ265" s="14">
        <f t="shared" si="894"/>
        <v>2544</v>
      </c>
      <c r="CK265" s="14">
        <f t="shared" si="895"/>
        <v>880</v>
      </c>
      <c r="CL265" s="14">
        <f t="shared" si="896"/>
        <v>989</v>
      </c>
      <c r="CM265" s="14">
        <f t="shared" si="897"/>
        <v>989</v>
      </c>
      <c r="CN265" s="14">
        <f t="shared" si="898"/>
        <v>1098</v>
      </c>
      <c r="CO265" s="14">
        <f t="shared" si="899"/>
        <v>1222</v>
      </c>
      <c r="CP265" s="14">
        <f t="shared" si="900"/>
        <v>15920</v>
      </c>
      <c r="CQ265" s="14">
        <f t="shared" si="901"/>
        <v>17788</v>
      </c>
      <c r="CR265" s="14">
        <f t="shared" si="902"/>
        <v>17788</v>
      </c>
      <c r="CS265" s="14">
        <f t="shared" si="903"/>
        <v>19656</v>
      </c>
      <c r="CT265" s="14">
        <f t="shared" si="904"/>
        <v>21574</v>
      </c>
      <c r="CU265" s="14">
        <f>INDEX(属性偏向!$S$4:$S$135,(卡牌属性!$BZ265-1+CU$3)*11+卡牌属性!$CD265)</f>
        <v>32</v>
      </c>
      <c r="CV265" s="14">
        <f>INDEX(属性偏向!$S$4:$S$135,(卡牌属性!$BZ265-1+CV$3)*11+卡牌属性!$CD265)</f>
        <v>34</v>
      </c>
      <c r="CW265" s="14">
        <f>INDEX(属性偏向!$S$4:$S$135,(卡牌属性!$BZ265-1+CW$3)*11+卡牌属性!$CD265)</f>
        <v>36</v>
      </c>
      <c r="CX265" s="14">
        <f>INDEX(属性偏向!$S$4:$S$135,(卡牌属性!$BZ265-1+CX$3)*11+卡牌属性!$CD265)</f>
        <v>36</v>
      </c>
      <c r="CY265" s="14">
        <f>INDEX(属性偏向!$S$4:$S$135,(卡牌属性!$BZ265-1+CY$3)*11+卡牌属性!$CD265)</f>
        <v>38</v>
      </c>
      <c r="CZ265" s="14">
        <f>INDEX(属性偏向!$T$4:$T$135,(卡牌属性!$BZ265-1+CZ$3)*11+卡牌属性!$CD265)</f>
        <v>16</v>
      </c>
      <c r="DA265" s="14">
        <f>INDEX(属性偏向!$T$4:$T$135,(卡牌属性!$BZ265-1+DA$3)*11+卡牌属性!$CD265)</f>
        <v>17</v>
      </c>
      <c r="DB265" s="14">
        <f>INDEX(属性偏向!$T$4:$T$135,(卡牌属性!$BZ265-1+DB$3)*11+卡牌属性!$CD265)</f>
        <v>17</v>
      </c>
      <c r="DC265" s="14">
        <f>INDEX(属性偏向!$T$4:$T$135,(卡牌属性!$BZ265-1+DC$3)*11+卡牌属性!$CD265)</f>
        <v>18</v>
      </c>
      <c r="DD265" s="14">
        <f>INDEX(属性偏向!$T$4:$T$135,(卡牌属性!$BZ265-1+DD$3)*11+卡牌属性!$CD265)</f>
        <v>19</v>
      </c>
      <c r="DE265" s="14">
        <f>INDEX(属性偏向!$U$4:$U$135,(卡牌属性!$BZ265-1+DE$3)*11+卡牌属性!$CD265)</f>
        <v>320</v>
      </c>
      <c r="DF265" s="14">
        <f>INDEX(属性偏向!$U$4:$U$135,(卡牌属性!$BZ265-1+DF$3)*11+卡牌属性!$CD265)</f>
        <v>340</v>
      </c>
      <c r="DG265" s="14">
        <f>INDEX(属性偏向!$U$4:$U$135,(卡牌属性!$BZ265-1+DG$3)*11+卡牌属性!$CD265)</f>
        <v>340</v>
      </c>
      <c r="DH265" s="14">
        <f>INDEX(属性偏向!$U$4:$U$135,(卡牌属性!$BZ265-1+DH$3)*11+卡牌属性!$CD265)</f>
        <v>360</v>
      </c>
      <c r="DI265" s="14">
        <f>INDEX(属性偏向!$U$4:$U$135,(卡牌属性!$BZ265-1+DI$3)*11+卡牌属性!$CD265)</f>
        <v>380</v>
      </c>
      <c r="DL265" s="13">
        <v>261</v>
      </c>
      <c r="DM265" s="14">
        <f t="shared" si="935"/>
        <v>24</v>
      </c>
      <c r="DN265" s="14">
        <f t="shared" si="936"/>
        <v>1102024</v>
      </c>
      <c r="DO265" s="14" t="str">
        <f>INDEX($B$6:$B$32,DM265)&amp;"-"&amp;INDEX(属性投放!$H$7:$H$17,卡牌属性!DT265)</f>
        <v>R寄灵人-大焦热</v>
      </c>
      <c r="DP265" s="14">
        <f t="shared" si="924"/>
        <v>3</v>
      </c>
      <c r="DQ265" s="14">
        <f t="shared" si="925"/>
        <v>3</v>
      </c>
      <c r="DR265" s="14">
        <f t="shared" si="926"/>
        <v>3</v>
      </c>
      <c r="DS265" s="14">
        <f t="shared" si="937"/>
        <v>2</v>
      </c>
      <c r="DT265" s="14">
        <f t="shared" si="938"/>
        <v>8</v>
      </c>
      <c r="DU265" s="14">
        <f>INDEX(属性投放!$W$6:$W$49,(卡牌属性!DS265-2)*11+卡牌属性!DT265)</f>
        <v>15</v>
      </c>
      <c r="DV265" s="14">
        <f t="shared" si="905"/>
        <v>4012</v>
      </c>
      <c r="DW265" s="14">
        <f t="shared" si="906"/>
        <v>4631</v>
      </c>
      <c r="DX265" s="14">
        <f t="shared" si="907"/>
        <v>5250</v>
      </c>
      <c r="DY265" s="14">
        <f t="shared" si="908"/>
        <v>5250</v>
      </c>
      <c r="DZ265" s="14">
        <f t="shared" si="909"/>
        <v>5869</v>
      </c>
      <c r="EA265" s="14">
        <f t="shared" si="910"/>
        <v>1966</v>
      </c>
      <c r="EB265" s="14">
        <f t="shared" si="911"/>
        <v>2273</v>
      </c>
      <c r="EC265" s="14">
        <f t="shared" si="912"/>
        <v>2273</v>
      </c>
      <c r="ED265" s="14">
        <f t="shared" si="913"/>
        <v>2580</v>
      </c>
      <c r="EE265" s="14">
        <f t="shared" si="914"/>
        <v>2887</v>
      </c>
      <c r="EF265" s="14">
        <f t="shared" si="915"/>
        <v>36252</v>
      </c>
      <c r="EG265" s="14">
        <f t="shared" si="916"/>
        <v>41506</v>
      </c>
      <c r="EH265" s="14">
        <f t="shared" si="917"/>
        <v>41506</v>
      </c>
      <c r="EI265" s="14">
        <f t="shared" si="918"/>
        <v>46760</v>
      </c>
      <c r="EJ265" s="14">
        <f t="shared" si="919"/>
        <v>52064</v>
      </c>
      <c r="EK265" s="14">
        <f>INDEX(属性偏向!$S$4:$S$135,(卡牌属性!$DP265-1+EK$3)*11+卡牌属性!$DT265)*(1+属性投放!$AT$6)</f>
        <v>84</v>
      </c>
      <c r="EL265" s="14">
        <f>INDEX(属性偏向!$S$4:$S$135,(卡牌属性!$DP265-1+EL$3)*11+卡牌属性!$DT265)*(1+属性投放!$AT$6)</f>
        <v>90</v>
      </c>
      <c r="EM265" s="14">
        <f>INDEX(属性偏向!$S$4:$S$135,(卡牌属性!$DP265-1+EM$3)*11+卡牌属性!$DT265)*(1+属性投放!$AT$6)</f>
        <v>96</v>
      </c>
      <c r="EN265" s="14">
        <f>INDEX(属性偏向!$S$4:$S$135,(卡牌属性!$DP265-1+EN$3)*11+卡牌属性!$DT265)*(1+属性投放!$AT$6)</f>
        <v>96</v>
      </c>
      <c r="EO265" s="14">
        <f>INDEX(属性偏向!$S$4:$S$135,(卡牌属性!$DP265-1+EO$3)*11+卡牌属性!$DT265)*(1+属性投放!$AT$6)</f>
        <v>102</v>
      </c>
      <c r="EP265" s="14">
        <f>INDEX(属性偏向!$T$4:$T$135,(卡牌属性!$DQ265-1+EP$3)*11+卡牌属性!$DT265)*(1+属性投放!$AT$6)</f>
        <v>42</v>
      </c>
      <c r="EQ265" s="14">
        <f>INDEX(属性偏向!$T$4:$T$135,(卡牌属性!$DQ265-1+EQ$3)*11+卡牌属性!$DT265)*(1+属性投放!$AT$6)</f>
        <v>45</v>
      </c>
      <c r="ER265" s="14">
        <f>INDEX(属性偏向!$T$4:$T$135,(卡牌属性!$DQ265-1+ER$3)*11+卡牌属性!$DT265)*(1+属性投放!$AT$6)</f>
        <v>45</v>
      </c>
      <c r="ES265" s="14">
        <f>INDEX(属性偏向!$T$4:$T$135,(卡牌属性!$DQ265-1+ES$3)*11+卡牌属性!$DT265)*(1+属性投放!$AT$6)</f>
        <v>48</v>
      </c>
      <c r="ET265" s="14">
        <f>INDEX(属性偏向!$T$4:$T$135,(卡牌属性!$DQ265-1+ET$3)*11+卡牌属性!$DT265)*(1+属性投放!$AT$6)</f>
        <v>51</v>
      </c>
      <c r="EU265" s="14">
        <f>INDEX(属性偏向!$U$4:$U$135,(卡牌属性!$DR265-1+EU$3)*11+卡牌属性!$DT265)*(1+属性投放!$AT$6)</f>
        <v>840</v>
      </c>
      <c r="EV265" s="14">
        <f>INDEX(属性偏向!$U$4:$U$135,(卡牌属性!$DR265-1+EV$3)*11+卡牌属性!$DT265)*(1+属性投放!$AT$6)</f>
        <v>900</v>
      </c>
      <c r="EW265" s="14">
        <f>INDEX(属性偏向!$U$4:$U$135,(卡牌属性!$DR265-1+EW$3)*11+卡牌属性!$DT265)*(1+属性投放!$AT$6)</f>
        <v>900</v>
      </c>
      <c r="EX265" s="14">
        <f>INDEX(属性偏向!$U$4:$U$135,(卡牌属性!$DR265-1+EX$3)*11+卡牌属性!$DT265)*(1+属性投放!$AT$6)</f>
        <v>960</v>
      </c>
      <c r="EY265" s="14">
        <f>INDEX(属性偏向!$U$4:$U$135,(卡牌属性!$DR265-1+EY$3)*11+卡牌属性!$DT265)*(1+属性投放!$AT$6)</f>
        <v>1020</v>
      </c>
    </row>
    <row r="266" spans="31:155" ht="16.5" x14ac:dyDescent="0.2">
      <c r="AE266" s="13">
        <v>262</v>
      </c>
      <c r="AF266" s="13">
        <f t="shared" si="927"/>
        <v>24</v>
      </c>
      <c r="AG266" s="13">
        <f t="shared" si="920"/>
        <v>2</v>
      </c>
      <c r="AH266" s="13"/>
      <c r="AI266" s="13"/>
      <c r="AJ266" s="14">
        <f t="shared" si="921"/>
        <v>1101999</v>
      </c>
      <c r="AK266" s="14" t="str">
        <f t="shared" si="922"/>
        <v>R寄灵人9突</v>
      </c>
      <c r="AL266" s="25" t="s">
        <v>131</v>
      </c>
      <c r="AM266" s="14">
        <v>1</v>
      </c>
      <c r="AN266" s="14">
        <f t="shared" si="923"/>
        <v>9</v>
      </c>
      <c r="AO266" s="14" t="e">
        <f>INDEX(属性投放!#REF!,(卡牌属性!AG266-2)*20+卡牌属性!AN266)</f>
        <v>#REF!</v>
      </c>
      <c r="AP266" s="14" t="e">
        <f t="shared" si="939"/>
        <v>#REF!</v>
      </c>
      <c r="AQ266" s="14" t="e">
        <f t="shared" si="939"/>
        <v>#REF!</v>
      </c>
      <c r="AR266" s="14" t="e">
        <f t="shared" si="939"/>
        <v>#REF!</v>
      </c>
      <c r="AS266" s="14" t="e">
        <f t="shared" si="939"/>
        <v>#REF!</v>
      </c>
      <c r="AT266" s="14" t="e">
        <f>INDEX(属性投放!#REF!,(卡牌属性!AG266-2)*20+卡牌属性!AN266)</f>
        <v>#REF!</v>
      </c>
      <c r="AU266" s="14" t="e">
        <f t="shared" si="940"/>
        <v>#REF!</v>
      </c>
      <c r="AV266" s="14" t="e">
        <f t="shared" si="940"/>
        <v>#REF!</v>
      </c>
      <c r="AW266" s="14" t="e">
        <f t="shared" si="940"/>
        <v>#REF!</v>
      </c>
      <c r="AX266" s="14" t="e">
        <f t="shared" si="940"/>
        <v>#REF!</v>
      </c>
      <c r="AY266" s="14" t="e">
        <f>INDEX(属性投放!#REF!,(卡牌属性!AG266-2)*20+卡牌属性!AN266)</f>
        <v>#REF!</v>
      </c>
      <c r="AZ266" s="14" t="e">
        <f t="shared" si="941"/>
        <v>#REF!</v>
      </c>
      <c r="BA266" s="14" t="e">
        <f t="shared" si="941"/>
        <v>#REF!</v>
      </c>
      <c r="BB266" s="14" t="e">
        <f t="shared" si="941"/>
        <v>#REF!</v>
      </c>
      <c r="BC266" s="14" t="e">
        <f t="shared" si="941"/>
        <v>#REF!</v>
      </c>
      <c r="BD266" s="14" t="e">
        <f>INDEX(属性投放!#REF!,(卡牌属性!AG266-2)*20+卡牌属性!AN266)</f>
        <v>#REF!</v>
      </c>
      <c r="BE266" s="14" t="e">
        <f t="shared" si="942"/>
        <v>#REF!</v>
      </c>
      <c r="BF266" s="14" t="e">
        <f t="shared" si="942"/>
        <v>#REF!</v>
      </c>
      <c r="BG266" s="14" t="e">
        <f t="shared" si="942"/>
        <v>#REF!</v>
      </c>
      <c r="BH266" s="14" t="e">
        <f t="shared" si="942"/>
        <v>#REF!</v>
      </c>
      <c r="BI266" s="14" t="e">
        <f>INDEX(属性投放!#REF!,(卡牌属性!AG266-2)*20+卡牌属性!AN266)</f>
        <v>#REF!</v>
      </c>
      <c r="BJ266" s="14" t="e">
        <f t="shared" si="943"/>
        <v>#REF!</v>
      </c>
      <c r="BK266" s="14" t="e">
        <f t="shared" si="943"/>
        <v>#REF!</v>
      </c>
      <c r="BL266" s="14" t="e">
        <f t="shared" si="943"/>
        <v>#REF!</v>
      </c>
      <c r="BM266" s="14" t="e">
        <f t="shared" si="943"/>
        <v>#REF!</v>
      </c>
      <c r="BN266" s="14" t="e">
        <f>INDEX(属性投放!#REF!,(卡牌属性!AG266-2)*20+卡牌属性!AN266)</f>
        <v>#REF!</v>
      </c>
      <c r="BO266" s="14" t="e">
        <f t="shared" si="944"/>
        <v>#REF!</v>
      </c>
      <c r="BP266" s="14" t="e">
        <f t="shared" si="944"/>
        <v>#REF!</v>
      </c>
      <c r="BQ266" s="14" t="e">
        <f t="shared" si="944"/>
        <v>#REF!</v>
      </c>
      <c r="BR266" s="14" t="e">
        <f t="shared" si="944"/>
        <v>#REF!</v>
      </c>
      <c r="BV266" s="13">
        <v>262</v>
      </c>
      <c r="BW266" s="14">
        <f t="shared" si="928"/>
        <v>24</v>
      </c>
      <c r="BX266" s="14">
        <f t="shared" si="929"/>
        <v>1102024</v>
      </c>
      <c r="BY266" s="14" t="str">
        <f>INDEX($O$6:$O$37,BW266)&amp;"-"&amp;INDEX(属性投放!$H$19:$H$29,卡牌属性!CD266)</f>
        <v>朱仙-无间</v>
      </c>
      <c r="BZ266" s="14">
        <f t="shared" si="930"/>
        <v>5</v>
      </c>
      <c r="CA266" s="14">
        <f t="shared" si="931"/>
        <v>5</v>
      </c>
      <c r="CB266" s="14">
        <f t="shared" si="932"/>
        <v>5</v>
      </c>
      <c r="CC266" s="14">
        <f t="shared" si="933"/>
        <v>3</v>
      </c>
      <c r="CD266" s="14">
        <f t="shared" si="934"/>
        <v>9</v>
      </c>
      <c r="CE266" s="14">
        <f>INDEX(属性投放!$W$6:$W$49,(卡牌属性!CC266-2)*11+卡牌属性!CD266)</f>
        <v>15</v>
      </c>
      <c r="CF266" s="14">
        <f t="shared" si="890"/>
        <v>2330</v>
      </c>
      <c r="CG266" s="14">
        <f t="shared" si="891"/>
        <v>2583</v>
      </c>
      <c r="CH266" s="14">
        <f t="shared" si="892"/>
        <v>2836</v>
      </c>
      <c r="CI266" s="14">
        <f t="shared" si="893"/>
        <v>2836</v>
      </c>
      <c r="CJ266" s="14">
        <f t="shared" si="894"/>
        <v>3114</v>
      </c>
      <c r="CK266" s="14">
        <f t="shared" si="895"/>
        <v>1120</v>
      </c>
      <c r="CL266" s="14">
        <f t="shared" si="896"/>
        <v>1244</v>
      </c>
      <c r="CM266" s="14">
        <f t="shared" si="897"/>
        <v>1244</v>
      </c>
      <c r="CN266" s="14">
        <f t="shared" si="898"/>
        <v>1368</v>
      </c>
      <c r="CO266" s="14">
        <f t="shared" si="899"/>
        <v>1507</v>
      </c>
      <c r="CP266" s="14">
        <f t="shared" si="900"/>
        <v>20720</v>
      </c>
      <c r="CQ266" s="14">
        <f t="shared" si="901"/>
        <v>22888</v>
      </c>
      <c r="CR266" s="14">
        <f t="shared" si="902"/>
        <v>22888</v>
      </c>
      <c r="CS266" s="14">
        <f t="shared" si="903"/>
        <v>25056</v>
      </c>
      <c r="CT266" s="14">
        <f t="shared" si="904"/>
        <v>27274</v>
      </c>
      <c r="CU266" s="14">
        <f>INDEX(属性偏向!$S$4:$S$135,(卡牌属性!$BZ266-1+CU$3)*11+卡牌属性!$CD266)</f>
        <v>38</v>
      </c>
      <c r="CV266" s="14">
        <f>INDEX(属性偏向!$S$4:$S$135,(卡牌属性!$BZ266-1+CV$3)*11+卡牌属性!$CD266)</f>
        <v>40</v>
      </c>
      <c r="CW266" s="14">
        <f>INDEX(属性偏向!$S$4:$S$135,(卡牌属性!$BZ266-1+CW$3)*11+卡牌属性!$CD266)</f>
        <v>42</v>
      </c>
      <c r="CX266" s="14">
        <f>INDEX(属性偏向!$S$4:$S$135,(卡牌属性!$BZ266-1+CX$3)*11+卡牌属性!$CD266)</f>
        <v>42</v>
      </c>
      <c r="CY266" s="14">
        <f>INDEX(属性偏向!$S$4:$S$135,(卡牌属性!$BZ266-1+CY$3)*11+卡牌属性!$CD266)</f>
        <v>44</v>
      </c>
      <c r="CZ266" s="14">
        <f>INDEX(属性偏向!$T$4:$T$135,(卡牌属性!$BZ266-1+CZ$3)*11+卡牌属性!$CD266)</f>
        <v>19</v>
      </c>
      <c r="DA266" s="14">
        <f>INDEX(属性偏向!$T$4:$T$135,(卡牌属性!$BZ266-1+DA$3)*11+卡牌属性!$CD266)</f>
        <v>20</v>
      </c>
      <c r="DB266" s="14">
        <f>INDEX(属性偏向!$T$4:$T$135,(卡牌属性!$BZ266-1+DB$3)*11+卡牌属性!$CD266)</f>
        <v>20</v>
      </c>
      <c r="DC266" s="14">
        <f>INDEX(属性偏向!$T$4:$T$135,(卡牌属性!$BZ266-1+DC$3)*11+卡牌属性!$CD266)</f>
        <v>21</v>
      </c>
      <c r="DD266" s="14">
        <f>INDEX(属性偏向!$T$4:$T$135,(卡牌属性!$BZ266-1+DD$3)*11+卡牌属性!$CD266)</f>
        <v>22</v>
      </c>
      <c r="DE266" s="14">
        <f>INDEX(属性偏向!$U$4:$U$135,(卡牌属性!$BZ266-1+DE$3)*11+卡牌属性!$CD266)</f>
        <v>380</v>
      </c>
      <c r="DF266" s="14">
        <f>INDEX(属性偏向!$U$4:$U$135,(卡牌属性!$BZ266-1+DF$3)*11+卡牌属性!$CD266)</f>
        <v>400</v>
      </c>
      <c r="DG266" s="14">
        <f>INDEX(属性偏向!$U$4:$U$135,(卡牌属性!$BZ266-1+DG$3)*11+卡牌属性!$CD266)</f>
        <v>400</v>
      </c>
      <c r="DH266" s="14">
        <f>INDEX(属性偏向!$U$4:$U$135,(卡牌属性!$BZ266-1+DH$3)*11+卡牌属性!$CD266)</f>
        <v>420</v>
      </c>
      <c r="DI266" s="14">
        <f>INDEX(属性偏向!$U$4:$U$135,(卡牌属性!$BZ266-1+DI$3)*11+卡牌属性!$CD266)</f>
        <v>440</v>
      </c>
      <c r="DL266" s="13">
        <v>262</v>
      </c>
      <c r="DM266" s="14">
        <f t="shared" si="935"/>
        <v>24</v>
      </c>
      <c r="DN266" s="14">
        <f t="shared" si="936"/>
        <v>1102024</v>
      </c>
      <c r="DO266" s="14" t="str">
        <f>INDEX($B$6:$B$32,DM266)&amp;"-"&amp;INDEX(属性投放!$H$7:$H$17,卡牌属性!DT266)</f>
        <v>R寄灵人-无间</v>
      </c>
      <c r="DP266" s="14">
        <f t="shared" si="924"/>
        <v>3</v>
      </c>
      <c r="DQ266" s="14">
        <f t="shared" si="925"/>
        <v>3</v>
      </c>
      <c r="DR266" s="14">
        <f t="shared" si="926"/>
        <v>3</v>
      </c>
      <c r="DS266" s="14">
        <f t="shared" si="937"/>
        <v>2</v>
      </c>
      <c r="DT266" s="14">
        <f t="shared" si="938"/>
        <v>9</v>
      </c>
      <c r="DU266" s="14">
        <f>INDEX(属性投放!$W$6:$W$49,(卡牌属性!DS266-2)*11+卡牌属性!DT266)</f>
        <v>15</v>
      </c>
      <c r="DV266" s="14">
        <f t="shared" si="905"/>
        <v>5272</v>
      </c>
      <c r="DW266" s="14">
        <f t="shared" si="906"/>
        <v>5981</v>
      </c>
      <c r="DX266" s="14">
        <f t="shared" si="907"/>
        <v>6690</v>
      </c>
      <c r="DY266" s="14">
        <f t="shared" si="908"/>
        <v>6690</v>
      </c>
      <c r="DZ266" s="14">
        <f t="shared" si="909"/>
        <v>7399</v>
      </c>
      <c r="EA266" s="14">
        <f t="shared" si="910"/>
        <v>2596</v>
      </c>
      <c r="EB266" s="14">
        <f t="shared" si="911"/>
        <v>2948</v>
      </c>
      <c r="EC266" s="14">
        <f t="shared" si="912"/>
        <v>2948</v>
      </c>
      <c r="ED266" s="14">
        <f t="shared" si="913"/>
        <v>3300</v>
      </c>
      <c r="EE266" s="14">
        <f t="shared" si="914"/>
        <v>3652</v>
      </c>
      <c r="EF266" s="14">
        <f t="shared" si="915"/>
        <v>48852</v>
      </c>
      <c r="EG266" s="14">
        <f t="shared" si="916"/>
        <v>55006</v>
      </c>
      <c r="EH266" s="14">
        <f t="shared" si="917"/>
        <v>55006</v>
      </c>
      <c r="EI266" s="14">
        <f t="shared" si="918"/>
        <v>61160</v>
      </c>
      <c r="EJ266" s="14">
        <f t="shared" si="919"/>
        <v>67364</v>
      </c>
      <c r="EK266" s="14">
        <f>INDEX(属性偏向!$S$4:$S$135,(卡牌属性!$DP266-1+EK$3)*11+卡牌属性!$DT266)*(1+属性投放!$AT$6)</f>
        <v>102</v>
      </c>
      <c r="EL266" s="14">
        <f>INDEX(属性偏向!$S$4:$S$135,(卡牌属性!$DP266-1+EL$3)*11+卡牌属性!$DT266)*(1+属性投放!$AT$6)</f>
        <v>108</v>
      </c>
      <c r="EM266" s="14">
        <f>INDEX(属性偏向!$S$4:$S$135,(卡牌属性!$DP266-1+EM$3)*11+卡牌属性!$DT266)*(1+属性投放!$AT$6)</f>
        <v>114</v>
      </c>
      <c r="EN266" s="14">
        <f>INDEX(属性偏向!$S$4:$S$135,(卡牌属性!$DP266-1+EN$3)*11+卡牌属性!$DT266)*(1+属性投放!$AT$6)</f>
        <v>114</v>
      </c>
      <c r="EO266" s="14">
        <f>INDEX(属性偏向!$S$4:$S$135,(卡牌属性!$DP266-1+EO$3)*11+卡牌属性!$DT266)*(1+属性投放!$AT$6)</f>
        <v>120</v>
      </c>
      <c r="EP266" s="14">
        <f>INDEX(属性偏向!$T$4:$T$135,(卡牌属性!$DQ266-1+EP$3)*11+卡牌属性!$DT266)*(1+属性投放!$AT$6)</f>
        <v>51</v>
      </c>
      <c r="EQ266" s="14">
        <f>INDEX(属性偏向!$T$4:$T$135,(卡牌属性!$DQ266-1+EQ$3)*11+卡牌属性!$DT266)*(1+属性投放!$AT$6)</f>
        <v>54</v>
      </c>
      <c r="ER266" s="14">
        <f>INDEX(属性偏向!$T$4:$T$135,(卡牌属性!$DQ266-1+ER$3)*11+卡牌属性!$DT266)*(1+属性投放!$AT$6)</f>
        <v>54</v>
      </c>
      <c r="ES266" s="14">
        <f>INDEX(属性偏向!$T$4:$T$135,(卡牌属性!$DQ266-1+ES$3)*11+卡牌属性!$DT266)*(1+属性投放!$AT$6)</f>
        <v>57</v>
      </c>
      <c r="ET266" s="14">
        <f>INDEX(属性偏向!$T$4:$T$135,(卡牌属性!$DQ266-1+ET$3)*11+卡牌属性!$DT266)*(1+属性投放!$AT$6)</f>
        <v>60</v>
      </c>
      <c r="EU266" s="14">
        <f>INDEX(属性偏向!$U$4:$U$135,(卡牌属性!$DR266-1+EU$3)*11+卡牌属性!$DT266)*(1+属性投放!$AT$6)</f>
        <v>1020</v>
      </c>
      <c r="EV266" s="14">
        <f>INDEX(属性偏向!$U$4:$U$135,(卡牌属性!$DR266-1+EV$3)*11+卡牌属性!$DT266)*(1+属性投放!$AT$6)</f>
        <v>1080</v>
      </c>
      <c r="EW266" s="14">
        <f>INDEX(属性偏向!$U$4:$U$135,(卡牌属性!$DR266-1+EW$3)*11+卡牌属性!$DT266)*(1+属性投放!$AT$6)</f>
        <v>1080</v>
      </c>
      <c r="EX266" s="14">
        <f>INDEX(属性偏向!$U$4:$U$135,(卡牌属性!$DR266-1+EX$3)*11+卡牌属性!$DT266)*(1+属性投放!$AT$6)</f>
        <v>1140</v>
      </c>
      <c r="EY266" s="14">
        <f>INDEX(属性偏向!$U$4:$U$135,(卡牌属性!$DR266-1+EY$3)*11+卡牌属性!$DT266)*(1+属性投放!$AT$6)</f>
        <v>1200</v>
      </c>
    </row>
    <row r="267" spans="31:155" ht="16.5" x14ac:dyDescent="0.2">
      <c r="AE267" s="13">
        <v>263</v>
      </c>
      <c r="AF267" s="13">
        <f t="shared" si="927"/>
        <v>24</v>
      </c>
      <c r="AG267" s="13">
        <f t="shared" si="920"/>
        <v>2</v>
      </c>
      <c r="AH267" s="13"/>
      <c r="AI267" s="13"/>
      <c r="AJ267" s="14">
        <f t="shared" si="921"/>
        <v>1101999</v>
      </c>
      <c r="AK267" s="14" t="str">
        <f t="shared" si="922"/>
        <v>R寄灵人10突</v>
      </c>
      <c r="AL267" s="25" t="s">
        <v>131</v>
      </c>
      <c r="AM267" s="14">
        <v>1</v>
      </c>
      <c r="AN267" s="14">
        <f t="shared" si="923"/>
        <v>10</v>
      </c>
      <c r="AO267" s="14" t="e">
        <f>INDEX(属性投放!#REF!,(卡牌属性!AG267-2)*20+卡牌属性!AN267)</f>
        <v>#REF!</v>
      </c>
      <c r="AP267" s="14" t="e">
        <f t="shared" si="939"/>
        <v>#REF!</v>
      </c>
      <c r="AQ267" s="14" t="e">
        <f t="shared" si="939"/>
        <v>#REF!</v>
      </c>
      <c r="AR267" s="14" t="e">
        <f t="shared" si="939"/>
        <v>#REF!</v>
      </c>
      <c r="AS267" s="14" t="e">
        <f t="shared" si="939"/>
        <v>#REF!</v>
      </c>
      <c r="AT267" s="14" t="e">
        <f>INDEX(属性投放!#REF!,(卡牌属性!AG267-2)*20+卡牌属性!AN267)</f>
        <v>#REF!</v>
      </c>
      <c r="AU267" s="14" t="e">
        <f t="shared" si="940"/>
        <v>#REF!</v>
      </c>
      <c r="AV267" s="14" t="e">
        <f t="shared" si="940"/>
        <v>#REF!</v>
      </c>
      <c r="AW267" s="14" t="e">
        <f t="shared" si="940"/>
        <v>#REF!</v>
      </c>
      <c r="AX267" s="14" t="e">
        <f t="shared" si="940"/>
        <v>#REF!</v>
      </c>
      <c r="AY267" s="14" t="e">
        <f>INDEX(属性投放!#REF!,(卡牌属性!AG267-2)*20+卡牌属性!AN267)</f>
        <v>#REF!</v>
      </c>
      <c r="AZ267" s="14" t="e">
        <f t="shared" si="941"/>
        <v>#REF!</v>
      </c>
      <c r="BA267" s="14" t="e">
        <f t="shared" si="941"/>
        <v>#REF!</v>
      </c>
      <c r="BB267" s="14" t="e">
        <f t="shared" si="941"/>
        <v>#REF!</v>
      </c>
      <c r="BC267" s="14" t="e">
        <f t="shared" si="941"/>
        <v>#REF!</v>
      </c>
      <c r="BD267" s="14" t="e">
        <f>INDEX(属性投放!#REF!,(卡牌属性!AG267-2)*20+卡牌属性!AN267)</f>
        <v>#REF!</v>
      </c>
      <c r="BE267" s="14" t="e">
        <f t="shared" si="942"/>
        <v>#REF!</v>
      </c>
      <c r="BF267" s="14" t="e">
        <f t="shared" si="942"/>
        <v>#REF!</v>
      </c>
      <c r="BG267" s="14" t="e">
        <f t="shared" si="942"/>
        <v>#REF!</v>
      </c>
      <c r="BH267" s="14" t="e">
        <f t="shared" si="942"/>
        <v>#REF!</v>
      </c>
      <c r="BI267" s="14" t="e">
        <f>INDEX(属性投放!#REF!,(卡牌属性!AG267-2)*20+卡牌属性!AN267)</f>
        <v>#REF!</v>
      </c>
      <c r="BJ267" s="14" t="e">
        <f t="shared" si="943"/>
        <v>#REF!</v>
      </c>
      <c r="BK267" s="14" t="e">
        <f t="shared" si="943"/>
        <v>#REF!</v>
      </c>
      <c r="BL267" s="14" t="e">
        <f t="shared" si="943"/>
        <v>#REF!</v>
      </c>
      <c r="BM267" s="14" t="e">
        <f t="shared" si="943"/>
        <v>#REF!</v>
      </c>
      <c r="BN267" s="14" t="e">
        <f>INDEX(属性投放!#REF!,(卡牌属性!AG267-2)*20+卡牌属性!AN267)</f>
        <v>#REF!</v>
      </c>
      <c r="BO267" s="14" t="e">
        <f t="shared" si="944"/>
        <v>#REF!</v>
      </c>
      <c r="BP267" s="14" t="e">
        <f t="shared" si="944"/>
        <v>#REF!</v>
      </c>
      <c r="BQ267" s="14" t="e">
        <f t="shared" si="944"/>
        <v>#REF!</v>
      </c>
      <c r="BR267" s="14" t="e">
        <f t="shared" si="944"/>
        <v>#REF!</v>
      </c>
      <c r="BV267" s="13">
        <v>263</v>
      </c>
      <c r="BW267" s="14">
        <f t="shared" si="928"/>
        <v>24</v>
      </c>
      <c r="BX267" s="14">
        <f t="shared" si="929"/>
        <v>1102024</v>
      </c>
      <c r="BY267" s="14" t="str">
        <f>INDEX($O$6:$O$37,BW267)&amp;"-"&amp;INDEX(属性投放!$H$19:$H$29,卡牌属性!CD267)</f>
        <v>朱仙-无我相</v>
      </c>
      <c r="BZ267" s="14">
        <f t="shared" si="930"/>
        <v>5</v>
      </c>
      <c r="CA267" s="14">
        <f t="shared" si="931"/>
        <v>5</v>
      </c>
      <c r="CB267" s="14">
        <f t="shared" si="932"/>
        <v>5</v>
      </c>
      <c r="CC267" s="14">
        <f t="shared" si="933"/>
        <v>3</v>
      </c>
      <c r="CD267" s="14">
        <f t="shared" si="934"/>
        <v>10</v>
      </c>
      <c r="CE267" s="14">
        <f>INDEX(属性投放!$W$6:$W$49,(卡牌属性!CC267-2)*11+卡牌属性!CD267)</f>
        <v>10</v>
      </c>
      <c r="CF267" s="14">
        <f t="shared" si="890"/>
        <v>2900</v>
      </c>
      <c r="CG267" s="14">
        <f t="shared" si="891"/>
        <v>3183</v>
      </c>
      <c r="CH267" s="14">
        <f t="shared" si="892"/>
        <v>3466</v>
      </c>
      <c r="CI267" s="14">
        <f t="shared" si="893"/>
        <v>3466</v>
      </c>
      <c r="CJ267" s="14">
        <f t="shared" si="894"/>
        <v>3774</v>
      </c>
      <c r="CK267" s="14">
        <f t="shared" si="895"/>
        <v>1405</v>
      </c>
      <c r="CL267" s="14">
        <f t="shared" si="896"/>
        <v>1544</v>
      </c>
      <c r="CM267" s="14">
        <f t="shared" si="897"/>
        <v>1544</v>
      </c>
      <c r="CN267" s="14">
        <f t="shared" si="898"/>
        <v>1683</v>
      </c>
      <c r="CO267" s="14">
        <f t="shared" si="899"/>
        <v>1837</v>
      </c>
      <c r="CP267" s="14">
        <f t="shared" si="900"/>
        <v>26420</v>
      </c>
      <c r="CQ267" s="14">
        <f t="shared" si="901"/>
        <v>28888</v>
      </c>
      <c r="CR267" s="14">
        <f t="shared" si="902"/>
        <v>28888</v>
      </c>
      <c r="CS267" s="14">
        <f t="shared" si="903"/>
        <v>31356</v>
      </c>
      <c r="CT267" s="14">
        <f t="shared" si="904"/>
        <v>33874</v>
      </c>
      <c r="CU267" s="14">
        <f>INDEX(属性偏向!$S$4:$S$135,(卡牌属性!$BZ267-1+CU$3)*11+卡牌属性!$CD267)</f>
        <v>46</v>
      </c>
      <c r="CV267" s="14">
        <f>INDEX(属性偏向!$S$4:$S$135,(卡牌属性!$BZ267-1+CV$3)*11+卡牌属性!$CD267)</f>
        <v>48</v>
      </c>
      <c r="CW267" s="14">
        <f>INDEX(属性偏向!$S$4:$S$135,(卡牌属性!$BZ267-1+CW$3)*11+卡牌属性!$CD267)</f>
        <v>50</v>
      </c>
      <c r="CX267" s="14">
        <f>INDEX(属性偏向!$S$4:$S$135,(卡牌属性!$BZ267-1+CX$3)*11+卡牌属性!$CD267)</f>
        <v>50</v>
      </c>
      <c r="CY267" s="14">
        <f>INDEX(属性偏向!$S$4:$S$135,(卡牌属性!$BZ267-1+CY$3)*11+卡牌属性!$CD267)</f>
        <v>52</v>
      </c>
      <c r="CZ267" s="14">
        <f>INDEX(属性偏向!$T$4:$T$135,(卡牌属性!$BZ267-1+CZ$3)*11+卡牌属性!$CD267)</f>
        <v>23</v>
      </c>
      <c r="DA267" s="14">
        <f>INDEX(属性偏向!$T$4:$T$135,(卡牌属性!$BZ267-1+DA$3)*11+卡牌属性!$CD267)</f>
        <v>24</v>
      </c>
      <c r="DB267" s="14">
        <f>INDEX(属性偏向!$T$4:$T$135,(卡牌属性!$BZ267-1+DB$3)*11+卡牌属性!$CD267)</f>
        <v>24</v>
      </c>
      <c r="DC267" s="14">
        <f>INDEX(属性偏向!$T$4:$T$135,(卡牌属性!$BZ267-1+DC$3)*11+卡牌属性!$CD267)</f>
        <v>25</v>
      </c>
      <c r="DD267" s="14">
        <f>INDEX(属性偏向!$T$4:$T$135,(卡牌属性!$BZ267-1+DD$3)*11+卡牌属性!$CD267)</f>
        <v>26</v>
      </c>
      <c r="DE267" s="14">
        <f>INDEX(属性偏向!$U$4:$U$135,(卡牌属性!$BZ267-1+DE$3)*11+卡牌属性!$CD267)</f>
        <v>460</v>
      </c>
      <c r="DF267" s="14">
        <f>INDEX(属性偏向!$U$4:$U$135,(卡牌属性!$BZ267-1+DF$3)*11+卡牌属性!$CD267)</f>
        <v>480</v>
      </c>
      <c r="DG267" s="14">
        <f>INDEX(属性偏向!$U$4:$U$135,(卡牌属性!$BZ267-1+DG$3)*11+卡牌属性!$CD267)</f>
        <v>480</v>
      </c>
      <c r="DH267" s="14">
        <f>INDEX(属性偏向!$U$4:$U$135,(卡牌属性!$BZ267-1+DH$3)*11+卡牌属性!$CD267)</f>
        <v>500</v>
      </c>
      <c r="DI267" s="14">
        <f>INDEX(属性偏向!$U$4:$U$135,(卡牌属性!$BZ267-1+DI$3)*11+卡牌属性!$CD267)</f>
        <v>520</v>
      </c>
      <c r="DL267" s="13">
        <v>263</v>
      </c>
      <c r="DM267" s="14">
        <f t="shared" si="935"/>
        <v>24</v>
      </c>
      <c r="DN267" s="14">
        <f t="shared" si="936"/>
        <v>1102024</v>
      </c>
      <c r="DO267" s="14" t="str">
        <f>INDEX($B$6:$B$32,DM267)&amp;"-"&amp;INDEX(属性投放!$H$7:$H$17,卡牌属性!DT267)</f>
        <v>R寄灵人-无我相</v>
      </c>
      <c r="DP267" s="14">
        <f t="shared" si="924"/>
        <v>3</v>
      </c>
      <c r="DQ267" s="14">
        <f t="shared" si="925"/>
        <v>3</v>
      </c>
      <c r="DR267" s="14">
        <f t="shared" si="926"/>
        <v>3</v>
      </c>
      <c r="DS267" s="14">
        <f t="shared" si="937"/>
        <v>2</v>
      </c>
      <c r="DT267" s="14">
        <f t="shared" si="938"/>
        <v>10</v>
      </c>
      <c r="DU267" s="14">
        <f>INDEX(属性投放!$W$6:$W$49,(卡牌属性!DS267-2)*11+卡牌属性!DT267)</f>
        <v>10</v>
      </c>
      <c r="DV267" s="14">
        <f t="shared" si="905"/>
        <v>6802</v>
      </c>
      <c r="DW267" s="14">
        <f t="shared" si="906"/>
        <v>7601</v>
      </c>
      <c r="DX267" s="14">
        <f t="shared" si="907"/>
        <v>8400</v>
      </c>
      <c r="DY267" s="14">
        <f t="shared" si="908"/>
        <v>8400</v>
      </c>
      <c r="DZ267" s="14">
        <f t="shared" si="909"/>
        <v>9199</v>
      </c>
      <c r="EA267" s="14">
        <f t="shared" si="910"/>
        <v>3361</v>
      </c>
      <c r="EB267" s="14">
        <f t="shared" si="911"/>
        <v>3758</v>
      </c>
      <c r="EC267" s="14">
        <f t="shared" si="912"/>
        <v>3758</v>
      </c>
      <c r="ED267" s="14">
        <f t="shared" si="913"/>
        <v>4155</v>
      </c>
      <c r="EE267" s="14">
        <f t="shared" si="914"/>
        <v>4552</v>
      </c>
      <c r="EF267" s="14">
        <f t="shared" si="915"/>
        <v>64152</v>
      </c>
      <c r="EG267" s="14">
        <f t="shared" si="916"/>
        <v>71206</v>
      </c>
      <c r="EH267" s="14">
        <f t="shared" si="917"/>
        <v>71206</v>
      </c>
      <c r="EI267" s="14">
        <f t="shared" si="918"/>
        <v>78260</v>
      </c>
      <c r="EJ267" s="14">
        <f t="shared" si="919"/>
        <v>85364</v>
      </c>
      <c r="EK267" s="14">
        <f>INDEX(属性偏向!$S$4:$S$135,(卡牌属性!$DP267-1+EK$3)*11+卡牌属性!$DT267)*(1+属性投放!$AT$6)</f>
        <v>126</v>
      </c>
      <c r="EL267" s="14">
        <f>INDEX(属性偏向!$S$4:$S$135,(卡牌属性!$DP267-1+EL$3)*11+卡牌属性!$DT267)*(1+属性投放!$AT$6)</f>
        <v>132</v>
      </c>
      <c r="EM267" s="14">
        <f>INDEX(属性偏向!$S$4:$S$135,(卡牌属性!$DP267-1+EM$3)*11+卡牌属性!$DT267)*(1+属性投放!$AT$6)</f>
        <v>138</v>
      </c>
      <c r="EN267" s="14">
        <f>INDEX(属性偏向!$S$4:$S$135,(卡牌属性!$DP267-1+EN$3)*11+卡牌属性!$DT267)*(1+属性投放!$AT$6)</f>
        <v>138</v>
      </c>
      <c r="EO267" s="14">
        <f>INDEX(属性偏向!$S$4:$S$135,(卡牌属性!$DP267-1+EO$3)*11+卡牌属性!$DT267)*(1+属性投放!$AT$6)</f>
        <v>144</v>
      </c>
      <c r="EP267" s="14">
        <f>INDEX(属性偏向!$T$4:$T$135,(卡牌属性!$DQ267-1+EP$3)*11+卡牌属性!$DT267)*(1+属性投放!$AT$6)</f>
        <v>63</v>
      </c>
      <c r="EQ267" s="14">
        <f>INDEX(属性偏向!$T$4:$T$135,(卡牌属性!$DQ267-1+EQ$3)*11+卡牌属性!$DT267)*(1+属性投放!$AT$6)</f>
        <v>66</v>
      </c>
      <c r="ER267" s="14">
        <f>INDEX(属性偏向!$T$4:$T$135,(卡牌属性!$DQ267-1+ER$3)*11+卡牌属性!$DT267)*(1+属性投放!$AT$6)</f>
        <v>66</v>
      </c>
      <c r="ES267" s="14">
        <f>INDEX(属性偏向!$T$4:$T$135,(卡牌属性!$DQ267-1+ES$3)*11+卡牌属性!$DT267)*(1+属性投放!$AT$6)</f>
        <v>69</v>
      </c>
      <c r="ET267" s="14">
        <f>INDEX(属性偏向!$T$4:$T$135,(卡牌属性!$DQ267-1+ET$3)*11+卡牌属性!$DT267)*(1+属性投放!$AT$6)</f>
        <v>72</v>
      </c>
      <c r="EU267" s="14">
        <f>INDEX(属性偏向!$U$4:$U$135,(卡牌属性!$DR267-1+EU$3)*11+卡牌属性!$DT267)*(1+属性投放!$AT$6)</f>
        <v>1260</v>
      </c>
      <c r="EV267" s="14">
        <f>INDEX(属性偏向!$U$4:$U$135,(卡牌属性!$DR267-1+EV$3)*11+卡牌属性!$DT267)*(1+属性投放!$AT$6)</f>
        <v>1320</v>
      </c>
      <c r="EW267" s="14">
        <f>INDEX(属性偏向!$U$4:$U$135,(卡牌属性!$DR267-1+EW$3)*11+卡牌属性!$DT267)*(1+属性投放!$AT$6)</f>
        <v>1320</v>
      </c>
      <c r="EX267" s="14">
        <f>INDEX(属性偏向!$U$4:$U$135,(卡牌属性!$DR267-1+EX$3)*11+卡牌属性!$DT267)*(1+属性投放!$AT$6)</f>
        <v>1380</v>
      </c>
      <c r="EY267" s="14">
        <f>INDEX(属性偏向!$U$4:$U$135,(卡牌属性!$DR267-1+EY$3)*11+卡牌属性!$DT267)*(1+属性投放!$AT$6)</f>
        <v>1440</v>
      </c>
    </row>
    <row r="268" spans="31:155" ht="16.5" x14ac:dyDescent="0.2">
      <c r="AE268" s="13">
        <v>264</v>
      </c>
      <c r="AF268" s="13">
        <f t="shared" si="927"/>
        <v>24</v>
      </c>
      <c r="AG268" s="13">
        <f t="shared" si="920"/>
        <v>2</v>
      </c>
      <c r="AH268" s="13"/>
      <c r="AI268" s="13"/>
      <c r="AJ268" s="14">
        <f t="shared" si="921"/>
        <v>1101999</v>
      </c>
      <c r="AK268" s="14" t="str">
        <f t="shared" si="922"/>
        <v>R寄灵人11突</v>
      </c>
      <c r="AL268" s="25" t="s">
        <v>131</v>
      </c>
      <c r="AM268" s="14">
        <v>1</v>
      </c>
      <c r="AN268" s="14">
        <f t="shared" si="923"/>
        <v>11</v>
      </c>
      <c r="AO268" s="14" t="e">
        <f>INDEX(属性投放!#REF!,(卡牌属性!AG268-2)*20+卡牌属性!AN268)</f>
        <v>#REF!</v>
      </c>
      <c r="AP268" s="14" t="e">
        <f t="shared" si="939"/>
        <v>#REF!</v>
      </c>
      <c r="AQ268" s="14" t="e">
        <f t="shared" si="939"/>
        <v>#REF!</v>
      </c>
      <c r="AR268" s="14" t="e">
        <f t="shared" si="939"/>
        <v>#REF!</v>
      </c>
      <c r="AS268" s="14" t="e">
        <f t="shared" si="939"/>
        <v>#REF!</v>
      </c>
      <c r="AT268" s="14" t="e">
        <f>INDEX(属性投放!#REF!,(卡牌属性!AG268-2)*20+卡牌属性!AN268)</f>
        <v>#REF!</v>
      </c>
      <c r="AU268" s="14" t="e">
        <f t="shared" si="940"/>
        <v>#REF!</v>
      </c>
      <c r="AV268" s="14" t="e">
        <f t="shared" si="940"/>
        <v>#REF!</v>
      </c>
      <c r="AW268" s="14" t="e">
        <f t="shared" si="940"/>
        <v>#REF!</v>
      </c>
      <c r="AX268" s="14" t="e">
        <f t="shared" si="940"/>
        <v>#REF!</v>
      </c>
      <c r="AY268" s="14" t="e">
        <f>INDEX(属性投放!#REF!,(卡牌属性!AG268-2)*20+卡牌属性!AN268)</f>
        <v>#REF!</v>
      </c>
      <c r="AZ268" s="14" t="e">
        <f t="shared" si="941"/>
        <v>#REF!</v>
      </c>
      <c r="BA268" s="14" t="e">
        <f t="shared" si="941"/>
        <v>#REF!</v>
      </c>
      <c r="BB268" s="14" t="e">
        <f t="shared" si="941"/>
        <v>#REF!</v>
      </c>
      <c r="BC268" s="14" t="e">
        <f t="shared" si="941"/>
        <v>#REF!</v>
      </c>
      <c r="BD268" s="14" t="e">
        <f>INDEX(属性投放!#REF!,(卡牌属性!AG268-2)*20+卡牌属性!AN268)</f>
        <v>#REF!</v>
      </c>
      <c r="BE268" s="14" t="e">
        <f t="shared" si="942"/>
        <v>#REF!</v>
      </c>
      <c r="BF268" s="14" t="e">
        <f t="shared" si="942"/>
        <v>#REF!</v>
      </c>
      <c r="BG268" s="14" t="e">
        <f t="shared" si="942"/>
        <v>#REF!</v>
      </c>
      <c r="BH268" s="14" t="e">
        <f t="shared" si="942"/>
        <v>#REF!</v>
      </c>
      <c r="BI268" s="14" t="e">
        <f>INDEX(属性投放!#REF!,(卡牌属性!AG268-2)*20+卡牌属性!AN268)</f>
        <v>#REF!</v>
      </c>
      <c r="BJ268" s="14" t="e">
        <f t="shared" si="943"/>
        <v>#REF!</v>
      </c>
      <c r="BK268" s="14" t="e">
        <f t="shared" si="943"/>
        <v>#REF!</v>
      </c>
      <c r="BL268" s="14" t="e">
        <f t="shared" si="943"/>
        <v>#REF!</v>
      </c>
      <c r="BM268" s="14" t="e">
        <f t="shared" si="943"/>
        <v>#REF!</v>
      </c>
      <c r="BN268" s="14" t="e">
        <f>INDEX(属性投放!#REF!,(卡牌属性!AG268-2)*20+卡牌属性!AN268)</f>
        <v>#REF!</v>
      </c>
      <c r="BO268" s="14" t="e">
        <f t="shared" si="944"/>
        <v>#REF!</v>
      </c>
      <c r="BP268" s="14" t="e">
        <f t="shared" si="944"/>
        <v>#REF!</v>
      </c>
      <c r="BQ268" s="14" t="e">
        <f t="shared" si="944"/>
        <v>#REF!</v>
      </c>
      <c r="BR268" s="14" t="e">
        <f t="shared" si="944"/>
        <v>#REF!</v>
      </c>
      <c r="BV268" s="13">
        <v>264</v>
      </c>
      <c r="BW268" s="14">
        <f t="shared" si="928"/>
        <v>24</v>
      </c>
      <c r="BX268" s="14">
        <f t="shared" si="929"/>
        <v>1102024</v>
      </c>
      <c r="BY268" s="14" t="str">
        <f>INDEX($O$6:$O$37,BW268)&amp;"-"&amp;INDEX(属性投放!$H$19:$H$29,卡牌属性!CD268)</f>
        <v>朱仙-无众生相</v>
      </c>
      <c r="BZ268" s="14">
        <f t="shared" si="930"/>
        <v>5</v>
      </c>
      <c r="CA268" s="14">
        <f t="shared" si="931"/>
        <v>5</v>
      </c>
      <c r="CB268" s="14">
        <f t="shared" si="932"/>
        <v>5</v>
      </c>
      <c r="CC268" s="14">
        <f t="shared" si="933"/>
        <v>3</v>
      </c>
      <c r="CD268" s="14">
        <f t="shared" si="934"/>
        <v>11</v>
      </c>
      <c r="CE268" s="14">
        <f>INDEX(属性投放!$W$6:$W$49,(卡牌属性!CC268-2)*11+卡牌属性!CD268)</f>
        <v>10</v>
      </c>
      <c r="CF268" s="14">
        <f t="shared" si="890"/>
        <v>3360</v>
      </c>
      <c r="CG268" s="14">
        <f t="shared" si="891"/>
        <v>3663</v>
      </c>
      <c r="CH268" s="14">
        <f t="shared" si="892"/>
        <v>3966</v>
      </c>
      <c r="CI268" s="14">
        <f t="shared" si="893"/>
        <v>3966</v>
      </c>
      <c r="CJ268" s="14">
        <f t="shared" si="894"/>
        <v>4294</v>
      </c>
      <c r="CK268" s="14">
        <f t="shared" si="895"/>
        <v>1635</v>
      </c>
      <c r="CL268" s="14">
        <f t="shared" si="896"/>
        <v>1784</v>
      </c>
      <c r="CM268" s="14">
        <f t="shared" si="897"/>
        <v>1784</v>
      </c>
      <c r="CN268" s="14">
        <f t="shared" si="898"/>
        <v>1933</v>
      </c>
      <c r="CO268" s="14">
        <f t="shared" si="899"/>
        <v>2097</v>
      </c>
      <c r="CP268" s="14">
        <f t="shared" si="900"/>
        <v>31020</v>
      </c>
      <c r="CQ268" s="14">
        <f t="shared" si="901"/>
        <v>33688</v>
      </c>
      <c r="CR268" s="14">
        <f t="shared" si="902"/>
        <v>33688</v>
      </c>
      <c r="CS268" s="14">
        <f t="shared" si="903"/>
        <v>36356</v>
      </c>
      <c r="CT268" s="14">
        <f t="shared" si="904"/>
        <v>39074</v>
      </c>
      <c r="CU268" s="14">
        <f>INDEX(属性偏向!$S$4:$S$135,(卡牌属性!$BZ268-1+CU$3)*11+卡牌属性!$CD268)</f>
        <v>56</v>
      </c>
      <c r="CV268" s="14">
        <f>INDEX(属性偏向!$S$4:$S$135,(卡牌属性!$BZ268-1+CV$3)*11+卡牌属性!$CD268)</f>
        <v>58</v>
      </c>
      <c r="CW268" s="14">
        <f>INDEX(属性偏向!$S$4:$S$135,(卡牌属性!$BZ268-1+CW$3)*11+卡牌属性!$CD268)</f>
        <v>60</v>
      </c>
      <c r="CX268" s="14">
        <f>INDEX(属性偏向!$S$4:$S$135,(卡牌属性!$BZ268-1+CX$3)*11+卡牌属性!$CD268)</f>
        <v>60</v>
      </c>
      <c r="CY268" s="14">
        <f>INDEX(属性偏向!$S$4:$S$135,(卡牌属性!$BZ268-1+CY$3)*11+卡牌属性!$CD268)</f>
        <v>62</v>
      </c>
      <c r="CZ268" s="14">
        <f>INDEX(属性偏向!$T$4:$T$135,(卡牌属性!$BZ268-1+CZ$3)*11+卡牌属性!$CD268)</f>
        <v>28</v>
      </c>
      <c r="DA268" s="14">
        <f>INDEX(属性偏向!$T$4:$T$135,(卡牌属性!$BZ268-1+DA$3)*11+卡牌属性!$CD268)</f>
        <v>29</v>
      </c>
      <c r="DB268" s="14">
        <f>INDEX(属性偏向!$T$4:$T$135,(卡牌属性!$BZ268-1+DB$3)*11+卡牌属性!$CD268)</f>
        <v>29</v>
      </c>
      <c r="DC268" s="14">
        <f>INDEX(属性偏向!$T$4:$T$135,(卡牌属性!$BZ268-1+DC$3)*11+卡牌属性!$CD268)</f>
        <v>30</v>
      </c>
      <c r="DD268" s="14">
        <f>INDEX(属性偏向!$T$4:$T$135,(卡牌属性!$BZ268-1+DD$3)*11+卡牌属性!$CD268)</f>
        <v>31</v>
      </c>
      <c r="DE268" s="14">
        <f>INDEX(属性偏向!$U$4:$U$135,(卡牌属性!$BZ268-1+DE$3)*11+卡牌属性!$CD268)</f>
        <v>560</v>
      </c>
      <c r="DF268" s="14">
        <f>INDEX(属性偏向!$U$4:$U$135,(卡牌属性!$BZ268-1+DF$3)*11+卡牌属性!$CD268)</f>
        <v>580</v>
      </c>
      <c r="DG268" s="14">
        <f>INDEX(属性偏向!$U$4:$U$135,(卡牌属性!$BZ268-1+DG$3)*11+卡牌属性!$CD268)</f>
        <v>580</v>
      </c>
      <c r="DH268" s="14">
        <f>INDEX(属性偏向!$U$4:$U$135,(卡牌属性!$BZ268-1+DH$3)*11+卡牌属性!$CD268)</f>
        <v>600</v>
      </c>
      <c r="DI268" s="14">
        <f>INDEX(属性偏向!$U$4:$U$135,(卡牌属性!$BZ268-1+DI$3)*11+卡牌属性!$CD268)</f>
        <v>620</v>
      </c>
      <c r="DL268" s="13">
        <v>264</v>
      </c>
      <c r="DM268" s="14">
        <f t="shared" si="935"/>
        <v>24</v>
      </c>
      <c r="DN268" s="14">
        <f t="shared" si="936"/>
        <v>1102024</v>
      </c>
      <c r="DO268" s="14" t="str">
        <f>INDEX($B$6:$B$32,DM268)&amp;"-"&amp;INDEX(属性投放!$H$7:$H$17,卡牌属性!DT268)</f>
        <v>R寄灵人-无众生相</v>
      </c>
      <c r="DP268" s="14">
        <f t="shared" si="924"/>
        <v>3</v>
      </c>
      <c r="DQ268" s="14">
        <f t="shared" si="925"/>
        <v>3</v>
      </c>
      <c r="DR268" s="14">
        <f t="shared" si="926"/>
        <v>3</v>
      </c>
      <c r="DS268" s="14">
        <f t="shared" si="937"/>
        <v>2</v>
      </c>
      <c r="DT268" s="14">
        <f t="shared" si="938"/>
        <v>11</v>
      </c>
      <c r="DU268" s="14">
        <f>INDEX(属性投放!$W$6:$W$49,(卡牌属性!DS268-2)*11+卡牌属性!DT268)</f>
        <v>10</v>
      </c>
      <c r="DV268" s="14">
        <f t="shared" si="905"/>
        <v>8062</v>
      </c>
      <c r="DW268" s="14">
        <f t="shared" si="906"/>
        <v>8921</v>
      </c>
      <c r="DX268" s="14">
        <f t="shared" si="907"/>
        <v>9780</v>
      </c>
      <c r="DY268" s="14">
        <f t="shared" si="908"/>
        <v>9780</v>
      </c>
      <c r="DZ268" s="14">
        <f t="shared" si="909"/>
        <v>10639</v>
      </c>
      <c r="EA268" s="14">
        <f t="shared" si="910"/>
        <v>3991</v>
      </c>
      <c r="EB268" s="14">
        <f t="shared" si="911"/>
        <v>4418</v>
      </c>
      <c r="EC268" s="14">
        <f t="shared" si="912"/>
        <v>4418</v>
      </c>
      <c r="ED268" s="14">
        <f t="shared" si="913"/>
        <v>4845</v>
      </c>
      <c r="EE268" s="14">
        <f t="shared" si="914"/>
        <v>5272</v>
      </c>
      <c r="EF268" s="14">
        <f t="shared" si="915"/>
        <v>76752</v>
      </c>
      <c r="EG268" s="14">
        <f t="shared" si="916"/>
        <v>84406</v>
      </c>
      <c r="EH268" s="14">
        <f t="shared" si="917"/>
        <v>84406</v>
      </c>
      <c r="EI268" s="14">
        <f t="shared" si="918"/>
        <v>92060</v>
      </c>
      <c r="EJ268" s="14">
        <f t="shared" si="919"/>
        <v>99764</v>
      </c>
      <c r="EK268" s="14">
        <f>INDEX(属性偏向!$S$4:$S$135,(卡牌属性!$DP268-1+EK$3)*11+卡牌属性!$DT268)*(1+属性投放!$AT$6)</f>
        <v>156</v>
      </c>
      <c r="EL268" s="14">
        <f>INDEX(属性偏向!$S$4:$S$135,(卡牌属性!$DP268-1+EL$3)*11+卡牌属性!$DT268)*(1+属性投放!$AT$6)</f>
        <v>162</v>
      </c>
      <c r="EM268" s="14">
        <f>INDEX(属性偏向!$S$4:$S$135,(卡牌属性!$DP268-1+EM$3)*11+卡牌属性!$DT268)*(1+属性投放!$AT$6)</f>
        <v>168</v>
      </c>
      <c r="EN268" s="14">
        <f>INDEX(属性偏向!$S$4:$S$135,(卡牌属性!$DP268-1+EN$3)*11+卡牌属性!$DT268)*(1+属性投放!$AT$6)</f>
        <v>168</v>
      </c>
      <c r="EO268" s="14">
        <f>INDEX(属性偏向!$S$4:$S$135,(卡牌属性!$DP268-1+EO$3)*11+卡牌属性!$DT268)*(1+属性投放!$AT$6)</f>
        <v>174</v>
      </c>
      <c r="EP268" s="14">
        <f>INDEX(属性偏向!$T$4:$T$135,(卡牌属性!$DQ268-1+EP$3)*11+卡牌属性!$DT268)*(1+属性投放!$AT$6)</f>
        <v>78</v>
      </c>
      <c r="EQ268" s="14">
        <f>INDEX(属性偏向!$T$4:$T$135,(卡牌属性!$DQ268-1+EQ$3)*11+卡牌属性!$DT268)*(1+属性投放!$AT$6)</f>
        <v>81</v>
      </c>
      <c r="ER268" s="14">
        <f>INDEX(属性偏向!$T$4:$T$135,(卡牌属性!$DQ268-1+ER$3)*11+卡牌属性!$DT268)*(1+属性投放!$AT$6)</f>
        <v>81</v>
      </c>
      <c r="ES268" s="14">
        <f>INDEX(属性偏向!$T$4:$T$135,(卡牌属性!$DQ268-1+ES$3)*11+卡牌属性!$DT268)*(1+属性投放!$AT$6)</f>
        <v>84</v>
      </c>
      <c r="ET268" s="14">
        <f>INDEX(属性偏向!$T$4:$T$135,(卡牌属性!$DQ268-1+ET$3)*11+卡牌属性!$DT268)*(1+属性投放!$AT$6)</f>
        <v>87</v>
      </c>
      <c r="EU268" s="14">
        <f>INDEX(属性偏向!$U$4:$U$135,(卡牌属性!$DR268-1+EU$3)*11+卡牌属性!$DT268)*(1+属性投放!$AT$6)</f>
        <v>1560</v>
      </c>
      <c r="EV268" s="14">
        <f>INDEX(属性偏向!$U$4:$U$135,(卡牌属性!$DR268-1+EV$3)*11+卡牌属性!$DT268)*(1+属性投放!$AT$6)</f>
        <v>1620</v>
      </c>
      <c r="EW268" s="14">
        <f>INDEX(属性偏向!$U$4:$U$135,(卡牌属性!$DR268-1+EW$3)*11+卡牌属性!$DT268)*(1+属性投放!$AT$6)</f>
        <v>1620</v>
      </c>
      <c r="EX268" s="14">
        <f>INDEX(属性偏向!$U$4:$U$135,(卡牌属性!$DR268-1+EX$3)*11+卡牌属性!$DT268)*(1+属性投放!$AT$6)</f>
        <v>1680</v>
      </c>
      <c r="EY268" s="14">
        <f>INDEX(属性偏向!$U$4:$U$135,(卡牌属性!$DR268-1+EY$3)*11+卡牌属性!$DT268)*(1+属性投放!$AT$6)</f>
        <v>1740</v>
      </c>
    </row>
    <row r="269" spans="31:155" ht="16.5" x14ac:dyDescent="0.2">
      <c r="AE269" s="13">
        <v>265</v>
      </c>
      <c r="AF269" s="13">
        <f t="shared" si="927"/>
        <v>25</v>
      </c>
      <c r="AG269" s="13">
        <f t="shared" si="920"/>
        <v>3</v>
      </c>
      <c r="AH269" s="13"/>
      <c r="AI269" s="13"/>
      <c r="AJ269" s="14">
        <f t="shared" si="921"/>
        <v>1101998</v>
      </c>
      <c r="AK269" s="14" t="str">
        <f t="shared" si="922"/>
        <v>SR寄灵人1突</v>
      </c>
      <c r="AL269" s="25" t="s">
        <v>131</v>
      </c>
      <c r="AM269" s="14">
        <v>1</v>
      </c>
      <c r="AN269" s="14">
        <f t="shared" si="923"/>
        <v>1</v>
      </c>
      <c r="AO269" s="14" t="e">
        <f>INDEX(属性投放!#REF!,(卡牌属性!AG269-2)*20+卡牌属性!AN269)</f>
        <v>#REF!</v>
      </c>
      <c r="AP269" s="14" t="e">
        <f t="shared" si="939"/>
        <v>#REF!</v>
      </c>
      <c r="AQ269" s="14" t="e">
        <f t="shared" si="939"/>
        <v>#REF!</v>
      </c>
      <c r="AR269" s="14" t="e">
        <f t="shared" si="939"/>
        <v>#REF!</v>
      </c>
      <c r="AS269" s="14" t="e">
        <f t="shared" si="939"/>
        <v>#REF!</v>
      </c>
      <c r="AT269" s="14" t="e">
        <f>INDEX(属性投放!#REF!,(卡牌属性!AG269-2)*20+卡牌属性!AN269)</f>
        <v>#REF!</v>
      </c>
      <c r="AU269" s="14" t="e">
        <f t="shared" si="940"/>
        <v>#REF!</v>
      </c>
      <c r="AV269" s="14" t="e">
        <f t="shared" si="940"/>
        <v>#REF!</v>
      </c>
      <c r="AW269" s="14" t="e">
        <f t="shared" si="940"/>
        <v>#REF!</v>
      </c>
      <c r="AX269" s="14" t="e">
        <f t="shared" si="940"/>
        <v>#REF!</v>
      </c>
      <c r="AY269" s="14" t="e">
        <f>INDEX(属性投放!#REF!,(卡牌属性!AG269-2)*20+卡牌属性!AN269)</f>
        <v>#REF!</v>
      </c>
      <c r="AZ269" s="14" t="e">
        <f t="shared" si="941"/>
        <v>#REF!</v>
      </c>
      <c r="BA269" s="14" t="e">
        <f t="shared" si="941"/>
        <v>#REF!</v>
      </c>
      <c r="BB269" s="14" t="e">
        <f t="shared" si="941"/>
        <v>#REF!</v>
      </c>
      <c r="BC269" s="14" t="e">
        <f t="shared" si="941"/>
        <v>#REF!</v>
      </c>
      <c r="BD269" s="14" t="e">
        <f>INDEX(属性投放!#REF!,(卡牌属性!AG269-2)*20+卡牌属性!AN269)</f>
        <v>#REF!</v>
      </c>
      <c r="BE269" s="14" t="e">
        <f t="shared" si="942"/>
        <v>#REF!</v>
      </c>
      <c r="BF269" s="14" t="e">
        <f t="shared" si="942"/>
        <v>#REF!</v>
      </c>
      <c r="BG269" s="14" t="e">
        <f t="shared" si="942"/>
        <v>#REF!</v>
      </c>
      <c r="BH269" s="14" t="e">
        <f t="shared" si="942"/>
        <v>#REF!</v>
      </c>
      <c r="BI269" s="14" t="e">
        <f>INDEX(属性投放!#REF!,(卡牌属性!AG269-2)*20+卡牌属性!AN269)</f>
        <v>#REF!</v>
      </c>
      <c r="BJ269" s="14" t="e">
        <f t="shared" si="943"/>
        <v>#REF!</v>
      </c>
      <c r="BK269" s="14" t="e">
        <f t="shared" si="943"/>
        <v>#REF!</v>
      </c>
      <c r="BL269" s="14" t="e">
        <f t="shared" si="943"/>
        <v>#REF!</v>
      </c>
      <c r="BM269" s="14" t="e">
        <f t="shared" si="943"/>
        <v>#REF!</v>
      </c>
      <c r="BN269" s="14" t="e">
        <f>INDEX(属性投放!#REF!,(卡牌属性!AG269-2)*20+卡牌属性!AN269)</f>
        <v>#REF!</v>
      </c>
      <c r="BO269" s="14" t="e">
        <f t="shared" si="944"/>
        <v>#REF!</v>
      </c>
      <c r="BP269" s="14" t="e">
        <f t="shared" si="944"/>
        <v>#REF!</v>
      </c>
      <c r="BQ269" s="14" t="e">
        <f t="shared" si="944"/>
        <v>#REF!</v>
      </c>
      <c r="BR269" s="14" t="e">
        <f t="shared" si="944"/>
        <v>#REF!</v>
      </c>
      <c r="BV269" s="13">
        <v>265</v>
      </c>
      <c r="BW269" s="14">
        <f t="shared" si="928"/>
        <v>25</v>
      </c>
      <c r="BX269" s="14">
        <f t="shared" si="929"/>
        <v>1102026</v>
      </c>
      <c r="BY269" s="14" t="str">
        <f>INDEX($O$6:$O$37,BW269)&amp;"-"&amp;INDEX(属性投放!$H$19:$H$29,卡牌属性!CD269)</f>
        <v>雷震子-练体</v>
      </c>
      <c r="BZ269" s="14">
        <f t="shared" si="930"/>
        <v>8</v>
      </c>
      <c r="CA269" s="14">
        <f t="shared" si="931"/>
        <v>4</v>
      </c>
      <c r="CB269" s="14">
        <f t="shared" si="932"/>
        <v>4</v>
      </c>
      <c r="CC269" s="14">
        <f t="shared" si="933"/>
        <v>4</v>
      </c>
      <c r="CD269" s="14">
        <f t="shared" si="934"/>
        <v>1</v>
      </c>
      <c r="CE269" s="14">
        <f>INDEX(属性投放!$W$6:$W$49,(卡牌属性!CC269-2)*11+卡牌属性!CD269)</f>
        <v>14</v>
      </c>
      <c r="CF269" s="14">
        <f>INDEX(属性偏向!$I$4:$I$15,卡牌属性!$BZ269+CF$3)</f>
        <v>250</v>
      </c>
      <c r="CG269" s="14">
        <f>INDEX(属性偏向!$I$4:$I$15,卡牌属性!$BZ269+CG$3)</f>
        <v>300</v>
      </c>
      <c r="CH269" s="14">
        <f>INDEX(属性偏向!$I$4:$I$15,卡牌属性!$BZ269+CH$3)</f>
        <v>350</v>
      </c>
      <c r="CI269" s="14">
        <f>INDEX(属性偏向!$I$4:$I$15,卡牌属性!$BZ269+CI$3)</f>
        <v>350</v>
      </c>
      <c r="CJ269" s="14">
        <f>INDEX(属性偏向!$I$4:$I$15,卡牌属性!$BZ269+CJ$3)</f>
        <v>400</v>
      </c>
      <c r="CK269" s="14">
        <f>INDEX(属性偏向!$J$4:$J$15,卡牌属性!$CA269+CK$3)</f>
        <v>20</v>
      </c>
      <c r="CL269" s="14">
        <f>INDEX(属性偏向!$J$4:$J$15,卡牌属性!$CA269+CL$3)</f>
        <v>30</v>
      </c>
      <c r="CM269" s="14">
        <f>INDEX(属性偏向!$J$4:$J$15,卡牌属性!$CA269+CM$3)</f>
        <v>30</v>
      </c>
      <c r="CN269" s="14">
        <f>INDEX(属性偏向!$J$4:$J$15,卡牌属性!$CA269+CN$3)</f>
        <v>40</v>
      </c>
      <c r="CO269" s="14">
        <f>INDEX(属性偏向!$J$4:$J$15,卡牌属性!$CA269+CO$3)</f>
        <v>50</v>
      </c>
      <c r="CP269" s="14">
        <f>INDEX(属性偏向!$K$4:$K$15,卡牌属性!$CB269+CP$3)</f>
        <v>400</v>
      </c>
      <c r="CQ269" s="14">
        <f>INDEX(属性偏向!$K$4:$K$15,卡牌属性!$CB269+CQ$3)</f>
        <v>500</v>
      </c>
      <c r="CR269" s="14">
        <f>INDEX(属性偏向!$K$4:$K$15,卡牌属性!$CB269+CR$3)</f>
        <v>500</v>
      </c>
      <c r="CS269" s="14">
        <f>INDEX(属性偏向!$K$4:$K$15,卡牌属性!$CB269+CS$3)</f>
        <v>650</v>
      </c>
      <c r="CT269" s="14">
        <f>INDEX(属性偏向!$K$4:$K$15,卡牌属性!$CB269+CT$3)</f>
        <v>800</v>
      </c>
      <c r="CU269" s="14">
        <f>INDEX(属性偏向!$S$4:$S$135,(卡牌属性!$BZ269-1+CU$3)*11+卡牌属性!$CD269)</f>
        <v>16</v>
      </c>
      <c r="CV269" s="14">
        <f>INDEX(属性偏向!$S$4:$S$135,(卡牌属性!$BZ269-1+CV$3)*11+卡牌属性!$CD269)</f>
        <v>20</v>
      </c>
      <c r="CW269" s="14">
        <f>INDEX(属性偏向!$S$4:$S$135,(卡牌属性!$BZ269-1+CW$3)*11+卡牌属性!$CD269)</f>
        <v>24</v>
      </c>
      <c r="CX269" s="14">
        <f>INDEX(属性偏向!$S$4:$S$135,(卡牌属性!$BZ269-1+CX$3)*11+卡牌属性!$CD269)</f>
        <v>24</v>
      </c>
      <c r="CY269" s="14">
        <f>INDEX(属性偏向!$S$4:$S$135,(卡牌属性!$BZ269-1+CY$3)*11+卡牌属性!$CD269)</f>
        <v>30</v>
      </c>
      <c r="CZ269" s="14">
        <f>INDEX(属性偏向!$T$4:$T$135,(卡牌属性!$BZ269-1+CZ$3)*11+卡牌属性!$CD269)</f>
        <v>8</v>
      </c>
      <c r="DA269" s="14">
        <f>INDEX(属性偏向!$T$4:$T$135,(卡牌属性!$BZ269-1+DA$3)*11+卡牌属性!$CD269)</f>
        <v>10</v>
      </c>
      <c r="DB269" s="14">
        <f>INDEX(属性偏向!$T$4:$T$135,(卡牌属性!$BZ269-1+DB$3)*11+卡牌属性!$CD269)</f>
        <v>10</v>
      </c>
      <c r="DC269" s="14">
        <f>INDEX(属性偏向!$T$4:$T$135,(卡牌属性!$BZ269-1+DC$3)*11+卡牌属性!$CD269)</f>
        <v>12</v>
      </c>
      <c r="DD269" s="14">
        <f>INDEX(属性偏向!$T$4:$T$135,(卡牌属性!$BZ269-1+DD$3)*11+卡牌属性!$CD269)</f>
        <v>15</v>
      </c>
      <c r="DE269" s="14">
        <f>INDEX(属性偏向!$U$4:$U$135,(卡牌属性!$BZ269-1+DE$3)*11+卡牌属性!$CD269)</f>
        <v>96</v>
      </c>
      <c r="DF269" s="14">
        <f>INDEX(属性偏向!$U$4:$U$135,(卡牌属性!$BZ269-1+DF$3)*11+卡牌属性!$CD269)</f>
        <v>120</v>
      </c>
      <c r="DG269" s="14">
        <f>INDEX(属性偏向!$U$4:$U$135,(卡牌属性!$BZ269-1+DG$3)*11+卡牌属性!$CD269)</f>
        <v>120</v>
      </c>
      <c r="DH269" s="14">
        <f>INDEX(属性偏向!$U$4:$U$135,(卡牌属性!$BZ269-1+DH$3)*11+卡牌属性!$CD269)</f>
        <v>144</v>
      </c>
      <c r="DI269" s="14">
        <f>INDEX(属性偏向!$U$4:$U$135,(卡牌属性!$BZ269-1+DI$3)*11+卡牌属性!$CD269)</f>
        <v>180</v>
      </c>
      <c r="DL269" s="13">
        <v>265</v>
      </c>
      <c r="DM269" s="14">
        <f t="shared" si="935"/>
        <v>25</v>
      </c>
      <c r="DN269" s="14">
        <f t="shared" si="936"/>
        <v>1102026</v>
      </c>
      <c r="DO269" s="14" t="str">
        <f>INDEX($B$6:$B$32,DM269)&amp;"-"&amp;INDEX(属性投放!$H$7:$H$17,卡牌属性!DT269)</f>
        <v>SR寄灵人-练体</v>
      </c>
      <c r="DP269" s="14">
        <f t="shared" si="924"/>
        <v>5</v>
      </c>
      <c r="DQ269" s="14">
        <f t="shared" si="925"/>
        <v>5</v>
      </c>
      <c r="DR269" s="14">
        <f t="shared" si="926"/>
        <v>5</v>
      </c>
      <c r="DS269" s="14">
        <f t="shared" si="937"/>
        <v>3</v>
      </c>
      <c r="DT269" s="14">
        <f t="shared" si="938"/>
        <v>1</v>
      </c>
      <c r="DU269" s="14">
        <f>INDEX(属性投放!$W$6:$W$49,(卡牌属性!DS269-2)*11+卡牌属性!DT269)</f>
        <v>14</v>
      </c>
      <c r="DV269" s="14">
        <f>INDEX(属性偏向!$I$4:$I$15,卡牌属性!$DP269+DV$3)</f>
        <v>150</v>
      </c>
      <c r="DW269" s="14">
        <f>INDEX(属性偏向!$I$4:$I$15,卡牌属性!$DP269+DW$3)</f>
        <v>175</v>
      </c>
      <c r="DX269" s="14">
        <f>INDEX(属性偏向!$I$4:$I$15,卡牌属性!$DP269+DX$3)</f>
        <v>200</v>
      </c>
      <c r="DY269" s="14">
        <f>INDEX(属性偏向!$I$4:$I$15,卡牌属性!$DP269+DY$3)</f>
        <v>200</v>
      </c>
      <c r="DZ269" s="14">
        <f>INDEX(属性偏向!$I$4:$I$15,卡牌属性!$DP269+DZ$3)</f>
        <v>250</v>
      </c>
      <c r="EA269" s="14">
        <f>INDEX(属性偏向!$J$4:$J$15,卡牌属性!$DQ269+EA$3)</f>
        <v>30</v>
      </c>
      <c r="EB269" s="14">
        <f>INDEX(属性偏向!$J$4:$J$15,卡牌属性!$DQ269+EB$3)</f>
        <v>40</v>
      </c>
      <c r="EC269" s="14">
        <f>INDEX(属性偏向!$J$4:$J$15,卡牌属性!$DQ269+EC$3)</f>
        <v>40</v>
      </c>
      <c r="ED269" s="14">
        <f>INDEX(属性偏向!$J$4:$J$15,卡牌属性!$DQ269+ED$3)</f>
        <v>50</v>
      </c>
      <c r="EE269" s="14">
        <f>INDEX(属性偏向!$J$4:$J$15,卡牌属性!$DQ269+EE$3)</f>
        <v>75</v>
      </c>
      <c r="EF269" s="14">
        <f>INDEX(属性偏向!$K$4:$K$15,卡牌属性!$DR269+EF$3)</f>
        <v>500</v>
      </c>
      <c r="EG269" s="14">
        <f>INDEX(属性偏向!$K$4:$K$15,卡牌属性!$DR269+EG$3)</f>
        <v>650</v>
      </c>
      <c r="EH269" s="14">
        <f>INDEX(属性偏向!$K$4:$K$15,卡牌属性!$DR269+EH$3)</f>
        <v>650</v>
      </c>
      <c r="EI269" s="14">
        <f>INDEX(属性偏向!$K$4:$K$15,卡牌属性!$DR269+EI$3)</f>
        <v>800</v>
      </c>
      <c r="EJ269" s="14">
        <f>INDEX(属性偏向!$K$4:$K$15,卡牌属性!$DR269+EJ$3)</f>
        <v>1000</v>
      </c>
      <c r="EK269" s="14">
        <f>INDEX(属性偏向!$S$4:$S$135,(卡牌属性!$DP269-1+EK$3)*11+卡牌属性!$DT269)*(1+属性投放!$AT$6)</f>
        <v>30</v>
      </c>
      <c r="EL269" s="14">
        <f>INDEX(属性偏向!$S$4:$S$135,(卡牌属性!$DP269-1+EL$3)*11+卡牌属性!$DT269)*(1+属性投放!$AT$6)</f>
        <v>36</v>
      </c>
      <c r="EM269" s="14">
        <f>INDEX(属性偏向!$S$4:$S$135,(卡牌属性!$DP269-1+EM$3)*11+卡牌属性!$DT269)*(1+属性投放!$AT$6)</f>
        <v>42</v>
      </c>
      <c r="EN269" s="14">
        <f>INDEX(属性偏向!$S$4:$S$135,(卡牌属性!$DP269-1+EN$3)*11+卡牌属性!$DT269)*(1+属性投放!$AT$6)</f>
        <v>42</v>
      </c>
      <c r="EO269" s="14">
        <f>INDEX(属性偏向!$S$4:$S$135,(卡牌属性!$DP269-1+EO$3)*11+卡牌属性!$DT269)*(1+属性投放!$AT$6)</f>
        <v>48</v>
      </c>
      <c r="EP269" s="14">
        <f>INDEX(属性偏向!$T$4:$T$135,(卡牌属性!$DQ269-1+EP$3)*11+卡牌属性!$DT269)*(1+属性投放!$AT$6)</f>
        <v>15</v>
      </c>
      <c r="EQ269" s="14">
        <f>INDEX(属性偏向!$T$4:$T$135,(卡牌属性!$DQ269-1+EQ$3)*11+卡牌属性!$DT269)*(1+属性投放!$AT$6)</f>
        <v>18</v>
      </c>
      <c r="ER269" s="14">
        <f>INDEX(属性偏向!$T$4:$T$135,(卡牌属性!$DQ269-1+ER$3)*11+卡牌属性!$DT269)*(1+属性投放!$AT$6)</f>
        <v>18</v>
      </c>
      <c r="ES269" s="14">
        <f>INDEX(属性偏向!$T$4:$T$135,(卡牌属性!$DQ269-1+ES$3)*11+卡牌属性!$DT269)*(1+属性投放!$AT$6)</f>
        <v>21</v>
      </c>
      <c r="ET269" s="14">
        <f>INDEX(属性偏向!$T$4:$T$135,(卡牌属性!$DQ269-1+ET$3)*11+卡牌属性!$DT269)*(1+属性投放!$AT$6)</f>
        <v>24</v>
      </c>
      <c r="EU269" s="14">
        <f>INDEX(属性偏向!$U$4:$U$135,(卡牌属性!$DR269-1+EU$3)*11+卡牌属性!$DT269)*(1+属性投放!$AT$6)</f>
        <v>180</v>
      </c>
      <c r="EV269" s="14">
        <f>INDEX(属性偏向!$U$4:$U$135,(卡牌属性!$DR269-1+EV$3)*11+卡牌属性!$DT269)*(1+属性投放!$AT$6)</f>
        <v>216</v>
      </c>
      <c r="EW269" s="14">
        <f>INDEX(属性偏向!$U$4:$U$135,(卡牌属性!$DR269-1+EW$3)*11+卡牌属性!$DT269)*(1+属性投放!$AT$6)</f>
        <v>216</v>
      </c>
      <c r="EX269" s="14">
        <f>INDEX(属性偏向!$U$4:$U$135,(卡牌属性!$DR269-1+EX$3)*11+卡牌属性!$DT269)*(1+属性投放!$AT$6)</f>
        <v>252</v>
      </c>
      <c r="EY269" s="14">
        <f>INDEX(属性偏向!$U$4:$U$135,(卡牌属性!$DR269-1+EY$3)*11+卡牌属性!$DT269)*(1+属性投放!$AT$6)</f>
        <v>288</v>
      </c>
    </row>
    <row r="270" spans="31:155" ht="16.5" x14ac:dyDescent="0.2">
      <c r="AE270" s="13">
        <v>266</v>
      </c>
      <c r="AF270" s="13">
        <f t="shared" si="927"/>
        <v>25</v>
      </c>
      <c r="AG270" s="13">
        <f t="shared" si="920"/>
        <v>3</v>
      </c>
      <c r="AH270" s="13"/>
      <c r="AI270" s="13"/>
      <c r="AJ270" s="14">
        <f t="shared" si="921"/>
        <v>1101998</v>
      </c>
      <c r="AK270" s="14" t="str">
        <f t="shared" si="922"/>
        <v>SR寄灵人2突</v>
      </c>
      <c r="AL270" s="25" t="s">
        <v>131</v>
      </c>
      <c r="AM270" s="14">
        <v>1</v>
      </c>
      <c r="AN270" s="14">
        <f t="shared" si="923"/>
        <v>2</v>
      </c>
      <c r="AO270" s="14" t="e">
        <f>INDEX(属性投放!#REF!,(卡牌属性!AG270-2)*20+卡牌属性!AN270)</f>
        <v>#REF!</v>
      </c>
      <c r="AP270" s="14" t="e">
        <f t="shared" si="939"/>
        <v>#REF!</v>
      </c>
      <c r="AQ270" s="14" t="e">
        <f t="shared" si="939"/>
        <v>#REF!</v>
      </c>
      <c r="AR270" s="14" t="e">
        <f t="shared" si="939"/>
        <v>#REF!</v>
      </c>
      <c r="AS270" s="14" t="e">
        <f t="shared" si="939"/>
        <v>#REF!</v>
      </c>
      <c r="AT270" s="14" t="e">
        <f>INDEX(属性投放!#REF!,(卡牌属性!AG270-2)*20+卡牌属性!AN270)</f>
        <v>#REF!</v>
      </c>
      <c r="AU270" s="14" t="e">
        <f t="shared" si="940"/>
        <v>#REF!</v>
      </c>
      <c r="AV270" s="14" t="e">
        <f t="shared" si="940"/>
        <v>#REF!</v>
      </c>
      <c r="AW270" s="14" t="e">
        <f t="shared" si="940"/>
        <v>#REF!</v>
      </c>
      <c r="AX270" s="14" t="e">
        <f t="shared" si="940"/>
        <v>#REF!</v>
      </c>
      <c r="AY270" s="14" t="e">
        <f>INDEX(属性投放!#REF!,(卡牌属性!AG270-2)*20+卡牌属性!AN270)</f>
        <v>#REF!</v>
      </c>
      <c r="AZ270" s="14" t="e">
        <f t="shared" si="941"/>
        <v>#REF!</v>
      </c>
      <c r="BA270" s="14" t="e">
        <f t="shared" si="941"/>
        <v>#REF!</v>
      </c>
      <c r="BB270" s="14" t="e">
        <f t="shared" si="941"/>
        <v>#REF!</v>
      </c>
      <c r="BC270" s="14" t="e">
        <f t="shared" si="941"/>
        <v>#REF!</v>
      </c>
      <c r="BD270" s="14" t="e">
        <f>INDEX(属性投放!#REF!,(卡牌属性!AG270-2)*20+卡牌属性!AN270)</f>
        <v>#REF!</v>
      </c>
      <c r="BE270" s="14" t="e">
        <f t="shared" si="942"/>
        <v>#REF!</v>
      </c>
      <c r="BF270" s="14" t="e">
        <f t="shared" si="942"/>
        <v>#REF!</v>
      </c>
      <c r="BG270" s="14" t="e">
        <f t="shared" si="942"/>
        <v>#REF!</v>
      </c>
      <c r="BH270" s="14" t="e">
        <f t="shared" si="942"/>
        <v>#REF!</v>
      </c>
      <c r="BI270" s="14" t="e">
        <f>INDEX(属性投放!#REF!,(卡牌属性!AG270-2)*20+卡牌属性!AN270)</f>
        <v>#REF!</v>
      </c>
      <c r="BJ270" s="14" t="e">
        <f t="shared" si="943"/>
        <v>#REF!</v>
      </c>
      <c r="BK270" s="14" t="e">
        <f t="shared" si="943"/>
        <v>#REF!</v>
      </c>
      <c r="BL270" s="14" t="e">
        <f t="shared" si="943"/>
        <v>#REF!</v>
      </c>
      <c r="BM270" s="14" t="e">
        <f t="shared" si="943"/>
        <v>#REF!</v>
      </c>
      <c r="BN270" s="14" t="e">
        <f>INDEX(属性投放!#REF!,(卡牌属性!AG270-2)*20+卡牌属性!AN270)</f>
        <v>#REF!</v>
      </c>
      <c r="BO270" s="14" t="e">
        <f t="shared" si="944"/>
        <v>#REF!</v>
      </c>
      <c r="BP270" s="14" t="e">
        <f t="shared" si="944"/>
        <v>#REF!</v>
      </c>
      <c r="BQ270" s="14" t="e">
        <f t="shared" si="944"/>
        <v>#REF!</v>
      </c>
      <c r="BR270" s="14" t="e">
        <f t="shared" si="944"/>
        <v>#REF!</v>
      </c>
      <c r="BV270" s="13">
        <v>266</v>
      </c>
      <c r="BW270" s="14">
        <f t="shared" si="928"/>
        <v>25</v>
      </c>
      <c r="BX270" s="14">
        <f t="shared" si="929"/>
        <v>1102026</v>
      </c>
      <c r="BY270" s="14" t="str">
        <f>INDEX($O$6:$O$37,BW270)&amp;"-"&amp;INDEX(属性投放!$H$19:$H$29,卡牌属性!CD270)</f>
        <v>雷震子-等活</v>
      </c>
      <c r="BZ270" s="14">
        <f t="shared" si="930"/>
        <v>8</v>
      </c>
      <c r="CA270" s="14">
        <f t="shared" si="931"/>
        <v>4</v>
      </c>
      <c r="CB270" s="14">
        <f t="shared" si="932"/>
        <v>4</v>
      </c>
      <c r="CC270" s="14">
        <f t="shared" si="933"/>
        <v>4</v>
      </c>
      <c r="CD270" s="14">
        <f t="shared" si="934"/>
        <v>2</v>
      </c>
      <c r="CE270" s="14">
        <f>INDEX(属性投放!$W$6:$W$49,(卡牌属性!CC270-2)*11+卡牌属性!CD270)</f>
        <v>10</v>
      </c>
      <c r="CF270" s="14">
        <f t="shared" ref="CF270:CF279" si="945">CF269+CU269*$CE269</f>
        <v>474</v>
      </c>
      <c r="CG270" s="14">
        <f t="shared" ref="CG270:CG279" si="946">CG269+CV269*$CE269</f>
        <v>580</v>
      </c>
      <c r="CH270" s="14">
        <f t="shared" ref="CH270:CH279" si="947">CH269+CW269*$CE269</f>
        <v>686</v>
      </c>
      <c r="CI270" s="14">
        <f t="shared" ref="CI270:CI279" si="948">CI269+CX269*$CE269</f>
        <v>686</v>
      </c>
      <c r="CJ270" s="14">
        <f t="shared" ref="CJ270:CJ279" si="949">CJ269+CY269*$CE269</f>
        <v>820</v>
      </c>
      <c r="CK270" s="14">
        <f t="shared" ref="CK270:CK279" si="950">CK269+CZ269*$CE269</f>
        <v>132</v>
      </c>
      <c r="CL270" s="14">
        <f t="shared" ref="CL270:CL279" si="951">CL269+DA269*$CE269</f>
        <v>170</v>
      </c>
      <c r="CM270" s="14">
        <f t="shared" ref="CM270:CM279" si="952">CM269+DB269*$CE269</f>
        <v>170</v>
      </c>
      <c r="CN270" s="14">
        <f t="shared" ref="CN270:CN279" si="953">CN269+DC269*$CE269</f>
        <v>208</v>
      </c>
      <c r="CO270" s="14">
        <f t="shared" ref="CO270:CO279" si="954">CO269+DD269*$CE269</f>
        <v>260</v>
      </c>
      <c r="CP270" s="14">
        <f t="shared" ref="CP270:CP279" si="955">CP269+DE269*$CE269</f>
        <v>1744</v>
      </c>
      <c r="CQ270" s="14">
        <f t="shared" ref="CQ270:CQ279" si="956">CQ269+DF269*$CE269</f>
        <v>2180</v>
      </c>
      <c r="CR270" s="14">
        <f t="shared" ref="CR270:CR279" si="957">CR269+DG269*$CE269</f>
        <v>2180</v>
      </c>
      <c r="CS270" s="14">
        <f t="shared" ref="CS270:CS279" si="958">CS269+DH269*$CE269</f>
        <v>2666</v>
      </c>
      <c r="CT270" s="14">
        <f t="shared" ref="CT270:CT279" si="959">CT269+DI269*$CE269</f>
        <v>3320</v>
      </c>
      <c r="CU270" s="14">
        <f>INDEX(属性偏向!$S$4:$S$135,(卡牌属性!$BZ270-1+CU$3)*11+卡牌属性!$CD270)</f>
        <v>18</v>
      </c>
      <c r="CV270" s="14">
        <f>INDEX(属性偏向!$S$4:$S$135,(卡牌属性!$BZ270-1+CV$3)*11+卡牌属性!$CD270)</f>
        <v>22</v>
      </c>
      <c r="CW270" s="14">
        <f>INDEX(属性偏向!$S$4:$S$135,(卡牌属性!$BZ270-1+CW$3)*11+卡牌属性!$CD270)</f>
        <v>26</v>
      </c>
      <c r="CX270" s="14">
        <f>INDEX(属性偏向!$S$4:$S$135,(卡牌属性!$BZ270-1+CX$3)*11+卡牌属性!$CD270)</f>
        <v>26</v>
      </c>
      <c r="CY270" s="14">
        <f>INDEX(属性偏向!$S$4:$S$135,(卡牌属性!$BZ270-1+CY$3)*11+卡牌属性!$CD270)</f>
        <v>32</v>
      </c>
      <c r="CZ270" s="14">
        <f>INDEX(属性偏向!$T$4:$T$135,(卡牌属性!$BZ270-1+CZ$3)*11+卡牌属性!$CD270)</f>
        <v>9</v>
      </c>
      <c r="DA270" s="14">
        <f>INDEX(属性偏向!$T$4:$T$135,(卡牌属性!$BZ270-1+DA$3)*11+卡牌属性!$CD270)</f>
        <v>11</v>
      </c>
      <c r="DB270" s="14">
        <f>INDEX(属性偏向!$T$4:$T$135,(卡牌属性!$BZ270-1+DB$3)*11+卡牌属性!$CD270)</f>
        <v>11</v>
      </c>
      <c r="DC270" s="14">
        <f>INDEX(属性偏向!$T$4:$T$135,(卡牌属性!$BZ270-1+DC$3)*11+卡牌属性!$CD270)</f>
        <v>13</v>
      </c>
      <c r="DD270" s="14">
        <f>INDEX(属性偏向!$T$4:$T$135,(卡牌属性!$BZ270-1+DD$3)*11+卡牌属性!$CD270)</f>
        <v>16</v>
      </c>
      <c r="DE270" s="14">
        <f>INDEX(属性偏向!$U$4:$U$135,(卡牌属性!$BZ270-1+DE$3)*11+卡牌属性!$CD270)</f>
        <v>126</v>
      </c>
      <c r="DF270" s="14">
        <f>INDEX(属性偏向!$U$4:$U$135,(卡牌属性!$BZ270-1+DF$3)*11+卡牌属性!$CD270)</f>
        <v>154</v>
      </c>
      <c r="DG270" s="14">
        <f>INDEX(属性偏向!$U$4:$U$135,(卡牌属性!$BZ270-1+DG$3)*11+卡牌属性!$CD270)</f>
        <v>154</v>
      </c>
      <c r="DH270" s="14">
        <f>INDEX(属性偏向!$U$4:$U$135,(卡牌属性!$BZ270-1+DH$3)*11+卡牌属性!$CD270)</f>
        <v>182</v>
      </c>
      <c r="DI270" s="14">
        <f>INDEX(属性偏向!$U$4:$U$135,(卡牌属性!$BZ270-1+DI$3)*11+卡牌属性!$CD270)</f>
        <v>224</v>
      </c>
      <c r="DL270" s="13">
        <v>266</v>
      </c>
      <c r="DM270" s="14">
        <f t="shared" si="935"/>
        <v>25</v>
      </c>
      <c r="DN270" s="14">
        <f t="shared" si="936"/>
        <v>1102026</v>
      </c>
      <c r="DO270" s="14" t="str">
        <f>INDEX($B$6:$B$32,DM270)&amp;"-"&amp;INDEX(属性投放!$H$7:$H$17,卡牌属性!DT270)</f>
        <v>SR寄灵人-等活</v>
      </c>
      <c r="DP270" s="14">
        <f t="shared" si="924"/>
        <v>5</v>
      </c>
      <c r="DQ270" s="14">
        <f t="shared" si="925"/>
        <v>5</v>
      </c>
      <c r="DR270" s="14">
        <f t="shared" si="926"/>
        <v>5</v>
      </c>
      <c r="DS270" s="14">
        <f t="shared" si="937"/>
        <v>3</v>
      </c>
      <c r="DT270" s="14">
        <f t="shared" si="938"/>
        <v>2</v>
      </c>
      <c r="DU270" s="14">
        <f>INDEX(属性投放!$W$6:$W$49,(卡牌属性!DS270-2)*11+卡牌属性!DT270)</f>
        <v>10</v>
      </c>
      <c r="DV270" s="14">
        <f t="shared" ref="DV270:DV279" si="960">DV269+EK269*$DU269</f>
        <v>570</v>
      </c>
      <c r="DW270" s="14">
        <f t="shared" ref="DW270:DW279" si="961">DW269+EL269*$DU269</f>
        <v>679</v>
      </c>
      <c r="DX270" s="14">
        <f t="shared" ref="DX270:DX279" si="962">DX269+EM269*$DU269</f>
        <v>788</v>
      </c>
      <c r="DY270" s="14">
        <f t="shared" ref="DY270:DY279" si="963">DY269+EN269*$DU269</f>
        <v>788</v>
      </c>
      <c r="DZ270" s="14">
        <f t="shared" ref="DZ270:DZ279" si="964">DZ269+EO269*$DU269</f>
        <v>922</v>
      </c>
      <c r="EA270" s="14">
        <f t="shared" ref="EA270:EA279" si="965">EA269+EP269*$DU269</f>
        <v>240</v>
      </c>
      <c r="EB270" s="14">
        <f t="shared" ref="EB270:EB279" si="966">EB269+EQ269*$DU269</f>
        <v>292</v>
      </c>
      <c r="EC270" s="14">
        <f t="shared" ref="EC270:EC279" si="967">EC269+ER269*$DU269</f>
        <v>292</v>
      </c>
      <c r="ED270" s="14">
        <f t="shared" ref="ED270:ED279" si="968">ED269+ES269*$DU269</f>
        <v>344</v>
      </c>
      <c r="EE270" s="14">
        <f t="shared" ref="EE270:EE279" si="969">EE269+ET269*$DU269</f>
        <v>411</v>
      </c>
      <c r="EF270" s="14">
        <f t="shared" ref="EF270:EF279" si="970">EF269+EU269*$DU269</f>
        <v>3020</v>
      </c>
      <c r="EG270" s="14">
        <f t="shared" ref="EG270:EG279" si="971">EG269+EV269*$DU269</f>
        <v>3674</v>
      </c>
      <c r="EH270" s="14">
        <f t="shared" ref="EH270:EH279" si="972">EH269+EW269*$DU269</f>
        <v>3674</v>
      </c>
      <c r="EI270" s="14">
        <f t="shared" ref="EI270:EI279" si="973">EI269+EX269*$DU269</f>
        <v>4328</v>
      </c>
      <c r="EJ270" s="14">
        <f t="shared" ref="EJ270:EJ279" si="974">EJ269+EY269*$DU269</f>
        <v>5032</v>
      </c>
      <c r="EK270" s="14">
        <f>INDEX(属性偏向!$S$4:$S$135,(卡牌属性!$DP270-1+EK$3)*11+卡牌属性!$DT270)*(1+属性投放!$AT$6)</f>
        <v>36</v>
      </c>
      <c r="EL270" s="14">
        <f>INDEX(属性偏向!$S$4:$S$135,(卡牌属性!$DP270-1+EL$3)*11+卡牌属性!$DT270)*(1+属性投放!$AT$6)</f>
        <v>42</v>
      </c>
      <c r="EM270" s="14">
        <f>INDEX(属性偏向!$S$4:$S$135,(卡牌属性!$DP270-1+EM$3)*11+卡牌属性!$DT270)*(1+属性投放!$AT$6)</f>
        <v>48</v>
      </c>
      <c r="EN270" s="14">
        <f>INDEX(属性偏向!$S$4:$S$135,(卡牌属性!$DP270-1+EN$3)*11+卡牌属性!$DT270)*(1+属性投放!$AT$6)</f>
        <v>48</v>
      </c>
      <c r="EO270" s="14">
        <f>INDEX(属性偏向!$S$4:$S$135,(卡牌属性!$DP270-1+EO$3)*11+卡牌属性!$DT270)*(1+属性投放!$AT$6)</f>
        <v>54</v>
      </c>
      <c r="EP270" s="14">
        <f>INDEX(属性偏向!$T$4:$T$135,(卡牌属性!$DQ270-1+EP$3)*11+卡牌属性!$DT270)*(1+属性投放!$AT$6)</f>
        <v>18</v>
      </c>
      <c r="EQ270" s="14">
        <f>INDEX(属性偏向!$T$4:$T$135,(卡牌属性!$DQ270-1+EQ$3)*11+卡牌属性!$DT270)*(1+属性投放!$AT$6)</f>
        <v>21</v>
      </c>
      <c r="ER270" s="14">
        <f>INDEX(属性偏向!$T$4:$T$135,(卡牌属性!$DQ270-1+ER$3)*11+卡牌属性!$DT270)*(1+属性投放!$AT$6)</f>
        <v>21</v>
      </c>
      <c r="ES270" s="14">
        <f>INDEX(属性偏向!$T$4:$T$135,(卡牌属性!$DQ270-1+ES$3)*11+卡牌属性!$DT270)*(1+属性投放!$AT$6)</f>
        <v>24</v>
      </c>
      <c r="ET270" s="14">
        <f>INDEX(属性偏向!$T$4:$T$135,(卡牌属性!$DQ270-1+ET$3)*11+卡牌属性!$DT270)*(1+属性投放!$AT$6)</f>
        <v>27</v>
      </c>
      <c r="EU270" s="14">
        <f>INDEX(属性偏向!$U$4:$U$135,(卡牌属性!$DR270-1+EU$3)*11+卡牌属性!$DT270)*(1+属性投放!$AT$6)</f>
        <v>252</v>
      </c>
      <c r="EV270" s="14">
        <f>INDEX(属性偏向!$U$4:$U$135,(卡牌属性!$DR270-1+EV$3)*11+卡牌属性!$DT270)*(1+属性投放!$AT$6)</f>
        <v>294</v>
      </c>
      <c r="EW270" s="14">
        <f>INDEX(属性偏向!$U$4:$U$135,(卡牌属性!$DR270-1+EW$3)*11+卡牌属性!$DT270)*(1+属性投放!$AT$6)</f>
        <v>294</v>
      </c>
      <c r="EX270" s="14">
        <f>INDEX(属性偏向!$U$4:$U$135,(卡牌属性!$DR270-1+EX$3)*11+卡牌属性!$DT270)*(1+属性投放!$AT$6)</f>
        <v>336</v>
      </c>
      <c r="EY270" s="14">
        <f>INDEX(属性偏向!$U$4:$U$135,(卡牌属性!$DR270-1+EY$3)*11+卡牌属性!$DT270)*(1+属性投放!$AT$6)</f>
        <v>378</v>
      </c>
    </row>
    <row r="271" spans="31:155" ht="16.5" x14ac:dyDescent="0.2">
      <c r="AE271" s="13">
        <v>267</v>
      </c>
      <c r="AF271" s="13">
        <f t="shared" si="927"/>
        <v>25</v>
      </c>
      <c r="AG271" s="13">
        <f t="shared" si="920"/>
        <v>3</v>
      </c>
      <c r="AH271" s="13"/>
      <c r="AI271" s="13"/>
      <c r="AJ271" s="14">
        <f t="shared" si="921"/>
        <v>1101998</v>
      </c>
      <c r="AK271" s="14" t="str">
        <f t="shared" si="922"/>
        <v>SR寄灵人3突</v>
      </c>
      <c r="AL271" s="25" t="s">
        <v>131</v>
      </c>
      <c r="AM271" s="14">
        <v>1</v>
      </c>
      <c r="AN271" s="14">
        <f t="shared" si="923"/>
        <v>3</v>
      </c>
      <c r="AO271" s="14" t="e">
        <f>INDEX(属性投放!#REF!,(卡牌属性!AG271-2)*20+卡牌属性!AN271)</f>
        <v>#REF!</v>
      </c>
      <c r="AP271" s="14" t="e">
        <f t="shared" si="939"/>
        <v>#REF!</v>
      </c>
      <c r="AQ271" s="14" t="e">
        <f t="shared" si="939"/>
        <v>#REF!</v>
      </c>
      <c r="AR271" s="14" t="e">
        <f t="shared" si="939"/>
        <v>#REF!</v>
      </c>
      <c r="AS271" s="14" t="e">
        <f t="shared" si="939"/>
        <v>#REF!</v>
      </c>
      <c r="AT271" s="14" t="e">
        <f>INDEX(属性投放!#REF!,(卡牌属性!AG271-2)*20+卡牌属性!AN271)</f>
        <v>#REF!</v>
      </c>
      <c r="AU271" s="14" t="e">
        <f t="shared" si="940"/>
        <v>#REF!</v>
      </c>
      <c r="AV271" s="14" t="e">
        <f t="shared" si="940"/>
        <v>#REF!</v>
      </c>
      <c r="AW271" s="14" t="e">
        <f t="shared" si="940"/>
        <v>#REF!</v>
      </c>
      <c r="AX271" s="14" t="e">
        <f t="shared" si="940"/>
        <v>#REF!</v>
      </c>
      <c r="AY271" s="14" t="e">
        <f>INDEX(属性投放!#REF!,(卡牌属性!AG271-2)*20+卡牌属性!AN271)</f>
        <v>#REF!</v>
      </c>
      <c r="AZ271" s="14" t="e">
        <f t="shared" si="941"/>
        <v>#REF!</v>
      </c>
      <c r="BA271" s="14" t="e">
        <f t="shared" si="941"/>
        <v>#REF!</v>
      </c>
      <c r="BB271" s="14" t="e">
        <f t="shared" si="941"/>
        <v>#REF!</v>
      </c>
      <c r="BC271" s="14" t="e">
        <f t="shared" si="941"/>
        <v>#REF!</v>
      </c>
      <c r="BD271" s="14" t="e">
        <f>INDEX(属性投放!#REF!,(卡牌属性!AG271-2)*20+卡牌属性!AN271)</f>
        <v>#REF!</v>
      </c>
      <c r="BE271" s="14" t="e">
        <f t="shared" si="942"/>
        <v>#REF!</v>
      </c>
      <c r="BF271" s="14" t="e">
        <f t="shared" si="942"/>
        <v>#REF!</v>
      </c>
      <c r="BG271" s="14" t="e">
        <f t="shared" si="942"/>
        <v>#REF!</v>
      </c>
      <c r="BH271" s="14" t="e">
        <f t="shared" si="942"/>
        <v>#REF!</v>
      </c>
      <c r="BI271" s="14" t="e">
        <f>INDEX(属性投放!#REF!,(卡牌属性!AG271-2)*20+卡牌属性!AN271)</f>
        <v>#REF!</v>
      </c>
      <c r="BJ271" s="14" t="e">
        <f t="shared" si="943"/>
        <v>#REF!</v>
      </c>
      <c r="BK271" s="14" t="e">
        <f t="shared" si="943"/>
        <v>#REF!</v>
      </c>
      <c r="BL271" s="14" t="e">
        <f t="shared" si="943"/>
        <v>#REF!</v>
      </c>
      <c r="BM271" s="14" t="e">
        <f t="shared" si="943"/>
        <v>#REF!</v>
      </c>
      <c r="BN271" s="14" t="e">
        <f>INDEX(属性投放!#REF!,(卡牌属性!AG271-2)*20+卡牌属性!AN271)</f>
        <v>#REF!</v>
      </c>
      <c r="BO271" s="14" t="e">
        <f t="shared" si="944"/>
        <v>#REF!</v>
      </c>
      <c r="BP271" s="14" t="e">
        <f t="shared" si="944"/>
        <v>#REF!</v>
      </c>
      <c r="BQ271" s="14" t="e">
        <f t="shared" si="944"/>
        <v>#REF!</v>
      </c>
      <c r="BR271" s="14" t="e">
        <f t="shared" si="944"/>
        <v>#REF!</v>
      </c>
      <c r="BV271" s="13">
        <v>267</v>
      </c>
      <c r="BW271" s="14">
        <f t="shared" si="928"/>
        <v>25</v>
      </c>
      <c r="BX271" s="14">
        <f t="shared" si="929"/>
        <v>1102026</v>
      </c>
      <c r="BY271" s="14" t="str">
        <f>INDEX($O$6:$O$37,BW271)&amp;"-"&amp;INDEX(属性投放!$H$19:$H$29,卡牌属性!CD271)</f>
        <v>雷震子-黑绳</v>
      </c>
      <c r="BZ271" s="14">
        <f t="shared" si="930"/>
        <v>8</v>
      </c>
      <c r="CA271" s="14">
        <f t="shared" si="931"/>
        <v>4</v>
      </c>
      <c r="CB271" s="14">
        <f t="shared" si="932"/>
        <v>4</v>
      </c>
      <c r="CC271" s="14">
        <f t="shared" si="933"/>
        <v>4</v>
      </c>
      <c r="CD271" s="14">
        <f t="shared" si="934"/>
        <v>3</v>
      </c>
      <c r="CE271" s="14">
        <f>INDEX(属性投放!$W$6:$W$49,(卡牌属性!CC271-2)*11+卡牌属性!CD271)</f>
        <v>15</v>
      </c>
      <c r="CF271" s="14">
        <f t="shared" si="945"/>
        <v>654</v>
      </c>
      <c r="CG271" s="14">
        <f t="shared" si="946"/>
        <v>800</v>
      </c>
      <c r="CH271" s="14">
        <f t="shared" si="947"/>
        <v>946</v>
      </c>
      <c r="CI271" s="14">
        <f t="shared" si="948"/>
        <v>946</v>
      </c>
      <c r="CJ271" s="14">
        <f t="shared" si="949"/>
        <v>1140</v>
      </c>
      <c r="CK271" s="14">
        <f t="shared" si="950"/>
        <v>222</v>
      </c>
      <c r="CL271" s="14">
        <f t="shared" si="951"/>
        <v>280</v>
      </c>
      <c r="CM271" s="14">
        <f t="shared" si="952"/>
        <v>280</v>
      </c>
      <c r="CN271" s="14">
        <f t="shared" si="953"/>
        <v>338</v>
      </c>
      <c r="CO271" s="14">
        <f t="shared" si="954"/>
        <v>420</v>
      </c>
      <c r="CP271" s="14">
        <f t="shared" si="955"/>
        <v>3004</v>
      </c>
      <c r="CQ271" s="14">
        <f t="shared" si="956"/>
        <v>3720</v>
      </c>
      <c r="CR271" s="14">
        <f t="shared" si="957"/>
        <v>3720</v>
      </c>
      <c r="CS271" s="14">
        <f t="shared" si="958"/>
        <v>4486</v>
      </c>
      <c r="CT271" s="14">
        <f t="shared" si="959"/>
        <v>5560</v>
      </c>
      <c r="CU271" s="14">
        <f>INDEX(属性偏向!$S$4:$S$135,(卡牌属性!$BZ271-1+CU$3)*11+卡牌属性!$CD271)</f>
        <v>20</v>
      </c>
      <c r="CV271" s="14">
        <f>INDEX(属性偏向!$S$4:$S$135,(卡牌属性!$BZ271-1+CV$3)*11+卡牌属性!$CD271)</f>
        <v>24</v>
      </c>
      <c r="CW271" s="14">
        <f>INDEX(属性偏向!$S$4:$S$135,(卡牌属性!$BZ271-1+CW$3)*11+卡牌属性!$CD271)</f>
        <v>28</v>
      </c>
      <c r="CX271" s="14">
        <f>INDEX(属性偏向!$S$4:$S$135,(卡牌属性!$BZ271-1+CX$3)*11+卡牌属性!$CD271)</f>
        <v>28</v>
      </c>
      <c r="CY271" s="14">
        <f>INDEX(属性偏向!$S$4:$S$135,(卡牌属性!$BZ271-1+CY$3)*11+卡牌属性!$CD271)</f>
        <v>34</v>
      </c>
      <c r="CZ271" s="14">
        <f>INDEX(属性偏向!$T$4:$T$135,(卡牌属性!$BZ271-1+CZ$3)*11+卡牌属性!$CD271)</f>
        <v>10</v>
      </c>
      <c r="DA271" s="14">
        <f>INDEX(属性偏向!$T$4:$T$135,(卡牌属性!$BZ271-1+DA$3)*11+卡牌属性!$CD271)</f>
        <v>12</v>
      </c>
      <c r="DB271" s="14">
        <f>INDEX(属性偏向!$T$4:$T$135,(卡牌属性!$BZ271-1+DB$3)*11+卡牌属性!$CD271)</f>
        <v>12</v>
      </c>
      <c r="DC271" s="14">
        <f>INDEX(属性偏向!$T$4:$T$135,(卡牌属性!$BZ271-1+DC$3)*11+卡牌属性!$CD271)</f>
        <v>14</v>
      </c>
      <c r="DD271" s="14">
        <f>INDEX(属性偏向!$T$4:$T$135,(卡牌属性!$BZ271-1+DD$3)*11+卡牌属性!$CD271)</f>
        <v>17</v>
      </c>
      <c r="DE271" s="14">
        <f>INDEX(属性偏向!$U$4:$U$135,(卡牌属性!$BZ271-1+DE$3)*11+卡牌属性!$CD271)</f>
        <v>160</v>
      </c>
      <c r="DF271" s="14">
        <f>INDEX(属性偏向!$U$4:$U$135,(卡牌属性!$BZ271-1+DF$3)*11+卡牌属性!$CD271)</f>
        <v>192</v>
      </c>
      <c r="DG271" s="14">
        <f>INDEX(属性偏向!$U$4:$U$135,(卡牌属性!$BZ271-1+DG$3)*11+卡牌属性!$CD271)</f>
        <v>192</v>
      </c>
      <c r="DH271" s="14">
        <f>INDEX(属性偏向!$U$4:$U$135,(卡牌属性!$BZ271-1+DH$3)*11+卡牌属性!$CD271)</f>
        <v>224</v>
      </c>
      <c r="DI271" s="14">
        <f>INDEX(属性偏向!$U$4:$U$135,(卡牌属性!$BZ271-1+DI$3)*11+卡牌属性!$CD271)</f>
        <v>272</v>
      </c>
      <c r="DL271" s="13">
        <v>267</v>
      </c>
      <c r="DM271" s="14">
        <f t="shared" si="935"/>
        <v>25</v>
      </c>
      <c r="DN271" s="14">
        <f t="shared" si="936"/>
        <v>1102026</v>
      </c>
      <c r="DO271" s="14" t="str">
        <f>INDEX($B$6:$B$32,DM271)&amp;"-"&amp;INDEX(属性投放!$H$7:$H$17,卡牌属性!DT271)</f>
        <v>SR寄灵人-黑绳</v>
      </c>
      <c r="DP271" s="14">
        <f t="shared" si="924"/>
        <v>5</v>
      </c>
      <c r="DQ271" s="14">
        <f t="shared" si="925"/>
        <v>5</v>
      </c>
      <c r="DR271" s="14">
        <f t="shared" si="926"/>
        <v>5</v>
      </c>
      <c r="DS271" s="14">
        <f t="shared" si="937"/>
        <v>3</v>
      </c>
      <c r="DT271" s="14">
        <f t="shared" si="938"/>
        <v>3</v>
      </c>
      <c r="DU271" s="14">
        <f>INDEX(属性投放!$W$6:$W$49,(卡牌属性!DS271-2)*11+卡牌属性!DT271)</f>
        <v>15</v>
      </c>
      <c r="DV271" s="14">
        <f t="shared" si="960"/>
        <v>930</v>
      </c>
      <c r="DW271" s="14">
        <f t="shared" si="961"/>
        <v>1099</v>
      </c>
      <c r="DX271" s="14">
        <f t="shared" si="962"/>
        <v>1268</v>
      </c>
      <c r="DY271" s="14">
        <f t="shared" si="963"/>
        <v>1268</v>
      </c>
      <c r="DZ271" s="14">
        <f t="shared" si="964"/>
        <v>1462</v>
      </c>
      <c r="EA271" s="14">
        <f t="shared" si="965"/>
        <v>420</v>
      </c>
      <c r="EB271" s="14">
        <f t="shared" si="966"/>
        <v>502</v>
      </c>
      <c r="EC271" s="14">
        <f t="shared" si="967"/>
        <v>502</v>
      </c>
      <c r="ED271" s="14">
        <f t="shared" si="968"/>
        <v>584</v>
      </c>
      <c r="EE271" s="14">
        <f t="shared" si="969"/>
        <v>681</v>
      </c>
      <c r="EF271" s="14">
        <f t="shared" si="970"/>
        <v>5540</v>
      </c>
      <c r="EG271" s="14">
        <f t="shared" si="971"/>
        <v>6614</v>
      </c>
      <c r="EH271" s="14">
        <f t="shared" si="972"/>
        <v>6614</v>
      </c>
      <c r="EI271" s="14">
        <f t="shared" si="973"/>
        <v>7688</v>
      </c>
      <c r="EJ271" s="14">
        <f t="shared" si="974"/>
        <v>8812</v>
      </c>
      <c r="EK271" s="14">
        <f>INDEX(属性偏向!$S$4:$S$135,(卡牌属性!$DP271-1+EK$3)*11+卡牌属性!$DT271)*(1+属性投放!$AT$6)</f>
        <v>42</v>
      </c>
      <c r="EL271" s="14">
        <f>INDEX(属性偏向!$S$4:$S$135,(卡牌属性!$DP271-1+EL$3)*11+卡牌属性!$DT271)*(1+属性投放!$AT$6)</f>
        <v>48</v>
      </c>
      <c r="EM271" s="14">
        <f>INDEX(属性偏向!$S$4:$S$135,(卡牌属性!$DP271-1+EM$3)*11+卡牌属性!$DT271)*(1+属性投放!$AT$6)</f>
        <v>54</v>
      </c>
      <c r="EN271" s="14">
        <f>INDEX(属性偏向!$S$4:$S$135,(卡牌属性!$DP271-1+EN$3)*11+卡牌属性!$DT271)*(1+属性投放!$AT$6)</f>
        <v>54</v>
      </c>
      <c r="EO271" s="14">
        <f>INDEX(属性偏向!$S$4:$S$135,(卡牌属性!$DP271-1+EO$3)*11+卡牌属性!$DT271)*(1+属性投放!$AT$6)</f>
        <v>60</v>
      </c>
      <c r="EP271" s="14">
        <f>INDEX(属性偏向!$T$4:$T$135,(卡牌属性!$DQ271-1+EP$3)*11+卡牌属性!$DT271)*(1+属性投放!$AT$6)</f>
        <v>21</v>
      </c>
      <c r="EQ271" s="14">
        <f>INDEX(属性偏向!$T$4:$T$135,(卡牌属性!$DQ271-1+EQ$3)*11+卡牌属性!$DT271)*(1+属性投放!$AT$6)</f>
        <v>24</v>
      </c>
      <c r="ER271" s="14">
        <f>INDEX(属性偏向!$T$4:$T$135,(卡牌属性!$DQ271-1+ER$3)*11+卡牌属性!$DT271)*(1+属性投放!$AT$6)</f>
        <v>24</v>
      </c>
      <c r="ES271" s="14">
        <f>INDEX(属性偏向!$T$4:$T$135,(卡牌属性!$DQ271-1+ES$3)*11+卡牌属性!$DT271)*(1+属性投放!$AT$6)</f>
        <v>27</v>
      </c>
      <c r="ET271" s="14">
        <f>INDEX(属性偏向!$T$4:$T$135,(卡牌属性!$DQ271-1+ET$3)*11+卡牌属性!$DT271)*(1+属性投放!$AT$6)</f>
        <v>30</v>
      </c>
      <c r="EU271" s="14">
        <f>INDEX(属性偏向!$U$4:$U$135,(卡牌属性!$DR271-1+EU$3)*11+卡牌属性!$DT271)*(1+属性投放!$AT$6)</f>
        <v>336</v>
      </c>
      <c r="EV271" s="14">
        <f>INDEX(属性偏向!$U$4:$U$135,(卡牌属性!$DR271-1+EV$3)*11+卡牌属性!$DT271)*(1+属性投放!$AT$6)</f>
        <v>384</v>
      </c>
      <c r="EW271" s="14">
        <f>INDEX(属性偏向!$U$4:$U$135,(卡牌属性!$DR271-1+EW$3)*11+卡牌属性!$DT271)*(1+属性投放!$AT$6)</f>
        <v>384</v>
      </c>
      <c r="EX271" s="14">
        <f>INDEX(属性偏向!$U$4:$U$135,(卡牌属性!$DR271-1+EX$3)*11+卡牌属性!$DT271)*(1+属性投放!$AT$6)</f>
        <v>432</v>
      </c>
      <c r="EY271" s="14">
        <f>INDEX(属性偏向!$U$4:$U$135,(卡牌属性!$DR271-1+EY$3)*11+卡牌属性!$DT271)*(1+属性投放!$AT$6)</f>
        <v>480</v>
      </c>
    </row>
    <row r="272" spans="31:155" ht="16.5" x14ac:dyDescent="0.2">
      <c r="AE272" s="13">
        <v>268</v>
      </c>
      <c r="AF272" s="13">
        <f t="shared" si="927"/>
        <v>25</v>
      </c>
      <c r="AG272" s="13">
        <f t="shared" si="920"/>
        <v>3</v>
      </c>
      <c r="AH272" s="13"/>
      <c r="AI272" s="13"/>
      <c r="AJ272" s="14">
        <f t="shared" si="921"/>
        <v>1101998</v>
      </c>
      <c r="AK272" s="14" t="str">
        <f t="shared" si="922"/>
        <v>SR寄灵人4突</v>
      </c>
      <c r="AL272" s="25" t="s">
        <v>131</v>
      </c>
      <c r="AM272" s="14">
        <v>1</v>
      </c>
      <c r="AN272" s="14">
        <f t="shared" si="923"/>
        <v>4</v>
      </c>
      <c r="AO272" s="14" t="e">
        <f>INDEX(属性投放!#REF!,(卡牌属性!AG272-2)*20+卡牌属性!AN272)</f>
        <v>#REF!</v>
      </c>
      <c r="AP272" s="14" t="e">
        <f t="shared" si="939"/>
        <v>#REF!</v>
      </c>
      <c r="AQ272" s="14" t="e">
        <f t="shared" si="939"/>
        <v>#REF!</v>
      </c>
      <c r="AR272" s="14" t="e">
        <f t="shared" si="939"/>
        <v>#REF!</v>
      </c>
      <c r="AS272" s="14" t="e">
        <f t="shared" si="939"/>
        <v>#REF!</v>
      </c>
      <c r="AT272" s="14" t="e">
        <f>INDEX(属性投放!#REF!,(卡牌属性!AG272-2)*20+卡牌属性!AN272)</f>
        <v>#REF!</v>
      </c>
      <c r="AU272" s="14" t="e">
        <f t="shared" si="940"/>
        <v>#REF!</v>
      </c>
      <c r="AV272" s="14" t="e">
        <f t="shared" si="940"/>
        <v>#REF!</v>
      </c>
      <c r="AW272" s="14" t="e">
        <f t="shared" si="940"/>
        <v>#REF!</v>
      </c>
      <c r="AX272" s="14" t="e">
        <f t="shared" si="940"/>
        <v>#REF!</v>
      </c>
      <c r="AY272" s="14" t="e">
        <f>INDEX(属性投放!#REF!,(卡牌属性!AG272-2)*20+卡牌属性!AN272)</f>
        <v>#REF!</v>
      </c>
      <c r="AZ272" s="14" t="e">
        <f t="shared" si="941"/>
        <v>#REF!</v>
      </c>
      <c r="BA272" s="14" t="e">
        <f t="shared" si="941"/>
        <v>#REF!</v>
      </c>
      <c r="BB272" s="14" t="e">
        <f t="shared" si="941"/>
        <v>#REF!</v>
      </c>
      <c r="BC272" s="14" t="e">
        <f t="shared" si="941"/>
        <v>#REF!</v>
      </c>
      <c r="BD272" s="14" t="e">
        <f>INDEX(属性投放!#REF!,(卡牌属性!AG272-2)*20+卡牌属性!AN272)</f>
        <v>#REF!</v>
      </c>
      <c r="BE272" s="14" t="e">
        <f t="shared" si="942"/>
        <v>#REF!</v>
      </c>
      <c r="BF272" s="14" t="e">
        <f t="shared" si="942"/>
        <v>#REF!</v>
      </c>
      <c r="BG272" s="14" t="e">
        <f t="shared" si="942"/>
        <v>#REF!</v>
      </c>
      <c r="BH272" s="14" t="e">
        <f t="shared" si="942"/>
        <v>#REF!</v>
      </c>
      <c r="BI272" s="14" t="e">
        <f>INDEX(属性投放!#REF!,(卡牌属性!AG272-2)*20+卡牌属性!AN272)</f>
        <v>#REF!</v>
      </c>
      <c r="BJ272" s="14" t="e">
        <f t="shared" si="943"/>
        <v>#REF!</v>
      </c>
      <c r="BK272" s="14" t="e">
        <f t="shared" si="943"/>
        <v>#REF!</v>
      </c>
      <c r="BL272" s="14" t="e">
        <f t="shared" si="943"/>
        <v>#REF!</v>
      </c>
      <c r="BM272" s="14" t="e">
        <f t="shared" si="943"/>
        <v>#REF!</v>
      </c>
      <c r="BN272" s="14" t="e">
        <f>INDEX(属性投放!#REF!,(卡牌属性!AG272-2)*20+卡牌属性!AN272)</f>
        <v>#REF!</v>
      </c>
      <c r="BO272" s="14" t="e">
        <f t="shared" si="944"/>
        <v>#REF!</v>
      </c>
      <c r="BP272" s="14" t="e">
        <f t="shared" si="944"/>
        <v>#REF!</v>
      </c>
      <c r="BQ272" s="14" t="e">
        <f t="shared" si="944"/>
        <v>#REF!</v>
      </c>
      <c r="BR272" s="14" t="e">
        <f t="shared" si="944"/>
        <v>#REF!</v>
      </c>
      <c r="BV272" s="13">
        <v>268</v>
      </c>
      <c r="BW272" s="14">
        <f t="shared" si="928"/>
        <v>25</v>
      </c>
      <c r="BX272" s="14">
        <f t="shared" si="929"/>
        <v>1102026</v>
      </c>
      <c r="BY272" s="14" t="str">
        <f>INDEX($O$6:$O$37,BW272)&amp;"-"&amp;INDEX(属性投放!$H$19:$H$29,卡牌属性!CD272)</f>
        <v>雷震子-众合</v>
      </c>
      <c r="BZ272" s="14">
        <f t="shared" si="930"/>
        <v>8</v>
      </c>
      <c r="CA272" s="14">
        <f t="shared" si="931"/>
        <v>4</v>
      </c>
      <c r="CB272" s="14">
        <f t="shared" si="932"/>
        <v>4</v>
      </c>
      <c r="CC272" s="14">
        <f t="shared" si="933"/>
        <v>4</v>
      </c>
      <c r="CD272" s="14">
        <f t="shared" si="934"/>
        <v>4</v>
      </c>
      <c r="CE272" s="14">
        <f>INDEX(属性投放!$W$6:$W$49,(卡牌属性!CC272-2)*11+卡牌属性!CD272)</f>
        <v>15</v>
      </c>
      <c r="CF272" s="14">
        <f t="shared" si="945"/>
        <v>954</v>
      </c>
      <c r="CG272" s="14">
        <f t="shared" si="946"/>
        <v>1160</v>
      </c>
      <c r="CH272" s="14">
        <f t="shared" si="947"/>
        <v>1366</v>
      </c>
      <c r="CI272" s="14">
        <f t="shared" si="948"/>
        <v>1366</v>
      </c>
      <c r="CJ272" s="14">
        <f t="shared" si="949"/>
        <v>1650</v>
      </c>
      <c r="CK272" s="14">
        <f t="shared" si="950"/>
        <v>372</v>
      </c>
      <c r="CL272" s="14">
        <f t="shared" si="951"/>
        <v>460</v>
      </c>
      <c r="CM272" s="14">
        <f t="shared" si="952"/>
        <v>460</v>
      </c>
      <c r="CN272" s="14">
        <f t="shared" si="953"/>
        <v>548</v>
      </c>
      <c r="CO272" s="14">
        <f t="shared" si="954"/>
        <v>675</v>
      </c>
      <c r="CP272" s="14">
        <f t="shared" si="955"/>
        <v>5404</v>
      </c>
      <c r="CQ272" s="14">
        <f t="shared" si="956"/>
        <v>6600</v>
      </c>
      <c r="CR272" s="14">
        <f t="shared" si="957"/>
        <v>6600</v>
      </c>
      <c r="CS272" s="14">
        <f t="shared" si="958"/>
        <v>7846</v>
      </c>
      <c r="CT272" s="14">
        <f t="shared" si="959"/>
        <v>9640</v>
      </c>
      <c r="CU272" s="14">
        <f>INDEX(属性偏向!$S$4:$S$135,(卡牌属性!$BZ272-1+CU$3)*11+卡牌属性!$CD272)</f>
        <v>22</v>
      </c>
      <c r="CV272" s="14">
        <f>INDEX(属性偏向!$S$4:$S$135,(卡牌属性!$BZ272-1+CV$3)*11+卡牌属性!$CD272)</f>
        <v>26</v>
      </c>
      <c r="CW272" s="14">
        <f>INDEX(属性偏向!$S$4:$S$135,(卡牌属性!$BZ272-1+CW$3)*11+卡牌属性!$CD272)</f>
        <v>30</v>
      </c>
      <c r="CX272" s="14">
        <f>INDEX(属性偏向!$S$4:$S$135,(卡牌属性!$BZ272-1+CX$3)*11+卡牌属性!$CD272)</f>
        <v>30</v>
      </c>
      <c r="CY272" s="14">
        <f>INDEX(属性偏向!$S$4:$S$135,(卡牌属性!$BZ272-1+CY$3)*11+卡牌属性!$CD272)</f>
        <v>36</v>
      </c>
      <c r="CZ272" s="14">
        <f>INDEX(属性偏向!$T$4:$T$135,(卡牌属性!$BZ272-1+CZ$3)*11+卡牌属性!$CD272)</f>
        <v>11</v>
      </c>
      <c r="DA272" s="14">
        <f>INDEX(属性偏向!$T$4:$T$135,(卡牌属性!$BZ272-1+DA$3)*11+卡牌属性!$CD272)</f>
        <v>13</v>
      </c>
      <c r="DB272" s="14">
        <f>INDEX(属性偏向!$T$4:$T$135,(卡牌属性!$BZ272-1+DB$3)*11+卡牌属性!$CD272)</f>
        <v>13</v>
      </c>
      <c r="DC272" s="14">
        <f>INDEX(属性偏向!$T$4:$T$135,(卡牌属性!$BZ272-1+DC$3)*11+卡牌属性!$CD272)</f>
        <v>15</v>
      </c>
      <c r="DD272" s="14">
        <f>INDEX(属性偏向!$T$4:$T$135,(卡牌属性!$BZ272-1+DD$3)*11+卡牌属性!$CD272)</f>
        <v>18</v>
      </c>
      <c r="DE272" s="14">
        <f>INDEX(属性偏向!$U$4:$U$135,(卡牌属性!$BZ272-1+DE$3)*11+卡牌属性!$CD272)</f>
        <v>198</v>
      </c>
      <c r="DF272" s="14">
        <f>INDEX(属性偏向!$U$4:$U$135,(卡牌属性!$BZ272-1+DF$3)*11+卡牌属性!$CD272)</f>
        <v>234</v>
      </c>
      <c r="DG272" s="14">
        <f>INDEX(属性偏向!$U$4:$U$135,(卡牌属性!$BZ272-1+DG$3)*11+卡牌属性!$CD272)</f>
        <v>234</v>
      </c>
      <c r="DH272" s="14">
        <f>INDEX(属性偏向!$U$4:$U$135,(卡牌属性!$BZ272-1+DH$3)*11+卡牌属性!$CD272)</f>
        <v>270</v>
      </c>
      <c r="DI272" s="14">
        <f>INDEX(属性偏向!$U$4:$U$135,(卡牌属性!$BZ272-1+DI$3)*11+卡牌属性!$CD272)</f>
        <v>324</v>
      </c>
      <c r="DL272" s="13">
        <v>268</v>
      </c>
      <c r="DM272" s="14">
        <f t="shared" si="935"/>
        <v>25</v>
      </c>
      <c r="DN272" s="14">
        <f t="shared" si="936"/>
        <v>1102026</v>
      </c>
      <c r="DO272" s="14" t="str">
        <f>INDEX($B$6:$B$32,DM272)&amp;"-"&amp;INDEX(属性投放!$H$7:$H$17,卡牌属性!DT272)</f>
        <v>SR寄灵人-众合</v>
      </c>
      <c r="DP272" s="14">
        <f t="shared" si="924"/>
        <v>5</v>
      </c>
      <c r="DQ272" s="14">
        <f t="shared" si="925"/>
        <v>5</v>
      </c>
      <c r="DR272" s="14">
        <f t="shared" si="926"/>
        <v>5</v>
      </c>
      <c r="DS272" s="14">
        <f t="shared" si="937"/>
        <v>3</v>
      </c>
      <c r="DT272" s="14">
        <f t="shared" si="938"/>
        <v>4</v>
      </c>
      <c r="DU272" s="14">
        <f>INDEX(属性投放!$W$6:$W$49,(卡牌属性!DS272-2)*11+卡牌属性!DT272)</f>
        <v>15</v>
      </c>
      <c r="DV272" s="14">
        <f t="shared" si="960"/>
        <v>1560</v>
      </c>
      <c r="DW272" s="14">
        <f t="shared" si="961"/>
        <v>1819</v>
      </c>
      <c r="DX272" s="14">
        <f t="shared" si="962"/>
        <v>2078</v>
      </c>
      <c r="DY272" s="14">
        <f t="shared" si="963"/>
        <v>2078</v>
      </c>
      <c r="DZ272" s="14">
        <f t="shared" si="964"/>
        <v>2362</v>
      </c>
      <c r="EA272" s="14">
        <f t="shared" si="965"/>
        <v>735</v>
      </c>
      <c r="EB272" s="14">
        <f t="shared" si="966"/>
        <v>862</v>
      </c>
      <c r="EC272" s="14">
        <f t="shared" si="967"/>
        <v>862</v>
      </c>
      <c r="ED272" s="14">
        <f t="shared" si="968"/>
        <v>989</v>
      </c>
      <c r="EE272" s="14">
        <f t="shared" si="969"/>
        <v>1131</v>
      </c>
      <c r="EF272" s="14">
        <f t="shared" si="970"/>
        <v>10580</v>
      </c>
      <c r="EG272" s="14">
        <f t="shared" si="971"/>
        <v>12374</v>
      </c>
      <c r="EH272" s="14">
        <f t="shared" si="972"/>
        <v>12374</v>
      </c>
      <c r="EI272" s="14">
        <f t="shared" si="973"/>
        <v>14168</v>
      </c>
      <c r="EJ272" s="14">
        <f t="shared" si="974"/>
        <v>16012</v>
      </c>
      <c r="EK272" s="14">
        <f>INDEX(属性偏向!$S$4:$S$135,(卡牌属性!$DP272-1+EK$3)*11+卡牌属性!$DT272)*(1+属性投放!$AT$6)</f>
        <v>48</v>
      </c>
      <c r="EL272" s="14">
        <f>INDEX(属性偏向!$S$4:$S$135,(卡牌属性!$DP272-1+EL$3)*11+卡牌属性!$DT272)*(1+属性投放!$AT$6)</f>
        <v>54</v>
      </c>
      <c r="EM272" s="14">
        <f>INDEX(属性偏向!$S$4:$S$135,(卡牌属性!$DP272-1+EM$3)*11+卡牌属性!$DT272)*(1+属性投放!$AT$6)</f>
        <v>60</v>
      </c>
      <c r="EN272" s="14">
        <f>INDEX(属性偏向!$S$4:$S$135,(卡牌属性!$DP272-1+EN$3)*11+卡牌属性!$DT272)*(1+属性投放!$AT$6)</f>
        <v>60</v>
      </c>
      <c r="EO272" s="14">
        <f>INDEX(属性偏向!$S$4:$S$135,(卡牌属性!$DP272-1+EO$3)*11+卡牌属性!$DT272)*(1+属性投放!$AT$6)</f>
        <v>66</v>
      </c>
      <c r="EP272" s="14">
        <f>INDEX(属性偏向!$T$4:$T$135,(卡牌属性!$DQ272-1+EP$3)*11+卡牌属性!$DT272)*(1+属性投放!$AT$6)</f>
        <v>24</v>
      </c>
      <c r="EQ272" s="14">
        <f>INDEX(属性偏向!$T$4:$T$135,(卡牌属性!$DQ272-1+EQ$3)*11+卡牌属性!$DT272)*(1+属性投放!$AT$6)</f>
        <v>27</v>
      </c>
      <c r="ER272" s="14">
        <f>INDEX(属性偏向!$T$4:$T$135,(卡牌属性!$DQ272-1+ER$3)*11+卡牌属性!$DT272)*(1+属性投放!$AT$6)</f>
        <v>27</v>
      </c>
      <c r="ES272" s="14">
        <f>INDEX(属性偏向!$T$4:$T$135,(卡牌属性!$DQ272-1+ES$3)*11+卡牌属性!$DT272)*(1+属性投放!$AT$6)</f>
        <v>30</v>
      </c>
      <c r="ET272" s="14">
        <f>INDEX(属性偏向!$T$4:$T$135,(卡牌属性!$DQ272-1+ET$3)*11+卡牌属性!$DT272)*(1+属性投放!$AT$6)</f>
        <v>33</v>
      </c>
      <c r="EU272" s="14">
        <f>INDEX(属性偏向!$U$4:$U$135,(卡牌属性!$DR272-1+EU$3)*11+卡牌属性!$DT272)*(1+属性投放!$AT$6)</f>
        <v>432</v>
      </c>
      <c r="EV272" s="14">
        <f>INDEX(属性偏向!$U$4:$U$135,(卡牌属性!$DR272-1+EV$3)*11+卡牌属性!$DT272)*(1+属性投放!$AT$6)</f>
        <v>486</v>
      </c>
      <c r="EW272" s="14">
        <f>INDEX(属性偏向!$U$4:$U$135,(卡牌属性!$DR272-1+EW$3)*11+卡牌属性!$DT272)*(1+属性投放!$AT$6)</f>
        <v>486</v>
      </c>
      <c r="EX272" s="14">
        <f>INDEX(属性偏向!$U$4:$U$135,(卡牌属性!$DR272-1+EX$3)*11+卡牌属性!$DT272)*(1+属性投放!$AT$6)</f>
        <v>540</v>
      </c>
      <c r="EY272" s="14">
        <f>INDEX(属性偏向!$U$4:$U$135,(卡牌属性!$DR272-1+EY$3)*11+卡牌属性!$DT272)*(1+属性投放!$AT$6)</f>
        <v>594</v>
      </c>
    </row>
    <row r="273" spans="31:155" ht="16.5" x14ac:dyDescent="0.2">
      <c r="AE273" s="13">
        <v>269</v>
      </c>
      <c r="AF273" s="13">
        <f t="shared" si="927"/>
        <v>25</v>
      </c>
      <c r="AG273" s="13">
        <f t="shared" si="920"/>
        <v>3</v>
      </c>
      <c r="AH273" s="13"/>
      <c r="AI273" s="13"/>
      <c r="AJ273" s="14">
        <f t="shared" si="921"/>
        <v>1101998</v>
      </c>
      <c r="AK273" s="14" t="str">
        <f t="shared" si="922"/>
        <v>SR寄灵人5突</v>
      </c>
      <c r="AL273" s="25" t="s">
        <v>131</v>
      </c>
      <c r="AM273" s="14">
        <v>1</v>
      </c>
      <c r="AN273" s="14">
        <f t="shared" si="923"/>
        <v>5</v>
      </c>
      <c r="AO273" s="14" t="e">
        <f>INDEX(属性投放!#REF!,(卡牌属性!AG273-2)*20+卡牌属性!AN273)</f>
        <v>#REF!</v>
      </c>
      <c r="AP273" s="14" t="e">
        <f t="shared" si="939"/>
        <v>#REF!</v>
      </c>
      <c r="AQ273" s="14" t="e">
        <f t="shared" si="939"/>
        <v>#REF!</v>
      </c>
      <c r="AR273" s="14" t="e">
        <f t="shared" si="939"/>
        <v>#REF!</v>
      </c>
      <c r="AS273" s="14" t="e">
        <f t="shared" si="939"/>
        <v>#REF!</v>
      </c>
      <c r="AT273" s="14" t="e">
        <f>INDEX(属性投放!#REF!,(卡牌属性!AG273-2)*20+卡牌属性!AN273)</f>
        <v>#REF!</v>
      </c>
      <c r="AU273" s="14" t="e">
        <f t="shared" si="940"/>
        <v>#REF!</v>
      </c>
      <c r="AV273" s="14" t="e">
        <f t="shared" si="940"/>
        <v>#REF!</v>
      </c>
      <c r="AW273" s="14" t="e">
        <f t="shared" si="940"/>
        <v>#REF!</v>
      </c>
      <c r="AX273" s="14" t="e">
        <f t="shared" si="940"/>
        <v>#REF!</v>
      </c>
      <c r="AY273" s="14" t="e">
        <f>INDEX(属性投放!#REF!,(卡牌属性!AG273-2)*20+卡牌属性!AN273)</f>
        <v>#REF!</v>
      </c>
      <c r="AZ273" s="14" t="e">
        <f t="shared" si="941"/>
        <v>#REF!</v>
      </c>
      <c r="BA273" s="14" t="e">
        <f t="shared" si="941"/>
        <v>#REF!</v>
      </c>
      <c r="BB273" s="14" t="e">
        <f t="shared" si="941"/>
        <v>#REF!</v>
      </c>
      <c r="BC273" s="14" t="e">
        <f t="shared" si="941"/>
        <v>#REF!</v>
      </c>
      <c r="BD273" s="14" t="e">
        <f>INDEX(属性投放!#REF!,(卡牌属性!AG273-2)*20+卡牌属性!AN273)</f>
        <v>#REF!</v>
      </c>
      <c r="BE273" s="14" t="e">
        <f t="shared" si="942"/>
        <v>#REF!</v>
      </c>
      <c r="BF273" s="14" t="e">
        <f t="shared" si="942"/>
        <v>#REF!</v>
      </c>
      <c r="BG273" s="14" t="e">
        <f t="shared" si="942"/>
        <v>#REF!</v>
      </c>
      <c r="BH273" s="14" t="e">
        <f t="shared" si="942"/>
        <v>#REF!</v>
      </c>
      <c r="BI273" s="14" t="e">
        <f>INDEX(属性投放!#REF!,(卡牌属性!AG273-2)*20+卡牌属性!AN273)</f>
        <v>#REF!</v>
      </c>
      <c r="BJ273" s="14" t="e">
        <f t="shared" si="943"/>
        <v>#REF!</v>
      </c>
      <c r="BK273" s="14" t="e">
        <f t="shared" si="943"/>
        <v>#REF!</v>
      </c>
      <c r="BL273" s="14" t="e">
        <f t="shared" si="943"/>
        <v>#REF!</v>
      </c>
      <c r="BM273" s="14" t="e">
        <f t="shared" si="943"/>
        <v>#REF!</v>
      </c>
      <c r="BN273" s="14" t="e">
        <f>INDEX(属性投放!#REF!,(卡牌属性!AG273-2)*20+卡牌属性!AN273)</f>
        <v>#REF!</v>
      </c>
      <c r="BO273" s="14" t="e">
        <f t="shared" si="944"/>
        <v>#REF!</v>
      </c>
      <c r="BP273" s="14" t="e">
        <f t="shared" si="944"/>
        <v>#REF!</v>
      </c>
      <c r="BQ273" s="14" t="e">
        <f t="shared" si="944"/>
        <v>#REF!</v>
      </c>
      <c r="BR273" s="14" t="e">
        <f t="shared" si="944"/>
        <v>#REF!</v>
      </c>
      <c r="BV273" s="13">
        <v>269</v>
      </c>
      <c r="BW273" s="14">
        <f t="shared" si="928"/>
        <v>25</v>
      </c>
      <c r="BX273" s="14">
        <f t="shared" si="929"/>
        <v>1102026</v>
      </c>
      <c r="BY273" s="14" t="str">
        <f>INDEX($O$6:$O$37,BW273)&amp;"-"&amp;INDEX(属性投放!$H$19:$H$29,卡牌属性!CD273)</f>
        <v>雷震子-叫唤</v>
      </c>
      <c r="BZ273" s="14">
        <f t="shared" si="930"/>
        <v>8</v>
      </c>
      <c r="CA273" s="14">
        <f t="shared" si="931"/>
        <v>4</v>
      </c>
      <c r="CB273" s="14">
        <f t="shared" si="932"/>
        <v>4</v>
      </c>
      <c r="CC273" s="14">
        <f t="shared" si="933"/>
        <v>4</v>
      </c>
      <c r="CD273" s="14">
        <f t="shared" si="934"/>
        <v>5</v>
      </c>
      <c r="CE273" s="14">
        <f>INDEX(属性投放!$W$6:$W$49,(卡牌属性!CC273-2)*11+卡牌属性!CD273)</f>
        <v>15</v>
      </c>
      <c r="CF273" s="14">
        <f t="shared" si="945"/>
        <v>1284</v>
      </c>
      <c r="CG273" s="14">
        <f t="shared" si="946"/>
        <v>1550</v>
      </c>
      <c r="CH273" s="14">
        <f t="shared" si="947"/>
        <v>1816</v>
      </c>
      <c r="CI273" s="14">
        <f t="shared" si="948"/>
        <v>1816</v>
      </c>
      <c r="CJ273" s="14">
        <f t="shared" si="949"/>
        <v>2190</v>
      </c>
      <c r="CK273" s="14">
        <f t="shared" si="950"/>
        <v>537</v>
      </c>
      <c r="CL273" s="14">
        <f t="shared" si="951"/>
        <v>655</v>
      </c>
      <c r="CM273" s="14">
        <f t="shared" si="952"/>
        <v>655</v>
      </c>
      <c r="CN273" s="14">
        <f t="shared" si="953"/>
        <v>773</v>
      </c>
      <c r="CO273" s="14">
        <f t="shared" si="954"/>
        <v>945</v>
      </c>
      <c r="CP273" s="14">
        <f t="shared" si="955"/>
        <v>8374</v>
      </c>
      <c r="CQ273" s="14">
        <f t="shared" si="956"/>
        <v>10110</v>
      </c>
      <c r="CR273" s="14">
        <f t="shared" si="957"/>
        <v>10110</v>
      </c>
      <c r="CS273" s="14">
        <f t="shared" si="958"/>
        <v>11896</v>
      </c>
      <c r="CT273" s="14">
        <f t="shared" si="959"/>
        <v>14500</v>
      </c>
      <c r="CU273" s="14">
        <f>INDEX(属性偏向!$S$4:$S$135,(卡牌属性!$BZ273-1+CU$3)*11+卡牌属性!$CD273)</f>
        <v>24</v>
      </c>
      <c r="CV273" s="14">
        <f>INDEX(属性偏向!$S$4:$S$135,(卡牌属性!$BZ273-1+CV$3)*11+卡牌属性!$CD273)</f>
        <v>28</v>
      </c>
      <c r="CW273" s="14">
        <f>INDEX(属性偏向!$S$4:$S$135,(卡牌属性!$BZ273-1+CW$3)*11+卡牌属性!$CD273)</f>
        <v>32</v>
      </c>
      <c r="CX273" s="14">
        <f>INDEX(属性偏向!$S$4:$S$135,(卡牌属性!$BZ273-1+CX$3)*11+卡牌属性!$CD273)</f>
        <v>32</v>
      </c>
      <c r="CY273" s="14">
        <f>INDEX(属性偏向!$S$4:$S$135,(卡牌属性!$BZ273-1+CY$3)*11+卡牌属性!$CD273)</f>
        <v>38</v>
      </c>
      <c r="CZ273" s="14">
        <f>INDEX(属性偏向!$T$4:$T$135,(卡牌属性!$BZ273-1+CZ$3)*11+卡牌属性!$CD273)</f>
        <v>12</v>
      </c>
      <c r="DA273" s="14">
        <f>INDEX(属性偏向!$T$4:$T$135,(卡牌属性!$BZ273-1+DA$3)*11+卡牌属性!$CD273)</f>
        <v>14</v>
      </c>
      <c r="DB273" s="14">
        <f>INDEX(属性偏向!$T$4:$T$135,(卡牌属性!$BZ273-1+DB$3)*11+卡牌属性!$CD273)</f>
        <v>14</v>
      </c>
      <c r="DC273" s="14">
        <f>INDEX(属性偏向!$T$4:$T$135,(卡牌属性!$BZ273-1+DC$3)*11+卡牌属性!$CD273)</f>
        <v>16</v>
      </c>
      <c r="DD273" s="14">
        <f>INDEX(属性偏向!$T$4:$T$135,(卡牌属性!$BZ273-1+DD$3)*11+卡牌属性!$CD273)</f>
        <v>19</v>
      </c>
      <c r="DE273" s="14">
        <f>INDEX(属性偏向!$U$4:$U$135,(卡牌属性!$BZ273-1+DE$3)*11+卡牌属性!$CD273)</f>
        <v>240</v>
      </c>
      <c r="DF273" s="14">
        <f>INDEX(属性偏向!$U$4:$U$135,(卡牌属性!$BZ273-1+DF$3)*11+卡牌属性!$CD273)</f>
        <v>280</v>
      </c>
      <c r="DG273" s="14">
        <f>INDEX(属性偏向!$U$4:$U$135,(卡牌属性!$BZ273-1+DG$3)*11+卡牌属性!$CD273)</f>
        <v>280</v>
      </c>
      <c r="DH273" s="14">
        <f>INDEX(属性偏向!$U$4:$U$135,(卡牌属性!$BZ273-1+DH$3)*11+卡牌属性!$CD273)</f>
        <v>320</v>
      </c>
      <c r="DI273" s="14">
        <f>INDEX(属性偏向!$U$4:$U$135,(卡牌属性!$BZ273-1+DI$3)*11+卡牌属性!$CD273)</f>
        <v>380</v>
      </c>
      <c r="DL273" s="13">
        <v>269</v>
      </c>
      <c r="DM273" s="14">
        <f t="shared" si="935"/>
        <v>25</v>
      </c>
      <c r="DN273" s="14">
        <f t="shared" si="936"/>
        <v>1102026</v>
      </c>
      <c r="DO273" s="14" t="str">
        <f>INDEX($B$6:$B$32,DM273)&amp;"-"&amp;INDEX(属性投放!$H$7:$H$17,卡牌属性!DT273)</f>
        <v>SR寄灵人-叫唤</v>
      </c>
      <c r="DP273" s="14">
        <f t="shared" si="924"/>
        <v>5</v>
      </c>
      <c r="DQ273" s="14">
        <f t="shared" si="925"/>
        <v>5</v>
      </c>
      <c r="DR273" s="14">
        <f t="shared" si="926"/>
        <v>5</v>
      </c>
      <c r="DS273" s="14">
        <f t="shared" si="937"/>
        <v>3</v>
      </c>
      <c r="DT273" s="14">
        <f t="shared" si="938"/>
        <v>5</v>
      </c>
      <c r="DU273" s="14">
        <f>INDEX(属性投放!$W$6:$W$49,(卡牌属性!DS273-2)*11+卡牌属性!DT273)</f>
        <v>15</v>
      </c>
      <c r="DV273" s="14">
        <f t="shared" si="960"/>
        <v>2280</v>
      </c>
      <c r="DW273" s="14">
        <f t="shared" si="961"/>
        <v>2629</v>
      </c>
      <c r="DX273" s="14">
        <f t="shared" si="962"/>
        <v>2978</v>
      </c>
      <c r="DY273" s="14">
        <f t="shared" si="963"/>
        <v>2978</v>
      </c>
      <c r="DZ273" s="14">
        <f t="shared" si="964"/>
        <v>3352</v>
      </c>
      <c r="EA273" s="14">
        <f t="shared" si="965"/>
        <v>1095</v>
      </c>
      <c r="EB273" s="14">
        <f t="shared" si="966"/>
        <v>1267</v>
      </c>
      <c r="EC273" s="14">
        <f t="shared" si="967"/>
        <v>1267</v>
      </c>
      <c r="ED273" s="14">
        <f t="shared" si="968"/>
        <v>1439</v>
      </c>
      <c r="EE273" s="14">
        <f t="shared" si="969"/>
        <v>1626</v>
      </c>
      <c r="EF273" s="14">
        <f t="shared" si="970"/>
        <v>17060</v>
      </c>
      <c r="EG273" s="14">
        <f t="shared" si="971"/>
        <v>19664</v>
      </c>
      <c r="EH273" s="14">
        <f t="shared" si="972"/>
        <v>19664</v>
      </c>
      <c r="EI273" s="14">
        <f t="shared" si="973"/>
        <v>22268</v>
      </c>
      <c r="EJ273" s="14">
        <f t="shared" si="974"/>
        <v>24922</v>
      </c>
      <c r="EK273" s="14">
        <f>INDEX(属性偏向!$S$4:$S$135,(卡牌属性!$DP273-1+EK$3)*11+卡牌属性!$DT273)*(1+属性投放!$AT$6)</f>
        <v>54</v>
      </c>
      <c r="EL273" s="14">
        <f>INDEX(属性偏向!$S$4:$S$135,(卡牌属性!$DP273-1+EL$3)*11+卡牌属性!$DT273)*(1+属性投放!$AT$6)</f>
        <v>60</v>
      </c>
      <c r="EM273" s="14">
        <f>INDEX(属性偏向!$S$4:$S$135,(卡牌属性!$DP273-1+EM$3)*11+卡牌属性!$DT273)*(1+属性投放!$AT$6)</f>
        <v>66</v>
      </c>
      <c r="EN273" s="14">
        <f>INDEX(属性偏向!$S$4:$S$135,(卡牌属性!$DP273-1+EN$3)*11+卡牌属性!$DT273)*(1+属性投放!$AT$6)</f>
        <v>66</v>
      </c>
      <c r="EO273" s="14">
        <f>INDEX(属性偏向!$S$4:$S$135,(卡牌属性!$DP273-1+EO$3)*11+卡牌属性!$DT273)*(1+属性投放!$AT$6)</f>
        <v>72</v>
      </c>
      <c r="EP273" s="14">
        <f>INDEX(属性偏向!$T$4:$T$135,(卡牌属性!$DQ273-1+EP$3)*11+卡牌属性!$DT273)*(1+属性投放!$AT$6)</f>
        <v>27</v>
      </c>
      <c r="EQ273" s="14">
        <f>INDEX(属性偏向!$T$4:$T$135,(卡牌属性!$DQ273-1+EQ$3)*11+卡牌属性!$DT273)*(1+属性投放!$AT$6)</f>
        <v>30</v>
      </c>
      <c r="ER273" s="14">
        <f>INDEX(属性偏向!$T$4:$T$135,(卡牌属性!$DQ273-1+ER$3)*11+卡牌属性!$DT273)*(1+属性投放!$AT$6)</f>
        <v>30</v>
      </c>
      <c r="ES273" s="14">
        <f>INDEX(属性偏向!$T$4:$T$135,(卡牌属性!$DQ273-1+ES$3)*11+卡牌属性!$DT273)*(1+属性投放!$AT$6)</f>
        <v>33</v>
      </c>
      <c r="ET273" s="14">
        <f>INDEX(属性偏向!$T$4:$T$135,(卡牌属性!$DQ273-1+ET$3)*11+卡牌属性!$DT273)*(1+属性投放!$AT$6)</f>
        <v>36</v>
      </c>
      <c r="EU273" s="14">
        <f>INDEX(属性偏向!$U$4:$U$135,(卡牌属性!$DR273-1+EU$3)*11+卡牌属性!$DT273)*(1+属性投放!$AT$6)</f>
        <v>540</v>
      </c>
      <c r="EV273" s="14">
        <f>INDEX(属性偏向!$U$4:$U$135,(卡牌属性!$DR273-1+EV$3)*11+卡牌属性!$DT273)*(1+属性投放!$AT$6)</f>
        <v>600</v>
      </c>
      <c r="EW273" s="14">
        <f>INDEX(属性偏向!$U$4:$U$135,(卡牌属性!$DR273-1+EW$3)*11+卡牌属性!$DT273)*(1+属性投放!$AT$6)</f>
        <v>600</v>
      </c>
      <c r="EX273" s="14">
        <f>INDEX(属性偏向!$U$4:$U$135,(卡牌属性!$DR273-1+EX$3)*11+卡牌属性!$DT273)*(1+属性投放!$AT$6)</f>
        <v>660</v>
      </c>
      <c r="EY273" s="14">
        <f>INDEX(属性偏向!$U$4:$U$135,(卡牌属性!$DR273-1+EY$3)*11+卡牌属性!$DT273)*(1+属性投放!$AT$6)</f>
        <v>720</v>
      </c>
    </row>
    <row r="274" spans="31:155" ht="16.5" x14ac:dyDescent="0.2">
      <c r="AE274" s="13">
        <v>270</v>
      </c>
      <c r="AF274" s="13">
        <f t="shared" si="927"/>
        <v>25</v>
      </c>
      <c r="AG274" s="13">
        <f t="shared" si="920"/>
        <v>3</v>
      </c>
      <c r="AH274" s="13"/>
      <c r="AI274" s="13"/>
      <c r="AJ274" s="14">
        <f t="shared" si="921"/>
        <v>1101998</v>
      </c>
      <c r="AK274" s="14" t="str">
        <f t="shared" si="922"/>
        <v>SR寄灵人6突</v>
      </c>
      <c r="AL274" s="25" t="s">
        <v>131</v>
      </c>
      <c r="AM274" s="14">
        <v>1</v>
      </c>
      <c r="AN274" s="14">
        <f t="shared" si="923"/>
        <v>6</v>
      </c>
      <c r="AO274" s="14" t="e">
        <f>INDEX(属性投放!#REF!,(卡牌属性!AG274-2)*20+卡牌属性!AN274)</f>
        <v>#REF!</v>
      </c>
      <c r="AP274" s="14" t="e">
        <f t="shared" si="939"/>
        <v>#REF!</v>
      </c>
      <c r="AQ274" s="14" t="e">
        <f t="shared" si="939"/>
        <v>#REF!</v>
      </c>
      <c r="AR274" s="14" t="e">
        <f t="shared" si="939"/>
        <v>#REF!</v>
      </c>
      <c r="AS274" s="14" t="e">
        <f t="shared" si="939"/>
        <v>#REF!</v>
      </c>
      <c r="AT274" s="14" t="e">
        <f>INDEX(属性投放!#REF!,(卡牌属性!AG274-2)*20+卡牌属性!AN274)</f>
        <v>#REF!</v>
      </c>
      <c r="AU274" s="14" t="e">
        <f t="shared" si="940"/>
        <v>#REF!</v>
      </c>
      <c r="AV274" s="14" t="e">
        <f t="shared" si="940"/>
        <v>#REF!</v>
      </c>
      <c r="AW274" s="14" t="e">
        <f t="shared" si="940"/>
        <v>#REF!</v>
      </c>
      <c r="AX274" s="14" t="e">
        <f t="shared" si="940"/>
        <v>#REF!</v>
      </c>
      <c r="AY274" s="14" t="e">
        <f>INDEX(属性投放!#REF!,(卡牌属性!AG274-2)*20+卡牌属性!AN274)</f>
        <v>#REF!</v>
      </c>
      <c r="AZ274" s="14" t="e">
        <f t="shared" si="941"/>
        <v>#REF!</v>
      </c>
      <c r="BA274" s="14" t="e">
        <f t="shared" si="941"/>
        <v>#REF!</v>
      </c>
      <c r="BB274" s="14" t="e">
        <f t="shared" si="941"/>
        <v>#REF!</v>
      </c>
      <c r="BC274" s="14" t="e">
        <f t="shared" si="941"/>
        <v>#REF!</v>
      </c>
      <c r="BD274" s="14" t="e">
        <f>INDEX(属性投放!#REF!,(卡牌属性!AG274-2)*20+卡牌属性!AN274)</f>
        <v>#REF!</v>
      </c>
      <c r="BE274" s="14" t="e">
        <f t="shared" si="942"/>
        <v>#REF!</v>
      </c>
      <c r="BF274" s="14" t="e">
        <f t="shared" si="942"/>
        <v>#REF!</v>
      </c>
      <c r="BG274" s="14" t="e">
        <f t="shared" si="942"/>
        <v>#REF!</v>
      </c>
      <c r="BH274" s="14" t="e">
        <f t="shared" si="942"/>
        <v>#REF!</v>
      </c>
      <c r="BI274" s="14" t="e">
        <f>INDEX(属性投放!#REF!,(卡牌属性!AG274-2)*20+卡牌属性!AN274)</f>
        <v>#REF!</v>
      </c>
      <c r="BJ274" s="14" t="e">
        <f t="shared" si="943"/>
        <v>#REF!</v>
      </c>
      <c r="BK274" s="14" t="e">
        <f t="shared" si="943"/>
        <v>#REF!</v>
      </c>
      <c r="BL274" s="14" t="e">
        <f t="shared" si="943"/>
        <v>#REF!</v>
      </c>
      <c r="BM274" s="14" t="e">
        <f t="shared" si="943"/>
        <v>#REF!</v>
      </c>
      <c r="BN274" s="14" t="e">
        <f>INDEX(属性投放!#REF!,(卡牌属性!AG274-2)*20+卡牌属性!AN274)</f>
        <v>#REF!</v>
      </c>
      <c r="BO274" s="14" t="e">
        <f t="shared" si="944"/>
        <v>#REF!</v>
      </c>
      <c r="BP274" s="14" t="e">
        <f t="shared" si="944"/>
        <v>#REF!</v>
      </c>
      <c r="BQ274" s="14" t="e">
        <f t="shared" si="944"/>
        <v>#REF!</v>
      </c>
      <c r="BR274" s="14" t="e">
        <f t="shared" si="944"/>
        <v>#REF!</v>
      </c>
      <c r="BV274" s="13">
        <v>270</v>
      </c>
      <c r="BW274" s="14">
        <f t="shared" si="928"/>
        <v>25</v>
      </c>
      <c r="BX274" s="14">
        <f t="shared" si="929"/>
        <v>1102026</v>
      </c>
      <c r="BY274" s="14" t="str">
        <f>INDEX($O$6:$O$37,BW274)&amp;"-"&amp;INDEX(属性投放!$H$19:$H$29,卡牌属性!CD274)</f>
        <v>雷震子-大叫唤</v>
      </c>
      <c r="BZ274" s="14">
        <f t="shared" si="930"/>
        <v>8</v>
      </c>
      <c r="CA274" s="14">
        <f t="shared" si="931"/>
        <v>4</v>
      </c>
      <c r="CB274" s="14">
        <f t="shared" si="932"/>
        <v>4</v>
      </c>
      <c r="CC274" s="14">
        <f t="shared" si="933"/>
        <v>4</v>
      </c>
      <c r="CD274" s="14">
        <f t="shared" si="934"/>
        <v>6</v>
      </c>
      <c r="CE274" s="14">
        <f>INDEX(属性投放!$W$6:$W$49,(卡牌属性!CC274-2)*11+卡牌属性!CD274)</f>
        <v>15</v>
      </c>
      <c r="CF274" s="14">
        <f t="shared" si="945"/>
        <v>1644</v>
      </c>
      <c r="CG274" s="14">
        <f t="shared" si="946"/>
        <v>1970</v>
      </c>
      <c r="CH274" s="14">
        <f t="shared" si="947"/>
        <v>2296</v>
      </c>
      <c r="CI274" s="14">
        <f t="shared" si="948"/>
        <v>2296</v>
      </c>
      <c r="CJ274" s="14">
        <f t="shared" si="949"/>
        <v>2760</v>
      </c>
      <c r="CK274" s="14">
        <f t="shared" si="950"/>
        <v>717</v>
      </c>
      <c r="CL274" s="14">
        <f t="shared" si="951"/>
        <v>865</v>
      </c>
      <c r="CM274" s="14">
        <f t="shared" si="952"/>
        <v>865</v>
      </c>
      <c r="CN274" s="14">
        <f t="shared" si="953"/>
        <v>1013</v>
      </c>
      <c r="CO274" s="14">
        <f t="shared" si="954"/>
        <v>1230</v>
      </c>
      <c r="CP274" s="14">
        <f t="shared" si="955"/>
        <v>11974</v>
      </c>
      <c r="CQ274" s="14">
        <f t="shared" si="956"/>
        <v>14310</v>
      </c>
      <c r="CR274" s="14">
        <f t="shared" si="957"/>
        <v>14310</v>
      </c>
      <c r="CS274" s="14">
        <f t="shared" si="958"/>
        <v>16696</v>
      </c>
      <c r="CT274" s="14">
        <f t="shared" si="959"/>
        <v>20200</v>
      </c>
      <c r="CU274" s="14">
        <f>INDEX(属性偏向!$S$4:$S$135,(卡牌属性!$BZ274-1+CU$3)*11+卡牌属性!$CD274)</f>
        <v>28</v>
      </c>
      <c r="CV274" s="14">
        <f>INDEX(属性偏向!$S$4:$S$135,(卡牌属性!$BZ274-1+CV$3)*11+卡牌属性!$CD274)</f>
        <v>32</v>
      </c>
      <c r="CW274" s="14">
        <f>INDEX(属性偏向!$S$4:$S$135,(卡牌属性!$BZ274-1+CW$3)*11+卡牌属性!$CD274)</f>
        <v>36</v>
      </c>
      <c r="CX274" s="14">
        <f>INDEX(属性偏向!$S$4:$S$135,(卡牌属性!$BZ274-1+CX$3)*11+卡牌属性!$CD274)</f>
        <v>36</v>
      </c>
      <c r="CY274" s="14">
        <f>INDEX(属性偏向!$S$4:$S$135,(卡牌属性!$BZ274-1+CY$3)*11+卡牌属性!$CD274)</f>
        <v>42</v>
      </c>
      <c r="CZ274" s="14">
        <f>INDEX(属性偏向!$T$4:$T$135,(卡牌属性!$BZ274-1+CZ$3)*11+卡牌属性!$CD274)</f>
        <v>14</v>
      </c>
      <c r="DA274" s="14">
        <f>INDEX(属性偏向!$T$4:$T$135,(卡牌属性!$BZ274-1+DA$3)*11+卡牌属性!$CD274)</f>
        <v>16</v>
      </c>
      <c r="DB274" s="14">
        <f>INDEX(属性偏向!$T$4:$T$135,(卡牌属性!$BZ274-1+DB$3)*11+卡牌属性!$CD274)</f>
        <v>16</v>
      </c>
      <c r="DC274" s="14">
        <f>INDEX(属性偏向!$T$4:$T$135,(卡牌属性!$BZ274-1+DC$3)*11+卡牌属性!$CD274)</f>
        <v>18</v>
      </c>
      <c r="DD274" s="14">
        <f>INDEX(属性偏向!$T$4:$T$135,(卡牌属性!$BZ274-1+DD$3)*11+卡牌属性!$CD274)</f>
        <v>21</v>
      </c>
      <c r="DE274" s="14">
        <f>INDEX(属性偏向!$U$4:$U$135,(卡牌属性!$BZ274-1+DE$3)*11+卡牌属性!$CD274)</f>
        <v>280</v>
      </c>
      <c r="DF274" s="14">
        <f>INDEX(属性偏向!$U$4:$U$135,(卡牌属性!$BZ274-1+DF$3)*11+卡牌属性!$CD274)</f>
        <v>320</v>
      </c>
      <c r="DG274" s="14">
        <f>INDEX(属性偏向!$U$4:$U$135,(卡牌属性!$BZ274-1+DG$3)*11+卡牌属性!$CD274)</f>
        <v>320</v>
      </c>
      <c r="DH274" s="14">
        <f>INDEX(属性偏向!$U$4:$U$135,(卡牌属性!$BZ274-1+DH$3)*11+卡牌属性!$CD274)</f>
        <v>360</v>
      </c>
      <c r="DI274" s="14">
        <f>INDEX(属性偏向!$U$4:$U$135,(卡牌属性!$BZ274-1+DI$3)*11+卡牌属性!$CD274)</f>
        <v>420</v>
      </c>
      <c r="DL274" s="13">
        <v>270</v>
      </c>
      <c r="DM274" s="14">
        <f t="shared" si="935"/>
        <v>25</v>
      </c>
      <c r="DN274" s="14">
        <f t="shared" si="936"/>
        <v>1102026</v>
      </c>
      <c r="DO274" s="14" t="str">
        <f>INDEX($B$6:$B$32,DM274)&amp;"-"&amp;INDEX(属性投放!$H$7:$H$17,卡牌属性!DT274)</f>
        <v>SR寄灵人-大叫唤</v>
      </c>
      <c r="DP274" s="14">
        <f t="shared" si="924"/>
        <v>5</v>
      </c>
      <c r="DQ274" s="14">
        <f t="shared" si="925"/>
        <v>5</v>
      </c>
      <c r="DR274" s="14">
        <f t="shared" si="926"/>
        <v>5</v>
      </c>
      <c r="DS274" s="14">
        <f t="shared" si="937"/>
        <v>3</v>
      </c>
      <c r="DT274" s="14">
        <f t="shared" si="938"/>
        <v>6</v>
      </c>
      <c r="DU274" s="14">
        <f>INDEX(属性投放!$W$6:$W$49,(卡牌属性!DS274-2)*11+卡牌属性!DT274)</f>
        <v>15</v>
      </c>
      <c r="DV274" s="14">
        <f t="shared" si="960"/>
        <v>3090</v>
      </c>
      <c r="DW274" s="14">
        <f t="shared" si="961"/>
        <v>3529</v>
      </c>
      <c r="DX274" s="14">
        <f t="shared" si="962"/>
        <v>3968</v>
      </c>
      <c r="DY274" s="14">
        <f t="shared" si="963"/>
        <v>3968</v>
      </c>
      <c r="DZ274" s="14">
        <f t="shared" si="964"/>
        <v>4432</v>
      </c>
      <c r="EA274" s="14">
        <f t="shared" si="965"/>
        <v>1500</v>
      </c>
      <c r="EB274" s="14">
        <f t="shared" si="966"/>
        <v>1717</v>
      </c>
      <c r="EC274" s="14">
        <f t="shared" si="967"/>
        <v>1717</v>
      </c>
      <c r="ED274" s="14">
        <f t="shared" si="968"/>
        <v>1934</v>
      </c>
      <c r="EE274" s="14">
        <f t="shared" si="969"/>
        <v>2166</v>
      </c>
      <c r="EF274" s="14">
        <f t="shared" si="970"/>
        <v>25160</v>
      </c>
      <c r="EG274" s="14">
        <f t="shared" si="971"/>
        <v>28664</v>
      </c>
      <c r="EH274" s="14">
        <f t="shared" si="972"/>
        <v>28664</v>
      </c>
      <c r="EI274" s="14">
        <f t="shared" si="973"/>
        <v>32168</v>
      </c>
      <c r="EJ274" s="14">
        <f t="shared" si="974"/>
        <v>35722</v>
      </c>
      <c r="EK274" s="14">
        <f>INDEX(属性偏向!$S$4:$S$135,(卡牌属性!$DP274-1+EK$3)*11+卡牌属性!$DT274)*(1+属性投放!$AT$6)</f>
        <v>66</v>
      </c>
      <c r="EL274" s="14">
        <f>INDEX(属性偏向!$S$4:$S$135,(卡牌属性!$DP274-1+EL$3)*11+卡牌属性!$DT274)*(1+属性投放!$AT$6)</f>
        <v>72</v>
      </c>
      <c r="EM274" s="14">
        <f>INDEX(属性偏向!$S$4:$S$135,(卡牌属性!$DP274-1+EM$3)*11+卡牌属性!$DT274)*(1+属性投放!$AT$6)</f>
        <v>78</v>
      </c>
      <c r="EN274" s="14">
        <f>INDEX(属性偏向!$S$4:$S$135,(卡牌属性!$DP274-1+EN$3)*11+卡牌属性!$DT274)*(1+属性投放!$AT$6)</f>
        <v>78</v>
      </c>
      <c r="EO274" s="14">
        <f>INDEX(属性偏向!$S$4:$S$135,(卡牌属性!$DP274-1+EO$3)*11+卡牌属性!$DT274)*(1+属性投放!$AT$6)</f>
        <v>84</v>
      </c>
      <c r="EP274" s="14">
        <f>INDEX(属性偏向!$T$4:$T$135,(卡牌属性!$DQ274-1+EP$3)*11+卡牌属性!$DT274)*(1+属性投放!$AT$6)</f>
        <v>33</v>
      </c>
      <c r="EQ274" s="14">
        <f>INDEX(属性偏向!$T$4:$T$135,(卡牌属性!$DQ274-1+EQ$3)*11+卡牌属性!$DT274)*(1+属性投放!$AT$6)</f>
        <v>36</v>
      </c>
      <c r="ER274" s="14">
        <f>INDEX(属性偏向!$T$4:$T$135,(卡牌属性!$DQ274-1+ER$3)*11+卡牌属性!$DT274)*(1+属性投放!$AT$6)</f>
        <v>36</v>
      </c>
      <c r="ES274" s="14">
        <f>INDEX(属性偏向!$T$4:$T$135,(卡牌属性!$DQ274-1+ES$3)*11+卡牌属性!$DT274)*(1+属性投放!$AT$6)</f>
        <v>39</v>
      </c>
      <c r="ET274" s="14">
        <f>INDEX(属性偏向!$T$4:$T$135,(卡牌属性!$DQ274-1+ET$3)*11+卡牌属性!$DT274)*(1+属性投放!$AT$6)</f>
        <v>42</v>
      </c>
      <c r="EU274" s="14">
        <f>INDEX(属性偏向!$U$4:$U$135,(卡牌属性!$DR274-1+EU$3)*11+卡牌属性!$DT274)*(1+属性投放!$AT$6)</f>
        <v>660</v>
      </c>
      <c r="EV274" s="14">
        <f>INDEX(属性偏向!$U$4:$U$135,(卡牌属性!$DR274-1+EV$3)*11+卡牌属性!$DT274)*(1+属性投放!$AT$6)</f>
        <v>720</v>
      </c>
      <c r="EW274" s="14">
        <f>INDEX(属性偏向!$U$4:$U$135,(卡牌属性!$DR274-1+EW$3)*11+卡牌属性!$DT274)*(1+属性投放!$AT$6)</f>
        <v>720</v>
      </c>
      <c r="EX274" s="14">
        <f>INDEX(属性偏向!$U$4:$U$135,(卡牌属性!$DR274-1+EX$3)*11+卡牌属性!$DT274)*(1+属性投放!$AT$6)</f>
        <v>780</v>
      </c>
      <c r="EY274" s="14">
        <f>INDEX(属性偏向!$U$4:$U$135,(卡牌属性!$DR274-1+EY$3)*11+卡牌属性!$DT274)*(1+属性投放!$AT$6)</f>
        <v>840</v>
      </c>
    </row>
    <row r="275" spans="31:155" ht="16.5" x14ac:dyDescent="0.2">
      <c r="AE275" s="13">
        <v>271</v>
      </c>
      <c r="AF275" s="13">
        <f t="shared" si="927"/>
        <v>25</v>
      </c>
      <c r="AG275" s="13">
        <f t="shared" si="920"/>
        <v>3</v>
      </c>
      <c r="AH275" s="13"/>
      <c r="AI275" s="13"/>
      <c r="AJ275" s="14">
        <f t="shared" si="921"/>
        <v>1101998</v>
      </c>
      <c r="AK275" s="14" t="str">
        <f t="shared" si="922"/>
        <v>SR寄灵人7突</v>
      </c>
      <c r="AL275" s="25" t="s">
        <v>131</v>
      </c>
      <c r="AM275" s="14">
        <v>1</v>
      </c>
      <c r="AN275" s="14">
        <f t="shared" si="923"/>
        <v>7</v>
      </c>
      <c r="AO275" s="14" t="e">
        <f>INDEX(属性投放!#REF!,(卡牌属性!AG275-2)*20+卡牌属性!AN275)</f>
        <v>#REF!</v>
      </c>
      <c r="AP275" s="14" t="e">
        <f t="shared" si="939"/>
        <v>#REF!</v>
      </c>
      <c r="AQ275" s="14" t="e">
        <f t="shared" si="939"/>
        <v>#REF!</v>
      </c>
      <c r="AR275" s="14" t="e">
        <f t="shared" si="939"/>
        <v>#REF!</v>
      </c>
      <c r="AS275" s="14" t="e">
        <f t="shared" si="939"/>
        <v>#REF!</v>
      </c>
      <c r="AT275" s="14" t="e">
        <f>INDEX(属性投放!#REF!,(卡牌属性!AG275-2)*20+卡牌属性!AN275)</f>
        <v>#REF!</v>
      </c>
      <c r="AU275" s="14" t="e">
        <f t="shared" si="940"/>
        <v>#REF!</v>
      </c>
      <c r="AV275" s="14" t="e">
        <f t="shared" si="940"/>
        <v>#REF!</v>
      </c>
      <c r="AW275" s="14" t="e">
        <f t="shared" si="940"/>
        <v>#REF!</v>
      </c>
      <c r="AX275" s="14" t="e">
        <f t="shared" si="940"/>
        <v>#REF!</v>
      </c>
      <c r="AY275" s="14" t="e">
        <f>INDEX(属性投放!#REF!,(卡牌属性!AG275-2)*20+卡牌属性!AN275)</f>
        <v>#REF!</v>
      </c>
      <c r="AZ275" s="14" t="e">
        <f t="shared" si="941"/>
        <v>#REF!</v>
      </c>
      <c r="BA275" s="14" t="e">
        <f t="shared" si="941"/>
        <v>#REF!</v>
      </c>
      <c r="BB275" s="14" t="e">
        <f t="shared" si="941"/>
        <v>#REF!</v>
      </c>
      <c r="BC275" s="14" t="e">
        <f t="shared" si="941"/>
        <v>#REF!</v>
      </c>
      <c r="BD275" s="14" t="e">
        <f>INDEX(属性投放!#REF!,(卡牌属性!AG275-2)*20+卡牌属性!AN275)</f>
        <v>#REF!</v>
      </c>
      <c r="BE275" s="14" t="e">
        <f t="shared" si="942"/>
        <v>#REF!</v>
      </c>
      <c r="BF275" s="14" t="e">
        <f t="shared" si="942"/>
        <v>#REF!</v>
      </c>
      <c r="BG275" s="14" t="e">
        <f t="shared" si="942"/>
        <v>#REF!</v>
      </c>
      <c r="BH275" s="14" t="e">
        <f t="shared" si="942"/>
        <v>#REF!</v>
      </c>
      <c r="BI275" s="14" t="e">
        <f>INDEX(属性投放!#REF!,(卡牌属性!AG275-2)*20+卡牌属性!AN275)</f>
        <v>#REF!</v>
      </c>
      <c r="BJ275" s="14" t="e">
        <f t="shared" si="943"/>
        <v>#REF!</v>
      </c>
      <c r="BK275" s="14" t="e">
        <f t="shared" si="943"/>
        <v>#REF!</v>
      </c>
      <c r="BL275" s="14" t="e">
        <f t="shared" si="943"/>
        <v>#REF!</v>
      </c>
      <c r="BM275" s="14" t="e">
        <f t="shared" si="943"/>
        <v>#REF!</v>
      </c>
      <c r="BN275" s="14" t="e">
        <f>INDEX(属性投放!#REF!,(卡牌属性!AG275-2)*20+卡牌属性!AN275)</f>
        <v>#REF!</v>
      </c>
      <c r="BO275" s="14" t="e">
        <f t="shared" si="944"/>
        <v>#REF!</v>
      </c>
      <c r="BP275" s="14" t="e">
        <f t="shared" si="944"/>
        <v>#REF!</v>
      </c>
      <c r="BQ275" s="14" t="e">
        <f t="shared" si="944"/>
        <v>#REF!</v>
      </c>
      <c r="BR275" s="14" t="e">
        <f t="shared" si="944"/>
        <v>#REF!</v>
      </c>
      <c r="BV275" s="13">
        <v>271</v>
      </c>
      <c r="BW275" s="14">
        <f t="shared" si="928"/>
        <v>25</v>
      </c>
      <c r="BX275" s="14">
        <f t="shared" si="929"/>
        <v>1102026</v>
      </c>
      <c r="BY275" s="14" t="str">
        <f>INDEX($O$6:$O$37,BW275)&amp;"-"&amp;INDEX(属性投放!$H$19:$H$29,卡牌属性!CD275)</f>
        <v>雷震子-焦热</v>
      </c>
      <c r="BZ275" s="14">
        <f t="shared" si="930"/>
        <v>8</v>
      </c>
      <c r="CA275" s="14">
        <f t="shared" si="931"/>
        <v>4</v>
      </c>
      <c r="CB275" s="14">
        <f t="shared" si="932"/>
        <v>4</v>
      </c>
      <c r="CC275" s="14">
        <f t="shared" si="933"/>
        <v>4</v>
      </c>
      <c r="CD275" s="14">
        <f t="shared" si="934"/>
        <v>7</v>
      </c>
      <c r="CE275" s="14">
        <f>INDEX(属性投放!$W$6:$W$49,(卡牌属性!CC275-2)*11+卡牌属性!CD275)</f>
        <v>15</v>
      </c>
      <c r="CF275" s="14">
        <f t="shared" si="945"/>
        <v>2064</v>
      </c>
      <c r="CG275" s="14">
        <f t="shared" si="946"/>
        <v>2450</v>
      </c>
      <c r="CH275" s="14">
        <f t="shared" si="947"/>
        <v>2836</v>
      </c>
      <c r="CI275" s="14">
        <f t="shared" si="948"/>
        <v>2836</v>
      </c>
      <c r="CJ275" s="14">
        <f t="shared" si="949"/>
        <v>3390</v>
      </c>
      <c r="CK275" s="14">
        <f t="shared" si="950"/>
        <v>927</v>
      </c>
      <c r="CL275" s="14">
        <f t="shared" si="951"/>
        <v>1105</v>
      </c>
      <c r="CM275" s="14">
        <f t="shared" si="952"/>
        <v>1105</v>
      </c>
      <c r="CN275" s="14">
        <f t="shared" si="953"/>
        <v>1283</v>
      </c>
      <c r="CO275" s="14">
        <f t="shared" si="954"/>
        <v>1545</v>
      </c>
      <c r="CP275" s="14">
        <f t="shared" si="955"/>
        <v>16174</v>
      </c>
      <c r="CQ275" s="14">
        <f t="shared" si="956"/>
        <v>19110</v>
      </c>
      <c r="CR275" s="14">
        <f t="shared" si="957"/>
        <v>19110</v>
      </c>
      <c r="CS275" s="14">
        <f t="shared" si="958"/>
        <v>22096</v>
      </c>
      <c r="CT275" s="14">
        <f t="shared" si="959"/>
        <v>26500</v>
      </c>
      <c r="CU275" s="14">
        <f>INDEX(属性偏向!$S$4:$S$135,(卡牌属性!$BZ275-1+CU$3)*11+卡牌属性!$CD275)</f>
        <v>32</v>
      </c>
      <c r="CV275" s="14">
        <f>INDEX(属性偏向!$S$4:$S$135,(卡牌属性!$BZ275-1+CV$3)*11+卡牌属性!$CD275)</f>
        <v>36</v>
      </c>
      <c r="CW275" s="14">
        <f>INDEX(属性偏向!$S$4:$S$135,(卡牌属性!$BZ275-1+CW$3)*11+卡牌属性!$CD275)</f>
        <v>40</v>
      </c>
      <c r="CX275" s="14">
        <f>INDEX(属性偏向!$S$4:$S$135,(卡牌属性!$BZ275-1+CX$3)*11+卡牌属性!$CD275)</f>
        <v>40</v>
      </c>
      <c r="CY275" s="14">
        <f>INDEX(属性偏向!$S$4:$S$135,(卡牌属性!$BZ275-1+CY$3)*11+卡牌属性!$CD275)</f>
        <v>46</v>
      </c>
      <c r="CZ275" s="14">
        <f>INDEX(属性偏向!$T$4:$T$135,(卡牌属性!$BZ275-1+CZ$3)*11+卡牌属性!$CD275)</f>
        <v>16</v>
      </c>
      <c r="DA275" s="14">
        <f>INDEX(属性偏向!$T$4:$T$135,(卡牌属性!$BZ275-1+DA$3)*11+卡牌属性!$CD275)</f>
        <v>18</v>
      </c>
      <c r="DB275" s="14">
        <f>INDEX(属性偏向!$T$4:$T$135,(卡牌属性!$BZ275-1+DB$3)*11+卡牌属性!$CD275)</f>
        <v>18</v>
      </c>
      <c r="DC275" s="14">
        <f>INDEX(属性偏向!$T$4:$T$135,(卡牌属性!$BZ275-1+DC$3)*11+卡牌属性!$CD275)</f>
        <v>20</v>
      </c>
      <c r="DD275" s="14">
        <f>INDEX(属性偏向!$T$4:$T$135,(卡牌属性!$BZ275-1+DD$3)*11+卡牌属性!$CD275)</f>
        <v>23</v>
      </c>
      <c r="DE275" s="14">
        <f>INDEX(属性偏向!$U$4:$U$135,(卡牌属性!$BZ275-1+DE$3)*11+卡牌属性!$CD275)</f>
        <v>320</v>
      </c>
      <c r="DF275" s="14">
        <f>INDEX(属性偏向!$U$4:$U$135,(卡牌属性!$BZ275-1+DF$3)*11+卡牌属性!$CD275)</f>
        <v>360</v>
      </c>
      <c r="DG275" s="14">
        <f>INDEX(属性偏向!$U$4:$U$135,(卡牌属性!$BZ275-1+DG$3)*11+卡牌属性!$CD275)</f>
        <v>360</v>
      </c>
      <c r="DH275" s="14">
        <f>INDEX(属性偏向!$U$4:$U$135,(卡牌属性!$BZ275-1+DH$3)*11+卡牌属性!$CD275)</f>
        <v>400</v>
      </c>
      <c r="DI275" s="14">
        <f>INDEX(属性偏向!$U$4:$U$135,(卡牌属性!$BZ275-1+DI$3)*11+卡牌属性!$CD275)</f>
        <v>460</v>
      </c>
      <c r="DL275" s="13">
        <v>271</v>
      </c>
      <c r="DM275" s="14">
        <f t="shared" si="935"/>
        <v>25</v>
      </c>
      <c r="DN275" s="14">
        <f t="shared" si="936"/>
        <v>1102026</v>
      </c>
      <c r="DO275" s="14" t="str">
        <f>INDEX($B$6:$B$32,DM275)&amp;"-"&amp;INDEX(属性投放!$H$7:$H$17,卡牌属性!DT275)</f>
        <v>SR寄灵人-焦热</v>
      </c>
      <c r="DP275" s="14">
        <f t="shared" si="924"/>
        <v>5</v>
      </c>
      <c r="DQ275" s="14">
        <f t="shared" si="925"/>
        <v>5</v>
      </c>
      <c r="DR275" s="14">
        <f t="shared" si="926"/>
        <v>5</v>
      </c>
      <c r="DS275" s="14">
        <f t="shared" si="937"/>
        <v>3</v>
      </c>
      <c r="DT275" s="14">
        <f t="shared" si="938"/>
        <v>7</v>
      </c>
      <c r="DU275" s="14">
        <f>INDEX(属性投放!$W$6:$W$49,(卡牌属性!DS275-2)*11+卡牌属性!DT275)</f>
        <v>15</v>
      </c>
      <c r="DV275" s="14">
        <f t="shared" si="960"/>
        <v>4080</v>
      </c>
      <c r="DW275" s="14">
        <f t="shared" si="961"/>
        <v>4609</v>
      </c>
      <c r="DX275" s="14">
        <f t="shared" si="962"/>
        <v>5138</v>
      </c>
      <c r="DY275" s="14">
        <f t="shared" si="963"/>
        <v>5138</v>
      </c>
      <c r="DZ275" s="14">
        <f t="shared" si="964"/>
        <v>5692</v>
      </c>
      <c r="EA275" s="14">
        <f t="shared" si="965"/>
        <v>1995</v>
      </c>
      <c r="EB275" s="14">
        <f t="shared" si="966"/>
        <v>2257</v>
      </c>
      <c r="EC275" s="14">
        <f t="shared" si="967"/>
        <v>2257</v>
      </c>
      <c r="ED275" s="14">
        <f t="shared" si="968"/>
        <v>2519</v>
      </c>
      <c r="EE275" s="14">
        <f t="shared" si="969"/>
        <v>2796</v>
      </c>
      <c r="EF275" s="14">
        <f t="shared" si="970"/>
        <v>35060</v>
      </c>
      <c r="EG275" s="14">
        <f t="shared" si="971"/>
        <v>39464</v>
      </c>
      <c r="EH275" s="14">
        <f t="shared" si="972"/>
        <v>39464</v>
      </c>
      <c r="EI275" s="14">
        <f t="shared" si="973"/>
        <v>43868</v>
      </c>
      <c r="EJ275" s="14">
        <f t="shared" si="974"/>
        <v>48322</v>
      </c>
      <c r="EK275" s="14">
        <f>INDEX(属性偏向!$S$4:$S$135,(卡牌属性!$DP275-1+EK$3)*11+卡牌属性!$DT275)*(1+属性投放!$AT$6)</f>
        <v>78</v>
      </c>
      <c r="EL275" s="14">
        <f>INDEX(属性偏向!$S$4:$S$135,(卡牌属性!$DP275-1+EL$3)*11+卡牌属性!$DT275)*(1+属性投放!$AT$6)</f>
        <v>84</v>
      </c>
      <c r="EM275" s="14">
        <f>INDEX(属性偏向!$S$4:$S$135,(卡牌属性!$DP275-1+EM$3)*11+卡牌属性!$DT275)*(1+属性投放!$AT$6)</f>
        <v>90</v>
      </c>
      <c r="EN275" s="14">
        <f>INDEX(属性偏向!$S$4:$S$135,(卡牌属性!$DP275-1+EN$3)*11+卡牌属性!$DT275)*(1+属性投放!$AT$6)</f>
        <v>90</v>
      </c>
      <c r="EO275" s="14">
        <f>INDEX(属性偏向!$S$4:$S$135,(卡牌属性!$DP275-1+EO$3)*11+卡牌属性!$DT275)*(1+属性投放!$AT$6)</f>
        <v>96</v>
      </c>
      <c r="EP275" s="14">
        <f>INDEX(属性偏向!$T$4:$T$135,(卡牌属性!$DQ275-1+EP$3)*11+卡牌属性!$DT275)*(1+属性投放!$AT$6)</f>
        <v>39</v>
      </c>
      <c r="EQ275" s="14">
        <f>INDEX(属性偏向!$T$4:$T$135,(卡牌属性!$DQ275-1+EQ$3)*11+卡牌属性!$DT275)*(1+属性投放!$AT$6)</f>
        <v>42</v>
      </c>
      <c r="ER275" s="14">
        <f>INDEX(属性偏向!$T$4:$T$135,(卡牌属性!$DQ275-1+ER$3)*11+卡牌属性!$DT275)*(1+属性投放!$AT$6)</f>
        <v>42</v>
      </c>
      <c r="ES275" s="14">
        <f>INDEX(属性偏向!$T$4:$T$135,(卡牌属性!$DQ275-1+ES$3)*11+卡牌属性!$DT275)*(1+属性投放!$AT$6)</f>
        <v>45</v>
      </c>
      <c r="ET275" s="14">
        <f>INDEX(属性偏向!$T$4:$T$135,(卡牌属性!$DQ275-1+ET$3)*11+卡牌属性!$DT275)*(1+属性投放!$AT$6)</f>
        <v>48</v>
      </c>
      <c r="EU275" s="14">
        <f>INDEX(属性偏向!$U$4:$U$135,(卡牌属性!$DR275-1+EU$3)*11+卡牌属性!$DT275)*(1+属性投放!$AT$6)</f>
        <v>780</v>
      </c>
      <c r="EV275" s="14">
        <f>INDEX(属性偏向!$U$4:$U$135,(卡牌属性!$DR275-1+EV$3)*11+卡牌属性!$DT275)*(1+属性投放!$AT$6)</f>
        <v>840</v>
      </c>
      <c r="EW275" s="14">
        <f>INDEX(属性偏向!$U$4:$U$135,(卡牌属性!$DR275-1+EW$3)*11+卡牌属性!$DT275)*(1+属性投放!$AT$6)</f>
        <v>840</v>
      </c>
      <c r="EX275" s="14">
        <f>INDEX(属性偏向!$U$4:$U$135,(卡牌属性!$DR275-1+EX$3)*11+卡牌属性!$DT275)*(1+属性投放!$AT$6)</f>
        <v>900</v>
      </c>
      <c r="EY275" s="14">
        <f>INDEX(属性偏向!$U$4:$U$135,(卡牌属性!$DR275-1+EY$3)*11+卡牌属性!$DT275)*(1+属性投放!$AT$6)</f>
        <v>960</v>
      </c>
    </row>
    <row r="276" spans="31:155" ht="16.5" x14ac:dyDescent="0.2">
      <c r="AE276" s="13">
        <v>272</v>
      </c>
      <c r="AF276" s="13">
        <f t="shared" si="927"/>
        <v>25</v>
      </c>
      <c r="AG276" s="13">
        <f t="shared" si="920"/>
        <v>3</v>
      </c>
      <c r="AH276" s="13"/>
      <c r="AI276" s="13"/>
      <c r="AJ276" s="14">
        <f t="shared" si="921"/>
        <v>1101998</v>
      </c>
      <c r="AK276" s="14" t="str">
        <f t="shared" si="922"/>
        <v>SR寄灵人8突</v>
      </c>
      <c r="AL276" s="25" t="s">
        <v>131</v>
      </c>
      <c r="AM276" s="14">
        <v>1</v>
      </c>
      <c r="AN276" s="14">
        <f t="shared" si="923"/>
        <v>8</v>
      </c>
      <c r="AO276" s="14" t="e">
        <f>INDEX(属性投放!#REF!,(卡牌属性!AG276-2)*20+卡牌属性!AN276)</f>
        <v>#REF!</v>
      </c>
      <c r="AP276" s="14" t="e">
        <f t="shared" si="939"/>
        <v>#REF!</v>
      </c>
      <c r="AQ276" s="14" t="e">
        <f t="shared" si="939"/>
        <v>#REF!</v>
      </c>
      <c r="AR276" s="14" t="e">
        <f t="shared" si="939"/>
        <v>#REF!</v>
      </c>
      <c r="AS276" s="14" t="e">
        <f t="shared" si="939"/>
        <v>#REF!</v>
      </c>
      <c r="AT276" s="14" t="e">
        <f>INDEX(属性投放!#REF!,(卡牌属性!AG276-2)*20+卡牌属性!AN276)</f>
        <v>#REF!</v>
      </c>
      <c r="AU276" s="14" t="e">
        <f t="shared" si="940"/>
        <v>#REF!</v>
      </c>
      <c r="AV276" s="14" t="e">
        <f t="shared" si="940"/>
        <v>#REF!</v>
      </c>
      <c r="AW276" s="14" t="e">
        <f t="shared" si="940"/>
        <v>#REF!</v>
      </c>
      <c r="AX276" s="14" t="e">
        <f t="shared" si="940"/>
        <v>#REF!</v>
      </c>
      <c r="AY276" s="14" t="e">
        <f>INDEX(属性投放!#REF!,(卡牌属性!AG276-2)*20+卡牌属性!AN276)</f>
        <v>#REF!</v>
      </c>
      <c r="AZ276" s="14" t="e">
        <f t="shared" si="941"/>
        <v>#REF!</v>
      </c>
      <c r="BA276" s="14" t="e">
        <f t="shared" si="941"/>
        <v>#REF!</v>
      </c>
      <c r="BB276" s="14" t="e">
        <f t="shared" si="941"/>
        <v>#REF!</v>
      </c>
      <c r="BC276" s="14" t="e">
        <f t="shared" si="941"/>
        <v>#REF!</v>
      </c>
      <c r="BD276" s="14" t="e">
        <f>INDEX(属性投放!#REF!,(卡牌属性!AG276-2)*20+卡牌属性!AN276)</f>
        <v>#REF!</v>
      </c>
      <c r="BE276" s="14" t="e">
        <f t="shared" si="942"/>
        <v>#REF!</v>
      </c>
      <c r="BF276" s="14" t="e">
        <f t="shared" si="942"/>
        <v>#REF!</v>
      </c>
      <c r="BG276" s="14" t="e">
        <f t="shared" si="942"/>
        <v>#REF!</v>
      </c>
      <c r="BH276" s="14" t="e">
        <f t="shared" si="942"/>
        <v>#REF!</v>
      </c>
      <c r="BI276" s="14" t="e">
        <f>INDEX(属性投放!#REF!,(卡牌属性!AG276-2)*20+卡牌属性!AN276)</f>
        <v>#REF!</v>
      </c>
      <c r="BJ276" s="14" t="e">
        <f t="shared" si="943"/>
        <v>#REF!</v>
      </c>
      <c r="BK276" s="14" t="e">
        <f t="shared" si="943"/>
        <v>#REF!</v>
      </c>
      <c r="BL276" s="14" t="e">
        <f t="shared" si="943"/>
        <v>#REF!</v>
      </c>
      <c r="BM276" s="14" t="e">
        <f t="shared" si="943"/>
        <v>#REF!</v>
      </c>
      <c r="BN276" s="14" t="e">
        <f>INDEX(属性投放!#REF!,(卡牌属性!AG276-2)*20+卡牌属性!AN276)</f>
        <v>#REF!</v>
      </c>
      <c r="BO276" s="14" t="e">
        <f t="shared" si="944"/>
        <v>#REF!</v>
      </c>
      <c r="BP276" s="14" t="e">
        <f t="shared" si="944"/>
        <v>#REF!</v>
      </c>
      <c r="BQ276" s="14" t="e">
        <f t="shared" si="944"/>
        <v>#REF!</v>
      </c>
      <c r="BR276" s="14" t="e">
        <f t="shared" si="944"/>
        <v>#REF!</v>
      </c>
      <c r="BV276" s="13">
        <v>272</v>
      </c>
      <c r="BW276" s="14">
        <f t="shared" si="928"/>
        <v>25</v>
      </c>
      <c r="BX276" s="14">
        <f t="shared" si="929"/>
        <v>1102026</v>
      </c>
      <c r="BY276" s="14" t="str">
        <f>INDEX($O$6:$O$37,BW276)&amp;"-"&amp;INDEX(属性投放!$H$19:$H$29,卡牌属性!CD276)</f>
        <v>雷震子-大焦热</v>
      </c>
      <c r="BZ276" s="14">
        <f t="shared" si="930"/>
        <v>8</v>
      </c>
      <c r="CA276" s="14">
        <f t="shared" si="931"/>
        <v>4</v>
      </c>
      <c r="CB276" s="14">
        <f t="shared" si="932"/>
        <v>4</v>
      </c>
      <c r="CC276" s="14">
        <f t="shared" si="933"/>
        <v>4</v>
      </c>
      <c r="CD276" s="14">
        <f t="shared" si="934"/>
        <v>8</v>
      </c>
      <c r="CE276" s="14">
        <f>INDEX(属性投放!$W$6:$W$49,(卡牌属性!CC276-2)*11+卡牌属性!CD276)</f>
        <v>15</v>
      </c>
      <c r="CF276" s="14">
        <f t="shared" si="945"/>
        <v>2544</v>
      </c>
      <c r="CG276" s="14">
        <f t="shared" si="946"/>
        <v>2990</v>
      </c>
      <c r="CH276" s="14">
        <f t="shared" si="947"/>
        <v>3436</v>
      </c>
      <c r="CI276" s="14">
        <f t="shared" si="948"/>
        <v>3436</v>
      </c>
      <c r="CJ276" s="14">
        <f t="shared" si="949"/>
        <v>4080</v>
      </c>
      <c r="CK276" s="14">
        <f t="shared" si="950"/>
        <v>1167</v>
      </c>
      <c r="CL276" s="14">
        <f t="shared" si="951"/>
        <v>1375</v>
      </c>
      <c r="CM276" s="14">
        <f t="shared" si="952"/>
        <v>1375</v>
      </c>
      <c r="CN276" s="14">
        <f t="shared" si="953"/>
        <v>1583</v>
      </c>
      <c r="CO276" s="14">
        <f t="shared" si="954"/>
        <v>1890</v>
      </c>
      <c r="CP276" s="14">
        <f t="shared" si="955"/>
        <v>20974</v>
      </c>
      <c r="CQ276" s="14">
        <f t="shared" si="956"/>
        <v>24510</v>
      </c>
      <c r="CR276" s="14">
        <f t="shared" si="957"/>
        <v>24510</v>
      </c>
      <c r="CS276" s="14">
        <f t="shared" si="958"/>
        <v>28096</v>
      </c>
      <c r="CT276" s="14">
        <f t="shared" si="959"/>
        <v>33400</v>
      </c>
      <c r="CU276" s="14">
        <f>INDEX(属性偏向!$S$4:$S$135,(卡牌属性!$BZ276-1+CU$3)*11+卡牌属性!$CD276)</f>
        <v>38</v>
      </c>
      <c r="CV276" s="14">
        <f>INDEX(属性偏向!$S$4:$S$135,(卡牌属性!$BZ276-1+CV$3)*11+卡牌属性!$CD276)</f>
        <v>42</v>
      </c>
      <c r="CW276" s="14">
        <f>INDEX(属性偏向!$S$4:$S$135,(卡牌属性!$BZ276-1+CW$3)*11+卡牌属性!$CD276)</f>
        <v>46</v>
      </c>
      <c r="CX276" s="14">
        <f>INDEX(属性偏向!$S$4:$S$135,(卡牌属性!$BZ276-1+CX$3)*11+卡牌属性!$CD276)</f>
        <v>46</v>
      </c>
      <c r="CY276" s="14">
        <f>INDEX(属性偏向!$S$4:$S$135,(卡牌属性!$BZ276-1+CY$3)*11+卡牌属性!$CD276)</f>
        <v>52</v>
      </c>
      <c r="CZ276" s="14">
        <f>INDEX(属性偏向!$T$4:$T$135,(卡牌属性!$BZ276-1+CZ$3)*11+卡牌属性!$CD276)</f>
        <v>19</v>
      </c>
      <c r="DA276" s="14">
        <f>INDEX(属性偏向!$T$4:$T$135,(卡牌属性!$BZ276-1+DA$3)*11+卡牌属性!$CD276)</f>
        <v>21</v>
      </c>
      <c r="DB276" s="14">
        <f>INDEX(属性偏向!$T$4:$T$135,(卡牌属性!$BZ276-1+DB$3)*11+卡牌属性!$CD276)</f>
        <v>21</v>
      </c>
      <c r="DC276" s="14">
        <f>INDEX(属性偏向!$T$4:$T$135,(卡牌属性!$BZ276-1+DC$3)*11+卡牌属性!$CD276)</f>
        <v>23</v>
      </c>
      <c r="DD276" s="14">
        <f>INDEX(属性偏向!$T$4:$T$135,(卡牌属性!$BZ276-1+DD$3)*11+卡牌属性!$CD276)</f>
        <v>26</v>
      </c>
      <c r="DE276" s="14">
        <f>INDEX(属性偏向!$U$4:$U$135,(卡牌属性!$BZ276-1+DE$3)*11+卡牌属性!$CD276)</f>
        <v>380</v>
      </c>
      <c r="DF276" s="14">
        <f>INDEX(属性偏向!$U$4:$U$135,(卡牌属性!$BZ276-1+DF$3)*11+卡牌属性!$CD276)</f>
        <v>420</v>
      </c>
      <c r="DG276" s="14">
        <f>INDEX(属性偏向!$U$4:$U$135,(卡牌属性!$BZ276-1+DG$3)*11+卡牌属性!$CD276)</f>
        <v>420</v>
      </c>
      <c r="DH276" s="14">
        <f>INDEX(属性偏向!$U$4:$U$135,(卡牌属性!$BZ276-1+DH$3)*11+卡牌属性!$CD276)</f>
        <v>460</v>
      </c>
      <c r="DI276" s="14">
        <f>INDEX(属性偏向!$U$4:$U$135,(卡牌属性!$BZ276-1+DI$3)*11+卡牌属性!$CD276)</f>
        <v>520</v>
      </c>
      <c r="DL276" s="13">
        <v>272</v>
      </c>
      <c r="DM276" s="14">
        <f t="shared" si="935"/>
        <v>25</v>
      </c>
      <c r="DN276" s="14">
        <f t="shared" si="936"/>
        <v>1102026</v>
      </c>
      <c r="DO276" s="14" t="str">
        <f>INDEX($B$6:$B$32,DM276)&amp;"-"&amp;INDEX(属性投放!$H$7:$H$17,卡牌属性!DT276)</f>
        <v>SR寄灵人-大焦热</v>
      </c>
      <c r="DP276" s="14">
        <f t="shared" si="924"/>
        <v>5</v>
      </c>
      <c r="DQ276" s="14">
        <f t="shared" si="925"/>
        <v>5</v>
      </c>
      <c r="DR276" s="14">
        <f t="shared" si="926"/>
        <v>5</v>
      </c>
      <c r="DS276" s="14">
        <f t="shared" si="937"/>
        <v>3</v>
      </c>
      <c r="DT276" s="14">
        <f t="shared" si="938"/>
        <v>8</v>
      </c>
      <c r="DU276" s="14">
        <f>INDEX(属性投放!$W$6:$W$49,(卡牌属性!DS276-2)*11+卡牌属性!DT276)</f>
        <v>15</v>
      </c>
      <c r="DV276" s="14">
        <f t="shared" si="960"/>
        <v>5250</v>
      </c>
      <c r="DW276" s="14">
        <f t="shared" si="961"/>
        <v>5869</v>
      </c>
      <c r="DX276" s="14">
        <f t="shared" si="962"/>
        <v>6488</v>
      </c>
      <c r="DY276" s="14">
        <f t="shared" si="963"/>
        <v>6488</v>
      </c>
      <c r="DZ276" s="14">
        <f t="shared" si="964"/>
        <v>7132</v>
      </c>
      <c r="EA276" s="14">
        <f t="shared" si="965"/>
        <v>2580</v>
      </c>
      <c r="EB276" s="14">
        <f t="shared" si="966"/>
        <v>2887</v>
      </c>
      <c r="EC276" s="14">
        <f t="shared" si="967"/>
        <v>2887</v>
      </c>
      <c r="ED276" s="14">
        <f t="shared" si="968"/>
        <v>3194</v>
      </c>
      <c r="EE276" s="14">
        <f t="shared" si="969"/>
        <v>3516</v>
      </c>
      <c r="EF276" s="14">
        <f t="shared" si="970"/>
        <v>46760</v>
      </c>
      <c r="EG276" s="14">
        <f t="shared" si="971"/>
        <v>52064</v>
      </c>
      <c r="EH276" s="14">
        <f t="shared" si="972"/>
        <v>52064</v>
      </c>
      <c r="EI276" s="14">
        <f t="shared" si="973"/>
        <v>57368</v>
      </c>
      <c r="EJ276" s="14">
        <f t="shared" si="974"/>
        <v>62722</v>
      </c>
      <c r="EK276" s="14">
        <f>INDEX(属性偏向!$S$4:$S$135,(卡牌属性!$DP276-1+EK$3)*11+卡牌属性!$DT276)*(1+属性投放!$AT$6)</f>
        <v>96</v>
      </c>
      <c r="EL276" s="14">
        <f>INDEX(属性偏向!$S$4:$S$135,(卡牌属性!$DP276-1+EL$3)*11+卡牌属性!$DT276)*(1+属性投放!$AT$6)</f>
        <v>102</v>
      </c>
      <c r="EM276" s="14">
        <f>INDEX(属性偏向!$S$4:$S$135,(卡牌属性!$DP276-1+EM$3)*11+卡牌属性!$DT276)*(1+属性投放!$AT$6)</f>
        <v>108</v>
      </c>
      <c r="EN276" s="14">
        <f>INDEX(属性偏向!$S$4:$S$135,(卡牌属性!$DP276-1+EN$3)*11+卡牌属性!$DT276)*(1+属性投放!$AT$6)</f>
        <v>108</v>
      </c>
      <c r="EO276" s="14">
        <f>INDEX(属性偏向!$S$4:$S$135,(卡牌属性!$DP276-1+EO$3)*11+卡牌属性!$DT276)*(1+属性投放!$AT$6)</f>
        <v>114</v>
      </c>
      <c r="EP276" s="14">
        <f>INDEX(属性偏向!$T$4:$T$135,(卡牌属性!$DQ276-1+EP$3)*11+卡牌属性!$DT276)*(1+属性投放!$AT$6)</f>
        <v>48</v>
      </c>
      <c r="EQ276" s="14">
        <f>INDEX(属性偏向!$T$4:$T$135,(卡牌属性!$DQ276-1+EQ$3)*11+卡牌属性!$DT276)*(1+属性投放!$AT$6)</f>
        <v>51</v>
      </c>
      <c r="ER276" s="14">
        <f>INDEX(属性偏向!$T$4:$T$135,(卡牌属性!$DQ276-1+ER$3)*11+卡牌属性!$DT276)*(1+属性投放!$AT$6)</f>
        <v>51</v>
      </c>
      <c r="ES276" s="14">
        <f>INDEX(属性偏向!$T$4:$T$135,(卡牌属性!$DQ276-1+ES$3)*11+卡牌属性!$DT276)*(1+属性投放!$AT$6)</f>
        <v>54</v>
      </c>
      <c r="ET276" s="14">
        <f>INDEX(属性偏向!$T$4:$T$135,(卡牌属性!$DQ276-1+ET$3)*11+卡牌属性!$DT276)*(1+属性投放!$AT$6)</f>
        <v>57</v>
      </c>
      <c r="EU276" s="14">
        <f>INDEX(属性偏向!$U$4:$U$135,(卡牌属性!$DR276-1+EU$3)*11+卡牌属性!$DT276)*(1+属性投放!$AT$6)</f>
        <v>960</v>
      </c>
      <c r="EV276" s="14">
        <f>INDEX(属性偏向!$U$4:$U$135,(卡牌属性!$DR276-1+EV$3)*11+卡牌属性!$DT276)*(1+属性投放!$AT$6)</f>
        <v>1020</v>
      </c>
      <c r="EW276" s="14">
        <f>INDEX(属性偏向!$U$4:$U$135,(卡牌属性!$DR276-1+EW$3)*11+卡牌属性!$DT276)*(1+属性投放!$AT$6)</f>
        <v>1020</v>
      </c>
      <c r="EX276" s="14">
        <f>INDEX(属性偏向!$U$4:$U$135,(卡牌属性!$DR276-1+EX$3)*11+卡牌属性!$DT276)*(1+属性投放!$AT$6)</f>
        <v>1080</v>
      </c>
      <c r="EY276" s="14">
        <f>INDEX(属性偏向!$U$4:$U$135,(卡牌属性!$DR276-1+EY$3)*11+卡牌属性!$DT276)*(1+属性投放!$AT$6)</f>
        <v>1140</v>
      </c>
    </row>
    <row r="277" spans="31:155" ht="16.5" x14ac:dyDescent="0.2">
      <c r="AE277" s="13">
        <v>273</v>
      </c>
      <c r="AF277" s="13">
        <f t="shared" si="927"/>
        <v>25</v>
      </c>
      <c r="AG277" s="13">
        <f t="shared" si="920"/>
        <v>3</v>
      </c>
      <c r="AH277" s="13"/>
      <c r="AI277" s="13"/>
      <c r="AJ277" s="14">
        <f t="shared" si="921"/>
        <v>1101998</v>
      </c>
      <c r="AK277" s="14" t="str">
        <f t="shared" si="922"/>
        <v>SR寄灵人9突</v>
      </c>
      <c r="AL277" s="25" t="s">
        <v>131</v>
      </c>
      <c r="AM277" s="14">
        <v>1</v>
      </c>
      <c r="AN277" s="14">
        <f t="shared" si="923"/>
        <v>9</v>
      </c>
      <c r="AO277" s="14" t="e">
        <f>INDEX(属性投放!#REF!,(卡牌属性!AG277-2)*20+卡牌属性!AN277)</f>
        <v>#REF!</v>
      </c>
      <c r="AP277" s="14" t="e">
        <f t="shared" si="939"/>
        <v>#REF!</v>
      </c>
      <c r="AQ277" s="14" t="e">
        <f t="shared" si="939"/>
        <v>#REF!</v>
      </c>
      <c r="AR277" s="14" t="e">
        <f t="shared" si="939"/>
        <v>#REF!</v>
      </c>
      <c r="AS277" s="14" t="e">
        <f t="shared" si="939"/>
        <v>#REF!</v>
      </c>
      <c r="AT277" s="14" t="e">
        <f>INDEX(属性投放!#REF!,(卡牌属性!AG277-2)*20+卡牌属性!AN277)</f>
        <v>#REF!</v>
      </c>
      <c r="AU277" s="14" t="e">
        <f t="shared" si="940"/>
        <v>#REF!</v>
      </c>
      <c r="AV277" s="14" t="e">
        <f t="shared" si="940"/>
        <v>#REF!</v>
      </c>
      <c r="AW277" s="14" t="e">
        <f t="shared" si="940"/>
        <v>#REF!</v>
      </c>
      <c r="AX277" s="14" t="e">
        <f t="shared" si="940"/>
        <v>#REF!</v>
      </c>
      <c r="AY277" s="14" t="e">
        <f>INDEX(属性投放!#REF!,(卡牌属性!AG277-2)*20+卡牌属性!AN277)</f>
        <v>#REF!</v>
      </c>
      <c r="AZ277" s="14" t="e">
        <f t="shared" si="941"/>
        <v>#REF!</v>
      </c>
      <c r="BA277" s="14" t="e">
        <f t="shared" si="941"/>
        <v>#REF!</v>
      </c>
      <c r="BB277" s="14" t="e">
        <f t="shared" si="941"/>
        <v>#REF!</v>
      </c>
      <c r="BC277" s="14" t="e">
        <f t="shared" si="941"/>
        <v>#REF!</v>
      </c>
      <c r="BD277" s="14" t="e">
        <f>INDEX(属性投放!#REF!,(卡牌属性!AG277-2)*20+卡牌属性!AN277)</f>
        <v>#REF!</v>
      </c>
      <c r="BE277" s="14" t="e">
        <f t="shared" si="942"/>
        <v>#REF!</v>
      </c>
      <c r="BF277" s="14" t="e">
        <f t="shared" si="942"/>
        <v>#REF!</v>
      </c>
      <c r="BG277" s="14" t="e">
        <f t="shared" si="942"/>
        <v>#REF!</v>
      </c>
      <c r="BH277" s="14" t="e">
        <f t="shared" si="942"/>
        <v>#REF!</v>
      </c>
      <c r="BI277" s="14" t="e">
        <f>INDEX(属性投放!#REF!,(卡牌属性!AG277-2)*20+卡牌属性!AN277)</f>
        <v>#REF!</v>
      </c>
      <c r="BJ277" s="14" t="e">
        <f t="shared" si="943"/>
        <v>#REF!</v>
      </c>
      <c r="BK277" s="14" t="e">
        <f t="shared" si="943"/>
        <v>#REF!</v>
      </c>
      <c r="BL277" s="14" t="e">
        <f t="shared" si="943"/>
        <v>#REF!</v>
      </c>
      <c r="BM277" s="14" t="e">
        <f t="shared" si="943"/>
        <v>#REF!</v>
      </c>
      <c r="BN277" s="14" t="e">
        <f>INDEX(属性投放!#REF!,(卡牌属性!AG277-2)*20+卡牌属性!AN277)</f>
        <v>#REF!</v>
      </c>
      <c r="BO277" s="14" t="e">
        <f t="shared" si="944"/>
        <v>#REF!</v>
      </c>
      <c r="BP277" s="14" t="e">
        <f t="shared" si="944"/>
        <v>#REF!</v>
      </c>
      <c r="BQ277" s="14" t="e">
        <f t="shared" si="944"/>
        <v>#REF!</v>
      </c>
      <c r="BR277" s="14" t="e">
        <f t="shared" si="944"/>
        <v>#REF!</v>
      </c>
      <c r="BV277" s="13">
        <v>273</v>
      </c>
      <c r="BW277" s="14">
        <f t="shared" si="928"/>
        <v>25</v>
      </c>
      <c r="BX277" s="14">
        <f t="shared" si="929"/>
        <v>1102026</v>
      </c>
      <c r="BY277" s="14" t="str">
        <f>INDEX($O$6:$O$37,BW277)&amp;"-"&amp;INDEX(属性投放!$H$19:$H$29,卡牌属性!CD277)</f>
        <v>雷震子-无间</v>
      </c>
      <c r="BZ277" s="14">
        <f t="shared" si="930"/>
        <v>8</v>
      </c>
      <c r="CA277" s="14">
        <f t="shared" si="931"/>
        <v>4</v>
      </c>
      <c r="CB277" s="14">
        <f t="shared" si="932"/>
        <v>4</v>
      </c>
      <c r="CC277" s="14">
        <f t="shared" si="933"/>
        <v>4</v>
      </c>
      <c r="CD277" s="14">
        <f t="shared" si="934"/>
        <v>9</v>
      </c>
      <c r="CE277" s="14">
        <f>INDEX(属性投放!$W$6:$W$49,(卡牌属性!CC277-2)*11+卡牌属性!CD277)</f>
        <v>15</v>
      </c>
      <c r="CF277" s="14">
        <f t="shared" si="945"/>
        <v>3114</v>
      </c>
      <c r="CG277" s="14">
        <f t="shared" si="946"/>
        <v>3620</v>
      </c>
      <c r="CH277" s="14">
        <f t="shared" si="947"/>
        <v>4126</v>
      </c>
      <c r="CI277" s="14">
        <f t="shared" si="948"/>
        <v>4126</v>
      </c>
      <c r="CJ277" s="14">
        <f t="shared" si="949"/>
        <v>4860</v>
      </c>
      <c r="CK277" s="14">
        <f t="shared" si="950"/>
        <v>1452</v>
      </c>
      <c r="CL277" s="14">
        <f t="shared" si="951"/>
        <v>1690</v>
      </c>
      <c r="CM277" s="14">
        <f t="shared" si="952"/>
        <v>1690</v>
      </c>
      <c r="CN277" s="14">
        <f t="shared" si="953"/>
        <v>1928</v>
      </c>
      <c r="CO277" s="14">
        <f t="shared" si="954"/>
        <v>2280</v>
      </c>
      <c r="CP277" s="14">
        <f t="shared" si="955"/>
        <v>26674</v>
      </c>
      <c r="CQ277" s="14">
        <f t="shared" si="956"/>
        <v>30810</v>
      </c>
      <c r="CR277" s="14">
        <f t="shared" si="957"/>
        <v>30810</v>
      </c>
      <c r="CS277" s="14">
        <f t="shared" si="958"/>
        <v>34996</v>
      </c>
      <c r="CT277" s="14">
        <f t="shared" si="959"/>
        <v>41200</v>
      </c>
      <c r="CU277" s="14">
        <f>INDEX(属性偏向!$S$4:$S$135,(卡牌属性!$BZ277-1+CU$3)*11+卡牌属性!$CD277)</f>
        <v>44</v>
      </c>
      <c r="CV277" s="14">
        <f>INDEX(属性偏向!$S$4:$S$135,(卡牌属性!$BZ277-1+CV$3)*11+卡牌属性!$CD277)</f>
        <v>48</v>
      </c>
      <c r="CW277" s="14">
        <f>INDEX(属性偏向!$S$4:$S$135,(卡牌属性!$BZ277-1+CW$3)*11+卡牌属性!$CD277)</f>
        <v>52</v>
      </c>
      <c r="CX277" s="14">
        <f>INDEX(属性偏向!$S$4:$S$135,(卡牌属性!$BZ277-1+CX$3)*11+卡牌属性!$CD277)</f>
        <v>52</v>
      </c>
      <c r="CY277" s="14">
        <f>INDEX(属性偏向!$S$4:$S$135,(卡牌属性!$BZ277-1+CY$3)*11+卡牌属性!$CD277)</f>
        <v>58</v>
      </c>
      <c r="CZ277" s="14">
        <f>INDEX(属性偏向!$T$4:$T$135,(卡牌属性!$BZ277-1+CZ$3)*11+卡牌属性!$CD277)</f>
        <v>22</v>
      </c>
      <c r="DA277" s="14">
        <f>INDEX(属性偏向!$T$4:$T$135,(卡牌属性!$BZ277-1+DA$3)*11+卡牌属性!$CD277)</f>
        <v>24</v>
      </c>
      <c r="DB277" s="14">
        <f>INDEX(属性偏向!$T$4:$T$135,(卡牌属性!$BZ277-1+DB$3)*11+卡牌属性!$CD277)</f>
        <v>24</v>
      </c>
      <c r="DC277" s="14">
        <f>INDEX(属性偏向!$T$4:$T$135,(卡牌属性!$BZ277-1+DC$3)*11+卡牌属性!$CD277)</f>
        <v>26</v>
      </c>
      <c r="DD277" s="14">
        <f>INDEX(属性偏向!$T$4:$T$135,(卡牌属性!$BZ277-1+DD$3)*11+卡牌属性!$CD277)</f>
        <v>29</v>
      </c>
      <c r="DE277" s="14">
        <f>INDEX(属性偏向!$U$4:$U$135,(卡牌属性!$BZ277-1+DE$3)*11+卡牌属性!$CD277)</f>
        <v>440</v>
      </c>
      <c r="DF277" s="14">
        <f>INDEX(属性偏向!$U$4:$U$135,(卡牌属性!$BZ277-1+DF$3)*11+卡牌属性!$CD277)</f>
        <v>480</v>
      </c>
      <c r="DG277" s="14">
        <f>INDEX(属性偏向!$U$4:$U$135,(卡牌属性!$BZ277-1+DG$3)*11+卡牌属性!$CD277)</f>
        <v>480</v>
      </c>
      <c r="DH277" s="14">
        <f>INDEX(属性偏向!$U$4:$U$135,(卡牌属性!$BZ277-1+DH$3)*11+卡牌属性!$CD277)</f>
        <v>520</v>
      </c>
      <c r="DI277" s="14">
        <f>INDEX(属性偏向!$U$4:$U$135,(卡牌属性!$BZ277-1+DI$3)*11+卡牌属性!$CD277)</f>
        <v>580</v>
      </c>
      <c r="DL277" s="13">
        <v>273</v>
      </c>
      <c r="DM277" s="14">
        <f t="shared" si="935"/>
        <v>25</v>
      </c>
      <c r="DN277" s="14">
        <f t="shared" si="936"/>
        <v>1102026</v>
      </c>
      <c r="DO277" s="14" t="str">
        <f>INDEX($B$6:$B$32,DM277)&amp;"-"&amp;INDEX(属性投放!$H$7:$H$17,卡牌属性!DT277)</f>
        <v>SR寄灵人-无间</v>
      </c>
      <c r="DP277" s="14">
        <f t="shared" si="924"/>
        <v>5</v>
      </c>
      <c r="DQ277" s="14">
        <f t="shared" si="925"/>
        <v>5</v>
      </c>
      <c r="DR277" s="14">
        <f t="shared" si="926"/>
        <v>5</v>
      </c>
      <c r="DS277" s="14">
        <f t="shared" si="937"/>
        <v>3</v>
      </c>
      <c r="DT277" s="14">
        <f t="shared" si="938"/>
        <v>9</v>
      </c>
      <c r="DU277" s="14">
        <f>INDEX(属性投放!$W$6:$W$49,(卡牌属性!DS277-2)*11+卡牌属性!DT277)</f>
        <v>15</v>
      </c>
      <c r="DV277" s="14">
        <f t="shared" si="960"/>
        <v>6690</v>
      </c>
      <c r="DW277" s="14">
        <f t="shared" si="961"/>
        <v>7399</v>
      </c>
      <c r="DX277" s="14">
        <f t="shared" si="962"/>
        <v>8108</v>
      </c>
      <c r="DY277" s="14">
        <f t="shared" si="963"/>
        <v>8108</v>
      </c>
      <c r="DZ277" s="14">
        <f t="shared" si="964"/>
        <v>8842</v>
      </c>
      <c r="EA277" s="14">
        <f t="shared" si="965"/>
        <v>3300</v>
      </c>
      <c r="EB277" s="14">
        <f t="shared" si="966"/>
        <v>3652</v>
      </c>
      <c r="EC277" s="14">
        <f t="shared" si="967"/>
        <v>3652</v>
      </c>
      <c r="ED277" s="14">
        <f t="shared" si="968"/>
        <v>4004</v>
      </c>
      <c r="EE277" s="14">
        <f t="shared" si="969"/>
        <v>4371</v>
      </c>
      <c r="EF277" s="14">
        <f t="shared" si="970"/>
        <v>61160</v>
      </c>
      <c r="EG277" s="14">
        <f t="shared" si="971"/>
        <v>67364</v>
      </c>
      <c r="EH277" s="14">
        <f t="shared" si="972"/>
        <v>67364</v>
      </c>
      <c r="EI277" s="14">
        <f t="shared" si="973"/>
        <v>73568</v>
      </c>
      <c r="EJ277" s="14">
        <f t="shared" si="974"/>
        <v>79822</v>
      </c>
      <c r="EK277" s="14">
        <f>INDEX(属性偏向!$S$4:$S$135,(卡牌属性!$DP277-1+EK$3)*11+卡牌属性!$DT277)*(1+属性投放!$AT$6)</f>
        <v>114</v>
      </c>
      <c r="EL277" s="14">
        <f>INDEX(属性偏向!$S$4:$S$135,(卡牌属性!$DP277-1+EL$3)*11+卡牌属性!$DT277)*(1+属性投放!$AT$6)</f>
        <v>120</v>
      </c>
      <c r="EM277" s="14">
        <f>INDEX(属性偏向!$S$4:$S$135,(卡牌属性!$DP277-1+EM$3)*11+卡牌属性!$DT277)*(1+属性投放!$AT$6)</f>
        <v>126</v>
      </c>
      <c r="EN277" s="14">
        <f>INDEX(属性偏向!$S$4:$S$135,(卡牌属性!$DP277-1+EN$3)*11+卡牌属性!$DT277)*(1+属性投放!$AT$6)</f>
        <v>126</v>
      </c>
      <c r="EO277" s="14">
        <f>INDEX(属性偏向!$S$4:$S$135,(卡牌属性!$DP277-1+EO$3)*11+卡牌属性!$DT277)*(1+属性投放!$AT$6)</f>
        <v>132</v>
      </c>
      <c r="EP277" s="14">
        <f>INDEX(属性偏向!$T$4:$T$135,(卡牌属性!$DQ277-1+EP$3)*11+卡牌属性!$DT277)*(1+属性投放!$AT$6)</f>
        <v>57</v>
      </c>
      <c r="EQ277" s="14">
        <f>INDEX(属性偏向!$T$4:$T$135,(卡牌属性!$DQ277-1+EQ$3)*11+卡牌属性!$DT277)*(1+属性投放!$AT$6)</f>
        <v>60</v>
      </c>
      <c r="ER277" s="14">
        <f>INDEX(属性偏向!$T$4:$T$135,(卡牌属性!$DQ277-1+ER$3)*11+卡牌属性!$DT277)*(1+属性投放!$AT$6)</f>
        <v>60</v>
      </c>
      <c r="ES277" s="14">
        <f>INDEX(属性偏向!$T$4:$T$135,(卡牌属性!$DQ277-1+ES$3)*11+卡牌属性!$DT277)*(1+属性投放!$AT$6)</f>
        <v>63</v>
      </c>
      <c r="ET277" s="14">
        <f>INDEX(属性偏向!$T$4:$T$135,(卡牌属性!$DQ277-1+ET$3)*11+卡牌属性!$DT277)*(1+属性投放!$AT$6)</f>
        <v>66</v>
      </c>
      <c r="EU277" s="14">
        <f>INDEX(属性偏向!$U$4:$U$135,(卡牌属性!$DR277-1+EU$3)*11+卡牌属性!$DT277)*(1+属性投放!$AT$6)</f>
        <v>1140</v>
      </c>
      <c r="EV277" s="14">
        <f>INDEX(属性偏向!$U$4:$U$135,(卡牌属性!$DR277-1+EV$3)*11+卡牌属性!$DT277)*(1+属性投放!$AT$6)</f>
        <v>1200</v>
      </c>
      <c r="EW277" s="14">
        <f>INDEX(属性偏向!$U$4:$U$135,(卡牌属性!$DR277-1+EW$3)*11+卡牌属性!$DT277)*(1+属性投放!$AT$6)</f>
        <v>1200</v>
      </c>
      <c r="EX277" s="14">
        <f>INDEX(属性偏向!$U$4:$U$135,(卡牌属性!$DR277-1+EX$3)*11+卡牌属性!$DT277)*(1+属性投放!$AT$6)</f>
        <v>1260</v>
      </c>
      <c r="EY277" s="14">
        <f>INDEX(属性偏向!$U$4:$U$135,(卡牌属性!$DR277-1+EY$3)*11+卡牌属性!$DT277)*(1+属性投放!$AT$6)</f>
        <v>1320</v>
      </c>
    </row>
    <row r="278" spans="31:155" ht="16.5" x14ac:dyDescent="0.2">
      <c r="AE278" s="13">
        <v>274</v>
      </c>
      <c r="AF278" s="13">
        <f t="shared" si="927"/>
        <v>25</v>
      </c>
      <c r="AG278" s="13">
        <f t="shared" si="920"/>
        <v>3</v>
      </c>
      <c r="AH278" s="13"/>
      <c r="AI278" s="13"/>
      <c r="AJ278" s="14">
        <f t="shared" si="921"/>
        <v>1101998</v>
      </c>
      <c r="AK278" s="14" t="str">
        <f t="shared" si="922"/>
        <v>SR寄灵人10突</v>
      </c>
      <c r="AL278" s="25" t="s">
        <v>131</v>
      </c>
      <c r="AM278" s="14">
        <v>1</v>
      </c>
      <c r="AN278" s="14">
        <f t="shared" si="923"/>
        <v>10</v>
      </c>
      <c r="AO278" s="14" t="e">
        <f>INDEX(属性投放!#REF!,(卡牌属性!AG278-2)*20+卡牌属性!AN278)</f>
        <v>#REF!</v>
      </c>
      <c r="AP278" s="14" t="e">
        <f t="shared" si="939"/>
        <v>#REF!</v>
      </c>
      <c r="AQ278" s="14" t="e">
        <f t="shared" si="939"/>
        <v>#REF!</v>
      </c>
      <c r="AR278" s="14" t="e">
        <f t="shared" si="939"/>
        <v>#REF!</v>
      </c>
      <c r="AS278" s="14" t="e">
        <f t="shared" si="939"/>
        <v>#REF!</v>
      </c>
      <c r="AT278" s="14" t="e">
        <f>INDEX(属性投放!#REF!,(卡牌属性!AG278-2)*20+卡牌属性!AN278)</f>
        <v>#REF!</v>
      </c>
      <c r="AU278" s="14" t="e">
        <f t="shared" si="940"/>
        <v>#REF!</v>
      </c>
      <c r="AV278" s="14" t="e">
        <f t="shared" si="940"/>
        <v>#REF!</v>
      </c>
      <c r="AW278" s="14" t="e">
        <f t="shared" si="940"/>
        <v>#REF!</v>
      </c>
      <c r="AX278" s="14" t="e">
        <f t="shared" si="940"/>
        <v>#REF!</v>
      </c>
      <c r="AY278" s="14" t="e">
        <f>INDEX(属性投放!#REF!,(卡牌属性!AG278-2)*20+卡牌属性!AN278)</f>
        <v>#REF!</v>
      </c>
      <c r="AZ278" s="14" t="e">
        <f t="shared" si="941"/>
        <v>#REF!</v>
      </c>
      <c r="BA278" s="14" t="e">
        <f t="shared" si="941"/>
        <v>#REF!</v>
      </c>
      <c r="BB278" s="14" t="e">
        <f t="shared" si="941"/>
        <v>#REF!</v>
      </c>
      <c r="BC278" s="14" t="e">
        <f t="shared" si="941"/>
        <v>#REF!</v>
      </c>
      <c r="BD278" s="14" t="e">
        <f>INDEX(属性投放!#REF!,(卡牌属性!AG278-2)*20+卡牌属性!AN278)</f>
        <v>#REF!</v>
      </c>
      <c r="BE278" s="14" t="e">
        <f t="shared" si="942"/>
        <v>#REF!</v>
      </c>
      <c r="BF278" s="14" t="e">
        <f t="shared" si="942"/>
        <v>#REF!</v>
      </c>
      <c r="BG278" s="14" t="e">
        <f t="shared" si="942"/>
        <v>#REF!</v>
      </c>
      <c r="BH278" s="14" t="e">
        <f t="shared" si="942"/>
        <v>#REF!</v>
      </c>
      <c r="BI278" s="14" t="e">
        <f>INDEX(属性投放!#REF!,(卡牌属性!AG278-2)*20+卡牌属性!AN278)</f>
        <v>#REF!</v>
      </c>
      <c r="BJ278" s="14" t="e">
        <f t="shared" si="943"/>
        <v>#REF!</v>
      </c>
      <c r="BK278" s="14" t="e">
        <f t="shared" si="943"/>
        <v>#REF!</v>
      </c>
      <c r="BL278" s="14" t="e">
        <f t="shared" si="943"/>
        <v>#REF!</v>
      </c>
      <c r="BM278" s="14" t="e">
        <f t="shared" si="943"/>
        <v>#REF!</v>
      </c>
      <c r="BN278" s="14" t="e">
        <f>INDEX(属性投放!#REF!,(卡牌属性!AG278-2)*20+卡牌属性!AN278)</f>
        <v>#REF!</v>
      </c>
      <c r="BO278" s="14" t="e">
        <f t="shared" si="944"/>
        <v>#REF!</v>
      </c>
      <c r="BP278" s="14" t="e">
        <f t="shared" si="944"/>
        <v>#REF!</v>
      </c>
      <c r="BQ278" s="14" t="e">
        <f t="shared" si="944"/>
        <v>#REF!</v>
      </c>
      <c r="BR278" s="14" t="e">
        <f t="shared" si="944"/>
        <v>#REF!</v>
      </c>
      <c r="BV278" s="13">
        <v>274</v>
      </c>
      <c r="BW278" s="14">
        <f t="shared" si="928"/>
        <v>25</v>
      </c>
      <c r="BX278" s="14">
        <f t="shared" si="929"/>
        <v>1102026</v>
      </c>
      <c r="BY278" s="14" t="str">
        <f>INDEX($O$6:$O$37,BW278)&amp;"-"&amp;INDEX(属性投放!$H$19:$H$29,卡牌属性!CD278)</f>
        <v>雷震子-无我相</v>
      </c>
      <c r="BZ278" s="14">
        <f t="shared" si="930"/>
        <v>8</v>
      </c>
      <c r="CA278" s="14">
        <f t="shared" si="931"/>
        <v>4</v>
      </c>
      <c r="CB278" s="14">
        <f t="shared" si="932"/>
        <v>4</v>
      </c>
      <c r="CC278" s="14">
        <f t="shared" si="933"/>
        <v>4</v>
      </c>
      <c r="CD278" s="14">
        <f t="shared" si="934"/>
        <v>10</v>
      </c>
      <c r="CE278" s="14">
        <f>INDEX(属性投放!$W$6:$W$49,(卡牌属性!CC278-2)*11+卡牌属性!CD278)</f>
        <v>10</v>
      </c>
      <c r="CF278" s="14">
        <f t="shared" si="945"/>
        <v>3774</v>
      </c>
      <c r="CG278" s="14">
        <f t="shared" si="946"/>
        <v>4340</v>
      </c>
      <c r="CH278" s="14">
        <f t="shared" si="947"/>
        <v>4906</v>
      </c>
      <c r="CI278" s="14">
        <f t="shared" si="948"/>
        <v>4906</v>
      </c>
      <c r="CJ278" s="14">
        <f t="shared" si="949"/>
        <v>5730</v>
      </c>
      <c r="CK278" s="14">
        <f t="shared" si="950"/>
        <v>1782</v>
      </c>
      <c r="CL278" s="14">
        <f t="shared" si="951"/>
        <v>2050</v>
      </c>
      <c r="CM278" s="14">
        <f t="shared" si="952"/>
        <v>2050</v>
      </c>
      <c r="CN278" s="14">
        <f t="shared" si="953"/>
        <v>2318</v>
      </c>
      <c r="CO278" s="14">
        <f t="shared" si="954"/>
        <v>2715</v>
      </c>
      <c r="CP278" s="14">
        <f t="shared" si="955"/>
        <v>33274</v>
      </c>
      <c r="CQ278" s="14">
        <f t="shared" si="956"/>
        <v>38010</v>
      </c>
      <c r="CR278" s="14">
        <f t="shared" si="957"/>
        <v>38010</v>
      </c>
      <c r="CS278" s="14">
        <f t="shared" si="958"/>
        <v>42796</v>
      </c>
      <c r="CT278" s="14">
        <f t="shared" si="959"/>
        <v>49900</v>
      </c>
      <c r="CU278" s="14">
        <f>INDEX(属性偏向!$S$4:$S$135,(卡牌属性!$BZ278-1+CU$3)*11+卡牌属性!$CD278)</f>
        <v>52</v>
      </c>
      <c r="CV278" s="14">
        <f>INDEX(属性偏向!$S$4:$S$135,(卡牌属性!$BZ278-1+CV$3)*11+卡牌属性!$CD278)</f>
        <v>56</v>
      </c>
      <c r="CW278" s="14">
        <f>INDEX(属性偏向!$S$4:$S$135,(卡牌属性!$BZ278-1+CW$3)*11+卡牌属性!$CD278)</f>
        <v>60</v>
      </c>
      <c r="CX278" s="14">
        <f>INDEX(属性偏向!$S$4:$S$135,(卡牌属性!$BZ278-1+CX$3)*11+卡牌属性!$CD278)</f>
        <v>60</v>
      </c>
      <c r="CY278" s="14">
        <f>INDEX(属性偏向!$S$4:$S$135,(卡牌属性!$BZ278-1+CY$3)*11+卡牌属性!$CD278)</f>
        <v>66</v>
      </c>
      <c r="CZ278" s="14">
        <f>INDEX(属性偏向!$T$4:$T$135,(卡牌属性!$BZ278-1+CZ$3)*11+卡牌属性!$CD278)</f>
        <v>26</v>
      </c>
      <c r="DA278" s="14">
        <f>INDEX(属性偏向!$T$4:$T$135,(卡牌属性!$BZ278-1+DA$3)*11+卡牌属性!$CD278)</f>
        <v>28</v>
      </c>
      <c r="DB278" s="14">
        <f>INDEX(属性偏向!$T$4:$T$135,(卡牌属性!$BZ278-1+DB$3)*11+卡牌属性!$CD278)</f>
        <v>28</v>
      </c>
      <c r="DC278" s="14">
        <f>INDEX(属性偏向!$T$4:$T$135,(卡牌属性!$BZ278-1+DC$3)*11+卡牌属性!$CD278)</f>
        <v>30</v>
      </c>
      <c r="DD278" s="14">
        <f>INDEX(属性偏向!$T$4:$T$135,(卡牌属性!$BZ278-1+DD$3)*11+卡牌属性!$CD278)</f>
        <v>33</v>
      </c>
      <c r="DE278" s="14">
        <f>INDEX(属性偏向!$U$4:$U$135,(卡牌属性!$BZ278-1+DE$3)*11+卡牌属性!$CD278)</f>
        <v>520</v>
      </c>
      <c r="DF278" s="14">
        <f>INDEX(属性偏向!$U$4:$U$135,(卡牌属性!$BZ278-1+DF$3)*11+卡牌属性!$CD278)</f>
        <v>560</v>
      </c>
      <c r="DG278" s="14">
        <f>INDEX(属性偏向!$U$4:$U$135,(卡牌属性!$BZ278-1+DG$3)*11+卡牌属性!$CD278)</f>
        <v>560</v>
      </c>
      <c r="DH278" s="14">
        <f>INDEX(属性偏向!$U$4:$U$135,(卡牌属性!$BZ278-1+DH$3)*11+卡牌属性!$CD278)</f>
        <v>600</v>
      </c>
      <c r="DI278" s="14">
        <f>INDEX(属性偏向!$U$4:$U$135,(卡牌属性!$BZ278-1+DI$3)*11+卡牌属性!$CD278)</f>
        <v>660</v>
      </c>
      <c r="DL278" s="13">
        <v>274</v>
      </c>
      <c r="DM278" s="14">
        <f t="shared" si="935"/>
        <v>25</v>
      </c>
      <c r="DN278" s="14">
        <f t="shared" si="936"/>
        <v>1102026</v>
      </c>
      <c r="DO278" s="14" t="str">
        <f>INDEX($B$6:$B$32,DM278)&amp;"-"&amp;INDEX(属性投放!$H$7:$H$17,卡牌属性!DT278)</f>
        <v>SR寄灵人-无我相</v>
      </c>
      <c r="DP278" s="14">
        <f t="shared" si="924"/>
        <v>5</v>
      </c>
      <c r="DQ278" s="14">
        <f t="shared" si="925"/>
        <v>5</v>
      </c>
      <c r="DR278" s="14">
        <f t="shared" si="926"/>
        <v>5</v>
      </c>
      <c r="DS278" s="14">
        <f t="shared" si="937"/>
        <v>3</v>
      </c>
      <c r="DT278" s="14">
        <f t="shared" si="938"/>
        <v>10</v>
      </c>
      <c r="DU278" s="14">
        <f>INDEX(属性投放!$W$6:$W$49,(卡牌属性!DS278-2)*11+卡牌属性!DT278)</f>
        <v>10</v>
      </c>
      <c r="DV278" s="14">
        <f t="shared" si="960"/>
        <v>8400</v>
      </c>
      <c r="DW278" s="14">
        <f t="shared" si="961"/>
        <v>9199</v>
      </c>
      <c r="DX278" s="14">
        <f t="shared" si="962"/>
        <v>9998</v>
      </c>
      <c r="DY278" s="14">
        <f t="shared" si="963"/>
        <v>9998</v>
      </c>
      <c r="DZ278" s="14">
        <f t="shared" si="964"/>
        <v>10822</v>
      </c>
      <c r="EA278" s="14">
        <f t="shared" si="965"/>
        <v>4155</v>
      </c>
      <c r="EB278" s="14">
        <f t="shared" si="966"/>
        <v>4552</v>
      </c>
      <c r="EC278" s="14">
        <f t="shared" si="967"/>
        <v>4552</v>
      </c>
      <c r="ED278" s="14">
        <f t="shared" si="968"/>
        <v>4949</v>
      </c>
      <c r="EE278" s="14">
        <f t="shared" si="969"/>
        <v>5361</v>
      </c>
      <c r="EF278" s="14">
        <f t="shared" si="970"/>
        <v>78260</v>
      </c>
      <c r="EG278" s="14">
        <f t="shared" si="971"/>
        <v>85364</v>
      </c>
      <c r="EH278" s="14">
        <f t="shared" si="972"/>
        <v>85364</v>
      </c>
      <c r="EI278" s="14">
        <f t="shared" si="973"/>
        <v>92468</v>
      </c>
      <c r="EJ278" s="14">
        <f t="shared" si="974"/>
        <v>99622</v>
      </c>
      <c r="EK278" s="14">
        <f>INDEX(属性偏向!$S$4:$S$135,(卡牌属性!$DP278-1+EK$3)*11+卡牌属性!$DT278)*(1+属性投放!$AT$6)</f>
        <v>138</v>
      </c>
      <c r="EL278" s="14">
        <f>INDEX(属性偏向!$S$4:$S$135,(卡牌属性!$DP278-1+EL$3)*11+卡牌属性!$DT278)*(1+属性投放!$AT$6)</f>
        <v>144</v>
      </c>
      <c r="EM278" s="14">
        <f>INDEX(属性偏向!$S$4:$S$135,(卡牌属性!$DP278-1+EM$3)*11+卡牌属性!$DT278)*(1+属性投放!$AT$6)</f>
        <v>150</v>
      </c>
      <c r="EN278" s="14">
        <f>INDEX(属性偏向!$S$4:$S$135,(卡牌属性!$DP278-1+EN$3)*11+卡牌属性!$DT278)*(1+属性投放!$AT$6)</f>
        <v>150</v>
      </c>
      <c r="EO278" s="14">
        <f>INDEX(属性偏向!$S$4:$S$135,(卡牌属性!$DP278-1+EO$3)*11+卡牌属性!$DT278)*(1+属性投放!$AT$6)</f>
        <v>156</v>
      </c>
      <c r="EP278" s="14">
        <f>INDEX(属性偏向!$T$4:$T$135,(卡牌属性!$DQ278-1+EP$3)*11+卡牌属性!$DT278)*(1+属性投放!$AT$6)</f>
        <v>69</v>
      </c>
      <c r="EQ278" s="14">
        <f>INDEX(属性偏向!$T$4:$T$135,(卡牌属性!$DQ278-1+EQ$3)*11+卡牌属性!$DT278)*(1+属性投放!$AT$6)</f>
        <v>72</v>
      </c>
      <c r="ER278" s="14">
        <f>INDEX(属性偏向!$T$4:$T$135,(卡牌属性!$DQ278-1+ER$3)*11+卡牌属性!$DT278)*(1+属性投放!$AT$6)</f>
        <v>72</v>
      </c>
      <c r="ES278" s="14">
        <f>INDEX(属性偏向!$T$4:$T$135,(卡牌属性!$DQ278-1+ES$3)*11+卡牌属性!$DT278)*(1+属性投放!$AT$6)</f>
        <v>75</v>
      </c>
      <c r="ET278" s="14">
        <f>INDEX(属性偏向!$T$4:$T$135,(卡牌属性!$DQ278-1+ET$3)*11+卡牌属性!$DT278)*(1+属性投放!$AT$6)</f>
        <v>78</v>
      </c>
      <c r="EU278" s="14">
        <f>INDEX(属性偏向!$U$4:$U$135,(卡牌属性!$DR278-1+EU$3)*11+卡牌属性!$DT278)*(1+属性投放!$AT$6)</f>
        <v>1380</v>
      </c>
      <c r="EV278" s="14">
        <f>INDEX(属性偏向!$U$4:$U$135,(卡牌属性!$DR278-1+EV$3)*11+卡牌属性!$DT278)*(1+属性投放!$AT$6)</f>
        <v>1440</v>
      </c>
      <c r="EW278" s="14">
        <f>INDEX(属性偏向!$U$4:$U$135,(卡牌属性!$DR278-1+EW$3)*11+卡牌属性!$DT278)*(1+属性投放!$AT$6)</f>
        <v>1440</v>
      </c>
      <c r="EX278" s="14">
        <f>INDEX(属性偏向!$U$4:$U$135,(卡牌属性!$DR278-1+EX$3)*11+卡牌属性!$DT278)*(1+属性投放!$AT$6)</f>
        <v>1500</v>
      </c>
      <c r="EY278" s="14">
        <f>INDEX(属性偏向!$U$4:$U$135,(卡牌属性!$DR278-1+EY$3)*11+卡牌属性!$DT278)*(1+属性投放!$AT$6)</f>
        <v>1560</v>
      </c>
    </row>
    <row r="279" spans="31:155" ht="16.5" x14ac:dyDescent="0.2">
      <c r="AE279" s="13">
        <v>275</v>
      </c>
      <c r="AF279" s="13">
        <f t="shared" si="927"/>
        <v>25</v>
      </c>
      <c r="AG279" s="13">
        <f t="shared" si="920"/>
        <v>3</v>
      </c>
      <c r="AH279" s="13"/>
      <c r="AI279" s="13"/>
      <c r="AJ279" s="14">
        <f t="shared" si="921"/>
        <v>1101998</v>
      </c>
      <c r="AK279" s="14" t="str">
        <f t="shared" si="922"/>
        <v>SR寄灵人11突</v>
      </c>
      <c r="AL279" s="25" t="s">
        <v>131</v>
      </c>
      <c r="AM279" s="14">
        <v>1</v>
      </c>
      <c r="AN279" s="14">
        <f t="shared" si="923"/>
        <v>11</v>
      </c>
      <c r="AO279" s="14" t="e">
        <f>INDEX(属性投放!#REF!,(卡牌属性!AG279-2)*20+卡牌属性!AN279)</f>
        <v>#REF!</v>
      </c>
      <c r="AP279" s="14" t="e">
        <f t="shared" si="939"/>
        <v>#REF!</v>
      </c>
      <c r="AQ279" s="14" t="e">
        <f t="shared" si="939"/>
        <v>#REF!</v>
      </c>
      <c r="AR279" s="14" t="e">
        <f t="shared" si="939"/>
        <v>#REF!</v>
      </c>
      <c r="AS279" s="14" t="e">
        <f t="shared" si="939"/>
        <v>#REF!</v>
      </c>
      <c r="AT279" s="14" t="e">
        <f>INDEX(属性投放!#REF!,(卡牌属性!AG279-2)*20+卡牌属性!AN279)</f>
        <v>#REF!</v>
      </c>
      <c r="AU279" s="14" t="e">
        <f t="shared" si="940"/>
        <v>#REF!</v>
      </c>
      <c r="AV279" s="14" t="e">
        <f t="shared" si="940"/>
        <v>#REF!</v>
      </c>
      <c r="AW279" s="14" t="e">
        <f t="shared" si="940"/>
        <v>#REF!</v>
      </c>
      <c r="AX279" s="14" t="e">
        <f t="shared" si="940"/>
        <v>#REF!</v>
      </c>
      <c r="AY279" s="14" t="e">
        <f>INDEX(属性投放!#REF!,(卡牌属性!AG279-2)*20+卡牌属性!AN279)</f>
        <v>#REF!</v>
      </c>
      <c r="AZ279" s="14" t="e">
        <f t="shared" si="941"/>
        <v>#REF!</v>
      </c>
      <c r="BA279" s="14" t="e">
        <f t="shared" si="941"/>
        <v>#REF!</v>
      </c>
      <c r="BB279" s="14" t="e">
        <f t="shared" si="941"/>
        <v>#REF!</v>
      </c>
      <c r="BC279" s="14" t="e">
        <f t="shared" si="941"/>
        <v>#REF!</v>
      </c>
      <c r="BD279" s="14" t="e">
        <f>INDEX(属性投放!#REF!,(卡牌属性!AG279-2)*20+卡牌属性!AN279)</f>
        <v>#REF!</v>
      </c>
      <c r="BE279" s="14" t="e">
        <f t="shared" si="942"/>
        <v>#REF!</v>
      </c>
      <c r="BF279" s="14" t="e">
        <f t="shared" si="942"/>
        <v>#REF!</v>
      </c>
      <c r="BG279" s="14" t="e">
        <f t="shared" si="942"/>
        <v>#REF!</v>
      </c>
      <c r="BH279" s="14" t="e">
        <f t="shared" si="942"/>
        <v>#REF!</v>
      </c>
      <c r="BI279" s="14" t="e">
        <f>INDEX(属性投放!#REF!,(卡牌属性!AG279-2)*20+卡牌属性!AN279)</f>
        <v>#REF!</v>
      </c>
      <c r="BJ279" s="14" t="e">
        <f t="shared" si="943"/>
        <v>#REF!</v>
      </c>
      <c r="BK279" s="14" t="e">
        <f t="shared" si="943"/>
        <v>#REF!</v>
      </c>
      <c r="BL279" s="14" t="e">
        <f t="shared" si="943"/>
        <v>#REF!</v>
      </c>
      <c r="BM279" s="14" t="e">
        <f t="shared" si="943"/>
        <v>#REF!</v>
      </c>
      <c r="BN279" s="14" t="e">
        <f>INDEX(属性投放!#REF!,(卡牌属性!AG279-2)*20+卡牌属性!AN279)</f>
        <v>#REF!</v>
      </c>
      <c r="BO279" s="14" t="e">
        <f t="shared" si="944"/>
        <v>#REF!</v>
      </c>
      <c r="BP279" s="14" t="e">
        <f t="shared" si="944"/>
        <v>#REF!</v>
      </c>
      <c r="BQ279" s="14" t="e">
        <f t="shared" si="944"/>
        <v>#REF!</v>
      </c>
      <c r="BR279" s="14" t="e">
        <f t="shared" si="944"/>
        <v>#REF!</v>
      </c>
      <c r="BV279" s="13">
        <v>275</v>
      </c>
      <c r="BW279" s="14">
        <f t="shared" si="928"/>
        <v>25</v>
      </c>
      <c r="BX279" s="14">
        <f t="shared" si="929"/>
        <v>1102026</v>
      </c>
      <c r="BY279" s="14" t="str">
        <f>INDEX($O$6:$O$37,BW279)&amp;"-"&amp;INDEX(属性投放!$H$19:$H$29,卡牌属性!CD279)</f>
        <v>雷震子-无众生相</v>
      </c>
      <c r="BZ279" s="14">
        <f t="shared" si="930"/>
        <v>8</v>
      </c>
      <c r="CA279" s="14">
        <f t="shared" si="931"/>
        <v>4</v>
      </c>
      <c r="CB279" s="14">
        <f t="shared" si="932"/>
        <v>4</v>
      </c>
      <c r="CC279" s="14">
        <f t="shared" si="933"/>
        <v>4</v>
      </c>
      <c r="CD279" s="14">
        <f t="shared" si="934"/>
        <v>11</v>
      </c>
      <c r="CE279" s="14">
        <f>INDEX(属性投放!$W$6:$W$49,(卡牌属性!CC279-2)*11+卡牌属性!CD279)</f>
        <v>10</v>
      </c>
      <c r="CF279" s="14">
        <f t="shared" si="945"/>
        <v>4294</v>
      </c>
      <c r="CG279" s="14">
        <f t="shared" si="946"/>
        <v>4900</v>
      </c>
      <c r="CH279" s="14">
        <f t="shared" si="947"/>
        <v>5506</v>
      </c>
      <c r="CI279" s="14">
        <f t="shared" si="948"/>
        <v>5506</v>
      </c>
      <c r="CJ279" s="14">
        <f t="shared" si="949"/>
        <v>6390</v>
      </c>
      <c r="CK279" s="14">
        <f t="shared" si="950"/>
        <v>2042</v>
      </c>
      <c r="CL279" s="14">
        <f t="shared" si="951"/>
        <v>2330</v>
      </c>
      <c r="CM279" s="14">
        <f t="shared" si="952"/>
        <v>2330</v>
      </c>
      <c r="CN279" s="14">
        <f t="shared" si="953"/>
        <v>2618</v>
      </c>
      <c r="CO279" s="14">
        <f t="shared" si="954"/>
        <v>3045</v>
      </c>
      <c r="CP279" s="14">
        <f t="shared" si="955"/>
        <v>38474</v>
      </c>
      <c r="CQ279" s="14">
        <f t="shared" si="956"/>
        <v>43610</v>
      </c>
      <c r="CR279" s="14">
        <f t="shared" si="957"/>
        <v>43610</v>
      </c>
      <c r="CS279" s="14">
        <f t="shared" si="958"/>
        <v>48796</v>
      </c>
      <c r="CT279" s="14">
        <f t="shared" si="959"/>
        <v>56500</v>
      </c>
      <c r="CU279" s="14">
        <f>INDEX(属性偏向!$S$4:$S$135,(卡牌属性!$BZ279-1+CU$3)*11+卡牌属性!$CD279)</f>
        <v>62</v>
      </c>
      <c r="CV279" s="14">
        <f>INDEX(属性偏向!$S$4:$S$135,(卡牌属性!$BZ279-1+CV$3)*11+卡牌属性!$CD279)</f>
        <v>66</v>
      </c>
      <c r="CW279" s="14">
        <f>INDEX(属性偏向!$S$4:$S$135,(卡牌属性!$BZ279-1+CW$3)*11+卡牌属性!$CD279)</f>
        <v>70</v>
      </c>
      <c r="CX279" s="14">
        <f>INDEX(属性偏向!$S$4:$S$135,(卡牌属性!$BZ279-1+CX$3)*11+卡牌属性!$CD279)</f>
        <v>70</v>
      </c>
      <c r="CY279" s="14">
        <f>INDEX(属性偏向!$S$4:$S$135,(卡牌属性!$BZ279-1+CY$3)*11+卡牌属性!$CD279)</f>
        <v>76</v>
      </c>
      <c r="CZ279" s="14">
        <f>INDEX(属性偏向!$T$4:$T$135,(卡牌属性!$BZ279-1+CZ$3)*11+卡牌属性!$CD279)</f>
        <v>31</v>
      </c>
      <c r="DA279" s="14">
        <f>INDEX(属性偏向!$T$4:$T$135,(卡牌属性!$BZ279-1+DA$3)*11+卡牌属性!$CD279)</f>
        <v>33</v>
      </c>
      <c r="DB279" s="14">
        <f>INDEX(属性偏向!$T$4:$T$135,(卡牌属性!$BZ279-1+DB$3)*11+卡牌属性!$CD279)</f>
        <v>33</v>
      </c>
      <c r="DC279" s="14">
        <f>INDEX(属性偏向!$T$4:$T$135,(卡牌属性!$BZ279-1+DC$3)*11+卡牌属性!$CD279)</f>
        <v>35</v>
      </c>
      <c r="DD279" s="14">
        <f>INDEX(属性偏向!$T$4:$T$135,(卡牌属性!$BZ279-1+DD$3)*11+卡牌属性!$CD279)</f>
        <v>38</v>
      </c>
      <c r="DE279" s="14">
        <f>INDEX(属性偏向!$U$4:$U$135,(卡牌属性!$BZ279-1+DE$3)*11+卡牌属性!$CD279)</f>
        <v>620</v>
      </c>
      <c r="DF279" s="14">
        <f>INDEX(属性偏向!$U$4:$U$135,(卡牌属性!$BZ279-1+DF$3)*11+卡牌属性!$CD279)</f>
        <v>660</v>
      </c>
      <c r="DG279" s="14">
        <f>INDEX(属性偏向!$U$4:$U$135,(卡牌属性!$BZ279-1+DG$3)*11+卡牌属性!$CD279)</f>
        <v>660</v>
      </c>
      <c r="DH279" s="14">
        <f>INDEX(属性偏向!$U$4:$U$135,(卡牌属性!$BZ279-1+DH$3)*11+卡牌属性!$CD279)</f>
        <v>700</v>
      </c>
      <c r="DI279" s="14">
        <f>INDEX(属性偏向!$U$4:$U$135,(卡牌属性!$BZ279-1+DI$3)*11+卡牌属性!$CD279)</f>
        <v>760</v>
      </c>
      <c r="DL279" s="13">
        <v>275</v>
      </c>
      <c r="DM279" s="14">
        <f t="shared" si="935"/>
        <v>25</v>
      </c>
      <c r="DN279" s="14">
        <f t="shared" si="936"/>
        <v>1102026</v>
      </c>
      <c r="DO279" s="14" t="str">
        <f>INDEX($B$6:$B$32,DM279)&amp;"-"&amp;INDEX(属性投放!$H$7:$H$17,卡牌属性!DT279)</f>
        <v>SR寄灵人-无众生相</v>
      </c>
      <c r="DP279" s="14">
        <f t="shared" si="924"/>
        <v>5</v>
      </c>
      <c r="DQ279" s="14">
        <f t="shared" si="925"/>
        <v>5</v>
      </c>
      <c r="DR279" s="14">
        <f t="shared" si="926"/>
        <v>5</v>
      </c>
      <c r="DS279" s="14">
        <f t="shared" si="937"/>
        <v>3</v>
      </c>
      <c r="DT279" s="14">
        <f t="shared" si="938"/>
        <v>11</v>
      </c>
      <c r="DU279" s="14">
        <f>INDEX(属性投放!$W$6:$W$49,(卡牌属性!DS279-2)*11+卡牌属性!DT279)</f>
        <v>10</v>
      </c>
      <c r="DV279" s="14">
        <f t="shared" si="960"/>
        <v>9780</v>
      </c>
      <c r="DW279" s="14">
        <f t="shared" si="961"/>
        <v>10639</v>
      </c>
      <c r="DX279" s="14">
        <f t="shared" si="962"/>
        <v>11498</v>
      </c>
      <c r="DY279" s="14">
        <f t="shared" si="963"/>
        <v>11498</v>
      </c>
      <c r="DZ279" s="14">
        <f t="shared" si="964"/>
        <v>12382</v>
      </c>
      <c r="EA279" s="14">
        <f t="shared" si="965"/>
        <v>4845</v>
      </c>
      <c r="EB279" s="14">
        <f t="shared" si="966"/>
        <v>5272</v>
      </c>
      <c r="EC279" s="14">
        <f t="shared" si="967"/>
        <v>5272</v>
      </c>
      <c r="ED279" s="14">
        <f t="shared" si="968"/>
        <v>5699</v>
      </c>
      <c r="EE279" s="14">
        <f t="shared" si="969"/>
        <v>6141</v>
      </c>
      <c r="EF279" s="14">
        <f t="shared" si="970"/>
        <v>92060</v>
      </c>
      <c r="EG279" s="14">
        <f t="shared" si="971"/>
        <v>99764</v>
      </c>
      <c r="EH279" s="14">
        <f t="shared" si="972"/>
        <v>99764</v>
      </c>
      <c r="EI279" s="14">
        <f t="shared" si="973"/>
        <v>107468</v>
      </c>
      <c r="EJ279" s="14">
        <f t="shared" si="974"/>
        <v>115222</v>
      </c>
      <c r="EK279" s="14">
        <f>INDEX(属性偏向!$S$4:$S$135,(卡牌属性!$DP279-1+EK$3)*11+卡牌属性!$DT279)*(1+属性投放!$AT$6)</f>
        <v>168</v>
      </c>
      <c r="EL279" s="14">
        <f>INDEX(属性偏向!$S$4:$S$135,(卡牌属性!$DP279-1+EL$3)*11+卡牌属性!$DT279)*(1+属性投放!$AT$6)</f>
        <v>174</v>
      </c>
      <c r="EM279" s="14">
        <f>INDEX(属性偏向!$S$4:$S$135,(卡牌属性!$DP279-1+EM$3)*11+卡牌属性!$DT279)*(1+属性投放!$AT$6)</f>
        <v>180</v>
      </c>
      <c r="EN279" s="14">
        <f>INDEX(属性偏向!$S$4:$S$135,(卡牌属性!$DP279-1+EN$3)*11+卡牌属性!$DT279)*(1+属性投放!$AT$6)</f>
        <v>180</v>
      </c>
      <c r="EO279" s="14">
        <f>INDEX(属性偏向!$S$4:$S$135,(卡牌属性!$DP279-1+EO$3)*11+卡牌属性!$DT279)*(1+属性投放!$AT$6)</f>
        <v>186</v>
      </c>
      <c r="EP279" s="14">
        <f>INDEX(属性偏向!$T$4:$T$135,(卡牌属性!$DQ279-1+EP$3)*11+卡牌属性!$DT279)*(1+属性投放!$AT$6)</f>
        <v>84</v>
      </c>
      <c r="EQ279" s="14">
        <f>INDEX(属性偏向!$T$4:$T$135,(卡牌属性!$DQ279-1+EQ$3)*11+卡牌属性!$DT279)*(1+属性投放!$AT$6)</f>
        <v>87</v>
      </c>
      <c r="ER279" s="14">
        <f>INDEX(属性偏向!$T$4:$T$135,(卡牌属性!$DQ279-1+ER$3)*11+卡牌属性!$DT279)*(1+属性投放!$AT$6)</f>
        <v>87</v>
      </c>
      <c r="ES279" s="14">
        <f>INDEX(属性偏向!$T$4:$T$135,(卡牌属性!$DQ279-1+ES$3)*11+卡牌属性!$DT279)*(1+属性投放!$AT$6)</f>
        <v>90</v>
      </c>
      <c r="ET279" s="14">
        <f>INDEX(属性偏向!$T$4:$T$135,(卡牌属性!$DQ279-1+ET$3)*11+卡牌属性!$DT279)*(1+属性投放!$AT$6)</f>
        <v>93</v>
      </c>
      <c r="EU279" s="14">
        <f>INDEX(属性偏向!$U$4:$U$135,(卡牌属性!$DR279-1+EU$3)*11+卡牌属性!$DT279)*(1+属性投放!$AT$6)</f>
        <v>1680</v>
      </c>
      <c r="EV279" s="14">
        <f>INDEX(属性偏向!$U$4:$U$135,(卡牌属性!$DR279-1+EV$3)*11+卡牌属性!$DT279)*(1+属性投放!$AT$6)</f>
        <v>1740</v>
      </c>
      <c r="EW279" s="14">
        <f>INDEX(属性偏向!$U$4:$U$135,(卡牌属性!$DR279-1+EW$3)*11+卡牌属性!$DT279)*(1+属性投放!$AT$6)</f>
        <v>1740</v>
      </c>
      <c r="EX279" s="14">
        <f>INDEX(属性偏向!$U$4:$U$135,(卡牌属性!$DR279-1+EX$3)*11+卡牌属性!$DT279)*(1+属性投放!$AT$6)</f>
        <v>1800</v>
      </c>
      <c r="EY279" s="14">
        <f>INDEX(属性偏向!$U$4:$U$135,(卡牌属性!$DR279-1+EY$3)*11+卡牌属性!$DT279)*(1+属性投放!$AT$6)</f>
        <v>1860</v>
      </c>
    </row>
    <row r="280" spans="31:155" ht="16.5" x14ac:dyDescent="0.2">
      <c r="AE280" s="13">
        <v>276</v>
      </c>
      <c r="AF280" s="13">
        <f t="shared" si="927"/>
        <v>26</v>
      </c>
      <c r="AG280" s="13">
        <f t="shared" si="920"/>
        <v>4</v>
      </c>
      <c r="AH280" s="13"/>
      <c r="AI280" s="13"/>
      <c r="AJ280" s="14">
        <f t="shared" si="921"/>
        <v>1101997</v>
      </c>
      <c r="AK280" s="14" t="str">
        <f t="shared" si="922"/>
        <v>SSR寄灵人1突</v>
      </c>
      <c r="AL280" s="25" t="s">
        <v>131</v>
      </c>
      <c r="AM280" s="14">
        <v>1</v>
      </c>
      <c r="AN280" s="14">
        <f t="shared" si="923"/>
        <v>1</v>
      </c>
      <c r="AO280" s="14" t="e">
        <f>INDEX(属性投放!#REF!,(卡牌属性!AG280-2)*20+卡牌属性!AN280)</f>
        <v>#REF!</v>
      </c>
      <c r="AP280" s="14" t="e">
        <f t="shared" si="939"/>
        <v>#REF!</v>
      </c>
      <c r="AQ280" s="14" t="e">
        <f t="shared" si="939"/>
        <v>#REF!</v>
      </c>
      <c r="AR280" s="14" t="e">
        <f t="shared" si="939"/>
        <v>#REF!</v>
      </c>
      <c r="AS280" s="14" t="e">
        <f t="shared" si="939"/>
        <v>#REF!</v>
      </c>
      <c r="AT280" s="14" t="e">
        <f>INDEX(属性投放!#REF!,(卡牌属性!AG280-2)*20+卡牌属性!AN280)</f>
        <v>#REF!</v>
      </c>
      <c r="AU280" s="14" t="e">
        <f t="shared" si="940"/>
        <v>#REF!</v>
      </c>
      <c r="AV280" s="14" t="e">
        <f t="shared" si="940"/>
        <v>#REF!</v>
      </c>
      <c r="AW280" s="14" t="e">
        <f t="shared" si="940"/>
        <v>#REF!</v>
      </c>
      <c r="AX280" s="14" t="e">
        <f t="shared" si="940"/>
        <v>#REF!</v>
      </c>
      <c r="AY280" s="14" t="e">
        <f>INDEX(属性投放!#REF!,(卡牌属性!AG280-2)*20+卡牌属性!AN280)</f>
        <v>#REF!</v>
      </c>
      <c r="AZ280" s="14" t="e">
        <f t="shared" si="941"/>
        <v>#REF!</v>
      </c>
      <c r="BA280" s="14" t="e">
        <f t="shared" si="941"/>
        <v>#REF!</v>
      </c>
      <c r="BB280" s="14" t="e">
        <f t="shared" si="941"/>
        <v>#REF!</v>
      </c>
      <c r="BC280" s="14" t="e">
        <f t="shared" si="941"/>
        <v>#REF!</v>
      </c>
      <c r="BD280" s="14" t="e">
        <f>INDEX(属性投放!#REF!,(卡牌属性!AG280-2)*20+卡牌属性!AN280)</f>
        <v>#REF!</v>
      </c>
      <c r="BE280" s="14" t="e">
        <f t="shared" si="942"/>
        <v>#REF!</v>
      </c>
      <c r="BF280" s="14" t="e">
        <f t="shared" si="942"/>
        <v>#REF!</v>
      </c>
      <c r="BG280" s="14" t="e">
        <f t="shared" si="942"/>
        <v>#REF!</v>
      </c>
      <c r="BH280" s="14" t="e">
        <f t="shared" si="942"/>
        <v>#REF!</v>
      </c>
      <c r="BI280" s="14" t="e">
        <f>INDEX(属性投放!#REF!,(卡牌属性!AG280-2)*20+卡牌属性!AN280)</f>
        <v>#REF!</v>
      </c>
      <c r="BJ280" s="14" t="e">
        <f t="shared" si="943"/>
        <v>#REF!</v>
      </c>
      <c r="BK280" s="14" t="e">
        <f t="shared" si="943"/>
        <v>#REF!</v>
      </c>
      <c r="BL280" s="14" t="e">
        <f t="shared" si="943"/>
        <v>#REF!</v>
      </c>
      <c r="BM280" s="14" t="e">
        <f t="shared" si="943"/>
        <v>#REF!</v>
      </c>
      <c r="BN280" s="14" t="e">
        <f>INDEX(属性投放!#REF!,(卡牌属性!AG280-2)*20+卡牌属性!AN280)</f>
        <v>#REF!</v>
      </c>
      <c r="BO280" s="14" t="e">
        <f t="shared" si="944"/>
        <v>#REF!</v>
      </c>
      <c r="BP280" s="14" t="e">
        <f t="shared" si="944"/>
        <v>#REF!</v>
      </c>
      <c r="BQ280" s="14" t="e">
        <f t="shared" si="944"/>
        <v>#REF!</v>
      </c>
      <c r="BR280" s="14" t="e">
        <f t="shared" si="944"/>
        <v>#REF!</v>
      </c>
      <c r="BV280" s="13">
        <v>276</v>
      </c>
      <c r="BW280" s="14">
        <f t="shared" si="928"/>
        <v>26</v>
      </c>
      <c r="BX280" s="14">
        <f t="shared" si="929"/>
        <v>1102028</v>
      </c>
      <c r="BY280" s="14" t="str">
        <f>INDEX($O$6:$O$37,BW280)&amp;"-"&amp;INDEX(属性投放!$H$19:$H$29,卡牌属性!CD280)</f>
        <v>吕布-练体</v>
      </c>
      <c r="BZ280" s="14">
        <f t="shared" si="930"/>
        <v>8</v>
      </c>
      <c r="CA280" s="14">
        <f t="shared" si="931"/>
        <v>8</v>
      </c>
      <c r="CB280" s="14">
        <f t="shared" si="932"/>
        <v>7</v>
      </c>
      <c r="CC280" s="14">
        <f t="shared" si="933"/>
        <v>5</v>
      </c>
      <c r="CD280" s="14">
        <f t="shared" si="934"/>
        <v>1</v>
      </c>
      <c r="CE280" s="14">
        <f>INDEX(属性投放!$W$6:$W$49,(卡牌属性!CC280-2)*11+卡牌属性!CD280)</f>
        <v>14</v>
      </c>
      <c r="CF280" s="14">
        <f>INDEX(属性偏向!$I$4:$I$15,卡牌属性!$BZ280+CF$3)</f>
        <v>250</v>
      </c>
      <c r="CG280" s="14">
        <f>INDEX(属性偏向!$I$4:$I$15,卡牌属性!$BZ280+CG$3)</f>
        <v>300</v>
      </c>
      <c r="CH280" s="14">
        <f>INDEX(属性偏向!$I$4:$I$15,卡牌属性!$BZ280+CH$3)</f>
        <v>350</v>
      </c>
      <c r="CI280" s="14">
        <f>INDEX(属性偏向!$I$4:$I$15,卡牌属性!$BZ280+CI$3)</f>
        <v>350</v>
      </c>
      <c r="CJ280" s="14">
        <f>INDEX(属性偏向!$I$4:$I$15,卡牌属性!$BZ280+CJ$3)</f>
        <v>400</v>
      </c>
      <c r="CK280" s="14">
        <f>INDEX(属性偏向!$J$4:$J$15,卡牌属性!$CA280+CK$3)</f>
        <v>75</v>
      </c>
      <c r="CL280" s="14">
        <f>INDEX(属性偏向!$J$4:$J$15,卡牌属性!$CA280+CL$3)</f>
        <v>100</v>
      </c>
      <c r="CM280" s="14">
        <f>INDEX(属性偏向!$J$4:$J$15,卡牌属性!$CA280+CM$3)</f>
        <v>100</v>
      </c>
      <c r="CN280" s="14">
        <f>INDEX(属性偏向!$J$4:$J$15,卡牌属性!$CA280+CN$3)</f>
        <v>150</v>
      </c>
      <c r="CO280" s="14">
        <f>INDEX(属性偏向!$J$4:$J$15,卡牌属性!$CA280+CO$3)</f>
        <v>200</v>
      </c>
      <c r="CP280" s="14">
        <f>INDEX(属性偏向!$K$4:$K$15,卡牌属性!$CB280+CP$3)</f>
        <v>800</v>
      </c>
      <c r="CQ280" s="14">
        <f>INDEX(属性偏向!$K$4:$K$15,卡牌属性!$CB280+CQ$3)</f>
        <v>1000</v>
      </c>
      <c r="CR280" s="14">
        <f>INDEX(属性偏向!$K$4:$K$15,卡牌属性!$CB280+CR$3)</f>
        <v>1000</v>
      </c>
      <c r="CS280" s="14">
        <f>INDEX(属性偏向!$K$4:$K$15,卡牌属性!$CB280+CS$3)</f>
        <v>1200</v>
      </c>
      <c r="CT280" s="14">
        <f>INDEX(属性偏向!$K$4:$K$15,卡牌属性!$CB280+CT$3)</f>
        <v>1500</v>
      </c>
      <c r="CU280" s="14">
        <f>INDEX(属性偏向!$S$4:$S$135,(卡牌属性!$BZ280-1+CU$3)*11+卡牌属性!$CD280)</f>
        <v>16</v>
      </c>
      <c r="CV280" s="14">
        <f>INDEX(属性偏向!$S$4:$S$135,(卡牌属性!$BZ280-1+CV$3)*11+卡牌属性!$CD280)</f>
        <v>20</v>
      </c>
      <c r="CW280" s="14">
        <f>INDEX(属性偏向!$S$4:$S$135,(卡牌属性!$BZ280-1+CW$3)*11+卡牌属性!$CD280)</f>
        <v>24</v>
      </c>
      <c r="CX280" s="14">
        <f>INDEX(属性偏向!$S$4:$S$135,(卡牌属性!$BZ280-1+CX$3)*11+卡牌属性!$CD280)</f>
        <v>24</v>
      </c>
      <c r="CY280" s="14">
        <f>INDEX(属性偏向!$S$4:$S$135,(卡牌属性!$BZ280-1+CY$3)*11+卡牌属性!$CD280)</f>
        <v>30</v>
      </c>
      <c r="CZ280" s="14">
        <f>INDEX(属性偏向!$T$4:$T$135,(卡牌属性!$BZ280-1+CZ$3)*11+卡牌属性!$CD280)</f>
        <v>8</v>
      </c>
      <c r="DA280" s="14">
        <f>INDEX(属性偏向!$T$4:$T$135,(卡牌属性!$BZ280-1+DA$3)*11+卡牌属性!$CD280)</f>
        <v>10</v>
      </c>
      <c r="DB280" s="14">
        <f>INDEX(属性偏向!$T$4:$T$135,(卡牌属性!$BZ280-1+DB$3)*11+卡牌属性!$CD280)</f>
        <v>10</v>
      </c>
      <c r="DC280" s="14">
        <f>INDEX(属性偏向!$T$4:$T$135,(卡牌属性!$BZ280-1+DC$3)*11+卡牌属性!$CD280)</f>
        <v>12</v>
      </c>
      <c r="DD280" s="14">
        <f>INDEX(属性偏向!$T$4:$T$135,(卡牌属性!$BZ280-1+DD$3)*11+卡牌属性!$CD280)</f>
        <v>15</v>
      </c>
      <c r="DE280" s="14">
        <f>INDEX(属性偏向!$U$4:$U$135,(卡牌属性!$BZ280-1+DE$3)*11+卡牌属性!$CD280)</f>
        <v>96</v>
      </c>
      <c r="DF280" s="14">
        <f>INDEX(属性偏向!$U$4:$U$135,(卡牌属性!$BZ280-1+DF$3)*11+卡牌属性!$CD280)</f>
        <v>120</v>
      </c>
      <c r="DG280" s="14">
        <f>INDEX(属性偏向!$U$4:$U$135,(卡牌属性!$BZ280-1+DG$3)*11+卡牌属性!$CD280)</f>
        <v>120</v>
      </c>
      <c r="DH280" s="14">
        <f>INDEX(属性偏向!$U$4:$U$135,(卡牌属性!$BZ280-1+DH$3)*11+卡牌属性!$CD280)</f>
        <v>144</v>
      </c>
      <c r="DI280" s="14">
        <f>INDEX(属性偏向!$U$4:$U$135,(卡牌属性!$BZ280-1+DI$3)*11+卡牌属性!$CD280)</f>
        <v>180</v>
      </c>
      <c r="DL280" s="13">
        <v>276</v>
      </c>
      <c r="DM280" s="14">
        <f t="shared" si="935"/>
        <v>26</v>
      </c>
      <c r="DN280" s="14">
        <f t="shared" si="936"/>
        <v>1102028</v>
      </c>
      <c r="DO280" s="14" t="str">
        <f>INDEX($B$6:$B$32,DM280)&amp;"-"&amp;INDEX(属性投放!$H$7:$H$17,卡牌属性!DT280)</f>
        <v>SSR寄灵人-练体</v>
      </c>
      <c r="DP280" s="14">
        <f t="shared" si="924"/>
        <v>7</v>
      </c>
      <c r="DQ280" s="14">
        <f t="shared" si="925"/>
        <v>6</v>
      </c>
      <c r="DR280" s="14">
        <f t="shared" si="926"/>
        <v>6</v>
      </c>
      <c r="DS280" s="14">
        <f t="shared" si="937"/>
        <v>4</v>
      </c>
      <c r="DT280" s="14">
        <f t="shared" si="938"/>
        <v>1</v>
      </c>
      <c r="DU280" s="14">
        <f>INDEX(属性投放!$W$6:$W$49,(卡牌属性!DS280-2)*11+卡牌属性!DT280)</f>
        <v>14</v>
      </c>
      <c r="DV280" s="14">
        <f>INDEX(属性偏向!$I$4:$I$15,卡牌属性!$DP280+DV$3)</f>
        <v>200</v>
      </c>
      <c r="DW280" s="14">
        <f>INDEX(属性偏向!$I$4:$I$15,卡牌属性!$DP280+DW$3)</f>
        <v>250</v>
      </c>
      <c r="DX280" s="14">
        <f>INDEX(属性偏向!$I$4:$I$15,卡牌属性!$DP280+DX$3)</f>
        <v>300</v>
      </c>
      <c r="DY280" s="14">
        <f>INDEX(属性偏向!$I$4:$I$15,卡牌属性!$DP280+DY$3)</f>
        <v>300</v>
      </c>
      <c r="DZ280" s="14">
        <f>INDEX(属性偏向!$I$4:$I$15,卡牌属性!$DP280+DZ$3)</f>
        <v>350</v>
      </c>
      <c r="EA280" s="14">
        <f>INDEX(属性偏向!$J$4:$J$15,卡牌属性!$DQ280+EA$3)</f>
        <v>40</v>
      </c>
      <c r="EB280" s="14">
        <f>INDEX(属性偏向!$J$4:$J$15,卡牌属性!$DQ280+EB$3)</f>
        <v>50</v>
      </c>
      <c r="EC280" s="14">
        <f>INDEX(属性偏向!$J$4:$J$15,卡牌属性!$DQ280+EC$3)</f>
        <v>50</v>
      </c>
      <c r="ED280" s="14">
        <f>INDEX(属性偏向!$J$4:$J$15,卡牌属性!$DQ280+ED$3)</f>
        <v>75</v>
      </c>
      <c r="EE280" s="14">
        <f>INDEX(属性偏向!$J$4:$J$15,卡牌属性!$DQ280+EE$3)</f>
        <v>100</v>
      </c>
      <c r="EF280" s="14">
        <f>INDEX(属性偏向!$K$4:$K$15,卡牌属性!$DR280+EF$3)</f>
        <v>650</v>
      </c>
      <c r="EG280" s="14">
        <f>INDEX(属性偏向!$K$4:$K$15,卡牌属性!$DR280+EG$3)</f>
        <v>800</v>
      </c>
      <c r="EH280" s="14">
        <f>INDEX(属性偏向!$K$4:$K$15,卡牌属性!$DR280+EH$3)</f>
        <v>800</v>
      </c>
      <c r="EI280" s="14">
        <f>INDEX(属性偏向!$K$4:$K$15,卡牌属性!$DR280+EI$3)</f>
        <v>1000</v>
      </c>
      <c r="EJ280" s="14">
        <f>INDEX(属性偏向!$K$4:$K$15,卡牌属性!$DR280+EJ$3)</f>
        <v>1200</v>
      </c>
      <c r="EK280" s="14">
        <f>INDEX(属性偏向!$S$4:$S$135,(卡牌属性!$DP280-1+EK$3)*11+卡牌属性!$DT280)*(1+属性投放!$AT$6)</f>
        <v>42</v>
      </c>
      <c r="EL280" s="14">
        <f>INDEX(属性偏向!$S$4:$S$135,(卡牌属性!$DP280-1+EL$3)*11+卡牌属性!$DT280)*(1+属性投放!$AT$6)</f>
        <v>48</v>
      </c>
      <c r="EM280" s="14">
        <f>INDEX(属性偏向!$S$4:$S$135,(卡牌属性!$DP280-1+EM$3)*11+卡牌属性!$DT280)*(1+属性投放!$AT$6)</f>
        <v>60</v>
      </c>
      <c r="EN280" s="14">
        <f>INDEX(属性偏向!$S$4:$S$135,(卡牌属性!$DP280-1+EN$3)*11+卡牌属性!$DT280)*(1+属性投放!$AT$6)</f>
        <v>60</v>
      </c>
      <c r="EO280" s="14">
        <f>INDEX(属性偏向!$S$4:$S$135,(卡牌属性!$DP280-1+EO$3)*11+卡牌属性!$DT280)*(1+属性投放!$AT$6)</f>
        <v>72</v>
      </c>
      <c r="EP280" s="14">
        <f>INDEX(属性偏向!$T$4:$T$135,(卡牌属性!$DQ280-1+EP$3)*11+卡牌属性!$DT280)*(1+属性投放!$AT$6)</f>
        <v>18</v>
      </c>
      <c r="EQ280" s="14">
        <f>INDEX(属性偏向!$T$4:$T$135,(卡牌属性!$DQ280-1+EQ$3)*11+卡牌属性!$DT280)*(1+属性投放!$AT$6)</f>
        <v>21</v>
      </c>
      <c r="ER280" s="14">
        <f>INDEX(属性偏向!$T$4:$T$135,(卡牌属性!$DQ280-1+ER$3)*11+卡牌属性!$DT280)*(1+属性投放!$AT$6)</f>
        <v>21</v>
      </c>
      <c r="ES280" s="14">
        <f>INDEX(属性偏向!$T$4:$T$135,(卡牌属性!$DQ280-1+ES$3)*11+卡牌属性!$DT280)*(1+属性投放!$AT$6)</f>
        <v>24</v>
      </c>
      <c r="ET280" s="14">
        <f>INDEX(属性偏向!$T$4:$T$135,(卡牌属性!$DQ280-1+ET$3)*11+卡牌属性!$DT280)*(1+属性投放!$AT$6)</f>
        <v>30</v>
      </c>
      <c r="EU280" s="14">
        <f>INDEX(属性偏向!$U$4:$U$135,(卡牌属性!$DR280-1+EU$3)*11+卡牌属性!$DT280)*(1+属性投放!$AT$6)</f>
        <v>216</v>
      </c>
      <c r="EV280" s="14">
        <f>INDEX(属性偏向!$U$4:$U$135,(卡牌属性!$DR280-1+EV$3)*11+卡牌属性!$DT280)*(1+属性投放!$AT$6)</f>
        <v>252</v>
      </c>
      <c r="EW280" s="14">
        <f>INDEX(属性偏向!$U$4:$U$135,(卡牌属性!$DR280-1+EW$3)*11+卡牌属性!$DT280)*(1+属性投放!$AT$6)</f>
        <v>252</v>
      </c>
      <c r="EX280" s="14">
        <f>INDEX(属性偏向!$U$4:$U$135,(卡牌属性!$DR280-1+EX$3)*11+卡牌属性!$DT280)*(1+属性投放!$AT$6)</f>
        <v>288</v>
      </c>
      <c r="EY280" s="14">
        <f>INDEX(属性偏向!$U$4:$U$135,(卡牌属性!$DR280-1+EY$3)*11+卡牌属性!$DT280)*(1+属性投放!$AT$6)</f>
        <v>360</v>
      </c>
    </row>
    <row r="281" spans="31:155" ht="16.5" x14ac:dyDescent="0.2">
      <c r="AE281" s="13">
        <v>277</v>
      </c>
      <c r="AF281" s="13">
        <f t="shared" si="927"/>
        <v>26</v>
      </c>
      <c r="AG281" s="13">
        <f t="shared" si="920"/>
        <v>4</v>
      </c>
      <c r="AH281" s="13"/>
      <c r="AI281" s="13"/>
      <c r="AJ281" s="14">
        <f t="shared" si="921"/>
        <v>1101997</v>
      </c>
      <c r="AK281" s="14" t="str">
        <f t="shared" si="922"/>
        <v>SSR寄灵人2突</v>
      </c>
      <c r="AL281" s="25" t="s">
        <v>131</v>
      </c>
      <c r="AM281" s="14">
        <v>1</v>
      </c>
      <c r="AN281" s="14">
        <f t="shared" si="923"/>
        <v>2</v>
      </c>
      <c r="AO281" s="14" t="e">
        <f>INDEX(属性投放!#REF!,(卡牌属性!AG281-2)*20+卡牌属性!AN281)</f>
        <v>#REF!</v>
      </c>
      <c r="AP281" s="14" t="e">
        <f t="shared" si="939"/>
        <v>#REF!</v>
      </c>
      <c r="AQ281" s="14" t="e">
        <f t="shared" si="939"/>
        <v>#REF!</v>
      </c>
      <c r="AR281" s="14" t="e">
        <f t="shared" si="939"/>
        <v>#REF!</v>
      </c>
      <c r="AS281" s="14" t="e">
        <f t="shared" si="939"/>
        <v>#REF!</v>
      </c>
      <c r="AT281" s="14" t="e">
        <f>INDEX(属性投放!#REF!,(卡牌属性!AG281-2)*20+卡牌属性!AN281)</f>
        <v>#REF!</v>
      </c>
      <c r="AU281" s="14" t="e">
        <f t="shared" si="940"/>
        <v>#REF!</v>
      </c>
      <c r="AV281" s="14" t="e">
        <f t="shared" si="940"/>
        <v>#REF!</v>
      </c>
      <c r="AW281" s="14" t="e">
        <f t="shared" si="940"/>
        <v>#REF!</v>
      </c>
      <c r="AX281" s="14" t="e">
        <f t="shared" si="940"/>
        <v>#REF!</v>
      </c>
      <c r="AY281" s="14" t="e">
        <f>INDEX(属性投放!#REF!,(卡牌属性!AG281-2)*20+卡牌属性!AN281)</f>
        <v>#REF!</v>
      </c>
      <c r="AZ281" s="14" t="e">
        <f t="shared" si="941"/>
        <v>#REF!</v>
      </c>
      <c r="BA281" s="14" t="e">
        <f t="shared" si="941"/>
        <v>#REF!</v>
      </c>
      <c r="BB281" s="14" t="e">
        <f t="shared" si="941"/>
        <v>#REF!</v>
      </c>
      <c r="BC281" s="14" t="e">
        <f t="shared" si="941"/>
        <v>#REF!</v>
      </c>
      <c r="BD281" s="14" t="e">
        <f>INDEX(属性投放!#REF!,(卡牌属性!AG281-2)*20+卡牌属性!AN281)</f>
        <v>#REF!</v>
      </c>
      <c r="BE281" s="14" t="e">
        <f t="shared" si="942"/>
        <v>#REF!</v>
      </c>
      <c r="BF281" s="14" t="e">
        <f t="shared" si="942"/>
        <v>#REF!</v>
      </c>
      <c r="BG281" s="14" t="e">
        <f t="shared" si="942"/>
        <v>#REF!</v>
      </c>
      <c r="BH281" s="14" t="e">
        <f t="shared" si="942"/>
        <v>#REF!</v>
      </c>
      <c r="BI281" s="14" t="e">
        <f>INDEX(属性投放!#REF!,(卡牌属性!AG281-2)*20+卡牌属性!AN281)</f>
        <v>#REF!</v>
      </c>
      <c r="BJ281" s="14" t="e">
        <f t="shared" si="943"/>
        <v>#REF!</v>
      </c>
      <c r="BK281" s="14" t="e">
        <f t="shared" si="943"/>
        <v>#REF!</v>
      </c>
      <c r="BL281" s="14" t="e">
        <f t="shared" si="943"/>
        <v>#REF!</v>
      </c>
      <c r="BM281" s="14" t="e">
        <f t="shared" si="943"/>
        <v>#REF!</v>
      </c>
      <c r="BN281" s="14" t="e">
        <f>INDEX(属性投放!#REF!,(卡牌属性!AG281-2)*20+卡牌属性!AN281)</f>
        <v>#REF!</v>
      </c>
      <c r="BO281" s="14" t="e">
        <f t="shared" si="944"/>
        <v>#REF!</v>
      </c>
      <c r="BP281" s="14" t="e">
        <f t="shared" si="944"/>
        <v>#REF!</v>
      </c>
      <c r="BQ281" s="14" t="e">
        <f t="shared" si="944"/>
        <v>#REF!</v>
      </c>
      <c r="BR281" s="14" t="e">
        <f t="shared" si="944"/>
        <v>#REF!</v>
      </c>
      <c r="BV281" s="13">
        <v>277</v>
      </c>
      <c r="BW281" s="14">
        <f t="shared" si="928"/>
        <v>26</v>
      </c>
      <c r="BX281" s="14">
        <f t="shared" si="929"/>
        <v>1102028</v>
      </c>
      <c r="BY281" s="14" t="str">
        <f>INDEX($O$6:$O$37,BW281)&amp;"-"&amp;INDEX(属性投放!$H$19:$H$29,卡牌属性!CD281)</f>
        <v>吕布-等活</v>
      </c>
      <c r="BZ281" s="14">
        <f t="shared" si="930"/>
        <v>8</v>
      </c>
      <c r="CA281" s="14">
        <f t="shared" si="931"/>
        <v>8</v>
      </c>
      <c r="CB281" s="14">
        <f t="shared" si="932"/>
        <v>7</v>
      </c>
      <c r="CC281" s="14">
        <f t="shared" si="933"/>
        <v>5</v>
      </c>
      <c r="CD281" s="14">
        <f t="shared" si="934"/>
        <v>2</v>
      </c>
      <c r="CE281" s="14">
        <f>INDEX(属性投放!$W$6:$W$49,(卡牌属性!CC281-2)*11+卡牌属性!CD281)</f>
        <v>10</v>
      </c>
      <c r="CF281" s="14">
        <f t="shared" ref="CF281:CF290" si="975">CF280+CU280*$CE280</f>
        <v>474</v>
      </c>
      <c r="CG281" s="14">
        <f t="shared" ref="CG281:CG290" si="976">CG280+CV280*$CE280</f>
        <v>580</v>
      </c>
      <c r="CH281" s="14">
        <f t="shared" ref="CH281:CH290" si="977">CH280+CW280*$CE280</f>
        <v>686</v>
      </c>
      <c r="CI281" s="14">
        <f t="shared" ref="CI281:CI290" si="978">CI280+CX280*$CE280</f>
        <v>686</v>
      </c>
      <c r="CJ281" s="14">
        <f t="shared" ref="CJ281:CJ290" si="979">CJ280+CY280*$CE280</f>
        <v>820</v>
      </c>
      <c r="CK281" s="14">
        <f t="shared" ref="CK281:CK290" si="980">CK280+CZ280*$CE280</f>
        <v>187</v>
      </c>
      <c r="CL281" s="14">
        <f t="shared" ref="CL281:CL290" si="981">CL280+DA280*$CE280</f>
        <v>240</v>
      </c>
      <c r="CM281" s="14">
        <f t="shared" ref="CM281:CM290" si="982">CM280+DB280*$CE280</f>
        <v>240</v>
      </c>
      <c r="CN281" s="14">
        <f t="shared" ref="CN281:CN290" si="983">CN280+DC280*$CE280</f>
        <v>318</v>
      </c>
      <c r="CO281" s="14">
        <f t="shared" ref="CO281:CO290" si="984">CO280+DD280*$CE280</f>
        <v>410</v>
      </c>
      <c r="CP281" s="14">
        <f t="shared" ref="CP281:CP290" si="985">CP280+DE280*$CE280</f>
        <v>2144</v>
      </c>
      <c r="CQ281" s="14">
        <f t="shared" ref="CQ281:CQ290" si="986">CQ280+DF280*$CE280</f>
        <v>2680</v>
      </c>
      <c r="CR281" s="14">
        <f t="shared" ref="CR281:CR290" si="987">CR280+DG280*$CE280</f>
        <v>2680</v>
      </c>
      <c r="CS281" s="14">
        <f t="shared" ref="CS281:CS290" si="988">CS280+DH280*$CE280</f>
        <v>3216</v>
      </c>
      <c r="CT281" s="14">
        <f t="shared" ref="CT281:CT290" si="989">CT280+DI280*$CE280</f>
        <v>4020</v>
      </c>
      <c r="CU281" s="14">
        <f>INDEX(属性偏向!$S$4:$S$135,(卡牌属性!$BZ281-1+CU$3)*11+卡牌属性!$CD281)</f>
        <v>18</v>
      </c>
      <c r="CV281" s="14">
        <f>INDEX(属性偏向!$S$4:$S$135,(卡牌属性!$BZ281-1+CV$3)*11+卡牌属性!$CD281)</f>
        <v>22</v>
      </c>
      <c r="CW281" s="14">
        <f>INDEX(属性偏向!$S$4:$S$135,(卡牌属性!$BZ281-1+CW$3)*11+卡牌属性!$CD281)</f>
        <v>26</v>
      </c>
      <c r="CX281" s="14">
        <f>INDEX(属性偏向!$S$4:$S$135,(卡牌属性!$BZ281-1+CX$3)*11+卡牌属性!$CD281)</f>
        <v>26</v>
      </c>
      <c r="CY281" s="14">
        <f>INDEX(属性偏向!$S$4:$S$135,(卡牌属性!$BZ281-1+CY$3)*11+卡牌属性!$CD281)</f>
        <v>32</v>
      </c>
      <c r="CZ281" s="14">
        <f>INDEX(属性偏向!$T$4:$T$135,(卡牌属性!$BZ281-1+CZ$3)*11+卡牌属性!$CD281)</f>
        <v>9</v>
      </c>
      <c r="DA281" s="14">
        <f>INDEX(属性偏向!$T$4:$T$135,(卡牌属性!$BZ281-1+DA$3)*11+卡牌属性!$CD281)</f>
        <v>11</v>
      </c>
      <c r="DB281" s="14">
        <f>INDEX(属性偏向!$T$4:$T$135,(卡牌属性!$BZ281-1+DB$3)*11+卡牌属性!$CD281)</f>
        <v>11</v>
      </c>
      <c r="DC281" s="14">
        <f>INDEX(属性偏向!$T$4:$T$135,(卡牌属性!$BZ281-1+DC$3)*11+卡牌属性!$CD281)</f>
        <v>13</v>
      </c>
      <c r="DD281" s="14">
        <f>INDEX(属性偏向!$T$4:$T$135,(卡牌属性!$BZ281-1+DD$3)*11+卡牌属性!$CD281)</f>
        <v>16</v>
      </c>
      <c r="DE281" s="14">
        <f>INDEX(属性偏向!$U$4:$U$135,(卡牌属性!$BZ281-1+DE$3)*11+卡牌属性!$CD281)</f>
        <v>126</v>
      </c>
      <c r="DF281" s="14">
        <f>INDEX(属性偏向!$U$4:$U$135,(卡牌属性!$BZ281-1+DF$3)*11+卡牌属性!$CD281)</f>
        <v>154</v>
      </c>
      <c r="DG281" s="14">
        <f>INDEX(属性偏向!$U$4:$U$135,(卡牌属性!$BZ281-1+DG$3)*11+卡牌属性!$CD281)</f>
        <v>154</v>
      </c>
      <c r="DH281" s="14">
        <f>INDEX(属性偏向!$U$4:$U$135,(卡牌属性!$BZ281-1+DH$3)*11+卡牌属性!$CD281)</f>
        <v>182</v>
      </c>
      <c r="DI281" s="14">
        <f>INDEX(属性偏向!$U$4:$U$135,(卡牌属性!$BZ281-1+DI$3)*11+卡牌属性!$CD281)</f>
        <v>224</v>
      </c>
      <c r="DL281" s="13">
        <v>277</v>
      </c>
      <c r="DM281" s="14">
        <f t="shared" si="935"/>
        <v>26</v>
      </c>
      <c r="DN281" s="14">
        <f t="shared" si="936"/>
        <v>1102028</v>
      </c>
      <c r="DO281" s="14" t="str">
        <f>INDEX($B$6:$B$32,DM281)&amp;"-"&amp;INDEX(属性投放!$H$7:$H$17,卡牌属性!DT281)</f>
        <v>SSR寄灵人-等活</v>
      </c>
      <c r="DP281" s="14">
        <f t="shared" si="924"/>
        <v>7</v>
      </c>
      <c r="DQ281" s="14">
        <f t="shared" si="925"/>
        <v>6</v>
      </c>
      <c r="DR281" s="14">
        <f t="shared" si="926"/>
        <v>6</v>
      </c>
      <c r="DS281" s="14">
        <f t="shared" si="937"/>
        <v>4</v>
      </c>
      <c r="DT281" s="14">
        <f t="shared" si="938"/>
        <v>2</v>
      </c>
      <c r="DU281" s="14">
        <f>INDEX(属性投放!$W$6:$W$49,(卡牌属性!DS281-2)*11+卡牌属性!DT281)</f>
        <v>10</v>
      </c>
      <c r="DV281" s="14">
        <f t="shared" ref="DV281:DV290" si="990">DV280+EK280*$DU280</f>
        <v>788</v>
      </c>
      <c r="DW281" s="14">
        <f t="shared" ref="DW281:DW290" si="991">DW280+EL280*$DU280</f>
        <v>922</v>
      </c>
      <c r="DX281" s="14">
        <f t="shared" ref="DX281:DX290" si="992">DX280+EM280*$DU280</f>
        <v>1140</v>
      </c>
      <c r="DY281" s="14">
        <f t="shared" ref="DY281:DY290" si="993">DY280+EN280*$DU280</f>
        <v>1140</v>
      </c>
      <c r="DZ281" s="14">
        <f t="shared" ref="DZ281:DZ290" si="994">DZ280+EO280*$DU280</f>
        <v>1358</v>
      </c>
      <c r="EA281" s="14">
        <f t="shared" ref="EA281:EA290" si="995">EA280+EP280*$DU280</f>
        <v>292</v>
      </c>
      <c r="EB281" s="14">
        <f t="shared" ref="EB281:EB290" si="996">EB280+EQ280*$DU280</f>
        <v>344</v>
      </c>
      <c r="EC281" s="14">
        <f t="shared" ref="EC281:EC290" si="997">EC280+ER280*$DU280</f>
        <v>344</v>
      </c>
      <c r="ED281" s="14">
        <f t="shared" ref="ED281:ED290" si="998">ED280+ES280*$DU280</f>
        <v>411</v>
      </c>
      <c r="EE281" s="14">
        <f t="shared" ref="EE281:EE290" si="999">EE280+ET280*$DU280</f>
        <v>520</v>
      </c>
      <c r="EF281" s="14">
        <f t="shared" ref="EF281:EF290" si="1000">EF280+EU280*$DU280</f>
        <v>3674</v>
      </c>
      <c r="EG281" s="14">
        <f t="shared" ref="EG281:EG290" si="1001">EG280+EV280*$DU280</f>
        <v>4328</v>
      </c>
      <c r="EH281" s="14">
        <f t="shared" ref="EH281:EH290" si="1002">EH280+EW280*$DU280</f>
        <v>4328</v>
      </c>
      <c r="EI281" s="14">
        <f t="shared" ref="EI281:EI290" si="1003">EI280+EX280*$DU280</f>
        <v>5032</v>
      </c>
      <c r="EJ281" s="14">
        <f t="shared" ref="EJ281:EJ290" si="1004">EJ280+EY280*$DU280</f>
        <v>6240</v>
      </c>
      <c r="EK281" s="14">
        <f>INDEX(属性偏向!$S$4:$S$135,(卡牌属性!$DP281-1+EK$3)*11+卡牌属性!$DT281)*(1+属性投放!$AT$6)</f>
        <v>48</v>
      </c>
      <c r="EL281" s="14">
        <f>INDEX(属性偏向!$S$4:$S$135,(卡牌属性!$DP281-1+EL$3)*11+卡牌属性!$DT281)*(1+属性投放!$AT$6)</f>
        <v>54</v>
      </c>
      <c r="EM281" s="14">
        <f>INDEX(属性偏向!$S$4:$S$135,(卡牌属性!$DP281-1+EM$3)*11+卡牌属性!$DT281)*(1+属性投放!$AT$6)</f>
        <v>66</v>
      </c>
      <c r="EN281" s="14">
        <f>INDEX(属性偏向!$S$4:$S$135,(卡牌属性!$DP281-1+EN$3)*11+卡牌属性!$DT281)*(1+属性投放!$AT$6)</f>
        <v>66</v>
      </c>
      <c r="EO281" s="14">
        <f>INDEX(属性偏向!$S$4:$S$135,(卡牌属性!$DP281-1+EO$3)*11+卡牌属性!$DT281)*(1+属性投放!$AT$6)</f>
        <v>78</v>
      </c>
      <c r="EP281" s="14">
        <f>INDEX(属性偏向!$T$4:$T$135,(卡牌属性!$DQ281-1+EP$3)*11+卡牌属性!$DT281)*(1+属性投放!$AT$6)</f>
        <v>21</v>
      </c>
      <c r="EQ281" s="14">
        <f>INDEX(属性偏向!$T$4:$T$135,(卡牌属性!$DQ281-1+EQ$3)*11+卡牌属性!$DT281)*(1+属性投放!$AT$6)</f>
        <v>24</v>
      </c>
      <c r="ER281" s="14">
        <f>INDEX(属性偏向!$T$4:$T$135,(卡牌属性!$DQ281-1+ER$3)*11+卡牌属性!$DT281)*(1+属性投放!$AT$6)</f>
        <v>24</v>
      </c>
      <c r="ES281" s="14">
        <f>INDEX(属性偏向!$T$4:$T$135,(卡牌属性!$DQ281-1+ES$3)*11+卡牌属性!$DT281)*(1+属性投放!$AT$6)</f>
        <v>27</v>
      </c>
      <c r="ET281" s="14">
        <f>INDEX(属性偏向!$T$4:$T$135,(卡牌属性!$DQ281-1+ET$3)*11+卡牌属性!$DT281)*(1+属性投放!$AT$6)</f>
        <v>33</v>
      </c>
      <c r="EU281" s="14">
        <f>INDEX(属性偏向!$U$4:$U$135,(卡牌属性!$DR281-1+EU$3)*11+卡牌属性!$DT281)*(1+属性投放!$AT$6)</f>
        <v>294</v>
      </c>
      <c r="EV281" s="14">
        <f>INDEX(属性偏向!$U$4:$U$135,(卡牌属性!$DR281-1+EV$3)*11+卡牌属性!$DT281)*(1+属性投放!$AT$6)</f>
        <v>336</v>
      </c>
      <c r="EW281" s="14">
        <f>INDEX(属性偏向!$U$4:$U$135,(卡牌属性!$DR281-1+EW$3)*11+卡牌属性!$DT281)*(1+属性投放!$AT$6)</f>
        <v>336</v>
      </c>
      <c r="EX281" s="14">
        <f>INDEX(属性偏向!$U$4:$U$135,(卡牌属性!$DR281-1+EX$3)*11+卡牌属性!$DT281)*(1+属性投放!$AT$6)</f>
        <v>378</v>
      </c>
      <c r="EY281" s="14">
        <f>INDEX(属性偏向!$U$4:$U$135,(卡牌属性!$DR281-1+EY$3)*11+卡牌属性!$DT281)*(1+属性投放!$AT$6)</f>
        <v>462</v>
      </c>
    </row>
    <row r="282" spans="31:155" ht="16.5" x14ac:dyDescent="0.2">
      <c r="AE282" s="13">
        <v>278</v>
      </c>
      <c r="AF282" s="13">
        <f t="shared" si="927"/>
        <v>26</v>
      </c>
      <c r="AG282" s="13">
        <f t="shared" si="920"/>
        <v>4</v>
      </c>
      <c r="AH282" s="13"/>
      <c r="AI282" s="13"/>
      <c r="AJ282" s="14">
        <f t="shared" si="921"/>
        <v>1101997</v>
      </c>
      <c r="AK282" s="14" t="str">
        <f t="shared" si="922"/>
        <v>SSR寄灵人3突</v>
      </c>
      <c r="AL282" s="25" t="s">
        <v>131</v>
      </c>
      <c r="AM282" s="14">
        <v>1</v>
      </c>
      <c r="AN282" s="14">
        <f t="shared" si="923"/>
        <v>3</v>
      </c>
      <c r="AO282" s="14" t="e">
        <f>INDEX(属性投放!#REF!,(卡牌属性!AG282-2)*20+卡牌属性!AN282)</f>
        <v>#REF!</v>
      </c>
      <c r="AP282" s="14" t="e">
        <f t="shared" si="939"/>
        <v>#REF!</v>
      </c>
      <c r="AQ282" s="14" t="e">
        <f t="shared" si="939"/>
        <v>#REF!</v>
      </c>
      <c r="AR282" s="14" t="e">
        <f t="shared" si="939"/>
        <v>#REF!</v>
      </c>
      <c r="AS282" s="14" t="e">
        <f t="shared" si="939"/>
        <v>#REF!</v>
      </c>
      <c r="AT282" s="14" t="e">
        <f>INDEX(属性投放!#REF!,(卡牌属性!AG282-2)*20+卡牌属性!AN282)</f>
        <v>#REF!</v>
      </c>
      <c r="AU282" s="14" t="e">
        <f t="shared" si="940"/>
        <v>#REF!</v>
      </c>
      <c r="AV282" s="14" t="e">
        <f t="shared" si="940"/>
        <v>#REF!</v>
      </c>
      <c r="AW282" s="14" t="e">
        <f t="shared" si="940"/>
        <v>#REF!</v>
      </c>
      <c r="AX282" s="14" t="e">
        <f t="shared" si="940"/>
        <v>#REF!</v>
      </c>
      <c r="AY282" s="14" t="e">
        <f>INDEX(属性投放!#REF!,(卡牌属性!AG282-2)*20+卡牌属性!AN282)</f>
        <v>#REF!</v>
      </c>
      <c r="AZ282" s="14" t="e">
        <f t="shared" si="941"/>
        <v>#REF!</v>
      </c>
      <c r="BA282" s="14" t="e">
        <f t="shared" si="941"/>
        <v>#REF!</v>
      </c>
      <c r="BB282" s="14" t="e">
        <f t="shared" si="941"/>
        <v>#REF!</v>
      </c>
      <c r="BC282" s="14" t="e">
        <f t="shared" si="941"/>
        <v>#REF!</v>
      </c>
      <c r="BD282" s="14" t="e">
        <f>INDEX(属性投放!#REF!,(卡牌属性!AG282-2)*20+卡牌属性!AN282)</f>
        <v>#REF!</v>
      </c>
      <c r="BE282" s="14" t="e">
        <f t="shared" si="942"/>
        <v>#REF!</v>
      </c>
      <c r="BF282" s="14" t="e">
        <f t="shared" si="942"/>
        <v>#REF!</v>
      </c>
      <c r="BG282" s="14" t="e">
        <f t="shared" si="942"/>
        <v>#REF!</v>
      </c>
      <c r="BH282" s="14" t="e">
        <f t="shared" si="942"/>
        <v>#REF!</v>
      </c>
      <c r="BI282" s="14" t="e">
        <f>INDEX(属性投放!#REF!,(卡牌属性!AG282-2)*20+卡牌属性!AN282)</f>
        <v>#REF!</v>
      </c>
      <c r="BJ282" s="14" t="e">
        <f t="shared" si="943"/>
        <v>#REF!</v>
      </c>
      <c r="BK282" s="14" t="e">
        <f t="shared" si="943"/>
        <v>#REF!</v>
      </c>
      <c r="BL282" s="14" t="e">
        <f t="shared" si="943"/>
        <v>#REF!</v>
      </c>
      <c r="BM282" s="14" t="e">
        <f t="shared" si="943"/>
        <v>#REF!</v>
      </c>
      <c r="BN282" s="14" t="e">
        <f>INDEX(属性投放!#REF!,(卡牌属性!AG282-2)*20+卡牌属性!AN282)</f>
        <v>#REF!</v>
      </c>
      <c r="BO282" s="14" t="e">
        <f t="shared" si="944"/>
        <v>#REF!</v>
      </c>
      <c r="BP282" s="14" t="e">
        <f t="shared" si="944"/>
        <v>#REF!</v>
      </c>
      <c r="BQ282" s="14" t="e">
        <f t="shared" si="944"/>
        <v>#REF!</v>
      </c>
      <c r="BR282" s="14" t="e">
        <f t="shared" si="944"/>
        <v>#REF!</v>
      </c>
      <c r="BV282" s="13">
        <v>278</v>
      </c>
      <c r="BW282" s="14">
        <f t="shared" si="928"/>
        <v>26</v>
      </c>
      <c r="BX282" s="14">
        <f t="shared" si="929"/>
        <v>1102028</v>
      </c>
      <c r="BY282" s="14" t="str">
        <f>INDEX($O$6:$O$37,BW282)&amp;"-"&amp;INDEX(属性投放!$H$19:$H$29,卡牌属性!CD282)</f>
        <v>吕布-黑绳</v>
      </c>
      <c r="BZ282" s="14">
        <f t="shared" si="930"/>
        <v>8</v>
      </c>
      <c r="CA282" s="14">
        <f t="shared" si="931"/>
        <v>8</v>
      </c>
      <c r="CB282" s="14">
        <f t="shared" si="932"/>
        <v>7</v>
      </c>
      <c r="CC282" s="14">
        <f t="shared" si="933"/>
        <v>5</v>
      </c>
      <c r="CD282" s="14">
        <f t="shared" si="934"/>
        <v>3</v>
      </c>
      <c r="CE282" s="14">
        <f>INDEX(属性投放!$W$6:$W$49,(卡牌属性!CC282-2)*11+卡牌属性!CD282)</f>
        <v>15</v>
      </c>
      <c r="CF282" s="14">
        <f t="shared" si="975"/>
        <v>654</v>
      </c>
      <c r="CG282" s="14">
        <f t="shared" si="976"/>
        <v>800</v>
      </c>
      <c r="CH282" s="14">
        <f t="shared" si="977"/>
        <v>946</v>
      </c>
      <c r="CI282" s="14">
        <f t="shared" si="978"/>
        <v>946</v>
      </c>
      <c r="CJ282" s="14">
        <f t="shared" si="979"/>
        <v>1140</v>
      </c>
      <c r="CK282" s="14">
        <f t="shared" si="980"/>
        <v>277</v>
      </c>
      <c r="CL282" s="14">
        <f t="shared" si="981"/>
        <v>350</v>
      </c>
      <c r="CM282" s="14">
        <f t="shared" si="982"/>
        <v>350</v>
      </c>
      <c r="CN282" s="14">
        <f t="shared" si="983"/>
        <v>448</v>
      </c>
      <c r="CO282" s="14">
        <f t="shared" si="984"/>
        <v>570</v>
      </c>
      <c r="CP282" s="14">
        <f t="shared" si="985"/>
        <v>3404</v>
      </c>
      <c r="CQ282" s="14">
        <f t="shared" si="986"/>
        <v>4220</v>
      </c>
      <c r="CR282" s="14">
        <f t="shared" si="987"/>
        <v>4220</v>
      </c>
      <c r="CS282" s="14">
        <f t="shared" si="988"/>
        <v>5036</v>
      </c>
      <c r="CT282" s="14">
        <f t="shared" si="989"/>
        <v>6260</v>
      </c>
      <c r="CU282" s="14">
        <f>INDEX(属性偏向!$S$4:$S$135,(卡牌属性!$BZ282-1+CU$3)*11+卡牌属性!$CD282)</f>
        <v>20</v>
      </c>
      <c r="CV282" s="14">
        <f>INDEX(属性偏向!$S$4:$S$135,(卡牌属性!$BZ282-1+CV$3)*11+卡牌属性!$CD282)</f>
        <v>24</v>
      </c>
      <c r="CW282" s="14">
        <f>INDEX(属性偏向!$S$4:$S$135,(卡牌属性!$BZ282-1+CW$3)*11+卡牌属性!$CD282)</f>
        <v>28</v>
      </c>
      <c r="CX282" s="14">
        <f>INDEX(属性偏向!$S$4:$S$135,(卡牌属性!$BZ282-1+CX$3)*11+卡牌属性!$CD282)</f>
        <v>28</v>
      </c>
      <c r="CY282" s="14">
        <f>INDEX(属性偏向!$S$4:$S$135,(卡牌属性!$BZ282-1+CY$3)*11+卡牌属性!$CD282)</f>
        <v>34</v>
      </c>
      <c r="CZ282" s="14">
        <f>INDEX(属性偏向!$T$4:$T$135,(卡牌属性!$BZ282-1+CZ$3)*11+卡牌属性!$CD282)</f>
        <v>10</v>
      </c>
      <c r="DA282" s="14">
        <f>INDEX(属性偏向!$T$4:$T$135,(卡牌属性!$BZ282-1+DA$3)*11+卡牌属性!$CD282)</f>
        <v>12</v>
      </c>
      <c r="DB282" s="14">
        <f>INDEX(属性偏向!$T$4:$T$135,(卡牌属性!$BZ282-1+DB$3)*11+卡牌属性!$CD282)</f>
        <v>12</v>
      </c>
      <c r="DC282" s="14">
        <f>INDEX(属性偏向!$T$4:$T$135,(卡牌属性!$BZ282-1+DC$3)*11+卡牌属性!$CD282)</f>
        <v>14</v>
      </c>
      <c r="DD282" s="14">
        <f>INDEX(属性偏向!$T$4:$T$135,(卡牌属性!$BZ282-1+DD$3)*11+卡牌属性!$CD282)</f>
        <v>17</v>
      </c>
      <c r="DE282" s="14">
        <f>INDEX(属性偏向!$U$4:$U$135,(卡牌属性!$BZ282-1+DE$3)*11+卡牌属性!$CD282)</f>
        <v>160</v>
      </c>
      <c r="DF282" s="14">
        <f>INDEX(属性偏向!$U$4:$U$135,(卡牌属性!$BZ282-1+DF$3)*11+卡牌属性!$CD282)</f>
        <v>192</v>
      </c>
      <c r="DG282" s="14">
        <f>INDEX(属性偏向!$U$4:$U$135,(卡牌属性!$BZ282-1+DG$3)*11+卡牌属性!$CD282)</f>
        <v>192</v>
      </c>
      <c r="DH282" s="14">
        <f>INDEX(属性偏向!$U$4:$U$135,(卡牌属性!$BZ282-1+DH$3)*11+卡牌属性!$CD282)</f>
        <v>224</v>
      </c>
      <c r="DI282" s="14">
        <f>INDEX(属性偏向!$U$4:$U$135,(卡牌属性!$BZ282-1+DI$3)*11+卡牌属性!$CD282)</f>
        <v>272</v>
      </c>
      <c r="DL282" s="13">
        <v>278</v>
      </c>
      <c r="DM282" s="14">
        <f t="shared" si="935"/>
        <v>26</v>
      </c>
      <c r="DN282" s="14">
        <f t="shared" si="936"/>
        <v>1102028</v>
      </c>
      <c r="DO282" s="14" t="str">
        <f>INDEX($B$6:$B$32,DM282)&amp;"-"&amp;INDEX(属性投放!$H$7:$H$17,卡牌属性!DT282)</f>
        <v>SSR寄灵人-黑绳</v>
      </c>
      <c r="DP282" s="14">
        <f t="shared" si="924"/>
        <v>7</v>
      </c>
      <c r="DQ282" s="14">
        <f t="shared" si="925"/>
        <v>6</v>
      </c>
      <c r="DR282" s="14">
        <f t="shared" si="926"/>
        <v>6</v>
      </c>
      <c r="DS282" s="14">
        <f t="shared" si="937"/>
        <v>4</v>
      </c>
      <c r="DT282" s="14">
        <f t="shared" si="938"/>
        <v>3</v>
      </c>
      <c r="DU282" s="14">
        <f>INDEX(属性投放!$W$6:$W$49,(卡牌属性!DS282-2)*11+卡牌属性!DT282)</f>
        <v>15</v>
      </c>
      <c r="DV282" s="14">
        <f t="shared" si="990"/>
        <v>1268</v>
      </c>
      <c r="DW282" s="14">
        <f t="shared" si="991"/>
        <v>1462</v>
      </c>
      <c r="DX282" s="14">
        <f t="shared" si="992"/>
        <v>1800</v>
      </c>
      <c r="DY282" s="14">
        <f t="shared" si="993"/>
        <v>1800</v>
      </c>
      <c r="DZ282" s="14">
        <f t="shared" si="994"/>
        <v>2138</v>
      </c>
      <c r="EA282" s="14">
        <f t="shared" si="995"/>
        <v>502</v>
      </c>
      <c r="EB282" s="14">
        <f t="shared" si="996"/>
        <v>584</v>
      </c>
      <c r="EC282" s="14">
        <f t="shared" si="997"/>
        <v>584</v>
      </c>
      <c r="ED282" s="14">
        <f t="shared" si="998"/>
        <v>681</v>
      </c>
      <c r="EE282" s="14">
        <f t="shared" si="999"/>
        <v>850</v>
      </c>
      <c r="EF282" s="14">
        <f t="shared" si="1000"/>
        <v>6614</v>
      </c>
      <c r="EG282" s="14">
        <f t="shared" si="1001"/>
        <v>7688</v>
      </c>
      <c r="EH282" s="14">
        <f t="shared" si="1002"/>
        <v>7688</v>
      </c>
      <c r="EI282" s="14">
        <f t="shared" si="1003"/>
        <v>8812</v>
      </c>
      <c r="EJ282" s="14">
        <f t="shared" si="1004"/>
        <v>10860</v>
      </c>
      <c r="EK282" s="14">
        <f>INDEX(属性偏向!$S$4:$S$135,(卡牌属性!$DP282-1+EK$3)*11+卡牌属性!$DT282)*(1+属性投放!$AT$6)</f>
        <v>54</v>
      </c>
      <c r="EL282" s="14">
        <f>INDEX(属性偏向!$S$4:$S$135,(卡牌属性!$DP282-1+EL$3)*11+卡牌属性!$DT282)*(1+属性投放!$AT$6)</f>
        <v>60</v>
      </c>
      <c r="EM282" s="14">
        <f>INDEX(属性偏向!$S$4:$S$135,(卡牌属性!$DP282-1+EM$3)*11+卡牌属性!$DT282)*(1+属性投放!$AT$6)</f>
        <v>72</v>
      </c>
      <c r="EN282" s="14">
        <f>INDEX(属性偏向!$S$4:$S$135,(卡牌属性!$DP282-1+EN$3)*11+卡牌属性!$DT282)*(1+属性投放!$AT$6)</f>
        <v>72</v>
      </c>
      <c r="EO282" s="14">
        <f>INDEX(属性偏向!$S$4:$S$135,(卡牌属性!$DP282-1+EO$3)*11+卡牌属性!$DT282)*(1+属性投放!$AT$6)</f>
        <v>84</v>
      </c>
      <c r="EP282" s="14">
        <f>INDEX(属性偏向!$T$4:$T$135,(卡牌属性!$DQ282-1+EP$3)*11+卡牌属性!$DT282)*(1+属性投放!$AT$6)</f>
        <v>24</v>
      </c>
      <c r="EQ282" s="14">
        <f>INDEX(属性偏向!$T$4:$T$135,(卡牌属性!$DQ282-1+EQ$3)*11+卡牌属性!$DT282)*(1+属性投放!$AT$6)</f>
        <v>27</v>
      </c>
      <c r="ER282" s="14">
        <f>INDEX(属性偏向!$T$4:$T$135,(卡牌属性!$DQ282-1+ER$3)*11+卡牌属性!$DT282)*(1+属性投放!$AT$6)</f>
        <v>27</v>
      </c>
      <c r="ES282" s="14">
        <f>INDEX(属性偏向!$T$4:$T$135,(卡牌属性!$DQ282-1+ES$3)*11+卡牌属性!$DT282)*(1+属性投放!$AT$6)</f>
        <v>30</v>
      </c>
      <c r="ET282" s="14">
        <f>INDEX(属性偏向!$T$4:$T$135,(卡牌属性!$DQ282-1+ET$3)*11+卡牌属性!$DT282)*(1+属性投放!$AT$6)</f>
        <v>36</v>
      </c>
      <c r="EU282" s="14">
        <f>INDEX(属性偏向!$U$4:$U$135,(卡牌属性!$DR282-1+EU$3)*11+卡牌属性!$DT282)*(1+属性投放!$AT$6)</f>
        <v>384</v>
      </c>
      <c r="EV282" s="14">
        <f>INDEX(属性偏向!$U$4:$U$135,(卡牌属性!$DR282-1+EV$3)*11+卡牌属性!$DT282)*(1+属性投放!$AT$6)</f>
        <v>432</v>
      </c>
      <c r="EW282" s="14">
        <f>INDEX(属性偏向!$U$4:$U$135,(卡牌属性!$DR282-1+EW$3)*11+卡牌属性!$DT282)*(1+属性投放!$AT$6)</f>
        <v>432</v>
      </c>
      <c r="EX282" s="14">
        <f>INDEX(属性偏向!$U$4:$U$135,(卡牌属性!$DR282-1+EX$3)*11+卡牌属性!$DT282)*(1+属性投放!$AT$6)</f>
        <v>480</v>
      </c>
      <c r="EY282" s="14">
        <f>INDEX(属性偏向!$U$4:$U$135,(卡牌属性!$DR282-1+EY$3)*11+卡牌属性!$DT282)*(1+属性投放!$AT$6)</f>
        <v>576</v>
      </c>
    </row>
    <row r="283" spans="31:155" ht="16.5" x14ac:dyDescent="0.2">
      <c r="AE283" s="13">
        <v>279</v>
      </c>
      <c r="AF283" s="13">
        <f t="shared" si="927"/>
        <v>26</v>
      </c>
      <c r="AG283" s="13">
        <f t="shared" si="920"/>
        <v>4</v>
      </c>
      <c r="AH283" s="13"/>
      <c r="AI283" s="13"/>
      <c r="AJ283" s="14">
        <f t="shared" si="921"/>
        <v>1101997</v>
      </c>
      <c r="AK283" s="14" t="str">
        <f t="shared" si="922"/>
        <v>SSR寄灵人4突</v>
      </c>
      <c r="AL283" s="25" t="s">
        <v>131</v>
      </c>
      <c r="AM283" s="14">
        <v>1</v>
      </c>
      <c r="AN283" s="14">
        <f t="shared" si="923"/>
        <v>4</v>
      </c>
      <c r="AO283" s="14" t="e">
        <f>INDEX(属性投放!#REF!,(卡牌属性!AG283-2)*20+卡牌属性!AN283)</f>
        <v>#REF!</v>
      </c>
      <c r="AP283" s="14" t="e">
        <f t="shared" si="939"/>
        <v>#REF!</v>
      </c>
      <c r="AQ283" s="14" t="e">
        <f t="shared" si="939"/>
        <v>#REF!</v>
      </c>
      <c r="AR283" s="14" t="e">
        <f t="shared" si="939"/>
        <v>#REF!</v>
      </c>
      <c r="AS283" s="14" t="e">
        <f t="shared" si="939"/>
        <v>#REF!</v>
      </c>
      <c r="AT283" s="14" t="e">
        <f>INDEX(属性投放!#REF!,(卡牌属性!AG283-2)*20+卡牌属性!AN283)</f>
        <v>#REF!</v>
      </c>
      <c r="AU283" s="14" t="e">
        <f t="shared" si="940"/>
        <v>#REF!</v>
      </c>
      <c r="AV283" s="14" t="e">
        <f t="shared" si="940"/>
        <v>#REF!</v>
      </c>
      <c r="AW283" s="14" t="e">
        <f t="shared" si="940"/>
        <v>#REF!</v>
      </c>
      <c r="AX283" s="14" t="e">
        <f t="shared" si="940"/>
        <v>#REF!</v>
      </c>
      <c r="AY283" s="14" t="e">
        <f>INDEX(属性投放!#REF!,(卡牌属性!AG283-2)*20+卡牌属性!AN283)</f>
        <v>#REF!</v>
      </c>
      <c r="AZ283" s="14" t="e">
        <f t="shared" si="941"/>
        <v>#REF!</v>
      </c>
      <c r="BA283" s="14" t="e">
        <f t="shared" si="941"/>
        <v>#REF!</v>
      </c>
      <c r="BB283" s="14" t="e">
        <f t="shared" si="941"/>
        <v>#REF!</v>
      </c>
      <c r="BC283" s="14" t="e">
        <f t="shared" si="941"/>
        <v>#REF!</v>
      </c>
      <c r="BD283" s="14" t="e">
        <f>INDEX(属性投放!#REF!,(卡牌属性!AG283-2)*20+卡牌属性!AN283)</f>
        <v>#REF!</v>
      </c>
      <c r="BE283" s="14" t="e">
        <f t="shared" si="942"/>
        <v>#REF!</v>
      </c>
      <c r="BF283" s="14" t="e">
        <f t="shared" si="942"/>
        <v>#REF!</v>
      </c>
      <c r="BG283" s="14" t="e">
        <f t="shared" si="942"/>
        <v>#REF!</v>
      </c>
      <c r="BH283" s="14" t="e">
        <f t="shared" si="942"/>
        <v>#REF!</v>
      </c>
      <c r="BI283" s="14" t="e">
        <f>INDEX(属性投放!#REF!,(卡牌属性!AG283-2)*20+卡牌属性!AN283)</f>
        <v>#REF!</v>
      </c>
      <c r="BJ283" s="14" t="e">
        <f t="shared" si="943"/>
        <v>#REF!</v>
      </c>
      <c r="BK283" s="14" t="e">
        <f t="shared" si="943"/>
        <v>#REF!</v>
      </c>
      <c r="BL283" s="14" t="e">
        <f t="shared" si="943"/>
        <v>#REF!</v>
      </c>
      <c r="BM283" s="14" t="e">
        <f t="shared" si="943"/>
        <v>#REF!</v>
      </c>
      <c r="BN283" s="14" t="e">
        <f>INDEX(属性投放!#REF!,(卡牌属性!AG283-2)*20+卡牌属性!AN283)</f>
        <v>#REF!</v>
      </c>
      <c r="BO283" s="14" t="e">
        <f t="shared" si="944"/>
        <v>#REF!</v>
      </c>
      <c r="BP283" s="14" t="e">
        <f t="shared" si="944"/>
        <v>#REF!</v>
      </c>
      <c r="BQ283" s="14" t="e">
        <f t="shared" si="944"/>
        <v>#REF!</v>
      </c>
      <c r="BR283" s="14" t="e">
        <f t="shared" si="944"/>
        <v>#REF!</v>
      </c>
      <c r="BV283" s="13">
        <v>279</v>
      </c>
      <c r="BW283" s="14">
        <f t="shared" si="928"/>
        <v>26</v>
      </c>
      <c r="BX283" s="14">
        <f t="shared" si="929"/>
        <v>1102028</v>
      </c>
      <c r="BY283" s="14" t="str">
        <f>INDEX($O$6:$O$37,BW283)&amp;"-"&amp;INDEX(属性投放!$H$19:$H$29,卡牌属性!CD283)</f>
        <v>吕布-众合</v>
      </c>
      <c r="BZ283" s="14">
        <f t="shared" si="930"/>
        <v>8</v>
      </c>
      <c r="CA283" s="14">
        <f t="shared" si="931"/>
        <v>8</v>
      </c>
      <c r="CB283" s="14">
        <f t="shared" si="932"/>
        <v>7</v>
      </c>
      <c r="CC283" s="14">
        <f t="shared" si="933"/>
        <v>5</v>
      </c>
      <c r="CD283" s="14">
        <f t="shared" si="934"/>
        <v>4</v>
      </c>
      <c r="CE283" s="14">
        <f>INDEX(属性投放!$W$6:$W$49,(卡牌属性!CC283-2)*11+卡牌属性!CD283)</f>
        <v>15</v>
      </c>
      <c r="CF283" s="14">
        <f t="shared" si="975"/>
        <v>954</v>
      </c>
      <c r="CG283" s="14">
        <f t="shared" si="976"/>
        <v>1160</v>
      </c>
      <c r="CH283" s="14">
        <f t="shared" si="977"/>
        <v>1366</v>
      </c>
      <c r="CI283" s="14">
        <f t="shared" si="978"/>
        <v>1366</v>
      </c>
      <c r="CJ283" s="14">
        <f t="shared" si="979"/>
        <v>1650</v>
      </c>
      <c r="CK283" s="14">
        <f t="shared" si="980"/>
        <v>427</v>
      </c>
      <c r="CL283" s="14">
        <f t="shared" si="981"/>
        <v>530</v>
      </c>
      <c r="CM283" s="14">
        <f t="shared" si="982"/>
        <v>530</v>
      </c>
      <c r="CN283" s="14">
        <f t="shared" si="983"/>
        <v>658</v>
      </c>
      <c r="CO283" s="14">
        <f t="shared" si="984"/>
        <v>825</v>
      </c>
      <c r="CP283" s="14">
        <f t="shared" si="985"/>
        <v>5804</v>
      </c>
      <c r="CQ283" s="14">
        <f t="shared" si="986"/>
        <v>7100</v>
      </c>
      <c r="CR283" s="14">
        <f t="shared" si="987"/>
        <v>7100</v>
      </c>
      <c r="CS283" s="14">
        <f t="shared" si="988"/>
        <v>8396</v>
      </c>
      <c r="CT283" s="14">
        <f t="shared" si="989"/>
        <v>10340</v>
      </c>
      <c r="CU283" s="14">
        <f>INDEX(属性偏向!$S$4:$S$135,(卡牌属性!$BZ283-1+CU$3)*11+卡牌属性!$CD283)</f>
        <v>22</v>
      </c>
      <c r="CV283" s="14">
        <f>INDEX(属性偏向!$S$4:$S$135,(卡牌属性!$BZ283-1+CV$3)*11+卡牌属性!$CD283)</f>
        <v>26</v>
      </c>
      <c r="CW283" s="14">
        <f>INDEX(属性偏向!$S$4:$S$135,(卡牌属性!$BZ283-1+CW$3)*11+卡牌属性!$CD283)</f>
        <v>30</v>
      </c>
      <c r="CX283" s="14">
        <f>INDEX(属性偏向!$S$4:$S$135,(卡牌属性!$BZ283-1+CX$3)*11+卡牌属性!$CD283)</f>
        <v>30</v>
      </c>
      <c r="CY283" s="14">
        <f>INDEX(属性偏向!$S$4:$S$135,(卡牌属性!$BZ283-1+CY$3)*11+卡牌属性!$CD283)</f>
        <v>36</v>
      </c>
      <c r="CZ283" s="14">
        <f>INDEX(属性偏向!$T$4:$T$135,(卡牌属性!$BZ283-1+CZ$3)*11+卡牌属性!$CD283)</f>
        <v>11</v>
      </c>
      <c r="DA283" s="14">
        <f>INDEX(属性偏向!$T$4:$T$135,(卡牌属性!$BZ283-1+DA$3)*11+卡牌属性!$CD283)</f>
        <v>13</v>
      </c>
      <c r="DB283" s="14">
        <f>INDEX(属性偏向!$T$4:$T$135,(卡牌属性!$BZ283-1+DB$3)*11+卡牌属性!$CD283)</f>
        <v>13</v>
      </c>
      <c r="DC283" s="14">
        <f>INDEX(属性偏向!$T$4:$T$135,(卡牌属性!$BZ283-1+DC$3)*11+卡牌属性!$CD283)</f>
        <v>15</v>
      </c>
      <c r="DD283" s="14">
        <f>INDEX(属性偏向!$T$4:$T$135,(卡牌属性!$BZ283-1+DD$3)*11+卡牌属性!$CD283)</f>
        <v>18</v>
      </c>
      <c r="DE283" s="14">
        <f>INDEX(属性偏向!$U$4:$U$135,(卡牌属性!$BZ283-1+DE$3)*11+卡牌属性!$CD283)</f>
        <v>198</v>
      </c>
      <c r="DF283" s="14">
        <f>INDEX(属性偏向!$U$4:$U$135,(卡牌属性!$BZ283-1+DF$3)*11+卡牌属性!$CD283)</f>
        <v>234</v>
      </c>
      <c r="DG283" s="14">
        <f>INDEX(属性偏向!$U$4:$U$135,(卡牌属性!$BZ283-1+DG$3)*11+卡牌属性!$CD283)</f>
        <v>234</v>
      </c>
      <c r="DH283" s="14">
        <f>INDEX(属性偏向!$U$4:$U$135,(卡牌属性!$BZ283-1+DH$3)*11+卡牌属性!$CD283)</f>
        <v>270</v>
      </c>
      <c r="DI283" s="14">
        <f>INDEX(属性偏向!$U$4:$U$135,(卡牌属性!$BZ283-1+DI$3)*11+卡牌属性!$CD283)</f>
        <v>324</v>
      </c>
      <c r="DL283" s="13">
        <v>279</v>
      </c>
      <c r="DM283" s="14">
        <f t="shared" si="935"/>
        <v>26</v>
      </c>
      <c r="DN283" s="14">
        <f t="shared" si="936"/>
        <v>1102028</v>
      </c>
      <c r="DO283" s="14" t="str">
        <f>INDEX($B$6:$B$32,DM283)&amp;"-"&amp;INDEX(属性投放!$H$7:$H$17,卡牌属性!DT283)</f>
        <v>SSR寄灵人-众合</v>
      </c>
      <c r="DP283" s="14">
        <f t="shared" si="924"/>
        <v>7</v>
      </c>
      <c r="DQ283" s="14">
        <f t="shared" si="925"/>
        <v>6</v>
      </c>
      <c r="DR283" s="14">
        <f t="shared" si="926"/>
        <v>6</v>
      </c>
      <c r="DS283" s="14">
        <f t="shared" si="937"/>
        <v>4</v>
      </c>
      <c r="DT283" s="14">
        <f t="shared" si="938"/>
        <v>4</v>
      </c>
      <c r="DU283" s="14">
        <f>INDEX(属性投放!$W$6:$W$49,(卡牌属性!DS283-2)*11+卡牌属性!DT283)</f>
        <v>15</v>
      </c>
      <c r="DV283" s="14">
        <f t="shared" si="990"/>
        <v>2078</v>
      </c>
      <c r="DW283" s="14">
        <f t="shared" si="991"/>
        <v>2362</v>
      </c>
      <c r="DX283" s="14">
        <f t="shared" si="992"/>
        <v>2880</v>
      </c>
      <c r="DY283" s="14">
        <f t="shared" si="993"/>
        <v>2880</v>
      </c>
      <c r="DZ283" s="14">
        <f t="shared" si="994"/>
        <v>3398</v>
      </c>
      <c r="EA283" s="14">
        <f t="shared" si="995"/>
        <v>862</v>
      </c>
      <c r="EB283" s="14">
        <f t="shared" si="996"/>
        <v>989</v>
      </c>
      <c r="EC283" s="14">
        <f t="shared" si="997"/>
        <v>989</v>
      </c>
      <c r="ED283" s="14">
        <f t="shared" si="998"/>
        <v>1131</v>
      </c>
      <c r="EE283" s="14">
        <f t="shared" si="999"/>
        <v>1390</v>
      </c>
      <c r="EF283" s="14">
        <f t="shared" si="1000"/>
        <v>12374</v>
      </c>
      <c r="EG283" s="14">
        <f t="shared" si="1001"/>
        <v>14168</v>
      </c>
      <c r="EH283" s="14">
        <f t="shared" si="1002"/>
        <v>14168</v>
      </c>
      <c r="EI283" s="14">
        <f t="shared" si="1003"/>
        <v>16012</v>
      </c>
      <c r="EJ283" s="14">
        <f t="shared" si="1004"/>
        <v>19500</v>
      </c>
      <c r="EK283" s="14">
        <f>INDEX(属性偏向!$S$4:$S$135,(卡牌属性!$DP283-1+EK$3)*11+卡牌属性!$DT283)*(1+属性投放!$AT$6)</f>
        <v>60</v>
      </c>
      <c r="EL283" s="14">
        <f>INDEX(属性偏向!$S$4:$S$135,(卡牌属性!$DP283-1+EL$3)*11+卡牌属性!$DT283)*(1+属性投放!$AT$6)</f>
        <v>66</v>
      </c>
      <c r="EM283" s="14">
        <f>INDEX(属性偏向!$S$4:$S$135,(卡牌属性!$DP283-1+EM$3)*11+卡牌属性!$DT283)*(1+属性投放!$AT$6)</f>
        <v>78</v>
      </c>
      <c r="EN283" s="14">
        <f>INDEX(属性偏向!$S$4:$S$135,(卡牌属性!$DP283-1+EN$3)*11+卡牌属性!$DT283)*(1+属性投放!$AT$6)</f>
        <v>78</v>
      </c>
      <c r="EO283" s="14">
        <f>INDEX(属性偏向!$S$4:$S$135,(卡牌属性!$DP283-1+EO$3)*11+卡牌属性!$DT283)*(1+属性投放!$AT$6)</f>
        <v>90</v>
      </c>
      <c r="EP283" s="14">
        <f>INDEX(属性偏向!$T$4:$T$135,(卡牌属性!$DQ283-1+EP$3)*11+卡牌属性!$DT283)*(1+属性投放!$AT$6)</f>
        <v>27</v>
      </c>
      <c r="EQ283" s="14">
        <f>INDEX(属性偏向!$T$4:$T$135,(卡牌属性!$DQ283-1+EQ$3)*11+卡牌属性!$DT283)*(1+属性投放!$AT$6)</f>
        <v>30</v>
      </c>
      <c r="ER283" s="14">
        <f>INDEX(属性偏向!$T$4:$T$135,(卡牌属性!$DQ283-1+ER$3)*11+卡牌属性!$DT283)*(1+属性投放!$AT$6)</f>
        <v>30</v>
      </c>
      <c r="ES283" s="14">
        <f>INDEX(属性偏向!$T$4:$T$135,(卡牌属性!$DQ283-1+ES$3)*11+卡牌属性!$DT283)*(1+属性投放!$AT$6)</f>
        <v>33</v>
      </c>
      <c r="ET283" s="14">
        <f>INDEX(属性偏向!$T$4:$T$135,(卡牌属性!$DQ283-1+ET$3)*11+卡牌属性!$DT283)*(1+属性投放!$AT$6)</f>
        <v>39</v>
      </c>
      <c r="EU283" s="14">
        <f>INDEX(属性偏向!$U$4:$U$135,(卡牌属性!$DR283-1+EU$3)*11+卡牌属性!$DT283)*(1+属性投放!$AT$6)</f>
        <v>486</v>
      </c>
      <c r="EV283" s="14">
        <f>INDEX(属性偏向!$U$4:$U$135,(卡牌属性!$DR283-1+EV$3)*11+卡牌属性!$DT283)*(1+属性投放!$AT$6)</f>
        <v>540</v>
      </c>
      <c r="EW283" s="14">
        <f>INDEX(属性偏向!$U$4:$U$135,(卡牌属性!$DR283-1+EW$3)*11+卡牌属性!$DT283)*(1+属性投放!$AT$6)</f>
        <v>540</v>
      </c>
      <c r="EX283" s="14">
        <f>INDEX(属性偏向!$U$4:$U$135,(卡牌属性!$DR283-1+EX$3)*11+卡牌属性!$DT283)*(1+属性投放!$AT$6)</f>
        <v>594</v>
      </c>
      <c r="EY283" s="14">
        <f>INDEX(属性偏向!$U$4:$U$135,(卡牌属性!$DR283-1+EY$3)*11+卡牌属性!$DT283)*(1+属性投放!$AT$6)</f>
        <v>702</v>
      </c>
    </row>
    <row r="284" spans="31:155" ht="16.5" x14ac:dyDescent="0.2">
      <c r="AE284" s="13">
        <v>280</v>
      </c>
      <c r="AF284" s="13">
        <f t="shared" si="927"/>
        <v>26</v>
      </c>
      <c r="AG284" s="13">
        <f t="shared" si="920"/>
        <v>4</v>
      </c>
      <c r="AH284" s="13"/>
      <c r="AI284" s="13"/>
      <c r="AJ284" s="14">
        <f t="shared" si="921"/>
        <v>1101997</v>
      </c>
      <c r="AK284" s="14" t="str">
        <f t="shared" si="922"/>
        <v>SSR寄灵人5突</v>
      </c>
      <c r="AL284" s="25" t="s">
        <v>131</v>
      </c>
      <c r="AM284" s="14">
        <v>1</v>
      </c>
      <c r="AN284" s="14">
        <f t="shared" si="923"/>
        <v>5</v>
      </c>
      <c r="AO284" s="14" t="e">
        <f>INDEX(属性投放!#REF!,(卡牌属性!AG284-2)*20+卡牌属性!AN284)</f>
        <v>#REF!</v>
      </c>
      <c r="AP284" s="14" t="e">
        <f t="shared" si="939"/>
        <v>#REF!</v>
      </c>
      <c r="AQ284" s="14" t="e">
        <f t="shared" si="939"/>
        <v>#REF!</v>
      </c>
      <c r="AR284" s="14" t="e">
        <f t="shared" si="939"/>
        <v>#REF!</v>
      </c>
      <c r="AS284" s="14" t="e">
        <f t="shared" si="939"/>
        <v>#REF!</v>
      </c>
      <c r="AT284" s="14" t="e">
        <f>INDEX(属性投放!#REF!,(卡牌属性!AG284-2)*20+卡牌属性!AN284)</f>
        <v>#REF!</v>
      </c>
      <c r="AU284" s="14" t="e">
        <f t="shared" si="940"/>
        <v>#REF!</v>
      </c>
      <c r="AV284" s="14" t="e">
        <f t="shared" si="940"/>
        <v>#REF!</v>
      </c>
      <c r="AW284" s="14" t="e">
        <f t="shared" si="940"/>
        <v>#REF!</v>
      </c>
      <c r="AX284" s="14" t="e">
        <f t="shared" si="940"/>
        <v>#REF!</v>
      </c>
      <c r="AY284" s="14" t="e">
        <f>INDEX(属性投放!#REF!,(卡牌属性!AG284-2)*20+卡牌属性!AN284)</f>
        <v>#REF!</v>
      </c>
      <c r="AZ284" s="14" t="e">
        <f t="shared" si="941"/>
        <v>#REF!</v>
      </c>
      <c r="BA284" s="14" t="e">
        <f t="shared" si="941"/>
        <v>#REF!</v>
      </c>
      <c r="BB284" s="14" t="e">
        <f t="shared" si="941"/>
        <v>#REF!</v>
      </c>
      <c r="BC284" s="14" t="e">
        <f t="shared" si="941"/>
        <v>#REF!</v>
      </c>
      <c r="BD284" s="14" t="e">
        <f>INDEX(属性投放!#REF!,(卡牌属性!AG284-2)*20+卡牌属性!AN284)</f>
        <v>#REF!</v>
      </c>
      <c r="BE284" s="14" t="e">
        <f t="shared" si="942"/>
        <v>#REF!</v>
      </c>
      <c r="BF284" s="14" t="e">
        <f t="shared" si="942"/>
        <v>#REF!</v>
      </c>
      <c r="BG284" s="14" t="e">
        <f t="shared" si="942"/>
        <v>#REF!</v>
      </c>
      <c r="BH284" s="14" t="e">
        <f t="shared" si="942"/>
        <v>#REF!</v>
      </c>
      <c r="BI284" s="14" t="e">
        <f>INDEX(属性投放!#REF!,(卡牌属性!AG284-2)*20+卡牌属性!AN284)</f>
        <v>#REF!</v>
      </c>
      <c r="BJ284" s="14" t="e">
        <f t="shared" si="943"/>
        <v>#REF!</v>
      </c>
      <c r="BK284" s="14" t="e">
        <f t="shared" si="943"/>
        <v>#REF!</v>
      </c>
      <c r="BL284" s="14" t="e">
        <f t="shared" si="943"/>
        <v>#REF!</v>
      </c>
      <c r="BM284" s="14" t="e">
        <f t="shared" si="943"/>
        <v>#REF!</v>
      </c>
      <c r="BN284" s="14" t="e">
        <f>INDEX(属性投放!#REF!,(卡牌属性!AG284-2)*20+卡牌属性!AN284)</f>
        <v>#REF!</v>
      </c>
      <c r="BO284" s="14" t="e">
        <f t="shared" si="944"/>
        <v>#REF!</v>
      </c>
      <c r="BP284" s="14" t="e">
        <f t="shared" si="944"/>
        <v>#REF!</v>
      </c>
      <c r="BQ284" s="14" t="e">
        <f t="shared" si="944"/>
        <v>#REF!</v>
      </c>
      <c r="BR284" s="14" t="e">
        <f t="shared" si="944"/>
        <v>#REF!</v>
      </c>
      <c r="BV284" s="13">
        <v>280</v>
      </c>
      <c r="BW284" s="14">
        <f t="shared" si="928"/>
        <v>26</v>
      </c>
      <c r="BX284" s="14">
        <f t="shared" si="929"/>
        <v>1102028</v>
      </c>
      <c r="BY284" s="14" t="str">
        <f>INDEX($O$6:$O$37,BW284)&amp;"-"&amp;INDEX(属性投放!$H$19:$H$29,卡牌属性!CD284)</f>
        <v>吕布-叫唤</v>
      </c>
      <c r="BZ284" s="14">
        <f t="shared" si="930"/>
        <v>8</v>
      </c>
      <c r="CA284" s="14">
        <f t="shared" si="931"/>
        <v>8</v>
      </c>
      <c r="CB284" s="14">
        <f t="shared" si="932"/>
        <v>7</v>
      </c>
      <c r="CC284" s="14">
        <f t="shared" si="933"/>
        <v>5</v>
      </c>
      <c r="CD284" s="14">
        <f t="shared" si="934"/>
        <v>5</v>
      </c>
      <c r="CE284" s="14">
        <f>INDEX(属性投放!$W$6:$W$49,(卡牌属性!CC284-2)*11+卡牌属性!CD284)</f>
        <v>15</v>
      </c>
      <c r="CF284" s="14">
        <f t="shared" si="975"/>
        <v>1284</v>
      </c>
      <c r="CG284" s="14">
        <f t="shared" si="976"/>
        <v>1550</v>
      </c>
      <c r="CH284" s="14">
        <f t="shared" si="977"/>
        <v>1816</v>
      </c>
      <c r="CI284" s="14">
        <f t="shared" si="978"/>
        <v>1816</v>
      </c>
      <c r="CJ284" s="14">
        <f t="shared" si="979"/>
        <v>2190</v>
      </c>
      <c r="CK284" s="14">
        <f t="shared" si="980"/>
        <v>592</v>
      </c>
      <c r="CL284" s="14">
        <f t="shared" si="981"/>
        <v>725</v>
      </c>
      <c r="CM284" s="14">
        <f t="shared" si="982"/>
        <v>725</v>
      </c>
      <c r="CN284" s="14">
        <f t="shared" si="983"/>
        <v>883</v>
      </c>
      <c r="CO284" s="14">
        <f t="shared" si="984"/>
        <v>1095</v>
      </c>
      <c r="CP284" s="14">
        <f t="shared" si="985"/>
        <v>8774</v>
      </c>
      <c r="CQ284" s="14">
        <f t="shared" si="986"/>
        <v>10610</v>
      </c>
      <c r="CR284" s="14">
        <f t="shared" si="987"/>
        <v>10610</v>
      </c>
      <c r="CS284" s="14">
        <f t="shared" si="988"/>
        <v>12446</v>
      </c>
      <c r="CT284" s="14">
        <f t="shared" si="989"/>
        <v>15200</v>
      </c>
      <c r="CU284" s="14">
        <f>INDEX(属性偏向!$S$4:$S$135,(卡牌属性!$BZ284-1+CU$3)*11+卡牌属性!$CD284)</f>
        <v>24</v>
      </c>
      <c r="CV284" s="14">
        <f>INDEX(属性偏向!$S$4:$S$135,(卡牌属性!$BZ284-1+CV$3)*11+卡牌属性!$CD284)</f>
        <v>28</v>
      </c>
      <c r="CW284" s="14">
        <f>INDEX(属性偏向!$S$4:$S$135,(卡牌属性!$BZ284-1+CW$3)*11+卡牌属性!$CD284)</f>
        <v>32</v>
      </c>
      <c r="CX284" s="14">
        <f>INDEX(属性偏向!$S$4:$S$135,(卡牌属性!$BZ284-1+CX$3)*11+卡牌属性!$CD284)</f>
        <v>32</v>
      </c>
      <c r="CY284" s="14">
        <f>INDEX(属性偏向!$S$4:$S$135,(卡牌属性!$BZ284-1+CY$3)*11+卡牌属性!$CD284)</f>
        <v>38</v>
      </c>
      <c r="CZ284" s="14">
        <f>INDEX(属性偏向!$T$4:$T$135,(卡牌属性!$BZ284-1+CZ$3)*11+卡牌属性!$CD284)</f>
        <v>12</v>
      </c>
      <c r="DA284" s="14">
        <f>INDEX(属性偏向!$T$4:$T$135,(卡牌属性!$BZ284-1+DA$3)*11+卡牌属性!$CD284)</f>
        <v>14</v>
      </c>
      <c r="DB284" s="14">
        <f>INDEX(属性偏向!$T$4:$T$135,(卡牌属性!$BZ284-1+DB$3)*11+卡牌属性!$CD284)</f>
        <v>14</v>
      </c>
      <c r="DC284" s="14">
        <f>INDEX(属性偏向!$T$4:$T$135,(卡牌属性!$BZ284-1+DC$3)*11+卡牌属性!$CD284)</f>
        <v>16</v>
      </c>
      <c r="DD284" s="14">
        <f>INDEX(属性偏向!$T$4:$T$135,(卡牌属性!$BZ284-1+DD$3)*11+卡牌属性!$CD284)</f>
        <v>19</v>
      </c>
      <c r="DE284" s="14">
        <f>INDEX(属性偏向!$U$4:$U$135,(卡牌属性!$BZ284-1+DE$3)*11+卡牌属性!$CD284)</f>
        <v>240</v>
      </c>
      <c r="DF284" s="14">
        <f>INDEX(属性偏向!$U$4:$U$135,(卡牌属性!$BZ284-1+DF$3)*11+卡牌属性!$CD284)</f>
        <v>280</v>
      </c>
      <c r="DG284" s="14">
        <f>INDEX(属性偏向!$U$4:$U$135,(卡牌属性!$BZ284-1+DG$3)*11+卡牌属性!$CD284)</f>
        <v>280</v>
      </c>
      <c r="DH284" s="14">
        <f>INDEX(属性偏向!$U$4:$U$135,(卡牌属性!$BZ284-1+DH$3)*11+卡牌属性!$CD284)</f>
        <v>320</v>
      </c>
      <c r="DI284" s="14">
        <f>INDEX(属性偏向!$U$4:$U$135,(卡牌属性!$BZ284-1+DI$3)*11+卡牌属性!$CD284)</f>
        <v>380</v>
      </c>
      <c r="DL284" s="13">
        <v>280</v>
      </c>
      <c r="DM284" s="14">
        <f t="shared" si="935"/>
        <v>26</v>
      </c>
      <c r="DN284" s="14">
        <f t="shared" si="936"/>
        <v>1102028</v>
      </c>
      <c r="DO284" s="14" t="str">
        <f>INDEX($B$6:$B$32,DM284)&amp;"-"&amp;INDEX(属性投放!$H$7:$H$17,卡牌属性!DT284)</f>
        <v>SSR寄灵人-叫唤</v>
      </c>
      <c r="DP284" s="14">
        <f t="shared" si="924"/>
        <v>7</v>
      </c>
      <c r="DQ284" s="14">
        <f t="shared" si="925"/>
        <v>6</v>
      </c>
      <c r="DR284" s="14">
        <f t="shared" si="926"/>
        <v>6</v>
      </c>
      <c r="DS284" s="14">
        <f t="shared" si="937"/>
        <v>4</v>
      </c>
      <c r="DT284" s="14">
        <f t="shared" si="938"/>
        <v>5</v>
      </c>
      <c r="DU284" s="14">
        <f>INDEX(属性投放!$W$6:$W$49,(卡牌属性!DS284-2)*11+卡牌属性!DT284)</f>
        <v>15</v>
      </c>
      <c r="DV284" s="14">
        <f t="shared" si="990"/>
        <v>2978</v>
      </c>
      <c r="DW284" s="14">
        <f t="shared" si="991"/>
        <v>3352</v>
      </c>
      <c r="DX284" s="14">
        <f t="shared" si="992"/>
        <v>4050</v>
      </c>
      <c r="DY284" s="14">
        <f t="shared" si="993"/>
        <v>4050</v>
      </c>
      <c r="DZ284" s="14">
        <f t="shared" si="994"/>
        <v>4748</v>
      </c>
      <c r="EA284" s="14">
        <f t="shared" si="995"/>
        <v>1267</v>
      </c>
      <c r="EB284" s="14">
        <f t="shared" si="996"/>
        <v>1439</v>
      </c>
      <c r="EC284" s="14">
        <f t="shared" si="997"/>
        <v>1439</v>
      </c>
      <c r="ED284" s="14">
        <f t="shared" si="998"/>
        <v>1626</v>
      </c>
      <c r="EE284" s="14">
        <f t="shared" si="999"/>
        <v>1975</v>
      </c>
      <c r="EF284" s="14">
        <f t="shared" si="1000"/>
        <v>19664</v>
      </c>
      <c r="EG284" s="14">
        <f t="shared" si="1001"/>
        <v>22268</v>
      </c>
      <c r="EH284" s="14">
        <f t="shared" si="1002"/>
        <v>22268</v>
      </c>
      <c r="EI284" s="14">
        <f t="shared" si="1003"/>
        <v>24922</v>
      </c>
      <c r="EJ284" s="14">
        <f t="shared" si="1004"/>
        <v>30030</v>
      </c>
      <c r="EK284" s="14">
        <f>INDEX(属性偏向!$S$4:$S$135,(卡牌属性!$DP284-1+EK$3)*11+卡牌属性!$DT284)*(1+属性投放!$AT$6)</f>
        <v>66</v>
      </c>
      <c r="EL284" s="14">
        <f>INDEX(属性偏向!$S$4:$S$135,(卡牌属性!$DP284-1+EL$3)*11+卡牌属性!$DT284)*(1+属性投放!$AT$6)</f>
        <v>72</v>
      </c>
      <c r="EM284" s="14">
        <f>INDEX(属性偏向!$S$4:$S$135,(卡牌属性!$DP284-1+EM$3)*11+卡牌属性!$DT284)*(1+属性投放!$AT$6)</f>
        <v>84</v>
      </c>
      <c r="EN284" s="14">
        <f>INDEX(属性偏向!$S$4:$S$135,(卡牌属性!$DP284-1+EN$3)*11+卡牌属性!$DT284)*(1+属性投放!$AT$6)</f>
        <v>84</v>
      </c>
      <c r="EO284" s="14">
        <f>INDEX(属性偏向!$S$4:$S$135,(卡牌属性!$DP284-1+EO$3)*11+卡牌属性!$DT284)*(1+属性投放!$AT$6)</f>
        <v>96</v>
      </c>
      <c r="EP284" s="14">
        <f>INDEX(属性偏向!$T$4:$T$135,(卡牌属性!$DQ284-1+EP$3)*11+卡牌属性!$DT284)*(1+属性投放!$AT$6)</f>
        <v>30</v>
      </c>
      <c r="EQ284" s="14">
        <f>INDEX(属性偏向!$T$4:$T$135,(卡牌属性!$DQ284-1+EQ$3)*11+卡牌属性!$DT284)*(1+属性投放!$AT$6)</f>
        <v>33</v>
      </c>
      <c r="ER284" s="14">
        <f>INDEX(属性偏向!$T$4:$T$135,(卡牌属性!$DQ284-1+ER$3)*11+卡牌属性!$DT284)*(1+属性投放!$AT$6)</f>
        <v>33</v>
      </c>
      <c r="ES284" s="14">
        <f>INDEX(属性偏向!$T$4:$T$135,(卡牌属性!$DQ284-1+ES$3)*11+卡牌属性!$DT284)*(1+属性投放!$AT$6)</f>
        <v>36</v>
      </c>
      <c r="ET284" s="14">
        <f>INDEX(属性偏向!$T$4:$T$135,(卡牌属性!$DQ284-1+ET$3)*11+卡牌属性!$DT284)*(1+属性投放!$AT$6)</f>
        <v>42</v>
      </c>
      <c r="EU284" s="14">
        <f>INDEX(属性偏向!$U$4:$U$135,(卡牌属性!$DR284-1+EU$3)*11+卡牌属性!$DT284)*(1+属性投放!$AT$6)</f>
        <v>600</v>
      </c>
      <c r="EV284" s="14">
        <f>INDEX(属性偏向!$U$4:$U$135,(卡牌属性!$DR284-1+EV$3)*11+卡牌属性!$DT284)*(1+属性投放!$AT$6)</f>
        <v>660</v>
      </c>
      <c r="EW284" s="14">
        <f>INDEX(属性偏向!$U$4:$U$135,(卡牌属性!$DR284-1+EW$3)*11+卡牌属性!$DT284)*(1+属性投放!$AT$6)</f>
        <v>660</v>
      </c>
      <c r="EX284" s="14">
        <f>INDEX(属性偏向!$U$4:$U$135,(卡牌属性!$DR284-1+EX$3)*11+卡牌属性!$DT284)*(1+属性投放!$AT$6)</f>
        <v>720</v>
      </c>
      <c r="EY284" s="14">
        <f>INDEX(属性偏向!$U$4:$U$135,(卡牌属性!$DR284-1+EY$3)*11+卡牌属性!$DT284)*(1+属性投放!$AT$6)</f>
        <v>840</v>
      </c>
    </row>
    <row r="285" spans="31:155" ht="16.5" x14ac:dyDescent="0.2">
      <c r="AE285" s="13">
        <v>281</v>
      </c>
      <c r="AF285" s="13">
        <f t="shared" si="927"/>
        <v>26</v>
      </c>
      <c r="AG285" s="13">
        <f t="shared" si="920"/>
        <v>4</v>
      </c>
      <c r="AH285" s="13"/>
      <c r="AI285" s="13"/>
      <c r="AJ285" s="14">
        <f t="shared" si="921"/>
        <v>1101997</v>
      </c>
      <c r="AK285" s="14" t="str">
        <f t="shared" si="922"/>
        <v>SSR寄灵人6突</v>
      </c>
      <c r="AL285" s="25" t="s">
        <v>131</v>
      </c>
      <c r="AM285" s="14">
        <v>1</v>
      </c>
      <c r="AN285" s="14">
        <f t="shared" si="923"/>
        <v>6</v>
      </c>
      <c r="AO285" s="14" t="e">
        <f>INDEX(属性投放!#REF!,(卡牌属性!AG285-2)*20+卡牌属性!AN285)</f>
        <v>#REF!</v>
      </c>
      <c r="AP285" s="14" t="e">
        <f t="shared" ref="AP285:AS304" si="1005">$AO285</f>
        <v>#REF!</v>
      </c>
      <c r="AQ285" s="14" t="e">
        <f t="shared" si="1005"/>
        <v>#REF!</v>
      </c>
      <c r="AR285" s="14" t="e">
        <f t="shared" si="1005"/>
        <v>#REF!</v>
      </c>
      <c r="AS285" s="14" t="e">
        <f t="shared" si="1005"/>
        <v>#REF!</v>
      </c>
      <c r="AT285" s="14" t="e">
        <f>INDEX(属性投放!#REF!,(卡牌属性!AG285-2)*20+卡牌属性!AN285)</f>
        <v>#REF!</v>
      </c>
      <c r="AU285" s="14" t="e">
        <f t="shared" ref="AU285:AX304" si="1006">$AT285</f>
        <v>#REF!</v>
      </c>
      <c r="AV285" s="14" t="e">
        <f t="shared" si="1006"/>
        <v>#REF!</v>
      </c>
      <c r="AW285" s="14" t="e">
        <f t="shared" si="1006"/>
        <v>#REF!</v>
      </c>
      <c r="AX285" s="14" t="e">
        <f t="shared" si="1006"/>
        <v>#REF!</v>
      </c>
      <c r="AY285" s="14" t="e">
        <f>INDEX(属性投放!#REF!,(卡牌属性!AG285-2)*20+卡牌属性!AN285)</f>
        <v>#REF!</v>
      </c>
      <c r="AZ285" s="14" t="e">
        <f t="shared" ref="AZ285:BC304" si="1007">$AY285</f>
        <v>#REF!</v>
      </c>
      <c r="BA285" s="14" t="e">
        <f t="shared" si="1007"/>
        <v>#REF!</v>
      </c>
      <c r="BB285" s="14" t="e">
        <f t="shared" si="1007"/>
        <v>#REF!</v>
      </c>
      <c r="BC285" s="14" t="e">
        <f t="shared" si="1007"/>
        <v>#REF!</v>
      </c>
      <c r="BD285" s="14" t="e">
        <f>INDEX(属性投放!#REF!,(卡牌属性!AG285-2)*20+卡牌属性!AN285)</f>
        <v>#REF!</v>
      </c>
      <c r="BE285" s="14" t="e">
        <f t="shared" ref="BE285:BH304" si="1008">$BD285</f>
        <v>#REF!</v>
      </c>
      <c r="BF285" s="14" t="e">
        <f t="shared" si="1008"/>
        <v>#REF!</v>
      </c>
      <c r="BG285" s="14" t="e">
        <f t="shared" si="1008"/>
        <v>#REF!</v>
      </c>
      <c r="BH285" s="14" t="e">
        <f t="shared" si="1008"/>
        <v>#REF!</v>
      </c>
      <c r="BI285" s="14" t="e">
        <f>INDEX(属性投放!#REF!,(卡牌属性!AG285-2)*20+卡牌属性!AN285)</f>
        <v>#REF!</v>
      </c>
      <c r="BJ285" s="14" t="e">
        <f t="shared" ref="BJ285:BM304" si="1009">$BI285</f>
        <v>#REF!</v>
      </c>
      <c r="BK285" s="14" t="e">
        <f t="shared" si="1009"/>
        <v>#REF!</v>
      </c>
      <c r="BL285" s="14" t="e">
        <f t="shared" si="1009"/>
        <v>#REF!</v>
      </c>
      <c r="BM285" s="14" t="e">
        <f t="shared" si="1009"/>
        <v>#REF!</v>
      </c>
      <c r="BN285" s="14" t="e">
        <f>INDEX(属性投放!#REF!,(卡牌属性!AG285-2)*20+卡牌属性!AN285)</f>
        <v>#REF!</v>
      </c>
      <c r="BO285" s="14" t="e">
        <f t="shared" ref="BO285:BR304" si="1010">$BN285</f>
        <v>#REF!</v>
      </c>
      <c r="BP285" s="14" t="e">
        <f t="shared" si="1010"/>
        <v>#REF!</v>
      </c>
      <c r="BQ285" s="14" t="e">
        <f t="shared" si="1010"/>
        <v>#REF!</v>
      </c>
      <c r="BR285" s="14" t="e">
        <f t="shared" si="1010"/>
        <v>#REF!</v>
      </c>
      <c r="BV285" s="13">
        <v>281</v>
      </c>
      <c r="BW285" s="14">
        <f t="shared" si="928"/>
        <v>26</v>
      </c>
      <c r="BX285" s="14">
        <f t="shared" si="929"/>
        <v>1102028</v>
      </c>
      <c r="BY285" s="14" t="str">
        <f>INDEX($O$6:$O$37,BW285)&amp;"-"&amp;INDEX(属性投放!$H$19:$H$29,卡牌属性!CD285)</f>
        <v>吕布-大叫唤</v>
      </c>
      <c r="BZ285" s="14">
        <f t="shared" si="930"/>
        <v>8</v>
      </c>
      <c r="CA285" s="14">
        <f t="shared" si="931"/>
        <v>8</v>
      </c>
      <c r="CB285" s="14">
        <f t="shared" si="932"/>
        <v>7</v>
      </c>
      <c r="CC285" s="14">
        <f t="shared" si="933"/>
        <v>5</v>
      </c>
      <c r="CD285" s="14">
        <f t="shared" si="934"/>
        <v>6</v>
      </c>
      <c r="CE285" s="14">
        <f>INDEX(属性投放!$W$6:$W$49,(卡牌属性!CC285-2)*11+卡牌属性!CD285)</f>
        <v>15</v>
      </c>
      <c r="CF285" s="14">
        <f t="shared" si="975"/>
        <v>1644</v>
      </c>
      <c r="CG285" s="14">
        <f t="shared" si="976"/>
        <v>1970</v>
      </c>
      <c r="CH285" s="14">
        <f t="shared" si="977"/>
        <v>2296</v>
      </c>
      <c r="CI285" s="14">
        <f t="shared" si="978"/>
        <v>2296</v>
      </c>
      <c r="CJ285" s="14">
        <f t="shared" si="979"/>
        <v>2760</v>
      </c>
      <c r="CK285" s="14">
        <f t="shared" si="980"/>
        <v>772</v>
      </c>
      <c r="CL285" s="14">
        <f t="shared" si="981"/>
        <v>935</v>
      </c>
      <c r="CM285" s="14">
        <f t="shared" si="982"/>
        <v>935</v>
      </c>
      <c r="CN285" s="14">
        <f t="shared" si="983"/>
        <v>1123</v>
      </c>
      <c r="CO285" s="14">
        <f t="shared" si="984"/>
        <v>1380</v>
      </c>
      <c r="CP285" s="14">
        <f t="shared" si="985"/>
        <v>12374</v>
      </c>
      <c r="CQ285" s="14">
        <f t="shared" si="986"/>
        <v>14810</v>
      </c>
      <c r="CR285" s="14">
        <f t="shared" si="987"/>
        <v>14810</v>
      </c>
      <c r="CS285" s="14">
        <f t="shared" si="988"/>
        <v>17246</v>
      </c>
      <c r="CT285" s="14">
        <f t="shared" si="989"/>
        <v>20900</v>
      </c>
      <c r="CU285" s="14">
        <f>INDEX(属性偏向!$S$4:$S$135,(卡牌属性!$BZ285-1+CU$3)*11+卡牌属性!$CD285)</f>
        <v>28</v>
      </c>
      <c r="CV285" s="14">
        <f>INDEX(属性偏向!$S$4:$S$135,(卡牌属性!$BZ285-1+CV$3)*11+卡牌属性!$CD285)</f>
        <v>32</v>
      </c>
      <c r="CW285" s="14">
        <f>INDEX(属性偏向!$S$4:$S$135,(卡牌属性!$BZ285-1+CW$3)*11+卡牌属性!$CD285)</f>
        <v>36</v>
      </c>
      <c r="CX285" s="14">
        <f>INDEX(属性偏向!$S$4:$S$135,(卡牌属性!$BZ285-1+CX$3)*11+卡牌属性!$CD285)</f>
        <v>36</v>
      </c>
      <c r="CY285" s="14">
        <f>INDEX(属性偏向!$S$4:$S$135,(卡牌属性!$BZ285-1+CY$3)*11+卡牌属性!$CD285)</f>
        <v>42</v>
      </c>
      <c r="CZ285" s="14">
        <f>INDEX(属性偏向!$T$4:$T$135,(卡牌属性!$BZ285-1+CZ$3)*11+卡牌属性!$CD285)</f>
        <v>14</v>
      </c>
      <c r="DA285" s="14">
        <f>INDEX(属性偏向!$T$4:$T$135,(卡牌属性!$BZ285-1+DA$3)*11+卡牌属性!$CD285)</f>
        <v>16</v>
      </c>
      <c r="DB285" s="14">
        <f>INDEX(属性偏向!$T$4:$T$135,(卡牌属性!$BZ285-1+DB$3)*11+卡牌属性!$CD285)</f>
        <v>16</v>
      </c>
      <c r="DC285" s="14">
        <f>INDEX(属性偏向!$T$4:$T$135,(卡牌属性!$BZ285-1+DC$3)*11+卡牌属性!$CD285)</f>
        <v>18</v>
      </c>
      <c r="DD285" s="14">
        <f>INDEX(属性偏向!$T$4:$T$135,(卡牌属性!$BZ285-1+DD$3)*11+卡牌属性!$CD285)</f>
        <v>21</v>
      </c>
      <c r="DE285" s="14">
        <f>INDEX(属性偏向!$U$4:$U$135,(卡牌属性!$BZ285-1+DE$3)*11+卡牌属性!$CD285)</f>
        <v>280</v>
      </c>
      <c r="DF285" s="14">
        <f>INDEX(属性偏向!$U$4:$U$135,(卡牌属性!$BZ285-1+DF$3)*11+卡牌属性!$CD285)</f>
        <v>320</v>
      </c>
      <c r="DG285" s="14">
        <f>INDEX(属性偏向!$U$4:$U$135,(卡牌属性!$BZ285-1+DG$3)*11+卡牌属性!$CD285)</f>
        <v>320</v>
      </c>
      <c r="DH285" s="14">
        <f>INDEX(属性偏向!$U$4:$U$135,(卡牌属性!$BZ285-1+DH$3)*11+卡牌属性!$CD285)</f>
        <v>360</v>
      </c>
      <c r="DI285" s="14">
        <f>INDEX(属性偏向!$U$4:$U$135,(卡牌属性!$BZ285-1+DI$3)*11+卡牌属性!$CD285)</f>
        <v>420</v>
      </c>
      <c r="DL285" s="13">
        <v>281</v>
      </c>
      <c r="DM285" s="14">
        <f t="shared" si="935"/>
        <v>26</v>
      </c>
      <c r="DN285" s="14">
        <f t="shared" si="936"/>
        <v>1102028</v>
      </c>
      <c r="DO285" s="14" t="str">
        <f>INDEX($B$6:$B$32,DM285)&amp;"-"&amp;INDEX(属性投放!$H$7:$H$17,卡牌属性!DT285)</f>
        <v>SSR寄灵人-大叫唤</v>
      </c>
      <c r="DP285" s="14">
        <f t="shared" si="924"/>
        <v>7</v>
      </c>
      <c r="DQ285" s="14">
        <f t="shared" si="925"/>
        <v>6</v>
      </c>
      <c r="DR285" s="14">
        <f t="shared" si="926"/>
        <v>6</v>
      </c>
      <c r="DS285" s="14">
        <f t="shared" si="937"/>
        <v>4</v>
      </c>
      <c r="DT285" s="14">
        <f t="shared" si="938"/>
        <v>6</v>
      </c>
      <c r="DU285" s="14">
        <f>INDEX(属性投放!$W$6:$W$49,(卡牌属性!DS285-2)*11+卡牌属性!DT285)</f>
        <v>15</v>
      </c>
      <c r="DV285" s="14">
        <f t="shared" si="990"/>
        <v>3968</v>
      </c>
      <c r="DW285" s="14">
        <f t="shared" si="991"/>
        <v>4432</v>
      </c>
      <c r="DX285" s="14">
        <f t="shared" si="992"/>
        <v>5310</v>
      </c>
      <c r="DY285" s="14">
        <f t="shared" si="993"/>
        <v>5310</v>
      </c>
      <c r="DZ285" s="14">
        <f t="shared" si="994"/>
        <v>6188</v>
      </c>
      <c r="EA285" s="14">
        <f t="shared" si="995"/>
        <v>1717</v>
      </c>
      <c r="EB285" s="14">
        <f t="shared" si="996"/>
        <v>1934</v>
      </c>
      <c r="EC285" s="14">
        <f t="shared" si="997"/>
        <v>1934</v>
      </c>
      <c r="ED285" s="14">
        <f t="shared" si="998"/>
        <v>2166</v>
      </c>
      <c r="EE285" s="14">
        <f t="shared" si="999"/>
        <v>2605</v>
      </c>
      <c r="EF285" s="14">
        <f t="shared" si="1000"/>
        <v>28664</v>
      </c>
      <c r="EG285" s="14">
        <f t="shared" si="1001"/>
        <v>32168</v>
      </c>
      <c r="EH285" s="14">
        <f t="shared" si="1002"/>
        <v>32168</v>
      </c>
      <c r="EI285" s="14">
        <f t="shared" si="1003"/>
        <v>35722</v>
      </c>
      <c r="EJ285" s="14">
        <f t="shared" si="1004"/>
        <v>42630</v>
      </c>
      <c r="EK285" s="14">
        <f>INDEX(属性偏向!$S$4:$S$135,(卡牌属性!$DP285-1+EK$3)*11+卡牌属性!$DT285)*(1+属性投放!$AT$6)</f>
        <v>78</v>
      </c>
      <c r="EL285" s="14">
        <f>INDEX(属性偏向!$S$4:$S$135,(卡牌属性!$DP285-1+EL$3)*11+卡牌属性!$DT285)*(1+属性投放!$AT$6)</f>
        <v>84</v>
      </c>
      <c r="EM285" s="14">
        <f>INDEX(属性偏向!$S$4:$S$135,(卡牌属性!$DP285-1+EM$3)*11+卡牌属性!$DT285)*(1+属性投放!$AT$6)</f>
        <v>96</v>
      </c>
      <c r="EN285" s="14">
        <f>INDEX(属性偏向!$S$4:$S$135,(卡牌属性!$DP285-1+EN$3)*11+卡牌属性!$DT285)*(1+属性投放!$AT$6)</f>
        <v>96</v>
      </c>
      <c r="EO285" s="14">
        <f>INDEX(属性偏向!$S$4:$S$135,(卡牌属性!$DP285-1+EO$3)*11+卡牌属性!$DT285)*(1+属性投放!$AT$6)</f>
        <v>108</v>
      </c>
      <c r="EP285" s="14">
        <f>INDEX(属性偏向!$T$4:$T$135,(卡牌属性!$DQ285-1+EP$3)*11+卡牌属性!$DT285)*(1+属性投放!$AT$6)</f>
        <v>36</v>
      </c>
      <c r="EQ285" s="14">
        <f>INDEX(属性偏向!$T$4:$T$135,(卡牌属性!$DQ285-1+EQ$3)*11+卡牌属性!$DT285)*(1+属性投放!$AT$6)</f>
        <v>39</v>
      </c>
      <c r="ER285" s="14">
        <f>INDEX(属性偏向!$T$4:$T$135,(卡牌属性!$DQ285-1+ER$3)*11+卡牌属性!$DT285)*(1+属性投放!$AT$6)</f>
        <v>39</v>
      </c>
      <c r="ES285" s="14">
        <f>INDEX(属性偏向!$T$4:$T$135,(卡牌属性!$DQ285-1+ES$3)*11+卡牌属性!$DT285)*(1+属性投放!$AT$6)</f>
        <v>42</v>
      </c>
      <c r="ET285" s="14">
        <f>INDEX(属性偏向!$T$4:$T$135,(卡牌属性!$DQ285-1+ET$3)*11+卡牌属性!$DT285)*(1+属性投放!$AT$6)</f>
        <v>48</v>
      </c>
      <c r="EU285" s="14">
        <f>INDEX(属性偏向!$U$4:$U$135,(卡牌属性!$DR285-1+EU$3)*11+卡牌属性!$DT285)*(1+属性投放!$AT$6)</f>
        <v>720</v>
      </c>
      <c r="EV285" s="14">
        <f>INDEX(属性偏向!$U$4:$U$135,(卡牌属性!$DR285-1+EV$3)*11+卡牌属性!$DT285)*(1+属性投放!$AT$6)</f>
        <v>780</v>
      </c>
      <c r="EW285" s="14">
        <f>INDEX(属性偏向!$U$4:$U$135,(卡牌属性!$DR285-1+EW$3)*11+卡牌属性!$DT285)*(1+属性投放!$AT$6)</f>
        <v>780</v>
      </c>
      <c r="EX285" s="14">
        <f>INDEX(属性偏向!$U$4:$U$135,(卡牌属性!$DR285-1+EX$3)*11+卡牌属性!$DT285)*(1+属性投放!$AT$6)</f>
        <v>840</v>
      </c>
      <c r="EY285" s="14">
        <f>INDEX(属性偏向!$U$4:$U$135,(卡牌属性!$DR285-1+EY$3)*11+卡牌属性!$DT285)*(1+属性投放!$AT$6)</f>
        <v>960</v>
      </c>
    </row>
    <row r="286" spans="31:155" ht="16.5" x14ac:dyDescent="0.2">
      <c r="AE286" s="13">
        <v>282</v>
      </c>
      <c r="AF286" s="13">
        <f t="shared" si="927"/>
        <v>26</v>
      </c>
      <c r="AG286" s="13">
        <f t="shared" si="920"/>
        <v>4</v>
      </c>
      <c r="AH286" s="13"/>
      <c r="AI286" s="13"/>
      <c r="AJ286" s="14">
        <f t="shared" si="921"/>
        <v>1101997</v>
      </c>
      <c r="AK286" s="14" t="str">
        <f t="shared" si="922"/>
        <v>SSR寄灵人7突</v>
      </c>
      <c r="AL286" s="25" t="s">
        <v>131</v>
      </c>
      <c r="AM286" s="14">
        <v>1</v>
      </c>
      <c r="AN286" s="14">
        <f t="shared" si="923"/>
        <v>7</v>
      </c>
      <c r="AO286" s="14" t="e">
        <f>INDEX(属性投放!#REF!,(卡牌属性!AG286-2)*20+卡牌属性!AN286)</f>
        <v>#REF!</v>
      </c>
      <c r="AP286" s="14" t="e">
        <f t="shared" si="1005"/>
        <v>#REF!</v>
      </c>
      <c r="AQ286" s="14" t="e">
        <f t="shared" si="1005"/>
        <v>#REF!</v>
      </c>
      <c r="AR286" s="14" t="e">
        <f t="shared" si="1005"/>
        <v>#REF!</v>
      </c>
      <c r="AS286" s="14" t="e">
        <f t="shared" si="1005"/>
        <v>#REF!</v>
      </c>
      <c r="AT286" s="14" t="e">
        <f>INDEX(属性投放!#REF!,(卡牌属性!AG286-2)*20+卡牌属性!AN286)</f>
        <v>#REF!</v>
      </c>
      <c r="AU286" s="14" t="e">
        <f t="shared" si="1006"/>
        <v>#REF!</v>
      </c>
      <c r="AV286" s="14" t="e">
        <f t="shared" si="1006"/>
        <v>#REF!</v>
      </c>
      <c r="AW286" s="14" t="e">
        <f t="shared" si="1006"/>
        <v>#REF!</v>
      </c>
      <c r="AX286" s="14" t="e">
        <f t="shared" si="1006"/>
        <v>#REF!</v>
      </c>
      <c r="AY286" s="14" t="e">
        <f>INDEX(属性投放!#REF!,(卡牌属性!AG286-2)*20+卡牌属性!AN286)</f>
        <v>#REF!</v>
      </c>
      <c r="AZ286" s="14" t="e">
        <f t="shared" si="1007"/>
        <v>#REF!</v>
      </c>
      <c r="BA286" s="14" t="e">
        <f t="shared" si="1007"/>
        <v>#REF!</v>
      </c>
      <c r="BB286" s="14" t="e">
        <f t="shared" si="1007"/>
        <v>#REF!</v>
      </c>
      <c r="BC286" s="14" t="e">
        <f t="shared" si="1007"/>
        <v>#REF!</v>
      </c>
      <c r="BD286" s="14" t="e">
        <f>INDEX(属性投放!#REF!,(卡牌属性!AG286-2)*20+卡牌属性!AN286)</f>
        <v>#REF!</v>
      </c>
      <c r="BE286" s="14" t="e">
        <f t="shared" si="1008"/>
        <v>#REF!</v>
      </c>
      <c r="BF286" s="14" t="e">
        <f t="shared" si="1008"/>
        <v>#REF!</v>
      </c>
      <c r="BG286" s="14" t="e">
        <f t="shared" si="1008"/>
        <v>#REF!</v>
      </c>
      <c r="BH286" s="14" t="e">
        <f t="shared" si="1008"/>
        <v>#REF!</v>
      </c>
      <c r="BI286" s="14" t="e">
        <f>INDEX(属性投放!#REF!,(卡牌属性!AG286-2)*20+卡牌属性!AN286)</f>
        <v>#REF!</v>
      </c>
      <c r="BJ286" s="14" t="e">
        <f t="shared" si="1009"/>
        <v>#REF!</v>
      </c>
      <c r="BK286" s="14" t="e">
        <f t="shared" si="1009"/>
        <v>#REF!</v>
      </c>
      <c r="BL286" s="14" t="e">
        <f t="shared" si="1009"/>
        <v>#REF!</v>
      </c>
      <c r="BM286" s="14" t="e">
        <f t="shared" si="1009"/>
        <v>#REF!</v>
      </c>
      <c r="BN286" s="14" t="e">
        <f>INDEX(属性投放!#REF!,(卡牌属性!AG286-2)*20+卡牌属性!AN286)</f>
        <v>#REF!</v>
      </c>
      <c r="BO286" s="14" t="e">
        <f t="shared" si="1010"/>
        <v>#REF!</v>
      </c>
      <c r="BP286" s="14" t="e">
        <f t="shared" si="1010"/>
        <v>#REF!</v>
      </c>
      <c r="BQ286" s="14" t="e">
        <f t="shared" si="1010"/>
        <v>#REF!</v>
      </c>
      <c r="BR286" s="14" t="e">
        <f t="shared" si="1010"/>
        <v>#REF!</v>
      </c>
      <c r="BV286" s="13">
        <v>282</v>
      </c>
      <c r="BW286" s="14">
        <f t="shared" si="928"/>
        <v>26</v>
      </c>
      <c r="BX286" s="14">
        <f t="shared" si="929"/>
        <v>1102028</v>
      </c>
      <c r="BY286" s="14" t="str">
        <f>INDEX($O$6:$O$37,BW286)&amp;"-"&amp;INDEX(属性投放!$H$19:$H$29,卡牌属性!CD286)</f>
        <v>吕布-焦热</v>
      </c>
      <c r="BZ286" s="14">
        <f t="shared" si="930"/>
        <v>8</v>
      </c>
      <c r="CA286" s="14">
        <f t="shared" si="931"/>
        <v>8</v>
      </c>
      <c r="CB286" s="14">
        <f t="shared" si="932"/>
        <v>7</v>
      </c>
      <c r="CC286" s="14">
        <f t="shared" si="933"/>
        <v>5</v>
      </c>
      <c r="CD286" s="14">
        <f t="shared" si="934"/>
        <v>7</v>
      </c>
      <c r="CE286" s="14">
        <f>INDEX(属性投放!$W$6:$W$49,(卡牌属性!CC286-2)*11+卡牌属性!CD286)</f>
        <v>15</v>
      </c>
      <c r="CF286" s="14">
        <f t="shared" si="975"/>
        <v>2064</v>
      </c>
      <c r="CG286" s="14">
        <f t="shared" si="976"/>
        <v>2450</v>
      </c>
      <c r="CH286" s="14">
        <f t="shared" si="977"/>
        <v>2836</v>
      </c>
      <c r="CI286" s="14">
        <f t="shared" si="978"/>
        <v>2836</v>
      </c>
      <c r="CJ286" s="14">
        <f t="shared" si="979"/>
        <v>3390</v>
      </c>
      <c r="CK286" s="14">
        <f t="shared" si="980"/>
        <v>982</v>
      </c>
      <c r="CL286" s="14">
        <f t="shared" si="981"/>
        <v>1175</v>
      </c>
      <c r="CM286" s="14">
        <f t="shared" si="982"/>
        <v>1175</v>
      </c>
      <c r="CN286" s="14">
        <f t="shared" si="983"/>
        <v>1393</v>
      </c>
      <c r="CO286" s="14">
        <f t="shared" si="984"/>
        <v>1695</v>
      </c>
      <c r="CP286" s="14">
        <f t="shared" si="985"/>
        <v>16574</v>
      </c>
      <c r="CQ286" s="14">
        <f t="shared" si="986"/>
        <v>19610</v>
      </c>
      <c r="CR286" s="14">
        <f t="shared" si="987"/>
        <v>19610</v>
      </c>
      <c r="CS286" s="14">
        <f t="shared" si="988"/>
        <v>22646</v>
      </c>
      <c r="CT286" s="14">
        <f t="shared" si="989"/>
        <v>27200</v>
      </c>
      <c r="CU286" s="14">
        <f>INDEX(属性偏向!$S$4:$S$135,(卡牌属性!$BZ286-1+CU$3)*11+卡牌属性!$CD286)</f>
        <v>32</v>
      </c>
      <c r="CV286" s="14">
        <f>INDEX(属性偏向!$S$4:$S$135,(卡牌属性!$BZ286-1+CV$3)*11+卡牌属性!$CD286)</f>
        <v>36</v>
      </c>
      <c r="CW286" s="14">
        <f>INDEX(属性偏向!$S$4:$S$135,(卡牌属性!$BZ286-1+CW$3)*11+卡牌属性!$CD286)</f>
        <v>40</v>
      </c>
      <c r="CX286" s="14">
        <f>INDEX(属性偏向!$S$4:$S$135,(卡牌属性!$BZ286-1+CX$3)*11+卡牌属性!$CD286)</f>
        <v>40</v>
      </c>
      <c r="CY286" s="14">
        <f>INDEX(属性偏向!$S$4:$S$135,(卡牌属性!$BZ286-1+CY$3)*11+卡牌属性!$CD286)</f>
        <v>46</v>
      </c>
      <c r="CZ286" s="14">
        <f>INDEX(属性偏向!$T$4:$T$135,(卡牌属性!$BZ286-1+CZ$3)*11+卡牌属性!$CD286)</f>
        <v>16</v>
      </c>
      <c r="DA286" s="14">
        <f>INDEX(属性偏向!$T$4:$T$135,(卡牌属性!$BZ286-1+DA$3)*11+卡牌属性!$CD286)</f>
        <v>18</v>
      </c>
      <c r="DB286" s="14">
        <f>INDEX(属性偏向!$T$4:$T$135,(卡牌属性!$BZ286-1+DB$3)*11+卡牌属性!$CD286)</f>
        <v>18</v>
      </c>
      <c r="DC286" s="14">
        <f>INDEX(属性偏向!$T$4:$T$135,(卡牌属性!$BZ286-1+DC$3)*11+卡牌属性!$CD286)</f>
        <v>20</v>
      </c>
      <c r="DD286" s="14">
        <f>INDEX(属性偏向!$T$4:$T$135,(卡牌属性!$BZ286-1+DD$3)*11+卡牌属性!$CD286)</f>
        <v>23</v>
      </c>
      <c r="DE286" s="14">
        <f>INDEX(属性偏向!$U$4:$U$135,(卡牌属性!$BZ286-1+DE$3)*11+卡牌属性!$CD286)</f>
        <v>320</v>
      </c>
      <c r="DF286" s="14">
        <f>INDEX(属性偏向!$U$4:$U$135,(卡牌属性!$BZ286-1+DF$3)*11+卡牌属性!$CD286)</f>
        <v>360</v>
      </c>
      <c r="DG286" s="14">
        <f>INDEX(属性偏向!$U$4:$U$135,(卡牌属性!$BZ286-1+DG$3)*11+卡牌属性!$CD286)</f>
        <v>360</v>
      </c>
      <c r="DH286" s="14">
        <f>INDEX(属性偏向!$U$4:$U$135,(卡牌属性!$BZ286-1+DH$3)*11+卡牌属性!$CD286)</f>
        <v>400</v>
      </c>
      <c r="DI286" s="14">
        <f>INDEX(属性偏向!$U$4:$U$135,(卡牌属性!$BZ286-1+DI$3)*11+卡牌属性!$CD286)</f>
        <v>460</v>
      </c>
      <c r="DL286" s="13">
        <v>282</v>
      </c>
      <c r="DM286" s="14">
        <f t="shared" si="935"/>
        <v>26</v>
      </c>
      <c r="DN286" s="14">
        <f t="shared" si="936"/>
        <v>1102028</v>
      </c>
      <c r="DO286" s="14" t="str">
        <f>INDEX($B$6:$B$32,DM286)&amp;"-"&amp;INDEX(属性投放!$H$7:$H$17,卡牌属性!DT286)</f>
        <v>SSR寄灵人-焦热</v>
      </c>
      <c r="DP286" s="14">
        <f t="shared" si="924"/>
        <v>7</v>
      </c>
      <c r="DQ286" s="14">
        <f t="shared" si="925"/>
        <v>6</v>
      </c>
      <c r="DR286" s="14">
        <f t="shared" si="926"/>
        <v>6</v>
      </c>
      <c r="DS286" s="14">
        <f t="shared" si="937"/>
        <v>4</v>
      </c>
      <c r="DT286" s="14">
        <f t="shared" si="938"/>
        <v>7</v>
      </c>
      <c r="DU286" s="14">
        <f>INDEX(属性投放!$W$6:$W$49,(卡牌属性!DS286-2)*11+卡牌属性!DT286)</f>
        <v>15</v>
      </c>
      <c r="DV286" s="14">
        <f t="shared" si="990"/>
        <v>5138</v>
      </c>
      <c r="DW286" s="14">
        <f t="shared" si="991"/>
        <v>5692</v>
      </c>
      <c r="DX286" s="14">
        <f t="shared" si="992"/>
        <v>6750</v>
      </c>
      <c r="DY286" s="14">
        <f t="shared" si="993"/>
        <v>6750</v>
      </c>
      <c r="DZ286" s="14">
        <f t="shared" si="994"/>
        <v>7808</v>
      </c>
      <c r="EA286" s="14">
        <f t="shared" si="995"/>
        <v>2257</v>
      </c>
      <c r="EB286" s="14">
        <f t="shared" si="996"/>
        <v>2519</v>
      </c>
      <c r="EC286" s="14">
        <f t="shared" si="997"/>
        <v>2519</v>
      </c>
      <c r="ED286" s="14">
        <f t="shared" si="998"/>
        <v>2796</v>
      </c>
      <c r="EE286" s="14">
        <f t="shared" si="999"/>
        <v>3325</v>
      </c>
      <c r="EF286" s="14">
        <f t="shared" si="1000"/>
        <v>39464</v>
      </c>
      <c r="EG286" s="14">
        <f t="shared" si="1001"/>
        <v>43868</v>
      </c>
      <c r="EH286" s="14">
        <f t="shared" si="1002"/>
        <v>43868</v>
      </c>
      <c r="EI286" s="14">
        <f t="shared" si="1003"/>
        <v>48322</v>
      </c>
      <c r="EJ286" s="14">
        <f t="shared" si="1004"/>
        <v>57030</v>
      </c>
      <c r="EK286" s="14">
        <f>INDEX(属性偏向!$S$4:$S$135,(卡牌属性!$DP286-1+EK$3)*11+卡牌属性!$DT286)*(1+属性投放!$AT$6)</f>
        <v>90</v>
      </c>
      <c r="EL286" s="14">
        <f>INDEX(属性偏向!$S$4:$S$135,(卡牌属性!$DP286-1+EL$3)*11+卡牌属性!$DT286)*(1+属性投放!$AT$6)</f>
        <v>96</v>
      </c>
      <c r="EM286" s="14">
        <f>INDEX(属性偏向!$S$4:$S$135,(卡牌属性!$DP286-1+EM$3)*11+卡牌属性!$DT286)*(1+属性投放!$AT$6)</f>
        <v>108</v>
      </c>
      <c r="EN286" s="14">
        <f>INDEX(属性偏向!$S$4:$S$135,(卡牌属性!$DP286-1+EN$3)*11+卡牌属性!$DT286)*(1+属性投放!$AT$6)</f>
        <v>108</v>
      </c>
      <c r="EO286" s="14">
        <f>INDEX(属性偏向!$S$4:$S$135,(卡牌属性!$DP286-1+EO$3)*11+卡牌属性!$DT286)*(1+属性投放!$AT$6)</f>
        <v>120</v>
      </c>
      <c r="EP286" s="14">
        <f>INDEX(属性偏向!$T$4:$T$135,(卡牌属性!$DQ286-1+EP$3)*11+卡牌属性!$DT286)*(1+属性投放!$AT$6)</f>
        <v>42</v>
      </c>
      <c r="EQ286" s="14">
        <f>INDEX(属性偏向!$T$4:$T$135,(卡牌属性!$DQ286-1+EQ$3)*11+卡牌属性!$DT286)*(1+属性投放!$AT$6)</f>
        <v>45</v>
      </c>
      <c r="ER286" s="14">
        <f>INDEX(属性偏向!$T$4:$T$135,(卡牌属性!$DQ286-1+ER$3)*11+卡牌属性!$DT286)*(1+属性投放!$AT$6)</f>
        <v>45</v>
      </c>
      <c r="ES286" s="14">
        <f>INDEX(属性偏向!$T$4:$T$135,(卡牌属性!$DQ286-1+ES$3)*11+卡牌属性!$DT286)*(1+属性投放!$AT$6)</f>
        <v>48</v>
      </c>
      <c r="ET286" s="14">
        <f>INDEX(属性偏向!$T$4:$T$135,(卡牌属性!$DQ286-1+ET$3)*11+卡牌属性!$DT286)*(1+属性投放!$AT$6)</f>
        <v>54</v>
      </c>
      <c r="EU286" s="14">
        <f>INDEX(属性偏向!$U$4:$U$135,(卡牌属性!$DR286-1+EU$3)*11+卡牌属性!$DT286)*(1+属性投放!$AT$6)</f>
        <v>840</v>
      </c>
      <c r="EV286" s="14">
        <f>INDEX(属性偏向!$U$4:$U$135,(卡牌属性!$DR286-1+EV$3)*11+卡牌属性!$DT286)*(1+属性投放!$AT$6)</f>
        <v>900</v>
      </c>
      <c r="EW286" s="14">
        <f>INDEX(属性偏向!$U$4:$U$135,(卡牌属性!$DR286-1+EW$3)*11+卡牌属性!$DT286)*(1+属性投放!$AT$6)</f>
        <v>900</v>
      </c>
      <c r="EX286" s="14">
        <f>INDEX(属性偏向!$U$4:$U$135,(卡牌属性!$DR286-1+EX$3)*11+卡牌属性!$DT286)*(1+属性投放!$AT$6)</f>
        <v>960</v>
      </c>
      <c r="EY286" s="14">
        <f>INDEX(属性偏向!$U$4:$U$135,(卡牌属性!$DR286-1+EY$3)*11+卡牌属性!$DT286)*(1+属性投放!$AT$6)</f>
        <v>1080</v>
      </c>
    </row>
    <row r="287" spans="31:155" ht="16.5" x14ac:dyDescent="0.2">
      <c r="AE287" s="13">
        <v>283</v>
      </c>
      <c r="AF287" s="13">
        <f t="shared" si="927"/>
        <v>26</v>
      </c>
      <c r="AG287" s="13">
        <f t="shared" si="920"/>
        <v>4</v>
      </c>
      <c r="AH287" s="13"/>
      <c r="AI287" s="13"/>
      <c r="AJ287" s="14">
        <f t="shared" si="921"/>
        <v>1101997</v>
      </c>
      <c r="AK287" s="14" t="str">
        <f t="shared" si="922"/>
        <v>SSR寄灵人8突</v>
      </c>
      <c r="AL287" s="25" t="s">
        <v>131</v>
      </c>
      <c r="AM287" s="14">
        <v>1</v>
      </c>
      <c r="AN287" s="14">
        <f t="shared" si="923"/>
        <v>8</v>
      </c>
      <c r="AO287" s="14" t="e">
        <f>INDEX(属性投放!#REF!,(卡牌属性!AG287-2)*20+卡牌属性!AN287)</f>
        <v>#REF!</v>
      </c>
      <c r="AP287" s="14" t="e">
        <f t="shared" si="1005"/>
        <v>#REF!</v>
      </c>
      <c r="AQ287" s="14" t="e">
        <f t="shared" si="1005"/>
        <v>#REF!</v>
      </c>
      <c r="AR287" s="14" t="e">
        <f t="shared" si="1005"/>
        <v>#REF!</v>
      </c>
      <c r="AS287" s="14" t="e">
        <f t="shared" si="1005"/>
        <v>#REF!</v>
      </c>
      <c r="AT287" s="14" t="e">
        <f>INDEX(属性投放!#REF!,(卡牌属性!AG287-2)*20+卡牌属性!AN287)</f>
        <v>#REF!</v>
      </c>
      <c r="AU287" s="14" t="e">
        <f t="shared" si="1006"/>
        <v>#REF!</v>
      </c>
      <c r="AV287" s="14" t="e">
        <f t="shared" si="1006"/>
        <v>#REF!</v>
      </c>
      <c r="AW287" s="14" t="e">
        <f t="shared" si="1006"/>
        <v>#REF!</v>
      </c>
      <c r="AX287" s="14" t="e">
        <f t="shared" si="1006"/>
        <v>#REF!</v>
      </c>
      <c r="AY287" s="14" t="e">
        <f>INDEX(属性投放!#REF!,(卡牌属性!AG287-2)*20+卡牌属性!AN287)</f>
        <v>#REF!</v>
      </c>
      <c r="AZ287" s="14" t="e">
        <f t="shared" si="1007"/>
        <v>#REF!</v>
      </c>
      <c r="BA287" s="14" t="e">
        <f t="shared" si="1007"/>
        <v>#REF!</v>
      </c>
      <c r="BB287" s="14" t="e">
        <f t="shared" si="1007"/>
        <v>#REF!</v>
      </c>
      <c r="BC287" s="14" t="e">
        <f t="shared" si="1007"/>
        <v>#REF!</v>
      </c>
      <c r="BD287" s="14" t="e">
        <f>INDEX(属性投放!#REF!,(卡牌属性!AG287-2)*20+卡牌属性!AN287)</f>
        <v>#REF!</v>
      </c>
      <c r="BE287" s="14" t="e">
        <f t="shared" si="1008"/>
        <v>#REF!</v>
      </c>
      <c r="BF287" s="14" t="e">
        <f t="shared" si="1008"/>
        <v>#REF!</v>
      </c>
      <c r="BG287" s="14" t="e">
        <f t="shared" si="1008"/>
        <v>#REF!</v>
      </c>
      <c r="BH287" s="14" t="e">
        <f t="shared" si="1008"/>
        <v>#REF!</v>
      </c>
      <c r="BI287" s="14" t="e">
        <f>INDEX(属性投放!#REF!,(卡牌属性!AG287-2)*20+卡牌属性!AN287)</f>
        <v>#REF!</v>
      </c>
      <c r="BJ287" s="14" t="e">
        <f t="shared" si="1009"/>
        <v>#REF!</v>
      </c>
      <c r="BK287" s="14" t="e">
        <f t="shared" si="1009"/>
        <v>#REF!</v>
      </c>
      <c r="BL287" s="14" t="e">
        <f t="shared" si="1009"/>
        <v>#REF!</v>
      </c>
      <c r="BM287" s="14" t="e">
        <f t="shared" si="1009"/>
        <v>#REF!</v>
      </c>
      <c r="BN287" s="14" t="e">
        <f>INDEX(属性投放!#REF!,(卡牌属性!AG287-2)*20+卡牌属性!AN287)</f>
        <v>#REF!</v>
      </c>
      <c r="BO287" s="14" t="e">
        <f t="shared" si="1010"/>
        <v>#REF!</v>
      </c>
      <c r="BP287" s="14" t="e">
        <f t="shared" si="1010"/>
        <v>#REF!</v>
      </c>
      <c r="BQ287" s="14" t="e">
        <f t="shared" si="1010"/>
        <v>#REF!</v>
      </c>
      <c r="BR287" s="14" t="e">
        <f t="shared" si="1010"/>
        <v>#REF!</v>
      </c>
      <c r="BV287" s="13">
        <v>283</v>
      </c>
      <c r="BW287" s="14">
        <f t="shared" si="928"/>
        <v>26</v>
      </c>
      <c r="BX287" s="14">
        <f t="shared" si="929"/>
        <v>1102028</v>
      </c>
      <c r="BY287" s="14" t="str">
        <f>INDEX($O$6:$O$37,BW287)&amp;"-"&amp;INDEX(属性投放!$H$19:$H$29,卡牌属性!CD287)</f>
        <v>吕布-大焦热</v>
      </c>
      <c r="BZ287" s="14">
        <f t="shared" si="930"/>
        <v>8</v>
      </c>
      <c r="CA287" s="14">
        <f t="shared" si="931"/>
        <v>8</v>
      </c>
      <c r="CB287" s="14">
        <f t="shared" si="932"/>
        <v>7</v>
      </c>
      <c r="CC287" s="14">
        <f t="shared" si="933"/>
        <v>5</v>
      </c>
      <c r="CD287" s="14">
        <f t="shared" si="934"/>
        <v>8</v>
      </c>
      <c r="CE287" s="14">
        <f>INDEX(属性投放!$W$6:$W$49,(卡牌属性!CC287-2)*11+卡牌属性!CD287)</f>
        <v>15</v>
      </c>
      <c r="CF287" s="14">
        <f t="shared" si="975"/>
        <v>2544</v>
      </c>
      <c r="CG287" s="14">
        <f t="shared" si="976"/>
        <v>2990</v>
      </c>
      <c r="CH287" s="14">
        <f t="shared" si="977"/>
        <v>3436</v>
      </c>
      <c r="CI287" s="14">
        <f t="shared" si="978"/>
        <v>3436</v>
      </c>
      <c r="CJ287" s="14">
        <f t="shared" si="979"/>
        <v>4080</v>
      </c>
      <c r="CK287" s="14">
        <f t="shared" si="980"/>
        <v>1222</v>
      </c>
      <c r="CL287" s="14">
        <f t="shared" si="981"/>
        <v>1445</v>
      </c>
      <c r="CM287" s="14">
        <f t="shared" si="982"/>
        <v>1445</v>
      </c>
      <c r="CN287" s="14">
        <f t="shared" si="983"/>
        <v>1693</v>
      </c>
      <c r="CO287" s="14">
        <f t="shared" si="984"/>
        <v>2040</v>
      </c>
      <c r="CP287" s="14">
        <f t="shared" si="985"/>
        <v>21374</v>
      </c>
      <c r="CQ287" s="14">
        <f t="shared" si="986"/>
        <v>25010</v>
      </c>
      <c r="CR287" s="14">
        <f t="shared" si="987"/>
        <v>25010</v>
      </c>
      <c r="CS287" s="14">
        <f t="shared" si="988"/>
        <v>28646</v>
      </c>
      <c r="CT287" s="14">
        <f t="shared" si="989"/>
        <v>34100</v>
      </c>
      <c r="CU287" s="14">
        <f>INDEX(属性偏向!$S$4:$S$135,(卡牌属性!$BZ287-1+CU$3)*11+卡牌属性!$CD287)</f>
        <v>38</v>
      </c>
      <c r="CV287" s="14">
        <f>INDEX(属性偏向!$S$4:$S$135,(卡牌属性!$BZ287-1+CV$3)*11+卡牌属性!$CD287)</f>
        <v>42</v>
      </c>
      <c r="CW287" s="14">
        <f>INDEX(属性偏向!$S$4:$S$135,(卡牌属性!$BZ287-1+CW$3)*11+卡牌属性!$CD287)</f>
        <v>46</v>
      </c>
      <c r="CX287" s="14">
        <f>INDEX(属性偏向!$S$4:$S$135,(卡牌属性!$BZ287-1+CX$3)*11+卡牌属性!$CD287)</f>
        <v>46</v>
      </c>
      <c r="CY287" s="14">
        <f>INDEX(属性偏向!$S$4:$S$135,(卡牌属性!$BZ287-1+CY$3)*11+卡牌属性!$CD287)</f>
        <v>52</v>
      </c>
      <c r="CZ287" s="14">
        <f>INDEX(属性偏向!$T$4:$T$135,(卡牌属性!$BZ287-1+CZ$3)*11+卡牌属性!$CD287)</f>
        <v>19</v>
      </c>
      <c r="DA287" s="14">
        <f>INDEX(属性偏向!$T$4:$T$135,(卡牌属性!$BZ287-1+DA$3)*11+卡牌属性!$CD287)</f>
        <v>21</v>
      </c>
      <c r="DB287" s="14">
        <f>INDEX(属性偏向!$T$4:$T$135,(卡牌属性!$BZ287-1+DB$3)*11+卡牌属性!$CD287)</f>
        <v>21</v>
      </c>
      <c r="DC287" s="14">
        <f>INDEX(属性偏向!$T$4:$T$135,(卡牌属性!$BZ287-1+DC$3)*11+卡牌属性!$CD287)</f>
        <v>23</v>
      </c>
      <c r="DD287" s="14">
        <f>INDEX(属性偏向!$T$4:$T$135,(卡牌属性!$BZ287-1+DD$3)*11+卡牌属性!$CD287)</f>
        <v>26</v>
      </c>
      <c r="DE287" s="14">
        <f>INDEX(属性偏向!$U$4:$U$135,(卡牌属性!$BZ287-1+DE$3)*11+卡牌属性!$CD287)</f>
        <v>380</v>
      </c>
      <c r="DF287" s="14">
        <f>INDEX(属性偏向!$U$4:$U$135,(卡牌属性!$BZ287-1+DF$3)*11+卡牌属性!$CD287)</f>
        <v>420</v>
      </c>
      <c r="DG287" s="14">
        <f>INDEX(属性偏向!$U$4:$U$135,(卡牌属性!$BZ287-1+DG$3)*11+卡牌属性!$CD287)</f>
        <v>420</v>
      </c>
      <c r="DH287" s="14">
        <f>INDEX(属性偏向!$U$4:$U$135,(卡牌属性!$BZ287-1+DH$3)*11+卡牌属性!$CD287)</f>
        <v>460</v>
      </c>
      <c r="DI287" s="14">
        <f>INDEX(属性偏向!$U$4:$U$135,(卡牌属性!$BZ287-1+DI$3)*11+卡牌属性!$CD287)</f>
        <v>520</v>
      </c>
      <c r="DL287" s="13">
        <v>283</v>
      </c>
      <c r="DM287" s="14">
        <f t="shared" si="935"/>
        <v>26</v>
      </c>
      <c r="DN287" s="14">
        <f t="shared" si="936"/>
        <v>1102028</v>
      </c>
      <c r="DO287" s="14" t="str">
        <f>INDEX($B$6:$B$32,DM287)&amp;"-"&amp;INDEX(属性投放!$H$7:$H$17,卡牌属性!DT287)</f>
        <v>SSR寄灵人-大焦热</v>
      </c>
      <c r="DP287" s="14">
        <f t="shared" si="924"/>
        <v>7</v>
      </c>
      <c r="DQ287" s="14">
        <f t="shared" si="925"/>
        <v>6</v>
      </c>
      <c r="DR287" s="14">
        <f t="shared" si="926"/>
        <v>6</v>
      </c>
      <c r="DS287" s="14">
        <f t="shared" si="937"/>
        <v>4</v>
      </c>
      <c r="DT287" s="14">
        <f t="shared" si="938"/>
        <v>8</v>
      </c>
      <c r="DU287" s="14">
        <f>INDEX(属性投放!$W$6:$W$49,(卡牌属性!DS287-2)*11+卡牌属性!DT287)</f>
        <v>15</v>
      </c>
      <c r="DV287" s="14">
        <f t="shared" si="990"/>
        <v>6488</v>
      </c>
      <c r="DW287" s="14">
        <f t="shared" si="991"/>
        <v>7132</v>
      </c>
      <c r="DX287" s="14">
        <f t="shared" si="992"/>
        <v>8370</v>
      </c>
      <c r="DY287" s="14">
        <f t="shared" si="993"/>
        <v>8370</v>
      </c>
      <c r="DZ287" s="14">
        <f t="shared" si="994"/>
        <v>9608</v>
      </c>
      <c r="EA287" s="14">
        <f t="shared" si="995"/>
        <v>2887</v>
      </c>
      <c r="EB287" s="14">
        <f t="shared" si="996"/>
        <v>3194</v>
      </c>
      <c r="EC287" s="14">
        <f t="shared" si="997"/>
        <v>3194</v>
      </c>
      <c r="ED287" s="14">
        <f t="shared" si="998"/>
        <v>3516</v>
      </c>
      <c r="EE287" s="14">
        <f t="shared" si="999"/>
        <v>4135</v>
      </c>
      <c r="EF287" s="14">
        <f t="shared" si="1000"/>
        <v>52064</v>
      </c>
      <c r="EG287" s="14">
        <f t="shared" si="1001"/>
        <v>57368</v>
      </c>
      <c r="EH287" s="14">
        <f t="shared" si="1002"/>
        <v>57368</v>
      </c>
      <c r="EI287" s="14">
        <f t="shared" si="1003"/>
        <v>62722</v>
      </c>
      <c r="EJ287" s="14">
        <f t="shared" si="1004"/>
        <v>73230</v>
      </c>
      <c r="EK287" s="14">
        <f>INDEX(属性偏向!$S$4:$S$135,(卡牌属性!$DP287-1+EK$3)*11+卡牌属性!$DT287)*(1+属性投放!$AT$6)</f>
        <v>108</v>
      </c>
      <c r="EL287" s="14">
        <f>INDEX(属性偏向!$S$4:$S$135,(卡牌属性!$DP287-1+EL$3)*11+卡牌属性!$DT287)*(1+属性投放!$AT$6)</f>
        <v>114</v>
      </c>
      <c r="EM287" s="14">
        <f>INDEX(属性偏向!$S$4:$S$135,(卡牌属性!$DP287-1+EM$3)*11+卡牌属性!$DT287)*(1+属性投放!$AT$6)</f>
        <v>126</v>
      </c>
      <c r="EN287" s="14">
        <f>INDEX(属性偏向!$S$4:$S$135,(卡牌属性!$DP287-1+EN$3)*11+卡牌属性!$DT287)*(1+属性投放!$AT$6)</f>
        <v>126</v>
      </c>
      <c r="EO287" s="14">
        <f>INDEX(属性偏向!$S$4:$S$135,(卡牌属性!$DP287-1+EO$3)*11+卡牌属性!$DT287)*(1+属性投放!$AT$6)</f>
        <v>138</v>
      </c>
      <c r="EP287" s="14">
        <f>INDEX(属性偏向!$T$4:$T$135,(卡牌属性!$DQ287-1+EP$3)*11+卡牌属性!$DT287)*(1+属性投放!$AT$6)</f>
        <v>51</v>
      </c>
      <c r="EQ287" s="14">
        <f>INDEX(属性偏向!$T$4:$T$135,(卡牌属性!$DQ287-1+EQ$3)*11+卡牌属性!$DT287)*(1+属性投放!$AT$6)</f>
        <v>54</v>
      </c>
      <c r="ER287" s="14">
        <f>INDEX(属性偏向!$T$4:$T$135,(卡牌属性!$DQ287-1+ER$3)*11+卡牌属性!$DT287)*(1+属性投放!$AT$6)</f>
        <v>54</v>
      </c>
      <c r="ES287" s="14">
        <f>INDEX(属性偏向!$T$4:$T$135,(卡牌属性!$DQ287-1+ES$3)*11+卡牌属性!$DT287)*(1+属性投放!$AT$6)</f>
        <v>57</v>
      </c>
      <c r="ET287" s="14">
        <f>INDEX(属性偏向!$T$4:$T$135,(卡牌属性!$DQ287-1+ET$3)*11+卡牌属性!$DT287)*(1+属性投放!$AT$6)</f>
        <v>63</v>
      </c>
      <c r="EU287" s="14">
        <f>INDEX(属性偏向!$U$4:$U$135,(卡牌属性!$DR287-1+EU$3)*11+卡牌属性!$DT287)*(1+属性投放!$AT$6)</f>
        <v>1020</v>
      </c>
      <c r="EV287" s="14">
        <f>INDEX(属性偏向!$U$4:$U$135,(卡牌属性!$DR287-1+EV$3)*11+卡牌属性!$DT287)*(1+属性投放!$AT$6)</f>
        <v>1080</v>
      </c>
      <c r="EW287" s="14">
        <f>INDEX(属性偏向!$U$4:$U$135,(卡牌属性!$DR287-1+EW$3)*11+卡牌属性!$DT287)*(1+属性投放!$AT$6)</f>
        <v>1080</v>
      </c>
      <c r="EX287" s="14">
        <f>INDEX(属性偏向!$U$4:$U$135,(卡牌属性!$DR287-1+EX$3)*11+卡牌属性!$DT287)*(1+属性投放!$AT$6)</f>
        <v>1140</v>
      </c>
      <c r="EY287" s="14">
        <f>INDEX(属性偏向!$U$4:$U$135,(卡牌属性!$DR287-1+EY$3)*11+卡牌属性!$DT287)*(1+属性投放!$AT$6)</f>
        <v>1260</v>
      </c>
    </row>
    <row r="288" spans="31:155" ht="16.5" x14ac:dyDescent="0.2">
      <c r="AE288" s="13">
        <v>284</v>
      </c>
      <c r="AF288" s="13">
        <f t="shared" si="927"/>
        <v>26</v>
      </c>
      <c r="AG288" s="13">
        <f t="shared" si="920"/>
        <v>4</v>
      </c>
      <c r="AH288" s="13"/>
      <c r="AI288" s="13"/>
      <c r="AJ288" s="14">
        <f t="shared" si="921"/>
        <v>1101997</v>
      </c>
      <c r="AK288" s="14" t="str">
        <f t="shared" si="922"/>
        <v>SSR寄灵人9突</v>
      </c>
      <c r="AL288" s="25" t="s">
        <v>131</v>
      </c>
      <c r="AM288" s="14">
        <v>1</v>
      </c>
      <c r="AN288" s="14">
        <f t="shared" si="923"/>
        <v>9</v>
      </c>
      <c r="AO288" s="14" t="e">
        <f>INDEX(属性投放!#REF!,(卡牌属性!AG288-2)*20+卡牌属性!AN288)</f>
        <v>#REF!</v>
      </c>
      <c r="AP288" s="14" t="e">
        <f t="shared" si="1005"/>
        <v>#REF!</v>
      </c>
      <c r="AQ288" s="14" t="e">
        <f t="shared" si="1005"/>
        <v>#REF!</v>
      </c>
      <c r="AR288" s="14" t="e">
        <f t="shared" si="1005"/>
        <v>#REF!</v>
      </c>
      <c r="AS288" s="14" t="e">
        <f t="shared" si="1005"/>
        <v>#REF!</v>
      </c>
      <c r="AT288" s="14" t="e">
        <f>INDEX(属性投放!#REF!,(卡牌属性!AG288-2)*20+卡牌属性!AN288)</f>
        <v>#REF!</v>
      </c>
      <c r="AU288" s="14" t="e">
        <f t="shared" si="1006"/>
        <v>#REF!</v>
      </c>
      <c r="AV288" s="14" t="e">
        <f t="shared" si="1006"/>
        <v>#REF!</v>
      </c>
      <c r="AW288" s="14" t="e">
        <f t="shared" si="1006"/>
        <v>#REF!</v>
      </c>
      <c r="AX288" s="14" t="e">
        <f t="shared" si="1006"/>
        <v>#REF!</v>
      </c>
      <c r="AY288" s="14" t="e">
        <f>INDEX(属性投放!#REF!,(卡牌属性!AG288-2)*20+卡牌属性!AN288)</f>
        <v>#REF!</v>
      </c>
      <c r="AZ288" s="14" t="e">
        <f t="shared" si="1007"/>
        <v>#REF!</v>
      </c>
      <c r="BA288" s="14" t="e">
        <f t="shared" si="1007"/>
        <v>#REF!</v>
      </c>
      <c r="BB288" s="14" t="e">
        <f t="shared" si="1007"/>
        <v>#REF!</v>
      </c>
      <c r="BC288" s="14" t="e">
        <f t="shared" si="1007"/>
        <v>#REF!</v>
      </c>
      <c r="BD288" s="14" t="e">
        <f>INDEX(属性投放!#REF!,(卡牌属性!AG288-2)*20+卡牌属性!AN288)</f>
        <v>#REF!</v>
      </c>
      <c r="BE288" s="14" t="e">
        <f t="shared" si="1008"/>
        <v>#REF!</v>
      </c>
      <c r="BF288" s="14" t="e">
        <f t="shared" si="1008"/>
        <v>#REF!</v>
      </c>
      <c r="BG288" s="14" t="e">
        <f t="shared" si="1008"/>
        <v>#REF!</v>
      </c>
      <c r="BH288" s="14" t="e">
        <f t="shared" si="1008"/>
        <v>#REF!</v>
      </c>
      <c r="BI288" s="14" t="e">
        <f>INDEX(属性投放!#REF!,(卡牌属性!AG288-2)*20+卡牌属性!AN288)</f>
        <v>#REF!</v>
      </c>
      <c r="BJ288" s="14" t="e">
        <f t="shared" si="1009"/>
        <v>#REF!</v>
      </c>
      <c r="BK288" s="14" t="e">
        <f t="shared" si="1009"/>
        <v>#REF!</v>
      </c>
      <c r="BL288" s="14" t="e">
        <f t="shared" si="1009"/>
        <v>#REF!</v>
      </c>
      <c r="BM288" s="14" t="e">
        <f t="shared" si="1009"/>
        <v>#REF!</v>
      </c>
      <c r="BN288" s="14" t="e">
        <f>INDEX(属性投放!#REF!,(卡牌属性!AG288-2)*20+卡牌属性!AN288)</f>
        <v>#REF!</v>
      </c>
      <c r="BO288" s="14" t="e">
        <f t="shared" si="1010"/>
        <v>#REF!</v>
      </c>
      <c r="BP288" s="14" t="e">
        <f t="shared" si="1010"/>
        <v>#REF!</v>
      </c>
      <c r="BQ288" s="14" t="e">
        <f t="shared" si="1010"/>
        <v>#REF!</v>
      </c>
      <c r="BR288" s="14" t="e">
        <f t="shared" si="1010"/>
        <v>#REF!</v>
      </c>
      <c r="BV288" s="13">
        <v>284</v>
      </c>
      <c r="BW288" s="14">
        <f t="shared" si="928"/>
        <v>26</v>
      </c>
      <c r="BX288" s="14">
        <f t="shared" si="929"/>
        <v>1102028</v>
      </c>
      <c r="BY288" s="14" t="str">
        <f>INDEX($O$6:$O$37,BW288)&amp;"-"&amp;INDEX(属性投放!$H$19:$H$29,卡牌属性!CD288)</f>
        <v>吕布-无间</v>
      </c>
      <c r="BZ288" s="14">
        <f t="shared" si="930"/>
        <v>8</v>
      </c>
      <c r="CA288" s="14">
        <f t="shared" si="931"/>
        <v>8</v>
      </c>
      <c r="CB288" s="14">
        <f t="shared" si="932"/>
        <v>7</v>
      </c>
      <c r="CC288" s="14">
        <f t="shared" si="933"/>
        <v>5</v>
      </c>
      <c r="CD288" s="14">
        <f t="shared" si="934"/>
        <v>9</v>
      </c>
      <c r="CE288" s="14">
        <f>INDEX(属性投放!$W$6:$W$49,(卡牌属性!CC288-2)*11+卡牌属性!CD288)</f>
        <v>15</v>
      </c>
      <c r="CF288" s="14">
        <f t="shared" si="975"/>
        <v>3114</v>
      </c>
      <c r="CG288" s="14">
        <f t="shared" si="976"/>
        <v>3620</v>
      </c>
      <c r="CH288" s="14">
        <f t="shared" si="977"/>
        <v>4126</v>
      </c>
      <c r="CI288" s="14">
        <f t="shared" si="978"/>
        <v>4126</v>
      </c>
      <c r="CJ288" s="14">
        <f t="shared" si="979"/>
        <v>4860</v>
      </c>
      <c r="CK288" s="14">
        <f t="shared" si="980"/>
        <v>1507</v>
      </c>
      <c r="CL288" s="14">
        <f t="shared" si="981"/>
        <v>1760</v>
      </c>
      <c r="CM288" s="14">
        <f t="shared" si="982"/>
        <v>1760</v>
      </c>
      <c r="CN288" s="14">
        <f t="shared" si="983"/>
        <v>2038</v>
      </c>
      <c r="CO288" s="14">
        <f t="shared" si="984"/>
        <v>2430</v>
      </c>
      <c r="CP288" s="14">
        <f t="shared" si="985"/>
        <v>27074</v>
      </c>
      <c r="CQ288" s="14">
        <f t="shared" si="986"/>
        <v>31310</v>
      </c>
      <c r="CR288" s="14">
        <f t="shared" si="987"/>
        <v>31310</v>
      </c>
      <c r="CS288" s="14">
        <f t="shared" si="988"/>
        <v>35546</v>
      </c>
      <c r="CT288" s="14">
        <f t="shared" si="989"/>
        <v>41900</v>
      </c>
      <c r="CU288" s="14">
        <f>INDEX(属性偏向!$S$4:$S$135,(卡牌属性!$BZ288-1+CU$3)*11+卡牌属性!$CD288)</f>
        <v>44</v>
      </c>
      <c r="CV288" s="14">
        <f>INDEX(属性偏向!$S$4:$S$135,(卡牌属性!$BZ288-1+CV$3)*11+卡牌属性!$CD288)</f>
        <v>48</v>
      </c>
      <c r="CW288" s="14">
        <f>INDEX(属性偏向!$S$4:$S$135,(卡牌属性!$BZ288-1+CW$3)*11+卡牌属性!$CD288)</f>
        <v>52</v>
      </c>
      <c r="CX288" s="14">
        <f>INDEX(属性偏向!$S$4:$S$135,(卡牌属性!$BZ288-1+CX$3)*11+卡牌属性!$CD288)</f>
        <v>52</v>
      </c>
      <c r="CY288" s="14">
        <f>INDEX(属性偏向!$S$4:$S$135,(卡牌属性!$BZ288-1+CY$3)*11+卡牌属性!$CD288)</f>
        <v>58</v>
      </c>
      <c r="CZ288" s="14">
        <f>INDEX(属性偏向!$T$4:$T$135,(卡牌属性!$BZ288-1+CZ$3)*11+卡牌属性!$CD288)</f>
        <v>22</v>
      </c>
      <c r="DA288" s="14">
        <f>INDEX(属性偏向!$T$4:$T$135,(卡牌属性!$BZ288-1+DA$3)*11+卡牌属性!$CD288)</f>
        <v>24</v>
      </c>
      <c r="DB288" s="14">
        <f>INDEX(属性偏向!$T$4:$T$135,(卡牌属性!$BZ288-1+DB$3)*11+卡牌属性!$CD288)</f>
        <v>24</v>
      </c>
      <c r="DC288" s="14">
        <f>INDEX(属性偏向!$T$4:$T$135,(卡牌属性!$BZ288-1+DC$3)*11+卡牌属性!$CD288)</f>
        <v>26</v>
      </c>
      <c r="DD288" s="14">
        <f>INDEX(属性偏向!$T$4:$T$135,(卡牌属性!$BZ288-1+DD$3)*11+卡牌属性!$CD288)</f>
        <v>29</v>
      </c>
      <c r="DE288" s="14">
        <f>INDEX(属性偏向!$U$4:$U$135,(卡牌属性!$BZ288-1+DE$3)*11+卡牌属性!$CD288)</f>
        <v>440</v>
      </c>
      <c r="DF288" s="14">
        <f>INDEX(属性偏向!$U$4:$U$135,(卡牌属性!$BZ288-1+DF$3)*11+卡牌属性!$CD288)</f>
        <v>480</v>
      </c>
      <c r="DG288" s="14">
        <f>INDEX(属性偏向!$U$4:$U$135,(卡牌属性!$BZ288-1+DG$3)*11+卡牌属性!$CD288)</f>
        <v>480</v>
      </c>
      <c r="DH288" s="14">
        <f>INDEX(属性偏向!$U$4:$U$135,(卡牌属性!$BZ288-1+DH$3)*11+卡牌属性!$CD288)</f>
        <v>520</v>
      </c>
      <c r="DI288" s="14">
        <f>INDEX(属性偏向!$U$4:$U$135,(卡牌属性!$BZ288-1+DI$3)*11+卡牌属性!$CD288)</f>
        <v>580</v>
      </c>
      <c r="DL288" s="13">
        <v>284</v>
      </c>
      <c r="DM288" s="14">
        <f t="shared" si="935"/>
        <v>26</v>
      </c>
      <c r="DN288" s="14">
        <f t="shared" si="936"/>
        <v>1102028</v>
      </c>
      <c r="DO288" s="14" t="str">
        <f>INDEX($B$6:$B$32,DM288)&amp;"-"&amp;INDEX(属性投放!$H$7:$H$17,卡牌属性!DT288)</f>
        <v>SSR寄灵人-无间</v>
      </c>
      <c r="DP288" s="14">
        <f t="shared" si="924"/>
        <v>7</v>
      </c>
      <c r="DQ288" s="14">
        <f t="shared" si="925"/>
        <v>6</v>
      </c>
      <c r="DR288" s="14">
        <f t="shared" si="926"/>
        <v>6</v>
      </c>
      <c r="DS288" s="14">
        <f t="shared" si="937"/>
        <v>4</v>
      </c>
      <c r="DT288" s="14">
        <f t="shared" si="938"/>
        <v>9</v>
      </c>
      <c r="DU288" s="14">
        <f>INDEX(属性投放!$W$6:$W$49,(卡牌属性!DS288-2)*11+卡牌属性!DT288)</f>
        <v>15</v>
      </c>
      <c r="DV288" s="14">
        <f t="shared" si="990"/>
        <v>8108</v>
      </c>
      <c r="DW288" s="14">
        <f t="shared" si="991"/>
        <v>8842</v>
      </c>
      <c r="DX288" s="14">
        <f t="shared" si="992"/>
        <v>10260</v>
      </c>
      <c r="DY288" s="14">
        <f t="shared" si="993"/>
        <v>10260</v>
      </c>
      <c r="DZ288" s="14">
        <f t="shared" si="994"/>
        <v>11678</v>
      </c>
      <c r="EA288" s="14">
        <f t="shared" si="995"/>
        <v>3652</v>
      </c>
      <c r="EB288" s="14">
        <f t="shared" si="996"/>
        <v>4004</v>
      </c>
      <c r="EC288" s="14">
        <f t="shared" si="997"/>
        <v>4004</v>
      </c>
      <c r="ED288" s="14">
        <f t="shared" si="998"/>
        <v>4371</v>
      </c>
      <c r="EE288" s="14">
        <f t="shared" si="999"/>
        <v>5080</v>
      </c>
      <c r="EF288" s="14">
        <f t="shared" si="1000"/>
        <v>67364</v>
      </c>
      <c r="EG288" s="14">
        <f t="shared" si="1001"/>
        <v>73568</v>
      </c>
      <c r="EH288" s="14">
        <f t="shared" si="1002"/>
        <v>73568</v>
      </c>
      <c r="EI288" s="14">
        <f t="shared" si="1003"/>
        <v>79822</v>
      </c>
      <c r="EJ288" s="14">
        <f t="shared" si="1004"/>
        <v>92130</v>
      </c>
      <c r="EK288" s="14">
        <f>INDEX(属性偏向!$S$4:$S$135,(卡牌属性!$DP288-1+EK$3)*11+卡牌属性!$DT288)*(1+属性投放!$AT$6)</f>
        <v>126</v>
      </c>
      <c r="EL288" s="14">
        <f>INDEX(属性偏向!$S$4:$S$135,(卡牌属性!$DP288-1+EL$3)*11+卡牌属性!$DT288)*(1+属性投放!$AT$6)</f>
        <v>132</v>
      </c>
      <c r="EM288" s="14">
        <f>INDEX(属性偏向!$S$4:$S$135,(卡牌属性!$DP288-1+EM$3)*11+卡牌属性!$DT288)*(1+属性投放!$AT$6)</f>
        <v>144</v>
      </c>
      <c r="EN288" s="14">
        <f>INDEX(属性偏向!$S$4:$S$135,(卡牌属性!$DP288-1+EN$3)*11+卡牌属性!$DT288)*(1+属性投放!$AT$6)</f>
        <v>144</v>
      </c>
      <c r="EO288" s="14">
        <f>INDEX(属性偏向!$S$4:$S$135,(卡牌属性!$DP288-1+EO$3)*11+卡牌属性!$DT288)*(1+属性投放!$AT$6)</f>
        <v>156</v>
      </c>
      <c r="EP288" s="14">
        <f>INDEX(属性偏向!$T$4:$T$135,(卡牌属性!$DQ288-1+EP$3)*11+卡牌属性!$DT288)*(1+属性投放!$AT$6)</f>
        <v>60</v>
      </c>
      <c r="EQ288" s="14">
        <f>INDEX(属性偏向!$T$4:$T$135,(卡牌属性!$DQ288-1+EQ$3)*11+卡牌属性!$DT288)*(1+属性投放!$AT$6)</f>
        <v>63</v>
      </c>
      <c r="ER288" s="14">
        <f>INDEX(属性偏向!$T$4:$T$135,(卡牌属性!$DQ288-1+ER$3)*11+卡牌属性!$DT288)*(1+属性投放!$AT$6)</f>
        <v>63</v>
      </c>
      <c r="ES288" s="14">
        <f>INDEX(属性偏向!$T$4:$T$135,(卡牌属性!$DQ288-1+ES$3)*11+卡牌属性!$DT288)*(1+属性投放!$AT$6)</f>
        <v>66</v>
      </c>
      <c r="ET288" s="14">
        <f>INDEX(属性偏向!$T$4:$T$135,(卡牌属性!$DQ288-1+ET$3)*11+卡牌属性!$DT288)*(1+属性投放!$AT$6)</f>
        <v>72</v>
      </c>
      <c r="EU288" s="14">
        <f>INDEX(属性偏向!$U$4:$U$135,(卡牌属性!$DR288-1+EU$3)*11+卡牌属性!$DT288)*(1+属性投放!$AT$6)</f>
        <v>1200</v>
      </c>
      <c r="EV288" s="14">
        <f>INDEX(属性偏向!$U$4:$U$135,(卡牌属性!$DR288-1+EV$3)*11+卡牌属性!$DT288)*(1+属性投放!$AT$6)</f>
        <v>1260</v>
      </c>
      <c r="EW288" s="14">
        <f>INDEX(属性偏向!$U$4:$U$135,(卡牌属性!$DR288-1+EW$3)*11+卡牌属性!$DT288)*(1+属性投放!$AT$6)</f>
        <v>1260</v>
      </c>
      <c r="EX288" s="14">
        <f>INDEX(属性偏向!$U$4:$U$135,(卡牌属性!$DR288-1+EX$3)*11+卡牌属性!$DT288)*(1+属性投放!$AT$6)</f>
        <v>1320</v>
      </c>
      <c r="EY288" s="14">
        <f>INDEX(属性偏向!$U$4:$U$135,(卡牌属性!$DR288-1+EY$3)*11+卡牌属性!$DT288)*(1+属性投放!$AT$6)</f>
        <v>1440</v>
      </c>
    </row>
    <row r="289" spans="31:155" ht="16.5" x14ac:dyDescent="0.2">
      <c r="AE289" s="13">
        <v>285</v>
      </c>
      <c r="AF289" s="13">
        <f t="shared" si="927"/>
        <v>26</v>
      </c>
      <c r="AG289" s="13">
        <f t="shared" si="920"/>
        <v>4</v>
      </c>
      <c r="AH289" s="13"/>
      <c r="AI289" s="13"/>
      <c r="AJ289" s="14">
        <f t="shared" si="921"/>
        <v>1101997</v>
      </c>
      <c r="AK289" s="14" t="str">
        <f t="shared" si="922"/>
        <v>SSR寄灵人10突</v>
      </c>
      <c r="AL289" s="25" t="s">
        <v>131</v>
      </c>
      <c r="AM289" s="14">
        <v>1</v>
      </c>
      <c r="AN289" s="14">
        <f t="shared" si="923"/>
        <v>10</v>
      </c>
      <c r="AO289" s="14" t="e">
        <f>INDEX(属性投放!#REF!,(卡牌属性!AG289-2)*20+卡牌属性!AN289)</f>
        <v>#REF!</v>
      </c>
      <c r="AP289" s="14" t="e">
        <f t="shared" si="1005"/>
        <v>#REF!</v>
      </c>
      <c r="AQ289" s="14" t="e">
        <f t="shared" si="1005"/>
        <v>#REF!</v>
      </c>
      <c r="AR289" s="14" t="e">
        <f t="shared" si="1005"/>
        <v>#REF!</v>
      </c>
      <c r="AS289" s="14" t="e">
        <f t="shared" si="1005"/>
        <v>#REF!</v>
      </c>
      <c r="AT289" s="14" t="e">
        <f>INDEX(属性投放!#REF!,(卡牌属性!AG289-2)*20+卡牌属性!AN289)</f>
        <v>#REF!</v>
      </c>
      <c r="AU289" s="14" t="e">
        <f t="shared" si="1006"/>
        <v>#REF!</v>
      </c>
      <c r="AV289" s="14" t="e">
        <f t="shared" si="1006"/>
        <v>#REF!</v>
      </c>
      <c r="AW289" s="14" t="e">
        <f t="shared" si="1006"/>
        <v>#REF!</v>
      </c>
      <c r="AX289" s="14" t="e">
        <f t="shared" si="1006"/>
        <v>#REF!</v>
      </c>
      <c r="AY289" s="14" t="e">
        <f>INDEX(属性投放!#REF!,(卡牌属性!AG289-2)*20+卡牌属性!AN289)</f>
        <v>#REF!</v>
      </c>
      <c r="AZ289" s="14" t="e">
        <f t="shared" si="1007"/>
        <v>#REF!</v>
      </c>
      <c r="BA289" s="14" t="e">
        <f t="shared" si="1007"/>
        <v>#REF!</v>
      </c>
      <c r="BB289" s="14" t="e">
        <f t="shared" si="1007"/>
        <v>#REF!</v>
      </c>
      <c r="BC289" s="14" t="e">
        <f t="shared" si="1007"/>
        <v>#REF!</v>
      </c>
      <c r="BD289" s="14" t="e">
        <f>INDEX(属性投放!#REF!,(卡牌属性!AG289-2)*20+卡牌属性!AN289)</f>
        <v>#REF!</v>
      </c>
      <c r="BE289" s="14" t="e">
        <f t="shared" si="1008"/>
        <v>#REF!</v>
      </c>
      <c r="BF289" s="14" t="e">
        <f t="shared" si="1008"/>
        <v>#REF!</v>
      </c>
      <c r="BG289" s="14" t="e">
        <f t="shared" si="1008"/>
        <v>#REF!</v>
      </c>
      <c r="BH289" s="14" t="e">
        <f t="shared" si="1008"/>
        <v>#REF!</v>
      </c>
      <c r="BI289" s="14" t="e">
        <f>INDEX(属性投放!#REF!,(卡牌属性!AG289-2)*20+卡牌属性!AN289)</f>
        <v>#REF!</v>
      </c>
      <c r="BJ289" s="14" t="e">
        <f t="shared" si="1009"/>
        <v>#REF!</v>
      </c>
      <c r="BK289" s="14" t="e">
        <f t="shared" si="1009"/>
        <v>#REF!</v>
      </c>
      <c r="BL289" s="14" t="e">
        <f t="shared" si="1009"/>
        <v>#REF!</v>
      </c>
      <c r="BM289" s="14" t="e">
        <f t="shared" si="1009"/>
        <v>#REF!</v>
      </c>
      <c r="BN289" s="14" t="e">
        <f>INDEX(属性投放!#REF!,(卡牌属性!AG289-2)*20+卡牌属性!AN289)</f>
        <v>#REF!</v>
      </c>
      <c r="BO289" s="14" t="e">
        <f t="shared" si="1010"/>
        <v>#REF!</v>
      </c>
      <c r="BP289" s="14" t="e">
        <f t="shared" si="1010"/>
        <v>#REF!</v>
      </c>
      <c r="BQ289" s="14" t="e">
        <f t="shared" si="1010"/>
        <v>#REF!</v>
      </c>
      <c r="BR289" s="14" t="e">
        <f t="shared" si="1010"/>
        <v>#REF!</v>
      </c>
      <c r="BV289" s="13">
        <v>285</v>
      </c>
      <c r="BW289" s="14">
        <f t="shared" si="928"/>
        <v>26</v>
      </c>
      <c r="BX289" s="14">
        <f t="shared" si="929"/>
        <v>1102028</v>
      </c>
      <c r="BY289" s="14" t="str">
        <f>INDEX($O$6:$O$37,BW289)&amp;"-"&amp;INDEX(属性投放!$H$19:$H$29,卡牌属性!CD289)</f>
        <v>吕布-无我相</v>
      </c>
      <c r="BZ289" s="14">
        <f t="shared" si="930"/>
        <v>8</v>
      </c>
      <c r="CA289" s="14">
        <f t="shared" si="931"/>
        <v>8</v>
      </c>
      <c r="CB289" s="14">
        <f t="shared" si="932"/>
        <v>7</v>
      </c>
      <c r="CC289" s="14">
        <f t="shared" si="933"/>
        <v>5</v>
      </c>
      <c r="CD289" s="14">
        <f t="shared" si="934"/>
        <v>10</v>
      </c>
      <c r="CE289" s="14">
        <f>INDEX(属性投放!$W$6:$W$49,(卡牌属性!CC289-2)*11+卡牌属性!CD289)</f>
        <v>10</v>
      </c>
      <c r="CF289" s="14">
        <f t="shared" si="975"/>
        <v>3774</v>
      </c>
      <c r="CG289" s="14">
        <f t="shared" si="976"/>
        <v>4340</v>
      </c>
      <c r="CH289" s="14">
        <f t="shared" si="977"/>
        <v>4906</v>
      </c>
      <c r="CI289" s="14">
        <f t="shared" si="978"/>
        <v>4906</v>
      </c>
      <c r="CJ289" s="14">
        <f t="shared" si="979"/>
        <v>5730</v>
      </c>
      <c r="CK289" s="14">
        <f t="shared" si="980"/>
        <v>1837</v>
      </c>
      <c r="CL289" s="14">
        <f t="shared" si="981"/>
        <v>2120</v>
      </c>
      <c r="CM289" s="14">
        <f t="shared" si="982"/>
        <v>2120</v>
      </c>
      <c r="CN289" s="14">
        <f t="shared" si="983"/>
        <v>2428</v>
      </c>
      <c r="CO289" s="14">
        <f t="shared" si="984"/>
        <v>2865</v>
      </c>
      <c r="CP289" s="14">
        <f t="shared" si="985"/>
        <v>33674</v>
      </c>
      <c r="CQ289" s="14">
        <f t="shared" si="986"/>
        <v>38510</v>
      </c>
      <c r="CR289" s="14">
        <f t="shared" si="987"/>
        <v>38510</v>
      </c>
      <c r="CS289" s="14">
        <f t="shared" si="988"/>
        <v>43346</v>
      </c>
      <c r="CT289" s="14">
        <f t="shared" si="989"/>
        <v>50600</v>
      </c>
      <c r="CU289" s="14">
        <f>INDEX(属性偏向!$S$4:$S$135,(卡牌属性!$BZ289-1+CU$3)*11+卡牌属性!$CD289)</f>
        <v>52</v>
      </c>
      <c r="CV289" s="14">
        <f>INDEX(属性偏向!$S$4:$S$135,(卡牌属性!$BZ289-1+CV$3)*11+卡牌属性!$CD289)</f>
        <v>56</v>
      </c>
      <c r="CW289" s="14">
        <f>INDEX(属性偏向!$S$4:$S$135,(卡牌属性!$BZ289-1+CW$3)*11+卡牌属性!$CD289)</f>
        <v>60</v>
      </c>
      <c r="CX289" s="14">
        <f>INDEX(属性偏向!$S$4:$S$135,(卡牌属性!$BZ289-1+CX$3)*11+卡牌属性!$CD289)</f>
        <v>60</v>
      </c>
      <c r="CY289" s="14">
        <f>INDEX(属性偏向!$S$4:$S$135,(卡牌属性!$BZ289-1+CY$3)*11+卡牌属性!$CD289)</f>
        <v>66</v>
      </c>
      <c r="CZ289" s="14">
        <f>INDEX(属性偏向!$T$4:$T$135,(卡牌属性!$BZ289-1+CZ$3)*11+卡牌属性!$CD289)</f>
        <v>26</v>
      </c>
      <c r="DA289" s="14">
        <f>INDEX(属性偏向!$T$4:$T$135,(卡牌属性!$BZ289-1+DA$3)*11+卡牌属性!$CD289)</f>
        <v>28</v>
      </c>
      <c r="DB289" s="14">
        <f>INDEX(属性偏向!$T$4:$T$135,(卡牌属性!$BZ289-1+DB$3)*11+卡牌属性!$CD289)</f>
        <v>28</v>
      </c>
      <c r="DC289" s="14">
        <f>INDEX(属性偏向!$T$4:$T$135,(卡牌属性!$BZ289-1+DC$3)*11+卡牌属性!$CD289)</f>
        <v>30</v>
      </c>
      <c r="DD289" s="14">
        <f>INDEX(属性偏向!$T$4:$T$135,(卡牌属性!$BZ289-1+DD$3)*11+卡牌属性!$CD289)</f>
        <v>33</v>
      </c>
      <c r="DE289" s="14">
        <f>INDEX(属性偏向!$U$4:$U$135,(卡牌属性!$BZ289-1+DE$3)*11+卡牌属性!$CD289)</f>
        <v>520</v>
      </c>
      <c r="DF289" s="14">
        <f>INDEX(属性偏向!$U$4:$U$135,(卡牌属性!$BZ289-1+DF$3)*11+卡牌属性!$CD289)</f>
        <v>560</v>
      </c>
      <c r="DG289" s="14">
        <f>INDEX(属性偏向!$U$4:$U$135,(卡牌属性!$BZ289-1+DG$3)*11+卡牌属性!$CD289)</f>
        <v>560</v>
      </c>
      <c r="DH289" s="14">
        <f>INDEX(属性偏向!$U$4:$U$135,(卡牌属性!$BZ289-1+DH$3)*11+卡牌属性!$CD289)</f>
        <v>600</v>
      </c>
      <c r="DI289" s="14">
        <f>INDEX(属性偏向!$U$4:$U$135,(卡牌属性!$BZ289-1+DI$3)*11+卡牌属性!$CD289)</f>
        <v>660</v>
      </c>
      <c r="DL289" s="13">
        <v>285</v>
      </c>
      <c r="DM289" s="14">
        <f t="shared" si="935"/>
        <v>26</v>
      </c>
      <c r="DN289" s="14">
        <f t="shared" si="936"/>
        <v>1102028</v>
      </c>
      <c r="DO289" s="14" t="str">
        <f>INDEX($B$6:$B$32,DM289)&amp;"-"&amp;INDEX(属性投放!$H$7:$H$17,卡牌属性!DT289)</f>
        <v>SSR寄灵人-无我相</v>
      </c>
      <c r="DP289" s="14">
        <f t="shared" si="924"/>
        <v>7</v>
      </c>
      <c r="DQ289" s="14">
        <f t="shared" si="925"/>
        <v>6</v>
      </c>
      <c r="DR289" s="14">
        <f t="shared" si="926"/>
        <v>6</v>
      </c>
      <c r="DS289" s="14">
        <f t="shared" si="937"/>
        <v>4</v>
      </c>
      <c r="DT289" s="14">
        <f t="shared" si="938"/>
        <v>10</v>
      </c>
      <c r="DU289" s="14">
        <f>INDEX(属性投放!$W$6:$W$49,(卡牌属性!DS289-2)*11+卡牌属性!DT289)</f>
        <v>10</v>
      </c>
      <c r="DV289" s="14">
        <f t="shared" si="990"/>
        <v>9998</v>
      </c>
      <c r="DW289" s="14">
        <f t="shared" si="991"/>
        <v>10822</v>
      </c>
      <c r="DX289" s="14">
        <f t="shared" si="992"/>
        <v>12420</v>
      </c>
      <c r="DY289" s="14">
        <f t="shared" si="993"/>
        <v>12420</v>
      </c>
      <c r="DZ289" s="14">
        <f t="shared" si="994"/>
        <v>14018</v>
      </c>
      <c r="EA289" s="14">
        <f t="shared" si="995"/>
        <v>4552</v>
      </c>
      <c r="EB289" s="14">
        <f t="shared" si="996"/>
        <v>4949</v>
      </c>
      <c r="EC289" s="14">
        <f t="shared" si="997"/>
        <v>4949</v>
      </c>
      <c r="ED289" s="14">
        <f t="shared" si="998"/>
        <v>5361</v>
      </c>
      <c r="EE289" s="14">
        <f t="shared" si="999"/>
        <v>6160</v>
      </c>
      <c r="EF289" s="14">
        <f t="shared" si="1000"/>
        <v>85364</v>
      </c>
      <c r="EG289" s="14">
        <f t="shared" si="1001"/>
        <v>92468</v>
      </c>
      <c r="EH289" s="14">
        <f t="shared" si="1002"/>
        <v>92468</v>
      </c>
      <c r="EI289" s="14">
        <f t="shared" si="1003"/>
        <v>99622</v>
      </c>
      <c r="EJ289" s="14">
        <f t="shared" si="1004"/>
        <v>113730</v>
      </c>
      <c r="EK289" s="14">
        <f>INDEX(属性偏向!$S$4:$S$135,(卡牌属性!$DP289-1+EK$3)*11+卡牌属性!$DT289)*(1+属性投放!$AT$6)</f>
        <v>150</v>
      </c>
      <c r="EL289" s="14">
        <f>INDEX(属性偏向!$S$4:$S$135,(卡牌属性!$DP289-1+EL$3)*11+卡牌属性!$DT289)*(1+属性投放!$AT$6)</f>
        <v>156</v>
      </c>
      <c r="EM289" s="14">
        <f>INDEX(属性偏向!$S$4:$S$135,(卡牌属性!$DP289-1+EM$3)*11+卡牌属性!$DT289)*(1+属性投放!$AT$6)</f>
        <v>168</v>
      </c>
      <c r="EN289" s="14">
        <f>INDEX(属性偏向!$S$4:$S$135,(卡牌属性!$DP289-1+EN$3)*11+卡牌属性!$DT289)*(1+属性投放!$AT$6)</f>
        <v>168</v>
      </c>
      <c r="EO289" s="14">
        <f>INDEX(属性偏向!$S$4:$S$135,(卡牌属性!$DP289-1+EO$3)*11+卡牌属性!$DT289)*(1+属性投放!$AT$6)</f>
        <v>180</v>
      </c>
      <c r="EP289" s="14">
        <f>INDEX(属性偏向!$T$4:$T$135,(卡牌属性!$DQ289-1+EP$3)*11+卡牌属性!$DT289)*(1+属性投放!$AT$6)</f>
        <v>72</v>
      </c>
      <c r="EQ289" s="14">
        <f>INDEX(属性偏向!$T$4:$T$135,(卡牌属性!$DQ289-1+EQ$3)*11+卡牌属性!$DT289)*(1+属性投放!$AT$6)</f>
        <v>75</v>
      </c>
      <c r="ER289" s="14">
        <f>INDEX(属性偏向!$T$4:$T$135,(卡牌属性!$DQ289-1+ER$3)*11+卡牌属性!$DT289)*(1+属性投放!$AT$6)</f>
        <v>75</v>
      </c>
      <c r="ES289" s="14">
        <f>INDEX(属性偏向!$T$4:$T$135,(卡牌属性!$DQ289-1+ES$3)*11+卡牌属性!$DT289)*(1+属性投放!$AT$6)</f>
        <v>78</v>
      </c>
      <c r="ET289" s="14">
        <f>INDEX(属性偏向!$T$4:$T$135,(卡牌属性!$DQ289-1+ET$3)*11+卡牌属性!$DT289)*(1+属性投放!$AT$6)</f>
        <v>84</v>
      </c>
      <c r="EU289" s="14">
        <f>INDEX(属性偏向!$U$4:$U$135,(卡牌属性!$DR289-1+EU$3)*11+卡牌属性!$DT289)*(1+属性投放!$AT$6)</f>
        <v>1440</v>
      </c>
      <c r="EV289" s="14">
        <f>INDEX(属性偏向!$U$4:$U$135,(卡牌属性!$DR289-1+EV$3)*11+卡牌属性!$DT289)*(1+属性投放!$AT$6)</f>
        <v>1500</v>
      </c>
      <c r="EW289" s="14">
        <f>INDEX(属性偏向!$U$4:$U$135,(卡牌属性!$DR289-1+EW$3)*11+卡牌属性!$DT289)*(1+属性投放!$AT$6)</f>
        <v>1500</v>
      </c>
      <c r="EX289" s="14">
        <f>INDEX(属性偏向!$U$4:$U$135,(卡牌属性!$DR289-1+EX$3)*11+卡牌属性!$DT289)*(1+属性投放!$AT$6)</f>
        <v>1560</v>
      </c>
      <c r="EY289" s="14">
        <f>INDEX(属性偏向!$U$4:$U$135,(卡牌属性!$DR289-1+EY$3)*11+卡牌属性!$DT289)*(1+属性投放!$AT$6)</f>
        <v>1680</v>
      </c>
    </row>
    <row r="290" spans="31:155" ht="16.5" x14ac:dyDescent="0.2">
      <c r="AE290" s="13">
        <v>286</v>
      </c>
      <c r="AF290" s="13">
        <f t="shared" si="927"/>
        <v>26</v>
      </c>
      <c r="AG290" s="13">
        <f t="shared" si="920"/>
        <v>4</v>
      </c>
      <c r="AH290" s="13"/>
      <c r="AI290" s="13"/>
      <c r="AJ290" s="14">
        <f t="shared" si="921"/>
        <v>1101997</v>
      </c>
      <c r="AK290" s="14" t="str">
        <f t="shared" si="922"/>
        <v>SSR寄灵人11突</v>
      </c>
      <c r="AL290" s="25" t="s">
        <v>131</v>
      </c>
      <c r="AM290" s="14">
        <v>1</v>
      </c>
      <c r="AN290" s="14">
        <f t="shared" si="923"/>
        <v>11</v>
      </c>
      <c r="AO290" s="14" t="e">
        <f>INDEX(属性投放!#REF!,(卡牌属性!AG290-2)*20+卡牌属性!AN290)</f>
        <v>#REF!</v>
      </c>
      <c r="AP290" s="14" t="e">
        <f t="shared" si="1005"/>
        <v>#REF!</v>
      </c>
      <c r="AQ290" s="14" t="e">
        <f t="shared" si="1005"/>
        <v>#REF!</v>
      </c>
      <c r="AR290" s="14" t="e">
        <f t="shared" si="1005"/>
        <v>#REF!</v>
      </c>
      <c r="AS290" s="14" t="e">
        <f t="shared" si="1005"/>
        <v>#REF!</v>
      </c>
      <c r="AT290" s="14" t="e">
        <f>INDEX(属性投放!#REF!,(卡牌属性!AG290-2)*20+卡牌属性!AN290)</f>
        <v>#REF!</v>
      </c>
      <c r="AU290" s="14" t="e">
        <f t="shared" si="1006"/>
        <v>#REF!</v>
      </c>
      <c r="AV290" s="14" t="e">
        <f t="shared" si="1006"/>
        <v>#REF!</v>
      </c>
      <c r="AW290" s="14" t="e">
        <f t="shared" si="1006"/>
        <v>#REF!</v>
      </c>
      <c r="AX290" s="14" t="e">
        <f t="shared" si="1006"/>
        <v>#REF!</v>
      </c>
      <c r="AY290" s="14" t="e">
        <f>INDEX(属性投放!#REF!,(卡牌属性!AG290-2)*20+卡牌属性!AN290)</f>
        <v>#REF!</v>
      </c>
      <c r="AZ290" s="14" t="e">
        <f t="shared" si="1007"/>
        <v>#REF!</v>
      </c>
      <c r="BA290" s="14" t="e">
        <f t="shared" si="1007"/>
        <v>#REF!</v>
      </c>
      <c r="BB290" s="14" t="e">
        <f t="shared" si="1007"/>
        <v>#REF!</v>
      </c>
      <c r="BC290" s="14" t="e">
        <f t="shared" si="1007"/>
        <v>#REF!</v>
      </c>
      <c r="BD290" s="14" t="e">
        <f>INDEX(属性投放!#REF!,(卡牌属性!AG290-2)*20+卡牌属性!AN290)</f>
        <v>#REF!</v>
      </c>
      <c r="BE290" s="14" t="e">
        <f t="shared" si="1008"/>
        <v>#REF!</v>
      </c>
      <c r="BF290" s="14" t="e">
        <f t="shared" si="1008"/>
        <v>#REF!</v>
      </c>
      <c r="BG290" s="14" t="e">
        <f t="shared" si="1008"/>
        <v>#REF!</v>
      </c>
      <c r="BH290" s="14" t="e">
        <f t="shared" si="1008"/>
        <v>#REF!</v>
      </c>
      <c r="BI290" s="14" t="e">
        <f>INDEX(属性投放!#REF!,(卡牌属性!AG290-2)*20+卡牌属性!AN290)</f>
        <v>#REF!</v>
      </c>
      <c r="BJ290" s="14" t="e">
        <f t="shared" si="1009"/>
        <v>#REF!</v>
      </c>
      <c r="BK290" s="14" t="e">
        <f t="shared" si="1009"/>
        <v>#REF!</v>
      </c>
      <c r="BL290" s="14" t="e">
        <f t="shared" si="1009"/>
        <v>#REF!</v>
      </c>
      <c r="BM290" s="14" t="e">
        <f t="shared" si="1009"/>
        <v>#REF!</v>
      </c>
      <c r="BN290" s="14" t="e">
        <f>INDEX(属性投放!#REF!,(卡牌属性!AG290-2)*20+卡牌属性!AN290)</f>
        <v>#REF!</v>
      </c>
      <c r="BO290" s="14" t="e">
        <f t="shared" si="1010"/>
        <v>#REF!</v>
      </c>
      <c r="BP290" s="14" t="e">
        <f t="shared" si="1010"/>
        <v>#REF!</v>
      </c>
      <c r="BQ290" s="14" t="e">
        <f t="shared" si="1010"/>
        <v>#REF!</v>
      </c>
      <c r="BR290" s="14" t="e">
        <f t="shared" si="1010"/>
        <v>#REF!</v>
      </c>
      <c r="BV290" s="13">
        <v>286</v>
      </c>
      <c r="BW290" s="14">
        <f t="shared" si="928"/>
        <v>26</v>
      </c>
      <c r="BX290" s="14">
        <f t="shared" si="929"/>
        <v>1102028</v>
      </c>
      <c r="BY290" s="14" t="str">
        <f>INDEX($O$6:$O$37,BW290)&amp;"-"&amp;INDEX(属性投放!$H$19:$H$29,卡牌属性!CD290)</f>
        <v>吕布-无众生相</v>
      </c>
      <c r="BZ290" s="14">
        <f t="shared" si="930"/>
        <v>8</v>
      </c>
      <c r="CA290" s="14">
        <f t="shared" si="931"/>
        <v>8</v>
      </c>
      <c r="CB290" s="14">
        <f t="shared" si="932"/>
        <v>7</v>
      </c>
      <c r="CC290" s="14">
        <f t="shared" si="933"/>
        <v>5</v>
      </c>
      <c r="CD290" s="14">
        <f t="shared" si="934"/>
        <v>11</v>
      </c>
      <c r="CE290" s="14">
        <f>INDEX(属性投放!$W$6:$W$49,(卡牌属性!CC290-2)*11+卡牌属性!CD290)</f>
        <v>10</v>
      </c>
      <c r="CF290" s="14">
        <f t="shared" si="975"/>
        <v>4294</v>
      </c>
      <c r="CG290" s="14">
        <f t="shared" si="976"/>
        <v>4900</v>
      </c>
      <c r="CH290" s="14">
        <f t="shared" si="977"/>
        <v>5506</v>
      </c>
      <c r="CI290" s="14">
        <f t="shared" si="978"/>
        <v>5506</v>
      </c>
      <c r="CJ290" s="14">
        <f t="shared" si="979"/>
        <v>6390</v>
      </c>
      <c r="CK290" s="14">
        <f t="shared" si="980"/>
        <v>2097</v>
      </c>
      <c r="CL290" s="14">
        <f t="shared" si="981"/>
        <v>2400</v>
      </c>
      <c r="CM290" s="14">
        <f t="shared" si="982"/>
        <v>2400</v>
      </c>
      <c r="CN290" s="14">
        <f t="shared" si="983"/>
        <v>2728</v>
      </c>
      <c r="CO290" s="14">
        <f t="shared" si="984"/>
        <v>3195</v>
      </c>
      <c r="CP290" s="14">
        <f t="shared" si="985"/>
        <v>38874</v>
      </c>
      <c r="CQ290" s="14">
        <f t="shared" si="986"/>
        <v>44110</v>
      </c>
      <c r="CR290" s="14">
        <f t="shared" si="987"/>
        <v>44110</v>
      </c>
      <c r="CS290" s="14">
        <f t="shared" si="988"/>
        <v>49346</v>
      </c>
      <c r="CT290" s="14">
        <f t="shared" si="989"/>
        <v>57200</v>
      </c>
      <c r="CU290" s="14">
        <f>INDEX(属性偏向!$S$4:$S$135,(卡牌属性!$BZ290-1+CU$3)*11+卡牌属性!$CD290)</f>
        <v>62</v>
      </c>
      <c r="CV290" s="14">
        <f>INDEX(属性偏向!$S$4:$S$135,(卡牌属性!$BZ290-1+CV$3)*11+卡牌属性!$CD290)</f>
        <v>66</v>
      </c>
      <c r="CW290" s="14">
        <f>INDEX(属性偏向!$S$4:$S$135,(卡牌属性!$BZ290-1+CW$3)*11+卡牌属性!$CD290)</f>
        <v>70</v>
      </c>
      <c r="CX290" s="14">
        <f>INDEX(属性偏向!$S$4:$S$135,(卡牌属性!$BZ290-1+CX$3)*11+卡牌属性!$CD290)</f>
        <v>70</v>
      </c>
      <c r="CY290" s="14">
        <f>INDEX(属性偏向!$S$4:$S$135,(卡牌属性!$BZ290-1+CY$3)*11+卡牌属性!$CD290)</f>
        <v>76</v>
      </c>
      <c r="CZ290" s="14">
        <f>INDEX(属性偏向!$T$4:$T$135,(卡牌属性!$BZ290-1+CZ$3)*11+卡牌属性!$CD290)</f>
        <v>31</v>
      </c>
      <c r="DA290" s="14">
        <f>INDEX(属性偏向!$T$4:$T$135,(卡牌属性!$BZ290-1+DA$3)*11+卡牌属性!$CD290)</f>
        <v>33</v>
      </c>
      <c r="DB290" s="14">
        <f>INDEX(属性偏向!$T$4:$T$135,(卡牌属性!$BZ290-1+DB$3)*11+卡牌属性!$CD290)</f>
        <v>33</v>
      </c>
      <c r="DC290" s="14">
        <f>INDEX(属性偏向!$T$4:$T$135,(卡牌属性!$BZ290-1+DC$3)*11+卡牌属性!$CD290)</f>
        <v>35</v>
      </c>
      <c r="DD290" s="14">
        <f>INDEX(属性偏向!$T$4:$T$135,(卡牌属性!$BZ290-1+DD$3)*11+卡牌属性!$CD290)</f>
        <v>38</v>
      </c>
      <c r="DE290" s="14">
        <f>INDEX(属性偏向!$U$4:$U$135,(卡牌属性!$BZ290-1+DE$3)*11+卡牌属性!$CD290)</f>
        <v>620</v>
      </c>
      <c r="DF290" s="14">
        <f>INDEX(属性偏向!$U$4:$U$135,(卡牌属性!$BZ290-1+DF$3)*11+卡牌属性!$CD290)</f>
        <v>660</v>
      </c>
      <c r="DG290" s="14">
        <f>INDEX(属性偏向!$U$4:$U$135,(卡牌属性!$BZ290-1+DG$3)*11+卡牌属性!$CD290)</f>
        <v>660</v>
      </c>
      <c r="DH290" s="14">
        <f>INDEX(属性偏向!$U$4:$U$135,(卡牌属性!$BZ290-1+DH$3)*11+卡牌属性!$CD290)</f>
        <v>700</v>
      </c>
      <c r="DI290" s="14">
        <f>INDEX(属性偏向!$U$4:$U$135,(卡牌属性!$BZ290-1+DI$3)*11+卡牌属性!$CD290)</f>
        <v>760</v>
      </c>
      <c r="DL290" s="13">
        <v>286</v>
      </c>
      <c r="DM290" s="14">
        <f t="shared" si="935"/>
        <v>26</v>
      </c>
      <c r="DN290" s="14">
        <f t="shared" si="936"/>
        <v>1102028</v>
      </c>
      <c r="DO290" s="14" t="str">
        <f>INDEX($B$6:$B$32,DM290)&amp;"-"&amp;INDEX(属性投放!$H$7:$H$17,卡牌属性!DT290)</f>
        <v>SSR寄灵人-无众生相</v>
      </c>
      <c r="DP290" s="14">
        <f t="shared" si="924"/>
        <v>7</v>
      </c>
      <c r="DQ290" s="14">
        <f t="shared" si="925"/>
        <v>6</v>
      </c>
      <c r="DR290" s="14">
        <f t="shared" si="926"/>
        <v>6</v>
      </c>
      <c r="DS290" s="14">
        <f t="shared" si="937"/>
        <v>4</v>
      </c>
      <c r="DT290" s="14">
        <f t="shared" si="938"/>
        <v>11</v>
      </c>
      <c r="DU290" s="14">
        <f>INDEX(属性投放!$W$6:$W$49,(卡牌属性!DS290-2)*11+卡牌属性!DT290)</f>
        <v>10</v>
      </c>
      <c r="DV290" s="14">
        <f t="shared" si="990"/>
        <v>11498</v>
      </c>
      <c r="DW290" s="14">
        <f t="shared" si="991"/>
        <v>12382</v>
      </c>
      <c r="DX290" s="14">
        <f t="shared" si="992"/>
        <v>14100</v>
      </c>
      <c r="DY290" s="14">
        <f t="shared" si="993"/>
        <v>14100</v>
      </c>
      <c r="DZ290" s="14">
        <f t="shared" si="994"/>
        <v>15818</v>
      </c>
      <c r="EA290" s="14">
        <f t="shared" si="995"/>
        <v>5272</v>
      </c>
      <c r="EB290" s="14">
        <f t="shared" si="996"/>
        <v>5699</v>
      </c>
      <c r="EC290" s="14">
        <f t="shared" si="997"/>
        <v>5699</v>
      </c>
      <c r="ED290" s="14">
        <f t="shared" si="998"/>
        <v>6141</v>
      </c>
      <c r="EE290" s="14">
        <f t="shared" si="999"/>
        <v>7000</v>
      </c>
      <c r="EF290" s="14">
        <f t="shared" si="1000"/>
        <v>99764</v>
      </c>
      <c r="EG290" s="14">
        <f t="shared" si="1001"/>
        <v>107468</v>
      </c>
      <c r="EH290" s="14">
        <f t="shared" si="1002"/>
        <v>107468</v>
      </c>
      <c r="EI290" s="14">
        <f t="shared" si="1003"/>
        <v>115222</v>
      </c>
      <c r="EJ290" s="14">
        <f t="shared" si="1004"/>
        <v>130530</v>
      </c>
      <c r="EK290" s="14">
        <f>INDEX(属性偏向!$S$4:$S$135,(卡牌属性!$DP290-1+EK$3)*11+卡牌属性!$DT290)*(1+属性投放!$AT$6)</f>
        <v>180</v>
      </c>
      <c r="EL290" s="14">
        <f>INDEX(属性偏向!$S$4:$S$135,(卡牌属性!$DP290-1+EL$3)*11+卡牌属性!$DT290)*(1+属性投放!$AT$6)</f>
        <v>186</v>
      </c>
      <c r="EM290" s="14">
        <f>INDEX(属性偏向!$S$4:$S$135,(卡牌属性!$DP290-1+EM$3)*11+卡牌属性!$DT290)*(1+属性投放!$AT$6)</f>
        <v>198</v>
      </c>
      <c r="EN290" s="14">
        <f>INDEX(属性偏向!$S$4:$S$135,(卡牌属性!$DP290-1+EN$3)*11+卡牌属性!$DT290)*(1+属性投放!$AT$6)</f>
        <v>198</v>
      </c>
      <c r="EO290" s="14">
        <f>INDEX(属性偏向!$S$4:$S$135,(卡牌属性!$DP290-1+EO$3)*11+卡牌属性!$DT290)*(1+属性投放!$AT$6)</f>
        <v>210</v>
      </c>
      <c r="EP290" s="14">
        <f>INDEX(属性偏向!$T$4:$T$135,(卡牌属性!$DQ290-1+EP$3)*11+卡牌属性!$DT290)*(1+属性投放!$AT$6)</f>
        <v>87</v>
      </c>
      <c r="EQ290" s="14">
        <f>INDEX(属性偏向!$T$4:$T$135,(卡牌属性!$DQ290-1+EQ$3)*11+卡牌属性!$DT290)*(1+属性投放!$AT$6)</f>
        <v>90</v>
      </c>
      <c r="ER290" s="14">
        <f>INDEX(属性偏向!$T$4:$T$135,(卡牌属性!$DQ290-1+ER$3)*11+卡牌属性!$DT290)*(1+属性投放!$AT$6)</f>
        <v>90</v>
      </c>
      <c r="ES290" s="14">
        <f>INDEX(属性偏向!$T$4:$T$135,(卡牌属性!$DQ290-1+ES$3)*11+卡牌属性!$DT290)*(1+属性投放!$AT$6)</f>
        <v>93</v>
      </c>
      <c r="ET290" s="14">
        <f>INDEX(属性偏向!$T$4:$T$135,(卡牌属性!$DQ290-1+ET$3)*11+卡牌属性!$DT290)*(1+属性投放!$AT$6)</f>
        <v>99</v>
      </c>
      <c r="EU290" s="14">
        <f>INDEX(属性偏向!$U$4:$U$135,(卡牌属性!$DR290-1+EU$3)*11+卡牌属性!$DT290)*(1+属性投放!$AT$6)</f>
        <v>1740</v>
      </c>
      <c r="EV290" s="14">
        <f>INDEX(属性偏向!$U$4:$U$135,(卡牌属性!$DR290-1+EV$3)*11+卡牌属性!$DT290)*(1+属性投放!$AT$6)</f>
        <v>1800</v>
      </c>
      <c r="EW290" s="14">
        <f>INDEX(属性偏向!$U$4:$U$135,(卡牌属性!$DR290-1+EW$3)*11+卡牌属性!$DT290)*(1+属性投放!$AT$6)</f>
        <v>1800</v>
      </c>
      <c r="EX290" s="14">
        <f>INDEX(属性偏向!$U$4:$U$135,(卡牌属性!$DR290-1+EX$3)*11+卡牌属性!$DT290)*(1+属性投放!$AT$6)</f>
        <v>1860</v>
      </c>
      <c r="EY290" s="14">
        <f>INDEX(属性偏向!$U$4:$U$135,(卡牌属性!$DR290-1+EY$3)*11+卡牌属性!$DT290)*(1+属性投放!$AT$6)</f>
        <v>1980</v>
      </c>
    </row>
    <row r="291" spans="31:155" ht="16.5" x14ac:dyDescent="0.2">
      <c r="AE291" s="13">
        <v>287</v>
      </c>
      <c r="AF291" s="13">
        <f t="shared" si="927"/>
        <v>27</v>
      </c>
      <c r="AG291" s="13">
        <f t="shared" si="920"/>
        <v>5</v>
      </c>
      <c r="AH291" s="13"/>
      <c r="AI291" s="13"/>
      <c r="AJ291" s="14">
        <f t="shared" si="921"/>
        <v>1101996</v>
      </c>
      <c r="AK291" s="14" t="str">
        <f t="shared" si="922"/>
        <v>UR寄灵人1突</v>
      </c>
      <c r="AL291" s="25" t="s">
        <v>131</v>
      </c>
      <c r="AM291" s="14">
        <v>1</v>
      </c>
      <c r="AN291" s="14">
        <f t="shared" si="923"/>
        <v>1</v>
      </c>
      <c r="AO291" s="14" t="e">
        <f>INDEX(属性投放!#REF!,(卡牌属性!AG291-2)*20+卡牌属性!AN291)</f>
        <v>#REF!</v>
      </c>
      <c r="AP291" s="14" t="e">
        <f t="shared" si="1005"/>
        <v>#REF!</v>
      </c>
      <c r="AQ291" s="14" t="e">
        <f t="shared" si="1005"/>
        <v>#REF!</v>
      </c>
      <c r="AR291" s="14" t="e">
        <f t="shared" si="1005"/>
        <v>#REF!</v>
      </c>
      <c r="AS291" s="14" t="e">
        <f t="shared" si="1005"/>
        <v>#REF!</v>
      </c>
      <c r="AT291" s="14" t="e">
        <f>INDEX(属性投放!#REF!,(卡牌属性!AG291-2)*20+卡牌属性!AN291)</f>
        <v>#REF!</v>
      </c>
      <c r="AU291" s="14" t="e">
        <f t="shared" si="1006"/>
        <v>#REF!</v>
      </c>
      <c r="AV291" s="14" t="e">
        <f t="shared" si="1006"/>
        <v>#REF!</v>
      </c>
      <c r="AW291" s="14" t="e">
        <f t="shared" si="1006"/>
        <v>#REF!</v>
      </c>
      <c r="AX291" s="14" t="e">
        <f t="shared" si="1006"/>
        <v>#REF!</v>
      </c>
      <c r="AY291" s="14" t="e">
        <f>INDEX(属性投放!#REF!,(卡牌属性!AG291-2)*20+卡牌属性!AN291)</f>
        <v>#REF!</v>
      </c>
      <c r="AZ291" s="14" t="e">
        <f t="shared" si="1007"/>
        <v>#REF!</v>
      </c>
      <c r="BA291" s="14" t="e">
        <f t="shared" si="1007"/>
        <v>#REF!</v>
      </c>
      <c r="BB291" s="14" t="e">
        <f t="shared" si="1007"/>
        <v>#REF!</v>
      </c>
      <c r="BC291" s="14" t="e">
        <f t="shared" si="1007"/>
        <v>#REF!</v>
      </c>
      <c r="BD291" s="14" t="e">
        <f>INDEX(属性投放!#REF!,(卡牌属性!AG291-2)*20+卡牌属性!AN291)</f>
        <v>#REF!</v>
      </c>
      <c r="BE291" s="14" t="e">
        <f t="shared" si="1008"/>
        <v>#REF!</v>
      </c>
      <c r="BF291" s="14" t="e">
        <f t="shared" si="1008"/>
        <v>#REF!</v>
      </c>
      <c r="BG291" s="14" t="e">
        <f t="shared" si="1008"/>
        <v>#REF!</v>
      </c>
      <c r="BH291" s="14" t="e">
        <f t="shared" si="1008"/>
        <v>#REF!</v>
      </c>
      <c r="BI291" s="14" t="e">
        <f>INDEX(属性投放!#REF!,(卡牌属性!AG291-2)*20+卡牌属性!AN291)</f>
        <v>#REF!</v>
      </c>
      <c r="BJ291" s="14" t="e">
        <f t="shared" si="1009"/>
        <v>#REF!</v>
      </c>
      <c r="BK291" s="14" t="e">
        <f t="shared" si="1009"/>
        <v>#REF!</v>
      </c>
      <c r="BL291" s="14" t="e">
        <f t="shared" si="1009"/>
        <v>#REF!</v>
      </c>
      <c r="BM291" s="14" t="e">
        <f t="shared" si="1009"/>
        <v>#REF!</v>
      </c>
      <c r="BN291" s="14" t="e">
        <f>INDEX(属性投放!#REF!,(卡牌属性!AG291-2)*20+卡牌属性!AN291)</f>
        <v>#REF!</v>
      </c>
      <c r="BO291" s="14" t="e">
        <f t="shared" si="1010"/>
        <v>#REF!</v>
      </c>
      <c r="BP291" s="14" t="e">
        <f t="shared" si="1010"/>
        <v>#REF!</v>
      </c>
      <c r="BQ291" s="14" t="e">
        <f t="shared" si="1010"/>
        <v>#REF!</v>
      </c>
      <c r="BR291" s="14" t="e">
        <f t="shared" si="1010"/>
        <v>#REF!</v>
      </c>
      <c r="BV291" s="13">
        <v>287</v>
      </c>
      <c r="BW291" s="14">
        <f t="shared" si="928"/>
        <v>27</v>
      </c>
      <c r="BX291" s="14">
        <f t="shared" si="929"/>
        <v>1102030</v>
      </c>
      <c r="BY291" s="14" t="str">
        <f>INDEX($O$6:$O$37,BW291)&amp;"-"&amp;INDEX(属性投放!$H$19:$H$29,卡牌属性!CD291)</f>
        <v>燕青-练体</v>
      </c>
      <c r="BZ291" s="14">
        <f t="shared" si="930"/>
        <v>6</v>
      </c>
      <c r="CA291" s="14">
        <f t="shared" si="931"/>
        <v>6</v>
      </c>
      <c r="CB291" s="14">
        <f t="shared" si="932"/>
        <v>5</v>
      </c>
      <c r="CC291" s="14">
        <f t="shared" si="933"/>
        <v>3</v>
      </c>
      <c r="CD291" s="14">
        <f t="shared" si="934"/>
        <v>1</v>
      </c>
      <c r="CE291" s="14">
        <f>INDEX(属性投放!$W$6:$W$49,(卡牌属性!CC291-2)*11+卡牌属性!CD291)</f>
        <v>14</v>
      </c>
      <c r="CF291" s="14">
        <f>INDEX(属性偏向!$I$4:$I$15,卡牌属性!$BZ291+CF$3)</f>
        <v>175</v>
      </c>
      <c r="CG291" s="14">
        <f>INDEX(属性偏向!$I$4:$I$15,卡牌属性!$BZ291+CG$3)</f>
        <v>200</v>
      </c>
      <c r="CH291" s="14">
        <f>INDEX(属性偏向!$I$4:$I$15,卡牌属性!$BZ291+CH$3)</f>
        <v>250</v>
      </c>
      <c r="CI291" s="14">
        <f>INDEX(属性偏向!$I$4:$I$15,卡牌属性!$BZ291+CI$3)</f>
        <v>250</v>
      </c>
      <c r="CJ291" s="14">
        <f>INDEX(属性偏向!$I$4:$I$15,卡牌属性!$BZ291+CJ$3)</f>
        <v>300</v>
      </c>
      <c r="CK291" s="14">
        <f>INDEX(属性偏向!$J$4:$J$15,卡牌属性!$CA291+CK$3)</f>
        <v>40</v>
      </c>
      <c r="CL291" s="14">
        <f>INDEX(属性偏向!$J$4:$J$15,卡牌属性!$CA291+CL$3)</f>
        <v>50</v>
      </c>
      <c r="CM291" s="14">
        <f>INDEX(属性偏向!$J$4:$J$15,卡牌属性!$CA291+CM$3)</f>
        <v>50</v>
      </c>
      <c r="CN291" s="14">
        <f>INDEX(属性偏向!$J$4:$J$15,卡牌属性!$CA291+CN$3)</f>
        <v>75</v>
      </c>
      <c r="CO291" s="14">
        <f>INDEX(属性偏向!$J$4:$J$15,卡牌属性!$CA291+CO$3)</f>
        <v>100</v>
      </c>
      <c r="CP291" s="14">
        <f>INDEX(属性偏向!$K$4:$K$15,卡牌属性!$CB291+CP$3)</f>
        <v>500</v>
      </c>
      <c r="CQ291" s="14">
        <f>INDEX(属性偏向!$K$4:$K$15,卡牌属性!$CB291+CQ$3)</f>
        <v>650</v>
      </c>
      <c r="CR291" s="14">
        <f>INDEX(属性偏向!$K$4:$K$15,卡牌属性!$CB291+CR$3)</f>
        <v>650</v>
      </c>
      <c r="CS291" s="14">
        <f>INDEX(属性偏向!$K$4:$K$15,卡牌属性!$CB291+CS$3)</f>
        <v>800</v>
      </c>
      <c r="CT291" s="14">
        <f>INDEX(属性偏向!$K$4:$K$15,卡牌属性!$CB291+CT$3)</f>
        <v>1000</v>
      </c>
      <c r="CU291" s="14">
        <f>INDEX(属性偏向!$S$4:$S$135,(卡牌属性!$BZ291-1+CU$3)*11+卡牌属性!$CD291)</f>
        <v>12</v>
      </c>
      <c r="CV291" s="14">
        <f>INDEX(属性偏向!$S$4:$S$135,(卡牌属性!$BZ291-1+CV$3)*11+卡牌属性!$CD291)</f>
        <v>14</v>
      </c>
      <c r="CW291" s="14">
        <f>INDEX(属性偏向!$S$4:$S$135,(卡牌属性!$BZ291-1+CW$3)*11+卡牌属性!$CD291)</f>
        <v>16</v>
      </c>
      <c r="CX291" s="14">
        <f>INDEX(属性偏向!$S$4:$S$135,(卡牌属性!$BZ291-1+CX$3)*11+卡牌属性!$CD291)</f>
        <v>16</v>
      </c>
      <c r="CY291" s="14">
        <f>INDEX(属性偏向!$S$4:$S$135,(卡牌属性!$BZ291-1+CY$3)*11+卡牌属性!$CD291)</f>
        <v>20</v>
      </c>
      <c r="CZ291" s="14">
        <f>INDEX(属性偏向!$T$4:$T$135,(卡牌属性!$BZ291-1+CZ$3)*11+卡牌属性!$CD291)</f>
        <v>6</v>
      </c>
      <c r="DA291" s="14">
        <f>INDEX(属性偏向!$T$4:$T$135,(卡牌属性!$BZ291-1+DA$3)*11+卡牌属性!$CD291)</f>
        <v>7</v>
      </c>
      <c r="DB291" s="14">
        <f>INDEX(属性偏向!$T$4:$T$135,(卡牌属性!$BZ291-1+DB$3)*11+卡牌属性!$CD291)</f>
        <v>7</v>
      </c>
      <c r="DC291" s="14">
        <f>INDEX(属性偏向!$T$4:$T$135,(卡牌属性!$BZ291-1+DC$3)*11+卡牌属性!$CD291)</f>
        <v>8</v>
      </c>
      <c r="DD291" s="14">
        <f>INDEX(属性偏向!$T$4:$T$135,(卡牌属性!$BZ291-1+DD$3)*11+卡牌属性!$CD291)</f>
        <v>10</v>
      </c>
      <c r="DE291" s="14">
        <f>INDEX(属性偏向!$U$4:$U$135,(卡牌属性!$BZ291-1+DE$3)*11+卡牌属性!$CD291)</f>
        <v>72</v>
      </c>
      <c r="DF291" s="14">
        <f>INDEX(属性偏向!$U$4:$U$135,(卡牌属性!$BZ291-1+DF$3)*11+卡牌属性!$CD291)</f>
        <v>84</v>
      </c>
      <c r="DG291" s="14">
        <f>INDEX(属性偏向!$U$4:$U$135,(卡牌属性!$BZ291-1+DG$3)*11+卡牌属性!$CD291)</f>
        <v>84</v>
      </c>
      <c r="DH291" s="14">
        <f>INDEX(属性偏向!$U$4:$U$135,(卡牌属性!$BZ291-1+DH$3)*11+卡牌属性!$CD291)</f>
        <v>96</v>
      </c>
      <c r="DI291" s="14">
        <f>INDEX(属性偏向!$U$4:$U$135,(卡牌属性!$BZ291-1+DI$3)*11+卡牌属性!$CD291)</f>
        <v>120</v>
      </c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  <c r="EP291" s="16"/>
      <c r="EQ291" s="16"/>
      <c r="ER291" s="16"/>
      <c r="ES291" s="16"/>
      <c r="ET291" s="16"/>
      <c r="EU291" s="16"/>
      <c r="EV291" s="16"/>
      <c r="EW291" s="16"/>
      <c r="EX291" s="16"/>
      <c r="EY291" s="16"/>
    </row>
    <row r="292" spans="31:155" ht="16.5" x14ac:dyDescent="0.2">
      <c r="AE292" s="13">
        <v>288</v>
      </c>
      <c r="AF292" s="13">
        <f t="shared" si="927"/>
        <v>27</v>
      </c>
      <c r="AG292" s="13">
        <f t="shared" si="920"/>
        <v>5</v>
      </c>
      <c r="AH292" s="13"/>
      <c r="AI292" s="13"/>
      <c r="AJ292" s="14">
        <f t="shared" si="921"/>
        <v>1101996</v>
      </c>
      <c r="AK292" s="14" t="str">
        <f t="shared" si="922"/>
        <v>UR寄灵人2突</v>
      </c>
      <c r="AL292" s="25" t="s">
        <v>131</v>
      </c>
      <c r="AM292" s="14">
        <v>1</v>
      </c>
      <c r="AN292" s="14">
        <f t="shared" si="923"/>
        <v>2</v>
      </c>
      <c r="AO292" s="14" t="e">
        <f>INDEX(属性投放!#REF!,(卡牌属性!AG292-2)*20+卡牌属性!AN292)</f>
        <v>#REF!</v>
      </c>
      <c r="AP292" s="14" t="e">
        <f t="shared" si="1005"/>
        <v>#REF!</v>
      </c>
      <c r="AQ292" s="14" t="e">
        <f t="shared" si="1005"/>
        <v>#REF!</v>
      </c>
      <c r="AR292" s="14" t="e">
        <f t="shared" si="1005"/>
        <v>#REF!</v>
      </c>
      <c r="AS292" s="14" t="e">
        <f t="shared" si="1005"/>
        <v>#REF!</v>
      </c>
      <c r="AT292" s="14" t="e">
        <f>INDEX(属性投放!#REF!,(卡牌属性!AG292-2)*20+卡牌属性!AN292)</f>
        <v>#REF!</v>
      </c>
      <c r="AU292" s="14" t="e">
        <f t="shared" si="1006"/>
        <v>#REF!</v>
      </c>
      <c r="AV292" s="14" t="e">
        <f t="shared" si="1006"/>
        <v>#REF!</v>
      </c>
      <c r="AW292" s="14" t="e">
        <f t="shared" si="1006"/>
        <v>#REF!</v>
      </c>
      <c r="AX292" s="14" t="e">
        <f t="shared" si="1006"/>
        <v>#REF!</v>
      </c>
      <c r="AY292" s="14" t="e">
        <f>INDEX(属性投放!#REF!,(卡牌属性!AG292-2)*20+卡牌属性!AN292)</f>
        <v>#REF!</v>
      </c>
      <c r="AZ292" s="14" t="e">
        <f t="shared" si="1007"/>
        <v>#REF!</v>
      </c>
      <c r="BA292" s="14" t="e">
        <f t="shared" si="1007"/>
        <v>#REF!</v>
      </c>
      <c r="BB292" s="14" t="e">
        <f t="shared" si="1007"/>
        <v>#REF!</v>
      </c>
      <c r="BC292" s="14" t="e">
        <f t="shared" si="1007"/>
        <v>#REF!</v>
      </c>
      <c r="BD292" s="14" t="e">
        <f>INDEX(属性投放!#REF!,(卡牌属性!AG292-2)*20+卡牌属性!AN292)</f>
        <v>#REF!</v>
      </c>
      <c r="BE292" s="14" t="e">
        <f t="shared" si="1008"/>
        <v>#REF!</v>
      </c>
      <c r="BF292" s="14" t="e">
        <f t="shared" si="1008"/>
        <v>#REF!</v>
      </c>
      <c r="BG292" s="14" t="e">
        <f t="shared" si="1008"/>
        <v>#REF!</v>
      </c>
      <c r="BH292" s="14" t="e">
        <f t="shared" si="1008"/>
        <v>#REF!</v>
      </c>
      <c r="BI292" s="14" t="e">
        <f>INDEX(属性投放!#REF!,(卡牌属性!AG292-2)*20+卡牌属性!AN292)</f>
        <v>#REF!</v>
      </c>
      <c r="BJ292" s="14" t="e">
        <f t="shared" si="1009"/>
        <v>#REF!</v>
      </c>
      <c r="BK292" s="14" t="e">
        <f t="shared" si="1009"/>
        <v>#REF!</v>
      </c>
      <c r="BL292" s="14" t="e">
        <f t="shared" si="1009"/>
        <v>#REF!</v>
      </c>
      <c r="BM292" s="14" t="e">
        <f t="shared" si="1009"/>
        <v>#REF!</v>
      </c>
      <c r="BN292" s="14" t="e">
        <f>INDEX(属性投放!#REF!,(卡牌属性!AG292-2)*20+卡牌属性!AN292)</f>
        <v>#REF!</v>
      </c>
      <c r="BO292" s="14" t="e">
        <f t="shared" si="1010"/>
        <v>#REF!</v>
      </c>
      <c r="BP292" s="14" t="e">
        <f t="shared" si="1010"/>
        <v>#REF!</v>
      </c>
      <c r="BQ292" s="14" t="e">
        <f t="shared" si="1010"/>
        <v>#REF!</v>
      </c>
      <c r="BR292" s="14" t="e">
        <f t="shared" si="1010"/>
        <v>#REF!</v>
      </c>
      <c r="BV292" s="13">
        <v>288</v>
      </c>
      <c r="BW292" s="14">
        <f t="shared" si="928"/>
        <v>27</v>
      </c>
      <c r="BX292" s="14">
        <f t="shared" si="929"/>
        <v>1102030</v>
      </c>
      <c r="BY292" s="14" t="str">
        <f>INDEX($O$6:$O$37,BW292)&amp;"-"&amp;INDEX(属性投放!$H$19:$H$29,卡牌属性!CD292)</f>
        <v>燕青-等活</v>
      </c>
      <c r="BZ292" s="14">
        <f t="shared" si="930"/>
        <v>6</v>
      </c>
      <c r="CA292" s="14">
        <f t="shared" si="931"/>
        <v>6</v>
      </c>
      <c r="CB292" s="14">
        <f t="shared" si="932"/>
        <v>5</v>
      </c>
      <c r="CC292" s="14">
        <f t="shared" si="933"/>
        <v>3</v>
      </c>
      <c r="CD292" s="14">
        <f t="shared" si="934"/>
        <v>2</v>
      </c>
      <c r="CE292" s="14">
        <f>INDEX(属性投放!$W$6:$W$49,(卡牌属性!CC292-2)*11+卡牌属性!CD292)</f>
        <v>10</v>
      </c>
      <c r="CF292" s="14">
        <f t="shared" ref="CF292:CF301" si="1011">CF291+CU291*$CE291</f>
        <v>343</v>
      </c>
      <c r="CG292" s="14">
        <f t="shared" ref="CG292:CG301" si="1012">CG291+CV291*$CE291</f>
        <v>396</v>
      </c>
      <c r="CH292" s="14">
        <f t="shared" ref="CH292:CH301" si="1013">CH291+CW291*$CE291</f>
        <v>474</v>
      </c>
      <c r="CI292" s="14">
        <f t="shared" ref="CI292:CI301" si="1014">CI291+CX291*$CE291</f>
        <v>474</v>
      </c>
      <c r="CJ292" s="14">
        <f t="shared" ref="CJ292:CJ301" si="1015">CJ291+CY291*$CE291</f>
        <v>580</v>
      </c>
      <c r="CK292" s="14">
        <f t="shared" ref="CK292:CK301" si="1016">CK291+CZ291*$CE291</f>
        <v>124</v>
      </c>
      <c r="CL292" s="14">
        <f t="shared" ref="CL292:CL301" si="1017">CL291+DA291*$CE291</f>
        <v>148</v>
      </c>
      <c r="CM292" s="14">
        <f t="shared" ref="CM292:CM301" si="1018">CM291+DB291*$CE291</f>
        <v>148</v>
      </c>
      <c r="CN292" s="14">
        <f t="shared" ref="CN292:CN301" si="1019">CN291+DC291*$CE291</f>
        <v>187</v>
      </c>
      <c r="CO292" s="14">
        <f t="shared" ref="CO292:CO301" si="1020">CO291+DD291*$CE291</f>
        <v>240</v>
      </c>
      <c r="CP292" s="14">
        <f t="shared" ref="CP292:CP301" si="1021">CP291+DE291*$CE291</f>
        <v>1508</v>
      </c>
      <c r="CQ292" s="14">
        <f t="shared" ref="CQ292:CQ301" si="1022">CQ291+DF291*$CE291</f>
        <v>1826</v>
      </c>
      <c r="CR292" s="14">
        <f t="shared" ref="CR292:CR301" si="1023">CR291+DG291*$CE291</f>
        <v>1826</v>
      </c>
      <c r="CS292" s="14">
        <f t="shared" ref="CS292:CS301" si="1024">CS291+DH291*$CE291</f>
        <v>2144</v>
      </c>
      <c r="CT292" s="14">
        <f t="shared" ref="CT292:CT301" si="1025">CT291+DI291*$CE291</f>
        <v>2680</v>
      </c>
      <c r="CU292" s="14">
        <f>INDEX(属性偏向!$S$4:$S$135,(卡牌属性!$BZ292-1+CU$3)*11+卡牌属性!$CD292)</f>
        <v>14</v>
      </c>
      <c r="CV292" s="14">
        <f>INDEX(属性偏向!$S$4:$S$135,(卡牌属性!$BZ292-1+CV$3)*11+卡牌属性!$CD292)</f>
        <v>16</v>
      </c>
      <c r="CW292" s="14">
        <f>INDEX(属性偏向!$S$4:$S$135,(卡牌属性!$BZ292-1+CW$3)*11+卡牌属性!$CD292)</f>
        <v>18</v>
      </c>
      <c r="CX292" s="14">
        <f>INDEX(属性偏向!$S$4:$S$135,(卡牌属性!$BZ292-1+CX$3)*11+卡牌属性!$CD292)</f>
        <v>18</v>
      </c>
      <c r="CY292" s="14">
        <f>INDEX(属性偏向!$S$4:$S$135,(卡牌属性!$BZ292-1+CY$3)*11+卡牌属性!$CD292)</f>
        <v>22</v>
      </c>
      <c r="CZ292" s="14">
        <f>INDEX(属性偏向!$T$4:$T$135,(卡牌属性!$BZ292-1+CZ$3)*11+卡牌属性!$CD292)</f>
        <v>7</v>
      </c>
      <c r="DA292" s="14">
        <f>INDEX(属性偏向!$T$4:$T$135,(卡牌属性!$BZ292-1+DA$3)*11+卡牌属性!$CD292)</f>
        <v>8</v>
      </c>
      <c r="DB292" s="14">
        <f>INDEX(属性偏向!$T$4:$T$135,(卡牌属性!$BZ292-1+DB$3)*11+卡牌属性!$CD292)</f>
        <v>8</v>
      </c>
      <c r="DC292" s="14">
        <f>INDEX(属性偏向!$T$4:$T$135,(卡牌属性!$BZ292-1+DC$3)*11+卡牌属性!$CD292)</f>
        <v>9</v>
      </c>
      <c r="DD292" s="14">
        <f>INDEX(属性偏向!$T$4:$T$135,(卡牌属性!$BZ292-1+DD$3)*11+卡牌属性!$CD292)</f>
        <v>11</v>
      </c>
      <c r="DE292" s="14">
        <f>INDEX(属性偏向!$U$4:$U$135,(卡牌属性!$BZ292-1+DE$3)*11+卡牌属性!$CD292)</f>
        <v>98</v>
      </c>
      <c r="DF292" s="14">
        <f>INDEX(属性偏向!$U$4:$U$135,(卡牌属性!$BZ292-1+DF$3)*11+卡牌属性!$CD292)</f>
        <v>112</v>
      </c>
      <c r="DG292" s="14">
        <f>INDEX(属性偏向!$U$4:$U$135,(卡牌属性!$BZ292-1+DG$3)*11+卡牌属性!$CD292)</f>
        <v>112</v>
      </c>
      <c r="DH292" s="14">
        <f>INDEX(属性偏向!$U$4:$U$135,(卡牌属性!$BZ292-1+DH$3)*11+卡牌属性!$CD292)</f>
        <v>126</v>
      </c>
      <c r="DI292" s="14">
        <f>INDEX(属性偏向!$U$4:$U$135,(卡牌属性!$BZ292-1+DI$3)*11+卡牌属性!$CD292)</f>
        <v>154</v>
      </c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  <c r="EP292" s="16"/>
      <c r="EQ292" s="16"/>
      <c r="ER292" s="16"/>
      <c r="ES292" s="16"/>
      <c r="ET292" s="16"/>
      <c r="EU292" s="16"/>
      <c r="EV292" s="16"/>
      <c r="EW292" s="16"/>
      <c r="EX292" s="16"/>
      <c r="EY292" s="16"/>
    </row>
    <row r="293" spans="31:155" ht="16.5" x14ac:dyDescent="0.2">
      <c r="AE293" s="13">
        <v>289</v>
      </c>
      <c r="AF293" s="13">
        <f t="shared" si="927"/>
        <v>27</v>
      </c>
      <c r="AG293" s="13">
        <f t="shared" si="920"/>
        <v>5</v>
      </c>
      <c r="AH293" s="13"/>
      <c r="AI293" s="13"/>
      <c r="AJ293" s="14">
        <f t="shared" si="921"/>
        <v>1101996</v>
      </c>
      <c r="AK293" s="14" t="str">
        <f t="shared" si="922"/>
        <v>UR寄灵人3突</v>
      </c>
      <c r="AL293" s="25" t="s">
        <v>131</v>
      </c>
      <c r="AM293" s="14">
        <v>1</v>
      </c>
      <c r="AN293" s="14">
        <f t="shared" si="923"/>
        <v>3</v>
      </c>
      <c r="AO293" s="14" t="e">
        <f>INDEX(属性投放!#REF!,(卡牌属性!AG293-2)*20+卡牌属性!AN293)</f>
        <v>#REF!</v>
      </c>
      <c r="AP293" s="14" t="e">
        <f t="shared" si="1005"/>
        <v>#REF!</v>
      </c>
      <c r="AQ293" s="14" t="e">
        <f t="shared" si="1005"/>
        <v>#REF!</v>
      </c>
      <c r="AR293" s="14" t="e">
        <f t="shared" si="1005"/>
        <v>#REF!</v>
      </c>
      <c r="AS293" s="14" t="e">
        <f t="shared" si="1005"/>
        <v>#REF!</v>
      </c>
      <c r="AT293" s="14" t="e">
        <f>INDEX(属性投放!#REF!,(卡牌属性!AG293-2)*20+卡牌属性!AN293)</f>
        <v>#REF!</v>
      </c>
      <c r="AU293" s="14" t="e">
        <f t="shared" si="1006"/>
        <v>#REF!</v>
      </c>
      <c r="AV293" s="14" t="e">
        <f t="shared" si="1006"/>
        <v>#REF!</v>
      </c>
      <c r="AW293" s="14" t="e">
        <f t="shared" si="1006"/>
        <v>#REF!</v>
      </c>
      <c r="AX293" s="14" t="e">
        <f t="shared" si="1006"/>
        <v>#REF!</v>
      </c>
      <c r="AY293" s="14" t="e">
        <f>INDEX(属性投放!#REF!,(卡牌属性!AG293-2)*20+卡牌属性!AN293)</f>
        <v>#REF!</v>
      </c>
      <c r="AZ293" s="14" t="e">
        <f t="shared" si="1007"/>
        <v>#REF!</v>
      </c>
      <c r="BA293" s="14" t="e">
        <f t="shared" si="1007"/>
        <v>#REF!</v>
      </c>
      <c r="BB293" s="14" t="e">
        <f t="shared" si="1007"/>
        <v>#REF!</v>
      </c>
      <c r="BC293" s="14" t="e">
        <f t="shared" si="1007"/>
        <v>#REF!</v>
      </c>
      <c r="BD293" s="14" t="e">
        <f>INDEX(属性投放!#REF!,(卡牌属性!AG293-2)*20+卡牌属性!AN293)</f>
        <v>#REF!</v>
      </c>
      <c r="BE293" s="14" t="e">
        <f t="shared" si="1008"/>
        <v>#REF!</v>
      </c>
      <c r="BF293" s="14" t="e">
        <f t="shared" si="1008"/>
        <v>#REF!</v>
      </c>
      <c r="BG293" s="14" t="e">
        <f t="shared" si="1008"/>
        <v>#REF!</v>
      </c>
      <c r="BH293" s="14" t="e">
        <f t="shared" si="1008"/>
        <v>#REF!</v>
      </c>
      <c r="BI293" s="14" t="e">
        <f>INDEX(属性投放!#REF!,(卡牌属性!AG293-2)*20+卡牌属性!AN293)</f>
        <v>#REF!</v>
      </c>
      <c r="BJ293" s="14" t="e">
        <f t="shared" si="1009"/>
        <v>#REF!</v>
      </c>
      <c r="BK293" s="14" t="e">
        <f t="shared" si="1009"/>
        <v>#REF!</v>
      </c>
      <c r="BL293" s="14" t="e">
        <f t="shared" si="1009"/>
        <v>#REF!</v>
      </c>
      <c r="BM293" s="14" t="e">
        <f t="shared" si="1009"/>
        <v>#REF!</v>
      </c>
      <c r="BN293" s="14" t="e">
        <f>INDEX(属性投放!#REF!,(卡牌属性!AG293-2)*20+卡牌属性!AN293)</f>
        <v>#REF!</v>
      </c>
      <c r="BO293" s="14" t="e">
        <f t="shared" si="1010"/>
        <v>#REF!</v>
      </c>
      <c r="BP293" s="14" t="e">
        <f t="shared" si="1010"/>
        <v>#REF!</v>
      </c>
      <c r="BQ293" s="14" t="e">
        <f t="shared" si="1010"/>
        <v>#REF!</v>
      </c>
      <c r="BR293" s="14" t="e">
        <f t="shared" si="1010"/>
        <v>#REF!</v>
      </c>
      <c r="BV293" s="13">
        <v>289</v>
      </c>
      <c r="BW293" s="14">
        <f t="shared" si="928"/>
        <v>27</v>
      </c>
      <c r="BX293" s="14">
        <f t="shared" si="929"/>
        <v>1102030</v>
      </c>
      <c r="BY293" s="14" t="str">
        <f>INDEX($O$6:$O$37,BW293)&amp;"-"&amp;INDEX(属性投放!$H$19:$H$29,卡牌属性!CD293)</f>
        <v>燕青-黑绳</v>
      </c>
      <c r="BZ293" s="14">
        <f t="shared" si="930"/>
        <v>6</v>
      </c>
      <c r="CA293" s="14">
        <f t="shared" si="931"/>
        <v>6</v>
      </c>
      <c r="CB293" s="14">
        <f t="shared" si="932"/>
        <v>5</v>
      </c>
      <c r="CC293" s="14">
        <f t="shared" si="933"/>
        <v>3</v>
      </c>
      <c r="CD293" s="14">
        <f t="shared" si="934"/>
        <v>3</v>
      </c>
      <c r="CE293" s="14">
        <f>INDEX(属性投放!$W$6:$W$49,(卡牌属性!CC293-2)*11+卡牌属性!CD293)</f>
        <v>15</v>
      </c>
      <c r="CF293" s="14">
        <f t="shared" si="1011"/>
        <v>483</v>
      </c>
      <c r="CG293" s="14">
        <f t="shared" si="1012"/>
        <v>556</v>
      </c>
      <c r="CH293" s="14">
        <f t="shared" si="1013"/>
        <v>654</v>
      </c>
      <c r="CI293" s="14">
        <f t="shared" si="1014"/>
        <v>654</v>
      </c>
      <c r="CJ293" s="14">
        <f t="shared" si="1015"/>
        <v>800</v>
      </c>
      <c r="CK293" s="14">
        <f t="shared" si="1016"/>
        <v>194</v>
      </c>
      <c r="CL293" s="14">
        <f t="shared" si="1017"/>
        <v>228</v>
      </c>
      <c r="CM293" s="14">
        <f t="shared" si="1018"/>
        <v>228</v>
      </c>
      <c r="CN293" s="14">
        <f t="shared" si="1019"/>
        <v>277</v>
      </c>
      <c r="CO293" s="14">
        <f t="shared" si="1020"/>
        <v>350</v>
      </c>
      <c r="CP293" s="14">
        <f t="shared" si="1021"/>
        <v>2488</v>
      </c>
      <c r="CQ293" s="14">
        <f t="shared" si="1022"/>
        <v>2946</v>
      </c>
      <c r="CR293" s="14">
        <f t="shared" si="1023"/>
        <v>2946</v>
      </c>
      <c r="CS293" s="14">
        <f t="shared" si="1024"/>
        <v>3404</v>
      </c>
      <c r="CT293" s="14">
        <f t="shared" si="1025"/>
        <v>4220</v>
      </c>
      <c r="CU293" s="14">
        <f>INDEX(属性偏向!$S$4:$S$135,(卡牌属性!$BZ293-1+CU$3)*11+卡牌属性!$CD293)</f>
        <v>16</v>
      </c>
      <c r="CV293" s="14">
        <f>INDEX(属性偏向!$S$4:$S$135,(卡牌属性!$BZ293-1+CV$3)*11+卡牌属性!$CD293)</f>
        <v>18</v>
      </c>
      <c r="CW293" s="14">
        <f>INDEX(属性偏向!$S$4:$S$135,(卡牌属性!$BZ293-1+CW$3)*11+卡牌属性!$CD293)</f>
        <v>20</v>
      </c>
      <c r="CX293" s="14">
        <f>INDEX(属性偏向!$S$4:$S$135,(卡牌属性!$BZ293-1+CX$3)*11+卡牌属性!$CD293)</f>
        <v>20</v>
      </c>
      <c r="CY293" s="14">
        <f>INDEX(属性偏向!$S$4:$S$135,(卡牌属性!$BZ293-1+CY$3)*11+卡牌属性!$CD293)</f>
        <v>24</v>
      </c>
      <c r="CZ293" s="14">
        <f>INDEX(属性偏向!$T$4:$T$135,(卡牌属性!$BZ293-1+CZ$3)*11+卡牌属性!$CD293)</f>
        <v>8</v>
      </c>
      <c r="DA293" s="14">
        <f>INDEX(属性偏向!$T$4:$T$135,(卡牌属性!$BZ293-1+DA$3)*11+卡牌属性!$CD293)</f>
        <v>9</v>
      </c>
      <c r="DB293" s="14">
        <f>INDEX(属性偏向!$T$4:$T$135,(卡牌属性!$BZ293-1+DB$3)*11+卡牌属性!$CD293)</f>
        <v>9</v>
      </c>
      <c r="DC293" s="14">
        <f>INDEX(属性偏向!$T$4:$T$135,(卡牌属性!$BZ293-1+DC$3)*11+卡牌属性!$CD293)</f>
        <v>10</v>
      </c>
      <c r="DD293" s="14">
        <f>INDEX(属性偏向!$T$4:$T$135,(卡牌属性!$BZ293-1+DD$3)*11+卡牌属性!$CD293)</f>
        <v>12</v>
      </c>
      <c r="DE293" s="14">
        <f>INDEX(属性偏向!$U$4:$U$135,(卡牌属性!$BZ293-1+DE$3)*11+卡牌属性!$CD293)</f>
        <v>128</v>
      </c>
      <c r="DF293" s="14">
        <f>INDEX(属性偏向!$U$4:$U$135,(卡牌属性!$BZ293-1+DF$3)*11+卡牌属性!$CD293)</f>
        <v>144</v>
      </c>
      <c r="DG293" s="14">
        <f>INDEX(属性偏向!$U$4:$U$135,(卡牌属性!$BZ293-1+DG$3)*11+卡牌属性!$CD293)</f>
        <v>144</v>
      </c>
      <c r="DH293" s="14">
        <f>INDEX(属性偏向!$U$4:$U$135,(卡牌属性!$BZ293-1+DH$3)*11+卡牌属性!$CD293)</f>
        <v>160</v>
      </c>
      <c r="DI293" s="14">
        <f>INDEX(属性偏向!$U$4:$U$135,(卡牌属性!$BZ293-1+DI$3)*11+卡牌属性!$CD293)</f>
        <v>192</v>
      </c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  <c r="EP293" s="16"/>
      <c r="EQ293" s="16"/>
      <c r="ER293" s="16"/>
      <c r="ES293" s="16"/>
      <c r="ET293" s="16"/>
      <c r="EU293" s="16"/>
      <c r="EV293" s="16"/>
      <c r="EW293" s="16"/>
      <c r="EX293" s="16"/>
      <c r="EY293" s="16"/>
    </row>
    <row r="294" spans="31:155" ht="16.5" x14ac:dyDescent="0.2">
      <c r="AE294" s="13">
        <v>290</v>
      </c>
      <c r="AF294" s="13">
        <f t="shared" si="927"/>
        <v>27</v>
      </c>
      <c r="AG294" s="13">
        <f t="shared" si="920"/>
        <v>5</v>
      </c>
      <c r="AH294" s="13"/>
      <c r="AI294" s="13"/>
      <c r="AJ294" s="14">
        <f t="shared" si="921"/>
        <v>1101996</v>
      </c>
      <c r="AK294" s="14" t="str">
        <f t="shared" si="922"/>
        <v>UR寄灵人4突</v>
      </c>
      <c r="AL294" s="25" t="s">
        <v>131</v>
      </c>
      <c r="AM294" s="14">
        <v>1</v>
      </c>
      <c r="AN294" s="14">
        <f t="shared" si="923"/>
        <v>4</v>
      </c>
      <c r="AO294" s="14" t="e">
        <f>INDEX(属性投放!#REF!,(卡牌属性!AG294-2)*20+卡牌属性!AN294)</f>
        <v>#REF!</v>
      </c>
      <c r="AP294" s="14" t="e">
        <f t="shared" si="1005"/>
        <v>#REF!</v>
      </c>
      <c r="AQ294" s="14" t="e">
        <f t="shared" si="1005"/>
        <v>#REF!</v>
      </c>
      <c r="AR294" s="14" t="e">
        <f t="shared" si="1005"/>
        <v>#REF!</v>
      </c>
      <c r="AS294" s="14" t="e">
        <f t="shared" si="1005"/>
        <v>#REF!</v>
      </c>
      <c r="AT294" s="14" t="e">
        <f>INDEX(属性投放!#REF!,(卡牌属性!AG294-2)*20+卡牌属性!AN294)</f>
        <v>#REF!</v>
      </c>
      <c r="AU294" s="14" t="e">
        <f t="shared" si="1006"/>
        <v>#REF!</v>
      </c>
      <c r="AV294" s="14" t="e">
        <f t="shared" si="1006"/>
        <v>#REF!</v>
      </c>
      <c r="AW294" s="14" t="e">
        <f t="shared" si="1006"/>
        <v>#REF!</v>
      </c>
      <c r="AX294" s="14" t="e">
        <f t="shared" si="1006"/>
        <v>#REF!</v>
      </c>
      <c r="AY294" s="14" t="e">
        <f>INDEX(属性投放!#REF!,(卡牌属性!AG294-2)*20+卡牌属性!AN294)</f>
        <v>#REF!</v>
      </c>
      <c r="AZ294" s="14" t="e">
        <f t="shared" si="1007"/>
        <v>#REF!</v>
      </c>
      <c r="BA294" s="14" t="e">
        <f t="shared" si="1007"/>
        <v>#REF!</v>
      </c>
      <c r="BB294" s="14" t="e">
        <f t="shared" si="1007"/>
        <v>#REF!</v>
      </c>
      <c r="BC294" s="14" t="e">
        <f t="shared" si="1007"/>
        <v>#REF!</v>
      </c>
      <c r="BD294" s="14" t="e">
        <f>INDEX(属性投放!#REF!,(卡牌属性!AG294-2)*20+卡牌属性!AN294)</f>
        <v>#REF!</v>
      </c>
      <c r="BE294" s="14" t="e">
        <f t="shared" si="1008"/>
        <v>#REF!</v>
      </c>
      <c r="BF294" s="14" t="e">
        <f t="shared" si="1008"/>
        <v>#REF!</v>
      </c>
      <c r="BG294" s="14" t="e">
        <f t="shared" si="1008"/>
        <v>#REF!</v>
      </c>
      <c r="BH294" s="14" t="e">
        <f t="shared" si="1008"/>
        <v>#REF!</v>
      </c>
      <c r="BI294" s="14" t="e">
        <f>INDEX(属性投放!#REF!,(卡牌属性!AG294-2)*20+卡牌属性!AN294)</f>
        <v>#REF!</v>
      </c>
      <c r="BJ294" s="14" t="e">
        <f t="shared" si="1009"/>
        <v>#REF!</v>
      </c>
      <c r="BK294" s="14" t="e">
        <f t="shared" si="1009"/>
        <v>#REF!</v>
      </c>
      <c r="BL294" s="14" t="e">
        <f t="shared" si="1009"/>
        <v>#REF!</v>
      </c>
      <c r="BM294" s="14" t="e">
        <f t="shared" si="1009"/>
        <v>#REF!</v>
      </c>
      <c r="BN294" s="14" t="e">
        <f>INDEX(属性投放!#REF!,(卡牌属性!AG294-2)*20+卡牌属性!AN294)</f>
        <v>#REF!</v>
      </c>
      <c r="BO294" s="14" t="e">
        <f t="shared" si="1010"/>
        <v>#REF!</v>
      </c>
      <c r="BP294" s="14" t="e">
        <f t="shared" si="1010"/>
        <v>#REF!</v>
      </c>
      <c r="BQ294" s="14" t="e">
        <f t="shared" si="1010"/>
        <v>#REF!</v>
      </c>
      <c r="BR294" s="14" t="e">
        <f t="shared" si="1010"/>
        <v>#REF!</v>
      </c>
      <c r="BV294" s="13">
        <v>290</v>
      </c>
      <c r="BW294" s="14">
        <f t="shared" si="928"/>
        <v>27</v>
      </c>
      <c r="BX294" s="14">
        <f t="shared" si="929"/>
        <v>1102030</v>
      </c>
      <c r="BY294" s="14" t="str">
        <f>INDEX($O$6:$O$37,BW294)&amp;"-"&amp;INDEX(属性投放!$H$19:$H$29,卡牌属性!CD294)</f>
        <v>燕青-众合</v>
      </c>
      <c r="BZ294" s="14">
        <f t="shared" si="930"/>
        <v>6</v>
      </c>
      <c r="CA294" s="14">
        <f t="shared" si="931"/>
        <v>6</v>
      </c>
      <c r="CB294" s="14">
        <f t="shared" si="932"/>
        <v>5</v>
      </c>
      <c r="CC294" s="14">
        <f t="shared" si="933"/>
        <v>3</v>
      </c>
      <c r="CD294" s="14">
        <f t="shared" si="934"/>
        <v>4</v>
      </c>
      <c r="CE294" s="14">
        <f>INDEX(属性投放!$W$6:$W$49,(卡牌属性!CC294-2)*11+卡牌属性!CD294)</f>
        <v>15</v>
      </c>
      <c r="CF294" s="14">
        <f t="shared" si="1011"/>
        <v>723</v>
      </c>
      <c r="CG294" s="14">
        <f t="shared" si="1012"/>
        <v>826</v>
      </c>
      <c r="CH294" s="14">
        <f t="shared" si="1013"/>
        <v>954</v>
      </c>
      <c r="CI294" s="14">
        <f t="shared" si="1014"/>
        <v>954</v>
      </c>
      <c r="CJ294" s="14">
        <f t="shared" si="1015"/>
        <v>1160</v>
      </c>
      <c r="CK294" s="14">
        <f t="shared" si="1016"/>
        <v>314</v>
      </c>
      <c r="CL294" s="14">
        <f t="shared" si="1017"/>
        <v>363</v>
      </c>
      <c r="CM294" s="14">
        <f t="shared" si="1018"/>
        <v>363</v>
      </c>
      <c r="CN294" s="14">
        <f t="shared" si="1019"/>
        <v>427</v>
      </c>
      <c r="CO294" s="14">
        <f t="shared" si="1020"/>
        <v>530</v>
      </c>
      <c r="CP294" s="14">
        <f t="shared" si="1021"/>
        <v>4408</v>
      </c>
      <c r="CQ294" s="14">
        <f t="shared" si="1022"/>
        <v>5106</v>
      </c>
      <c r="CR294" s="14">
        <f t="shared" si="1023"/>
        <v>5106</v>
      </c>
      <c r="CS294" s="14">
        <f t="shared" si="1024"/>
        <v>5804</v>
      </c>
      <c r="CT294" s="14">
        <f t="shared" si="1025"/>
        <v>7100</v>
      </c>
      <c r="CU294" s="14">
        <f>INDEX(属性偏向!$S$4:$S$135,(卡牌属性!$BZ294-1+CU$3)*11+卡牌属性!$CD294)</f>
        <v>18</v>
      </c>
      <c r="CV294" s="14">
        <f>INDEX(属性偏向!$S$4:$S$135,(卡牌属性!$BZ294-1+CV$3)*11+卡牌属性!$CD294)</f>
        <v>20</v>
      </c>
      <c r="CW294" s="14">
        <f>INDEX(属性偏向!$S$4:$S$135,(卡牌属性!$BZ294-1+CW$3)*11+卡牌属性!$CD294)</f>
        <v>22</v>
      </c>
      <c r="CX294" s="14">
        <f>INDEX(属性偏向!$S$4:$S$135,(卡牌属性!$BZ294-1+CX$3)*11+卡牌属性!$CD294)</f>
        <v>22</v>
      </c>
      <c r="CY294" s="14">
        <f>INDEX(属性偏向!$S$4:$S$135,(卡牌属性!$BZ294-1+CY$3)*11+卡牌属性!$CD294)</f>
        <v>26</v>
      </c>
      <c r="CZ294" s="14">
        <f>INDEX(属性偏向!$T$4:$T$135,(卡牌属性!$BZ294-1+CZ$3)*11+卡牌属性!$CD294)</f>
        <v>9</v>
      </c>
      <c r="DA294" s="14">
        <f>INDEX(属性偏向!$T$4:$T$135,(卡牌属性!$BZ294-1+DA$3)*11+卡牌属性!$CD294)</f>
        <v>10</v>
      </c>
      <c r="DB294" s="14">
        <f>INDEX(属性偏向!$T$4:$T$135,(卡牌属性!$BZ294-1+DB$3)*11+卡牌属性!$CD294)</f>
        <v>10</v>
      </c>
      <c r="DC294" s="14">
        <f>INDEX(属性偏向!$T$4:$T$135,(卡牌属性!$BZ294-1+DC$3)*11+卡牌属性!$CD294)</f>
        <v>11</v>
      </c>
      <c r="DD294" s="14">
        <f>INDEX(属性偏向!$T$4:$T$135,(卡牌属性!$BZ294-1+DD$3)*11+卡牌属性!$CD294)</f>
        <v>13</v>
      </c>
      <c r="DE294" s="14">
        <f>INDEX(属性偏向!$U$4:$U$135,(卡牌属性!$BZ294-1+DE$3)*11+卡牌属性!$CD294)</f>
        <v>162</v>
      </c>
      <c r="DF294" s="14">
        <f>INDEX(属性偏向!$U$4:$U$135,(卡牌属性!$BZ294-1+DF$3)*11+卡牌属性!$CD294)</f>
        <v>180</v>
      </c>
      <c r="DG294" s="14">
        <f>INDEX(属性偏向!$U$4:$U$135,(卡牌属性!$BZ294-1+DG$3)*11+卡牌属性!$CD294)</f>
        <v>180</v>
      </c>
      <c r="DH294" s="14">
        <f>INDEX(属性偏向!$U$4:$U$135,(卡牌属性!$BZ294-1+DH$3)*11+卡牌属性!$CD294)</f>
        <v>198</v>
      </c>
      <c r="DI294" s="14">
        <f>INDEX(属性偏向!$U$4:$U$135,(卡牌属性!$BZ294-1+DI$3)*11+卡牌属性!$CD294)</f>
        <v>234</v>
      </c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  <c r="EP294" s="16"/>
      <c r="EQ294" s="16"/>
      <c r="ER294" s="16"/>
      <c r="ES294" s="16"/>
      <c r="ET294" s="16"/>
      <c r="EU294" s="16"/>
      <c r="EV294" s="16"/>
      <c r="EW294" s="16"/>
      <c r="EX294" s="16"/>
      <c r="EY294" s="16"/>
    </row>
    <row r="295" spans="31:155" ht="16.5" x14ac:dyDescent="0.2">
      <c r="AE295" s="13">
        <v>291</v>
      </c>
      <c r="AF295" s="13">
        <f t="shared" si="927"/>
        <v>27</v>
      </c>
      <c r="AG295" s="13">
        <f t="shared" si="920"/>
        <v>5</v>
      </c>
      <c r="AH295" s="13"/>
      <c r="AI295" s="13"/>
      <c r="AJ295" s="14">
        <f t="shared" si="921"/>
        <v>1101996</v>
      </c>
      <c r="AK295" s="14" t="str">
        <f t="shared" si="922"/>
        <v>UR寄灵人5突</v>
      </c>
      <c r="AL295" s="25" t="s">
        <v>131</v>
      </c>
      <c r="AM295" s="14">
        <v>1</v>
      </c>
      <c r="AN295" s="14">
        <f t="shared" si="923"/>
        <v>5</v>
      </c>
      <c r="AO295" s="14" t="e">
        <f>INDEX(属性投放!#REF!,(卡牌属性!AG295-2)*20+卡牌属性!AN295)</f>
        <v>#REF!</v>
      </c>
      <c r="AP295" s="14" t="e">
        <f t="shared" si="1005"/>
        <v>#REF!</v>
      </c>
      <c r="AQ295" s="14" t="e">
        <f t="shared" si="1005"/>
        <v>#REF!</v>
      </c>
      <c r="AR295" s="14" t="e">
        <f t="shared" si="1005"/>
        <v>#REF!</v>
      </c>
      <c r="AS295" s="14" t="e">
        <f t="shared" si="1005"/>
        <v>#REF!</v>
      </c>
      <c r="AT295" s="14" t="e">
        <f>INDEX(属性投放!#REF!,(卡牌属性!AG295-2)*20+卡牌属性!AN295)</f>
        <v>#REF!</v>
      </c>
      <c r="AU295" s="14" t="e">
        <f t="shared" si="1006"/>
        <v>#REF!</v>
      </c>
      <c r="AV295" s="14" t="e">
        <f t="shared" si="1006"/>
        <v>#REF!</v>
      </c>
      <c r="AW295" s="14" t="e">
        <f t="shared" si="1006"/>
        <v>#REF!</v>
      </c>
      <c r="AX295" s="14" t="e">
        <f t="shared" si="1006"/>
        <v>#REF!</v>
      </c>
      <c r="AY295" s="14" t="e">
        <f>INDEX(属性投放!#REF!,(卡牌属性!AG295-2)*20+卡牌属性!AN295)</f>
        <v>#REF!</v>
      </c>
      <c r="AZ295" s="14" t="e">
        <f t="shared" si="1007"/>
        <v>#REF!</v>
      </c>
      <c r="BA295" s="14" t="e">
        <f t="shared" si="1007"/>
        <v>#REF!</v>
      </c>
      <c r="BB295" s="14" t="e">
        <f t="shared" si="1007"/>
        <v>#REF!</v>
      </c>
      <c r="BC295" s="14" t="e">
        <f t="shared" si="1007"/>
        <v>#REF!</v>
      </c>
      <c r="BD295" s="14" t="e">
        <f>INDEX(属性投放!#REF!,(卡牌属性!AG295-2)*20+卡牌属性!AN295)</f>
        <v>#REF!</v>
      </c>
      <c r="BE295" s="14" t="e">
        <f t="shared" si="1008"/>
        <v>#REF!</v>
      </c>
      <c r="BF295" s="14" t="e">
        <f t="shared" si="1008"/>
        <v>#REF!</v>
      </c>
      <c r="BG295" s="14" t="e">
        <f t="shared" si="1008"/>
        <v>#REF!</v>
      </c>
      <c r="BH295" s="14" t="e">
        <f t="shared" si="1008"/>
        <v>#REF!</v>
      </c>
      <c r="BI295" s="14" t="e">
        <f>INDEX(属性投放!#REF!,(卡牌属性!AG295-2)*20+卡牌属性!AN295)</f>
        <v>#REF!</v>
      </c>
      <c r="BJ295" s="14" t="e">
        <f t="shared" si="1009"/>
        <v>#REF!</v>
      </c>
      <c r="BK295" s="14" t="e">
        <f t="shared" si="1009"/>
        <v>#REF!</v>
      </c>
      <c r="BL295" s="14" t="e">
        <f t="shared" si="1009"/>
        <v>#REF!</v>
      </c>
      <c r="BM295" s="14" t="e">
        <f t="shared" si="1009"/>
        <v>#REF!</v>
      </c>
      <c r="BN295" s="14" t="e">
        <f>INDEX(属性投放!#REF!,(卡牌属性!AG295-2)*20+卡牌属性!AN295)</f>
        <v>#REF!</v>
      </c>
      <c r="BO295" s="14" t="e">
        <f t="shared" si="1010"/>
        <v>#REF!</v>
      </c>
      <c r="BP295" s="14" t="e">
        <f t="shared" si="1010"/>
        <v>#REF!</v>
      </c>
      <c r="BQ295" s="14" t="e">
        <f t="shared" si="1010"/>
        <v>#REF!</v>
      </c>
      <c r="BR295" s="14" t="e">
        <f t="shared" si="1010"/>
        <v>#REF!</v>
      </c>
      <c r="BV295" s="13">
        <v>291</v>
      </c>
      <c r="BW295" s="14">
        <f t="shared" si="928"/>
        <v>27</v>
      </c>
      <c r="BX295" s="14">
        <f t="shared" si="929"/>
        <v>1102030</v>
      </c>
      <c r="BY295" s="14" t="str">
        <f>INDEX($O$6:$O$37,BW295)&amp;"-"&amp;INDEX(属性投放!$H$19:$H$29,卡牌属性!CD295)</f>
        <v>燕青-叫唤</v>
      </c>
      <c r="BZ295" s="14">
        <f t="shared" si="930"/>
        <v>6</v>
      </c>
      <c r="CA295" s="14">
        <f t="shared" si="931"/>
        <v>6</v>
      </c>
      <c r="CB295" s="14">
        <f t="shared" si="932"/>
        <v>5</v>
      </c>
      <c r="CC295" s="14">
        <f t="shared" si="933"/>
        <v>3</v>
      </c>
      <c r="CD295" s="14">
        <f t="shared" si="934"/>
        <v>5</v>
      </c>
      <c r="CE295" s="14">
        <f>INDEX(属性投放!$W$6:$W$49,(卡牌属性!CC295-2)*11+卡牌属性!CD295)</f>
        <v>15</v>
      </c>
      <c r="CF295" s="14">
        <f t="shared" si="1011"/>
        <v>993</v>
      </c>
      <c r="CG295" s="14">
        <f t="shared" si="1012"/>
        <v>1126</v>
      </c>
      <c r="CH295" s="14">
        <f t="shared" si="1013"/>
        <v>1284</v>
      </c>
      <c r="CI295" s="14">
        <f t="shared" si="1014"/>
        <v>1284</v>
      </c>
      <c r="CJ295" s="14">
        <f t="shared" si="1015"/>
        <v>1550</v>
      </c>
      <c r="CK295" s="14">
        <f t="shared" si="1016"/>
        <v>449</v>
      </c>
      <c r="CL295" s="14">
        <f t="shared" si="1017"/>
        <v>513</v>
      </c>
      <c r="CM295" s="14">
        <f t="shared" si="1018"/>
        <v>513</v>
      </c>
      <c r="CN295" s="14">
        <f t="shared" si="1019"/>
        <v>592</v>
      </c>
      <c r="CO295" s="14">
        <f t="shared" si="1020"/>
        <v>725</v>
      </c>
      <c r="CP295" s="14">
        <f t="shared" si="1021"/>
        <v>6838</v>
      </c>
      <c r="CQ295" s="14">
        <f t="shared" si="1022"/>
        <v>7806</v>
      </c>
      <c r="CR295" s="14">
        <f t="shared" si="1023"/>
        <v>7806</v>
      </c>
      <c r="CS295" s="14">
        <f t="shared" si="1024"/>
        <v>8774</v>
      </c>
      <c r="CT295" s="14">
        <f t="shared" si="1025"/>
        <v>10610</v>
      </c>
      <c r="CU295" s="14">
        <f>INDEX(属性偏向!$S$4:$S$135,(卡牌属性!$BZ295-1+CU$3)*11+卡牌属性!$CD295)</f>
        <v>20</v>
      </c>
      <c r="CV295" s="14">
        <f>INDEX(属性偏向!$S$4:$S$135,(卡牌属性!$BZ295-1+CV$3)*11+卡牌属性!$CD295)</f>
        <v>22</v>
      </c>
      <c r="CW295" s="14">
        <f>INDEX(属性偏向!$S$4:$S$135,(卡牌属性!$BZ295-1+CW$3)*11+卡牌属性!$CD295)</f>
        <v>24</v>
      </c>
      <c r="CX295" s="14">
        <f>INDEX(属性偏向!$S$4:$S$135,(卡牌属性!$BZ295-1+CX$3)*11+卡牌属性!$CD295)</f>
        <v>24</v>
      </c>
      <c r="CY295" s="14">
        <f>INDEX(属性偏向!$S$4:$S$135,(卡牌属性!$BZ295-1+CY$3)*11+卡牌属性!$CD295)</f>
        <v>28</v>
      </c>
      <c r="CZ295" s="14">
        <f>INDEX(属性偏向!$T$4:$T$135,(卡牌属性!$BZ295-1+CZ$3)*11+卡牌属性!$CD295)</f>
        <v>10</v>
      </c>
      <c r="DA295" s="14">
        <f>INDEX(属性偏向!$T$4:$T$135,(卡牌属性!$BZ295-1+DA$3)*11+卡牌属性!$CD295)</f>
        <v>11</v>
      </c>
      <c r="DB295" s="14">
        <f>INDEX(属性偏向!$T$4:$T$135,(卡牌属性!$BZ295-1+DB$3)*11+卡牌属性!$CD295)</f>
        <v>11</v>
      </c>
      <c r="DC295" s="14">
        <f>INDEX(属性偏向!$T$4:$T$135,(卡牌属性!$BZ295-1+DC$3)*11+卡牌属性!$CD295)</f>
        <v>12</v>
      </c>
      <c r="DD295" s="14">
        <f>INDEX(属性偏向!$T$4:$T$135,(卡牌属性!$BZ295-1+DD$3)*11+卡牌属性!$CD295)</f>
        <v>14</v>
      </c>
      <c r="DE295" s="14">
        <f>INDEX(属性偏向!$U$4:$U$135,(卡牌属性!$BZ295-1+DE$3)*11+卡牌属性!$CD295)</f>
        <v>200</v>
      </c>
      <c r="DF295" s="14">
        <f>INDEX(属性偏向!$U$4:$U$135,(卡牌属性!$BZ295-1+DF$3)*11+卡牌属性!$CD295)</f>
        <v>220</v>
      </c>
      <c r="DG295" s="14">
        <f>INDEX(属性偏向!$U$4:$U$135,(卡牌属性!$BZ295-1+DG$3)*11+卡牌属性!$CD295)</f>
        <v>220</v>
      </c>
      <c r="DH295" s="14">
        <f>INDEX(属性偏向!$U$4:$U$135,(卡牌属性!$BZ295-1+DH$3)*11+卡牌属性!$CD295)</f>
        <v>240</v>
      </c>
      <c r="DI295" s="14">
        <f>INDEX(属性偏向!$U$4:$U$135,(卡牌属性!$BZ295-1+DI$3)*11+卡牌属性!$CD295)</f>
        <v>280</v>
      </c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  <c r="EP295" s="16"/>
      <c r="EQ295" s="16"/>
      <c r="ER295" s="16"/>
      <c r="ES295" s="16"/>
      <c r="ET295" s="16"/>
      <c r="EU295" s="16"/>
      <c r="EV295" s="16"/>
      <c r="EW295" s="16"/>
      <c r="EX295" s="16"/>
      <c r="EY295" s="16"/>
    </row>
    <row r="296" spans="31:155" ht="16.5" x14ac:dyDescent="0.2">
      <c r="AE296" s="13">
        <v>292</v>
      </c>
      <c r="AF296" s="13">
        <f t="shared" si="927"/>
        <v>27</v>
      </c>
      <c r="AG296" s="13">
        <f t="shared" si="920"/>
        <v>5</v>
      </c>
      <c r="AH296" s="13"/>
      <c r="AI296" s="13"/>
      <c r="AJ296" s="14">
        <f t="shared" si="921"/>
        <v>1101996</v>
      </c>
      <c r="AK296" s="14" t="str">
        <f t="shared" si="922"/>
        <v>UR寄灵人6突</v>
      </c>
      <c r="AL296" s="25" t="s">
        <v>131</v>
      </c>
      <c r="AM296" s="14">
        <v>1</v>
      </c>
      <c r="AN296" s="14">
        <f t="shared" si="923"/>
        <v>6</v>
      </c>
      <c r="AO296" s="14" t="e">
        <f>INDEX(属性投放!#REF!,(卡牌属性!AG296-2)*20+卡牌属性!AN296)</f>
        <v>#REF!</v>
      </c>
      <c r="AP296" s="14" t="e">
        <f t="shared" si="1005"/>
        <v>#REF!</v>
      </c>
      <c r="AQ296" s="14" t="e">
        <f t="shared" si="1005"/>
        <v>#REF!</v>
      </c>
      <c r="AR296" s="14" t="e">
        <f t="shared" si="1005"/>
        <v>#REF!</v>
      </c>
      <c r="AS296" s="14" t="e">
        <f t="shared" si="1005"/>
        <v>#REF!</v>
      </c>
      <c r="AT296" s="14" t="e">
        <f>INDEX(属性投放!#REF!,(卡牌属性!AG296-2)*20+卡牌属性!AN296)</f>
        <v>#REF!</v>
      </c>
      <c r="AU296" s="14" t="e">
        <f t="shared" si="1006"/>
        <v>#REF!</v>
      </c>
      <c r="AV296" s="14" t="e">
        <f t="shared" si="1006"/>
        <v>#REF!</v>
      </c>
      <c r="AW296" s="14" t="e">
        <f t="shared" si="1006"/>
        <v>#REF!</v>
      </c>
      <c r="AX296" s="14" t="e">
        <f t="shared" si="1006"/>
        <v>#REF!</v>
      </c>
      <c r="AY296" s="14" t="e">
        <f>INDEX(属性投放!#REF!,(卡牌属性!AG296-2)*20+卡牌属性!AN296)</f>
        <v>#REF!</v>
      </c>
      <c r="AZ296" s="14" t="e">
        <f t="shared" si="1007"/>
        <v>#REF!</v>
      </c>
      <c r="BA296" s="14" t="e">
        <f t="shared" si="1007"/>
        <v>#REF!</v>
      </c>
      <c r="BB296" s="14" t="e">
        <f t="shared" si="1007"/>
        <v>#REF!</v>
      </c>
      <c r="BC296" s="14" t="e">
        <f t="shared" si="1007"/>
        <v>#REF!</v>
      </c>
      <c r="BD296" s="14" t="e">
        <f>INDEX(属性投放!#REF!,(卡牌属性!AG296-2)*20+卡牌属性!AN296)</f>
        <v>#REF!</v>
      </c>
      <c r="BE296" s="14" t="e">
        <f t="shared" si="1008"/>
        <v>#REF!</v>
      </c>
      <c r="BF296" s="14" t="e">
        <f t="shared" si="1008"/>
        <v>#REF!</v>
      </c>
      <c r="BG296" s="14" t="e">
        <f t="shared" si="1008"/>
        <v>#REF!</v>
      </c>
      <c r="BH296" s="14" t="e">
        <f t="shared" si="1008"/>
        <v>#REF!</v>
      </c>
      <c r="BI296" s="14" t="e">
        <f>INDEX(属性投放!#REF!,(卡牌属性!AG296-2)*20+卡牌属性!AN296)</f>
        <v>#REF!</v>
      </c>
      <c r="BJ296" s="14" t="e">
        <f t="shared" si="1009"/>
        <v>#REF!</v>
      </c>
      <c r="BK296" s="14" t="e">
        <f t="shared" si="1009"/>
        <v>#REF!</v>
      </c>
      <c r="BL296" s="14" t="e">
        <f t="shared" si="1009"/>
        <v>#REF!</v>
      </c>
      <c r="BM296" s="14" t="e">
        <f t="shared" si="1009"/>
        <v>#REF!</v>
      </c>
      <c r="BN296" s="14" t="e">
        <f>INDEX(属性投放!#REF!,(卡牌属性!AG296-2)*20+卡牌属性!AN296)</f>
        <v>#REF!</v>
      </c>
      <c r="BO296" s="14" t="e">
        <f t="shared" si="1010"/>
        <v>#REF!</v>
      </c>
      <c r="BP296" s="14" t="e">
        <f t="shared" si="1010"/>
        <v>#REF!</v>
      </c>
      <c r="BQ296" s="14" t="e">
        <f t="shared" si="1010"/>
        <v>#REF!</v>
      </c>
      <c r="BR296" s="14" t="e">
        <f t="shared" si="1010"/>
        <v>#REF!</v>
      </c>
      <c r="BV296" s="13">
        <v>292</v>
      </c>
      <c r="BW296" s="14">
        <f t="shared" si="928"/>
        <v>27</v>
      </c>
      <c r="BX296" s="14">
        <f t="shared" si="929"/>
        <v>1102030</v>
      </c>
      <c r="BY296" s="14" t="str">
        <f>INDEX($O$6:$O$37,BW296)&amp;"-"&amp;INDEX(属性投放!$H$19:$H$29,卡牌属性!CD296)</f>
        <v>燕青-大叫唤</v>
      </c>
      <c r="BZ296" s="14">
        <f t="shared" si="930"/>
        <v>6</v>
      </c>
      <c r="CA296" s="14">
        <f t="shared" si="931"/>
        <v>6</v>
      </c>
      <c r="CB296" s="14">
        <f t="shared" si="932"/>
        <v>5</v>
      </c>
      <c r="CC296" s="14">
        <f t="shared" si="933"/>
        <v>3</v>
      </c>
      <c r="CD296" s="14">
        <f t="shared" si="934"/>
        <v>6</v>
      </c>
      <c r="CE296" s="14">
        <f>INDEX(属性投放!$W$6:$W$49,(卡牌属性!CC296-2)*11+卡牌属性!CD296)</f>
        <v>15</v>
      </c>
      <c r="CF296" s="14">
        <f t="shared" si="1011"/>
        <v>1293</v>
      </c>
      <c r="CG296" s="14">
        <f t="shared" si="1012"/>
        <v>1456</v>
      </c>
      <c r="CH296" s="14">
        <f t="shared" si="1013"/>
        <v>1644</v>
      </c>
      <c r="CI296" s="14">
        <f t="shared" si="1014"/>
        <v>1644</v>
      </c>
      <c r="CJ296" s="14">
        <f t="shared" si="1015"/>
        <v>1970</v>
      </c>
      <c r="CK296" s="14">
        <f t="shared" si="1016"/>
        <v>599</v>
      </c>
      <c r="CL296" s="14">
        <f t="shared" si="1017"/>
        <v>678</v>
      </c>
      <c r="CM296" s="14">
        <f t="shared" si="1018"/>
        <v>678</v>
      </c>
      <c r="CN296" s="14">
        <f t="shared" si="1019"/>
        <v>772</v>
      </c>
      <c r="CO296" s="14">
        <f t="shared" si="1020"/>
        <v>935</v>
      </c>
      <c r="CP296" s="14">
        <f t="shared" si="1021"/>
        <v>9838</v>
      </c>
      <c r="CQ296" s="14">
        <f t="shared" si="1022"/>
        <v>11106</v>
      </c>
      <c r="CR296" s="14">
        <f t="shared" si="1023"/>
        <v>11106</v>
      </c>
      <c r="CS296" s="14">
        <f t="shared" si="1024"/>
        <v>12374</v>
      </c>
      <c r="CT296" s="14">
        <f t="shared" si="1025"/>
        <v>14810</v>
      </c>
      <c r="CU296" s="14">
        <f>INDEX(属性偏向!$S$4:$S$135,(卡牌属性!$BZ296-1+CU$3)*11+卡牌属性!$CD296)</f>
        <v>24</v>
      </c>
      <c r="CV296" s="14">
        <f>INDEX(属性偏向!$S$4:$S$135,(卡牌属性!$BZ296-1+CV$3)*11+卡牌属性!$CD296)</f>
        <v>26</v>
      </c>
      <c r="CW296" s="14">
        <f>INDEX(属性偏向!$S$4:$S$135,(卡牌属性!$BZ296-1+CW$3)*11+卡牌属性!$CD296)</f>
        <v>28</v>
      </c>
      <c r="CX296" s="14">
        <f>INDEX(属性偏向!$S$4:$S$135,(卡牌属性!$BZ296-1+CX$3)*11+卡牌属性!$CD296)</f>
        <v>28</v>
      </c>
      <c r="CY296" s="14">
        <f>INDEX(属性偏向!$S$4:$S$135,(卡牌属性!$BZ296-1+CY$3)*11+卡牌属性!$CD296)</f>
        <v>32</v>
      </c>
      <c r="CZ296" s="14">
        <f>INDEX(属性偏向!$T$4:$T$135,(卡牌属性!$BZ296-1+CZ$3)*11+卡牌属性!$CD296)</f>
        <v>12</v>
      </c>
      <c r="DA296" s="14">
        <f>INDEX(属性偏向!$T$4:$T$135,(卡牌属性!$BZ296-1+DA$3)*11+卡牌属性!$CD296)</f>
        <v>13</v>
      </c>
      <c r="DB296" s="14">
        <f>INDEX(属性偏向!$T$4:$T$135,(卡牌属性!$BZ296-1+DB$3)*11+卡牌属性!$CD296)</f>
        <v>13</v>
      </c>
      <c r="DC296" s="14">
        <f>INDEX(属性偏向!$T$4:$T$135,(卡牌属性!$BZ296-1+DC$3)*11+卡牌属性!$CD296)</f>
        <v>14</v>
      </c>
      <c r="DD296" s="14">
        <f>INDEX(属性偏向!$T$4:$T$135,(卡牌属性!$BZ296-1+DD$3)*11+卡牌属性!$CD296)</f>
        <v>16</v>
      </c>
      <c r="DE296" s="14">
        <f>INDEX(属性偏向!$U$4:$U$135,(卡牌属性!$BZ296-1+DE$3)*11+卡牌属性!$CD296)</f>
        <v>240</v>
      </c>
      <c r="DF296" s="14">
        <f>INDEX(属性偏向!$U$4:$U$135,(卡牌属性!$BZ296-1+DF$3)*11+卡牌属性!$CD296)</f>
        <v>260</v>
      </c>
      <c r="DG296" s="14">
        <f>INDEX(属性偏向!$U$4:$U$135,(卡牌属性!$BZ296-1+DG$3)*11+卡牌属性!$CD296)</f>
        <v>260</v>
      </c>
      <c r="DH296" s="14">
        <f>INDEX(属性偏向!$U$4:$U$135,(卡牌属性!$BZ296-1+DH$3)*11+卡牌属性!$CD296)</f>
        <v>280</v>
      </c>
      <c r="DI296" s="14">
        <f>INDEX(属性偏向!$U$4:$U$135,(卡牌属性!$BZ296-1+DI$3)*11+卡牌属性!$CD296)</f>
        <v>320</v>
      </c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  <c r="EP296" s="16"/>
      <c r="EQ296" s="16"/>
      <c r="ER296" s="16"/>
      <c r="ES296" s="16"/>
      <c r="ET296" s="16"/>
      <c r="EU296" s="16"/>
      <c r="EV296" s="16"/>
      <c r="EW296" s="16"/>
      <c r="EX296" s="16"/>
      <c r="EY296" s="16"/>
    </row>
    <row r="297" spans="31:155" ht="16.5" x14ac:dyDescent="0.2">
      <c r="AE297" s="13">
        <v>293</v>
      </c>
      <c r="AF297" s="13">
        <f t="shared" si="927"/>
        <v>27</v>
      </c>
      <c r="AG297" s="13">
        <f t="shared" si="920"/>
        <v>5</v>
      </c>
      <c r="AH297" s="13"/>
      <c r="AI297" s="13"/>
      <c r="AJ297" s="14">
        <f t="shared" si="921"/>
        <v>1101996</v>
      </c>
      <c r="AK297" s="14" t="str">
        <f t="shared" si="922"/>
        <v>UR寄灵人7突</v>
      </c>
      <c r="AL297" s="25" t="s">
        <v>131</v>
      </c>
      <c r="AM297" s="14">
        <v>1</v>
      </c>
      <c r="AN297" s="14">
        <f t="shared" si="923"/>
        <v>7</v>
      </c>
      <c r="AO297" s="14" t="e">
        <f>INDEX(属性投放!#REF!,(卡牌属性!AG297-2)*20+卡牌属性!AN297)</f>
        <v>#REF!</v>
      </c>
      <c r="AP297" s="14" t="e">
        <f t="shared" si="1005"/>
        <v>#REF!</v>
      </c>
      <c r="AQ297" s="14" t="e">
        <f t="shared" si="1005"/>
        <v>#REF!</v>
      </c>
      <c r="AR297" s="14" t="e">
        <f t="shared" si="1005"/>
        <v>#REF!</v>
      </c>
      <c r="AS297" s="14" t="e">
        <f t="shared" si="1005"/>
        <v>#REF!</v>
      </c>
      <c r="AT297" s="14" t="e">
        <f>INDEX(属性投放!#REF!,(卡牌属性!AG297-2)*20+卡牌属性!AN297)</f>
        <v>#REF!</v>
      </c>
      <c r="AU297" s="14" t="e">
        <f t="shared" si="1006"/>
        <v>#REF!</v>
      </c>
      <c r="AV297" s="14" t="e">
        <f t="shared" si="1006"/>
        <v>#REF!</v>
      </c>
      <c r="AW297" s="14" t="e">
        <f t="shared" si="1006"/>
        <v>#REF!</v>
      </c>
      <c r="AX297" s="14" t="e">
        <f t="shared" si="1006"/>
        <v>#REF!</v>
      </c>
      <c r="AY297" s="14" t="e">
        <f>INDEX(属性投放!#REF!,(卡牌属性!AG297-2)*20+卡牌属性!AN297)</f>
        <v>#REF!</v>
      </c>
      <c r="AZ297" s="14" t="e">
        <f t="shared" si="1007"/>
        <v>#REF!</v>
      </c>
      <c r="BA297" s="14" t="e">
        <f t="shared" si="1007"/>
        <v>#REF!</v>
      </c>
      <c r="BB297" s="14" t="e">
        <f t="shared" si="1007"/>
        <v>#REF!</v>
      </c>
      <c r="BC297" s="14" t="e">
        <f t="shared" si="1007"/>
        <v>#REF!</v>
      </c>
      <c r="BD297" s="14" t="e">
        <f>INDEX(属性投放!#REF!,(卡牌属性!AG297-2)*20+卡牌属性!AN297)</f>
        <v>#REF!</v>
      </c>
      <c r="BE297" s="14" t="e">
        <f t="shared" si="1008"/>
        <v>#REF!</v>
      </c>
      <c r="BF297" s="14" t="e">
        <f t="shared" si="1008"/>
        <v>#REF!</v>
      </c>
      <c r="BG297" s="14" t="e">
        <f t="shared" si="1008"/>
        <v>#REF!</v>
      </c>
      <c r="BH297" s="14" t="e">
        <f t="shared" si="1008"/>
        <v>#REF!</v>
      </c>
      <c r="BI297" s="14" t="e">
        <f>INDEX(属性投放!#REF!,(卡牌属性!AG297-2)*20+卡牌属性!AN297)</f>
        <v>#REF!</v>
      </c>
      <c r="BJ297" s="14" t="e">
        <f t="shared" si="1009"/>
        <v>#REF!</v>
      </c>
      <c r="BK297" s="14" t="e">
        <f t="shared" si="1009"/>
        <v>#REF!</v>
      </c>
      <c r="BL297" s="14" t="e">
        <f t="shared" si="1009"/>
        <v>#REF!</v>
      </c>
      <c r="BM297" s="14" t="e">
        <f t="shared" si="1009"/>
        <v>#REF!</v>
      </c>
      <c r="BN297" s="14" t="e">
        <f>INDEX(属性投放!#REF!,(卡牌属性!AG297-2)*20+卡牌属性!AN297)</f>
        <v>#REF!</v>
      </c>
      <c r="BO297" s="14" t="e">
        <f t="shared" si="1010"/>
        <v>#REF!</v>
      </c>
      <c r="BP297" s="14" t="e">
        <f t="shared" si="1010"/>
        <v>#REF!</v>
      </c>
      <c r="BQ297" s="14" t="e">
        <f t="shared" si="1010"/>
        <v>#REF!</v>
      </c>
      <c r="BR297" s="14" t="e">
        <f t="shared" si="1010"/>
        <v>#REF!</v>
      </c>
      <c r="BV297" s="13">
        <v>293</v>
      </c>
      <c r="BW297" s="14">
        <f t="shared" si="928"/>
        <v>27</v>
      </c>
      <c r="BX297" s="14">
        <f t="shared" si="929"/>
        <v>1102030</v>
      </c>
      <c r="BY297" s="14" t="str">
        <f>INDEX($O$6:$O$37,BW297)&amp;"-"&amp;INDEX(属性投放!$H$19:$H$29,卡牌属性!CD297)</f>
        <v>燕青-焦热</v>
      </c>
      <c r="BZ297" s="14">
        <f t="shared" si="930"/>
        <v>6</v>
      </c>
      <c r="CA297" s="14">
        <f t="shared" si="931"/>
        <v>6</v>
      </c>
      <c r="CB297" s="14">
        <f t="shared" si="932"/>
        <v>5</v>
      </c>
      <c r="CC297" s="14">
        <f t="shared" si="933"/>
        <v>3</v>
      </c>
      <c r="CD297" s="14">
        <f t="shared" si="934"/>
        <v>7</v>
      </c>
      <c r="CE297" s="14">
        <f>INDEX(属性投放!$W$6:$W$49,(卡牌属性!CC297-2)*11+卡牌属性!CD297)</f>
        <v>15</v>
      </c>
      <c r="CF297" s="14">
        <f t="shared" si="1011"/>
        <v>1653</v>
      </c>
      <c r="CG297" s="14">
        <f t="shared" si="1012"/>
        <v>1846</v>
      </c>
      <c r="CH297" s="14">
        <f t="shared" si="1013"/>
        <v>2064</v>
      </c>
      <c r="CI297" s="14">
        <f t="shared" si="1014"/>
        <v>2064</v>
      </c>
      <c r="CJ297" s="14">
        <f t="shared" si="1015"/>
        <v>2450</v>
      </c>
      <c r="CK297" s="14">
        <f t="shared" si="1016"/>
        <v>779</v>
      </c>
      <c r="CL297" s="14">
        <f t="shared" si="1017"/>
        <v>873</v>
      </c>
      <c r="CM297" s="14">
        <f t="shared" si="1018"/>
        <v>873</v>
      </c>
      <c r="CN297" s="14">
        <f t="shared" si="1019"/>
        <v>982</v>
      </c>
      <c r="CO297" s="14">
        <f t="shared" si="1020"/>
        <v>1175</v>
      </c>
      <c r="CP297" s="14">
        <f t="shared" si="1021"/>
        <v>13438</v>
      </c>
      <c r="CQ297" s="14">
        <f t="shared" si="1022"/>
        <v>15006</v>
      </c>
      <c r="CR297" s="14">
        <f t="shared" si="1023"/>
        <v>15006</v>
      </c>
      <c r="CS297" s="14">
        <f t="shared" si="1024"/>
        <v>16574</v>
      </c>
      <c r="CT297" s="14">
        <f t="shared" si="1025"/>
        <v>19610</v>
      </c>
      <c r="CU297" s="14">
        <f>INDEX(属性偏向!$S$4:$S$135,(卡牌属性!$BZ297-1+CU$3)*11+卡牌属性!$CD297)</f>
        <v>28</v>
      </c>
      <c r="CV297" s="14">
        <f>INDEX(属性偏向!$S$4:$S$135,(卡牌属性!$BZ297-1+CV$3)*11+卡牌属性!$CD297)</f>
        <v>30</v>
      </c>
      <c r="CW297" s="14">
        <f>INDEX(属性偏向!$S$4:$S$135,(卡牌属性!$BZ297-1+CW$3)*11+卡牌属性!$CD297)</f>
        <v>32</v>
      </c>
      <c r="CX297" s="14">
        <f>INDEX(属性偏向!$S$4:$S$135,(卡牌属性!$BZ297-1+CX$3)*11+卡牌属性!$CD297)</f>
        <v>32</v>
      </c>
      <c r="CY297" s="14">
        <f>INDEX(属性偏向!$S$4:$S$135,(卡牌属性!$BZ297-1+CY$3)*11+卡牌属性!$CD297)</f>
        <v>36</v>
      </c>
      <c r="CZ297" s="14">
        <f>INDEX(属性偏向!$T$4:$T$135,(卡牌属性!$BZ297-1+CZ$3)*11+卡牌属性!$CD297)</f>
        <v>14</v>
      </c>
      <c r="DA297" s="14">
        <f>INDEX(属性偏向!$T$4:$T$135,(卡牌属性!$BZ297-1+DA$3)*11+卡牌属性!$CD297)</f>
        <v>15</v>
      </c>
      <c r="DB297" s="14">
        <f>INDEX(属性偏向!$T$4:$T$135,(卡牌属性!$BZ297-1+DB$3)*11+卡牌属性!$CD297)</f>
        <v>15</v>
      </c>
      <c r="DC297" s="14">
        <f>INDEX(属性偏向!$T$4:$T$135,(卡牌属性!$BZ297-1+DC$3)*11+卡牌属性!$CD297)</f>
        <v>16</v>
      </c>
      <c r="DD297" s="14">
        <f>INDEX(属性偏向!$T$4:$T$135,(卡牌属性!$BZ297-1+DD$3)*11+卡牌属性!$CD297)</f>
        <v>18</v>
      </c>
      <c r="DE297" s="14">
        <f>INDEX(属性偏向!$U$4:$U$135,(卡牌属性!$BZ297-1+DE$3)*11+卡牌属性!$CD297)</f>
        <v>280</v>
      </c>
      <c r="DF297" s="14">
        <f>INDEX(属性偏向!$U$4:$U$135,(卡牌属性!$BZ297-1+DF$3)*11+卡牌属性!$CD297)</f>
        <v>300</v>
      </c>
      <c r="DG297" s="14">
        <f>INDEX(属性偏向!$U$4:$U$135,(卡牌属性!$BZ297-1+DG$3)*11+卡牌属性!$CD297)</f>
        <v>300</v>
      </c>
      <c r="DH297" s="14">
        <f>INDEX(属性偏向!$U$4:$U$135,(卡牌属性!$BZ297-1+DH$3)*11+卡牌属性!$CD297)</f>
        <v>320</v>
      </c>
      <c r="DI297" s="14">
        <f>INDEX(属性偏向!$U$4:$U$135,(卡牌属性!$BZ297-1+DI$3)*11+卡牌属性!$CD297)</f>
        <v>360</v>
      </c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  <c r="EP297" s="16"/>
      <c r="EQ297" s="16"/>
      <c r="ER297" s="16"/>
      <c r="ES297" s="16"/>
      <c r="ET297" s="16"/>
      <c r="EU297" s="16"/>
      <c r="EV297" s="16"/>
      <c r="EW297" s="16"/>
      <c r="EX297" s="16"/>
      <c r="EY297" s="16"/>
    </row>
    <row r="298" spans="31:155" ht="16.5" x14ac:dyDescent="0.2">
      <c r="AE298" s="13">
        <v>294</v>
      </c>
      <c r="AF298" s="13">
        <f t="shared" si="927"/>
        <v>27</v>
      </c>
      <c r="AG298" s="13">
        <f t="shared" si="920"/>
        <v>5</v>
      </c>
      <c r="AH298" s="13"/>
      <c r="AI298" s="13"/>
      <c r="AJ298" s="14">
        <f t="shared" si="921"/>
        <v>1101996</v>
      </c>
      <c r="AK298" s="14" t="str">
        <f t="shared" si="922"/>
        <v>UR寄灵人8突</v>
      </c>
      <c r="AL298" s="25" t="s">
        <v>131</v>
      </c>
      <c r="AM298" s="14">
        <v>1</v>
      </c>
      <c r="AN298" s="14">
        <f t="shared" si="923"/>
        <v>8</v>
      </c>
      <c r="AO298" s="14" t="e">
        <f>INDEX(属性投放!#REF!,(卡牌属性!AG298-2)*20+卡牌属性!AN298)</f>
        <v>#REF!</v>
      </c>
      <c r="AP298" s="14" t="e">
        <f t="shared" si="1005"/>
        <v>#REF!</v>
      </c>
      <c r="AQ298" s="14" t="e">
        <f t="shared" si="1005"/>
        <v>#REF!</v>
      </c>
      <c r="AR298" s="14" t="e">
        <f t="shared" si="1005"/>
        <v>#REF!</v>
      </c>
      <c r="AS298" s="14" t="e">
        <f t="shared" si="1005"/>
        <v>#REF!</v>
      </c>
      <c r="AT298" s="14" t="e">
        <f>INDEX(属性投放!#REF!,(卡牌属性!AG298-2)*20+卡牌属性!AN298)</f>
        <v>#REF!</v>
      </c>
      <c r="AU298" s="14" t="e">
        <f t="shared" si="1006"/>
        <v>#REF!</v>
      </c>
      <c r="AV298" s="14" t="e">
        <f t="shared" si="1006"/>
        <v>#REF!</v>
      </c>
      <c r="AW298" s="14" t="e">
        <f t="shared" si="1006"/>
        <v>#REF!</v>
      </c>
      <c r="AX298" s="14" t="e">
        <f t="shared" si="1006"/>
        <v>#REF!</v>
      </c>
      <c r="AY298" s="14" t="e">
        <f>INDEX(属性投放!#REF!,(卡牌属性!AG298-2)*20+卡牌属性!AN298)</f>
        <v>#REF!</v>
      </c>
      <c r="AZ298" s="14" t="e">
        <f t="shared" si="1007"/>
        <v>#REF!</v>
      </c>
      <c r="BA298" s="14" t="e">
        <f t="shared" si="1007"/>
        <v>#REF!</v>
      </c>
      <c r="BB298" s="14" t="e">
        <f t="shared" si="1007"/>
        <v>#REF!</v>
      </c>
      <c r="BC298" s="14" t="e">
        <f t="shared" si="1007"/>
        <v>#REF!</v>
      </c>
      <c r="BD298" s="14" t="e">
        <f>INDEX(属性投放!#REF!,(卡牌属性!AG298-2)*20+卡牌属性!AN298)</f>
        <v>#REF!</v>
      </c>
      <c r="BE298" s="14" t="e">
        <f t="shared" si="1008"/>
        <v>#REF!</v>
      </c>
      <c r="BF298" s="14" t="e">
        <f t="shared" si="1008"/>
        <v>#REF!</v>
      </c>
      <c r="BG298" s="14" t="e">
        <f t="shared" si="1008"/>
        <v>#REF!</v>
      </c>
      <c r="BH298" s="14" t="e">
        <f t="shared" si="1008"/>
        <v>#REF!</v>
      </c>
      <c r="BI298" s="14" t="e">
        <f>INDEX(属性投放!#REF!,(卡牌属性!AG298-2)*20+卡牌属性!AN298)</f>
        <v>#REF!</v>
      </c>
      <c r="BJ298" s="14" t="e">
        <f t="shared" si="1009"/>
        <v>#REF!</v>
      </c>
      <c r="BK298" s="14" t="e">
        <f t="shared" si="1009"/>
        <v>#REF!</v>
      </c>
      <c r="BL298" s="14" t="e">
        <f t="shared" si="1009"/>
        <v>#REF!</v>
      </c>
      <c r="BM298" s="14" t="e">
        <f t="shared" si="1009"/>
        <v>#REF!</v>
      </c>
      <c r="BN298" s="14" t="e">
        <f>INDEX(属性投放!#REF!,(卡牌属性!AG298-2)*20+卡牌属性!AN298)</f>
        <v>#REF!</v>
      </c>
      <c r="BO298" s="14" t="e">
        <f t="shared" si="1010"/>
        <v>#REF!</v>
      </c>
      <c r="BP298" s="14" t="e">
        <f t="shared" si="1010"/>
        <v>#REF!</v>
      </c>
      <c r="BQ298" s="14" t="e">
        <f t="shared" si="1010"/>
        <v>#REF!</v>
      </c>
      <c r="BR298" s="14" t="e">
        <f t="shared" si="1010"/>
        <v>#REF!</v>
      </c>
      <c r="BV298" s="13">
        <v>294</v>
      </c>
      <c r="BW298" s="14">
        <f t="shared" si="928"/>
        <v>27</v>
      </c>
      <c r="BX298" s="14">
        <f t="shared" si="929"/>
        <v>1102030</v>
      </c>
      <c r="BY298" s="14" t="str">
        <f>INDEX($O$6:$O$37,BW298)&amp;"-"&amp;INDEX(属性投放!$H$19:$H$29,卡牌属性!CD298)</f>
        <v>燕青-大焦热</v>
      </c>
      <c r="BZ298" s="14">
        <f t="shared" si="930"/>
        <v>6</v>
      </c>
      <c r="CA298" s="14">
        <f t="shared" si="931"/>
        <v>6</v>
      </c>
      <c r="CB298" s="14">
        <f t="shared" si="932"/>
        <v>5</v>
      </c>
      <c r="CC298" s="14">
        <f t="shared" si="933"/>
        <v>3</v>
      </c>
      <c r="CD298" s="14">
        <f t="shared" si="934"/>
        <v>8</v>
      </c>
      <c r="CE298" s="14">
        <f>INDEX(属性投放!$W$6:$W$49,(卡牌属性!CC298-2)*11+卡牌属性!CD298)</f>
        <v>15</v>
      </c>
      <c r="CF298" s="14">
        <f t="shared" si="1011"/>
        <v>2073</v>
      </c>
      <c r="CG298" s="14">
        <f t="shared" si="1012"/>
        <v>2296</v>
      </c>
      <c r="CH298" s="14">
        <f t="shared" si="1013"/>
        <v>2544</v>
      </c>
      <c r="CI298" s="14">
        <f t="shared" si="1014"/>
        <v>2544</v>
      </c>
      <c r="CJ298" s="14">
        <f t="shared" si="1015"/>
        <v>2990</v>
      </c>
      <c r="CK298" s="14">
        <f t="shared" si="1016"/>
        <v>989</v>
      </c>
      <c r="CL298" s="14">
        <f t="shared" si="1017"/>
        <v>1098</v>
      </c>
      <c r="CM298" s="14">
        <f t="shared" si="1018"/>
        <v>1098</v>
      </c>
      <c r="CN298" s="14">
        <f t="shared" si="1019"/>
        <v>1222</v>
      </c>
      <c r="CO298" s="14">
        <f t="shared" si="1020"/>
        <v>1445</v>
      </c>
      <c r="CP298" s="14">
        <f t="shared" si="1021"/>
        <v>17638</v>
      </c>
      <c r="CQ298" s="14">
        <f t="shared" si="1022"/>
        <v>19506</v>
      </c>
      <c r="CR298" s="14">
        <f t="shared" si="1023"/>
        <v>19506</v>
      </c>
      <c r="CS298" s="14">
        <f t="shared" si="1024"/>
        <v>21374</v>
      </c>
      <c r="CT298" s="14">
        <f t="shared" si="1025"/>
        <v>25010</v>
      </c>
      <c r="CU298" s="14">
        <f>INDEX(属性偏向!$S$4:$S$135,(卡牌属性!$BZ298-1+CU$3)*11+卡牌属性!$CD298)</f>
        <v>34</v>
      </c>
      <c r="CV298" s="14">
        <f>INDEX(属性偏向!$S$4:$S$135,(卡牌属性!$BZ298-1+CV$3)*11+卡牌属性!$CD298)</f>
        <v>36</v>
      </c>
      <c r="CW298" s="14">
        <f>INDEX(属性偏向!$S$4:$S$135,(卡牌属性!$BZ298-1+CW$3)*11+卡牌属性!$CD298)</f>
        <v>38</v>
      </c>
      <c r="CX298" s="14">
        <f>INDEX(属性偏向!$S$4:$S$135,(卡牌属性!$BZ298-1+CX$3)*11+卡牌属性!$CD298)</f>
        <v>38</v>
      </c>
      <c r="CY298" s="14">
        <f>INDEX(属性偏向!$S$4:$S$135,(卡牌属性!$BZ298-1+CY$3)*11+卡牌属性!$CD298)</f>
        <v>42</v>
      </c>
      <c r="CZ298" s="14">
        <f>INDEX(属性偏向!$T$4:$T$135,(卡牌属性!$BZ298-1+CZ$3)*11+卡牌属性!$CD298)</f>
        <v>17</v>
      </c>
      <c r="DA298" s="14">
        <f>INDEX(属性偏向!$T$4:$T$135,(卡牌属性!$BZ298-1+DA$3)*11+卡牌属性!$CD298)</f>
        <v>18</v>
      </c>
      <c r="DB298" s="14">
        <f>INDEX(属性偏向!$T$4:$T$135,(卡牌属性!$BZ298-1+DB$3)*11+卡牌属性!$CD298)</f>
        <v>18</v>
      </c>
      <c r="DC298" s="14">
        <f>INDEX(属性偏向!$T$4:$T$135,(卡牌属性!$BZ298-1+DC$3)*11+卡牌属性!$CD298)</f>
        <v>19</v>
      </c>
      <c r="DD298" s="14">
        <f>INDEX(属性偏向!$T$4:$T$135,(卡牌属性!$BZ298-1+DD$3)*11+卡牌属性!$CD298)</f>
        <v>21</v>
      </c>
      <c r="DE298" s="14">
        <f>INDEX(属性偏向!$U$4:$U$135,(卡牌属性!$BZ298-1+DE$3)*11+卡牌属性!$CD298)</f>
        <v>340</v>
      </c>
      <c r="DF298" s="14">
        <f>INDEX(属性偏向!$U$4:$U$135,(卡牌属性!$BZ298-1+DF$3)*11+卡牌属性!$CD298)</f>
        <v>360</v>
      </c>
      <c r="DG298" s="14">
        <f>INDEX(属性偏向!$U$4:$U$135,(卡牌属性!$BZ298-1+DG$3)*11+卡牌属性!$CD298)</f>
        <v>360</v>
      </c>
      <c r="DH298" s="14">
        <f>INDEX(属性偏向!$U$4:$U$135,(卡牌属性!$BZ298-1+DH$3)*11+卡牌属性!$CD298)</f>
        <v>380</v>
      </c>
      <c r="DI298" s="14">
        <f>INDEX(属性偏向!$U$4:$U$135,(卡牌属性!$BZ298-1+DI$3)*11+卡牌属性!$CD298)</f>
        <v>420</v>
      </c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</row>
    <row r="299" spans="31:155" ht="16.5" x14ac:dyDescent="0.2">
      <c r="AE299" s="13">
        <v>295</v>
      </c>
      <c r="AF299" s="13">
        <f t="shared" si="927"/>
        <v>27</v>
      </c>
      <c r="AG299" s="13">
        <f t="shared" si="920"/>
        <v>5</v>
      </c>
      <c r="AH299" s="13"/>
      <c r="AI299" s="13"/>
      <c r="AJ299" s="14">
        <f t="shared" si="921"/>
        <v>1101996</v>
      </c>
      <c r="AK299" s="14" t="str">
        <f t="shared" si="922"/>
        <v>UR寄灵人9突</v>
      </c>
      <c r="AL299" s="25" t="s">
        <v>131</v>
      </c>
      <c r="AM299" s="14">
        <v>1</v>
      </c>
      <c r="AN299" s="14">
        <f t="shared" si="923"/>
        <v>9</v>
      </c>
      <c r="AO299" s="14" t="e">
        <f>INDEX(属性投放!#REF!,(卡牌属性!AG299-2)*20+卡牌属性!AN299)</f>
        <v>#REF!</v>
      </c>
      <c r="AP299" s="14" t="e">
        <f t="shared" si="1005"/>
        <v>#REF!</v>
      </c>
      <c r="AQ299" s="14" t="e">
        <f t="shared" si="1005"/>
        <v>#REF!</v>
      </c>
      <c r="AR299" s="14" t="e">
        <f t="shared" si="1005"/>
        <v>#REF!</v>
      </c>
      <c r="AS299" s="14" t="e">
        <f t="shared" si="1005"/>
        <v>#REF!</v>
      </c>
      <c r="AT299" s="14" t="e">
        <f>INDEX(属性投放!#REF!,(卡牌属性!AG299-2)*20+卡牌属性!AN299)</f>
        <v>#REF!</v>
      </c>
      <c r="AU299" s="14" t="e">
        <f t="shared" si="1006"/>
        <v>#REF!</v>
      </c>
      <c r="AV299" s="14" t="e">
        <f t="shared" si="1006"/>
        <v>#REF!</v>
      </c>
      <c r="AW299" s="14" t="e">
        <f t="shared" si="1006"/>
        <v>#REF!</v>
      </c>
      <c r="AX299" s="14" t="e">
        <f t="shared" si="1006"/>
        <v>#REF!</v>
      </c>
      <c r="AY299" s="14" t="e">
        <f>INDEX(属性投放!#REF!,(卡牌属性!AG299-2)*20+卡牌属性!AN299)</f>
        <v>#REF!</v>
      </c>
      <c r="AZ299" s="14" t="e">
        <f t="shared" si="1007"/>
        <v>#REF!</v>
      </c>
      <c r="BA299" s="14" t="e">
        <f t="shared" si="1007"/>
        <v>#REF!</v>
      </c>
      <c r="BB299" s="14" t="e">
        <f t="shared" si="1007"/>
        <v>#REF!</v>
      </c>
      <c r="BC299" s="14" t="e">
        <f t="shared" si="1007"/>
        <v>#REF!</v>
      </c>
      <c r="BD299" s="14" t="e">
        <f>INDEX(属性投放!#REF!,(卡牌属性!AG299-2)*20+卡牌属性!AN299)</f>
        <v>#REF!</v>
      </c>
      <c r="BE299" s="14" t="e">
        <f t="shared" si="1008"/>
        <v>#REF!</v>
      </c>
      <c r="BF299" s="14" t="e">
        <f t="shared" si="1008"/>
        <v>#REF!</v>
      </c>
      <c r="BG299" s="14" t="e">
        <f t="shared" si="1008"/>
        <v>#REF!</v>
      </c>
      <c r="BH299" s="14" t="e">
        <f t="shared" si="1008"/>
        <v>#REF!</v>
      </c>
      <c r="BI299" s="14" t="e">
        <f>INDEX(属性投放!#REF!,(卡牌属性!AG299-2)*20+卡牌属性!AN299)</f>
        <v>#REF!</v>
      </c>
      <c r="BJ299" s="14" t="e">
        <f t="shared" si="1009"/>
        <v>#REF!</v>
      </c>
      <c r="BK299" s="14" t="e">
        <f t="shared" si="1009"/>
        <v>#REF!</v>
      </c>
      <c r="BL299" s="14" t="e">
        <f t="shared" si="1009"/>
        <v>#REF!</v>
      </c>
      <c r="BM299" s="14" t="e">
        <f t="shared" si="1009"/>
        <v>#REF!</v>
      </c>
      <c r="BN299" s="14" t="e">
        <f>INDEX(属性投放!#REF!,(卡牌属性!AG299-2)*20+卡牌属性!AN299)</f>
        <v>#REF!</v>
      </c>
      <c r="BO299" s="14" t="e">
        <f t="shared" si="1010"/>
        <v>#REF!</v>
      </c>
      <c r="BP299" s="14" t="e">
        <f t="shared" si="1010"/>
        <v>#REF!</v>
      </c>
      <c r="BQ299" s="14" t="e">
        <f t="shared" si="1010"/>
        <v>#REF!</v>
      </c>
      <c r="BR299" s="14" t="e">
        <f t="shared" si="1010"/>
        <v>#REF!</v>
      </c>
      <c r="BV299" s="13">
        <v>295</v>
      </c>
      <c r="BW299" s="14">
        <f t="shared" si="928"/>
        <v>27</v>
      </c>
      <c r="BX299" s="14">
        <f t="shared" si="929"/>
        <v>1102030</v>
      </c>
      <c r="BY299" s="14" t="str">
        <f>INDEX($O$6:$O$37,BW299)&amp;"-"&amp;INDEX(属性投放!$H$19:$H$29,卡牌属性!CD299)</f>
        <v>燕青-无间</v>
      </c>
      <c r="BZ299" s="14">
        <f t="shared" si="930"/>
        <v>6</v>
      </c>
      <c r="CA299" s="14">
        <f t="shared" si="931"/>
        <v>6</v>
      </c>
      <c r="CB299" s="14">
        <f t="shared" si="932"/>
        <v>5</v>
      </c>
      <c r="CC299" s="14">
        <f t="shared" si="933"/>
        <v>3</v>
      </c>
      <c r="CD299" s="14">
        <f t="shared" si="934"/>
        <v>9</v>
      </c>
      <c r="CE299" s="14">
        <f>INDEX(属性投放!$W$6:$W$49,(卡牌属性!CC299-2)*11+卡牌属性!CD299)</f>
        <v>15</v>
      </c>
      <c r="CF299" s="14">
        <f t="shared" si="1011"/>
        <v>2583</v>
      </c>
      <c r="CG299" s="14">
        <f t="shared" si="1012"/>
        <v>2836</v>
      </c>
      <c r="CH299" s="14">
        <f t="shared" si="1013"/>
        <v>3114</v>
      </c>
      <c r="CI299" s="14">
        <f t="shared" si="1014"/>
        <v>3114</v>
      </c>
      <c r="CJ299" s="14">
        <f t="shared" si="1015"/>
        <v>3620</v>
      </c>
      <c r="CK299" s="14">
        <f t="shared" si="1016"/>
        <v>1244</v>
      </c>
      <c r="CL299" s="14">
        <f t="shared" si="1017"/>
        <v>1368</v>
      </c>
      <c r="CM299" s="14">
        <f t="shared" si="1018"/>
        <v>1368</v>
      </c>
      <c r="CN299" s="14">
        <f t="shared" si="1019"/>
        <v>1507</v>
      </c>
      <c r="CO299" s="14">
        <f t="shared" si="1020"/>
        <v>1760</v>
      </c>
      <c r="CP299" s="14">
        <f t="shared" si="1021"/>
        <v>22738</v>
      </c>
      <c r="CQ299" s="14">
        <f t="shared" si="1022"/>
        <v>24906</v>
      </c>
      <c r="CR299" s="14">
        <f t="shared" si="1023"/>
        <v>24906</v>
      </c>
      <c r="CS299" s="14">
        <f t="shared" si="1024"/>
        <v>27074</v>
      </c>
      <c r="CT299" s="14">
        <f t="shared" si="1025"/>
        <v>31310</v>
      </c>
      <c r="CU299" s="14">
        <f>INDEX(属性偏向!$S$4:$S$135,(卡牌属性!$BZ299-1+CU$3)*11+卡牌属性!$CD299)</f>
        <v>40</v>
      </c>
      <c r="CV299" s="14">
        <f>INDEX(属性偏向!$S$4:$S$135,(卡牌属性!$BZ299-1+CV$3)*11+卡牌属性!$CD299)</f>
        <v>42</v>
      </c>
      <c r="CW299" s="14">
        <f>INDEX(属性偏向!$S$4:$S$135,(卡牌属性!$BZ299-1+CW$3)*11+卡牌属性!$CD299)</f>
        <v>44</v>
      </c>
      <c r="CX299" s="14">
        <f>INDEX(属性偏向!$S$4:$S$135,(卡牌属性!$BZ299-1+CX$3)*11+卡牌属性!$CD299)</f>
        <v>44</v>
      </c>
      <c r="CY299" s="14">
        <f>INDEX(属性偏向!$S$4:$S$135,(卡牌属性!$BZ299-1+CY$3)*11+卡牌属性!$CD299)</f>
        <v>48</v>
      </c>
      <c r="CZ299" s="14">
        <f>INDEX(属性偏向!$T$4:$T$135,(卡牌属性!$BZ299-1+CZ$3)*11+卡牌属性!$CD299)</f>
        <v>20</v>
      </c>
      <c r="DA299" s="14">
        <f>INDEX(属性偏向!$T$4:$T$135,(卡牌属性!$BZ299-1+DA$3)*11+卡牌属性!$CD299)</f>
        <v>21</v>
      </c>
      <c r="DB299" s="14">
        <f>INDEX(属性偏向!$T$4:$T$135,(卡牌属性!$BZ299-1+DB$3)*11+卡牌属性!$CD299)</f>
        <v>21</v>
      </c>
      <c r="DC299" s="14">
        <f>INDEX(属性偏向!$T$4:$T$135,(卡牌属性!$BZ299-1+DC$3)*11+卡牌属性!$CD299)</f>
        <v>22</v>
      </c>
      <c r="DD299" s="14">
        <f>INDEX(属性偏向!$T$4:$T$135,(卡牌属性!$BZ299-1+DD$3)*11+卡牌属性!$CD299)</f>
        <v>24</v>
      </c>
      <c r="DE299" s="14">
        <f>INDEX(属性偏向!$U$4:$U$135,(卡牌属性!$BZ299-1+DE$3)*11+卡牌属性!$CD299)</f>
        <v>400</v>
      </c>
      <c r="DF299" s="14">
        <f>INDEX(属性偏向!$U$4:$U$135,(卡牌属性!$BZ299-1+DF$3)*11+卡牌属性!$CD299)</f>
        <v>420</v>
      </c>
      <c r="DG299" s="14">
        <f>INDEX(属性偏向!$U$4:$U$135,(卡牌属性!$BZ299-1+DG$3)*11+卡牌属性!$CD299)</f>
        <v>420</v>
      </c>
      <c r="DH299" s="14">
        <f>INDEX(属性偏向!$U$4:$U$135,(卡牌属性!$BZ299-1+DH$3)*11+卡牌属性!$CD299)</f>
        <v>440</v>
      </c>
      <c r="DI299" s="14">
        <f>INDEX(属性偏向!$U$4:$U$135,(卡牌属性!$BZ299-1+DI$3)*11+卡牌属性!$CD299)</f>
        <v>480</v>
      </c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</row>
    <row r="300" spans="31:155" ht="16.5" x14ac:dyDescent="0.2">
      <c r="AE300" s="13">
        <v>296</v>
      </c>
      <c r="AF300" s="13">
        <f t="shared" si="927"/>
        <v>27</v>
      </c>
      <c r="AG300" s="13">
        <f t="shared" si="920"/>
        <v>5</v>
      </c>
      <c r="AH300" s="13"/>
      <c r="AI300" s="13"/>
      <c r="AJ300" s="14">
        <f t="shared" si="921"/>
        <v>1101996</v>
      </c>
      <c r="AK300" s="14" t="str">
        <f t="shared" si="922"/>
        <v>UR寄灵人10突</v>
      </c>
      <c r="AL300" s="25" t="s">
        <v>131</v>
      </c>
      <c r="AM300" s="14">
        <v>1</v>
      </c>
      <c r="AN300" s="14">
        <f t="shared" si="923"/>
        <v>10</v>
      </c>
      <c r="AO300" s="14" t="e">
        <f>INDEX(属性投放!#REF!,(卡牌属性!AG300-2)*20+卡牌属性!AN300)</f>
        <v>#REF!</v>
      </c>
      <c r="AP300" s="14" t="e">
        <f t="shared" si="1005"/>
        <v>#REF!</v>
      </c>
      <c r="AQ300" s="14" t="e">
        <f t="shared" si="1005"/>
        <v>#REF!</v>
      </c>
      <c r="AR300" s="14" t="e">
        <f t="shared" si="1005"/>
        <v>#REF!</v>
      </c>
      <c r="AS300" s="14" t="e">
        <f t="shared" si="1005"/>
        <v>#REF!</v>
      </c>
      <c r="AT300" s="14" t="e">
        <f>INDEX(属性投放!#REF!,(卡牌属性!AG300-2)*20+卡牌属性!AN300)</f>
        <v>#REF!</v>
      </c>
      <c r="AU300" s="14" t="e">
        <f t="shared" si="1006"/>
        <v>#REF!</v>
      </c>
      <c r="AV300" s="14" t="e">
        <f t="shared" si="1006"/>
        <v>#REF!</v>
      </c>
      <c r="AW300" s="14" t="e">
        <f t="shared" si="1006"/>
        <v>#REF!</v>
      </c>
      <c r="AX300" s="14" t="e">
        <f t="shared" si="1006"/>
        <v>#REF!</v>
      </c>
      <c r="AY300" s="14" t="e">
        <f>INDEX(属性投放!#REF!,(卡牌属性!AG300-2)*20+卡牌属性!AN300)</f>
        <v>#REF!</v>
      </c>
      <c r="AZ300" s="14" t="e">
        <f t="shared" si="1007"/>
        <v>#REF!</v>
      </c>
      <c r="BA300" s="14" t="e">
        <f t="shared" si="1007"/>
        <v>#REF!</v>
      </c>
      <c r="BB300" s="14" t="e">
        <f t="shared" si="1007"/>
        <v>#REF!</v>
      </c>
      <c r="BC300" s="14" t="e">
        <f t="shared" si="1007"/>
        <v>#REF!</v>
      </c>
      <c r="BD300" s="14" t="e">
        <f>INDEX(属性投放!#REF!,(卡牌属性!AG300-2)*20+卡牌属性!AN300)</f>
        <v>#REF!</v>
      </c>
      <c r="BE300" s="14" t="e">
        <f t="shared" si="1008"/>
        <v>#REF!</v>
      </c>
      <c r="BF300" s="14" t="e">
        <f t="shared" si="1008"/>
        <v>#REF!</v>
      </c>
      <c r="BG300" s="14" t="e">
        <f t="shared" si="1008"/>
        <v>#REF!</v>
      </c>
      <c r="BH300" s="14" t="e">
        <f t="shared" si="1008"/>
        <v>#REF!</v>
      </c>
      <c r="BI300" s="14" t="e">
        <f>INDEX(属性投放!#REF!,(卡牌属性!AG300-2)*20+卡牌属性!AN300)</f>
        <v>#REF!</v>
      </c>
      <c r="BJ300" s="14" t="e">
        <f t="shared" si="1009"/>
        <v>#REF!</v>
      </c>
      <c r="BK300" s="14" t="e">
        <f t="shared" si="1009"/>
        <v>#REF!</v>
      </c>
      <c r="BL300" s="14" t="e">
        <f t="shared" si="1009"/>
        <v>#REF!</v>
      </c>
      <c r="BM300" s="14" t="e">
        <f t="shared" si="1009"/>
        <v>#REF!</v>
      </c>
      <c r="BN300" s="14" t="e">
        <f>INDEX(属性投放!#REF!,(卡牌属性!AG300-2)*20+卡牌属性!AN300)</f>
        <v>#REF!</v>
      </c>
      <c r="BO300" s="14" t="e">
        <f t="shared" si="1010"/>
        <v>#REF!</v>
      </c>
      <c r="BP300" s="14" t="e">
        <f t="shared" si="1010"/>
        <v>#REF!</v>
      </c>
      <c r="BQ300" s="14" t="e">
        <f t="shared" si="1010"/>
        <v>#REF!</v>
      </c>
      <c r="BR300" s="14" t="e">
        <f t="shared" si="1010"/>
        <v>#REF!</v>
      </c>
      <c r="BV300" s="13">
        <v>296</v>
      </c>
      <c r="BW300" s="14">
        <f t="shared" si="928"/>
        <v>27</v>
      </c>
      <c r="BX300" s="14">
        <f t="shared" si="929"/>
        <v>1102030</v>
      </c>
      <c r="BY300" s="14" t="str">
        <f>INDEX($O$6:$O$37,BW300)&amp;"-"&amp;INDEX(属性投放!$H$19:$H$29,卡牌属性!CD300)</f>
        <v>燕青-无我相</v>
      </c>
      <c r="BZ300" s="14">
        <f t="shared" si="930"/>
        <v>6</v>
      </c>
      <c r="CA300" s="14">
        <f t="shared" si="931"/>
        <v>6</v>
      </c>
      <c r="CB300" s="14">
        <f t="shared" si="932"/>
        <v>5</v>
      </c>
      <c r="CC300" s="14">
        <f t="shared" si="933"/>
        <v>3</v>
      </c>
      <c r="CD300" s="14">
        <f t="shared" si="934"/>
        <v>10</v>
      </c>
      <c r="CE300" s="14">
        <f>INDEX(属性投放!$W$6:$W$49,(卡牌属性!CC300-2)*11+卡牌属性!CD300)</f>
        <v>10</v>
      </c>
      <c r="CF300" s="14">
        <f t="shared" si="1011"/>
        <v>3183</v>
      </c>
      <c r="CG300" s="14">
        <f t="shared" si="1012"/>
        <v>3466</v>
      </c>
      <c r="CH300" s="14">
        <f t="shared" si="1013"/>
        <v>3774</v>
      </c>
      <c r="CI300" s="14">
        <f t="shared" si="1014"/>
        <v>3774</v>
      </c>
      <c r="CJ300" s="14">
        <f t="shared" si="1015"/>
        <v>4340</v>
      </c>
      <c r="CK300" s="14">
        <f t="shared" si="1016"/>
        <v>1544</v>
      </c>
      <c r="CL300" s="14">
        <f t="shared" si="1017"/>
        <v>1683</v>
      </c>
      <c r="CM300" s="14">
        <f t="shared" si="1018"/>
        <v>1683</v>
      </c>
      <c r="CN300" s="14">
        <f t="shared" si="1019"/>
        <v>1837</v>
      </c>
      <c r="CO300" s="14">
        <f t="shared" si="1020"/>
        <v>2120</v>
      </c>
      <c r="CP300" s="14">
        <f t="shared" si="1021"/>
        <v>28738</v>
      </c>
      <c r="CQ300" s="14">
        <f t="shared" si="1022"/>
        <v>31206</v>
      </c>
      <c r="CR300" s="14">
        <f t="shared" si="1023"/>
        <v>31206</v>
      </c>
      <c r="CS300" s="14">
        <f t="shared" si="1024"/>
        <v>33674</v>
      </c>
      <c r="CT300" s="14">
        <f t="shared" si="1025"/>
        <v>38510</v>
      </c>
      <c r="CU300" s="14">
        <f>INDEX(属性偏向!$S$4:$S$135,(卡牌属性!$BZ300-1+CU$3)*11+卡牌属性!$CD300)</f>
        <v>48</v>
      </c>
      <c r="CV300" s="14">
        <f>INDEX(属性偏向!$S$4:$S$135,(卡牌属性!$BZ300-1+CV$3)*11+卡牌属性!$CD300)</f>
        <v>50</v>
      </c>
      <c r="CW300" s="14">
        <f>INDEX(属性偏向!$S$4:$S$135,(卡牌属性!$BZ300-1+CW$3)*11+卡牌属性!$CD300)</f>
        <v>52</v>
      </c>
      <c r="CX300" s="14">
        <f>INDEX(属性偏向!$S$4:$S$135,(卡牌属性!$BZ300-1+CX$3)*11+卡牌属性!$CD300)</f>
        <v>52</v>
      </c>
      <c r="CY300" s="14">
        <f>INDEX(属性偏向!$S$4:$S$135,(卡牌属性!$BZ300-1+CY$3)*11+卡牌属性!$CD300)</f>
        <v>56</v>
      </c>
      <c r="CZ300" s="14">
        <f>INDEX(属性偏向!$T$4:$T$135,(卡牌属性!$BZ300-1+CZ$3)*11+卡牌属性!$CD300)</f>
        <v>24</v>
      </c>
      <c r="DA300" s="14">
        <f>INDEX(属性偏向!$T$4:$T$135,(卡牌属性!$BZ300-1+DA$3)*11+卡牌属性!$CD300)</f>
        <v>25</v>
      </c>
      <c r="DB300" s="14">
        <f>INDEX(属性偏向!$T$4:$T$135,(卡牌属性!$BZ300-1+DB$3)*11+卡牌属性!$CD300)</f>
        <v>25</v>
      </c>
      <c r="DC300" s="14">
        <f>INDEX(属性偏向!$T$4:$T$135,(卡牌属性!$BZ300-1+DC$3)*11+卡牌属性!$CD300)</f>
        <v>26</v>
      </c>
      <c r="DD300" s="14">
        <f>INDEX(属性偏向!$T$4:$T$135,(卡牌属性!$BZ300-1+DD$3)*11+卡牌属性!$CD300)</f>
        <v>28</v>
      </c>
      <c r="DE300" s="14">
        <f>INDEX(属性偏向!$U$4:$U$135,(卡牌属性!$BZ300-1+DE$3)*11+卡牌属性!$CD300)</f>
        <v>480</v>
      </c>
      <c r="DF300" s="14">
        <f>INDEX(属性偏向!$U$4:$U$135,(卡牌属性!$BZ300-1+DF$3)*11+卡牌属性!$CD300)</f>
        <v>500</v>
      </c>
      <c r="DG300" s="14">
        <f>INDEX(属性偏向!$U$4:$U$135,(卡牌属性!$BZ300-1+DG$3)*11+卡牌属性!$CD300)</f>
        <v>500</v>
      </c>
      <c r="DH300" s="14">
        <f>INDEX(属性偏向!$U$4:$U$135,(卡牌属性!$BZ300-1+DH$3)*11+卡牌属性!$CD300)</f>
        <v>520</v>
      </c>
      <c r="DI300" s="14">
        <f>INDEX(属性偏向!$U$4:$U$135,(卡牌属性!$BZ300-1+DI$3)*11+卡牌属性!$CD300)</f>
        <v>560</v>
      </c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</row>
    <row r="301" spans="31:155" ht="16.5" x14ac:dyDescent="0.2">
      <c r="AE301" s="13">
        <v>297</v>
      </c>
      <c r="AF301" s="13">
        <f t="shared" si="927"/>
        <v>27</v>
      </c>
      <c r="AG301" s="13">
        <f t="shared" si="920"/>
        <v>5</v>
      </c>
      <c r="AH301" s="13"/>
      <c r="AI301" s="13"/>
      <c r="AJ301" s="14">
        <f t="shared" si="921"/>
        <v>1101996</v>
      </c>
      <c r="AK301" s="14" t="str">
        <f t="shared" si="922"/>
        <v>UR寄灵人11突</v>
      </c>
      <c r="AL301" s="25" t="s">
        <v>131</v>
      </c>
      <c r="AM301" s="14">
        <v>1</v>
      </c>
      <c r="AN301" s="14">
        <f t="shared" si="923"/>
        <v>11</v>
      </c>
      <c r="AO301" s="14" t="e">
        <f>INDEX(属性投放!#REF!,(卡牌属性!AG301-2)*20+卡牌属性!AN301)</f>
        <v>#REF!</v>
      </c>
      <c r="AP301" s="14" t="e">
        <f t="shared" si="1005"/>
        <v>#REF!</v>
      </c>
      <c r="AQ301" s="14" t="e">
        <f t="shared" si="1005"/>
        <v>#REF!</v>
      </c>
      <c r="AR301" s="14" t="e">
        <f t="shared" si="1005"/>
        <v>#REF!</v>
      </c>
      <c r="AS301" s="14" t="e">
        <f t="shared" si="1005"/>
        <v>#REF!</v>
      </c>
      <c r="AT301" s="14" t="e">
        <f>INDEX(属性投放!#REF!,(卡牌属性!AG301-2)*20+卡牌属性!AN301)</f>
        <v>#REF!</v>
      </c>
      <c r="AU301" s="14" t="e">
        <f t="shared" si="1006"/>
        <v>#REF!</v>
      </c>
      <c r="AV301" s="14" t="e">
        <f t="shared" si="1006"/>
        <v>#REF!</v>
      </c>
      <c r="AW301" s="14" t="e">
        <f t="shared" si="1006"/>
        <v>#REF!</v>
      </c>
      <c r="AX301" s="14" t="e">
        <f t="shared" si="1006"/>
        <v>#REF!</v>
      </c>
      <c r="AY301" s="14" t="e">
        <f>INDEX(属性投放!#REF!,(卡牌属性!AG301-2)*20+卡牌属性!AN301)</f>
        <v>#REF!</v>
      </c>
      <c r="AZ301" s="14" t="e">
        <f t="shared" si="1007"/>
        <v>#REF!</v>
      </c>
      <c r="BA301" s="14" t="e">
        <f t="shared" si="1007"/>
        <v>#REF!</v>
      </c>
      <c r="BB301" s="14" t="e">
        <f t="shared" si="1007"/>
        <v>#REF!</v>
      </c>
      <c r="BC301" s="14" t="e">
        <f t="shared" si="1007"/>
        <v>#REF!</v>
      </c>
      <c r="BD301" s="14" t="e">
        <f>INDEX(属性投放!#REF!,(卡牌属性!AG301-2)*20+卡牌属性!AN301)</f>
        <v>#REF!</v>
      </c>
      <c r="BE301" s="14" t="e">
        <f t="shared" si="1008"/>
        <v>#REF!</v>
      </c>
      <c r="BF301" s="14" t="e">
        <f t="shared" si="1008"/>
        <v>#REF!</v>
      </c>
      <c r="BG301" s="14" t="e">
        <f t="shared" si="1008"/>
        <v>#REF!</v>
      </c>
      <c r="BH301" s="14" t="e">
        <f t="shared" si="1008"/>
        <v>#REF!</v>
      </c>
      <c r="BI301" s="14" t="e">
        <f>INDEX(属性投放!#REF!,(卡牌属性!AG301-2)*20+卡牌属性!AN301)</f>
        <v>#REF!</v>
      </c>
      <c r="BJ301" s="14" t="e">
        <f t="shared" si="1009"/>
        <v>#REF!</v>
      </c>
      <c r="BK301" s="14" t="e">
        <f t="shared" si="1009"/>
        <v>#REF!</v>
      </c>
      <c r="BL301" s="14" t="e">
        <f t="shared" si="1009"/>
        <v>#REF!</v>
      </c>
      <c r="BM301" s="14" t="e">
        <f t="shared" si="1009"/>
        <v>#REF!</v>
      </c>
      <c r="BN301" s="14" t="e">
        <f>INDEX(属性投放!#REF!,(卡牌属性!AG301-2)*20+卡牌属性!AN301)</f>
        <v>#REF!</v>
      </c>
      <c r="BO301" s="14" t="e">
        <f t="shared" si="1010"/>
        <v>#REF!</v>
      </c>
      <c r="BP301" s="14" t="e">
        <f t="shared" si="1010"/>
        <v>#REF!</v>
      </c>
      <c r="BQ301" s="14" t="e">
        <f t="shared" si="1010"/>
        <v>#REF!</v>
      </c>
      <c r="BR301" s="14" t="e">
        <f t="shared" si="1010"/>
        <v>#REF!</v>
      </c>
      <c r="BV301" s="13">
        <v>297</v>
      </c>
      <c r="BW301" s="14">
        <f t="shared" si="928"/>
        <v>27</v>
      </c>
      <c r="BX301" s="14">
        <f t="shared" si="929"/>
        <v>1102030</v>
      </c>
      <c r="BY301" s="14" t="str">
        <f>INDEX($O$6:$O$37,BW301)&amp;"-"&amp;INDEX(属性投放!$H$19:$H$29,卡牌属性!CD301)</f>
        <v>燕青-无众生相</v>
      </c>
      <c r="BZ301" s="14">
        <f t="shared" si="930"/>
        <v>6</v>
      </c>
      <c r="CA301" s="14">
        <f t="shared" si="931"/>
        <v>6</v>
      </c>
      <c r="CB301" s="14">
        <f t="shared" si="932"/>
        <v>5</v>
      </c>
      <c r="CC301" s="14">
        <f t="shared" si="933"/>
        <v>3</v>
      </c>
      <c r="CD301" s="14">
        <f t="shared" si="934"/>
        <v>11</v>
      </c>
      <c r="CE301" s="14">
        <f>INDEX(属性投放!$W$6:$W$49,(卡牌属性!CC301-2)*11+卡牌属性!CD301)</f>
        <v>10</v>
      </c>
      <c r="CF301" s="14">
        <f t="shared" si="1011"/>
        <v>3663</v>
      </c>
      <c r="CG301" s="14">
        <f t="shared" si="1012"/>
        <v>3966</v>
      </c>
      <c r="CH301" s="14">
        <f t="shared" si="1013"/>
        <v>4294</v>
      </c>
      <c r="CI301" s="14">
        <f t="shared" si="1014"/>
        <v>4294</v>
      </c>
      <c r="CJ301" s="14">
        <f t="shared" si="1015"/>
        <v>4900</v>
      </c>
      <c r="CK301" s="14">
        <f t="shared" si="1016"/>
        <v>1784</v>
      </c>
      <c r="CL301" s="14">
        <f t="shared" si="1017"/>
        <v>1933</v>
      </c>
      <c r="CM301" s="14">
        <f t="shared" si="1018"/>
        <v>1933</v>
      </c>
      <c r="CN301" s="14">
        <f t="shared" si="1019"/>
        <v>2097</v>
      </c>
      <c r="CO301" s="14">
        <f t="shared" si="1020"/>
        <v>2400</v>
      </c>
      <c r="CP301" s="14">
        <f t="shared" si="1021"/>
        <v>33538</v>
      </c>
      <c r="CQ301" s="14">
        <f t="shared" si="1022"/>
        <v>36206</v>
      </c>
      <c r="CR301" s="14">
        <f t="shared" si="1023"/>
        <v>36206</v>
      </c>
      <c r="CS301" s="14">
        <f t="shared" si="1024"/>
        <v>38874</v>
      </c>
      <c r="CT301" s="14">
        <f t="shared" si="1025"/>
        <v>44110</v>
      </c>
      <c r="CU301" s="14">
        <f>INDEX(属性偏向!$S$4:$S$135,(卡牌属性!$BZ301-1+CU$3)*11+卡牌属性!$CD301)</f>
        <v>58</v>
      </c>
      <c r="CV301" s="14">
        <f>INDEX(属性偏向!$S$4:$S$135,(卡牌属性!$BZ301-1+CV$3)*11+卡牌属性!$CD301)</f>
        <v>60</v>
      </c>
      <c r="CW301" s="14">
        <f>INDEX(属性偏向!$S$4:$S$135,(卡牌属性!$BZ301-1+CW$3)*11+卡牌属性!$CD301)</f>
        <v>62</v>
      </c>
      <c r="CX301" s="14">
        <f>INDEX(属性偏向!$S$4:$S$135,(卡牌属性!$BZ301-1+CX$3)*11+卡牌属性!$CD301)</f>
        <v>62</v>
      </c>
      <c r="CY301" s="14">
        <f>INDEX(属性偏向!$S$4:$S$135,(卡牌属性!$BZ301-1+CY$3)*11+卡牌属性!$CD301)</f>
        <v>66</v>
      </c>
      <c r="CZ301" s="14">
        <f>INDEX(属性偏向!$T$4:$T$135,(卡牌属性!$BZ301-1+CZ$3)*11+卡牌属性!$CD301)</f>
        <v>29</v>
      </c>
      <c r="DA301" s="14">
        <f>INDEX(属性偏向!$T$4:$T$135,(卡牌属性!$BZ301-1+DA$3)*11+卡牌属性!$CD301)</f>
        <v>30</v>
      </c>
      <c r="DB301" s="14">
        <f>INDEX(属性偏向!$T$4:$T$135,(卡牌属性!$BZ301-1+DB$3)*11+卡牌属性!$CD301)</f>
        <v>30</v>
      </c>
      <c r="DC301" s="14">
        <f>INDEX(属性偏向!$T$4:$T$135,(卡牌属性!$BZ301-1+DC$3)*11+卡牌属性!$CD301)</f>
        <v>31</v>
      </c>
      <c r="DD301" s="14">
        <f>INDEX(属性偏向!$T$4:$T$135,(卡牌属性!$BZ301-1+DD$3)*11+卡牌属性!$CD301)</f>
        <v>33</v>
      </c>
      <c r="DE301" s="14">
        <f>INDEX(属性偏向!$U$4:$U$135,(卡牌属性!$BZ301-1+DE$3)*11+卡牌属性!$CD301)</f>
        <v>580</v>
      </c>
      <c r="DF301" s="14">
        <f>INDEX(属性偏向!$U$4:$U$135,(卡牌属性!$BZ301-1+DF$3)*11+卡牌属性!$CD301)</f>
        <v>600</v>
      </c>
      <c r="DG301" s="14">
        <f>INDEX(属性偏向!$U$4:$U$135,(卡牌属性!$BZ301-1+DG$3)*11+卡牌属性!$CD301)</f>
        <v>600</v>
      </c>
      <c r="DH301" s="14">
        <f>INDEX(属性偏向!$U$4:$U$135,(卡牌属性!$BZ301-1+DH$3)*11+卡牌属性!$CD301)</f>
        <v>620</v>
      </c>
      <c r="DI301" s="14">
        <f>INDEX(属性偏向!$U$4:$U$135,(卡牌属性!$BZ301-1+DI$3)*11+卡牌属性!$CD301)</f>
        <v>660</v>
      </c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</row>
    <row r="302" spans="31:155" ht="16.5" x14ac:dyDescent="0.2">
      <c r="AE302" s="13">
        <v>298</v>
      </c>
      <c r="AF302" s="13">
        <f t="shared" si="927"/>
        <v>28</v>
      </c>
      <c r="AG302" s="13">
        <f t="shared" si="920"/>
        <v>0</v>
      </c>
      <c r="AH302" s="13"/>
      <c r="AI302" s="13"/>
      <c r="AJ302" s="14">
        <f t="shared" si="921"/>
        <v>0</v>
      </c>
      <c r="AK302" s="14" t="e">
        <f t="shared" si="922"/>
        <v>#N/A</v>
      </c>
      <c r="AL302" s="25" t="s">
        <v>131</v>
      </c>
      <c r="AM302" s="14">
        <v>1</v>
      </c>
      <c r="AN302" s="14">
        <f t="shared" si="923"/>
        <v>1</v>
      </c>
      <c r="AO302" s="14" t="e">
        <f>INDEX(属性投放!#REF!,(卡牌属性!AG302-2)*20+卡牌属性!AN302)</f>
        <v>#REF!</v>
      </c>
      <c r="AP302" s="14" t="e">
        <f t="shared" si="1005"/>
        <v>#REF!</v>
      </c>
      <c r="AQ302" s="14" t="e">
        <f t="shared" si="1005"/>
        <v>#REF!</v>
      </c>
      <c r="AR302" s="14" t="e">
        <f t="shared" si="1005"/>
        <v>#REF!</v>
      </c>
      <c r="AS302" s="14" t="e">
        <f t="shared" si="1005"/>
        <v>#REF!</v>
      </c>
      <c r="AT302" s="14" t="e">
        <f>INDEX(属性投放!#REF!,(卡牌属性!AG302-2)*20+卡牌属性!AN302)</f>
        <v>#REF!</v>
      </c>
      <c r="AU302" s="14" t="e">
        <f t="shared" si="1006"/>
        <v>#REF!</v>
      </c>
      <c r="AV302" s="14" t="e">
        <f t="shared" si="1006"/>
        <v>#REF!</v>
      </c>
      <c r="AW302" s="14" t="e">
        <f t="shared" si="1006"/>
        <v>#REF!</v>
      </c>
      <c r="AX302" s="14" t="e">
        <f t="shared" si="1006"/>
        <v>#REF!</v>
      </c>
      <c r="AY302" s="14" t="e">
        <f>INDEX(属性投放!#REF!,(卡牌属性!AG302-2)*20+卡牌属性!AN302)</f>
        <v>#REF!</v>
      </c>
      <c r="AZ302" s="14" t="e">
        <f t="shared" si="1007"/>
        <v>#REF!</v>
      </c>
      <c r="BA302" s="14" t="e">
        <f t="shared" si="1007"/>
        <v>#REF!</v>
      </c>
      <c r="BB302" s="14" t="e">
        <f t="shared" si="1007"/>
        <v>#REF!</v>
      </c>
      <c r="BC302" s="14" t="e">
        <f t="shared" si="1007"/>
        <v>#REF!</v>
      </c>
      <c r="BD302" s="14" t="e">
        <f>INDEX(属性投放!#REF!,(卡牌属性!AG302-2)*20+卡牌属性!AN302)</f>
        <v>#REF!</v>
      </c>
      <c r="BE302" s="14" t="e">
        <f t="shared" si="1008"/>
        <v>#REF!</v>
      </c>
      <c r="BF302" s="14" t="e">
        <f t="shared" si="1008"/>
        <v>#REF!</v>
      </c>
      <c r="BG302" s="14" t="e">
        <f t="shared" si="1008"/>
        <v>#REF!</v>
      </c>
      <c r="BH302" s="14" t="e">
        <f t="shared" si="1008"/>
        <v>#REF!</v>
      </c>
      <c r="BI302" s="14" t="e">
        <f>INDEX(属性投放!#REF!,(卡牌属性!AG302-2)*20+卡牌属性!AN302)</f>
        <v>#REF!</v>
      </c>
      <c r="BJ302" s="14" t="e">
        <f t="shared" si="1009"/>
        <v>#REF!</v>
      </c>
      <c r="BK302" s="14" t="e">
        <f t="shared" si="1009"/>
        <v>#REF!</v>
      </c>
      <c r="BL302" s="14" t="e">
        <f t="shared" si="1009"/>
        <v>#REF!</v>
      </c>
      <c r="BM302" s="14" t="e">
        <f t="shared" si="1009"/>
        <v>#REF!</v>
      </c>
      <c r="BN302" s="14" t="e">
        <f>INDEX(属性投放!#REF!,(卡牌属性!AG302-2)*20+卡牌属性!AN302)</f>
        <v>#REF!</v>
      </c>
      <c r="BO302" s="14" t="e">
        <f t="shared" si="1010"/>
        <v>#REF!</v>
      </c>
      <c r="BP302" s="14" t="e">
        <f t="shared" si="1010"/>
        <v>#REF!</v>
      </c>
      <c r="BQ302" s="14" t="e">
        <f t="shared" si="1010"/>
        <v>#REF!</v>
      </c>
      <c r="BR302" s="14" t="e">
        <f t="shared" si="1010"/>
        <v>#REF!</v>
      </c>
      <c r="BV302" s="13">
        <v>298</v>
      </c>
      <c r="BW302" s="14">
        <f t="shared" si="928"/>
        <v>28</v>
      </c>
      <c r="BX302" s="14">
        <f t="shared" si="929"/>
        <v>1102031</v>
      </c>
      <c r="BY302" s="14" t="str">
        <f>INDEX($O$6:$O$37,BW302)&amp;"-"&amp;INDEX(属性投放!$H$19:$H$29,卡牌属性!CD302)</f>
        <v>秦琼-练体</v>
      </c>
      <c r="BZ302" s="14">
        <f t="shared" si="930"/>
        <v>7</v>
      </c>
      <c r="CA302" s="14">
        <f t="shared" si="931"/>
        <v>7</v>
      </c>
      <c r="CB302" s="14">
        <f t="shared" si="932"/>
        <v>7</v>
      </c>
      <c r="CC302" s="14">
        <f t="shared" si="933"/>
        <v>4</v>
      </c>
      <c r="CD302" s="14">
        <f t="shared" si="934"/>
        <v>1</v>
      </c>
      <c r="CE302" s="14">
        <f>INDEX(属性投放!$W$6:$W$49,(卡牌属性!CC302-2)*11+卡牌属性!CD302)</f>
        <v>14</v>
      </c>
      <c r="CF302" s="14">
        <f>INDEX(属性偏向!$I$4:$I$15,卡牌属性!$BZ302+CF$3)</f>
        <v>200</v>
      </c>
      <c r="CG302" s="14">
        <f>INDEX(属性偏向!$I$4:$I$15,卡牌属性!$BZ302+CG$3)</f>
        <v>250</v>
      </c>
      <c r="CH302" s="14">
        <f>INDEX(属性偏向!$I$4:$I$15,卡牌属性!$BZ302+CH$3)</f>
        <v>300</v>
      </c>
      <c r="CI302" s="14">
        <f>INDEX(属性偏向!$I$4:$I$15,卡牌属性!$BZ302+CI$3)</f>
        <v>300</v>
      </c>
      <c r="CJ302" s="14">
        <f>INDEX(属性偏向!$I$4:$I$15,卡牌属性!$BZ302+CJ$3)</f>
        <v>350</v>
      </c>
      <c r="CK302" s="14">
        <f>INDEX(属性偏向!$J$4:$J$15,卡牌属性!$CA302+CK$3)</f>
        <v>50</v>
      </c>
      <c r="CL302" s="14">
        <f>INDEX(属性偏向!$J$4:$J$15,卡牌属性!$CA302+CL$3)</f>
        <v>75</v>
      </c>
      <c r="CM302" s="14">
        <f>INDEX(属性偏向!$J$4:$J$15,卡牌属性!$CA302+CM$3)</f>
        <v>75</v>
      </c>
      <c r="CN302" s="14">
        <f>INDEX(属性偏向!$J$4:$J$15,卡牌属性!$CA302+CN$3)</f>
        <v>100</v>
      </c>
      <c r="CO302" s="14">
        <f>INDEX(属性偏向!$J$4:$J$15,卡牌属性!$CA302+CO$3)</f>
        <v>150</v>
      </c>
      <c r="CP302" s="14">
        <f>INDEX(属性偏向!$K$4:$K$15,卡牌属性!$CB302+CP$3)</f>
        <v>800</v>
      </c>
      <c r="CQ302" s="14">
        <f>INDEX(属性偏向!$K$4:$K$15,卡牌属性!$CB302+CQ$3)</f>
        <v>1000</v>
      </c>
      <c r="CR302" s="14">
        <f>INDEX(属性偏向!$K$4:$K$15,卡牌属性!$CB302+CR$3)</f>
        <v>1000</v>
      </c>
      <c r="CS302" s="14">
        <f>INDEX(属性偏向!$K$4:$K$15,卡牌属性!$CB302+CS$3)</f>
        <v>1200</v>
      </c>
      <c r="CT302" s="14">
        <f>INDEX(属性偏向!$K$4:$K$15,卡牌属性!$CB302+CT$3)</f>
        <v>1500</v>
      </c>
      <c r="CU302" s="14">
        <f>INDEX(属性偏向!$S$4:$S$135,(卡牌属性!$BZ302-1+CU$3)*11+卡牌属性!$CD302)</f>
        <v>14</v>
      </c>
      <c r="CV302" s="14">
        <f>INDEX(属性偏向!$S$4:$S$135,(卡牌属性!$BZ302-1+CV$3)*11+卡牌属性!$CD302)</f>
        <v>16</v>
      </c>
      <c r="CW302" s="14">
        <f>INDEX(属性偏向!$S$4:$S$135,(卡牌属性!$BZ302-1+CW$3)*11+卡牌属性!$CD302)</f>
        <v>20</v>
      </c>
      <c r="CX302" s="14">
        <f>INDEX(属性偏向!$S$4:$S$135,(卡牌属性!$BZ302-1+CX$3)*11+卡牌属性!$CD302)</f>
        <v>20</v>
      </c>
      <c r="CY302" s="14">
        <f>INDEX(属性偏向!$S$4:$S$135,(卡牌属性!$BZ302-1+CY$3)*11+卡牌属性!$CD302)</f>
        <v>24</v>
      </c>
      <c r="CZ302" s="14">
        <f>INDEX(属性偏向!$T$4:$T$135,(卡牌属性!$BZ302-1+CZ$3)*11+卡牌属性!$CD302)</f>
        <v>7</v>
      </c>
      <c r="DA302" s="14">
        <f>INDEX(属性偏向!$T$4:$T$135,(卡牌属性!$BZ302-1+DA$3)*11+卡牌属性!$CD302)</f>
        <v>8</v>
      </c>
      <c r="DB302" s="14">
        <f>INDEX(属性偏向!$T$4:$T$135,(卡牌属性!$BZ302-1+DB$3)*11+卡牌属性!$CD302)</f>
        <v>8</v>
      </c>
      <c r="DC302" s="14">
        <f>INDEX(属性偏向!$T$4:$T$135,(卡牌属性!$BZ302-1+DC$3)*11+卡牌属性!$CD302)</f>
        <v>10</v>
      </c>
      <c r="DD302" s="14">
        <f>INDEX(属性偏向!$T$4:$T$135,(卡牌属性!$BZ302-1+DD$3)*11+卡牌属性!$CD302)</f>
        <v>12</v>
      </c>
      <c r="DE302" s="14">
        <f>INDEX(属性偏向!$U$4:$U$135,(卡牌属性!$BZ302-1+DE$3)*11+卡牌属性!$CD302)</f>
        <v>84</v>
      </c>
      <c r="DF302" s="14">
        <f>INDEX(属性偏向!$U$4:$U$135,(卡牌属性!$BZ302-1+DF$3)*11+卡牌属性!$CD302)</f>
        <v>96</v>
      </c>
      <c r="DG302" s="14">
        <f>INDEX(属性偏向!$U$4:$U$135,(卡牌属性!$BZ302-1+DG$3)*11+卡牌属性!$CD302)</f>
        <v>96</v>
      </c>
      <c r="DH302" s="14">
        <f>INDEX(属性偏向!$U$4:$U$135,(卡牌属性!$BZ302-1+DH$3)*11+卡牌属性!$CD302)</f>
        <v>120</v>
      </c>
      <c r="DI302" s="14">
        <f>INDEX(属性偏向!$U$4:$U$135,(卡牌属性!$BZ302-1+DI$3)*11+卡牌属性!$CD302)</f>
        <v>144</v>
      </c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</row>
    <row r="303" spans="31:155" ht="16.5" x14ac:dyDescent="0.2">
      <c r="AE303" s="13">
        <v>299</v>
      </c>
      <c r="AF303" s="13">
        <f t="shared" si="927"/>
        <v>28</v>
      </c>
      <c r="AG303" s="13">
        <f t="shared" si="920"/>
        <v>0</v>
      </c>
      <c r="AH303" s="13"/>
      <c r="AI303" s="13"/>
      <c r="AJ303" s="14">
        <f t="shared" si="921"/>
        <v>0</v>
      </c>
      <c r="AK303" s="14" t="e">
        <f t="shared" si="922"/>
        <v>#N/A</v>
      </c>
      <c r="AL303" s="25" t="s">
        <v>131</v>
      </c>
      <c r="AM303" s="14">
        <v>1</v>
      </c>
      <c r="AN303" s="14">
        <f t="shared" si="923"/>
        <v>2</v>
      </c>
      <c r="AO303" s="14" t="e">
        <f>INDEX(属性投放!#REF!,(卡牌属性!AG303-2)*20+卡牌属性!AN303)</f>
        <v>#REF!</v>
      </c>
      <c r="AP303" s="14" t="e">
        <f t="shared" si="1005"/>
        <v>#REF!</v>
      </c>
      <c r="AQ303" s="14" t="e">
        <f t="shared" si="1005"/>
        <v>#REF!</v>
      </c>
      <c r="AR303" s="14" t="e">
        <f t="shared" si="1005"/>
        <v>#REF!</v>
      </c>
      <c r="AS303" s="14" t="e">
        <f t="shared" si="1005"/>
        <v>#REF!</v>
      </c>
      <c r="AT303" s="14" t="e">
        <f>INDEX(属性投放!#REF!,(卡牌属性!AG303-2)*20+卡牌属性!AN303)</f>
        <v>#REF!</v>
      </c>
      <c r="AU303" s="14" t="e">
        <f t="shared" si="1006"/>
        <v>#REF!</v>
      </c>
      <c r="AV303" s="14" t="e">
        <f t="shared" si="1006"/>
        <v>#REF!</v>
      </c>
      <c r="AW303" s="14" t="e">
        <f t="shared" si="1006"/>
        <v>#REF!</v>
      </c>
      <c r="AX303" s="14" t="e">
        <f t="shared" si="1006"/>
        <v>#REF!</v>
      </c>
      <c r="AY303" s="14" t="e">
        <f>INDEX(属性投放!#REF!,(卡牌属性!AG303-2)*20+卡牌属性!AN303)</f>
        <v>#REF!</v>
      </c>
      <c r="AZ303" s="14" t="e">
        <f t="shared" si="1007"/>
        <v>#REF!</v>
      </c>
      <c r="BA303" s="14" t="e">
        <f t="shared" si="1007"/>
        <v>#REF!</v>
      </c>
      <c r="BB303" s="14" t="e">
        <f t="shared" si="1007"/>
        <v>#REF!</v>
      </c>
      <c r="BC303" s="14" t="e">
        <f t="shared" si="1007"/>
        <v>#REF!</v>
      </c>
      <c r="BD303" s="14" t="e">
        <f>INDEX(属性投放!#REF!,(卡牌属性!AG303-2)*20+卡牌属性!AN303)</f>
        <v>#REF!</v>
      </c>
      <c r="BE303" s="14" t="e">
        <f t="shared" si="1008"/>
        <v>#REF!</v>
      </c>
      <c r="BF303" s="14" t="e">
        <f t="shared" si="1008"/>
        <v>#REF!</v>
      </c>
      <c r="BG303" s="14" t="e">
        <f t="shared" si="1008"/>
        <v>#REF!</v>
      </c>
      <c r="BH303" s="14" t="e">
        <f t="shared" si="1008"/>
        <v>#REF!</v>
      </c>
      <c r="BI303" s="14" t="e">
        <f>INDEX(属性投放!#REF!,(卡牌属性!AG303-2)*20+卡牌属性!AN303)</f>
        <v>#REF!</v>
      </c>
      <c r="BJ303" s="14" t="e">
        <f t="shared" si="1009"/>
        <v>#REF!</v>
      </c>
      <c r="BK303" s="14" t="e">
        <f t="shared" si="1009"/>
        <v>#REF!</v>
      </c>
      <c r="BL303" s="14" t="e">
        <f t="shared" si="1009"/>
        <v>#REF!</v>
      </c>
      <c r="BM303" s="14" t="e">
        <f t="shared" si="1009"/>
        <v>#REF!</v>
      </c>
      <c r="BN303" s="14" t="e">
        <f>INDEX(属性投放!#REF!,(卡牌属性!AG303-2)*20+卡牌属性!AN303)</f>
        <v>#REF!</v>
      </c>
      <c r="BO303" s="14" t="e">
        <f t="shared" si="1010"/>
        <v>#REF!</v>
      </c>
      <c r="BP303" s="14" t="e">
        <f t="shared" si="1010"/>
        <v>#REF!</v>
      </c>
      <c r="BQ303" s="14" t="e">
        <f t="shared" si="1010"/>
        <v>#REF!</v>
      </c>
      <c r="BR303" s="14" t="e">
        <f t="shared" si="1010"/>
        <v>#REF!</v>
      </c>
      <c r="BV303" s="13">
        <v>299</v>
      </c>
      <c r="BW303" s="14">
        <f t="shared" si="928"/>
        <v>28</v>
      </c>
      <c r="BX303" s="14">
        <f t="shared" si="929"/>
        <v>1102031</v>
      </c>
      <c r="BY303" s="14" t="str">
        <f>INDEX($O$6:$O$37,BW303)&amp;"-"&amp;INDEX(属性投放!$H$19:$H$29,卡牌属性!CD303)</f>
        <v>秦琼-等活</v>
      </c>
      <c r="BZ303" s="14">
        <f t="shared" si="930"/>
        <v>7</v>
      </c>
      <c r="CA303" s="14">
        <f t="shared" si="931"/>
        <v>7</v>
      </c>
      <c r="CB303" s="14">
        <f t="shared" si="932"/>
        <v>7</v>
      </c>
      <c r="CC303" s="14">
        <f t="shared" si="933"/>
        <v>4</v>
      </c>
      <c r="CD303" s="14">
        <f t="shared" si="934"/>
        <v>2</v>
      </c>
      <c r="CE303" s="14">
        <f>INDEX(属性投放!$W$6:$W$49,(卡牌属性!CC303-2)*11+卡牌属性!CD303)</f>
        <v>10</v>
      </c>
      <c r="CF303" s="14">
        <f t="shared" ref="CF303:CF312" si="1026">CF302+CU302*$CE302</f>
        <v>396</v>
      </c>
      <c r="CG303" s="14">
        <f t="shared" ref="CG303:CG312" si="1027">CG302+CV302*$CE302</f>
        <v>474</v>
      </c>
      <c r="CH303" s="14">
        <f t="shared" ref="CH303:CH312" si="1028">CH302+CW302*$CE302</f>
        <v>580</v>
      </c>
      <c r="CI303" s="14">
        <f t="shared" ref="CI303:CI312" si="1029">CI302+CX302*$CE302</f>
        <v>580</v>
      </c>
      <c r="CJ303" s="14">
        <f t="shared" ref="CJ303:CJ312" si="1030">CJ302+CY302*$CE302</f>
        <v>686</v>
      </c>
      <c r="CK303" s="14">
        <f t="shared" ref="CK303:CK312" si="1031">CK302+CZ302*$CE302</f>
        <v>148</v>
      </c>
      <c r="CL303" s="14">
        <f t="shared" ref="CL303:CL312" si="1032">CL302+DA302*$CE302</f>
        <v>187</v>
      </c>
      <c r="CM303" s="14">
        <f t="shared" ref="CM303:CM312" si="1033">CM302+DB302*$CE302</f>
        <v>187</v>
      </c>
      <c r="CN303" s="14">
        <f t="shared" ref="CN303:CN312" si="1034">CN302+DC302*$CE302</f>
        <v>240</v>
      </c>
      <c r="CO303" s="14">
        <f t="shared" ref="CO303:CO312" si="1035">CO302+DD302*$CE302</f>
        <v>318</v>
      </c>
      <c r="CP303" s="14">
        <f t="shared" ref="CP303:CP312" si="1036">CP302+DE302*$CE302</f>
        <v>1976</v>
      </c>
      <c r="CQ303" s="14">
        <f t="shared" ref="CQ303:CQ312" si="1037">CQ302+DF302*$CE302</f>
        <v>2344</v>
      </c>
      <c r="CR303" s="14">
        <f t="shared" ref="CR303:CR312" si="1038">CR302+DG302*$CE302</f>
        <v>2344</v>
      </c>
      <c r="CS303" s="14">
        <f t="shared" ref="CS303:CS312" si="1039">CS302+DH302*$CE302</f>
        <v>2880</v>
      </c>
      <c r="CT303" s="14">
        <f t="shared" ref="CT303:CT312" si="1040">CT302+DI302*$CE302</f>
        <v>3516</v>
      </c>
      <c r="CU303" s="14">
        <f>INDEX(属性偏向!$S$4:$S$135,(卡牌属性!$BZ303-1+CU$3)*11+卡牌属性!$CD303)</f>
        <v>16</v>
      </c>
      <c r="CV303" s="14">
        <f>INDEX(属性偏向!$S$4:$S$135,(卡牌属性!$BZ303-1+CV$3)*11+卡牌属性!$CD303)</f>
        <v>18</v>
      </c>
      <c r="CW303" s="14">
        <f>INDEX(属性偏向!$S$4:$S$135,(卡牌属性!$BZ303-1+CW$3)*11+卡牌属性!$CD303)</f>
        <v>22</v>
      </c>
      <c r="CX303" s="14">
        <f>INDEX(属性偏向!$S$4:$S$135,(卡牌属性!$BZ303-1+CX$3)*11+卡牌属性!$CD303)</f>
        <v>22</v>
      </c>
      <c r="CY303" s="14">
        <f>INDEX(属性偏向!$S$4:$S$135,(卡牌属性!$BZ303-1+CY$3)*11+卡牌属性!$CD303)</f>
        <v>26</v>
      </c>
      <c r="CZ303" s="14">
        <f>INDEX(属性偏向!$T$4:$T$135,(卡牌属性!$BZ303-1+CZ$3)*11+卡牌属性!$CD303)</f>
        <v>8</v>
      </c>
      <c r="DA303" s="14">
        <f>INDEX(属性偏向!$T$4:$T$135,(卡牌属性!$BZ303-1+DA$3)*11+卡牌属性!$CD303)</f>
        <v>9</v>
      </c>
      <c r="DB303" s="14">
        <f>INDEX(属性偏向!$T$4:$T$135,(卡牌属性!$BZ303-1+DB$3)*11+卡牌属性!$CD303)</f>
        <v>9</v>
      </c>
      <c r="DC303" s="14">
        <f>INDEX(属性偏向!$T$4:$T$135,(卡牌属性!$BZ303-1+DC$3)*11+卡牌属性!$CD303)</f>
        <v>11</v>
      </c>
      <c r="DD303" s="14">
        <f>INDEX(属性偏向!$T$4:$T$135,(卡牌属性!$BZ303-1+DD$3)*11+卡牌属性!$CD303)</f>
        <v>13</v>
      </c>
      <c r="DE303" s="14">
        <f>INDEX(属性偏向!$U$4:$U$135,(卡牌属性!$BZ303-1+DE$3)*11+卡牌属性!$CD303)</f>
        <v>112</v>
      </c>
      <c r="DF303" s="14">
        <f>INDEX(属性偏向!$U$4:$U$135,(卡牌属性!$BZ303-1+DF$3)*11+卡牌属性!$CD303)</f>
        <v>126</v>
      </c>
      <c r="DG303" s="14">
        <f>INDEX(属性偏向!$U$4:$U$135,(卡牌属性!$BZ303-1+DG$3)*11+卡牌属性!$CD303)</f>
        <v>126</v>
      </c>
      <c r="DH303" s="14">
        <f>INDEX(属性偏向!$U$4:$U$135,(卡牌属性!$BZ303-1+DH$3)*11+卡牌属性!$CD303)</f>
        <v>154</v>
      </c>
      <c r="DI303" s="14">
        <f>INDEX(属性偏向!$U$4:$U$135,(卡牌属性!$BZ303-1+DI$3)*11+卡牌属性!$CD303)</f>
        <v>182</v>
      </c>
      <c r="DL303" s="16"/>
      <c r="DM303" s="16"/>
      <c r="DN303" s="16"/>
      <c r="DO303" s="16"/>
      <c r="DP303" s="16"/>
      <c r="DQ303" s="16"/>
      <c r="DR303" s="16"/>
      <c r="DS303" s="16"/>
      <c r="DT303" s="16"/>
      <c r="DU303" s="16"/>
      <c r="DV303" s="16"/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/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</row>
    <row r="304" spans="31:155" ht="16.5" x14ac:dyDescent="0.2">
      <c r="AE304" s="13">
        <v>300</v>
      </c>
      <c r="AF304" s="13">
        <f t="shared" si="927"/>
        <v>28</v>
      </c>
      <c r="AG304" s="13">
        <f t="shared" si="920"/>
        <v>0</v>
      </c>
      <c r="AH304" s="13"/>
      <c r="AI304" s="13"/>
      <c r="AJ304" s="14">
        <f t="shared" si="921"/>
        <v>0</v>
      </c>
      <c r="AK304" s="14" t="e">
        <f t="shared" si="922"/>
        <v>#N/A</v>
      </c>
      <c r="AL304" s="25" t="s">
        <v>131</v>
      </c>
      <c r="AM304" s="14">
        <v>1</v>
      </c>
      <c r="AN304" s="14">
        <f t="shared" si="923"/>
        <v>3</v>
      </c>
      <c r="AO304" s="14" t="e">
        <f>INDEX(属性投放!#REF!,(卡牌属性!AG304-2)*20+卡牌属性!AN304)</f>
        <v>#REF!</v>
      </c>
      <c r="AP304" s="14" t="e">
        <f t="shared" si="1005"/>
        <v>#REF!</v>
      </c>
      <c r="AQ304" s="14" t="e">
        <f t="shared" si="1005"/>
        <v>#REF!</v>
      </c>
      <c r="AR304" s="14" t="e">
        <f t="shared" si="1005"/>
        <v>#REF!</v>
      </c>
      <c r="AS304" s="14" t="e">
        <f t="shared" si="1005"/>
        <v>#REF!</v>
      </c>
      <c r="AT304" s="14" t="e">
        <f>INDEX(属性投放!#REF!,(卡牌属性!AG304-2)*20+卡牌属性!AN304)</f>
        <v>#REF!</v>
      </c>
      <c r="AU304" s="14" t="e">
        <f t="shared" si="1006"/>
        <v>#REF!</v>
      </c>
      <c r="AV304" s="14" t="e">
        <f t="shared" si="1006"/>
        <v>#REF!</v>
      </c>
      <c r="AW304" s="14" t="e">
        <f t="shared" si="1006"/>
        <v>#REF!</v>
      </c>
      <c r="AX304" s="14" t="e">
        <f t="shared" si="1006"/>
        <v>#REF!</v>
      </c>
      <c r="AY304" s="14" t="e">
        <f>INDEX(属性投放!#REF!,(卡牌属性!AG304-2)*20+卡牌属性!AN304)</f>
        <v>#REF!</v>
      </c>
      <c r="AZ304" s="14" t="e">
        <f t="shared" si="1007"/>
        <v>#REF!</v>
      </c>
      <c r="BA304" s="14" t="e">
        <f t="shared" si="1007"/>
        <v>#REF!</v>
      </c>
      <c r="BB304" s="14" t="e">
        <f t="shared" si="1007"/>
        <v>#REF!</v>
      </c>
      <c r="BC304" s="14" t="e">
        <f t="shared" si="1007"/>
        <v>#REF!</v>
      </c>
      <c r="BD304" s="14" t="e">
        <f>INDEX(属性投放!#REF!,(卡牌属性!AG304-2)*20+卡牌属性!AN304)</f>
        <v>#REF!</v>
      </c>
      <c r="BE304" s="14" t="e">
        <f t="shared" si="1008"/>
        <v>#REF!</v>
      </c>
      <c r="BF304" s="14" t="e">
        <f t="shared" si="1008"/>
        <v>#REF!</v>
      </c>
      <c r="BG304" s="14" t="e">
        <f t="shared" si="1008"/>
        <v>#REF!</v>
      </c>
      <c r="BH304" s="14" t="e">
        <f t="shared" si="1008"/>
        <v>#REF!</v>
      </c>
      <c r="BI304" s="14" t="e">
        <f>INDEX(属性投放!#REF!,(卡牌属性!AG304-2)*20+卡牌属性!AN304)</f>
        <v>#REF!</v>
      </c>
      <c r="BJ304" s="14" t="e">
        <f t="shared" si="1009"/>
        <v>#REF!</v>
      </c>
      <c r="BK304" s="14" t="e">
        <f t="shared" si="1009"/>
        <v>#REF!</v>
      </c>
      <c r="BL304" s="14" t="e">
        <f t="shared" si="1009"/>
        <v>#REF!</v>
      </c>
      <c r="BM304" s="14" t="e">
        <f t="shared" si="1009"/>
        <v>#REF!</v>
      </c>
      <c r="BN304" s="14" t="e">
        <f>INDEX(属性投放!#REF!,(卡牌属性!AG304-2)*20+卡牌属性!AN304)</f>
        <v>#REF!</v>
      </c>
      <c r="BO304" s="14" t="e">
        <f t="shared" si="1010"/>
        <v>#REF!</v>
      </c>
      <c r="BP304" s="14" t="e">
        <f t="shared" si="1010"/>
        <v>#REF!</v>
      </c>
      <c r="BQ304" s="14" t="e">
        <f t="shared" si="1010"/>
        <v>#REF!</v>
      </c>
      <c r="BR304" s="14" t="e">
        <f t="shared" si="1010"/>
        <v>#REF!</v>
      </c>
      <c r="BV304" s="13">
        <v>300</v>
      </c>
      <c r="BW304" s="14">
        <f t="shared" si="928"/>
        <v>28</v>
      </c>
      <c r="BX304" s="14">
        <f t="shared" si="929"/>
        <v>1102031</v>
      </c>
      <c r="BY304" s="14" t="str">
        <f>INDEX($O$6:$O$37,BW304)&amp;"-"&amp;INDEX(属性投放!$H$19:$H$29,卡牌属性!CD304)</f>
        <v>秦琼-黑绳</v>
      </c>
      <c r="BZ304" s="14">
        <f t="shared" si="930"/>
        <v>7</v>
      </c>
      <c r="CA304" s="14">
        <f t="shared" si="931"/>
        <v>7</v>
      </c>
      <c r="CB304" s="14">
        <f t="shared" si="932"/>
        <v>7</v>
      </c>
      <c r="CC304" s="14">
        <f t="shared" si="933"/>
        <v>4</v>
      </c>
      <c r="CD304" s="14">
        <f t="shared" si="934"/>
        <v>3</v>
      </c>
      <c r="CE304" s="14">
        <f>INDEX(属性投放!$W$6:$W$49,(卡牌属性!CC304-2)*11+卡牌属性!CD304)</f>
        <v>15</v>
      </c>
      <c r="CF304" s="14">
        <f t="shared" si="1026"/>
        <v>556</v>
      </c>
      <c r="CG304" s="14">
        <f t="shared" si="1027"/>
        <v>654</v>
      </c>
      <c r="CH304" s="14">
        <f t="shared" si="1028"/>
        <v>800</v>
      </c>
      <c r="CI304" s="14">
        <f t="shared" si="1029"/>
        <v>800</v>
      </c>
      <c r="CJ304" s="14">
        <f t="shared" si="1030"/>
        <v>946</v>
      </c>
      <c r="CK304" s="14">
        <f t="shared" si="1031"/>
        <v>228</v>
      </c>
      <c r="CL304" s="14">
        <f t="shared" si="1032"/>
        <v>277</v>
      </c>
      <c r="CM304" s="14">
        <f t="shared" si="1033"/>
        <v>277</v>
      </c>
      <c r="CN304" s="14">
        <f t="shared" si="1034"/>
        <v>350</v>
      </c>
      <c r="CO304" s="14">
        <f t="shared" si="1035"/>
        <v>448</v>
      </c>
      <c r="CP304" s="14">
        <f t="shared" si="1036"/>
        <v>3096</v>
      </c>
      <c r="CQ304" s="14">
        <f t="shared" si="1037"/>
        <v>3604</v>
      </c>
      <c r="CR304" s="14">
        <f t="shared" si="1038"/>
        <v>3604</v>
      </c>
      <c r="CS304" s="14">
        <f t="shared" si="1039"/>
        <v>4420</v>
      </c>
      <c r="CT304" s="14">
        <f t="shared" si="1040"/>
        <v>5336</v>
      </c>
      <c r="CU304" s="14">
        <f>INDEX(属性偏向!$S$4:$S$135,(卡牌属性!$BZ304-1+CU$3)*11+卡牌属性!$CD304)</f>
        <v>18</v>
      </c>
      <c r="CV304" s="14">
        <f>INDEX(属性偏向!$S$4:$S$135,(卡牌属性!$BZ304-1+CV$3)*11+卡牌属性!$CD304)</f>
        <v>20</v>
      </c>
      <c r="CW304" s="14">
        <f>INDEX(属性偏向!$S$4:$S$135,(卡牌属性!$BZ304-1+CW$3)*11+卡牌属性!$CD304)</f>
        <v>24</v>
      </c>
      <c r="CX304" s="14">
        <f>INDEX(属性偏向!$S$4:$S$135,(卡牌属性!$BZ304-1+CX$3)*11+卡牌属性!$CD304)</f>
        <v>24</v>
      </c>
      <c r="CY304" s="14">
        <f>INDEX(属性偏向!$S$4:$S$135,(卡牌属性!$BZ304-1+CY$3)*11+卡牌属性!$CD304)</f>
        <v>28</v>
      </c>
      <c r="CZ304" s="14">
        <f>INDEX(属性偏向!$T$4:$T$135,(卡牌属性!$BZ304-1+CZ$3)*11+卡牌属性!$CD304)</f>
        <v>9</v>
      </c>
      <c r="DA304" s="14">
        <f>INDEX(属性偏向!$T$4:$T$135,(卡牌属性!$BZ304-1+DA$3)*11+卡牌属性!$CD304)</f>
        <v>10</v>
      </c>
      <c r="DB304" s="14">
        <f>INDEX(属性偏向!$T$4:$T$135,(卡牌属性!$BZ304-1+DB$3)*11+卡牌属性!$CD304)</f>
        <v>10</v>
      </c>
      <c r="DC304" s="14">
        <f>INDEX(属性偏向!$T$4:$T$135,(卡牌属性!$BZ304-1+DC$3)*11+卡牌属性!$CD304)</f>
        <v>12</v>
      </c>
      <c r="DD304" s="14">
        <f>INDEX(属性偏向!$T$4:$T$135,(卡牌属性!$BZ304-1+DD$3)*11+卡牌属性!$CD304)</f>
        <v>14</v>
      </c>
      <c r="DE304" s="14">
        <f>INDEX(属性偏向!$U$4:$U$135,(卡牌属性!$BZ304-1+DE$3)*11+卡牌属性!$CD304)</f>
        <v>144</v>
      </c>
      <c r="DF304" s="14">
        <f>INDEX(属性偏向!$U$4:$U$135,(卡牌属性!$BZ304-1+DF$3)*11+卡牌属性!$CD304)</f>
        <v>160</v>
      </c>
      <c r="DG304" s="14">
        <f>INDEX(属性偏向!$U$4:$U$135,(卡牌属性!$BZ304-1+DG$3)*11+卡牌属性!$CD304)</f>
        <v>160</v>
      </c>
      <c r="DH304" s="14">
        <f>INDEX(属性偏向!$U$4:$U$135,(卡牌属性!$BZ304-1+DH$3)*11+卡牌属性!$CD304)</f>
        <v>192</v>
      </c>
      <c r="DI304" s="14">
        <f>INDEX(属性偏向!$U$4:$U$135,(卡牌属性!$BZ304-1+DI$3)*11+卡牌属性!$CD304)</f>
        <v>224</v>
      </c>
      <c r="DL304" s="16"/>
      <c r="DM304" s="16"/>
      <c r="DN304" s="16"/>
      <c r="DO304" s="16"/>
      <c r="DP304" s="16"/>
      <c r="DQ304" s="16"/>
      <c r="DR304" s="16"/>
      <c r="DS304" s="16"/>
      <c r="DT304" s="16"/>
      <c r="DU304" s="16"/>
      <c r="DV304" s="16"/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/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</row>
    <row r="305" spans="31:155" ht="16.5" x14ac:dyDescent="0.2">
      <c r="AE305" s="13">
        <v>301</v>
      </c>
      <c r="AF305" s="13">
        <f t="shared" si="927"/>
        <v>28</v>
      </c>
      <c r="AG305" s="13">
        <f t="shared" si="920"/>
        <v>0</v>
      </c>
      <c r="AH305" s="13"/>
      <c r="AI305" s="13"/>
      <c r="AJ305" s="14">
        <f t="shared" si="921"/>
        <v>0</v>
      </c>
      <c r="AK305" s="14" t="e">
        <f t="shared" si="922"/>
        <v>#N/A</v>
      </c>
      <c r="AL305" s="25" t="s">
        <v>131</v>
      </c>
      <c r="AM305" s="14">
        <v>1</v>
      </c>
      <c r="AN305" s="14">
        <f t="shared" si="923"/>
        <v>4</v>
      </c>
      <c r="AO305" s="14" t="e">
        <f>INDEX(属性投放!#REF!,(卡牌属性!AG305-2)*20+卡牌属性!AN305)</f>
        <v>#REF!</v>
      </c>
      <c r="AP305" s="14" t="e">
        <f t="shared" ref="AP305:AS324" si="1041">$AO305</f>
        <v>#REF!</v>
      </c>
      <c r="AQ305" s="14" t="e">
        <f t="shared" si="1041"/>
        <v>#REF!</v>
      </c>
      <c r="AR305" s="14" t="e">
        <f t="shared" si="1041"/>
        <v>#REF!</v>
      </c>
      <c r="AS305" s="14" t="e">
        <f t="shared" si="1041"/>
        <v>#REF!</v>
      </c>
      <c r="AT305" s="14" t="e">
        <f>INDEX(属性投放!#REF!,(卡牌属性!AG305-2)*20+卡牌属性!AN305)</f>
        <v>#REF!</v>
      </c>
      <c r="AU305" s="14" t="e">
        <f t="shared" ref="AU305:AX324" si="1042">$AT305</f>
        <v>#REF!</v>
      </c>
      <c r="AV305" s="14" t="e">
        <f t="shared" si="1042"/>
        <v>#REF!</v>
      </c>
      <c r="AW305" s="14" t="e">
        <f t="shared" si="1042"/>
        <v>#REF!</v>
      </c>
      <c r="AX305" s="14" t="e">
        <f t="shared" si="1042"/>
        <v>#REF!</v>
      </c>
      <c r="AY305" s="14" t="e">
        <f>INDEX(属性投放!#REF!,(卡牌属性!AG305-2)*20+卡牌属性!AN305)</f>
        <v>#REF!</v>
      </c>
      <c r="AZ305" s="14" t="e">
        <f t="shared" ref="AZ305:BC324" si="1043">$AY305</f>
        <v>#REF!</v>
      </c>
      <c r="BA305" s="14" t="e">
        <f t="shared" si="1043"/>
        <v>#REF!</v>
      </c>
      <c r="BB305" s="14" t="e">
        <f t="shared" si="1043"/>
        <v>#REF!</v>
      </c>
      <c r="BC305" s="14" t="e">
        <f t="shared" si="1043"/>
        <v>#REF!</v>
      </c>
      <c r="BD305" s="14" t="e">
        <f>INDEX(属性投放!#REF!,(卡牌属性!AG305-2)*20+卡牌属性!AN305)</f>
        <v>#REF!</v>
      </c>
      <c r="BE305" s="14" t="e">
        <f t="shared" ref="BE305:BH324" si="1044">$BD305</f>
        <v>#REF!</v>
      </c>
      <c r="BF305" s="14" t="e">
        <f t="shared" si="1044"/>
        <v>#REF!</v>
      </c>
      <c r="BG305" s="14" t="e">
        <f t="shared" si="1044"/>
        <v>#REF!</v>
      </c>
      <c r="BH305" s="14" t="e">
        <f t="shared" si="1044"/>
        <v>#REF!</v>
      </c>
      <c r="BI305" s="14" t="e">
        <f>INDEX(属性投放!#REF!,(卡牌属性!AG305-2)*20+卡牌属性!AN305)</f>
        <v>#REF!</v>
      </c>
      <c r="BJ305" s="14" t="e">
        <f t="shared" ref="BJ305:BM324" si="1045">$BI305</f>
        <v>#REF!</v>
      </c>
      <c r="BK305" s="14" t="e">
        <f t="shared" si="1045"/>
        <v>#REF!</v>
      </c>
      <c r="BL305" s="14" t="e">
        <f t="shared" si="1045"/>
        <v>#REF!</v>
      </c>
      <c r="BM305" s="14" t="e">
        <f t="shared" si="1045"/>
        <v>#REF!</v>
      </c>
      <c r="BN305" s="14" t="e">
        <f>INDEX(属性投放!#REF!,(卡牌属性!AG305-2)*20+卡牌属性!AN305)</f>
        <v>#REF!</v>
      </c>
      <c r="BO305" s="14" t="e">
        <f t="shared" ref="BO305:BR324" si="1046">$BN305</f>
        <v>#REF!</v>
      </c>
      <c r="BP305" s="14" t="e">
        <f t="shared" si="1046"/>
        <v>#REF!</v>
      </c>
      <c r="BQ305" s="14" t="e">
        <f t="shared" si="1046"/>
        <v>#REF!</v>
      </c>
      <c r="BR305" s="14" t="e">
        <f t="shared" si="1046"/>
        <v>#REF!</v>
      </c>
      <c r="BV305" s="13">
        <v>301</v>
      </c>
      <c r="BW305" s="14">
        <f t="shared" si="928"/>
        <v>28</v>
      </c>
      <c r="BX305" s="14">
        <f t="shared" si="929"/>
        <v>1102031</v>
      </c>
      <c r="BY305" s="14" t="str">
        <f>INDEX($O$6:$O$37,BW305)&amp;"-"&amp;INDEX(属性投放!$H$19:$H$29,卡牌属性!CD305)</f>
        <v>秦琼-众合</v>
      </c>
      <c r="BZ305" s="14">
        <f t="shared" si="930"/>
        <v>7</v>
      </c>
      <c r="CA305" s="14">
        <f t="shared" si="931"/>
        <v>7</v>
      </c>
      <c r="CB305" s="14">
        <f t="shared" si="932"/>
        <v>7</v>
      </c>
      <c r="CC305" s="14">
        <f t="shared" si="933"/>
        <v>4</v>
      </c>
      <c r="CD305" s="14">
        <f t="shared" si="934"/>
        <v>4</v>
      </c>
      <c r="CE305" s="14">
        <f>INDEX(属性投放!$W$6:$W$49,(卡牌属性!CC305-2)*11+卡牌属性!CD305)</f>
        <v>15</v>
      </c>
      <c r="CF305" s="14">
        <f t="shared" si="1026"/>
        <v>826</v>
      </c>
      <c r="CG305" s="14">
        <f t="shared" si="1027"/>
        <v>954</v>
      </c>
      <c r="CH305" s="14">
        <f t="shared" si="1028"/>
        <v>1160</v>
      </c>
      <c r="CI305" s="14">
        <f t="shared" si="1029"/>
        <v>1160</v>
      </c>
      <c r="CJ305" s="14">
        <f t="shared" si="1030"/>
        <v>1366</v>
      </c>
      <c r="CK305" s="14">
        <f t="shared" si="1031"/>
        <v>363</v>
      </c>
      <c r="CL305" s="14">
        <f t="shared" si="1032"/>
        <v>427</v>
      </c>
      <c r="CM305" s="14">
        <f t="shared" si="1033"/>
        <v>427</v>
      </c>
      <c r="CN305" s="14">
        <f t="shared" si="1034"/>
        <v>530</v>
      </c>
      <c r="CO305" s="14">
        <f t="shared" si="1035"/>
        <v>658</v>
      </c>
      <c r="CP305" s="14">
        <f t="shared" si="1036"/>
        <v>5256</v>
      </c>
      <c r="CQ305" s="14">
        <f t="shared" si="1037"/>
        <v>6004</v>
      </c>
      <c r="CR305" s="14">
        <f t="shared" si="1038"/>
        <v>6004</v>
      </c>
      <c r="CS305" s="14">
        <f t="shared" si="1039"/>
        <v>7300</v>
      </c>
      <c r="CT305" s="14">
        <f t="shared" si="1040"/>
        <v>8696</v>
      </c>
      <c r="CU305" s="14">
        <f>INDEX(属性偏向!$S$4:$S$135,(卡牌属性!$BZ305-1+CU$3)*11+卡牌属性!$CD305)</f>
        <v>20</v>
      </c>
      <c r="CV305" s="14">
        <f>INDEX(属性偏向!$S$4:$S$135,(卡牌属性!$BZ305-1+CV$3)*11+卡牌属性!$CD305)</f>
        <v>22</v>
      </c>
      <c r="CW305" s="14">
        <f>INDEX(属性偏向!$S$4:$S$135,(卡牌属性!$BZ305-1+CW$3)*11+卡牌属性!$CD305)</f>
        <v>26</v>
      </c>
      <c r="CX305" s="14">
        <f>INDEX(属性偏向!$S$4:$S$135,(卡牌属性!$BZ305-1+CX$3)*11+卡牌属性!$CD305)</f>
        <v>26</v>
      </c>
      <c r="CY305" s="14">
        <f>INDEX(属性偏向!$S$4:$S$135,(卡牌属性!$BZ305-1+CY$3)*11+卡牌属性!$CD305)</f>
        <v>30</v>
      </c>
      <c r="CZ305" s="14">
        <f>INDEX(属性偏向!$T$4:$T$135,(卡牌属性!$BZ305-1+CZ$3)*11+卡牌属性!$CD305)</f>
        <v>10</v>
      </c>
      <c r="DA305" s="14">
        <f>INDEX(属性偏向!$T$4:$T$135,(卡牌属性!$BZ305-1+DA$3)*11+卡牌属性!$CD305)</f>
        <v>11</v>
      </c>
      <c r="DB305" s="14">
        <f>INDEX(属性偏向!$T$4:$T$135,(卡牌属性!$BZ305-1+DB$3)*11+卡牌属性!$CD305)</f>
        <v>11</v>
      </c>
      <c r="DC305" s="14">
        <f>INDEX(属性偏向!$T$4:$T$135,(卡牌属性!$BZ305-1+DC$3)*11+卡牌属性!$CD305)</f>
        <v>13</v>
      </c>
      <c r="DD305" s="14">
        <f>INDEX(属性偏向!$T$4:$T$135,(卡牌属性!$BZ305-1+DD$3)*11+卡牌属性!$CD305)</f>
        <v>15</v>
      </c>
      <c r="DE305" s="14">
        <f>INDEX(属性偏向!$U$4:$U$135,(卡牌属性!$BZ305-1+DE$3)*11+卡牌属性!$CD305)</f>
        <v>180</v>
      </c>
      <c r="DF305" s="14">
        <f>INDEX(属性偏向!$U$4:$U$135,(卡牌属性!$BZ305-1+DF$3)*11+卡牌属性!$CD305)</f>
        <v>198</v>
      </c>
      <c r="DG305" s="14">
        <f>INDEX(属性偏向!$U$4:$U$135,(卡牌属性!$BZ305-1+DG$3)*11+卡牌属性!$CD305)</f>
        <v>198</v>
      </c>
      <c r="DH305" s="14">
        <f>INDEX(属性偏向!$U$4:$U$135,(卡牌属性!$BZ305-1+DH$3)*11+卡牌属性!$CD305)</f>
        <v>234</v>
      </c>
      <c r="DI305" s="14">
        <f>INDEX(属性偏向!$U$4:$U$135,(卡牌属性!$BZ305-1+DI$3)*11+卡牌属性!$CD305)</f>
        <v>270</v>
      </c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6"/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/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</row>
    <row r="306" spans="31:155" ht="16.5" x14ac:dyDescent="0.2">
      <c r="AE306" s="13">
        <v>302</v>
      </c>
      <c r="AF306" s="13">
        <f t="shared" si="927"/>
        <v>28</v>
      </c>
      <c r="AG306" s="13">
        <f t="shared" si="920"/>
        <v>0</v>
      </c>
      <c r="AH306" s="13"/>
      <c r="AI306" s="13"/>
      <c r="AJ306" s="14">
        <f t="shared" si="921"/>
        <v>0</v>
      </c>
      <c r="AK306" s="14" t="e">
        <f t="shared" si="922"/>
        <v>#N/A</v>
      </c>
      <c r="AL306" s="25" t="s">
        <v>131</v>
      </c>
      <c r="AM306" s="14">
        <v>1</v>
      </c>
      <c r="AN306" s="14">
        <f t="shared" si="923"/>
        <v>5</v>
      </c>
      <c r="AO306" s="14" t="e">
        <f>INDEX(属性投放!#REF!,(卡牌属性!AG306-2)*20+卡牌属性!AN306)</f>
        <v>#REF!</v>
      </c>
      <c r="AP306" s="14" t="e">
        <f t="shared" si="1041"/>
        <v>#REF!</v>
      </c>
      <c r="AQ306" s="14" t="e">
        <f t="shared" si="1041"/>
        <v>#REF!</v>
      </c>
      <c r="AR306" s="14" t="e">
        <f t="shared" si="1041"/>
        <v>#REF!</v>
      </c>
      <c r="AS306" s="14" t="e">
        <f t="shared" si="1041"/>
        <v>#REF!</v>
      </c>
      <c r="AT306" s="14" t="e">
        <f>INDEX(属性投放!#REF!,(卡牌属性!AG306-2)*20+卡牌属性!AN306)</f>
        <v>#REF!</v>
      </c>
      <c r="AU306" s="14" t="e">
        <f t="shared" si="1042"/>
        <v>#REF!</v>
      </c>
      <c r="AV306" s="14" t="e">
        <f t="shared" si="1042"/>
        <v>#REF!</v>
      </c>
      <c r="AW306" s="14" t="e">
        <f t="shared" si="1042"/>
        <v>#REF!</v>
      </c>
      <c r="AX306" s="14" t="e">
        <f t="shared" si="1042"/>
        <v>#REF!</v>
      </c>
      <c r="AY306" s="14" t="e">
        <f>INDEX(属性投放!#REF!,(卡牌属性!AG306-2)*20+卡牌属性!AN306)</f>
        <v>#REF!</v>
      </c>
      <c r="AZ306" s="14" t="e">
        <f t="shared" si="1043"/>
        <v>#REF!</v>
      </c>
      <c r="BA306" s="14" t="e">
        <f t="shared" si="1043"/>
        <v>#REF!</v>
      </c>
      <c r="BB306" s="14" t="e">
        <f t="shared" si="1043"/>
        <v>#REF!</v>
      </c>
      <c r="BC306" s="14" t="e">
        <f t="shared" si="1043"/>
        <v>#REF!</v>
      </c>
      <c r="BD306" s="14" t="e">
        <f>INDEX(属性投放!#REF!,(卡牌属性!AG306-2)*20+卡牌属性!AN306)</f>
        <v>#REF!</v>
      </c>
      <c r="BE306" s="14" t="e">
        <f t="shared" si="1044"/>
        <v>#REF!</v>
      </c>
      <c r="BF306" s="14" t="e">
        <f t="shared" si="1044"/>
        <v>#REF!</v>
      </c>
      <c r="BG306" s="14" t="e">
        <f t="shared" si="1044"/>
        <v>#REF!</v>
      </c>
      <c r="BH306" s="14" t="e">
        <f t="shared" si="1044"/>
        <v>#REF!</v>
      </c>
      <c r="BI306" s="14" t="e">
        <f>INDEX(属性投放!#REF!,(卡牌属性!AG306-2)*20+卡牌属性!AN306)</f>
        <v>#REF!</v>
      </c>
      <c r="BJ306" s="14" t="e">
        <f t="shared" si="1045"/>
        <v>#REF!</v>
      </c>
      <c r="BK306" s="14" t="e">
        <f t="shared" si="1045"/>
        <v>#REF!</v>
      </c>
      <c r="BL306" s="14" t="e">
        <f t="shared" si="1045"/>
        <v>#REF!</v>
      </c>
      <c r="BM306" s="14" t="e">
        <f t="shared" si="1045"/>
        <v>#REF!</v>
      </c>
      <c r="BN306" s="14" t="e">
        <f>INDEX(属性投放!#REF!,(卡牌属性!AG306-2)*20+卡牌属性!AN306)</f>
        <v>#REF!</v>
      </c>
      <c r="BO306" s="14" t="e">
        <f t="shared" si="1046"/>
        <v>#REF!</v>
      </c>
      <c r="BP306" s="14" t="e">
        <f t="shared" si="1046"/>
        <v>#REF!</v>
      </c>
      <c r="BQ306" s="14" t="e">
        <f t="shared" si="1046"/>
        <v>#REF!</v>
      </c>
      <c r="BR306" s="14" t="e">
        <f t="shared" si="1046"/>
        <v>#REF!</v>
      </c>
      <c r="BV306" s="13">
        <v>302</v>
      </c>
      <c r="BW306" s="14">
        <f t="shared" si="928"/>
        <v>28</v>
      </c>
      <c r="BX306" s="14">
        <f t="shared" si="929"/>
        <v>1102031</v>
      </c>
      <c r="BY306" s="14" t="str">
        <f>INDEX($O$6:$O$37,BW306)&amp;"-"&amp;INDEX(属性投放!$H$19:$H$29,卡牌属性!CD306)</f>
        <v>秦琼-叫唤</v>
      </c>
      <c r="BZ306" s="14">
        <f t="shared" si="930"/>
        <v>7</v>
      </c>
      <c r="CA306" s="14">
        <f t="shared" si="931"/>
        <v>7</v>
      </c>
      <c r="CB306" s="14">
        <f t="shared" si="932"/>
        <v>7</v>
      </c>
      <c r="CC306" s="14">
        <f t="shared" si="933"/>
        <v>4</v>
      </c>
      <c r="CD306" s="14">
        <f t="shared" si="934"/>
        <v>5</v>
      </c>
      <c r="CE306" s="14">
        <f>INDEX(属性投放!$W$6:$W$49,(卡牌属性!CC306-2)*11+卡牌属性!CD306)</f>
        <v>15</v>
      </c>
      <c r="CF306" s="14">
        <f t="shared" si="1026"/>
        <v>1126</v>
      </c>
      <c r="CG306" s="14">
        <f t="shared" si="1027"/>
        <v>1284</v>
      </c>
      <c r="CH306" s="14">
        <f t="shared" si="1028"/>
        <v>1550</v>
      </c>
      <c r="CI306" s="14">
        <f t="shared" si="1029"/>
        <v>1550</v>
      </c>
      <c r="CJ306" s="14">
        <f t="shared" si="1030"/>
        <v>1816</v>
      </c>
      <c r="CK306" s="14">
        <f t="shared" si="1031"/>
        <v>513</v>
      </c>
      <c r="CL306" s="14">
        <f t="shared" si="1032"/>
        <v>592</v>
      </c>
      <c r="CM306" s="14">
        <f t="shared" si="1033"/>
        <v>592</v>
      </c>
      <c r="CN306" s="14">
        <f t="shared" si="1034"/>
        <v>725</v>
      </c>
      <c r="CO306" s="14">
        <f t="shared" si="1035"/>
        <v>883</v>
      </c>
      <c r="CP306" s="14">
        <f t="shared" si="1036"/>
        <v>7956</v>
      </c>
      <c r="CQ306" s="14">
        <f t="shared" si="1037"/>
        <v>8974</v>
      </c>
      <c r="CR306" s="14">
        <f t="shared" si="1038"/>
        <v>8974</v>
      </c>
      <c r="CS306" s="14">
        <f t="shared" si="1039"/>
        <v>10810</v>
      </c>
      <c r="CT306" s="14">
        <f t="shared" si="1040"/>
        <v>12746</v>
      </c>
      <c r="CU306" s="14">
        <f>INDEX(属性偏向!$S$4:$S$135,(卡牌属性!$BZ306-1+CU$3)*11+卡牌属性!$CD306)</f>
        <v>22</v>
      </c>
      <c r="CV306" s="14">
        <f>INDEX(属性偏向!$S$4:$S$135,(卡牌属性!$BZ306-1+CV$3)*11+卡牌属性!$CD306)</f>
        <v>24</v>
      </c>
      <c r="CW306" s="14">
        <f>INDEX(属性偏向!$S$4:$S$135,(卡牌属性!$BZ306-1+CW$3)*11+卡牌属性!$CD306)</f>
        <v>28</v>
      </c>
      <c r="CX306" s="14">
        <f>INDEX(属性偏向!$S$4:$S$135,(卡牌属性!$BZ306-1+CX$3)*11+卡牌属性!$CD306)</f>
        <v>28</v>
      </c>
      <c r="CY306" s="14">
        <f>INDEX(属性偏向!$S$4:$S$135,(卡牌属性!$BZ306-1+CY$3)*11+卡牌属性!$CD306)</f>
        <v>32</v>
      </c>
      <c r="CZ306" s="14">
        <f>INDEX(属性偏向!$T$4:$T$135,(卡牌属性!$BZ306-1+CZ$3)*11+卡牌属性!$CD306)</f>
        <v>11</v>
      </c>
      <c r="DA306" s="14">
        <f>INDEX(属性偏向!$T$4:$T$135,(卡牌属性!$BZ306-1+DA$3)*11+卡牌属性!$CD306)</f>
        <v>12</v>
      </c>
      <c r="DB306" s="14">
        <f>INDEX(属性偏向!$T$4:$T$135,(卡牌属性!$BZ306-1+DB$3)*11+卡牌属性!$CD306)</f>
        <v>12</v>
      </c>
      <c r="DC306" s="14">
        <f>INDEX(属性偏向!$T$4:$T$135,(卡牌属性!$BZ306-1+DC$3)*11+卡牌属性!$CD306)</f>
        <v>14</v>
      </c>
      <c r="DD306" s="14">
        <f>INDEX(属性偏向!$T$4:$T$135,(卡牌属性!$BZ306-1+DD$3)*11+卡牌属性!$CD306)</f>
        <v>16</v>
      </c>
      <c r="DE306" s="14">
        <f>INDEX(属性偏向!$U$4:$U$135,(卡牌属性!$BZ306-1+DE$3)*11+卡牌属性!$CD306)</f>
        <v>220</v>
      </c>
      <c r="DF306" s="14">
        <f>INDEX(属性偏向!$U$4:$U$135,(卡牌属性!$BZ306-1+DF$3)*11+卡牌属性!$CD306)</f>
        <v>240</v>
      </c>
      <c r="DG306" s="14">
        <f>INDEX(属性偏向!$U$4:$U$135,(卡牌属性!$BZ306-1+DG$3)*11+卡牌属性!$CD306)</f>
        <v>240</v>
      </c>
      <c r="DH306" s="14">
        <f>INDEX(属性偏向!$U$4:$U$135,(卡牌属性!$BZ306-1+DH$3)*11+卡牌属性!$CD306)</f>
        <v>280</v>
      </c>
      <c r="DI306" s="14">
        <f>INDEX(属性偏向!$U$4:$U$135,(卡牌属性!$BZ306-1+DI$3)*11+卡牌属性!$CD306)</f>
        <v>320</v>
      </c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/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</row>
    <row r="307" spans="31:155" ht="16.5" x14ac:dyDescent="0.2">
      <c r="AE307" s="13">
        <v>303</v>
      </c>
      <c r="AF307" s="13">
        <f t="shared" si="927"/>
        <v>28</v>
      </c>
      <c r="AG307" s="13">
        <f t="shared" si="920"/>
        <v>0</v>
      </c>
      <c r="AH307" s="13"/>
      <c r="AI307" s="13"/>
      <c r="AJ307" s="14">
        <f t="shared" si="921"/>
        <v>0</v>
      </c>
      <c r="AK307" s="14" t="e">
        <f t="shared" si="922"/>
        <v>#N/A</v>
      </c>
      <c r="AL307" s="25" t="s">
        <v>131</v>
      </c>
      <c r="AM307" s="14">
        <v>1</v>
      </c>
      <c r="AN307" s="14">
        <f t="shared" si="923"/>
        <v>6</v>
      </c>
      <c r="AO307" s="14" t="e">
        <f>INDEX(属性投放!#REF!,(卡牌属性!AG307-2)*20+卡牌属性!AN307)</f>
        <v>#REF!</v>
      </c>
      <c r="AP307" s="14" t="e">
        <f t="shared" si="1041"/>
        <v>#REF!</v>
      </c>
      <c r="AQ307" s="14" t="e">
        <f t="shared" si="1041"/>
        <v>#REF!</v>
      </c>
      <c r="AR307" s="14" t="e">
        <f t="shared" si="1041"/>
        <v>#REF!</v>
      </c>
      <c r="AS307" s="14" t="e">
        <f t="shared" si="1041"/>
        <v>#REF!</v>
      </c>
      <c r="AT307" s="14" t="e">
        <f>INDEX(属性投放!#REF!,(卡牌属性!AG307-2)*20+卡牌属性!AN307)</f>
        <v>#REF!</v>
      </c>
      <c r="AU307" s="14" t="e">
        <f t="shared" si="1042"/>
        <v>#REF!</v>
      </c>
      <c r="AV307" s="14" t="e">
        <f t="shared" si="1042"/>
        <v>#REF!</v>
      </c>
      <c r="AW307" s="14" t="e">
        <f t="shared" si="1042"/>
        <v>#REF!</v>
      </c>
      <c r="AX307" s="14" t="e">
        <f t="shared" si="1042"/>
        <v>#REF!</v>
      </c>
      <c r="AY307" s="14" t="e">
        <f>INDEX(属性投放!#REF!,(卡牌属性!AG307-2)*20+卡牌属性!AN307)</f>
        <v>#REF!</v>
      </c>
      <c r="AZ307" s="14" t="e">
        <f t="shared" si="1043"/>
        <v>#REF!</v>
      </c>
      <c r="BA307" s="14" t="e">
        <f t="shared" si="1043"/>
        <v>#REF!</v>
      </c>
      <c r="BB307" s="14" t="e">
        <f t="shared" si="1043"/>
        <v>#REF!</v>
      </c>
      <c r="BC307" s="14" t="e">
        <f t="shared" si="1043"/>
        <v>#REF!</v>
      </c>
      <c r="BD307" s="14" t="e">
        <f>INDEX(属性投放!#REF!,(卡牌属性!AG307-2)*20+卡牌属性!AN307)</f>
        <v>#REF!</v>
      </c>
      <c r="BE307" s="14" t="e">
        <f t="shared" si="1044"/>
        <v>#REF!</v>
      </c>
      <c r="BF307" s="14" t="e">
        <f t="shared" si="1044"/>
        <v>#REF!</v>
      </c>
      <c r="BG307" s="14" t="e">
        <f t="shared" si="1044"/>
        <v>#REF!</v>
      </c>
      <c r="BH307" s="14" t="e">
        <f t="shared" si="1044"/>
        <v>#REF!</v>
      </c>
      <c r="BI307" s="14" t="e">
        <f>INDEX(属性投放!#REF!,(卡牌属性!AG307-2)*20+卡牌属性!AN307)</f>
        <v>#REF!</v>
      </c>
      <c r="BJ307" s="14" t="e">
        <f t="shared" si="1045"/>
        <v>#REF!</v>
      </c>
      <c r="BK307" s="14" t="e">
        <f t="shared" si="1045"/>
        <v>#REF!</v>
      </c>
      <c r="BL307" s="14" t="e">
        <f t="shared" si="1045"/>
        <v>#REF!</v>
      </c>
      <c r="BM307" s="14" t="e">
        <f t="shared" si="1045"/>
        <v>#REF!</v>
      </c>
      <c r="BN307" s="14" t="e">
        <f>INDEX(属性投放!#REF!,(卡牌属性!AG307-2)*20+卡牌属性!AN307)</f>
        <v>#REF!</v>
      </c>
      <c r="BO307" s="14" t="e">
        <f t="shared" si="1046"/>
        <v>#REF!</v>
      </c>
      <c r="BP307" s="14" t="e">
        <f t="shared" si="1046"/>
        <v>#REF!</v>
      </c>
      <c r="BQ307" s="14" t="e">
        <f t="shared" si="1046"/>
        <v>#REF!</v>
      </c>
      <c r="BR307" s="14" t="e">
        <f t="shared" si="1046"/>
        <v>#REF!</v>
      </c>
      <c r="BV307" s="13">
        <v>303</v>
      </c>
      <c r="BW307" s="14">
        <f t="shared" si="928"/>
        <v>28</v>
      </c>
      <c r="BX307" s="14">
        <f t="shared" si="929"/>
        <v>1102031</v>
      </c>
      <c r="BY307" s="14" t="str">
        <f>INDEX($O$6:$O$37,BW307)&amp;"-"&amp;INDEX(属性投放!$H$19:$H$29,卡牌属性!CD307)</f>
        <v>秦琼-大叫唤</v>
      </c>
      <c r="BZ307" s="14">
        <f t="shared" si="930"/>
        <v>7</v>
      </c>
      <c r="CA307" s="14">
        <f t="shared" si="931"/>
        <v>7</v>
      </c>
      <c r="CB307" s="14">
        <f t="shared" si="932"/>
        <v>7</v>
      </c>
      <c r="CC307" s="14">
        <f t="shared" si="933"/>
        <v>4</v>
      </c>
      <c r="CD307" s="14">
        <f t="shared" si="934"/>
        <v>6</v>
      </c>
      <c r="CE307" s="14">
        <f>INDEX(属性投放!$W$6:$W$49,(卡牌属性!CC307-2)*11+卡牌属性!CD307)</f>
        <v>15</v>
      </c>
      <c r="CF307" s="14">
        <f t="shared" si="1026"/>
        <v>1456</v>
      </c>
      <c r="CG307" s="14">
        <f t="shared" si="1027"/>
        <v>1644</v>
      </c>
      <c r="CH307" s="14">
        <f t="shared" si="1028"/>
        <v>1970</v>
      </c>
      <c r="CI307" s="14">
        <f t="shared" si="1029"/>
        <v>1970</v>
      </c>
      <c r="CJ307" s="14">
        <f t="shared" si="1030"/>
        <v>2296</v>
      </c>
      <c r="CK307" s="14">
        <f t="shared" si="1031"/>
        <v>678</v>
      </c>
      <c r="CL307" s="14">
        <f t="shared" si="1032"/>
        <v>772</v>
      </c>
      <c r="CM307" s="14">
        <f t="shared" si="1033"/>
        <v>772</v>
      </c>
      <c r="CN307" s="14">
        <f t="shared" si="1034"/>
        <v>935</v>
      </c>
      <c r="CO307" s="14">
        <f t="shared" si="1035"/>
        <v>1123</v>
      </c>
      <c r="CP307" s="14">
        <f t="shared" si="1036"/>
        <v>11256</v>
      </c>
      <c r="CQ307" s="14">
        <f t="shared" si="1037"/>
        <v>12574</v>
      </c>
      <c r="CR307" s="14">
        <f t="shared" si="1038"/>
        <v>12574</v>
      </c>
      <c r="CS307" s="14">
        <f t="shared" si="1039"/>
        <v>15010</v>
      </c>
      <c r="CT307" s="14">
        <f t="shared" si="1040"/>
        <v>17546</v>
      </c>
      <c r="CU307" s="14">
        <f>INDEX(属性偏向!$S$4:$S$135,(卡牌属性!$BZ307-1+CU$3)*11+卡牌属性!$CD307)</f>
        <v>26</v>
      </c>
      <c r="CV307" s="14">
        <f>INDEX(属性偏向!$S$4:$S$135,(卡牌属性!$BZ307-1+CV$3)*11+卡牌属性!$CD307)</f>
        <v>28</v>
      </c>
      <c r="CW307" s="14">
        <f>INDEX(属性偏向!$S$4:$S$135,(卡牌属性!$BZ307-1+CW$3)*11+卡牌属性!$CD307)</f>
        <v>32</v>
      </c>
      <c r="CX307" s="14">
        <f>INDEX(属性偏向!$S$4:$S$135,(卡牌属性!$BZ307-1+CX$3)*11+卡牌属性!$CD307)</f>
        <v>32</v>
      </c>
      <c r="CY307" s="14">
        <f>INDEX(属性偏向!$S$4:$S$135,(卡牌属性!$BZ307-1+CY$3)*11+卡牌属性!$CD307)</f>
        <v>36</v>
      </c>
      <c r="CZ307" s="14">
        <f>INDEX(属性偏向!$T$4:$T$135,(卡牌属性!$BZ307-1+CZ$3)*11+卡牌属性!$CD307)</f>
        <v>13</v>
      </c>
      <c r="DA307" s="14">
        <f>INDEX(属性偏向!$T$4:$T$135,(卡牌属性!$BZ307-1+DA$3)*11+卡牌属性!$CD307)</f>
        <v>14</v>
      </c>
      <c r="DB307" s="14">
        <f>INDEX(属性偏向!$T$4:$T$135,(卡牌属性!$BZ307-1+DB$3)*11+卡牌属性!$CD307)</f>
        <v>14</v>
      </c>
      <c r="DC307" s="14">
        <f>INDEX(属性偏向!$T$4:$T$135,(卡牌属性!$BZ307-1+DC$3)*11+卡牌属性!$CD307)</f>
        <v>16</v>
      </c>
      <c r="DD307" s="14">
        <f>INDEX(属性偏向!$T$4:$T$135,(卡牌属性!$BZ307-1+DD$3)*11+卡牌属性!$CD307)</f>
        <v>18</v>
      </c>
      <c r="DE307" s="14">
        <f>INDEX(属性偏向!$U$4:$U$135,(卡牌属性!$BZ307-1+DE$3)*11+卡牌属性!$CD307)</f>
        <v>260</v>
      </c>
      <c r="DF307" s="14">
        <f>INDEX(属性偏向!$U$4:$U$135,(卡牌属性!$BZ307-1+DF$3)*11+卡牌属性!$CD307)</f>
        <v>280</v>
      </c>
      <c r="DG307" s="14">
        <f>INDEX(属性偏向!$U$4:$U$135,(卡牌属性!$BZ307-1+DG$3)*11+卡牌属性!$CD307)</f>
        <v>280</v>
      </c>
      <c r="DH307" s="14">
        <f>INDEX(属性偏向!$U$4:$U$135,(卡牌属性!$BZ307-1+DH$3)*11+卡牌属性!$CD307)</f>
        <v>320</v>
      </c>
      <c r="DI307" s="14">
        <f>INDEX(属性偏向!$U$4:$U$135,(卡牌属性!$BZ307-1+DI$3)*11+卡牌属性!$CD307)</f>
        <v>360</v>
      </c>
      <c r="DL307" s="16"/>
      <c r="DM307" s="16"/>
      <c r="DN307" s="16"/>
      <c r="DO307" s="16"/>
      <c r="DP307" s="16"/>
      <c r="DQ307" s="16"/>
      <c r="DR307" s="16"/>
      <c r="DS307" s="16"/>
      <c r="DT307" s="16"/>
      <c r="DU307" s="16"/>
      <c r="DV307" s="16"/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/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</row>
    <row r="308" spans="31:155" ht="16.5" x14ac:dyDescent="0.2">
      <c r="AE308" s="13">
        <v>304</v>
      </c>
      <c r="AF308" s="13">
        <f t="shared" si="927"/>
        <v>28</v>
      </c>
      <c r="AG308" s="13">
        <f t="shared" si="920"/>
        <v>0</v>
      </c>
      <c r="AH308" s="13"/>
      <c r="AI308" s="13"/>
      <c r="AJ308" s="14">
        <f t="shared" si="921"/>
        <v>0</v>
      </c>
      <c r="AK308" s="14" t="e">
        <f t="shared" si="922"/>
        <v>#N/A</v>
      </c>
      <c r="AL308" s="25" t="s">
        <v>131</v>
      </c>
      <c r="AM308" s="14">
        <v>1</v>
      </c>
      <c r="AN308" s="14">
        <f t="shared" si="923"/>
        <v>7</v>
      </c>
      <c r="AO308" s="14" t="e">
        <f>INDEX(属性投放!#REF!,(卡牌属性!AG308-2)*20+卡牌属性!AN308)</f>
        <v>#REF!</v>
      </c>
      <c r="AP308" s="14" t="e">
        <f t="shared" si="1041"/>
        <v>#REF!</v>
      </c>
      <c r="AQ308" s="14" t="e">
        <f t="shared" si="1041"/>
        <v>#REF!</v>
      </c>
      <c r="AR308" s="14" t="e">
        <f t="shared" si="1041"/>
        <v>#REF!</v>
      </c>
      <c r="AS308" s="14" t="e">
        <f t="shared" si="1041"/>
        <v>#REF!</v>
      </c>
      <c r="AT308" s="14" t="e">
        <f>INDEX(属性投放!#REF!,(卡牌属性!AG308-2)*20+卡牌属性!AN308)</f>
        <v>#REF!</v>
      </c>
      <c r="AU308" s="14" t="e">
        <f t="shared" si="1042"/>
        <v>#REF!</v>
      </c>
      <c r="AV308" s="14" t="e">
        <f t="shared" si="1042"/>
        <v>#REF!</v>
      </c>
      <c r="AW308" s="14" t="e">
        <f t="shared" si="1042"/>
        <v>#REF!</v>
      </c>
      <c r="AX308" s="14" t="e">
        <f t="shared" si="1042"/>
        <v>#REF!</v>
      </c>
      <c r="AY308" s="14" t="e">
        <f>INDEX(属性投放!#REF!,(卡牌属性!AG308-2)*20+卡牌属性!AN308)</f>
        <v>#REF!</v>
      </c>
      <c r="AZ308" s="14" t="e">
        <f t="shared" si="1043"/>
        <v>#REF!</v>
      </c>
      <c r="BA308" s="14" t="e">
        <f t="shared" si="1043"/>
        <v>#REF!</v>
      </c>
      <c r="BB308" s="14" t="e">
        <f t="shared" si="1043"/>
        <v>#REF!</v>
      </c>
      <c r="BC308" s="14" t="e">
        <f t="shared" si="1043"/>
        <v>#REF!</v>
      </c>
      <c r="BD308" s="14" t="e">
        <f>INDEX(属性投放!#REF!,(卡牌属性!AG308-2)*20+卡牌属性!AN308)</f>
        <v>#REF!</v>
      </c>
      <c r="BE308" s="14" t="e">
        <f t="shared" si="1044"/>
        <v>#REF!</v>
      </c>
      <c r="BF308" s="14" t="e">
        <f t="shared" si="1044"/>
        <v>#REF!</v>
      </c>
      <c r="BG308" s="14" t="e">
        <f t="shared" si="1044"/>
        <v>#REF!</v>
      </c>
      <c r="BH308" s="14" t="e">
        <f t="shared" si="1044"/>
        <v>#REF!</v>
      </c>
      <c r="BI308" s="14" t="e">
        <f>INDEX(属性投放!#REF!,(卡牌属性!AG308-2)*20+卡牌属性!AN308)</f>
        <v>#REF!</v>
      </c>
      <c r="BJ308" s="14" t="e">
        <f t="shared" si="1045"/>
        <v>#REF!</v>
      </c>
      <c r="BK308" s="14" t="e">
        <f t="shared" si="1045"/>
        <v>#REF!</v>
      </c>
      <c r="BL308" s="14" t="e">
        <f t="shared" si="1045"/>
        <v>#REF!</v>
      </c>
      <c r="BM308" s="14" t="e">
        <f t="shared" si="1045"/>
        <v>#REF!</v>
      </c>
      <c r="BN308" s="14" t="e">
        <f>INDEX(属性投放!#REF!,(卡牌属性!AG308-2)*20+卡牌属性!AN308)</f>
        <v>#REF!</v>
      </c>
      <c r="BO308" s="14" t="e">
        <f t="shared" si="1046"/>
        <v>#REF!</v>
      </c>
      <c r="BP308" s="14" t="e">
        <f t="shared" si="1046"/>
        <v>#REF!</v>
      </c>
      <c r="BQ308" s="14" t="e">
        <f t="shared" si="1046"/>
        <v>#REF!</v>
      </c>
      <c r="BR308" s="14" t="e">
        <f t="shared" si="1046"/>
        <v>#REF!</v>
      </c>
      <c r="BV308" s="13">
        <v>304</v>
      </c>
      <c r="BW308" s="14">
        <f t="shared" si="928"/>
        <v>28</v>
      </c>
      <c r="BX308" s="14">
        <f t="shared" si="929"/>
        <v>1102031</v>
      </c>
      <c r="BY308" s="14" t="str">
        <f>INDEX($O$6:$O$37,BW308)&amp;"-"&amp;INDEX(属性投放!$H$19:$H$29,卡牌属性!CD308)</f>
        <v>秦琼-焦热</v>
      </c>
      <c r="BZ308" s="14">
        <f t="shared" si="930"/>
        <v>7</v>
      </c>
      <c r="CA308" s="14">
        <f t="shared" si="931"/>
        <v>7</v>
      </c>
      <c r="CB308" s="14">
        <f t="shared" si="932"/>
        <v>7</v>
      </c>
      <c r="CC308" s="14">
        <f t="shared" si="933"/>
        <v>4</v>
      </c>
      <c r="CD308" s="14">
        <f t="shared" si="934"/>
        <v>7</v>
      </c>
      <c r="CE308" s="14">
        <f>INDEX(属性投放!$W$6:$W$49,(卡牌属性!CC308-2)*11+卡牌属性!CD308)</f>
        <v>15</v>
      </c>
      <c r="CF308" s="14">
        <f t="shared" si="1026"/>
        <v>1846</v>
      </c>
      <c r="CG308" s="14">
        <f t="shared" si="1027"/>
        <v>2064</v>
      </c>
      <c r="CH308" s="14">
        <f t="shared" si="1028"/>
        <v>2450</v>
      </c>
      <c r="CI308" s="14">
        <f t="shared" si="1029"/>
        <v>2450</v>
      </c>
      <c r="CJ308" s="14">
        <f t="shared" si="1030"/>
        <v>2836</v>
      </c>
      <c r="CK308" s="14">
        <f t="shared" si="1031"/>
        <v>873</v>
      </c>
      <c r="CL308" s="14">
        <f t="shared" si="1032"/>
        <v>982</v>
      </c>
      <c r="CM308" s="14">
        <f t="shared" si="1033"/>
        <v>982</v>
      </c>
      <c r="CN308" s="14">
        <f t="shared" si="1034"/>
        <v>1175</v>
      </c>
      <c r="CO308" s="14">
        <f t="shared" si="1035"/>
        <v>1393</v>
      </c>
      <c r="CP308" s="14">
        <f t="shared" si="1036"/>
        <v>15156</v>
      </c>
      <c r="CQ308" s="14">
        <f t="shared" si="1037"/>
        <v>16774</v>
      </c>
      <c r="CR308" s="14">
        <f t="shared" si="1038"/>
        <v>16774</v>
      </c>
      <c r="CS308" s="14">
        <f t="shared" si="1039"/>
        <v>19810</v>
      </c>
      <c r="CT308" s="14">
        <f t="shared" si="1040"/>
        <v>22946</v>
      </c>
      <c r="CU308" s="14">
        <f>INDEX(属性偏向!$S$4:$S$135,(卡牌属性!$BZ308-1+CU$3)*11+卡牌属性!$CD308)</f>
        <v>30</v>
      </c>
      <c r="CV308" s="14">
        <f>INDEX(属性偏向!$S$4:$S$135,(卡牌属性!$BZ308-1+CV$3)*11+卡牌属性!$CD308)</f>
        <v>32</v>
      </c>
      <c r="CW308" s="14">
        <f>INDEX(属性偏向!$S$4:$S$135,(卡牌属性!$BZ308-1+CW$3)*11+卡牌属性!$CD308)</f>
        <v>36</v>
      </c>
      <c r="CX308" s="14">
        <f>INDEX(属性偏向!$S$4:$S$135,(卡牌属性!$BZ308-1+CX$3)*11+卡牌属性!$CD308)</f>
        <v>36</v>
      </c>
      <c r="CY308" s="14">
        <f>INDEX(属性偏向!$S$4:$S$135,(卡牌属性!$BZ308-1+CY$3)*11+卡牌属性!$CD308)</f>
        <v>40</v>
      </c>
      <c r="CZ308" s="14">
        <f>INDEX(属性偏向!$T$4:$T$135,(卡牌属性!$BZ308-1+CZ$3)*11+卡牌属性!$CD308)</f>
        <v>15</v>
      </c>
      <c r="DA308" s="14">
        <f>INDEX(属性偏向!$T$4:$T$135,(卡牌属性!$BZ308-1+DA$3)*11+卡牌属性!$CD308)</f>
        <v>16</v>
      </c>
      <c r="DB308" s="14">
        <f>INDEX(属性偏向!$T$4:$T$135,(卡牌属性!$BZ308-1+DB$3)*11+卡牌属性!$CD308)</f>
        <v>16</v>
      </c>
      <c r="DC308" s="14">
        <f>INDEX(属性偏向!$T$4:$T$135,(卡牌属性!$BZ308-1+DC$3)*11+卡牌属性!$CD308)</f>
        <v>18</v>
      </c>
      <c r="DD308" s="14">
        <f>INDEX(属性偏向!$T$4:$T$135,(卡牌属性!$BZ308-1+DD$3)*11+卡牌属性!$CD308)</f>
        <v>20</v>
      </c>
      <c r="DE308" s="14">
        <f>INDEX(属性偏向!$U$4:$U$135,(卡牌属性!$BZ308-1+DE$3)*11+卡牌属性!$CD308)</f>
        <v>300</v>
      </c>
      <c r="DF308" s="14">
        <f>INDEX(属性偏向!$U$4:$U$135,(卡牌属性!$BZ308-1+DF$3)*11+卡牌属性!$CD308)</f>
        <v>320</v>
      </c>
      <c r="DG308" s="14">
        <f>INDEX(属性偏向!$U$4:$U$135,(卡牌属性!$BZ308-1+DG$3)*11+卡牌属性!$CD308)</f>
        <v>320</v>
      </c>
      <c r="DH308" s="14">
        <f>INDEX(属性偏向!$U$4:$U$135,(卡牌属性!$BZ308-1+DH$3)*11+卡牌属性!$CD308)</f>
        <v>360</v>
      </c>
      <c r="DI308" s="14">
        <f>INDEX(属性偏向!$U$4:$U$135,(卡牌属性!$BZ308-1+DI$3)*11+卡牌属性!$CD308)</f>
        <v>400</v>
      </c>
      <c r="DL308" s="16"/>
      <c r="DM308" s="16"/>
      <c r="DN308" s="16"/>
      <c r="DO308" s="16"/>
      <c r="DP308" s="16"/>
      <c r="DQ308" s="16"/>
      <c r="DR308" s="16"/>
      <c r="DS308" s="16"/>
      <c r="DT308" s="16"/>
      <c r="DU308" s="16"/>
      <c r="DV308" s="16"/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/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</row>
    <row r="309" spans="31:155" ht="16.5" x14ac:dyDescent="0.2">
      <c r="AE309" s="13">
        <v>305</v>
      </c>
      <c r="AF309" s="13">
        <f t="shared" si="927"/>
        <v>28</v>
      </c>
      <c r="AG309" s="13">
        <f t="shared" si="920"/>
        <v>0</v>
      </c>
      <c r="AH309" s="13"/>
      <c r="AI309" s="13"/>
      <c r="AJ309" s="14">
        <f t="shared" si="921"/>
        <v>0</v>
      </c>
      <c r="AK309" s="14" t="e">
        <f t="shared" si="922"/>
        <v>#N/A</v>
      </c>
      <c r="AL309" s="25" t="s">
        <v>131</v>
      </c>
      <c r="AM309" s="14">
        <v>1</v>
      </c>
      <c r="AN309" s="14">
        <f t="shared" si="923"/>
        <v>8</v>
      </c>
      <c r="AO309" s="14" t="e">
        <f>INDEX(属性投放!#REF!,(卡牌属性!AG309-2)*20+卡牌属性!AN309)</f>
        <v>#REF!</v>
      </c>
      <c r="AP309" s="14" t="e">
        <f t="shared" si="1041"/>
        <v>#REF!</v>
      </c>
      <c r="AQ309" s="14" t="e">
        <f t="shared" si="1041"/>
        <v>#REF!</v>
      </c>
      <c r="AR309" s="14" t="e">
        <f t="shared" si="1041"/>
        <v>#REF!</v>
      </c>
      <c r="AS309" s="14" t="e">
        <f t="shared" si="1041"/>
        <v>#REF!</v>
      </c>
      <c r="AT309" s="14" t="e">
        <f>INDEX(属性投放!#REF!,(卡牌属性!AG309-2)*20+卡牌属性!AN309)</f>
        <v>#REF!</v>
      </c>
      <c r="AU309" s="14" t="e">
        <f t="shared" si="1042"/>
        <v>#REF!</v>
      </c>
      <c r="AV309" s="14" t="e">
        <f t="shared" si="1042"/>
        <v>#REF!</v>
      </c>
      <c r="AW309" s="14" t="e">
        <f t="shared" si="1042"/>
        <v>#REF!</v>
      </c>
      <c r="AX309" s="14" t="e">
        <f t="shared" si="1042"/>
        <v>#REF!</v>
      </c>
      <c r="AY309" s="14" t="e">
        <f>INDEX(属性投放!#REF!,(卡牌属性!AG309-2)*20+卡牌属性!AN309)</f>
        <v>#REF!</v>
      </c>
      <c r="AZ309" s="14" t="e">
        <f t="shared" si="1043"/>
        <v>#REF!</v>
      </c>
      <c r="BA309" s="14" t="e">
        <f t="shared" si="1043"/>
        <v>#REF!</v>
      </c>
      <c r="BB309" s="14" t="e">
        <f t="shared" si="1043"/>
        <v>#REF!</v>
      </c>
      <c r="BC309" s="14" t="e">
        <f t="shared" si="1043"/>
        <v>#REF!</v>
      </c>
      <c r="BD309" s="14" t="e">
        <f>INDEX(属性投放!#REF!,(卡牌属性!AG309-2)*20+卡牌属性!AN309)</f>
        <v>#REF!</v>
      </c>
      <c r="BE309" s="14" t="e">
        <f t="shared" si="1044"/>
        <v>#REF!</v>
      </c>
      <c r="BF309" s="14" t="e">
        <f t="shared" si="1044"/>
        <v>#REF!</v>
      </c>
      <c r="BG309" s="14" t="e">
        <f t="shared" si="1044"/>
        <v>#REF!</v>
      </c>
      <c r="BH309" s="14" t="e">
        <f t="shared" si="1044"/>
        <v>#REF!</v>
      </c>
      <c r="BI309" s="14" t="e">
        <f>INDEX(属性投放!#REF!,(卡牌属性!AG309-2)*20+卡牌属性!AN309)</f>
        <v>#REF!</v>
      </c>
      <c r="BJ309" s="14" t="e">
        <f t="shared" si="1045"/>
        <v>#REF!</v>
      </c>
      <c r="BK309" s="14" t="e">
        <f t="shared" si="1045"/>
        <v>#REF!</v>
      </c>
      <c r="BL309" s="14" t="e">
        <f t="shared" si="1045"/>
        <v>#REF!</v>
      </c>
      <c r="BM309" s="14" t="e">
        <f t="shared" si="1045"/>
        <v>#REF!</v>
      </c>
      <c r="BN309" s="14" t="e">
        <f>INDEX(属性投放!#REF!,(卡牌属性!AG309-2)*20+卡牌属性!AN309)</f>
        <v>#REF!</v>
      </c>
      <c r="BO309" s="14" t="e">
        <f t="shared" si="1046"/>
        <v>#REF!</v>
      </c>
      <c r="BP309" s="14" t="e">
        <f t="shared" si="1046"/>
        <v>#REF!</v>
      </c>
      <c r="BQ309" s="14" t="e">
        <f t="shared" si="1046"/>
        <v>#REF!</v>
      </c>
      <c r="BR309" s="14" t="e">
        <f t="shared" si="1046"/>
        <v>#REF!</v>
      </c>
      <c r="BV309" s="13">
        <v>305</v>
      </c>
      <c r="BW309" s="14">
        <f t="shared" si="928"/>
        <v>28</v>
      </c>
      <c r="BX309" s="14">
        <f t="shared" si="929"/>
        <v>1102031</v>
      </c>
      <c r="BY309" s="14" t="str">
        <f>INDEX($O$6:$O$37,BW309)&amp;"-"&amp;INDEX(属性投放!$H$19:$H$29,卡牌属性!CD309)</f>
        <v>秦琼-大焦热</v>
      </c>
      <c r="BZ309" s="14">
        <f t="shared" si="930"/>
        <v>7</v>
      </c>
      <c r="CA309" s="14">
        <f t="shared" si="931"/>
        <v>7</v>
      </c>
      <c r="CB309" s="14">
        <f t="shared" si="932"/>
        <v>7</v>
      </c>
      <c r="CC309" s="14">
        <f t="shared" si="933"/>
        <v>4</v>
      </c>
      <c r="CD309" s="14">
        <f t="shared" si="934"/>
        <v>8</v>
      </c>
      <c r="CE309" s="14">
        <f>INDEX(属性投放!$W$6:$W$49,(卡牌属性!CC309-2)*11+卡牌属性!CD309)</f>
        <v>15</v>
      </c>
      <c r="CF309" s="14">
        <f t="shared" si="1026"/>
        <v>2296</v>
      </c>
      <c r="CG309" s="14">
        <f t="shared" si="1027"/>
        <v>2544</v>
      </c>
      <c r="CH309" s="14">
        <f t="shared" si="1028"/>
        <v>2990</v>
      </c>
      <c r="CI309" s="14">
        <f t="shared" si="1029"/>
        <v>2990</v>
      </c>
      <c r="CJ309" s="14">
        <f t="shared" si="1030"/>
        <v>3436</v>
      </c>
      <c r="CK309" s="14">
        <f t="shared" si="1031"/>
        <v>1098</v>
      </c>
      <c r="CL309" s="14">
        <f t="shared" si="1032"/>
        <v>1222</v>
      </c>
      <c r="CM309" s="14">
        <f t="shared" si="1033"/>
        <v>1222</v>
      </c>
      <c r="CN309" s="14">
        <f t="shared" si="1034"/>
        <v>1445</v>
      </c>
      <c r="CO309" s="14">
        <f t="shared" si="1035"/>
        <v>1693</v>
      </c>
      <c r="CP309" s="14">
        <f t="shared" si="1036"/>
        <v>19656</v>
      </c>
      <c r="CQ309" s="14">
        <f t="shared" si="1037"/>
        <v>21574</v>
      </c>
      <c r="CR309" s="14">
        <f t="shared" si="1038"/>
        <v>21574</v>
      </c>
      <c r="CS309" s="14">
        <f t="shared" si="1039"/>
        <v>25210</v>
      </c>
      <c r="CT309" s="14">
        <f t="shared" si="1040"/>
        <v>28946</v>
      </c>
      <c r="CU309" s="14">
        <f>INDEX(属性偏向!$S$4:$S$135,(卡牌属性!$BZ309-1+CU$3)*11+卡牌属性!$CD309)</f>
        <v>36</v>
      </c>
      <c r="CV309" s="14">
        <f>INDEX(属性偏向!$S$4:$S$135,(卡牌属性!$BZ309-1+CV$3)*11+卡牌属性!$CD309)</f>
        <v>38</v>
      </c>
      <c r="CW309" s="14">
        <f>INDEX(属性偏向!$S$4:$S$135,(卡牌属性!$BZ309-1+CW$3)*11+卡牌属性!$CD309)</f>
        <v>42</v>
      </c>
      <c r="CX309" s="14">
        <f>INDEX(属性偏向!$S$4:$S$135,(卡牌属性!$BZ309-1+CX$3)*11+卡牌属性!$CD309)</f>
        <v>42</v>
      </c>
      <c r="CY309" s="14">
        <f>INDEX(属性偏向!$S$4:$S$135,(卡牌属性!$BZ309-1+CY$3)*11+卡牌属性!$CD309)</f>
        <v>46</v>
      </c>
      <c r="CZ309" s="14">
        <f>INDEX(属性偏向!$T$4:$T$135,(卡牌属性!$BZ309-1+CZ$3)*11+卡牌属性!$CD309)</f>
        <v>18</v>
      </c>
      <c r="DA309" s="14">
        <f>INDEX(属性偏向!$T$4:$T$135,(卡牌属性!$BZ309-1+DA$3)*11+卡牌属性!$CD309)</f>
        <v>19</v>
      </c>
      <c r="DB309" s="14">
        <f>INDEX(属性偏向!$T$4:$T$135,(卡牌属性!$BZ309-1+DB$3)*11+卡牌属性!$CD309)</f>
        <v>19</v>
      </c>
      <c r="DC309" s="14">
        <f>INDEX(属性偏向!$T$4:$T$135,(卡牌属性!$BZ309-1+DC$3)*11+卡牌属性!$CD309)</f>
        <v>21</v>
      </c>
      <c r="DD309" s="14">
        <f>INDEX(属性偏向!$T$4:$T$135,(卡牌属性!$BZ309-1+DD$3)*11+卡牌属性!$CD309)</f>
        <v>23</v>
      </c>
      <c r="DE309" s="14">
        <f>INDEX(属性偏向!$U$4:$U$135,(卡牌属性!$BZ309-1+DE$3)*11+卡牌属性!$CD309)</f>
        <v>360</v>
      </c>
      <c r="DF309" s="14">
        <f>INDEX(属性偏向!$U$4:$U$135,(卡牌属性!$BZ309-1+DF$3)*11+卡牌属性!$CD309)</f>
        <v>380</v>
      </c>
      <c r="DG309" s="14">
        <f>INDEX(属性偏向!$U$4:$U$135,(卡牌属性!$BZ309-1+DG$3)*11+卡牌属性!$CD309)</f>
        <v>380</v>
      </c>
      <c r="DH309" s="14">
        <f>INDEX(属性偏向!$U$4:$U$135,(卡牌属性!$BZ309-1+DH$3)*11+卡牌属性!$CD309)</f>
        <v>420</v>
      </c>
      <c r="DI309" s="14">
        <f>INDEX(属性偏向!$U$4:$U$135,(卡牌属性!$BZ309-1+DI$3)*11+卡牌属性!$CD309)</f>
        <v>460</v>
      </c>
      <c r="DL309" s="16"/>
      <c r="DM309" s="16"/>
      <c r="DN309" s="16"/>
      <c r="DO309" s="16"/>
      <c r="DP309" s="16"/>
      <c r="DQ309" s="16"/>
      <c r="DR309" s="16"/>
      <c r="DS309" s="16"/>
      <c r="DT309" s="16"/>
      <c r="DU309" s="16"/>
      <c r="DV309" s="16"/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/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</row>
    <row r="310" spans="31:155" ht="16.5" x14ac:dyDescent="0.2">
      <c r="AE310" s="13">
        <v>306</v>
      </c>
      <c r="AF310" s="13">
        <f t="shared" si="927"/>
        <v>28</v>
      </c>
      <c r="AG310" s="13">
        <f t="shared" si="920"/>
        <v>0</v>
      </c>
      <c r="AH310" s="13"/>
      <c r="AI310" s="13"/>
      <c r="AJ310" s="14">
        <f t="shared" si="921"/>
        <v>0</v>
      </c>
      <c r="AK310" s="14" t="e">
        <f t="shared" si="922"/>
        <v>#N/A</v>
      </c>
      <c r="AL310" s="25" t="s">
        <v>131</v>
      </c>
      <c r="AM310" s="14">
        <v>1</v>
      </c>
      <c r="AN310" s="14">
        <f t="shared" si="923"/>
        <v>9</v>
      </c>
      <c r="AO310" s="14" t="e">
        <f>INDEX(属性投放!#REF!,(卡牌属性!AG310-2)*20+卡牌属性!AN310)</f>
        <v>#REF!</v>
      </c>
      <c r="AP310" s="14" t="e">
        <f t="shared" si="1041"/>
        <v>#REF!</v>
      </c>
      <c r="AQ310" s="14" t="e">
        <f t="shared" si="1041"/>
        <v>#REF!</v>
      </c>
      <c r="AR310" s="14" t="e">
        <f t="shared" si="1041"/>
        <v>#REF!</v>
      </c>
      <c r="AS310" s="14" t="e">
        <f t="shared" si="1041"/>
        <v>#REF!</v>
      </c>
      <c r="AT310" s="14" t="e">
        <f>INDEX(属性投放!#REF!,(卡牌属性!AG310-2)*20+卡牌属性!AN310)</f>
        <v>#REF!</v>
      </c>
      <c r="AU310" s="14" t="e">
        <f t="shared" si="1042"/>
        <v>#REF!</v>
      </c>
      <c r="AV310" s="14" t="e">
        <f t="shared" si="1042"/>
        <v>#REF!</v>
      </c>
      <c r="AW310" s="14" t="e">
        <f t="shared" si="1042"/>
        <v>#REF!</v>
      </c>
      <c r="AX310" s="14" t="e">
        <f t="shared" si="1042"/>
        <v>#REF!</v>
      </c>
      <c r="AY310" s="14" t="e">
        <f>INDEX(属性投放!#REF!,(卡牌属性!AG310-2)*20+卡牌属性!AN310)</f>
        <v>#REF!</v>
      </c>
      <c r="AZ310" s="14" t="e">
        <f t="shared" si="1043"/>
        <v>#REF!</v>
      </c>
      <c r="BA310" s="14" t="e">
        <f t="shared" si="1043"/>
        <v>#REF!</v>
      </c>
      <c r="BB310" s="14" t="e">
        <f t="shared" si="1043"/>
        <v>#REF!</v>
      </c>
      <c r="BC310" s="14" t="e">
        <f t="shared" si="1043"/>
        <v>#REF!</v>
      </c>
      <c r="BD310" s="14" t="e">
        <f>INDEX(属性投放!#REF!,(卡牌属性!AG310-2)*20+卡牌属性!AN310)</f>
        <v>#REF!</v>
      </c>
      <c r="BE310" s="14" t="e">
        <f t="shared" si="1044"/>
        <v>#REF!</v>
      </c>
      <c r="BF310" s="14" t="e">
        <f t="shared" si="1044"/>
        <v>#REF!</v>
      </c>
      <c r="BG310" s="14" t="e">
        <f t="shared" si="1044"/>
        <v>#REF!</v>
      </c>
      <c r="BH310" s="14" t="e">
        <f t="shared" si="1044"/>
        <v>#REF!</v>
      </c>
      <c r="BI310" s="14" t="e">
        <f>INDEX(属性投放!#REF!,(卡牌属性!AG310-2)*20+卡牌属性!AN310)</f>
        <v>#REF!</v>
      </c>
      <c r="BJ310" s="14" t="e">
        <f t="shared" si="1045"/>
        <v>#REF!</v>
      </c>
      <c r="BK310" s="14" t="e">
        <f t="shared" si="1045"/>
        <v>#REF!</v>
      </c>
      <c r="BL310" s="14" t="e">
        <f t="shared" si="1045"/>
        <v>#REF!</v>
      </c>
      <c r="BM310" s="14" t="e">
        <f t="shared" si="1045"/>
        <v>#REF!</v>
      </c>
      <c r="BN310" s="14" t="e">
        <f>INDEX(属性投放!#REF!,(卡牌属性!AG310-2)*20+卡牌属性!AN310)</f>
        <v>#REF!</v>
      </c>
      <c r="BO310" s="14" t="e">
        <f t="shared" si="1046"/>
        <v>#REF!</v>
      </c>
      <c r="BP310" s="14" t="e">
        <f t="shared" si="1046"/>
        <v>#REF!</v>
      </c>
      <c r="BQ310" s="14" t="e">
        <f t="shared" si="1046"/>
        <v>#REF!</v>
      </c>
      <c r="BR310" s="14" t="e">
        <f t="shared" si="1046"/>
        <v>#REF!</v>
      </c>
      <c r="BV310" s="13">
        <v>306</v>
      </c>
      <c r="BW310" s="14">
        <f t="shared" si="928"/>
        <v>28</v>
      </c>
      <c r="BX310" s="14">
        <f t="shared" si="929"/>
        <v>1102031</v>
      </c>
      <c r="BY310" s="14" t="str">
        <f>INDEX($O$6:$O$37,BW310)&amp;"-"&amp;INDEX(属性投放!$H$19:$H$29,卡牌属性!CD310)</f>
        <v>秦琼-无间</v>
      </c>
      <c r="BZ310" s="14">
        <f t="shared" si="930"/>
        <v>7</v>
      </c>
      <c r="CA310" s="14">
        <f t="shared" si="931"/>
        <v>7</v>
      </c>
      <c r="CB310" s="14">
        <f t="shared" si="932"/>
        <v>7</v>
      </c>
      <c r="CC310" s="14">
        <f t="shared" si="933"/>
        <v>4</v>
      </c>
      <c r="CD310" s="14">
        <f t="shared" si="934"/>
        <v>9</v>
      </c>
      <c r="CE310" s="14">
        <f>INDEX(属性投放!$W$6:$W$49,(卡牌属性!CC310-2)*11+卡牌属性!CD310)</f>
        <v>15</v>
      </c>
      <c r="CF310" s="14">
        <f t="shared" si="1026"/>
        <v>2836</v>
      </c>
      <c r="CG310" s="14">
        <f t="shared" si="1027"/>
        <v>3114</v>
      </c>
      <c r="CH310" s="14">
        <f t="shared" si="1028"/>
        <v>3620</v>
      </c>
      <c r="CI310" s="14">
        <f t="shared" si="1029"/>
        <v>3620</v>
      </c>
      <c r="CJ310" s="14">
        <f t="shared" si="1030"/>
        <v>4126</v>
      </c>
      <c r="CK310" s="14">
        <f t="shared" si="1031"/>
        <v>1368</v>
      </c>
      <c r="CL310" s="14">
        <f t="shared" si="1032"/>
        <v>1507</v>
      </c>
      <c r="CM310" s="14">
        <f t="shared" si="1033"/>
        <v>1507</v>
      </c>
      <c r="CN310" s="14">
        <f t="shared" si="1034"/>
        <v>1760</v>
      </c>
      <c r="CO310" s="14">
        <f t="shared" si="1035"/>
        <v>2038</v>
      </c>
      <c r="CP310" s="14">
        <f t="shared" si="1036"/>
        <v>25056</v>
      </c>
      <c r="CQ310" s="14">
        <f t="shared" si="1037"/>
        <v>27274</v>
      </c>
      <c r="CR310" s="14">
        <f t="shared" si="1038"/>
        <v>27274</v>
      </c>
      <c r="CS310" s="14">
        <f t="shared" si="1039"/>
        <v>31510</v>
      </c>
      <c r="CT310" s="14">
        <f t="shared" si="1040"/>
        <v>35846</v>
      </c>
      <c r="CU310" s="14">
        <f>INDEX(属性偏向!$S$4:$S$135,(卡牌属性!$BZ310-1+CU$3)*11+卡牌属性!$CD310)</f>
        <v>42</v>
      </c>
      <c r="CV310" s="14">
        <f>INDEX(属性偏向!$S$4:$S$135,(卡牌属性!$BZ310-1+CV$3)*11+卡牌属性!$CD310)</f>
        <v>44</v>
      </c>
      <c r="CW310" s="14">
        <f>INDEX(属性偏向!$S$4:$S$135,(卡牌属性!$BZ310-1+CW$3)*11+卡牌属性!$CD310)</f>
        <v>48</v>
      </c>
      <c r="CX310" s="14">
        <f>INDEX(属性偏向!$S$4:$S$135,(卡牌属性!$BZ310-1+CX$3)*11+卡牌属性!$CD310)</f>
        <v>48</v>
      </c>
      <c r="CY310" s="14">
        <f>INDEX(属性偏向!$S$4:$S$135,(卡牌属性!$BZ310-1+CY$3)*11+卡牌属性!$CD310)</f>
        <v>52</v>
      </c>
      <c r="CZ310" s="14">
        <f>INDEX(属性偏向!$T$4:$T$135,(卡牌属性!$BZ310-1+CZ$3)*11+卡牌属性!$CD310)</f>
        <v>21</v>
      </c>
      <c r="DA310" s="14">
        <f>INDEX(属性偏向!$T$4:$T$135,(卡牌属性!$BZ310-1+DA$3)*11+卡牌属性!$CD310)</f>
        <v>22</v>
      </c>
      <c r="DB310" s="14">
        <f>INDEX(属性偏向!$T$4:$T$135,(卡牌属性!$BZ310-1+DB$3)*11+卡牌属性!$CD310)</f>
        <v>22</v>
      </c>
      <c r="DC310" s="14">
        <f>INDEX(属性偏向!$T$4:$T$135,(卡牌属性!$BZ310-1+DC$3)*11+卡牌属性!$CD310)</f>
        <v>24</v>
      </c>
      <c r="DD310" s="14">
        <f>INDEX(属性偏向!$T$4:$T$135,(卡牌属性!$BZ310-1+DD$3)*11+卡牌属性!$CD310)</f>
        <v>26</v>
      </c>
      <c r="DE310" s="14">
        <f>INDEX(属性偏向!$U$4:$U$135,(卡牌属性!$BZ310-1+DE$3)*11+卡牌属性!$CD310)</f>
        <v>420</v>
      </c>
      <c r="DF310" s="14">
        <f>INDEX(属性偏向!$U$4:$U$135,(卡牌属性!$BZ310-1+DF$3)*11+卡牌属性!$CD310)</f>
        <v>440</v>
      </c>
      <c r="DG310" s="14">
        <f>INDEX(属性偏向!$U$4:$U$135,(卡牌属性!$BZ310-1+DG$3)*11+卡牌属性!$CD310)</f>
        <v>440</v>
      </c>
      <c r="DH310" s="14">
        <f>INDEX(属性偏向!$U$4:$U$135,(卡牌属性!$BZ310-1+DH$3)*11+卡牌属性!$CD310)</f>
        <v>480</v>
      </c>
      <c r="DI310" s="14">
        <f>INDEX(属性偏向!$U$4:$U$135,(卡牌属性!$BZ310-1+DI$3)*11+卡牌属性!$CD310)</f>
        <v>520</v>
      </c>
      <c r="DL310" s="16"/>
      <c r="DM310" s="16"/>
      <c r="DN310" s="16"/>
      <c r="DO310" s="16"/>
      <c r="DP310" s="16"/>
      <c r="DQ310" s="16"/>
      <c r="DR310" s="16"/>
      <c r="DS310" s="16"/>
      <c r="DT310" s="16"/>
      <c r="DU310" s="16"/>
      <c r="DV310" s="16"/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/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</row>
    <row r="311" spans="31:155" ht="16.5" x14ac:dyDescent="0.2">
      <c r="AE311" s="13">
        <v>307</v>
      </c>
      <c r="AF311" s="13">
        <f t="shared" si="927"/>
        <v>28</v>
      </c>
      <c r="AG311" s="13">
        <f t="shared" si="920"/>
        <v>0</v>
      </c>
      <c r="AH311" s="13"/>
      <c r="AI311" s="13"/>
      <c r="AJ311" s="14">
        <f t="shared" si="921"/>
        <v>0</v>
      </c>
      <c r="AK311" s="14" t="e">
        <f t="shared" si="922"/>
        <v>#N/A</v>
      </c>
      <c r="AL311" s="25" t="s">
        <v>131</v>
      </c>
      <c r="AM311" s="14">
        <v>1</v>
      </c>
      <c r="AN311" s="14">
        <f t="shared" si="923"/>
        <v>10</v>
      </c>
      <c r="AO311" s="14" t="e">
        <f>INDEX(属性投放!#REF!,(卡牌属性!AG311-2)*20+卡牌属性!AN311)</f>
        <v>#REF!</v>
      </c>
      <c r="AP311" s="14" t="e">
        <f t="shared" si="1041"/>
        <v>#REF!</v>
      </c>
      <c r="AQ311" s="14" t="e">
        <f t="shared" si="1041"/>
        <v>#REF!</v>
      </c>
      <c r="AR311" s="14" t="e">
        <f t="shared" si="1041"/>
        <v>#REF!</v>
      </c>
      <c r="AS311" s="14" t="e">
        <f t="shared" si="1041"/>
        <v>#REF!</v>
      </c>
      <c r="AT311" s="14" t="e">
        <f>INDEX(属性投放!#REF!,(卡牌属性!AG311-2)*20+卡牌属性!AN311)</f>
        <v>#REF!</v>
      </c>
      <c r="AU311" s="14" t="e">
        <f t="shared" si="1042"/>
        <v>#REF!</v>
      </c>
      <c r="AV311" s="14" t="e">
        <f t="shared" si="1042"/>
        <v>#REF!</v>
      </c>
      <c r="AW311" s="14" t="e">
        <f t="shared" si="1042"/>
        <v>#REF!</v>
      </c>
      <c r="AX311" s="14" t="e">
        <f t="shared" si="1042"/>
        <v>#REF!</v>
      </c>
      <c r="AY311" s="14" t="e">
        <f>INDEX(属性投放!#REF!,(卡牌属性!AG311-2)*20+卡牌属性!AN311)</f>
        <v>#REF!</v>
      </c>
      <c r="AZ311" s="14" t="e">
        <f t="shared" si="1043"/>
        <v>#REF!</v>
      </c>
      <c r="BA311" s="14" t="e">
        <f t="shared" si="1043"/>
        <v>#REF!</v>
      </c>
      <c r="BB311" s="14" t="e">
        <f t="shared" si="1043"/>
        <v>#REF!</v>
      </c>
      <c r="BC311" s="14" t="e">
        <f t="shared" si="1043"/>
        <v>#REF!</v>
      </c>
      <c r="BD311" s="14" t="e">
        <f>INDEX(属性投放!#REF!,(卡牌属性!AG311-2)*20+卡牌属性!AN311)</f>
        <v>#REF!</v>
      </c>
      <c r="BE311" s="14" t="e">
        <f t="shared" si="1044"/>
        <v>#REF!</v>
      </c>
      <c r="BF311" s="14" t="e">
        <f t="shared" si="1044"/>
        <v>#REF!</v>
      </c>
      <c r="BG311" s="14" t="e">
        <f t="shared" si="1044"/>
        <v>#REF!</v>
      </c>
      <c r="BH311" s="14" t="e">
        <f t="shared" si="1044"/>
        <v>#REF!</v>
      </c>
      <c r="BI311" s="14" t="e">
        <f>INDEX(属性投放!#REF!,(卡牌属性!AG311-2)*20+卡牌属性!AN311)</f>
        <v>#REF!</v>
      </c>
      <c r="BJ311" s="14" t="e">
        <f t="shared" si="1045"/>
        <v>#REF!</v>
      </c>
      <c r="BK311" s="14" t="e">
        <f t="shared" si="1045"/>
        <v>#REF!</v>
      </c>
      <c r="BL311" s="14" t="e">
        <f t="shared" si="1045"/>
        <v>#REF!</v>
      </c>
      <c r="BM311" s="14" t="e">
        <f t="shared" si="1045"/>
        <v>#REF!</v>
      </c>
      <c r="BN311" s="14" t="e">
        <f>INDEX(属性投放!#REF!,(卡牌属性!AG311-2)*20+卡牌属性!AN311)</f>
        <v>#REF!</v>
      </c>
      <c r="BO311" s="14" t="e">
        <f t="shared" si="1046"/>
        <v>#REF!</v>
      </c>
      <c r="BP311" s="14" t="e">
        <f t="shared" si="1046"/>
        <v>#REF!</v>
      </c>
      <c r="BQ311" s="14" t="e">
        <f t="shared" si="1046"/>
        <v>#REF!</v>
      </c>
      <c r="BR311" s="14" t="e">
        <f t="shared" si="1046"/>
        <v>#REF!</v>
      </c>
      <c r="BV311" s="13">
        <v>307</v>
      </c>
      <c r="BW311" s="14">
        <f t="shared" si="928"/>
        <v>28</v>
      </c>
      <c r="BX311" s="14">
        <f t="shared" si="929"/>
        <v>1102031</v>
      </c>
      <c r="BY311" s="14" t="str">
        <f>INDEX($O$6:$O$37,BW311)&amp;"-"&amp;INDEX(属性投放!$H$19:$H$29,卡牌属性!CD311)</f>
        <v>秦琼-无我相</v>
      </c>
      <c r="BZ311" s="14">
        <f t="shared" si="930"/>
        <v>7</v>
      </c>
      <c r="CA311" s="14">
        <f t="shared" si="931"/>
        <v>7</v>
      </c>
      <c r="CB311" s="14">
        <f t="shared" si="932"/>
        <v>7</v>
      </c>
      <c r="CC311" s="14">
        <f t="shared" si="933"/>
        <v>4</v>
      </c>
      <c r="CD311" s="14">
        <f t="shared" si="934"/>
        <v>10</v>
      </c>
      <c r="CE311" s="14">
        <f>INDEX(属性投放!$W$6:$W$49,(卡牌属性!CC311-2)*11+卡牌属性!CD311)</f>
        <v>10</v>
      </c>
      <c r="CF311" s="14">
        <f t="shared" si="1026"/>
        <v>3466</v>
      </c>
      <c r="CG311" s="14">
        <f t="shared" si="1027"/>
        <v>3774</v>
      </c>
      <c r="CH311" s="14">
        <f t="shared" si="1028"/>
        <v>4340</v>
      </c>
      <c r="CI311" s="14">
        <f t="shared" si="1029"/>
        <v>4340</v>
      </c>
      <c r="CJ311" s="14">
        <f t="shared" si="1030"/>
        <v>4906</v>
      </c>
      <c r="CK311" s="14">
        <f t="shared" si="1031"/>
        <v>1683</v>
      </c>
      <c r="CL311" s="14">
        <f t="shared" si="1032"/>
        <v>1837</v>
      </c>
      <c r="CM311" s="14">
        <f t="shared" si="1033"/>
        <v>1837</v>
      </c>
      <c r="CN311" s="14">
        <f t="shared" si="1034"/>
        <v>2120</v>
      </c>
      <c r="CO311" s="14">
        <f t="shared" si="1035"/>
        <v>2428</v>
      </c>
      <c r="CP311" s="14">
        <f t="shared" si="1036"/>
        <v>31356</v>
      </c>
      <c r="CQ311" s="14">
        <f t="shared" si="1037"/>
        <v>33874</v>
      </c>
      <c r="CR311" s="14">
        <f t="shared" si="1038"/>
        <v>33874</v>
      </c>
      <c r="CS311" s="14">
        <f t="shared" si="1039"/>
        <v>38710</v>
      </c>
      <c r="CT311" s="14">
        <f t="shared" si="1040"/>
        <v>43646</v>
      </c>
      <c r="CU311" s="14">
        <f>INDEX(属性偏向!$S$4:$S$135,(卡牌属性!$BZ311-1+CU$3)*11+卡牌属性!$CD311)</f>
        <v>50</v>
      </c>
      <c r="CV311" s="14">
        <f>INDEX(属性偏向!$S$4:$S$135,(卡牌属性!$BZ311-1+CV$3)*11+卡牌属性!$CD311)</f>
        <v>52</v>
      </c>
      <c r="CW311" s="14">
        <f>INDEX(属性偏向!$S$4:$S$135,(卡牌属性!$BZ311-1+CW$3)*11+卡牌属性!$CD311)</f>
        <v>56</v>
      </c>
      <c r="CX311" s="14">
        <f>INDEX(属性偏向!$S$4:$S$135,(卡牌属性!$BZ311-1+CX$3)*11+卡牌属性!$CD311)</f>
        <v>56</v>
      </c>
      <c r="CY311" s="14">
        <f>INDEX(属性偏向!$S$4:$S$135,(卡牌属性!$BZ311-1+CY$3)*11+卡牌属性!$CD311)</f>
        <v>60</v>
      </c>
      <c r="CZ311" s="14">
        <f>INDEX(属性偏向!$T$4:$T$135,(卡牌属性!$BZ311-1+CZ$3)*11+卡牌属性!$CD311)</f>
        <v>25</v>
      </c>
      <c r="DA311" s="14">
        <f>INDEX(属性偏向!$T$4:$T$135,(卡牌属性!$BZ311-1+DA$3)*11+卡牌属性!$CD311)</f>
        <v>26</v>
      </c>
      <c r="DB311" s="14">
        <f>INDEX(属性偏向!$T$4:$T$135,(卡牌属性!$BZ311-1+DB$3)*11+卡牌属性!$CD311)</f>
        <v>26</v>
      </c>
      <c r="DC311" s="14">
        <f>INDEX(属性偏向!$T$4:$T$135,(卡牌属性!$BZ311-1+DC$3)*11+卡牌属性!$CD311)</f>
        <v>28</v>
      </c>
      <c r="DD311" s="14">
        <f>INDEX(属性偏向!$T$4:$T$135,(卡牌属性!$BZ311-1+DD$3)*11+卡牌属性!$CD311)</f>
        <v>30</v>
      </c>
      <c r="DE311" s="14">
        <f>INDEX(属性偏向!$U$4:$U$135,(卡牌属性!$BZ311-1+DE$3)*11+卡牌属性!$CD311)</f>
        <v>500</v>
      </c>
      <c r="DF311" s="14">
        <f>INDEX(属性偏向!$U$4:$U$135,(卡牌属性!$BZ311-1+DF$3)*11+卡牌属性!$CD311)</f>
        <v>520</v>
      </c>
      <c r="DG311" s="14">
        <f>INDEX(属性偏向!$U$4:$U$135,(卡牌属性!$BZ311-1+DG$3)*11+卡牌属性!$CD311)</f>
        <v>520</v>
      </c>
      <c r="DH311" s="14">
        <f>INDEX(属性偏向!$U$4:$U$135,(卡牌属性!$BZ311-1+DH$3)*11+卡牌属性!$CD311)</f>
        <v>560</v>
      </c>
      <c r="DI311" s="14">
        <f>INDEX(属性偏向!$U$4:$U$135,(卡牌属性!$BZ311-1+DI$3)*11+卡牌属性!$CD311)</f>
        <v>600</v>
      </c>
      <c r="DL311" s="16"/>
      <c r="DM311" s="16"/>
      <c r="DN311" s="16"/>
      <c r="DO311" s="16"/>
      <c r="DP311" s="16"/>
      <c r="DQ311" s="16"/>
      <c r="DR311" s="16"/>
      <c r="DS311" s="16"/>
      <c r="DT311" s="16"/>
      <c r="DU311" s="16"/>
      <c r="DV311" s="16"/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/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</row>
    <row r="312" spans="31:155" ht="16.5" x14ac:dyDescent="0.2">
      <c r="AE312" s="13">
        <v>308</v>
      </c>
      <c r="AF312" s="13">
        <f t="shared" si="927"/>
        <v>28</v>
      </c>
      <c r="AG312" s="13">
        <f t="shared" si="920"/>
        <v>0</v>
      </c>
      <c r="AH312" s="13"/>
      <c r="AI312" s="13"/>
      <c r="AJ312" s="14">
        <f t="shared" si="921"/>
        <v>0</v>
      </c>
      <c r="AK312" s="14" t="e">
        <f t="shared" si="922"/>
        <v>#N/A</v>
      </c>
      <c r="AL312" s="25" t="s">
        <v>131</v>
      </c>
      <c r="AM312" s="14">
        <v>1</v>
      </c>
      <c r="AN312" s="14">
        <f t="shared" si="923"/>
        <v>11</v>
      </c>
      <c r="AO312" s="14" t="e">
        <f>INDEX(属性投放!#REF!,(卡牌属性!AG312-2)*20+卡牌属性!AN312)</f>
        <v>#REF!</v>
      </c>
      <c r="AP312" s="14" t="e">
        <f t="shared" si="1041"/>
        <v>#REF!</v>
      </c>
      <c r="AQ312" s="14" t="e">
        <f t="shared" si="1041"/>
        <v>#REF!</v>
      </c>
      <c r="AR312" s="14" t="e">
        <f t="shared" si="1041"/>
        <v>#REF!</v>
      </c>
      <c r="AS312" s="14" t="e">
        <f t="shared" si="1041"/>
        <v>#REF!</v>
      </c>
      <c r="AT312" s="14" t="e">
        <f>INDEX(属性投放!#REF!,(卡牌属性!AG312-2)*20+卡牌属性!AN312)</f>
        <v>#REF!</v>
      </c>
      <c r="AU312" s="14" t="e">
        <f t="shared" si="1042"/>
        <v>#REF!</v>
      </c>
      <c r="AV312" s="14" t="e">
        <f t="shared" si="1042"/>
        <v>#REF!</v>
      </c>
      <c r="AW312" s="14" t="e">
        <f t="shared" si="1042"/>
        <v>#REF!</v>
      </c>
      <c r="AX312" s="14" t="e">
        <f t="shared" si="1042"/>
        <v>#REF!</v>
      </c>
      <c r="AY312" s="14" t="e">
        <f>INDEX(属性投放!#REF!,(卡牌属性!AG312-2)*20+卡牌属性!AN312)</f>
        <v>#REF!</v>
      </c>
      <c r="AZ312" s="14" t="e">
        <f t="shared" si="1043"/>
        <v>#REF!</v>
      </c>
      <c r="BA312" s="14" t="e">
        <f t="shared" si="1043"/>
        <v>#REF!</v>
      </c>
      <c r="BB312" s="14" t="e">
        <f t="shared" si="1043"/>
        <v>#REF!</v>
      </c>
      <c r="BC312" s="14" t="e">
        <f t="shared" si="1043"/>
        <v>#REF!</v>
      </c>
      <c r="BD312" s="14" t="e">
        <f>INDEX(属性投放!#REF!,(卡牌属性!AG312-2)*20+卡牌属性!AN312)</f>
        <v>#REF!</v>
      </c>
      <c r="BE312" s="14" t="e">
        <f t="shared" si="1044"/>
        <v>#REF!</v>
      </c>
      <c r="BF312" s="14" t="e">
        <f t="shared" si="1044"/>
        <v>#REF!</v>
      </c>
      <c r="BG312" s="14" t="e">
        <f t="shared" si="1044"/>
        <v>#REF!</v>
      </c>
      <c r="BH312" s="14" t="e">
        <f t="shared" si="1044"/>
        <v>#REF!</v>
      </c>
      <c r="BI312" s="14" t="e">
        <f>INDEX(属性投放!#REF!,(卡牌属性!AG312-2)*20+卡牌属性!AN312)</f>
        <v>#REF!</v>
      </c>
      <c r="BJ312" s="14" t="e">
        <f t="shared" si="1045"/>
        <v>#REF!</v>
      </c>
      <c r="BK312" s="14" t="e">
        <f t="shared" si="1045"/>
        <v>#REF!</v>
      </c>
      <c r="BL312" s="14" t="e">
        <f t="shared" si="1045"/>
        <v>#REF!</v>
      </c>
      <c r="BM312" s="14" t="e">
        <f t="shared" si="1045"/>
        <v>#REF!</v>
      </c>
      <c r="BN312" s="14" t="e">
        <f>INDEX(属性投放!#REF!,(卡牌属性!AG312-2)*20+卡牌属性!AN312)</f>
        <v>#REF!</v>
      </c>
      <c r="BO312" s="14" t="e">
        <f t="shared" si="1046"/>
        <v>#REF!</v>
      </c>
      <c r="BP312" s="14" t="e">
        <f t="shared" si="1046"/>
        <v>#REF!</v>
      </c>
      <c r="BQ312" s="14" t="e">
        <f t="shared" si="1046"/>
        <v>#REF!</v>
      </c>
      <c r="BR312" s="14" t="e">
        <f t="shared" si="1046"/>
        <v>#REF!</v>
      </c>
      <c r="BV312" s="13">
        <v>308</v>
      </c>
      <c r="BW312" s="14">
        <f t="shared" si="928"/>
        <v>28</v>
      </c>
      <c r="BX312" s="14">
        <f t="shared" si="929"/>
        <v>1102031</v>
      </c>
      <c r="BY312" s="14" t="str">
        <f>INDEX($O$6:$O$37,BW312)&amp;"-"&amp;INDEX(属性投放!$H$19:$H$29,卡牌属性!CD312)</f>
        <v>秦琼-无众生相</v>
      </c>
      <c r="BZ312" s="14">
        <f t="shared" si="930"/>
        <v>7</v>
      </c>
      <c r="CA312" s="14">
        <f t="shared" si="931"/>
        <v>7</v>
      </c>
      <c r="CB312" s="14">
        <f t="shared" si="932"/>
        <v>7</v>
      </c>
      <c r="CC312" s="14">
        <f t="shared" si="933"/>
        <v>4</v>
      </c>
      <c r="CD312" s="14">
        <f t="shared" si="934"/>
        <v>11</v>
      </c>
      <c r="CE312" s="14">
        <f>INDEX(属性投放!$W$6:$W$49,(卡牌属性!CC312-2)*11+卡牌属性!CD312)</f>
        <v>10</v>
      </c>
      <c r="CF312" s="14">
        <f t="shared" si="1026"/>
        <v>3966</v>
      </c>
      <c r="CG312" s="14">
        <f t="shared" si="1027"/>
        <v>4294</v>
      </c>
      <c r="CH312" s="14">
        <f t="shared" si="1028"/>
        <v>4900</v>
      </c>
      <c r="CI312" s="14">
        <f t="shared" si="1029"/>
        <v>4900</v>
      </c>
      <c r="CJ312" s="14">
        <f t="shared" si="1030"/>
        <v>5506</v>
      </c>
      <c r="CK312" s="14">
        <f t="shared" si="1031"/>
        <v>1933</v>
      </c>
      <c r="CL312" s="14">
        <f t="shared" si="1032"/>
        <v>2097</v>
      </c>
      <c r="CM312" s="14">
        <f t="shared" si="1033"/>
        <v>2097</v>
      </c>
      <c r="CN312" s="14">
        <f t="shared" si="1034"/>
        <v>2400</v>
      </c>
      <c r="CO312" s="14">
        <f t="shared" si="1035"/>
        <v>2728</v>
      </c>
      <c r="CP312" s="14">
        <f t="shared" si="1036"/>
        <v>36356</v>
      </c>
      <c r="CQ312" s="14">
        <f t="shared" si="1037"/>
        <v>39074</v>
      </c>
      <c r="CR312" s="14">
        <f t="shared" si="1038"/>
        <v>39074</v>
      </c>
      <c r="CS312" s="14">
        <f t="shared" si="1039"/>
        <v>44310</v>
      </c>
      <c r="CT312" s="14">
        <f t="shared" si="1040"/>
        <v>49646</v>
      </c>
      <c r="CU312" s="14">
        <f>INDEX(属性偏向!$S$4:$S$135,(卡牌属性!$BZ312-1+CU$3)*11+卡牌属性!$CD312)</f>
        <v>60</v>
      </c>
      <c r="CV312" s="14">
        <f>INDEX(属性偏向!$S$4:$S$135,(卡牌属性!$BZ312-1+CV$3)*11+卡牌属性!$CD312)</f>
        <v>62</v>
      </c>
      <c r="CW312" s="14">
        <f>INDEX(属性偏向!$S$4:$S$135,(卡牌属性!$BZ312-1+CW$3)*11+卡牌属性!$CD312)</f>
        <v>66</v>
      </c>
      <c r="CX312" s="14">
        <f>INDEX(属性偏向!$S$4:$S$135,(卡牌属性!$BZ312-1+CX$3)*11+卡牌属性!$CD312)</f>
        <v>66</v>
      </c>
      <c r="CY312" s="14">
        <f>INDEX(属性偏向!$S$4:$S$135,(卡牌属性!$BZ312-1+CY$3)*11+卡牌属性!$CD312)</f>
        <v>70</v>
      </c>
      <c r="CZ312" s="14">
        <f>INDEX(属性偏向!$T$4:$T$135,(卡牌属性!$BZ312-1+CZ$3)*11+卡牌属性!$CD312)</f>
        <v>30</v>
      </c>
      <c r="DA312" s="14">
        <f>INDEX(属性偏向!$T$4:$T$135,(卡牌属性!$BZ312-1+DA$3)*11+卡牌属性!$CD312)</f>
        <v>31</v>
      </c>
      <c r="DB312" s="14">
        <f>INDEX(属性偏向!$T$4:$T$135,(卡牌属性!$BZ312-1+DB$3)*11+卡牌属性!$CD312)</f>
        <v>31</v>
      </c>
      <c r="DC312" s="14">
        <f>INDEX(属性偏向!$T$4:$T$135,(卡牌属性!$BZ312-1+DC$3)*11+卡牌属性!$CD312)</f>
        <v>33</v>
      </c>
      <c r="DD312" s="14">
        <f>INDEX(属性偏向!$T$4:$T$135,(卡牌属性!$BZ312-1+DD$3)*11+卡牌属性!$CD312)</f>
        <v>35</v>
      </c>
      <c r="DE312" s="14">
        <f>INDEX(属性偏向!$U$4:$U$135,(卡牌属性!$BZ312-1+DE$3)*11+卡牌属性!$CD312)</f>
        <v>600</v>
      </c>
      <c r="DF312" s="14">
        <f>INDEX(属性偏向!$U$4:$U$135,(卡牌属性!$BZ312-1+DF$3)*11+卡牌属性!$CD312)</f>
        <v>620</v>
      </c>
      <c r="DG312" s="14">
        <f>INDEX(属性偏向!$U$4:$U$135,(卡牌属性!$BZ312-1+DG$3)*11+卡牌属性!$CD312)</f>
        <v>620</v>
      </c>
      <c r="DH312" s="14">
        <f>INDEX(属性偏向!$U$4:$U$135,(卡牌属性!$BZ312-1+DH$3)*11+卡牌属性!$CD312)</f>
        <v>660</v>
      </c>
      <c r="DI312" s="14">
        <f>INDEX(属性偏向!$U$4:$U$135,(卡牌属性!$BZ312-1+DI$3)*11+卡牌属性!$CD312)</f>
        <v>700</v>
      </c>
      <c r="DL312" s="16"/>
      <c r="DM312" s="16"/>
      <c r="DN312" s="16"/>
      <c r="DO312" s="16"/>
      <c r="DP312" s="16"/>
      <c r="DQ312" s="16"/>
      <c r="DR312" s="16"/>
      <c r="DS312" s="16"/>
      <c r="DT312" s="16"/>
      <c r="DU312" s="16"/>
      <c r="DV312" s="16"/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/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</row>
    <row r="313" spans="31:155" ht="16.5" x14ac:dyDescent="0.2">
      <c r="AE313" s="13">
        <v>309</v>
      </c>
      <c r="AF313" s="13">
        <f t="shared" si="927"/>
        <v>28</v>
      </c>
      <c r="AG313" s="13">
        <f t="shared" si="920"/>
        <v>0</v>
      </c>
      <c r="AH313" s="13"/>
      <c r="AI313" s="13"/>
      <c r="AJ313" s="14">
        <f t="shared" si="921"/>
        <v>0</v>
      </c>
      <c r="AK313" s="14" t="e">
        <f t="shared" si="922"/>
        <v>#N/A</v>
      </c>
      <c r="AL313" s="25" t="s">
        <v>131</v>
      </c>
      <c r="AM313" s="14">
        <v>1</v>
      </c>
      <c r="AN313" s="14">
        <f t="shared" si="923"/>
        <v>12</v>
      </c>
      <c r="AO313" s="14" t="e">
        <f>INDEX(属性投放!#REF!,(卡牌属性!AG313-2)*20+卡牌属性!AN313)</f>
        <v>#REF!</v>
      </c>
      <c r="AP313" s="14" t="e">
        <f t="shared" si="1041"/>
        <v>#REF!</v>
      </c>
      <c r="AQ313" s="14" t="e">
        <f t="shared" si="1041"/>
        <v>#REF!</v>
      </c>
      <c r="AR313" s="14" t="e">
        <f t="shared" si="1041"/>
        <v>#REF!</v>
      </c>
      <c r="AS313" s="14" t="e">
        <f t="shared" si="1041"/>
        <v>#REF!</v>
      </c>
      <c r="AT313" s="14" t="e">
        <f>INDEX(属性投放!#REF!,(卡牌属性!AG313-2)*20+卡牌属性!AN313)</f>
        <v>#REF!</v>
      </c>
      <c r="AU313" s="14" t="e">
        <f t="shared" si="1042"/>
        <v>#REF!</v>
      </c>
      <c r="AV313" s="14" t="e">
        <f t="shared" si="1042"/>
        <v>#REF!</v>
      </c>
      <c r="AW313" s="14" t="e">
        <f t="shared" si="1042"/>
        <v>#REF!</v>
      </c>
      <c r="AX313" s="14" t="e">
        <f t="shared" si="1042"/>
        <v>#REF!</v>
      </c>
      <c r="AY313" s="14" t="e">
        <f>INDEX(属性投放!#REF!,(卡牌属性!AG313-2)*20+卡牌属性!AN313)</f>
        <v>#REF!</v>
      </c>
      <c r="AZ313" s="14" t="e">
        <f t="shared" si="1043"/>
        <v>#REF!</v>
      </c>
      <c r="BA313" s="14" t="e">
        <f t="shared" si="1043"/>
        <v>#REF!</v>
      </c>
      <c r="BB313" s="14" t="e">
        <f t="shared" si="1043"/>
        <v>#REF!</v>
      </c>
      <c r="BC313" s="14" t="e">
        <f t="shared" si="1043"/>
        <v>#REF!</v>
      </c>
      <c r="BD313" s="14" t="e">
        <f>INDEX(属性投放!#REF!,(卡牌属性!AG313-2)*20+卡牌属性!AN313)</f>
        <v>#REF!</v>
      </c>
      <c r="BE313" s="14" t="e">
        <f t="shared" si="1044"/>
        <v>#REF!</v>
      </c>
      <c r="BF313" s="14" t="e">
        <f t="shared" si="1044"/>
        <v>#REF!</v>
      </c>
      <c r="BG313" s="14" t="e">
        <f t="shared" si="1044"/>
        <v>#REF!</v>
      </c>
      <c r="BH313" s="14" t="e">
        <f t="shared" si="1044"/>
        <v>#REF!</v>
      </c>
      <c r="BI313" s="14" t="e">
        <f>INDEX(属性投放!#REF!,(卡牌属性!AG313-2)*20+卡牌属性!AN313)</f>
        <v>#REF!</v>
      </c>
      <c r="BJ313" s="14" t="e">
        <f t="shared" si="1045"/>
        <v>#REF!</v>
      </c>
      <c r="BK313" s="14" t="e">
        <f t="shared" si="1045"/>
        <v>#REF!</v>
      </c>
      <c r="BL313" s="14" t="e">
        <f t="shared" si="1045"/>
        <v>#REF!</v>
      </c>
      <c r="BM313" s="14" t="e">
        <f t="shared" si="1045"/>
        <v>#REF!</v>
      </c>
      <c r="BN313" s="14" t="e">
        <f>INDEX(属性投放!#REF!,(卡牌属性!AG313-2)*20+卡牌属性!AN313)</f>
        <v>#REF!</v>
      </c>
      <c r="BO313" s="14" t="e">
        <f t="shared" si="1046"/>
        <v>#REF!</v>
      </c>
      <c r="BP313" s="14" t="e">
        <f t="shared" si="1046"/>
        <v>#REF!</v>
      </c>
      <c r="BQ313" s="14" t="e">
        <f t="shared" si="1046"/>
        <v>#REF!</v>
      </c>
      <c r="BR313" s="14" t="e">
        <f t="shared" si="1046"/>
        <v>#REF!</v>
      </c>
      <c r="BV313" s="13">
        <v>309</v>
      </c>
      <c r="BW313" s="14">
        <f t="shared" si="928"/>
        <v>29</v>
      </c>
      <c r="BX313" s="14">
        <f t="shared" si="929"/>
        <v>1102999</v>
      </c>
      <c r="BY313" s="14" t="str">
        <f>INDEX($O$6:$O$37,BW313)&amp;"-"&amp;INDEX(属性投放!$H$19:$H$29,卡牌属性!CD313)</f>
        <v>R守护灵-练体</v>
      </c>
      <c r="BZ313" s="14">
        <f t="shared" si="930"/>
        <v>3</v>
      </c>
      <c r="CA313" s="14">
        <f t="shared" si="931"/>
        <v>3</v>
      </c>
      <c r="CB313" s="14">
        <f t="shared" si="932"/>
        <v>3</v>
      </c>
      <c r="CC313" s="14">
        <f t="shared" si="933"/>
        <v>2</v>
      </c>
      <c r="CD313" s="14">
        <f t="shared" si="934"/>
        <v>1</v>
      </c>
      <c r="CE313" s="14">
        <f>INDEX(属性投放!$W$6:$W$49,(卡牌属性!CC313-2)*11+卡牌属性!CD313)</f>
        <v>14</v>
      </c>
      <c r="CF313" s="14">
        <f>INDEX(属性偏向!$I$4:$I$15,卡牌属性!$BZ313+CF$3)</f>
        <v>100</v>
      </c>
      <c r="CG313" s="14">
        <f>INDEX(属性偏向!$I$4:$I$15,卡牌属性!$BZ313+CG$3)</f>
        <v>125</v>
      </c>
      <c r="CH313" s="14">
        <f>INDEX(属性偏向!$I$4:$I$15,卡牌属性!$BZ313+CH$3)</f>
        <v>150</v>
      </c>
      <c r="CI313" s="14">
        <f>INDEX(属性偏向!$I$4:$I$15,卡牌属性!$BZ313+CI$3)</f>
        <v>150</v>
      </c>
      <c r="CJ313" s="14">
        <f>INDEX(属性偏向!$I$4:$I$15,卡牌属性!$BZ313+CJ$3)</f>
        <v>175</v>
      </c>
      <c r="CK313" s="14">
        <f>INDEX(属性偏向!$J$4:$J$15,卡牌属性!$CA313+CK$3)</f>
        <v>10</v>
      </c>
      <c r="CL313" s="14">
        <f>INDEX(属性偏向!$J$4:$J$15,卡牌属性!$CA313+CL$3)</f>
        <v>20</v>
      </c>
      <c r="CM313" s="14">
        <f>INDEX(属性偏向!$J$4:$J$15,卡牌属性!$CA313+CM$3)</f>
        <v>20</v>
      </c>
      <c r="CN313" s="14">
        <f>INDEX(属性偏向!$J$4:$J$15,卡牌属性!$CA313+CN$3)</f>
        <v>30</v>
      </c>
      <c r="CO313" s="14">
        <f>INDEX(属性偏向!$J$4:$J$15,卡牌属性!$CA313+CO$3)</f>
        <v>40</v>
      </c>
      <c r="CP313" s="14">
        <f>INDEX(属性偏向!$K$4:$K$15,卡牌属性!$CB313+CP$3)</f>
        <v>300</v>
      </c>
      <c r="CQ313" s="14">
        <f>INDEX(属性偏向!$K$4:$K$15,卡牌属性!$CB313+CQ$3)</f>
        <v>400</v>
      </c>
      <c r="CR313" s="14">
        <f>INDEX(属性偏向!$K$4:$K$15,卡牌属性!$CB313+CR$3)</f>
        <v>400</v>
      </c>
      <c r="CS313" s="14">
        <f>INDEX(属性偏向!$K$4:$K$15,卡牌属性!$CB313+CS$3)</f>
        <v>500</v>
      </c>
      <c r="CT313" s="14">
        <f>INDEX(属性偏向!$K$4:$K$15,卡牌属性!$CB313+CT$3)</f>
        <v>650</v>
      </c>
      <c r="CU313" s="14">
        <f>INDEX(属性偏向!$S$4:$S$135,(卡牌属性!$BZ313-1+CU$3)*11+卡牌属性!$CD313)</f>
        <v>6</v>
      </c>
      <c r="CV313" s="14">
        <f>INDEX(属性偏向!$S$4:$S$135,(卡牌属性!$BZ313-1+CV$3)*11+卡牌属性!$CD313)</f>
        <v>8</v>
      </c>
      <c r="CW313" s="14">
        <f>INDEX(属性偏向!$S$4:$S$135,(卡牌属性!$BZ313-1+CW$3)*11+卡牌属性!$CD313)</f>
        <v>10</v>
      </c>
      <c r="CX313" s="14">
        <f>INDEX(属性偏向!$S$4:$S$135,(卡牌属性!$BZ313-1+CX$3)*11+卡牌属性!$CD313)</f>
        <v>10</v>
      </c>
      <c r="CY313" s="14">
        <f>INDEX(属性偏向!$S$4:$S$135,(卡牌属性!$BZ313-1+CY$3)*11+卡牌属性!$CD313)</f>
        <v>12</v>
      </c>
      <c r="CZ313" s="14">
        <f>INDEX(属性偏向!$T$4:$T$135,(卡牌属性!$BZ313-1+CZ$3)*11+卡牌属性!$CD313)</f>
        <v>3</v>
      </c>
      <c r="DA313" s="14">
        <f>INDEX(属性偏向!$T$4:$T$135,(卡牌属性!$BZ313-1+DA$3)*11+卡牌属性!$CD313)</f>
        <v>4</v>
      </c>
      <c r="DB313" s="14">
        <f>INDEX(属性偏向!$T$4:$T$135,(卡牌属性!$BZ313-1+DB$3)*11+卡牌属性!$CD313)</f>
        <v>4</v>
      </c>
      <c r="DC313" s="14">
        <f>INDEX(属性偏向!$T$4:$T$135,(卡牌属性!$BZ313-1+DC$3)*11+卡牌属性!$CD313)</f>
        <v>5</v>
      </c>
      <c r="DD313" s="14">
        <f>INDEX(属性偏向!$T$4:$T$135,(卡牌属性!$BZ313-1+DD$3)*11+卡牌属性!$CD313)</f>
        <v>6</v>
      </c>
      <c r="DE313" s="14">
        <f>INDEX(属性偏向!$U$4:$U$135,(卡牌属性!$BZ313-1+DE$3)*11+卡牌属性!$CD313)</f>
        <v>36</v>
      </c>
      <c r="DF313" s="14">
        <f>INDEX(属性偏向!$U$4:$U$135,(卡牌属性!$BZ313-1+DF$3)*11+卡牌属性!$CD313)</f>
        <v>48</v>
      </c>
      <c r="DG313" s="14">
        <f>INDEX(属性偏向!$U$4:$U$135,(卡牌属性!$BZ313-1+DG$3)*11+卡牌属性!$CD313)</f>
        <v>48</v>
      </c>
      <c r="DH313" s="14">
        <f>INDEX(属性偏向!$U$4:$U$135,(卡牌属性!$BZ313-1+DH$3)*11+卡牌属性!$CD313)</f>
        <v>60</v>
      </c>
      <c r="DI313" s="14">
        <f>INDEX(属性偏向!$U$4:$U$135,(卡牌属性!$BZ313-1+DI$3)*11+卡牌属性!$CD313)</f>
        <v>72</v>
      </c>
      <c r="DL313" s="16"/>
      <c r="DM313" s="16"/>
      <c r="DN313" s="16"/>
      <c r="DO313" s="16"/>
      <c r="DP313" s="16"/>
      <c r="DQ313" s="16"/>
      <c r="DR313" s="16"/>
      <c r="DS313" s="16"/>
      <c r="DT313" s="16"/>
      <c r="DU313" s="16"/>
      <c r="DV313" s="16"/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/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</row>
    <row r="314" spans="31:155" ht="16.5" x14ac:dyDescent="0.2">
      <c r="AE314" s="13">
        <v>310</v>
      </c>
      <c r="AF314" s="13">
        <f t="shared" si="927"/>
        <v>28</v>
      </c>
      <c r="AG314" s="13">
        <f t="shared" si="920"/>
        <v>0</v>
      </c>
      <c r="AH314" s="13"/>
      <c r="AI314" s="13"/>
      <c r="AJ314" s="14">
        <f t="shared" si="921"/>
        <v>0</v>
      </c>
      <c r="AK314" s="14" t="e">
        <f t="shared" si="922"/>
        <v>#N/A</v>
      </c>
      <c r="AL314" s="25" t="s">
        <v>131</v>
      </c>
      <c r="AM314" s="14">
        <v>1</v>
      </c>
      <c r="AN314" s="14">
        <f t="shared" si="923"/>
        <v>13</v>
      </c>
      <c r="AO314" s="14" t="e">
        <f>INDEX(属性投放!#REF!,(卡牌属性!AG314-2)*20+卡牌属性!AN314)</f>
        <v>#REF!</v>
      </c>
      <c r="AP314" s="14" t="e">
        <f t="shared" si="1041"/>
        <v>#REF!</v>
      </c>
      <c r="AQ314" s="14" t="e">
        <f t="shared" si="1041"/>
        <v>#REF!</v>
      </c>
      <c r="AR314" s="14" t="e">
        <f t="shared" si="1041"/>
        <v>#REF!</v>
      </c>
      <c r="AS314" s="14" t="e">
        <f t="shared" si="1041"/>
        <v>#REF!</v>
      </c>
      <c r="AT314" s="14" t="e">
        <f>INDEX(属性投放!#REF!,(卡牌属性!AG314-2)*20+卡牌属性!AN314)</f>
        <v>#REF!</v>
      </c>
      <c r="AU314" s="14" t="e">
        <f t="shared" si="1042"/>
        <v>#REF!</v>
      </c>
      <c r="AV314" s="14" t="e">
        <f t="shared" si="1042"/>
        <v>#REF!</v>
      </c>
      <c r="AW314" s="14" t="e">
        <f t="shared" si="1042"/>
        <v>#REF!</v>
      </c>
      <c r="AX314" s="14" t="e">
        <f t="shared" si="1042"/>
        <v>#REF!</v>
      </c>
      <c r="AY314" s="14" t="e">
        <f>INDEX(属性投放!#REF!,(卡牌属性!AG314-2)*20+卡牌属性!AN314)</f>
        <v>#REF!</v>
      </c>
      <c r="AZ314" s="14" t="e">
        <f t="shared" si="1043"/>
        <v>#REF!</v>
      </c>
      <c r="BA314" s="14" t="e">
        <f t="shared" si="1043"/>
        <v>#REF!</v>
      </c>
      <c r="BB314" s="14" t="e">
        <f t="shared" si="1043"/>
        <v>#REF!</v>
      </c>
      <c r="BC314" s="14" t="e">
        <f t="shared" si="1043"/>
        <v>#REF!</v>
      </c>
      <c r="BD314" s="14" t="e">
        <f>INDEX(属性投放!#REF!,(卡牌属性!AG314-2)*20+卡牌属性!AN314)</f>
        <v>#REF!</v>
      </c>
      <c r="BE314" s="14" t="e">
        <f t="shared" si="1044"/>
        <v>#REF!</v>
      </c>
      <c r="BF314" s="14" t="e">
        <f t="shared" si="1044"/>
        <v>#REF!</v>
      </c>
      <c r="BG314" s="14" t="e">
        <f t="shared" si="1044"/>
        <v>#REF!</v>
      </c>
      <c r="BH314" s="14" t="e">
        <f t="shared" si="1044"/>
        <v>#REF!</v>
      </c>
      <c r="BI314" s="14" t="e">
        <f>INDEX(属性投放!#REF!,(卡牌属性!AG314-2)*20+卡牌属性!AN314)</f>
        <v>#REF!</v>
      </c>
      <c r="BJ314" s="14" t="e">
        <f t="shared" si="1045"/>
        <v>#REF!</v>
      </c>
      <c r="BK314" s="14" t="e">
        <f t="shared" si="1045"/>
        <v>#REF!</v>
      </c>
      <c r="BL314" s="14" t="e">
        <f t="shared" si="1045"/>
        <v>#REF!</v>
      </c>
      <c r="BM314" s="14" t="e">
        <f t="shared" si="1045"/>
        <v>#REF!</v>
      </c>
      <c r="BN314" s="14" t="e">
        <f>INDEX(属性投放!#REF!,(卡牌属性!AG314-2)*20+卡牌属性!AN314)</f>
        <v>#REF!</v>
      </c>
      <c r="BO314" s="14" t="e">
        <f t="shared" si="1046"/>
        <v>#REF!</v>
      </c>
      <c r="BP314" s="14" t="e">
        <f t="shared" si="1046"/>
        <v>#REF!</v>
      </c>
      <c r="BQ314" s="14" t="e">
        <f t="shared" si="1046"/>
        <v>#REF!</v>
      </c>
      <c r="BR314" s="14" t="e">
        <f t="shared" si="1046"/>
        <v>#REF!</v>
      </c>
      <c r="BV314" s="13">
        <v>310</v>
      </c>
      <c r="BW314" s="14">
        <f t="shared" si="928"/>
        <v>29</v>
      </c>
      <c r="BX314" s="14">
        <f t="shared" si="929"/>
        <v>1102999</v>
      </c>
      <c r="BY314" s="14" t="str">
        <f>INDEX($O$6:$O$37,BW314)&amp;"-"&amp;INDEX(属性投放!$H$19:$H$29,卡牌属性!CD314)</f>
        <v>R守护灵-等活</v>
      </c>
      <c r="BZ314" s="14">
        <f t="shared" si="930"/>
        <v>3</v>
      </c>
      <c r="CA314" s="14">
        <f t="shared" si="931"/>
        <v>3</v>
      </c>
      <c r="CB314" s="14">
        <f t="shared" si="932"/>
        <v>3</v>
      </c>
      <c r="CC314" s="14">
        <f t="shared" si="933"/>
        <v>2</v>
      </c>
      <c r="CD314" s="14">
        <f t="shared" si="934"/>
        <v>2</v>
      </c>
      <c r="CE314" s="14">
        <f>INDEX(属性投放!$W$6:$W$49,(卡牌属性!CC314-2)*11+卡牌属性!CD314)</f>
        <v>10</v>
      </c>
      <c r="CF314" s="14">
        <f t="shared" ref="CF314:CF323" si="1047">CF313+CU313*$CE313</f>
        <v>184</v>
      </c>
      <c r="CG314" s="14">
        <f t="shared" ref="CG314:CG323" si="1048">CG313+CV313*$CE313</f>
        <v>237</v>
      </c>
      <c r="CH314" s="14">
        <f t="shared" ref="CH314:CH323" si="1049">CH313+CW313*$CE313</f>
        <v>290</v>
      </c>
      <c r="CI314" s="14">
        <f t="shared" ref="CI314:CI323" si="1050">CI313+CX313*$CE313</f>
        <v>290</v>
      </c>
      <c r="CJ314" s="14">
        <f t="shared" ref="CJ314:CJ323" si="1051">CJ313+CY313*$CE313</f>
        <v>343</v>
      </c>
      <c r="CK314" s="14">
        <f t="shared" ref="CK314:CK323" si="1052">CK313+CZ313*$CE313</f>
        <v>52</v>
      </c>
      <c r="CL314" s="14">
        <f t="shared" ref="CL314:CL323" si="1053">CL313+DA313*$CE313</f>
        <v>76</v>
      </c>
      <c r="CM314" s="14">
        <f t="shared" ref="CM314:CM323" si="1054">CM313+DB313*$CE313</f>
        <v>76</v>
      </c>
      <c r="CN314" s="14">
        <f t="shared" ref="CN314:CN323" si="1055">CN313+DC313*$CE313</f>
        <v>100</v>
      </c>
      <c r="CO314" s="14">
        <f t="shared" ref="CO314:CO323" si="1056">CO313+DD313*$CE313</f>
        <v>124</v>
      </c>
      <c r="CP314" s="14">
        <f t="shared" ref="CP314:CP323" si="1057">CP313+DE313*$CE313</f>
        <v>804</v>
      </c>
      <c r="CQ314" s="14">
        <f t="shared" ref="CQ314:CQ323" si="1058">CQ313+DF313*$CE313</f>
        <v>1072</v>
      </c>
      <c r="CR314" s="14">
        <f t="shared" ref="CR314:CR323" si="1059">CR313+DG313*$CE313</f>
        <v>1072</v>
      </c>
      <c r="CS314" s="14">
        <f t="shared" ref="CS314:CS323" si="1060">CS313+DH313*$CE313</f>
        <v>1340</v>
      </c>
      <c r="CT314" s="14">
        <f t="shared" ref="CT314:CT323" si="1061">CT313+DI313*$CE313</f>
        <v>1658</v>
      </c>
      <c r="CU314" s="14">
        <f>INDEX(属性偏向!$S$4:$S$135,(卡牌属性!$BZ314-1+CU$3)*11+卡牌属性!$CD314)</f>
        <v>8</v>
      </c>
      <c r="CV314" s="14">
        <f>INDEX(属性偏向!$S$4:$S$135,(卡牌属性!$BZ314-1+CV$3)*11+卡牌属性!$CD314)</f>
        <v>10</v>
      </c>
      <c r="CW314" s="14">
        <f>INDEX(属性偏向!$S$4:$S$135,(卡牌属性!$BZ314-1+CW$3)*11+卡牌属性!$CD314)</f>
        <v>12</v>
      </c>
      <c r="CX314" s="14">
        <f>INDEX(属性偏向!$S$4:$S$135,(卡牌属性!$BZ314-1+CX$3)*11+卡牌属性!$CD314)</f>
        <v>12</v>
      </c>
      <c r="CY314" s="14">
        <f>INDEX(属性偏向!$S$4:$S$135,(卡牌属性!$BZ314-1+CY$3)*11+卡牌属性!$CD314)</f>
        <v>14</v>
      </c>
      <c r="CZ314" s="14">
        <f>INDEX(属性偏向!$T$4:$T$135,(卡牌属性!$BZ314-1+CZ$3)*11+卡牌属性!$CD314)</f>
        <v>4</v>
      </c>
      <c r="DA314" s="14">
        <f>INDEX(属性偏向!$T$4:$T$135,(卡牌属性!$BZ314-1+DA$3)*11+卡牌属性!$CD314)</f>
        <v>5</v>
      </c>
      <c r="DB314" s="14">
        <f>INDEX(属性偏向!$T$4:$T$135,(卡牌属性!$BZ314-1+DB$3)*11+卡牌属性!$CD314)</f>
        <v>5</v>
      </c>
      <c r="DC314" s="14">
        <f>INDEX(属性偏向!$T$4:$T$135,(卡牌属性!$BZ314-1+DC$3)*11+卡牌属性!$CD314)</f>
        <v>6</v>
      </c>
      <c r="DD314" s="14">
        <f>INDEX(属性偏向!$T$4:$T$135,(卡牌属性!$BZ314-1+DD$3)*11+卡牌属性!$CD314)</f>
        <v>7</v>
      </c>
      <c r="DE314" s="14">
        <f>INDEX(属性偏向!$U$4:$U$135,(卡牌属性!$BZ314-1+DE$3)*11+卡牌属性!$CD314)</f>
        <v>56</v>
      </c>
      <c r="DF314" s="14">
        <f>INDEX(属性偏向!$U$4:$U$135,(卡牌属性!$BZ314-1+DF$3)*11+卡牌属性!$CD314)</f>
        <v>70</v>
      </c>
      <c r="DG314" s="14">
        <f>INDEX(属性偏向!$U$4:$U$135,(卡牌属性!$BZ314-1+DG$3)*11+卡牌属性!$CD314)</f>
        <v>70</v>
      </c>
      <c r="DH314" s="14">
        <f>INDEX(属性偏向!$U$4:$U$135,(卡牌属性!$BZ314-1+DH$3)*11+卡牌属性!$CD314)</f>
        <v>84</v>
      </c>
      <c r="DI314" s="14">
        <f>INDEX(属性偏向!$U$4:$U$135,(卡牌属性!$BZ314-1+DI$3)*11+卡牌属性!$CD314)</f>
        <v>98</v>
      </c>
      <c r="DL314" s="16"/>
      <c r="DM314" s="16"/>
      <c r="DN314" s="16"/>
      <c r="DO314" s="16"/>
      <c r="DP314" s="16"/>
      <c r="DQ314" s="16"/>
      <c r="DR314" s="16"/>
      <c r="DS314" s="16"/>
      <c r="DT314" s="16"/>
      <c r="DU314" s="16"/>
      <c r="DV314" s="16"/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/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</row>
    <row r="315" spans="31:155" ht="16.5" x14ac:dyDescent="0.2">
      <c r="AE315" s="13">
        <v>311</v>
      </c>
      <c r="AF315" s="13">
        <f t="shared" si="927"/>
        <v>28</v>
      </c>
      <c r="AG315" s="13">
        <f t="shared" si="920"/>
        <v>0</v>
      </c>
      <c r="AH315" s="13"/>
      <c r="AI315" s="13"/>
      <c r="AJ315" s="14">
        <f t="shared" si="921"/>
        <v>0</v>
      </c>
      <c r="AK315" s="14" t="e">
        <f t="shared" si="922"/>
        <v>#N/A</v>
      </c>
      <c r="AL315" s="25" t="s">
        <v>131</v>
      </c>
      <c r="AM315" s="14">
        <v>1</v>
      </c>
      <c r="AN315" s="14">
        <f t="shared" si="923"/>
        <v>14</v>
      </c>
      <c r="AO315" s="14" t="e">
        <f>INDEX(属性投放!#REF!,(卡牌属性!AG315-2)*20+卡牌属性!AN315)</f>
        <v>#REF!</v>
      </c>
      <c r="AP315" s="14" t="e">
        <f t="shared" si="1041"/>
        <v>#REF!</v>
      </c>
      <c r="AQ315" s="14" t="e">
        <f t="shared" si="1041"/>
        <v>#REF!</v>
      </c>
      <c r="AR315" s="14" t="e">
        <f t="shared" si="1041"/>
        <v>#REF!</v>
      </c>
      <c r="AS315" s="14" t="e">
        <f t="shared" si="1041"/>
        <v>#REF!</v>
      </c>
      <c r="AT315" s="14" t="e">
        <f>INDEX(属性投放!#REF!,(卡牌属性!AG315-2)*20+卡牌属性!AN315)</f>
        <v>#REF!</v>
      </c>
      <c r="AU315" s="14" t="e">
        <f t="shared" si="1042"/>
        <v>#REF!</v>
      </c>
      <c r="AV315" s="14" t="e">
        <f t="shared" si="1042"/>
        <v>#REF!</v>
      </c>
      <c r="AW315" s="14" t="e">
        <f t="shared" si="1042"/>
        <v>#REF!</v>
      </c>
      <c r="AX315" s="14" t="e">
        <f t="shared" si="1042"/>
        <v>#REF!</v>
      </c>
      <c r="AY315" s="14" t="e">
        <f>INDEX(属性投放!#REF!,(卡牌属性!AG315-2)*20+卡牌属性!AN315)</f>
        <v>#REF!</v>
      </c>
      <c r="AZ315" s="14" t="e">
        <f t="shared" si="1043"/>
        <v>#REF!</v>
      </c>
      <c r="BA315" s="14" t="e">
        <f t="shared" si="1043"/>
        <v>#REF!</v>
      </c>
      <c r="BB315" s="14" t="e">
        <f t="shared" si="1043"/>
        <v>#REF!</v>
      </c>
      <c r="BC315" s="14" t="e">
        <f t="shared" si="1043"/>
        <v>#REF!</v>
      </c>
      <c r="BD315" s="14" t="e">
        <f>INDEX(属性投放!#REF!,(卡牌属性!AG315-2)*20+卡牌属性!AN315)</f>
        <v>#REF!</v>
      </c>
      <c r="BE315" s="14" t="e">
        <f t="shared" si="1044"/>
        <v>#REF!</v>
      </c>
      <c r="BF315" s="14" t="e">
        <f t="shared" si="1044"/>
        <v>#REF!</v>
      </c>
      <c r="BG315" s="14" t="e">
        <f t="shared" si="1044"/>
        <v>#REF!</v>
      </c>
      <c r="BH315" s="14" t="e">
        <f t="shared" si="1044"/>
        <v>#REF!</v>
      </c>
      <c r="BI315" s="14" t="e">
        <f>INDEX(属性投放!#REF!,(卡牌属性!AG315-2)*20+卡牌属性!AN315)</f>
        <v>#REF!</v>
      </c>
      <c r="BJ315" s="14" t="e">
        <f t="shared" si="1045"/>
        <v>#REF!</v>
      </c>
      <c r="BK315" s="14" t="e">
        <f t="shared" si="1045"/>
        <v>#REF!</v>
      </c>
      <c r="BL315" s="14" t="e">
        <f t="shared" si="1045"/>
        <v>#REF!</v>
      </c>
      <c r="BM315" s="14" t="e">
        <f t="shared" si="1045"/>
        <v>#REF!</v>
      </c>
      <c r="BN315" s="14" t="e">
        <f>INDEX(属性投放!#REF!,(卡牌属性!AG315-2)*20+卡牌属性!AN315)</f>
        <v>#REF!</v>
      </c>
      <c r="BO315" s="14" t="e">
        <f t="shared" si="1046"/>
        <v>#REF!</v>
      </c>
      <c r="BP315" s="14" t="e">
        <f t="shared" si="1046"/>
        <v>#REF!</v>
      </c>
      <c r="BQ315" s="14" t="e">
        <f t="shared" si="1046"/>
        <v>#REF!</v>
      </c>
      <c r="BR315" s="14" t="e">
        <f t="shared" si="1046"/>
        <v>#REF!</v>
      </c>
      <c r="BV315" s="13">
        <v>311</v>
      </c>
      <c r="BW315" s="14">
        <f t="shared" si="928"/>
        <v>29</v>
      </c>
      <c r="BX315" s="14">
        <f t="shared" si="929"/>
        <v>1102999</v>
      </c>
      <c r="BY315" s="14" t="str">
        <f>INDEX($O$6:$O$37,BW315)&amp;"-"&amp;INDEX(属性投放!$H$19:$H$29,卡牌属性!CD315)</f>
        <v>R守护灵-黑绳</v>
      </c>
      <c r="BZ315" s="14">
        <f t="shared" si="930"/>
        <v>3</v>
      </c>
      <c r="CA315" s="14">
        <f t="shared" si="931"/>
        <v>3</v>
      </c>
      <c r="CB315" s="14">
        <f t="shared" si="932"/>
        <v>3</v>
      </c>
      <c r="CC315" s="14">
        <f t="shared" si="933"/>
        <v>2</v>
      </c>
      <c r="CD315" s="14">
        <f t="shared" si="934"/>
        <v>3</v>
      </c>
      <c r="CE315" s="14">
        <f>INDEX(属性投放!$W$6:$W$49,(卡牌属性!CC315-2)*11+卡牌属性!CD315)</f>
        <v>15</v>
      </c>
      <c r="CF315" s="14">
        <f t="shared" si="1047"/>
        <v>264</v>
      </c>
      <c r="CG315" s="14">
        <f t="shared" si="1048"/>
        <v>337</v>
      </c>
      <c r="CH315" s="14">
        <f t="shared" si="1049"/>
        <v>410</v>
      </c>
      <c r="CI315" s="14">
        <f t="shared" si="1050"/>
        <v>410</v>
      </c>
      <c r="CJ315" s="14">
        <f t="shared" si="1051"/>
        <v>483</v>
      </c>
      <c r="CK315" s="14">
        <f t="shared" si="1052"/>
        <v>92</v>
      </c>
      <c r="CL315" s="14">
        <f t="shared" si="1053"/>
        <v>126</v>
      </c>
      <c r="CM315" s="14">
        <f t="shared" si="1054"/>
        <v>126</v>
      </c>
      <c r="CN315" s="14">
        <f t="shared" si="1055"/>
        <v>160</v>
      </c>
      <c r="CO315" s="14">
        <f t="shared" si="1056"/>
        <v>194</v>
      </c>
      <c r="CP315" s="14">
        <f t="shared" si="1057"/>
        <v>1364</v>
      </c>
      <c r="CQ315" s="14">
        <f t="shared" si="1058"/>
        <v>1772</v>
      </c>
      <c r="CR315" s="14">
        <f t="shared" si="1059"/>
        <v>1772</v>
      </c>
      <c r="CS315" s="14">
        <f t="shared" si="1060"/>
        <v>2180</v>
      </c>
      <c r="CT315" s="14">
        <f t="shared" si="1061"/>
        <v>2638</v>
      </c>
      <c r="CU315" s="14">
        <f>INDEX(属性偏向!$S$4:$S$135,(卡牌属性!$BZ315-1+CU$3)*11+卡牌属性!$CD315)</f>
        <v>10</v>
      </c>
      <c r="CV315" s="14">
        <f>INDEX(属性偏向!$S$4:$S$135,(卡牌属性!$BZ315-1+CV$3)*11+卡牌属性!$CD315)</f>
        <v>12</v>
      </c>
      <c r="CW315" s="14">
        <f>INDEX(属性偏向!$S$4:$S$135,(卡牌属性!$BZ315-1+CW$3)*11+卡牌属性!$CD315)</f>
        <v>14</v>
      </c>
      <c r="CX315" s="14">
        <f>INDEX(属性偏向!$S$4:$S$135,(卡牌属性!$BZ315-1+CX$3)*11+卡牌属性!$CD315)</f>
        <v>14</v>
      </c>
      <c r="CY315" s="14">
        <f>INDEX(属性偏向!$S$4:$S$135,(卡牌属性!$BZ315-1+CY$3)*11+卡牌属性!$CD315)</f>
        <v>16</v>
      </c>
      <c r="CZ315" s="14">
        <f>INDEX(属性偏向!$T$4:$T$135,(卡牌属性!$BZ315-1+CZ$3)*11+卡牌属性!$CD315)</f>
        <v>5</v>
      </c>
      <c r="DA315" s="14">
        <f>INDEX(属性偏向!$T$4:$T$135,(卡牌属性!$BZ315-1+DA$3)*11+卡牌属性!$CD315)</f>
        <v>6</v>
      </c>
      <c r="DB315" s="14">
        <f>INDEX(属性偏向!$T$4:$T$135,(卡牌属性!$BZ315-1+DB$3)*11+卡牌属性!$CD315)</f>
        <v>6</v>
      </c>
      <c r="DC315" s="14">
        <f>INDEX(属性偏向!$T$4:$T$135,(卡牌属性!$BZ315-1+DC$3)*11+卡牌属性!$CD315)</f>
        <v>7</v>
      </c>
      <c r="DD315" s="14">
        <f>INDEX(属性偏向!$T$4:$T$135,(卡牌属性!$BZ315-1+DD$3)*11+卡牌属性!$CD315)</f>
        <v>8</v>
      </c>
      <c r="DE315" s="14">
        <f>INDEX(属性偏向!$U$4:$U$135,(卡牌属性!$BZ315-1+DE$3)*11+卡牌属性!$CD315)</f>
        <v>80</v>
      </c>
      <c r="DF315" s="14">
        <f>INDEX(属性偏向!$U$4:$U$135,(卡牌属性!$BZ315-1+DF$3)*11+卡牌属性!$CD315)</f>
        <v>96</v>
      </c>
      <c r="DG315" s="14">
        <f>INDEX(属性偏向!$U$4:$U$135,(卡牌属性!$BZ315-1+DG$3)*11+卡牌属性!$CD315)</f>
        <v>96</v>
      </c>
      <c r="DH315" s="14">
        <f>INDEX(属性偏向!$U$4:$U$135,(卡牌属性!$BZ315-1+DH$3)*11+卡牌属性!$CD315)</f>
        <v>112</v>
      </c>
      <c r="DI315" s="14">
        <f>INDEX(属性偏向!$U$4:$U$135,(卡牌属性!$BZ315-1+DI$3)*11+卡牌属性!$CD315)</f>
        <v>128</v>
      </c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6"/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/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</row>
    <row r="316" spans="31:155" ht="16.5" x14ac:dyDescent="0.2">
      <c r="AE316" s="13">
        <v>312</v>
      </c>
      <c r="AF316" s="13">
        <f t="shared" si="927"/>
        <v>28</v>
      </c>
      <c r="AG316" s="13">
        <f t="shared" si="920"/>
        <v>0</v>
      </c>
      <c r="AH316" s="13"/>
      <c r="AI316" s="13"/>
      <c r="AJ316" s="14">
        <f t="shared" si="921"/>
        <v>0</v>
      </c>
      <c r="AK316" s="14" t="e">
        <f t="shared" si="922"/>
        <v>#N/A</v>
      </c>
      <c r="AL316" s="25" t="s">
        <v>131</v>
      </c>
      <c r="AM316" s="14">
        <v>1</v>
      </c>
      <c r="AN316" s="14">
        <f t="shared" si="923"/>
        <v>15</v>
      </c>
      <c r="AO316" s="14" t="e">
        <f>INDEX(属性投放!#REF!,(卡牌属性!AG316-2)*20+卡牌属性!AN316)</f>
        <v>#REF!</v>
      </c>
      <c r="AP316" s="14" t="e">
        <f t="shared" si="1041"/>
        <v>#REF!</v>
      </c>
      <c r="AQ316" s="14" t="e">
        <f t="shared" si="1041"/>
        <v>#REF!</v>
      </c>
      <c r="AR316" s="14" t="e">
        <f t="shared" si="1041"/>
        <v>#REF!</v>
      </c>
      <c r="AS316" s="14" t="e">
        <f t="shared" si="1041"/>
        <v>#REF!</v>
      </c>
      <c r="AT316" s="14" t="e">
        <f>INDEX(属性投放!#REF!,(卡牌属性!AG316-2)*20+卡牌属性!AN316)</f>
        <v>#REF!</v>
      </c>
      <c r="AU316" s="14" t="e">
        <f t="shared" si="1042"/>
        <v>#REF!</v>
      </c>
      <c r="AV316" s="14" t="e">
        <f t="shared" si="1042"/>
        <v>#REF!</v>
      </c>
      <c r="AW316" s="14" t="e">
        <f t="shared" si="1042"/>
        <v>#REF!</v>
      </c>
      <c r="AX316" s="14" t="e">
        <f t="shared" si="1042"/>
        <v>#REF!</v>
      </c>
      <c r="AY316" s="14" t="e">
        <f>INDEX(属性投放!#REF!,(卡牌属性!AG316-2)*20+卡牌属性!AN316)</f>
        <v>#REF!</v>
      </c>
      <c r="AZ316" s="14" t="e">
        <f t="shared" si="1043"/>
        <v>#REF!</v>
      </c>
      <c r="BA316" s="14" t="e">
        <f t="shared" si="1043"/>
        <v>#REF!</v>
      </c>
      <c r="BB316" s="14" t="e">
        <f t="shared" si="1043"/>
        <v>#REF!</v>
      </c>
      <c r="BC316" s="14" t="e">
        <f t="shared" si="1043"/>
        <v>#REF!</v>
      </c>
      <c r="BD316" s="14" t="e">
        <f>INDEX(属性投放!#REF!,(卡牌属性!AG316-2)*20+卡牌属性!AN316)</f>
        <v>#REF!</v>
      </c>
      <c r="BE316" s="14" t="e">
        <f t="shared" si="1044"/>
        <v>#REF!</v>
      </c>
      <c r="BF316" s="14" t="e">
        <f t="shared" si="1044"/>
        <v>#REF!</v>
      </c>
      <c r="BG316" s="14" t="e">
        <f t="shared" si="1044"/>
        <v>#REF!</v>
      </c>
      <c r="BH316" s="14" t="e">
        <f t="shared" si="1044"/>
        <v>#REF!</v>
      </c>
      <c r="BI316" s="14" t="e">
        <f>INDEX(属性投放!#REF!,(卡牌属性!AG316-2)*20+卡牌属性!AN316)</f>
        <v>#REF!</v>
      </c>
      <c r="BJ316" s="14" t="e">
        <f t="shared" si="1045"/>
        <v>#REF!</v>
      </c>
      <c r="BK316" s="14" t="e">
        <f t="shared" si="1045"/>
        <v>#REF!</v>
      </c>
      <c r="BL316" s="14" t="e">
        <f t="shared" si="1045"/>
        <v>#REF!</v>
      </c>
      <c r="BM316" s="14" t="e">
        <f t="shared" si="1045"/>
        <v>#REF!</v>
      </c>
      <c r="BN316" s="14" t="e">
        <f>INDEX(属性投放!#REF!,(卡牌属性!AG316-2)*20+卡牌属性!AN316)</f>
        <v>#REF!</v>
      </c>
      <c r="BO316" s="14" t="e">
        <f t="shared" si="1046"/>
        <v>#REF!</v>
      </c>
      <c r="BP316" s="14" t="e">
        <f t="shared" si="1046"/>
        <v>#REF!</v>
      </c>
      <c r="BQ316" s="14" t="e">
        <f t="shared" si="1046"/>
        <v>#REF!</v>
      </c>
      <c r="BR316" s="14" t="e">
        <f t="shared" si="1046"/>
        <v>#REF!</v>
      </c>
      <c r="BV316" s="13">
        <v>312</v>
      </c>
      <c r="BW316" s="14">
        <f t="shared" si="928"/>
        <v>29</v>
      </c>
      <c r="BX316" s="14">
        <f t="shared" si="929"/>
        <v>1102999</v>
      </c>
      <c r="BY316" s="14" t="str">
        <f>INDEX($O$6:$O$37,BW316)&amp;"-"&amp;INDEX(属性投放!$H$19:$H$29,卡牌属性!CD316)</f>
        <v>R守护灵-众合</v>
      </c>
      <c r="BZ316" s="14">
        <f t="shared" si="930"/>
        <v>3</v>
      </c>
      <c r="CA316" s="14">
        <f t="shared" si="931"/>
        <v>3</v>
      </c>
      <c r="CB316" s="14">
        <f t="shared" si="932"/>
        <v>3</v>
      </c>
      <c r="CC316" s="14">
        <f t="shared" si="933"/>
        <v>2</v>
      </c>
      <c r="CD316" s="14">
        <f t="shared" si="934"/>
        <v>4</v>
      </c>
      <c r="CE316" s="14">
        <f>INDEX(属性投放!$W$6:$W$49,(卡牌属性!CC316-2)*11+卡牌属性!CD316)</f>
        <v>15</v>
      </c>
      <c r="CF316" s="14">
        <f t="shared" si="1047"/>
        <v>414</v>
      </c>
      <c r="CG316" s="14">
        <f t="shared" si="1048"/>
        <v>517</v>
      </c>
      <c r="CH316" s="14">
        <f t="shared" si="1049"/>
        <v>620</v>
      </c>
      <c r="CI316" s="14">
        <f t="shared" si="1050"/>
        <v>620</v>
      </c>
      <c r="CJ316" s="14">
        <f t="shared" si="1051"/>
        <v>723</v>
      </c>
      <c r="CK316" s="14">
        <f t="shared" si="1052"/>
        <v>167</v>
      </c>
      <c r="CL316" s="14">
        <f t="shared" si="1053"/>
        <v>216</v>
      </c>
      <c r="CM316" s="14">
        <f t="shared" si="1054"/>
        <v>216</v>
      </c>
      <c r="CN316" s="14">
        <f t="shared" si="1055"/>
        <v>265</v>
      </c>
      <c r="CO316" s="14">
        <f t="shared" si="1056"/>
        <v>314</v>
      </c>
      <c r="CP316" s="14">
        <f t="shared" si="1057"/>
        <v>2564</v>
      </c>
      <c r="CQ316" s="14">
        <f t="shared" si="1058"/>
        <v>3212</v>
      </c>
      <c r="CR316" s="14">
        <f t="shared" si="1059"/>
        <v>3212</v>
      </c>
      <c r="CS316" s="14">
        <f t="shared" si="1060"/>
        <v>3860</v>
      </c>
      <c r="CT316" s="14">
        <f t="shared" si="1061"/>
        <v>4558</v>
      </c>
      <c r="CU316" s="14">
        <f>INDEX(属性偏向!$S$4:$S$135,(卡牌属性!$BZ316-1+CU$3)*11+卡牌属性!$CD316)</f>
        <v>12</v>
      </c>
      <c r="CV316" s="14">
        <f>INDEX(属性偏向!$S$4:$S$135,(卡牌属性!$BZ316-1+CV$3)*11+卡牌属性!$CD316)</f>
        <v>14</v>
      </c>
      <c r="CW316" s="14">
        <f>INDEX(属性偏向!$S$4:$S$135,(卡牌属性!$BZ316-1+CW$3)*11+卡牌属性!$CD316)</f>
        <v>16</v>
      </c>
      <c r="CX316" s="14">
        <f>INDEX(属性偏向!$S$4:$S$135,(卡牌属性!$BZ316-1+CX$3)*11+卡牌属性!$CD316)</f>
        <v>16</v>
      </c>
      <c r="CY316" s="14">
        <f>INDEX(属性偏向!$S$4:$S$135,(卡牌属性!$BZ316-1+CY$3)*11+卡牌属性!$CD316)</f>
        <v>18</v>
      </c>
      <c r="CZ316" s="14">
        <f>INDEX(属性偏向!$T$4:$T$135,(卡牌属性!$BZ316-1+CZ$3)*11+卡牌属性!$CD316)</f>
        <v>6</v>
      </c>
      <c r="DA316" s="14">
        <f>INDEX(属性偏向!$T$4:$T$135,(卡牌属性!$BZ316-1+DA$3)*11+卡牌属性!$CD316)</f>
        <v>7</v>
      </c>
      <c r="DB316" s="14">
        <f>INDEX(属性偏向!$T$4:$T$135,(卡牌属性!$BZ316-1+DB$3)*11+卡牌属性!$CD316)</f>
        <v>7</v>
      </c>
      <c r="DC316" s="14">
        <f>INDEX(属性偏向!$T$4:$T$135,(卡牌属性!$BZ316-1+DC$3)*11+卡牌属性!$CD316)</f>
        <v>8</v>
      </c>
      <c r="DD316" s="14">
        <f>INDEX(属性偏向!$T$4:$T$135,(卡牌属性!$BZ316-1+DD$3)*11+卡牌属性!$CD316)</f>
        <v>9</v>
      </c>
      <c r="DE316" s="14">
        <f>INDEX(属性偏向!$U$4:$U$135,(卡牌属性!$BZ316-1+DE$3)*11+卡牌属性!$CD316)</f>
        <v>108</v>
      </c>
      <c r="DF316" s="14">
        <f>INDEX(属性偏向!$U$4:$U$135,(卡牌属性!$BZ316-1+DF$3)*11+卡牌属性!$CD316)</f>
        <v>126</v>
      </c>
      <c r="DG316" s="14">
        <f>INDEX(属性偏向!$U$4:$U$135,(卡牌属性!$BZ316-1+DG$3)*11+卡牌属性!$CD316)</f>
        <v>126</v>
      </c>
      <c r="DH316" s="14">
        <f>INDEX(属性偏向!$U$4:$U$135,(卡牌属性!$BZ316-1+DH$3)*11+卡牌属性!$CD316)</f>
        <v>144</v>
      </c>
      <c r="DI316" s="14">
        <f>INDEX(属性偏向!$U$4:$U$135,(卡牌属性!$BZ316-1+DI$3)*11+卡牌属性!$CD316)</f>
        <v>162</v>
      </c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/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</row>
    <row r="317" spans="31:155" ht="16.5" x14ac:dyDescent="0.2">
      <c r="AE317" s="13">
        <v>313</v>
      </c>
      <c r="AF317" s="13">
        <f t="shared" si="927"/>
        <v>28</v>
      </c>
      <c r="AG317" s="13">
        <f t="shared" si="920"/>
        <v>0</v>
      </c>
      <c r="AH317" s="13"/>
      <c r="AI317" s="13"/>
      <c r="AJ317" s="14">
        <f t="shared" si="921"/>
        <v>0</v>
      </c>
      <c r="AK317" s="14" t="e">
        <f t="shared" si="922"/>
        <v>#N/A</v>
      </c>
      <c r="AL317" s="25" t="s">
        <v>131</v>
      </c>
      <c r="AM317" s="14">
        <v>1</v>
      </c>
      <c r="AN317" s="14">
        <f t="shared" si="923"/>
        <v>16</v>
      </c>
      <c r="AO317" s="14" t="e">
        <f>INDEX(属性投放!#REF!,(卡牌属性!AG317-2)*20+卡牌属性!AN317)</f>
        <v>#REF!</v>
      </c>
      <c r="AP317" s="14" t="e">
        <f t="shared" si="1041"/>
        <v>#REF!</v>
      </c>
      <c r="AQ317" s="14" t="e">
        <f t="shared" si="1041"/>
        <v>#REF!</v>
      </c>
      <c r="AR317" s="14" t="e">
        <f t="shared" si="1041"/>
        <v>#REF!</v>
      </c>
      <c r="AS317" s="14" t="e">
        <f t="shared" si="1041"/>
        <v>#REF!</v>
      </c>
      <c r="AT317" s="14" t="e">
        <f>INDEX(属性投放!#REF!,(卡牌属性!AG317-2)*20+卡牌属性!AN317)</f>
        <v>#REF!</v>
      </c>
      <c r="AU317" s="14" t="e">
        <f t="shared" si="1042"/>
        <v>#REF!</v>
      </c>
      <c r="AV317" s="14" t="e">
        <f t="shared" si="1042"/>
        <v>#REF!</v>
      </c>
      <c r="AW317" s="14" t="e">
        <f t="shared" si="1042"/>
        <v>#REF!</v>
      </c>
      <c r="AX317" s="14" t="e">
        <f t="shared" si="1042"/>
        <v>#REF!</v>
      </c>
      <c r="AY317" s="14" t="e">
        <f>INDEX(属性投放!#REF!,(卡牌属性!AG317-2)*20+卡牌属性!AN317)</f>
        <v>#REF!</v>
      </c>
      <c r="AZ317" s="14" t="e">
        <f t="shared" si="1043"/>
        <v>#REF!</v>
      </c>
      <c r="BA317" s="14" t="e">
        <f t="shared" si="1043"/>
        <v>#REF!</v>
      </c>
      <c r="BB317" s="14" t="e">
        <f t="shared" si="1043"/>
        <v>#REF!</v>
      </c>
      <c r="BC317" s="14" t="e">
        <f t="shared" si="1043"/>
        <v>#REF!</v>
      </c>
      <c r="BD317" s="14" t="e">
        <f>INDEX(属性投放!#REF!,(卡牌属性!AG317-2)*20+卡牌属性!AN317)</f>
        <v>#REF!</v>
      </c>
      <c r="BE317" s="14" t="e">
        <f t="shared" si="1044"/>
        <v>#REF!</v>
      </c>
      <c r="BF317" s="14" t="e">
        <f t="shared" si="1044"/>
        <v>#REF!</v>
      </c>
      <c r="BG317" s="14" t="e">
        <f t="shared" si="1044"/>
        <v>#REF!</v>
      </c>
      <c r="BH317" s="14" t="e">
        <f t="shared" si="1044"/>
        <v>#REF!</v>
      </c>
      <c r="BI317" s="14" t="e">
        <f>INDEX(属性投放!#REF!,(卡牌属性!AG317-2)*20+卡牌属性!AN317)</f>
        <v>#REF!</v>
      </c>
      <c r="BJ317" s="14" t="e">
        <f t="shared" si="1045"/>
        <v>#REF!</v>
      </c>
      <c r="BK317" s="14" t="e">
        <f t="shared" si="1045"/>
        <v>#REF!</v>
      </c>
      <c r="BL317" s="14" t="e">
        <f t="shared" si="1045"/>
        <v>#REF!</v>
      </c>
      <c r="BM317" s="14" t="e">
        <f t="shared" si="1045"/>
        <v>#REF!</v>
      </c>
      <c r="BN317" s="14" t="e">
        <f>INDEX(属性投放!#REF!,(卡牌属性!AG317-2)*20+卡牌属性!AN317)</f>
        <v>#REF!</v>
      </c>
      <c r="BO317" s="14" t="e">
        <f t="shared" si="1046"/>
        <v>#REF!</v>
      </c>
      <c r="BP317" s="14" t="e">
        <f t="shared" si="1046"/>
        <v>#REF!</v>
      </c>
      <c r="BQ317" s="14" t="e">
        <f t="shared" si="1046"/>
        <v>#REF!</v>
      </c>
      <c r="BR317" s="14" t="e">
        <f t="shared" si="1046"/>
        <v>#REF!</v>
      </c>
      <c r="BV317" s="13">
        <v>313</v>
      </c>
      <c r="BW317" s="14">
        <f t="shared" si="928"/>
        <v>29</v>
      </c>
      <c r="BX317" s="14">
        <f t="shared" si="929"/>
        <v>1102999</v>
      </c>
      <c r="BY317" s="14" t="str">
        <f>INDEX($O$6:$O$37,BW317)&amp;"-"&amp;INDEX(属性投放!$H$19:$H$29,卡牌属性!CD317)</f>
        <v>R守护灵-叫唤</v>
      </c>
      <c r="BZ317" s="14">
        <f t="shared" si="930"/>
        <v>3</v>
      </c>
      <c r="CA317" s="14">
        <f t="shared" si="931"/>
        <v>3</v>
      </c>
      <c r="CB317" s="14">
        <f t="shared" si="932"/>
        <v>3</v>
      </c>
      <c r="CC317" s="14">
        <f t="shared" si="933"/>
        <v>2</v>
      </c>
      <c r="CD317" s="14">
        <f t="shared" si="934"/>
        <v>5</v>
      </c>
      <c r="CE317" s="14">
        <f>INDEX(属性投放!$W$6:$W$49,(卡牌属性!CC317-2)*11+卡牌属性!CD317)</f>
        <v>15</v>
      </c>
      <c r="CF317" s="14">
        <f t="shared" si="1047"/>
        <v>594</v>
      </c>
      <c r="CG317" s="14">
        <f t="shared" si="1048"/>
        <v>727</v>
      </c>
      <c r="CH317" s="14">
        <f t="shared" si="1049"/>
        <v>860</v>
      </c>
      <c r="CI317" s="14">
        <f t="shared" si="1050"/>
        <v>860</v>
      </c>
      <c r="CJ317" s="14">
        <f t="shared" si="1051"/>
        <v>993</v>
      </c>
      <c r="CK317" s="14">
        <f t="shared" si="1052"/>
        <v>257</v>
      </c>
      <c r="CL317" s="14">
        <f t="shared" si="1053"/>
        <v>321</v>
      </c>
      <c r="CM317" s="14">
        <f t="shared" si="1054"/>
        <v>321</v>
      </c>
      <c r="CN317" s="14">
        <f t="shared" si="1055"/>
        <v>385</v>
      </c>
      <c r="CO317" s="14">
        <f t="shared" si="1056"/>
        <v>449</v>
      </c>
      <c r="CP317" s="14">
        <f t="shared" si="1057"/>
        <v>4184</v>
      </c>
      <c r="CQ317" s="14">
        <f t="shared" si="1058"/>
        <v>5102</v>
      </c>
      <c r="CR317" s="14">
        <f t="shared" si="1059"/>
        <v>5102</v>
      </c>
      <c r="CS317" s="14">
        <f t="shared" si="1060"/>
        <v>6020</v>
      </c>
      <c r="CT317" s="14">
        <f t="shared" si="1061"/>
        <v>6988</v>
      </c>
      <c r="CU317" s="14">
        <f>INDEX(属性偏向!$S$4:$S$135,(卡牌属性!$BZ317-1+CU$3)*11+卡牌属性!$CD317)</f>
        <v>14</v>
      </c>
      <c r="CV317" s="14">
        <f>INDEX(属性偏向!$S$4:$S$135,(卡牌属性!$BZ317-1+CV$3)*11+卡牌属性!$CD317)</f>
        <v>16</v>
      </c>
      <c r="CW317" s="14">
        <f>INDEX(属性偏向!$S$4:$S$135,(卡牌属性!$BZ317-1+CW$3)*11+卡牌属性!$CD317)</f>
        <v>18</v>
      </c>
      <c r="CX317" s="14">
        <f>INDEX(属性偏向!$S$4:$S$135,(卡牌属性!$BZ317-1+CX$3)*11+卡牌属性!$CD317)</f>
        <v>18</v>
      </c>
      <c r="CY317" s="14">
        <f>INDEX(属性偏向!$S$4:$S$135,(卡牌属性!$BZ317-1+CY$3)*11+卡牌属性!$CD317)</f>
        <v>20</v>
      </c>
      <c r="CZ317" s="14">
        <f>INDEX(属性偏向!$T$4:$T$135,(卡牌属性!$BZ317-1+CZ$3)*11+卡牌属性!$CD317)</f>
        <v>7</v>
      </c>
      <c r="DA317" s="14">
        <f>INDEX(属性偏向!$T$4:$T$135,(卡牌属性!$BZ317-1+DA$3)*11+卡牌属性!$CD317)</f>
        <v>8</v>
      </c>
      <c r="DB317" s="14">
        <f>INDEX(属性偏向!$T$4:$T$135,(卡牌属性!$BZ317-1+DB$3)*11+卡牌属性!$CD317)</f>
        <v>8</v>
      </c>
      <c r="DC317" s="14">
        <f>INDEX(属性偏向!$T$4:$T$135,(卡牌属性!$BZ317-1+DC$3)*11+卡牌属性!$CD317)</f>
        <v>9</v>
      </c>
      <c r="DD317" s="14">
        <f>INDEX(属性偏向!$T$4:$T$135,(卡牌属性!$BZ317-1+DD$3)*11+卡牌属性!$CD317)</f>
        <v>10</v>
      </c>
      <c r="DE317" s="14">
        <f>INDEX(属性偏向!$U$4:$U$135,(卡牌属性!$BZ317-1+DE$3)*11+卡牌属性!$CD317)</f>
        <v>140</v>
      </c>
      <c r="DF317" s="14">
        <f>INDEX(属性偏向!$U$4:$U$135,(卡牌属性!$BZ317-1+DF$3)*11+卡牌属性!$CD317)</f>
        <v>160</v>
      </c>
      <c r="DG317" s="14">
        <f>INDEX(属性偏向!$U$4:$U$135,(卡牌属性!$BZ317-1+DG$3)*11+卡牌属性!$CD317)</f>
        <v>160</v>
      </c>
      <c r="DH317" s="14">
        <f>INDEX(属性偏向!$U$4:$U$135,(卡牌属性!$BZ317-1+DH$3)*11+卡牌属性!$CD317)</f>
        <v>180</v>
      </c>
      <c r="DI317" s="14">
        <f>INDEX(属性偏向!$U$4:$U$135,(卡牌属性!$BZ317-1+DI$3)*11+卡牌属性!$CD317)</f>
        <v>200</v>
      </c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/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</row>
    <row r="318" spans="31:155" ht="16.5" x14ac:dyDescent="0.2">
      <c r="AE318" s="13">
        <v>314</v>
      </c>
      <c r="AF318" s="13">
        <f t="shared" si="927"/>
        <v>28</v>
      </c>
      <c r="AG318" s="13">
        <f t="shared" si="920"/>
        <v>0</v>
      </c>
      <c r="AH318" s="13"/>
      <c r="AI318" s="13"/>
      <c r="AJ318" s="14">
        <f t="shared" si="921"/>
        <v>0</v>
      </c>
      <c r="AK318" s="14" t="e">
        <f t="shared" si="922"/>
        <v>#N/A</v>
      </c>
      <c r="AL318" s="25" t="s">
        <v>131</v>
      </c>
      <c r="AM318" s="14">
        <v>1</v>
      </c>
      <c r="AN318" s="14">
        <f t="shared" si="923"/>
        <v>17</v>
      </c>
      <c r="AO318" s="14" t="e">
        <f>INDEX(属性投放!#REF!,(卡牌属性!AG318-2)*20+卡牌属性!AN318)</f>
        <v>#REF!</v>
      </c>
      <c r="AP318" s="14" t="e">
        <f t="shared" si="1041"/>
        <v>#REF!</v>
      </c>
      <c r="AQ318" s="14" t="e">
        <f t="shared" si="1041"/>
        <v>#REF!</v>
      </c>
      <c r="AR318" s="14" t="e">
        <f t="shared" si="1041"/>
        <v>#REF!</v>
      </c>
      <c r="AS318" s="14" t="e">
        <f t="shared" si="1041"/>
        <v>#REF!</v>
      </c>
      <c r="AT318" s="14" t="e">
        <f>INDEX(属性投放!#REF!,(卡牌属性!AG318-2)*20+卡牌属性!AN318)</f>
        <v>#REF!</v>
      </c>
      <c r="AU318" s="14" t="e">
        <f t="shared" si="1042"/>
        <v>#REF!</v>
      </c>
      <c r="AV318" s="14" t="e">
        <f t="shared" si="1042"/>
        <v>#REF!</v>
      </c>
      <c r="AW318" s="14" t="e">
        <f t="shared" si="1042"/>
        <v>#REF!</v>
      </c>
      <c r="AX318" s="14" t="e">
        <f t="shared" si="1042"/>
        <v>#REF!</v>
      </c>
      <c r="AY318" s="14" t="e">
        <f>INDEX(属性投放!#REF!,(卡牌属性!AG318-2)*20+卡牌属性!AN318)</f>
        <v>#REF!</v>
      </c>
      <c r="AZ318" s="14" t="e">
        <f t="shared" si="1043"/>
        <v>#REF!</v>
      </c>
      <c r="BA318" s="14" t="e">
        <f t="shared" si="1043"/>
        <v>#REF!</v>
      </c>
      <c r="BB318" s="14" t="e">
        <f t="shared" si="1043"/>
        <v>#REF!</v>
      </c>
      <c r="BC318" s="14" t="e">
        <f t="shared" si="1043"/>
        <v>#REF!</v>
      </c>
      <c r="BD318" s="14" t="e">
        <f>INDEX(属性投放!#REF!,(卡牌属性!AG318-2)*20+卡牌属性!AN318)</f>
        <v>#REF!</v>
      </c>
      <c r="BE318" s="14" t="e">
        <f t="shared" si="1044"/>
        <v>#REF!</v>
      </c>
      <c r="BF318" s="14" t="e">
        <f t="shared" si="1044"/>
        <v>#REF!</v>
      </c>
      <c r="BG318" s="14" t="e">
        <f t="shared" si="1044"/>
        <v>#REF!</v>
      </c>
      <c r="BH318" s="14" t="e">
        <f t="shared" si="1044"/>
        <v>#REF!</v>
      </c>
      <c r="BI318" s="14" t="e">
        <f>INDEX(属性投放!#REF!,(卡牌属性!AG318-2)*20+卡牌属性!AN318)</f>
        <v>#REF!</v>
      </c>
      <c r="BJ318" s="14" t="e">
        <f t="shared" si="1045"/>
        <v>#REF!</v>
      </c>
      <c r="BK318" s="14" t="e">
        <f t="shared" si="1045"/>
        <v>#REF!</v>
      </c>
      <c r="BL318" s="14" t="e">
        <f t="shared" si="1045"/>
        <v>#REF!</v>
      </c>
      <c r="BM318" s="14" t="e">
        <f t="shared" si="1045"/>
        <v>#REF!</v>
      </c>
      <c r="BN318" s="14" t="e">
        <f>INDEX(属性投放!#REF!,(卡牌属性!AG318-2)*20+卡牌属性!AN318)</f>
        <v>#REF!</v>
      </c>
      <c r="BO318" s="14" t="e">
        <f t="shared" si="1046"/>
        <v>#REF!</v>
      </c>
      <c r="BP318" s="14" t="e">
        <f t="shared" si="1046"/>
        <v>#REF!</v>
      </c>
      <c r="BQ318" s="14" t="e">
        <f t="shared" si="1046"/>
        <v>#REF!</v>
      </c>
      <c r="BR318" s="14" t="e">
        <f t="shared" si="1046"/>
        <v>#REF!</v>
      </c>
      <c r="BV318" s="13">
        <v>314</v>
      </c>
      <c r="BW318" s="14">
        <f t="shared" si="928"/>
        <v>29</v>
      </c>
      <c r="BX318" s="14">
        <f t="shared" si="929"/>
        <v>1102999</v>
      </c>
      <c r="BY318" s="14" t="str">
        <f>INDEX($O$6:$O$37,BW318)&amp;"-"&amp;INDEX(属性投放!$H$19:$H$29,卡牌属性!CD318)</f>
        <v>R守护灵-大叫唤</v>
      </c>
      <c r="BZ318" s="14">
        <f t="shared" si="930"/>
        <v>3</v>
      </c>
      <c r="CA318" s="14">
        <f t="shared" si="931"/>
        <v>3</v>
      </c>
      <c r="CB318" s="14">
        <f t="shared" si="932"/>
        <v>3</v>
      </c>
      <c r="CC318" s="14">
        <f t="shared" si="933"/>
        <v>2</v>
      </c>
      <c r="CD318" s="14">
        <f t="shared" si="934"/>
        <v>6</v>
      </c>
      <c r="CE318" s="14">
        <f>INDEX(属性投放!$W$6:$W$49,(卡牌属性!CC318-2)*11+卡牌属性!CD318)</f>
        <v>15</v>
      </c>
      <c r="CF318" s="14">
        <f t="shared" si="1047"/>
        <v>804</v>
      </c>
      <c r="CG318" s="14">
        <f t="shared" si="1048"/>
        <v>967</v>
      </c>
      <c r="CH318" s="14">
        <f t="shared" si="1049"/>
        <v>1130</v>
      </c>
      <c r="CI318" s="14">
        <f t="shared" si="1050"/>
        <v>1130</v>
      </c>
      <c r="CJ318" s="14">
        <f t="shared" si="1051"/>
        <v>1293</v>
      </c>
      <c r="CK318" s="14">
        <f t="shared" si="1052"/>
        <v>362</v>
      </c>
      <c r="CL318" s="14">
        <f t="shared" si="1053"/>
        <v>441</v>
      </c>
      <c r="CM318" s="14">
        <f t="shared" si="1054"/>
        <v>441</v>
      </c>
      <c r="CN318" s="14">
        <f t="shared" si="1055"/>
        <v>520</v>
      </c>
      <c r="CO318" s="14">
        <f t="shared" si="1056"/>
        <v>599</v>
      </c>
      <c r="CP318" s="14">
        <f t="shared" si="1057"/>
        <v>6284</v>
      </c>
      <c r="CQ318" s="14">
        <f t="shared" si="1058"/>
        <v>7502</v>
      </c>
      <c r="CR318" s="14">
        <f t="shared" si="1059"/>
        <v>7502</v>
      </c>
      <c r="CS318" s="14">
        <f t="shared" si="1060"/>
        <v>8720</v>
      </c>
      <c r="CT318" s="14">
        <f t="shared" si="1061"/>
        <v>9988</v>
      </c>
      <c r="CU318" s="14">
        <f>INDEX(属性偏向!$S$4:$S$135,(卡牌属性!$BZ318-1+CU$3)*11+卡牌属性!$CD318)</f>
        <v>18</v>
      </c>
      <c r="CV318" s="14">
        <f>INDEX(属性偏向!$S$4:$S$135,(卡牌属性!$BZ318-1+CV$3)*11+卡牌属性!$CD318)</f>
        <v>20</v>
      </c>
      <c r="CW318" s="14">
        <f>INDEX(属性偏向!$S$4:$S$135,(卡牌属性!$BZ318-1+CW$3)*11+卡牌属性!$CD318)</f>
        <v>22</v>
      </c>
      <c r="CX318" s="14">
        <f>INDEX(属性偏向!$S$4:$S$135,(卡牌属性!$BZ318-1+CX$3)*11+卡牌属性!$CD318)</f>
        <v>22</v>
      </c>
      <c r="CY318" s="14">
        <f>INDEX(属性偏向!$S$4:$S$135,(卡牌属性!$BZ318-1+CY$3)*11+卡牌属性!$CD318)</f>
        <v>24</v>
      </c>
      <c r="CZ318" s="14">
        <f>INDEX(属性偏向!$T$4:$T$135,(卡牌属性!$BZ318-1+CZ$3)*11+卡牌属性!$CD318)</f>
        <v>9</v>
      </c>
      <c r="DA318" s="14">
        <f>INDEX(属性偏向!$T$4:$T$135,(卡牌属性!$BZ318-1+DA$3)*11+卡牌属性!$CD318)</f>
        <v>10</v>
      </c>
      <c r="DB318" s="14">
        <f>INDEX(属性偏向!$T$4:$T$135,(卡牌属性!$BZ318-1+DB$3)*11+卡牌属性!$CD318)</f>
        <v>10</v>
      </c>
      <c r="DC318" s="14">
        <f>INDEX(属性偏向!$T$4:$T$135,(卡牌属性!$BZ318-1+DC$3)*11+卡牌属性!$CD318)</f>
        <v>11</v>
      </c>
      <c r="DD318" s="14">
        <f>INDEX(属性偏向!$T$4:$T$135,(卡牌属性!$BZ318-1+DD$3)*11+卡牌属性!$CD318)</f>
        <v>12</v>
      </c>
      <c r="DE318" s="14">
        <f>INDEX(属性偏向!$U$4:$U$135,(卡牌属性!$BZ318-1+DE$3)*11+卡牌属性!$CD318)</f>
        <v>180</v>
      </c>
      <c r="DF318" s="14">
        <f>INDEX(属性偏向!$U$4:$U$135,(卡牌属性!$BZ318-1+DF$3)*11+卡牌属性!$CD318)</f>
        <v>200</v>
      </c>
      <c r="DG318" s="14">
        <f>INDEX(属性偏向!$U$4:$U$135,(卡牌属性!$BZ318-1+DG$3)*11+卡牌属性!$CD318)</f>
        <v>200</v>
      </c>
      <c r="DH318" s="14">
        <f>INDEX(属性偏向!$U$4:$U$135,(卡牌属性!$BZ318-1+DH$3)*11+卡牌属性!$CD318)</f>
        <v>220</v>
      </c>
      <c r="DI318" s="14">
        <f>INDEX(属性偏向!$U$4:$U$135,(卡牌属性!$BZ318-1+DI$3)*11+卡牌属性!$CD318)</f>
        <v>240</v>
      </c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/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</row>
    <row r="319" spans="31:155" ht="16.5" x14ac:dyDescent="0.2">
      <c r="AE319" s="13">
        <v>315</v>
      </c>
      <c r="AF319" s="13">
        <f t="shared" si="927"/>
        <v>28</v>
      </c>
      <c r="AG319" s="13">
        <f t="shared" si="920"/>
        <v>0</v>
      </c>
      <c r="AH319" s="13"/>
      <c r="AI319" s="13"/>
      <c r="AJ319" s="14">
        <f t="shared" si="921"/>
        <v>0</v>
      </c>
      <c r="AK319" s="14" t="e">
        <f t="shared" si="922"/>
        <v>#N/A</v>
      </c>
      <c r="AL319" s="25" t="s">
        <v>131</v>
      </c>
      <c r="AM319" s="14">
        <v>1</v>
      </c>
      <c r="AN319" s="14">
        <f t="shared" si="923"/>
        <v>18</v>
      </c>
      <c r="AO319" s="14" t="e">
        <f>INDEX(属性投放!#REF!,(卡牌属性!AG319-2)*20+卡牌属性!AN319)</f>
        <v>#REF!</v>
      </c>
      <c r="AP319" s="14" t="e">
        <f t="shared" si="1041"/>
        <v>#REF!</v>
      </c>
      <c r="AQ319" s="14" t="e">
        <f t="shared" si="1041"/>
        <v>#REF!</v>
      </c>
      <c r="AR319" s="14" t="e">
        <f t="shared" si="1041"/>
        <v>#REF!</v>
      </c>
      <c r="AS319" s="14" t="e">
        <f t="shared" si="1041"/>
        <v>#REF!</v>
      </c>
      <c r="AT319" s="14" t="e">
        <f>INDEX(属性投放!#REF!,(卡牌属性!AG319-2)*20+卡牌属性!AN319)</f>
        <v>#REF!</v>
      </c>
      <c r="AU319" s="14" t="e">
        <f t="shared" si="1042"/>
        <v>#REF!</v>
      </c>
      <c r="AV319" s="14" t="e">
        <f t="shared" si="1042"/>
        <v>#REF!</v>
      </c>
      <c r="AW319" s="14" t="e">
        <f t="shared" si="1042"/>
        <v>#REF!</v>
      </c>
      <c r="AX319" s="14" t="e">
        <f t="shared" si="1042"/>
        <v>#REF!</v>
      </c>
      <c r="AY319" s="14" t="e">
        <f>INDEX(属性投放!#REF!,(卡牌属性!AG319-2)*20+卡牌属性!AN319)</f>
        <v>#REF!</v>
      </c>
      <c r="AZ319" s="14" t="e">
        <f t="shared" si="1043"/>
        <v>#REF!</v>
      </c>
      <c r="BA319" s="14" t="e">
        <f t="shared" si="1043"/>
        <v>#REF!</v>
      </c>
      <c r="BB319" s="14" t="e">
        <f t="shared" si="1043"/>
        <v>#REF!</v>
      </c>
      <c r="BC319" s="14" t="e">
        <f t="shared" si="1043"/>
        <v>#REF!</v>
      </c>
      <c r="BD319" s="14" t="e">
        <f>INDEX(属性投放!#REF!,(卡牌属性!AG319-2)*20+卡牌属性!AN319)</f>
        <v>#REF!</v>
      </c>
      <c r="BE319" s="14" t="e">
        <f t="shared" si="1044"/>
        <v>#REF!</v>
      </c>
      <c r="BF319" s="14" t="e">
        <f t="shared" si="1044"/>
        <v>#REF!</v>
      </c>
      <c r="BG319" s="14" t="e">
        <f t="shared" si="1044"/>
        <v>#REF!</v>
      </c>
      <c r="BH319" s="14" t="e">
        <f t="shared" si="1044"/>
        <v>#REF!</v>
      </c>
      <c r="BI319" s="14" t="e">
        <f>INDEX(属性投放!#REF!,(卡牌属性!AG319-2)*20+卡牌属性!AN319)</f>
        <v>#REF!</v>
      </c>
      <c r="BJ319" s="14" t="e">
        <f t="shared" si="1045"/>
        <v>#REF!</v>
      </c>
      <c r="BK319" s="14" t="e">
        <f t="shared" si="1045"/>
        <v>#REF!</v>
      </c>
      <c r="BL319" s="14" t="e">
        <f t="shared" si="1045"/>
        <v>#REF!</v>
      </c>
      <c r="BM319" s="14" t="e">
        <f t="shared" si="1045"/>
        <v>#REF!</v>
      </c>
      <c r="BN319" s="14" t="e">
        <f>INDEX(属性投放!#REF!,(卡牌属性!AG319-2)*20+卡牌属性!AN319)</f>
        <v>#REF!</v>
      </c>
      <c r="BO319" s="14" t="e">
        <f t="shared" si="1046"/>
        <v>#REF!</v>
      </c>
      <c r="BP319" s="14" t="e">
        <f t="shared" si="1046"/>
        <v>#REF!</v>
      </c>
      <c r="BQ319" s="14" t="e">
        <f t="shared" si="1046"/>
        <v>#REF!</v>
      </c>
      <c r="BR319" s="14" t="e">
        <f t="shared" si="1046"/>
        <v>#REF!</v>
      </c>
      <c r="BV319" s="13">
        <v>315</v>
      </c>
      <c r="BW319" s="14">
        <f t="shared" si="928"/>
        <v>29</v>
      </c>
      <c r="BX319" s="14">
        <f t="shared" si="929"/>
        <v>1102999</v>
      </c>
      <c r="BY319" s="14" t="str">
        <f>INDEX($O$6:$O$37,BW319)&amp;"-"&amp;INDEX(属性投放!$H$19:$H$29,卡牌属性!CD319)</f>
        <v>R守护灵-焦热</v>
      </c>
      <c r="BZ319" s="14">
        <f t="shared" si="930"/>
        <v>3</v>
      </c>
      <c r="CA319" s="14">
        <f t="shared" si="931"/>
        <v>3</v>
      </c>
      <c r="CB319" s="14">
        <f t="shared" si="932"/>
        <v>3</v>
      </c>
      <c r="CC319" s="14">
        <f t="shared" si="933"/>
        <v>2</v>
      </c>
      <c r="CD319" s="14">
        <f t="shared" si="934"/>
        <v>7</v>
      </c>
      <c r="CE319" s="14">
        <f>INDEX(属性投放!$W$6:$W$49,(卡牌属性!CC319-2)*11+卡牌属性!CD319)</f>
        <v>15</v>
      </c>
      <c r="CF319" s="14">
        <f t="shared" si="1047"/>
        <v>1074</v>
      </c>
      <c r="CG319" s="14">
        <f t="shared" si="1048"/>
        <v>1267</v>
      </c>
      <c r="CH319" s="14">
        <f t="shared" si="1049"/>
        <v>1460</v>
      </c>
      <c r="CI319" s="14">
        <f t="shared" si="1050"/>
        <v>1460</v>
      </c>
      <c r="CJ319" s="14">
        <f t="shared" si="1051"/>
        <v>1653</v>
      </c>
      <c r="CK319" s="14">
        <f t="shared" si="1052"/>
        <v>497</v>
      </c>
      <c r="CL319" s="14">
        <f t="shared" si="1053"/>
        <v>591</v>
      </c>
      <c r="CM319" s="14">
        <f t="shared" si="1054"/>
        <v>591</v>
      </c>
      <c r="CN319" s="14">
        <f t="shared" si="1055"/>
        <v>685</v>
      </c>
      <c r="CO319" s="14">
        <f t="shared" si="1056"/>
        <v>779</v>
      </c>
      <c r="CP319" s="14">
        <f t="shared" si="1057"/>
        <v>8984</v>
      </c>
      <c r="CQ319" s="14">
        <f t="shared" si="1058"/>
        <v>10502</v>
      </c>
      <c r="CR319" s="14">
        <f t="shared" si="1059"/>
        <v>10502</v>
      </c>
      <c r="CS319" s="14">
        <f t="shared" si="1060"/>
        <v>12020</v>
      </c>
      <c r="CT319" s="14">
        <f t="shared" si="1061"/>
        <v>13588</v>
      </c>
      <c r="CU319" s="14">
        <f>INDEX(属性偏向!$S$4:$S$135,(卡牌属性!$BZ319-1+CU$3)*11+卡牌属性!$CD319)</f>
        <v>22</v>
      </c>
      <c r="CV319" s="14">
        <f>INDEX(属性偏向!$S$4:$S$135,(卡牌属性!$BZ319-1+CV$3)*11+卡牌属性!$CD319)</f>
        <v>24</v>
      </c>
      <c r="CW319" s="14">
        <f>INDEX(属性偏向!$S$4:$S$135,(卡牌属性!$BZ319-1+CW$3)*11+卡牌属性!$CD319)</f>
        <v>26</v>
      </c>
      <c r="CX319" s="14">
        <f>INDEX(属性偏向!$S$4:$S$135,(卡牌属性!$BZ319-1+CX$3)*11+卡牌属性!$CD319)</f>
        <v>26</v>
      </c>
      <c r="CY319" s="14">
        <f>INDEX(属性偏向!$S$4:$S$135,(卡牌属性!$BZ319-1+CY$3)*11+卡牌属性!$CD319)</f>
        <v>28</v>
      </c>
      <c r="CZ319" s="14">
        <f>INDEX(属性偏向!$T$4:$T$135,(卡牌属性!$BZ319-1+CZ$3)*11+卡牌属性!$CD319)</f>
        <v>11</v>
      </c>
      <c r="DA319" s="14">
        <f>INDEX(属性偏向!$T$4:$T$135,(卡牌属性!$BZ319-1+DA$3)*11+卡牌属性!$CD319)</f>
        <v>12</v>
      </c>
      <c r="DB319" s="14">
        <f>INDEX(属性偏向!$T$4:$T$135,(卡牌属性!$BZ319-1+DB$3)*11+卡牌属性!$CD319)</f>
        <v>12</v>
      </c>
      <c r="DC319" s="14">
        <f>INDEX(属性偏向!$T$4:$T$135,(卡牌属性!$BZ319-1+DC$3)*11+卡牌属性!$CD319)</f>
        <v>13</v>
      </c>
      <c r="DD319" s="14">
        <f>INDEX(属性偏向!$T$4:$T$135,(卡牌属性!$BZ319-1+DD$3)*11+卡牌属性!$CD319)</f>
        <v>14</v>
      </c>
      <c r="DE319" s="14">
        <f>INDEX(属性偏向!$U$4:$U$135,(卡牌属性!$BZ319-1+DE$3)*11+卡牌属性!$CD319)</f>
        <v>220</v>
      </c>
      <c r="DF319" s="14">
        <f>INDEX(属性偏向!$U$4:$U$135,(卡牌属性!$BZ319-1+DF$3)*11+卡牌属性!$CD319)</f>
        <v>240</v>
      </c>
      <c r="DG319" s="14">
        <f>INDEX(属性偏向!$U$4:$U$135,(卡牌属性!$BZ319-1+DG$3)*11+卡牌属性!$CD319)</f>
        <v>240</v>
      </c>
      <c r="DH319" s="14">
        <f>INDEX(属性偏向!$U$4:$U$135,(卡牌属性!$BZ319-1+DH$3)*11+卡牌属性!$CD319)</f>
        <v>260</v>
      </c>
      <c r="DI319" s="14">
        <f>INDEX(属性偏向!$U$4:$U$135,(卡牌属性!$BZ319-1+DI$3)*11+卡牌属性!$CD319)</f>
        <v>280</v>
      </c>
      <c r="DL319" s="16"/>
      <c r="DM319" s="16"/>
      <c r="DN319" s="16"/>
      <c r="DO319" s="16"/>
      <c r="DP319" s="16"/>
      <c r="DQ319" s="16"/>
      <c r="DR319" s="16"/>
      <c r="DS319" s="16"/>
      <c r="DT319" s="16"/>
      <c r="DU319" s="16"/>
      <c r="DV319" s="16"/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/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</row>
    <row r="320" spans="31:155" ht="16.5" x14ac:dyDescent="0.2">
      <c r="AE320" s="13">
        <v>316</v>
      </c>
      <c r="AF320" s="13">
        <f t="shared" si="927"/>
        <v>28</v>
      </c>
      <c r="AG320" s="13">
        <f t="shared" si="920"/>
        <v>0</v>
      </c>
      <c r="AH320" s="13"/>
      <c r="AI320" s="13"/>
      <c r="AJ320" s="14">
        <f t="shared" si="921"/>
        <v>0</v>
      </c>
      <c r="AK320" s="14" t="e">
        <f t="shared" si="922"/>
        <v>#N/A</v>
      </c>
      <c r="AL320" s="25" t="s">
        <v>131</v>
      </c>
      <c r="AM320" s="14">
        <v>1</v>
      </c>
      <c r="AN320" s="14">
        <f t="shared" si="923"/>
        <v>19</v>
      </c>
      <c r="AO320" s="14" t="e">
        <f>INDEX(属性投放!#REF!,(卡牌属性!AG320-2)*20+卡牌属性!AN320)</f>
        <v>#REF!</v>
      </c>
      <c r="AP320" s="14" t="e">
        <f t="shared" si="1041"/>
        <v>#REF!</v>
      </c>
      <c r="AQ320" s="14" t="e">
        <f t="shared" si="1041"/>
        <v>#REF!</v>
      </c>
      <c r="AR320" s="14" t="e">
        <f t="shared" si="1041"/>
        <v>#REF!</v>
      </c>
      <c r="AS320" s="14" t="e">
        <f t="shared" si="1041"/>
        <v>#REF!</v>
      </c>
      <c r="AT320" s="14" t="e">
        <f>INDEX(属性投放!#REF!,(卡牌属性!AG320-2)*20+卡牌属性!AN320)</f>
        <v>#REF!</v>
      </c>
      <c r="AU320" s="14" t="e">
        <f t="shared" si="1042"/>
        <v>#REF!</v>
      </c>
      <c r="AV320" s="14" t="e">
        <f t="shared" si="1042"/>
        <v>#REF!</v>
      </c>
      <c r="AW320" s="14" t="e">
        <f t="shared" si="1042"/>
        <v>#REF!</v>
      </c>
      <c r="AX320" s="14" t="e">
        <f t="shared" si="1042"/>
        <v>#REF!</v>
      </c>
      <c r="AY320" s="14" t="e">
        <f>INDEX(属性投放!#REF!,(卡牌属性!AG320-2)*20+卡牌属性!AN320)</f>
        <v>#REF!</v>
      </c>
      <c r="AZ320" s="14" t="e">
        <f t="shared" si="1043"/>
        <v>#REF!</v>
      </c>
      <c r="BA320" s="14" t="e">
        <f t="shared" si="1043"/>
        <v>#REF!</v>
      </c>
      <c r="BB320" s="14" t="e">
        <f t="shared" si="1043"/>
        <v>#REF!</v>
      </c>
      <c r="BC320" s="14" t="e">
        <f t="shared" si="1043"/>
        <v>#REF!</v>
      </c>
      <c r="BD320" s="14" t="e">
        <f>INDEX(属性投放!#REF!,(卡牌属性!AG320-2)*20+卡牌属性!AN320)</f>
        <v>#REF!</v>
      </c>
      <c r="BE320" s="14" t="e">
        <f t="shared" si="1044"/>
        <v>#REF!</v>
      </c>
      <c r="BF320" s="14" t="e">
        <f t="shared" si="1044"/>
        <v>#REF!</v>
      </c>
      <c r="BG320" s="14" t="e">
        <f t="shared" si="1044"/>
        <v>#REF!</v>
      </c>
      <c r="BH320" s="14" t="e">
        <f t="shared" si="1044"/>
        <v>#REF!</v>
      </c>
      <c r="BI320" s="14" t="e">
        <f>INDEX(属性投放!#REF!,(卡牌属性!AG320-2)*20+卡牌属性!AN320)</f>
        <v>#REF!</v>
      </c>
      <c r="BJ320" s="14" t="e">
        <f t="shared" si="1045"/>
        <v>#REF!</v>
      </c>
      <c r="BK320" s="14" t="e">
        <f t="shared" si="1045"/>
        <v>#REF!</v>
      </c>
      <c r="BL320" s="14" t="e">
        <f t="shared" si="1045"/>
        <v>#REF!</v>
      </c>
      <c r="BM320" s="14" t="e">
        <f t="shared" si="1045"/>
        <v>#REF!</v>
      </c>
      <c r="BN320" s="14" t="e">
        <f>INDEX(属性投放!#REF!,(卡牌属性!AG320-2)*20+卡牌属性!AN320)</f>
        <v>#REF!</v>
      </c>
      <c r="BO320" s="14" t="e">
        <f t="shared" si="1046"/>
        <v>#REF!</v>
      </c>
      <c r="BP320" s="14" t="e">
        <f t="shared" si="1046"/>
        <v>#REF!</v>
      </c>
      <c r="BQ320" s="14" t="e">
        <f t="shared" si="1046"/>
        <v>#REF!</v>
      </c>
      <c r="BR320" s="14" t="e">
        <f t="shared" si="1046"/>
        <v>#REF!</v>
      </c>
      <c r="BV320" s="13">
        <v>316</v>
      </c>
      <c r="BW320" s="14">
        <f t="shared" si="928"/>
        <v>29</v>
      </c>
      <c r="BX320" s="14">
        <f t="shared" si="929"/>
        <v>1102999</v>
      </c>
      <c r="BY320" s="14" t="str">
        <f>INDEX($O$6:$O$37,BW320)&amp;"-"&amp;INDEX(属性投放!$H$19:$H$29,卡牌属性!CD320)</f>
        <v>R守护灵-大焦热</v>
      </c>
      <c r="BZ320" s="14">
        <f t="shared" si="930"/>
        <v>3</v>
      </c>
      <c r="CA320" s="14">
        <f t="shared" si="931"/>
        <v>3</v>
      </c>
      <c r="CB320" s="14">
        <f t="shared" si="932"/>
        <v>3</v>
      </c>
      <c r="CC320" s="14">
        <f t="shared" si="933"/>
        <v>2</v>
      </c>
      <c r="CD320" s="14">
        <f t="shared" si="934"/>
        <v>8</v>
      </c>
      <c r="CE320" s="14">
        <f>INDEX(属性投放!$W$6:$W$49,(卡牌属性!CC320-2)*11+卡牌属性!CD320)</f>
        <v>15</v>
      </c>
      <c r="CF320" s="14">
        <f t="shared" si="1047"/>
        <v>1404</v>
      </c>
      <c r="CG320" s="14">
        <f t="shared" si="1048"/>
        <v>1627</v>
      </c>
      <c r="CH320" s="14">
        <f t="shared" si="1049"/>
        <v>1850</v>
      </c>
      <c r="CI320" s="14">
        <f t="shared" si="1050"/>
        <v>1850</v>
      </c>
      <c r="CJ320" s="14">
        <f t="shared" si="1051"/>
        <v>2073</v>
      </c>
      <c r="CK320" s="14">
        <f t="shared" si="1052"/>
        <v>662</v>
      </c>
      <c r="CL320" s="14">
        <f t="shared" si="1053"/>
        <v>771</v>
      </c>
      <c r="CM320" s="14">
        <f t="shared" si="1054"/>
        <v>771</v>
      </c>
      <c r="CN320" s="14">
        <f t="shared" si="1055"/>
        <v>880</v>
      </c>
      <c r="CO320" s="14">
        <f t="shared" si="1056"/>
        <v>989</v>
      </c>
      <c r="CP320" s="14">
        <f t="shared" si="1057"/>
        <v>12284</v>
      </c>
      <c r="CQ320" s="14">
        <f t="shared" si="1058"/>
        <v>14102</v>
      </c>
      <c r="CR320" s="14">
        <f t="shared" si="1059"/>
        <v>14102</v>
      </c>
      <c r="CS320" s="14">
        <f t="shared" si="1060"/>
        <v>15920</v>
      </c>
      <c r="CT320" s="14">
        <f t="shared" si="1061"/>
        <v>17788</v>
      </c>
      <c r="CU320" s="14">
        <f>INDEX(属性偏向!$S$4:$S$135,(卡牌属性!$BZ320-1+CU$3)*11+卡牌属性!$CD320)</f>
        <v>28</v>
      </c>
      <c r="CV320" s="14">
        <f>INDEX(属性偏向!$S$4:$S$135,(卡牌属性!$BZ320-1+CV$3)*11+卡牌属性!$CD320)</f>
        <v>30</v>
      </c>
      <c r="CW320" s="14">
        <f>INDEX(属性偏向!$S$4:$S$135,(卡牌属性!$BZ320-1+CW$3)*11+卡牌属性!$CD320)</f>
        <v>32</v>
      </c>
      <c r="CX320" s="14">
        <f>INDEX(属性偏向!$S$4:$S$135,(卡牌属性!$BZ320-1+CX$3)*11+卡牌属性!$CD320)</f>
        <v>32</v>
      </c>
      <c r="CY320" s="14">
        <f>INDEX(属性偏向!$S$4:$S$135,(卡牌属性!$BZ320-1+CY$3)*11+卡牌属性!$CD320)</f>
        <v>34</v>
      </c>
      <c r="CZ320" s="14">
        <f>INDEX(属性偏向!$T$4:$T$135,(卡牌属性!$BZ320-1+CZ$3)*11+卡牌属性!$CD320)</f>
        <v>14</v>
      </c>
      <c r="DA320" s="14">
        <f>INDEX(属性偏向!$T$4:$T$135,(卡牌属性!$BZ320-1+DA$3)*11+卡牌属性!$CD320)</f>
        <v>15</v>
      </c>
      <c r="DB320" s="14">
        <f>INDEX(属性偏向!$T$4:$T$135,(卡牌属性!$BZ320-1+DB$3)*11+卡牌属性!$CD320)</f>
        <v>15</v>
      </c>
      <c r="DC320" s="14">
        <f>INDEX(属性偏向!$T$4:$T$135,(卡牌属性!$BZ320-1+DC$3)*11+卡牌属性!$CD320)</f>
        <v>16</v>
      </c>
      <c r="DD320" s="14">
        <f>INDEX(属性偏向!$T$4:$T$135,(卡牌属性!$BZ320-1+DD$3)*11+卡牌属性!$CD320)</f>
        <v>17</v>
      </c>
      <c r="DE320" s="14">
        <f>INDEX(属性偏向!$U$4:$U$135,(卡牌属性!$BZ320-1+DE$3)*11+卡牌属性!$CD320)</f>
        <v>280</v>
      </c>
      <c r="DF320" s="14">
        <f>INDEX(属性偏向!$U$4:$U$135,(卡牌属性!$BZ320-1+DF$3)*11+卡牌属性!$CD320)</f>
        <v>300</v>
      </c>
      <c r="DG320" s="14">
        <f>INDEX(属性偏向!$U$4:$U$135,(卡牌属性!$BZ320-1+DG$3)*11+卡牌属性!$CD320)</f>
        <v>300</v>
      </c>
      <c r="DH320" s="14">
        <f>INDEX(属性偏向!$U$4:$U$135,(卡牌属性!$BZ320-1+DH$3)*11+卡牌属性!$CD320)</f>
        <v>320</v>
      </c>
      <c r="DI320" s="14">
        <f>INDEX(属性偏向!$U$4:$U$135,(卡牌属性!$BZ320-1+DI$3)*11+卡牌属性!$CD320)</f>
        <v>340</v>
      </c>
      <c r="DL320" s="16"/>
      <c r="DM320" s="16"/>
      <c r="DN320" s="16"/>
      <c r="DO320" s="16"/>
      <c r="DP320" s="16"/>
      <c r="DQ320" s="16"/>
      <c r="DR320" s="16"/>
      <c r="DS320" s="16"/>
      <c r="DT320" s="16"/>
      <c r="DU320" s="16"/>
      <c r="DV320" s="16"/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/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</row>
    <row r="321" spans="31:155" ht="16.5" x14ac:dyDescent="0.2">
      <c r="AE321" s="13">
        <v>317</v>
      </c>
      <c r="AF321" s="13">
        <f t="shared" si="927"/>
        <v>28</v>
      </c>
      <c r="AG321" s="13">
        <f t="shared" si="920"/>
        <v>0</v>
      </c>
      <c r="AH321" s="13"/>
      <c r="AI321" s="13"/>
      <c r="AJ321" s="14">
        <f t="shared" si="921"/>
        <v>0</v>
      </c>
      <c r="AK321" s="14" t="e">
        <f t="shared" si="922"/>
        <v>#N/A</v>
      </c>
      <c r="AL321" s="25" t="s">
        <v>131</v>
      </c>
      <c r="AM321" s="14">
        <v>1</v>
      </c>
      <c r="AN321" s="14">
        <f t="shared" si="923"/>
        <v>20</v>
      </c>
      <c r="AO321" s="14" t="e">
        <f>INDEX(属性投放!#REF!,(卡牌属性!AG321-2)*20+卡牌属性!AN321)</f>
        <v>#REF!</v>
      </c>
      <c r="AP321" s="14" t="e">
        <f t="shared" si="1041"/>
        <v>#REF!</v>
      </c>
      <c r="AQ321" s="14" t="e">
        <f t="shared" si="1041"/>
        <v>#REF!</v>
      </c>
      <c r="AR321" s="14" t="e">
        <f t="shared" si="1041"/>
        <v>#REF!</v>
      </c>
      <c r="AS321" s="14" t="e">
        <f t="shared" si="1041"/>
        <v>#REF!</v>
      </c>
      <c r="AT321" s="14" t="e">
        <f>INDEX(属性投放!#REF!,(卡牌属性!AG321-2)*20+卡牌属性!AN321)</f>
        <v>#REF!</v>
      </c>
      <c r="AU321" s="14" t="e">
        <f t="shared" si="1042"/>
        <v>#REF!</v>
      </c>
      <c r="AV321" s="14" t="e">
        <f t="shared" si="1042"/>
        <v>#REF!</v>
      </c>
      <c r="AW321" s="14" t="e">
        <f t="shared" si="1042"/>
        <v>#REF!</v>
      </c>
      <c r="AX321" s="14" t="e">
        <f t="shared" si="1042"/>
        <v>#REF!</v>
      </c>
      <c r="AY321" s="14" t="e">
        <f>INDEX(属性投放!#REF!,(卡牌属性!AG321-2)*20+卡牌属性!AN321)</f>
        <v>#REF!</v>
      </c>
      <c r="AZ321" s="14" t="e">
        <f t="shared" si="1043"/>
        <v>#REF!</v>
      </c>
      <c r="BA321" s="14" t="e">
        <f t="shared" si="1043"/>
        <v>#REF!</v>
      </c>
      <c r="BB321" s="14" t="e">
        <f t="shared" si="1043"/>
        <v>#REF!</v>
      </c>
      <c r="BC321" s="14" t="e">
        <f t="shared" si="1043"/>
        <v>#REF!</v>
      </c>
      <c r="BD321" s="14" t="e">
        <f>INDEX(属性投放!#REF!,(卡牌属性!AG321-2)*20+卡牌属性!AN321)</f>
        <v>#REF!</v>
      </c>
      <c r="BE321" s="14" t="e">
        <f t="shared" si="1044"/>
        <v>#REF!</v>
      </c>
      <c r="BF321" s="14" t="e">
        <f t="shared" si="1044"/>
        <v>#REF!</v>
      </c>
      <c r="BG321" s="14" t="e">
        <f t="shared" si="1044"/>
        <v>#REF!</v>
      </c>
      <c r="BH321" s="14" t="e">
        <f t="shared" si="1044"/>
        <v>#REF!</v>
      </c>
      <c r="BI321" s="14" t="e">
        <f>INDEX(属性投放!#REF!,(卡牌属性!AG321-2)*20+卡牌属性!AN321)</f>
        <v>#REF!</v>
      </c>
      <c r="BJ321" s="14" t="e">
        <f t="shared" si="1045"/>
        <v>#REF!</v>
      </c>
      <c r="BK321" s="14" t="e">
        <f t="shared" si="1045"/>
        <v>#REF!</v>
      </c>
      <c r="BL321" s="14" t="e">
        <f t="shared" si="1045"/>
        <v>#REF!</v>
      </c>
      <c r="BM321" s="14" t="e">
        <f t="shared" si="1045"/>
        <v>#REF!</v>
      </c>
      <c r="BN321" s="14" t="e">
        <f>INDEX(属性投放!#REF!,(卡牌属性!AG321-2)*20+卡牌属性!AN321)</f>
        <v>#REF!</v>
      </c>
      <c r="BO321" s="14" t="e">
        <f t="shared" si="1046"/>
        <v>#REF!</v>
      </c>
      <c r="BP321" s="14" t="e">
        <f t="shared" si="1046"/>
        <v>#REF!</v>
      </c>
      <c r="BQ321" s="14" t="e">
        <f t="shared" si="1046"/>
        <v>#REF!</v>
      </c>
      <c r="BR321" s="14" t="e">
        <f t="shared" si="1046"/>
        <v>#REF!</v>
      </c>
      <c r="BV321" s="13">
        <v>317</v>
      </c>
      <c r="BW321" s="14">
        <f t="shared" si="928"/>
        <v>29</v>
      </c>
      <c r="BX321" s="14">
        <f t="shared" si="929"/>
        <v>1102999</v>
      </c>
      <c r="BY321" s="14" t="str">
        <f>INDEX($O$6:$O$37,BW321)&amp;"-"&amp;INDEX(属性投放!$H$19:$H$29,卡牌属性!CD321)</f>
        <v>R守护灵-无间</v>
      </c>
      <c r="BZ321" s="14">
        <f t="shared" si="930"/>
        <v>3</v>
      </c>
      <c r="CA321" s="14">
        <f t="shared" si="931"/>
        <v>3</v>
      </c>
      <c r="CB321" s="14">
        <f t="shared" si="932"/>
        <v>3</v>
      </c>
      <c r="CC321" s="14">
        <f t="shared" si="933"/>
        <v>2</v>
      </c>
      <c r="CD321" s="14">
        <f t="shared" si="934"/>
        <v>9</v>
      </c>
      <c r="CE321" s="14">
        <f>INDEX(属性投放!$W$6:$W$49,(卡牌属性!CC321-2)*11+卡牌属性!CD321)</f>
        <v>15</v>
      </c>
      <c r="CF321" s="14">
        <f t="shared" si="1047"/>
        <v>1824</v>
      </c>
      <c r="CG321" s="14">
        <f t="shared" si="1048"/>
        <v>2077</v>
      </c>
      <c r="CH321" s="14">
        <f t="shared" si="1049"/>
        <v>2330</v>
      </c>
      <c r="CI321" s="14">
        <f t="shared" si="1050"/>
        <v>2330</v>
      </c>
      <c r="CJ321" s="14">
        <f t="shared" si="1051"/>
        <v>2583</v>
      </c>
      <c r="CK321" s="14">
        <f t="shared" si="1052"/>
        <v>872</v>
      </c>
      <c r="CL321" s="14">
        <f t="shared" si="1053"/>
        <v>996</v>
      </c>
      <c r="CM321" s="14">
        <f t="shared" si="1054"/>
        <v>996</v>
      </c>
      <c r="CN321" s="14">
        <f t="shared" si="1055"/>
        <v>1120</v>
      </c>
      <c r="CO321" s="14">
        <f t="shared" si="1056"/>
        <v>1244</v>
      </c>
      <c r="CP321" s="14">
        <f t="shared" si="1057"/>
        <v>16484</v>
      </c>
      <c r="CQ321" s="14">
        <f t="shared" si="1058"/>
        <v>18602</v>
      </c>
      <c r="CR321" s="14">
        <f t="shared" si="1059"/>
        <v>18602</v>
      </c>
      <c r="CS321" s="14">
        <f t="shared" si="1060"/>
        <v>20720</v>
      </c>
      <c r="CT321" s="14">
        <f t="shared" si="1061"/>
        <v>22888</v>
      </c>
      <c r="CU321" s="14">
        <f>INDEX(属性偏向!$S$4:$S$135,(卡牌属性!$BZ321-1+CU$3)*11+卡牌属性!$CD321)</f>
        <v>34</v>
      </c>
      <c r="CV321" s="14">
        <f>INDEX(属性偏向!$S$4:$S$135,(卡牌属性!$BZ321-1+CV$3)*11+卡牌属性!$CD321)</f>
        <v>36</v>
      </c>
      <c r="CW321" s="14">
        <f>INDEX(属性偏向!$S$4:$S$135,(卡牌属性!$BZ321-1+CW$3)*11+卡牌属性!$CD321)</f>
        <v>38</v>
      </c>
      <c r="CX321" s="14">
        <f>INDEX(属性偏向!$S$4:$S$135,(卡牌属性!$BZ321-1+CX$3)*11+卡牌属性!$CD321)</f>
        <v>38</v>
      </c>
      <c r="CY321" s="14">
        <f>INDEX(属性偏向!$S$4:$S$135,(卡牌属性!$BZ321-1+CY$3)*11+卡牌属性!$CD321)</f>
        <v>40</v>
      </c>
      <c r="CZ321" s="14">
        <f>INDEX(属性偏向!$T$4:$T$135,(卡牌属性!$BZ321-1+CZ$3)*11+卡牌属性!$CD321)</f>
        <v>17</v>
      </c>
      <c r="DA321" s="14">
        <f>INDEX(属性偏向!$T$4:$T$135,(卡牌属性!$BZ321-1+DA$3)*11+卡牌属性!$CD321)</f>
        <v>18</v>
      </c>
      <c r="DB321" s="14">
        <f>INDEX(属性偏向!$T$4:$T$135,(卡牌属性!$BZ321-1+DB$3)*11+卡牌属性!$CD321)</f>
        <v>18</v>
      </c>
      <c r="DC321" s="14">
        <f>INDEX(属性偏向!$T$4:$T$135,(卡牌属性!$BZ321-1+DC$3)*11+卡牌属性!$CD321)</f>
        <v>19</v>
      </c>
      <c r="DD321" s="14">
        <f>INDEX(属性偏向!$T$4:$T$135,(卡牌属性!$BZ321-1+DD$3)*11+卡牌属性!$CD321)</f>
        <v>20</v>
      </c>
      <c r="DE321" s="14">
        <f>INDEX(属性偏向!$U$4:$U$135,(卡牌属性!$BZ321-1+DE$3)*11+卡牌属性!$CD321)</f>
        <v>340</v>
      </c>
      <c r="DF321" s="14">
        <f>INDEX(属性偏向!$U$4:$U$135,(卡牌属性!$BZ321-1+DF$3)*11+卡牌属性!$CD321)</f>
        <v>360</v>
      </c>
      <c r="DG321" s="14">
        <f>INDEX(属性偏向!$U$4:$U$135,(卡牌属性!$BZ321-1+DG$3)*11+卡牌属性!$CD321)</f>
        <v>360</v>
      </c>
      <c r="DH321" s="14">
        <f>INDEX(属性偏向!$U$4:$U$135,(卡牌属性!$BZ321-1+DH$3)*11+卡牌属性!$CD321)</f>
        <v>380</v>
      </c>
      <c r="DI321" s="14">
        <f>INDEX(属性偏向!$U$4:$U$135,(卡牌属性!$BZ321-1+DI$3)*11+卡牌属性!$CD321)</f>
        <v>400</v>
      </c>
      <c r="DL321" s="16"/>
      <c r="DM321" s="16"/>
      <c r="DN321" s="16"/>
      <c r="DO321" s="16"/>
      <c r="DP321" s="16"/>
      <c r="DQ321" s="16"/>
      <c r="DR321" s="16"/>
      <c r="DS321" s="16"/>
      <c r="DT321" s="16"/>
      <c r="DU321" s="16"/>
      <c r="DV321" s="16"/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/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</row>
    <row r="322" spans="31:155" ht="16.5" x14ac:dyDescent="0.2">
      <c r="AE322" s="13">
        <v>318</v>
      </c>
      <c r="AF322" s="13">
        <f t="shared" si="927"/>
        <v>28</v>
      </c>
      <c r="AG322" s="13">
        <f t="shared" si="920"/>
        <v>0</v>
      </c>
      <c r="AH322" s="13"/>
      <c r="AI322" s="13"/>
      <c r="AJ322" s="14">
        <f t="shared" si="921"/>
        <v>0</v>
      </c>
      <c r="AK322" s="14" t="e">
        <f t="shared" si="922"/>
        <v>#N/A</v>
      </c>
      <c r="AL322" s="25" t="s">
        <v>131</v>
      </c>
      <c r="AM322" s="14">
        <v>1</v>
      </c>
      <c r="AN322" s="14">
        <f t="shared" si="923"/>
        <v>21</v>
      </c>
      <c r="AO322" s="14" t="e">
        <f>INDEX(属性投放!#REF!,(卡牌属性!AG322-2)*20+卡牌属性!AN322)</f>
        <v>#REF!</v>
      </c>
      <c r="AP322" s="14" t="e">
        <f t="shared" si="1041"/>
        <v>#REF!</v>
      </c>
      <c r="AQ322" s="14" t="e">
        <f t="shared" si="1041"/>
        <v>#REF!</v>
      </c>
      <c r="AR322" s="14" t="e">
        <f t="shared" si="1041"/>
        <v>#REF!</v>
      </c>
      <c r="AS322" s="14" t="e">
        <f t="shared" si="1041"/>
        <v>#REF!</v>
      </c>
      <c r="AT322" s="14" t="e">
        <f>INDEX(属性投放!#REF!,(卡牌属性!AG322-2)*20+卡牌属性!AN322)</f>
        <v>#REF!</v>
      </c>
      <c r="AU322" s="14" t="e">
        <f t="shared" si="1042"/>
        <v>#REF!</v>
      </c>
      <c r="AV322" s="14" t="e">
        <f t="shared" si="1042"/>
        <v>#REF!</v>
      </c>
      <c r="AW322" s="14" t="e">
        <f t="shared" si="1042"/>
        <v>#REF!</v>
      </c>
      <c r="AX322" s="14" t="e">
        <f t="shared" si="1042"/>
        <v>#REF!</v>
      </c>
      <c r="AY322" s="14" t="e">
        <f>INDEX(属性投放!#REF!,(卡牌属性!AG322-2)*20+卡牌属性!AN322)</f>
        <v>#REF!</v>
      </c>
      <c r="AZ322" s="14" t="e">
        <f t="shared" si="1043"/>
        <v>#REF!</v>
      </c>
      <c r="BA322" s="14" t="e">
        <f t="shared" si="1043"/>
        <v>#REF!</v>
      </c>
      <c r="BB322" s="14" t="e">
        <f t="shared" si="1043"/>
        <v>#REF!</v>
      </c>
      <c r="BC322" s="14" t="e">
        <f t="shared" si="1043"/>
        <v>#REF!</v>
      </c>
      <c r="BD322" s="14" t="e">
        <f>INDEX(属性投放!#REF!,(卡牌属性!AG322-2)*20+卡牌属性!AN322)</f>
        <v>#REF!</v>
      </c>
      <c r="BE322" s="14" t="e">
        <f t="shared" si="1044"/>
        <v>#REF!</v>
      </c>
      <c r="BF322" s="14" t="e">
        <f t="shared" si="1044"/>
        <v>#REF!</v>
      </c>
      <c r="BG322" s="14" t="e">
        <f t="shared" si="1044"/>
        <v>#REF!</v>
      </c>
      <c r="BH322" s="14" t="e">
        <f t="shared" si="1044"/>
        <v>#REF!</v>
      </c>
      <c r="BI322" s="14" t="e">
        <f>INDEX(属性投放!#REF!,(卡牌属性!AG322-2)*20+卡牌属性!AN322)</f>
        <v>#REF!</v>
      </c>
      <c r="BJ322" s="14" t="e">
        <f t="shared" si="1045"/>
        <v>#REF!</v>
      </c>
      <c r="BK322" s="14" t="e">
        <f t="shared" si="1045"/>
        <v>#REF!</v>
      </c>
      <c r="BL322" s="14" t="e">
        <f t="shared" si="1045"/>
        <v>#REF!</v>
      </c>
      <c r="BM322" s="14" t="e">
        <f t="shared" si="1045"/>
        <v>#REF!</v>
      </c>
      <c r="BN322" s="14" t="e">
        <f>INDEX(属性投放!#REF!,(卡牌属性!AG322-2)*20+卡牌属性!AN322)</f>
        <v>#REF!</v>
      </c>
      <c r="BO322" s="14" t="e">
        <f t="shared" si="1046"/>
        <v>#REF!</v>
      </c>
      <c r="BP322" s="14" t="e">
        <f t="shared" si="1046"/>
        <v>#REF!</v>
      </c>
      <c r="BQ322" s="14" t="e">
        <f t="shared" si="1046"/>
        <v>#REF!</v>
      </c>
      <c r="BR322" s="14" t="e">
        <f t="shared" si="1046"/>
        <v>#REF!</v>
      </c>
      <c r="BV322" s="13">
        <v>318</v>
      </c>
      <c r="BW322" s="14">
        <f t="shared" si="928"/>
        <v>29</v>
      </c>
      <c r="BX322" s="14">
        <f t="shared" si="929"/>
        <v>1102999</v>
      </c>
      <c r="BY322" s="14" t="str">
        <f>INDEX($O$6:$O$37,BW322)&amp;"-"&amp;INDEX(属性投放!$H$19:$H$29,卡牌属性!CD322)</f>
        <v>R守护灵-无我相</v>
      </c>
      <c r="BZ322" s="14">
        <f t="shared" si="930"/>
        <v>3</v>
      </c>
      <c r="CA322" s="14">
        <f t="shared" si="931"/>
        <v>3</v>
      </c>
      <c r="CB322" s="14">
        <f t="shared" si="932"/>
        <v>3</v>
      </c>
      <c r="CC322" s="14">
        <f t="shared" si="933"/>
        <v>2</v>
      </c>
      <c r="CD322" s="14">
        <f t="shared" si="934"/>
        <v>10</v>
      </c>
      <c r="CE322" s="14">
        <f>INDEX(属性投放!$W$6:$W$49,(卡牌属性!CC322-2)*11+卡牌属性!CD322)</f>
        <v>10</v>
      </c>
      <c r="CF322" s="14">
        <f t="shared" si="1047"/>
        <v>2334</v>
      </c>
      <c r="CG322" s="14">
        <f t="shared" si="1048"/>
        <v>2617</v>
      </c>
      <c r="CH322" s="14">
        <f t="shared" si="1049"/>
        <v>2900</v>
      </c>
      <c r="CI322" s="14">
        <f t="shared" si="1050"/>
        <v>2900</v>
      </c>
      <c r="CJ322" s="14">
        <f t="shared" si="1051"/>
        <v>3183</v>
      </c>
      <c r="CK322" s="14">
        <f t="shared" si="1052"/>
        <v>1127</v>
      </c>
      <c r="CL322" s="14">
        <f t="shared" si="1053"/>
        <v>1266</v>
      </c>
      <c r="CM322" s="14">
        <f t="shared" si="1054"/>
        <v>1266</v>
      </c>
      <c r="CN322" s="14">
        <f t="shared" si="1055"/>
        <v>1405</v>
      </c>
      <c r="CO322" s="14">
        <f t="shared" si="1056"/>
        <v>1544</v>
      </c>
      <c r="CP322" s="14">
        <f t="shared" si="1057"/>
        <v>21584</v>
      </c>
      <c r="CQ322" s="14">
        <f t="shared" si="1058"/>
        <v>24002</v>
      </c>
      <c r="CR322" s="14">
        <f t="shared" si="1059"/>
        <v>24002</v>
      </c>
      <c r="CS322" s="14">
        <f t="shared" si="1060"/>
        <v>26420</v>
      </c>
      <c r="CT322" s="14">
        <f t="shared" si="1061"/>
        <v>28888</v>
      </c>
      <c r="CU322" s="14">
        <f>INDEX(属性偏向!$S$4:$S$135,(卡牌属性!$BZ322-1+CU$3)*11+卡牌属性!$CD322)</f>
        <v>42</v>
      </c>
      <c r="CV322" s="14">
        <f>INDEX(属性偏向!$S$4:$S$135,(卡牌属性!$BZ322-1+CV$3)*11+卡牌属性!$CD322)</f>
        <v>44</v>
      </c>
      <c r="CW322" s="14">
        <f>INDEX(属性偏向!$S$4:$S$135,(卡牌属性!$BZ322-1+CW$3)*11+卡牌属性!$CD322)</f>
        <v>46</v>
      </c>
      <c r="CX322" s="14">
        <f>INDEX(属性偏向!$S$4:$S$135,(卡牌属性!$BZ322-1+CX$3)*11+卡牌属性!$CD322)</f>
        <v>46</v>
      </c>
      <c r="CY322" s="14">
        <f>INDEX(属性偏向!$S$4:$S$135,(卡牌属性!$BZ322-1+CY$3)*11+卡牌属性!$CD322)</f>
        <v>48</v>
      </c>
      <c r="CZ322" s="14">
        <f>INDEX(属性偏向!$T$4:$T$135,(卡牌属性!$BZ322-1+CZ$3)*11+卡牌属性!$CD322)</f>
        <v>21</v>
      </c>
      <c r="DA322" s="14">
        <f>INDEX(属性偏向!$T$4:$T$135,(卡牌属性!$BZ322-1+DA$3)*11+卡牌属性!$CD322)</f>
        <v>22</v>
      </c>
      <c r="DB322" s="14">
        <f>INDEX(属性偏向!$T$4:$T$135,(卡牌属性!$BZ322-1+DB$3)*11+卡牌属性!$CD322)</f>
        <v>22</v>
      </c>
      <c r="DC322" s="14">
        <f>INDEX(属性偏向!$T$4:$T$135,(卡牌属性!$BZ322-1+DC$3)*11+卡牌属性!$CD322)</f>
        <v>23</v>
      </c>
      <c r="DD322" s="14">
        <f>INDEX(属性偏向!$T$4:$T$135,(卡牌属性!$BZ322-1+DD$3)*11+卡牌属性!$CD322)</f>
        <v>24</v>
      </c>
      <c r="DE322" s="14">
        <f>INDEX(属性偏向!$U$4:$U$135,(卡牌属性!$BZ322-1+DE$3)*11+卡牌属性!$CD322)</f>
        <v>420</v>
      </c>
      <c r="DF322" s="14">
        <f>INDEX(属性偏向!$U$4:$U$135,(卡牌属性!$BZ322-1+DF$3)*11+卡牌属性!$CD322)</f>
        <v>440</v>
      </c>
      <c r="DG322" s="14">
        <f>INDEX(属性偏向!$U$4:$U$135,(卡牌属性!$BZ322-1+DG$3)*11+卡牌属性!$CD322)</f>
        <v>440</v>
      </c>
      <c r="DH322" s="14">
        <f>INDEX(属性偏向!$U$4:$U$135,(卡牌属性!$BZ322-1+DH$3)*11+卡牌属性!$CD322)</f>
        <v>460</v>
      </c>
      <c r="DI322" s="14">
        <f>INDEX(属性偏向!$U$4:$U$135,(卡牌属性!$BZ322-1+DI$3)*11+卡牌属性!$CD322)</f>
        <v>480</v>
      </c>
      <c r="DL322" s="16"/>
      <c r="DM322" s="16"/>
      <c r="DN322" s="16"/>
      <c r="DO322" s="16"/>
      <c r="DP322" s="16"/>
      <c r="DQ322" s="16"/>
      <c r="DR322" s="16"/>
      <c r="DS322" s="16"/>
      <c r="DT322" s="16"/>
      <c r="DU322" s="16"/>
      <c r="DV322" s="16"/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/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</row>
    <row r="323" spans="31:155" ht="16.5" x14ac:dyDescent="0.2">
      <c r="AE323" s="13">
        <v>319</v>
      </c>
      <c r="AF323" s="13">
        <f t="shared" si="927"/>
        <v>28</v>
      </c>
      <c r="AG323" s="13">
        <f t="shared" si="920"/>
        <v>0</v>
      </c>
      <c r="AH323" s="13"/>
      <c r="AI323" s="13"/>
      <c r="AJ323" s="14">
        <f t="shared" si="921"/>
        <v>0</v>
      </c>
      <c r="AK323" s="14" t="e">
        <f t="shared" si="922"/>
        <v>#N/A</v>
      </c>
      <c r="AL323" s="25" t="s">
        <v>131</v>
      </c>
      <c r="AM323" s="14">
        <v>1</v>
      </c>
      <c r="AN323" s="14">
        <f t="shared" si="923"/>
        <v>22</v>
      </c>
      <c r="AO323" s="14" t="e">
        <f>INDEX(属性投放!#REF!,(卡牌属性!AG323-2)*20+卡牌属性!AN323)</f>
        <v>#REF!</v>
      </c>
      <c r="AP323" s="14" t="e">
        <f t="shared" si="1041"/>
        <v>#REF!</v>
      </c>
      <c r="AQ323" s="14" t="e">
        <f t="shared" si="1041"/>
        <v>#REF!</v>
      </c>
      <c r="AR323" s="14" t="e">
        <f t="shared" si="1041"/>
        <v>#REF!</v>
      </c>
      <c r="AS323" s="14" t="e">
        <f t="shared" si="1041"/>
        <v>#REF!</v>
      </c>
      <c r="AT323" s="14" t="e">
        <f>INDEX(属性投放!#REF!,(卡牌属性!AG323-2)*20+卡牌属性!AN323)</f>
        <v>#REF!</v>
      </c>
      <c r="AU323" s="14" t="e">
        <f t="shared" si="1042"/>
        <v>#REF!</v>
      </c>
      <c r="AV323" s="14" t="e">
        <f t="shared" si="1042"/>
        <v>#REF!</v>
      </c>
      <c r="AW323" s="14" t="e">
        <f t="shared" si="1042"/>
        <v>#REF!</v>
      </c>
      <c r="AX323" s="14" t="e">
        <f t="shared" si="1042"/>
        <v>#REF!</v>
      </c>
      <c r="AY323" s="14" t="e">
        <f>INDEX(属性投放!#REF!,(卡牌属性!AG323-2)*20+卡牌属性!AN323)</f>
        <v>#REF!</v>
      </c>
      <c r="AZ323" s="14" t="e">
        <f t="shared" si="1043"/>
        <v>#REF!</v>
      </c>
      <c r="BA323" s="14" t="e">
        <f t="shared" si="1043"/>
        <v>#REF!</v>
      </c>
      <c r="BB323" s="14" t="e">
        <f t="shared" si="1043"/>
        <v>#REF!</v>
      </c>
      <c r="BC323" s="14" t="e">
        <f t="shared" si="1043"/>
        <v>#REF!</v>
      </c>
      <c r="BD323" s="14" t="e">
        <f>INDEX(属性投放!#REF!,(卡牌属性!AG323-2)*20+卡牌属性!AN323)</f>
        <v>#REF!</v>
      </c>
      <c r="BE323" s="14" t="e">
        <f t="shared" si="1044"/>
        <v>#REF!</v>
      </c>
      <c r="BF323" s="14" t="e">
        <f t="shared" si="1044"/>
        <v>#REF!</v>
      </c>
      <c r="BG323" s="14" t="e">
        <f t="shared" si="1044"/>
        <v>#REF!</v>
      </c>
      <c r="BH323" s="14" t="e">
        <f t="shared" si="1044"/>
        <v>#REF!</v>
      </c>
      <c r="BI323" s="14" t="e">
        <f>INDEX(属性投放!#REF!,(卡牌属性!AG323-2)*20+卡牌属性!AN323)</f>
        <v>#REF!</v>
      </c>
      <c r="BJ323" s="14" t="e">
        <f t="shared" si="1045"/>
        <v>#REF!</v>
      </c>
      <c r="BK323" s="14" t="e">
        <f t="shared" si="1045"/>
        <v>#REF!</v>
      </c>
      <c r="BL323" s="14" t="e">
        <f t="shared" si="1045"/>
        <v>#REF!</v>
      </c>
      <c r="BM323" s="14" t="e">
        <f t="shared" si="1045"/>
        <v>#REF!</v>
      </c>
      <c r="BN323" s="14" t="e">
        <f>INDEX(属性投放!#REF!,(卡牌属性!AG323-2)*20+卡牌属性!AN323)</f>
        <v>#REF!</v>
      </c>
      <c r="BO323" s="14" t="e">
        <f t="shared" si="1046"/>
        <v>#REF!</v>
      </c>
      <c r="BP323" s="14" t="e">
        <f t="shared" si="1046"/>
        <v>#REF!</v>
      </c>
      <c r="BQ323" s="14" t="e">
        <f t="shared" si="1046"/>
        <v>#REF!</v>
      </c>
      <c r="BR323" s="14" t="e">
        <f t="shared" si="1046"/>
        <v>#REF!</v>
      </c>
      <c r="BV323" s="13">
        <v>319</v>
      </c>
      <c r="BW323" s="14">
        <f t="shared" si="928"/>
        <v>29</v>
      </c>
      <c r="BX323" s="14">
        <f t="shared" si="929"/>
        <v>1102999</v>
      </c>
      <c r="BY323" s="14" t="str">
        <f>INDEX($O$6:$O$37,BW323)&amp;"-"&amp;INDEX(属性投放!$H$19:$H$29,卡牌属性!CD323)</f>
        <v>R守护灵-无众生相</v>
      </c>
      <c r="BZ323" s="14">
        <f t="shared" si="930"/>
        <v>3</v>
      </c>
      <c r="CA323" s="14">
        <f t="shared" si="931"/>
        <v>3</v>
      </c>
      <c r="CB323" s="14">
        <f t="shared" si="932"/>
        <v>3</v>
      </c>
      <c r="CC323" s="14">
        <f t="shared" si="933"/>
        <v>2</v>
      </c>
      <c r="CD323" s="14">
        <f t="shared" si="934"/>
        <v>11</v>
      </c>
      <c r="CE323" s="14">
        <f>INDEX(属性投放!$W$6:$W$49,(卡牌属性!CC323-2)*11+卡牌属性!CD323)</f>
        <v>10</v>
      </c>
      <c r="CF323" s="14">
        <f t="shared" si="1047"/>
        <v>2754</v>
      </c>
      <c r="CG323" s="14">
        <f t="shared" si="1048"/>
        <v>3057</v>
      </c>
      <c r="CH323" s="14">
        <f t="shared" si="1049"/>
        <v>3360</v>
      </c>
      <c r="CI323" s="14">
        <f t="shared" si="1050"/>
        <v>3360</v>
      </c>
      <c r="CJ323" s="14">
        <f t="shared" si="1051"/>
        <v>3663</v>
      </c>
      <c r="CK323" s="14">
        <f t="shared" si="1052"/>
        <v>1337</v>
      </c>
      <c r="CL323" s="14">
        <f t="shared" si="1053"/>
        <v>1486</v>
      </c>
      <c r="CM323" s="14">
        <f t="shared" si="1054"/>
        <v>1486</v>
      </c>
      <c r="CN323" s="14">
        <f t="shared" si="1055"/>
        <v>1635</v>
      </c>
      <c r="CO323" s="14">
        <f t="shared" si="1056"/>
        <v>1784</v>
      </c>
      <c r="CP323" s="14">
        <f t="shared" si="1057"/>
        <v>25784</v>
      </c>
      <c r="CQ323" s="14">
        <f t="shared" si="1058"/>
        <v>28402</v>
      </c>
      <c r="CR323" s="14">
        <f t="shared" si="1059"/>
        <v>28402</v>
      </c>
      <c r="CS323" s="14">
        <f t="shared" si="1060"/>
        <v>31020</v>
      </c>
      <c r="CT323" s="14">
        <f t="shared" si="1061"/>
        <v>33688</v>
      </c>
      <c r="CU323" s="14">
        <f>INDEX(属性偏向!$S$4:$S$135,(卡牌属性!$BZ323-1+CU$3)*11+卡牌属性!$CD323)</f>
        <v>52</v>
      </c>
      <c r="CV323" s="14">
        <f>INDEX(属性偏向!$S$4:$S$135,(卡牌属性!$BZ323-1+CV$3)*11+卡牌属性!$CD323)</f>
        <v>54</v>
      </c>
      <c r="CW323" s="14">
        <f>INDEX(属性偏向!$S$4:$S$135,(卡牌属性!$BZ323-1+CW$3)*11+卡牌属性!$CD323)</f>
        <v>56</v>
      </c>
      <c r="CX323" s="14">
        <f>INDEX(属性偏向!$S$4:$S$135,(卡牌属性!$BZ323-1+CX$3)*11+卡牌属性!$CD323)</f>
        <v>56</v>
      </c>
      <c r="CY323" s="14">
        <f>INDEX(属性偏向!$S$4:$S$135,(卡牌属性!$BZ323-1+CY$3)*11+卡牌属性!$CD323)</f>
        <v>58</v>
      </c>
      <c r="CZ323" s="14">
        <f>INDEX(属性偏向!$T$4:$T$135,(卡牌属性!$BZ323-1+CZ$3)*11+卡牌属性!$CD323)</f>
        <v>26</v>
      </c>
      <c r="DA323" s="14">
        <f>INDEX(属性偏向!$T$4:$T$135,(卡牌属性!$BZ323-1+DA$3)*11+卡牌属性!$CD323)</f>
        <v>27</v>
      </c>
      <c r="DB323" s="14">
        <f>INDEX(属性偏向!$T$4:$T$135,(卡牌属性!$BZ323-1+DB$3)*11+卡牌属性!$CD323)</f>
        <v>27</v>
      </c>
      <c r="DC323" s="14">
        <f>INDEX(属性偏向!$T$4:$T$135,(卡牌属性!$BZ323-1+DC$3)*11+卡牌属性!$CD323)</f>
        <v>28</v>
      </c>
      <c r="DD323" s="14">
        <f>INDEX(属性偏向!$T$4:$T$135,(卡牌属性!$BZ323-1+DD$3)*11+卡牌属性!$CD323)</f>
        <v>29</v>
      </c>
      <c r="DE323" s="14">
        <f>INDEX(属性偏向!$U$4:$U$135,(卡牌属性!$BZ323-1+DE$3)*11+卡牌属性!$CD323)</f>
        <v>520</v>
      </c>
      <c r="DF323" s="14">
        <f>INDEX(属性偏向!$U$4:$U$135,(卡牌属性!$BZ323-1+DF$3)*11+卡牌属性!$CD323)</f>
        <v>540</v>
      </c>
      <c r="DG323" s="14">
        <f>INDEX(属性偏向!$U$4:$U$135,(卡牌属性!$BZ323-1+DG$3)*11+卡牌属性!$CD323)</f>
        <v>540</v>
      </c>
      <c r="DH323" s="14">
        <f>INDEX(属性偏向!$U$4:$U$135,(卡牌属性!$BZ323-1+DH$3)*11+卡牌属性!$CD323)</f>
        <v>560</v>
      </c>
      <c r="DI323" s="14">
        <f>INDEX(属性偏向!$U$4:$U$135,(卡牌属性!$BZ323-1+DI$3)*11+卡牌属性!$CD323)</f>
        <v>580</v>
      </c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/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</row>
    <row r="324" spans="31:155" ht="16.5" x14ac:dyDescent="0.2">
      <c r="AE324" s="13">
        <v>320</v>
      </c>
      <c r="AF324" s="13">
        <f t="shared" si="927"/>
        <v>28</v>
      </c>
      <c r="AG324" s="13">
        <f t="shared" si="920"/>
        <v>0</v>
      </c>
      <c r="AH324" s="13"/>
      <c r="AI324" s="13"/>
      <c r="AJ324" s="14">
        <f t="shared" si="921"/>
        <v>0</v>
      </c>
      <c r="AK324" s="14" t="e">
        <f t="shared" si="922"/>
        <v>#N/A</v>
      </c>
      <c r="AL324" s="25" t="s">
        <v>131</v>
      </c>
      <c r="AM324" s="14">
        <v>1</v>
      </c>
      <c r="AN324" s="14">
        <f t="shared" si="923"/>
        <v>23</v>
      </c>
      <c r="AO324" s="14" t="e">
        <f>INDEX(属性投放!#REF!,(卡牌属性!AG324-2)*20+卡牌属性!AN324)</f>
        <v>#REF!</v>
      </c>
      <c r="AP324" s="14" t="e">
        <f t="shared" si="1041"/>
        <v>#REF!</v>
      </c>
      <c r="AQ324" s="14" t="e">
        <f t="shared" si="1041"/>
        <v>#REF!</v>
      </c>
      <c r="AR324" s="14" t="e">
        <f t="shared" si="1041"/>
        <v>#REF!</v>
      </c>
      <c r="AS324" s="14" t="e">
        <f t="shared" si="1041"/>
        <v>#REF!</v>
      </c>
      <c r="AT324" s="14" t="e">
        <f>INDEX(属性投放!#REF!,(卡牌属性!AG324-2)*20+卡牌属性!AN324)</f>
        <v>#REF!</v>
      </c>
      <c r="AU324" s="14" t="e">
        <f t="shared" si="1042"/>
        <v>#REF!</v>
      </c>
      <c r="AV324" s="14" t="e">
        <f t="shared" si="1042"/>
        <v>#REF!</v>
      </c>
      <c r="AW324" s="14" t="e">
        <f t="shared" si="1042"/>
        <v>#REF!</v>
      </c>
      <c r="AX324" s="14" t="e">
        <f t="shared" si="1042"/>
        <v>#REF!</v>
      </c>
      <c r="AY324" s="14" t="e">
        <f>INDEX(属性投放!#REF!,(卡牌属性!AG324-2)*20+卡牌属性!AN324)</f>
        <v>#REF!</v>
      </c>
      <c r="AZ324" s="14" t="e">
        <f t="shared" si="1043"/>
        <v>#REF!</v>
      </c>
      <c r="BA324" s="14" t="e">
        <f t="shared" si="1043"/>
        <v>#REF!</v>
      </c>
      <c r="BB324" s="14" t="e">
        <f t="shared" si="1043"/>
        <v>#REF!</v>
      </c>
      <c r="BC324" s="14" t="e">
        <f t="shared" si="1043"/>
        <v>#REF!</v>
      </c>
      <c r="BD324" s="14" t="e">
        <f>INDEX(属性投放!#REF!,(卡牌属性!AG324-2)*20+卡牌属性!AN324)</f>
        <v>#REF!</v>
      </c>
      <c r="BE324" s="14" t="e">
        <f t="shared" si="1044"/>
        <v>#REF!</v>
      </c>
      <c r="BF324" s="14" t="e">
        <f t="shared" si="1044"/>
        <v>#REF!</v>
      </c>
      <c r="BG324" s="14" t="e">
        <f t="shared" si="1044"/>
        <v>#REF!</v>
      </c>
      <c r="BH324" s="14" t="e">
        <f t="shared" si="1044"/>
        <v>#REF!</v>
      </c>
      <c r="BI324" s="14" t="e">
        <f>INDEX(属性投放!#REF!,(卡牌属性!AG324-2)*20+卡牌属性!AN324)</f>
        <v>#REF!</v>
      </c>
      <c r="BJ324" s="14" t="e">
        <f t="shared" si="1045"/>
        <v>#REF!</v>
      </c>
      <c r="BK324" s="14" t="e">
        <f t="shared" si="1045"/>
        <v>#REF!</v>
      </c>
      <c r="BL324" s="14" t="e">
        <f t="shared" si="1045"/>
        <v>#REF!</v>
      </c>
      <c r="BM324" s="14" t="e">
        <f t="shared" si="1045"/>
        <v>#REF!</v>
      </c>
      <c r="BN324" s="14" t="e">
        <f>INDEX(属性投放!#REF!,(卡牌属性!AG324-2)*20+卡牌属性!AN324)</f>
        <v>#REF!</v>
      </c>
      <c r="BO324" s="14" t="e">
        <f t="shared" si="1046"/>
        <v>#REF!</v>
      </c>
      <c r="BP324" s="14" t="e">
        <f t="shared" si="1046"/>
        <v>#REF!</v>
      </c>
      <c r="BQ324" s="14" t="e">
        <f t="shared" si="1046"/>
        <v>#REF!</v>
      </c>
      <c r="BR324" s="14" t="e">
        <f t="shared" si="1046"/>
        <v>#REF!</v>
      </c>
      <c r="BV324" s="13">
        <v>320</v>
      </c>
      <c r="BW324" s="14">
        <f t="shared" si="928"/>
        <v>30</v>
      </c>
      <c r="BX324" s="14">
        <f t="shared" si="929"/>
        <v>1102998</v>
      </c>
      <c r="BY324" s="14" t="str">
        <f>INDEX($O$6:$O$37,BW324)&amp;"-"&amp;INDEX(属性投放!$H$19:$H$29,卡牌属性!CD324)</f>
        <v>SR守护灵-练体</v>
      </c>
      <c r="BZ324" s="14">
        <f t="shared" si="930"/>
        <v>5</v>
      </c>
      <c r="CA324" s="14">
        <f t="shared" si="931"/>
        <v>5</v>
      </c>
      <c r="CB324" s="14">
        <f t="shared" si="932"/>
        <v>5</v>
      </c>
      <c r="CC324" s="14">
        <f t="shared" si="933"/>
        <v>3</v>
      </c>
      <c r="CD324" s="14">
        <f t="shared" si="934"/>
        <v>1</v>
      </c>
      <c r="CE324" s="14">
        <f>INDEX(属性投放!$W$6:$W$49,(卡牌属性!CC324-2)*11+卡牌属性!CD324)</f>
        <v>14</v>
      </c>
      <c r="CF324" s="14">
        <f>INDEX(属性偏向!$I$4:$I$15,卡牌属性!$BZ324+CF$3)</f>
        <v>150</v>
      </c>
      <c r="CG324" s="14">
        <f>INDEX(属性偏向!$I$4:$I$15,卡牌属性!$BZ324+CG$3)</f>
        <v>175</v>
      </c>
      <c r="CH324" s="14">
        <f>INDEX(属性偏向!$I$4:$I$15,卡牌属性!$BZ324+CH$3)</f>
        <v>200</v>
      </c>
      <c r="CI324" s="14">
        <f>INDEX(属性偏向!$I$4:$I$15,卡牌属性!$BZ324+CI$3)</f>
        <v>200</v>
      </c>
      <c r="CJ324" s="14">
        <f>INDEX(属性偏向!$I$4:$I$15,卡牌属性!$BZ324+CJ$3)</f>
        <v>250</v>
      </c>
      <c r="CK324" s="14">
        <f>INDEX(属性偏向!$J$4:$J$15,卡牌属性!$CA324+CK$3)</f>
        <v>30</v>
      </c>
      <c r="CL324" s="14">
        <f>INDEX(属性偏向!$J$4:$J$15,卡牌属性!$CA324+CL$3)</f>
        <v>40</v>
      </c>
      <c r="CM324" s="14">
        <f>INDEX(属性偏向!$J$4:$J$15,卡牌属性!$CA324+CM$3)</f>
        <v>40</v>
      </c>
      <c r="CN324" s="14">
        <f>INDEX(属性偏向!$J$4:$J$15,卡牌属性!$CA324+CN$3)</f>
        <v>50</v>
      </c>
      <c r="CO324" s="14">
        <f>INDEX(属性偏向!$J$4:$J$15,卡牌属性!$CA324+CO$3)</f>
        <v>75</v>
      </c>
      <c r="CP324" s="14">
        <f>INDEX(属性偏向!$K$4:$K$15,卡牌属性!$CB324+CP$3)</f>
        <v>500</v>
      </c>
      <c r="CQ324" s="14">
        <f>INDEX(属性偏向!$K$4:$K$15,卡牌属性!$CB324+CQ$3)</f>
        <v>650</v>
      </c>
      <c r="CR324" s="14">
        <f>INDEX(属性偏向!$K$4:$K$15,卡牌属性!$CB324+CR$3)</f>
        <v>650</v>
      </c>
      <c r="CS324" s="14">
        <f>INDEX(属性偏向!$K$4:$K$15,卡牌属性!$CB324+CS$3)</f>
        <v>800</v>
      </c>
      <c r="CT324" s="14">
        <f>INDEX(属性偏向!$K$4:$K$15,卡牌属性!$CB324+CT$3)</f>
        <v>1000</v>
      </c>
      <c r="CU324" s="14">
        <f>INDEX(属性偏向!$S$4:$S$135,(卡牌属性!$BZ324-1+CU$3)*11+卡牌属性!$CD324)</f>
        <v>10</v>
      </c>
      <c r="CV324" s="14">
        <f>INDEX(属性偏向!$S$4:$S$135,(卡牌属性!$BZ324-1+CV$3)*11+卡牌属性!$CD324)</f>
        <v>12</v>
      </c>
      <c r="CW324" s="14">
        <f>INDEX(属性偏向!$S$4:$S$135,(卡牌属性!$BZ324-1+CW$3)*11+卡牌属性!$CD324)</f>
        <v>14</v>
      </c>
      <c r="CX324" s="14">
        <f>INDEX(属性偏向!$S$4:$S$135,(卡牌属性!$BZ324-1+CX$3)*11+卡牌属性!$CD324)</f>
        <v>14</v>
      </c>
      <c r="CY324" s="14">
        <f>INDEX(属性偏向!$S$4:$S$135,(卡牌属性!$BZ324-1+CY$3)*11+卡牌属性!$CD324)</f>
        <v>16</v>
      </c>
      <c r="CZ324" s="14">
        <f>INDEX(属性偏向!$T$4:$T$135,(卡牌属性!$BZ324-1+CZ$3)*11+卡牌属性!$CD324)</f>
        <v>5</v>
      </c>
      <c r="DA324" s="14">
        <f>INDEX(属性偏向!$T$4:$T$135,(卡牌属性!$BZ324-1+DA$3)*11+卡牌属性!$CD324)</f>
        <v>6</v>
      </c>
      <c r="DB324" s="14">
        <f>INDEX(属性偏向!$T$4:$T$135,(卡牌属性!$BZ324-1+DB$3)*11+卡牌属性!$CD324)</f>
        <v>6</v>
      </c>
      <c r="DC324" s="14">
        <f>INDEX(属性偏向!$T$4:$T$135,(卡牌属性!$BZ324-1+DC$3)*11+卡牌属性!$CD324)</f>
        <v>7</v>
      </c>
      <c r="DD324" s="14">
        <f>INDEX(属性偏向!$T$4:$T$135,(卡牌属性!$BZ324-1+DD$3)*11+卡牌属性!$CD324)</f>
        <v>8</v>
      </c>
      <c r="DE324" s="14">
        <f>INDEX(属性偏向!$U$4:$U$135,(卡牌属性!$BZ324-1+DE$3)*11+卡牌属性!$CD324)</f>
        <v>60</v>
      </c>
      <c r="DF324" s="14">
        <f>INDEX(属性偏向!$U$4:$U$135,(卡牌属性!$BZ324-1+DF$3)*11+卡牌属性!$CD324)</f>
        <v>72</v>
      </c>
      <c r="DG324" s="14">
        <f>INDEX(属性偏向!$U$4:$U$135,(卡牌属性!$BZ324-1+DG$3)*11+卡牌属性!$CD324)</f>
        <v>72</v>
      </c>
      <c r="DH324" s="14">
        <f>INDEX(属性偏向!$U$4:$U$135,(卡牌属性!$BZ324-1+DH$3)*11+卡牌属性!$CD324)</f>
        <v>84</v>
      </c>
      <c r="DI324" s="14">
        <f>INDEX(属性偏向!$U$4:$U$135,(卡牌属性!$BZ324-1+DI$3)*11+卡牌属性!$CD324)</f>
        <v>96</v>
      </c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</row>
    <row r="325" spans="31:155" ht="16.5" x14ac:dyDescent="0.2">
      <c r="AE325" s="13">
        <v>321</v>
      </c>
      <c r="AF325" s="13">
        <f t="shared" si="927"/>
        <v>28</v>
      </c>
      <c r="AG325" s="13">
        <f t="shared" ref="AG325:AG356" si="1062">INDEX($D$6:$D$43,AF325)</f>
        <v>0</v>
      </c>
      <c r="AH325" s="13"/>
      <c r="AI325" s="13"/>
      <c r="AJ325" s="14">
        <f t="shared" ref="AJ325:AJ356" si="1063">INDEX($A$5:$A$43,AF325+1)</f>
        <v>0</v>
      </c>
      <c r="AK325" s="14" t="e">
        <f t="shared" ref="AK325:AK356" si="1064">INDEX($B$5:$B$43,MATCH(AJ325,$A$5:$A$43,0))&amp;AN325&amp;"突"</f>
        <v>#N/A</v>
      </c>
      <c r="AL325" s="25" t="s">
        <v>131</v>
      </c>
      <c r="AM325" s="14">
        <v>1</v>
      </c>
      <c r="AN325" s="14">
        <f t="shared" ref="AN325:AN356" si="1065">AE325-INDEX($F$5:$F$43,AF325)</f>
        <v>24</v>
      </c>
      <c r="AO325" s="14" t="e">
        <f>INDEX(属性投放!#REF!,(卡牌属性!AG325-2)*20+卡牌属性!AN325)</f>
        <v>#REF!</v>
      </c>
      <c r="AP325" s="14" t="e">
        <f t="shared" ref="AP325:AS344" si="1066">$AO325</f>
        <v>#REF!</v>
      </c>
      <c r="AQ325" s="14" t="e">
        <f t="shared" si="1066"/>
        <v>#REF!</v>
      </c>
      <c r="AR325" s="14" t="e">
        <f t="shared" si="1066"/>
        <v>#REF!</v>
      </c>
      <c r="AS325" s="14" t="e">
        <f t="shared" si="1066"/>
        <v>#REF!</v>
      </c>
      <c r="AT325" s="14" t="e">
        <f>INDEX(属性投放!#REF!,(卡牌属性!AG325-2)*20+卡牌属性!AN325)</f>
        <v>#REF!</v>
      </c>
      <c r="AU325" s="14" t="e">
        <f t="shared" ref="AU325:AX344" si="1067">$AT325</f>
        <v>#REF!</v>
      </c>
      <c r="AV325" s="14" t="e">
        <f t="shared" si="1067"/>
        <v>#REF!</v>
      </c>
      <c r="AW325" s="14" t="e">
        <f t="shared" si="1067"/>
        <v>#REF!</v>
      </c>
      <c r="AX325" s="14" t="e">
        <f t="shared" si="1067"/>
        <v>#REF!</v>
      </c>
      <c r="AY325" s="14" t="e">
        <f>INDEX(属性投放!#REF!,(卡牌属性!AG325-2)*20+卡牌属性!AN325)</f>
        <v>#REF!</v>
      </c>
      <c r="AZ325" s="14" t="e">
        <f t="shared" ref="AZ325:BC344" si="1068">$AY325</f>
        <v>#REF!</v>
      </c>
      <c r="BA325" s="14" t="e">
        <f t="shared" si="1068"/>
        <v>#REF!</v>
      </c>
      <c r="BB325" s="14" t="e">
        <f t="shared" si="1068"/>
        <v>#REF!</v>
      </c>
      <c r="BC325" s="14" t="e">
        <f t="shared" si="1068"/>
        <v>#REF!</v>
      </c>
      <c r="BD325" s="14" t="e">
        <f>INDEX(属性投放!#REF!,(卡牌属性!AG325-2)*20+卡牌属性!AN325)</f>
        <v>#REF!</v>
      </c>
      <c r="BE325" s="14" t="e">
        <f t="shared" ref="BE325:BH344" si="1069">$BD325</f>
        <v>#REF!</v>
      </c>
      <c r="BF325" s="14" t="e">
        <f t="shared" si="1069"/>
        <v>#REF!</v>
      </c>
      <c r="BG325" s="14" t="e">
        <f t="shared" si="1069"/>
        <v>#REF!</v>
      </c>
      <c r="BH325" s="14" t="e">
        <f t="shared" si="1069"/>
        <v>#REF!</v>
      </c>
      <c r="BI325" s="14" t="e">
        <f>INDEX(属性投放!#REF!,(卡牌属性!AG325-2)*20+卡牌属性!AN325)</f>
        <v>#REF!</v>
      </c>
      <c r="BJ325" s="14" t="e">
        <f t="shared" ref="BJ325:BM344" si="1070">$BI325</f>
        <v>#REF!</v>
      </c>
      <c r="BK325" s="14" t="e">
        <f t="shared" si="1070"/>
        <v>#REF!</v>
      </c>
      <c r="BL325" s="14" t="e">
        <f t="shared" si="1070"/>
        <v>#REF!</v>
      </c>
      <c r="BM325" s="14" t="e">
        <f t="shared" si="1070"/>
        <v>#REF!</v>
      </c>
      <c r="BN325" s="14" t="e">
        <f>INDEX(属性投放!#REF!,(卡牌属性!AG325-2)*20+卡牌属性!AN325)</f>
        <v>#REF!</v>
      </c>
      <c r="BO325" s="14" t="e">
        <f t="shared" ref="BO325:BR344" si="1071">$BN325</f>
        <v>#REF!</v>
      </c>
      <c r="BP325" s="14" t="e">
        <f t="shared" si="1071"/>
        <v>#REF!</v>
      </c>
      <c r="BQ325" s="14" t="e">
        <f t="shared" si="1071"/>
        <v>#REF!</v>
      </c>
      <c r="BR325" s="14" t="e">
        <f t="shared" si="1071"/>
        <v>#REF!</v>
      </c>
      <c r="BV325" s="13">
        <v>321</v>
      </c>
      <c r="BW325" s="14">
        <f t="shared" si="928"/>
        <v>30</v>
      </c>
      <c r="BX325" s="14">
        <f t="shared" si="929"/>
        <v>1102998</v>
      </c>
      <c r="BY325" s="14" t="str">
        <f>INDEX($O$6:$O$37,BW325)&amp;"-"&amp;INDEX(属性投放!$H$19:$H$29,卡牌属性!CD325)</f>
        <v>SR守护灵-等活</v>
      </c>
      <c r="BZ325" s="14">
        <f t="shared" si="930"/>
        <v>5</v>
      </c>
      <c r="CA325" s="14">
        <f t="shared" si="931"/>
        <v>5</v>
      </c>
      <c r="CB325" s="14">
        <f t="shared" si="932"/>
        <v>5</v>
      </c>
      <c r="CC325" s="14">
        <f t="shared" si="933"/>
        <v>3</v>
      </c>
      <c r="CD325" s="14">
        <f t="shared" si="934"/>
        <v>2</v>
      </c>
      <c r="CE325" s="14">
        <f>INDEX(属性投放!$W$6:$W$49,(卡牌属性!CC325-2)*11+卡牌属性!CD325)</f>
        <v>10</v>
      </c>
      <c r="CF325" s="14">
        <f t="shared" ref="CF325:CF334" si="1072">CF324+CU324*$CE324</f>
        <v>290</v>
      </c>
      <c r="CG325" s="14">
        <f t="shared" ref="CG325:CG334" si="1073">CG324+CV324*$CE324</f>
        <v>343</v>
      </c>
      <c r="CH325" s="14">
        <f t="shared" ref="CH325:CH334" si="1074">CH324+CW324*$CE324</f>
        <v>396</v>
      </c>
      <c r="CI325" s="14">
        <f t="shared" ref="CI325:CI334" si="1075">CI324+CX324*$CE324</f>
        <v>396</v>
      </c>
      <c r="CJ325" s="14">
        <f t="shared" ref="CJ325:CJ334" si="1076">CJ324+CY324*$CE324</f>
        <v>474</v>
      </c>
      <c r="CK325" s="14">
        <f t="shared" ref="CK325:CK334" si="1077">CK324+CZ324*$CE324</f>
        <v>100</v>
      </c>
      <c r="CL325" s="14">
        <f t="shared" ref="CL325:CL334" si="1078">CL324+DA324*$CE324</f>
        <v>124</v>
      </c>
      <c r="CM325" s="14">
        <f t="shared" ref="CM325:CM334" si="1079">CM324+DB324*$CE324</f>
        <v>124</v>
      </c>
      <c r="CN325" s="14">
        <f t="shared" ref="CN325:CN334" si="1080">CN324+DC324*$CE324</f>
        <v>148</v>
      </c>
      <c r="CO325" s="14">
        <f t="shared" ref="CO325:CO334" si="1081">CO324+DD324*$CE324</f>
        <v>187</v>
      </c>
      <c r="CP325" s="14">
        <f t="shared" ref="CP325:CP334" si="1082">CP324+DE324*$CE324</f>
        <v>1340</v>
      </c>
      <c r="CQ325" s="14">
        <f t="shared" ref="CQ325:CQ334" si="1083">CQ324+DF324*$CE324</f>
        <v>1658</v>
      </c>
      <c r="CR325" s="14">
        <f t="shared" ref="CR325:CR334" si="1084">CR324+DG324*$CE324</f>
        <v>1658</v>
      </c>
      <c r="CS325" s="14">
        <f t="shared" ref="CS325:CS334" si="1085">CS324+DH324*$CE324</f>
        <v>1976</v>
      </c>
      <c r="CT325" s="14">
        <f t="shared" ref="CT325:CT334" si="1086">CT324+DI324*$CE324</f>
        <v>2344</v>
      </c>
      <c r="CU325" s="14">
        <f>INDEX(属性偏向!$S$4:$S$135,(卡牌属性!$BZ325-1+CU$3)*11+卡牌属性!$CD325)</f>
        <v>12</v>
      </c>
      <c r="CV325" s="14">
        <f>INDEX(属性偏向!$S$4:$S$135,(卡牌属性!$BZ325-1+CV$3)*11+卡牌属性!$CD325)</f>
        <v>14</v>
      </c>
      <c r="CW325" s="14">
        <f>INDEX(属性偏向!$S$4:$S$135,(卡牌属性!$BZ325-1+CW$3)*11+卡牌属性!$CD325)</f>
        <v>16</v>
      </c>
      <c r="CX325" s="14">
        <f>INDEX(属性偏向!$S$4:$S$135,(卡牌属性!$BZ325-1+CX$3)*11+卡牌属性!$CD325)</f>
        <v>16</v>
      </c>
      <c r="CY325" s="14">
        <f>INDEX(属性偏向!$S$4:$S$135,(卡牌属性!$BZ325-1+CY$3)*11+卡牌属性!$CD325)</f>
        <v>18</v>
      </c>
      <c r="CZ325" s="14">
        <f>INDEX(属性偏向!$T$4:$T$135,(卡牌属性!$BZ325-1+CZ$3)*11+卡牌属性!$CD325)</f>
        <v>6</v>
      </c>
      <c r="DA325" s="14">
        <f>INDEX(属性偏向!$T$4:$T$135,(卡牌属性!$BZ325-1+DA$3)*11+卡牌属性!$CD325)</f>
        <v>7</v>
      </c>
      <c r="DB325" s="14">
        <f>INDEX(属性偏向!$T$4:$T$135,(卡牌属性!$BZ325-1+DB$3)*11+卡牌属性!$CD325)</f>
        <v>7</v>
      </c>
      <c r="DC325" s="14">
        <f>INDEX(属性偏向!$T$4:$T$135,(卡牌属性!$BZ325-1+DC$3)*11+卡牌属性!$CD325)</f>
        <v>8</v>
      </c>
      <c r="DD325" s="14">
        <f>INDEX(属性偏向!$T$4:$T$135,(卡牌属性!$BZ325-1+DD$3)*11+卡牌属性!$CD325)</f>
        <v>9</v>
      </c>
      <c r="DE325" s="14">
        <f>INDEX(属性偏向!$U$4:$U$135,(卡牌属性!$BZ325-1+DE$3)*11+卡牌属性!$CD325)</f>
        <v>84</v>
      </c>
      <c r="DF325" s="14">
        <f>INDEX(属性偏向!$U$4:$U$135,(卡牌属性!$BZ325-1+DF$3)*11+卡牌属性!$CD325)</f>
        <v>98</v>
      </c>
      <c r="DG325" s="14">
        <f>INDEX(属性偏向!$U$4:$U$135,(卡牌属性!$BZ325-1+DG$3)*11+卡牌属性!$CD325)</f>
        <v>98</v>
      </c>
      <c r="DH325" s="14">
        <f>INDEX(属性偏向!$U$4:$U$135,(卡牌属性!$BZ325-1+DH$3)*11+卡牌属性!$CD325)</f>
        <v>112</v>
      </c>
      <c r="DI325" s="14">
        <f>INDEX(属性偏向!$U$4:$U$135,(卡牌属性!$BZ325-1+DI$3)*11+卡牌属性!$CD325)</f>
        <v>126</v>
      </c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</row>
    <row r="326" spans="31:155" ht="16.5" x14ac:dyDescent="0.2">
      <c r="AE326" s="13">
        <v>322</v>
      </c>
      <c r="AF326" s="13">
        <f t="shared" ref="AF326:AF356" si="1087">MATCH(AE326-1,$F$5:$F$42,1)</f>
        <v>28</v>
      </c>
      <c r="AG326" s="13">
        <f t="shared" si="1062"/>
        <v>0</v>
      </c>
      <c r="AH326" s="13"/>
      <c r="AI326" s="13"/>
      <c r="AJ326" s="14">
        <f t="shared" si="1063"/>
        <v>0</v>
      </c>
      <c r="AK326" s="14" t="e">
        <f t="shared" si="1064"/>
        <v>#N/A</v>
      </c>
      <c r="AL326" s="25" t="s">
        <v>131</v>
      </c>
      <c r="AM326" s="14">
        <v>1</v>
      </c>
      <c r="AN326" s="14">
        <f t="shared" si="1065"/>
        <v>25</v>
      </c>
      <c r="AO326" s="14" t="e">
        <f>INDEX(属性投放!#REF!,(卡牌属性!AG326-2)*20+卡牌属性!AN326)</f>
        <v>#REF!</v>
      </c>
      <c r="AP326" s="14" t="e">
        <f t="shared" si="1066"/>
        <v>#REF!</v>
      </c>
      <c r="AQ326" s="14" t="e">
        <f t="shared" si="1066"/>
        <v>#REF!</v>
      </c>
      <c r="AR326" s="14" t="e">
        <f t="shared" si="1066"/>
        <v>#REF!</v>
      </c>
      <c r="AS326" s="14" t="e">
        <f t="shared" si="1066"/>
        <v>#REF!</v>
      </c>
      <c r="AT326" s="14" t="e">
        <f>INDEX(属性投放!#REF!,(卡牌属性!AG326-2)*20+卡牌属性!AN326)</f>
        <v>#REF!</v>
      </c>
      <c r="AU326" s="14" t="e">
        <f t="shared" si="1067"/>
        <v>#REF!</v>
      </c>
      <c r="AV326" s="14" t="e">
        <f t="shared" si="1067"/>
        <v>#REF!</v>
      </c>
      <c r="AW326" s="14" t="e">
        <f t="shared" si="1067"/>
        <v>#REF!</v>
      </c>
      <c r="AX326" s="14" t="e">
        <f t="shared" si="1067"/>
        <v>#REF!</v>
      </c>
      <c r="AY326" s="14" t="e">
        <f>INDEX(属性投放!#REF!,(卡牌属性!AG326-2)*20+卡牌属性!AN326)</f>
        <v>#REF!</v>
      </c>
      <c r="AZ326" s="14" t="e">
        <f t="shared" si="1068"/>
        <v>#REF!</v>
      </c>
      <c r="BA326" s="14" t="e">
        <f t="shared" si="1068"/>
        <v>#REF!</v>
      </c>
      <c r="BB326" s="14" t="e">
        <f t="shared" si="1068"/>
        <v>#REF!</v>
      </c>
      <c r="BC326" s="14" t="e">
        <f t="shared" si="1068"/>
        <v>#REF!</v>
      </c>
      <c r="BD326" s="14" t="e">
        <f>INDEX(属性投放!#REF!,(卡牌属性!AG326-2)*20+卡牌属性!AN326)</f>
        <v>#REF!</v>
      </c>
      <c r="BE326" s="14" t="e">
        <f t="shared" si="1069"/>
        <v>#REF!</v>
      </c>
      <c r="BF326" s="14" t="e">
        <f t="shared" si="1069"/>
        <v>#REF!</v>
      </c>
      <c r="BG326" s="14" t="e">
        <f t="shared" si="1069"/>
        <v>#REF!</v>
      </c>
      <c r="BH326" s="14" t="e">
        <f t="shared" si="1069"/>
        <v>#REF!</v>
      </c>
      <c r="BI326" s="14" t="e">
        <f>INDEX(属性投放!#REF!,(卡牌属性!AG326-2)*20+卡牌属性!AN326)</f>
        <v>#REF!</v>
      </c>
      <c r="BJ326" s="14" t="e">
        <f t="shared" si="1070"/>
        <v>#REF!</v>
      </c>
      <c r="BK326" s="14" t="e">
        <f t="shared" si="1070"/>
        <v>#REF!</v>
      </c>
      <c r="BL326" s="14" t="e">
        <f t="shared" si="1070"/>
        <v>#REF!</v>
      </c>
      <c r="BM326" s="14" t="e">
        <f t="shared" si="1070"/>
        <v>#REF!</v>
      </c>
      <c r="BN326" s="14" t="e">
        <f>INDEX(属性投放!#REF!,(卡牌属性!AG326-2)*20+卡牌属性!AN326)</f>
        <v>#REF!</v>
      </c>
      <c r="BO326" s="14" t="e">
        <f t="shared" si="1071"/>
        <v>#REF!</v>
      </c>
      <c r="BP326" s="14" t="e">
        <f t="shared" si="1071"/>
        <v>#REF!</v>
      </c>
      <c r="BQ326" s="14" t="e">
        <f t="shared" si="1071"/>
        <v>#REF!</v>
      </c>
      <c r="BR326" s="14" t="e">
        <f t="shared" si="1071"/>
        <v>#REF!</v>
      </c>
      <c r="BV326" s="13">
        <v>322</v>
      </c>
      <c r="BW326" s="14">
        <f t="shared" ref="BW326:BW356" si="1088">MATCH(BV326-1,$S$5:$S$37,1)</f>
        <v>30</v>
      </c>
      <c r="BX326" s="14">
        <f t="shared" ref="BX326:BX356" si="1089">INDEX($N$6:$N$37,BW326)</f>
        <v>1102998</v>
      </c>
      <c r="BY326" s="14" t="str">
        <f>INDEX($O$6:$O$37,BW326)&amp;"-"&amp;INDEX(属性投放!$H$19:$H$29,卡牌属性!CD326)</f>
        <v>SR守护灵-黑绳</v>
      </c>
      <c r="BZ326" s="14">
        <f t="shared" ref="BZ326:BZ356" si="1090">INDEX(Y$6:Y$43,$BW326)</f>
        <v>5</v>
      </c>
      <c r="CA326" s="14">
        <f t="shared" ref="CA326:CA356" si="1091">INDEX(Z$6:Z$43,$BW326)</f>
        <v>5</v>
      </c>
      <c r="CB326" s="14">
        <f t="shared" ref="CB326:CB356" si="1092">INDEX(AA$6:AA$43,$BW326)</f>
        <v>5</v>
      </c>
      <c r="CC326" s="14">
        <f t="shared" ref="CC326:CC356" si="1093">INDEX($Q$6:$Q$37,BW326)</f>
        <v>3</v>
      </c>
      <c r="CD326" s="14">
        <f t="shared" ref="CD326:CD356" si="1094">BV326-INDEX($S$5:$S$37,BW326)</f>
        <v>3</v>
      </c>
      <c r="CE326" s="14">
        <f>INDEX(属性投放!$W$6:$W$49,(卡牌属性!CC326-2)*11+卡牌属性!CD326)</f>
        <v>15</v>
      </c>
      <c r="CF326" s="14">
        <f t="shared" si="1072"/>
        <v>410</v>
      </c>
      <c r="CG326" s="14">
        <f t="shared" si="1073"/>
        <v>483</v>
      </c>
      <c r="CH326" s="14">
        <f t="shared" si="1074"/>
        <v>556</v>
      </c>
      <c r="CI326" s="14">
        <f t="shared" si="1075"/>
        <v>556</v>
      </c>
      <c r="CJ326" s="14">
        <f t="shared" si="1076"/>
        <v>654</v>
      </c>
      <c r="CK326" s="14">
        <f t="shared" si="1077"/>
        <v>160</v>
      </c>
      <c r="CL326" s="14">
        <f t="shared" si="1078"/>
        <v>194</v>
      </c>
      <c r="CM326" s="14">
        <f t="shared" si="1079"/>
        <v>194</v>
      </c>
      <c r="CN326" s="14">
        <f t="shared" si="1080"/>
        <v>228</v>
      </c>
      <c r="CO326" s="14">
        <f t="shared" si="1081"/>
        <v>277</v>
      </c>
      <c r="CP326" s="14">
        <f t="shared" si="1082"/>
        <v>2180</v>
      </c>
      <c r="CQ326" s="14">
        <f t="shared" si="1083"/>
        <v>2638</v>
      </c>
      <c r="CR326" s="14">
        <f t="shared" si="1084"/>
        <v>2638</v>
      </c>
      <c r="CS326" s="14">
        <f t="shared" si="1085"/>
        <v>3096</v>
      </c>
      <c r="CT326" s="14">
        <f t="shared" si="1086"/>
        <v>3604</v>
      </c>
      <c r="CU326" s="14">
        <f>INDEX(属性偏向!$S$4:$S$135,(卡牌属性!$BZ326-1+CU$3)*11+卡牌属性!$CD326)</f>
        <v>14</v>
      </c>
      <c r="CV326" s="14">
        <f>INDEX(属性偏向!$S$4:$S$135,(卡牌属性!$BZ326-1+CV$3)*11+卡牌属性!$CD326)</f>
        <v>16</v>
      </c>
      <c r="CW326" s="14">
        <f>INDEX(属性偏向!$S$4:$S$135,(卡牌属性!$BZ326-1+CW$3)*11+卡牌属性!$CD326)</f>
        <v>18</v>
      </c>
      <c r="CX326" s="14">
        <f>INDEX(属性偏向!$S$4:$S$135,(卡牌属性!$BZ326-1+CX$3)*11+卡牌属性!$CD326)</f>
        <v>18</v>
      </c>
      <c r="CY326" s="14">
        <f>INDEX(属性偏向!$S$4:$S$135,(卡牌属性!$BZ326-1+CY$3)*11+卡牌属性!$CD326)</f>
        <v>20</v>
      </c>
      <c r="CZ326" s="14">
        <f>INDEX(属性偏向!$T$4:$T$135,(卡牌属性!$BZ326-1+CZ$3)*11+卡牌属性!$CD326)</f>
        <v>7</v>
      </c>
      <c r="DA326" s="14">
        <f>INDEX(属性偏向!$T$4:$T$135,(卡牌属性!$BZ326-1+DA$3)*11+卡牌属性!$CD326)</f>
        <v>8</v>
      </c>
      <c r="DB326" s="14">
        <f>INDEX(属性偏向!$T$4:$T$135,(卡牌属性!$BZ326-1+DB$3)*11+卡牌属性!$CD326)</f>
        <v>8</v>
      </c>
      <c r="DC326" s="14">
        <f>INDEX(属性偏向!$T$4:$T$135,(卡牌属性!$BZ326-1+DC$3)*11+卡牌属性!$CD326)</f>
        <v>9</v>
      </c>
      <c r="DD326" s="14">
        <f>INDEX(属性偏向!$T$4:$T$135,(卡牌属性!$BZ326-1+DD$3)*11+卡牌属性!$CD326)</f>
        <v>10</v>
      </c>
      <c r="DE326" s="14">
        <f>INDEX(属性偏向!$U$4:$U$135,(卡牌属性!$BZ326-1+DE$3)*11+卡牌属性!$CD326)</f>
        <v>112</v>
      </c>
      <c r="DF326" s="14">
        <f>INDEX(属性偏向!$U$4:$U$135,(卡牌属性!$BZ326-1+DF$3)*11+卡牌属性!$CD326)</f>
        <v>128</v>
      </c>
      <c r="DG326" s="14">
        <f>INDEX(属性偏向!$U$4:$U$135,(卡牌属性!$BZ326-1+DG$3)*11+卡牌属性!$CD326)</f>
        <v>128</v>
      </c>
      <c r="DH326" s="14">
        <f>INDEX(属性偏向!$U$4:$U$135,(卡牌属性!$BZ326-1+DH$3)*11+卡牌属性!$CD326)</f>
        <v>144</v>
      </c>
      <c r="DI326" s="14">
        <f>INDEX(属性偏向!$U$4:$U$135,(卡牌属性!$BZ326-1+DI$3)*11+卡牌属性!$CD326)</f>
        <v>160</v>
      </c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</row>
    <row r="327" spans="31:155" ht="16.5" x14ac:dyDescent="0.2">
      <c r="AE327" s="13">
        <v>323</v>
      </c>
      <c r="AF327" s="13">
        <f t="shared" si="1087"/>
        <v>28</v>
      </c>
      <c r="AG327" s="13">
        <f t="shared" si="1062"/>
        <v>0</v>
      </c>
      <c r="AH327" s="13"/>
      <c r="AI327" s="13"/>
      <c r="AJ327" s="14">
        <f t="shared" si="1063"/>
        <v>0</v>
      </c>
      <c r="AK327" s="14" t="e">
        <f t="shared" si="1064"/>
        <v>#N/A</v>
      </c>
      <c r="AL327" s="25" t="s">
        <v>131</v>
      </c>
      <c r="AM327" s="14">
        <v>1</v>
      </c>
      <c r="AN327" s="14">
        <f t="shared" si="1065"/>
        <v>26</v>
      </c>
      <c r="AO327" s="14" t="e">
        <f>INDEX(属性投放!#REF!,(卡牌属性!AG327-2)*20+卡牌属性!AN327)</f>
        <v>#REF!</v>
      </c>
      <c r="AP327" s="14" t="e">
        <f t="shared" si="1066"/>
        <v>#REF!</v>
      </c>
      <c r="AQ327" s="14" t="e">
        <f t="shared" si="1066"/>
        <v>#REF!</v>
      </c>
      <c r="AR327" s="14" t="e">
        <f t="shared" si="1066"/>
        <v>#REF!</v>
      </c>
      <c r="AS327" s="14" t="e">
        <f t="shared" si="1066"/>
        <v>#REF!</v>
      </c>
      <c r="AT327" s="14" t="e">
        <f>INDEX(属性投放!#REF!,(卡牌属性!AG327-2)*20+卡牌属性!AN327)</f>
        <v>#REF!</v>
      </c>
      <c r="AU327" s="14" t="e">
        <f t="shared" si="1067"/>
        <v>#REF!</v>
      </c>
      <c r="AV327" s="14" t="e">
        <f t="shared" si="1067"/>
        <v>#REF!</v>
      </c>
      <c r="AW327" s="14" t="e">
        <f t="shared" si="1067"/>
        <v>#REF!</v>
      </c>
      <c r="AX327" s="14" t="e">
        <f t="shared" si="1067"/>
        <v>#REF!</v>
      </c>
      <c r="AY327" s="14" t="e">
        <f>INDEX(属性投放!#REF!,(卡牌属性!AG327-2)*20+卡牌属性!AN327)</f>
        <v>#REF!</v>
      </c>
      <c r="AZ327" s="14" t="e">
        <f t="shared" si="1068"/>
        <v>#REF!</v>
      </c>
      <c r="BA327" s="14" t="e">
        <f t="shared" si="1068"/>
        <v>#REF!</v>
      </c>
      <c r="BB327" s="14" t="e">
        <f t="shared" si="1068"/>
        <v>#REF!</v>
      </c>
      <c r="BC327" s="14" t="e">
        <f t="shared" si="1068"/>
        <v>#REF!</v>
      </c>
      <c r="BD327" s="14" t="e">
        <f>INDEX(属性投放!#REF!,(卡牌属性!AG327-2)*20+卡牌属性!AN327)</f>
        <v>#REF!</v>
      </c>
      <c r="BE327" s="14" t="e">
        <f t="shared" si="1069"/>
        <v>#REF!</v>
      </c>
      <c r="BF327" s="14" t="e">
        <f t="shared" si="1069"/>
        <v>#REF!</v>
      </c>
      <c r="BG327" s="14" t="e">
        <f t="shared" si="1069"/>
        <v>#REF!</v>
      </c>
      <c r="BH327" s="14" t="e">
        <f t="shared" si="1069"/>
        <v>#REF!</v>
      </c>
      <c r="BI327" s="14" t="e">
        <f>INDEX(属性投放!#REF!,(卡牌属性!AG327-2)*20+卡牌属性!AN327)</f>
        <v>#REF!</v>
      </c>
      <c r="BJ327" s="14" t="e">
        <f t="shared" si="1070"/>
        <v>#REF!</v>
      </c>
      <c r="BK327" s="14" t="e">
        <f t="shared" si="1070"/>
        <v>#REF!</v>
      </c>
      <c r="BL327" s="14" t="e">
        <f t="shared" si="1070"/>
        <v>#REF!</v>
      </c>
      <c r="BM327" s="14" t="e">
        <f t="shared" si="1070"/>
        <v>#REF!</v>
      </c>
      <c r="BN327" s="14" t="e">
        <f>INDEX(属性投放!#REF!,(卡牌属性!AG327-2)*20+卡牌属性!AN327)</f>
        <v>#REF!</v>
      </c>
      <c r="BO327" s="14" t="e">
        <f t="shared" si="1071"/>
        <v>#REF!</v>
      </c>
      <c r="BP327" s="14" t="e">
        <f t="shared" si="1071"/>
        <v>#REF!</v>
      </c>
      <c r="BQ327" s="14" t="e">
        <f t="shared" si="1071"/>
        <v>#REF!</v>
      </c>
      <c r="BR327" s="14" t="e">
        <f t="shared" si="1071"/>
        <v>#REF!</v>
      </c>
      <c r="BV327" s="13">
        <v>323</v>
      </c>
      <c r="BW327" s="14">
        <f t="shared" si="1088"/>
        <v>30</v>
      </c>
      <c r="BX327" s="14">
        <f t="shared" si="1089"/>
        <v>1102998</v>
      </c>
      <c r="BY327" s="14" t="str">
        <f>INDEX($O$6:$O$37,BW327)&amp;"-"&amp;INDEX(属性投放!$H$19:$H$29,卡牌属性!CD327)</f>
        <v>SR守护灵-众合</v>
      </c>
      <c r="BZ327" s="14">
        <f t="shared" si="1090"/>
        <v>5</v>
      </c>
      <c r="CA327" s="14">
        <f t="shared" si="1091"/>
        <v>5</v>
      </c>
      <c r="CB327" s="14">
        <f t="shared" si="1092"/>
        <v>5</v>
      </c>
      <c r="CC327" s="14">
        <f t="shared" si="1093"/>
        <v>3</v>
      </c>
      <c r="CD327" s="14">
        <f t="shared" si="1094"/>
        <v>4</v>
      </c>
      <c r="CE327" s="14">
        <f>INDEX(属性投放!$W$6:$W$49,(卡牌属性!CC327-2)*11+卡牌属性!CD327)</f>
        <v>15</v>
      </c>
      <c r="CF327" s="14">
        <f t="shared" si="1072"/>
        <v>620</v>
      </c>
      <c r="CG327" s="14">
        <f t="shared" si="1073"/>
        <v>723</v>
      </c>
      <c r="CH327" s="14">
        <f t="shared" si="1074"/>
        <v>826</v>
      </c>
      <c r="CI327" s="14">
        <f t="shared" si="1075"/>
        <v>826</v>
      </c>
      <c r="CJ327" s="14">
        <f t="shared" si="1076"/>
        <v>954</v>
      </c>
      <c r="CK327" s="14">
        <f t="shared" si="1077"/>
        <v>265</v>
      </c>
      <c r="CL327" s="14">
        <f t="shared" si="1078"/>
        <v>314</v>
      </c>
      <c r="CM327" s="14">
        <f t="shared" si="1079"/>
        <v>314</v>
      </c>
      <c r="CN327" s="14">
        <f t="shared" si="1080"/>
        <v>363</v>
      </c>
      <c r="CO327" s="14">
        <f t="shared" si="1081"/>
        <v>427</v>
      </c>
      <c r="CP327" s="14">
        <f t="shared" si="1082"/>
        <v>3860</v>
      </c>
      <c r="CQ327" s="14">
        <f t="shared" si="1083"/>
        <v>4558</v>
      </c>
      <c r="CR327" s="14">
        <f t="shared" si="1084"/>
        <v>4558</v>
      </c>
      <c r="CS327" s="14">
        <f t="shared" si="1085"/>
        <v>5256</v>
      </c>
      <c r="CT327" s="14">
        <f t="shared" si="1086"/>
        <v>6004</v>
      </c>
      <c r="CU327" s="14">
        <f>INDEX(属性偏向!$S$4:$S$135,(卡牌属性!$BZ327-1+CU$3)*11+卡牌属性!$CD327)</f>
        <v>16</v>
      </c>
      <c r="CV327" s="14">
        <f>INDEX(属性偏向!$S$4:$S$135,(卡牌属性!$BZ327-1+CV$3)*11+卡牌属性!$CD327)</f>
        <v>18</v>
      </c>
      <c r="CW327" s="14">
        <f>INDEX(属性偏向!$S$4:$S$135,(卡牌属性!$BZ327-1+CW$3)*11+卡牌属性!$CD327)</f>
        <v>20</v>
      </c>
      <c r="CX327" s="14">
        <f>INDEX(属性偏向!$S$4:$S$135,(卡牌属性!$BZ327-1+CX$3)*11+卡牌属性!$CD327)</f>
        <v>20</v>
      </c>
      <c r="CY327" s="14">
        <f>INDEX(属性偏向!$S$4:$S$135,(卡牌属性!$BZ327-1+CY$3)*11+卡牌属性!$CD327)</f>
        <v>22</v>
      </c>
      <c r="CZ327" s="14">
        <f>INDEX(属性偏向!$T$4:$T$135,(卡牌属性!$BZ327-1+CZ$3)*11+卡牌属性!$CD327)</f>
        <v>8</v>
      </c>
      <c r="DA327" s="14">
        <f>INDEX(属性偏向!$T$4:$T$135,(卡牌属性!$BZ327-1+DA$3)*11+卡牌属性!$CD327)</f>
        <v>9</v>
      </c>
      <c r="DB327" s="14">
        <f>INDEX(属性偏向!$T$4:$T$135,(卡牌属性!$BZ327-1+DB$3)*11+卡牌属性!$CD327)</f>
        <v>9</v>
      </c>
      <c r="DC327" s="14">
        <f>INDEX(属性偏向!$T$4:$T$135,(卡牌属性!$BZ327-1+DC$3)*11+卡牌属性!$CD327)</f>
        <v>10</v>
      </c>
      <c r="DD327" s="14">
        <f>INDEX(属性偏向!$T$4:$T$135,(卡牌属性!$BZ327-1+DD$3)*11+卡牌属性!$CD327)</f>
        <v>11</v>
      </c>
      <c r="DE327" s="14">
        <f>INDEX(属性偏向!$U$4:$U$135,(卡牌属性!$BZ327-1+DE$3)*11+卡牌属性!$CD327)</f>
        <v>144</v>
      </c>
      <c r="DF327" s="14">
        <f>INDEX(属性偏向!$U$4:$U$135,(卡牌属性!$BZ327-1+DF$3)*11+卡牌属性!$CD327)</f>
        <v>162</v>
      </c>
      <c r="DG327" s="14">
        <f>INDEX(属性偏向!$U$4:$U$135,(卡牌属性!$BZ327-1+DG$3)*11+卡牌属性!$CD327)</f>
        <v>162</v>
      </c>
      <c r="DH327" s="14">
        <f>INDEX(属性偏向!$U$4:$U$135,(卡牌属性!$BZ327-1+DH$3)*11+卡牌属性!$CD327)</f>
        <v>180</v>
      </c>
      <c r="DI327" s="14">
        <f>INDEX(属性偏向!$U$4:$U$135,(卡牌属性!$BZ327-1+DI$3)*11+卡牌属性!$CD327)</f>
        <v>198</v>
      </c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</row>
    <row r="328" spans="31:155" ht="16.5" x14ac:dyDescent="0.2">
      <c r="AE328" s="13">
        <v>324</v>
      </c>
      <c r="AF328" s="13">
        <f t="shared" si="1087"/>
        <v>28</v>
      </c>
      <c r="AG328" s="13">
        <f t="shared" si="1062"/>
        <v>0</v>
      </c>
      <c r="AH328" s="13"/>
      <c r="AI328" s="13"/>
      <c r="AJ328" s="14">
        <f t="shared" si="1063"/>
        <v>0</v>
      </c>
      <c r="AK328" s="14" t="e">
        <f t="shared" si="1064"/>
        <v>#N/A</v>
      </c>
      <c r="AL328" s="25" t="s">
        <v>131</v>
      </c>
      <c r="AM328" s="14">
        <v>1</v>
      </c>
      <c r="AN328" s="14">
        <f t="shared" si="1065"/>
        <v>27</v>
      </c>
      <c r="AO328" s="14" t="e">
        <f>INDEX(属性投放!#REF!,(卡牌属性!AG328-2)*20+卡牌属性!AN328)</f>
        <v>#REF!</v>
      </c>
      <c r="AP328" s="14" t="e">
        <f t="shared" si="1066"/>
        <v>#REF!</v>
      </c>
      <c r="AQ328" s="14" t="e">
        <f t="shared" si="1066"/>
        <v>#REF!</v>
      </c>
      <c r="AR328" s="14" t="e">
        <f t="shared" si="1066"/>
        <v>#REF!</v>
      </c>
      <c r="AS328" s="14" t="e">
        <f t="shared" si="1066"/>
        <v>#REF!</v>
      </c>
      <c r="AT328" s="14" t="e">
        <f>INDEX(属性投放!#REF!,(卡牌属性!AG328-2)*20+卡牌属性!AN328)</f>
        <v>#REF!</v>
      </c>
      <c r="AU328" s="14" t="e">
        <f t="shared" si="1067"/>
        <v>#REF!</v>
      </c>
      <c r="AV328" s="14" t="e">
        <f t="shared" si="1067"/>
        <v>#REF!</v>
      </c>
      <c r="AW328" s="14" t="e">
        <f t="shared" si="1067"/>
        <v>#REF!</v>
      </c>
      <c r="AX328" s="14" t="e">
        <f t="shared" si="1067"/>
        <v>#REF!</v>
      </c>
      <c r="AY328" s="14" t="e">
        <f>INDEX(属性投放!#REF!,(卡牌属性!AG328-2)*20+卡牌属性!AN328)</f>
        <v>#REF!</v>
      </c>
      <c r="AZ328" s="14" t="e">
        <f t="shared" si="1068"/>
        <v>#REF!</v>
      </c>
      <c r="BA328" s="14" t="e">
        <f t="shared" si="1068"/>
        <v>#REF!</v>
      </c>
      <c r="BB328" s="14" t="e">
        <f t="shared" si="1068"/>
        <v>#REF!</v>
      </c>
      <c r="BC328" s="14" t="e">
        <f t="shared" si="1068"/>
        <v>#REF!</v>
      </c>
      <c r="BD328" s="14" t="e">
        <f>INDEX(属性投放!#REF!,(卡牌属性!AG328-2)*20+卡牌属性!AN328)</f>
        <v>#REF!</v>
      </c>
      <c r="BE328" s="14" t="e">
        <f t="shared" si="1069"/>
        <v>#REF!</v>
      </c>
      <c r="BF328" s="14" t="e">
        <f t="shared" si="1069"/>
        <v>#REF!</v>
      </c>
      <c r="BG328" s="14" t="e">
        <f t="shared" si="1069"/>
        <v>#REF!</v>
      </c>
      <c r="BH328" s="14" t="e">
        <f t="shared" si="1069"/>
        <v>#REF!</v>
      </c>
      <c r="BI328" s="14" t="e">
        <f>INDEX(属性投放!#REF!,(卡牌属性!AG328-2)*20+卡牌属性!AN328)</f>
        <v>#REF!</v>
      </c>
      <c r="BJ328" s="14" t="e">
        <f t="shared" si="1070"/>
        <v>#REF!</v>
      </c>
      <c r="BK328" s="14" t="e">
        <f t="shared" si="1070"/>
        <v>#REF!</v>
      </c>
      <c r="BL328" s="14" t="e">
        <f t="shared" si="1070"/>
        <v>#REF!</v>
      </c>
      <c r="BM328" s="14" t="e">
        <f t="shared" si="1070"/>
        <v>#REF!</v>
      </c>
      <c r="BN328" s="14" t="e">
        <f>INDEX(属性投放!#REF!,(卡牌属性!AG328-2)*20+卡牌属性!AN328)</f>
        <v>#REF!</v>
      </c>
      <c r="BO328" s="14" t="e">
        <f t="shared" si="1071"/>
        <v>#REF!</v>
      </c>
      <c r="BP328" s="14" t="e">
        <f t="shared" si="1071"/>
        <v>#REF!</v>
      </c>
      <c r="BQ328" s="14" t="e">
        <f t="shared" si="1071"/>
        <v>#REF!</v>
      </c>
      <c r="BR328" s="14" t="e">
        <f t="shared" si="1071"/>
        <v>#REF!</v>
      </c>
      <c r="BV328" s="13">
        <v>324</v>
      </c>
      <c r="BW328" s="14">
        <f t="shared" si="1088"/>
        <v>30</v>
      </c>
      <c r="BX328" s="14">
        <f t="shared" si="1089"/>
        <v>1102998</v>
      </c>
      <c r="BY328" s="14" t="str">
        <f>INDEX($O$6:$O$37,BW328)&amp;"-"&amp;INDEX(属性投放!$H$19:$H$29,卡牌属性!CD328)</f>
        <v>SR守护灵-叫唤</v>
      </c>
      <c r="BZ328" s="14">
        <f t="shared" si="1090"/>
        <v>5</v>
      </c>
      <c r="CA328" s="14">
        <f t="shared" si="1091"/>
        <v>5</v>
      </c>
      <c r="CB328" s="14">
        <f t="shared" si="1092"/>
        <v>5</v>
      </c>
      <c r="CC328" s="14">
        <f t="shared" si="1093"/>
        <v>3</v>
      </c>
      <c r="CD328" s="14">
        <f t="shared" si="1094"/>
        <v>5</v>
      </c>
      <c r="CE328" s="14">
        <f>INDEX(属性投放!$W$6:$W$49,(卡牌属性!CC328-2)*11+卡牌属性!CD328)</f>
        <v>15</v>
      </c>
      <c r="CF328" s="14">
        <f t="shared" si="1072"/>
        <v>860</v>
      </c>
      <c r="CG328" s="14">
        <f t="shared" si="1073"/>
        <v>993</v>
      </c>
      <c r="CH328" s="14">
        <f t="shared" si="1074"/>
        <v>1126</v>
      </c>
      <c r="CI328" s="14">
        <f t="shared" si="1075"/>
        <v>1126</v>
      </c>
      <c r="CJ328" s="14">
        <f t="shared" si="1076"/>
        <v>1284</v>
      </c>
      <c r="CK328" s="14">
        <f t="shared" si="1077"/>
        <v>385</v>
      </c>
      <c r="CL328" s="14">
        <f t="shared" si="1078"/>
        <v>449</v>
      </c>
      <c r="CM328" s="14">
        <f t="shared" si="1079"/>
        <v>449</v>
      </c>
      <c r="CN328" s="14">
        <f t="shared" si="1080"/>
        <v>513</v>
      </c>
      <c r="CO328" s="14">
        <f t="shared" si="1081"/>
        <v>592</v>
      </c>
      <c r="CP328" s="14">
        <f t="shared" si="1082"/>
        <v>6020</v>
      </c>
      <c r="CQ328" s="14">
        <f t="shared" si="1083"/>
        <v>6988</v>
      </c>
      <c r="CR328" s="14">
        <f t="shared" si="1084"/>
        <v>6988</v>
      </c>
      <c r="CS328" s="14">
        <f t="shared" si="1085"/>
        <v>7956</v>
      </c>
      <c r="CT328" s="14">
        <f t="shared" si="1086"/>
        <v>8974</v>
      </c>
      <c r="CU328" s="14">
        <f>INDEX(属性偏向!$S$4:$S$135,(卡牌属性!$BZ328-1+CU$3)*11+卡牌属性!$CD328)</f>
        <v>18</v>
      </c>
      <c r="CV328" s="14">
        <f>INDEX(属性偏向!$S$4:$S$135,(卡牌属性!$BZ328-1+CV$3)*11+卡牌属性!$CD328)</f>
        <v>20</v>
      </c>
      <c r="CW328" s="14">
        <f>INDEX(属性偏向!$S$4:$S$135,(卡牌属性!$BZ328-1+CW$3)*11+卡牌属性!$CD328)</f>
        <v>22</v>
      </c>
      <c r="CX328" s="14">
        <f>INDEX(属性偏向!$S$4:$S$135,(卡牌属性!$BZ328-1+CX$3)*11+卡牌属性!$CD328)</f>
        <v>22</v>
      </c>
      <c r="CY328" s="14">
        <f>INDEX(属性偏向!$S$4:$S$135,(卡牌属性!$BZ328-1+CY$3)*11+卡牌属性!$CD328)</f>
        <v>24</v>
      </c>
      <c r="CZ328" s="14">
        <f>INDEX(属性偏向!$T$4:$T$135,(卡牌属性!$BZ328-1+CZ$3)*11+卡牌属性!$CD328)</f>
        <v>9</v>
      </c>
      <c r="DA328" s="14">
        <f>INDEX(属性偏向!$T$4:$T$135,(卡牌属性!$BZ328-1+DA$3)*11+卡牌属性!$CD328)</f>
        <v>10</v>
      </c>
      <c r="DB328" s="14">
        <f>INDEX(属性偏向!$T$4:$T$135,(卡牌属性!$BZ328-1+DB$3)*11+卡牌属性!$CD328)</f>
        <v>10</v>
      </c>
      <c r="DC328" s="14">
        <f>INDEX(属性偏向!$T$4:$T$135,(卡牌属性!$BZ328-1+DC$3)*11+卡牌属性!$CD328)</f>
        <v>11</v>
      </c>
      <c r="DD328" s="14">
        <f>INDEX(属性偏向!$T$4:$T$135,(卡牌属性!$BZ328-1+DD$3)*11+卡牌属性!$CD328)</f>
        <v>12</v>
      </c>
      <c r="DE328" s="14">
        <f>INDEX(属性偏向!$U$4:$U$135,(卡牌属性!$BZ328-1+DE$3)*11+卡牌属性!$CD328)</f>
        <v>180</v>
      </c>
      <c r="DF328" s="14">
        <f>INDEX(属性偏向!$U$4:$U$135,(卡牌属性!$BZ328-1+DF$3)*11+卡牌属性!$CD328)</f>
        <v>200</v>
      </c>
      <c r="DG328" s="14">
        <f>INDEX(属性偏向!$U$4:$U$135,(卡牌属性!$BZ328-1+DG$3)*11+卡牌属性!$CD328)</f>
        <v>200</v>
      </c>
      <c r="DH328" s="14">
        <f>INDEX(属性偏向!$U$4:$U$135,(卡牌属性!$BZ328-1+DH$3)*11+卡牌属性!$CD328)</f>
        <v>220</v>
      </c>
      <c r="DI328" s="14">
        <f>INDEX(属性偏向!$U$4:$U$135,(卡牌属性!$BZ328-1+DI$3)*11+卡牌属性!$CD328)</f>
        <v>240</v>
      </c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</row>
    <row r="329" spans="31:155" ht="16.5" x14ac:dyDescent="0.2">
      <c r="AE329" s="13">
        <v>325</v>
      </c>
      <c r="AF329" s="13">
        <f t="shared" si="1087"/>
        <v>28</v>
      </c>
      <c r="AG329" s="13">
        <f t="shared" si="1062"/>
        <v>0</v>
      </c>
      <c r="AH329" s="13"/>
      <c r="AI329" s="13"/>
      <c r="AJ329" s="14">
        <f t="shared" si="1063"/>
        <v>0</v>
      </c>
      <c r="AK329" s="14" t="e">
        <f t="shared" si="1064"/>
        <v>#N/A</v>
      </c>
      <c r="AL329" s="25" t="s">
        <v>131</v>
      </c>
      <c r="AM329" s="14">
        <v>1</v>
      </c>
      <c r="AN329" s="14">
        <f t="shared" si="1065"/>
        <v>28</v>
      </c>
      <c r="AO329" s="14" t="e">
        <f>INDEX(属性投放!#REF!,(卡牌属性!AG329-2)*20+卡牌属性!AN329)</f>
        <v>#REF!</v>
      </c>
      <c r="AP329" s="14" t="e">
        <f t="shared" si="1066"/>
        <v>#REF!</v>
      </c>
      <c r="AQ329" s="14" t="e">
        <f t="shared" si="1066"/>
        <v>#REF!</v>
      </c>
      <c r="AR329" s="14" t="e">
        <f t="shared" si="1066"/>
        <v>#REF!</v>
      </c>
      <c r="AS329" s="14" t="e">
        <f t="shared" si="1066"/>
        <v>#REF!</v>
      </c>
      <c r="AT329" s="14" t="e">
        <f>INDEX(属性投放!#REF!,(卡牌属性!AG329-2)*20+卡牌属性!AN329)</f>
        <v>#REF!</v>
      </c>
      <c r="AU329" s="14" t="e">
        <f t="shared" si="1067"/>
        <v>#REF!</v>
      </c>
      <c r="AV329" s="14" t="e">
        <f t="shared" si="1067"/>
        <v>#REF!</v>
      </c>
      <c r="AW329" s="14" t="e">
        <f t="shared" si="1067"/>
        <v>#REF!</v>
      </c>
      <c r="AX329" s="14" t="e">
        <f t="shared" si="1067"/>
        <v>#REF!</v>
      </c>
      <c r="AY329" s="14" t="e">
        <f>INDEX(属性投放!#REF!,(卡牌属性!AG329-2)*20+卡牌属性!AN329)</f>
        <v>#REF!</v>
      </c>
      <c r="AZ329" s="14" t="e">
        <f t="shared" si="1068"/>
        <v>#REF!</v>
      </c>
      <c r="BA329" s="14" t="e">
        <f t="shared" si="1068"/>
        <v>#REF!</v>
      </c>
      <c r="BB329" s="14" t="e">
        <f t="shared" si="1068"/>
        <v>#REF!</v>
      </c>
      <c r="BC329" s="14" t="e">
        <f t="shared" si="1068"/>
        <v>#REF!</v>
      </c>
      <c r="BD329" s="14" t="e">
        <f>INDEX(属性投放!#REF!,(卡牌属性!AG329-2)*20+卡牌属性!AN329)</f>
        <v>#REF!</v>
      </c>
      <c r="BE329" s="14" t="e">
        <f t="shared" si="1069"/>
        <v>#REF!</v>
      </c>
      <c r="BF329" s="14" t="e">
        <f t="shared" si="1069"/>
        <v>#REF!</v>
      </c>
      <c r="BG329" s="14" t="e">
        <f t="shared" si="1069"/>
        <v>#REF!</v>
      </c>
      <c r="BH329" s="14" t="e">
        <f t="shared" si="1069"/>
        <v>#REF!</v>
      </c>
      <c r="BI329" s="14" t="e">
        <f>INDEX(属性投放!#REF!,(卡牌属性!AG329-2)*20+卡牌属性!AN329)</f>
        <v>#REF!</v>
      </c>
      <c r="BJ329" s="14" t="e">
        <f t="shared" si="1070"/>
        <v>#REF!</v>
      </c>
      <c r="BK329" s="14" t="e">
        <f t="shared" si="1070"/>
        <v>#REF!</v>
      </c>
      <c r="BL329" s="14" t="e">
        <f t="shared" si="1070"/>
        <v>#REF!</v>
      </c>
      <c r="BM329" s="14" t="e">
        <f t="shared" si="1070"/>
        <v>#REF!</v>
      </c>
      <c r="BN329" s="14" t="e">
        <f>INDEX(属性投放!#REF!,(卡牌属性!AG329-2)*20+卡牌属性!AN329)</f>
        <v>#REF!</v>
      </c>
      <c r="BO329" s="14" t="e">
        <f t="shared" si="1071"/>
        <v>#REF!</v>
      </c>
      <c r="BP329" s="14" t="e">
        <f t="shared" si="1071"/>
        <v>#REF!</v>
      </c>
      <c r="BQ329" s="14" t="e">
        <f t="shared" si="1071"/>
        <v>#REF!</v>
      </c>
      <c r="BR329" s="14" t="e">
        <f t="shared" si="1071"/>
        <v>#REF!</v>
      </c>
      <c r="BV329" s="13">
        <v>325</v>
      </c>
      <c r="BW329" s="14">
        <f t="shared" si="1088"/>
        <v>30</v>
      </c>
      <c r="BX329" s="14">
        <f t="shared" si="1089"/>
        <v>1102998</v>
      </c>
      <c r="BY329" s="14" t="str">
        <f>INDEX($O$6:$O$37,BW329)&amp;"-"&amp;INDEX(属性投放!$H$19:$H$29,卡牌属性!CD329)</f>
        <v>SR守护灵-大叫唤</v>
      </c>
      <c r="BZ329" s="14">
        <f t="shared" si="1090"/>
        <v>5</v>
      </c>
      <c r="CA329" s="14">
        <f t="shared" si="1091"/>
        <v>5</v>
      </c>
      <c r="CB329" s="14">
        <f t="shared" si="1092"/>
        <v>5</v>
      </c>
      <c r="CC329" s="14">
        <f t="shared" si="1093"/>
        <v>3</v>
      </c>
      <c r="CD329" s="14">
        <f t="shared" si="1094"/>
        <v>6</v>
      </c>
      <c r="CE329" s="14">
        <f>INDEX(属性投放!$W$6:$W$49,(卡牌属性!CC329-2)*11+卡牌属性!CD329)</f>
        <v>15</v>
      </c>
      <c r="CF329" s="14">
        <f t="shared" si="1072"/>
        <v>1130</v>
      </c>
      <c r="CG329" s="14">
        <f t="shared" si="1073"/>
        <v>1293</v>
      </c>
      <c r="CH329" s="14">
        <f t="shared" si="1074"/>
        <v>1456</v>
      </c>
      <c r="CI329" s="14">
        <f t="shared" si="1075"/>
        <v>1456</v>
      </c>
      <c r="CJ329" s="14">
        <f t="shared" si="1076"/>
        <v>1644</v>
      </c>
      <c r="CK329" s="14">
        <f t="shared" si="1077"/>
        <v>520</v>
      </c>
      <c r="CL329" s="14">
        <f t="shared" si="1078"/>
        <v>599</v>
      </c>
      <c r="CM329" s="14">
        <f t="shared" si="1079"/>
        <v>599</v>
      </c>
      <c r="CN329" s="14">
        <f t="shared" si="1080"/>
        <v>678</v>
      </c>
      <c r="CO329" s="14">
        <f t="shared" si="1081"/>
        <v>772</v>
      </c>
      <c r="CP329" s="14">
        <f t="shared" si="1082"/>
        <v>8720</v>
      </c>
      <c r="CQ329" s="14">
        <f t="shared" si="1083"/>
        <v>9988</v>
      </c>
      <c r="CR329" s="14">
        <f t="shared" si="1084"/>
        <v>9988</v>
      </c>
      <c r="CS329" s="14">
        <f t="shared" si="1085"/>
        <v>11256</v>
      </c>
      <c r="CT329" s="14">
        <f t="shared" si="1086"/>
        <v>12574</v>
      </c>
      <c r="CU329" s="14">
        <f>INDEX(属性偏向!$S$4:$S$135,(卡牌属性!$BZ329-1+CU$3)*11+卡牌属性!$CD329)</f>
        <v>22</v>
      </c>
      <c r="CV329" s="14">
        <f>INDEX(属性偏向!$S$4:$S$135,(卡牌属性!$BZ329-1+CV$3)*11+卡牌属性!$CD329)</f>
        <v>24</v>
      </c>
      <c r="CW329" s="14">
        <f>INDEX(属性偏向!$S$4:$S$135,(卡牌属性!$BZ329-1+CW$3)*11+卡牌属性!$CD329)</f>
        <v>26</v>
      </c>
      <c r="CX329" s="14">
        <f>INDEX(属性偏向!$S$4:$S$135,(卡牌属性!$BZ329-1+CX$3)*11+卡牌属性!$CD329)</f>
        <v>26</v>
      </c>
      <c r="CY329" s="14">
        <f>INDEX(属性偏向!$S$4:$S$135,(卡牌属性!$BZ329-1+CY$3)*11+卡牌属性!$CD329)</f>
        <v>28</v>
      </c>
      <c r="CZ329" s="14">
        <f>INDEX(属性偏向!$T$4:$T$135,(卡牌属性!$BZ329-1+CZ$3)*11+卡牌属性!$CD329)</f>
        <v>11</v>
      </c>
      <c r="DA329" s="14">
        <f>INDEX(属性偏向!$T$4:$T$135,(卡牌属性!$BZ329-1+DA$3)*11+卡牌属性!$CD329)</f>
        <v>12</v>
      </c>
      <c r="DB329" s="14">
        <f>INDEX(属性偏向!$T$4:$T$135,(卡牌属性!$BZ329-1+DB$3)*11+卡牌属性!$CD329)</f>
        <v>12</v>
      </c>
      <c r="DC329" s="14">
        <f>INDEX(属性偏向!$T$4:$T$135,(卡牌属性!$BZ329-1+DC$3)*11+卡牌属性!$CD329)</f>
        <v>13</v>
      </c>
      <c r="DD329" s="14">
        <f>INDEX(属性偏向!$T$4:$T$135,(卡牌属性!$BZ329-1+DD$3)*11+卡牌属性!$CD329)</f>
        <v>14</v>
      </c>
      <c r="DE329" s="14">
        <f>INDEX(属性偏向!$U$4:$U$135,(卡牌属性!$BZ329-1+DE$3)*11+卡牌属性!$CD329)</f>
        <v>220</v>
      </c>
      <c r="DF329" s="14">
        <f>INDEX(属性偏向!$U$4:$U$135,(卡牌属性!$BZ329-1+DF$3)*11+卡牌属性!$CD329)</f>
        <v>240</v>
      </c>
      <c r="DG329" s="14">
        <f>INDEX(属性偏向!$U$4:$U$135,(卡牌属性!$BZ329-1+DG$3)*11+卡牌属性!$CD329)</f>
        <v>240</v>
      </c>
      <c r="DH329" s="14">
        <f>INDEX(属性偏向!$U$4:$U$135,(卡牌属性!$BZ329-1+DH$3)*11+卡牌属性!$CD329)</f>
        <v>260</v>
      </c>
      <c r="DI329" s="14">
        <f>INDEX(属性偏向!$U$4:$U$135,(卡牌属性!$BZ329-1+DI$3)*11+卡牌属性!$CD329)</f>
        <v>280</v>
      </c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</row>
    <row r="330" spans="31:155" ht="16.5" x14ac:dyDescent="0.2">
      <c r="AE330" s="13">
        <v>326</v>
      </c>
      <c r="AF330" s="13">
        <f t="shared" si="1087"/>
        <v>28</v>
      </c>
      <c r="AG330" s="13">
        <f t="shared" si="1062"/>
        <v>0</v>
      </c>
      <c r="AH330" s="13"/>
      <c r="AI330" s="13"/>
      <c r="AJ330" s="14">
        <f t="shared" si="1063"/>
        <v>0</v>
      </c>
      <c r="AK330" s="14" t="e">
        <f t="shared" si="1064"/>
        <v>#N/A</v>
      </c>
      <c r="AL330" s="25" t="s">
        <v>131</v>
      </c>
      <c r="AM330" s="14">
        <v>1</v>
      </c>
      <c r="AN330" s="14">
        <f t="shared" si="1065"/>
        <v>29</v>
      </c>
      <c r="AO330" s="14" t="e">
        <f>INDEX(属性投放!#REF!,(卡牌属性!AG330-2)*20+卡牌属性!AN330)</f>
        <v>#REF!</v>
      </c>
      <c r="AP330" s="14" t="e">
        <f t="shared" si="1066"/>
        <v>#REF!</v>
      </c>
      <c r="AQ330" s="14" t="e">
        <f t="shared" si="1066"/>
        <v>#REF!</v>
      </c>
      <c r="AR330" s="14" t="e">
        <f t="shared" si="1066"/>
        <v>#REF!</v>
      </c>
      <c r="AS330" s="14" t="e">
        <f t="shared" si="1066"/>
        <v>#REF!</v>
      </c>
      <c r="AT330" s="14" t="e">
        <f>INDEX(属性投放!#REF!,(卡牌属性!AG330-2)*20+卡牌属性!AN330)</f>
        <v>#REF!</v>
      </c>
      <c r="AU330" s="14" t="e">
        <f t="shared" si="1067"/>
        <v>#REF!</v>
      </c>
      <c r="AV330" s="14" t="e">
        <f t="shared" si="1067"/>
        <v>#REF!</v>
      </c>
      <c r="AW330" s="14" t="e">
        <f t="shared" si="1067"/>
        <v>#REF!</v>
      </c>
      <c r="AX330" s="14" t="e">
        <f t="shared" si="1067"/>
        <v>#REF!</v>
      </c>
      <c r="AY330" s="14" t="e">
        <f>INDEX(属性投放!#REF!,(卡牌属性!AG330-2)*20+卡牌属性!AN330)</f>
        <v>#REF!</v>
      </c>
      <c r="AZ330" s="14" t="e">
        <f t="shared" si="1068"/>
        <v>#REF!</v>
      </c>
      <c r="BA330" s="14" t="e">
        <f t="shared" si="1068"/>
        <v>#REF!</v>
      </c>
      <c r="BB330" s="14" t="e">
        <f t="shared" si="1068"/>
        <v>#REF!</v>
      </c>
      <c r="BC330" s="14" t="e">
        <f t="shared" si="1068"/>
        <v>#REF!</v>
      </c>
      <c r="BD330" s="14" t="e">
        <f>INDEX(属性投放!#REF!,(卡牌属性!AG330-2)*20+卡牌属性!AN330)</f>
        <v>#REF!</v>
      </c>
      <c r="BE330" s="14" t="e">
        <f t="shared" si="1069"/>
        <v>#REF!</v>
      </c>
      <c r="BF330" s="14" t="e">
        <f t="shared" si="1069"/>
        <v>#REF!</v>
      </c>
      <c r="BG330" s="14" t="e">
        <f t="shared" si="1069"/>
        <v>#REF!</v>
      </c>
      <c r="BH330" s="14" t="e">
        <f t="shared" si="1069"/>
        <v>#REF!</v>
      </c>
      <c r="BI330" s="14" t="e">
        <f>INDEX(属性投放!#REF!,(卡牌属性!AG330-2)*20+卡牌属性!AN330)</f>
        <v>#REF!</v>
      </c>
      <c r="BJ330" s="14" t="e">
        <f t="shared" si="1070"/>
        <v>#REF!</v>
      </c>
      <c r="BK330" s="14" t="e">
        <f t="shared" si="1070"/>
        <v>#REF!</v>
      </c>
      <c r="BL330" s="14" t="e">
        <f t="shared" si="1070"/>
        <v>#REF!</v>
      </c>
      <c r="BM330" s="14" t="e">
        <f t="shared" si="1070"/>
        <v>#REF!</v>
      </c>
      <c r="BN330" s="14" t="e">
        <f>INDEX(属性投放!#REF!,(卡牌属性!AG330-2)*20+卡牌属性!AN330)</f>
        <v>#REF!</v>
      </c>
      <c r="BO330" s="14" t="e">
        <f t="shared" si="1071"/>
        <v>#REF!</v>
      </c>
      <c r="BP330" s="14" t="e">
        <f t="shared" si="1071"/>
        <v>#REF!</v>
      </c>
      <c r="BQ330" s="14" t="e">
        <f t="shared" si="1071"/>
        <v>#REF!</v>
      </c>
      <c r="BR330" s="14" t="e">
        <f t="shared" si="1071"/>
        <v>#REF!</v>
      </c>
      <c r="BV330" s="13">
        <v>326</v>
      </c>
      <c r="BW330" s="14">
        <f t="shared" si="1088"/>
        <v>30</v>
      </c>
      <c r="BX330" s="14">
        <f t="shared" si="1089"/>
        <v>1102998</v>
      </c>
      <c r="BY330" s="14" t="str">
        <f>INDEX($O$6:$O$37,BW330)&amp;"-"&amp;INDEX(属性投放!$H$19:$H$29,卡牌属性!CD330)</f>
        <v>SR守护灵-焦热</v>
      </c>
      <c r="BZ330" s="14">
        <f t="shared" si="1090"/>
        <v>5</v>
      </c>
      <c r="CA330" s="14">
        <f t="shared" si="1091"/>
        <v>5</v>
      </c>
      <c r="CB330" s="14">
        <f t="shared" si="1092"/>
        <v>5</v>
      </c>
      <c r="CC330" s="14">
        <f t="shared" si="1093"/>
        <v>3</v>
      </c>
      <c r="CD330" s="14">
        <f t="shared" si="1094"/>
        <v>7</v>
      </c>
      <c r="CE330" s="14">
        <f>INDEX(属性投放!$W$6:$W$49,(卡牌属性!CC330-2)*11+卡牌属性!CD330)</f>
        <v>15</v>
      </c>
      <c r="CF330" s="14">
        <f t="shared" si="1072"/>
        <v>1460</v>
      </c>
      <c r="CG330" s="14">
        <f t="shared" si="1073"/>
        <v>1653</v>
      </c>
      <c r="CH330" s="14">
        <f t="shared" si="1074"/>
        <v>1846</v>
      </c>
      <c r="CI330" s="14">
        <f t="shared" si="1075"/>
        <v>1846</v>
      </c>
      <c r="CJ330" s="14">
        <f t="shared" si="1076"/>
        <v>2064</v>
      </c>
      <c r="CK330" s="14">
        <f t="shared" si="1077"/>
        <v>685</v>
      </c>
      <c r="CL330" s="14">
        <f t="shared" si="1078"/>
        <v>779</v>
      </c>
      <c r="CM330" s="14">
        <f t="shared" si="1079"/>
        <v>779</v>
      </c>
      <c r="CN330" s="14">
        <f t="shared" si="1080"/>
        <v>873</v>
      </c>
      <c r="CO330" s="14">
        <f t="shared" si="1081"/>
        <v>982</v>
      </c>
      <c r="CP330" s="14">
        <f t="shared" si="1082"/>
        <v>12020</v>
      </c>
      <c r="CQ330" s="14">
        <f t="shared" si="1083"/>
        <v>13588</v>
      </c>
      <c r="CR330" s="14">
        <f t="shared" si="1084"/>
        <v>13588</v>
      </c>
      <c r="CS330" s="14">
        <f t="shared" si="1085"/>
        <v>15156</v>
      </c>
      <c r="CT330" s="14">
        <f t="shared" si="1086"/>
        <v>16774</v>
      </c>
      <c r="CU330" s="14">
        <f>INDEX(属性偏向!$S$4:$S$135,(卡牌属性!$BZ330-1+CU$3)*11+卡牌属性!$CD330)</f>
        <v>26</v>
      </c>
      <c r="CV330" s="14">
        <f>INDEX(属性偏向!$S$4:$S$135,(卡牌属性!$BZ330-1+CV$3)*11+卡牌属性!$CD330)</f>
        <v>28</v>
      </c>
      <c r="CW330" s="14">
        <f>INDEX(属性偏向!$S$4:$S$135,(卡牌属性!$BZ330-1+CW$3)*11+卡牌属性!$CD330)</f>
        <v>30</v>
      </c>
      <c r="CX330" s="14">
        <f>INDEX(属性偏向!$S$4:$S$135,(卡牌属性!$BZ330-1+CX$3)*11+卡牌属性!$CD330)</f>
        <v>30</v>
      </c>
      <c r="CY330" s="14">
        <f>INDEX(属性偏向!$S$4:$S$135,(卡牌属性!$BZ330-1+CY$3)*11+卡牌属性!$CD330)</f>
        <v>32</v>
      </c>
      <c r="CZ330" s="14">
        <f>INDEX(属性偏向!$T$4:$T$135,(卡牌属性!$BZ330-1+CZ$3)*11+卡牌属性!$CD330)</f>
        <v>13</v>
      </c>
      <c r="DA330" s="14">
        <f>INDEX(属性偏向!$T$4:$T$135,(卡牌属性!$BZ330-1+DA$3)*11+卡牌属性!$CD330)</f>
        <v>14</v>
      </c>
      <c r="DB330" s="14">
        <f>INDEX(属性偏向!$T$4:$T$135,(卡牌属性!$BZ330-1+DB$3)*11+卡牌属性!$CD330)</f>
        <v>14</v>
      </c>
      <c r="DC330" s="14">
        <f>INDEX(属性偏向!$T$4:$T$135,(卡牌属性!$BZ330-1+DC$3)*11+卡牌属性!$CD330)</f>
        <v>15</v>
      </c>
      <c r="DD330" s="14">
        <f>INDEX(属性偏向!$T$4:$T$135,(卡牌属性!$BZ330-1+DD$3)*11+卡牌属性!$CD330)</f>
        <v>16</v>
      </c>
      <c r="DE330" s="14">
        <f>INDEX(属性偏向!$U$4:$U$135,(卡牌属性!$BZ330-1+DE$3)*11+卡牌属性!$CD330)</f>
        <v>260</v>
      </c>
      <c r="DF330" s="14">
        <f>INDEX(属性偏向!$U$4:$U$135,(卡牌属性!$BZ330-1+DF$3)*11+卡牌属性!$CD330)</f>
        <v>280</v>
      </c>
      <c r="DG330" s="14">
        <f>INDEX(属性偏向!$U$4:$U$135,(卡牌属性!$BZ330-1+DG$3)*11+卡牌属性!$CD330)</f>
        <v>280</v>
      </c>
      <c r="DH330" s="14">
        <f>INDEX(属性偏向!$U$4:$U$135,(卡牌属性!$BZ330-1+DH$3)*11+卡牌属性!$CD330)</f>
        <v>300</v>
      </c>
      <c r="DI330" s="14">
        <f>INDEX(属性偏向!$U$4:$U$135,(卡牌属性!$BZ330-1+DI$3)*11+卡牌属性!$CD330)</f>
        <v>320</v>
      </c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</row>
    <row r="331" spans="31:155" ht="16.5" x14ac:dyDescent="0.2">
      <c r="AE331" s="13">
        <v>327</v>
      </c>
      <c r="AF331" s="13">
        <f t="shared" si="1087"/>
        <v>28</v>
      </c>
      <c r="AG331" s="13">
        <f t="shared" si="1062"/>
        <v>0</v>
      </c>
      <c r="AH331" s="13"/>
      <c r="AI331" s="13"/>
      <c r="AJ331" s="14">
        <f t="shared" si="1063"/>
        <v>0</v>
      </c>
      <c r="AK331" s="14" t="e">
        <f t="shared" si="1064"/>
        <v>#N/A</v>
      </c>
      <c r="AL331" s="25" t="s">
        <v>131</v>
      </c>
      <c r="AM331" s="14">
        <v>1</v>
      </c>
      <c r="AN331" s="14">
        <f t="shared" si="1065"/>
        <v>30</v>
      </c>
      <c r="AO331" s="14" t="e">
        <f>INDEX(属性投放!#REF!,(卡牌属性!AG331-2)*20+卡牌属性!AN331)</f>
        <v>#REF!</v>
      </c>
      <c r="AP331" s="14" t="e">
        <f t="shared" si="1066"/>
        <v>#REF!</v>
      </c>
      <c r="AQ331" s="14" t="e">
        <f t="shared" si="1066"/>
        <v>#REF!</v>
      </c>
      <c r="AR331" s="14" t="e">
        <f t="shared" si="1066"/>
        <v>#REF!</v>
      </c>
      <c r="AS331" s="14" t="e">
        <f t="shared" si="1066"/>
        <v>#REF!</v>
      </c>
      <c r="AT331" s="14" t="e">
        <f>INDEX(属性投放!#REF!,(卡牌属性!AG331-2)*20+卡牌属性!AN331)</f>
        <v>#REF!</v>
      </c>
      <c r="AU331" s="14" t="e">
        <f t="shared" si="1067"/>
        <v>#REF!</v>
      </c>
      <c r="AV331" s="14" t="e">
        <f t="shared" si="1067"/>
        <v>#REF!</v>
      </c>
      <c r="AW331" s="14" t="e">
        <f t="shared" si="1067"/>
        <v>#REF!</v>
      </c>
      <c r="AX331" s="14" t="e">
        <f t="shared" si="1067"/>
        <v>#REF!</v>
      </c>
      <c r="AY331" s="14" t="e">
        <f>INDEX(属性投放!#REF!,(卡牌属性!AG331-2)*20+卡牌属性!AN331)</f>
        <v>#REF!</v>
      </c>
      <c r="AZ331" s="14" t="e">
        <f t="shared" si="1068"/>
        <v>#REF!</v>
      </c>
      <c r="BA331" s="14" t="e">
        <f t="shared" si="1068"/>
        <v>#REF!</v>
      </c>
      <c r="BB331" s="14" t="e">
        <f t="shared" si="1068"/>
        <v>#REF!</v>
      </c>
      <c r="BC331" s="14" t="e">
        <f t="shared" si="1068"/>
        <v>#REF!</v>
      </c>
      <c r="BD331" s="14" t="e">
        <f>INDEX(属性投放!#REF!,(卡牌属性!AG331-2)*20+卡牌属性!AN331)</f>
        <v>#REF!</v>
      </c>
      <c r="BE331" s="14" t="e">
        <f t="shared" si="1069"/>
        <v>#REF!</v>
      </c>
      <c r="BF331" s="14" t="e">
        <f t="shared" si="1069"/>
        <v>#REF!</v>
      </c>
      <c r="BG331" s="14" t="e">
        <f t="shared" si="1069"/>
        <v>#REF!</v>
      </c>
      <c r="BH331" s="14" t="e">
        <f t="shared" si="1069"/>
        <v>#REF!</v>
      </c>
      <c r="BI331" s="14" t="e">
        <f>INDEX(属性投放!#REF!,(卡牌属性!AG331-2)*20+卡牌属性!AN331)</f>
        <v>#REF!</v>
      </c>
      <c r="BJ331" s="14" t="e">
        <f t="shared" si="1070"/>
        <v>#REF!</v>
      </c>
      <c r="BK331" s="14" t="e">
        <f t="shared" si="1070"/>
        <v>#REF!</v>
      </c>
      <c r="BL331" s="14" t="e">
        <f t="shared" si="1070"/>
        <v>#REF!</v>
      </c>
      <c r="BM331" s="14" t="e">
        <f t="shared" si="1070"/>
        <v>#REF!</v>
      </c>
      <c r="BN331" s="14" t="e">
        <f>INDEX(属性投放!#REF!,(卡牌属性!AG331-2)*20+卡牌属性!AN331)</f>
        <v>#REF!</v>
      </c>
      <c r="BO331" s="14" t="e">
        <f t="shared" si="1071"/>
        <v>#REF!</v>
      </c>
      <c r="BP331" s="14" t="e">
        <f t="shared" si="1071"/>
        <v>#REF!</v>
      </c>
      <c r="BQ331" s="14" t="e">
        <f t="shared" si="1071"/>
        <v>#REF!</v>
      </c>
      <c r="BR331" s="14" t="e">
        <f t="shared" si="1071"/>
        <v>#REF!</v>
      </c>
      <c r="BV331" s="13">
        <v>327</v>
      </c>
      <c r="BW331" s="14">
        <f t="shared" si="1088"/>
        <v>30</v>
      </c>
      <c r="BX331" s="14">
        <f t="shared" si="1089"/>
        <v>1102998</v>
      </c>
      <c r="BY331" s="14" t="str">
        <f>INDEX($O$6:$O$37,BW331)&amp;"-"&amp;INDEX(属性投放!$H$19:$H$29,卡牌属性!CD331)</f>
        <v>SR守护灵-大焦热</v>
      </c>
      <c r="BZ331" s="14">
        <f t="shared" si="1090"/>
        <v>5</v>
      </c>
      <c r="CA331" s="14">
        <f t="shared" si="1091"/>
        <v>5</v>
      </c>
      <c r="CB331" s="14">
        <f t="shared" si="1092"/>
        <v>5</v>
      </c>
      <c r="CC331" s="14">
        <f t="shared" si="1093"/>
        <v>3</v>
      </c>
      <c r="CD331" s="14">
        <f t="shared" si="1094"/>
        <v>8</v>
      </c>
      <c r="CE331" s="14">
        <f>INDEX(属性投放!$W$6:$W$49,(卡牌属性!CC331-2)*11+卡牌属性!CD331)</f>
        <v>15</v>
      </c>
      <c r="CF331" s="14">
        <f t="shared" si="1072"/>
        <v>1850</v>
      </c>
      <c r="CG331" s="14">
        <f t="shared" si="1073"/>
        <v>2073</v>
      </c>
      <c r="CH331" s="14">
        <f t="shared" si="1074"/>
        <v>2296</v>
      </c>
      <c r="CI331" s="14">
        <f t="shared" si="1075"/>
        <v>2296</v>
      </c>
      <c r="CJ331" s="14">
        <f t="shared" si="1076"/>
        <v>2544</v>
      </c>
      <c r="CK331" s="14">
        <f t="shared" si="1077"/>
        <v>880</v>
      </c>
      <c r="CL331" s="14">
        <f t="shared" si="1078"/>
        <v>989</v>
      </c>
      <c r="CM331" s="14">
        <f t="shared" si="1079"/>
        <v>989</v>
      </c>
      <c r="CN331" s="14">
        <f t="shared" si="1080"/>
        <v>1098</v>
      </c>
      <c r="CO331" s="14">
        <f t="shared" si="1081"/>
        <v>1222</v>
      </c>
      <c r="CP331" s="14">
        <f t="shared" si="1082"/>
        <v>15920</v>
      </c>
      <c r="CQ331" s="14">
        <f t="shared" si="1083"/>
        <v>17788</v>
      </c>
      <c r="CR331" s="14">
        <f t="shared" si="1084"/>
        <v>17788</v>
      </c>
      <c r="CS331" s="14">
        <f t="shared" si="1085"/>
        <v>19656</v>
      </c>
      <c r="CT331" s="14">
        <f t="shared" si="1086"/>
        <v>21574</v>
      </c>
      <c r="CU331" s="14">
        <f>INDEX(属性偏向!$S$4:$S$135,(卡牌属性!$BZ331-1+CU$3)*11+卡牌属性!$CD331)</f>
        <v>32</v>
      </c>
      <c r="CV331" s="14">
        <f>INDEX(属性偏向!$S$4:$S$135,(卡牌属性!$BZ331-1+CV$3)*11+卡牌属性!$CD331)</f>
        <v>34</v>
      </c>
      <c r="CW331" s="14">
        <f>INDEX(属性偏向!$S$4:$S$135,(卡牌属性!$BZ331-1+CW$3)*11+卡牌属性!$CD331)</f>
        <v>36</v>
      </c>
      <c r="CX331" s="14">
        <f>INDEX(属性偏向!$S$4:$S$135,(卡牌属性!$BZ331-1+CX$3)*11+卡牌属性!$CD331)</f>
        <v>36</v>
      </c>
      <c r="CY331" s="14">
        <f>INDEX(属性偏向!$S$4:$S$135,(卡牌属性!$BZ331-1+CY$3)*11+卡牌属性!$CD331)</f>
        <v>38</v>
      </c>
      <c r="CZ331" s="14">
        <f>INDEX(属性偏向!$T$4:$T$135,(卡牌属性!$BZ331-1+CZ$3)*11+卡牌属性!$CD331)</f>
        <v>16</v>
      </c>
      <c r="DA331" s="14">
        <f>INDEX(属性偏向!$T$4:$T$135,(卡牌属性!$BZ331-1+DA$3)*11+卡牌属性!$CD331)</f>
        <v>17</v>
      </c>
      <c r="DB331" s="14">
        <f>INDEX(属性偏向!$T$4:$T$135,(卡牌属性!$BZ331-1+DB$3)*11+卡牌属性!$CD331)</f>
        <v>17</v>
      </c>
      <c r="DC331" s="14">
        <f>INDEX(属性偏向!$T$4:$T$135,(卡牌属性!$BZ331-1+DC$3)*11+卡牌属性!$CD331)</f>
        <v>18</v>
      </c>
      <c r="DD331" s="14">
        <f>INDEX(属性偏向!$T$4:$T$135,(卡牌属性!$BZ331-1+DD$3)*11+卡牌属性!$CD331)</f>
        <v>19</v>
      </c>
      <c r="DE331" s="14">
        <f>INDEX(属性偏向!$U$4:$U$135,(卡牌属性!$BZ331-1+DE$3)*11+卡牌属性!$CD331)</f>
        <v>320</v>
      </c>
      <c r="DF331" s="14">
        <f>INDEX(属性偏向!$U$4:$U$135,(卡牌属性!$BZ331-1+DF$3)*11+卡牌属性!$CD331)</f>
        <v>340</v>
      </c>
      <c r="DG331" s="14">
        <f>INDEX(属性偏向!$U$4:$U$135,(卡牌属性!$BZ331-1+DG$3)*11+卡牌属性!$CD331)</f>
        <v>340</v>
      </c>
      <c r="DH331" s="14">
        <f>INDEX(属性偏向!$U$4:$U$135,(卡牌属性!$BZ331-1+DH$3)*11+卡牌属性!$CD331)</f>
        <v>360</v>
      </c>
      <c r="DI331" s="14">
        <f>INDEX(属性偏向!$U$4:$U$135,(卡牌属性!$BZ331-1+DI$3)*11+卡牌属性!$CD331)</f>
        <v>380</v>
      </c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</row>
    <row r="332" spans="31:155" ht="16.5" x14ac:dyDescent="0.2">
      <c r="AE332" s="13">
        <v>328</v>
      </c>
      <c r="AF332" s="13">
        <f t="shared" si="1087"/>
        <v>28</v>
      </c>
      <c r="AG332" s="13">
        <f t="shared" si="1062"/>
        <v>0</v>
      </c>
      <c r="AH332" s="13"/>
      <c r="AI332" s="13"/>
      <c r="AJ332" s="14">
        <f t="shared" si="1063"/>
        <v>0</v>
      </c>
      <c r="AK332" s="14" t="e">
        <f t="shared" si="1064"/>
        <v>#N/A</v>
      </c>
      <c r="AL332" s="25" t="s">
        <v>131</v>
      </c>
      <c r="AM332" s="14">
        <v>1</v>
      </c>
      <c r="AN332" s="14">
        <f t="shared" si="1065"/>
        <v>31</v>
      </c>
      <c r="AO332" s="14" t="e">
        <f>INDEX(属性投放!#REF!,(卡牌属性!AG332-2)*20+卡牌属性!AN332)</f>
        <v>#REF!</v>
      </c>
      <c r="AP332" s="14" t="e">
        <f t="shared" si="1066"/>
        <v>#REF!</v>
      </c>
      <c r="AQ332" s="14" t="e">
        <f t="shared" si="1066"/>
        <v>#REF!</v>
      </c>
      <c r="AR332" s="14" t="e">
        <f t="shared" si="1066"/>
        <v>#REF!</v>
      </c>
      <c r="AS332" s="14" t="e">
        <f t="shared" si="1066"/>
        <v>#REF!</v>
      </c>
      <c r="AT332" s="14" t="e">
        <f>INDEX(属性投放!#REF!,(卡牌属性!AG332-2)*20+卡牌属性!AN332)</f>
        <v>#REF!</v>
      </c>
      <c r="AU332" s="14" t="e">
        <f t="shared" si="1067"/>
        <v>#REF!</v>
      </c>
      <c r="AV332" s="14" t="e">
        <f t="shared" si="1067"/>
        <v>#REF!</v>
      </c>
      <c r="AW332" s="14" t="e">
        <f t="shared" si="1067"/>
        <v>#REF!</v>
      </c>
      <c r="AX332" s="14" t="e">
        <f t="shared" si="1067"/>
        <v>#REF!</v>
      </c>
      <c r="AY332" s="14" t="e">
        <f>INDEX(属性投放!#REF!,(卡牌属性!AG332-2)*20+卡牌属性!AN332)</f>
        <v>#REF!</v>
      </c>
      <c r="AZ332" s="14" t="e">
        <f t="shared" si="1068"/>
        <v>#REF!</v>
      </c>
      <c r="BA332" s="14" t="e">
        <f t="shared" si="1068"/>
        <v>#REF!</v>
      </c>
      <c r="BB332" s="14" t="e">
        <f t="shared" si="1068"/>
        <v>#REF!</v>
      </c>
      <c r="BC332" s="14" t="e">
        <f t="shared" si="1068"/>
        <v>#REF!</v>
      </c>
      <c r="BD332" s="14" t="e">
        <f>INDEX(属性投放!#REF!,(卡牌属性!AG332-2)*20+卡牌属性!AN332)</f>
        <v>#REF!</v>
      </c>
      <c r="BE332" s="14" t="e">
        <f t="shared" si="1069"/>
        <v>#REF!</v>
      </c>
      <c r="BF332" s="14" t="e">
        <f t="shared" si="1069"/>
        <v>#REF!</v>
      </c>
      <c r="BG332" s="14" t="e">
        <f t="shared" si="1069"/>
        <v>#REF!</v>
      </c>
      <c r="BH332" s="14" t="e">
        <f t="shared" si="1069"/>
        <v>#REF!</v>
      </c>
      <c r="BI332" s="14" t="e">
        <f>INDEX(属性投放!#REF!,(卡牌属性!AG332-2)*20+卡牌属性!AN332)</f>
        <v>#REF!</v>
      </c>
      <c r="BJ332" s="14" t="e">
        <f t="shared" si="1070"/>
        <v>#REF!</v>
      </c>
      <c r="BK332" s="14" t="e">
        <f t="shared" si="1070"/>
        <v>#REF!</v>
      </c>
      <c r="BL332" s="14" t="e">
        <f t="shared" si="1070"/>
        <v>#REF!</v>
      </c>
      <c r="BM332" s="14" t="e">
        <f t="shared" si="1070"/>
        <v>#REF!</v>
      </c>
      <c r="BN332" s="14" t="e">
        <f>INDEX(属性投放!#REF!,(卡牌属性!AG332-2)*20+卡牌属性!AN332)</f>
        <v>#REF!</v>
      </c>
      <c r="BO332" s="14" t="e">
        <f t="shared" si="1071"/>
        <v>#REF!</v>
      </c>
      <c r="BP332" s="14" t="e">
        <f t="shared" si="1071"/>
        <v>#REF!</v>
      </c>
      <c r="BQ332" s="14" t="e">
        <f t="shared" si="1071"/>
        <v>#REF!</v>
      </c>
      <c r="BR332" s="14" t="e">
        <f t="shared" si="1071"/>
        <v>#REF!</v>
      </c>
      <c r="BV332" s="13">
        <v>328</v>
      </c>
      <c r="BW332" s="14">
        <f t="shared" si="1088"/>
        <v>30</v>
      </c>
      <c r="BX332" s="14">
        <f t="shared" si="1089"/>
        <v>1102998</v>
      </c>
      <c r="BY332" s="14" t="str">
        <f>INDEX($O$6:$O$37,BW332)&amp;"-"&amp;INDEX(属性投放!$H$19:$H$29,卡牌属性!CD332)</f>
        <v>SR守护灵-无间</v>
      </c>
      <c r="BZ332" s="14">
        <f t="shared" si="1090"/>
        <v>5</v>
      </c>
      <c r="CA332" s="14">
        <f t="shared" si="1091"/>
        <v>5</v>
      </c>
      <c r="CB332" s="14">
        <f t="shared" si="1092"/>
        <v>5</v>
      </c>
      <c r="CC332" s="14">
        <f t="shared" si="1093"/>
        <v>3</v>
      </c>
      <c r="CD332" s="14">
        <f t="shared" si="1094"/>
        <v>9</v>
      </c>
      <c r="CE332" s="14">
        <f>INDEX(属性投放!$W$6:$W$49,(卡牌属性!CC332-2)*11+卡牌属性!CD332)</f>
        <v>15</v>
      </c>
      <c r="CF332" s="14">
        <f t="shared" si="1072"/>
        <v>2330</v>
      </c>
      <c r="CG332" s="14">
        <f t="shared" si="1073"/>
        <v>2583</v>
      </c>
      <c r="CH332" s="14">
        <f t="shared" si="1074"/>
        <v>2836</v>
      </c>
      <c r="CI332" s="14">
        <f t="shared" si="1075"/>
        <v>2836</v>
      </c>
      <c r="CJ332" s="14">
        <f t="shared" si="1076"/>
        <v>3114</v>
      </c>
      <c r="CK332" s="14">
        <f t="shared" si="1077"/>
        <v>1120</v>
      </c>
      <c r="CL332" s="14">
        <f t="shared" si="1078"/>
        <v>1244</v>
      </c>
      <c r="CM332" s="14">
        <f t="shared" si="1079"/>
        <v>1244</v>
      </c>
      <c r="CN332" s="14">
        <f t="shared" si="1080"/>
        <v>1368</v>
      </c>
      <c r="CO332" s="14">
        <f t="shared" si="1081"/>
        <v>1507</v>
      </c>
      <c r="CP332" s="14">
        <f t="shared" si="1082"/>
        <v>20720</v>
      </c>
      <c r="CQ332" s="14">
        <f t="shared" si="1083"/>
        <v>22888</v>
      </c>
      <c r="CR332" s="14">
        <f t="shared" si="1084"/>
        <v>22888</v>
      </c>
      <c r="CS332" s="14">
        <f t="shared" si="1085"/>
        <v>25056</v>
      </c>
      <c r="CT332" s="14">
        <f t="shared" si="1086"/>
        <v>27274</v>
      </c>
      <c r="CU332" s="14">
        <f>INDEX(属性偏向!$S$4:$S$135,(卡牌属性!$BZ332-1+CU$3)*11+卡牌属性!$CD332)</f>
        <v>38</v>
      </c>
      <c r="CV332" s="14">
        <f>INDEX(属性偏向!$S$4:$S$135,(卡牌属性!$BZ332-1+CV$3)*11+卡牌属性!$CD332)</f>
        <v>40</v>
      </c>
      <c r="CW332" s="14">
        <f>INDEX(属性偏向!$S$4:$S$135,(卡牌属性!$BZ332-1+CW$3)*11+卡牌属性!$CD332)</f>
        <v>42</v>
      </c>
      <c r="CX332" s="14">
        <f>INDEX(属性偏向!$S$4:$S$135,(卡牌属性!$BZ332-1+CX$3)*11+卡牌属性!$CD332)</f>
        <v>42</v>
      </c>
      <c r="CY332" s="14">
        <f>INDEX(属性偏向!$S$4:$S$135,(卡牌属性!$BZ332-1+CY$3)*11+卡牌属性!$CD332)</f>
        <v>44</v>
      </c>
      <c r="CZ332" s="14">
        <f>INDEX(属性偏向!$T$4:$T$135,(卡牌属性!$BZ332-1+CZ$3)*11+卡牌属性!$CD332)</f>
        <v>19</v>
      </c>
      <c r="DA332" s="14">
        <f>INDEX(属性偏向!$T$4:$T$135,(卡牌属性!$BZ332-1+DA$3)*11+卡牌属性!$CD332)</f>
        <v>20</v>
      </c>
      <c r="DB332" s="14">
        <f>INDEX(属性偏向!$T$4:$T$135,(卡牌属性!$BZ332-1+DB$3)*11+卡牌属性!$CD332)</f>
        <v>20</v>
      </c>
      <c r="DC332" s="14">
        <f>INDEX(属性偏向!$T$4:$T$135,(卡牌属性!$BZ332-1+DC$3)*11+卡牌属性!$CD332)</f>
        <v>21</v>
      </c>
      <c r="DD332" s="14">
        <f>INDEX(属性偏向!$T$4:$T$135,(卡牌属性!$BZ332-1+DD$3)*11+卡牌属性!$CD332)</f>
        <v>22</v>
      </c>
      <c r="DE332" s="14">
        <f>INDEX(属性偏向!$U$4:$U$135,(卡牌属性!$BZ332-1+DE$3)*11+卡牌属性!$CD332)</f>
        <v>380</v>
      </c>
      <c r="DF332" s="14">
        <f>INDEX(属性偏向!$U$4:$U$135,(卡牌属性!$BZ332-1+DF$3)*11+卡牌属性!$CD332)</f>
        <v>400</v>
      </c>
      <c r="DG332" s="14">
        <f>INDEX(属性偏向!$U$4:$U$135,(卡牌属性!$BZ332-1+DG$3)*11+卡牌属性!$CD332)</f>
        <v>400</v>
      </c>
      <c r="DH332" s="14">
        <f>INDEX(属性偏向!$U$4:$U$135,(卡牌属性!$BZ332-1+DH$3)*11+卡牌属性!$CD332)</f>
        <v>420</v>
      </c>
      <c r="DI332" s="14">
        <f>INDEX(属性偏向!$U$4:$U$135,(卡牌属性!$BZ332-1+DI$3)*11+卡牌属性!$CD332)</f>
        <v>440</v>
      </c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</row>
    <row r="333" spans="31:155" ht="16.5" x14ac:dyDescent="0.2">
      <c r="AE333" s="13">
        <v>329</v>
      </c>
      <c r="AF333" s="13">
        <f t="shared" si="1087"/>
        <v>28</v>
      </c>
      <c r="AG333" s="13">
        <f t="shared" si="1062"/>
        <v>0</v>
      </c>
      <c r="AH333" s="13"/>
      <c r="AI333" s="13"/>
      <c r="AJ333" s="14">
        <f t="shared" si="1063"/>
        <v>0</v>
      </c>
      <c r="AK333" s="14" t="e">
        <f t="shared" si="1064"/>
        <v>#N/A</v>
      </c>
      <c r="AL333" s="25" t="s">
        <v>131</v>
      </c>
      <c r="AM333" s="14">
        <v>1</v>
      </c>
      <c r="AN333" s="14">
        <f t="shared" si="1065"/>
        <v>32</v>
      </c>
      <c r="AO333" s="14" t="e">
        <f>INDEX(属性投放!#REF!,(卡牌属性!AG333-2)*20+卡牌属性!AN333)</f>
        <v>#REF!</v>
      </c>
      <c r="AP333" s="14" t="e">
        <f t="shared" si="1066"/>
        <v>#REF!</v>
      </c>
      <c r="AQ333" s="14" t="e">
        <f t="shared" si="1066"/>
        <v>#REF!</v>
      </c>
      <c r="AR333" s="14" t="e">
        <f t="shared" si="1066"/>
        <v>#REF!</v>
      </c>
      <c r="AS333" s="14" t="e">
        <f t="shared" si="1066"/>
        <v>#REF!</v>
      </c>
      <c r="AT333" s="14" t="e">
        <f>INDEX(属性投放!#REF!,(卡牌属性!AG333-2)*20+卡牌属性!AN333)</f>
        <v>#REF!</v>
      </c>
      <c r="AU333" s="14" t="e">
        <f t="shared" si="1067"/>
        <v>#REF!</v>
      </c>
      <c r="AV333" s="14" t="e">
        <f t="shared" si="1067"/>
        <v>#REF!</v>
      </c>
      <c r="AW333" s="14" t="e">
        <f t="shared" si="1067"/>
        <v>#REF!</v>
      </c>
      <c r="AX333" s="14" t="e">
        <f t="shared" si="1067"/>
        <v>#REF!</v>
      </c>
      <c r="AY333" s="14" t="e">
        <f>INDEX(属性投放!#REF!,(卡牌属性!AG333-2)*20+卡牌属性!AN333)</f>
        <v>#REF!</v>
      </c>
      <c r="AZ333" s="14" t="e">
        <f t="shared" si="1068"/>
        <v>#REF!</v>
      </c>
      <c r="BA333" s="14" t="e">
        <f t="shared" si="1068"/>
        <v>#REF!</v>
      </c>
      <c r="BB333" s="14" t="e">
        <f t="shared" si="1068"/>
        <v>#REF!</v>
      </c>
      <c r="BC333" s="14" t="e">
        <f t="shared" si="1068"/>
        <v>#REF!</v>
      </c>
      <c r="BD333" s="14" t="e">
        <f>INDEX(属性投放!#REF!,(卡牌属性!AG333-2)*20+卡牌属性!AN333)</f>
        <v>#REF!</v>
      </c>
      <c r="BE333" s="14" t="e">
        <f t="shared" si="1069"/>
        <v>#REF!</v>
      </c>
      <c r="BF333" s="14" t="e">
        <f t="shared" si="1069"/>
        <v>#REF!</v>
      </c>
      <c r="BG333" s="14" t="e">
        <f t="shared" si="1069"/>
        <v>#REF!</v>
      </c>
      <c r="BH333" s="14" t="e">
        <f t="shared" si="1069"/>
        <v>#REF!</v>
      </c>
      <c r="BI333" s="14" t="e">
        <f>INDEX(属性投放!#REF!,(卡牌属性!AG333-2)*20+卡牌属性!AN333)</f>
        <v>#REF!</v>
      </c>
      <c r="BJ333" s="14" t="e">
        <f t="shared" si="1070"/>
        <v>#REF!</v>
      </c>
      <c r="BK333" s="14" t="e">
        <f t="shared" si="1070"/>
        <v>#REF!</v>
      </c>
      <c r="BL333" s="14" t="e">
        <f t="shared" si="1070"/>
        <v>#REF!</v>
      </c>
      <c r="BM333" s="14" t="e">
        <f t="shared" si="1070"/>
        <v>#REF!</v>
      </c>
      <c r="BN333" s="14" t="e">
        <f>INDEX(属性投放!#REF!,(卡牌属性!AG333-2)*20+卡牌属性!AN333)</f>
        <v>#REF!</v>
      </c>
      <c r="BO333" s="14" t="e">
        <f t="shared" si="1071"/>
        <v>#REF!</v>
      </c>
      <c r="BP333" s="14" t="e">
        <f t="shared" si="1071"/>
        <v>#REF!</v>
      </c>
      <c r="BQ333" s="14" t="e">
        <f t="shared" si="1071"/>
        <v>#REF!</v>
      </c>
      <c r="BR333" s="14" t="e">
        <f t="shared" si="1071"/>
        <v>#REF!</v>
      </c>
      <c r="BV333" s="13">
        <v>329</v>
      </c>
      <c r="BW333" s="14">
        <f t="shared" si="1088"/>
        <v>30</v>
      </c>
      <c r="BX333" s="14">
        <f t="shared" si="1089"/>
        <v>1102998</v>
      </c>
      <c r="BY333" s="14" t="str">
        <f>INDEX($O$6:$O$37,BW333)&amp;"-"&amp;INDEX(属性投放!$H$19:$H$29,卡牌属性!CD333)</f>
        <v>SR守护灵-无我相</v>
      </c>
      <c r="BZ333" s="14">
        <f t="shared" si="1090"/>
        <v>5</v>
      </c>
      <c r="CA333" s="14">
        <f t="shared" si="1091"/>
        <v>5</v>
      </c>
      <c r="CB333" s="14">
        <f t="shared" si="1092"/>
        <v>5</v>
      </c>
      <c r="CC333" s="14">
        <f t="shared" si="1093"/>
        <v>3</v>
      </c>
      <c r="CD333" s="14">
        <f t="shared" si="1094"/>
        <v>10</v>
      </c>
      <c r="CE333" s="14">
        <f>INDEX(属性投放!$W$6:$W$49,(卡牌属性!CC333-2)*11+卡牌属性!CD333)</f>
        <v>10</v>
      </c>
      <c r="CF333" s="14">
        <f t="shared" si="1072"/>
        <v>2900</v>
      </c>
      <c r="CG333" s="14">
        <f t="shared" si="1073"/>
        <v>3183</v>
      </c>
      <c r="CH333" s="14">
        <f t="shared" si="1074"/>
        <v>3466</v>
      </c>
      <c r="CI333" s="14">
        <f t="shared" si="1075"/>
        <v>3466</v>
      </c>
      <c r="CJ333" s="14">
        <f t="shared" si="1076"/>
        <v>3774</v>
      </c>
      <c r="CK333" s="14">
        <f t="shared" si="1077"/>
        <v>1405</v>
      </c>
      <c r="CL333" s="14">
        <f t="shared" si="1078"/>
        <v>1544</v>
      </c>
      <c r="CM333" s="14">
        <f t="shared" si="1079"/>
        <v>1544</v>
      </c>
      <c r="CN333" s="14">
        <f t="shared" si="1080"/>
        <v>1683</v>
      </c>
      <c r="CO333" s="14">
        <f t="shared" si="1081"/>
        <v>1837</v>
      </c>
      <c r="CP333" s="14">
        <f t="shared" si="1082"/>
        <v>26420</v>
      </c>
      <c r="CQ333" s="14">
        <f t="shared" si="1083"/>
        <v>28888</v>
      </c>
      <c r="CR333" s="14">
        <f t="shared" si="1084"/>
        <v>28888</v>
      </c>
      <c r="CS333" s="14">
        <f t="shared" si="1085"/>
        <v>31356</v>
      </c>
      <c r="CT333" s="14">
        <f t="shared" si="1086"/>
        <v>33874</v>
      </c>
      <c r="CU333" s="14">
        <f>INDEX(属性偏向!$S$4:$S$135,(卡牌属性!$BZ333-1+CU$3)*11+卡牌属性!$CD333)</f>
        <v>46</v>
      </c>
      <c r="CV333" s="14">
        <f>INDEX(属性偏向!$S$4:$S$135,(卡牌属性!$BZ333-1+CV$3)*11+卡牌属性!$CD333)</f>
        <v>48</v>
      </c>
      <c r="CW333" s="14">
        <f>INDEX(属性偏向!$S$4:$S$135,(卡牌属性!$BZ333-1+CW$3)*11+卡牌属性!$CD333)</f>
        <v>50</v>
      </c>
      <c r="CX333" s="14">
        <f>INDEX(属性偏向!$S$4:$S$135,(卡牌属性!$BZ333-1+CX$3)*11+卡牌属性!$CD333)</f>
        <v>50</v>
      </c>
      <c r="CY333" s="14">
        <f>INDEX(属性偏向!$S$4:$S$135,(卡牌属性!$BZ333-1+CY$3)*11+卡牌属性!$CD333)</f>
        <v>52</v>
      </c>
      <c r="CZ333" s="14">
        <f>INDEX(属性偏向!$T$4:$T$135,(卡牌属性!$BZ333-1+CZ$3)*11+卡牌属性!$CD333)</f>
        <v>23</v>
      </c>
      <c r="DA333" s="14">
        <f>INDEX(属性偏向!$T$4:$T$135,(卡牌属性!$BZ333-1+DA$3)*11+卡牌属性!$CD333)</f>
        <v>24</v>
      </c>
      <c r="DB333" s="14">
        <f>INDEX(属性偏向!$T$4:$T$135,(卡牌属性!$BZ333-1+DB$3)*11+卡牌属性!$CD333)</f>
        <v>24</v>
      </c>
      <c r="DC333" s="14">
        <f>INDEX(属性偏向!$T$4:$T$135,(卡牌属性!$BZ333-1+DC$3)*11+卡牌属性!$CD333)</f>
        <v>25</v>
      </c>
      <c r="DD333" s="14">
        <f>INDEX(属性偏向!$T$4:$T$135,(卡牌属性!$BZ333-1+DD$3)*11+卡牌属性!$CD333)</f>
        <v>26</v>
      </c>
      <c r="DE333" s="14">
        <f>INDEX(属性偏向!$U$4:$U$135,(卡牌属性!$BZ333-1+DE$3)*11+卡牌属性!$CD333)</f>
        <v>460</v>
      </c>
      <c r="DF333" s="14">
        <f>INDEX(属性偏向!$U$4:$U$135,(卡牌属性!$BZ333-1+DF$3)*11+卡牌属性!$CD333)</f>
        <v>480</v>
      </c>
      <c r="DG333" s="14">
        <f>INDEX(属性偏向!$U$4:$U$135,(卡牌属性!$BZ333-1+DG$3)*11+卡牌属性!$CD333)</f>
        <v>480</v>
      </c>
      <c r="DH333" s="14">
        <f>INDEX(属性偏向!$U$4:$U$135,(卡牌属性!$BZ333-1+DH$3)*11+卡牌属性!$CD333)</f>
        <v>500</v>
      </c>
      <c r="DI333" s="14">
        <f>INDEX(属性偏向!$U$4:$U$135,(卡牌属性!$BZ333-1+DI$3)*11+卡牌属性!$CD333)</f>
        <v>520</v>
      </c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</row>
    <row r="334" spans="31:155" ht="16.5" x14ac:dyDescent="0.2">
      <c r="AE334" s="13">
        <v>330</v>
      </c>
      <c r="AF334" s="13">
        <f t="shared" si="1087"/>
        <v>28</v>
      </c>
      <c r="AG334" s="13">
        <f t="shared" si="1062"/>
        <v>0</v>
      </c>
      <c r="AH334" s="13"/>
      <c r="AI334" s="13"/>
      <c r="AJ334" s="14">
        <f t="shared" si="1063"/>
        <v>0</v>
      </c>
      <c r="AK334" s="14" t="e">
        <f t="shared" si="1064"/>
        <v>#N/A</v>
      </c>
      <c r="AL334" s="25" t="s">
        <v>131</v>
      </c>
      <c r="AM334" s="14">
        <v>1</v>
      </c>
      <c r="AN334" s="14">
        <f t="shared" si="1065"/>
        <v>33</v>
      </c>
      <c r="AO334" s="14" t="e">
        <f>INDEX(属性投放!#REF!,(卡牌属性!AG334-2)*20+卡牌属性!AN334)</f>
        <v>#REF!</v>
      </c>
      <c r="AP334" s="14" t="e">
        <f t="shared" si="1066"/>
        <v>#REF!</v>
      </c>
      <c r="AQ334" s="14" t="e">
        <f t="shared" si="1066"/>
        <v>#REF!</v>
      </c>
      <c r="AR334" s="14" t="e">
        <f t="shared" si="1066"/>
        <v>#REF!</v>
      </c>
      <c r="AS334" s="14" t="e">
        <f t="shared" si="1066"/>
        <v>#REF!</v>
      </c>
      <c r="AT334" s="14" t="e">
        <f>INDEX(属性投放!#REF!,(卡牌属性!AG334-2)*20+卡牌属性!AN334)</f>
        <v>#REF!</v>
      </c>
      <c r="AU334" s="14" t="e">
        <f t="shared" si="1067"/>
        <v>#REF!</v>
      </c>
      <c r="AV334" s="14" t="e">
        <f t="shared" si="1067"/>
        <v>#REF!</v>
      </c>
      <c r="AW334" s="14" t="e">
        <f t="shared" si="1067"/>
        <v>#REF!</v>
      </c>
      <c r="AX334" s="14" t="e">
        <f t="shared" si="1067"/>
        <v>#REF!</v>
      </c>
      <c r="AY334" s="14" t="e">
        <f>INDEX(属性投放!#REF!,(卡牌属性!AG334-2)*20+卡牌属性!AN334)</f>
        <v>#REF!</v>
      </c>
      <c r="AZ334" s="14" t="e">
        <f t="shared" si="1068"/>
        <v>#REF!</v>
      </c>
      <c r="BA334" s="14" t="e">
        <f t="shared" si="1068"/>
        <v>#REF!</v>
      </c>
      <c r="BB334" s="14" t="e">
        <f t="shared" si="1068"/>
        <v>#REF!</v>
      </c>
      <c r="BC334" s="14" t="e">
        <f t="shared" si="1068"/>
        <v>#REF!</v>
      </c>
      <c r="BD334" s="14" t="e">
        <f>INDEX(属性投放!#REF!,(卡牌属性!AG334-2)*20+卡牌属性!AN334)</f>
        <v>#REF!</v>
      </c>
      <c r="BE334" s="14" t="e">
        <f t="shared" si="1069"/>
        <v>#REF!</v>
      </c>
      <c r="BF334" s="14" t="e">
        <f t="shared" si="1069"/>
        <v>#REF!</v>
      </c>
      <c r="BG334" s="14" t="e">
        <f t="shared" si="1069"/>
        <v>#REF!</v>
      </c>
      <c r="BH334" s="14" t="e">
        <f t="shared" si="1069"/>
        <v>#REF!</v>
      </c>
      <c r="BI334" s="14" t="e">
        <f>INDEX(属性投放!#REF!,(卡牌属性!AG334-2)*20+卡牌属性!AN334)</f>
        <v>#REF!</v>
      </c>
      <c r="BJ334" s="14" t="e">
        <f t="shared" si="1070"/>
        <v>#REF!</v>
      </c>
      <c r="BK334" s="14" t="e">
        <f t="shared" si="1070"/>
        <v>#REF!</v>
      </c>
      <c r="BL334" s="14" t="e">
        <f t="shared" si="1070"/>
        <v>#REF!</v>
      </c>
      <c r="BM334" s="14" t="e">
        <f t="shared" si="1070"/>
        <v>#REF!</v>
      </c>
      <c r="BN334" s="14" t="e">
        <f>INDEX(属性投放!#REF!,(卡牌属性!AG334-2)*20+卡牌属性!AN334)</f>
        <v>#REF!</v>
      </c>
      <c r="BO334" s="14" t="e">
        <f t="shared" si="1071"/>
        <v>#REF!</v>
      </c>
      <c r="BP334" s="14" t="e">
        <f t="shared" si="1071"/>
        <v>#REF!</v>
      </c>
      <c r="BQ334" s="14" t="e">
        <f t="shared" si="1071"/>
        <v>#REF!</v>
      </c>
      <c r="BR334" s="14" t="e">
        <f t="shared" si="1071"/>
        <v>#REF!</v>
      </c>
      <c r="BV334" s="13">
        <v>330</v>
      </c>
      <c r="BW334" s="14">
        <f t="shared" si="1088"/>
        <v>30</v>
      </c>
      <c r="BX334" s="14">
        <f t="shared" si="1089"/>
        <v>1102998</v>
      </c>
      <c r="BY334" s="14" t="str">
        <f>INDEX($O$6:$O$37,BW334)&amp;"-"&amp;INDEX(属性投放!$H$19:$H$29,卡牌属性!CD334)</f>
        <v>SR守护灵-无众生相</v>
      </c>
      <c r="BZ334" s="14">
        <f t="shared" si="1090"/>
        <v>5</v>
      </c>
      <c r="CA334" s="14">
        <f t="shared" si="1091"/>
        <v>5</v>
      </c>
      <c r="CB334" s="14">
        <f t="shared" si="1092"/>
        <v>5</v>
      </c>
      <c r="CC334" s="14">
        <f t="shared" si="1093"/>
        <v>3</v>
      </c>
      <c r="CD334" s="14">
        <f t="shared" si="1094"/>
        <v>11</v>
      </c>
      <c r="CE334" s="14">
        <f>INDEX(属性投放!$W$6:$W$49,(卡牌属性!CC334-2)*11+卡牌属性!CD334)</f>
        <v>10</v>
      </c>
      <c r="CF334" s="14">
        <f t="shared" si="1072"/>
        <v>3360</v>
      </c>
      <c r="CG334" s="14">
        <f t="shared" si="1073"/>
        <v>3663</v>
      </c>
      <c r="CH334" s="14">
        <f t="shared" si="1074"/>
        <v>3966</v>
      </c>
      <c r="CI334" s="14">
        <f t="shared" si="1075"/>
        <v>3966</v>
      </c>
      <c r="CJ334" s="14">
        <f t="shared" si="1076"/>
        <v>4294</v>
      </c>
      <c r="CK334" s="14">
        <f t="shared" si="1077"/>
        <v>1635</v>
      </c>
      <c r="CL334" s="14">
        <f t="shared" si="1078"/>
        <v>1784</v>
      </c>
      <c r="CM334" s="14">
        <f t="shared" si="1079"/>
        <v>1784</v>
      </c>
      <c r="CN334" s="14">
        <f t="shared" si="1080"/>
        <v>1933</v>
      </c>
      <c r="CO334" s="14">
        <f t="shared" si="1081"/>
        <v>2097</v>
      </c>
      <c r="CP334" s="14">
        <f t="shared" si="1082"/>
        <v>31020</v>
      </c>
      <c r="CQ334" s="14">
        <f t="shared" si="1083"/>
        <v>33688</v>
      </c>
      <c r="CR334" s="14">
        <f t="shared" si="1084"/>
        <v>33688</v>
      </c>
      <c r="CS334" s="14">
        <f t="shared" si="1085"/>
        <v>36356</v>
      </c>
      <c r="CT334" s="14">
        <f t="shared" si="1086"/>
        <v>39074</v>
      </c>
      <c r="CU334" s="14">
        <f>INDEX(属性偏向!$S$4:$S$135,(卡牌属性!$BZ334-1+CU$3)*11+卡牌属性!$CD334)</f>
        <v>56</v>
      </c>
      <c r="CV334" s="14">
        <f>INDEX(属性偏向!$S$4:$S$135,(卡牌属性!$BZ334-1+CV$3)*11+卡牌属性!$CD334)</f>
        <v>58</v>
      </c>
      <c r="CW334" s="14">
        <f>INDEX(属性偏向!$S$4:$S$135,(卡牌属性!$BZ334-1+CW$3)*11+卡牌属性!$CD334)</f>
        <v>60</v>
      </c>
      <c r="CX334" s="14">
        <f>INDEX(属性偏向!$S$4:$S$135,(卡牌属性!$BZ334-1+CX$3)*11+卡牌属性!$CD334)</f>
        <v>60</v>
      </c>
      <c r="CY334" s="14">
        <f>INDEX(属性偏向!$S$4:$S$135,(卡牌属性!$BZ334-1+CY$3)*11+卡牌属性!$CD334)</f>
        <v>62</v>
      </c>
      <c r="CZ334" s="14">
        <f>INDEX(属性偏向!$T$4:$T$135,(卡牌属性!$BZ334-1+CZ$3)*11+卡牌属性!$CD334)</f>
        <v>28</v>
      </c>
      <c r="DA334" s="14">
        <f>INDEX(属性偏向!$T$4:$T$135,(卡牌属性!$BZ334-1+DA$3)*11+卡牌属性!$CD334)</f>
        <v>29</v>
      </c>
      <c r="DB334" s="14">
        <f>INDEX(属性偏向!$T$4:$T$135,(卡牌属性!$BZ334-1+DB$3)*11+卡牌属性!$CD334)</f>
        <v>29</v>
      </c>
      <c r="DC334" s="14">
        <f>INDEX(属性偏向!$T$4:$T$135,(卡牌属性!$BZ334-1+DC$3)*11+卡牌属性!$CD334)</f>
        <v>30</v>
      </c>
      <c r="DD334" s="14">
        <f>INDEX(属性偏向!$T$4:$T$135,(卡牌属性!$BZ334-1+DD$3)*11+卡牌属性!$CD334)</f>
        <v>31</v>
      </c>
      <c r="DE334" s="14">
        <f>INDEX(属性偏向!$U$4:$U$135,(卡牌属性!$BZ334-1+DE$3)*11+卡牌属性!$CD334)</f>
        <v>560</v>
      </c>
      <c r="DF334" s="14">
        <f>INDEX(属性偏向!$U$4:$U$135,(卡牌属性!$BZ334-1+DF$3)*11+卡牌属性!$CD334)</f>
        <v>580</v>
      </c>
      <c r="DG334" s="14">
        <f>INDEX(属性偏向!$U$4:$U$135,(卡牌属性!$BZ334-1+DG$3)*11+卡牌属性!$CD334)</f>
        <v>580</v>
      </c>
      <c r="DH334" s="14">
        <f>INDEX(属性偏向!$U$4:$U$135,(卡牌属性!$BZ334-1+DH$3)*11+卡牌属性!$CD334)</f>
        <v>600</v>
      </c>
      <c r="DI334" s="14">
        <f>INDEX(属性偏向!$U$4:$U$135,(卡牌属性!$BZ334-1+DI$3)*11+卡牌属性!$CD334)</f>
        <v>620</v>
      </c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</row>
    <row r="335" spans="31:155" ht="16.5" x14ac:dyDescent="0.2">
      <c r="AE335" s="13">
        <v>331</v>
      </c>
      <c r="AF335" s="13">
        <f t="shared" si="1087"/>
        <v>28</v>
      </c>
      <c r="AG335" s="13">
        <f t="shared" si="1062"/>
        <v>0</v>
      </c>
      <c r="AH335" s="13"/>
      <c r="AI335" s="13"/>
      <c r="AJ335" s="14">
        <f t="shared" si="1063"/>
        <v>0</v>
      </c>
      <c r="AK335" s="14" t="e">
        <f t="shared" si="1064"/>
        <v>#N/A</v>
      </c>
      <c r="AL335" s="25" t="s">
        <v>131</v>
      </c>
      <c r="AM335" s="14">
        <v>1</v>
      </c>
      <c r="AN335" s="14">
        <f t="shared" si="1065"/>
        <v>34</v>
      </c>
      <c r="AO335" s="14" t="e">
        <f>INDEX(属性投放!#REF!,(卡牌属性!AG335-2)*20+卡牌属性!AN335)</f>
        <v>#REF!</v>
      </c>
      <c r="AP335" s="14" t="e">
        <f t="shared" si="1066"/>
        <v>#REF!</v>
      </c>
      <c r="AQ335" s="14" t="e">
        <f t="shared" si="1066"/>
        <v>#REF!</v>
      </c>
      <c r="AR335" s="14" t="e">
        <f t="shared" si="1066"/>
        <v>#REF!</v>
      </c>
      <c r="AS335" s="14" t="e">
        <f t="shared" si="1066"/>
        <v>#REF!</v>
      </c>
      <c r="AT335" s="14" t="e">
        <f>INDEX(属性投放!#REF!,(卡牌属性!AG335-2)*20+卡牌属性!AN335)</f>
        <v>#REF!</v>
      </c>
      <c r="AU335" s="14" t="e">
        <f t="shared" si="1067"/>
        <v>#REF!</v>
      </c>
      <c r="AV335" s="14" t="e">
        <f t="shared" si="1067"/>
        <v>#REF!</v>
      </c>
      <c r="AW335" s="14" t="e">
        <f t="shared" si="1067"/>
        <v>#REF!</v>
      </c>
      <c r="AX335" s="14" t="e">
        <f t="shared" si="1067"/>
        <v>#REF!</v>
      </c>
      <c r="AY335" s="14" t="e">
        <f>INDEX(属性投放!#REF!,(卡牌属性!AG335-2)*20+卡牌属性!AN335)</f>
        <v>#REF!</v>
      </c>
      <c r="AZ335" s="14" t="e">
        <f t="shared" si="1068"/>
        <v>#REF!</v>
      </c>
      <c r="BA335" s="14" t="e">
        <f t="shared" si="1068"/>
        <v>#REF!</v>
      </c>
      <c r="BB335" s="14" t="e">
        <f t="shared" si="1068"/>
        <v>#REF!</v>
      </c>
      <c r="BC335" s="14" t="e">
        <f t="shared" si="1068"/>
        <v>#REF!</v>
      </c>
      <c r="BD335" s="14" t="e">
        <f>INDEX(属性投放!#REF!,(卡牌属性!AG335-2)*20+卡牌属性!AN335)</f>
        <v>#REF!</v>
      </c>
      <c r="BE335" s="14" t="e">
        <f t="shared" si="1069"/>
        <v>#REF!</v>
      </c>
      <c r="BF335" s="14" t="e">
        <f t="shared" si="1069"/>
        <v>#REF!</v>
      </c>
      <c r="BG335" s="14" t="e">
        <f t="shared" si="1069"/>
        <v>#REF!</v>
      </c>
      <c r="BH335" s="14" t="e">
        <f t="shared" si="1069"/>
        <v>#REF!</v>
      </c>
      <c r="BI335" s="14" t="e">
        <f>INDEX(属性投放!#REF!,(卡牌属性!AG335-2)*20+卡牌属性!AN335)</f>
        <v>#REF!</v>
      </c>
      <c r="BJ335" s="14" t="e">
        <f t="shared" si="1070"/>
        <v>#REF!</v>
      </c>
      <c r="BK335" s="14" t="e">
        <f t="shared" si="1070"/>
        <v>#REF!</v>
      </c>
      <c r="BL335" s="14" t="e">
        <f t="shared" si="1070"/>
        <v>#REF!</v>
      </c>
      <c r="BM335" s="14" t="e">
        <f t="shared" si="1070"/>
        <v>#REF!</v>
      </c>
      <c r="BN335" s="14" t="e">
        <f>INDEX(属性投放!#REF!,(卡牌属性!AG335-2)*20+卡牌属性!AN335)</f>
        <v>#REF!</v>
      </c>
      <c r="BO335" s="14" t="e">
        <f t="shared" si="1071"/>
        <v>#REF!</v>
      </c>
      <c r="BP335" s="14" t="e">
        <f t="shared" si="1071"/>
        <v>#REF!</v>
      </c>
      <c r="BQ335" s="14" t="e">
        <f t="shared" si="1071"/>
        <v>#REF!</v>
      </c>
      <c r="BR335" s="14" t="e">
        <f t="shared" si="1071"/>
        <v>#REF!</v>
      </c>
      <c r="BV335" s="13">
        <v>331</v>
      </c>
      <c r="BW335" s="14">
        <f t="shared" si="1088"/>
        <v>31</v>
      </c>
      <c r="BX335" s="14">
        <f t="shared" si="1089"/>
        <v>1102997</v>
      </c>
      <c r="BY335" s="14" t="str">
        <f>INDEX($O$6:$O$37,BW335)&amp;"-"&amp;INDEX(属性投放!$H$19:$H$29,卡牌属性!CD335)</f>
        <v>SSR守护灵-练体</v>
      </c>
      <c r="BZ335" s="14">
        <f t="shared" si="1090"/>
        <v>7</v>
      </c>
      <c r="CA335" s="14">
        <f t="shared" si="1091"/>
        <v>6</v>
      </c>
      <c r="CB335" s="14">
        <f t="shared" si="1092"/>
        <v>6</v>
      </c>
      <c r="CC335" s="14">
        <f t="shared" si="1093"/>
        <v>4</v>
      </c>
      <c r="CD335" s="14">
        <f t="shared" si="1094"/>
        <v>1</v>
      </c>
      <c r="CE335" s="14">
        <f>INDEX(属性投放!$W$6:$W$49,(卡牌属性!CC335-2)*11+卡牌属性!CD335)</f>
        <v>14</v>
      </c>
      <c r="CF335" s="14">
        <f>INDEX(属性偏向!$I$4:$I$15,卡牌属性!$BZ335+CF$3)</f>
        <v>200</v>
      </c>
      <c r="CG335" s="14">
        <f>INDEX(属性偏向!$I$4:$I$15,卡牌属性!$BZ335+CG$3)</f>
        <v>250</v>
      </c>
      <c r="CH335" s="14">
        <f>INDEX(属性偏向!$I$4:$I$15,卡牌属性!$BZ335+CH$3)</f>
        <v>300</v>
      </c>
      <c r="CI335" s="14">
        <f>INDEX(属性偏向!$I$4:$I$15,卡牌属性!$BZ335+CI$3)</f>
        <v>300</v>
      </c>
      <c r="CJ335" s="14">
        <f>INDEX(属性偏向!$I$4:$I$15,卡牌属性!$BZ335+CJ$3)</f>
        <v>350</v>
      </c>
      <c r="CK335" s="14">
        <f>INDEX(属性偏向!$J$4:$J$15,卡牌属性!$CA335+CK$3)</f>
        <v>40</v>
      </c>
      <c r="CL335" s="14">
        <f>INDEX(属性偏向!$J$4:$J$15,卡牌属性!$CA335+CL$3)</f>
        <v>50</v>
      </c>
      <c r="CM335" s="14">
        <f>INDEX(属性偏向!$J$4:$J$15,卡牌属性!$CA335+CM$3)</f>
        <v>50</v>
      </c>
      <c r="CN335" s="14">
        <f>INDEX(属性偏向!$J$4:$J$15,卡牌属性!$CA335+CN$3)</f>
        <v>75</v>
      </c>
      <c r="CO335" s="14">
        <f>INDEX(属性偏向!$J$4:$J$15,卡牌属性!$CA335+CO$3)</f>
        <v>100</v>
      </c>
      <c r="CP335" s="14">
        <f>INDEX(属性偏向!$K$4:$K$15,卡牌属性!$CB335+CP$3)</f>
        <v>650</v>
      </c>
      <c r="CQ335" s="14">
        <f>INDEX(属性偏向!$K$4:$K$15,卡牌属性!$CB335+CQ$3)</f>
        <v>800</v>
      </c>
      <c r="CR335" s="14">
        <f>INDEX(属性偏向!$K$4:$K$15,卡牌属性!$CB335+CR$3)</f>
        <v>800</v>
      </c>
      <c r="CS335" s="14">
        <f>INDEX(属性偏向!$K$4:$K$15,卡牌属性!$CB335+CS$3)</f>
        <v>1000</v>
      </c>
      <c r="CT335" s="14">
        <f>INDEX(属性偏向!$K$4:$K$15,卡牌属性!$CB335+CT$3)</f>
        <v>1200</v>
      </c>
      <c r="CU335" s="14">
        <f>INDEX(属性偏向!$S$4:$S$135,(卡牌属性!$BZ335-1+CU$3)*11+卡牌属性!$CD335)</f>
        <v>14</v>
      </c>
      <c r="CV335" s="14">
        <f>INDEX(属性偏向!$S$4:$S$135,(卡牌属性!$BZ335-1+CV$3)*11+卡牌属性!$CD335)</f>
        <v>16</v>
      </c>
      <c r="CW335" s="14">
        <f>INDEX(属性偏向!$S$4:$S$135,(卡牌属性!$BZ335-1+CW$3)*11+卡牌属性!$CD335)</f>
        <v>20</v>
      </c>
      <c r="CX335" s="14">
        <f>INDEX(属性偏向!$S$4:$S$135,(卡牌属性!$BZ335-1+CX$3)*11+卡牌属性!$CD335)</f>
        <v>20</v>
      </c>
      <c r="CY335" s="14">
        <f>INDEX(属性偏向!$S$4:$S$135,(卡牌属性!$BZ335-1+CY$3)*11+卡牌属性!$CD335)</f>
        <v>24</v>
      </c>
      <c r="CZ335" s="14">
        <f>INDEX(属性偏向!$T$4:$T$135,(卡牌属性!$BZ335-1+CZ$3)*11+卡牌属性!$CD335)</f>
        <v>7</v>
      </c>
      <c r="DA335" s="14">
        <f>INDEX(属性偏向!$T$4:$T$135,(卡牌属性!$BZ335-1+DA$3)*11+卡牌属性!$CD335)</f>
        <v>8</v>
      </c>
      <c r="DB335" s="14">
        <f>INDEX(属性偏向!$T$4:$T$135,(卡牌属性!$BZ335-1+DB$3)*11+卡牌属性!$CD335)</f>
        <v>8</v>
      </c>
      <c r="DC335" s="14">
        <f>INDEX(属性偏向!$T$4:$T$135,(卡牌属性!$BZ335-1+DC$3)*11+卡牌属性!$CD335)</f>
        <v>10</v>
      </c>
      <c r="DD335" s="14">
        <f>INDEX(属性偏向!$T$4:$T$135,(卡牌属性!$BZ335-1+DD$3)*11+卡牌属性!$CD335)</f>
        <v>12</v>
      </c>
      <c r="DE335" s="14">
        <f>INDEX(属性偏向!$U$4:$U$135,(卡牌属性!$BZ335-1+DE$3)*11+卡牌属性!$CD335)</f>
        <v>84</v>
      </c>
      <c r="DF335" s="14">
        <f>INDEX(属性偏向!$U$4:$U$135,(卡牌属性!$BZ335-1+DF$3)*11+卡牌属性!$CD335)</f>
        <v>96</v>
      </c>
      <c r="DG335" s="14">
        <f>INDEX(属性偏向!$U$4:$U$135,(卡牌属性!$BZ335-1+DG$3)*11+卡牌属性!$CD335)</f>
        <v>96</v>
      </c>
      <c r="DH335" s="14">
        <f>INDEX(属性偏向!$U$4:$U$135,(卡牌属性!$BZ335-1+DH$3)*11+卡牌属性!$CD335)</f>
        <v>120</v>
      </c>
      <c r="DI335" s="14">
        <f>INDEX(属性偏向!$U$4:$U$135,(卡牌属性!$BZ335-1+DI$3)*11+卡牌属性!$CD335)</f>
        <v>144</v>
      </c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</row>
    <row r="336" spans="31:155" ht="16.5" x14ac:dyDescent="0.2">
      <c r="AE336" s="13">
        <v>332</v>
      </c>
      <c r="AF336" s="13">
        <f t="shared" si="1087"/>
        <v>28</v>
      </c>
      <c r="AG336" s="13">
        <f t="shared" si="1062"/>
        <v>0</v>
      </c>
      <c r="AH336" s="13"/>
      <c r="AI336" s="13"/>
      <c r="AJ336" s="14">
        <f t="shared" si="1063"/>
        <v>0</v>
      </c>
      <c r="AK336" s="14" t="e">
        <f t="shared" si="1064"/>
        <v>#N/A</v>
      </c>
      <c r="AL336" s="25" t="s">
        <v>131</v>
      </c>
      <c r="AM336" s="14">
        <v>1</v>
      </c>
      <c r="AN336" s="14">
        <f t="shared" si="1065"/>
        <v>35</v>
      </c>
      <c r="AO336" s="14" t="e">
        <f>INDEX(属性投放!#REF!,(卡牌属性!AG336-2)*20+卡牌属性!AN336)</f>
        <v>#REF!</v>
      </c>
      <c r="AP336" s="14" t="e">
        <f t="shared" si="1066"/>
        <v>#REF!</v>
      </c>
      <c r="AQ336" s="14" t="e">
        <f t="shared" si="1066"/>
        <v>#REF!</v>
      </c>
      <c r="AR336" s="14" t="e">
        <f t="shared" si="1066"/>
        <v>#REF!</v>
      </c>
      <c r="AS336" s="14" t="e">
        <f t="shared" si="1066"/>
        <v>#REF!</v>
      </c>
      <c r="AT336" s="14" t="e">
        <f>INDEX(属性投放!#REF!,(卡牌属性!AG336-2)*20+卡牌属性!AN336)</f>
        <v>#REF!</v>
      </c>
      <c r="AU336" s="14" t="e">
        <f t="shared" si="1067"/>
        <v>#REF!</v>
      </c>
      <c r="AV336" s="14" t="e">
        <f t="shared" si="1067"/>
        <v>#REF!</v>
      </c>
      <c r="AW336" s="14" t="e">
        <f t="shared" si="1067"/>
        <v>#REF!</v>
      </c>
      <c r="AX336" s="14" t="e">
        <f t="shared" si="1067"/>
        <v>#REF!</v>
      </c>
      <c r="AY336" s="14" t="e">
        <f>INDEX(属性投放!#REF!,(卡牌属性!AG336-2)*20+卡牌属性!AN336)</f>
        <v>#REF!</v>
      </c>
      <c r="AZ336" s="14" t="e">
        <f t="shared" si="1068"/>
        <v>#REF!</v>
      </c>
      <c r="BA336" s="14" t="e">
        <f t="shared" si="1068"/>
        <v>#REF!</v>
      </c>
      <c r="BB336" s="14" t="e">
        <f t="shared" si="1068"/>
        <v>#REF!</v>
      </c>
      <c r="BC336" s="14" t="e">
        <f t="shared" si="1068"/>
        <v>#REF!</v>
      </c>
      <c r="BD336" s="14" t="e">
        <f>INDEX(属性投放!#REF!,(卡牌属性!AG336-2)*20+卡牌属性!AN336)</f>
        <v>#REF!</v>
      </c>
      <c r="BE336" s="14" t="e">
        <f t="shared" si="1069"/>
        <v>#REF!</v>
      </c>
      <c r="BF336" s="14" t="e">
        <f t="shared" si="1069"/>
        <v>#REF!</v>
      </c>
      <c r="BG336" s="14" t="e">
        <f t="shared" si="1069"/>
        <v>#REF!</v>
      </c>
      <c r="BH336" s="14" t="e">
        <f t="shared" si="1069"/>
        <v>#REF!</v>
      </c>
      <c r="BI336" s="14" t="e">
        <f>INDEX(属性投放!#REF!,(卡牌属性!AG336-2)*20+卡牌属性!AN336)</f>
        <v>#REF!</v>
      </c>
      <c r="BJ336" s="14" t="e">
        <f t="shared" si="1070"/>
        <v>#REF!</v>
      </c>
      <c r="BK336" s="14" t="e">
        <f t="shared" si="1070"/>
        <v>#REF!</v>
      </c>
      <c r="BL336" s="14" t="e">
        <f t="shared" si="1070"/>
        <v>#REF!</v>
      </c>
      <c r="BM336" s="14" t="e">
        <f t="shared" si="1070"/>
        <v>#REF!</v>
      </c>
      <c r="BN336" s="14" t="e">
        <f>INDEX(属性投放!#REF!,(卡牌属性!AG336-2)*20+卡牌属性!AN336)</f>
        <v>#REF!</v>
      </c>
      <c r="BO336" s="14" t="e">
        <f t="shared" si="1071"/>
        <v>#REF!</v>
      </c>
      <c r="BP336" s="14" t="e">
        <f t="shared" si="1071"/>
        <v>#REF!</v>
      </c>
      <c r="BQ336" s="14" t="e">
        <f t="shared" si="1071"/>
        <v>#REF!</v>
      </c>
      <c r="BR336" s="14" t="e">
        <f t="shared" si="1071"/>
        <v>#REF!</v>
      </c>
      <c r="BV336" s="13">
        <v>332</v>
      </c>
      <c r="BW336" s="14">
        <f t="shared" si="1088"/>
        <v>31</v>
      </c>
      <c r="BX336" s="14">
        <f t="shared" si="1089"/>
        <v>1102997</v>
      </c>
      <c r="BY336" s="14" t="str">
        <f>INDEX($O$6:$O$37,BW336)&amp;"-"&amp;INDEX(属性投放!$H$19:$H$29,卡牌属性!CD336)</f>
        <v>SSR守护灵-等活</v>
      </c>
      <c r="BZ336" s="14">
        <f t="shared" si="1090"/>
        <v>7</v>
      </c>
      <c r="CA336" s="14">
        <f t="shared" si="1091"/>
        <v>6</v>
      </c>
      <c r="CB336" s="14">
        <f t="shared" si="1092"/>
        <v>6</v>
      </c>
      <c r="CC336" s="14">
        <f t="shared" si="1093"/>
        <v>4</v>
      </c>
      <c r="CD336" s="14">
        <f t="shared" si="1094"/>
        <v>2</v>
      </c>
      <c r="CE336" s="14">
        <f>INDEX(属性投放!$W$6:$W$49,(卡牌属性!CC336-2)*11+卡牌属性!CD336)</f>
        <v>10</v>
      </c>
      <c r="CF336" s="14">
        <f t="shared" ref="CF336:CF345" si="1095">CF335+CU335*$CE335</f>
        <v>396</v>
      </c>
      <c r="CG336" s="14">
        <f t="shared" ref="CG336:CG345" si="1096">CG335+CV335*$CE335</f>
        <v>474</v>
      </c>
      <c r="CH336" s="14">
        <f t="shared" ref="CH336:CH345" si="1097">CH335+CW335*$CE335</f>
        <v>580</v>
      </c>
      <c r="CI336" s="14">
        <f t="shared" ref="CI336:CI345" si="1098">CI335+CX335*$CE335</f>
        <v>580</v>
      </c>
      <c r="CJ336" s="14">
        <f t="shared" ref="CJ336:CJ345" si="1099">CJ335+CY335*$CE335</f>
        <v>686</v>
      </c>
      <c r="CK336" s="14">
        <f t="shared" ref="CK336:CK345" si="1100">CK335+CZ335*$CE335</f>
        <v>138</v>
      </c>
      <c r="CL336" s="14">
        <f t="shared" ref="CL336:CL345" si="1101">CL335+DA335*$CE335</f>
        <v>162</v>
      </c>
      <c r="CM336" s="14">
        <f t="shared" ref="CM336:CM345" si="1102">CM335+DB335*$CE335</f>
        <v>162</v>
      </c>
      <c r="CN336" s="14">
        <f t="shared" ref="CN336:CN345" si="1103">CN335+DC335*$CE335</f>
        <v>215</v>
      </c>
      <c r="CO336" s="14">
        <f t="shared" ref="CO336:CO345" si="1104">CO335+DD335*$CE335</f>
        <v>268</v>
      </c>
      <c r="CP336" s="14">
        <f t="shared" ref="CP336:CP345" si="1105">CP335+DE335*$CE335</f>
        <v>1826</v>
      </c>
      <c r="CQ336" s="14">
        <f t="shared" ref="CQ336:CQ345" si="1106">CQ335+DF335*$CE335</f>
        <v>2144</v>
      </c>
      <c r="CR336" s="14">
        <f t="shared" ref="CR336:CR345" si="1107">CR335+DG335*$CE335</f>
        <v>2144</v>
      </c>
      <c r="CS336" s="14">
        <f t="shared" ref="CS336:CS345" si="1108">CS335+DH335*$CE335</f>
        <v>2680</v>
      </c>
      <c r="CT336" s="14">
        <f t="shared" ref="CT336:CT345" si="1109">CT335+DI335*$CE335</f>
        <v>3216</v>
      </c>
      <c r="CU336" s="14">
        <f>INDEX(属性偏向!$S$4:$S$135,(卡牌属性!$BZ336-1+CU$3)*11+卡牌属性!$CD336)</f>
        <v>16</v>
      </c>
      <c r="CV336" s="14">
        <f>INDEX(属性偏向!$S$4:$S$135,(卡牌属性!$BZ336-1+CV$3)*11+卡牌属性!$CD336)</f>
        <v>18</v>
      </c>
      <c r="CW336" s="14">
        <f>INDEX(属性偏向!$S$4:$S$135,(卡牌属性!$BZ336-1+CW$3)*11+卡牌属性!$CD336)</f>
        <v>22</v>
      </c>
      <c r="CX336" s="14">
        <f>INDEX(属性偏向!$S$4:$S$135,(卡牌属性!$BZ336-1+CX$3)*11+卡牌属性!$CD336)</f>
        <v>22</v>
      </c>
      <c r="CY336" s="14">
        <f>INDEX(属性偏向!$S$4:$S$135,(卡牌属性!$BZ336-1+CY$3)*11+卡牌属性!$CD336)</f>
        <v>26</v>
      </c>
      <c r="CZ336" s="14">
        <f>INDEX(属性偏向!$T$4:$T$135,(卡牌属性!$BZ336-1+CZ$3)*11+卡牌属性!$CD336)</f>
        <v>8</v>
      </c>
      <c r="DA336" s="14">
        <f>INDEX(属性偏向!$T$4:$T$135,(卡牌属性!$BZ336-1+DA$3)*11+卡牌属性!$CD336)</f>
        <v>9</v>
      </c>
      <c r="DB336" s="14">
        <f>INDEX(属性偏向!$T$4:$T$135,(卡牌属性!$BZ336-1+DB$3)*11+卡牌属性!$CD336)</f>
        <v>9</v>
      </c>
      <c r="DC336" s="14">
        <f>INDEX(属性偏向!$T$4:$T$135,(卡牌属性!$BZ336-1+DC$3)*11+卡牌属性!$CD336)</f>
        <v>11</v>
      </c>
      <c r="DD336" s="14">
        <f>INDEX(属性偏向!$T$4:$T$135,(卡牌属性!$BZ336-1+DD$3)*11+卡牌属性!$CD336)</f>
        <v>13</v>
      </c>
      <c r="DE336" s="14">
        <f>INDEX(属性偏向!$U$4:$U$135,(卡牌属性!$BZ336-1+DE$3)*11+卡牌属性!$CD336)</f>
        <v>112</v>
      </c>
      <c r="DF336" s="14">
        <f>INDEX(属性偏向!$U$4:$U$135,(卡牌属性!$BZ336-1+DF$3)*11+卡牌属性!$CD336)</f>
        <v>126</v>
      </c>
      <c r="DG336" s="14">
        <f>INDEX(属性偏向!$U$4:$U$135,(卡牌属性!$BZ336-1+DG$3)*11+卡牌属性!$CD336)</f>
        <v>126</v>
      </c>
      <c r="DH336" s="14">
        <f>INDEX(属性偏向!$U$4:$U$135,(卡牌属性!$BZ336-1+DH$3)*11+卡牌属性!$CD336)</f>
        <v>154</v>
      </c>
      <c r="DI336" s="14">
        <f>INDEX(属性偏向!$U$4:$U$135,(卡牌属性!$BZ336-1+DI$3)*11+卡牌属性!$CD336)</f>
        <v>182</v>
      </c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</row>
    <row r="337" spans="31:155" ht="16.5" x14ac:dyDescent="0.2">
      <c r="AE337" s="13">
        <v>333</v>
      </c>
      <c r="AF337" s="13">
        <f t="shared" si="1087"/>
        <v>28</v>
      </c>
      <c r="AG337" s="13">
        <f t="shared" si="1062"/>
        <v>0</v>
      </c>
      <c r="AH337" s="13"/>
      <c r="AI337" s="13"/>
      <c r="AJ337" s="14">
        <f t="shared" si="1063"/>
        <v>0</v>
      </c>
      <c r="AK337" s="14" t="e">
        <f t="shared" si="1064"/>
        <v>#N/A</v>
      </c>
      <c r="AL337" s="25" t="s">
        <v>131</v>
      </c>
      <c r="AM337" s="14">
        <v>1</v>
      </c>
      <c r="AN337" s="14">
        <f t="shared" si="1065"/>
        <v>36</v>
      </c>
      <c r="AO337" s="14" t="e">
        <f>INDEX(属性投放!#REF!,(卡牌属性!AG337-2)*20+卡牌属性!AN337)</f>
        <v>#REF!</v>
      </c>
      <c r="AP337" s="14" t="e">
        <f t="shared" si="1066"/>
        <v>#REF!</v>
      </c>
      <c r="AQ337" s="14" t="e">
        <f t="shared" si="1066"/>
        <v>#REF!</v>
      </c>
      <c r="AR337" s="14" t="e">
        <f t="shared" si="1066"/>
        <v>#REF!</v>
      </c>
      <c r="AS337" s="14" t="e">
        <f t="shared" si="1066"/>
        <v>#REF!</v>
      </c>
      <c r="AT337" s="14" t="e">
        <f>INDEX(属性投放!#REF!,(卡牌属性!AG337-2)*20+卡牌属性!AN337)</f>
        <v>#REF!</v>
      </c>
      <c r="AU337" s="14" t="e">
        <f t="shared" si="1067"/>
        <v>#REF!</v>
      </c>
      <c r="AV337" s="14" t="e">
        <f t="shared" si="1067"/>
        <v>#REF!</v>
      </c>
      <c r="AW337" s="14" t="e">
        <f t="shared" si="1067"/>
        <v>#REF!</v>
      </c>
      <c r="AX337" s="14" t="e">
        <f t="shared" si="1067"/>
        <v>#REF!</v>
      </c>
      <c r="AY337" s="14" t="e">
        <f>INDEX(属性投放!#REF!,(卡牌属性!AG337-2)*20+卡牌属性!AN337)</f>
        <v>#REF!</v>
      </c>
      <c r="AZ337" s="14" t="e">
        <f t="shared" si="1068"/>
        <v>#REF!</v>
      </c>
      <c r="BA337" s="14" t="e">
        <f t="shared" si="1068"/>
        <v>#REF!</v>
      </c>
      <c r="BB337" s="14" t="e">
        <f t="shared" si="1068"/>
        <v>#REF!</v>
      </c>
      <c r="BC337" s="14" t="e">
        <f t="shared" si="1068"/>
        <v>#REF!</v>
      </c>
      <c r="BD337" s="14" t="e">
        <f>INDEX(属性投放!#REF!,(卡牌属性!AG337-2)*20+卡牌属性!AN337)</f>
        <v>#REF!</v>
      </c>
      <c r="BE337" s="14" t="e">
        <f t="shared" si="1069"/>
        <v>#REF!</v>
      </c>
      <c r="BF337" s="14" t="e">
        <f t="shared" si="1069"/>
        <v>#REF!</v>
      </c>
      <c r="BG337" s="14" t="e">
        <f t="shared" si="1069"/>
        <v>#REF!</v>
      </c>
      <c r="BH337" s="14" t="e">
        <f t="shared" si="1069"/>
        <v>#REF!</v>
      </c>
      <c r="BI337" s="14" t="e">
        <f>INDEX(属性投放!#REF!,(卡牌属性!AG337-2)*20+卡牌属性!AN337)</f>
        <v>#REF!</v>
      </c>
      <c r="BJ337" s="14" t="e">
        <f t="shared" si="1070"/>
        <v>#REF!</v>
      </c>
      <c r="BK337" s="14" t="e">
        <f t="shared" si="1070"/>
        <v>#REF!</v>
      </c>
      <c r="BL337" s="14" t="e">
        <f t="shared" si="1070"/>
        <v>#REF!</v>
      </c>
      <c r="BM337" s="14" t="e">
        <f t="shared" si="1070"/>
        <v>#REF!</v>
      </c>
      <c r="BN337" s="14" t="e">
        <f>INDEX(属性投放!#REF!,(卡牌属性!AG337-2)*20+卡牌属性!AN337)</f>
        <v>#REF!</v>
      </c>
      <c r="BO337" s="14" t="e">
        <f t="shared" si="1071"/>
        <v>#REF!</v>
      </c>
      <c r="BP337" s="14" t="e">
        <f t="shared" si="1071"/>
        <v>#REF!</v>
      </c>
      <c r="BQ337" s="14" t="e">
        <f t="shared" si="1071"/>
        <v>#REF!</v>
      </c>
      <c r="BR337" s="14" t="e">
        <f t="shared" si="1071"/>
        <v>#REF!</v>
      </c>
      <c r="BV337" s="13">
        <v>333</v>
      </c>
      <c r="BW337" s="14">
        <f t="shared" si="1088"/>
        <v>31</v>
      </c>
      <c r="BX337" s="14">
        <f t="shared" si="1089"/>
        <v>1102997</v>
      </c>
      <c r="BY337" s="14" t="str">
        <f>INDEX($O$6:$O$37,BW337)&amp;"-"&amp;INDEX(属性投放!$H$19:$H$29,卡牌属性!CD337)</f>
        <v>SSR守护灵-黑绳</v>
      </c>
      <c r="BZ337" s="14">
        <f t="shared" si="1090"/>
        <v>7</v>
      </c>
      <c r="CA337" s="14">
        <f t="shared" si="1091"/>
        <v>6</v>
      </c>
      <c r="CB337" s="14">
        <f t="shared" si="1092"/>
        <v>6</v>
      </c>
      <c r="CC337" s="14">
        <f t="shared" si="1093"/>
        <v>4</v>
      </c>
      <c r="CD337" s="14">
        <f t="shared" si="1094"/>
        <v>3</v>
      </c>
      <c r="CE337" s="14">
        <f>INDEX(属性投放!$W$6:$W$49,(卡牌属性!CC337-2)*11+卡牌属性!CD337)</f>
        <v>15</v>
      </c>
      <c r="CF337" s="14">
        <f t="shared" si="1095"/>
        <v>556</v>
      </c>
      <c r="CG337" s="14">
        <f t="shared" si="1096"/>
        <v>654</v>
      </c>
      <c r="CH337" s="14">
        <f t="shared" si="1097"/>
        <v>800</v>
      </c>
      <c r="CI337" s="14">
        <f t="shared" si="1098"/>
        <v>800</v>
      </c>
      <c r="CJ337" s="14">
        <f t="shared" si="1099"/>
        <v>946</v>
      </c>
      <c r="CK337" s="14">
        <f t="shared" si="1100"/>
        <v>218</v>
      </c>
      <c r="CL337" s="14">
        <f t="shared" si="1101"/>
        <v>252</v>
      </c>
      <c r="CM337" s="14">
        <f t="shared" si="1102"/>
        <v>252</v>
      </c>
      <c r="CN337" s="14">
        <f t="shared" si="1103"/>
        <v>325</v>
      </c>
      <c r="CO337" s="14">
        <f t="shared" si="1104"/>
        <v>398</v>
      </c>
      <c r="CP337" s="14">
        <f t="shared" si="1105"/>
        <v>2946</v>
      </c>
      <c r="CQ337" s="14">
        <f t="shared" si="1106"/>
        <v>3404</v>
      </c>
      <c r="CR337" s="14">
        <f t="shared" si="1107"/>
        <v>3404</v>
      </c>
      <c r="CS337" s="14">
        <f t="shared" si="1108"/>
        <v>4220</v>
      </c>
      <c r="CT337" s="14">
        <f t="shared" si="1109"/>
        <v>5036</v>
      </c>
      <c r="CU337" s="14">
        <f>INDEX(属性偏向!$S$4:$S$135,(卡牌属性!$BZ337-1+CU$3)*11+卡牌属性!$CD337)</f>
        <v>18</v>
      </c>
      <c r="CV337" s="14">
        <f>INDEX(属性偏向!$S$4:$S$135,(卡牌属性!$BZ337-1+CV$3)*11+卡牌属性!$CD337)</f>
        <v>20</v>
      </c>
      <c r="CW337" s="14">
        <f>INDEX(属性偏向!$S$4:$S$135,(卡牌属性!$BZ337-1+CW$3)*11+卡牌属性!$CD337)</f>
        <v>24</v>
      </c>
      <c r="CX337" s="14">
        <f>INDEX(属性偏向!$S$4:$S$135,(卡牌属性!$BZ337-1+CX$3)*11+卡牌属性!$CD337)</f>
        <v>24</v>
      </c>
      <c r="CY337" s="14">
        <f>INDEX(属性偏向!$S$4:$S$135,(卡牌属性!$BZ337-1+CY$3)*11+卡牌属性!$CD337)</f>
        <v>28</v>
      </c>
      <c r="CZ337" s="14">
        <f>INDEX(属性偏向!$T$4:$T$135,(卡牌属性!$BZ337-1+CZ$3)*11+卡牌属性!$CD337)</f>
        <v>9</v>
      </c>
      <c r="DA337" s="14">
        <f>INDEX(属性偏向!$T$4:$T$135,(卡牌属性!$BZ337-1+DA$3)*11+卡牌属性!$CD337)</f>
        <v>10</v>
      </c>
      <c r="DB337" s="14">
        <f>INDEX(属性偏向!$T$4:$T$135,(卡牌属性!$BZ337-1+DB$3)*11+卡牌属性!$CD337)</f>
        <v>10</v>
      </c>
      <c r="DC337" s="14">
        <f>INDEX(属性偏向!$T$4:$T$135,(卡牌属性!$BZ337-1+DC$3)*11+卡牌属性!$CD337)</f>
        <v>12</v>
      </c>
      <c r="DD337" s="14">
        <f>INDEX(属性偏向!$T$4:$T$135,(卡牌属性!$BZ337-1+DD$3)*11+卡牌属性!$CD337)</f>
        <v>14</v>
      </c>
      <c r="DE337" s="14">
        <f>INDEX(属性偏向!$U$4:$U$135,(卡牌属性!$BZ337-1+DE$3)*11+卡牌属性!$CD337)</f>
        <v>144</v>
      </c>
      <c r="DF337" s="14">
        <f>INDEX(属性偏向!$U$4:$U$135,(卡牌属性!$BZ337-1+DF$3)*11+卡牌属性!$CD337)</f>
        <v>160</v>
      </c>
      <c r="DG337" s="14">
        <f>INDEX(属性偏向!$U$4:$U$135,(卡牌属性!$BZ337-1+DG$3)*11+卡牌属性!$CD337)</f>
        <v>160</v>
      </c>
      <c r="DH337" s="14">
        <f>INDEX(属性偏向!$U$4:$U$135,(卡牌属性!$BZ337-1+DH$3)*11+卡牌属性!$CD337)</f>
        <v>192</v>
      </c>
      <c r="DI337" s="14">
        <f>INDEX(属性偏向!$U$4:$U$135,(卡牌属性!$BZ337-1+DI$3)*11+卡牌属性!$CD337)</f>
        <v>224</v>
      </c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</row>
    <row r="338" spans="31:155" ht="16.5" x14ac:dyDescent="0.2">
      <c r="AE338" s="13">
        <v>334</v>
      </c>
      <c r="AF338" s="13">
        <f t="shared" si="1087"/>
        <v>28</v>
      </c>
      <c r="AG338" s="13">
        <f t="shared" si="1062"/>
        <v>0</v>
      </c>
      <c r="AH338" s="13"/>
      <c r="AI338" s="13"/>
      <c r="AJ338" s="14">
        <f t="shared" si="1063"/>
        <v>0</v>
      </c>
      <c r="AK338" s="14" t="e">
        <f t="shared" si="1064"/>
        <v>#N/A</v>
      </c>
      <c r="AL338" s="25" t="s">
        <v>131</v>
      </c>
      <c r="AM338" s="14">
        <v>1</v>
      </c>
      <c r="AN338" s="14">
        <f t="shared" si="1065"/>
        <v>37</v>
      </c>
      <c r="AO338" s="14" t="e">
        <f>INDEX(属性投放!#REF!,(卡牌属性!AG338-2)*20+卡牌属性!AN338)</f>
        <v>#REF!</v>
      </c>
      <c r="AP338" s="14" t="e">
        <f t="shared" si="1066"/>
        <v>#REF!</v>
      </c>
      <c r="AQ338" s="14" t="e">
        <f t="shared" si="1066"/>
        <v>#REF!</v>
      </c>
      <c r="AR338" s="14" t="e">
        <f t="shared" si="1066"/>
        <v>#REF!</v>
      </c>
      <c r="AS338" s="14" t="e">
        <f t="shared" si="1066"/>
        <v>#REF!</v>
      </c>
      <c r="AT338" s="14" t="e">
        <f>INDEX(属性投放!#REF!,(卡牌属性!AG338-2)*20+卡牌属性!AN338)</f>
        <v>#REF!</v>
      </c>
      <c r="AU338" s="14" t="e">
        <f t="shared" si="1067"/>
        <v>#REF!</v>
      </c>
      <c r="AV338" s="14" t="e">
        <f t="shared" si="1067"/>
        <v>#REF!</v>
      </c>
      <c r="AW338" s="14" t="e">
        <f t="shared" si="1067"/>
        <v>#REF!</v>
      </c>
      <c r="AX338" s="14" t="e">
        <f t="shared" si="1067"/>
        <v>#REF!</v>
      </c>
      <c r="AY338" s="14" t="e">
        <f>INDEX(属性投放!#REF!,(卡牌属性!AG338-2)*20+卡牌属性!AN338)</f>
        <v>#REF!</v>
      </c>
      <c r="AZ338" s="14" t="e">
        <f t="shared" si="1068"/>
        <v>#REF!</v>
      </c>
      <c r="BA338" s="14" t="e">
        <f t="shared" si="1068"/>
        <v>#REF!</v>
      </c>
      <c r="BB338" s="14" t="e">
        <f t="shared" si="1068"/>
        <v>#REF!</v>
      </c>
      <c r="BC338" s="14" t="e">
        <f t="shared" si="1068"/>
        <v>#REF!</v>
      </c>
      <c r="BD338" s="14" t="e">
        <f>INDEX(属性投放!#REF!,(卡牌属性!AG338-2)*20+卡牌属性!AN338)</f>
        <v>#REF!</v>
      </c>
      <c r="BE338" s="14" t="e">
        <f t="shared" si="1069"/>
        <v>#REF!</v>
      </c>
      <c r="BF338" s="14" t="e">
        <f t="shared" si="1069"/>
        <v>#REF!</v>
      </c>
      <c r="BG338" s="14" t="e">
        <f t="shared" si="1069"/>
        <v>#REF!</v>
      </c>
      <c r="BH338" s="14" t="e">
        <f t="shared" si="1069"/>
        <v>#REF!</v>
      </c>
      <c r="BI338" s="14" t="e">
        <f>INDEX(属性投放!#REF!,(卡牌属性!AG338-2)*20+卡牌属性!AN338)</f>
        <v>#REF!</v>
      </c>
      <c r="BJ338" s="14" t="e">
        <f t="shared" si="1070"/>
        <v>#REF!</v>
      </c>
      <c r="BK338" s="14" t="e">
        <f t="shared" si="1070"/>
        <v>#REF!</v>
      </c>
      <c r="BL338" s="14" t="e">
        <f t="shared" si="1070"/>
        <v>#REF!</v>
      </c>
      <c r="BM338" s="14" t="e">
        <f t="shared" si="1070"/>
        <v>#REF!</v>
      </c>
      <c r="BN338" s="14" t="e">
        <f>INDEX(属性投放!#REF!,(卡牌属性!AG338-2)*20+卡牌属性!AN338)</f>
        <v>#REF!</v>
      </c>
      <c r="BO338" s="14" t="e">
        <f t="shared" si="1071"/>
        <v>#REF!</v>
      </c>
      <c r="BP338" s="14" t="e">
        <f t="shared" si="1071"/>
        <v>#REF!</v>
      </c>
      <c r="BQ338" s="14" t="e">
        <f t="shared" si="1071"/>
        <v>#REF!</v>
      </c>
      <c r="BR338" s="14" t="e">
        <f t="shared" si="1071"/>
        <v>#REF!</v>
      </c>
      <c r="BV338" s="13">
        <v>334</v>
      </c>
      <c r="BW338" s="14">
        <f t="shared" si="1088"/>
        <v>31</v>
      </c>
      <c r="BX338" s="14">
        <f t="shared" si="1089"/>
        <v>1102997</v>
      </c>
      <c r="BY338" s="14" t="str">
        <f>INDEX($O$6:$O$37,BW338)&amp;"-"&amp;INDEX(属性投放!$H$19:$H$29,卡牌属性!CD338)</f>
        <v>SSR守护灵-众合</v>
      </c>
      <c r="BZ338" s="14">
        <f t="shared" si="1090"/>
        <v>7</v>
      </c>
      <c r="CA338" s="14">
        <f t="shared" si="1091"/>
        <v>6</v>
      </c>
      <c r="CB338" s="14">
        <f t="shared" si="1092"/>
        <v>6</v>
      </c>
      <c r="CC338" s="14">
        <f t="shared" si="1093"/>
        <v>4</v>
      </c>
      <c r="CD338" s="14">
        <f t="shared" si="1094"/>
        <v>4</v>
      </c>
      <c r="CE338" s="14">
        <f>INDEX(属性投放!$W$6:$W$49,(卡牌属性!CC338-2)*11+卡牌属性!CD338)</f>
        <v>15</v>
      </c>
      <c r="CF338" s="14">
        <f t="shared" si="1095"/>
        <v>826</v>
      </c>
      <c r="CG338" s="14">
        <f t="shared" si="1096"/>
        <v>954</v>
      </c>
      <c r="CH338" s="14">
        <f t="shared" si="1097"/>
        <v>1160</v>
      </c>
      <c r="CI338" s="14">
        <f t="shared" si="1098"/>
        <v>1160</v>
      </c>
      <c r="CJ338" s="14">
        <f t="shared" si="1099"/>
        <v>1366</v>
      </c>
      <c r="CK338" s="14">
        <f t="shared" si="1100"/>
        <v>353</v>
      </c>
      <c r="CL338" s="14">
        <f t="shared" si="1101"/>
        <v>402</v>
      </c>
      <c r="CM338" s="14">
        <f t="shared" si="1102"/>
        <v>402</v>
      </c>
      <c r="CN338" s="14">
        <f t="shared" si="1103"/>
        <v>505</v>
      </c>
      <c r="CO338" s="14">
        <f t="shared" si="1104"/>
        <v>608</v>
      </c>
      <c r="CP338" s="14">
        <f t="shared" si="1105"/>
        <v>5106</v>
      </c>
      <c r="CQ338" s="14">
        <f t="shared" si="1106"/>
        <v>5804</v>
      </c>
      <c r="CR338" s="14">
        <f t="shared" si="1107"/>
        <v>5804</v>
      </c>
      <c r="CS338" s="14">
        <f t="shared" si="1108"/>
        <v>7100</v>
      </c>
      <c r="CT338" s="14">
        <f t="shared" si="1109"/>
        <v>8396</v>
      </c>
      <c r="CU338" s="14">
        <f>INDEX(属性偏向!$S$4:$S$135,(卡牌属性!$BZ338-1+CU$3)*11+卡牌属性!$CD338)</f>
        <v>20</v>
      </c>
      <c r="CV338" s="14">
        <f>INDEX(属性偏向!$S$4:$S$135,(卡牌属性!$BZ338-1+CV$3)*11+卡牌属性!$CD338)</f>
        <v>22</v>
      </c>
      <c r="CW338" s="14">
        <f>INDEX(属性偏向!$S$4:$S$135,(卡牌属性!$BZ338-1+CW$3)*11+卡牌属性!$CD338)</f>
        <v>26</v>
      </c>
      <c r="CX338" s="14">
        <f>INDEX(属性偏向!$S$4:$S$135,(卡牌属性!$BZ338-1+CX$3)*11+卡牌属性!$CD338)</f>
        <v>26</v>
      </c>
      <c r="CY338" s="14">
        <f>INDEX(属性偏向!$S$4:$S$135,(卡牌属性!$BZ338-1+CY$3)*11+卡牌属性!$CD338)</f>
        <v>30</v>
      </c>
      <c r="CZ338" s="14">
        <f>INDEX(属性偏向!$T$4:$T$135,(卡牌属性!$BZ338-1+CZ$3)*11+卡牌属性!$CD338)</f>
        <v>10</v>
      </c>
      <c r="DA338" s="14">
        <f>INDEX(属性偏向!$T$4:$T$135,(卡牌属性!$BZ338-1+DA$3)*11+卡牌属性!$CD338)</f>
        <v>11</v>
      </c>
      <c r="DB338" s="14">
        <f>INDEX(属性偏向!$T$4:$T$135,(卡牌属性!$BZ338-1+DB$3)*11+卡牌属性!$CD338)</f>
        <v>11</v>
      </c>
      <c r="DC338" s="14">
        <f>INDEX(属性偏向!$T$4:$T$135,(卡牌属性!$BZ338-1+DC$3)*11+卡牌属性!$CD338)</f>
        <v>13</v>
      </c>
      <c r="DD338" s="14">
        <f>INDEX(属性偏向!$T$4:$T$135,(卡牌属性!$BZ338-1+DD$3)*11+卡牌属性!$CD338)</f>
        <v>15</v>
      </c>
      <c r="DE338" s="14">
        <f>INDEX(属性偏向!$U$4:$U$135,(卡牌属性!$BZ338-1+DE$3)*11+卡牌属性!$CD338)</f>
        <v>180</v>
      </c>
      <c r="DF338" s="14">
        <f>INDEX(属性偏向!$U$4:$U$135,(卡牌属性!$BZ338-1+DF$3)*11+卡牌属性!$CD338)</f>
        <v>198</v>
      </c>
      <c r="DG338" s="14">
        <f>INDEX(属性偏向!$U$4:$U$135,(卡牌属性!$BZ338-1+DG$3)*11+卡牌属性!$CD338)</f>
        <v>198</v>
      </c>
      <c r="DH338" s="14">
        <f>INDEX(属性偏向!$U$4:$U$135,(卡牌属性!$BZ338-1+DH$3)*11+卡牌属性!$CD338)</f>
        <v>234</v>
      </c>
      <c r="DI338" s="14">
        <f>INDEX(属性偏向!$U$4:$U$135,(卡牌属性!$BZ338-1+DI$3)*11+卡牌属性!$CD338)</f>
        <v>270</v>
      </c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</row>
    <row r="339" spans="31:155" ht="16.5" x14ac:dyDescent="0.2">
      <c r="AE339" s="13">
        <v>335</v>
      </c>
      <c r="AF339" s="13">
        <f t="shared" si="1087"/>
        <v>28</v>
      </c>
      <c r="AG339" s="13">
        <f t="shared" si="1062"/>
        <v>0</v>
      </c>
      <c r="AH339" s="13"/>
      <c r="AI339" s="13"/>
      <c r="AJ339" s="14">
        <f t="shared" si="1063"/>
        <v>0</v>
      </c>
      <c r="AK339" s="14" t="e">
        <f t="shared" si="1064"/>
        <v>#N/A</v>
      </c>
      <c r="AL339" s="25" t="s">
        <v>131</v>
      </c>
      <c r="AM339" s="14">
        <v>1</v>
      </c>
      <c r="AN339" s="14">
        <f t="shared" si="1065"/>
        <v>38</v>
      </c>
      <c r="AO339" s="14" t="e">
        <f>INDEX(属性投放!#REF!,(卡牌属性!AG339-2)*20+卡牌属性!AN339)</f>
        <v>#REF!</v>
      </c>
      <c r="AP339" s="14" t="e">
        <f t="shared" si="1066"/>
        <v>#REF!</v>
      </c>
      <c r="AQ339" s="14" t="e">
        <f t="shared" si="1066"/>
        <v>#REF!</v>
      </c>
      <c r="AR339" s="14" t="e">
        <f t="shared" si="1066"/>
        <v>#REF!</v>
      </c>
      <c r="AS339" s="14" t="e">
        <f t="shared" si="1066"/>
        <v>#REF!</v>
      </c>
      <c r="AT339" s="14" t="e">
        <f>INDEX(属性投放!#REF!,(卡牌属性!AG339-2)*20+卡牌属性!AN339)</f>
        <v>#REF!</v>
      </c>
      <c r="AU339" s="14" t="e">
        <f t="shared" si="1067"/>
        <v>#REF!</v>
      </c>
      <c r="AV339" s="14" t="e">
        <f t="shared" si="1067"/>
        <v>#REF!</v>
      </c>
      <c r="AW339" s="14" t="e">
        <f t="shared" si="1067"/>
        <v>#REF!</v>
      </c>
      <c r="AX339" s="14" t="e">
        <f t="shared" si="1067"/>
        <v>#REF!</v>
      </c>
      <c r="AY339" s="14" t="e">
        <f>INDEX(属性投放!#REF!,(卡牌属性!AG339-2)*20+卡牌属性!AN339)</f>
        <v>#REF!</v>
      </c>
      <c r="AZ339" s="14" t="e">
        <f t="shared" si="1068"/>
        <v>#REF!</v>
      </c>
      <c r="BA339" s="14" t="e">
        <f t="shared" si="1068"/>
        <v>#REF!</v>
      </c>
      <c r="BB339" s="14" t="e">
        <f t="shared" si="1068"/>
        <v>#REF!</v>
      </c>
      <c r="BC339" s="14" t="e">
        <f t="shared" si="1068"/>
        <v>#REF!</v>
      </c>
      <c r="BD339" s="14" t="e">
        <f>INDEX(属性投放!#REF!,(卡牌属性!AG339-2)*20+卡牌属性!AN339)</f>
        <v>#REF!</v>
      </c>
      <c r="BE339" s="14" t="e">
        <f t="shared" si="1069"/>
        <v>#REF!</v>
      </c>
      <c r="BF339" s="14" t="e">
        <f t="shared" si="1069"/>
        <v>#REF!</v>
      </c>
      <c r="BG339" s="14" t="e">
        <f t="shared" si="1069"/>
        <v>#REF!</v>
      </c>
      <c r="BH339" s="14" t="e">
        <f t="shared" si="1069"/>
        <v>#REF!</v>
      </c>
      <c r="BI339" s="14" t="e">
        <f>INDEX(属性投放!#REF!,(卡牌属性!AG339-2)*20+卡牌属性!AN339)</f>
        <v>#REF!</v>
      </c>
      <c r="BJ339" s="14" t="e">
        <f t="shared" si="1070"/>
        <v>#REF!</v>
      </c>
      <c r="BK339" s="14" t="e">
        <f t="shared" si="1070"/>
        <v>#REF!</v>
      </c>
      <c r="BL339" s="14" t="e">
        <f t="shared" si="1070"/>
        <v>#REF!</v>
      </c>
      <c r="BM339" s="14" t="e">
        <f t="shared" si="1070"/>
        <v>#REF!</v>
      </c>
      <c r="BN339" s="14" t="e">
        <f>INDEX(属性投放!#REF!,(卡牌属性!AG339-2)*20+卡牌属性!AN339)</f>
        <v>#REF!</v>
      </c>
      <c r="BO339" s="14" t="e">
        <f t="shared" si="1071"/>
        <v>#REF!</v>
      </c>
      <c r="BP339" s="14" t="e">
        <f t="shared" si="1071"/>
        <v>#REF!</v>
      </c>
      <c r="BQ339" s="14" t="e">
        <f t="shared" si="1071"/>
        <v>#REF!</v>
      </c>
      <c r="BR339" s="14" t="e">
        <f t="shared" si="1071"/>
        <v>#REF!</v>
      </c>
      <c r="BV339" s="13">
        <v>335</v>
      </c>
      <c r="BW339" s="14">
        <f t="shared" si="1088"/>
        <v>31</v>
      </c>
      <c r="BX339" s="14">
        <f t="shared" si="1089"/>
        <v>1102997</v>
      </c>
      <c r="BY339" s="14" t="str">
        <f>INDEX($O$6:$O$37,BW339)&amp;"-"&amp;INDEX(属性投放!$H$19:$H$29,卡牌属性!CD339)</f>
        <v>SSR守护灵-叫唤</v>
      </c>
      <c r="BZ339" s="14">
        <f t="shared" si="1090"/>
        <v>7</v>
      </c>
      <c r="CA339" s="14">
        <f t="shared" si="1091"/>
        <v>6</v>
      </c>
      <c r="CB339" s="14">
        <f t="shared" si="1092"/>
        <v>6</v>
      </c>
      <c r="CC339" s="14">
        <f t="shared" si="1093"/>
        <v>4</v>
      </c>
      <c r="CD339" s="14">
        <f t="shared" si="1094"/>
        <v>5</v>
      </c>
      <c r="CE339" s="14">
        <f>INDEX(属性投放!$W$6:$W$49,(卡牌属性!CC339-2)*11+卡牌属性!CD339)</f>
        <v>15</v>
      </c>
      <c r="CF339" s="14">
        <f t="shared" si="1095"/>
        <v>1126</v>
      </c>
      <c r="CG339" s="14">
        <f t="shared" si="1096"/>
        <v>1284</v>
      </c>
      <c r="CH339" s="14">
        <f t="shared" si="1097"/>
        <v>1550</v>
      </c>
      <c r="CI339" s="14">
        <f t="shared" si="1098"/>
        <v>1550</v>
      </c>
      <c r="CJ339" s="14">
        <f t="shared" si="1099"/>
        <v>1816</v>
      </c>
      <c r="CK339" s="14">
        <f t="shared" si="1100"/>
        <v>503</v>
      </c>
      <c r="CL339" s="14">
        <f t="shared" si="1101"/>
        <v>567</v>
      </c>
      <c r="CM339" s="14">
        <f t="shared" si="1102"/>
        <v>567</v>
      </c>
      <c r="CN339" s="14">
        <f t="shared" si="1103"/>
        <v>700</v>
      </c>
      <c r="CO339" s="14">
        <f t="shared" si="1104"/>
        <v>833</v>
      </c>
      <c r="CP339" s="14">
        <f t="shared" si="1105"/>
        <v>7806</v>
      </c>
      <c r="CQ339" s="14">
        <f t="shared" si="1106"/>
        <v>8774</v>
      </c>
      <c r="CR339" s="14">
        <f t="shared" si="1107"/>
        <v>8774</v>
      </c>
      <c r="CS339" s="14">
        <f t="shared" si="1108"/>
        <v>10610</v>
      </c>
      <c r="CT339" s="14">
        <f t="shared" si="1109"/>
        <v>12446</v>
      </c>
      <c r="CU339" s="14">
        <f>INDEX(属性偏向!$S$4:$S$135,(卡牌属性!$BZ339-1+CU$3)*11+卡牌属性!$CD339)</f>
        <v>22</v>
      </c>
      <c r="CV339" s="14">
        <f>INDEX(属性偏向!$S$4:$S$135,(卡牌属性!$BZ339-1+CV$3)*11+卡牌属性!$CD339)</f>
        <v>24</v>
      </c>
      <c r="CW339" s="14">
        <f>INDEX(属性偏向!$S$4:$S$135,(卡牌属性!$BZ339-1+CW$3)*11+卡牌属性!$CD339)</f>
        <v>28</v>
      </c>
      <c r="CX339" s="14">
        <f>INDEX(属性偏向!$S$4:$S$135,(卡牌属性!$BZ339-1+CX$3)*11+卡牌属性!$CD339)</f>
        <v>28</v>
      </c>
      <c r="CY339" s="14">
        <f>INDEX(属性偏向!$S$4:$S$135,(卡牌属性!$BZ339-1+CY$3)*11+卡牌属性!$CD339)</f>
        <v>32</v>
      </c>
      <c r="CZ339" s="14">
        <f>INDEX(属性偏向!$T$4:$T$135,(卡牌属性!$BZ339-1+CZ$3)*11+卡牌属性!$CD339)</f>
        <v>11</v>
      </c>
      <c r="DA339" s="14">
        <f>INDEX(属性偏向!$T$4:$T$135,(卡牌属性!$BZ339-1+DA$3)*11+卡牌属性!$CD339)</f>
        <v>12</v>
      </c>
      <c r="DB339" s="14">
        <f>INDEX(属性偏向!$T$4:$T$135,(卡牌属性!$BZ339-1+DB$3)*11+卡牌属性!$CD339)</f>
        <v>12</v>
      </c>
      <c r="DC339" s="14">
        <f>INDEX(属性偏向!$T$4:$T$135,(卡牌属性!$BZ339-1+DC$3)*11+卡牌属性!$CD339)</f>
        <v>14</v>
      </c>
      <c r="DD339" s="14">
        <f>INDEX(属性偏向!$T$4:$T$135,(卡牌属性!$BZ339-1+DD$3)*11+卡牌属性!$CD339)</f>
        <v>16</v>
      </c>
      <c r="DE339" s="14">
        <f>INDEX(属性偏向!$U$4:$U$135,(卡牌属性!$BZ339-1+DE$3)*11+卡牌属性!$CD339)</f>
        <v>220</v>
      </c>
      <c r="DF339" s="14">
        <f>INDEX(属性偏向!$U$4:$U$135,(卡牌属性!$BZ339-1+DF$3)*11+卡牌属性!$CD339)</f>
        <v>240</v>
      </c>
      <c r="DG339" s="14">
        <f>INDEX(属性偏向!$U$4:$U$135,(卡牌属性!$BZ339-1+DG$3)*11+卡牌属性!$CD339)</f>
        <v>240</v>
      </c>
      <c r="DH339" s="14">
        <f>INDEX(属性偏向!$U$4:$U$135,(卡牌属性!$BZ339-1+DH$3)*11+卡牌属性!$CD339)</f>
        <v>280</v>
      </c>
      <c r="DI339" s="14">
        <f>INDEX(属性偏向!$U$4:$U$135,(卡牌属性!$BZ339-1+DI$3)*11+卡牌属性!$CD339)</f>
        <v>320</v>
      </c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</row>
    <row r="340" spans="31:155" ht="16.5" x14ac:dyDescent="0.2">
      <c r="AE340" s="13">
        <v>336</v>
      </c>
      <c r="AF340" s="13">
        <f t="shared" si="1087"/>
        <v>28</v>
      </c>
      <c r="AG340" s="13">
        <f t="shared" si="1062"/>
        <v>0</v>
      </c>
      <c r="AH340" s="13"/>
      <c r="AI340" s="13"/>
      <c r="AJ340" s="14">
        <f t="shared" si="1063"/>
        <v>0</v>
      </c>
      <c r="AK340" s="14" t="e">
        <f t="shared" si="1064"/>
        <v>#N/A</v>
      </c>
      <c r="AL340" s="25" t="s">
        <v>131</v>
      </c>
      <c r="AM340" s="14">
        <v>1</v>
      </c>
      <c r="AN340" s="14">
        <f t="shared" si="1065"/>
        <v>39</v>
      </c>
      <c r="AO340" s="14" t="e">
        <f>INDEX(属性投放!#REF!,(卡牌属性!AG340-2)*20+卡牌属性!AN340)</f>
        <v>#REF!</v>
      </c>
      <c r="AP340" s="14" t="e">
        <f t="shared" si="1066"/>
        <v>#REF!</v>
      </c>
      <c r="AQ340" s="14" t="e">
        <f t="shared" si="1066"/>
        <v>#REF!</v>
      </c>
      <c r="AR340" s="14" t="e">
        <f t="shared" si="1066"/>
        <v>#REF!</v>
      </c>
      <c r="AS340" s="14" t="e">
        <f t="shared" si="1066"/>
        <v>#REF!</v>
      </c>
      <c r="AT340" s="14" t="e">
        <f>INDEX(属性投放!#REF!,(卡牌属性!AG340-2)*20+卡牌属性!AN340)</f>
        <v>#REF!</v>
      </c>
      <c r="AU340" s="14" t="e">
        <f t="shared" si="1067"/>
        <v>#REF!</v>
      </c>
      <c r="AV340" s="14" t="e">
        <f t="shared" si="1067"/>
        <v>#REF!</v>
      </c>
      <c r="AW340" s="14" t="e">
        <f t="shared" si="1067"/>
        <v>#REF!</v>
      </c>
      <c r="AX340" s="14" t="e">
        <f t="shared" si="1067"/>
        <v>#REF!</v>
      </c>
      <c r="AY340" s="14" t="e">
        <f>INDEX(属性投放!#REF!,(卡牌属性!AG340-2)*20+卡牌属性!AN340)</f>
        <v>#REF!</v>
      </c>
      <c r="AZ340" s="14" t="e">
        <f t="shared" si="1068"/>
        <v>#REF!</v>
      </c>
      <c r="BA340" s="14" t="e">
        <f t="shared" si="1068"/>
        <v>#REF!</v>
      </c>
      <c r="BB340" s="14" t="e">
        <f t="shared" si="1068"/>
        <v>#REF!</v>
      </c>
      <c r="BC340" s="14" t="e">
        <f t="shared" si="1068"/>
        <v>#REF!</v>
      </c>
      <c r="BD340" s="14" t="e">
        <f>INDEX(属性投放!#REF!,(卡牌属性!AG340-2)*20+卡牌属性!AN340)</f>
        <v>#REF!</v>
      </c>
      <c r="BE340" s="14" t="e">
        <f t="shared" si="1069"/>
        <v>#REF!</v>
      </c>
      <c r="BF340" s="14" t="e">
        <f t="shared" si="1069"/>
        <v>#REF!</v>
      </c>
      <c r="BG340" s="14" t="e">
        <f t="shared" si="1069"/>
        <v>#REF!</v>
      </c>
      <c r="BH340" s="14" t="e">
        <f t="shared" si="1069"/>
        <v>#REF!</v>
      </c>
      <c r="BI340" s="14" t="e">
        <f>INDEX(属性投放!#REF!,(卡牌属性!AG340-2)*20+卡牌属性!AN340)</f>
        <v>#REF!</v>
      </c>
      <c r="BJ340" s="14" t="e">
        <f t="shared" si="1070"/>
        <v>#REF!</v>
      </c>
      <c r="BK340" s="14" t="e">
        <f t="shared" si="1070"/>
        <v>#REF!</v>
      </c>
      <c r="BL340" s="14" t="e">
        <f t="shared" si="1070"/>
        <v>#REF!</v>
      </c>
      <c r="BM340" s="14" t="e">
        <f t="shared" si="1070"/>
        <v>#REF!</v>
      </c>
      <c r="BN340" s="14" t="e">
        <f>INDEX(属性投放!#REF!,(卡牌属性!AG340-2)*20+卡牌属性!AN340)</f>
        <v>#REF!</v>
      </c>
      <c r="BO340" s="14" t="e">
        <f t="shared" si="1071"/>
        <v>#REF!</v>
      </c>
      <c r="BP340" s="14" t="e">
        <f t="shared" si="1071"/>
        <v>#REF!</v>
      </c>
      <c r="BQ340" s="14" t="e">
        <f t="shared" si="1071"/>
        <v>#REF!</v>
      </c>
      <c r="BR340" s="14" t="e">
        <f t="shared" si="1071"/>
        <v>#REF!</v>
      </c>
      <c r="BV340" s="13">
        <v>336</v>
      </c>
      <c r="BW340" s="14">
        <f t="shared" si="1088"/>
        <v>31</v>
      </c>
      <c r="BX340" s="14">
        <f t="shared" si="1089"/>
        <v>1102997</v>
      </c>
      <c r="BY340" s="14" t="str">
        <f>INDEX($O$6:$O$37,BW340)&amp;"-"&amp;INDEX(属性投放!$H$19:$H$29,卡牌属性!CD340)</f>
        <v>SSR守护灵-大叫唤</v>
      </c>
      <c r="BZ340" s="14">
        <f t="shared" si="1090"/>
        <v>7</v>
      </c>
      <c r="CA340" s="14">
        <f t="shared" si="1091"/>
        <v>6</v>
      </c>
      <c r="CB340" s="14">
        <f t="shared" si="1092"/>
        <v>6</v>
      </c>
      <c r="CC340" s="14">
        <f t="shared" si="1093"/>
        <v>4</v>
      </c>
      <c r="CD340" s="14">
        <f t="shared" si="1094"/>
        <v>6</v>
      </c>
      <c r="CE340" s="14">
        <f>INDEX(属性投放!$W$6:$W$49,(卡牌属性!CC340-2)*11+卡牌属性!CD340)</f>
        <v>15</v>
      </c>
      <c r="CF340" s="14">
        <f t="shared" si="1095"/>
        <v>1456</v>
      </c>
      <c r="CG340" s="14">
        <f t="shared" si="1096"/>
        <v>1644</v>
      </c>
      <c r="CH340" s="14">
        <f t="shared" si="1097"/>
        <v>1970</v>
      </c>
      <c r="CI340" s="14">
        <f t="shared" si="1098"/>
        <v>1970</v>
      </c>
      <c r="CJ340" s="14">
        <f t="shared" si="1099"/>
        <v>2296</v>
      </c>
      <c r="CK340" s="14">
        <f t="shared" si="1100"/>
        <v>668</v>
      </c>
      <c r="CL340" s="14">
        <f t="shared" si="1101"/>
        <v>747</v>
      </c>
      <c r="CM340" s="14">
        <f t="shared" si="1102"/>
        <v>747</v>
      </c>
      <c r="CN340" s="14">
        <f t="shared" si="1103"/>
        <v>910</v>
      </c>
      <c r="CO340" s="14">
        <f t="shared" si="1104"/>
        <v>1073</v>
      </c>
      <c r="CP340" s="14">
        <f t="shared" si="1105"/>
        <v>11106</v>
      </c>
      <c r="CQ340" s="14">
        <f t="shared" si="1106"/>
        <v>12374</v>
      </c>
      <c r="CR340" s="14">
        <f t="shared" si="1107"/>
        <v>12374</v>
      </c>
      <c r="CS340" s="14">
        <f t="shared" si="1108"/>
        <v>14810</v>
      </c>
      <c r="CT340" s="14">
        <f t="shared" si="1109"/>
        <v>17246</v>
      </c>
      <c r="CU340" s="14">
        <f>INDEX(属性偏向!$S$4:$S$135,(卡牌属性!$BZ340-1+CU$3)*11+卡牌属性!$CD340)</f>
        <v>26</v>
      </c>
      <c r="CV340" s="14">
        <f>INDEX(属性偏向!$S$4:$S$135,(卡牌属性!$BZ340-1+CV$3)*11+卡牌属性!$CD340)</f>
        <v>28</v>
      </c>
      <c r="CW340" s="14">
        <f>INDEX(属性偏向!$S$4:$S$135,(卡牌属性!$BZ340-1+CW$3)*11+卡牌属性!$CD340)</f>
        <v>32</v>
      </c>
      <c r="CX340" s="14">
        <f>INDEX(属性偏向!$S$4:$S$135,(卡牌属性!$BZ340-1+CX$3)*11+卡牌属性!$CD340)</f>
        <v>32</v>
      </c>
      <c r="CY340" s="14">
        <f>INDEX(属性偏向!$S$4:$S$135,(卡牌属性!$BZ340-1+CY$3)*11+卡牌属性!$CD340)</f>
        <v>36</v>
      </c>
      <c r="CZ340" s="14">
        <f>INDEX(属性偏向!$T$4:$T$135,(卡牌属性!$BZ340-1+CZ$3)*11+卡牌属性!$CD340)</f>
        <v>13</v>
      </c>
      <c r="DA340" s="14">
        <f>INDEX(属性偏向!$T$4:$T$135,(卡牌属性!$BZ340-1+DA$3)*11+卡牌属性!$CD340)</f>
        <v>14</v>
      </c>
      <c r="DB340" s="14">
        <f>INDEX(属性偏向!$T$4:$T$135,(卡牌属性!$BZ340-1+DB$3)*11+卡牌属性!$CD340)</f>
        <v>14</v>
      </c>
      <c r="DC340" s="14">
        <f>INDEX(属性偏向!$T$4:$T$135,(卡牌属性!$BZ340-1+DC$3)*11+卡牌属性!$CD340)</f>
        <v>16</v>
      </c>
      <c r="DD340" s="14">
        <f>INDEX(属性偏向!$T$4:$T$135,(卡牌属性!$BZ340-1+DD$3)*11+卡牌属性!$CD340)</f>
        <v>18</v>
      </c>
      <c r="DE340" s="14">
        <f>INDEX(属性偏向!$U$4:$U$135,(卡牌属性!$BZ340-1+DE$3)*11+卡牌属性!$CD340)</f>
        <v>260</v>
      </c>
      <c r="DF340" s="14">
        <f>INDEX(属性偏向!$U$4:$U$135,(卡牌属性!$BZ340-1+DF$3)*11+卡牌属性!$CD340)</f>
        <v>280</v>
      </c>
      <c r="DG340" s="14">
        <f>INDEX(属性偏向!$U$4:$U$135,(卡牌属性!$BZ340-1+DG$3)*11+卡牌属性!$CD340)</f>
        <v>280</v>
      </c>
      <c r="DH340" s="14">
        <f>INDEX(属性偏向!$U$4:$U$135,(卡牌属性!$BZ340-1+DH$3)*11+卡牌属性!$CD340)</f>
        <v>320</v>
      </c>
      <c r="DI340" s="14">
        <f>INDEX(属性偏向!$U$4:$U$135,(卡牌属性!$BZ340-1+DI$3)*11+卡牌属性!$CD340)</f>
        <v>360</v>
      </c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</row>
    <row r="341" spans="31:155" ht="16.5" x14ac:dyDescent="0.2">
      <c r="AE341" s="13">
        <v>337</v>
      </c>
      <c r="AF341" s="13">
        <f t="shared" si="1087"/>
        <v>28</v>
      </c>
      <c r="AG341" s="13">
        <f t="shared" si="1062"/>
        <v>0</v>
      </c>
      <c r="AH341" s="13"/>
      <c r="AI341" s="13"/>
      <c r="AJ341" s="14">
        <f t="shared" si="1063"/>
        <v>0</v>
      </c>
      <c r="AK341" s="14" t="e">
        <f t="shared" si="1064"/>
        <v>#N/A</v>
      </c>
      <c r="AL341" s="25" t="s">
        <v>131</v>
      </c>
      <c r="AM341" s="14">
        <v>1</v>
      </c>
      <c r="AN341" s="14">
        <f t="shared" si="1065"/>
        <v>40</v>
      </c>
      <c r="AO341" s="14" t="e">
        <f>INDEX(属性投放!#REF!,(卡牌属性!AG341-2)*20+卡牌属性!AN341)</f>
        <v>#REF!</v>
      </c>
      <c r="AP341" s="14" t="e">
        <f t="shared" si="1066"/>
        <v>#REF!</v>
      </c>
      <c r="AQ341" s="14" t="e">
        <f t="shared" si="1066"/>
        <v>#REF!</v>
      </c>
      <c r="AR341" s="14" t="e">
        <f t="shared" si="1066"/>
        <v>#REF!</v>
      </c>
      <c r="AS341" s="14" t="e">
        <f t="shared" si="1066"/>
        <v>#REF!</v>
      </c>
      <c r="AT341" s="14" t="e">
        <f>INDEX(属性投放!#REF!,(卡牌属性!AG341-2)*20+卡牌属性!AN341)</f>
        <v>#REF!</v>
      </c>
      <c r="AU341" s="14" t="e">
        <f t="shared" si="1067"/>
        <v>#REF!</v>
      </c>
      <c r="AV341" s="14" t="e">
        <f t="shared" si="1067"/>
        <v>#REF!</v>
      </c>
      <c r="AW341" s="14" t="e">
        <f t="shared" si="1067"/>
        <v>#REF!</v>
      </c>
      <c r="AX341" s="14" t="e">
        <f t="shared" si="1067"/>
        <v>#REF!</v>
      </c>
      <c r="AY341" s="14" t="e">
        <f>INDEX(属性投放!#REF!,(卡牌属性!AG341-2)*20+卡牌属性!AN341)</f>
        <v>#REF!</v>
      </c>
      <c r="AZ341" s="14" t="e">
        <f t="shared" si="1068"/>
        <v>#REF!</v>
      </c>
      <c r="BA341" s="14" t="e">
        <f t="shared" si="1068"/>
        <v>#REF!</v>
      </c>
      <c r="BB341" s="14" t="e">
        <f t="shared" si="1068"/>
        <v>#REF!</v>
      </c>
      <c r="BC341" s="14" t="e">
        <f t="shared" si="1068"/>
        <v>#REF!</v>
      </c>
      <c r="BD341" s="14" t="e">
        <f>INDEX(属性投放!#REF!,(卡牌属性!AG341-2)*20+卡牌属性!AN341)</f>
        <v>#REF!</v>
      </c>
      <c r="BE341" s="14" t="e">
        <f t="shared" si="1069"/>
        <v>#REF!</v>
      </c>
      <c r="BF341" s="14" t="e">
        <f t="shared" si="1069"/>
        <v>#REF!</v>
      </c>
      <c r="BG341" s="14" t="e">
        <f t="shared" si="1069"/>
        <v>#REF!</v>
      </c>
      <c r="BH341" s="14" t="e">
        <f t="shared" si="1069"/>
        <v>#REF!</v>
      </c>
      <c r="BI341" s="14" t="e">
        <f>INDEX(属性投放!#REF!,(卡牌属性!AG341-2)*20+卡牌属性!AN341)</f>
        <v>#REF!</v>
      </c>
      <c r="BJ341" s="14" t="e">
        <f t="shared" si="1070"/>
        <v>#REF!</v>
      </c>
      <c r="BK341" s="14" t="e">
        <f t="shared" si="1070"/>
        <v>#REF!</v>
      </c>
      <c r="BL341" s="14" t="e">
        <f t="shared" si="1070"/>
        <v>#REF!</v>
      </c>
      <c r="BM341" s="14" t="e">
        <f t="shared" si="1070"/>
        <v>#REF!</v>
      </c>
      <c r="BN341" s="14" t="e">
        <f>INDEX(属性投放!#REF!,(卡牌属性!AG341-2)*20+卡牌属性!AN341)</f>
        <v>#REF!</v>
      </c>
      <c r="BO341" s="14" t="e">
        <f t="shared" si="1071"/>
        <v>#REF!</v>
      </c>
      <c r="BP341" s="14" t="e">
        <f t="shared" si="1071"/>
        <v>#REF!</v>
      </c>
      <c r="BQ341" s="14" t="e">
        <f t="shared" si="1071"/>
        <v>#REF!</v>
      </c>
      <c r="BR341" s="14" t="e">
        <f t="shared" si="1071"/>
        <v>#REF!</v>
      </c>
      <c r="BV341" s="13">
        <v>337</v>
      </c>
      <c r="BW341" s="14">
        <f t="shared" si="1088"/>
        <v>31</v>
      </c>
      <c r="BX341" s="14">
        <f t="shared" si="1089"/>
        <v>1102997</v>
      </c>
      <c r="BY341" s="14" t="str">
        <f>INDEX($O$6:$O$37,BW341)&amp;"-"&amp;INDEX(属性投放!$H$19:$H$29,卡牌属性!CD341)</f>
        <v>SSR守护灵-焦热</v>
      </c>
      <c r="BZ341" s="14">
        <f t="shared" si="1090"/>
        <v>7</v>
      </c>
      <c r="CA341" s="14">
        <f t="shared" si="1091"/>
        <v>6</v>
      </c>
      <c r="CB341" s="14">
        <f t="shared" si="1092"/>
        <v>6</v>
      </c>
      <c r="CC341" s="14">
        <f t="shared" si="1093"/>
        <v>4</v>
      </c>
      <c r="CD341" s="14">
        <f t="shared" si="1094"/>
        <v>7</v>
      </c>
      <c r="CE341" s="14">
        <f>INDEX(属性投放!$W$6:$W$49,(卡牌属性!CC341-2)*11+卡牌属性!CD341)</f>
        <v>15</v>
      </c>
      <c r="CF341" s="14">
        <f t="shared" si="1095"/>
        <v>1846</v>
      </c>
      <c r="CG341" s="14">
        <f t="shared" si="1096"/>
        <v>2064</v>
      </c>
      <c r="CH341" s="14">
        <f t="shared" si="1097"/>
        <v>2450</v>
      </c>
      <c r="CI341" s="14">
        <f t="shared" si="1098"/>
        <v>2450</v>
      </c>
      <c r="CJ341" s="14">
        <f t="shared" si="1099"/>
        <v>2836</v>
      </c>
      <c r="CK341" s="14">
        <f t="shared" si="1100"/>
        <v>863</v>
      </c>
      <c r="CL341" s="14">
        <f t="shared" si="1101"/>
        <v>957</v>
      </c>
      <c r="CM341" s="14">
        <f t="shared" si="1102"/>
        <v>957</v>
      </c>
      <c r="CN341" s="14">
        <f t="shared" si="1103"/>
        <v>1150</v>
      </c>
      <c r="CO341" s="14">
        <f t="shared" si="1104"/>
        <v>1343</v>
      </c>
      <c r="CP341" s="14">
        <f t="shared" si="1105"/>
        <v>15006</v>
      </c>
      <c r="CQ341" s="14">
        <f t="shared" si="1106"/>
        <v>16574</v>
      </c>
      <c r="CR341" s="14">
        <f t="shared" si="1107"/>
        <v>16574</v>
      </c>
      <c r="CS341" s="14">
        <f t="shared" si="1108"/>
        <v>19610</v>
      </c>
      <c r="CT341" s="14">
        <f t="shared" si="1109"/>
        <v>22646</v>
      </c>
      <c r="CU341" s="14">
        <f>INDEX(属性偏向!$S$4:$S$135,(卡牌属性!$BZ341-1+CU$3)*11+卡牌属性!$CD341)</f>
        <v>30</v>
      </c>
      <c r="CV341" s="14">
        <f>INDEX(属性偏向!$S$4:$S$135,(卡牌属性!$BZ341-1+CV$3)*11+卡牌属性!$CD341)</f>
        <v>32</v>
      </c>
      <c r="CW341" s="14">
        <f>INDEX(属性偏向!$S$4:$S$135,(卡牌属性!$BZ341-1+CW$3)*11+卡牌属性!$CD341)</f>
        <v>36</v>
      </c>
      <c r="CX341" s="14">
        <f>INDEX(属性偏向!$S$4:$S$135,(卡牌属性!$BZ341-1+CX$3)*11+卡牌属性!$CD341)</f>
        <v>36</v>
      </c>
      <c r="CY341" s="14">
        <f>INDEX(属性偏向!$S$4:$S$135,(卡牌属性!$BZ341-1+CY$3)*11+卡牌属性!$CD341)</f>
        <v>40</v>
      </c>
      <c r="CZ341" s="14">
        <f>INDEX(属性偏向!$T$4:$T$135,(卡牌属性!$BZ341-1+CZ$3)*11+卡牌属性!$CD341)</f>
        <v>15</v>
      </c>
      <c r="DA341" s="14">
        <f>INDEX(属性偏向!$T$4:$T$135,(卡牌属性!$BZ341-1+DA$3)*11+卡牌属性!$CD341)</f>
        <v>16</v>
      </c>
      <c r="DB341" s="14">
        <f>INDEX(属性偏向!$T$4:$T$135,(卡牌属性!$BZ341-1+DB$3)*11+卡牌属性!$CD341)</f>
        <v>16</v>
      </c>
      <c r="DC341" s="14">
        <f>INDEX(属性偏向!$T$4:$T$135,(卡牌属性!$BZ341-1+DC$3)*11+卡牌属性!$CD341)</f>
        <v>18</v>
      </c>
      <c r="DD341" s="14">
        <f>INDEX(属性偏向!$T$4:$T$135,(卡牌属性!$BZ341-1+DD$3)*11+卡牌属性!$CD341)</f>
        <v>20</v>
      </c>
      <c r="DE341" s="14">
        <f>INDEX(属性偏向!$U$4:$U$135,(卡牌属性!$BZ341-1+DE$3)*11+卡牌属性!$CD341)</f>
        <v>300</v>
      </c>
      <c r="DF341" s="14">
        <f>INDEX(属性偏向!$U$4:$U$135,(卡牌属性!$BZ341-1+DF$3)*11+卡牌属性!$CD341)</f>
        <v>320</v>
      </c>
      <c r="DG341" s="14">
        <f>INDEX(属性偏向!$U$4:$U$135,(卡牌属性!$BZ341-1+DG$3)*11+卡牌属性!$CD341)</f>
        <v>320</v>
      </c>
      <c r="DH341" s="14">
        <f>INDEX(属性偏向!$U$4:$U$135,(卡牌属性!$BZ341-1+DH$3)*11+卡牌属性!$CD341)</f>
        <v>360</v>
      </c>
      <c r="DI341" s="14">
        <f>INDEX(属性偏向!$U$4:$U$135,(卡牌属性!$BZ341-1+DI$3)*11+卡牌属性!$CD341)</f>
        <v>400</v>
      </c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</row>
    <row r="342" spans="31:155" ht="16.5" x14ac:dyDescent="0.2">
      <c r="AE342" s="13">
        <v>338</v>
      </c>
      <c r="AF342" s="13">
        <f t="shared" si="1087"/>
        <v>28</v>
      </c>
      <c r="AG342" s="13">
        <f t="shared" si="1062"/>
        <v>0</v>
      </c>
      <c r="AH342" s="13"/>
      <c r="AI342" s="13"/>
      <c r="AJ342" s="14">
        <f t="shared" si="1063"/>
        <v>0</v>
      </c>
      <c r="AK342" s="14" t="e">
        <f t="shared" si="1064"/>
        <v>#N/A</v>
      </c>
      <c r="AL342" s="25" t="s">
        <v>131</v>
      </c>
      <c r="AM342" s="14">
        <v>1</v>
      </c>
      <c r="AN342" s="14">
        <f t="shared" si="1065"/>
        <v>41</v>
      </c>
      <c r="AO342" s="14" t="e">
        <f>INDEX(属性投放!#REF!,(卡牌属性!AG342-2)*20+卡牌属性!AN342)</f>
        <v>#REF!</v>
      </c>
      <c r="AP342" s="14" t="e">
        <f t="shared" si="1066"/>
        <v>#REF!</v>
      </c>
      <c r="AQ342" s="14" t="e">
        <f t="shared" si="1066"/>
        <v>#REF!</v>
      </c>
      <c r="AR342" s="14" t="e">
        <f t="shared" si="1066"/>
        <v>#REF!</v>
      </c>
      <c r="AS342" s="14" t="e">
        <f t="shared" si="1066"/>
        <v>#REF!</v>
      </c>
      <c r="AT342" s="14" t="e">
        <f>INDEX(属性投放!#REF!,(卡牌属性!AG342-2)*20+卡牌属性!AN342)</f>
        <v>#REF!</v>
      </c>
      <c r="AU342" s="14" t="e">
        <f t="shared" si="1067"/>
        <v>#REF!</v>
      </c>
      <c r="AV342" s="14" t="e">
        <f t="shared" si="1067"/>
        <v>#REF!</v>
      </c>
      <c r="AW342" s="14" t="e">
        <f t="shared" si="1067"/>
        <v>#REF!</v>
      </c>
      <c r="AX342" s="14" t="e">
        <f t="shared" si="1067"/>
        <v>#REF!</v>
      </c>
      <c r="AY342" s="14" t="e">
        <f>INDEX(属性投放!#REF!,(卡牌属性!AG342-2)*20+卡牌属性!AN342)</f>
        <v>#REF!</v>
      </c>
      <c r="AZ342" s="14" t="e">
        <f t="shared" si="1068"/>
        <v>#REF!</v>
      </c>
      <c r="BA342" s="14" t="e">
        <f t="shared" si="1068"/>
        <v>#REF!</v>
      </c>
      <c r="BB342" s="14" t="e">
        <f t="shared" si="1068"/>
        <v>#REF!</v>
      </c>
      <c r="BC342" s="14" t="e">
        <f t="shared" si="1068"/>
        <v>#REF!</v>
      </c>
      <c r="BD342" s="14" t="e">
        <f>INDEX(属性投放!#REF!,(卡牌属性!AG342-2)*20+卡牌属性!AN342)</f>
        <v>#REF!</v>
      </c>
      <c r="BE342" s="14" t="e">
        <f t="shared" si="1069"/>
        <v>#REF!</v>
      </c>
      <c r="BF342" s="14" t="e">
        <f t="shared" si="1069"/>
        <v>#REF!</v>
      </c>
      <c r="BG342" s="14" t="e">
        <f t="shared" si="1069"/>
        <v>#REF!</v>
      </c>
      <c r="BH342" s="14" t="e">
        <f t="shared" si="1069"/>
        <v>#REF!</v>
      </c>
      <c r="BI342" s="14" t="e">
        <f>INDEX(属性投放!#REF!,(卡牌属性!AG342-2)*20+卡牌属性!AN342)</f>
        <v>#REF!</v>
      </c>
      <c r="BJ342" s="14" t="e">
        <f t="shared" si="1070"/>
        <v>#REF!</v>
      </c>
      <c r="BK342" s="14" t="e">
        <f t="shared" si="1070"/>
        <v>#REF!</v>
      </c>
      <c r="BL342" s="14" t="e">
        <f t="shared" si="1070"/>
        <v>#REF!</v>
      </c>
      <c r="BM342" s="14" t="e">
        <f t="shared" si="1070"/>
        <v>#REF!</v>
      </c>
      <c r="BN342" s="14" t="e">
        <f>INDEX(属性投放!#REF!,(卡牌属性!AG342-2)*20+卡牌属性!AN342)</f>
        <v>#REF!</v>
      </c>
      <c r="BO342" s="14" t="e">
        <f t="shared" si="1071"/>
        <v>#REF!</v>
      </c>
      <c r="BP342" s="14" t="e">
        <f t="shared" si="1071"/>
        <v>#REF!</v>
      </c>
      <c r="BQ342" s="14" t="e">
        <f t="shared" si="1071"/>
        <v>#REF!</v>
      </c>
      <c r="BR342" s="14" t="e">
        <f t="shared" si="1071"/>
        <v>#REF!</v>
      </c>
      <c r="BV342" s="13">
        <v>338</v>
      </c>
      <c r="BW342" s="14">
        <f t="shared" si="1088"/>
        <v>31</v>
      </c>
      <c r="BX342" s="14">
        <f t="shared" si="1089"/>
        <v>1102997</v>
      </c>
      <c r="BY342" s="14" t="str">
        <f>INDEX($O$6:$O$37,BW342)&amp;"-"&amp;INDEX(属性投放!$H$19:$H$29,卡牌属性!CD342)</f>
        <v>SSR守护灵-大焦热</v>
      </c>
      <c r="BZ342" s="14">
        <f t="shared" si="1090"/>
        <v>7</v>
      </c>
      <c r="CA342" s="14">
        <f t="shared" si="1091"/>
        <v>6</v>
      </c>
      <c r="CB342" s="14">
        <f t="shared" si="1092"/>
        <v>6</v>
      </c>
      <c r="CC342" s="14">
        <f t="shared" si="1093"/>
        <v>4</v>
      </c>
      <c r="CD342" s="14">
        <f t="shared" si="1094"/>
        <v>8</v>
      </c>
      <c r="CE342" s="14">
        <f>INDEX(属性投放!$W$6:$W$49,(卡牌属性!CC342-2)*11+卡牌属性!CD342)</f>
        <v>15</v>
      </c>
      <c r="CF342" s="14">
        <f t="shared" si="1095"/>
        <v>2296</v>
      </c>
      <c r="CG342" s="14">
        <f t="shared" si="1096"/>
        <v>2544</v>
      </c>
      <c r="CH342" s="14">
        <f t="shared" si="1097"/>
        <v>2990</v>
      </c>
      <c r="CI342" s="14">
        <f t="shared" si="1098"/>
        <v>2990</v>
      </c>
      <c r="CJ342" s="14">
        <f t="shared" si="1099"/>
        <v>3436</v>
      </c>
      <c r="CK342" s="14">
        <f t="shared" si="1100"/>
        <v>1088</v>
      </c>
      <c r="CL342" s="14">
        <f t="shared" si="1101"/>
        <v>1197</v>
      </c>
      <c r="CM342" s="14">
        <f t="shared" si="1102"/>
        <v>1197</v>
      </c>
      <c r="CN342" s="14">
        <f t="shared" si="1103"/>
        <v>1420</v>
      </c>
      <c r="CO342" s="14">
        <f t="shared" si="1104"/>
        <v>1643</v>
      </c>
      <c r="CP342" s="14">
        <f t="shared" si="1105"/>
        <v>19506</v>
      </c>
      <c r="CQ342" s="14">
        <f t="shared" si="1106"/>
        <v>21374</v>
      </c>
      <c r="CR342" s="14">
        <f t="shared" si="1107"/>
        <v>21374</v>
      </c>
      <c r="CS342" s="14">
        <f t="shared" si="1108"/>
        <v>25010</v>
      </c>
      <c r="CT342" s="14">
        <f t="shared" si="1109"/>
        <v>28646</v>
      </c>
      <c r="CU342" s="14">
        <f>INDEX(属性偏向!$S$4:$S$135,(卡牌属性!$BZ342-1+CU$3)*11+卡牌属性!$CD342)</f>
        <v>36</v>
      </c>
      <c r="CV342" s="14">
        <f>INDEX(属性偏向!$S$4:$S$135,(卡牌属性!$BZ342-1+CV$3)*11+卡牌属性!$CD342)</f>
        <v>38</v>
      </c>
      <c r="CW342" s="14">
        <f>INDEX(属性偏向!$S$4:$S$135,(卡牌属性!$BZ342-1+CW$3)*11+卡牌属性!$CD342)</f>
        <v>42</v>
      </c>
      <c r="CX342" s="14">
        <f>INDEX(属性偏向!$S$4:$S$135,(卡牌属性!$BZ342-1+CX$3)*11+卡牌属性!$CD342)</f>
        <v>42</v>
      </c>
      <c r="CY342" s="14">
        <f>INDEX(属性偏向!$S$4:$S$135,(卡牌属性!$BZ342-1+CY$3)*11+卡牌属性!$CD342)</f>
        <v>46</v>
      </c>
      <c r="CZ342" s="14">
        <f>INDEX(属性偏向!$T$4:$T$135,(卡牌属性!$BZ342-1+CZ$3)*11+卡牌属性!$CD342)</f>
        <v>18</v>
      </c>
      <c r="DA342" s="14">
        <f>INDEX(属性偏向!$T$4:$T$135,(卡牌属性!$BZ342-1+DA$3)*11+卡牌属性!$CD342)</f>
        <v>19</v>
      </c>
      <c r="DB342" s="14">
        <f>INDEX(属性偏向!$T$4:$T$135,(卡牌属性!$BZ342-1+DB$3)*11+卡牌属性!$CD342)</f>
        <v>19</v>
      </c>
      <c r="DC342" s="14">
        <f>INDEX(属性偏向!$T$4:$T$135,(卡牌属性!$BZ342-1+DC$3)*11+卡牌属性!$CD342)</f>
        <v>21</v>
      </c>
      <c r="DD342" s="14">
        <f>INDEX(属性偏向!$T$4:$T$135,(卡牌属性!$BZ342-1+DD$3)*11+卡牌属性!$CD342)</f>
        <v>23</v>
      </c>
      <c r="DE342" s="14">
        <f>INDEX(属性偏向!$U$4:$U$135,(卡牌属性!$BZ342-1+DE$3)*11+卡牌属性!$CD342)</f>
        <v>360</v>
      </c>
      <c r="DF342" s="14">
        <f>INDEX(属性偏向!$U$4:$U$135,(卡牌属性!$BZ342-1+DF$3)*11+卡牌属性!$CD342)</f>
        <v>380</v>
      </c>
      <c r="DG342" s="14">
        <f>INDEX(属性偏向!$U$4:$U$135,(卡牌属性!$BZ342-1+DG$3)*11+卡牌属性!$CD342)</f>
        <v>380</v>
      </c>
      <c r="DH342" s="14">
        <f>INDEX(属性偏向!$U$4:$U$135,(卡牌属性!$BZ342-1+DH$3)*11+卡牌属性!$CD342)</f>
        <v>420</v>
      </c>
      <c r="DI342" s="14">
        <f>INDEX(属性偏向!$U$4:$U$135,(卡牌属性!$BZ342-1+DI$3)*11+卡牌属性!$CD342)</f>
        <v>460</v>
      </c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</row>
    <row r="343" spans="31:155" ht="16.5" x14ac:dyDescent="0.2">
      <c r="AE343" s="13">
        <v>339</v>
      </c>
      <c r="AF343" s="13">
        <f t="shared" si="1087"/>
        <v>28</v>
      </c>
      <c r="AG343" s="13">
        <f t="shared" si="1062"/>
        <v>0</v>
      </c>
      <c r="AH343" s="13"/>
      <c r="AI343" s="13"/>
      <c r="AJ343" s="14">
        <f t="shared" si="1063"/>
        <v>0</v>
      </c>
      <c r="AK343" s="14" t="e">
        <f t="shared" si="1064"/>
        <v>#N/A</v>
      </c>
      <c r="AL343" s="25" t="s">
        <v>131</v>
      </c>
      <c r="AM343" s="14">
        <v>1</v>
      </c>
      <c r="AN343" s="14">
        <f t="shared" si="1065"/>
        <v>42</v>
      </c>
      <c r="AO343" s="14" t="e">
        <f>INDEX(属性投放!#REF!,(卡牌属性!AG343-2)*20+卡牌属性!AN343)</f>
        <v>#REF!</v>
      </c>
      <c r="AP343" s="14" t="e">
        <f t="shared" si="1066"/>
        <v>#REF!</v>
      </c>
      <c r="AQ343" s="14" t="e">
        <f t="shared" si="1066"/>
        <v>#REF!</v>
      </c>
      <c r="AR343" s="14" t="e">
        <f t="shared" si="1066"/>
        <v>#REF!</v>
      </c>
      <c r="AS343" s="14" t="e">
        <f t="shared" si="1066"/>
        <v>#REF!</v>
      </c>
      <c r="AT343" s="14" t="e">
        <f>INDEX(属性投放!#REF!,(卡牌属性!AG343-2)*20+卡牌属性!AN343)</f>
        <v>#REF!</v>
      </c>
      <c r="AU343" s="14" t="e">
        <f t="shared" si="1067"/>
        <v>#REF!</v>
      </c>
      <c r="AV343" s="14" t="e">
        <f t="shared" si="1067"/>
        <v>#REF!</v>
      </c>
      <c r="AW343" s="14" t="e">
        <f t="shared" si="1067"/>
        <v>#REF!</v>
      </c>
      <c r="AX343" s="14" t="e">
        <f t="shared" si="1067"/>
        <v>#REF!</v>
      </c>
      <c r="AY343" s="14" t="e">
        <f>INDEX(属性投放!#REF!,(卡牌属性!AG343-2)*20+卡牌属性!AN343)</f>
        <v>#REF!</v>
      </c>
      <c r="AZ343" s="14" t="e">
        <f t="shared" si="1068"/>
        <v>#REF!</v>
      </c>
      <c r="BA343" s="14" t="e">
        <f t="shared" si="1068"/>
        <v>#REF!</v>
      </c>
      <c r="BB343" s="14" t="e">
        <f t="shared" si="1068"/>
        <v>#REF!</v>
      </c>
      <c r="BC343" s="14" t="e">
        <f t="shared" si="1068"/>
        <v>#REF!</v>
      </c>
      <c r="BD343" s="14" t="e">
        <f>INDEX(属性投放!#REF!,(卡牌属性!AG343-2)*20+卡牌属性!AN343)</f>
        <v>#REF!</v>
      </c>
      <c r="BE343" s="14" t="e">
        <f t="shared" si="1069"/>
        <v>#REF!</v>
      </c>
      <c r="BF343" s="14" t="e">
        <f t="shared" si="1069"/>
        <v>#REF!</v>
      </c>
      <c r="BG343" s="14" t="e">
        <f t="shared" si="1069"/>
        <v>#REF!</v>
      </c>
      <c r="BH343" s="14" t="e">
        <f t="shared" si="1069"/>
        <v>#REF!</v>
      </c>
      <c r="BI343" s="14" t="e">
        <f>INDEX(属性投放!#REF!,(卡牌属性!AG343-2)*20+卡牌属性!AN343)</f>
        <v>#REF!</v>
      </c>
      <c r="BJ343" s="14" t="e">
        <f t="shared" si="1070"/>
        <v>#REF!</v>
      </c>
      <c r="BK343" s="14" t="e">
        <f t="shared" si="1070"/>
        <v>#REF!</v>
      </c>
      <c r="BL343" s="14" t="e">
        <f t="shared" si="1070"/>
        <v>#REF!</v>
      </c>
      <c r="BM343" s="14" t="e">
        <f t="shared" si="1070"/>
        <v>#REF!</v>
      </c>
      <c r="BN343" s="14" t="e">
        <f>INDEX(属性投放!#REF!,(卡牌属性!AG343-2)*20+卡牌属性!AN343)</f>
        <v>#REF!</v>
      </c>
      <c r="BO343" s="14" t="e">
        <f t="shared" si="1071"/>
        <v>#REF!</v>
      </c>
      <c r="BP343" s="14" t="e">
        <f t="shared" si="1071"/>
        <v>#REF!</v>
      </c>
      <c r="BQ343" s="14" t="e">
        <f t="shared" si="1071"/>
        <v>#REF!</v>
      </c>
      <c r="BR343" s="14" t="e">
        <f t="shared" si="1071"/>
        <v>#REF!</v>
      </c>
      <c r="BV343" s="13">
        <v>339</v>
      </c>
      <c r="BW343" s="14">
        <f t="shared" si="1088"/>
        <v>31</v>
      </c>
      <c r="BX343" s="14">
        <f t="shared" si="1089"/>
        <v>1102997</v>
      </c>
      <c r="BY343" s="14" t="str">
        <f>INDEX($O$6:$O$37,BW343)&amp;"-"&amp;INDEX(属性投放!$H$19:$H$29,卡牌属性!CD343)</f>
        <v>SSR守护灵-无间</v>
      </c>
      <c r="BZ343" s="14">
        <f t="shared" si="1090"/>
        <v>7</v>
      </c>
      <c r="CA343" s="14">
        <f t="shared" si="1091"/>
        <v>6</v>
      </c>
      <c r="CB343" s="14">
        <f t="shared" si="1092"/>
        <v>6</v>
      </c>
      <c r="CC343" s="14">
        <f t="shared" si="1093"/>
        <v>4</v>
      </c>
      <c r="CD343" s="14">
        <f t="shared" si="1094"/>
        <v>9</v>
      </c>
      <c r="CE343" s="14">
        <f>INDEX(属性投放!$W$6:$W$49,(卡牌属性!CC343-2)*11+卡牌属性!CD343)</f>
        <v>15</v>
      </c>
      <c r="CF343" s="14">
        <f t="shared" si="1095"/>
        <v>2836</v>
      </c>
      <c r="CG343" s="14">
        <f t="shared" si="1096"/>
        <v>3114</v>
      </c>
      <c r="CH343" s="14">
        <f t="shared" si="1097"/>
        <v>3620</v>
      </c>
      <c r="CI343" s="14">
        <f t="shared" si="1098"/>
        <v>3620</v>
      </c>
      <c r="CJ343" s="14">
        <f t="shared" si="1099"/>
        <v>4126</v>
      </c>
      <c r="CK343" s="14">
        <f t="shared" si="1100"/>
        <v>1358</v>
      </c>
      <c r="CL343" s="14">
        <f t="shared" si="1101"/>
        <v>1482</v>
      </c>
      <c r="CM343" s="14">
        <f t="shared" si="1102"/>
        <v>1482</v>
      </c>
      <c r="CN343" s="14">
        <f t="shared" si="1103"/>
        <v>1735</v>
      </c>
      <c r="CO343" s="14">
        <f t="shared" si="1104"/>
        <v>1988</v>
      </c>
      <c r="CP343" s="14">
        <f t="shared" si="1105"/>
        <v>24906</v>
      </c>
      <c r="CQ343" s="14">
        <f t="shared" si="1106"/>
        <v>27074</v>
      </c>
      <c r="CR343" s="14">
        <f t="shared" si="1107"/>
        <v>27074</v>
      </c>
      <c r="CS343" s="14">
        <f t="shared" si="1108"/>
        <v>31310</v>
      </c>
      <c r="CT343" s="14">
        <f t="shared" si="1109"/>
        <v>35546</v>
      </c>
      <c r="CU343" s="14">
        <f>INDEX(属性偏向!$S$4:$S$135,(卡牌属性!$BZ343-1+CU$3)*11+卡牌属性!$CD343)</f>
        <v>42</v>
      </c>
      <c r="CV343" s="14">
        <f>INDEX(属性偏向!$S$4:$S$135,(卡牌属性!$BZ343-1+CV$3)*11+卡牌属性!$CD343)</f>
        <v>44</v>
      </c>
      <c r="CW343" s="14">
        <f>INDEX(属性偏向!$S$4:$S$135,(卡牌属性!$BZ343-1+CW$3)*11+卡牌属性!$CD343)</f>
        <v>48</v>
      </c>
      <c r="CX343" s="14">
        <f>INDEX(属性偏向!$S$4:$S$135,(卡牌属性!$BZ343-1+CX$3)*11+卡牌属性!$CD343)</f>
        <v>48</v>
      </c>
      <c r="CY343" s="14">
        <f>INDEX(属性偏向!$S$4:$S$135,(卡牌属性!$BZ343-1+CY$3)*11+卡牌属性!$CD343)</f>
        <v>52</v>
      </c>
      <c r="CZ343" s="14">
        <f>INDEX(属性偏向!$T$4:$T$135,(卡牌属性!$BZ343-1+CZ$3)*11+卡牌属性!$CD343)</f>
        <v>21</v>
      </c>
      <c r="DA343" s="14">
        <f>INDEX(属性偏向!$T$4:$T$135,(卡牌属性!$BZ343-1+DA$3)*11+卡牌属性!$CD343)</f>
        <v>22</v>
      </c>
      <c r="DB343" s="14">
        <f>INDEX(属性偏向!$T$4:$T$135,(卡牌属性!$BZ343-1+DB$3)*11+卡牌属性!$CD343)</f>
        <v>22</v>
      </c>
      <c r="DC343" s="14">
        <f>INDEX(属性偏向!$T$4:$T$135,(卡牌属性!$BZ343-1+DC$3)*11+卡牌属性!$CD343)</f>
        <v>24</v>
      </c>
      <c r="DD343" s="14">
        <f>INDEX(属性偏向!$T$4:$T$135,(卡牌属性!$BZ343-1+DD$3)*11+卡牌属性!$CD343)</f>
        <v>26</v>
      </c>
      <c r="DE343" s="14">
        <f>INDEX(属性偏向!$U$4:$U$135,(卡牌属性!$BZ343-1+DE$3)*11+卡牌属性!$CD343)</f>
        <v>420</v>
      </c>
      <c r="DF343" s="14">
        <f>INDEX(属性偏向!$U$4:$U$135,(卡牌属性!$BZ343-1+DF$3)*11+卡牌属性!$CD343)</f>
        <v>440</v>
      </c>
      <c r="DG343" s="14">
        <f>INDEX(属性偏向!$U$4:$U$135,(卡牌属性!$BZ343-1+DG$3)*11+卡牌属性!$CD343)</f>
        <v>440</v>
      </c>
      <c r="DH343" s="14">
        <f>INDEX(属性偏向!$U$4:$U$135,(卡牌属性!$BZ343-1+DH$3)*11+卡牌属性!$CD343)</f>
        <v>480</v>
      </c>
      <c r="DI343" s="14">
        <f>INDEX(属性偏向!$U$4:$U$135,(卡牌属性!$BZ343-1+DI$3)*11+卡牌属性!$CD343)</f>
        <v>520</v>
      </c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</row>
    <row r="344" spans="31:155" ht="16.5" x14ac:dyDescent="0.2">
      <c r="AE344" s="13">
        <v>340</v>
      </c>
      <c r="AF344" s="13">
        <f t="shared" si="1087"/>
        <v>28</v>
      </c>
      <c r="AG344" s="13">
        <f t="shared" si="1062"/>
        <v>0</v>
      </c>
      <c r="AH344" s="13"/>
      <c r="AI344" s="13"/>
      <c r="AJ344" s="14">
        <f t="shared" si="1063"/>
        <v>0</v>
      </c>
      <c r="AK344" s="14" t="e">
        <f t="shared" si="1064"/>
        <v>#N/A</v>
      </c>
      <c r="AL344" s="25" t="s">
        <v>131</v>
      </c>
      <c r="AM344" s="14">
        <v>1</v>
      </c>
      <c r="AN344" s="14">
        <f t="shared" si="1065"/>
        <v>43</v>
      </c>
      <c r="AO344" s="14" t="e">
        <f>INDEX(属性投放!#REF!,(卡牌属性!AG344-2)*20+卡牌属性!AN344)</f>
        <v>#REF!</v>
      </c>
      <c r="AP344" s="14" t="e">
        <f t="shared" si="1066"/>
        <v>#REF!</v>
      </c>
      <c r="AQ344" s="14" t="e">
        <f t="shared" si="1066"/>
        <v>#REF!</v>
      </c>
      <c r="AR344" s="14" t="e">
        <f t="shared" si="1066"/>
        <v>#REF!</v>
      </c>
      <c r="AS344" s="14" t="e">
        <f t="shared" si="1066"/>
        <v>#REF!</v>
      </c>
      <c r="AT344" s="14" t="e">
        <f>INDEX(属性投放!#REF!,(卡牌属性!AG344-2)*20+卡牌属性!AN344)</f>
        <v>#REF!</v>
      </c>
      <c r="AU344" s="14" t="e">
        <f t="shared" si="1067"/>
        <v>#REF!</v>
      </c>
      <c r="AV344" s="14" t="e">
        <f t="shared" si="1067"/>
        <v>#REF!</v>
      </c>
      <c r="AW344" s="14" t="e">
        <f t="shared" si="1067"/>
        <v>#REF!</v>
      </c>
      <c r="AX344" s="14" t="e">
        <f t="shared" si="1067"/>
        <v>#REF!</v>
      </c>
      <c r="AY344" s="14" t="e">
        <f>INDEX(属性投放!#REF!,(卡牌属性!AG344-2)*20+卡牌属性!AN344)</f>
        <v>#REF!</v>
      </c>
      <c r="AZ344" s="14" t="e">
        <f t="shared" si="1068"/>
        <v>#REF!</v>
      </c>
      <c r="BA344" s="14" t="e">
        <f t="shared" si="1068"/>
        <v>#REF!</v>
      </c>
      <c r="BB344" s="14" t="e">
        <f t="shared" si="1068"/>
        <v>#REF!</v>
      </c>
      <c r="BC344" s="14" t="e">
        <f t="shared" si="1068"/>
        <v>#REF!</v>
      </c>
      <c r="BD344" s="14" t="e">
        <f>INDEX(属性投放!#REF!,(卡牌属性!AG344-2)*20+卡牌属性!AN344)</f>
        <v>#REF!</v>
      </c>
      <c r="BE344" s="14" t="e">
        <f t="shared" si="1069"/>
        <v>#REF!</v>
      </c>
      <c r="BF344" s="14" t="e">
        <f t="shared" si="1069"/>
        <v>#REF!</v>
      </c>
      <c r="BG344" s="14" t="e">
        <f t="shared" si="1069"/>
        <v>#REF!</v>
      </c>
      <c r="BH344" s="14" t="e">
        <f t="shared" si="1069"/>
        <v>#REF!</v>
      </c>
      <c r="BI344" s="14" t="e">
        <f>INDEX(属性投放!#REF!,(卡牌属性!AG344-2)*20+卡牌属性!AN344)</f>
        <v>#REF!</v>
      </c>
      <c r="BJ344" s="14" t="e">
        <f t="shared" si="1070"/>
        <v>#REF!</v>
      </c>
      <c r="BK344" s="14" t="e">
        <f t="shared" si="1070"/>
        <v>#REF!</v>
      </c>
      <c r="BL344" s="14" t="e">
        <f t="shared" si="1070"/>
        <v>#REF!</v>
      </c>
      <c r="BM344" s="14" t="e">
        <f t="shared" si="1070"/>
        <v>#REF!</v>
      </c>
      <c r="BN344" s="14" t="e">
        <f>INDEX(属性投放!#REF!,(卡牌属性!AG344-2)*20+卡牌属性!AN344)</f>
        <v>#REF!</v>
      </c>
      <c r="BO344" s="14" t="e">
        <f t="shared" si="1071"/>
        <v>#REF!</v>
      </c>
      <c r="BP344" s="14" t="e">
        <f t="shared" si="1071"/>
        <v>#REF!</v>
      </c>
      <c r="BQ344" s="14" t="e">
        <f t="shared" si="1071"/>
        <v>#REF!</v>
      </c>
      <c r="BR344" s="14" t="e">
        <f t="shared" si="1071"/>
        <v>#REF!</v>
      </c>
      <c r="BV344" s="13">
        <v>340</v>
      </c>
      <c r="BW344" s="14">
        <f t="shared" si="1088"/>
        <v>31</v>
      </c>
      <c r="BX344" s="14">
        <f t="shared" si="1089"/>
        <v>1102997</v>
      </c>
      <c r="BY344" s="14" t="str">
        <f>INDEX($O$6:$O$37,BW344)&amp;"-"&amp;INDEX(属性投放!$H$19:$H$29,卡牌属性!CD344)</f>
        <v>SSR守护灵-无我相</v>
      </c>
      <c r="BZ344" s="14">
        <f t="shared" si="1090"/>
        <v>7</v>
      </c>
      <c r="CA344" s="14">
        <f t="shared" si="1091"/>
        <v>6</v>
      </c>
      <c r="CB344" s="14">
        <f t="shared" si="1092"/>
        <v>6</v>
      </c>
      <c r="CC344" s="14">
        <f t="shared" si="1093"/>
        <v>4</v>
      </c>
      <c r="CD344" s="14">
        <f t="shared" si="1094"/>
        <v>10</v>
      </c>
      <c r="CE344" s="14">
        <f>INDEX(属性投放!$W$6:$W$49,(卡牌属性!CC344-2)*11+卡牌属性!CD344)</f>
        <v>10</v>
      </c>
      <c r="CF344" s="14">
        <f t="shared" si="1095"/>
        <v>3466</v>
      </c>
      <c r="CG344" s="14">
        <f t="shared" si="1096"/>
        <v>3774</v>
      </c>
      <c r="CH344" s="14">
        <f t="shared" si="1097"/>
        <v>4340</v>
      </c>
      <c r="CI344" s="14">
        <f t="shared" si="1098"/>
        <v>4340</v>
      </c>
      <c r="CJ344" s="14">
        <f t="shared" si="1099"/>
        <v>4906</v>
      </c>
      <c r="CK344" s="14">
        <f t="shared" si="1100"/>
        <v>1673</v>
      </c>
      <c r="CL344" s="14">
        <f t="shared" si="1101"/>
        <v>1812</v>
      </c>
      <c r="CM344" s="14">
        <f t="shared" si="1102"/>
        <v>1812</v>
      </c>
      <c r="CN344" s="14">
        <f t="shared" si="1103"/>
        <v>2095</v>
      </c>
      <c r="CO344" s="14">
        <f t="shared" si="1104"/>
        <v>2378</v>
      </c>
      <c r="CP344" s="14">
        <f t="shared" si="1105"/>
        <v>31206</v>
      </c>
      <c r="CQ344" s="14">
        <f t="shared" si="1106"/>
        <v>33674</v>
      </c>
      <c r="CR344" s="14">
        <f t="shared" si="1107"/>
        <v>33674</v>
      </c>
      <c r="CS344" s="14">
        <f t="shared" si="1108"/>
        <v>38510</v>
      </c>
      <c r="CT344" s="14">
        <f t="shared" si="1109"/>
        <v>43346</v>
      </c>
      <c r="CU344" s="14">
        <f>INDEX(属性偏向!$S$4:$S$135,(卡牌属性!$BZ344-1+CU$3)*11+卡牌属性!$CD344)</f>
        <v>50</v>
      </c>
      <c r="CV344" s="14">
        <f>INDEX(属性偏向!$S$4:$S$135,(卡牌属性!$BZ344-1+CV$3)*11+卡牌属性!$CD344)</f>
        <v>52</v>
      </c>
      <c r="CW344" s="14">
        <f>INDEX(属性偏向!$S$4:$S$135,(卡牌属性!$BZ344-1+CW$3)*11+卡牌属性!$CD344)</f>
        <v>56</v>
      </c>
      <c r="CX344" s="14">
        <f>INDEX(属性偏向!$S$4:$S$135,(卡牌属性!$BZ344-1+CX$3)*11+卡牌属性!$CD344)</f>
        <v>56</v>
      </c>
      <c r="CY344" s="14">
        <f>INDEX(属性偏向!$S$4:$S$135,(卡牌属性!$BZ344-1+CY$3)*11+卡牌属性!$CD344)</f>
        <v>60</v>
      </c>
      <c r="CZ344" s="14">
        <f>INDEX(属性偏向!$T$4:$T$135,(卡牌属性!$BZ344-1+CZ$3)*11+卡牌属性!$CD344)</f>
        <v>25</v>
      </c>
      <c r="DA344" s="14">
        <f>INDEX(属性偏向!$T$4:$T$135,(卡牌属性!$BZ344-1+DA$3)*11+卡牌属性!$CD344)</f>
        <v>26</v>
      </c>
      <c r="DB344" s="14">
        <f>INDEX(属性偏向!$T$4:$T$135,(卡牌属性!$BZ344-1+DB$3)*11+卡牌属性!$CD344)</f>
        <v>26</v>
      </c>
      <c r="DC344" s="14">
        <f>INDEX(属性偏向!$T$4:$T$135,(卡牌属性!$BZ344-1+DC$3)*11+卡牌属性!$CD344)</f>
        <v>28</v>
      </c>
      <c r="DD344" s="14">
        <f>INDEX(属性偏向!$T$4:$T$135,(卡牌属性!$BZ344-1+DD$3)*11+卡牌属性!$CD344)</f>
        <v>30</v>
      </c>
      <c r="DE344" s="14">
        <f>INDEX(属性偏向!$U$4:$U$135,(卡牌属性!$BZ344-1+DE$3)*11+卡牌属性!$CD344)</f>
        <v>500</v>
      </c>
      <c r="DF344" s="14">
        <f>INDEX(属性偏向!$U$4:$U$135,(卡牌属性!$BZ344-1+DF$3)*11+卡牌属性!$CD344)</f>
        <v>520</v>
      </c>
      <c r="DG344" s="14">
        <f>INDEX(属性偏向!$U$4:$U$135,(卡牌属性!$BZ344-1+DG$3)*11+卡牌属性!$CD344)</f>
        <v>520</v>
      </c>
      <c r="DH344" s="14">
        <f>INDEX(属性偏向!$U$4:$U$135,(卡牌属性!$BZ344-1+DH$3)*11+卡牌属性!$CD344)</f>
        <v>560</v>
      </c>
      <c r="DI344" s="14">
        <f>INDEX(属性偏向!$U$4:$U$135,(卡牌属性!$BZ344-1+DI$3)*11+卡牌属性!$CD344)</f>
        <v>600</v>
      </c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</row>
    <row r="345" spans="31:155" ht="16.5" x14ac:dyDescent="0.2">
      <c r="AE345" s="13">
        <v>341</v>
      </c>
      <c r="AF345" s="13">
        <f t="shared" si="1087"/>
        <v>28</v>
      </c>
      <c r="AG345" s="13">
        <f t="shared" si="1062"/>
        <v>0</v>
      </c>
      <c r="AH345" s="13"/>
      <c r="AI345" s="13"/>
      <c r="AJ345" s="14">
        <f t="shared" si="1063"/>
        <v>0</v>
      </c>
      <c r="AK345" s="14" t="e">
        <f t="shared" si="1064"/>
        <v>#N/A</v>
      </c>
      <c r="AL345" s="25" t="s">
        <v>131</v>
      </c>
      <c r="AM345" s="14">
        <v>1</v>
      </c>
      <c r="AN345" s="14">
        <f t="shared" si="1065"/>
        <v>44</v>
      </c>
      <c r="AO345" s="14" t="e">
        <f>INDEX(属性投放!#REF!,(卡牌属性!AG345-2)*20+卡牌属性!AN345)</f>
        <v>#REF!</v>
      </c>
      <c r="AP345" s="14" t="e">
        <f t="shared" ref="AP345:AS356" si="1110">$AO345</f>
        <v>#REF!</v>
      </c>
      <c r="AQ345" s="14" t="e">
        <f t="shared" si="1110"/>
        <v>#REF!</v>
      </c>
      <c r="AR345" s="14" t="e">
        <f t="shared" si="1110"/>
        <v>#REF!</v>
      </c>
      <c r="AS345" s="14" t="e">
        <f t="shared" si="1110"/>
        <v>#REF!</v>
      </c>
      <c r="AT345" s="14" t="e">
        <f>INDEX(属性投放!#REF!,(卡牌属性!AG345-2)*20+卡牌属性!AN345)</f>
        <v>#REF!</v>
      </c>
      <c r="AU345" s="14" t="e">
        <f t="shared" ref="AU345:AX356" si="1111">$AT345</f>
        <v>#REF!</v>
      </c>
      <c r="AV345" s="14" t="e">
        <f t="shared" si="1111"/>
        <v>#REF!</v>
      </c>
      <c r="AW345" s="14" t="e">
        <f t="shared" si="1111"/>
        <v>#REF!</v>
      </c>
      <c r="AX345" s="14" t="e">
        <f t="shared" si="1111"/>
        <v>#REF!</v>
      </c>
      <c r="AY345" s="14" t="e">
        <f>INDEX(属性投放!#REF!,(卡牌属性!AG345-2)*20+卡牌属性!AN345)</f>
        <v>#REF!</v>
      </c>
      <c r="AZ345" s="14" t="e">
        <f t="shared" ref="AZ345:BC356" si="1112">$AY345</f>
        <v>#REF!</v>
      </c>
      <c r="BA345" s="14" t="e">
        <f t="shared" si="1112"/>
        <v>#REF!</v>
      </c>
      <c r="BB345" s="14" t="e">
        <f t="shared" si="1112"/>
        <v>#REF!</v>
      </c>
      <c r="BC345" s="14" t="e">
        <f t="shared" si="1112"/>
        <v>#REF!</v>
      </c>
      <c r="BD345" s="14" t="e">
        <f>INDEX(属性投放!#REF!,(卡牌属性!AG345-2)*20+卡牌属性!AN345)</f>
        <v>#REF!</v>
      </c>
      <c r="BE345" s="14" t="e">
        <f t="shared" ref="BE345:BH356" si="1113">$BD345</f>
        <v>#REF!</v>
      </c>
      <c r="BF345" s="14" t="e">
        <f t="shared" si="1113"/>
        <v>#REF!</v>
      </c>
      <c r="BG345" s="14" t="e">
        <f t="shared" si="1113"/>
        <v>#REF!</v>
      </c>
      <c r="BH345" s="14" t="e">
        <f t="shared" si="1113"/>
        <v>#REF!</v>
      </c>
      <c r="BI345" s="14" t="e">
        <f>INDEX(属性投放!#REF!,(卡牌属性!AG345-2)*20+卡牌属性!AN345)</f>
        <v>#REF!</v>
      </c>
      <c r="BJ345" s="14" t="e">
        <f t="shared" ref="BJ345:BM356" si="1114">$BI345</f>
        <v>#REF!</v>
      </c>
      <c r="BK345" s="14" t="e">
        <f t="shared" si="1114"/>
        <v>#REF!</v>
      </c>
      <c r="BL345" s="14" t="e">
        <f t="shared" si="1114"/>
        <v>#REF!</v>
      </c>
      <c r="BM345" s="14" t="e">
        <f t="shared" si="1114"/>
        <v>#REF!</v>
      </c>
      <c r="BN345" s="14" t="e">
        <f>INDEX(属性投放!#REF!,(卡牌属性!AG345-2)*20+卡牌属性!AN345)</f>
        <v>#REF!</v>
      </c>
      <c r="BO345" s="14" t="e">
        <f t="shared" ref="BO345:BR356" si="1115">$BN345</f>
        <v>#REF!</v>
      </c>
      <c r="BP345" s="14" t="e">
        <f t="shared" si="1115"/>
        <v>#REF!</v>
      </c>
      <c r="BQ345" s="14" t="e">
        <f t="shared" si="1115"/>
        <v>#REF!</v>
      </c>
      <c r="BR345" s="14" t="e">
        <f t="shared" si="1115"/>
        <v>#REF!</v>
      </c>
      <c r="BV345" s="13">
        <v>341</v>
      </c>
      <c r="BW345" s="14">
        <f t="shared" si="1088"/>
        <v>31</v>
      </c>
      <c r="BX345" s="14">
        <f t="shared" si="1089"/>
        <v>1102997</v>
      </c>
      <c r="BY345" s="14" t="str">
        <f>INDEX($O$6:$O$37,BW345)&amp;"-"&amp;INDEX(属性投放!$H$19:$H$29,卡牌属性!CD345)</f>
        <v>SSR守护灵-无众生相</v>
      </c>
      <c r="BZ345" s="14">
        <f t="shared" si="1090"/>
        <v>7</v>
      </c>
      <c r="CA345" s="14">
        <f t="shared" si="1091"/>
        <v>6</v>
      </c>
      <c r="CB345" s="14">
        <f t="shared" si="1092"/>
        <v>6</v>
      </c>
      <c r="CC345" s="14">
        <f t="shared" si="1093"/>
        <v>4</v>
      </c>
      <c r="CD345" s="14">
        <f t="shared" si="1094"/>
        <v>11</v>
      </c>
      <c r="CE345" s="14">
        <f>INDEX(属性投放!$W$6:$W$49,(卡牌属性!CC345-2)*11+卡牌属性!CD345)</f>
        <v>10</v>
      </c>
      <c r="CF345" s="14">
        <f t="shared" si="1095"/>
        <v>3966</v>
      </c>
      <c r="CG345" s="14">
        <f t="shared" si="1096"/>
        <v>4294</v>
      </c>
      <c r="CH345" s="14">
        <f t="shared" si="1097"/>
        <v>4900</v>
      </c>
      <c r="CI345" s="14">
        <f t="shared" si="1098"/>
        <v>4900</v>
      </c>
      <c r="CJ345" s="14">
        <f t="shared" si="1099"/>
        <v>5506</v>
      </c>
      <c r="CK345" s="14">
        <f t="shared" si="1100"/>
        <v>1923</v>
      </c>
      <c r="CL345" s="14">
        <f t="shared" si="1101"/>
        <v>2072</v>
      </c>
      <c r="CM345" s="14">
        <f t="shared" si="1102"/>
        <v>2072</v>
      </c>
      <c r="CN345" s="14">
        <f t="shared" si="1103"/>
        <v>2375</v>
      </c>
      <c r="CO345" s="14">
        <f t="shared" si="1104"/>
        <v>2678</v>
      </c>
      <c r="CP345" s="14">
        <f t="shared" si="1105"/>
        <v>36206</v>
      </c>
      <c r="CQ345" s="14">
        <f t="shared" si="1106"/>
        <v>38874</v>
      </c>
      <c r="CR345" s="14">
        <f t="shared" si="1107"/>
        <v>38874</v>
      </c>
      <c r="CS345" s="14">
        <f t="shared" si="1108"/>
        <v>44110</v>
      </c>
      <c r="CT345" s="14">
        <f t="shared" si="1109"/>
        <v>49346</v>
      </c>
      <c r="CU345" s="14">
        <f>INDEX(属性偏向!$S$4:$S$135,(卡牌属性!$BZ345-1+CU$3)*11+卡牌属性!$CD345)</f>
        <v>60</v>
      </c>
      <c r="CV345" s="14">
        <f>INDEX(属性偏向!$S$4:$S$135,(卡牌属性!$BZ345-1+CV$3)*11+卡牌属性!$CD345)</f>
        <v>62</v>
      </c>
      <c r="CW345" s="14">
        <f>INDEX(属性偏向!$S$4:$S$135,(卡牌属性!$BZ345-1+CW$3)*11+卡牌属性!$CD345)</f>
        <v>66</v>
      </c>
      <c r="CX345" s="14">
        <f>INDEX(属性偏向!$S$4:$S$135,(卡牌属性!$BZ345-1+CX$3)*11+卡牌属性!$CD345)</f>
        <v>66</v>
      </c>
      <c r="CY345" s="14">
        <f>INDEX(属性偏向!$S$4:$S$135,(卡牌属性!$BZ345-1+CY$3)*11+卡牌属性!$CD345)</f>
        <v>70</v>
      </c>
      <c r="CZ345" s="14">
        <f>INDEX(属性偏向!$T$4:$T$135,(卡牌属性!$BZ345-1+CZ$3)*11+卡牌属性!$CD345)</f>
        <v>30</v>
      </c>
      <c r="DA345" s="14">
        <f>INDEX(属性偏向!$T$4:$T$135,(卡牌属性!$BZ345-1+DA$3)*11+卡牌属性!$CD345)</f>
        <v>31</v>
      </c>
      <c r="DB345" s="14">
        <f>INDEX(属性偏向!$T$4:$T$135,(卡牌属性!$BZ345-1+DB$3)*11+卡牌属性!$CD345)</f>
        <v>31</v>
      </c>
      <c r="DC345" s="14">
        <f>INDEX(属性偏向!$T$4:$T$135,(卡牌属性!$BZ345-1+DC$3)*11+卡牌属性!$CD345)</f>
        <v>33</v>
      </c>
      <c r="DD345" s="14">
        <f>INDEX(属性偏向!$T$4:$T$135,(卡牌属性!$BZ345-1+DD$3)*11+卡牌属性!$CD345)</f>
        <v>35</v>
      </c>
      <c r="DE345" s="14">
        <f>INDEX(属性偏向!$U$4:$U$135,(卡牌属性!$BZ345-1+DE$3)*11+卡牌属性!$CD345)</f>
        <v>600</v>
      </c>
      <c r="DF345" s="14">
        <f>INDEX(属性偏向!$U$4:$U$135,(卡牌属性!$BZ345-1+DF$3)*11+卡牌属性!$CD345)</f>
        <v>620</v>
      </c>
      <c r="DG345" s="14">
        <f>INDEX(属性偏向!$U$4:$U$135,(卡牌属性!$BZ345-1+DG$3)*11+卡牌属性!$CD345)</f>
        <v>620</v>
      </c>
      <c r="DH345" s="14">
        <f>INDEX(属性偏向!$U$4:$U$135,(卡牌属性!$BZ345-1+DH$3)*11+卡牌属性!$CD345)</f>
        <v>660</v>
      </c>
      <c r="DI345" s="14">
        <f>INDEX(属性偏向!$U$4:$U$135,(卡牌属性!$BZ345-1+DI$3)*11+卡牌属性!$CD345)</f>
        <v>700</v>
      </c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</row>
    <row r="346" spans="31:155" ht="16.5" x14ac:dyDescent="0.2">
      <c r="AE346" s="13">
        <v>342</v>
      </c>
      <c r="AF346" s="13">
        <f t="shared" si="1087"/>
        <v>28</v>
      </c>
      <c r="AG346" s="13">
        <f t="shared" si="1062"/>
        <v>0</v>
      </c>
      <c r="AH346" s="13"/>
      <c r="AI346" s="13"/>
      <c r="AJ346" s="14">
        <f t="shared" si="1063"/>
        <v>0</v>
      </c>
      <c r="AK346" s="14" t="e">
        <f t="shared" si="1064"/>
        <v>#N/A</v>
      </c>
      <c r="AL346" s="25" t="s">
        <v>131</v>
      </c>
      <c r="AM346" s="14">
        <v>1</v>
      </c>
      <c r="AN346" s="14">
        <f t="shared" si="1065"/>
        <v>45</v>
      </c>
      <c r="AO346" s="14" t="e">
        <f>INDEX(属性投放!#REF!,(卡牌属性!AG346-2)*20+卡牌属性!AN346)</f>
        <v>#REF!</v>
      </c>
      <c r="AP346" s="14" t="e">
        <f t="shared" si="1110"/>
        <v>#REF!</v>
      </c>
      <c r="AQ346" s="14" t="e">
        <f t="shared" si="1110"/>
        <v>#REF!</v>
      </c>
      <c r="AR346" s="14" t="e">
        <f t="shared" si="1110"/>
        <v>#REF!</v>
      </c>
      <c r="AS346" s="14" t="e">
        <f t="shared" si="1110"/>
        <v>#REF!</v>
      </c>
      <c r="AT346" s="14" t="e">
        <f>INDEX(属性投放!#REF!,(卡牌属性!AG346-2)*20+卡牌属性!AN346)</f>
        <v>#REF!</v>
      </c>
      <c r="AU346" s="14" t="e">
        <f t="shared" si="1111"/>
        <v>#REF!</v>
      </c>
      <c r="AV346" s="14" t="e">
        <f t="shared" si="1111"/>
        <v>#REF!</v>
      </c>
      <c r="AW346" s="14" t="e">
        <f t="shared" si="1111"/>
        <v>#REF!</v>
      </c>
      <c r="AX346" s="14" t="e">
        <f t="shared" si="1111"/>
        <v>#REF!</v>
      </c>
      <c r="AY346" s="14" t="e">
        <f>INDEX(属性投放!#REF!,(卡牌属性!AG346-2)*20+卡牌属性!AN346)</f>
        <v>#REF!</v>
      </c>
      <c r="AZ346" s="14" t="e">
        <f t="shared" si="1112"/>
        <v>#REF!</v>
      </c>
      <c r="BA346" s="14" t="e">
        <f t="shared" si="1112"/>
        <v>#REF!</v>
      </c>
      <c r="BB346" s="14" t="e">
        <f t="shared" si="1112"/>
        <v>#REF!</v>
      </c>
      <c r="BC346" s="14" t="e">
        <f t="shared" si="1112"/>
        <v>#REF!</v>
      </c>
      <c r="BD346" s="14" t="e">
        <f>INDEX(属性投放!#REF!,(卡牌属性!AG346-2)*20+卡牌属性!AN346)</f>
        <v>#REF!</v>
      </c>
      <c r="BE346" s="14" t="e">
        <f t="shared" si="1113"/>
        <v>#REF!</v>
      </c>
      <c r="BF346" s="14" t="e">
        <f t="shared" si="1113"/>
        <v>#REF!</v>
      </c>
      <c r="BG346" s="14" t="e">
        <f t="shared" si="1113"/>
        <v>#REF!</v>
      </c>
      <c r="BH346" s="14" t="e">
        <f t="shared" si="1113"/>
        <v>#REF!</v>
      </c>
      <c r="BI346" s="14" t="e">
        <f>INDEX(属性投放!#REF!,(卡牌属性!AG346-2)*20+卡牌属性!AN346)</f>
        <v>#REF!</v>
      </c>
      <c r="BJ346" s="14" t="e">
        <f t="shared" si="1114"/>
        <v>#REF!</v>
      </c>
      <c r="BK346" s="14" t="e">
        <f t="shared" si="1114"/>
        <v>#REF!</v>
      </c>
      <c r="BL346" s="14" t="e">
        <f t="shared" si="1114"/>
        <v>#REF!</v>
      </c>
      <c r="BM346" s="14" t="e">
        <f t="shared" si="1114"/>
        <v>#REF!</v>
      </c>
      <c r="BN346" s="14" t="e">
        <f>INDEX(属性投放!#REF!,(卡牌属性!AG346-2)*20+卡牌属性!AN346)</f>
        <v>#REF!</v>
      </c>
      <c r="BO346" s="14" t="e">
        <f t="shared" si="1115"/>
        <v>#REF!</v>
      </c>
      <c r="BP346" s="14" t="e">
        <f t="shared" si="1115"/>
        <v>#REF!</v>
      </c>
      <c r="BQ346" s="14" t="e">
        <f t="shared" si="1115"/>
        <v>#REF!</v>
      </c>
      <c r="BR346" s="14" t="e">
        <f t="shared" si="1115"/>
        <v>#REF!</v>
      </c>
      <c r="BV346" s="13">
        <v>342</v>
      </c>
      <c r="BW346" s="14">
        <f t="shared" si="1088"/>
        <v>32</v>
      </c>
      <c r="BX346" s="14">
        <f t="shared" si="1089"/>
        <v>1102996</v>
      </c>
      <c r="BY346" s="14" t="str">
        <f>INDEX($O$6:$O$37,BW346)&amp;"-"&amp;INDEX(属性投放!$H$19:$H$29,卡牌属性!CD346)</f>
        <v>UR守护灵-练体</v>
      </c>
      <c r="BZ346" s="14">
        <f t="shared" si="1090"/>
        <v>9</v>
      </c>
      <c r="CA346" s="14">
        <f t="shared" si="1091"/>
        <v>7</v>
      </c>
      <c r="CB346" s="14">
        <f t="shared" si="1092"/>
        <v>7</v>
      </c>
      <c r="CC346" s="14">
        <f t="shared" si="1093"/>
        <v>5</v>
      </c>
      <c r="CD346" s="14">
        <f t="shared" si="1094"/>
        <v>1</v>
      </c>
      <c r="CE346" s="14">
        <f>INDEX(属性投放!$W$6:$W$49,(卡牌属性!CC346-2)*11+卡牌属性!CD346)</f>
        <v>14</v>
      </c>
      <c r="CF346" s="14">
        <f>INDEX(属性偏向!$I$4:$I$15,卡牌属性!$BZ346+CF$3)</f>
        <v>300</v>
      </c>
      <c r="CG346" s="14">
        <f>INDEX(属性偏向!$I$4:$I$15,卡牌属性!$BZ346+CG$3)</f>
        <v>350</v>
      </c>
      <c r="CH346" s="14">
        <f>INDEX(属性偏向!$I$4:$I$15,卡牌属性!$BZ346+CH$3)</f>
        <v>400</v>
      </c>
      <c r="CI346" s="14">
        <f>INDEX(属性偏向!$I$4:$I$15,卡牌属性!$BZ346+CI$3)</f>
        <v>400</v>
      </c>
      <c r="CJ346" s="14">
        <f>INDEX(属性偏向!$I$4:$I$15,卡牌属性!$BZ346+CJ$3)</f>
        <v>500</v>
      </c>
      <c r="CK346" s="14">
        <f>INDEX(属性偏向!$J$4:$J$15,卡牌属性!$CA346+CK$3)</f>
        <v>50</v>
      </c>
      <c r="CL346" s="14">
        <f>INDEX(属性偏向!$J$4:$J$15,卡牌属性!$CA346+CL$3)</f>
        <v>75</v>
      </c>
      <c r="CM346" s="14">
        <f>INDEX(属性偏向!$J$4:$J$15,卡牌属性!$CA346+CM$3)</f>
        <v>75</v>
      </c>
      <c r="CN346" s="14">
        <f>INDEX(属性偏向!$J$4:$J$15,卡牌属性!$CA346+CN$3)</f>
        <v>100</v>
      </c>
      <c r="CO346" s="14">
        <f>INDEX(属性偏向!$J$4:$J$15,卡牌属性!$CA346+CO$3)</f>
        <v>150</v>
      </c>
      <c r="CP346" s="14">
        <f>INDEX(属性偏向!$K$4:$K$15,卡牌属性!$CB346+CP$3)</f>
        <v>800</v>
      </c>
      <c r="CQ346" s="14">
        <f>INDEX(属性偏向!$K$4:$K$15,卡牌属性!$CB346+CQ$3)</f>
        <v>1000</v>
      </c>
      <c r="CR346" s="14">
        <f>INDEX(属性偏向!$K$4:$K$15,卡牌属性!$CB346+CR$3)</f>
        <v>1000</v>
      </c>
      <c r="CS346" s="14">
        <f>INDEX(属性偏向!$K$4:$K$15,卡牌属性!$CB346+CS$3)</f>
        <v>1200</v>
      </c>
      <c r="CT346" s="14">
        <f>INDEX(属性偏向!$K$4:$K$15,卡牌属性!$CB346+CT$3)</f>
        <v>1500</v>
      </c>
      <c r="CU346" s="14">
        <f>INDEX(属性偏向!$S$4:$S$135,(卡牌属性!$BZ346-1+CU$3)*11+卡牌属性!$CD346)</f>
        <v>20</v>
      </c>
      <c r="CV346" s="14">
        <f>INDEX(属性偏向!$S$4:$S$135,(卡牌属性!$BZ346-1+CV$3)*11+卡牌属性!$CD346)</f>
        <v>24</v>
      </c>
      <c r="CW346" s="14">
        <f>INDEX(属性偏向!$S$4:$S$135,(卡牌属性!$BZ346-1+CW$3)*11+卡牌属性!$CD346)</f>
        <v>30</v>
      </c>
      <c r="CX346" s="14">
        <f>INDEX(属性偏向!$S$4:$S$135,(卡牌属性!$BZ346-1+CX$3)*11+卡牌属性!$CD346)</f>
        <v>30</v>
      </c>
      <c r="CY346" s="14">
        <f>INDEX(属性偏向!$S$4:$S$135,(卡牌属性!$BZ346-1+CY$3)*11+卡牌属性!$CD346)</f>
        <v>40</v>
      </c>
      <c r="CZ346" s="14">
        <f>INDEX(属性偏向!$T$4:$T$135,(卡牌属性!$BZ346-1+CZ$3)*11+卡牌属性!$CD346)</f>
        <v>10</v>
      </c>
      <c r="DA346" s="14">
        <f>INDEX(属性偏向!$T$4:$T$135,(卡牌属性!$BZ346-1+DA$3)*11+卡牌属性!$CD346)</f>
        <v>12</v>
      </c>
      <c r="DB346" s="14">
        <f>INDEX(属性偏向!$T$4:$T$135,(卡牌属性!$BZ346-1+DB$3)*11+卡牌属性!$CD346)</f>
        <v>12</v>
      </c>
      <c r="DC346" s="14">
        <f>INDEX(属性偏向!$T$4:$T$135,(卡牌属性!$BZ346-1+DC$3)*11+卡牌属性!$CD346)</f>
        <v>15</v>
      </c>
      <c r="DD346" s="14">
        <f>INDEX(属性偏向!$T$4:$T$135,(卡牌属性!$BZ346-1+DD$3)*11+卡牌属性!$CD346)</f>
        <v>20</v>
      </c>
      <c r="DE346" s="14">
        <f>INDEX(属性偏向!$U$4:$U$135,(卡牌属性!$BZ346-1+DE$3)*11+卡牌属性!$CD346)</f>
        <v>120</v>
      </c>
      <c r="DF346" s="14">
        <f>INDEX(属性偏向!$U$4:$U$135,(卡牌属性!$BZ346-1+DF$3)*11+卡牌属性!$CD346)</f>
        <v>144</v>
      </c>
      <c r="DG346" s="14">
        <f>INDEX(属性偏向!$U$4:$U$135,(卡牌属性!$BZ346-1+DG$3)*11+卡牌属性!$CD346)</f>
        <v>144</v>
      </c>
      <c r="DH346" s="14">
        <f>INDEX(属性偏向!$U$4:$U$135,(卡牌属性!$BZ346-1+DH$3)*11+卡牌属性!$CD346)</f>
        <v>180</v>
      </c>
      <c r="DI346" s="14">
        <f>INDEX(属性偏向!$U$4:$U$135,(卡牌属性!$BZ346-1+DI$3)*11+卡牌属性!$CD346)</f>
        <v>240</v>
      </c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</row>
    <row r="347" spans="31:155" ht="16.5" x14ac:dyDescent="0.2">
      <c r="AE347" s="13">
        <v>343</v>
      </c>
      <c r="AF347" s="13">
        <f t="shared" si="1087"/>
        <v>28</v>
      </c>
      <c r="AG347" s="13">
        <f t="shared" si="1062"/>
        <v>0</v>
      </c>
      <c r="AH347" s="13"/>
      <c r="AI347" s="13"/>
      <c r="AJ347" s="14">
        <f t="shared" si="1063"/>
        <v>0</v>
      </c>
      <c r="AK347" s="14" t="e">
        <f t="shared" si="1064"/>
        <v>#N/A</v>
      </c>
      <c r="AL347" s="25" t="s">
        <v>131</v>
      </c>
      <c r="AM347" s="14">
        <v>1</v>
      </c>
      <c r="AN347" s="14">
        <f t="shared" si="1065"/>
        <v>46</v>
      </c>
      <c r="AO347" s="14" t="e">
        <f>INDEX(属性投放!#REF!,(卡牌属性!AG347-2)*20+卡牌属性!AN347)</f>
        <v>#REF!</v>
      </c>
      <c r="AP347" s="14" t="e">
        <f t="shared" si="1110"/>
        <v>#REF!</v>
      </c>
      <c r="AQ347" s="14" t="e">
        <f t="shared" si="1110"/>
        <v>#REF!</v>
      </c>
      <c r="AR347" s="14" t="e">
        <f t="shared" si="1110"/>
        <v>#REF!</v>
      </c>
      <c r="AS347" s="14" t="e">
        <f t="shared" si="1110"/>
        <v>#REF!</v>
      </c>
      <c r="AT347" s="14" t="e">
        <f>INDEX(属性投放!#REF!,(卡牌属性!AG347-2)*20+卡牌属性!AN347)</f>
        <v>#REF!</v>
      </c>
      <c r="AU347" s="14" t="e">
        <f t="shared" si="1111"/>
        <v>#REF!</v>
      </c>
      <c r="AV347" s="14" t="e">
        <f t="shared" si="1111"/>
        <v>#REF!</v>
      </c>
      <c r="AW347" s="14" t="e">
        <f t="shared" si="1111"/>
        <v>#REF!</v>
      </c>
      <c r="AX347" s="14" t="e">
        <f t="shared" si="1111"/>
        <v>#REF!</v>
      </c>
      <c r="AY347" s="14" t="e">
        <f>INDEX(属性投放!#REF!,(卡牌属性!AG347-2)*20+卡牌属性!AN347)</f>
        <v>#REF!</v>
      </c>
      <c r="AZ347" s="14" t="e">
        <f t="shared" si="1112"/>
        <v>#REF!</v>
      </c>
      <c r="BA347" s="14" t="e">
        <f t="shared" si="1112"/>
        <v>#REF!</v>
      </c>
      <c r="BB347" s="14" t="e">
        <f t="shared" si="1112"/>
        <v>#REF!</v>
      </c>
      <c r="BC347" s="14" t="e">
        <f t="shared" si="1112"/>
        <v>#REF!</v>
      </c>
      <c r="BD347" s="14" t="e">
        <f>INDEX(属性投放!#REF!,(卡牌属性!AG347-2)*20+卡牌属性!AN347)</f>
        <v>#REF!</v>
      </c>
      <c r="BE347" s="14" t="e">
        <f t="shared" si="1113"/>
        <v>#REF!</v>
      </c>
      <c r="BF347" s="14" t="e">
        <f t="shared" si="1113"/>
        <v>#REF!</v>
      </c>
      <c r="BG347" s="14" t="e">
        <f t="shared" si="1113"/>
        <v>#REF!</v>
      </c>
      <c r="BH347" s="14" t="e">
        <f t="shared" si="1113"/>
        <v>#REF!</v>
      </c>
      <c r="BI347" s="14" t="e">
        <f>INDEX(属性投放!#REF!,(卡牌属性!AG347-2)*20+卡牌属性!AN347)</f>
        <v>#REF!</v>
      </c>
      <c r="BJ347" s="14" t="e">
        <f t="shared" si="1114"/>
        <v>#REF!</v>
      </c>
      <c r="BK347" s="14" t="e">
        <f t="shared" si="1114"/>
        <v>#REF!</v>
      </c>
      <c r="BL347" s="14" t="e">
        <f t="shared" si="1114"/>
        <v>#REF!</v>
      </c>
      <c r="BM347" s="14" t="e">
        <f t="shared" si="1114"/>
        <v>#REF!</v>
      </c>
      <c r="BN347" s="14" t="e">
        <f>INDEX(属性投放!#REF!,(卡牌属性!AG347-2)*20+卡牌属性!AN347)</f>
        <v>#REF!</v>
      </c>
      <c r="BO347" s="14" t="e">
        <f t="shared" si="1115"/>
        <v>#REF!</v>
      </c>
      <c r="BP347" s="14" t="e">
        <f t="shared" si="1115"/>
        <v>#REF!</v>
      </c>
      <c r="BQ347" s="14" t="e">
        <f t="shared" si="1115"/>
        <v>#REF!</v>
      </c>
      <c r="BR347" s="14" t="e">
        <f t="shared" si="1115"/>
        <v>#REF!</v>
      </c>
      <c r="BV347" s="13">
        <v>343</v>
      </c>
      <c r="BW347" s="14">
        <f t="shared" si="1088"/>
        <v>32</v>
      </c>
      <c r="BX347" s="14">
        <f t="shared" si="1089"/>
        <v>1102996</v>
      </c>
      <c r="BY347" s="14" t="str">
        <f>INDEX($O$6:$O$37,BW347)&amp;"-"&amp;INDEX(属性投放!$H$19:$H$29,卡牌属性!CD347)</f>
        <v>UR守护灵-等活</v>
      </c>
      <c r="BZ347" s="14">
        <f t="shared" si="1090"/>
        <v>9</v>
      </c>
      <c r="CA347" s="14">
        <f t="shared" si="1091"/>
        <v>7</v>
      </c>
      <c r="CB347" s="14">
        <f t="shared" si="1092"/>
        <v>7</v>
      </c>
      <c r="CC347" s="14">
        <f t="shared" si="1093"/>
        <v>5</v>
      </c>
      <c r="CD347" s="14">
        <f t="shared" si="1094"/>
        <v>2</v>
      </c>
      <c r="CE347" s="14">
        <f>INDEX(属性投放!$W$6:$W$49,(卡牌属性!CC347-2)*11+卡牌属性!CD347)</f>
        <v>10</v>
      </c>
      <c r="CF347" s="14">
        <f t="shared" ref="CF347:CF356" si="1116">CF346+CU346*$CE346</f>
        <v>580</v>
      </c>
      <c r="CG347" s="14">
        <f t="shared" ref="CG347:CG356" si="1117">CG346+CV346*$CE346</f>
        <v>686</v>
      </c>
      <c r="CH347" s="14">
        <f t="shared" ref="CH347:CH356" si="1118">CH346+CW346*$CE346</f>
        <v>820</v>
      </c>
      <c r="CI347" s="14">
        <f t="shared" ref="CI347:CI356" si="1119">CI346+CX346*$CE346</f>
        <v>820</v>
      </c>
      <c r="CJ347" s="14">
        <f t="shared" ref="CJ347:CJ356" si="1120">CJ346+CY346*$CE346</f>
        <v>1060</v>
      </c>
      <c r="CK347" s="14">
        <f t="shared" ref="CK347:CK356" si="1121">CK346+CZ346*$CE346</f>
        <v>190</v>
      </c>
      <c r="CL347" s="14">
        <f t="shared" ref="CL347:CL356" si="1122">CL346+DA346*$CE346</f>
        <v>243</v>
      </c>
      <c r="CM347" s="14">
        <f t="shared" ref="CM347:CM356" si="1123">CM346+DB346*$CE346</f>
        <v>243</v>
      </c>
      <c r="CN347" s="14">
        <f t="shared" ref="CN347:CN356" si="1124">CN346+DC346*$CE346</f>
        <v>310</v>
      </c>
      <c r="CO347" s="14">
        <f t="shared" ref="CO347:CO356" si="1125">CO346+DD346*$CE346</f>
        <v>430</v>
      </c>
      <c r="CP347" s="14">
        <f t="shared" ref="CP347:CP356" si="1126">CP346+DE346*$CE346</f>
        <v>2480</v>
      </c>
      <c r="CQ347" s="14">
        <f t="shared" ref="CQ347:CQ356" si="1127">CQ346+DF346*$CE346</f>
        <v>3016</v>
      </c>
      <c r="CR347" s="14">
        <f t="shared" ref="CR347:CR356" si="1128">CR346+DG346*$CE346</f>
        <v>3016</v>
      </c>
      <c r="CS347" s="14">
        <f t="shared" ref="CS347:CS356" si="1129">CS346+DH346*$CE346</f>
        <v>3720</v>
      </c>
      <c r="CT347" s="14">
        <f t="shared" ref="CT347:CT356" si="1130">CT346+DI346*$CE346</f>
        <v>4860</v>
      </c>
      <c r="CU347" s="14">
        <f>INDEX(属性偏向!$S$4:$S$135,(卡牌属性!$BZ347-1+CU$3)*11+卡牌属性!$CD347)</f>
        <v>22</v>
      </c>
      <c r="CV347" s="14">
        <f>INDEX(属性偏向!$S$4:$S$135,(卡牌属性!$BZ347-1+CV$3)*11+卡牌属性!$CD347)</f>
        <v>26</v>
      </c>
      <c r="CW347" s="14">
        <f>INDEX(属性偏向!$S$4:$S$135,(卡牌属性!$BZ347-1+CW$3)*11+卡牌属性!$CD347)</f>
        <v>32</v>
      </c>
      <c r="CX347" s="14">
        <f>INDEX(属性偏向!$S$4:$S$135,(卡牌属性!$BZ347-1+CX$3)*11+卡牌属性!$CD347)</f>
        <v>32</v>
      </c>
      <c r="CY347" s="14">
        <f>INDEX(属性偏向!$S$4:$S$135,(卡牌属性!$BZ347-1+CY$3)*11+卡牌属性!$CD347)</f>
        <v>42</v>
      </c>
      <c r="CZ347" s="14">
        <f>INDEX(属性偏向!$T$4:$T$135,(卡牌属性!$BZ347-1+CZ$3)*11+卡牌属性!$CD347)</f>
        <v>11</v>
      </c>
      <c r="DA347" s="14">
        <f>INDEX(属性偏向!$T$4:$T$135,(卡牌属性!$BZ347-1+DA$3)*11+卡牌属性!$CD347)</f>
        <v>13</v>
      </c>
      <c r="DB347" s="14">
        <f>INDEX(属性偏向!$T$4:$T$135,(卡牌属性!$BZ347-1+DB$3)*11+卡牌属性!$CD347)</f>
        <v>13</v>
      </c>
      <c r="DC347" s="14">
        <f>INDEX(属性偏向!$T$4:$T$135,(卡牌属性!$BZ347-1+DC$3)*11+卡牌属性!$CD347)</f>
        <v>16</v>
      </c>
      <c r="DD347" s="14">
        <f>INDEX(属性偏向!$T$4:$T$135,(卡牌属性!$BZ347-1+DD$3)*11+卡牌属性!$CD347)</f>
        <v>21</v>
      </c>
      <c r="DE347" s="14">
        <f>INDEX(属性偏向!$U$4:$U$135,(卡牌属性!$BZ347-1+DE$3)*11+卡牌属性!$CD347)</f>
        <v>154</v>
      </c>
      <c r="DF347" s="14">
        <f>INDEX(属性偏向!$U$4:$U$135,(卡牌属性!$BZ347-1+DF$3)*11+卡牌属性!$CD347)</f>
        <v>182</v>
      </c>
      <c r="DG347" s="14">
        <f>INDEX(属性偏向!$U$4:$U$135,(卡牌属性!$BZ347-1+DG$3)*11+卡牌属性!$CD347)</f>
        <v>182</v>
      </c>
      <c r="DH347" s="14">
        <f>INDEX(属性偏向!$U$4:$U$135,(卡牌属性!$BZ347-1+DH$3)*11+卡牌属性!$CD347)</f>
        <v>224</v>
      </c>
      <c r="DI347" s="14">
        <f>INDEX(属性偏向!$U$4:$U$135,(卡牌属性!$BZ347-1+DI$3)*11+卡牌属性!$CD347)</f>
        <v>294</v>
      </c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</row>
    <row r="348" spans="31:155" ht="16.5" x14ac:dyDescent="0.2">
      <c r="AE348" s="13">
        <v>344</v>
      </c>
      <c r="AF348" s="13">
        <f t="shared" si="1087"/>
        <v>28</v>
      </c>
      <c r="AG348" s="13">
        <f t="shared" si="1062"/>
        <v>0</v>
      </c>
      <c r="AH348" s="13"/>
      <c r="AI348" s="13"/>
      <c r="AJ348" s="14">
        <f t="shared" si="1063"/>
        <v>0</v>
      </c>
      <c r="AK348" s="14" t="e">
        <f t="shared" si="1064"/>
        <v>#N/A</v>
      </c>
      <c r="AL348" s="25" t="s">
        <v>131</v>
      </c>
      <c r="AM348" s="14">
        <v>1</v>
      </c>
      <c r="AN348" s="14">
        <f t="shared" si="1065"/>
        <v>47</v>
      </c>
      <c r="AO348" s="14" t="e">
        <f>INDEX(属性投放!#REF!,(卡牌属性!AG348-2)*20+卡牌属性!AN348)</f>
        <v>#REF!</v>
      </c>
      <c r="AP348" s="14" t="e">
        <f t="shared" si="1110"/>
        <v>#REF!</v>
      </c>
      <c r="AQ348" s="14" t="e">
        <f t="shared" si="1110"/>
        <v>#REF!</v>
      </c>
      <c r="AR348" s="14" t="e">
        <f t="shared" si="1110"/>
        <v>#REF!</v>
      </c>
      <c r="AS348" s="14" t="e">
        <f t="shared" si="1110"/>
        <v>#REF!</v>
      </c>
      <c r="AT348" s="14" t="e">
        <f>INDEX(属性投放!#REF!,(卡牌属性!AG348-2)*20+卡牌属性!AN348)</f>
        <v>#REF!</v>
      </c>
      <c r="AU348" s="14" t="e">
        <f t="shared" si="1111"/>
        <v>#REF!</v>
      </c>
      <c r="AV348" s="14" t="e">
        <f t="shared" si="1111"/>
        <v>#REF!</v>
      </c>
      <c r="AW348" s="14" t="e">
        <f t="shared" si="1111"/>
        <v>#REF!</v>
      </c>
      <c r="AX348" s="14" t="e">
        <f t="shared" si="1111"/>
        <v>#REF!</v>
      </c>
      <c r="AY348" s="14" t="e">
        <f>INDEX(属性投放!#REF!,(卡牌属性!AG348-2)*20+卡牌属性!AN348)</f>
        <v>#REF!</v>
      </c>
      <c r="AZ348" s="14" t="e">
        <f t="shared" si="1112"/>
        <v>#REF!</v>
      </c>
      <c r="BA348" s="14" t="e">
        <f t="shared" si="1112"/>
        <v>#REF!</v>
      </c>
      <c r="BB348" s="14" t="e">
        <f t="shared" si="1112"/>
        <v>#REF!</v>
      </c>
      <c r="BC348" s="14" t="e">
        <f t="shared" si="1112"/>
        <v>#REF!</v>
      </c>
      <c r="BD348" s="14" t="e">
        <f>INDEX(属性投放!#REF!,(卡牌属性!AG348-2)*20+卡牌属性!AN348)</f>
        <v>#REF!</v>
      </c>
      <c r="BE348" s="14" t="e">
        <f t="shared" si="1113"/>
        <v>#REF!</v>
      </c>
      <c r="BF348" s="14" t="e">
        <f t="shared" si="1113"/>
        <v>#REF!</v>
      </c>
      <c r="BG348" s="14" t="e">
        <f t="shared" si="1113"/>
        <v>#REF!</v>
      </c>
      <c r="BH348" s="14" t="e">
        <f t="shared" si="1113"/>
        <v>#REF!</v>
      </c>
      <c r="BI348" s="14" t="e">
        <f>INDEX(属性投放!#REF!,(卡牌属性!AG348-2)*20+卡牌属性!AN348)</f>
        <v>#REF!</v>
      </c>
      <c r="BJ348" s="14" t="e">
        <f t="shared" si="1114"/>
        <v>#REF!</v>
      </c>
      <c r="BK348" s="14" t="e">
        <f t="shared" si="1114"/>
        <v>#REF!</v>
      </c>
      <c r="BL348" s="14" t="e">
        <f t="shared" si="1114"/>
        <v>#REF!</v>
      </c>
      <c r="BM348" s="14" t="e">
        <f t="shared" si="1114"/>
        <v>#REF!</v>
      </c>
      <c r="BN348" s="14" t="e">
        <f>INDEX(属性投放!#REF!,(卡牌属性!AG348-2)*20+卡牌属性!AN348)</f>
        <v>#REF!</v>
      </c>
      <c r="BO348" s="14" t="e">
        <f t="shared" si="1115"/>
        <v>#REF!</v>
      </c>
      <c r="BP348" s="14" t="e">
        <f t="shared" si="1115"/>
        <v>#REF!</v>
      </c>
      <c r="BQ348" s="14" t="e">
        <f t="shared" si="1115"/>
        <v>#REF!</v>
      </c>
      <c r="BR348" s="14" t="e">
        <f t="shared" si="1115"/>
        <v>#REF!</v>
      </c>
      <c r="BV348" s="13">
        <v>344</v>
      </c>
      <c r="BW348" s="14">
        <f t="shared" si="1088"/>
        <v>32</v>
      </c>
      <c r="BX348" s="14">
        <f t="shared" si="1089"/>
        <v>1102996</v>
      </c>
      <c r="BY348" s="14" t="str">
        <f>INDEX($O$6:$O$37,BW348)&amp;"-"&amp;INDEX(属性投放!$H$19:$H$29,卡牌属性!CD348)</f>
        <v>UR守护灵-黑绳</v>
      </c>
      <c r="BZ348" s="14">
        <f t="shared" si="1090"/>
        <v>9</v>
      </c>
      <c r="CA348" s="14">
        <f t="shared" si="1091"/>
        <v>7</v>
      </c>
      <c r="CB348" s="14">
        <f t="shared" si="1092"/>
        <v>7</v>
      </c>
      <c r="CC348" s="14">
        <f t="shared" si="1093"/>
        <v>5</v>
      </c>
      <c r="CD348" s="14">
        <f t="shared" si="1094"/>
        <v>3</v>
      </c>
      <c r="CE348" s="14">
        <f>INDEX(属性投放!$W$6:$W$49,(卡牌属性!CC348-2)*11+卡牌属性!CD348)</f>
        <v>15</v>
      </c>
      <c r="CF348" s="14">
        <f t="shared" si="1116"/>
        <v>800</v>
      </c>
      <c r="CG348" s="14">
        <f t="shared" si="1117"/>
        <v>946</v>
      </c>
      <c r="CH348" s="14">
        <f t="shared" si="1118"/>
        <v>1140</v>
      </c>
      <c r="CI348" s="14">
        <f t="shared" si="1119"/>
        <v>1140</v>
      </c>
      <c r="CJ348" s="14">
        <f t="shared" si="1120"/>
        <v>1480</v>
      </c>
      <c r="CK348" s="14">
        <f t="shared" si="1121"/>
        <v>300</v>
      </c>
      <c r="CL348" s="14">
        <f t="shared" si="1122"/>
        <v>373</v>
      </c>
      <c r="CM348" s="14">
        <f t="shared" si="1123"/>
        <v>373</v>
      </c>
      <c r="CN348" s="14">
        <f t="shared" si="1124"/>
        <v>470</v>
      </c>
      <c r="CO348" s="14">
        <f t="shared" si="1125"/>
        <v>640</v>
      </c>
      <c r="CP348" s="14">
        <f t="shared" si="1126"/>
        <v>4020</v>
      </c>
      <c r="CQ348" s="14">
        <f t="shared" si="1127"/>
        <v>4836</v>
      </c>
      <c r="CR348" s="14">
        <f t="shared" si="1128"/>
        <v>4836</v>
      </c>
      <c r="CS348" s="14">
        <f t="shared" si="1129"/>
        <v>5960</v>
      </c>
      <c r="CT348" s="14">
        <f t="shared" si="1130"/>
        <v>7800</v>
      </c>
      <c r="CU348" s="14">
        <f>INDEX(属性偏向!$S$4:$S$135,(卡牌属性!$BZ348-1+CU$3)*11+卡牌属性!$CD348)</f>
        <v>24</v>
      </c>
      <c r="CV348" s="14">
        <f>INDEX(属性偏向!$S$4:$S$135,(卡牌属性!$BZ348-1+CV$3)*11+卡牌属性!$CD348)</f>
        <v>28</v>
      </c>
      <c r="CW348" s="14">
        <f>INDEX(属性偏向!$S$4:$S$135,(卡牌属性!$BZ348-1+CW$3)*11+卡牌属性!$CD348)</f>
        <v>34</v>
      </c>
      <c r="CX348" s="14">
        <f>INDEX(属性偏向!$S$4:$S$135,(卡牌属性!$BZ348-1+CX$3)*11+卡牌属性!$CD348)</f>
        <v>34</v>
      </c>
      <c r="CY348" s="14">
        <f>INDEX(属性偏向!$S$4:$S$135,(卡牌属性!$BZ348-1+CY$3)*11+卡牌属性!$CD348)</f>
        <v>44</v>
      </c>
      <c r="CZ348" s="14">
        <f>INDEX(属性偏向!$T$4:$T$135,(卡牌属性!$BZ348-1+CZ$3)*11+卡牌属性!$CD348)</f>
        <v>12</v>
      </c>
      <c r="DA348" s="14">
        <f>INDEX(属性偏向!$T$4:$T$135,(卡牌属性!$BZ348-1+DA$3)*11+卡牌属性!$CD348)</f>
        <v>14</v>
      </c>
      <c r="DB348" s="14">
        <f>INDEX(属性偏向!$T$4:$T$135,(卡牌属性!$BZ348-1+DB$3)*11+卡牌属性!$CD348)</f>
        <v>14</v>
      </c>
      <c r="DC348" s="14">
        <f>INDEX(属性偏向!$T$4:$T$135,(卡牌属性!$BZ348-1+DC$3)*11+卡牌属性!$CD348)</f>
        <v>17</v>
      </c>
      <c r="DD348" s="14">
        <f>INDEX(属性偏向!$T$4:$T$135,(卡牌属性!$BZ348-1+DD$3)*11+卡牌属性!$CD348)</f>
        <v>22</v>
      </c>
      <c r="DE348" s="14">
        <f>INDEX(属性偏向!$U$4:$U$135,(卡牌属性!$BZ348-1+DE$3)*11+卡牌属性!$CD348)</f>
        <v>192</v>
      </c>
      <c r="DF348" s="14">
        <f>INDEX(属性偏向!$U$4:$U$135,(卡牌属性!$BZ348-1+DF$3)*11+卡牌属性!$CD348)</f>
        <v>224</v>
      </c>
      <c r="DG348" s="14">
        <f>INDEX(属性偏向!$U$4:$U$135,(卡牌属性!$BZ348-1+DG$3)*11+卡牌属性!$CD348)</f>
        <v>224</v>
      </c>
      <c r="DH348" s="14">
        <f>INDEX(属性偏向!$U$4:$U$135,(卡牌属性!$BZ348-1+DH$3)*11+卡牌属性!$CD348)</f>
        <v>272</v>
      </c>
      <c r="DI348" s="14">
        <f>INDEX(属性偏向!$U$4:$U$135,(卡牌属性!$BZ348-1+DI$3)*11+卡牌属性!$CD348)</f>
        <v>352</v>
      </c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</row>
    <row r="349" spans="31:155" ht="16.5" x14ac:dyDescent="0.2">
      <c r="AE349" s="13">
        <v>345</v>
      </c>
      <c r="AF349" s="13">
        <f t="shared" si="1087"/>
        <v>28</v>
      </c>
      <c r="AG349" s="13">
        <f t="shared" si="1062"/>
        <v>0</v>
      </c>
      <c r="AH349" s="13"/>
      <c r="AI349" s="13"/>
      <c r="AJ349" s="14">
        <f t="shared" si="1063"/>
        <v>0</v>
      </c>
      <c r="AK349" s="14" t="e">
        <f t="shared" si="1064"/>
        <v>#N/A</v>
      </c>
      <c r="AL349" s="25" t="s">
        <v>131</v>
      </c>
      <c r="AM349" s="14">
        <v>1</v>
      </c>
      <c r="AN349" s="14">
        <f t="shared" si="1065"/>
        <v>48</v>
      </c>
      <c r="AO349" s="14" t="e">
        <f>INDEX(属性投放!#REF!,(卡牌属性!AG349-2)*20+卡牌属性!AN349)</f>
        <v>#REF!</v>
      </c>
      <c r="AP349" s="14" t="e">
        <f t="shared" si="1110"/>
        <v>#REF!</v>
      </c>
      <c r="AQ349" s="14" t="e">
        <f t="shared" si="1110"/>
        <v>#REF!</v>
      </c>
      <c r="AR349" s="14" t="e">
        <f t="shared" si="1110"/>
        <v>#REF!</v>
      </c>
      <c r="AS349" s="14" t="e">
        <f t="shared" si="1110"/>
        <v>#REF!</v>
      </c>
      <c r="AT349" s="14" t="e">
        <f>INDEX(属性投放!#REF!,(卡牌属性!AG349-2)*20+卡牌属性!AN349)</f>
        <v>#REF!</v>
      </c>
      <c r="AU349" s="14" t="e">
        <f t="shared" si="1111"/>
        <v>#REF!</v>
      </c>
      <c r="AV349" s="14" t="e">
        <f t="shared" si="1111"/>
        <v>#REF!</v>
      </c>
      <c r="AW349" s="14" t="e">
        <f t="shared" si="1111"/>
        <v>#REF!</v>
      </c>
      <c r="AX349" s="14" t="e">
        <f t="shared" si="1111"/>
        <v>#REF!</v>
      </c>
      <c r="AY349" s="14" t="e">
        <f>INDEX(属性投放!#REF!,(卡牌属性!AG349-2)*20+卡牌属性!AN349)</f>
        <v>#REF!</v>
      </c>
      <c r="AZ349" s="14" t="e">
        <f t="shared" si="1112"/>
        <v>#REF!</v>
      </c>
      <c r="BA349" s="14" t="e">
        <f t="shared" si="1112"/>
        <v>#REF!</v>
      </c>
      <c r="BB349" s="14" t="e">
        <f t="shared" si="1112"/>
        <v>#REF!</v>
      </c>
      <c r="BC349" s="14" t="e">
        <f t="shared" si="1112"/>
        <v>#REF!</v>
      </c>
      <c r="BD349" s="14" t="e">
        <f>INDEX(属性投放!#REF!,(卡牌属性!AG349-2)*20+卡牌属性!AN349)</f>
        <v>#REF!</v>
      </c>
      <c r="BE349" s="14" t="e">
        <f t="shared" si="1113"/>
        <v>#REF!</v>
      </c>
      <c r="BF349" s="14" t="e">
        <f t="shared" si="1113"/>
        <v>#REF!</v>
      </c>
      <c r="BG349" s="14" t="e">
        <f t="shared" si="1113"/>
        <v>#REF!</v>
      </c>
      <c r="BH349" s="14" t="e">
        <f t="shared" si="1113"/>
        <v>#REF!</v>
      </c>
      <c r="BI349" s="14" t="e">
        <f>INDEX(属性投放!#REF!,(卡牌属性!AG349-2)*20+卡牌属性!AN349)</f>
        <v>#REF!</v>
      </c>
      <c r="BJ349" s="14" t="e">
        <f t="shared" si="1114"/>
        <v>#REF!</v>
      </c>
      <c r="BK349" s="14" t="e">
        <f t="shared" si="1114"/>
        <v>#REF!</v>
      </c>
      <c r="BL349" s="14" t="e">
        <f t="shared" si="1114"/>
        <v>#REF!</v>
      </c>
      <c r="BM349" s="14" t="e">
        <f t="shared" si="1114"/>
        <v>#REF!</v>
      </c>
      <c r="BN349" s="14" t="e">
        <f>INDEX(属性投放!#REF!,(卡牌属性!AG349-2)*20+卡牌属性!AN349)</f>
        <v>#REF!</v>
      </c>
      <c r="BO349" s="14" t="e">
        <f t="shared" si="1115"/>
        <v>#REF!</v>
      </c>
      <c r="BP349" s="14" t="e">
        <f t="shared" si="1115"/>
        <v>#REF!</v>
      </c>
      <c r="BQ349" s="14" t="e">
        <f t="shared" si="1115"/>
        <v>#REF!</v>
      </c>
      <c r="BR349" s="14" t="e">
        <f t="shared" si="1115"/>
        <v>#REF!</v>
      </c>
      <c r="BV349" s="13">
        <v>345</v>
      </c>
      <c r="BW349" s="14">
        <f t="shared" si="1088"/>
        <v>32</v>
      </c>
      <c r="BX349" s="14">
        <f t="shared" si="1089"/>
        <v>1102996</v>
      </c>
      <c r="BY349" s="14" t="str">
        <f>INDEX($O$6:$O$37,BW349)&amp;"-"&amp;INDEX(属性投放!$H$19:$H$29,卡牌属性!CD349)</f>
        <v>UR守护灵-众合</v>
      </c>
      <c r="BZ349" s="14">
        <f t="shared" si="1090"/>
        <v>9</v>
      </c>
      <c r="CA349" s="14">
        <f t="shared" si="1091"/>
        <v>7</v>
      </c>
      <c r="CB349" s="14">
        <f t="shared" si="1092"/>
        <v>7</v>
      </c>
      <c r="CC349" s="14">
        <f t="shared" si="1093"/>
        <v>5</v>
      </c>
      <c r="CD349" s="14">
        <f t="shared" si="1094"/>
        <v>4</v>
      </c>
      <c r="CE349" s="14">
        <f>INDEX(属性投放!$W$6:$W$49,(卡牌属性!CC349-2)*11+卡牌属性!CD349)</f>
        <v>15</v>
      </c>
      <c r="CF349" s="14">
        <f t="shared" si="1116"/>
        <v>1160</v>
      </c>
      <c r="CG349" s="14">
        <f t="shared" si="1117"/>
        <v>1366</v>
      </c>
      <c r="CH349" s="14">
        <f t="shared" si="1118"/>
        <v>1650</v>
      </c>
      <c r="CI349" s="14">
        <f t="shared" si="1119"/>
        <v>1650</v>
      </c>
      <c r="CJ349" s="14">
        <f t="shared" si="1120"/>
        <v>2140</v>
      </c>
      <c r="CK349" s="14">
        <f t="shared" si="1121"/>
        <v>480</v>
      </c>
      <c r="CL349" s="14">
        <f t="shared" si="1122"/>
        <v>583</v>
      </c>
      <c r="CM349" s="14">
        <f t="shared" si="1123"/>
        <v>583</v>
      </c>
      <c r="CN349" s="14">
        <f t="shared" si="1124"/>
        <v>725</v>
      </c>
      <c r="CO349" s="14">
        <f t="shared" si="1125"/>
        <v>970</v>
      </c>
      <c r="CP349" s="14">
        <f t="shared" si="1126"/>
        <v>6900</v>
      </c>
      <c r="CQ349" s="14">
        <f t="shared" si="1127"/>
        <v>8196</v>
      </c>
      <c r="CR349" s="14">
        <f t="shared" si="1128"/>
        <v>8196</v>
      </c>
      <c r="CS349" s="14">
        <f t="shared" si="1129"/>
        <v>10040</v>
      </c>
      <c r="CT349" s="14">
        <f t="shared" si="1130"/>
        <v>13080</v>
      </c>
      <c r="CU349" s="14">
        <f>INDEX(属性偏向!$S$4:$S$135,(卡牌属性!$BZ349-1+CU$3)*11+卡牌属性!$CD349)</f>
        <v>26</v>
      </c>
      <c r="CV349" s="14">
        <f>INDEX(属性偏向!$S$4:$S$135,(卡牌属性!$BZ349-1+CV$3)*11+卡牌属性!$CD349)</f>
        <v>30</v>
      </c>
      <c r="CW349" s="14">
        <f>INDEX(属性偏向!$S$4:$S$135,(卡牌属性!$BZ349-1+CW$3)*11+卡牌属性!$CD349)</f>
        <v>36</v>
      </c>
      <c r="CX349" s="14">
        <f>INDEX(属性偏向!$S$4:$S$135,(卡牌属性!$BZ349-1+CX$3)*11+卡牌属性!$CD349)</f>
        <v>36</v>
      </c>
      <c r="CY349" s="14">
        <f>INDEX(属性偏向!$S$4:$S$135,(卡牌属性!$BZ349-1+CY$3)*11+卡牌属性!$CD349)</f>
        <v>46</v>
      </c>
      <c r="CZ349" s="14">
        <f>INDEX(属性偏向!$T$4:$T$135,(卡牌属性!$BZ349-1+CZ$3)*11+卡牌属性!$CD349)</f>
        <v>13</v>
      </c>
      <c r="DA349" s="14">
        <f>INDEX(属性偏向!$T$4:$T$135,(卡牌属性!$BZ349-1+DA$3)*11+卡牌属性!$CD349)</f>
        <v>15</v>
      </c>
      <c r="DB349" s="14">
        <f>INDEX(属性偏向!$T$4:$T$135,(卡牌属性!$BZ349-1+DB$3)*11+卡牌属性!$CD349)</f>
        <v>15</v>
      </c>
      <c r="DC349" s="14">
        <f>INDEX(属性偏向!$T$4:$T$135,(卡牌属性!$BZ349-1+DC$3)*11+卡牌属性!$CD349)</f>
        <v>18</v>
      </c>
      <c r="DD349" s="14">
        <f>INDEX(属性偏向!$T$4:$T$135,(卡牌属性!$BZ349-1+DD$3)*11+卡牌属性!$CD349)</f>
        <v>23</v>
      </c>
      <c r="DE349" s="14">
        <f>INDEX(属性偏向!$U$4:$U$135,(卡牌属性!$BZ349-1+DE$3)*11+卡牌属性!$CD349)</f>
        <v>234</v>
      </c>
      <c r="DF349" s="14">
        <f>INDEX(属性偏向!$U$4:$U$135,(卡牌属性!$BZ349-1+DF$3)*11+卡牌属性!$CD349)</f>
        <v>270</v>
      </c>
      <c r="DG349" s="14">
        <f>INDEX(属性偏向!$U$4:$U$135,(卡牌属性!$BZ349-1+DG$3)*11+卡牌属性!$CD349)</f>
        <v>270</v>
      </c>
      <c r="DH349" s="14">
        <f>INDEX(属性偏向!$U$4:$U$135,(卡牌属性!$BZ349-1+DH$3)*11+卡牌属性!$CD349)</f>
        <v>324</v>
      </c>
      <c r="DI349" s="14">
        <f>INDEX(属性偏向!$U$4:$U$135,(卡牌属性!$BZ349-1+DI$3)*11+卡牌属性!$CD349)</f>
        <v>414</v>
      </c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</row>
    <row r="350" spans="31:155" ht="16.5" x14ac:dyDescent="0.2">
      <c r="AE350" s="13">
        <v>346</v>
      </c>
      <c r="AF350" s="13">
        <f t="shared" si="1087"/>
        <v>28</v>
      </c>
      <c r="AG350" s="13">
        <f t="shared" si="1062"/>
        <v>0</v>
      </c>
      <c r="AH350" s="13"/>
      <c r="AI350" s="13"/>
      <c r="AJ350" s="14">
        <f t="shared" si="1063"/>
        <v>0</v>
      </c>
      <c r="AK350" s="14" t="e">
        <f t="shared" si="1064"/>
        <v>#N/A</v>
      </c>
      <c r="AL350" s="25" t="s">
        <v>131</v>
      </c>
      <c r="AM350" s="14">
        <v>1</v>
      </c>
      <c r="AN350" s="14">
        <f t="shared" si="1065"/>
        <v>49</v>
      </c>
      <c r="AO350" s="14" t="e">
        <f>INDEX(属性投放!#REF!,(卡牌属性!AG350-2)*20+卡牌属性!AN350)</f>
        <v>#REF!</v>
      </c>
      <c r="AP350" s="14" t="e">
        <f t="shared" si="1110"/>
        <v>#REF!</v>
      </c>
      <c r="AQ350" s="14" t="e">
        <f t="shared" si="1110"/>
        <v>#REF!</v>
      </c>
      <c r="AR350" s="14" t="e">
        <f t="shared" si="1110"/>
        <v>#REF!</v>
      </c>
      <c r="AS350" s="14" t="e">
        <f t="shared" si="1110"/>
        <v>#REF!</v>
      </c>
      <c r="AT350" s="14" t="e">
        <f>INDEX(属性投放!#REF!,(卡牌属性!AG350-2)*20+卡牌属性!AN350)</f>
        <v>#REF!</v>
      </c>
      <c r="AU350" s="14" t="e">
        <f t="shared" si="1111"/>
        <v>#REF!</v>
      </c>
      <c r="AV350" s="14" t="e">
        <f t="shared" si="1111"/>
        <v>#REF!</v>
      </c>
      <c r="AW350" s="14" t="e">
        <f t="shared" si="1111"/>
        <v>#REF!</v>
      </c>
      <c r="AX350" s="14" t="e">
        <f t="shared" si="1111"/>
        <v>#REF!</v>
      </c>
      <c r="AY350" s="14" t="e">
        <f>INDEX(属性投放!#REF!,(卡牌属性!AG350-2)*20+卡牌属性!AN350)</f>
        <v>#REF!</v>
      </c>
      <c r="AZ350" s="14" t="e">
        <f t="shared" si="1112"/>
        <v>#REF!</v>
      </c>
      <c r="BA350" s="14" t="e">
        <f t="shared" si="1112"/>
        <v>#REF!</v>
      </c>
      <c r="BB350" s="14" t="e">
        <f t="shared" si="1112"/>
        <v>#REF!</v>
      </c>
      <c r="BC350" s="14" t="e">
        <f t="shared" si="1112"/>
        <v>#REF!</v>
      </c>
      <c r="BD350" s="14" t="e">
        <f>INDEX(属性投放!#REF!,(卡牌属性!AG350-2)*20+卡牌属性!AN350)</f>
        <v>#REF!</v>
      </c>
      <c r="BE350" s="14" t="e">
        <f t="shared" si="1113"/>
        <v>#REF!</v>
      </c>
      <c r="BF350" s="14" t="e">
        <f t="shared" si="1113"/>
        <v>#REF!</v>
      </c>
      <c r="BG350" s="14" t="e">
        <f t="shared" si="1113"/>
        <v>#REF!</v>
      </c>
      <c r="BH350" s="14" t="e">
        <f t="shared" si="1113"/>
        <v>#REF!</v>
      </c>
      <c r="BI350" s="14" t="e">
        <f>INDEX(属性投放!#REF!,(卡牌属性!AG350-2)*20+卡牌属性!AN350)</f>
        <v>#REF!</v>
      </c>
      <c r="BJ350" s="14" t="e">
        <f t="shared" si="1114"/>
        <v>#REF!</v>
      </c>
      <c r="BK350" s="14" t="e">
        <f t="shared" si="1114"/>
        <v>#REF!</v>
      </c>
      <c r="BL350" s="14" t="e">
        <f t="shared" si="1114"/>
        <v>#REF!</v>
      </c>
      <c r="BM350" s="14" t="e">
        <f t="shared" si="1114"/>
        <v>#REF!</v>
      </c>
      <c r="BN350" s="14" t="e">
        <f>INDEX(属性投放!#REF!,(卡牌属性!AG350-2)*20+卡牌属性!AN350)</f>
        <v>#REF!</v>
      </c>
      <c r="BO350" s="14" t="e">
        <f t="shared" si="1115"/>
        <v>#REF!</v>
      </c>
      <c r="BP350" s="14" t="e">
        <f t="shared" si="1115"/>
        <v>#REF!</v>
      </c>
      <c r="BQ350" s="14" t="e">
        <f t="shared" si="1115"/>
        <v>#REF!</v>
      </c>
      <c r="BR350" s="14" t="e">
        <f t="shared" si="1115"/>
        <v>#REF!</v>
      </c>
      <c r="BV350" s="13">
        <v>346</v>
      </c>
      <c r="BW350" s="14">
        <f t="shared" si="1088"/>
        <v>32</v>
      </c>
      <c r="BX350" s="14">
        <f t="shared" si="1089"/>
        <v>1102996</v>
      </c>
      <c r="BY350" s="14" t="str">
        <f>INDEX($O$6:$O$37,BW350)&amp;"-"&amp;INDEX(属性投放!$H$19:$H$29,卡牌属性!CD350)</f>
        <v>UR守护灵-叫唤</v>
      </c>
      <c r="BZ350" s="14">
        <f t="shared" si="1090"/>
        <v>9</v>
      </c>
      <c r="CA350" s="14">
        <f t="shared" si="1091"/>
        <v>7</v>
      </c>
      <c r="CB350" s="14">
        <f t="shared" si="1092"/>
        <v>7</v>
      </c>
      <c r="CC350" s="14">
        <f t="shared" si="1093"/>
        <v>5</v>
      </c>
      <c r="CD350" s="14">
        <f t="shared" si="1094"/>
        <v>5</v>
      </c>
      <c r="CE350" s="14">
        <f>INDEX(属性投放!$W$6:$W$49,(卡牌属性!CC350-2)*11+卡牌属性!CD350)</f>
        <v>15</v>
      </c>
      <c r="CF350" s="14">
        <f t="shared" si="1116"/>
        <v>1550</v>
      </c>
      <c r="CG350" s="14">
        <f t="shared" si="1117"/>
        <v>1816</v>
      </c>
      <c r="CH350" s="14">
        <f t="shared" si="1118"/>
        <v>2190</v>
      </c>
      <c r="CI350" s="14">
        <f t="shared" si="1119"/>
        <v>2190</v>
      </c>
      <c r="CJ350" s="14">
        <f t="shared" si="1120"/>
        <v>2830</v>
      </c>
      <c r="CK350" s="14">
        <f t="shared" si="1121"/>
        <v>675</v>
      </c>
      <c r="CL350" s="14">
        <f t="shared" si="1122"/>
        <v>808</v>
      </c>
      <c r="CM350" s="14">
        <f t="shared" si="1123"/>
        <v>808</v>
      </c>
      <c r="CN350" s="14">
        <f t="shared" si="1124"/>
        <v>995</v>
      </c>
      <c r="CO350" s="14">
        <f t="shared" si="1125"/>
        <v>1315</v>
      </c>
      <c r="CP350" s="14">
        <f t="shared" si="1126"/>
        <v>10410</v>
      </c>
      <c r="CQ350" s="14">
        <f t="shared" si="1127"/>
        <v>12246</v>
      </c>
      <c r="CR350" s="14">
        <f t="shared" si="1128"/>
        <v>12246</v>
      </c>
      <c r="CS350" s="14">
        <f t="shared" si="1129"/>
        <v>14900</v>
      </c>
      <c r="CT350" s="14">
        <f t="shared" si="1130"/>
        <v>19290</v>
      </c>
      <c r="CU350" s="14">
        <f>INDEX(属性偏向!$S$4:$S$135,(卡牌属性!$BZ350-1+CU$3)*11+卡牌属性!$CD350)</f>
        <v>28</v>
      </c>
      <c r="CV350" s="14">
        <f>INDEX(属性偏向!$S$4:$S$135,(卡牌属性!$BZ350-1+CV$3)*11+卡牌属性!$CD350)</f>
        <v>32</v>
      </c>
      <c r="CW350" s="14">
        <f>INDEX(属性偏向!$S$4:$S$135,(卡牌属性!$BZ350-1+CW$3)*11+卡牌属性!$CD350)</f>
        <v>38</v>
      </c>
      <c r="CX350" s="14">
        <f>INDEX(属性偏向!$S$4:$S$135,(卡牌属性!$BZ350-1+CX$3)*11+卡牌属性!$CD350)</f>
        <v>38</v>
      </c>
      <c r="CY350" s="14">
        <f>INDEX(属性偏向!$S$4:$S$135,(卡牌属性!$BZ350-1+CY$3)*11+卡牌属性!$CD350)</f>
        <v>48</v>
      </c>
      <c r="CZ350" s="14">
        <f>INDEX(属性偏向!$T$4:$T$135,(卡牌属性!$BZ350-1+CZ$3)*11+卡牌属性!$CD350)</f>
        <v>14</v>
      </c>
      <c r="DA350" s="14">
        <f>INDEX(属性偏向!$T$4:$T$135,(卡牌属性!$BZ350-1+DA$3)*11+卡牌属性!$CD350)</f>
        <v>16</v>
      </c>
      <c r="DB350" s="14">
        <f>INDEX(属性偏向!$T$4:$T$135,(卡牌属性!$BZ350-1+DB$3)*11+卡牌属性!$CD350)</f>
        <v>16</v>
      </c>
      <c r="DC350" s="14">
        <f>INDEX(属性偏向!$T$4:$T$135,(卡牌属性!$BZ350-1+DC$3)*11+卡牌属性!$CD350)</f>
        <v>19</v>
      </c>
      <c r="DD350" s="14">
        <f>INDEX(属性偏向!$T$4:$T$135,(卡牌属性!$BZ350-1+DD$3)*11+卡牌属性!$CD350)</f>
        <v>24</v>
      </c>
      <c r="DE350" s="14">
        <f>INDEX(属性偏向!$U$4:$U$135,(卡牌属性!$BZ350-1+DE$3)*11+卡牌属性!$CD350)</f>
        <v>280</v>
      </c>
      <c r="DF350" s="14">
        <f>INDEX(属性偏向!$U$4:$U$135,(卡牌属性!$BZ350-1+DF$3)*11+卡牌属性!$CD350)</f>
        <v>320</v>
      </c>
      <c r="DG350" s="14">
        <f>INDEX(属性偏向!$U$4:$U$135,(卡牌属性!$BZ350-1+DG$3)*11+卡牌属性!$CD350)</f>
        <v>320</v>
      </c>
      <c r="DH350" s="14">
        <f>INDEX(属性偏向!$U$4:$U$135,(卡牌属性!$BZ350-1+DH$3)*11+卡牌属性!$CD350)</f>
        <v>380</v>
      </c>
      <c r="DI350" s="14">
        <f>INDEX(属性偏向!$U$4:$U$135,(卡牌属性!$BZ350-1+DI$3)*11+卡牌属性!$CD350)</f>
        <v>480</v>
      </c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</row>
    <row r="351" spans="31:155" ht="16.5" x14ac:dyDescent="0.2">
      <c r="AE351" s="13">
        <v>347</v>
      </c>
      <c r="AF351" s="13">
        <f t="shared" si="1087"/>
        <v>28</v>
      </c>
      <c r="AG351" s="13">
        <f t="shared" si="1062"/>
        <v>0</v>
      </c>
      <c r="AH351" s="13"/>
      <c r="AI351" s="13"/>
      <c r="AJ351" s="14">
        <f t="shared" si="1063"/>
        <v>0</v>
      </c>
      <c r="AK351" s="14" t="e">
        <f t="shared" si="1064"/>
        <v>#N/A</v>
      </c>
      <c r="AL351" s="25" t="s">
        <v>131</v>
      </c>
      <c r="AM351" s="14">
        <v>1</v>
      </c>
      <c r="AN351" s="14">
        <f t="shared" si="1065"/>
        <v>50</v>
      </c>
      <c r="AO351" s="14" t="e">
        <f>INDEX(属性投放!#REF!,(卡牌属性!AG351-2)*20+卡牌属性!AN351)</f>
        <v>#REF!</v>
      </c>
      <c r="AP351" s="14" t="e">
        <f t="shared" si="1110"/>
        <v>#REF!</v>
      </c>
      <c r="AQ351" s="14" t="e">
        <f t="shared" si="1110"/>
        <v>#REF!</v>
      </c>
      <c r="AR351" s="14" t="e">
        <f t="shared" si="1110"/>
        <v>#REF!</v>
      </c>
      <c r="AS351" s="14" t="e">
        <f t="shared" si="1110"/>
        <v>#REF!</v>
      </c>
      <c r="AT351" s="14" t="e">
        <f>INDEX(属性投放!#REF!,(卡牌属性!AG351-2)*20+卡牌属性!AN351)</f>
        <v>#REF!</v>
      </c>
      <c r="AU351" s="14" t="e">
        <f t="shared" si="1111"/>
        <v>#REF!</v>
      </c>
      <c r="AV351" s="14" t="e">
        <f t="shared" si="1111"/>
        <v>#REF!</v>
      </c>
      <c r="AW351" s="14" t="e">
        <f t="shared" si="1111"/>
        <v>#REF!</v>
      </c>
      <c r="AX351" s="14" t="e">
        <f t="shared" si="1111"/>
        <v>#REF!</v>
      </c>
      <c r="AY351" s="14" t="e">
        <f>INDEX(属性投放!#REF!,(卡牌属性!AG351-2)*20+卡牌属性!AN351)</f>
        <v>#REF!</v>
      </c>
      <c r="AZ351" s="14" t="e">
        <f t="shared" si="1112"/>
        <v>#REF!</v>
      </c>
      <c r="BA351" s="14" t="e">
        <f t="shared" si="1112"/>
        <v>#REF!</v>
      </c>
      <c r="BB351" s="14" t="e">
        <f t="shared" si="1112"/>
        <v>#REF!</v>
      </c>
      <c r="BC351" s="14" t="e">
        <f t="shared" si="1112"/>
        <v>#REF!</v>
      </c>
      <c r="BD351" s="14" t="e">
        <f>INDEX(属性投放!#REF!,(卡牌属性!AG351-2)*20+卡牌属性!AN351)</f>
        <v>#REF!</v>
      </c>
      <c r="BE351" s="14" t="e">
        <f t="shared" si="1113"/>
        <v>#REF!</v>
      </c>
      <c r="BF351" s="14" t="e">
        <f t="shared" si="1113"/>
        <v>#REF!</v>
      </c>
      <c r="BG351" s="14" t="e">
        <f t="shared" si="1113"/>
        <v>#REF!</v>
      </c>
      <c r="BH351" s="14" t="e">
        <f t="shared" si="1113"/>
        <v>#REF!</v>
      </c>
      <c r="BI351" s="14" t="e">
        <f>INDEX(属性投放!#REF!,(卡牌属性!AG351-2)*20+卡牌属性!AN351)</f>
        <v>#REF!</v>
      </c>
      <c r="BJ351" s="14" t="e">
        <f t="shared" si="1114"/>
        <v>#REF!</v>
      </c>
      <c r="BK351" s="14" t="e">
        <f t="shared" si="1114"/>
        <v>#REF!</v>
      </c>
      <c r="BL351" s="14" t="e">
        <f t="shared" si="1114"/>
        <v>#REF!</v>
      </c>
      <c r="BM351" s="14" t="e">
        <f t="shared" si="1114"/>
        <v>#REF!</v>
      </c>
      <c r="BN351" s="14" t="e">
        <f>INDEX(属性投放!#REF!,(卡牌属性!AG351-2)*20+卡牌属性!AN351)</f>
        <v>#REF!</v>
      </c>
      <c r="BO351" s="14" t="e">
        <f t="shared" si="1115"/>
        <v>#REF!</v>
      </c>
      <c r="BP351" s="14" t="e">
        <f t="shared" si="1115"/>
        <v>#REF!</v>
      </c>
      <c r="BQ351" s="14" t="e">
        <f t="shared" si="1115"/>
        <v>#REF!</v>
      </c>
      <c r="BR351" s="14" t="e">
        <f t="shared" si="1115"/>
        <v>#REF!</v>
      </c>
      <c r="BV351" s="13">
        <v>347</v>
      </c>
      <c r="BW351" s="14">
        <f t="shared" si="1088"/>
        <v>32</v>
      </c>
      <c r="BX351" s="14">
        <f t="shared" si="1089"/>
        <v>1102996</v>
      </c>
      <c r="BY351" s="14" t="str">
        <f>INDEX($O$6:$O$37,BW351)&amp;"-"&amp;INDEX(属性投放!$H$19:$H$29,卡牌属性!CD351)</f>
        <v>UR守护灵-大叫唤</v>
      </c>
      <c r="BZ351" s="14">
        <f t="shared" si="1090"/>
        <v>9</v>
      </c>
      <c r="CA351" s="14">
        <f t="shared" si="1091"/>
        <v>7</v>
      </c>
      <c r="CB351" s="14">
        <f t="shared" si="1092"/>
        <v>7</v>
      </c>
      <c r="CC351" s="14">
        <f t="shared" si="1093"/>
        <v>5</v>
      </c>
      <c r="CD351" s="14">
        <f t="shared" si="1094"/>
        <v>6</v>
      </c>
      <c r="CE351" s="14">
        <f>INDEX(属性投放!$W$6:$W$49,(卡牌属性!CC351-2)*11+卡牌属性!CD351)</f>
        <v>15</v>
      </c>
      <c r="CF351" s="14">
        <f t="shared" si="1116"/>
        <v>1970</v>
      </c>
      <c r="CG351" s="14">
        <f t="shared" si="1117"/>
        <v>2296</v>
      </c>
      <c r="CH351" s="14">
        <f t="shared" si="1118"/>
        <v>2760</v>
      </c>
      <c r="CI351" s="14">
        <f t="shared" si="1119"/>
        <v>2760</v>
      </c>
      <c r="CJ351" s="14">
        <f t="shared" si="1120"/>
        <v>3550</v>
      </c>
      <c r="CK351" s="14">
        <f t="shared" si="1121"/>
        <v>885</v>
      </c>
      <c r="CL351" s="14">
        <f t="shared" si="1122"/>
        <v>1048</v>
      </c>
      <c r="CM351" s="14">
        <f t="shared" si="1123"/>
        <v>1048</v>
      </c>
      <c r="CN351" s="14">
        <f t="shared" si="1124"/>
        <v>1280</v>
      </c>
      <c r="CO351" s="14">
        <f t="shared" si="1125"/>
        <v>1675</v>
      </c>
      <c r="CP351" s="14">
        <f t="shared" si="1126"/>
        <v>14610</v>
      </c>
      <c r="CQ351" s="14">
        <f t="shared" si="1127"/>
        <v>17046</v>
      </c>
      <c r="CR351" s="14">
        <f t="shared" si="1128"/>
        <v>17046</v>
      </c>
      <c r="CS351" s="14">
        <f t="shared" si="1129"/>
        <v>20600</v>
      </c>
      <c r="CT351" s="14">
        <f t="shared" si="1130"/>
        <v>26490</v>
      </c>
      <c r="CU351" s="14">
        <f>INDEX(属性偏向!$S$4:$S$135,(卡牌属性!$BZ351-1+CU$3)*11+卡牌属性!$CD351)</f>
        <v>32</v>
      </c>
      <c r="CV351" s="14">
        <f>INDEX(属性偏向!$S$4:$S$135,(卡牌属性!$BZ351-1+CV$3)*11+卡牌属性!$CD351)</f>
        <v>36</v>
      </c>
      <c r="CW351" s="14">
        <f>INDEX(属性偏向!$S$4:$S$135,(卡牌属性!$BZ351-1+CW$3)*11+卡牌属性!$CD351)</f>
        <v>42</v>
      </c>
      <c r="CX351" s="14">
        <f>INDEX(属性偏向!$S$4:$S$135,(卡牌属性!$BZ351-1+CX$3)*11+卡牌属性!$CD351)</f>
        <v>42</v>
      </c>
      <c r="CY351" s="14">
        <f>INDEX(属性偏向!$S$4:$S$135,(卡牌属性!$BZ351-1+CY$3)*11+卡牌属性!$CD351)</f>
        <v>52</v>
      </c>
      <c r="CZ351" s="14">
        <f>INDEX(属性偏向!$T$4:$T$135,(卡牌属性!$BZ351-1+CZ$3)*11+卡牌属性!$CD351)</f>
        <v>16</v>
      </c>
      <c r="DA351" s="14">
        <f>INDEX(属性偏向!$T$4:$T$135,(卡牌属性!$BZ351-1+DA$3)*11+卡牌属性!$CD351)</f>
        <v>18</v>
      </c>
      <c r="DB351" s="14">
        <f>INDEX(属性偏向!$T$4:$T$135,(卡牌属性!$BZ351-1+DB$3)*11+卡牌属性!$CD351)</f>
        <v>18</v>
      </c>
      <c r="DC351" s="14">
        <f>INDEX(属性偏向!$T$4:$T$135,(卡牌属性!$BZ351-1+DC$3)*11+卡牌属性!$CD351)</f>
        <v>21</v>
      </c>
      <c r="DD351" s="14">
        <f>INDEX(属性偏向!$T$4:$T$135,(卡牌属性!$BZ351-1+DD$3)*11+卡牌属性!$CD351)</f>
        <v>26</v>
      </c>
      <c r="DE351" s="14">
        <f>INDEX(属性偏向!$U$4:$U$135,(卡牌属性!$BZ351-1+DE$3)*11+卡牌属性!$CD351)</f>
        <v>320</v>
      </c>
      <c r="DF351" s="14">
        <f>INDEX(属性偏向!$U$4:$U$135,(卡牌属性!$BZ351-1+DF$3)*11+卡牌属性!$CD351)</f>
        <v>360</v>
      </c>
      <c r="DG351" s="14">
        <f>INDEX(属性偏向!$U$4:$U$135,(卡牌属性!$BZ351-1+DG$3)*11+卡牌属性!$CD351)</f>
        <v>360</v>
      </c>
      <c r="DH351" s="14">
        <f>INDEX(属性偏向!$U$4:$U$135,(卡牌属性!$BZ351-1+DH$3)*11+卡牌属性!$CD351)</f>
        <v>420</v>
      </c>
      <c r="DI351" s="14">
        <f>INDEX(属性偏向!$U$4:$U$135,(卡牌属性!$BZ351-1+DI$3)*11+卡牌属性!$CD351)</f>
        <v>520</v>
      </c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</row>
    <row r="352" spans="31:155" ht="16.5" x14ac:dyDescent="0.2">
      <c r="AE352" s="13">
        <v>348</v>
      </c>
      <c r="AF352" s="13">
        <f t="shared" si="1087"/>
        <v>28</v>
      </c>
      <c r="AG352" s="13">
        <f t="shared" si="1062"/>
        <v>0</v>
      </c>
      <c r="AH352" s="13"/>
      <c r="AI352" s="13"/>
      <c r="AJ352" s="14">
        <f t="shared" si="1063"/>
        <v>0</v>
      </c>
      <c r="AK352" s="14" t="e">
        <f t="shared" si="1064"/>
        <v>#N/A</v>
      </c>
      <c r="AL352" s="25" t="s">
        <v>131</v>
      </c>
      <c r="AM352" s="14">
        <v>1</v>
      </c>
      <c r="AN352" s="14">
        <f t="shared" si="1065"/>
        <v>51</v>
      </c>
      <c r="AO352" s="14" t="e">
        <f>INDEX(属性投放!#REF!,(卡牌属性!AG352-2)*20+卡牌属性!AN352)</f>
        <v>#REF!</v>
      </c>
      <c r="AP352" s="14" t="e">
        <f t="shared" si="1110"/>
        <v>#REF!</v>
      </c>
      <c r="AQ352" s="14" t="e">
        <f t="shared" si="1110"/>
        <v>#REF!</v>
      </c>
      <c r="AR352" s="14" t="e">
        <f t="shared" si="1110"/>
        <v>#REF!</v>
      </c>
      <c r="AS352" s="14" t="e">
        <f t="shared" si="1110"/>
        <v>#REF!</v>
      </c>
      <c r="AT352" s="14" t="e">
        <f>INDEX(属性投放!#REF!,(卡牌属性!AG352-2)*20+卡牌属性!AN352)</f>
        <v>#REF!</v>
      </c>
      <c r="AU352" s="14" t="e">
        <f t="shared" si="1111"/>
        <v>#REF!</v>
      </c>
      <c r="AV352" s="14" t="e">
        <f t="shared" si="1111"/>
        <v>#REF!</v>
      </c>
      <c r="AW352" s="14" t="e">
        <f t="shared" si="1111"/>
        <v>#REF!</v>
      </c>
      <c r="AX352" s="14" t="e">
        <f t="shared" si="1111"/>
        <v>#REF!</v>
      </c>
      <c r="AY352" s="14" t="e">
        <f>INDEX(属性投放!#REF!,(卡牌属性!AG352-2)*20+卡牌属性!AN352)</f>
        <v>#REF!</v>
      </c>
      <c r="AZ352" s="14" t="e">
        <f t="shared" si="1112"/>
        <v>#REF!</v>
      </c>
      <c r="BA352" s="14" t="e">
        <f t="shared" si="1112"/>
        <v>#REF!</v>
      </c>
      <c r="BB352" s="14" t="e">
        <f t="shared" si="1112"/>
        <v>#REF!</v>
      </c>
      <c r="BC352" s="14" t="e">
        <f t="shared" si="1112"/>
        <v>#REF!</v>
      </c>
      <c r="BD352" s="14" t="e">
        <f>INDEX(属性投放!#REF!,(卡牌属性!AG352-2)*20+卡牌属性!AN352)</f>
        <v>#REF!</v>
      </c>
      <c r="BE352" s="14" t="e">
        <f t="shared" si="1113"/>
        <v>#REF!</v>
      </c>
      <c r="BF352" s="14" t="e">
        <f t="shared" si="1113"/>
        <v>#REF!</v>
      </c>
      <c r="BG352" s="14" t="e">
        <f t="shared" si="1113"/>
        <v>#REF!</v>
      </c>
      <c r="BH352" s="14" t="e">
        <f t="shared" si="1113"/>
        <v>#REF!</v>
      </c>
      <c r="BI352" s="14" t="e">
        <f>INDEX(属性投放!#REF!,(卡牌属性!AG352-2)*20+卡牌属性!AN352)</f>
        <v>#REF!</v>
      </c>
      <c r="BJ352" s="14" t="e">
        <f t="shared" si="1114"/>
        <v>#REF!</v>
      </c>
      <c r="BK352" s="14" t="e">
        <f t="shared" si="1114"/>
        <v>#REF!</v>
      </c>
      <c r="BL352" s="14" t="e">
        <f t="shared" si="1114"/>
        <v>#REF!</v>
      </c>
      <c r="BM352" s="14" t="e">
        <f t="shared" si="1114"/>
        <v>#REF!</v>
      </c>
      <c r="BN352" s="14" t="e">
        <f>INDEX(属性投放!#REF!,(卡牌属性!AG352-2)*20+卡牌属性!AN352)</f>
        <v>#REF!</v>
      </c>
      <c r="BO352" s="14" t="e">
        <f t="shared" si="1115"/>
        <v>#REF!</v>
      </c>
      <c r="BP352" s="14" t="e">
        <f t="shared" si="1115"/>
        <v>#REF!</v>
      </c>
      <c r="BQ352" s="14" t="e">
        <f t="shared" si="1115"/>
        <v>#REF!</v>
      </c>
      <c r="BR352" s="14" t="e">
        <f t="shared" si="1115"/>
        <v>#REF!</v>
      </c>
      <c r="BV352" s="13">
        <v>348</v>
      </c>
      <c r="BW352" s="14">
        <f t="shared" si="1088"/>
        <v>32</v>
      </c>
      <c r="BX352" s="14">
        <f t="shared" si="1089"/>
        <v>1102996</v>
      </c>
      <c r="BY352" s="14" t="str">
        <f>INDEX($O$6:$O$37,BW352)&amp;"-"&amp;INDEX(属性投放!$H$19:$H$29,卡牌属性!CD352)</f>
        <v>UR守护灵-焦热</v>
      </c>
      <c r="BZ352" s="14">
        <f t="shared" si="1090"/>
        <v>9</v>
      </c>
      <c r="CA352" s="14">
        <f t="shared" si="1091"/>
        <v>7</v>
      </c>
      <c r="CB352" s="14">
        <f t="shared" si="1092"/>
        <v>7</v>
      </c>
      <c r="CC352" s="14">
        <f t="shared" si="1093"/>
        <v>5</v>
      </c>
      <c r="CD352" s="14">
        <f t="shared" si="1094"/>
        <v>7</v>
      </c>
      <c r="CE352" s="14">
        <f>INDEX(属性投放!$W$6:$W$49,(卡牌属性!CC352-2)*11+卡牌属性!CD352)</f>
        <v>15</v>
      </c>
      <c r="CF352" s="14">
        <f t="shared" si="1116"/>
        <v>2450</v>
      </c>
      <c r="CG352" s="14">
        <f t="shared" si="1117"/>
        <v>2836</v>
      </c>
      <c r="CH352" s="14">
        <f t="shared" si="1118"/>
        <v>3390</v>
      </c>
      <c r="CI352" s="14">
        <f t="shared" si="1119"/>
        <v>3390</v>
      </c>
      <c r="CJ352" s="14">
        <f t="shared" si="1120"/>
        <v>4330</v>
      </c>
      <c r="CK352" s="14">
        <f t="shared" si="1121"/>
        <v>1125</v>
      </c>
      <c r="CL352" s="14">
        <f t="shared" si="1122"/>
        <v>1318</v>
      </c>
      <c r="CM352" s="14">
        <f t="shared" si="1123"/>
        <v>1318</v>
      </c>
      <c r="CN352" s="14">
        <f t="shared" si="1124"/>
        <v>1595</v>
      </c>
      <c r="CO352" s="14">
        <f t="shared" si="1125"/>
        <v>2065</v>
      </c>
      <c r="CP352" s="14">
        <f t="shared" si="1126"/>
        <v>19410</v>
      </c>
      <c r="CQ352" s="14">
        <f t="shared" si="1127"/>
        <v>22446</v>
      </c>
      <c r="CR352" s="14">
        <f t="shared" si="1128"/>
        <v>22446</v>
      </c>
      <c r="CS352" s="14">
        <f t="shared" si="1129"/>
        <v>26900</v>
      </c>
      <c r="CT352" s="14">
        <f t="shared" si="1130"/>
        <v>34290</v>
      </c>
      <c r="CU352" s="14">
        <f>INDEX(属性偏向!$S$4:$S$135,(卡牌属性!$BZ352-1+CU$3)*11+卡牌属性!$CD352)</f>
        <v>36</v>
      </c>
      <c r="CV352" s="14">
        <f>INDEX(属性偏向!$S$4:$S$135,(卡牌属性!$BZ352-1+CV$3)*11+卡牌属性!$CD352)</f>
        <v>40</v>
      </c>
      <c r="CW352" s="14">
        <f>INDEX(属性偏向!$S$4:$S$135,(卡牌属性!$BZ352-1+CW$3)*11+卡牌属性!$CD352)</f>
        <v>46</v>
      </c>
      <c r="CX352" s="14">
        <f>INDEX(属性偏向!$S$4:$S$135,(卡牌属性!$BZ352-1+CX$3)*11+卡牌属性!$CD352)</f>
        <v>46</v>
      </c>
      <c r="CY352" s="14">
        <f>INDEX(属性偏向!$S$4:$S$135,(卡牌属性!$BZ352-1+CY$3)*11+卡牌属性!$CD352)</f>
        <v>56</v>
      </c>
      <c r="CZ352" s="14">
        <f>INDEX(属性偏向!$T$4:$T$135,(卡牌属性!$BZ352-1+CZ$3)*11+卡牌属性!$CD352)</f>
        <v>18</v>
      </c>
      <c r="DA352" s="14">
        <f>INDEX(属性偏向!$T$4:$T$135,(卡牌属性!$BZ352-1+DA$3)*11+卡牌属性!$CD352)</f>
        <v>20</v>
      </c>
      <c r="DB352" s="14">
        <f>INDEX(属性偏向!$T$4:$T$135,(卡牌属性!$BZ352-1+DB$3)*11+卡牌属性!$CD352)</f>
        <v>20</v>
      </c>
      <c r="DC352" s="14">
        <f>INDEX(属性偏向!$T$4:$T$135,(卡牌属性!$BZ352-1+DC$3)*11+卡牌属性!$CD352)</f>
        <v>23</v>
      </c>
      <c r="DD352" s="14">
        <f>INDEX(属性偏向!$T$4:$T$135,(卡牌属性!$BZ352-1+DD$3)*11+卡牌属性!$CD352)</f>
        <v>28</v>
      </c>
      <c r="DE352" s="14">
        <f>INDEX(属性偏向!$U$4:$U$135,(卡牌属性!$BZ352-1+DE$3)*11+卡牌属性!$CD352)</f>
        <v>360</v>
      </c>
      <c r="DF352" s="14">
        <f>INDEX(属性偏向!$U$4:$U$135,(卡牌属性!$BZ352-1+DF$3)*11+卡牌属性!$CD352)</f>
        <v>400</v>
      </c>
      <c r="DG352" s="14">
        <f>INDEX(属性偏向!$U$4:$U$135,(卡牌属性!$BZ352-1+DG$3)*11+卡牌属性!$CD352)</f>
        <v>400</v>
      </c>
      <c r="DH352" s="14">
        <f>INDEX(属性偏向!$U$4:$U$135,(卡牌属性!$BZ352-1+DH$3)*11+卡牌属性!$CD352)</f>
        <v>460</v>
      </c>
      <c r="DI352" s="14">
        <f>INDEX(属性偏向!$U$4:$U$135,(卡牌属性!$BZ352-1+DI$3)*11+卡牌属性!$CD352)</f>
        <v>560</v>
      </c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</row>
    <row r="353" spans="31:155" ht="16.5" x14ac:dyDescent="0.2">
      <c r="AE353" s="13">
        <v>349</v>
      </c>
      <c r="AF353" s="13">
        <f t="shared" si="1087"/>
        <v>28</v>
      </c>
      <c r="AG353" s="13">
        <f t="shared" si="1062"/>
        <v>0</v>
      </c>
      <c r="AH353" s="13"/>
      <c r="AI353" s="13"/>
      <c r="AJ353" s="14">
        <f t="shared" si="1063"/>
        <v>0</v>
      </c>
      <c r="AK353" s="14" t="e">
        <f t="shared" si="1064"/>
        <v>#N/A</v>
      </c>
      <c r="AL353" s="25" t="s">
        <v>131</v>
      </c>
      <c r="AM353" s="14">
        <v>1</v>
      </c>
      <c r="AN353" s="14">
        <f t="shared" si="1065"/>
        <v>52</v>
      </c>
      <c r="AO353" s="14" t="e">
        <f>INDEX(属性投放!#REF!,(卡牌属性!AG353-2)*20+卡牌属性!AN353)</f>
        <v>#REF!</v>
      </c>
      <c r="AP353" s="14" t="e">
        <f t="shared" si="1110"/>
        <v>#REF!</v>
      </c>
      <c r="AQ353" s="14" t="e">
        <f t="shared" si="1110"/>
        <v>#REF!</v>
      </c>
      <c r="AR353" s="14" t="e">
        <f t="shared" si="1110"/>
        <v>#REF!</v>
      </c>
      <c r="AS353" s="14" t="e">
        <f t="shared" si="1110"/>
        <v>#REF!</v>
      </c>
      <c r="AT353" s="14" t="e">
        <f>INDEX(属性投放!#REF!,(卡牌属性!AG353-2)*20+卡牌属性!AN353)</f>
        <v>#REF!</v>
      </c>
      <c r="AU353" s="14" t="e">
        <f t="shared" si="1111"/>
        <v>#REF!</v>
      </c>
      <c r="AV353" s="14" t="e">
        <f t="shared" si="1111"/>
        <v>#REF!</v>
      </c>
      <c r="AW353" s="14" t="e">
        <f t="shared" si="1111"/>
        <v>#REF!</v>
      </c>
      <c r="AX353" s="14" t="e">
        <f t="shared" si="1111"/>
        <v>#REF!</v>
      </c>
      <c r="AY353" s="14" t="e">
        <f>INDEX(属性投放!#REF!,(卡牌属性!AG353-2)*20+卡牌属性!AN353)</f>
        <v>#REF!</v>
      </c>
      <c r="AZ353" s="14" t="e">
        <f t="shared" si="1112"/>
        <v>#REF!</v>
      </c>
      <c r="BA353" s="14" t="e">
        <f t="shared" si="1112"/>
        <v>#REF!</v>
      </c>
      <c r="BB353" s="14" t="e">
        <f t="shared" si="1112"/>
        <v>#REF!</v>
      </c>
      <c r="BC353" s="14" t="e">
        <f t="shared" si="1112"/>
        <v>#REF!</v>
      </c>
      <c r="BD353" s="14" t="e">
        <f>INDEX(属性投放!#REF!,(卡牌属性!AG353-2)*20+卡牌属性!AN353)</f>
        <v>#REF!</v>
      </c>
      <c r="BE353" s="14" t="e">
        <f t="shared" si="1113"/>
        <v>#REF!</v>
      </c>
      <c r="BF353" s="14" t="e">
        <f t="shared" si="1113"/>
        <v>#REF!</v>
      </c>
      <c r="BG353" s="14" t="e">
        <f t="shared" si="1113"/>
        <v>#REF!</v>
      </c>
      <c r="BH353" s="14" t="e">
        <f t="shared" si="1113"/>
        <v>#REF!</v>
      </c>
      <c r="BI353" s="14" t="e">
        <f>INDEX(属性投放!#REF!,(卡牌属性!AG353-2)*20+卡牌属性!AN353)</f>
        <v>#REF!</v>
      </c>
      <c r="BJ353" s="14" t="e">
        <f t="shared" si="1114"/>
        <v>#REF!</v>
      </c>
      <c r="BK353" s="14" t="e">
        <f t="shared" si="1114"/>
        <v>#REF!</v>
      </c>
      <c r="BL353" s="14" t="e">
        <f t="shared" si="1114"/>
        <v>#REF!</v>
      </c>
      <c r="BM353" s="14" t="e">
        <f t="shared" si="1114"/>
        <v>#REF!</v>
      </c>
      <c r="BN353" s="14" t="e">
        <f>INDEX(属性投放!#REF!,(卡牌属性!AG353-2)*20+卡牌属性!AN353)</f>
        <v>#REF!</v>
      </c>
      <c r="BO353" s="14" t="e">
        <f t="shared" si="1115"/>
        <v>#REF!</v>
      </c>
      <c r="BP353" s="14" t="e">
        <f t="shared" si="1115"/>
        <v>#REF!</v>
      </c>
      <c r="BQ353" s="14" t="e">
        <f t="shared" si="1115"/>
        <v>#REF!</v>
      </c>
      <c r="BR353" s="14" t="e">
        <f t="shared" si="1115"/>
        <v>#REF!</v>
      </c>
      <c r="BV353" s="13">
        <v>349</v>
      </c>
      <c r="BW353" s="14">
        <f t="shared" si="1088"/>
        <v>32</v>
      </c>
      <c r="BX353" s="14">
        <f t="shared" si="1089"/>
        <v>1102996</v>
      </c>
      <c r="BY353" s="14" t="str">
        <f>INDEX($O$6:$O$37,BW353)&amp;"-"&amp;INDEX(属性投放!$H$19:$H$29,卡牌属性!CD353)</f>
        <v>UR守护灵-大焦热</v>
      </c>
      <c r="BZ353" s="14">
        <f t="shared" si="1090"/>
        <v>9</v>
      </c>
      <c r="CA353" s="14">
        <f t="shared" si="1091"/>
        <v>7</v>
      </c>
      <c r="CB353" s="14">
        <f t="shared" si="1092"/>
        <v>7</v>
      </c>
      <c r="CC353" s="14">
        <f t="shared" si="1093"/>
        <v>5</v>
      </c>
      <c r="CD353" s="14">
        <f t="shared" si="1094"/>
        <v>8</v>
      </c>
      <c r="CE353" s="14">
        <f>INDEX(属性投放!$W$6:$W$49,(卡牌属性!CC353-2)*11+卡牌属性!CD353)</f>
        <v>15</v>
      </c>
      <c r="CF353" s="14">
        <f t="shared" si="1116"/>
        <v>2990</v>
      </c>
      <c r="CG353" s="14">
        <f t="shared" si="1117"/>
        <v>3436</v>
      </c>
      <c r="CH353" s="14">
        <f t="shared" si="1118"/>
        <v>4080</v>
      </c>
      <c r="CI353" s="14">
        <f t="shared" si="1119"/>
        <v>4080</v>
      </c>
      <c r="CJ353" s="14">
        <f t="shared" si="1120"/>
        <v>5170</v>
      </c>
      <c r="CK353" s="14">
        <f t="shared" si="1121"/>
        <v>1395</v>
      </c>
      <c r="CL353" s="14">
        <f t="shared" si="1122"/>
        <v>1618</v>
      </c>
      <c r="CM353" s="14">
        <f t="shared" si="1123"/>
        <v>1618</v>
      </c>
      <c r="CN353" s="14">
        <f t="shared" si="1124"/>
        <v>1940</v>
      </c>
      <c r="CO353" s="14">
        <f t="shared" si="1125"/>
        <v>2485</v>
      </c>
      <c r="CP353" s="14">
        <f t="shared" si="1126"/>
        <v>24810</v>
      </c>
      <c r="CQ353" s="14">
        <f t="shared" si="1127"/>
        <v>28446</v>
      </c>
      <c r="CR353" s="14">
        <f t="shared" si="1128"/>
        <v>28446</v>
      </c>
      <c r="CS353" s="14">
        <f t="shared" si="1129"/>
        <v>33800</v>
      </c>
      <c r="CT353" s="14">
        <f t="shared" si="1130"/>
        <v>42690</v>
      </c>
      <c r="CU353" s="14">
        <f>INDEX(属性偏向!$S$4:$S$135,(卡牌属性!$BZ353-1+CU$3)*11+卡牌属性!$CD353)</f>
        <v>42</v>
      </c>
      <c r="CV353" s="14">
        <f>INDEX(属性偏向!$S$4:$S$135,(卡牌属性!$BZ353-1+CV$3)*11+卡牌属性!$CD353)</f>
        <v>46</v>
      </c>
      <c r="CW353" s="14">
        <f>INDEX(属性偏向!$S$4:$S$135,(卡牌属性!$BZ353-1+CW$3)*11+卡牌属性!$CD353)</f>
        <v>52</v>
      </c>
      <c r="CX353" s="14">
        <f>INDEX(属性偏向!$S$4:$S$135,(卡牌属性!$BZ353-1+CX$3)*11+卡牌属性!$CD353)</f>
        <v>52</v>
      </c>
      <c r="CY353" s="14">
        <f>INDEX(属性偏向!$S$4:$S$135,(卡牌属性!$BZ353-1+CY$3)*11+卡牌属性!$CD353)</f>
        <v>62</v>
      </c>
      <c r="CZ353" s="14">
        <f>INDEX(属性偏向!$T$4:$T$135,(卡牌属性!$BZ353-1+CZ$3)*11+卡牌属性!$CD353)</f>
        <v>21</v>
      </c>
      <c r="DA353" s="14">
        <f>INDEX(属性偏向!$T$4:$T$135,(卡牌属性!$BZ353-1+DA$3)*11+卡牌属性!$CD353)</f>
        <v>23</v>
      </c>
      <c r="DB353" s="14">
        <f>INDEX(属性偏向!$T$4:$T$135,(卡牌属性!$BZ353-1+DB$3)*11+卡牌属性!$CD353)</f>
        <v>23</v>
      </c>
      <c r="DC353" s="14">
        <f>INDEX(属性偏向!$T$4:$T$135,(卡牌属性!$BZ353-1+DC$3)*11+卡牌属性!$CD353)</f>
        <v>26</v>
      </c>
      <c r="DD353" s="14">
        <f>INDEX(属性偏向!$T$4:$T$135,(卡牌属性!$BZ353-1+DD$3)*11+卡牌属性!$CD353)</f>
        <v>31</v>
      </c>
      <c r="DE353" s="14">
        <f>INDEX(属性偏向!$U$4:$U$135,(卡牌属性!$BZ353-1+DE$3)*11+卡牌属性!$CD353)</f>
        <v>420</v>
      </c>
      <c r="DF353" s="14">
        <f>INDEX(属性偏向!$U$4:$U$135,(卡牌属性!$BZ353-1+DF$3)*11+卡牌属性!$CD353)</f>
        <v>460</v>
      </c>
      <c r="DG353" s="14">
        <f>INDEX(属性偏向!$U$4:$U$135,(卡牌属性!$BZ353-1+DG$3)*11+卡牌属性!$CD353)</f>
        <v>460</v>
      </c>
      <c r="DH353" s="14">
        <f>INDEX(属性偏向!$U$4:$U$135,(卡牌属性!$BZ353-1+DH$3)*11+卡牌属性!$CD353)</f>
        <v>520</v>
      </c>
      <c r="DI353" s="14">
        <f>INDEX(属性偏向!$U$4:$U$135,(卡牌属性!$BZ353-1+DI$3)*11+卡牌属性!$CD353)</f>
        <v>620</v>
      </c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</row>
    <row r="354" spans="31:155" ht="16.5" x14ac:dyDescent="0.2">
      <c r="AE354" s="13">
        <v>350</v>
      </c>
      <c r="AF354" s="13">
        <f t="shared" si="1087"/>
        <v>28</v>
      </c>
      <c r="AG354" s="13">
        <f t="shared" si="1062"/>
        <v>0</v>
      </c>
      <c r="AH354" s="13"/>
      <c r="AI354" s="13"/>
      <c r="AJ354" s="14">
        <f t="shared" si="1063"/>
        <v>0</v>
      </c>
      <c r="AK354" s="14" t="e">
        <f t="shared" si="1064"/>
        <v>#N/A</v>
      </c>
      <c r="AL354" s="25" t="s">
        <v>131</v>
      </c>
      <c r="AM354" s="14">
        <v>1</v>
      </c>
      <c r="AN354" s="14">
        <f t="shared" si="1065"/>
        <v>53</v>
      </c>
      <c r="AO354" s="14" t="e">
        <f>INDEX(属性投放!#REF!,(卡牌属性!AG354-2)*20+卡牌属性!AN354)</f>
        <v>#REF!</v>
      </c>
      <c r="AP354" s="14" t="e">
        <f t="shared" si="1110"/>
        <v>#REF!</v>
      </c>
      <c r="AQ354" s="14" t="e">
        <f t="shared" si="1110"/>
        <v>#REF!</v>
      </c>
      <c r="AR354" s="14" t="e">
        <f t="shared" si="1110"/>
        <v>#REF!</v>
      </c>
      <c r="AS354" s="14" t="e">
        <f t="shared" si="1110"/>
        <v>#REF!</v>
      </c>
      <c r="AT354" s="14" t="e">
        <f>INDEX(属性投放!#REF!,(卡牌属性!AG354-2)*20+卡牌属性!AN354)</f>
        <v>#REF!</v>
      </c>
      <c r="AU354" s="14" t="e">
        <f t="shared" si="1111"/>
        <v>#REF!</v>
      </c>
      <c r="AV354" s="14" t="e">
        <f t="shared" si="1111"/>
        <v>#REF!</v>
      </c>
      <c r="AW354" s="14" t="e">
        <f t="shared" si="1111"/>
        <v>#REF!</v>
      </c>
      <c r="AX354" s="14" t="e">
        <f t="shared" si="1111"/>
        <v>#REF!</v>
      </c>
      <c r="AY354" s="14" t="e">
        <f>INDEX(属性投放!#REF!,(卡牌属性!AG354-2)*20+卡牌属性!AN354)</f>
        <v>#REF!</v>
      </c>
      <c r="AZ354" s="14" t="e">
        <f t="shared" si="1112"/>
        <v>#REF!</v>
      </c>
      <c r="BA354" s="14" t="e">
        <f t="shared" si="1112"/>
        <v>#REF!</v>
      </c>
      <c r="BB354" s="14" t="e">
        <f t="shared" si="1112"/>
        <v>#REF!</v>
      </c>
      <c r="BC354" s="14" t="e">
        <f t="shared" si="1112"/>
        <v>#REF!</v>
      </c>
      <c r="BD354" s="14" t="e">
        <f>INDEX(属性投放!#REF!,(卡牌属性!AG354-2)*20+卡牌属性!AN354)</f>
        <v>#REF!</v>
      </c>
      <c r="BE354" s="14" t="e">
        <f t="shared" si="1113"/>
        <v>#REF!</v>
      </c>
      <c r="BF354" s="14" t="e">
        <f t="shared" si="1113"/>
        <v>#REF!</v>
      </c>
      <c r="BG354" s="14" t="e">
        <f t="shared" si="1113"/>
        <v>#REF!</v>
      </c>
      <c r="BH354" s="14" t="e">
        <f t="shared" si="1113"/>
        <v>#REF!</v>
      </c>
      <c r="BI354" s="14" t="e">
        <f>INDEX(属性投放!#REF!,(卡牌属性!AG354-2)*20+卡牌属性!AN354)</f>
        <v>#REF!</v>
      </c>
      <c r="BJ354" s="14" t="e">
        <f t="shared" si="1114"/>
        <v>#REF!</v>
      </c>
      <c r="BK354" s="14" t="e">
        <f t="shared" si="1114"/>
        <v>#REF!</v>
      </c>
      <c r="BL354" s="14" t="e">
        <f t="shared" si="1114"/>
        <v>#REF!</v>
      </c>
      <c r="BM354" s="14" t="e">
        <f t="shared" si="1114"/>
        <v>#REF!</v>
      </c>
      <c r="BN354" s="14" t="e">
        <f>INDEX(属性投放!#REF!,(卡牌属性!AG354-2)*20+卡牌属性!AN354)</f>
        <v>#REF!</v>
      </c>
      <c r="BO354" s="14" t="e">
        <f t="shared" si="1115"/>
        <v>#REF!</v>
      </c>
      <c r="BP354" s="14" t="e">
        <f t="shared" si="1115"/>
        <v>#REF!</v>
      </c>
      <c r="BQ354" s="14" t="e">
        <f t="shared" si="1115"/>
        <v>#REF!</v>
      </c>
      <c r="BR354" s="14" t="e">
        <f t="shared" si="1115"/>
        <v>#REF!</v>
      </c>
      <c r="BV354" s="13">
        <v>350</v>
      </c>
      <c r="BW354" s="14">
        <f t="shared" si="1088"/>
        <v>32</v>
      </c>
      <c r="BX354" s="14">
        <f t="shared" si="1089"/>
        <v>1102996</v>
      </c>
      <c r="BY354" s="14" t="str">
        <f>INDEX($O$6:$O$37,BW354)&amp;"-"&amp;INDEX(属性投放!$H$19:$H$29,卡牌属性!CD354)</f>
        <v>UR守护灵-无间</v>
      </c>
      <c r="BZ354" s="14">
        <f t="shared" si="1090"/>
        <v>9</v>
      </c>
      <c r="CA354" s="14">
        <f t="shared" si="1091"/>
        <v>7</v>
      </c>
      <c r="CB354" s="14">
        <f t="shared" si="1092"/>
        <v>7</v>
      </c>
      <c r="CC354" s="14">
        <f t="shared" si="1093"/>
        <v>5</v>
      </c>
      <c r="CD354" s="14">
        <f t="shared" si="1094"/>
        <v>9</v>
      </c>
      <c r="CE354" s="14">
        <f>INDEX(属性投放!$W$6:$W$49,(卡牌属性!CC354-2)*11+卡牌属性!CD354)</f>
        <v>15</v>
      </c>
      <c r="CF354" s="14">
        <f t="shared" si="1116"/>
        <v>3620</v>
      </c>
      <c r="CG354" s="14">
        <f t="shared" si="1117"/>
        <v>4126</v>
      </c>
      <c r="CH354" s="14">
        <f t="shared" si="1118"/>
        <v>4860</v>
      </c>
      <c r="CI354" s="14">
        <f t="shared" si="1119"/>
        <v>4860</v>
      </c>
      <c r="CJ354" s="14">
        <f t="shared" si="1120"/>
        <v>6100</v>
      </c>
      <c r="CK354" s="14">
        <f t="shared" si="1121"/>
        <v>1710</v>
      </c>
      <c r="CL354" s="14">
        <f t="shared" si="1122"/>
        <v>1963</v>
      </c>
      <c r="CM354" s="14">
        <f t="shared" si="1123"/>
        <v>1963</v>
      </c>
      <c r="CN354" s="14">
        <f t="shared" si="1124"/>
        <v>2330</v>
      </c>
      <c r="CO354" s="14">
        <f t="shared" si="1125"/>
        <v>2950</v>
      </c>
      <c r="CP354" s="14">
        <f t="shared" si="1126"/>
        <v>31110</v>
      </c>
      <c r="CQ354" s="14">
        <f t="shared" si="1127"/>
        <v>35346</v>
      </c>
      <c r="CR354" s="14">
        <f t="shared" si="1128"/>
        <v>35346</v>
      </c>
      <c r="CS354" s="14">
        <f t="shared" si="1129"/>
        <v>41600</v>
      </c>
      <c r="CT354" s="14">
        <f t="shared" si="1130"/>
        <v>51990</v>
      </c>
      <c r="CU354" s="14">
        <f>INDEX(属性偏向!$S$4:$S$135,(卡牌属性!$BZ354-1+CU$3)*11+卡牌属性!$CD354)</f>
        <v>48</v>
      </c>
      <c r="CV354" s="14">
        <f>INDEX(属性偏向!$S$4:$S$135,(卡牌属性!$BZ354-1+CV$3)*11+卡牌属性!$CD354)</f>
        <v>52</v>
      </c>
      <c r="CW354" s="14">
        <f>INDEX(属性偏向!$S$4:$S$135,(卡牌属性!$BZ354-1+CW$3)*11+卡牌属性!$CD354)</f>
        <v>58</v>
      </c>
      <c r="CX354" s="14">
        <f>INDEX(属性偏向!$S$4:$S$135,(卡牌属性!$BZ354-1+CX$3)*11+卡牌属性!$CD354)</f>
        <v>58</v>
      </c>
      <c r="CY354" s="14">
        <f>INDEX(属性偏向!$S$4:$S$135,(卡牌属性!$BZ354-1+CY$3)*11+卡牌属性!$CD354)</f>
        <v>68</v>
      </c>
      <c r="CZ354" s="14">
        <f>INDEX(属性偏向!$T$4:$T$135,(卡牌属性!$BZ354-1+CZ$3)*11+卡牌属性!$CD354)</f>
        <v>24</v>
      </c>
      <c r="DA354" s="14">
        <f>INDEX(属性偏向!$T$4:$T$135,(卡牌属性!$BZ354-1+DA$3)*11+卡牌属性!$CD354)</f>
        <v>26</v>
      </c>
      <c r="DB354" s="14">
        <f>INDEX(属性偏向!$T$4:$T$135,(卡牌属性!$BZ354-1+DB$3)*11+卡牌属性!$CD354)</f>
        <v>26</v>
      </c>
      <c r="DC354" s="14">
        <f>INDEX(属性偏向!$T$4:$T$135,(卡牌属性!$BZ354-1+DC$3)*11+卡牌属性!$CD354)</f>
        <v>29</v>
      </c>
      <c r="DD354" s="14">
        <f>INDEX(属性偏向!$T$4:$T$135,(卡牌属性!$BZ354-1+DD$3)*11+卡牌属性!$CD354)</f>
        <v>34</v>
      </c>
      <c r="DE354" s="14">
        <f>INDEX(属性偏向!$U$4:$U$135,(卡牌属性!$BZ354-1+DE$3)*11+卡牌属性!$CD354)</f>
        <v>480</v>
      </c>
      <c r="DF354" s="14">
        <f>INDEX(属性偏向!$U$4:$U$135,(卡牌属性!$BZ354-1+DF$3)*11+卡牌属性!$CD354)</f>
        <v>520</v>
      </c>
      <c r="DG354" s="14">
        <f>INDEX(属性偏向!$U$4:$U$135,(卡牌属性!$BZ354-1+DG$3)*11+卡牌属性!$CD354)</f>
        <v>520</v>
      </c>
      <c r="DH354" s="14">
        <f>INDEX(属性偏向!$U$4:$U$135,(卡牌属性!$BZ354-1+DH$3)*11+卡牌属性!$CD354)</f>
        <v>580</v>
      </c>
      <c r="DI354" s="14">
        <f>INDEX(属性偏向!$U$4:$U$135,(卡牌属性!$BZ354-1+DI$3)*11+卡牌属性!$CD354)</f>
        <v>680</v>
      </c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</row>
    <row r="355" spans="31:155" ht="16.5" x14ac:dyDescent="0.2">
      <c r="AE355" s="13">
        <v>351</v>
      </c>
      <c r="AF355" s="13">
        <f t="shared" si="1087"/>
        <v>28</v>
      </c>
      <c r="AG355" s="13">
        <f t="shared" si="1062"/>
        <v>0</v>
      </c>
      <c r="AH355" s="13"/>
      <c r="AI355" s="13"/>
      <c r="AJ355" s="14">
        <f t="shared" si="1063"/>
        <v>0</v>
      </c>
      <c r="AK355" s="14" t="e">
        <f t="shared" si="1064"/>
        <v>#N/A</v>
      </c>
      <c r="AL355" s="25" t="s">
        <v>131</v>
      </c>
      <c r="AM355" s="14">
        <v>1</v>
      </c>
      <c r="AN355" s="14">
        <f t="shared" si="1065"/>
        <v>54</v>
      </c>
      <c r="AO355" s="14" t="e">
        <f>INDEX(属性投放!#REF!,(卡牌属性!AG355-2)*20+卡牌属性!AN355)</f>
        <v>#REF!</v>
      </c>
      <c r="AP355" s="14" t="e">
        <f t="shared" si="1110"/>
        <v>#REF!</v>
      </c>
      <c r="AQ355" s="14" t="e">
        <f t="shared" si="1110"/>
        <v>#REF!</v>
      </c>
      <c r="AR355" s="14" t="e">
        <f t="shared" si="1110"/>
        <v>#REF!</v>
      </c>
      <c r="AS355" s="14" t="e">
        <f t="shared" si="1110"/>
        <v>#REF!</v>
      </c>
      <c r="AT355" s="14" t="e">
        <f>INDEX(属性投放!#REF!,(卡牌属性!AG355-2)*20+卡牌属性!AN355)</f>
        <v>#REF!</v>
      </c>
      <c r="AU355" s="14" t="e">
        <f t="shared" si="1111"/>
        <v>#REF!</v>
      </c>
      <c r="AV355" s="14" t="e">
        <f t="shared" si="1111"/>
        <v>#REF!</v>
      </c>
      <c r="AW355" s="14" t="e">
        <f t="shared" si="1111"/>
        <v>#REF!</v>
      </c>
      <c r="AX355" s="14" t="e">
        <f t="shared" si="1111"/>
        <v>#REF!</v>
      </c>
      <c r="AY355" s="14" t="e">
        <f>INDEX(属性投放!#REF!,(卡牌属性!AG355-2)*20+卡牌属性!AN355)</f>
        <v>#REF!</v>
      </c>
      <c r="AZ355" s="14" t="e">
        <f t="shared" si="1112"/>
        <v>#REF!</v>
      </c>
      <c r="BA355" s="14" t="e">
        <f t="shared" si="1112"/>
        <v>#REF!</v>
      </c>
      <c r="BB355" s="14" t="e">
        <f t="shared" si="1112"/>
        <v>#REF!</v>
      </c>
      <c r="BC355" s="14" t="e">
        <f t="shared" si="1112"/>
        <v>#REF!</v>
      </c>
      <c r="BD355" s="14" t="e">
        <f>INDEX(属性投放!#REF!,(卡牌属性!AG355-2)*20+卡牌属性!AN355)</f>
        <v>#REF!</v>
      </c>
      <c r="BE355" s="14" t="e">
        <f t="shared" si="1113"/>
        <v>#REF!</v>
      </c>
      <c r="BF355" s="14" t="e">
        <f t="shared" si="1113"/>
        <v>#REF!</v>
      </c>
      <c r="BG355" s="14" t="e">
        <f t="shared" si="1113"/>
        <v>#REF!</v>
      </c>
      <c r="BH355" s="14" t="e">
        <f t="shared" si="1113"/>
        <v>#REF!</v>
      </c>
      <c r="BI355" s="14" t="e">
        <f>INDEX(属性投放!#REF!,(卡牌属性!AG355-2)*20+卡牌属性!AN355)</f>
        <v>#REF!</v>
      </c>
      <c r="BJ355" s="14" t="e">
        <f t="shared" si="1114"/>
        <v>#REF!</v>
      </c>
      <c r="BK355" s="14" t="e">
        <f t="shared" si="1114"/>
        <v>#REF!</v>
      </c>
      <c r="BL355" s="14" t="e">
        <f t="shared" si="1114"/>
        <v>#REF!</v>
      </c>
      <c r="BM355" s="14" t="e">
        <f t="shared" si="1114"/>
        <v>#REF!</v>
      </c>
      <c r="BN355" s="14" t="e">
        <f>INDEX(属性投放!#REF!,(卡牌属性!AG355-2)*20+卡牌属性!AN355)</f>
        <v>#REF!</v>
      </c>
      <c r="BO355" s="14" t="e">
        <f t="shared" si="1115"/>
        <v>#REF!</v>
      </c>
      <c r="BP355" s="14" t="e">
        <f t="shared" si="1115"/>
        <v>#REF!</v>
      </c>
      <c r="BQ355" s="14" t="e">
        <f t="shared" si="1115"/>
        <v>#REF!</v>
      </c>
      <c r="BR355" s="14" t="e">
        <f t="shared" si="1115"/>
        <v>#REF!</v>
      </c>
      <c r="BV355" s="13">
        <v>351</v>
      </c>
      <c r="BW355" s="14">
        <f t="shared" si="1088"/>
        <v>32</v>
      </c>
      <c r="BX355" s="14">
        <f t="shared" si="1089"/>
        <v>1102996</v>
      </c>
      <c r="BY355" s="14" t="str">
        <f>INDEX($O$6:$O$37,BW355)&amp;"-"&amp;INDEX(属性投放!$H$19:$H$29,卡牌属性!CD355)</f>
        <v>UR守护灵-无我相</v>
      </c>
      <c r="BZ355" s="14">
        <f t="shared" si="1090"/>
        <v>9</v>
      </c>
      <c r="CA355" s="14">
        <f t="shared" si="1091"/>
        <v>7</v>
      </c>
      <c r="CB355" s="14">
        <f t="shared" si="1092"/>
        <v>7</v>
      </c>
      <c r="CC355" s="14">
        <f t="shared" si="1093"/>
        <v>5</v>
      </c>
      <c r="CD355" s="14">
        <f t="shared" si="1094"/>
        <v>10</v>
      </c>
      <c r="CE355" s="14">
        <f>INDEX(属性投放!$W$6:$W$49,(卡牌属性!CC355-2)*11+卡牌属性!CD355)</f>
        <v>10</v>
      </c>
      <c r="CF355" s="14">
        <f t="shared" si="1116"/>
        <v>4340</v>
      </c>
      <c r="CG355" s="14">
        <f t="shared" si="1117"/>
        <v>4906</v>
      </c>
      <c r="CH355" s="14">
        <f t="shared" si="1118"/>
        <v>5730</v>
      </c>
      <c r="CI355" s="14">
        <f t="shared" si="1119"/>
        <v>5730</v>
      </c>
      <c r="CJ355" s="14">
        <f t="shared" si="1120"/>
        <v>7120</v>
      </c>
      <c r="CK355" s="14">
        <f t="shared" si="1121"/>
        <v>2070</v>
      </c>
      <c r="CL355" s="14">
        <f t="shared" si="1122"/>
        <v>2353</v>
      </c>
      <c r="CM355" s="14">
        <f t="shared" si="1123"/>
        <v>2353</v>
      </c>
      <c r="CN355" s="14">
        <f t="shared" si="1124"/>
        <v>2765</v>
      </c>
      <c r="CO355" s="14">
        <f t="shared" si="1125"/>
        <v>3460</v>
      </c>
      <c r="CP355" s="14">
        <f t="shared" si="1126"/>
        <v>38310</v>
      </c>
      <c r="CQ355" s="14">
        <f t="shared" si="1127"/>
        <v>43146</v>
      </c>
      <c r="CR355" s="14">
        <f t="shared" si="1128"/>
        <v>43146</v>
      </c>
      <c r="CS355" s="14">
        <f t="shared" si="1129"/>
        <v>50300</v>
      </c>
      <c r="CT355" s="14">
        <f t="shared" si="1130"/>
        <v>62190</v>
      </c>
      <c r="CU355" s="14">
        <f>INDEX(属性偏向!$S$4:$S$135,(卡牌属性!$BZ355-1+CU$3)*11+卡牌属性!$CD355)</f>
        <v>56</v>
      </c>
      <c r="CV355" s="14">
        <f>INDEX(属性偏向!$S$4:$S$135,(卡牌属性!$BZ355-1+CV$3)*11+卡牌属性!$CD355)</f>
        <v>60</v>
      </c>
      <c r="CW355" s="14">
        <f>INDEX(属性偏向!$S$4:$S$135,(卡牌属性!$BZ355-1+CW$3)*11+卡牌属性!$CD355)</f>
        <v>66</v>
      </c>
      <c r="CX355" s="14">
        <f>INDEX(属性偏向!$S$4:$S$135,(卡牌属性!$BZ355-1+CX$3)*11+卡牌属性!$CD355)</f>
        <v>66</v>
      </c>
      <c r="CY355" s="14">
        <f>INDEX(属性偏向!$S$4:$S$135,(卡牌属性!$BZ355-1+CY$3)*11+卡牌属性!$CD355)</f>
        <v>76</v>
      </c>
      <c r="CZ355" s="14">
        <f>INDEX(属性偏向!$T$4:$T$135,(卡牌属性!$BZ355-1+CZ$3)*11+卡牌属性!$CD355)</f>
        <v>28</v>
      </c>
      <c r="DA355" s="14">
        <f>INDEX(属性偏向!$T$4:$T$135,(卡牌属性!$BZ355-1+DA$3)*11+卡牌属性!$CD355)</f>
        <v>30</v>
      </c>
      <c r="DB355" s="14">
        <f>INDEX(属性偏向!$T$4:$T$135,(卡牌属性!$BZ355-1+DB$3)*11+卡牌属性!$CD355)</f>
        <v>30</v>
      </c>
      <c r="DC355" s="14">
        <f>INDEX(属性偏向!$T$4:$T$135,(卡牌属性!$BZ355-1+DC$3)*11+卡牌属性!$CD355)</f>
        <v>33</v>
      </c>
      <c r="DD355" s="14">
        <f>INDEX(属性偏向!$T$4:$T$135,(卡牌属性!$BZ355-1+DD$3)*11+卡牌属性!$CD355)</f>
        <v>38</v>
      </c>
      <c r="DE355" s="14">
        <f>INDEX(属性偏向!$U$4:$U$135,(卡牌属性!$BZ355-1+DE$3)*11+卡牌属性!$CD355)</f>
        <v>560</v>
      </c>
      <c r="DF355" s="14">
        <f>INDEX(属性偏向!$U$4:$U$135,(卡牌属性!$BZ355-1+DF$3)*11+卡牌属性!$CD355)</f>
        <v>600</v>
      </c>
      <c r="DG355" s="14">
        <f>INDEX(属性偏向!$U$4:$U$135,(卡牌属性!$BZ355-1+DG$3)*11+卡牌属性!$CD355)</f>
        <v>600</v>
      </c>
      <c r="DH355" s="14">
        <f>INDEX(属性偏向!$U$4:$U$135,(卡牌属性!$BZ355-1+DH$3)*11+卡牌属性!$CD355)</f>
        <v>660</v>
      </c>
      <c r="DI355" s="14">
        <f>INDEX(属性偏向!$U$4:$U$135,(卡牌属性!$BZ355-1+DI$3)*11+卡牌属性!$CD355)</f>
        <v>760</v>
      </c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</row>
    <row r="356" spans="31:155" ht="16.5" x14ac:dyDescent="0.2">
      <c r="AE356" s="13">
        <v>352</v>
      </c>
      <c r="AF356" s="13">
        <f t="shared" si="1087"/>
        <v>28</v>
      </c>
      <c r="AG356" s="13">
        <f t="shared" si="1062"/>
        <v>0</v>
      </c>
      <c r="AH356" s="13"/>
      <c r="AI356" s="13"/>
      <c r="AJ356" s="14">
        <f t="shared" si="1063"/>
        <v>0</v>
      </c>
      <c r="AK356" s="14" t="e">
        <f t="shared" si="1064"/>
        <v>#N/A</v>
      </c>
      <c r="AL356" s="25" t="s">
        <v>131</v>
      </c>
      <c r="AM356" s="14">
        <v>1</v>
      </c>
      <c r="AN356" s="14">
        <f t="shared" si="1065"/>
        <v>55</v>
      </c>
      <c r="AO356" s="14" t="e">
        <f>INDEX(属性投放!#REF!,(卡牌属性!AG356-2)*20+卡牌属性!AN356)</f>
        <v>#REF!</v>
      </c>
      <c r="AP356" s="14" t="e">
        <f t="shared" si="1110"/>
        <v>#REF!</v>
      </c>
      <c r="AQ356" s="14" t="e">
        <f t="shared" si="1110"/>
        <v>#REF!</v>
      </c>
      <c r="AR356" s="14" t="e">
        <f t="shared" si="1110"/>
        <v>#REF!</v>
      </c>
      <c r="AS356" s="14" t="e">
        <f t="shared" si="1110"/>
        <v>#REF!</v>
      </c>
      <c r="AT356" s="14" t="e">
        <f>INDEX(属性投放!#REF!,(卡牌属性!AG356-2)*20+卡牌属性!AN356)</f>
        <v>#REF!</v>
      </c>
      <c r="AU356" s="14" t="e">
        <f t="shared" si="1111"/>
        <v>#REF!</v>
      </c>
      <c r="AV356" s="14" t="e">
        <f t="shared" si="1111"/>
        <v>#REF!</v>
      </c>
      <c r="AW356" s="14" t="e">
        <f t="shared" si="1111"/>
        <v>#REF!</v>
      </c>
      <c r="AX356" s="14" t="e">
        <f t="shared" si="1111"/>
        <v>#REF!</v>
      </c>
      <c r="AY356" s="14" t="e">
        <f>INDEX(属性投放!#REF!,(卡牌属性!AG356-2)*20+卡牌属性!AN356)</f>
        <v>#REF!</v>
      </c>
      <c r="AZ356" s="14" t="e">
        <f t="shared" si="1112"/>
        <v>#REF!</v>
      </c>
      <c r="BA356" s="14" t="e">
        <f t="shared" si="1112"/>
        <v>#REF!</v>
      </c>
      <c r="BB356" s="14" t="e">
        <f t="shared" si="1112"/>
        <v>#REF!</v>
      </c>
      <c r="BC356" s="14" t="e">
        <f t="shared" si="1112"/>
        <v>#REF!</v>
      </c>
      <c r="BD356" s="14" t="e">
        <f>INDEX(属性投放!#REF!,(卡牌属性!AG356-2)*20+卡牌属性!AN356)</f>
        <v>#REF!</v>
      </c>
      <c r="BE356" s="14" t="e">
        <f t="shared" si="1113"/>
        <v>#REF!</v>
      </c>
      <c r="BF356" s="14" t="e">
        <f t="shared" si="1113"/>
        <v>#REF!</v>
      </c>
      <c r="BG356" s="14" t="e">
        <f t="shared" si="1113"/>
        <v>#REF!</v>
      </c>
      <c r="BH356" s="14" t="e">
        <f t="shared" si="1113"/>
        <v>#REF!</v>
      </c>
      <c r="BI356" s="14" t="e">
        <f>INDEX(属性投放!#REF!,(卡牌属性!AG356-2)*20+卡牌属性!AN356)</f>
        <v>#REF!</v>
      </c>
      <c r="BJ356" s="14" t="e">
        <f t="shared" si="1114"/>
        <v>#REF!</v>
      </c>
      <c r="BK356" s="14" t="e">
        <f t="shared" si="1114"/>
        <v>#REF!</v>
      </c>
      <c r="BL356" s="14" t="e">
        <f t="shared" si="1114"/>
        <v>#REF!</v>
      </c>
      <c r="BM356" s="14" t="e">
        <f t="shared" si="1114"/>
        <v>#REF!</v>
      </c>
      <c r="BN356" s="14" t="e">
        <f>INDEX(属性投放!#REF!,(卡牌属性!AG356-2)*20+卡牌属性!AN356)</f>
        <v>#REF!</v>
      </c>
      <c r="BO356" s="14" t="e">
        <f t="shared" si="1115"/>
        <v>#REF!</v>
      </c>
      <c r="BP356" s="14" t="e">
        <f t="shared" si="1115"/>
        <v>#REF!</v>
      </c>
      <c r="BQ356" s="14" t="e">
        <f t="shared" si="1115"/>
        <v>#REF!</v>
      </c>
      <c r="BR356" s="14" t="e">
        <f t="shared" si="1115"/>
        <v>#REF!</v>
      </c>
      <c r="BV356" s="13">
        <v>352</v>
      </c>
      <c r="BW356" s="14">
        <f t="shared" si="1088"/>
        <v>32</v>
      </c>
      <c r="BX356" s="14">
        <f t="shared" si="1089"/>
        <v>1102996</v>
      </c>
      <c r="BY356" s="14" t="str">
        <f>INDEX($O$6:$O$37,BW356)&amp;"-"&amp;INDEX(属性投放!$H$19:$H$29,卡牌属性!CD356)</f>
        <v>UR守护灵-无众生相</v>
      </c>
      <c r="BZ356" s="14">
        <f t="shared" si="1090"/>
        <v>9</v>
      </c>
      <c r="CA356" s="14">
        <f t="shared" si="1091"/>
        <v>7</v>
      </c>
      <c r="CB356" s="14">
        <f t="shared" si="1092"/>
        <v>7</v>
      </c>
      <c r="CC356" s="14">
        <f t="shared" si="1093"/>
        <v>5</v>
      </c>
      <c r="CD356" s="14">
        <f t="shared" si="1094"/>
        <v>11</v>
      </c>
      <c r="CE356" s="14">
        <f>INDEX(属性投放!$W$6:$W$49,(卡牌属性!CC356-2)*11+卡牌属性!CD356)</f>
        <v>10</v>
      </c>
      <c r="CF356" s="14">
        <f t="shared" si="1116"/>
        <v>4900</v>
      </c>
      <c r="CG356" s="14">
        <f t="shared" si="1117"/>
        <v>5506</v>
      </c>
      <c r="CH356" s="14">
        <f t="shared" si="1118"/>
        <v>6390</v>
      </c>
      <c r="CI356" s="14">
        <f t="shared" si="1119"/>
        <v>6390</v>
      </c>
      <c r="CJ356" s="14">
        <f t="shared" si="1120"/>
        <v>7880</v>
      </c>
      <c r="CK356" s="14">
        <f t="shared" si="1121"/>
        <v>2350</v>
      </c>
      <c r="CL356" s="14">
        <f t="shared" si="1122"/>
        <v>2653</v>
      </c>
      <c r="CM356" s="14">
        <f t="shared" si="1123"/>
        <v>2653</v>
      </c>
      <c r="CN356" s="14">
        <f t="shared" si="1124"/>
        <v>3095</v>
      </c>
      <c r="CO356" s="14">
        <f t="shared" si="1125"/>
        <v>3840</v>
      </c>
      <c r="CP356" s="14">
        <f t="shared" si="1126"/>
        <v>43910</v>
      </c>
      <c r="CQ356" s="14">
        <f t="shared" si="1127"/>
        <v>49146</v>
      </c>
      <c r="CR356" s="14">
        <f t="shared" si="1128"/>
        <v>49146</v>
      </c>
      <c r="CS356" s="14">
        <f t="shared" si="1129"/>
        <v>56900</v>
      </c>
      <c r="CT356" s="14">
        <f t="shared" si="1130"/>
        <v>69790</v>
      </c>
      <c r="CU356" s="14">
        <f>INDEX(属性偏向!$S$4:$S$135,(卡牌属性!$BZ356-1+CU$3)*11+卡牌属性!$CD356)</f>
        <v>66</v>
      </c>
      <c r="CV356" s="14">
        <f>INDEX(属性偏向!$S$4:$S$135,(卡牌属性!$BZ356-1+CV$3)*11+卡牌属性!$CD356)</f>
        <v>70</v>
      </c>
      <c r="CW356" s="14">
        <f>INDEX(属性偏向!$S$4:$S$135,(卡牌属性!$BZ356-1+CW$3)*11+卡牌属性!$CD356)</f>
        <v>76</v>
      </c>
      <c r="CX356" s="14">
        <f>INDEX(属性偏向!$S$4:$S$135,(卡牌属性!$BZ356-1+CX$3)*11+卡牌属性!$CD356)</f>
        <v>76</v>
      </c>
      <c r="CY356" s="14">
        <f>INDEX(属性偏向!$S$4:$S$135,(卡牌属性!$BZ356-1+CY$3)*11+卡牌属性!$CD356)</f>
        <v>86</v>
      </c>
      <c r="CZ356" s="14">
        <f>INDEX(属性偏向!$T$4:$T$135,(卡牌属性!$BZ356-1+CZ$3)*11+卡牌属性!$CD356)</f>
        <v>33</v>
      </c>
      <c r="DA356" s="14">
        <f>INDEX(属性偏向!$T$4:$T$135,(卡牌属性!$BZ356-1+DA$3)*11+卡牌属性!$CD356)</f>
        <v>35</v>
      </c>
      <c r="DB356" s="14">
        <f>INDEX(属性偏向!$T$4:$T$135,(卡牌属性!$BZ356-1+DB$3)*11+卡牌属性!$CD356)</f>
        <v>35</v>
      </c>
      <c r="DC356" s="14">
        <f>INDEX(属性偏向!$T$4:$T$135,(卡牌属性!$BZ356-1+DC$3)*11+卡牌属性!$CD356)</f>
        <v>38</v>
      </c>
      <c r="DD356" s="14">
        <f>INDEX(属性偏向!$T$4:$T$135,(卡牌属性!$BZ356-1+DD$3)*11+卡牌属性!$CD356)</f>
        <v>43</v>
      </c>
      <c r="DE356" s="14">
        <f>INDEX(属性偏向!$U$4:$U$135,(卡牌属性!$BZ356-1+DE$3)*11+卡牌属性!$CD356)</f>
        <v>660</v>
      </c>
      <c r="DF356" s="14">
        <f>INDEX(属性偏向!$U$4:$U$135,(卡牌属性!$BZ356-1+DF$3)*11+卡牌属性!$CD356)</f>
        <v>700</v>
      </c>
      <c r="DG356" s="14">
        <f>INDEX(属性偏向!$U$4:$U$135,(卡牌属性!$BZ356-1+DG$3)*11+卡牌属性!$CD356)</f>
        <v>700</v>
      </c>
      <c r="DH356" s="14">
        <f>INDEX(属性偏向!$U$4:$U$135,(卡牌属性!$BZ356-1+DH$3)*11+卡牌属性!$CD356)</f>
        <v>760</v>
      </c>
      <c r="DI356" s="14">
        <f>INDEX(属性偏向!$U$4:$U$135,(卡牌属性!$BZ356-1+DI$3)*11+卡牌属性!$CD356)</f>
        <v>860</v>
      </c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</row>
    <row r="357" spans="31:155" x14ac:dyDescent="0.2"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X357" s="30"/>
      <c r="BY357" s="30"/>
      <c r="CC357" s="30"/>
      <c r="CD357" s="30"/>
      <c r="CF357" s="30"/>
      <c r="CG357" s="30"/>
      <c r="CH357" s="30"/>
      <c r="CI357" s="30"/>
      <c r="CJ357" s="30"/>
      <c r="CK357" s="30"/>
      <c r="CL357" s="30"/>
      <c r="CM357" s="30"/>
      <c r="CN357" s="30"/>
      <c r="CO357" s="30"/>
      <c r="CP357" s="30"/>
      <c r="CU357" s="30"/>
      <c r="CV357" s="30"/>
      <c r="CW357" s="30"/>
      <c r="CX357" s="30"/>
      <c r="CY357" s="30"/>
      <c r="CZ357" s="30"/>
      <c r="DA357" s="30"/>
      <c r="DB357" s="30"/>
      <c r="DC357" s="30"/>
      <c r="DD357" s="30"/>
      <c r="DE357" s="30"/>
      <c r="DF357" s="30"/>
      <c r="DG357" s="30"/>
      <c r="DH357" s="30"/>
      <c r="DI357" s="30"/>
    </row>
    <row r="358" spans="31:155" x14ac:dyDescent="0.2"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X358" s="30"/>
      <c r="BY358" s="30"/>
      <c r="CC358" s="30"/>
      <c r="CD358" s="30"/>
      <c r="CF358" s="30"/>
      <c r="CG358" s="30"/>
      <c r="CH358" s="30"/>
      <c r="CI358" s="30"/>
      <c r="CJ358" s="30"/>
      <c r="CK358" s="30"/>
      <c r="CL358" s="30"/>
      <c r="CM358" s="30"/>
      <c r="CN358" s="30"/>
      <c r="CO358" s="30"/>
      <c r="CP358" s="30"/>
      <c r="CU358" s="30"/>
      <c r="CV358" s="30"/>
      <c r="CW358" s="30"/>
      <c r="CX358" s="30"/>
      <c r="CY358" s="30"/>
      <c r="CZ358" s="30"/>
      <c r="DA358" s="30"/>
      <c r="DB358" s="30"/>
      <c r="DC358" s="30"/>
      <c r="DD358" s="30"/>
      <c r="DE358" s="30"/>
      <c r="DF358" s="30"/>
      <c r="DG358" s="30"/>
      <c r="DH358" s="30"/>
      <c r="DI358" s="30"/>
    </row>
    <row r="359" spans="31:155" x14ac:dyDescent="0.2"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X359" s="30"/>
      <c r="BY359" s="30"/>
      <c r="CC359" s="30"/>
      <c r="CD359" s="30"/>
      <c r="CF359" s="30"/>
      <c r="CG359" s="30"/>
      <c r="CH359" s="30"/>
      <c r="CI359" s="30"/>
      <c r="CJ359" s="30"/>
      <c r="CK359" s="30"/>
      <c r="CL359" s="30"/>
      <c r="CM359" s="30"/>
      <c r="CN359" s="30"/>
      <c r="CO359" s="30"/>
      <c r="CP359" s="30"/>
      <c r="CU359" s="30"/>
      <c r="CV359" s="30"/>
      <c r="CW359" s="30"/>
      <c r="CX359" s="30"/>
      <c r="CY359" s="30"/>
      <c r="CZ359" s="30"/>
      <c r="DA359" s="30"/>
      <c r="DB359" s="30"/>
      <c r="DC359" s="30"/>
      <c r="DD359" s="30"/>
      <c r="DE359" s="30"/>
      <c r="DF359" s="30"/>
      <c r="DG359" s="30"/>
      <c r="DH359" s="30"/>
      <c r="DI359" s="30"/>
    </row>
    <row r="360" spans="31:155" x14ac:dyDescent="0.2"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X360" s="30"/>
      <c r="BY360" s="30"/>
      <c r="CC360" s="30"/>
      <c r="CD360" s="30"/>
      <c r="CF360" s="30"/>
      <c r="CG360" s="30"/>
      <c r="CH360" s="30"/>
      <c r="CI360" s="30"/>
      <c r="CJ360" s="30"/>
      <c r="CK360" s="30"/>
      <c r="CL360" s="30"/>
      <c r="CM360" s="30"/>
      <c r="CN360" s="30"/>
      <c r="CO360" s="30"/>
      <c r="CP360" s="30"/>
      <c r="CU360" s="30"/>
      <c r="CV360" s="30"/>
      <c r="CW360" s="30"/>
      <c r="CX360" s="30"/>
      <c r="CY360" s="30"/>
      <c r="CZ360" s="30"/>
      <c r="DA360" s="30"/>
      <c r="DB360" s="30"/>
      <c r="DC360" s="30"/>
      <c r="DD360" s="30"/>
      <c r="DE360" s="30"/>
      <c r="DF360" s="30"/>
      <c r="DG360" s="30"/>
      <c r="DH360" s="30"/>
      <c r="DI360" s="30"/>
    </row>
    <row r="361" spans="31:155" x14ac:dyDescent="0.2"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X361" s="30"/>
      <c r="BY361" s="30"/>
      <c r="CC361" s="30"/>
      <c r="CD361" s="30"/>
      <c r="CF361" s="30"/>
      <c r="CG361" s="30"/>
      <c r="CH361" s="30"/>
      <c r="CI361" s="30"/>
      <c r="CJ361" s="30"/>
      <c r="CK361" s="30"/>
      <c r="CL361" s="30"/>
      <c r="CM361" s="30"/>
      <c r="CN361" s="30"/>
      <c r="CO361" s="30"/>
      <c r="CP361" s="30"/>
      <c r="CU361" s="30"/>
      <c r="CV361" s="30"/>
      <c r="CW361" s="30"/>
      <c r="CX361" s="30"/>
      <c r="CY361" s="30"/>
      <c r="CZ361" s="30"/>
      <c r="DA361" s="30"/>
      <c r="DB361" s="30"/>
      <c r="DC361" s="30"/>
      <c r="DD361" s="30"/>
      <c r="DE361" s="30"/>
      <c r="DF361" s="30"/>
      <c r="DG361" s="30"/>
      <c r="DH361" s="30"/>
      <c r="DI361" s="30"/>
    </row>
    <row r="362" spans="31:155" x14ac:dyDescent="0.2"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X362" s="30"/>
      <c r="BY362" s="30"/>
      <c r="CC362" s="30"/>
      <c r="CD362" s="30"/>
      <c r="CF362" s="30"/>
      <c r="CG362" s="30"/>
      <c r="CH362" s="30"/>
      <c r="CI362" s="30"/>
      <c r="CJ362" s="30"/>
      <c r="CK362" s="30"/>
      <c r="CL362" s="30"/>
      <c r="CM362" s="30"/>
      <c r="CN362" s="30"/>
      <c r="CO362" s="30"/>
      <c r="CP362" s="30"/>
      <c r="CU362" s="30"/>
      <c r="CV362" s="30"/>
      <c r="CW362" s="30"/>
      <c r="CX362" s="30"/>
      <c r="CY362" s="30"/>
      <c r="CZ362" s="30"/>
      <c r="DA362" s="30"/>
      <c r="DB362" s="30"/>
      <c r="DC362" s="30"/>
      <c r="DD362" s="30"/>
      <c r="DE362" s="30"/>
      <c r="DF362" s="30"/>
      <c r="DG362" s="30"/>
      <c r="DH362" s="30"/>
      <c r="DI362" s="30"/>
    </row>
    <row r="363" spans="31:155" x14ac:dyDescent="0.2"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X363" s="30"/>
      <c r="BY363" s="30"/>
      <c r="CC363" s="30"/>
      <c r="CD363" s="30"/>
      <c r="CF363" s="30"/>
      <c r="CG363" s="30"/>
      <c r="CH363" s="30"/>
      <c r="CI363" s="30"/>
      <c r="CJ363" s="30"/>
      <c r="CK363" s="30"/>
      <c r="CL363" s="30"/>
      <c r="CM363" s="30"/>
      <c r="CN363" s="30"/>
      <c r="CO363" s="30"/>
      <c r="CP363" s="30"/>
      <c r="CU363" s="30"/>
      <c r="CV363" s="30"/>
      <c r="CW363" s="30"/>
      <c r="CX363" s="30"/>
      <c r="CY363" s="30"/>
      <c r="CZ363" s="30"/>
      <c r="DA363" s="30"/>
      <c r="DB363" s="30"/>
      <c r="DC363" s="30"/>
      <c r="DD363" s="30"/>
      <c r="DE363" s="30"/>
      <c r="DF363" s="30"/>
      <c r="DG363" s="30"/>
      <c r="DH363" s="30"/>
      <c r="DI363" s="30"/>
    </row>
    <row r="364" spans="31:155" x14ac:dyDescent="0.2"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X364" s="30"/>
      <c r="BY364" s="30"/>
      <c r="CC364" s="30"/>
      <c r="CD364" s="30"/>
      <c r="CF364" s="30"/>
      <c r="CG364" s="30"/>
      <c r="CH364" s="30"/>
      <c r="CI364" s="30"/>
      <c r="CJ364" s="30"/>
      <c r="CK364" s="30"/>
      <c r="CL364" s="30"/>
      <c r="CM364" s="30"/>
      <c r="CN364" s="30"/>
      <c r="CO364" s="30"/>
      <c r="CP364" s="30"/>
      <c r="CU364" s="30"/>
      <c r="CV364" s="30"/>
      <c r="CW364" s="30"/>
      <c r="CX364" s="30"/>
      <c r="CY364" s="30"/>
      <c r="CZ364" s="30"/>
      <c r="DA364" s="30"/>
      <c r="DB364" s="30"/>
      <c r="DC364" s="30"/>
      <c r="DD364" s="30"/>
      <c r="DE364" s="30"/>
      <c r="DF364" s="30"/>
      <c r="DG364" s="30"/>
      <c r="DH364" s="30"/>
      <c r="DI364" s="30"/>
    </row>
    <row r="365" spans="31:155" x14ac:dyDescent="0.2"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X365" s="30"/>
      <c r="BY365" s="30"/>
      <c r="CC365" s="30"/>
      <c r="CD365" s="30"/>
      <c r="CF365" s="30"/>
      <c r="CG365" s="30"/>
      <c r="CH365" s="30"/>
      <c r="CI365" s="30"/>
      <c r="CJ365" s="30"/>
      <c r="CK365" s="30"/>
      <c r="CL365" s="30"/>
      <c r="CM365" s="30"/>
      <c r="CN365" s="30"/>
      <c r="CO365" s="30"/>
      <c r="CP365" s="30"/>
      <c r="CU365" s="30"/>
      <c r="CV365" s="30"/>
      <c r="CW365" s="30"/>
      <c r="CX365" s="30"/>
      <c r="CY365" s="30"/>
      <c r="CZ365" s="30"/>
      <c r="DA365" s="30"/>
      <c r="DB365" s="30"/>
      <c r="DC365" s="30"/>
      <c r="DD365" s="30"/>
      <c r="DE365" s="30"/>
      <c r="DF365" s="30"/>
      <c r="DG365" s="30"/>
      <c r="DH365" s="30"/>
      <c r="DI365" s="30"/>
    </row>
    <row r="366" spans="31:155" x14ac:dyDescent="0.2"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X366" s="30"/>
      <c r="BY366" s="30"/>
      <c r="CC366" s="30"/>
      <c r="CD366" s="30"/>
      <c r="CF366" s="30"/>
      <c r="CG366" s="30"/>
      <c r="CH366" s="30"/>
      <c r="CI366" s="30"/>
      <c r="CJ366" s="30"/>
      <c r="CK366" s="30"/>
      <c r="CL366" s="30"/>
      <c r="CM366" s="30"/>
      <c r="CN366" s="30"/>
      <c r="CO366" s="30"/>
      <c r="CP366" s="30"/>
      <c r="CU366" s="30"/>
      <c r="CV366" s="30"/>
      <c r="CW366" s="30"/>
      <c r="CX366" s="30"/>
      <c r="CY366" s="30"/>
      <c r="CZ366" s="30"/>
      <c r="DA366" s="30"/>
      <c r="DB366" s="30"/>
      <c r="DC366" s="30"/>
      <c r="DD366" s="30"/>
      <c r="DE366" s="30"/>
      <c r="DF366" s="30"/>
      <c r="DG366" s="30"/>
      <c r="DH366" s="30"/>
      <c r="DI366" s="30"/>
    </row>
    <row r="367" spans="31:155" x14ac:dyDescent="0.2"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X367" s="30"/>
      <c r="BY367" s="30"/>
      <c r="CC367" s="30"/>
      <c r="CD367" s="30"/>
      <c r="CF367" s="30"/>
      <c r="CG367" s="30"/>
      <c r="CH367" s="30"/>
      <c r="CI367" s="30"/>
      <c r="CJ367" s="30"/>
      <c r="CK367" s="30"/>
      <c r="CL367" s="30"/>
      <c r="CM367" s="30"/>
      <c r="CN367" s="30"/>
      <c r="CO367" s="30"/>
      <c r="CP367" s="30"/>
      <c r="CU367" s="30"/>
      <c r="CV367" s="30"/>
      <c r="CW367" s="30"/>
      <c r="CX367" s="30"/>
      <c r="CY367" s="30"/>
      <c r="CZ367" s="30"/>
      <c r="DA367" s="30"/>
      <c r="DB367" s="30"/>
      <c r="DC367" s="30"/>
      <c r="DD367" s="30"/>
      <c r="DE367" s="30"/>
      <c r="DF367" s="30"/>
      <c r="DG367" s="30"/>
      <c r="DH367" s="30"/>
      <c r="DI367" s="30"/>
    </row>
    <row r="368" spans="31:155" x14ac:dyDescent="0.2"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X368" s="30"/>
      <c r="BY368" s="30"/>
      <c r="CC368" s="30"/>
      <c r="CD368" s="30"/>
      <c r="CF368" s="30"/>
      <c r="CG368" s="30"/>
      <c r="CH368" s="30"/>
      <c r="CI368" s="30"/>
      <c r="CJ368" s="30"/>
      <c r="CK368" s="30"/>
      <c r="CL368" s="30"/>
      <c r="CM368" s="30"/>
      <c r="CN368" s="30"/>
      <c r="CO368" s="30"/>
      <c r="CP368" s="30"/>
      <c r="CU368" s="30"/>
      <c r="CV368" s="30"/>
      <c r="CW368" s="30"/>
      <c r="CX368" s="30"/>
      <c r="CY368" s="30"/>
      <c r="CZ368" s="30"/>
      <c r="DA368" s="30"/>
      <c r="DB368" s="30"/>
      <c r="DC368" s="30"/>
      <c r="DD368" s="30"/>
      <c r="DE368" s="30"/>
      <c r="DF368" s="30"/>
      <c r="DG368" s="30"/>
      <c r="DH368" s="30"/>
      <c r="DI368" s="30"/>
    </row>
    <row r="369" spans="31:113" x14ac:dyDescent="0.2"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X369" s="30"/>
      <c r="BY369" s="30"/>
      <c r="CC369" s="30"/>
      <c r="CD369" s="30"/>
      <c r="CF369" s="30"/>
      <c r="CG369" s="30"/>
      <c r="CH369" s="30"/>
      <c r="CI369" s="30"/>
      <c r="CJ369" s="30"/>
      <c r="CK369" s="30"/>
      <c r="CL369" s="30"/>
      <c r="CM369" s="30"/>
      <c r="CN369" s="30"/>
      <c r="CO369" s="30"/>
      <c r="CP369" s="30"/>
      <c r="CU369" s="30"/>
      <c r="CV369" s="30"/>
      <c r="CW369" s="30"/>
      <c r="CX369" s="30"/>
      <c r="CY369" s="30"/>
      <c r="CZ369" s="30"/>
      <c r="DA369" s="30"/>
      <c r="DB369" s="30"/>
      <c r="DC369" s="30"/>
      <c r="DD369" s="30"/>
      <c r="DE369" s="30"/>
      <c r="DF369" s="30"/>
      <c r="DG369" s="30"/>
      <c r="DH369" s="30"/>
      <c r="DI369" s="30"/>
    </row>
    <row r="370" spans="31:113" x14ac:dyDescent="0.2"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X370" s="30"/>
      <c r="BY370" s="30"/>
      <c r="CC370" s="30"/>
      <c r="CD370" s="30"/>
      <c r="CF370" s="30"/>
      <c r="CG370" s="30"/>
      <c r="CH370" s="30"/>
      <c r="CI370" s="30"/>
      <c r="CJ370" s="30"/>
      <c r="CK370" s="30"/>
      <c r="CL370" s="30"/>
      <c r="CM370" s="30"/>
      <c r="CN370" s="30"/>
      <c r="CO370" s="30"/>
      <c r="CP370" s="30"/>
      <c r="CU370" s="30"/>
      <c r="CV370" s="30"/>
      <c r="CW370" s="30"/>
      <c r="CX370" s="30"/>
      <c r="CY370" s="30"/>
      <c r="CZ370" s="30"/>
      <c r="DA370" s="30"/>
      <c r="DB370" s="30"/>
      <c r="DC370" s="30"/>
      <c r="DD370" s="30"/>
      <c r="DE370" s="30"/>
      <c r="DF370" s="30"/>
      <c r="DG370" s="30"/>
      <c r="DH370" s="30"/>
      <c r="DI370" s="30"/>
    </row>
    <row r="371" spans="31:113" x14ac:dyDescent="0.2"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X371" s="30"/>
      <c r="BY371" s="30"/>
      <c r="CC371" s="30"/>
      <c r="CD371" s="30"/>
      <c r="CF371" s="30"/>
      <c r="CG371" s="30"/>
      <c r="CH371" s="30"/>
      <c r="CI371" s="30"/>
      <c r="CJ371" s="30"/>
      <c r="CK371" s="30"/>
      <c r="CL371" s="30"/>
      <c r="CM371" s="30"/>
      <c r="CN371" s="30"/>
      <c r="CO371" s="30"/>
      <c r="CP371" s="30"/>
      <c r="CU371" s="30"/>
      <c r="CV371" s="30"/>
      <c r="CW371" s="30"/>
      <c r="CX371" s="30"/>
      <c r="CY371" s="30"/>
      <c r="CZ371" s="30"/>
      <c r="DA371" s="30"/>
      <c r="DB371" s="30"/>
      <c r="DC371" s="30"/>
      <c r="DD371" s="30"/>
      <c r="DE371" s="30"/>
      <c r="DF371" s="30"/>
      <c r="DG371" s="30"/>
      <c r="DH371" s="30"/>
      <c r="DI371" s="30"/>
    </row>
    <row r="372" spans="31:113" x14ac:dyDescent="0.2"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X372" s="30"/>
      <c r="BY372" s="30"/>
      <c r="CC372" s="30"/>
      <c r="CD372" s="30"/>
      <c r="CF372" s="30"/>
      <c r="CG372" s="30"/>
      <c r="CH372" s="30"/>
      <c r="CI372" s="30"/>
      <c r="CJ372" s="30"/>
      <c r="CK372" s="30"/>
      <c r="CL372" s="30"/>
      <c r="CM372" s="30"/>
      <c r="CN372" s="30"/>
      <c r="CO372" s="30"/>
      <c r="CP372" s="30"/>
      <c r="CU372" s="30"/>
      <c r="CV372" s="30"/>
      <c r="CW372" s="30"/>
      <c r="CX372" s="30"/>
      <c r="CY372" s="30"/>
      <c r="CZ372" s="30"/>
      <c r="DA372" s="30"/>
      <c r="DB372" s="30"/>
      <c r="DC372" s="30"/>
      <c r="DD372" s="30"/>
      <c r="DE372" s="30"/>
      <c r="DF372" s="30"/>
      <c r="DG372" s="30"/>
      <c r="DH372" s="30"/>
      <c r="DI372" s="30"/>
    </row>
    <row r="373" spans="31:113" x14ac:dyDescent="0.2"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X373" s="30"/>
      <c r="BY373" s="30"/>
      <c r="CC373" s="30"/>
      <c r="CD373" s="30"/>
      <c r="CF373" s="30"/>
      <c r="CG373" s="30"/>
      <c r="CH373" s="30"/>
      <c r="CI373" s="30"/>
      <c r="CJ373" s="30"/>
      <c r="CK373" s="30"/>
      <c r="CL373" s="30"/>
      <c r="CM373" s="30"/>
      <c r="CN373" s="30"/>
      <c r="CO373" s="30"/>
      <c r="CP373" s="30"/>
      <c r="CU373" s="30"/>
      <c r="CV373" s="30"/>
      <c r="CW373" s="30"/>
      <c r="CX373" s="30"/>
      <c r="CY373" s="30"/>
      <c r="CZ373" s="30"/>
      <c r="DA373" s="30"/>
      <c r="DB373" s="30"/>
      <c r="DC373" s="30"/>
      <c r="DD373" s="30"/>
      <c r="DE373" s="30"/>
      <c r="DF373" s="30"/>
      <c r="DG373" s="30"/>
      <c r="DH373" s="30"/>
      <c r="DI373" s="30"/>
    </row>
    <row r="374" spans="31:113" x14ac:dyDescent="0.2"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X374" s="30"/>
      <c r="BY374" s="30"/>
      <c r="CC374" s="30"/>
      <c r="CD374" s="30"/>
      <c r="CF374" s="30"/>
      <c r="CG374" s="30"/>
      <c r="CH374" s="30"/>
      <c r="CI374" s="30"/>
      <c r="CJ374" s="30"/>
      <c r="CK374" s="30"/>
      <c r="CL374" s="30"/>
      <c r="CM374" s="30"/>
      <c r="CN374" s="30"/>
      <c r="CO374" s="30"/>
      <c r="CP374" s="30"/>
      <c r="CU374" s="30"/>
      <c r="CV374" s="30"/>
      <c r="CW374" s="30"/>
      <c r="CX374" s="30"/>
      <c r="CY374" s="30"/>
      <c r="CZ374" s="30"/>
      <c r="DA374" s="30"/>
      <c r="DB374" s="30"/>
      <c r="DC374" s="30"/>
      <c r="DD374" s="30"/>
      <c r="DE374" s="30"/>
      <c r="DF374" s="30"/>
      <c r="DG374" s="30"/>
      <c r="DH374" s="30"/>
      <c r="DI374" s="30"/>
    </row>
    <row r="375" spans="31:113" x14ac:dyDescent="0.2"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X375" s="30"/>
      <c r="BY375" s="30"/>
      <c r="CC375" s="30"/>
      <c r="CD375" s="30"/>
      <c r="CF375" s="30"/>
      <c r="CG375" s="30"/>
      <c r="CH375" s="30"/>
      <c r="CI375" s="30"/>
      <c r="CJ375" s="30"/>
      <c r="CK375" s="30"/>
      <c r="CL375" s="30"/>
      <c r="CM375" s="30"/>
      <c r="CN375" s="30"/>
      <c r="CO375" s="30"/>
      <c r="CP375" s="30"/>
      <c r="CU375" s="30"/>
      <c r="CV375" s="30"/>
      <c r="CW375" s="30"/>
      <c r="CX375" s="30"/>
      <c r="CY375" s="30"/>
      <c r="CZ375" s="30"/>
      <c r="DA375" s="30"/>
      <c r="DB375" s="30"/>
      <c r="DC375" s="30"/>
      <c r="DD375" s="30"/>
      <c r="DE375" s="30"/>
      <c r="DF375" s="30"/>
      <c r="DG375" s="30"/>
      <c r="DH375" s="30"/>
      <c r="DI375" s="30"/>
    </row>
    <row r="376" spans="31:113" x14ac:dyDescent="0.2"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X376" s="30"/>
      <c r="BY376" s="30"/>
      <c r="CC376" s="30"/>
      <c r="CD376" s="30"/>
      <c r="CF376" s="30"/>
      <c r="CG376" s="30"/>
      <c r="CH376" s="30"/>
      <c r="CI376" s="30"/>
      <c r="CJ376" s="30"/>
      <c r="CK376" s="30"/>
      <c r="CL376" s="30"/>
      <c r="CM376" s="30"/>
      <c r="CN376" s="30"/>
      <c r="CO376" s="30"/>
      <c r="CP376" s="30"/>
      <c r="CU376" s="30"/>
      <c r="CV376" s="30"/>
      <c r="CW376" s="30"/>
      <c r="CX376" s="30"/>
      <c r="CY376" s="30"/>
      <c r="CZ376" s="30"/>
      <c r="DA376" s="30"/>
      <c r="DB376" s="30"/>
      <c r="DC376" s="30"/>
      <c r="DD376" s="30"/>
      <c r="DE376" s="30"/>
      <c r="DF376" s="30"/>
      <c r="DG376" s="30"/>
      <c r="DH376" s="30"/>
      <c r="DI376" s="30"/>
    </row>
    <row r="377" spans="31:113" x14ac:dyDescent="0.2"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X377" s="30"/>
      <c r="BY377" s="30"/>
      <c r="CC377" s="30"/>
      <c r="CD377" s="30"/>
      <c r="CF377" s="30"/>
      <c r="CG377" s="30"/>
      <c r="CH377" s="30"/>
      <c r="CI377" s="30"/>
      <c r="CJ377" s="30"/>
      <c r="CK377" s="30"/>
      <c r="CL377" s="30"/>
      <c r="CM377" s="30"/>
      <c r="CN377" s="30"/>
      <c r="CO377" s="30"/>
      <c r="CP377" s="30"/>
      <c r="CU377" s="30"/>
      <c r="CV377" s="30"/>
      <c r="CW377" s="30"/>
      <c r="CX377" s="30"/>
      <c r="CY377" s="30"/>
      <c r="CZ377" s="30"/>
      <c r="DA377" s="30"/>
      <c r="DB377" s="30"/>
      <c r="DC377" s="30"/>
      <c r="DD377" s="30"/>
      <c r="DE377" s="30"/>
      <c r="DF377" s="30"/>
      <c r="DG377" s="30"/>
      <c r="DH377" s="30"/>
      <c r="DI377" s="30"/>
    </row>
    <row r="378" spans="31:113" x14ac:dyDescent="0.2"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X378" s="30"/>
      <c r="BY378" s="30"/>
      <c r="CC378" s="30"/>
      <c r="CD378" s="30"/>
      <c r="CF378" s="30"/>
      <c r="CG378" s="30"/>
      <c r="CH378" s="30"/>
      <c r="CI378" s="30"/>
      <c r="CJ378" s="30"/>
      <c r="CK378" s="30"/>
      <c r="CL378" s="30"/>
      <c r="CM378" s="30"/>
      <c r="CN378" s="30"/>
      <c r="CO378" s="30"/>
      <c r="CP378" s="30"/>
      <c r="CU378" s="30"/>
      <c r="CV378" s="30"/>
      <c r="CW378" s="30"/>
      <c r="CX378" s="30"/>
      <c r="CY378" s="30"/>
      <c r="CZ378" s="30"/>
      <c r="DA378" s="30"/>
      <c r="DB378" s="30"/>
      <c r="DC378" s="30"/>
      <c r="DD378" s="30"/>
      <c r="DE378" s="30"/>
      <c r="DF378" s="30"/>
      <c r="DG378" s="30"/>
      <c r="DH378" s="30"/>
      <c r="DI378" s="30"/>
    </row>
    <row r="379" spans="31:113" x14ac:dyDescent="0.2"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X379" s="30"/>
      <c r="BY379" s="30"/>
      <c r="CC379" s="30"/>
      <c r="CD379" s="30"/>
      <c r="CF379" s="30"/>
      <c r="CG379" s="30"/>
      <c r="CH379" s="30"/>
      <c r="CI379" s="30"/>
      <c r="CJ379" s="30"/>
      <c r="CK379" s="30"/>
      <c r="CL379" s="30"/>
      <c r="CM379" s="30"/>
      <c r="CN379" s="30"/>
      <c r="CO379" s="30"/>
      <c r="CP379" s="30"/>
      <c r="CU379" s="30"/>
      <c r="CV379" s="30"/>
      <c r="CW379" s="30"/>
      <c r="CX379" s="30"/>
      <c r="CY379" s="30"/>
      <c r="CZ379" s="30"/>
      <c r="DA379" s="30"/>
      <c r="DB379" s="30"/>
      <c r="DC379" s="30"/>
      <c r="DD379" s="30"/>
      <c r="DE379" s="30"/>
      <c r="DF379" s="30"/>
      <c r="DG379" s="30"/>
      <c r="DH379" s="30"/>
      <c r="DI379" s="30"/>
    </row>
    <row r="380" spans="31:113" x14ac:dyDescent="0.2"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X380" s="30"/>
      <c r="BY380" s="30"/>
      <c r="CC380" s="30"/>
      <c r="CD380" s="30"/>
      <c r="CF380" s="30"/>
      <c r="CG380" s="30"/>
      <c r="CH380" s="30"/>
      <c r="CI380" s="30"/>
      <c r="CJ380" s="30"/>
      <c r="CK380" s="30"/>
      <c r="CL380" s="30"/>
      <c r="CM380" s="30"/>
      <c r="CN380" s="30"/>
      <c r="CO380" s="30"/>
      <c r="CP380" s="30"/>
      <c r="CU380" s="30"/>
      <c r="CV380" s="30"/>
      <c r="CW380" s="30"/>
      <c r="CX380" s="30"/>
      <c r="CY380" s="30"/>
      <c r="CZ380" s="30"/>
      <c r="DA380" s="30"/>
      <c r="DB380" s="30"/>
      <c r="DC380" s="30"/>
      <c r="DD380" s="30"/>
      <c r="DE380" s="30"/>
      <c r="DF380" s="30"/>
      <c r="DG380" s="30"/>
      <c r="DH380" s="30"/>
      <c r="DI380" s="30"/>
    </row>
    <row r="381" spans="31:113" x14ac:dyDescent="0.2"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X381" s="30"/>
      <c r="BY381" s="30"/>
      <c r="CC381" s="30"/>
      <c r="CD381" s="30"/>
      <c r="CF381" s="30"/>
      <c r="CG381" s="30"/>
      <c r="CH381" s="30"/>
      <c r="CI381" s="30"/>
      <c r="CJ381" s="30"/>
      <c r="CK381" s="30"/>
      <c r="CL381" s="30"/>
      <c r="CM381" s="30"/>
      <c r="CN381" s="30"/>
      <c r="CO381" s="30"/>
      <c r="CP381" s="30"/>
      <c r="CU381" s="30"/>
      <c r="CV381" s="30"/>
      <c r="CW381" s="30"/>
      <c r="CX381" s="30"/>
      <c r="CY381" s="30"/>
      <c r="CZ381" s="30"/>
      <c r="DA381" s="30"/>
      <c r="DB381" s="30"/>
      <c r="DC381" s="30"/>
      <c r="DD381" s="30"/>
      <c r="DE381" s="30"/>
      <c r="DF381" s="30"/>
      <c r="DG381" s="30"/>
      <c r="DH381" s="30"/>
      <c r="DI381" s="30"/>
    </row>
    <row r="382" spans="31:113" x14ac:dyDescent="0.2"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X382" s="30"/>
      <c r="BY382" s="30"/>
      <c r="CC382" s="30"/>
      <c r="CD382" s="30"/>
      <c r="CF382" s="30"/>
      <c r="CG382" s="30"/>
      <c r="CH382" s="30"/>
      <c r="CI382" s="30"/>
      <c r="CJ382" s="30"/>
      <c r="CK382" s="30"/>
      <c r="CL382" s="30"/>
      <c r="CM382" s="30"/>
      <c r="CN382" s="30"/>
      <c r="CO382" s="30"/>
      <c r="CP382" s="30"/>
      <c r="CU382" s="30"/>
      <c r="CV382" s="30"/>
      <c r="CW382" s="30"/>
      <c r="CX382" s="30"/>
      <c r="CY382" s="30"/>
      <c r="CZ382" s="30"/>
      <c r="DA382" s="30"/>
      <c r="DB382" s="30"/>
      <c r="DC382" s="30"/>
      <c r="DD382" s="30"/>
      <c r="DE382" s="30"/>
      <c r="DF382" s="30"/>
      <c r="DG382" s="30"/>
      <c r="DH382" s="30"/>
      <c r="DI382" s="30"/>
    </row>
    <row r="383" spans="31:113" x14ac:dyDescent="0.2"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X383" s="30"/>
      <c r="BY383" s="30"/>
      <c r="CC383" s="30"/>
      <c r="CD383" s="30"/>
      <c r="CF383" s="30"/>
      <c r="CG383" s="30"/>
      <c r="CH383" s="30"/>
      <c r="CI383" s="30"/>
      <c r="CJ383" s="30"/>
      <c r="CK383" s="30"/>
      <c r="CL383" s="30"/>
      <c r="CM383" s="30"/>
      <c r="CN383" s="30"/>
      <c r="CO383" s="30"/>
      <c r="CP383" s="30"/>
      <c r="CU383" s="30"/>
      <c r="CV383" s="30"/>
      <c r="CW383" s="30"/>
      <c r="CX383" s="30"/>
      <c r="CY383" s="30"/>
      <c r="CZ383" s="30"/>
      <c r="DA383" s="30"/>
      <c r="DB383" s="30"/>
      <c r="DC383" s="30"/>
      <c r="DD383" s="30"/>
      <c r="DE383" s="30"/>
      <c r="DF383" s="30"/>
      <c r="DG383" s="30"/>
      <c r="DH383" s="30"/>
      <c r="DI383" s="30"/>
    </row>
    <row r="384" spans="31:113" x14ac:dyDescent="0.2"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X384" s="30"/>
      <c r="BY384" s="30"/>
      <c r="CC384" s="30"/>
      <c r="CD384" s="30"/>
      <c r="CF384" s="30"/>
      <c r="CG384" s="30"/>
      <c r="CH384" s="30"/>
      <c r="CI384" s="30"/>
      <c r="CJ384" s="30"/>
      <c r="CK384" s="30"/>
      <c r="CL384" s="30"/>
      <c r="CM384" s="30"/>
      <c r="CN384" s="30"/>
      <c r="CO384" s="30"/>
      <c r="CP384" s="30"/>
      <c r="CU384" s="30"/>
      <c r="CV384" s="30"/>
      <c r="CW384" s="30"/>
      <c r="CX384" s="30"/>
      <c r="CY384" s="30"/>
      <c r="CZ384" s="30"/>
      <c r="DA384" s="30"/>
      <c r="DB384" s="30"/>
      <c r="DC384" s="30"/>
      <c r="DD384" s="30"/>
      <c r="DE384" s="30"/>
      <c r="DF384" s="30"/>
      <c r="DG384" s="30"/>
      <c r="DH384" s="30"/>
      <c r="DI384" s="30"/>
    </row>
    <row r="385" spans="31:113" x14ac:dyDescent="0.2"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X385" s="30"/>
      <c r="BY385" s="30"/>
      <c r="CC385" s="30"/>
      <c r="CD385" s="30"/>
      <c r="CF385" s="30"/>
      <c r="CG385" s="30"/>
      <c r="CH385" s="30"/>
      <c r="CI385" s="30"/>
      <c r="CJ385" s="30"/>
      <c r="CK385" s="30"/>
      <c r="CL385" s="30"/>
      <c r="CM385" s="30"/>
      <c r="CN385" s="30"/>
      <c r="CO385" s="30"/>
      <c r="CP385" s="30"/>
      <c r="CU385" s="30"/>
      <c r="CV385" s="30"/>
      <c r="CW385" s="30"/>
      <c r="CX385" s="30"/>
      <c r="CY385" s="30"/>
      <c r="CZ385" s="30"/>
      <c r="DA385" s="30"/>
      <c r="DB385" s="30"/>
      <c r="DC385" s="30"/>
      <c r="DD385" s="30"/>
      <c r="DE385" s="30"/>
      <c r="DF385" s="30"/>
      <c r="DG385" s="30"/>
      <c r="DH385" s="30"/>
      <c r="DI385" s="30"/>
    </row>
    <row r="386" spans="31:113" x14ac:dyDescent="0.2"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X386" s="30"/>
      <c r="BY386" s="30"/>
      <c r="CC386" s="30"/>
      <c r="CD386" s="30"/>
      <c r="CF386" s="30"/>
      <c r="CG386" s="30"/>
      <c r="CH386" s="30"/>
      <c r="CI386" s="30"/>
      <c r="CJ386" s="30"/>
      <c r="CK386" s="30"/>
      <c r="CL386" s="30"/>
      <c r="CM386" s="30"/>
      <c r="CN386" s="30"/>
      <c r="CO386" s="30"/>
      <c r="CP386" s="30"/>
      <c r="CU386" s="30"/>
      <c r="CV386" s="30"/>
      <c r="CW386" s="30"/>
      <c r="CX386" s="30"/>
      <c r="CY386" s="30"/>
      <c r="CZ386" s="30"/>
      <c r="DA386" s="30"/>
      <c r="DB386" s="30"/>
      <c r="DC386" s="30"/>
      <c r="DD386" s="30"/>
      <c r="DE386" s="30"/>
      <c r="DF386" s="30"/>
      <c r="DG386" s="30"/>
      <c r="DH386" s="30"/>
      <c r="DI386" s="30"/>
    </row>
    <row r="387" spans="31:113" x14ac:dyDescent="0.2"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X387" s="30"/>
      <c r="BY387" s="30"/>
      <c r="CC387" s="30"/>
      <c r="CD387" s="30"/>
      <c r="CF387" s="30"/>
      <c r="CG387" s="30"/>
      <c r="CH387" s="30"/>
      <c r="CI387" s="30"/>
      <c r="CJ387" s="30"/>
      <c r="CK387" s="30"/>
      <c r="CL387" s="30"/>
      <c r="CM387" s="30"/>
      <c r="CN387" s="30"/>
      <c r="CO387" s="30"/>
      <c r="CP387" s="30"/>
      <c r="CU387" s="30"/>
      <c r="CV387" s="30"/>
      <c r="CW387" s="30"/>
      <c r="CX387" s="30"/>
      <c r="CY387" s="30"/>
      <c r="CZ387" s="30"/>
      <c r="DA387" s="30"/>
      <c r="DB387" s="30"/>
      <c r="DC387" s="30"/>
      <c r="DD387" s="30"/>
      <c r="DE387" s="30"/>
      <c r="DF387" s="30"/>
      <c r="DG387" s="30"/>
      <c r="DH387" s="30"/>
      <c r="DI387" s="30"/>
    </row>
    <row r="388" spans="31:113" x14ac:dyDescent="0.2"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X388" s="30"/>
      <c r="BY388" s="30"/>
      <c r="CC388" s="30"/>
      <c r="CD388" s="30"/>
      <c r="CF388" s="30"/>
      <c r="CG388" s="30"/>
      <c r="CH388" s="30"/>
      <c r="CI388" s="30"/>
      <c r="CJ388" s="30"/>
      <c r="CK388" s="30"/>
      <c r="CL388" s="30"/>
      <c r="CM388" s="30"/>
      <c r="CN388" s="30"/>
      <c r="CO388" s="30"/>
      <c r="CP388" s="30"/>
      <c r="CU388" s="30"/>
      <c r="CV388" s="30"/>
      <c r="CW388" s="30"/>
      <c r="CX388" s="30"/>
      <c r="CY388" s="30"/>
      <c r="CZ388" s="30"/>
      <c r="DA388" s="30"/>
      <c r="DB388" s="30"/>
      <c r="DC388" s="30"/>
      <c r="DD388" s="30"/>
      <c r="DE388" s="30"/>
      <c r="DF388" s="30"/>
      <c r="DG388" s="30"/>
      <c r="DH388" s="30"/>
      <c r="DI388" s="30"/>
    </row>
    <row r="389" spans="31:113" x14ac:dyDescent="0.2"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X389" s="30"/>
      <c r="BY389" s="30"/>
      <c r="CC389" s="30"/>
      <c r="CD389" s="30"/>
      <c r="CF389" s="30"/>
      <c r="CG389" s="30"/>
      <c r="CH389" s="30"/>
      <c r="CI389" s="30"/>
      <c r="CJ389" s="30"/>
      <c r="CK389" s="30"/>
      <c r="CL389" s="30"/>
      <c r="CM389" s="30"/>
      <c r="CN389" s="30"/>
      <c r="CO389" s="30"/>
      <c r="CP389" s="30"/>
      <c r="CU389" s="30"/>
      <c r="CV389" s="30"/>
      <c r="CW389" s="30"/>
      <c r="CX389" s="30"/>
      <c r="CY389" s="30"/>
      <c r="CZ389" s="30"/>
      <c r="DA389" s="30"/>
      <c r="DB389" s="30"/>
      <c r="DC389" s="30"/>
      <c r="DD389" s="30"/>
      <c r="DE389" s="30"/>
      <c r="DF389" s="30"/>
      <c r="DG389" s="30"/>
      <c r="DH389" s="30"/>
      <c r="DI389" s="30"/>
    </row>
    <row r="390" spans="31:113" x14ac:dyDescent="0.2"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X390" s="30"/>
      <c r="BY390" s="30"/>
      <c r="CC390" s="30"/>
      <c r="CD390" s="30"/>
      <c r="CF390" s="30"/>
      <c r="CG390" s="30"/>
      <c r="CH390" s="30"/>
      <c r="CI390" s="30"/>
      <c r="CJ390" s="30"/>
      <c r="CK390" s="30"/>
      <c r="CL390" s="30"/>
      <c r="CM390" s="30"/>
      <c r="CN390" s="30"/>
      <c r="CO390" s="30"/>
      <c r="CP390" s="30"/>
      <c r="CU390" s="30"/>
      <c r="CV390" s="30"/>
      <c r="CW390" s="30"/>
      <c r="CX390" s="30"/>
      <c r="CY390" s="30"/>
      <c r="CZ390" s="30"/>
      <c r="DA390" s="30"/>
      <c r="DB390" s="30"/>
      <c r="DC390" s="30"/>
      <c r="DD390" s="30"/>
      <c r="DE390" s="30"/>
      <c r="DF390" s="30"/>
      <c r="DG390" s="30"/>
      <c r="DH390" s="30"/>
      <c r="DI390" s="30"/>
    </row>
    <row r="391" spans="31:113" x14ac:dyDescent="0.2"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X391" s="30"/>
      <c r="BY391" s="30"/>
      <c r="CC391" s="30"/>
      <c r="CD391" s="30"/>
      <c r="CF391" s="30"/>
      <c r="CG391" s="30"/>
      <c r="CH391" s="30"/>
      <c r="CI391" s="30"/>
      <c r="CJ391" s="30"/>
      <c r="CK391" s="30"/>
      <c r="CL391" s="30"/>
      <c r="CM391" s="30"/>
      <c r="CN391" s="30"/>
      <c r="CO391" s="30"/>
      <c r="CP391" s="30"/>
      <c r="CU391" s="30"/>
      <c r="CV391" s="30"/>
      <c r="CW391" s="30"/>
      <c r="CX391" s="30"/>
      <c r="CY391" s="30"/>
      <c r="CZ391" s="30"/>
      <c r="DA391" s="30"/>
      <c r="DB391" s="30"/>
      <c r="DC391" s="30"/>
      <c r="DD391" s="30"/>
      <c r="DE391" s="30"/>
      <c r="DF391" s="30"/>
      <c r="DG391" s="30"/>
      <c r="DH391" s="30"/>
      <c r="DI391" s="30"/>
    </row>
    <row r="392" spans="31:113" x14ac:dyDescent="0.2"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X392" s="30"/>
      <c r="BY392" s="30"/>
      <c r="CC392" s="30"/>
      <c r="CD392" s="30"/>
      <c r="CF392" s="30"/>
      <c r="CG392" s="30"/>
      <c r="CH392" s="30"/>
      <c r="CI392" s="30"/>
      <c r="CJ392" s="30"/>
      <c r="CK392" s="30"/>
      <c r="CL392" s="30"/>
      <c r="CM392" s="30"/>
      <c r="CN392" s="30"/>
      <c r="CO392" s="30"/>
      <c r="CP392" s="30"/>
      <c r="CU392" s="30"/>
      <c r="CV392" s="30"/>
      <c r="CW392" s="30"/>
      <c r="CX392" s="30"/>
      <c r="CY392" s="30"/>
      <c r="CZ392" s="30"/>
      <c r="DA392" s="30"/>
      <c r="DB392" s="30"/>
      <c r="DC392" s="30"/>
      <c r="DD392" s="30"/>
      <c r="DE392" s="30"/>
      <c r="DF392" s="30"/>
      <c r="DG392" s="30"/>
      <c r="DH392" s="30"/>
      <c r="DI392" s="30"/>
    </row>
    <row r="393" spans="31:113" x14ac:dyDescent="0.2"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X393" s="30"/>
      <c r="BY393" s="30"/>
      <c r="CC393" s="30"/>
      <c r="CD393" s="30"/>
      <c r="CF393" s="30"/>
      <c r="CG393" s="30"/>
      <c r="CH393" s="30"/>
      <c r="CI393" s="30"/>
      <c r="CJ393" s="30"/>
      <c r="CK393" s="30"/>
      <c r="CL393" s="30"/>
      <c r="CM393" s="30"/>
      <c r="CN393" s="30"/>
      <c r="CO393" s="30"/>
      <c r="CP393" s="30"/>
      <c r="CU393" s="30"/>
      <c r="CV393" s="30"/>
      <c r="CW393" s="30"/>
      <c r="CX393" s="30"/>
      <c r="CY393" s="30"/>
      <c r="CZ393" s="30"/>
      <c r="DA393" s="30"/>
      <c r="DB393" s="30"/>
      <c r="DC393" s="30"/>
      <c r="DD393" s="30"/>
      <c r="DE393" s="30"/>
      <c r="DF393" s="30"/>
      <c r="DG393" s="30"/>
      <c r="DH393" s="30"/>
      <c r="DI393" s="30"/>
    </row>
    <row r="394" spans="31:113" x14ac:dyDescent="0.2"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X394" s="30"/>
      <c r="BY394" s="30"/>
      <c r="CC394" s="30"/>
      <c r="CD394" s="30"/>
      <c r="CF394" s="30"/>
      <c r="CG394" s="30"/>
      <c r="CH394" s="30"/>
      <c r="CI394" s="30"/>
      <c r="CJ394" s="30"/>
      <c r="CK394" s="30"/>
      <c r="CL394" s="30"/>
      <c r="CM394" s="30"/>
      <c r="CN394" s="30"/>
      <c r="CO394" s="30"/>
      <c r="CP394" s="30"/>
      <c r="CU394" s="30"/>
      <c r="CV394" s="30"/>
      <c r="CW394" s="30"/>
      <c r="CX394" s="30"/>
      <c r="CY394" s="30"/>
      <c r="CZ394" s="30"/>
      <c r="DA394" s="30"/>
      <c r="DB394" s="30"/>
      <c r="DC394" s="30"/>
      <c r="DD394" s="30"/>
      <c r="DE394" s="30"/>
      <c r="DF394" s="30"/>
      <c r="DG394" s="30"/>
      <c r="DH394" s="30"/>
      <c r="DI394" s="30"/>
    </row>
    <row r="395" spans="31:113" x14ac:dyDescent="0.2"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X395" s="30"/>
      <c r="BY395" s="30"/>
      <c r="CC395" s="30"/>
      <c r="CD395" s="30"/>
      <c r="CF395" s="30"/>
      <c r="CG395" s="30"/>
      <c r="CH395" s="30"/>
      <c r="CI395" s="30"/>
      <c r="CJ395" s="30"/>
      <c r="CK395" s="30"/>
      <c r="CL395" s="30"/>
      <c r="CM395" s="30"/>
      <c r="CN395" s="30"/>
      <c r="CO395" s="30"/>
      <c r="CP395" s="30"/>
      <c r="CU395" s="30"/>
      <c r="CV395" s="30"/>
      <c r="CW395" s="30"/>
      <c r="CX395" s="30"/>
      <c r="CY395" s="30"/>
      <c r="CZ395" s="30"/>
      <c r="DA395" s="30"/>
      <c r="DB395" s="30"/>
      <c r="DC395" s="30"/>
      <c r="DD395" s="30"/>
      <c r="DE395" s="30"/>
      <c r="DF395" s="30"/>
      <c r="DG395" s="30"/>
      <c r="DH395" s="30"/>
      <c r="DI395" s="30"/>
    </row>
    <row r="396" spans="31:113" x14ac:dyDescent="0.2"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X396" s="30"/>
      <c r="BY396" s="30"/>
      <c r="CC396" s="30"/>
      <c r="CD396" s="30"/>
      <c r="CF396" s="30"/>
      <c r="CG396" s="30"/>
      <c r="CH396" s="30"/>
      <c r="CI396" s="30"/>
      <c r="CJ396" s="30"/>
      <c r="CK396" s="30"/>
      <c r="CL396" s="30"/>
      <c r="CM396" s="30"/>
      <c r="CN396" s="30"/>
      <c r="CO396" s="30"/>
      <c r="CP396" s="30"/>
      <c r="CU396" s="30"/>
      <c r="CV396" s="30"/>
      <c r="CW396" s="30"/>
      <c r="CX396" s="30"/>
      <c r="CY396" s="30"/>
      <c r="CZ396" s="30"/>
      <c r="DA396" s="30"/>
      <c r="DB396" s="30"/>
      <c r="DC396" s="30"/>
      <c r="DD396" s="30"/>
      <c r="DE396" s="30"/>
      <c r="DF396" s="30"/>
      <c r="DG396" s="30"/>
      <c r="DH396" s="30"/>
      <c r="DI396" s="30"/>
    </row>
    <row r="397" spans="31:113" x14ac:dyDescent="0.2"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X397" s="30"/>
      <c r="BY397" s="30"/>
      <c r="CC397" s="30"/>
      <c r="CD397" s="30"/>
      <c r="CF397" s="30"/>
      <c r="CG397" s="30"/>
      <c r="CH397" s="30"/>
      <c r="CI397" s="30"/>
      <c r="CJ397" s="30"/>
      <c r="CK397" s="30"/>
      <c r="CL397" s="30"/>
      <c r="CM397" s="30"/>
      <c r="CN397" s="30"/>
      <c r="CO397" s="30"/>
      <c r="CP397" s="30"/>
      <c r="CU397" s="30"/>
      <c r="CV397" s="30"/>
      <c r="CW397" s="30"/>
      <c r="CX397" s="30"/>
      <c r="CY397" s="30"/>
      <c r="CZ397" s="30"/>
      <c r="DA397" s="30"/>
      <c r="DB397" s="30"/>
      <c r="DC397" s="30"/>
      <c r="DD397" s="30"/>
      <c r="DE397" s="30"/>
      <c r="DF397" s="30"/>
      <c r="DG397" s="30"/>
      <c r="DH397" s="30"/>
      <c r="DI397" s="30"/>
    </row>
    <row r="398" spans="31:113" x14ac:dyDescent="0.2"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X398" s="30"/>
      <c r="BY398" s="30"/>
      <c r="CC398" s="30"/>
      <c r="CD398" s="30"/>
      <c r="CF398" s="30"/>
      <c r="CG398" s="30"/>
      <c r="CH398" s="30"/>
      <c r="CI398" s="30"/>
      <c r="CJ398" s="30"/>
      <c r="CK398" s="30"/>
      <c r="CL398" s="30"/>
      <c r="CM398" s="30"/>
      <c r="CN398" s="30"/>
      <c r="CO398" s="30"/>
      <c r="CP398" s="30"/>
      <c r="CU398" s="30"/>
      <c r="CV398" s="30"/>
      <c r="CW398" s="30"/>
      <c r="CX398" s="30"/>
      <c r="CY398" s="30"/>
      <c r="CZ398" s="30"/>
      <c r="DA398" s="30"/>
      <c r="DB398" s="30"/>
      <c r="DC398" s="30"/>
      <c r="DD398" s="30"/>
      <c r="DE398" s="30"/>
      <c r="DF398" s="30"/>
      <c r="DG398" s="30"/>
      <c r="DH398" s="30"/>
      <c r="DI398" s="30"/>
    </row>
    <row r="399" spans="31:113" x14ac:dyDescent="0.2"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X399" s="30"/>
      <c r="BY399" s="30"/>
      <c r="CC399" s="30"/>
      <c r="CD399" s="30"/>
      <c r="CF399" s="30"/>
      <c r="CG399" s="30"/>
      <c r="CH399" s="30"/>
      <c r="CI399" s="30"/>
      <c r="CJ399" s="30"/>
      <c r="CK399" s="30"/>
      <c r="CL399" s="30"/>
      <c r="CM399" s="30"/>
      <c r="CN399" s="30"/>
      <c r="CO399" s="30"/>
      <c r="CP399" s="30"/>
      <c r="CU399" s="30"/>
      <c r="CV399" s="30"/>
      <c r="CW399" s="30"/>
      <c r="CX399" s="30"/>
      <c r="CY399" s="30"/>
      <c r="CZ399" s="30"/>
      <c r="DA399" s="30"/>
      <c r="DB399" s="30"/>
      <c r="DC399" s="30"/>
      <c r="DD399" s="30"/>
      <c r="DE399" s="30"/>
      <c r="DF399" s="30"/>
      <c r="DG399" s="30"/>
      <c r="DH399" s="30"/>
      <c r="DI399" s="30"/>
    </row>
    <row r="400" spans="31:113" x14ac:dyDescent="0.2"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X400" s="30"/>
      <c r="BY400" s="30"/>
      <c r="CC400" s="30"/>
      <c r="CD400" s="30"/>
      <c r="CF400" s="30"/>
      <c r="CG400" s="30"/>
      <c r="CH400" s="30"/>
      <c r="CI400" s="30"/>
      <c r="CJ400" s="30"/>
      <c r="CK400" s="30"/>
      <c r="CL400" s="30"/>
      <c r="CM400" s="30"/>
      <c r="CN400" s="30"/>
      <c r="CO400" s="30"/>
      <c r="CP400" s="30"/>
      <c r="CU400" s="30"/>
      <c r="CV400" s="30"/>
      <c r="CW400" s="30"/>
      <c r="CX400" s="30"/>
      <c r="CY400" s="30"/>
      <c r="CZ400" s="30"/>
      <c r="DA400" s="30"/>
      <c r="DB400" s="30"/>
      <c r="DC400" s="30"/>
      <c r="DD400" s="30"/>
      <c r="DE400" s="30"/>
      <c r="DF400" s="30"/>
      <c r="DG400" s="30"/>
      <c r="DH400" s="30"/>
      <c r="DI400" s="30"/>
    </row>
    <row r="401" spans="31:113" x14ac:dyDescent="0.2"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X401" s="30"/>
      <c r="BY401" s="30"/>
      <c r="CC401" s="30"/>
      <c r="CD401" s="30"/>
      <c r="CF401" s="30"/>
      <c r="CG401" s="30"/>
      <c r="CH401" s="30"/>
      <c r="CI401" s="30"/>
      <c r="CJ401" s="30"/>
      <c r="CK401" s="30"/>
      <c r="CL401" s="30"/>
      <c r="CM401" s="30"/>
      <c r="CN401" s="30"/>
      <c r="CO401" s="30"/>
      <c r="CP401" s="30"/>
      <c r="CU401" s="30"/>
      <c r="CV401" s="30"/>
      <c r="CW401" s="30"/>
      <c r="CX401" s="30"/>
      <c r="CY401" s="30"/>
      <c r="CZ401" s="30"/>
      <c r="DA401" s="30"/>
      <c r="DB401" s="30"/>
      <c r="DC401" s="30"/>
      <c r="DD401" s="30"/>
      <c r="DE401" s="30"/>
      <c r="DF401" s="30"/>
      <c r="DG401" s="30"/>
      <c r="DH401" s="30"/>
      <c r="DI401" s="30"/>
    </row>
    <row r="402" spans="31:113" x14ac:dyDescent="0.2"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X402" s="30"/>
      <c r="BY402" s="30"/>
      <c r="CC402" s="30"/>
      <c r="CD402" s="30"/>
      <c r="CF402" s="30"/>
      <c r="CG402" s="30"/>
      <c r="CH402" s="30"/>
      <c r="CI402" s="30"/>
      <c r="CJ402" s="30"/>
      <c r="CK402" s="30"/>
      <c r="CL402" s="30"/>
      <c r="CM402" s="30"/>
      <c r="CN402" s="30"/>
      <c r="CO402" s="30"/>
      <c r="CP402" s="30"/>
      <c r="CU402" s="30"/>
      <c r="CV402" s="30"/>
      <c r="CW402" s="30"/>
      <c r="CX402" s="30"/>
      <c r="CY402" s="30"/>
      <c r="CZ402" s="30"/>
      <c r="DA402" s="30"/>
      <c r="DB402" s="30"/>
      <c r="DC402" s="30"/>
      <c r="DD402" s="30"/>
      <c r="DE402" s="30"/>
      <c r="DF402" s="30"/>
      <c r="DG402" s="30"/>
      <c r="DH402" s="30"/>
      <c r="DI402" s="30"/>
    </row>
    <row r="403" spans="31:113" x14ac:dyDescent="0.2"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X403" s="30"/>
      <c r="BY403" s="30"/>
      <c r="CC403" s="30"/>
      <c r="CD403" s="30"/>
      <c r="CF403" s="30"/>
      <c r="CG403" s="30"/>
      <c r="CH403" s="30"/>
      <c r="CI403" s="30"/>
      <c r="CJ403" s="30"/>
      <c r="CK403" s="30"/>
      <c r="CL403" s="30"/>
      <c r="CM403" s="30"/>
      <c r="CN403" s="30"/>
      <c r="CO403" s="30"/>
      <c r="CP403" s="30"/>
      <c r="CU403" s="30"/>
      <c r="CV403" s="30"/>
      <c r="CW403" s="30"/>
      <c r="CX403" s="30"/>
      <c r="CY403" s="30"/>
      <c r="CZ403" s="30"/>
      <c r="DA403" s="30"/>
      <c r="DB403" s="30"/>
      <c r="DC403" s="30"/>
      <c r="DD403" s="30"/>
      <c r="DE403" s="30"/>
      <c r="DF403" s="30"/>
      <c r="DG403" s="30"/>
      <c r="DH403" s="30"/>
      <c r="DI403" s="30"/>
    </row>
    <row r="404" spans="31:113" x14ac:dyDescent="0.2"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X404" s="30"/>
      <c r="BY404" s="30"/>
      <c r="CC404" s="30"/>
      <c r="CD404" s="30"/>
      <c r="CF404" s="30"/>
      <c r="CG404" s="30"/>
      <c r="CH404" s="30"/>
      <c r="CI404" s="30"/>
      <c r="CJ404" s="30"/>
      <c r="CK404" s="30"/>
      <c r="CL404" s="30"/>
      <c r="CM404" s="30"/>
      <c r="CN404" s="30"/>
      <c r="CO404" s="30"/>
      <c r="CP404" s="30"/>
      <c r="CU404" s="30"/>
      <c r="CV404" s="30"/>
      <c r="CW404" s="30"/>
      <c r="CX404" s="30"/>
      <c r="CY404" s="30"/>
      <c r="CZ404" s="30"/>
      <c r="DA404" s="30"/>
      <c r="DB404" s="30"/>
      <c r="DC404" s="30"/>
      <c r="DD404" s="30"/>
      <c r="DE404" s="30"/>
      <c r="DF404" s="30"/>
      <c r="DG404" s="30"/>
      <c r="DH404" s="30"/>
      <c r="DI404" s="30"/>
    </row>
    <row r="405" spans="31:113" x14ac:dyDescent="0.2"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X405" s="30"/>
      <c r="BY405" s="30"/>
      <c r="CC405" s="30"/>
      <c r="CD405" s="30"/>
      <c r="CF405" s="30"/>
      <c r="CG405" s="30"/>
      <c r="CH405" s="30"/>
      <c r="CI405" s="30"/>
      <c r="CJ405" s="30"/>
      <c r="CK405" s="30"/>
      <c r="CL405" s="30"/>
      <c r="CM405" s="30"/>
      <c r="CN405" s="30"/>
      <c r="CO405" s="30"/>
      <c r="CP405" s="30"/>
      <c r="CU405" s="30"/>
      <c r="CV405" s="30"/>
      <c r="CW405" s="30"/>
      <c r="CX405" s="30"/>
      <c r="CY405" s="30"/>
      <c r="CZ405" s="30"/>
      <c r="DA405" s="30"/>
      <c r="DB405" s="30"/>
      <c r="DC405" s="30"/>
      <c r="DD405" s="30"/>
      <c r="DE405" s="30"/>
      <c r="DF405" s="30"/>
      <c r="DG405" s="30"/>
      <c r="DH405" s="30"/>
      <c r="DI405" s="30"/>
    </row>
    <row r="406" spans="31:113" x14ac:dyDescent="0.2"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X406" s="30"/>
      <c r="BY406" s="30"/>
      <c r="CC406" s="30"/>
      <c r="CD406" s="30"/>
      <c r="CF406" s="30"/>
      <c r="CG406" s="30"/>
      <c r="CH406" s="30"/>
      <c r="CI406" s="30"/>
      <c r="CJ406" s="30"/>
      <c r="CK406" s="30"/>
      <c r="CL406" s="30"/>
      <c r="CM406" s="30"/>
      <c r="CN406" s="30"/>
      <c r="CO406" s="30"/>
      <c r="CP406" s="30"/>
      <c r="CU406" s="30"/>
      <c r="CV406" s="30"/>
      <c r="CW406" s="30"/>
      <c r="CX406" s="30"/>
      <c r="CY406" s="30"/>
      <c r="CZ406" s="30"/>
      <c r="DA406" s="30"/>
      <c r="DB406" s="30"/>
      <c r="DC406" s="30"/>
      <c r="DD406" s="30"/>
      <c r="DE406" s="30"/>
      <c r="DF406" s="30"/>
      <c r="DG406" s="30"/>
      <c r="DH406" s="30"/>
      <c r="DI406" s="30"/>
    </row>
    <row r="407" spans="31:113" x14ac:dyDescent="0.2"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X407" s="30"/>
      <c r="BY407" s="30"/>
      <c r="CC407" s="30"/>
      <c r="CD407" s="30"/>
      <c r="CF407" s="30"/>
      <c r="CG407" s="30"/>
      <c r="CH407" s="30"/>
      <c r="CI407" s="30"/>
      <c r="CJ407" s="30"/>
      <c r="CK407" s="30"/>
      <c r="CL407" s="30"/>
      <c r="CM407" s="30"/>
      <c r="CN407" s="30"/>
      <c r="CO407" s="30"/>
      <c r="CP407" s="30"/>
      <c r="CU407" s="30"/>
      <c r="CV407" s="30"/>
      <c r="CW407" s="30"/>
      <c r="CX407" s="30"/>
      <c r="CY407" s="30"/>
      <c r="CZ407" s="30"/>
      <c r="DA407" s="30"/>
      <c r="DB407" s="30"/>
      <c r="DC407" s="30"/>
      <c r="DD407" s="30"/>
      <c r="DE407" s="30"/>
      <c r="DF407" s="30"/>
      <c r="DG407" s="30"/>
      <c r="DH407" s="30"/>
      <c r="DI407" s="30"/>
    </row>
    <row r="408" spans="31:113" x14ac:dyDescent="0.2"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X408" s="30"/>
      <c r="BY408" s="30"/>
      <c r="CC408" s="30"/>
      <c r="CD408" s="30"/>
      <c r="CF408" s="30"/>
      <c r="CG408" s="30"/>
      <c r="CH408" s="30"/>
      <c r="CI408" s="30"/>
      <c r="CJ408" s="30"/>
      <c r="CK408" s="30"/>
      <c r="CL408" s="30"/>
      <c r="CM408" s="30"/>
      <c r="CN408" s="30"/>
      <c r="CO408" s="30"/>
      <c r="CP408" s="30"/>
      <c r="CU408" s="30"/>
      <c r="CV408" s="30"/>
      <c r="CW408" s="30"/>
      <c r="CX408" s="30"/>
      <c r="CY408" s="30"/>
      <c r="CZ408" s="30"/>
      <c r="DA408" s="30"/>
      <c r="DB408" s="30"/>
      <c r="DC408" s="30"/>
      <c r="DD408" s="30"/>
      <c r="DE408" s="30"/>
      <c r="DF408" s="30"/>
      <c r="DG408" s="30"/>
      <c r="DH408" s="30"/>
      <c r="DI408" s="30"/>
    </row>
    <row r="409" spans="31:113" x14ac:dyDescent="0.2"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X409" s="30"/>
      <c r="BY409" s="30"/>
      <c r="CC409" s="30"/>
      <c r="CD409" s="30"/>
      <c r="CF409" s="30"/>
      <c r="CG409" s="30"/>
      <c r="CH409" s="30"/>
      <c r="CI409" s="30"/>
      <c r="CJ409" s="30"/>
      <c r="CK409" s="30"/>
      <c r="CL409" s="30"/>
      <c r="CM409" s="30"/>
      <c r="CN409" s="30"/>
      <c r="CO409" s="30"/>
      <c r="CP409" s="30"/>
      <c r="CU409" s="30"/>
      <c r="CV409" s="30"/>
      <c r="CW409" s="30"/>
      <c r="CX409" s="30"/>
      <c r="CY409" s="30"/>
      <c r="CZ409" s="30"/>
      <c r="DA409" s="30"/>
      <c r="DB409" s="30"/>
      <c r="DC409" s="30"/>
      <c r="DD409" s="30"/>
      <c r="DE409" s="30"/>
      <c r="DF409" s="30"/>
      <c r="DG409" s="30"/>
      <c r="DH409" s="30"/>
      <c r="DI409" s="30"/>
    </row>
    <row r="410" spans="31:113" x14ac:dyDescent="0.2"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X410" s="30"/>
      <c r="BY410" s="30"/>
      <c r="CC410" s="30"/>
      <c r="CD410" s="30"/>
      <c r="CF410" s="30"/>
      <c r="CG410" s="30"/>
      <c r="CH410" s="30"/>
      <c r="CI410" s="30"/>
      <c r="CJ410" s="30"/>
      <c r="CK410" s="30"/>
      <c r="CL410" s="30"/>
      <c r="CM410" s="30"/>
      <c r="CN410" s="30"/>
      <c r="CO410" s="30"/>
      <c r="CP410" s="30"/>
      <c r="CU410" s="30"/>
      <c r="CV410" s="30"/>
      <c r="CW410" s="30"/>
      <c r="CX410" s="30"/>
      <c r="CY410" s="30"/>
      <c r="CZ410" s="30"/>
      <c r="DA410" s="30"/>
      <c r="DB410" s="30"/>
      <c r="DC410" s="30"/>
      <c r="DD410" s="30"/>
      <c r="DE410" s="30"/>
      <c r="DF410" s="30"/>
      <c r="DG410" s="30"/>
      <c r="DH410" s="30"/>
      <c r="DI410" s="30"/>
    </row>
    <row r="411" spans="31:113" x14ac:dyDescent="0.2"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X411" s="30"/>
      <c r="BY411" s="30"/>
      <c r="CC411" s="30"/>
      <c r="CD411" s="30"/>
      <c r="CF411" s="30"/>
      <c r="CG411" s="30"/>
      <c r="CH411" s="30"/>
      <c r="CI411" s="30"/>
      <c r="CJ411" s="30"/>
      <c r="CK411" s="30"/>
      <c r="CL411" s="30"/>
      <c r="CM411" s="30"/>
      <c r="CN411" s="30"/>
      <c r="CO411" s="30"/>
      <c r="CP411" s="30"/>
      <c r="CU411" s="30"/>
      <c r="CV411" s="30"/>
      <c r="CW411" s="30"/>
      <c r="CX411" s="30"/>
      <c r="CY411" s="30"/>
      <c r="CZ411" s="30"/>
      <c r="DA411" s="30"/>
      <c r="DB411" s="30"/>
      <c r="DC411" s="30"/>
      <c r="DD411" s="30"/>
      <c r="DE411" s="30"/>
      <c r="DF411" s="30"/>
      <c r="DG411" s="30"/>
      <c r="DH411" s="30"/>
      <c r="DI411" s="30"/>
    </row>
    <row r="412" spans="31:113" x14ac:dyDescent="0.2"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X412" s="30"/>
      <c r="BY412" s="30"/>
      <c r="CC412" s="30"/>
      <c r="CD412" s="30"/>
      <c r="CF412" s="30"/>
      <c r="CG412" s="30"/>
      <c r="CH412" s="30"/>
      <c r="CI412" s="30"/>
      <c r="CJ412" s="30"/>
      <c r="CK412" s="30"/>
      <c r="CL412" s="30"/>
      <c r="CM412" s="30"/>
      <c r="CN412" s="30"/>
      <c r="CO412" s="30"/>
      <c r="CP412" s="30"/>
      <c r="CU412" s="30"/>
      <c r="CV412" s="30"/>
      <c r="CW412" s="30"/>
      <c r="CX412" s="30"/>
      <c r="CY412" s="30"/>
      <c r="CZ412" s="30"/>
      <c r="DA412" s="30"/>
      <c r="DB412" s="30"/>
      <c r="DC412" s="30"/>
      <c r="DD412" s="30"/>
      <c r="DE412" s="30"/>
      <c r="DF412" s="30"/>
      <c r="DG412" s="30"/>
      <c r="DH412" s="30"/>
      <c r="DI412" s="30"/>
    </row>
    <row r="413" spans="31:113" x14ac:dyDescent="0.2"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X413" s="30"/>
      <c r="BY413" s="30"/>
      <c r="CC413" s="30"/>
      <c r="CD413" s="30"/>
      <c r="CF413" s="30"/>
      <c r="CG413" s="30"/>
      <c r="CH413" s="30"/>
      <c r="CI413" s="30"/>
      <c r="CJ413" s="30"/>
      <c r="CK413" s="30"/>
      <c r="CL413" s="30"/>
      <c r="CM413" s="30"/>
      <c r="CN413" s="30"/>
      <c r="CO413" s="30"/>
      <c r="CP413" s="30"/>
      <c r="CU413" s="30"/>
      <c r="CV413" s="30"/>
      <c r="CW413" s="30"/>
      <c r="CX413" s="30"/>
      <c r="CY413" s="30"/>
      <c r="CZ413" s="30"/>
      <c r="DA413" s="30"/>
      <c r="DB413" s="30"/>
      <c r="DC413" s="30"/>
      <c r="DD413" s="30"/>
      <c r="DE413" s="30"/>
      <c r="DF413" s="30"/>
      <c r="DG413" s="30"/>
      <c r="DH413" s="30"/>
      <c r="DI413" s="30"/>
    </row>
    <row r="414" spans="31:113" x14ac:dyDescent="0.2"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X414" s="30"/>
      <c r="BY414" s="30"/>
      <c r="CC414" s="30"/>
      <c r="CD414" s="30"/>
      <c r="CF414" s="30"/>
      <c r="CG414" s="30"/>
      <c r="CH414" s="30"/>
      <c r="CI414" s="30"/>
      <c r="CJ414" s="30"/>
      <c r="CK414" s="30"/>
      <c r="CL414" s="30"/>
      <c r="CM414" s="30"/>
      <c r="CN414" s="30"/>
      <c r="CO414" s="30"/>
      <c r="CP414" s="30"/>
      <c r="CU414" s="30"/>
      <c r="CV414" s="30"/>
      <c r="CW414" s="30"/>
      <c r="CX414" s="30"/>
      <c r="CY414" s="30"/>
      <c r="CZ414" s="30"/>
      <c r="DA414" s="30"/>
      <c r="DB414" s="30"/>
      <c r="DC414" s="30"/>
      <c r="DD414" s="30"/>
      <c r="DE414" s="30"/>
      <c r="DF414" s="30"/>
      <c r="DG414" s="30"/>
      <c r="DH414" s="30"/>
      <c r="DI414" s="30"/>
    </row>
    <row r="415" spans="31:113" x14ac:dyDescent="0.2"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X415" s="30"/>
      <c r="BY415" s="30"/>
      <c r="CC415" s="30"/>
      <c r="CD415" s="30"/>
      <c r="CF415" s="30"/>
      <c r="CG415" s="30"/>
      <c r="CH415" s="30"/>
      <c r="CI415" s="30"/>
      <c r="CJ415" s="30"/>
      <c r="CK415" s="30"/>
      <c r="CL415" s="30"/>
      <c r="CM415" s="30"/>
      <c r="CN415" s="30"/>
      <c r="CO415" s="30"/>
      <c r="CP415" s="30"/>
      <c r="CU415" s="30"/>
      <c r="CV415" s="30"/>
      <c r="CW415" s="30"/>
      <c r="CX415" s="30"/>
      <c r="CY415" s="30"/>
      <c r="CZ415" s="30"/>
      <c r="DA415" s="30"/>
      <c r="DB415" s="30"/>
      <c r="DC415" s="30"/>
      <c r="DD415" s="30"/>
      <c r="DE415" s="30"/>
      <c r="DF415" s="30"/>
      <c r="DG415" s="30"/>
      <c r="DH415" s="30"/>
      <c r="DI415" s="30"/>
    </row>
    <row r="416" spans="31:113" x14ac:dyDescent="0.2"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X416" s="30"/>
      <c r="BY416" s="30"/>
      <c r="CC416" s="30"/>
      <c r="CD416" s="30"/>
      <c r="CF416" s="30"/>
      <c r="CG416" s="30"/>
      <c r="CH416" s="30"/>
      <c r="CI416" s="30"/>
      <c r="CJ416" s="30"/>
      <c r="CK416" s="30"/>
      <c r="CL416" s="30"/>
      <c r="CM416" s="30"/>
      <c r="CN416" s="30"/>
      <c r="CO416" s="30"/>
      <c r="CP416" s="30"/>
      <c r="CU416" s="30"/>
      <c r="CV416" s="30"/>
      <c r="CW416" s="30"/>
      <c r="CX416" s="30"/>
      <c r="CY416" s="30"/>
      <c r="CZ416" s="30"/>
      <c r="DA416" s="30"/>
      <c r="DB416" s="30"/>
      <c r="DC416" s="30"/>
      <c r="DD416" s="30"/>
      <c r="DE416" s="30"/>
      <c r="DF416" s="30"/>
      <c r="DG416" s="30"/>
      <c r="DH416" s="30"/>
      <c r="DI416" s="30"/>
    </row>
    <row r="417" spans="31:113" x14ac:dyDescent="0.2"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X417" s="30"/>
      <c r="BY417" s="30"/>
      <c r="CC417" s="30"/>
      <c r="CD417" s="30"/>
      <c r="CF417" s="30"/>
      <c r="CG417" s="30"/>
      <c r="CH417" s="30"/>
      <c r="CI417" s="30"/>
      <c r="CJ417" s="30"/>
      <c r="CK417" s="30"/>
      <c r="CL417" s="30"/>
      <c r="CM417" s="30"/>
      <c r="CN417" s="30"/>
      <c r="CO417" s="30"/>
      <c r="CP417" s="30"/>
      <c r="CU417" s="30"/>
      <c r="CV417" s="30"/>
      <c r="CW417" s="30"/>
      <c r="CX417" s="30"/>
      <c r="CY417" s="30"/>
      <c r="CZ417" s="30"/>
      <c r="DA417" s="30"/>
      <c r="DB417" s="30"/>
      <c r="DC417" s="30"/>
      <c r="DD417" s="30"/>
      <c r="DE417" s="30"/>
      <c r="DF417" s="30"/>
      <c r="DG417" s="30"/>
      <c r="DH417" s="30"/>
      <c r="DI417" s="30"/>
    </row>
    <row r="418" spans="31:113" x14ac:dyDescent="0.2"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X418" s="30"/>
      <c r="BY418" s="30"/>
      <c r="CC418" s="30"/>
      <c r="CD418" s="30"/>
      <c r="CF418" s="30"/>
      <c r="CG418" s="30"/>
      <c r="CH418" s="30"/>
      <c r="CI418" s="30"/>
      <c r="CJ418" s="30"/>
      <c r="CK418" s="30"/>
      <c r="CL418" s="30"/>
      <c r="CM418" s="30"/>
      <c r="CN418" s="30"/>
      <c r="CO418" s="30"/>
      <c r="CP418" s="30"/>
      <c r="CU418" s="30"/>
      <c r="CV418" s="30"/>
      <c r="CW418" s="30"/>
      <c r="CX418" s="30"/>
      <c r="CY418" s="30"/>
      <c r="CZ418" s="30"/>
      <c r="DA418" s="30"/>
      <c r="DB418" s="30"/>
      <c r="DC418" s="30"/>
      <c r="DD418" s="30"/>
      <c r="DE418" s="30"/>
      <c r="DF418" s="30"/>
      <c r="DG418" s="30"/>
      <c r="DH418" s="30"/>
      <c r="DI418" s="30"/>
    </row>
    <row r="419" spans="31:113" x14ac:dyDescent="0.2"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X419" s="30"/>
      <c r="BY419" s="30"/>
      <c r="CC419" s="30"/>
      <c r="CD419" s="30"/>
      <c r="CF419" s="30"/>
      <c r="CG419" s="30"/>
      <c r="CH419" s="30"/>
      <c r="CI419" s="30"/>
      <c r="CJ419" s="30"/>
      <c r="CK419" s="30"/>
      <c r="CL419" s="30"/>
      <c r="CM419" s="30"/>
      <c r="CN419" s="30"/>
      <c r="CO419" s="30"/>
      <c r="CP419" s="30"/>
      <c r="CU419" s="30"/>
      <c r="CV419" s="30"/>
      <c r="CW419" s="30"/>
      <c r="CX419" s="30"/>
      <c r="CY419" s="30"/>
      <c r="CZ419" s="30"/>
      <c r="DA419" s="30"/>
      <c r="DB419" s="30"/>
      <c r="DC419" s="30"/>
      <c r="DD419" s="30"/>
      <c r="DE419" s="30"/>
      <c r="DF419" s="30"/>
      <c r="DG419" s="30"/>
      <c r="DH419" s="30"/>
      <c r="DI419" s="30"/>
    </row>
    <row r="420" spans="31:113" x14ac:dyDescent="0.2"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X420" s="30"/>
      <c r="BY420" s="30"/>
      <c r="CC420" s="30"/>
      <c r="CD420" s="30"/>
      <c r="CF420" s="30"/>
      <c r="CG420" s="30"/>
      <c r="CH420" s="30"/>
      <c r="CI420" s="30"/>
      <c r="CJ420" s="30"/>
      <c r="CK420" s="30"/>
      <c r="CL420" s="30"/>
      <c r="CM420" s="30"/>
      <c r="CN420" s="30"/>
      <c r="CO420" s="30"/>
      <c r="CP420" s="30"/>
      <c r="CU420" s="30"/>
      <c r="CV420" s="30"/>
      <c r="CW420" s="30"/>
      <c r="CX420" s="30"/>
      <c r="CY420" s="30"/>
      <c r="CZ420" s="30"/>
      <c r="DA420" s="30"/>
      <c r="DB420" s="30"/>
      <c r="DC420" s="30"/>
      <c r="DD420" s="30"/>
      <c r="DE420" s="30"/>
      <c r="DF420" s="30"/>
      <c r="DG420" s="30"/>
      <c r="DH420" s="30"/>
      <c r="DI420" s="30"/>
    </row>
    <row r="421" spans="31:113" x14ac:dyDescent="0.2"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X421" s="30"/>
      <c r="BY421" s="30"/>
      <c r="CC421" s="30"/>
      <c r="CD421" s="30"/>
      <c r="CF421" s="30"/>
      <c r="CG421" s="30"/>
      <c r="CH421" s="30"/>
      <c r="CI421" s="30"/>
      <c r="CJ421" s="30"/>
      <c r="CK421" s="30"/>
      <c r="CL421" s="30"/>
      <c r="CM421" s="30"/>
      <c r="CN421" s="30"/>
      <c r="CO421" s="30"/>
      <c r="CP421" s="30"/>
      <c r="CU421" s="30"/>
      <c r="CV421" s="30"/>
      <c r="CW421" s="30"/>
      <c r="CX421" s="30"/>
      <c r="CY421" s="30"/>
      <c r="CZ421" s="30"/>
      <c r="DA421" s="30"/>
      <c r="DB421" s="30"/>
      <c r="DC421" s="30"/>
      <c r="DD421" s="30"/>
      <c r="DE421" s="30"/>
      <c r="DF421" s="30"/>
      <c r="DG421" s="30"/>
      <c r="DH421" s="30"/>
      <c r="DI421" s="30"/>
    </row>
    <row r="422" spans="31:113" x14ac:dyDescent="0.2"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X422" s="30"/>
      <c r="BY422" s="30"/>
      <c r="CC422" s="30"/>
      <c r="CD422" s="30"/>
      <c r="CF422" s="30"/>
      <c r="CG422" s="30"/>
      <c r="CH422" s="30"/>
      <c r="CI422" s="30"/>
      <c r="CJ422" s="30"/>
      <c r="CK422" s="30"/>
      <c r="CL422" s="30"/>
      <c r="CM422" s="30"/>
      <c r="CN422" s="30"/>
      <c r="CO422" s="30"/>
      <c r="CP422" s="30"/>
      <c r="CU422" s="30"/>
      <c r="CV422" s="30"/>
      <c r="CW422" s="30"/>
      <c r="CX422" s="30"/>
      <c r="CY422" s="30"/>
      <c r="CZ422" s="30"/>
      <c r="DA422" s="30"/>
      <c r="DB422" s="30"/>
      <c r="DC422" s="30"/>
      <c r="DD422" s="30"/>
      <c r="DE422" s="30"/>
      <c r="DF422" s="30"/>
      <c r="DG422" s="30"/>
      <c r="DH422" s="30"/>
      <c r="DI422" s="30"/>
    </row>
    <row r="423" spans="31:113" x14ac:dyDescent="0.2"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X423" s="30"/>
      <c r="BY423" s="30"/>
      <c r="CC423" s="30"/>
      <c r="CD423" s="30"/>
      <c r="CF423" s="30"/>
      <c r="CG423" s="30"/>
      <c r="CH423" s="30"/>
      <c r="CI423" s="30"/>
      <c r="CJ423" s="30"/>
      <c r="CK423" s="30"/>
      <c r="CL423" s="30"/>
      <c r="CM423" s="30"/>
      <c r="CN423" s="30"/>
      <c r="CO423" s="30"/>
      <c r="CP423" s="30"/>
      <c r="CU423" s="30"/>
      <c r="CV423" s="30"/>
      <c r="CW423" s="30"/>
      <c r="CX423" s="30"/>
      <c r="CY423" s="30"/>
      <c r="CZ423" s="30"/>
      <c r="DA423" s="30"/>
      <c r="DB423" s="30"/>
      <c r="DC423" s="30"/>
      <c r="DD423" s="30"/>
      <c r="DE423" s="30"/>
      <c r="DF423" s="30"/>
      <c r="DG423" s="30"/>
      <c r="DH423" s="30"/>
      <c r="DI423" s="30"/>
    </row>
    <row r="424" spans="31:113" x14ac:dyDescent="0.2"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X424" s="30"/>
      <c r="BY424" s="30"/>
      <c r="CC424" s="30"/>
      <c r="CD424" s="30"/>
      <c r="CF424" s="30"/>
      <c r="CG424" s="30"/>
      <c r="CH424" s="30"/>
      <c r="CI424" s="30"/>
      <c r="CJ424" s="30"/>
      <c r="CK424" s="30"/>
      <c r="CL424" s="30"/>
      <c r="CM424" s="30"/>
      <c r="CN424" s="30"/>
      <c r="CO424" s="30"/>
      <c r="CP424" s="30"/>
      <c r="CU424" s="30"/>
      <c r="CV424" s="30"/>
      <c r="CW424" s="30"/>
      <c r="CX424" s="30"/>
      <c r="CY424" s="30"/>
      <c r="CZ424" s="30"/>
      <c r="DA424" s="30"/>
      <c r="DB424" s="30"/>
      <c r="DC424" s="30"/>
      <c r="DD424" s="30"/>
      <c r="DE424" s="30"/>
      <c r="DF424" s="30"/>
      <c r="DG424" s="30"/>
      <c r="DH424" s="30"/>
      <c r="DI424" s="30"/>
    </row>
    <row r="425" spans="31:113" x14ac:dyDescent="0.2"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X425" s="30"/>
      <c r="BY425" s="30"/>
      <c r="CC425" s="30"/>
      <c r="CD425" s="30"/>
      <c r="CF425" s="30"/>
      <c r="CG425" s="30"/>
      <c r="CH425" s="30"/>
      <c r="CI425" s="30"/>
      <c r="CJ425" s="30"/>
      <c r="CK425" s="30"/>
      <c r="CL425" s="30"/>
      <c r="CM425" s="30"/>
      <c r="CN425" s="30"/>
      <c r="CO425" s="30"/>
      <c r="CP425" s="30"/>
      <c r="CU425" s="30"/>
      <c r="CV425" s="30"/>
      <c r="CW425" s="30"/>
      <c r="CX425" s="30"/>
      <c r="CY425" s="30"/>
      <c r="CZ425" s="30"/>
      <c r="DA425" s="30"/>
      <c r="DB425" s="30"/>
      <c r="DC425" s="30"/>
      <c r="DD425" s="30"/>
      <c r="DE425" s="30"/>
      <c r="DF425" s="30"/>
      <c r="DG425" s="30"/>
      <c r="DH425" s="30"/>
      <c r="DI425" s="30"/>
    </row>
    <row r="426" spans="31:113" x14ac:dyDescent="0.2"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X426" s="30"/>
      <c r="BY426" s="30"/>
      <c r="CC426" s="30"/>
      <c r="CD426" s="30"/>
      <c r="CF426" s="30"/>
      <c r="CG426" s="30"/>
      <c r="CH426" s="30"/>
      <c r="CI426" s="30"/>
      <c r="CJ426" s="30"/>
      <c r="CK426" s="30"/>
      <c r="CL426" s="30"/>
      <c r="CM426" s="30"/>
      <c r="CN426" s="30"/>
      <c r="CO426" s="30"/>
      <c r="CP426" s="30"/>
      <c r="CU426" s="30"/>
      <c r="CV426" s="30"/>
      <c r="CW426" s="30"/>
      <c r="CX426" s="30"/>
      <c r="CY426" s="30"/>
      <c r="CZ426" s="30"/>
      <c r="DA426" s="30"/>
      <c r="DB426" s="30"/>
      <c r="DC426" s="30"/>
      <c r="DD426" s="30"/>
      <c r="DE426" s="30"/>
      <c r="DF426" s="30"/>
      <c r="DG426" s="30"/>
      <c r="DH426" s="30"/>
      <c r="DI426" s="30"/>
    </row>
    <row r="427" spans="31:113" x14ac:dyDescent="0.2"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X427" s="30"/>
      <c r="BY427" s="30"/>
      <c r="CC427" s="30"/>
      <c r="CD427" s="30"/>
      <c r="CF427" s="30"/>
      <c r="CG427" s="30"/>
      <c r="CH427" s="30"/>
      <c r="CI427" s="30"/>
      <c r="CJ427" s="30"/>
      <c r="CK427" s="30"/>
      <c r="CL427" s="30"/>
      <c r="CM427" s="30"/>
      <c r="CN427" s="30"/>
      <c r="CO427" s="30"/>
      <c r="CP427" s="30"/>
      <c r="CU427" s="30"/>
      <c r="CV427" s="30"/>
      <c r="CW427" s="30"/>
      <c r="CX427" s="30"/>
      <c r="CY427" s="30"/>
      <c r="CZ427" s="30"/>
      <c r="DA427" s="30"/>
      <c r="DB427" s="30"/>
      <c r="DC427" s="30"/>
      <c r="DD427" s="30"/>
      <c r="DE427" s="30"/>
      <c r="DF427" s="30"/>
      <c r="DG427" s="30"/>
      <c r="DH427" s="30"/>
      <c r="DI427" s="30"/>
    </row>
    <row r="428" spans="31:113" x14ac:dyDescent="0.2"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X428" s="30"/>
      <c r="BY428" s="30"/>
      <c r="CC428" s="30"/>
      <c r="CD428" s="30"/>
      <c r="CF428" s="30"/>
      <c r="CG428" s="30"/>
      <c r="CH428" s="30"/>
      <c r="CI428" s="30"/>
      <c r="CJ428" s="30"/>
      <c r="CK428" s="30"/>
      <c r="CL428" s="30"/>
      <c r="CM428" s="30"/>
      <c r="CN428" s="30"/>
      <c r="CO428" s="30"/>
      <c r="CP428" s="30"/>
      <c r="CU428" s="30"/>
      <c r="CV428" s="30"/>
      <c r="CW428" s="30"/>
      <c r="CX428" s="30"/>
      <c r="CY428" s="30"/>
      <c r="CZ428" s="30"/>
      <c r="DA428" s="30"/>
      <c r="DB428" s="30"/>
      <c r="DC428" s="30"/>
      <c r="DD428" s="30"/>
      <c r="DE428" s="30"/>
      <c r="DF428" s="30"/>
      <c r="DG428" s="30"/>
      <c r="DH428" s="30"/>
      <c r="DI428" s="30"/>
    </row>
    <row r="429" spans="31:113" x14ac:dyDescent="0.2"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X429" s="30"/>
      <c r="BY429" s="30"/>
      <c r="CC429" s="30"/>
      <c r="CD429" s="30"/>
      <c r="CF429" s="30"/>
      <c r="CG429" s="30"/>
      <c r="CH429" s="30"/>
      <c r="CI429" s="30"/>
      <c r="CJ429" s="30"/>
      <c r="CK429" s="30"/>
      <c r="CL429" s="30"/>
      <c r="CM429" s="30"/>
      <c r="CN429" s="30"/>
      <c r="CO429" s="30"/>
      <c r="CP429" s="30"/>
      <c r="CU429" s="30"/>
      <c r="CV429" s="30"/>
      <c r="CW429" s="30"/>
      <c r="CX429" s="30"/>
      <c r="CY429" s="30"/>
      <c r="CZ429" s="30"/>
      <c r="DA429" s="30"/>
      <c r="DB429" s="30"/>
      <c r="DC429" s="30"/>
      <c r="DD429" s="30"/>
      <c r="DE429" s="30"/>
      <c r="DF429" s="30"/>
      <c r="DG429" s="30"/>
      <c r="DH429" s="30"/>
      <c r="DI429" s="30"/>
    </row>
    <row r="430" spans="31:113" x14ac:dyDescent="0.2"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X430" s="30"/>
      <c r="BY430" s="30"/>
      <c r="CC430" s="30"/>
      <c r="CD430" s="30"/>
      <c r="CF430" s="30"/>
      <c r="CG430" s="30"/>
      <c r="CH430" s="30"/>
      <c r="CI430" s="30"/>
      <c r="CJ430" s="30"/>
      <c r="CK430" s="30"/>
      <c r="CL430" s="30"/>
      <c r="CM430" s="30"/>
      <c r="CN430" s="30"/>
      <c r="CO430" s="30"/>
      <c r="CP430" s="30"/>
      <c r="CU430" s="30"/>
      <c r="CV430" s="30"/>
      <c r="CW430" s="30"/>
      <c r="CX430" s="30"/>
      <c r="CY430" s="30"/>
      <c r="CZ430" s="30"/>
      <c r="DA430" s="30"/>
      <c r="DB430" s="30"/>
      <c r="DC430" s="30"/>
      <c r="DD430" s="30"/>
      <c r="DE430" s="30"/>
      <c r="DF430" s="30"/>
      <c r="DG430" s="30"/>
      <c r="DH430" s="30"/>
      <c r="DI430" s="30"/>
    </row>
    <row r="431" spans="31:113" x14ac:dyDescent="0.2"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X431" s="30"/>
      <c r="BY431" s="30"/>
      <c r="CC431" s="30"/>
      <c r="CD431" s="30"/>
      <c r="CF431" s="30"/>
      <c r="CG431" s="30"/>
      <c r="CH431" s="30"/>
      <c r="CI431" s="30"/>
      <c r="CJ431" s="30"/>
      <c r="CK431" s="30"/>
      <c r="CL431" s="30"/>
      <c r="CM431" s="30"/>
      <c r="CN431" s="30"/>
      <c r="CO431" s="30"/>
      <c r="CP431" s="30"/>
      <c r="CU431" s="30"/>
      <c r="CV431" s="30"/>
      <c r="CW431" s="30"/>
      <c r="CX431" s="30"/>
      <c r="CY431" s="30"/>
      <c r="CZ431" s="30"/>
      <c r="DA431" s="30"/>
      <c r="DB431" s="30"/>
      <c r="DC431" s="30"/>
      <c r="DD431" s="30"/>
      <c r="DE431" s="30"/>
      <c r="DF431" s="30"/>
      <c r="DG431" s="30"/>
      <c r="DH431" s="30"/>
      <c r="DI431" s="30"/>
    </row>
    <row r="432" spans="31:113" x14ac:dyDescent="0.2"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X432" s="30"/>
      <c r="BY432" s="30"/>
      <c r="CC432" s="30"/>
      <c r="CD432" s="30"/>
      <c r="CF432" s="30"/>
      <c r="CG432" s="30"/>
      <c r="CH432" s="30"/>
      <c r="CI432" s="30"/>
      <c r="CJ432" s="30"/>
      <c r="CK432" s="30"/>
      <c r="CL432" s="30"/>
      <c r="CM432" s="30"/>
      <c r="CN432" s="30"/>
      <c r="CO432" s="30"/>
      <c r="CP432" s="30"/>
      <c r="CU432" s="30"/>
      <c r="CV432" s="30"/>
      <c r="CW432" s="30"/>
      <c r="CX432" s="30"/>
      <c r="CY432" s="30"/>
      <c r="CZ432" s="30"/>
      <c r="DA432" s="30"/>
      <c r="DB432" s="30"/>
      <c r="DC432" s="30"/>
      <c r="DD432" s="30"/>
      <c r="DE432" s="30"/>
      <c r="DF432" s="30"/>
      <c r="DG432" s="30"/>
      <c r="DH432" s="30"/>
      <c r="DI432" s="30"/>
    </row>
    <row r="433" spans="31:113" x14ac:dyDescent="0.2"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X433" s="30"/>
      <c r="BY433" s="30"/>
      <c r="CC433" s="30"/>
      <c r="CD433" s="30"/>
      <c r="CF433" s="30"/>
      <c r="CG433" s="30"/>
      <c r="CH433" s="30"/>
      <c r="CI433" s="30"/>
      <c r="CJ433" s="30"/>
      <c r="CK433" s="30"/>
      <c r="CL433" s="30"/>
      <c r="CM433" s="30"/>
      <c r="CN433" s="30"/>
      <c r="CO433" s="30"/>
      <c r="CP433" s="30"/>
      <c r="CU433" s="30"/>
      <c r="CV433" s="30"/>
      <c r="CW433" s="30"/>
      <c r="CX433" s="30"/>
      <c r="CY433" s="30"/>
      <c r="CZ433" s="30"/>
      <c r="DA433" s="30"/>
      <c r="DB433" s="30"/>
      <c r="DC433" s="30"/>
      <c r="DD433" s="30"/>
      <c r="DE433" s="30"/>
      <c r="DF433" s="30"/>
      <c r="DG433" s="30"/>
      <c r="DH433" s="30"/>
      <c r="DI433" s="30"/>
    </row>
    <row r="434" spans="31:113" x14ac:dyDescent="0.2"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X434" s="30"/>
      <c r="BY434" s="30"/>
      <c r="CC434" s="30"/>
      <c r="CD434" s="30"/>
      <c r="CF434" s="30"/>
      <c r="CG434" s="30"/>
      <c r="CH434" s="30"/>
      <c r="CI434" s="30"/>
      <c r="CJ434" s="30"/>
      <c r="CK434" s="30"/>
      <c r="CL434" s="30"/>
      <c r="CM434" s="30"/>
      <c r="CN434" s="30"/>
      <c r="CO434" s="30"/>
      <c r="CP434" s="30"/>
      <c r="CU434" s="30"/>
      <c r="CV434" s="30"/>
      <c r="CW434" s="30"/>
      <c r="CX434" s="30"/>
      <c r="CY434" s="30"/>
      <c r="CZ434" s="30"/>
      <c r="DA434" s="30"/>
      <c r="DB434" s="30"/>
      <c r="DC434" s="30"/>
      <c r="DD434" s="30"/>
      <c r="DE434" s="30"/>
      <c r="DF434" s="30"/>
      <c r="DG434" s="30"/>
      <c r="DH434" s="30"/>
      <c r="DI434" s="30"/>
    </row>
    <row r="435" spans="31:113" x14ac:dyDescent="0.2"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X435" s="30"/>
      <c r="BY435" s="30"/>
      <c r="CC435" s="30"/>
      <c r="CD435" s="30"/>
      <c r="CF435" s="30"/>
      <c r="CG435" s="30"/>
      <c r="CH435" s="30"/>
      <c r="CI435" s="30"/>
      <c r="CJ435" s="30"/>
      <c r="CK435" s="30"/>
      <c r="CL435" s="30"/>
      <c r="CM435" s="30"/>
      <c r="CN435" s="30"/>
      <c r="CO435" s="30"/>
      <c r="CP435" s="30"/>
      <c r="CU435" s="30"/>
      <c r="CV435" s="30"/>
      <c r="CW435" s="30"/>
      <c r="CX435" s="30"/>
      <c r="CY435" s="30"/>
      <c r="CZ435" s="30"/>
      <c r="DA435" s="30"/>
      <c r="DB435" s="30"/>
      <c r="DC435" s="30"/>
      <c r="DD435" s="30"/>
      <c r="DE435" s="30"/>
      <c r="DF435" s="30"/>
      <c r="DG435" s="30"/>
      <c r="DH435" s="30"/>
      <c r="DI435" s="30"/>
    </row>
    <row r="436" spans="31:113" x14ac:dyDescent="0.2"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X436" s="30"/>
      <c r="BY436" s="30"/>
      <c r="CC436" s="30"/>
      <c r="CD436" s="30"/>
      <c r="CF436" s="30"/>
      <c r="CG436" s="30"/>
      <c r="CH436" s="30"/>
      <c r="CI436" s="30"/>
      <c r="CJ436" s="30"/>
      <c r="CK436" s="30"/>
      <c r="CL436" s="30"/>
      <c r="CM436" s="30"/>
      <c r="CN436" s="30"/>
      <c r="CO436" s="30"/>
      <c r="CP436" s="30"/>
      <c r="CU436" s="30"/>
      <c r="CV436" s="30"/>
      <c r="CW436" s="30"/>
      <c r="CX436" s="30"/>
      <c r="CY436" s="30"/>
      <c r="CZ436" s="30"/>
      <c r="DA436" s="30"/>
      <c r="DB436" s="30"/>
      <c r="DC436" s="30"/>
      <c r="DD436" s="30"/>
      <c r="DE436" s="30"/>
      <c r="DF436" s="30"/>
      <c r="DG436" s="30"/>
      <c r="DH436" s="30"/>
      <c r="DI436" s="30"/>
    </row>
    <row r="437" spans="31:113" x14ac:dyDescent="0.2"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X437" s="30"/>
      <c r="BY437" s="30"/>
      <c r="CC437" s="30"/>
      <c r="CD437" s="30"/>
      <c r="CF437" s="30"/>
      <c r="CG437" s="30"/>
      <c r="CH437" s="30"/>
      <c r="CI437" s="30"/>
      <c r="CJ437" s="30"/>
      <c r="CK437" s="30"/>
      <c r="CL437" s="30"/>
      <c r="CM437" s="30"/>
      <c r="CN437" s="30"/>
      <c r="CO437" s="30"/>
      <c r="CP437" s="30"/>
      <c r="CU437" s="30"/>
      <c r="CV437" s="30"/>
      <c r="CW437" s="30"/>
      <c r="CX437" s="30"/>
      <c r="CY437" s="30"/>
      <c r="CZ437" s="30"/>
      <c r="DA437" s="30"/>
      <c r="DB437" s="30"/>
      <c r="DC437" s="30"/>
      <c r="DD437" s="30"/>
      <c r="DE437" s="30"/>
      <c r="DF437" s="30"/>
      <c r="DG437" s="30"/>
      <c r="DH437" s="30"/>
      <c r="DI437" s="30"/>
    </row>
    <row r="438" spans="31:113" x14ac:dyDescent="0.2"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X438" s="30"/>
      <c r="BY438" s="30"/>
      <c r="CC438" s="30"/>
      <c r="CD438" s="30"/>
      <c r="CF438" s="30"/>
      <c r="CG438" s="30"/>
      <c r="CH438" s="30"/>
      <c r="CI438" s="30"/>
      <c r="CJ438" s="30"/>
      <c r="CK438" s="30"/>
      <c r="CL438" s="30"/>
      <c r="CM438" s="30"/>
      <c r="CN438" s="30"/>
      <c r="CO438" s="30"/>
      <c r="CP438" s="30"/>
      <c r="CU438" s="30"/>
      <c r="CV438" s="30"/>
      <c r="CW438" s="30"/>
      <c r="CX438" s="30"/>
      <c r="CY438" s="30"/>
      <c r="CZ438" s="30"/>
      <c r="DA438" s="30"/>
      <c r="DB438" s="30"/>
      <c r="DC438" s="30"/>
      <c r="DD438" s="30"/>
      <c r="DE438" s="30"/>
      <c r="DF438" s="30"/>
      <c r="DG438" s="30"/>
      <c r="DH438" s="30"/>
      <c r="DI438" s="30"/>
    </row>
    <row r="439" spans="31:113" x14ac:dyDescent="0.2"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X439" s="30"/>
      <c r="BY439" s="30"/>
      <c r="CC439" s="30"/>
      <c r="CD439" s="30"/>
      <c r="CF439" s="30"/>
      <c r="CG439" s="30"/>
      <c r="CH439" s="30"/>
      <c r="CI439" s="30"/>
      <c r="CJ439" s="30"/>
      <c r="CK439" s="30"/>
      <c r="CL439" s="30"/>
      <c r="CM439" s="30"/>
      <c r="CN439" s="30"/>
      <c r="CO439" s="30"/>
      <c r="CP439" s="30"/>
      <c r="CU439" s="30"/>
      <c r="CV439" s="30"/>
      <c r="CW439" s="30"/>
      <c r="CX439" s="30"/>
      <c r="CY439" s="30"/>
      <c r="CZ439" s="30"/>
      <c r="DA439" s="30"/>
      <c r="DB439" s="30"/>
      <c r="DC439" s="30"/>
      <c r="DD439" s="30"/>
      <c r="DE439" s="30"/>
      <c r="DF439" s="30"/>
      <c r="DG439" s="30"/>
      <c r="DH439" s="30"/>
      <c r="DI439" s="30"/>
    </row>
    <row r="440" spans="31:113" x14ac:dyDescent="0.2"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X440" s="30"/>
      <c r="BY440" s="30"/>
      <c r="CC440" s="30"/>
      <c r="CD440" s="30"/>
      <c r="CF440" s="30"/>
      <c r="CG440" s="30"/>
      <c r="CH440" s="30"/>
      <c r="CI440" s="30"/>
      <c r="CJ440" s="30"/>
      <c r="CK440" s="30"/>
      <c r="CL440" s="30"/>
      <c r="CM440" s="30"/>
      <c r="CN440" s="30"/>
      <c r="CO440" s="30"/>
      <c r="CP440" s="30"/>
      <c r="CU440" s="30"/>
      <c r="CV440" s="30"/>
      <c r="CW440" s="30"/>
      <c r="CX440" s="30"/>
      <c r="CY440" s="30"/>
      <c r="CZ440" s="30"/>
      <c r="DA440" s="30"/>
      <c r="DB440" s="30"/>
      <c r="DC440" s="30"/>
      <c r="DD440" s="30"/>
      <c r="DE440" s="30"/>
      <c r="DF440" s="30"/>
      <c r="DG440" s="30"/>
      <c r="DH440" s="30"/>
      <c r="DI440" s="30"/>
    </row>
    <row r="441" spans="31:113" x14ac:dyDescent="0.2"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X441" s="30"/>
      <c r="BY441" s="30"/>
      <c r="CC441" s="30"/>
      <c r="CD441" s="30"/>
      <c r="CF441" s="30"/>
      <c r="CG441" s="30"/>
      <c r="CH441" s="30"/>
      <c r="CI441" s="30"/>
      <c r="CJ441" s="30"/>
      <c r="CK441" s="30"/>
      <c r="CL441" s="30"/>
      <c r="CM441" s="30"/>
      <c r="CN441" s="30"/>
      <c r="CO441" s="30"/>
      <c r="CP441" s="30"/>
      <c r="CU441" s="30"/>
      <c r="CV441" s="30"/>
      <c r="CW441" s="30"/>
      <c r="CX441" s="30"/>
      <c r="CY441" s="30"/>
      <c r="CZ441" s="30"/>
      <c r="DA441" s="30"/>
      <c r="DB441" s="30"/>
      <c r="DC441" s="30"/>
      <c r="DD441" s="30"/>
      <c r="DE441" s="30"/>
      <c r="DF441" s="30"/>
      <c r="DG441" s="30"/>
      <c r="DH441" s="30"/>
      <c r="DI441" s="30"/>
    </row>
    <row r="442" spans="31:113" x14ac:dyDescent="0.2"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X442" s="30"/>
      <c r="BY442" s="30"/>
      <c r="CC442" s="30"/>
      <c r="CD442" s="30"/>
      <c r="CF442" s="30"/>
      <c r="CG442" s="30"/>
      <c r="CH442" s="30"/>
      <c r="CI442" s="30"/>
      <c r="CJ442" s="30"/>
      <c r="CK442" s="30"/>
      <c r="CL442" s="30"/>
      <c r="CM442" s="30"/>
      <c r="CN442" s="30"/>
      <c r="CO442" s="30"/>
      <c r="CP442" s="30"/>
      <c r="CU442" s="30"/>
      <c r="CV442" s="30"/>
      <c r="CW442" s="30"/>
      <c r="CX442" s="30"/>
      <c r="CY442" s="30"/>
      <c r="CZ442" s="30"/>
      <c r="DA442" s="30"/>
      <c r="DB442" s="30"/>
      <c r="DC442" s="30"/>
      <c r="DD442" s="30"/>
      <c r="DE442" s="30"/>
      <c r="DF442" s="30"/>
      <c r="DG442" s="30"/>
      <c r="DH442" s="30"/>
      <c r="DI442" s="30"/>
    </row>
    <row r="443" spans="31:113" x14ac:dyDescent="0.2"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X443" s="30"/>
      <c r="BY443" s="30"/>
      <c r="CC443" s="30"/>
      <c r="CD443" s="30"/>
      <c r="CF443" s="30"/>
      <c r="CG443" s="30"/>
      <c r="CH443" s="30"/>
      <c r="CI443" s="30"/>
      <c r="CJ443" s="30"/>
      <c r="CK443" s="30"/>
      <c r="CL443" s="30"/>
      <c r="CM443" s="30"/>
      <c r="CN443" s="30"/>
      <c r="CO443" s="30"/>
      <c r="CP443" s="30"/>
      <c r="CU443" s="30"/>
      <c r="CV443" s="30"/>
      <c r="CW443" s="30"/>
      <c r="CX443" s="30"/>
      <c r="CY443" s="30"/>
      <c r="CZ443" s="30"/>
      <c r="DA443" s="30"/>
      <c r="DB443" s="30"/>
      <c r="DC443" s="30"/>
      <c r="DD443" s="30"/>
      <c r="DE443" s="30"/>
      <c r="DF443" s="30"/>
      <c r="DG443" s="30"/>
      <c r="DH443" s="30"/>
      <c r="DI443" s="30"/>
    </row>
    <row r="444" spans="31:113" x14ac:dyDescent="0.2"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X444" s="30"/>
      <c r="BY444" s="30"/>
      <c r="CC444" s="30"/>
      <c r="CD444" s="30"/>
      <c r="CF444" s="30"/>
      <c r="CG444" s="30"/>
      <c r="CH444" s="30"/>
      <c r="CI444" s="30"/>
      <c r="CJ444" s="30"/>
      <c r="CK444" s="30"/>
      <c r="CL444" s="30"/>
      <c r="CM444" s="30"/>
      <c r="CN444" s="30"/>
      <c r="CO444" s="30"/>
      <c r="CP444" s="30"/>
      <c r="CU444" s="30"/>
      <c r="CV444" s="30"/>
      <c r="CW444" s="30"/>
      <c r="CX444" s="30"/>
      <c r="CY444" s="30"/>
      <c r="CZ444" s="30"/>
      <c r="DA444" s="30"/>
      <c r="DB444" s="30"/>
      <c r="DC444" s="30"/>
      <c r="DD444" s="30"/>
      <c r="DE444" s="30"/>
      <c r="DF444" s="30"/>
      <c r="DG444" s="30"/>
      <c r="DH444" s="30"/>
      <c r="DI444" s="30"/>
    </row>
    <row r="445" spans="31:113" x14ac:dyDescent="0.2"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X445" s="30"/>
      <c r="BY445" s="30"/>
      <c r="CC445" s="30"/>
      <c r="CD445" s="30"/>
      <c r="CF445" s="30"/>
      <c r="CG445" s="30"/>
      <c r="CH445" s="30"/>
      <c r="CI445" s="30"/>
      <c r="CJ445" s="30"/>
      <c r="CK445" s="30"/>
      <c r="CL445" s="30"/>
      <c r="CM445" s="30"/>
      <c r="CN445" s="30"/>
      <c r="CO445" s="30"/>
      <c r="CP445" s="30"/>
      <c r="CU445" s="30"/>
      <c r="CV445" s="30"/>
      <c r="CW445" s="30"/>
      <c r="CX445" s="30"/>
      <c r="CY445" s="30"/>
      <c r="CZ445" s="30"/>
      <c r="DA445" s="30"/>
      <c r="DB445" s="30"/>
      <c r="DC445" s="30"/>
      <c r="DD445" s="30"/>
      <c r="DE445" s="30"/>
      <c r="DF445" s="30"/>
      <c r="DG445" s="30"/>
      <c r="DH445" s="30"/>
      <c r="DI445" s="30"/>
    </row>
    <row r="446" spans="31:113" x14ac:dyDescent="0.2"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X446" s="30"/>
      <c r="BY446" s="30"/>
      <c r="CC446" s="30"/>
      <c r="CD446" s="30"/>
      <c r="CF446" s="30"/>
      <c r="CG446" s="30"/>
      <c r="CH446" s="30"/>
      <c r="CI446" s="30"/>
      <c r="CJ446" s="30"/>
      <c r="CK446" s="30"/>
      <c r="CL446" s="30"/>
      <c r="CM446" s="30"/>
      <c r="CN446" s="30"/>
      <c r="CO446" s="30"/>
      <c r="CP446" s="30"/>
      <c r="CU446" s="30"/>
      <c r="CV446" s="30"/>
      <c r="CW446" s="30"/>
      <c r="CX446" s="30"/>
      <c r="CY446" s="30"/>
      <c r="CZ446" s="30"/>
      <c r="DA446" s="30"/>
      <c r="DB446" s="30"/>
      <c r="DC446" s="30"/>
      <c r="DD446" s="30"/>
      <c r="DE446" s="30"/>
      <c r="DF446" s="30"/>
      <c r="DG446" s="30"/>
      <c r="DH446" s="30"/>
      <c r="DI446" s="30"/>
    </row>
    <row r="447" spans="31:113" x14ac:dyDescent="0.2"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X447" s="30"/>
      <c r="BY447" s="30"/>
      <c r="CC447" s="30"/>
      <c r="CD447" s="30"/>
      <c r="CF447" s="30"/>
      <c r="CG447" s="30"/>
      <c r="CH447" s="30"/>
      <c r="CI447" s="30"/>
      <c r="CJ447" s="30"/>
      <c r="CK447" s="30"/>
      <c r="CL447" s="30"/>
      <c r="CM447" s="30"/>
      <c r="CN447" s="30"/>
      <c r="CO447" s="30"/>
      <c r="CP447" s="30"/>
      <c r="CU447" s="30"/>
      <c r="CV447" s="30"/>
      <c r="CW447" s="30"/>
      <c r="CX447" s="30"/>
      <c r="CY447" s="30"/>
      <c r="CZ447" s="30"/>
      <c r="DA447" s="30"/>
      <c r="DB447" s="30"/>
      <c r="DC447" s="30"/>
      <c r="DD447" s="30"/>
      <c r="DE447" s="30"/>
      <c r="DF447" s="30"/>
      <c r="DG447" s="30"/>
      <c r="DH447" s="30"/>
      <c r="DI447" s="30"/>
    </row>
    <row r="448" spans="31:113" x14ac:dyDescent="0.2"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X448" s="30"/>
      <c r="BY448" s="30"/>
      <c r="CC448" s="30"/>
      <c r="CD448" s="30"/>
      <c r="CF448" s="30"/>
      <c r="CG448" s="30"/>
      <c r="CH448" s="30"/>
      <c r="CI448" s="30"/>
      <c r="CJ448" s="30"/>
      <c r="CK448" s="30"/>
      <c r="CL448" s="30"/>
      <c r="CM448" s="30"/>
      <c r="CN448" s="30"/>
      <c r="CO448" s="30"/>
      <c r="CP448" s="30"/>
      <c r="CU448" s="30"/>
      <c r="CV448" s="30"/>
      <c r="CW448" s="30"/>
      <c r="CX448" s="30"/>
      <c r="CY448" s="30"/>
      <c r="CZ448" s="30"/>
      <c r="DA448" s="30"/>
      <c r="DB448" s="30"/>
      <c r="DC448" s="30"/>
      <c r="DD448" s="30"/>
      <c r="DE448" s="30"/>
      <c r="DF448" s="30"/>
      <c r="DG448" s="30"/>
      <c r="DH448" s="30"/>
      <c r="DI448" s="30"/>
    </row>
    <row r="449" spans="31:113" x14ac:dyDescent="0.2"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X449" s="30"/>
      <c r="BY449" s="30"/>
      <c r="CC449" s="30"/>
      <c r="CD449" s="30"/>
      <c r="CF449" s="30"/>
      <c r="CG449" s="30"/>
      <c r="CH449" s="30"/>
      <c r="CI449" s="30"/>
      <c r="CJ449" s="30"/>
      <c r="CK449" s="30"/>
      <c r="CL449" s="30"/>
      <c r="CM449" s="30"/>
      <c r="CN449" s="30"/>
      <c r="CO449" s="30"/>
      <c r="CP449" s="30"/>
      <c r="CU449" s="30"/>
      <c r="CV449" s="30"/>
      <c r="CW449" s="30"/>
      <c r="CX449" s="30"/>
      <c r="CY449" s="30"/>
      <c r="CZ449" s="30"/>
      <c r="DA449" s="30"/>
      <c r="DB449" s="30"/>
      <c r="DC449" s="30"/>
      <c r="DD449" s="30"/>
      <c r="DE449" s="30"/>
      <c r="DF449" s="30"/>
      <c r="DG449" s="30"/>
      <c r="DH449" s="30"/>
      <c r="DI449" s="30"/>
    </row>
    <row r="450" spans="31:113" x14ac:dyDescent="0.2"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X450" s="30"/>
      <c r="BY450" s="30"/>
      <c r="CC450" s="30"/>
      <c r="CD450" s="30"/>
      <c r="CF450" s="30"/>
      <c r="CG450" s="30"/>
      <c r="CH450" s="30"/>
      <c r="CI450" s="30"/>
      <c r="CJ450" s="30"/>
      <c r="CK450" s="30"/>
      <c r="CL450" s="30"/>
      <c r="CM450" s="30"/>
      <c r="CN450" s="30"/>
      <c r="CO450" s="30"/>
      <c r="CP450" s="30"/>
      <c r="CU450" s="30"/>
      <c r="CV450" s="30"/>
      <c r="CW450" s="30"/>
      <c r="CX450" s="30"/>
      <c r="CY450" s="30"/>
      <c r="CZ450" s="30"/>
      <c r="DA450" s="30"/>
      <c r="DB450" s="30"/>
      <c r="DC450" s="30"/>
      <c r="DD450" s="30"/>
      <c r="DE450" s="30"/>
      <c r="DF450" s="30"/>
      <c r="DG450" s="30"/>
      <c r="DH450" s="30"/>
      <c r="DI450" s="30"/>
    </row>
    <row r="451" spans="31:113" x14ac:dyDescent="0.2"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X451" s="30"/>
      <c r="BY451" s="30"/>
      <c r="CC451" s="30"/>
      <c r="CD451" s="30"/>
      <c r="CF451" s="30"/>
      <c r="CG451" s="30"/>
      <c r="CH451" s="30"/>
      <c r="CI451" s="30"/>
      <c r="CJ451" s="30"/>
      <c r="CK451" s="30"/>
      <c r="CL451" s="30"/>
      <c r="CM451" s="30"/>
      <c r="CN451" s="30"/>
      <c r="CO451" s="30"/>
      <c r="CP451" s="30"/>
      <c r="CU451" s="30"/>
      <c r="CV451" s="30"/>
      <c r="CW451" s="30"/>
      <c r="CX451" s="30"/>
      <c r="CY451" s="30"/>
      <c r="CZ451" s="30"/>
      <c r="DA451" s="30"/>
      <c r="DB451" s="30"/>
      <c r="DC451" s="30"/>
      <c r="DD451" s="30"/>
      <c r="DE451" s="30"/>
      <c r="DF451" s="30"/>
      <c r="DG451" s="30"/>
      <c r="DH451" s="30"/>
      <c r="DI451" s="30"/>
    </row>
    <row r="452" spans="31:113" x14ac:dyDescent="0.2">
      <c r="BX452" s="30"/>
      <c r="BY452" s="30"/>
      <c r="CC452" s="30"/>
      <c r="CD452" s="30"/>
      <c r="CF452" s="30"/>
      <c r="CG452" s="30"/>
      <c r="CH452" s="30"/>
      <c r="CI452" s="30"/>
      <c r="CJ452" s="30"/>
      <c r="CK452" s="30"/>
      <c r="CL452" s="30"/>
      <c r="CM452" s="30"/>
      <c r="CN452" s="30"/>
      <c r="CO452" s="30"/>
      <c r="CP452" s="30"/>
      <c r="CU452" s="30"/>
      <c r="CV452" s="30"/>
      <c r="CW452" s="30"/>
      <c r="CX452" s="30"/>
      <c r="CY452" s="30"/>
      <c r="CZ452" s="30"/>
      <c r="DA452" s="30"/>
      <c r="DB452" s="30"/>
      <c r="DC452" s="30"/>
      <c r="DD452" s="30"/>
      <c r="DE452" s="30"/>
      <c r="DF452" s="30"/>
      <c r="DG452" s="30"/>
      <c r="DH452" s="30"/>
      <c r="DI452" s="30"/>
    </row>
    <row r="453" spans="31:113" x14ac:dyDescent="0.2">
      <c r="BX453" s="30"/>
      <c r="BY453" s="30"/>
      <c r="CC453" s="30"/>
      <c r="CD453" s="30"/>
      <c r="CF453" s="30"/>
      <c r="CG453" s="30"/>
      <c r="CH453" s="30"/>
      <c r="CI453" s="30"/>
      <c r="CJ453" s="30"/>
      <c r="CK453" s="30"/>
      <c r="CL453" s="30"/>
      <c r="CM453" s="30"/>
      <c r="CN453" s="30"/>
      <c r="CO453" s="30"/>
      <c r="CP453" s="30"/>
      <c r="CU453" s="30"/>
      <c r="CV453" s="30"/>
      <c r="CW453" s="30"/>
      <c r="CX453" s="30"/>
      <c r="CY453" s="30"/>
      <c r="CZ453" s="30"/>
      <c r="DA453" s="30"/>
      <c r="DB453" s="30"/>
      <c r="DC453" s="30"/>
      <c r="DD453" s="30"/>
      <c r="DE453" s="30"/>
      <c r="DF453" s="30"/>
      <c r="DG453" s="30"/>
      <c r="DH453" s="30"/>
      <c r="DI453" s="30"/>
    </row>
    <row r="454" spans="31:113" x14ac:dyDescent="0.2">
      <c r="BX454" s="30"/>
      <c r="BY454" s="30"/>
      <c r="CC454" s="30"/>
      <c r="CD454" s="30"/>
      <c r="CF454" s="30"/>
      <c r="CG454" s="30"/>
      <c r="CH454" s="30"/>
      <c r="CI454" s="30"/>
      <c r="CJ454" s="30"/>
      <c r="CK454" s="30"/>
      <c r="CL454" s="30"/>
      <c r="CM454" s="30"/>
      <c r="CN454" s="30"/>
      <c r="CO454" s="30"/>
      <c r="CP454" s="30"/>
      <c r="CU454" s="30"/>
      <c r="CV454" s="30"/>
      <c r="CW454" s="30"/>
      <c r="CX454" s="30"/>
      <c r="CY454" s="30"/>
      <c r="CZ454" s="30"/>
      <c r="DA454" s="30"/>
      <c r="DB454" s="30"/>
      <c r="DC454" s="30"/>
      <c r="DD454" s="30"/>
      <c r="DE454" s="30"/>
      <c r="DF454" s="30"/>
      <c r="DG454" s="30"/>
      <c r="DH454" s="30"/>
      <c r="DI454" s="30"/>
    </row>
    <row r="455" spans="31:113" x14ac:dyDescent="0.2">
      <c r="BX455" s="30"/>
      <c r="BY455" s="30"/>
      <c r="CC455" s="30"/>
      <c r="CD455" s="30"/>
      <c r="CF455" s="30"/>
      <c r="CG455" s="30"/>
      <c r="CH455" s="30"/>
      <c r="CI455" s="30"/>
      <c r="CJ455" s="30"/>
      <c r="CK455" s="30"/>
      <c r="CL455" s="30"/>
      <c r="CM455" s="30"/>
      <c r="CN455" s="30"/>
      <c r="CO455" s="30"/>
      <c r="CP455" s="30"/>
      <c r="CU455" s="30"/>
      <c r="CV455" s="30"/>
      <c r="CW455" s="30"/>
      <c r="CX455" s="30"/>
      <c r="CY455" s="30"/>
      <c r="CZ455" s="30"/>
      <c r="DA455" s="30"/>
      <c r="DB455" s="30"/>
      <c r="DC455" s="30"/>
      <c r="DD455" s="30"/>
      <c r="DE455" s="30"/>
      <c r="DF455" s="30"/>
      <c r="DG455" s="30"/>
      <c r="DH455" s="30"/>
      <c r="DI455" s="30"/>
    </row>
    <row r="456" spans="31:113" x14ac:dyDescent="0.2">
      <c r="BX456" s="30"/>
      <c r="BY456" s="30"/>
      <c r="CC456" s="30"/>
      <c r="CD456" s="30"/>
      <c r="CF456" s="30"/>
      <c r="CG456" s="30"/>
      <c r="CH456" s="30"/>
      <c r="CI456" s="30"/>
      <c r="CJ456" s="30"/>
      <c r="CK456" s="30"/>
      <c r="CL456" s="30"/>
      <c r="CM456" s="30"/>
      <c r="CN456" s="30"/>
      <c r="CO456" s="30"/>
      <c r="CP456" s="30"/>
      <c r="CU456" s="30"/>
      <c r="CV456" s="30"/>
      <c r="CW456" s="30"/>
      <c r="CX456" s="30"/>
      <c r="CY456" s="30"/>
      <c r="CZ456" s="30"/>
      <c r="DA456" s="30"/>
      <c r="DB456" s="30"/>
      <c r="DC456" s="30"/>
      <c r="DD456" s="30"/>
      <c r="DE456" s="30"/>
      <c r="DF456" s="30"/>
      <c r="DG456" s="30"/>
      <c r="DH456" s="30"/>
      <c r="DI456" s="30"/>
    </row>
    <row r="457" spans="31:113" x14ac:dyDescent="0.2">
      <c r="BX457" s="30"/>
      <c r="BY457" s="30"/>
      <c r="CC457" s="30"/>
      <c r="CD457" s="30"/>
      <c r="CF457" s="30"/>
      <c r="CG457" s="30"/>
      <c r="CH457" s="30"/>
      <c r="CI457" s="30"/>
      <c r="CJ457" s="30"/>
      <c r="CK457" s="30"/>
      <c r="CL457" s="30"/>
      <c r="CM457" s="30"/>
      <c r="CN457" s="30"/>
      <c r="CO457" s="30"/>
      <c r="CP457" s="30"/>
      <c r="CU457" s="30"/>
      <c r="CV457" s="30"/>
      <c r="CW457" s="30"/>
      <c r="CX457" s="30"/>
      <c r="CY457" s="30"/>
      <c r="CZ457" s="30"/>
      <c r="DA457" s="30"/>
      <c r="DB457" s="30"/>
      <c r="DC457" s="30"/>
      <c r="DD457" s="30"/>
      <c r="DE457" s="30"/>
      <c r="DF457" s="30"/>
      <c r="DG457" s="30"/>
      <c r="DH457" s="30"/>
      <c r="DI457" s="30"/>
    </row>
    <row r="458" spans="31:113" x14ac:dyDescent="0.2">
      <c r="BX458" s="30"/>
      <c r="BY458" s="30"/>
      <c r="CC458" s="30"/>
      <c r="CD458" s="30"/>
      <c r="CF458" s="30"/>
      <c r="CG458" s="30"/>
      <c r="CH458" s="30"/>
      <c r="CI458" s="30"/>
      <c r="CJ458" s="30"/>
      <c r="CK458" s="30"/>
      <c r="CL458" s="30"/>
      <c r="CM458" s="30"/>
      <c r="CN458" s="30"/>
      <c r="CO458" s="30"/>
      <c r="CP458" s="30"/>
      <c r="CU458" s="30"/>
      <c r="CV458" s="30"/>
      <c r="CW458" s="30"/>
      <c r="CX458" s="30"/>
      <c r="CY458" s="30"/>
      <c r="CZ458" s="30"/>
      <c r="DA458" s="30"/>
      <c r="DB458" s="30"/>
      <c r="DC458" s="30"/>
      <c r="DD458" s="30"/>
      <c r="DE458" s="30"/>
      <c r="DF458" s="30"/>
      <c r="DG458" s="30"/>
      <c r="DH458" s="30"/>
      <c r="DI458" s="30"/>
    </row>
    <row r="459" spans="31:113" x14ac:dyDescent="0.2">
      <c r="BX459" s="30"/>
      <c r="BY459" s="30"/>
      <c r="CC459" s="30"/>
      <c r="CD459" s="30"/>
      <c r="CF459" s="30"/>
      <c r="CG459" s="30"/>
      <c r="CH459" s="30"/>
      <c r="CI459" s="30"/>
      <c r="CJ459" s="30"/>
      <c r="CK459" s="30"/>
      <c r="CL459" s="30"/>
      <c r="CM459" s="30"/>
      <c r="CN459" s="30"/>
      <c r="CO459" s="30"/>
      <c r="CP459" s="30"/>
      <c r="CU459" s="30"/>
      <c r="CV459" s="30"/>
      <c r="CW459" s="30"/>
      <c r="CX459" s="30"/>
      <c r="CY459" s="30"/>
      <c r="CZ459" s="30"/>
      <c r="DA459" s="30"/>
      <c r="DB459" s="30"/>
      <c r="DC459" s="30"/>
      <c r="DD459" s="30"/>
      <c r="DE459" s="30"/>
      <c r="DF459" s="30"/>
      <c r="DG459" s="30"/>
      <c r="DH459" s="30"/>
      <c r="DI459" s="30"/>
    </row>
    <row r="460" spans="31:113" x14ac:dyDescent="0.2">
      <c r="BX460" s="30"/>
      <c r="BY460" s="30"/>
      <c r="CC460" s="30"/>
      <c r="CD460" s="30"/>
      <c r="CF460" s="30"/>
      <c r="CG460" s="30"/>
      <c r="CH460" s="30"/>
      <c r="CI460" s="30"/>
      <c r="CJ460" s="30"/>
      <c r="CK460" s="30"/>
      <c r="CL460" s="30"/>
      <c r="CM460" s="30"/>
      <c r="CN460" s="30"/>
      <c r="CO460" s="30"/>
      <c r="CP460" s="30"/>
      <c r="CU460" s="30"/>
      <c r="CV460" s="30"/>
      <c r="CW460" s="30"/>
      <c r="CX460" s="30"/>
      <c r="CY460" s="30"/>
      <c r="CZ460" s="30"/>
      <c r="DA460" s="30"/>
      <c r="DB460" s="30"/>
      <c r="DC460" s="30"/>
      <c r="DD460" s="30"/>
      <c r="DE460" s="30"/>
      <c r="DF460" s="30"/>
      <c r="DG460" s="30"/>
      <c r="DH460" s="30"/>
      <c r="DI460" s="30"/>
    </row>
    <row r="461" spans="31:113" x14ac:dyDescent="0.2">
      <c r="BX461" s="30"/>
      <c r="BY461" s="30"/>
      <c r="CC461" s="30"/>
      <c r="CD461" s="30"/>
      <c r="CF461" s="30"/>
      <c r="CG461" s="30"/>
      <c r="CH461" s="30"/>
      <c r="CI461" s="30"/>
      <c r="CJ461" s="30"/>
      <c r="CK461" s="30"/>
      <c r="CL461" s="30"/>
      <c r="CM461" s="30"/>
      <c r="CN461" s="30"/>
      <c r="CO461" s="30"/>
      <c r="CP461" s="30"/>
      <c r="CU461" s="30"/>
      <c r="CV461" s="30"/>
      <c r="CW461" s="30"/>
      <c r="CX461" s="30"/>
      <c r="CY461" s="30"/>
      <c r="CZ461" s="30"/>
      <c r="DA461" s="30"/>
      <c r="DB461" s="30"/>
      <c r="DC461" s="30"/>
      <c r="DD461" s="30"/>
      <c r="DE461" s="30"/>
      <c r="DF461" s="30"/>
      <c r="DG461" s="30"/>
      <c r="DH461" s="30"/>
      <c r="DI461" s="30"/>
    </row>
    <row r="462" spans="31:113" x14ac:dyDescent="0.2">
      <c r="BX462" s="30"/>
      <c r="BY462" s="30"/>
      <c r="CC462" s="30"/>
      <c r="CD462" s="30"/>
      <c r="CF462" s="30"/>
      <c r="CG462" s="30"/>
      <c r="CH462" s="30"/>
      <c r="CI462" s="30"/>
      <c r="CJ462" s="30"/>
      <c r="CK462" s="30"/>
      <c r="CL462" s="30"/>
      <c r="CM462" s="30"/>
      <c r="CN462" s="30"/>
      <c r="CO462" s="30"/>
      <c r="CP462" s="30"/>
      <c r="CU462" s="30"/>
      <c r="CV462" s="30"/>
      <c r="CW462" s="30"/>
      <c r="CX462" s="30"/>
      <c r="CY462" s="30"/>
      <c r="CZ462" s="30"/>
      <c r="DA462" s="30"/>
      <c r="DB462" s="30"/>
      <c r="DC462" s="30"/>
      <c r="DD462" s="30"/>
      <c r="DE462" s="30"/>
      <c r="DF462" s="30"/>
      <c r="DG462" s="30"/>
      <c r="DH462" s="30"/>
      <c r="DI462" s="30"/>
    </row>
    <row r="463" spans="31:113" x14ac:dyDescent="0.2">
      <c r="BX463" s="30"/>
      <c r="BY463" s="30"/>
      <c r="CC463" s="30"/>
      <c r="CD463" s="30"/>
      <c r="CF463" s="30"/>
      <c r="CG463" s="30"/>
      <c r="CH463" s="30"/>
      <c r="CI463" s="30"/>
      <c r="CJ463" s="30"/>
      <c r="CK463" s="30"/>
      <c r="CL463" s="30"/>
      <c r="CM463" s="30"/>
      <c r="CN463" s="30"/>
      <c r="CO463" s="30"/>
      <c r="CP463" s="30"/>
      <c r="CU463" s="30"/>
      <c r="CV463" s="30"/>
      <c r="CW463" s="30"/>
      <c r="CX463" s="30"/>
      <c r="CY463" s="30"/>
      <c r="CZ463" s="30"/>
      <c r="DA463" s="30"/>
      <c r="DB463" s="30"/>
      <c r="DC463" s="30"/>
      <c r="DD463" s="30"/>
      <c r="DE463" s="30"/>
      <c r="DF463" s="30"/>
      <c r="DG463" s="30"/>
      <c r="DH463" s="30"/>
      <c r="DI463" s="30"/>
    </row>
    <row r="464" spans="31:113" x14ac:dyDescent="0.2">
      <c r="BX464" s="30"/>
      <c r="BY464" s="30"/>
      <c r="CC464" s="30"/>
      <c r="CD464" s="30"/>
      <c r="CF464" s="30"/>
      <c r="CG464" s="30"/>
      <c r="CH464" s="30"/>
      <c r="CI464" s="30"/>
      <c r="CJ464" s="30"/>
      <c r="CK464" s="30"/>
      <c r="CL464" s="30"/>
      <c r="CM464" s="30"/>
      <c r="CN464" s="30"/>
      <c r="CO464" s="30"/>
      <c r="CP464" s="30"/>
      <c r="CU464" s="30"/>
      <c r="CV464" s="30"/>
      <c r="CW464" s="30"/>
      <c r="CX464" s="30"/>
      <c r="CY464" s="30"/>
      <c r="CZ464" s="30"/>
      <c r="DA464" s="30"/>
      <c r="DB464" s="30"/>
      <c r="DC464" s="30"/>
      <c r="DD464" s="30"/>
      <c r="DE464" s="30"/>
      <c r="DF464" s="30"/>
      <c r="DG464" s="30"/>
      <c r="DH464" s="30"/>
      <c r="DI464" s="30"/>
    </row>
    <row r="465" spans="76:113" x14ac:dyDescent="0.2">
      <c r="BX465" s="30"/>
      <c r="BY465" s="30"/>
      <c r="CC465" s="30"/>
      <c r="CD465" s="30"/>
      <c r="CF465" s="30"/>
      <c r="CG465" s="30"/>
      <c r="CH465" s="30"/>
      <c r="CI465" s="30"/>
      <c r="CJ465" s="30"/>
      <c r="CK465" s="30"/>
      <c r="CL465" s="30"/>
      <c r="CM465" s="30"/>
      <c r="CN465" s="30"/>
      <c r="CO465" s="30"/>
      <c r="CP465" s="30"/>
      <c r="CU465" s="30"/>
      <c r="CV465" s="30"/>
      <c r="CW465" s="30"/>
      <c r="CX465" s="30"/>
      <c r="CY465" s="30"/>
      <c r="CZ465" s="30"/>
      <c r="DA465" s="30"/>
      <c r="DB465" s="30"/>
      <c r="DC465" s="30"/>
      <c r="DD465" s="30"/>
      <c r="DE465" s="30"/>
      <c r="DF465" s="30"/>
      <c r="DG465" s="30"/>
      <c r="DH465" s="30"/>
      <c r="DI465" s="30"/>
    </row>
    <row r="466" spans="76:113" x14ac:dyDescent="0.2">
      <c r="BX466" s="30"/>
      <c r="BY466" s="30"/>
      <c r="CC466" s="30"/>
      <c r="CD466" s="30"/>
      <c r="CF466" s="30"/>
      <c r="CG466" s="30"/>
      <c r="CH466" s="30"/>
      <c r="CI466" s="30"/>
      <c r="CJ466" s="30"/>
      <c r="CK466" s="30"/>
      <c r="CL466" s="30"/>
      <c r="CM466" s="30"/>
      <c r="CN466" s="30"/>
      <c r="CO466" s="30"/>
      <c r="CP466" s="30"/>
      <c r="CU466" s="30"/>
      <c r="CV466" s="30"/>
      <c r="CW466" s="30"/>
      <c r="CX466" s="30"/>
      <c r="CY466" s="30"/>
      <c r="CZ466" s="30"/>
      <c r="DA466" s="30"/>
      <c r="DB466" s="30"/>
      <c r="DC466" s="30"/>
      <c r="DD466" s="30"/>
      <c r="DE466" s="30"/>
      <c r="DF466" s="30"/>
      <c r="DG466" s="30"/>
      <c r="DH466" s="30"/>
      <c r="DI466" s="30"/>
    </row>
    <row r="467" spans="76:113" x14ac:dyDescent="0.2">
      <c r="BX467" s="30"/>
      <c r="BY467" s="30"/>
      <c r="CC467" s="30"/>
      <c r="CD467" s="30"/>
      <c r="CF467" s="30"/>
      <c r="CG467" s="30"/>
      <c r="CH467" s="30"/>
      <c r="CI467" s="30"/>
      <c r="CJ467" s="30"/>
      <c r="CK467" s="30"/>
      <c r="CL467" s="30"/>
      <c r="CM467" s="30"/>
      <c r="CN467" s="30"/>
      <c r="CO467" s="30"/>
      <c r="CP467" s="30"/>
      <c r="CU467" s="30"/>
      <c r="CV467" s="30"/>
      <c r="CW467" s="30"/>
      <c r="CX467" s="30"/>
      <c r="CY467" s="30"/>
      <c r="CZ467" s="30"/>
      <c r="DA467" s="30"/>
      <c r="DB467" s="30"/>
      <c r="DC467" s="30"/>
      <c r="DD467" s="30"/>
      <c r="DE467" s="30"/>
      <c r="DF467" s="30"/>
      <c r="DG467" s="30"/>
      <c r="DH467" s="30"/>
      <c r="DI467" s="30"/>
    </row>
    <row r="468" spans="76:113" x14ac:dyDescent="0.2">
      <c r="BX468" s="30"/>
      <c r="BY468" s="30"/>
      <c r="CC468" s="30"/>
      <c r="CD468" s="30"/>
      <c r="CF468" s="30"/>
      <c r="CG468" s="30"/>
      <c r="CH468" s="30"/>
      <c r="CI468" s="30"/>
      <c r="CJ468" s="30"/>
      <c r="CK468" s="30"/>
      <c r="CL468" s="30"/>
      <c r="CM468" s="30"/>
      <c r="CN468" s="30"/>
      <c r="CO468" s="30"/>
      <c r="CP468" s="30"/>
      <c r="CU468" s="30"/>
      <c r="CV468" s="30"/>
      <c r="CW468" s="30"/>
      <c r="CX468" s="30"/>
      <c r="CY468" s="30"/>
      <c r="CZ468" s="30"/>
      <c r="DA468" s="30"/>
      <c r="DB468" s="30"/>
      <c r="DC468" s="30"/>
      <c r="DD468" s="30"/>
      <c r="DE468" s="30"/>
      <c r="DF468" s="30"/>
      <c r="DG468" s="30"/>
      <c r="DH468" s="30"/>
      <c r="DI468" s="30"/>
    </row>
    <row r="469" spans="76:113" x14ac:dyDescent="0.2">
      <c r="BX469" s="30"/>
      <c r="BY469" s="30"/>
      <c r="CC469" s="30"/>
      <c r="CD469" s="30"/>
      <c r="CF469" s="30"/>
      <c r="CG469" s="30"/>
      <c r="CH469" s="30"/>
      <c r="CI469" s="30"/>
      <c r="CJ469" s="30"/>
      <c r="CK469" s="30"/>
      <c r="CL469" s="30"/>
      <c r="CM469" s="30"/>
      <c r="CN469" s="30"/>
      <c r="CO469" s="30"/>
      <c r="CP469" s="30"/>
      <c r="CU469" s="30"/>
      <c r="CV469" s="30"/>
      <c r="CW469" s="30"/>
      <c r="CX469" s="30"/>
      <c r="CY469" s="30"/>
      <c r="CZ469" s="30"/>
      <c r="DA469" s="30"/>
      <c r="DB469" s="30"/>
      <c r="DC469" s="30"/>
      <c r="DD469" s="30"/>
      <c r="DE469" s="30"/>
      <c r="DF469" s="30"/>
      <c r="DG469" s="30"/>
      <c r="DH469" s="30"/>
      <c r="DI469" s="30"/>
    </row>
    <row r="470" spans="76:113" x14ac:dyDescent="0.2">
      <c r="BX470" s="30"/>
      <c r="BY470" s="30"/>
      <c r="CC470" s="30"/>
      <c r="CD470" s="30"/>
      <c r="CF470" s="30"/>
      <c r="CG470" s="30"/>
      <c r="CH470" s="30"/>
      <c r="CI470" s="30"/>
      <c r="CJ470" s="30"/>
      <c r="CK470" s="30"/>
      <c r="CL470" s="30"/>
      <c r="CM470" s="30"/>
      <c r="CN470" s="30"/>
      <c r="CO470" s="30"/>
      <c r="CP470" s="30"/>
      <c r="CU470" s="30"/>
      <c r="CV470" s="30"/>
      <c r="CW470" s="30"/>
      <c r="CX470" s="30"/>
      <c r="CY470" s="30"/>
      <c r="CZ470" s="30"/>
      <c r="DA470" s="30"/>
      <c r="DB470" s="30"/>
      <c r="DC470" s="30"/>
      <c r="DD470" s="30"/>
      <c r="DE470" s="30"/>
      <c r="DF470" s="30"/>
      <c r="DG470" s="30"/>
      <c r="DH470" s="30"/>
      <c r="DI470" s="30"/>
    </row>
    <row r="471" spans="76:113" x14ac:dyDescent="0.2">
      <c r="BX471" s="30"/>
      <c r="BY471" s="30"/>
      <c r="CC471" s="30"/>
      <c r="CD471" s="30"/>
      <c r="CF471" s="30"/>
      <c r="CG471" s="30"/>
      <c r="CH471" s="30"/>
      <c r="CI471" s="30"/>
      <c r="CJ471" s="30"/>
      <c r="CK471" s="30"/>
      <c r="CL471" s="30"/>
      <c r="CM471" s="30"/>
      <c r="CN471" s="30"/>
      <c r="CO471" s="30"/>
      <c r="CP471" s="30"/>
      <c r="CU471" s="30"/>
      <c r="CV471" s="30"/>
      <c r="CW471" s="30"/>
      <c r="CX471" s="30"/>
      <c r="CY471" s="30"/>
      <c r="CZ471" s="30"/>
      <c r="DA471" s="30"/>
      <c r="DB471" s="30"/>
      <c r="DC471" s="30"/>
      <c r="DD471" s="30"/>
      <c r="DE471" s="30"/>
      <c r="DF471" s="30"/>
      <c r="DG471" s="30"/>
      <c r="DH471" s="30"/>
      <c r="DI471" s="30"/>
    </row>
    <row r="472" spans="76:113" x14ac:dyDescent="0.2">
      <c r="BX472" s="30"/>
      <c r="BY472" s="30"/>
      <c r="CC472" s="30"/>
      <c r="CD472" s="30"/>
      <c r="CF472" s="30"/>
      <c r="CG472" s="30"/>
      <c r="CH472" s="30"/>
      <c r="CI472" s="30"/>
      <c r="CJ472" s="30"/>
      <c r="CK472" s="30"/>
      <c r="CL472" s="30"/>
      <c r="CM472" s="30"/>
      <c r="CN472" s="30"/>
      <c r="CO472" s="30"/>
      <c r="CP472" s="30"/>
      <c r="CU472" s="30"/>
      <c r="CV472" s="30"/>
      <c r="CW472" s="30"/>
      <c r="CX472" s="30"/>
      <c r="CY472" s="30"/>
      <c r="CZ472" s="30"/>
      <c r="DA472" s="30"/>
      <c r="DB472" s="30"/>
      <c r="DC472" s="30"/>
      <c r="DD472" s="30"/>
      <c r="DE472" s="30"/>
      <c r="DF472" s="30"/>
      <c r="DG472" s="30"/>
      <c r="DH472" s="30"/>
      <c r="DI472" s="30"/>
    </row>
    <row r="473" spans="76:113" x14ac:dyDescent="0.2">
      <c r="BX473" s="30"/>
      <c r="BY473" s="30"/>
      <c r="CC473" s="30"/>
      <c r="CD473" s="30"/>
      <c r="CF473" s="30"/>
      <c r="CG473" s="30"/>
      <c r="CH473" s="30"/>
      <c r="CI473" s="30"/>
      <c r="CJ473" s="30"/>
      <c r="CK473" s="30"/>
      <c r="CL473" s="30"/>
      <c r="CM473" s="30"/>
      <c r="CN473" s="30"/>
      <c r="CO473" s="30"/>
      <c r="CP473" s="30"/>
      <c r="CU473" s="30"/>
      <c r="CV473" s="30"/>
      <c r="CW473" s="30"/>
      <c r="CX473" s="30"/>
      <c r="CY473" s="30"/>
      <c r="CZ473" s="30"/>
      <c r="DA473" s="30"/>
      <c r="DB473" s="30"/>
      <c r="DC473" s="30"/>
      <c r="DD473" s="30"/>
      <c r="DE473" s="30"/>
      <c r="DF473" s="30"/>
      <c r="DG473" s="30"/>
      <c r="DH473" s="30"/>
      <c r="DI473" s="30"/>
    </row>
    <row r="474" spans="76:113" x14ac:dyDescent="0.2">
      <c r="BX474" s="30"/>
      <c r="BY474" s="30"/>
      <c r="CC474" s="30"/>
      <c r="CD474" s="30"/>
      <c r="CF474" s="30"/>
      <c r="CG474" s="30"/>
      <c r="CH474" s="30"/>
      <c r="CI474" s="30"/>
      <c r="CJ474" s="30"/>
      <c r="CK474" s="30"/>
      <c r="CL474" s="30"/>
      <c r="CM474" s="30"/>
      <c r="CN474" s="30"/>
      <c r="CO474" s="30"/>
      <c r="CP474" s="30"/>
      <c r="CU474" s="30"/>
      <c r="CV474" s="30"/>
      <c r="CW474" s="30"/>
      <c r="CX474" s="30"/>
      <c r="CY474" s="30"/>
      <c r="CZ474" s="30"/>
      <c r="DA474" s="30"/>
      <c r="DB474" s="30"/>
      <c r="DC474" s="30"/>
      <c r="DD474" s="30"/>
      <c r="DE474" s="30"/>
      <c r="DF474" s="30"/>
      <c r="DG474" s="30"/>
      <c r="DH474" s="30"/>
      <c r="DI474" s="30"/>
    </row>
    <row r="475" spans="76:113" x14ac:dyDescent="0.2">
      <c r="BX475" s="30"/>
      <c r="BY475" s="30"/>
      <c r="CC475" s="30"/>
      <c r="CD475" s="30"/>
      <c r="CF475" s="30"/>
      <c r="CG475" s="30"/>
      <c r="CH475" s="30"/>
      <c r="CI475" s="30"/>
      <c r="CJ475" s="30"/>
      <c r="CK475" s="30"/>
      <c r="CL475" s="30"/>
      <c r="CM475" s="30"/>
      <c r="CN475" s="30"/>
      <c r="CO475" s="30"/>
      <c r="CP475" s="30"/>
      <c r="CU475" s="30"/>
      <c r="CV475" s="30"/>
      <c r="CW475" s="30"/>
      <c r="CX475" s="30"/>
      <c r="CY475" s="30"/>
      <c r="CZ475" s="30"/>
      <c r="DA475" s="30"/>
      <c r="DB475" s="30"/>
      <c r="DC475" s="30"/>
      <c r="DD475" s="30"/>
      <c r="DE475" s="30"/>
      <c r="DF475" s="30"/>
      <c r="DG475" s="30"/>
      <c r="DH475" s="30"/>
      <c r="DI475" s="30"/>
    </row>
    <row r="476" spans="76:113" x14ac:dyDescent="0.2">
      <c r="BX476" s="30"/>
      <c r="BY476" s="30"/>
      <c r="CC476" s="30"/>
      <c r="CD476" s="30"/>
      <c r="CF476" s="30"/>
      <c r="CG476" s="30"/>
      <c r="CH476" s="30"/>
      <c r="CI476" s="30"/>
      <c r="CJ476" s="30"/>
      <c r="CK476" s="30"/>
      <c r="CL476" s="30"/>
      <c r="CM476" s="30"/>
      <c r="CN476" s="30"/>
      <c r="CO476" s="30"/>
      <c r="CP476" s="30"/>
      <c r="CU476" s="30"/>
      <c r="CV476" s="30"/>
      <c r="CW476" s="30"/>
      <c r="CX476" s="30"/>
      <c r="CY476" s="30"/>
      <c r="CZ476" s="30"/>
      <c r="DA476" s="30"/>
      <c r="DB476" s="30"/>
      <c r="DC476" s="30"/>
      <c r="DD476" s="30"/>
      <c r="DE476" s="30"/>
      <c r="DF476" s="30"/>
      <c r="DG476" s="30"/>
      <c r="DH476" s="30"/>
      <c r="DI476" s="30"/>
    </row>
    <row r="477" spans="76:113" x14ac:dyDescent="0.2">
      <c r="BX477" s="30"/>
      <c r="BY477" s="30"/>
      <c r="CC477" s="30"/>
      <c r="CD477" s="30"/>
      <c r="CF477" s="30"/>
      <c r="CG477" s="30"/>
      <c r="CH477" s="30"/>
      <c r="CI477" s="30"/>
      <c r="CJ477" s="30"/>
      <c r="CK477" s="30"/>
      <c r="CL477" s="30"/>
      <c r="CM477" s="30"/>
      <c r="CN477" s="30"/>
      <c r="CO477" s="30"/>
      <c r="CP477" s="30"/>
      <c r="CU477" s="30"/>
      <c r="CV477" s="30"/>
      <c r="CW477" s="30"/>
      <c r="CX477" s="30"/>
      <c r="CY477" s="30"/>
      <c r="CZ477" s="30"/>
      <c r="DA477" s="30"/>
      <c r="DB477" s="30"/>
      <c r="DC477" s="30"/>
      <c r="DD477" s="30"/>
      <c r="DE477" s="30"/>
      <c r="DF477" s="30"/>
      <c r="DG477" s="30"/>
      <c r="DH477" s="30"/>
      <c r="DI477" s="30"/>
    </row>
    <row r="478" spans="76:113" x14ac:dyDescent="0.2">
      <c r="BX478" s="30"/>
      <c r="BY478" s="30"/>
      <c r="CC478" s="30"/>
      <c r="CD478" s="30"/>
      <c r="CF478" s="30"/>
      <c r="CG478" s="30"/>
      <c r="CH478" s="30"/>
      <c r="CI478" s="30"/>
      <c r="CJ478" s="30"/>
      <c r="CK478" s="30"/>
      <c r="CL478" s="30"/>
      <c r="CM478" s="30"/>
      <c r="CN478" s="30"/>
      <c r="CO478" s="30"/>
      <c r="CP478" s="30"/>
      <c r="CU478" s="30"/>
      <c r="CV478" s="30"/>
      <c r="CW478" s="30"/>
      <c r="CX478" s="30"/>
      <c r="CY478" s="30"/>
      <c r="CZ478" s="30"/>
      <c r="DA478" s="30"/>
      <c r="DB478" s="30"/>
      <c r="DC478" s="30"/>
      <c r="DD478" s="30"/>
      <c r="DE478" s="30"/>
      <c r="DF478" s="30"/>
      <c r="DG478" s="30"/>
      <c r="DH478" s="30"/>
      <c r="DI478" s="30"/>
    </row>
    <row r="479" spans="76:113" x14ac:dyDescent="0.2">
      <c r="BX479" s="30"/>
      <c r="BY479" s="30"/>
      <c r="CC479" s="30"/>
      <c r="CD479" s="30"/>
      <c r="CF479" s="30"/>
      <c r="CG479" s="30"/>
      <c r="CH479" s="30"/>
      <c r="CI479" s="30"/>
      <c r="CJ479" s="30"/>
      <c r="CK479" s="30"/>
      <c r="CL479" s="30"/>
      <c r="CM479" s="30"/>
      <c r="CN479" s="30"/>
      <c r="CO479" s="30"/>
      <c r="CP479" s="30"/>
      <c r="CU479" s="30"/>
      <c r="CV479" s="30"/>
      <c r="CW479" s="30"/>
      <c r="CX479" s="30"/>
      <c r="CY479" s="30"/>
      <c r="CZ479" s="30"/>
      <c r="DA479" s="30"/>
      <c r="DB479" s="30"/>
      <c r="DC479" s="30"/>
      <c r="DD479" s="30"/>
      <c r="DE479" s="30"/>
      <c r="DF479" s="30"/>
      <c r="DG479" s="30"/>
      <c r="DH479" s="30"/>
      <c r="DI479" s="30"/>
    </row>
    <row r="480" spans="76:113" x14ac:dyDescent="0.2">
      <c r="BX480" s="30"/>
      <c r="BY480" s="30"/>
      <c r="CC480" s="30"/>
      <c r="CD480" s="30"/>
      <c r="CF480" s="30"/>
      <c r="CG480" s="30"/>
      <c r="CH480" s="30"/>
      <c r="CI480" s="30"/>
      <c r="CJ480" s="30"/>
      <c r="CK480" s="30"/>
      <c r="CL480" s="30"/>
      <c r="CM480" s="30"/>
      <c r="CN480" s="30"/>
      <c r="CO480" s="30"/>
      <c r="CP480" s="30"/>
      <c r="CU480" s="30"/>
      <c r="CV480" s="30"/>
      <c r="CW480" s="30"/>
      <c r="CX480" s="30"/>
      <c r="CY480" s="30"/>
      <c r="CZ480" s="30"/>
      <c r="DA480" s="30"/>
      <c r="DB480" s="30"/>
      <c r="DC480" s="30"/>
      <c r="DD480" s="30"/>
      <c r="DE480" s="30"/>
      <c r="DF480" s="30"/>
      <c r="DG480" s="30"/>
      <c r="DH480" s="30"/>
      <c r="DI480" s="30"/>
    </row>
    <row r="481" spans="76:113" x14ac:dyDescent="0.2">
      <c r="BX481" s="30"/>
      <c r="BY481" s="30"/>
      <c r="CC481" s="30"/>
      <c r="CD481" s="30"/>
      <c r="CF481" s="30"/>
      <c r="CG481" s="30"/>
      <c r="CH481" s="30"/>
      <c r="CI481" s="30"/>
      <c r="CJ481" s="30"/>
      <c r="CK481" s="30"/>
      <c r="CL481" s="30"/>
      <c r="CM481" s="30"/>
      <c r="CN481" s="30"/>
      <c r="CO481" s="30"/>
      <c r="CP481" s="30"/>
      <c r="CU481" s="30"/>
      <c r="CV481" s="30"/>
      <c r="CW481" s="30"/>
      <c r="CX481" s="30"/>
      <c r="CY481" s="30"/>
      <c r="CZ481" s="30"/>
      <c r="DA481" s="30"/>
      <c r="DB481" s="30"/>
      <c r="DC481" s="30"/>
      <c r="DD481" s="30"/>
      <c r="DE481" s="30"/>
      <c r="DF481" s="30"/>
      <c r="DG481" s="30"/>
      <c r="DH481" s="30"/>
      <c r="DI481" s="30"/>
    </row>
    <row r="482" spans="76:113" x14ac:dyDescent="0.2">
      <c r="BX482" s="30"/>
      <c r="BY482" s="30"/>
      <c r="CC482" s="30"/>
      <c r="CD482" s="30"/>
      <c r="CF482" s="30"/>
      <c r="CG482" s="30"/>
      <c r="CH482" s="30"/>
      <c r="CI482" s="30"/>
      <c r="CJ482" s="30"/>
      <c r="CK482" s="30"/>
      <c r="CL482" s="30"/>
      <c r="CM482" s="30"/>
      <c r="CN482" s="30"/>
      <c r="CO482" s="30"/>
      <c r="CP482" s="30"/>
      <c r="CU482" s="30"/>
      <c r="CV482" s="30"/>
      <c r="CW482" s="30"/>
      <c r="CX482" s="30"/>
      <c r="CY482" s="30"/>
      <c r="CZ482" s="30"/>
      <c r="DA482" s="30"/>
      <c r="DB482" s="30"/>
      <c r="DC482" s="30"/>
      <c r="DD482" s="30"/>
      <c r="DE482" s="30"/>
      <c r="DF482" s="30"/>
      <c r="DG482" s="30"/>
      <c r="DH482" s="30"/>
      <c r="DI482" s="30"/>
    </row>
    <row r="483" spans="76:113" x14ac:dyDescent="0.2">
      <c r="BX483" s="30"/>
      <c r="BY483" s="30"/>
      <c r="CC483" s="30"/>
      <c r="CD483" s="30"/>
      <c r="CF483" s="30"/>
      <c r="CG483" s="30"/>
      <c r="CH483" s="30"/>
      <c r="CI483" s="30"/>
      <c r="CJ483" s="30"/>
      <c r="CK483" s="30"/>
      <c r="CL483" s="30"/>
      <c r="CM483" s="30"/>
      <c r="CN483" s="30"/>
      <c r="CO483" s="30"/>
      <c r="CP483" s="30"/>
      <c r="CU483" s="30"/>
      <c r="CV483" s="30"/>
      <c r="CW483" s="30"/>
      <c r="CX483" s="30"/>
      <c r="CY483" s="30"/>
      <c r="CZ483" s="30"/>
      <c r="DA483" s="30"/>
      <c r="DB483" s="30"/>
      <c r="DC483" s="30"/>
      <c r="DD483" s="30"/>
      <c r="DE483" s="30"/>
      <c r="DF483" s="30"/>
      <c r="DG483" s="30"/>
      <c r="DH483" s="30"/>
      <c r="DI483" s="30"/>
    </row>
    <row r="484" spans="76:113" x14ac:dyDescent="0.2">
      <c r="BX484" s="30"/>
      <c r="BY484" s="30"/>
      <c r="CC484" s="30"/>
      <c r="CD484" s="30"/>
      <c r="CF484" s="30"/>
      <c r="CG484" s="30"/>
      <c r="CH484" s="30"/>
      <c r="CI484" s="30"/>
      <c r="CJ484" s="30"/>
      <c r="CK484" s="30"/>
      <c r="CL484" s="30"/>
      <c r="CM484" s="30"/>
      <c r="CN484" s="30"/>
      <c r="CO484" s="30"/>
      <c r="CP484" s="30"/>
      <c r="CU484" s="30"/>
      <c r="CV484" s="30"/>
      <c r="CW484" s="30"/>
      <c r="CX484" s="30"/>
      <c r="CY484" s="30"/>
      <c r="CZ484" s="30"/>
      <c r="DA484" s="30"/>
      <c r="DB484" s="30"/>
      <c r="DC484" s="30"/>
      <c r="DD484" s="30"/>
      <c r="DE484" s="30"/>
      <c r="DF484" s="30"/>
      <c r="DG484" s="30"/>
      <c r="DH484" s="30"/>
      <c r="DI484" s="30"/>
    </row>
    <row r="485" spans="76:113" x14ac:dyDescent="0.2">
      <c r="BX485" s="30"/>
      <c r="BY485" s="30"/>
      <c r="CC485" s="30"/>
      <c r="CD485" s="30"/>
      <c r="CF485" s="30"/>
      <c r="CG485" s="30"/>
      <c r="CH485" s="30"/>
      <c r="CI485" s="30"/>
      <c r="CJ485" s="30"/>
      <c r="CK485" s="30"/>
      <c r="CL485" s="30"/>
      <c r="CM485" s="30"/>
      <c r="CN485" s="30"/>
      <c r="CO485" s="30"/>
      <c r="CP485" s="30"/>
      <c r="CU485" s="30"/>
      <c r="CV485" s="30"/>
      <c r="CW485" s="30"/>
      <c r="CX485" s="30"/>
      <c r="CY485" s="30"/>
      <c r="CZ485" s="30"/>
      <c r="DA485" s="30"/>
      <c r="DB485" s="30"/>
      <c r="DC485" s="30"/>
      <c r="DD485" s="30"/>
      <c r="DE485" s="30"/>
      <c r="DF485" s="30"/>
      <c r="DG485" s="30"/>
      <c r="DH485" s="30"/>
      <c r="DI485" s="30"/>
    </row>
    <row r="486" spans="76:113" x14ac:dyDescent="0.2">
      <c r="BX486" s="30"/>
      <c r="BY486" s="30"/>
      <c r="CC486" s="30"/>
      <c r="CD486" s="30"/>
      <c r="CF486" s="30"/>
      <c r="CG486" s="30"/>
      <c r="CH486" s="30"/>
      <c r="CI486" s="30"/>
      <c r="CJ486" s="30"/>
      <c r="CK486" s="30"/>
      <c r="CL486" s="30"/>
      <c r="CM486" s="30"/>
      <c r="CN486" s="30"/>
      <c r="CO486" s="30"/>
      <c r="CP486" s="30"/>
      <c r="CU486" s="30"/>
      <c r="CV486" s="30"/>
      <c r="CW486" s="30"/>
      <c r="CX486" s="30"/>
      <c r="CY486" s="30"/>
      <c r="CZ486" s="30"/>
      <c r="DA486" s="30"/>
      <c r="DB486" s="30"/>
      <c r="DC486" s="30"/>
      <c r="DD486" s="30"/>
      <c r="DE486" s="30"/>
      <c r="DF486" s="30"/>
      <c r="DG486" s="30"/>
      <c r="DH486" s="30"/>
      <c r="DI486" s="30"/>
    </row>
    <row r="487" spans="76:113" x14ac:dyDescent="0.2">
      <c r="BX487" s="30"/>
      <c r="BY487" s="30"/>
      <c r="CC487" s="30"/>
      <c r="CD487" s="30"/>
      <c r="CF487" s="30"/>
      <c r="CG487" s="30"/>
      <c r="CH487" s="30"/>
      <c r="CI487" s="30"/>
      <c r="CJ487" s="30"/>
      <c r="CK487" s="30"/>
      <c r="CL487" s="30"/>
      <c r="CM487" s="30"/>
      <c r="CN487" s="30"/>
      <c r="CO487" s="30"/>
      <c r="CP487" s="30"/>
      <c r="CU487" s="30"/>
      <c r="CV487" s="30"/>
      <c r="CW487" s="30"/>
      <c r="CX487" s="30"/>
      <c r="CY487" s="30"/>
      <c r="CZ487" s="30"/>
      <c r="DA487" s="30"/>
      <c r="DB487" s="30"/>
      <c r="DC487" s="30"/>
      <c r="DD487" s="30"/>
      <c r="DE487" s="30"/>
      <c r="DF487" s="30"/>
      <c r="DG487" s="30"/>
      <c r="DH487" s="30"/>
      <c r="DI487" s="30"/>
    </row>
    <row r="488" spans="76:113" x14ac:dyDescent="0.2">
      <c r="BX488" s="30"/>
      <c r="BY488" s="30"/>
      <c r="CC488" s="30"/>
      <c r="CD488" s="30"/>
      <c r="CF488" s="30"/>
      <c r="CG488" s="30"/>
      <c r="CH488" s="30"/>
      <c r="CI488" s="30"/>
      <c r="CJ488" s="30"/>
      <c r="CK488" s="30"/>
      <c r="CL488" s="30"/>
      <c r="CM488" s="30"/>
      <c r="CN488" s="30"/>
      <c r="CO488" s="30"/>
      <c r="CP488" s="30"/>
      <c r="CU488" s="30"/>
      <c r="CV488" s="30"/>
      <c r="CW488" s="30"/>
      <c r="CX488" s="30"/>
      <c r="CY488" s="30"/>
      <c r="CZ488" s="30"/>
      <c r="DA488" s="30"/>
      <c r="DB488" s="30"/>
      <c r="DC488" s="30"/>
      <c r="DD488" s="30"/>
      <c r="DE488" s="30"/>
      <c r="DF488" s="30"/>
      <c r="DG488" s="30"/>
      <c r="DH488" s="30"/>
      <c r="DI488" s="30"/>
    </row>
    <row r="489" spans="76:113" x14ac:dyDescent="0.2">
      <c r="BX489" s="30"/>
      <c r="BY489" s="30"/>
      <c r="CC489" s="30"/>
      <c r="CD489" s="30"/>
      <c r="CF489" s="30"/>
      <c r="CG489" s="30"/>
      <c r="CH489" s="30"/>
      <c r="CI489" s="30"/>
      <c r="CJ489" s="30"/>
      <c r="CK489" s="30"/>
      <c r="CL489" s="30"/>
      <c r="CM489" s="30"/>
      <c r="CN489" s="30"/>
      <c r="CO489" s="30"/>
      <c r="CP489" s="30"/>
      <c r="CU489" s="30"/>
      <c r="CV489" s="30"/>
      <c r="CW489" s="30"/>
      <c r="CX489" s="30"/>
      <c r="CY489" s="30"/>
      <c r="CZ489" s="30"/>
      <c r="DA489" s="30"/>
      <c r="DB489" s="30"/>
      <c r="DC489" s="30"/>
      <c r="DD489" s="30"/>
      <c r="DE489" s="30"/>
      <c r="DF489" s="30"/>
      <c r="DG489" s="30"/>
      <c r="DH489" s="30"/>
      <c r="DI489" s="30"/>
    </row>
    <row r="490" spans="76:113" x14ac:dyDescent="0.2">
      <c r="BX490" s="30"/>
      <c r="BY490" s="30"/>
      <c r="CC490" s="30"/>
      <c r="CD490" s="30"/>
      <c r="CF490" s="30"/>
      <c r="CG490" s="30"/>
      <c r="CH490" s="30"/>
      <c r="CI490" s="30"/>
      <c r="CJ490" s="30"/>
      <c r="CK490" s="30"/>
      <c r="CL490" s="30"/>
      <c r="CM490" s="30"/>
      <c r="CN490" s="30"/>
      <c r="CO490" s="30"/>
      <c r="CP490" s="30"/>
      <c r="CU490" s="30"/>
      <c r="CV490" s="30"/>
      <c r="CW490" s="30"/>
      <c r="CX490" s="30"/>
      <c r="CY490" s="30"/>
      <c r="CZ490" s="30"/>
      <c r="DA490" s="30"/>
      <c r="DB490" s="30"/>
      <c r="DC490" s="30"/>
      <c r="DD490" s="30"/>
      <c r="DE490" s="30"/>
      <c r="DF490" s="30"/>
      <c r="DG490" s="30"/>
      <c r="DH490" s="30"/>
      <c r="DI490" s="30"/>
    </row>
    <row r="491" spans="76:113" x14ac:dyDescent="0.2">
      <c r="BX491" s="30"/>
      <c r="BY491" s="30"/>
      <c r="CC491" s="30"/>
      <c r="CD491" s="30"/>
      <c r="CF491" s="30"/>
      <c r="CG491" s="30"/>
      <c r="CH491" s="30"/>
      <c r="CI491" s="30"/>
      <c r="CJ491" s="30"/>
      <c r="CK491" s="30"/>
      <c r="CL491" s="30"/>
      <c r="CM491" s="30"/>
      <c r="CN491" s="30"/>
      <c r="CO491" s="30"/>
      <c r="CP491" s="30"/>
      <c r="CU491" s="30"/>
      <c r="CV491" s="30"/>
      <c r="CW491" s="30"/>
      <c r="CX491" s="30"/>
      <c r="CY491" s="30"/>
      <c r="CZ491" s="30"/>
      <c r="DA491" s="30"/>
      <c r="DB491" s="30"/>
      <c r="DC491" s="30"/>
      <c r="DD491" s="30"/>
      <c r="DE491" s="30"/>
      <c r="DF491" s="30"/>
      <c r="DG491" s="30"/>
      <c r="DH491" s="30"/>
      <c r="DI491" s="30"/>
    </row>
    <row r="492" spans="76:113" x14ac:dyDescent="0.2">
      <c r="BX492" s="30"/>
      <c r="BY492" s="30"/>
      <c r="CC492" s="30"/>
      <c r="CD492" s="30"/>
      <c r="CF492" s="30"/>
      <c r="CG492" s="30"/>
      <c r="CH492" s="30"/>
      <c r="CI492" s="30"/>
      <c r="CJ492" s="30"/>
      <c r="CK492" s="30"/>
      <c r="CL492" s="30"/>
      <c r="CM492" s="30"/>
      <c r="CN492" s="30"/>
      <c r="CO492" s="30"/>
      <c r="CP492" s="30"/>
      <c r="CU492" s="30"/>
      <c r="CV492" s="30"/>
      <c r="CW492" s="30"/>
      <c r="CX492" s="30"/>
      <c r="CY492" s="30"/>
      <c r="CZ492" s="30"/>
      <c r="DA492" s="30"/>
      <c r="DB492" s="30"/>
      <c r="DC492" s="30"/>
      <c r="DD492" s="30"/>
      <c r="DE492" s="30"/>
      <c r="DF492" s="30"/>
      <c r="DG492" s="30"/>
      <c r="DH492" s="30"/>
      <c r="DI492" s="30"/>
    </row>
    <row r="493" spans="76:113" x14ac:dyDescent="0.2">
      <c r="BX493" s="30"/>
      <c r="BY493" s="30"/>
      <c r="CC493" s="30"/>
      <c r="CD493" s="30"/>
      <c r="CF493" s="30"/>
      <c r="CG493" s="30"/>
      <c r="CH493" s="30"/>
      <c r="CI493" s="30"/>
      <c r="CJ493" s="30"/>
      <c r="CK493" s="30"/>
      <c r="CL493" s="30"/>
      <c r="CM493" s="30"/>
      <c r="CN493" s="30"/>
      <c r="CO493" s="30"/>
      <c r="CP493" s="30"/>
      <c r="CU493" s="30"/>
      <c r="CV493" s="30"/>
      <c r="CW493" s="30"/>
      <c r="CX493" s="30"/>
      <c r="CY493" s="30"/>
      <c r="CZ493" s="30"/>
      <c r="DA493" s="30"/>
      <c r="DB493" s="30"/>
      <c r="DC493" s="30"/>
      <c r="DD493" s="30"/>
      <c r="DE493" s="30"/>
      <c r="DF493" s="30"/>
      <c r="DG493" s="30"/>
      <c r="DH493" s="30"/>
      <c r="DI493" s="30"/>
    </row>
    <row r="494" spans="76:113" x14ac:dyDescent="0.2">
      <c r="BX494" s="30"/>
      <c r="BY494" s="30"/>
      <c r="CC494" s="30"/>
      <c r="CD494" s="30"/>
      <c r="CF494" s="30"/>
      <c r="CG494" s="30"/>
      <c r="CH494" s="30"/>
      <c r="CI494" s="30"/>
      <c r="CJ494" s="30"/>
      <c r="CK494" s="30"/>
      <c r="CL494" s="30"/>
      <c r="CM494" s="30"/>
      <c r="CN494" s="30"/>
      <c r="CO494" s="30"/>
      <c r="CP494" s="30"/>
      <c r="CU494" s="30"/>
      <c r="CV494" s="30"/>
      <c r="CW494" s="30"/>
      <c r="CX494" s="30"/>
      <c r="CY494" s="30"/>
      <c r="CZ494" s="30"/>
      <c r="DA494" s="30"/>
      <c r="DB494" s="30"/>
      <c r="DC494" s="30"/>
      <c r="DD494" s="30"/>
      <c r="DE494" s="30"/>
      <c r="DF494" s="30"/>
      <c r="DG494" s="30"/>
      <c r="DH494" s="30"/>
      <c r="DI494" s="30"/>
    </row>
    <row r="495" spans="76:113" x14ac:dyDescent="0.2">
      <c r="BX495" s="30"/>
      <c r="BY495" s="30"/>
      <c r="CC495" s="30"/>
      <c r="CD495" s="30"/>
      <c r="CF495" s="30"/>
      <c r="CG495" s="30"/>
      <c r="CH495" s="30"/>
      <c r="CI495" s="30"/>
      <c r="CJ495" s="30"/>
      <c r="CK495" s="30"/>
      <c r="CL495" s="30"/>
      <c r="CM495" s="30"/>
      <c r="CN495" s="30"/>
      <c r="CO495" s="30"/>
      <c r="CP495" s="30"/>
      <c r="CU495" s="30"/>
      <c r="CV495" s="30"/>
      <c r="CW495" s="30"/>
      <c r="CX495" s="30"/>
      <c r="CY495" s="30"/>
      <c r="CZ495" s="30"/>
      <c r="DA495" s="30"/>
      <c r="DB495" s="30"/>
      <c r="DC495" s="30"/>
      <c r="DD495" s="30"/>
      <c r="DE495" s="30"/>
      <c r="DF495" s="30"/>
      <c r="DG495" s="30"/>
      <c r="DH495" s="30"/>
      <c r="DI495" s="30"/>
    </row>
    <row r="496" spans="76:113" x14ac:dyDescent="0.2">
      <c r="BX496" s="30"/>
      <c r="BY496" s="30"/>
      <c r="CC496" s="30"/>
      <c r="CD496" s="30"/>
      <c r="CF496" s="30"/>
      <c r="CG496" s="30"/>
      <c r="CH496" s="30"/>
      <c r="CI496" s="30"/>
      <c r="CJ496" s="30"/>
      <c r="CK496" s="30"/>
      <c r="CL496" s="30"/>
      <c r="CM496" s="30"/>
      <c r="CN496" s="30"/>
      <c r="CO496" s="30"/>
      <c r="CP496" s="30"/>
      <c r="CU496" s="30"/>
      <c r="CV496" s="30"/>
      <c r="CW496" s="30"/>
      <c r="CX496" s="30"/>
      <c r="CY496" s="30"/>
      <c r="CZ496" s="30"/>
      <c r="DA496" s="30"/>
      <c r="DB496" s="30"/>
      <c r="DC496" s="30"/>
      <c r="DD496" s="30"/>
      <c r="DE496" s="30"/>
      <c r="DF496" s="30"/>
      <c r="DG496" s="30"/>
      <c r="DH496" s="30"/>
      <c r="DI496" s="30"/>
    </row>
    <row r="497" spans="76:113" x14ac:dyDescent="0.2">
      <c r="BX497" s="30"/>
      <c r="BY497" s="30"/>
      <c r="CC497" s="30"/>
      <c r="CD497" s="30"/>
      <c r="CF497" s="30"/>
      <c r="CG497" s="30"/>
      <c r="CH497" s="30"/>
      <c r="CI497" s="30"/>
      <c r="CJ497" s="30"/>
      <c r="CK497" s="30"/>
      <c r="CL497" s="30"/>
      <c r="CM497" s="30"/>
      <c r="CN497" s="30"/>
      <c r="CO497" s="30"/>
      <c r="CP497" s="30"/>
      <c r="CU497" s="30"/>
      <c r="CV497" s="30"/>
      <c r="CW497" s="30"/>
      <c r="CX497" s="30"/>
      <c r="CY497" s="30"/>
      <c r="CZ497" s="30"/>
      <c r="DA497" s="30"/>
      <c r="DB497" s="30"/>
      <c r="DC497" s="30"/>
      <c r="DD497" s="30"/>
      <c r="DE497" s="30"/>
      <c r="DF497" s="30"/>
      <c r="DG497" s="30"/>
      <c r="DH497" s="30"/>
      <c r="DI497" s="30"/>
    </row>
    <row r="498" spans="76:113" x14ac:dyDescent="0.2">
      <c r="BX498" s="30"/>
      <c r="BY498" s="30"/>
      <c r="CC498" s="30"/>
      <c r="CD498" s="30"/>
      <c r="CF498" s="30"/>
      <c r="CG498" s="30"/>
      <c r="CH498" s="30"/>
      <c r="CI498" s="30"/>
      <c r="CJ498" s="30"/>
      <c r="CK498" s="30"/>
      <c r="CL498" s="30"/>
      <c r="CM498" s="30"/>
      <c r="CN498" s="30"/>
      <c r="CO498" s="30"/>
      <c r="CP498" s="30"/>
      <c r="CU498" s="30"/>
      <c r="CV498" s="30"/>
      <c r="CW498" s="30"/>
      <c r="CX498" s="30"/>
      <c r="CY498" s="30"/>
      <c r="CZ498" s="30"/>
      <c r="DA498" s="30"/>
      <c r="DB498" s="30"/>
      <c r="DC498" s="30"/>
      <c r="DD498" s="30"/>
      <c r="DE498" s="30"/>
      <c r="DF498" s="30"/>
      <c r="DG498" s="30"/>
      <c r="DH498" s="30"/>
      <c r="DI498" s="30"/>
    </row>
    <row r="499" spans="76:113" x14ac:dyDescent="0.2">
      <c r="BX499" s="30"/>
      <c r="BY499" s="30"/>
      <c r="CC499" s="30"/>
      <c r="CD499" s="30"/>
      <c r="CF499" s="30"/>
      <c r="CG499" s="30"/>
      <c r="CH499" s="30"/>
      <c r="CI499" s="30"/>
      <c r="CJ499" s="30"/>
      <c r="CK499" s="30"/>
      <c r="CL499" s="30"/>
      <c r="CM499" s="30"/>
      <c r="CN499" s="30"/>
      <c r="CO499" s="30"/>
      <c r="CP499" s="30"/>
      <c r="CU499" s="30"/>
      <c r="CV499" s="30"/>
      <c r="CW499" s="30"/>
      <c r="CX499" s="30"/>
      <c r="CY499" s="30"/>
      <c r="CZ499" s="30"/>
      <c r="DA499" s="30"/>
      <c r="DB499" s="30"/>
      <c r="DC499" s="30"/>
      <c r="DD499" s="30"/>
      <c r="DE499" s="30"/>
      <c r="DF499" s="30"/>
      <c r="DG499" s="30"/>
      <c r="DH499" s="30"/>
      <c r="DI499" s="30"/>
    </row>
    <row r="500" spans="76:113" x14ac:dyDescent="0.2">
      <c r="BX500" s="30"/>
      <c r="BY500" s="30"/>
      <c r="CC500" s="30"/>
      <c r="CD500" s="30"/>
      <c r="CF500" s="30"/>
      <c r="CG500" s="30"/>
      <c r="CH500" s="30"/>
      <c r="CI500" s="30"/>
      <c r="CJ500" s="30"/>
      <c r="CK500" s="30"/>
      <c r="CL500" s="30"/>
      <c r="CM500" s="30"/>
      <c r="CN500" s="30"/>
      <c r="CO500" s="30"/>
      <c r="CP500" s="30"/>
      <c r="CU500" s="30"/>
      <c r="CV500" s="30"/>
      <c r="CW500" s="30"/>
      <c r="CX500" s="30"/>
      <c r="CY500" s="30"/>
      <c r="CZ500" s="30"/>
      <c r="DA500" s="30"/>
      <c r="DB500" s="30"/>
      <c r="DC500" s="30"/>
      <c r="DD500" s="30"/>
      <c r="DE500" s="30"/>
      <c r="DF500" s="30"/>
      <c r="DG500" s="30"/>
      <c r="DH500" s="30"/>
      <c r="DI500" s="30"/>
    </row>
    <row r="501" spans="76:113" x14ac:dyDescent="0.2">
      <c r="BX501" s="30"/>
      <c r="BY501" s="30"/>
      <c r="CC501" s="30"/>
      <c r="CD501" s="30"/>
      <c r="CF501" s="30"/>
      <c r="CG501" s="30"/>
      <c r="CH501" s="30"/>
      <c r="CI501" s="30"/>
      <c r="CJ501" s="30"/>
      <c r="CK501" s="30"/>
      <c r="CL501" s="30"/>
      <c r="CM501" s="30"/>
      <c r="CN501" s="30"/>
      <c r="CO501" s="30"/>
      <c r="CP501" s="30"/>
      <c r="CU501" s="30"/>
      <c r="CV501" s="30"/>
      <c r="CW501" s="30"/>
      <c r="CX501" s="30"/>
      <c r="CY501" s="30"/>
      <c r="CZ501" s="30"/>
      <c r="DA501" s="30"/>
      <c r="DB501" s="30"/>
      <c r="DC501" s="30"/>
      <c r="DD501" s="30"/>
      <c r="DE501" s="30"/>
      <c r="DF501" s="30"/>
      <c r="DG501" s="30"/>
      <c r="DH501" s="30"/>
      <c r="DI501" s="30"/>
    </row>
    <row r="502" spans="76:113" x14ac:dyDescent="0.2">
      <c r="BX502" s="30"/>
      <c r="BY502" s="30"/>
      <c r="CC502" s="30"/>
      <c r="CD502" s="30"/>
      <c r="CF502" s="30"/>
      <c r="CG502" s="30"/>
      <c r="CH502" s="30"/>
      <c r="CI502" s="30"/>
      <c r="CJ502" s="30"/>
      <c r="CK502" s="30"/>
      <c r="CL502" s="30"/>
      <c r="CM502" s="30"/>
      <c r="CN502" s="30"/>
      <c r="CO502" s="30"/>
      <c r="CP502" s="30"/>
      <c r="CU502" s="30"/>
      <c r="CV502" s="30"/>
      <c r="CW502" s="30"/>
      <c r="CX502" s="30"/>
      <c r="CY502" s="30"/>
      <c r="CZ502" s="30"/>
      <c r="DA502" s="30"/>
      <c r="DB502" s="30"/>
      <c r="DC502" s="30"/>
      <c r="DD502" s="30"/>
      <c r="DE502" s="30"/>
      <c r="DF502" s="30"/>
      <c r="DG502" s="30"/>
      <c r="DH502" s="30"/>
      <c r="DI502" s="30"/>
    </row>
    <row r="503" spans="76:113" x14ac:dyDescent="0.2">
      <c r="BX503" s="30"/>
      <c r="BY503" s="30"/>
      <c r="CC503" s="30"/>
      <c r="CD503" s="30"/>
      <c r="CF503" s="30"/>
      <c r="CG503" s="30"/>
      <c r="CH503" s="30"/>
      <c r="CI503" s="30"/>
      <c r="CJ503" s="30"/>
      <c r="CK503" s="30"/>
      <c r="CL503" s="30"/>
      <c r="CM503" s="30"/>
      <c r="CN503" s="30"/>
      <c r="CO503" s="30"/>
      <c r="CP503" s="30"/>
      <c r="CU503" s="30"/>
      <c r="CV503" s="30"/>
      <c r="CW503" s="30"/>
      <c r="CX503" s="30"/>
      <c r="CY503" s="30"/>
      <c r="CZ503" s="30"/>
      <c r="DA503" s="30"/>
      <c r="DB503" s="30"/>
      <c r="DC503" s="30"/>
      <c r="DD503" s="30"/>
      <c r="DE503" s="30"/>
      <c r="DF503" s="30"/>
      <c r="DG503" s="30"/>
      <c r="DH503" s="30"/>
      <c r="DI503" s="30"/>
    </row>
    <row r="504" spans="76:113" x14ac:dyDescent="0.2">
      <c r="BX504" s="30"/>
      <c r="BY504" s="30"/>
      <c r="CC504" s="30"/>
      <c r="CD504" s="30"/>
      <c r="CF504" s="30"/>
      <c r="CG504" s="30"/>
      <c r="CH504" s="30"/>
      <c r="CI504" s="30"/>
      <c r="CJ504" s="30"/>
      <c r="CK504" s="30"/>
      <c r="CL504" s="30"/>
      <c r="CM504" s="30"/>
      <c r="CN504" s="30"/>
      <c r="CO504" s="30"/>
      <c r="CP504" s="30"/>
      <c r="CU504" s="30"/>
      <c r="CV504" s="30"/>
      <c r="CW504" s="30"/>
      <c r="CX504" s="30"/>
      <c r="CY504" s="30"/>
      <c r="CZ504" s="30"/>
      <c r="DA504" s="30"/>
      <c r="DB504" s="30"/>
      <c r="DC504" s="30"/>
      <c r="DD504" s="30"/>
      <c r="DE504" s="30"/>
      <c r="DF504" s="30"/>
      <c r="DG504" s="30"/>
      <c r="DH504" s="30"/>
      <c r="DI504" s="30"/>
    </row>
    <row r="505" spans="76:113" x14ac:dyDescent="0.2">
      <c r="BX505" s="30"/>
      <c r="BY505" s="30"/>
      <c r="CC505" s="30"/>
      <c r="CD505" s="30"/>
      <c r="CF505" s="30"/>
      <c r="CG505" s="30"/>
      <c r="CH505" s="30"/>
      <c r="CI505" s="30"/>
      <c r="CJ505" s="30"/>
      <c r="CK505" s="30"/>
      <c r="CL505" s="30"/>
      <c r="CM505" s="30"/>
      <c r="CN505" s="30"/>
      <c r="CO505" s="30"/>
      <c r="CP505" s="30"/>
      <c r="CU505" s="30"/>
      <c r="CV505" s="30"/>
      <c r="CW505" s="30"/>
      <c r="CX505" s="30"/>
      <c r="CY505" s="30"/>
      <c r="CZ505" s="30"/>
      <c r="DA505" s="30"/>
      <c r="DB505" s="30"/>
      <c r="DC505" s="30"/>
      <c r="DD505" s="30"/>
      <c r="DE505" s="30"/>
      <c r="DF505" s="30"/>
      <c r="DG505" s="30"/>
      <c r="DH505" s="30"/>
      <c r="DI505" s="30"/>
    </row>
    <row r="506" spans="76:113" x14ac:dyDescent="0.2">
      <c r="BX506" s="30"/>
      <c r="BY506" s="30"/>
      <c r="CC506" s="30"/>
      <c r="CD506" s="30"/>
      <c r="CF506" s="30"/>
      <c r="CG506" s="30"/>
      <c r="CH506" s="30"/>
      <c r="CI506" s="30"/>
      <c r="CJ506" s="30"/>
      <c r="CK506" s="30"/>
      <c r="CL506" s="30"/>
      <c r="CM506" s="30"/>
      <c r="CN506" s="30"/>
      <c r="CO506" s="30"/>
      <c r="CP506" s="30"/>
      <c r="CU506" s="30"/>
      <c r="CV506" s="30"/>
      <c r="CW506" s="30"/>
      <c r="CX506" s="30"/>
      <c r="CY506" s="30"/>
      <c r="CZ506" s="30"/>
      <c r="DA506" s="30"/>
      <c r="DB506" s="30"/>
      <c r="DC506" s="30"/>
      <c r="DD506" s="30"/>
      <c r="DE506" s="30"/>
      <c r="DF506" s="30"/>
      <c r="DG506" s="30"/>
      <c r="DH506" s="30"/>
      <c r="DI506" s="30"/>
    </row>
    <row r="507" spans="76:113" x14ac:dyDescent="0.2">
      <c r="BX507" s="30"/>
      <c r="BY507" s="30"/>
      <c r="CC507" s="30"/>
      <c r="CD507" s="30"/>
      <c r="CF507" s="30"/>
      <c r="CG507" s="30"/>
      <c r="CH507" s="30"/>
      <c r="CI507" s="30"/>
      <c r="CJ507" s="30"/>
      <c r="CK507" s="30"/>
      <c r="CL507" s="30"/>
      <c r="CM507" s="30"/>
      <c r="CN507" s="30"/>
      <c r="CO507" s="30"/>
      <c r="CP507" s="30"/>
      <c r="CU507" s="30"/>
      <c r="CV507" s="30"/>
      <c r="CW507" s="30"/>
      <c r="CX507" s="30"/>
      <c r="CY507" s="30"/>
      <c r="CZ507" s="30"/>
      <c r="DA507" s="30"/>
      <c r="DB507" s="30"/>
      <c r="DC507" s="30"/>
      <c r="DD507" s="30"/>
      <c r="DE507" s="30"/>
      <c r="DF507" s="30"/>
      <c r="DG507" s="30"/>
      <c r="DH507" s="30"/>
      <c r="DI507" s="30"/>
    </row>
    <row r="508" spans="76:113" x14ac:dyDescent="0.2">
      <c r="BX508" s="30"/>
      <c r="BY508" s="30"/>
      <c r="CC508" s="30"/>
      <c r="CD508" s="30"/>
      <c r="CF508" s="30"/>
      <c r="CG508" s="30"/>
      <c r="CH508" s="30"/>
      <c r="CI508" s="30"/>
      <c r="CJ508" s="30"/>
      <c r="CK508" s="30"/>
      <c r="CL508" s="30"/>
      <c r="CM508" s="30"/>
      <c r="CN508" s="30"/>
      <c r="CO508" s="30"/>
      <c r="CP508" s="30"/>
      <c r="CU508" s="30"/>
      <c r="CV508" s="30"/>
      <c r="CW508" s="30"/>
      <c r="CX508" s="30"/>
      <c r="CY508" s="30"/>
      <c r="CZ508" s="30"/>
      <c r="DA508" s="30"/>
      <c r="DB508" s="30"/>
      <c r="DC508" s="30"/>
      <c r="DD508" s="30"/>
      <c r="DE508" s="30"/>
      <c r="DF508" s="30"/>
      <c r="DG508" s="30"/>
      <c r="DH508" s="30"/>
      <c r="DI508" s="30"/>
    </row>
    <row r="509" spans="76:113" x14ac:dyDescent="0.2">
      <c r="BX509" s="30"/>
      <c r="BY509" s="30"/>
      <c r="CC509" s="30"/>
      <c r="CD509" s="30"/>
      <c r="CF509" s="30"/>
      <c r="CG509" s="30"/>
      <c r="CH509" s="30"/>
      <c r="CI509" s="30"/>
      <c r="CJ509" s="30"/>
      <c r="CK509" s="30"/>
      <c r="CL509" s="30"/>
      <c r="CM509" s="30"/>
      <c r="CN509" s="30"/>
      <c r="CO509" s="30"/>
      <c r="CP509" s="30"/>
      <c r="CU509" s="30"/>
      <c r="CV509" s="30"/>
      <c r="CW509" s="30"/>
      <c r="CX509" s="30"/>
      <c r="CY509" s="30"/>
      <c r="CZ509" s="30"/>
      <c r="DA509" s="30"/>
      <c r="DB509" s="30"/>
      <c r="DC509" s="30"/>
      <c r="DD509" s="30"/>
      <c r="DE509" s="30"/>
      <c r="DF509" s="30"/>
      <c r="DG509" s="30"/>
      <c r="DH509" s="30"/>
      <c r="DI509" s="30"/>
    </row>
    <row r="510" spans="76:113" x14ac:dyDescent="0.2">
      <c r="BX510" s="30"/>
      <c r="BY510" s="30"/>
      <c r="CC510" s="30"/>
      <c r="CD510" s="30"/>
      <c r="CF510" s="30"/>
      <c r="CG510" s="30"/>
      <c r="CH510" s="30"/>
      <c r="CI510" s="30"/>
      <c r="CJ510" s="30"/>
      <c r="CK510" s="30"/>
      <c r="CL510" s="30"/>
      <c r="CM510" s="30"/>
      <c r="CN510" s="30"/>
      <c r="CO510" s="30"/>
      <c r="CP510" s="30"/>
      <c r="CU510" s="30"/>
      <c r="CV510" s="30"/>
      <c r="CW510" s="30"/>
      <c r="CX510" s="30"/>
      <c r="CY510" s="30"/>
      <c r="CZ510" s="30"/>
      <c r="DA510" s="30"/>
      <c r="DB510" s="30"/>
      <c r="DC510" s="30"/>
      <c r="DD510" s="30"/>
      <c r="DE510" s="30"/>
      <c r="DF510" s="30"/>
      <c r="DG510" s="30"/>
      <c r="DH510" s="30"/>
      <c r="DI510" s="30"/>
    </row>
    <row r="511" spans="76:113" x14ac:dyDescent="0.2">
      <c r="BX511" s="30"/>
      <c r="BY511" s="30"/>
      <c r="CC511" s="30"/>
      <c r="CD511" s="30"/>
      <c r="CF511" s="30"/>
      <c r="CG511" s="30"/>
      <c r="CH511" s="30"/>
      <c r="CI511" s="30"/>
      <c r="CJ511" s="30"/>
      <c r="CK511" s="30"/>
      <c r="CL511" s="30"/>
      <c r="CM511" s="30"/>
      <c r="CN511" s="30"/>
      <c r="CO511" s="30"/>
      <c r="CP511" s="30"/>
      <c r="CU511" s="30"/>
      <c r="CV511" s="30"/>
      <c r="CW511" s="30"/>
      <c r="CX511" s="30"/>
      <c r="CY511" s="30"/>
      <c r="CZ511" s="30"/>
      <c r="DA511" s="30"/>
      <c r="DB511" s="30"/>
      <c r="DC511" s="30"/>
      <c r="DD511" s="30"/>
      <c r="DE511" s="30"/>
      <c r="DF511" s="30"/>
      <c r="DG511" s="30"/>
      <c r="DH511" s="30"/>
      <c r="DI511" s="30"/>
    </row>
    <row r="512" spans="76:113" x14ac:dyDescent="0.2">
      <c r="BX512" s="30"/>
      <c r="BY512" s="30"/>
      <c r="CC512" s="30"/>
      <c r="CD512" s="30"/>
      <c r="CF512" s="30"/>
      <c r="CG512" s="30"/>
      <c r="CH512" s="30"/>
      <c r="CI512" s="30"/>
      <c r="CJ512" s="30"/>
      <c r="CK512" s="30"/>
      <c r="CL512" s="30"/>
      <c r="CM512" s="30"/>
      <c r="CN512" s="30"/>
      <c r="CO512" s="30"/>
      <c r="CP512" s="30"/>
      <c r="CU512" s="30"/>
      <c r="CV512" s="30"/>
      <c r="CW512" s="30"/>
      <c r="CX512" s="30"/>
      <c r="CY512" s="30"/>
      <c r="CZ512" s="30"/>
      <c r="DA512" s="30"/>
      <c r="DB512" s="30"/>
      <c r="DC512" s="30"/>
      <c r="DD512" s="30"/>
      <c r="DE512" s="30"/>
      <c r="DF512" s="30"/>
      <c r="DG512" s="30"/>
      <c r="DH512" s="30"/>
      <c r="DI512" s="30"/>
    </row>
    <row r="513" spans="76:113" x14ac:dyDescent="0.2">
      <c r="BX513" s="30"/>
      <c r="BY513" s="30"/>
      <c r="CC513" s="30"/>
      <c r="CD513" s="30"/>
      <c r="CF513" s="30"/>
      <c r="CG513" s="30"/>
      <c r="CH513" s="30"/>
      <c r="CI513" s="30"/>
      <c r="CJ513" s="30"/>
      <c r="CK513" s="30"/>
      <c r="CL513" s="30"/>
      <c r="CM513" s="30"/>
      <c r="CN513" s="30"/>
      <c r="CO513" s="30"/>
      <c r="CP513" s="30"/>
      <c r="CU513" s="30"/>
      <c r="CV513" s="30"/>
      <c r="CW513" s="30"/>
      <c r="CX513" s="30"/>
      <c r="CY513" s="30"/>
      <c r="CZ513" s="30"/>
      <c r="DA513" s="30"/>
      <c r="DB513" s="30"/>
      <c r="DC513" s="30"/>
      <c r="DD513" s="30"/>
      <c r="DE513" s="30"/>
      <c r="DF513" s="30"/>
      <c r="DG513" s="30"/>
      <c r="DH513" s="30"/>
      <c r="DI513" s="30"/>
    </row>
    <row r="514" spans="76:113" x14ac:dyDescent="0.2">
      <c r="BX514" s="30"/>
      <c r="BY514" s="30"/>
      <c r="CC514" s="30"/>
      <c r="CD514" s="30"/>
      <c r="CF514" s="30"/>
      <c r="CG514" s="30"/>
      <c r="CH514" s="30"/>
      <c r="CI514" s="30"/>
      <c r="CJ514" s="30"/>
      <c r="CK514" s="30"/>
      <c r="CL514" s="30"/>
      <c r="CM514" s="30"/>
      <c r="CN514" s="30"/>
      <c r="CO514" s="30"/>
      <c r="CP514" s="30"/>
      <c r="CU514" s="30"/>
      <c r="CV514" s="30"/>
      <c r="CW514" s="30"/>
      <c r="CX514" s="30"/>
      <c r="CY514" s="30"/>
      <c r="CZ514" s="30"/>
      <c r="DA514" s="30"/>
      <c r="DB514" s="30"/>
      <c r="DC514" s="30"/>
      <c r="DD514" s="30"/>
      <c r="DE514" s="30"/>
      <c r="DF514" s="30"/>
      <c r="DG514" s="30"/>
      <c r="DH514" s="30"/>
      <c r="DI514" s="30"/>
    </row>
    <row r="515" spans="76:113" x14ac:dyDescent="0.2">
      <c r="BX515" s="30"/>
      <c r="BY515" s="30"/>
      <c r="CC515" s="30"/>
      <c r="CD515" s="30"/>
      <c r="CF515" s="30"/>
      <c r="CG515" s="30"/>
      <c r="CH515" s="30"/>
      <c r="CI515" s="30"/>
      <c r="CJ515" s="30"/>
      <c r="CK515" s="30"/>
      <c r="CL515" s="30"/>
      <c r="CM515" s="30"/>
      <c r="CN515" s="30"/>
      <c r="CO515" s="30"/>
      <c r="CP515" s="30"/>
      <c r="CU515" s="30"/>
      <c r="CV515" s="30"/>
      <c r="CW515" s="30"/>
      <c r="CX515" s="30"/>
      <c r="CY515" s="30"/>
      <c r="CZ515" s="30"/>
      <c r="DA515" s="30"/>
      <c r="DB515" s="30"/>
      <c r="DC515" s="30"/>
      <c r="DD515" s="30"/>
      <c r="DE515" s="30"/>
      <c r="DF515" s="30"/>
      <c r="DG515" s="30"/>
      <c r="DH515" s="30"/>
      <c r="DI515" s="30"/>
    </row>
    <row r="516" spans="76:113" x14ac:dyDescent="0.2">
      <c r="BX516" s="30"/>
      <c r="BY516" s="30"/>
      <c r="CC516" s="30"/>
      <c r="CD516" s="30"/>
      <c r="CF516" s="30"/>
      <c r="CG516" s="30"/>
      <c r="CH516" s="30"/>
      <c r="CI516" s="30"/>
      <c r="CJ516" s="30"/>
      <c r="CK516" s="30"/>
      <c r="CL516" s="30"/>
      <c r="CM516" s="30"/>
      <c r="CN516" s="30"/>
      <c r="CO516" s="30"/>
      <c r="CP516" s="30"/>
      <c r="CU516" s="30"/>
      <c r="CV516" s="30"/>
      <c r="CW516" s="30"/>
      <c r="CX516" s="30"/>
      <c r="CY516" s="30"/>
      <c r="CZ516" s="30"/>
      <c r="DA516" s="30"/>
      <c r="DB516" s="30"/>
      <c r="DC516" s="30"/>
      <c r="DD516" s="30"/>
      <c r="DE516" s="30"/>
      <c r="DF516" s="30"/>
      <c r="DG516" s="30"/>
      <c r="DH516" s="30"/>
      <c r="DI516" s="30"/>
    </row>
    <row r="517" spans="76:113" x14ac:dyDescent="0.2">
      <c r="BX517" s="30"/>
      <c r="BY517" s="30"/>
      <c r="CC517" s="30"/>
      <c r="CD517" s="30"/>
      <c r="CF517" s="30"/>
      <c r="CG517" s="30"/>
      <c r="CH517" s="30"/>
      <c r="CI517" s="30"/>
      <c r="CJ517" s="30"/>
      <c r="CK517" s="30"/>
      <c r="CL517" s="30"/>
      <c r="CM517" s="30"/>
      <c r="CN517" s="30"/>
      <c r="CO517" s="30"/>
      <c r="CP517" s="30"/>
      <c r="CU517" s="30"/>
      <c r="CV517" s="30"/>
      <c r="CW517" s="30"/>
      <c r="CX517" s="30"/>
      <c r="CY517" s="30"/>
      <c r="CZ517" s="30"/>
      <c r="DA517" s="30"/>
      <c r="DB517" s="30"/>
      <c r="DC517" s="30"/>
      <c r="DD517" s="30"/>
      <c r="DE517" s="30"/>
      <c r="DF517" s="30"/>
      <c r="DG517" s="30"/>
      <c r="DH517" s="30"/>
      <c r="DI517" s="30"/>
    </row>
    <row r="518" spans="76:113" x14ac:dyDescent="0.2">
      <c r="BX518" s="30"/>
      <c r="BY518" s="30"/>
      <c r="CC518" s="30"/>
      <c r="CD518" s="30"/>
      <c r="CF518" s="30"/>
      <c r="CG518" s="30"/>
      <c r="CH518" s="30"/>
      <c r="CI518" s="30"/>
      <c r="CJ518" s="30"/>
      <c r="CK518" s="30"/>
      <c r="CL518" s="30"/>
      <c r="CM518" s="30"/>
      <c r="CN518" s="30"/>
      <c r="CO518" s="30"/>
      <c r="CP518" s="30"/>
      <c r="CU518" s="30"/>
      <c r="CV518" s="30"/>
      <c r="CW518" s="30"/>
      <c r="CX518" s="30"/>
      <c r="CY518" s="30"/>
      <c r="CZ518" s="30"/>
      <c r="DA518" s="30"/>
      <c r="DB518" s="30"/>
      <c r="DC518" s="30"/>
      <c r="DD518" s="30"/>
      <c r="DE518" s="30"/>
      <c r="DF518" s="30"/>
      <c r="DG518" s="30"/>
      <c r="DH518" s="30"/>
      <c r="DI518" s="30"/>
    </row>
    <row r="519" spans="76:113" x14ac:dyDescent="0.2">
      <c r="BX519" s="30"/>
      <c r="BY519" s="30"/>
      <c r="CC519" s="30"/>
      <c r="CD519" s="30"/>
      <c r="CF519" s="30"/>
      <c r="CG519" s="30"/>
      <c r="CH519" s="30"/>
      <c r="CI519" s="30"/>
      <c r="CJ519" s="30"/>
      <c r="CK519" s="30"/>
      <c r="CL519" s="30"/>
      <c r="CM519" s="30"/>
      <c r="CN519" s="30"/>
      <c r="CO519" s="30"/>
      <c r="CP519" s="30"/>
      <c r="CU519" s="30"/>
      <c r="CV519" s="30"/>
      <c r="CW519" s="30"/>
      <c r="CX519" s="30"/>
      <c r="CY519" s="30"/>
      <c r="CZ519" s="30"/>
      <c r="DA519" s="30"/>
      <c r="DB519" s="30"/>
      <c r="DC519" s="30"/>
      <c r="DD519" s="30"/>
      <c r="DE519" s="30"/>
      <c r="DF519" s="30"/>
      <c r="DG519" s="30"/>
      <c r="DH519" s="30"/>
      <c r="DI519" s="30"/>
    </row>
    <row r="520" spans="76:113" x14ac:dyDescent="0.2">
      <c r="BX520" s="30"/>
      <c r="BY520" s="30"/>
      <c r="CC520" s="30"/>
      <c r="CD520" s="30"/>
      <c r="CF520" s="30"/>
      <c r="CG520" s="30"/>
      <c r="CH520" s="30"/>
      <c r="CI520" s="30"/>
      <c r="CJ520" s="30"/>
      <c r="CK520" s="30"/>
      <c r="CL520" s="30"/>
      <c r="CM520" s="30"/>
      <c r="CN520" s="30"/>
      <c r="CO520" s="30"/>
      <c r="CP520" s="30"/>
      <c r="CU520" s="30"/>
      <c r="CV520" s="30"/>
      <c r="CW520" s="30"/>
      <c r="CX520" s="30"/>
      <c r="CY520" s="30"/>
      <c r="CZ520" s="30"/>
      <c r="DA520" s="30"/>
      <c r="DB520" s="30"/>
      <c r="DC520" s="30"/>
      <c r="DD520" s="30"/>
      <c r="DE520" s="30"/>
      <c r="DF520" s="30"/>
      <c r="DG520" s="30"/>
      <c r="DH520" s="30"/>
      <c r="DI520" s="30"/>
    </row>
    <row r="521" spans="76:113" x14ac:dyDescent="0.2">
      <c r="BX521" s="30"/>
      <c r="BY521" s="30"/>
      <c r="CC521" s="30"/>
      <c r="CD521" s="30"/>
      <c r="CF521" s="30"/>
      <c r="CG521" s="30"/>
      <c r="CH521" s="30"/>
      <c r="CI521" s="30"/>
      <c r="CJ521" s="30"/>
      <c r="CK521" s="30"/>
      <c r="CL521" s="30"/>
      <c r="CM521" s="30"/>
      <c r="CN521" s="30"/>
      <c r="CO521" s="30"/>
      <c r="CP521" s="30"/>
      <c r="CU521" s="30"/>
      <c r="CV521" s="30"/>
      <c r="CW521" s="30"/>
      <c r="CX521" s="30"/>
      <c r="CY521" s="30"/>
      <c r="CZ521" s="30"/>
      <c r="DA521" s="30"/>
      <c r="DB521" s="30"/>
      <c r="DC521" s="30"/>
      <c r="DD521" s="30"/>
      <c r="DE521" s="30"/>
      <c r="DF521" s="30"/>
      <c r="DG521" s="30"/>
      <c r="DH521" s="30"/>
      <c r="DI521" s="30"/>
    </row>
    <row r="522" spans="76:113" x14ac:dyDescent="0.2">
      <c r="BX522" s="30"/>
      <c r="BY522" s="30"/>
      <c r="CC522" s="30"/>
      <c r="CD522" s="30"/>
      <c r="CF522" s="30"/>
      <c r="CG522" s="30"/>
      <c r="CH522" s="30"/>
      <c r="CI522" s="30"/>
      <c r="CJ522" s="30"/>
      <c r="CK522" s="30"/>
      <c r="CL522" s="30"/>
      <c r="CM522" s="30"/>
      <c r="CN522" s="30"/>
      <c r="CO522" s="30"/>
      <c r="CP522" s="30"/>
      <c r="CU522" s="30"/>
      <c r="CV522" s="30"/>
      <c r="CW522" s="30"/>
      <c r="CX522" s="30"/>
      <c r="CY522" s="30"/>
      <c r="CZ522" s="30"/>
      <c r="DA522" s="30"/>
      <c r="DB522" s="30"/>
      <c r="DC522" s="30"/>
      <c r="DD522" s="30"/>
      <c r="DE522" s="30"/>
      <c r="DF522" s="30"/>
      <c r="DG522" s="30"/>
      <c r="DH522" s="30"/>
      <c r="DI522" s="30"/>
    </row>
    <row r="523" spans="76:113" x14ac:dyDescent="0.2">
      <c r="BX523" s="30"/>
      <c r="BY523" s="30"/>
      <c r="CC523" s="30"/>
      <c r="CD523" s="30"/>
      <c r="CF523" s="30"/>
      <c r="CG523" s="30"/>
      <c r="CH523" s="30"/>
      <c r="CI523" s="30"/>
      <c r="CJ523" s="30"/>
      <c r="CK523" s="30"/>
      <c r="CL523" s="30"/>
      <c r="CM523" s="30"/>
      <c r="CN523" s="30"/>
      <c r="CO523" s="30"/>
      <c r="CP523" s="30"/>
      <c r="CU523" s="30"/>
      <c r="CV523" s="30"/>
      <c r="CW523" s="30"/>
      <c r="CX523" s="30"/>
      <c r="CY523" s="30"/>
      <c r="CZ523" s="30"/>
      <c r="DA523" s="30"/>
      <c r="DB523" s="30"/>
      <c r="DC523" s="30"/>
      <c r="DD523" s="30"/>
      <c r="DE523" s="30"/>
      <c r="DF523" s="30"/>
      <c r="DG523" s="30"/>
      <c r="DH523" s="30"/>
      <c r="DI523" s="30"/>
    </row>
    <row r="524" spans="76:113" x14ac:dyDescent="0.2">
      <c r="BX524" s="30"/>
      <c r="BY524" s="30"/>
      <c r="CC524" s="30"/>
      <c r="CD524" s="30"/>
      <c r="CF524" s="30"/>
      <c r="CG524" s="30"/>
      <c r="CH524" s="30"/>
      <c r="CI524" s="30"/>
      <c r="CJ524" s="30"/>
      <c r="CK524" s="30"/>
      <c r="CL524" s="30"/>
      <c r="CM524" s="30"/>
      <c r="CN524" s="30"/>
      <c r="CO524" s="30"/>
      <c r="CP524" s="30"/>
      <c r="CU524" s="30"/>
      <c r="CV524" s="30"/>
      <c r="CW524" s="30"/>
      <c r="CX524" s="30"/>
      <c r="CY524" s="30"/>
      <c r="CZ524" s="30"/>
      <c r="DA524" s="30"/>
      <c r="DB524" s="30"/>
      <c r="DC524" s="30"/>
      <c r="DD524" s="30"/>
      <c r="DE524" s="30"/>
      <c r="DF524" s="30"/>
      <c r="DG524" s="30"/>
      <c r="DH524" s="30"/>
      <c r="DI524" s="30"/>
    </row>
    <row r="525" spans="76:113" x14ac:dyDescent="0.2">
      <c r="BX525" s="30"/>
      <c r="BY525" s="30"/>
      <c r="CC525" s="30"/>
      <c r="CD525" s="30"/>
      <c r="CF525" s="30"/>
      <c r="CG525" s="30"/>
      <c r="CH525" s="30"/>
      <c r="CI525" s="30"/>
      <c r="CJ525" s="30"/>
      <c r="CK525" s="30"/>
      <c r="CL525" s="30"/>
      <c r="CM525" s="30"/>
      <c r="CN525" s="30"/>
      <c r="CO525" s="30"/>
      <c r="CP525" s="30"/>
      <c r="CU525" s="30"/>
      <c r="CV525" s="30"/>
      <c r="CW525" s="30"/>
      <c r="CX525" s="30"/>
      <c r="CY525" s="30"/>
      <c r="CZ525" s="30"/>
      <c r="DA525" s="30"/>
      <c r="DB525" s="30"/>
      <c r="DC525" s="30"/>
      <c r="DD525" s="30"/>
      <c r="DE525" s="30"/>
      <c r="DF525" s="30"/>
      <c r="DG525" s="30"/>
      <c r="DH525" s="30"/>
      <c r="DI525" s="30"/>
    </row>
    <row r="526" spans="76:113" x14ac:dyDescent="0.2">
      <c r="BX526" s="30"/>
      <c r="BY526" s="30"/>
      <c r="CC526" s="30"/>
      <c r="CD526" s="30"/>
      <c r="CF526" s="30"/>
      <c r="CG526" s="30"/>
      <c r="CH526" s="30"/>
      <c r="CI526" s="30"/>
      <c r="CJ526" s="30"/>
      <c r="CK526" s="30"/>
      <c r="CL526" s="30"/>
      <c r="CM526" s="30"/>
      <c r="CN526" s="30"/>
      <c r="CO526" s="30"/>
      <c r="CP526" s="30"/>
      <c r="CU526" s="30"/>
      <c r="CV526" s="30"/>
      <c r="CW526" s="30"/>
      <c r="CX526" s="30"/>
      <c r="CY526" s="30"/>
      <c r="CZ526" s="30"/>
      <c r="DA526" s="30"/>
      <c r="DB526" s="30"/>
      <c r="DC526" s="30"/>
      <c r="DD526" s="30"/>
      <c r="DE526" s="30"/>
      <c r="DF526" s="30"/>
      <c r="DG526" s="30"/>
      <c r="DH526" s="30"/>
      <c r="DI526" s="30"/>
    </row>
    <row r="527" spans="76:113" x14ac:dyDescent="0.2">
      <c r="BX527" s="30"/>
      <c r="BY527" s="30"/>
      <c r="CC527" s="30"/>
      <c r="CD527" s="30"/>
      <c r="CF527" s="30"/>
      <c r="CG527" s="30"/>
      <c r="CH527" s="30"/>
      <c r="CI527" s="30"/>
      <c r="CJ527" s="30"/>
      <c r="CK527" s="30"/>
      <c r="CL527" s="30"/>
      <c r="CM527" s="30"/>
      <c r="CN527" s="30"/>
      <c r="CO527" s="30"/>
      <c r="CP527" s="30"/>
      <c r="CU527" s="30"/>
      <c r="CV527" s="30"/>
      <c r="CW527" s="30"/>
      <c r="CX527" s="30"/>
      <c r="CY527" s="30"/>
      <c r="CZ527" s="30"/>
      <c r="DA527" s="30"/>
      <c r="DB527" s="30"/>
      <c r="DC527" s="30"/>
      <c r="DD527" s="30"/>
      <c r="DE527" s="30"/>
      <c r="DF527" s="30"/>
      <c r="DG527" s="30"/>
      <c r="DH527" s="30"/>
      <c r="DI527" s="30"/>
    </row>
    <row r="528" spans="76:113" x14ac:dyDescent="0.2">
      <c r="BX528" s="30"/>
      <c r="BY528" s="30"/>
      <c r="CC528" s="30"/>
      <c r="CD528" s="30"/>
      <c r="CF528" s="30"/>
      <c r="CG528" s="30"/>
      <c r="CH528" s="30"/>
      <c r="CI528" s="30"/>
      <c r="CJ528" s="30"/>
      <c r="CK528" s="30"/>
      <c r="CL528" s="30"/>
      <c r="CM528" s="30"/>
      <c r="CN528" s="30"/>
      <c r="CO528" s="30"/>
      <c r="CP528" s="30"/>
      <c r="CU528" s="30"/>
      <c r="CV528" s="30"/>
      <c r="CW528" s="30"/>
      <c r="CX528" s="30"/>
      <c r="CY528" s="30"/>
      <c r="CZ528" s="30"/>
      <c r="DA528" s="30"/>
      <c r="DB528" s="30"/>
      <c r="DC528" s="30"/>
      <c r="DD528" s="30"/>
      <c r="DE528" s="30"/>
      <c r="DF528" s="30"/>
      <c r="DG528" s="30"/>
      <c r="DH528" s="30"/>
      <c r="DI528" s="30"/>
    </row>
    <row r="529" spans="76:113" x14ac:dyDescent="0.2">
      <c r="BX529" s="30"/>
      <c r="BY529" s="30"/>
      <c r="CC529" s="30"/>
      <c r="CD529" s="30"/>
      <c r="CF529" s="30"/>
      <c r="CG529" s="30"/>
      <c r="CH529" s="30"/>
      <c r="CI529" s="30"/>
      <c r="CJ529" s="30"/>
      <c r="CK529" s="30"/>
      <c r="CL529" s="30"/>
      <c r="CM529" s="30"/>
      <c r="CN529" s="30"/>
      <c r="CO529" s="30"/>
      <c r="CP529" s="30"/>
      <c r="CU529" s="30"/>
      <c r="CV529" s="30"/>
      <c r="CW529" s="30"/>
      <c r="CX529" s="30"/>
      <c r="CY529" s="30"/>
      <c r="CZ529" s="30"/>
      <c r="DA529" s="30"/>
      <c r="DB529" s="30"/>
      <c r="DC529" s="30"/>
      <c r="DD529" s="30"/>
      <c r="DE529" s="30"/>
      <c r="DF529" s="30"/>
      <c r="DG529" s="30"/>
      <c r="DH529" s="30"/>
      <c r="DI529" s="30"/>
    </row>
    <row r="530" spans="76:113" x14ac:dyDescent="0.2">
      <c r="BX530" s="30"/>
      <c r="BY530" s="30"/>
      <c r="CC530" s="30"/>
      <c r="CD530" s="30"/>
      <c r="CF530" s="30"/>
      <c r="CG530" s="30"/>
      <c r="CH530" s="30"/>
      <c r="CI530" s="30"/>
      <c r="CJ530" s="30"/>
      <c r="CK530" s="30"/>
      <c r="CL530" s="30"/>
      <c r="CM530" s="30"/>
      <c r="CN530" s="30"/>
      <c r="CO530" s="30"/>
      <c r="CP530" s="30"/>
      <c r="CU530" s="30"/>
      <c r="CV530" s="30"/>
      <c r="CW530" s="30"/>
      <c r="CX530" s="30"/>
      <c r="CY530" s="30"/>
      <c r="CZ530" s="30"/>
      <c r="DA530" s="30"/>
      <c r="DB530" s="30"/>
      <c r="DC530" s="30"/>
      <c r="DD530" s="30"/>
      <c r="DE530" s="30"/>
      <c r="DF530" s="30"/>
      <c r="DG530" s="30"/>
      <c r="DH530" s="30"/>
      <c r="DI530" s="30"/>
    </row>
    <row r="531" spans="76:113" x14ac:dyDescent="0.2">
      <c r="BX531" s="30"/>
      <c r="BY531" s="30"/>
      <c r="CC531" s="30"/>
      <c r="CD531" s="30"/>
      <c r="CF531" s="30"/>
      <c r="CG531" s="30"/>
      <c r="CH531" s="30"/>
      <c r="CI531" s="30"/>
      <c r="CJ531" s="30"/>
      <c r="CK531" s="30"/>
      <c r="CL531" s="30"/>
      <c r="CM531" s="30"/>
      <c r="CN531" s="30"/>
      <c r="CO531" s="30"/>
      <c r="CP531" s="30"/>
      <c r="CU531" s="30"/>
      <c r="CV531" s="30"/>
      <c r="CW531" s="30"/>
      <c r="CX531" s="30"/>
      <c r="CY531" s="30"/>
      <c r="CZ531" s="30"/>
      <c r="DA531" s="30"/>
      <c r="DB531" s="30"/>
      <c r="DC531" s="30"/>
      <c r="DD531" s="30"/>
      <c r="DE531" s="30"/>
      <c r="DF531" s="30"/>
      <c r="DG531" s="30"/>
      <c r="DH531" s="30"/>
      <c r="DI531" s="30"/>
    </row>
    <row r="532" spans="76:113" x14ac:dyDescent="0.2">
      <c r="BX532" s="30"/>
      <c r="BY532" s="30"/>
      <c r="CC532" s="30"/>
      <c r="CD532" s="30"/>
      <c r="CF532" s="30"/>
      <c r="CG532" s="30"/>
      <c r="CH532" s="30"/>
      <c r="CI532" s="30"/>
      <c r="CJ532" s="30"/>
      <c r="CK532" s="30"/>
      <c r="CL532" s="30"/>
      <c r="CM532" s="30"/>
      <c r="CN532" s="30"/>
      <c r="CO532" s="30"/>
      <c r="CP532" s="30"/>
      <c r="CU532" s="30"/>
      <c r="CV532" s="30"/>
      <c r="CW532" s="30"/>
      <c r="CX532" s="30"/>
      <c r="CY532" s="30"/>
      <c r="CZ532" s="30"/>
      <c r="DA532" s="30"/>
      <c r="DB532" s="30"/>
      <c r="DC532" s="30"/>
      <c r="DD532" s="30"/>
      <c r="DE532" s="30"/>
      <c r="DF532" s="30"/>
      <c r="DG532" s="30"/>
      <c r="DH532" s="30"/>
      <c r="DI532" s="30"/>
    </row>
    <row r="533" spans="76:113" x14ac:dyDescent="0.2">
      <c r="BX533" s="30"/>
      <c r="BY533" s="30"/>
      <c r="CC533" s="30"/>
      <c r="CD533" s="30"/>
      <c r="CF533" s="30"/>
      <c r="CG533" s="30"/>
      <c r="CH533" s="30"/>
      <c r="CI533" s="30"/>
      <c r="CJ533" s="30"/>
      <c r="CK533" s="30"/>
      <c r="CL533" s="30"/>
      <c r="CM533" s="30"/>
      <c r="CN533" s="30"/>
      <c r="CO533" s="30"/>
      <c r="CP533" s="30"/>
      <c r="CU533" s="30"/>
      <c r="CV533" s="30"/>
      <c r="CW533" s="30"/>
      <c r="CX533" s="30"/>
      <c r="CY533" s="30"/>
      <c r="CZ533" s="30"/>
      <c r="DA533" s="30"/>
      <c r="DB533" s="30"/>
      <c r="DC533" s="30"/>
      <c r="DD533" s="30"/>
      <c r="DE533" s="30"/>
      <c r="DF533" s="30"/>
      <c r="DG533" s="30"/>
      <c r="DH533" s="30"/>
      <c r="DI533" s="30"/>
    </row>
    <row r="534" spans="76:113" x14ac:dyDescent="0.2">
      <c r="BX534" s="30"/>
      <c r="BY534" s="30"/>
      <c r="CC534" s="30"/>
      <c r="CD534" s="30"/>
      <c r="CF534" s="30"/>
      <c r="CG534" s="30"/>
      <c r="CH534" s="30"/>
      <c r="CI534" s="30"/>
      <c r="CJ534" s="30"/>
      <c r="CK534" s="30"/>
      <c r="CL534" s="30"/>
      <c r="CM534" s="30"/>
      <c r="CN534" s="30"/>
      <c r="CO534" s="30"/>
      <c r="CP534" s="30"/>
      <c r="CU534" s="30"/>
      <c r="CV534" s="30"/>
      <c r="CW534" s="30"/>
      <c r="CX534" s="30"/>
      <c r="CY534" s="30"/>
      <c r="CZ534" s="30"/>
      <c r="DA534" s="30"/>
      <c r="DB534" s="30"/>
      <c r="DC534" s="30"/>
      <c r="DD534" s="30"/>
      <c r="DE534" s="30"/>
      <c r="DF534" s="30"/>
      <c r="DG534" s="30"/>
      <c r="DH534" s="30"/>
      <c r="DI534" s="30"/>
    </row>
    <row r="535" spans="76:113" x14ac:dyDescent="0.2">
      <c r="BX535" s="30"/>
      <c r="BY535" s="30"/>
      <c r="CC535" s="30"/>
      <c r="CD535" s="30"/>
      <c r="CF535" s="30"/>
      <c r="CG535" s="30"/>
      <c r="CH535" s="30"/>
      <c r="CI535" s="30"/>
      <c r="CJ535" s="30"/>
      <c r="CK535" s="30"/>
      <c r="CL535" s="30"/>
      <c r="CM535" s="30"/>
      <c r="CN535" s="30"/>
      <c r="CO535" s="30"/>
      <c r="CP535" s="30"/>
      <c r="CU535" s="30"/>
      <c r="CV535" s="30"/>
      <c r="CW535" s="30"/>
      <c r="CX535" s="30"/>
      <c r="CY535" s="30"/>
      <c r="CZ535" s="30"/>
      <c r="DA535" s="30"/>
      <c r="DB535" s="30"/>
      <c r="DC535" s="30"/>
      <c r="DD535" s="30"/>
      <c r="DE535" s="30"/>
      <c r="DF535" s="30"/>
      <c r="DG535" s="30"/>
      <c r="DH535" s="30"/>
      <c r="DI535" s="30"/>
    </row>
    <row r="536" spans="76:113" x14ac:dyDescent="0.2">
      <c r="BX536" s="30"/>
      <c r="BY536" s="30"/>
      <c r="CC536" s="30"/>
      <c r="CD536" s="30"/>
      <c r="CF536" s="30"/>
      <c r="CG536" s="30"/>
      <c r="CH536" s="30"/>
      <c r="CI536" s="30"/>
      <c r="CJ536" s="30"/>
      <c r="CK536" s="30"/>
      <c r="CL536" s="30"/>
      <c r="CM536" s="30"/>
      <c r="CN536" s="30"/>
      <c r="CO536" s="30"/>
      <c r="CP536" s="30"/>
      <c r="CU536" s="30"/>
      <c r="CV536" s="30"/>
      <c r="CW536" s="30"/>
      <c r="CX536" s="30"/>
      <c r="CY536" s="30"/>
      <c r="CZ536" s="30"/>
      <c r="DA536" s="30"/>
      <c r="DB536" s="30"/>
      <c r="DC536" s="30"/>
      <c r="DD536" s="30"/>
      <c r="DE536" s="30"/>
      <c r="DF536" s="30"/>
      <c r="DG536" s="30"/>
      <c r="DH536" s="30"/>
      <c r="DI536" s="30"/>
    </row>
    <row r="537" spans="76:113" x14ac:dyDescent="0.2">
      <c r="BX537" s="30"/>
      <c r="BY537" s="30"/>
      <c r="CC537" s="30"/>
      <c r="CD537" s="30"/>
      <c r="CF537" s="30"/>
      <c r="CG537" s="30"/>
      <c r="CH537" s="30"/>
      <c r="CI537" s="30"/>
      <c r="CJ537" s="30"/>
      <c r="CK537" s="30"/>
      <c r="CL537" s="30"/>
      <c r="CM537" s="30"/>
      <c r="CN537" s="30"/>
      <c r="CO537" s="30"/>
      <c r="CP537" s="30"/>
      <c r="CU537" s="30"/>
      <c r="CV537" s="30"/>
      <c r="CW537" s="30"/>
      <c r="CX537" s="30"/>
      <c r="CY537" s="30"/>
      <c r="CZ537" s="30"/>
      <c r="DA537" s="30"/>
      <c r="DB537" s="30"/>
      <c r="DC537" s="30"/>
      <c r="DD537" s="30"/>
      <c r="DE537" s="30"/>
      <c r="DF537" s="30"/>
      <c r="DG537" s="30"/>
      <c r="DH537" s="30"/>
      <c r="DI537" s="30"/>
    </row>
    <row r="538" spans="76:113" x14ac:dyDescent="0.2">
      <c r="BX538" s="30"/>
      <c r="BY538" s="30"/>
      <c r="CC538" s="30"/>
      <c r="CD538" s="30"/>
      <c r="CF538" s="30"/>
      <c r="CG538" s="30"/>
      <c r="CH538" s="30"/>
      <c r="CI538" s="30"/>
      <c r="CJ538" s="30"/>
      <c r="CK538" s="30"/>
      <c r="CL538" s="30"/>
      <c r="CM538" s="30"/>
      <c r="CN538" s="30"/>
      <c r="CO538" s="30"/>
      <c r="CP538" s="30"/>
      <c r="CU538" s="30"/>
      <c r="CV538" s="30"/>
      <c r="CW538" s="30"/>
      <c r="CX538" s="30"/>
      <c r="CY538" s="30"/>
      <c r="CZ538" s="30"/>
      <c r="DA538" s="30"/>
      <c r="DB538" s="30"/>
      <c r="DC538" s="30"/>
      <c r="DD538" s="30"/>
      <c r="DE538" s="30"/>
      <c r="DF538" s="30"/>
      <c r="DG538" s="30"/>
      <c r="DH538" s="30"/>
      <c r="DI538" s="30"/>
    </row>
    <row r="539" spans="76:113" x14ac:dyDescent="0.2">
      <c r="BX539" s="30"/>
      <c r="BY539" s="30"/>
      <c r="CC539" s="30"/>
      <c r="CD539" s="30"/>
      <c r="CF539" s="30"/>
      <c r="CG539" s="30"/>
      <c r="CH539" s="30"/>
      <c r="CI539" s="30"/>
      <c r="CJ539" s="30"/>
      <c r="CK539" s="30"/>
      <c r="CL539" s="30"/>
      <c r="CM539" s="30"/>
      <c r="CN539" s="30"/>
      <c r="CO539" s="30"/>
      <c r="CP539" s="30"/>
      <c r="CU539" s="30"/>
      <c r="CV539" s="30"/>
      <c r="CW539" s="30"/>
      <c r="CX539" s="30"/>
      <c r="CY539" s="30"/>
      <c r="CZ539" s="30"/>
      <c r="DA539" s="30"/>
      <c r="DB539" s="30"/>
      <c r="DC539" s="30"/>
      <c r="DD539" s="30"/>
      <c r="DE539" s="30"/>
      <c r="DF539" s="30"/>
      <c r="DG539" s="30"/>
      <c r="DH539" s="30"/>
      <c r="DI539" s="30"/>
    </row>
  </sheetData>
  <mergeCells count="3">
    <mergeCell ref="AE3:BR3"/>
    <mergeCell ref="FC3:FN3"/>
    <mergeCell ref="FQ3:GB3"/>
  </mergeCells>
  <phoneticPr fontId="2" type="noConversion"/>
  <dataValidations count="1">
    <dataValidation type="list" allowBlank="1" showInputMessage="1" showErrorMessage="1" sqref="V5:X33 G5:I28" xr:uid="{00000000-0002-0000-0400-000000000000}">
      <formula1>属性评价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K2088"/>
  <sheetViews>
    <sheetView workbookViewId="0">
      <selection activeCell="K31" sqref="K31"/>
    </sheetView>
  </sheetViews>
  <sheetFormatPr defaultRowHeight="14.25" x14ac:dyDescent="0.2"/>
  <cols>
    <col min="1" max="1" width="9" customWidth="1"/>
    <col min="3" max="3" width="9.625" style="30" customWidth="1"/>
    <col min="4" max="4" width="11" customWidth="1"/>
    <col min="5" max="6" width="10.25" customWidth="1"/>
    <col min="7" max="7" width="11.5" style="30" customWidth="1"/>
    <col min="8" max="8" width="10.375" style="19" customWidth="1"/>
    <col min="9" max="9" width="11.375" style="19" customWidth="1"/>
    <col min="10" max="10" width="12.75" customWidth="1"/>
    <col min="11" max="21" width="13.375" style="30" customWidth="1"/>
    <col min="22" max="22" width="11.875" customWidth="1"/>
    <col min="23" max="23" width="11.875" style="30" customWidth="1"/>
    <col min="24" max="24" width="11.375" style="19" customWidth="1"/>
    <col min="25" max="28" width="9.25" style="30" customWidth="1"/>
    <col min="29" max="30" width="9.5" style="30" customWidth="1"/>
    <col min="31" max="31" width="9.125" style="30" customWidth="1"/>
    <col min="35" max="35" width="9" style="30"/>
    <col min="36" max="36" width="12.375" style="30" customWidth="1"/>
    <col min="37" max="37" width="9.625" bestFit="1" customWidth="1"/>
    <col min="38" max="38" width="11" customWidth="1"/>
    <col min="40" max="40" width="22.375" style="30" customWidth="1"/>
    <col min="48" max="48" width="17.125" style="30" customWidth="1"/>
    <col min="49" max="49" width="11.25" customWidth="1"/>
    <col min="50" max="50" width="10" customWidth="1"/>
    <col min="51" max="51" width="9.5" customWidth="1"/>
    <col min="52" max="53" width="9.5" style="30" customWidth="1"/>
    <col min="54" max="54" width="25.625" customWidth="1"/>
    <col min="55" max="55" width="11.5" style="30" customWidth="1"/>
    <col min="56" max="56" width="10.875" customWidth="1"/>
    <col min="57" max="57" width="11.875" style="30" customWidth="1"/>
    <col min="58" max="58" width="11.25" style="30" customWidth="1"/>
    <col min="59" max="59" width="11" customWidth="1"/>
    <col min="60" max="60" width="11" style="30" customWidth="1"/>
    <col min="61" max="61" width="12.625" style="30" customWidth="1"/>
    <col min="62" max="62" width="11.5" customWidth="1"/>
    <col min="63" max="63" width="11.5" style="30" customWidth="1"/>
  </cols>
  <sheetData>
    <row r="2" spans="1:63" ht="16.5" x14ac:dyDescent="0.2">
      <c r="A2" s="15" t="s">
        <v>777</v>
      </c>
      <c r="B2" s="13">
        <v>4</v>
      </c>
      <c r="C2" s="15" t="s">
        <v>779</v>
      </c>
      <c r="D2" s="13">
        <v>2</v>
      </c>
      <c r="E2" s="15" t="s">
        <v>778</v>
      </c>
      <c r="F2" s="13">
        <v>1</v>
      </c>
      <c r="I2" s="30"/>
      <c r="J2" s="30"/>
    </row>
    <row r="3" spans="1:63" ht="17.25" x14ac:dyDescent="0.2">
      <c r="A3" s="12" t="s">
        <v>780</v>
      </c>
      <c r="B3" s="12" t="s">
        <v>781</v>
      </c>
      <c r="C3" s="12" t="s">
        <v>381</v>
      </c>
      <c r="D3" s="35" t="s">
        <v>782</v>
      </c>
      <c r="E3" s="35" t="s">
        <v>783</v>
      </c>
      <c r="F3" s="35" t="s">
        <v>784</v>
      </c>
      <c r="G3" s="12" t="s">
        <v>785</v>
      </c>
      <c r="H3" s="12" t="s">
        <v>786</v>
      </c>
      <c r="I3" s="12" t="s">
        <v>787</v>
      </c>
      <c r="J3" s="12" t="s">
        <v>817</v>
      </c>
      <c r="K3" s="12" t="s">
        <v>818</v>
      </c>
      <c r="L3" s="12" t="s">
        <v>819</v>
      </c>
      <c r="N3" s="12" t="s">
        <v>832</v>
      </c>
      <c r="O3" s="12" t="s">
        <v>820</v>
      </c>
      <c r="P3" s="12" t="s">
        <v>821</v>
      </c>
      <c r="Q3" s="12" t="s">
        <v>833</v>
      </c>
      <c r="R3" s="12" t="s">
        <v>834</v>
      </c>
      <c r="S3" s="12" t="s">
        <v>835</v>
      </c>
      <c r="V3" s="12" t="s">
        <v>13</v>
      </c>
      <c r="W3" s="12" t="s">
        <v>881</v>
      </c>
      <c r="X3" s="12" t="s">
        <v>106</v>
      </c>
      <c r="Y3" s="12" t="s">
        <v>382</v>
      </c>
      <c r="Z3" s="12" t="s">
        <v>653</v>
      </c>
      <c r="AA3" s="12" t="s">
        <v>654</v>
      </c>
      <c r="AB3" s="12" t="s">
        <v>655</v>
      </c>
      <c r="AC3" s="12" t="s">
        <v>383</v>
      </c>
      <c r="AD3" s="12" t="s">
        <v>702</v>
      </c>
      <c r="AE3" s="12" t="s">
        <v>384</v>
      </c>
      <c r="AH3" s="12" t="s">
        <v>807</v>
      </c>
      <c r="AI3" s="12" t="s">
        <v>814</v>
      </c>
      <c r="AJ3" s="12" t="s">
        <v>1046</v>
      </c>
      <c r="AK3" s="12" t="s">
        <v>808</v>
      </c>
      <c r="AL3" s="12" t="s">
        <v>809</v>
      </c>
      <c r="AM3" s="12" t="s">
        <v>810</v>
      </c>
      <c r="AN3" s="12" t="s">
        <v>815</v>
      </c>
      <c r="AO3" s="12" t="s">
        <v>811</v>
      </c>
      <c r="AP3" s="12" t="s">
        <v>812</v>
      </c>
      <c r="AQ3" s="12" t="s">
        <v>813</v>
      </c>
      <c r="AT3" s="12" t="s">
        <v>807</v>
      </c>
      <c r="AU3" s="12" t="s">
        <v>712</v>
      </c>
      <c r="AV3" s="12" t="s">
        <v>1047</v>
      </c>
      <c r="AW3" s="12" t="s">
        <v>808</v>
      </c>
      <c r="AX3" s="12" t="s">
        <v>809</v>
      </c>
      <c r="AY3" s="12" t="s">
        <v>810</v>
      </c>
      <c r="AZ3" s="12" t="s">
        <v>836</v>
      </c>
      <c r="BA3" s="12" t="s">
        <v>838</v>
      </c>
      <c r="BB3" s="12" t="s">
        <v>815</v>
      </c>
      <c r="BC3" s="12" t="s">
        <v>839</v>
      </c>
      <c r="BD3" s="12" t="s">
        <v>840</v>
      </c>
      <c r="BE3" s="12" t="s">
        <v>529</v>
      </c>
      <c r="BF3" s="12" t="s">
        <v>841</v>
      </c>
      <c r="BG3" s="12" t="s">
        <v>842</v>
      </c>
      <c r="BH3" s="12" t="s">
        <v>879</v>
      </c>
      <c r="BI3" s="12" t="s">
        <v>843</v>
      </c>
      <c r="BJ3" s="12" t="s">
        <v>844</v>
      </c>
      <c r="BK3" s="12" t="s">
        <v>880</v>
      </c>
    </row>
    <row r="4" spans="1:63" ht="16.5" x14ac:dyDescent="0.2">
      <c r="A4" s="13">
        <v>37</v>
      </c>
      <c r="B4" s="13"/>
      <c r="C4" s="13"/>
      <c r="D4" s="13" t="e">
        <f>SUMIFS(属性投放!#REF!,属性投放!#REF!,"="&amp;专属武器!$B$2,属性投放!#REF!,"&lt;="&amp;专属武器!J4)*INDEX(属性投放!#REF!,专属武器!$D$2)*$F$2</f>
        <v>#REF!</v>
      </c>
      <c r="E4" s="13" t="e">
        <f>SUMIFS(属性投放!#REF!,属性投放!#REF!,"="&amp;专属武器!$B$2,属性投放!#REF!,"&lt;="&amp;专属武器!J4)*INDEX(属性投放!#REF!,专属武器!$D$2)*$F$2</f>
        <v>#REF!</v>
      </c>
      <c r="F4" s="13" t="e">
        <f>SUMIFS(属性投放!#REF!,属性投放!#REF!,"="&amp;专属武器!$B$2,属性投放!#REF!,"&lt;="&amp;专属武器!J4)*INDEX(属性投放!#REF!,专属武器!$D$2)*$F$2</f>
        <v>#REF!</v>
      </c>
      <c r="G4" s="13">
        <v>1500</v>
      </c>
      <c r="H4" s="13">
        <f>G4/2</f>
        <v>750</v>
      </c>
      <c r="I4" s="13">
        <f>G4*10</f>
        <v>15000</v>
      </c>
      <c r="J4" s="13">
        <v>40</v>
      </c>
      <c r="K4" s="13">
        <v>0</v>
      </c>
      <c r="L4" s="13">
        <v>0</v>
      </c>
      <c r="N4" s="13">
        <v>1</v>
      </c>
      <c r="O4" s="13">
        <f>INT((N4-1)/10)+1</f>
        <v>1</v>
      </c>
      <c r="P4" s="13">
        <f>N4-(O4-1)*10-1</f>
        <v>0</v>
      </c>
      <c r="Q4" s="13">
        <v>0</v>
      </c>
      <c r="R4" s="13">
        <v>0</v>
      </c>
      <c r="S4" s="13">
        <v>0</v>
      </c>
      <c r="V4" s="13">
        <v>1102001</v>
      </c>
      <c r="W4" s="13">
        <f>V4</f>
        <v>1102001</v>
      </c>
      <c r="X4" s="13" t="s">
        <v>88</v>
      </c>
      <c r="Y4" s="13">
        <v>5</v>
      </c>
      <c r="Z4" s="13">
        <f>INDEX(卡牌属性!Y$6:Y$27,MATCH(专属武器!$V4,卡牌属性!$N$6:$N$27,0))</f>
        <v>9</v>
      </c>
      <c r="AA4" s="13">
        <f>INDEX(卡牌属性!Z$6:Z$27,MATCH(专属武器!$V4,卡牌属性!$N$6:$N$27,0))</f>
        <v>7</v>
      </c>
      <c r="AB4" s="13">
        <f>INDEX(卡牌属性!AA$6:AA$27,MATCH(专属武器!$V4,卡牌属性!$N$6:$N$27,0))</f>
        <v>7</v>
      </c>
      <c r="AC4" s="14">
        <f>INDEX(属性偏向!$L$4:$L$15,Z4)</f>
        <v>1.5</v>
      </c>
      <c r="AD4" s="14">
        <f>INDEX(属性偏向!$L$4:$L$15,AA4)</f>
        <v>1.2</v>
      </c>
      <c r="AE4" s="14">
        <f>INDEX(属性偏向!$L$4:$L$15,AB4)</f>
        <v>1.2</v>
      </c>
      <c r="AH4" s="13">
        <v>1</v>
      </c>
      <c r="AI4" s="13">
        <f>INT((AH4-1)/8)+1</f>
        <v>1</v>
      </c>
      <c r="AJ4" s="13">
        <f>(AK4-1100000)*100+AM4</f>
        <v>200101</v>
      </c>
      <c r="AK4" s="13">
        <f>INDEX($W$4:$W$28,AI4)</f>
        <v>1102001</v>
      </c>
      <c r="AL4" s="13" t="s">
        <v>816</v>
      </c>
      <c r="AM4" s="13">
        <f>AH4-(AI4-1)*8</f>
        <v>1</v>
      </c>
      <c r="AN4" s="13" t="str">
        <f>INDEX($X$4:$X$28,AI4)&amp;"专属武器魂珠-"&amp;AM4</f>
        <v>关羽专属武器魂珠-1</v>
      </c>
      <c r="AO4" s="13">
        <f t="shared" ref="AO4" si="0">INDEX(J$4:J$11,$AM4)</f>
        <v>40</v>
      </c>
      <c r="AP4" s="13">
        <f t="shared" ref="AP4" si="1">INDEX(K$4:K$11,$AM4)</f>
        <v>0</v>
      </c>
      <c r="AQ4" s="13">
        <f t="shared" ref="AQ4" si="2">INDEX(L$4:L$11,$AM4)</f>
        <v>0</v>
      </c>
      <c r="AT4" s="13">
        <v>1</v>
      </c>
      <c r="AU4" s="13">
        <f>INT((AT4-1)/80)+1</f>
        <v>1</v>
      </c>
      <c r="AV4" s="14">
        <f>INDEX($AJ$4:$AJ$203,(AU4-1)*8+AY4)</f>
        <v>200101</v>
      </c>
      <c r="AW4" s="14">
        <f>INDEX($W$4:$W$28,AU4)</f>
        <v>1102001</v>
      </c>
      <c r="AX4" s="13" t="s">
        <v>816</v>
      </c>
      <c r="AY4" s="13">
        <f>INT(((AT4-(AU4-1)*80)-1)/10)+1</f>
        <v>1</v>
      </c>
      <c r="AZ4" s="13" t="s">
        <v>837</v>
      </c>
      <c r="BA4" s="14">
        <f>AT4-(AU4-1)*80-(AY4-1)*10-1</f>
        <v>0</v>
      </c>
      <c r="BB4" s="14" t="str">
        <f>INDEX($X$4:$X$28,AU4)&amp;"魂珠-"&amp;AY4&amp;" 等级-"&amp;BA4</f>
        <v>关羽魂珠-1 等级-0</v>
      </c>
      <c r="BC4" s="25" t="s">
        <v>845</v>
      </c>
      <c r="BD4" s="14">
        <f>ROUND(INDEX(Q$4:Q$83,($AY4-1)*10+$BA4+1)*INDEX(AC$4:AC$28,$AU4),0)</f>
        <v>0</v>
      </c>
      <c r="BE4" s="14">
        <f>SUMIFS(BD$4:BD4,$AU$4:$AU4,"="&amp;$AU4,$AY$4:$AY4,"="&amp;$AY4)</f>
        <v>0</v>
      </c>
      <c r="BF4" s="25" t="s">
        <v>846</v>
      </c>
      <c r="BG4" s="14">
        <f>ROUND(INDEX(R$4:R$83,($AY4-1)*10+$BA4+1)*INDEX(AD$4:AD$28,$AU4),0)</f>
        <v>0</v>
      </c>
      <c r="BH4" s="14">
        <f>SUMIFS(BG$4:BG4,$AU$4:$AU4,"="&amp;$AU4,$AY$4:$AY4,"="&amp;$AY4)</f>
        <v>0</v>
      </c>
      <c r="BI4" s="25" t="s">
        <v>847</v>
      </c>
      <c r="BJ4" s="14">
        <f>ROUND(INDEX(S$4:S$83,($AY4-1)*10+$BA4+1)*INDEX(AE$4:AE$28,$AU4),0)</f>
        <v>0</v>
      </c>
      <c r="BK4" s="14">
        <f>SUMIFS(BJ$4:BJ4,$AU$4:$AU4,"="&amp;$AU4,$AY$4:$AY4,"="&amp;$AY4)</f>
        <v>0</v>
      </c>
    </row>
    <row r="5" spans="1:63" ht="16.5" x14ac:dyDescent="0.2">
      <c r="A5" s="13">
        <v>53</v>
      </c>
      <c r="B5" s="13"/>
      <c r="C5" s="13"/>
      <c r="D5" s="13" t="e">
        <f>SUMIFS(属性投放!#REF!,属性投放!#REF!,"="&amp;专属武器!$B$2,属性投放!#REF!,"&lt;="&amp;专属武器!J5,属性投放!#REF!,"&gt;"&amp;J4)*INDEX(属性投放!#REF!,专属武器!$D$2)*$F$2</f>
        <v>#REF!</v>
      </c>
      <c r="E5" s="13" t="e">
        <f>SUMIFS(属性投放!#REF!,属性投放!#REF!,"="&amp;专属武器!$B$2,属性投放!#REF!,"&lt;="&amp;专属武器!J5,属性投放!#REF!,"&gt;"&amp;J4)*INDEX(属性投放!#REF!,专属武器!$D$2)*$F$2</f>
        <v>#REF!</v>
      </c>
      <c r="F5" s="13" t="e">
        <f>SUMIFS(属性投放!#REF!,属性投放!#REF!,"="&amp;专属武器!$B$2,属性投放!#REF!,"&lt;="&amp;专属武器!J5)*INDEX(属性投放!#REF!,专属武器!$D$2)*$F$2</f>
        <v>#REF!</v>
      </c>
      <c r="G5" s="13">
        <v>2000</v>
      </c>
      <c r="H5" s="13">
        <f t="shared" ref="H5:H11" si="3">G5/2</f>
        <v>1000</v>
      </c>
      <c r="I5" s="13">
        <f t="shared" ref="I5:I11" si="4">G5*10</f>
        <v>20000</v>
      </c>
      <c r="J5" s="13">
        <v>55</v>
      </c>
      <c r="K5" s="13">
        <v>3</v>
      </c>
      <c r="L5" s="13">
        <v>0</v>
      </c>
      <c r="N5" s="13">
        <v>2</v>
      </c>
      <c r="O5" s="13">
        <f t="shared" ref="O5:O68" si="5">INT((N5-1)/10)+1</f>
        <v>1</v>
      </c>
      <c r="P5" s="13">
        <f t="shared" ref="P5:P68" si="6">N5-(O5-1)*10-1</f>
        <v>1</v>
      </c>
      <c r="Q5" s="13">
        <f>G17</f>
        <v>40</v>
      </c>
      <c r="R5" s="13">
        <f t="shared" ref="R5:S5" si="7">H17</f>
        <v>20</v>
      </c>
      <c r="S5" s="13">
        <f t="shared" si="7"/>
        <v>800</v>
      </c>
      <c r="V5" s="13">
        <v>1102002</v>
      </c>
      <c r="W5" s="13">
        <f t="shared" ref="W5:W24" si="8">V5</f>
        <v>1102002</v>
      </c>
      <c r="X5" s="13" t="s">
        <v>89</v>
      </c>
      <c r="Y5" s="13">
        <v>3</v>
      </c>
      <c r="Z5" s="13">
        <f>INDEX(卡牌属性!Y$6:Y$27,MATCH(专属武器!$V5,卡牌属性!$N$6:$N$27,0))</f>
        <v>4</v>
      </c>
      <c r="AA5" s="13">
        <f>INDEX(卡牌属性!Z$6:Z$27,MATCH(专属武器!$V5,卡牌属性!$N$6:$N$27,0))</f>
        <v>5</v>
      </c>
      <c r="AB5" s="13">
        <f>INDEX(卡牌属性!AA$6:AA$27,MATCH(专属武器!$V5,卡牌属性!$N$6:$N$27,0))</f>
        <v>6</v>
      </c>
      <c r="AC5" s="14">
        <f>INDEX(属性偏向!$L$4:$L$15,Z5)</f>
        <v>0.9</v>
      </c>
      <c r="AD5" s="14">
        <f>INDEX(属性偏向!$L$4:$L$15,AA5)</f>
        <v>1</v>
      </c>
      <c r="AE5" s="14">
        <f>INDEX(属性偏向!$L$4:$L$15,AB5)</f>
        <v>1.1000000000000001</v>
      </c>
      <c r="AH5" s="13">
        <v>2</v>
      </c>
      <c r="AI5" s="13">
        <f t="shared" ref="AI5:AI68" si="9">INT((AH5-1)/8)+1</f>
        <v>1</v>
      </c>
      <c r="AJ5" s="13">
        <f t="shared" ref="AJ5:AJ68" si="10">(AK5-1100000)*100+AM5</f>
        <v>200102</v>
      </c>
      <c r="AK5" s="13">
        <f t="shared" ref="AK5:AK68" si="11">INDEX($W$4:$W$28,AI5)</f>
        <v>1102001</v>
      </c>
      <c r="AL5" s="13" t="s">
        <v>816</v>
      </c>
      <c r="AM5" s="13">
        <f t="shared" ref="AM5:AM68" si="12">AH5-(AI5-1)*8</f>
        <v>2</v>
      </c>
      <c r="AN5" s="13" t="str">
        <f t="shared" ref="AN5:AN68" si="13">INDEX($X$4:$X$28,AI5)&amp;"专属武器魂珠-"&amp;AM5</f>
        <v>关羽专属武器魂珠-2</v>
      </c>
      <c r="AO5" s="13">
        <f t="shared" ref="AO5:AO68" si="14">INDEX(J$4:J$11,$AM5)</f>
        <v>55</v>
      </c>
      <c r="AP5" s="13">
        <f t="shared" ref="AP5:AP68" si="15">INDEX(K$4:K$11,$AM5)</f>
        <v>3</v>
      </c>
      <c r="AQ5" s="13">
        <f t="shared" ref="AQ5:AQ68" si="16">INDEX(L$4:L$11,$AM5)</f>
        <v>0</v>
      </c>
      <c r="AT5" s="13">
        <v>2</v>
      </c>
      <c r="AU5" s="13">
        <f t="shared" ref="AU5:AU68" si="17">INT((AT5-1)/80)+1</f>
        <v>1</v>
      </c>
      <c r="AV5" s="14">
        <f t="shared" ref="AV5:AV68" si="18">INDEX($AJ$4:$AJ$203,(AU5-1)*8+AY5)</f>
        <v>200101</v>
      </c>
      <c r="AW5" s="14">
        <f t="shared" ref="AW5:AW68" si="19">INDEX($W$4:$W$28,AU5)</f>
        <v>1102001</v>
      </c>
      <c r="AX5" s="13" t="s">
        <v>816</v>
      </c>
      <c r="AY5" s="13">
        <f t="shared" ref="AY5:AY68" si="20">INT(((AT5-(AU5-1)*80)-1)/10)+1</f>
        <v>1</v>
      </c>
      <c r="AZ5" s="13" t="s">
        <v>837</v>
      </c>
      <c r="BA5" s="14">
        <f t="shared" ref="BA5:BA68" si="21">AT5-(AU5-1)*80-(AY5-1)*10-1</f>
        <v>1</v>
      </c>
      <c r="BB5" s="14" t="str">
        <f t="shared" ref="BB5:BB68" si="22">INDEX($X$4:$X$28,AU5)&amp;"魂珠-"&amp;AY5&amp;" 等级-"&amp;BA5</f>
        <v>关羽魂珠-1 等级-1</v>
      </c>
      <c r="BC5" s="25" t="s">
        <v>845</v>
      </c>
      <c r="BD5" s="14">
        <f t="shared" ref="BD5:BD68" si="23">ROUND(INDEX(Q$4:Q$83,($AY5-1)*10+$BA5+1)*INDEX(AC$4:AC$28,$AU5),0)</f>
        <v>60</v>
      </c>
      <c r="BE5" s="14">
        <f>SUMIFS(BD$4:BD5,$AU$4:$AU5,"="&amp;$AU5,$AY$4:$AY5,"="&amp;$AY5)</f>
        <v>60</v>
      </c>
      <c r="BF5" s="25" t="s">
        <v>846</v>
      </c>
      <c r="BG5" s="14">
        <f t="shared" ref="BG5:BG68" si="24">ROUND(INDEX(R$4:R$83,($AY5-1)*10+$BA5+1)*INDEX(AD$4:AD$28,$AU5),0)</f>
        <v>24</v>
      </c>
      <c r="BH5" s="14">
        <f>SUMIFS(BG$4:BG5,AU$4:AU5,"="&amp;AU5,AY$4:AY5,"="&amp;AY5)</f>
        <v>24</v>
      </c>
      <c r="BI5" s="25" t="s">
        <v>847</v>
      </c>
      <c r="BJ5" s="14">
        <f t="shared" ref="BJ5:BJ68" si="25">ROUND(INDEX(S$4:S$83,($AY5-1)*10+$BA5+1)*INDEX(AE$4:AE$28,$AU5),0)</f>
        <v>960</v>
      </c>
      <c r="BK5" s="14">
        <f>SUMIFS(BJ$4:BJ5,$AU$4:$AU5,"="&amp;$AU5,$AY$4:$AY5,"="&amp;$AY5)</f>
        <v>960</v>
      </c>
    </row>
    <row r="6" spans="1:63" ht="16.5" x14ac:dyDescent="0.2">
      <c r="A6" s="13">
        <v>77</v>
      </c>
      <c r="B6" s="13"/>
      <c r="C6" s="13"/>
      <c r="D6" s="13" t="e">
        <f>SUMIFS(属性投放!#REF!,属性投放!#REF!,"="&amp;专属武器!$B$2,属性投放!#REF!,"&lt;="&amp;专属武器!J6,属性投放!#REF!,"&gt;"&amp;J5)*INDEX(属性投放!#REF!,专属武器!$D$2)*$F$2</f>
        <v>#REF!</v>
      </c>
      <c r="E6" s="13" t="e">
        <f>SUMIFS(属性投放!#REF!,属性投放!#REF!,"="&amp;专属武器!$B$2,属性投放!#REF!,"&lt;="&amp;专属武器!J6,属性投放!#REF!,"&gt;"&amp;J5)*INDEX(属性投放!#REF!,专属武器!$D$2)*$F$2</f>
        <v>#REF!</v>
      </c>
      <c r="F6" s="13" t="e">
        <f>SUMIFS(属性投放!#REF!,属性投放!#REF!,"="&amp;专属武器!$B$2,属性投放!#REF!,"&lt;="&amp;专属武器!J6)*INDEX(属性投放!#REF!,专属武器!$D$2)*$F$2</f>
        <v>#REF!</v>
      </c>
      <c r="G6" s="13">
        <v>3000</v>
      </c>
      <c r="H6" s="13">
        <f t="shared" si="3"/>
        <v>1500</v>
      </c>
      <c r="I6" s="13">
        <f t="shared" si="4"/>
        <v>30000</v>
      </c>
      <c r="J6" s="13">
        <v>75</v>
      </c>
      <c r="K6" s="13">
        <v>3</v>
      </c>
      <c r="L6" s="13">
        <v>0</v>
      </c>
      <c r="N6" s="13">
        <v>3</v>
      </c>
      <c r="O6" s="13">
        <f t="shared" si="5"/>
        <v>1</v>
      </c>
      <c r="P6" s="13">
        <f t="shared" si="6"/>
        <v>2</v>
      </c>
      <c r="Q6" s="13">
        <f t="shared" ref="Q6:Q13" si="26">G18</f>
        <v>60</v>
      </c>
      <c r="R6" s="13">
        <f t="shared" ref="R6:R13" si="27">H18</f>
        <v>30</v>
      </c>
      <c r="S6" s="13">
        <f t="shared" ref="S6:S13" si="28">I18</f>
        <v>1200</v>
      </c>
      <c r="V6" s="13">
        <v>1102003</v>
      </c>
      <c r="W6" s="13">
        <f t="shared" si="8"/>
        <v>1102003</v>
      </c>
      <c r="X6" s="13" t="s">
        <v>90</v>
      </c>
      <c r="Y6" s="13">
        <v>4</v>
      </c>
      <c r="Z6" s="13">
        <f>INDEX(卡牌属性!Y$6:Y$27,MATCH(专属武器!$V6,卡牌属性!$N$6:$N$27,0))</f>
        <v>7</v>
      </c>
      <c r="AA6" s="13">
        <f>INDEX(卡牌属性!Z$6:Z$27,MATCH(专属武器!$V6,卡牌属性!$N$6:$N$27,0))</f>
        <v>6</v>
      </c>
      <c r="AB6" s="13">
        <f>INDEX(卡牌属性!AA$6:AA$27,MATCH(专属武器!$V6,卡牌属性!$N$6:$N$27,0))</f>
        <v>6</v>
      </c>
      <c r="AC6" s="14">
        <f>INDEX(属性偏向!$L$4:$L$15,Z6)</f>
        <v>1.2</v>
      </c>
      <c r="AD6" s="14">
        <f>INDEX(属性偏向!$L$4:$L$15,AA6)</f>
        <v>1.1000000000000001</v>
      </c>
      <c r="AE6" s="14">
        <f>INDEX(属性偏向!$L$4:$L$15,AB6)</f>
        <v>1.1000000000000001</v>
      </c>
      <c r="AH6" s="13">
        <v>3</v>
      </c>
      <c r="AI6" s="13">
        <f t="shared" si="9"/>
        <v>1</v>
      </c>
      <c r="AJ6" s="13">
        <f t="shared" si="10"/>
        <v>200103</v>
      </c>
      <c r="AK6" s="13">
        <f t="shared" si="11"/>
        <v>1102001</v>
      </c>
      <c r="AL6" s="13" t="s">
        <v>816</v>
      </c>
      <c r="AM6" s="13">
        <f t="shared" si="12"/>
        <v>3</v>
      </c>
      <c r="AN6" s="13" t="str">
        <f t="shared" si="13"/>
        <v>关羽专属武器魂珠-3</v>
      </c>
      <c r="AO6" s="13">
        <f t="shared" si="14"/>
        <v>75</v>
      </c>
      <c r="AP6" s="13">
        <f t="shared" si="15"/>
        <v>3</v>
      </c>
      <c r="AQ6" s="13">
        <f t="shared" si="16"/>
        <v>0</v>
      </c>
      <c r="AT6" s="13">
        <v>3</v>
      </c>
      <c r="AU6" s="13">
        <f t="shared" si="17"/>
        <v>1</v>
      </c>
      <c r="AV6" s="14">
        <f t="shared" si="18"/>
        <v>200101</v>
      </c>
      <c r="AW6" s="14">
        <f t="shared" si="19"/>
        <v>1102001</v>
      </c>
      <c r="AX6" s="13" t="s">
        <v>816</v>
      </c>
      <c r="AY6" s="13">
        <f t="shared" si="20"/>
        <v>1</v>
      </c>
      <c r="AZ6" s="13" t="s">
        <v>837</v>
      </c>
      <c r="BA6" s="14">
        <f t="shared" si="21"/>
        <v>2</v>
      </c>
      <c r="BB6" s="14" t="str">
        <f t="shared" si="22"/>
        <v>关羽魂珠-1 等级-2</v>
      </c>
      <c r="BC6" s="25" t="s">
        <v>845</v>
      </c>
      <c r="BD6" s="14">
        <f t="shared" si="23"/>
        <v>90</v>
      </c>
      <c r="BE6" s="14">
        <f>SUMIFS(BD$4:BD6,$AU$4:$AU6,"="&amp;$AU6,$AY$4:$AY6,"="&amp;$AY6)</f>
        <v>150</v>
      </c>
      <c r="BF6" s="25" t="s">
        <v>846</v>
      </c>
      <c r="BG6" s="14">
        <f t="shared" si="24"/>
        <v>36</v>
      </c>
      <c r="BH6" s="14">
        <f>SUMIFS(BG$4:BG6,AU$4:AU6,"="&amp;AU6,AY$4:AY6,"="&amp;AY6)</f>
        <v>60</v>
      </c>
      <c r="BI6" s="25" t="s">
        <v>847</v>
      </c>
      <c r="BJ6" s="14">
        <f t="shared" si="25"/>
        <v>1440</v>
      </c>
      <c r="BK6" s="14">
        <f>SUMIFS(BJ$4:BJ6,$AU$4:$AU6,"="&amp;$AU6,$AY$4:$AY6,"="&amp;$AY6)</f>
        <v>2400</v>
      </c>
    </row>
    <row r="7" spans="1:63" s="19" customFormat="1" ht="16.5" x14ac:dyDescent="0.2">
      <c r="A7" s="13">
        <v>97</v>
      </c>
      <c r="B7" s="13">
        <v>1</v>
      </c>
      <c r="C7" s="13"/>
      <c r="D7" s="13" t="e">
        <f>SUMIFS(属性投放!#REF!,属性投放!#REF!,"="&amp;专属武器!$B$2,属性投放!#REF!,"&lt;="&amp;专属武器!J7,属性投放!#REF!,"&gt;"&amp;J6)*INDEX(属性投放!#REF!,专属武器!$D$2)*$F$2</f>
        <v>#REF!</v>
      </c>
      <c r="E7" s="13" t="e">
        <f>SUMIFS(属性投放!#REF!,属性投放!#REF!,"="&amp;专属武器!$B$2,属性投放!#REF!,"&lt;="&amp;专属武器!J7,属性投放!#REF!,"&gt;"&amp;J6)*INDEX(属性投放!#REF!,专属武器!$D$2)*$F$2</f>
        <v>#REF!</v>
      </c>
      <c r="F7" s="13" t="e">
        <f>SUMIFS(属性投放!#REF!,属性投放!#REF!,"="&amp;专属武器!$B$2,属性投放!#REF!,"&lt;="&amp;专属武器!J7)*INDEX(属性投放!#REF!,专属武器!$D$2)*$F$2</f>
        <v>#REF!</v>
      </c>
      <c r="G7" s="13">
        <v>4000</v>
      </c>
      <c r="H7" s="13">
        <f t="shared" si="3"/>
        <v>2000</v>
      </c>
      <c r="I7" s="13">
        <f t="shared" si="4"/>
        <v>40000</v>
      </c>
      <c r="J7" s="13">
        <v>85</v>
      </c>
      <c r="K7" s="13">
        <v>3</v>
      </c>
      <c r="L7" s="13">
        <v>1</v>
      </c>
      <c r="M7" s="30"/>
      <c r="N7" s="13">
        <v>4</v>
      </c>
      <c r="O7" s="13">
        <f t="shared" si="5"/>
        <v>1</v>
      </c>
      <c r="P7" s="13">
        <f t="shared" si="6"/>
        <v>3</v>
      </c>
      <c r="Q7" s="13">
        <f t="shared" si="26"/>
        <v>80</v>
      </c>
      <c r="R7" s="13">
        <f t="shared" si="27"/>
        <v>40</v>
      </c>
      <c r="S7" s="13">
        <f t="shared" si="28"/>
        <v>1600</v>
      </c>
      <c r="T7" s="30"/>
      <c r="U7" s="30"/>
      <c r="V7" s="13">
        <v>1102005</v>
      </c>
      <c r="W7" s="13">
        <f t="shared" si="8"/>
        <v>1102005</v>
      </c>
      <c r="X7" s="13" t="s">
        <v>91</v>
      </c>
      <c r="Y7" s="13">
        <v>3</v>
      </c>
      <c r="Z7" s="13">
        <f>INDEX(卡牌属性!Y$6:Y$27,MATCH(专属武器!$V7,卡牌属性!$N$6:$N$27,0))</f>
        <v>4</v>
      </c>
      <c r="AA7" s="13">
        <f>INDEX(卡牌属性!Z$6:Z$27,MATCH(专属武器!$V7,卡牌属性!$N$6:$N$27,0))</f>
        <v>5</v>
      </c>
      <c r="AB7" s="13">
        <f>INDEX(卡牌属性!AA$6:AA$27,MATCH(专属武器!$V7,卡牌属性!$N$6:$N$27,0))</f>
        <v>6</v>
      </c>
      <c r="AC7" s="14">
        <f>INDEX(属性偏向!$L$4:$L$15,Z7)</f>
        <v>0.9</v>
      </c>
      <c r="AD7" s="14">
        <f>INDEX(属性偏向!$L$4:$L$15,AA7)</f>
        <v>1</v>
      </c>
      <c r="AE7" s="14">
        <f>INDEX(属性偏向!$L$4:$L$15,AB7)</f>
        <v>1.1000000000000001</v>
      </c>
      <c r="AH7" s="13">
        <v>4</v>
      </c>
      <c r="AI7" s="13">
        <f t="shared" si="9"/>
        <v>1</v>
      </c>
      <c r="AJ7" s="13">
        <f t="shared" si="10"/>
        <v>200104</v>
      </c>
      <c r="AK7" s="13">
        <f t="shared" si="11"/>
        <v>1102001</v>
      </c>
      <c r="AL7" s="13" t="s">
        <v>816</v>
      </c>
      <c r="AM7" s="13">
        <f t="shared" si="12"/>
        <v>4</v>
      </c>
      <c r="AN7" s="13" t="str">
        <f t="shared" si="13"/>
        <v>关羽专属武器魂珠-4</v>
      </c>
      <c r="AO7" s="13">
        <f t="shared" si="14"/>
        <v>85</v>
      </c>
      <c r="AP7" s="13">
        <f t="shared" si="15"/>
        <v>3</v>
      </c>
      <c r="AQ7" s="13">
        <f t="shared" si="16"/>
        <v>1</v>
      </c>
      <c r="AT7" s="13">
        <v>4</v>
      </c>
      <c r="AU7" s="13">
        <f t="shared" si="17"/>
        <v>1</v>
      </c>
      <c r="AV7" s="14">
        <f t="shared" si="18"/>
        <v>200101</v>
      </c>
      <c r="AW7" s="14">
        <f t="shared" si="19"/>
        <v>1102001</v>
      </c>
      <c r="AX7" s="13" t="s">
        <v>816</v>
      </c>
      <c r="AY7" s="13">
        <f t="shared" si="20"/>
        <v>1</v>
      </c>
      <c r="AZ7" s="13" t="s">
        <v>837</v>
      </c>
      <c r="BA7" s="14">
        <f t="shared" si="21"/>
        <v>3</v>
      </c>
      <c r="BB7" s="14" t="str">
        <f t="shared" si="22"/>
        <v>关羽魂珠-1 等级-3</v>
      </c>
      <c r="BC7" s="25" t="s">
        <v>845</v>
      </c>
      <c r="BD7" s="14">
        <f t="shared" si="23"/>
        <v>120</v>
      </c>
      <c r="BE7" s="14">
        <f>SUMIFS(BD$4:BD7,$AU$4:$AU7,"="&amp;$AU7,$AY$4:$AY7,"="&amp;$AY7)</f>
        <v>270</v>
      </c>
      <c r="BF7" s="25" t="s">
        <v>846</v>
      </c>
      <c r="BG7" s="14">
        <f t="shared" si="24"/>
        <v>48</v>
      </c>
      <c r="BH7" s="14">
        <f>SUMIFS(BG$4:BG7,AU$4:AU7,"="&amp;AU7,AY$4:AY7,"="&amp;AY7)</f>
        <v>108</v>
      </c>
      <c r="BI7" s="25" t="s">
        <v>847</v>
      </c>
      <c r="BJ7" s="14">
        <f t="shared" si="25"/>
        <v>1920</v>
      </c>
      <c r="BK7" s="14">
        <f>SUMIFS(BJ$4:BJ7,$AU$4:$AU7,"="&amp;$AU7,$AY$4:$AY7,"="&amp;$AY7)</f>
        <v>4320</v>
      </c>
    </row>
    <row r="8" spans="1:63" s="19" customFormat="1" ht="16.5" x14ac:dyDescent="0.2">
      <c r="A8" s="13">
        <v>107</v>
      </c>
      <c r="B8" s="13">
        <v>2</v>
      </c>
      <c r="C8" s="13"/>
      <c r="D8" s="13" t="e">
        <f>SUMIFS(属性投放!#REF!,属性投放!#REF!,"="&amp;专属武器!$B$2,属性投放!#REF!,"&lt;="&amp;专属武器!J8,属性投放!#REF!,"&gt;"&amp;J7)*INDEX(属性投放!#REF!,专属武器!$D$2)*$F$2</f>
        <v>#REF!</v>
      </c>
      <c r="E8" s="13" t="e">
        <f>SUMIFS(属性投放!#REF!,属性投放!#REF!,"="&amp;专属武器!$B$2,属性投放!#REF!,"&lt;="&amp;专属武器!J8,属性投放!#REF!,"&gt;"&amp;J7)*INDEX(属性投放!#REF!,专属武器!$D$2)*$F$2</f>
        <v>#REF!</v>
      </c>
      <c r="F8" s="13" t="e">
        <f>SUMIFS(属性投放!#REF!,属性投放!#REF!,"="&amp;专属武器!$B$2,属性投放!#REF!,"&lt;="&amp;专属武器!J8)*INDEX(属性投放!#REF!,专属武器!$D$2)*$F$2</f>
        <v>#REF!</v>
      </c>
      <c r="G8" s="13">
        <v>5000</v>
      </c>
      <c r="H8" s="13">
        <f t="shared" si="3"/>
        <v>2500</v>
      </c>
      <c r="I8" s="13">
        <f t="shared" si="4"/>
        <v>50000</v>
      </c>
      <c r="J8" s="13">
        <v>110</v>
      </c>
      <c r="K8" s="13">
        <v>3</v>
      </c>
      <c r="L8" s="13">
        <v>2</v>
      </c>
      <c r="M8" s="30"/>
      <c r="N8" s="13">
        <v>5</v>
      </c>
      <c r="O8" s="13">
        <f t="shared" si="5"/>
        <v>1</v>
      </c>
      <c r="P8" s="13">
        <f t="shared" si="6"/>
        <v>4</v>
      </c>
      <c r="Q8" s="13">
        <f t="shared" si="26"/>
        <v>120</v>
      </c>
      <c r="R8" s="13">
        <f t="shared" si="27"/>
        <v>60</v>
      </c>
      <c r="S8" s="13">
        <f t="shared" si="28"/>
        <v>2400</v>
      </c>
      <c r="T8" s="30"/>
      <c r="U8" s="30"/>
      <c r="V8" s="13">
        <v>1102006</v>
      </c>
      <c r="W8" s="13">
        <f t="shared" si="8"/>
        <v>1102006</v>
      </c>
      <c r="X8" s="13" t="s">
        <v>92</v>
      </c>
      <c r="Y8" s="13">
        <v>5</v>
      </c>
      <c r="Z8" s="13">
        <f>INDEX(卡牌属性!Y$6:Y$27,MATCH(专属武器!$V8,卡牌属性!$N$6:$N$27,0))</f>
        <v>8</v>
      </c>
      <c r="AA8" s="13">
        <f>INDEX(卡牌属性!Z$6:Z$27,MATCH(专属武器!$V8,卡牌属性!$N$6:$N$27,0))</f>
        <v>9</v>
      </c>
      <c r="AB8" s="13">
        <f>INDEX(卡牌属性!AA$6:AA$27,MATCH(专属武器!$V8,卡牌属性!$N$6:$N$27,0))</f>
        <v>8</v>
      </c>
      <c r="AC8" s="14">
        <f>INDEX(属性偏向!$L$4:$L$15,Z8)</f>
        <v>1.35</v>
      </c>
      <c r="AD8" s="14">
        <f>INDEX(属性偏向!$L$4:$L$15,AA8)</f>
        <v>1.5</v>
      </c>
      <c r="AE8" s="14">
        <f>INDEX(属性偏向!$L$4:$L$15,AB8)</f>
        <v>1.35</v>
      </c>
      <c r="AH8" s="13">
        <v>5</v>
      </c>
      <c r="AI8" s="13">
        <f t="shared" si="9"/>
        <v>1</v>
      </c>
      <c r="AJ8" s="13">
        <f t="shared" si="10"/>
        <v>200105</v>
      </c>
      <c r="AK8" s="13">
        <f t="shared" si="11"/>
        <v>1102001</v>
      </c>
      <c r="AL8" s="13" t="s">
        <v>816</v>
      </c>
      <c r="AM8" s="13">
        <f t="shared" si="12"/>
        <v>5</v>
      </c>
      <c r="AN8" s="13" t="str">
        <f t="shared" si="13"/>
        <v>关羽专属武器魂珠-5</v>
      </c>
      <c r="AO8" s="13">
        <f t="shared" si="14"/>
        <v>110</v>
      </c>
      <c r="AP8" s="13">
        <f t="shared" si="15"/>
        <v>3</v>
      </c>
      <c r="AQ8" s="13">
        <f t="shared" si="16"/>
        <v>2</v>
      </c>
      <c r="AT8" s="13">
        <v>5</v>
      </c>
      <c r="AU8" s="13">
        <f t="shared" si="17"/>
        <v>1</v>
      </c>
      <c r="AV8" s="14">
        <f t="shared" si="18"/>
        <v>200101</v>
      </c>
      <c r="AW8" s="14">
        <f t="shared" si="19"/>
        <v>1102001</v>
      </c>
      <c r="AX8" s="13" t="s">
        <v>816</v>
      </c>
      <c r="AY8" s="13">
        <f t="shared" si="20"/>
        <v>1</v>
      </c>
      <c r="AZ8" s="13" t="s">
        <v>837</v>
      </c>
      <c r="BA8" s="14">
        <f t="shared" si="21"/>
        <v>4</v>
      </c>
      <c r="BB8" s="14" t="str">
        <f t="shared" si="22"/>
        <v>关羽魂珠-1 等级-4</v>
      </c>
      <c r="BC8" s="25" t="s">
        <v>845</v>
      </c>
      <c r="BD8" s="14">
        <f t="shared" si="23"/>
        <v>180</v>
      </c>
      <c r="BE8" s="14">
        <f>SUMIFS(BD$4:BD8,$AU$4:$AU8,"="&amp;$AU8,$AY$4:$AY8,"="&amp;$AY8)</f>
        <v>450</v>
      </c>
      <c r="BF8" s="25" t="s">
        <v>846</v>
      </c>
      <c r="BG8" s="14">
        <f t="shared" si="24"/>
        <v>72</v>
      </c>
      <c r="BH8" s="14">
        <f>SUMIFS(BG$4:BG8,AU$4:AU8,"="&amp;AU8,AY$4:AY8,"="&amp;AY8)</f>
        <v>180</v>
      </c>
      <c r="BI8" s="25" t="s">
        <v>847</v>
      </c>
      <c r="BJ8" s="14">
        <f t="shared" si="25"/>
        <v>2880</v>
      </c>
      <c r="BK8" s="14">
        <f>SUMIFS(BJ$4:BJ8,$AU$4:$AU8,"="&amp;$AU8,$AY$4:$AY8,"="&amp;$AY8)</f>
        <v>7200</v>
      </c>
    </row>
    <row r="9" spans="1:63" s="19" customFormat="1" ht="16.5" x14ac:dyDescent="0.2">
      <c r="A9" s="13">
        <v>117</v>
      </c>
      <c r="B9" s="13">
        <v>3</v>
      </c>
      <c r="C9" s="13"/>
      <c r="D9" s="13" t="e">
        <f>SUMIFS(属性投放!#REF!,属性投放!#REF!,"="&amp;专属武器!$B$2,属性投放!#REF!,"&lt;="&amp;专属武器!J9,属性投放!#REF!,"&gt;"&amp;J8)*INDEX(属性投放!#REF!,专属武器!$D$2)*$F$2</f>
        <v>#REF!</v>
      </c>
      <c r="E9" s="13" t="e">
        <f>SUMIFS(属性投放!#REF!,属性投放!#REF!,"="&amp;专属武器!$B$2,属性投放!#REF!,"&lt;="&amp;专属武器!J9,属性投放!#REF!,"&gt;"&amp;J8)*INDEX(属性投放!#REF!,专属武器!$D$2)*$F$2</f>
        <v>#REF!</v>
      </c>
      <c r="F9" s="13" t="e">
        <f>SUMIFS(属性投放!#REF!,属性投放!#REF!,"="&amp;专属武器!$B$2,属性投放!#REF!,"&lt;="&amp;专属武器!J9)*INDEX(属性投放!#REF!,专属武器!$D$2)*$F$2</f>
        <v>#REF!</v>
      </c>
      <c r="G9" s="13">
        <v>7000</v>
      </c>
      <c r="H9" s="13">
        <f t="shared" si="3"/>
        <v>3500</v>
      </c>
      <c r="I9" s="13">
        <f t="shared" si="4"/>
        <v>70000</v>
      </c>
      <c r="J9" s="13">
        <v>125</v>
      </c>
      <c r="K9" s="13">
        <v>3</v>
      </c>
      <c r="L9" s="13">
        <v>3</v>
      </c>
      <c r="M9" s="16"/>
      <c r="N9" s="13">
        <v>6</v>
      </c>
      <c r="O9" s="13">
        <f t="shared" si="5"/>
        <v>1</v>
      </c>
      <c r="P9" s="13">
        <f t="shared" si="6"/>
        <v>5</v>
      </c>
      <c r="Q9" s="13">
        <f t="shared" si="26"/>
        <v>160</v>
      </c>
      <c r="R9" s="13">
        <f t="shared" si="27"/>
        <v>80</v>
      </c>
      <c r="S9" s="13">
        <f t="shared" si="28"/>
        <v>3200</v>
      </c>
      <c r="T9" s="16"/>
      <c r="U9" s="16"/>
      <c r="V9" s="13">
        <v>1102007</v>
      </c>
      <c r="W9" s="13">
        <f t="shared" si="8"/>
        <v>1102007</v>
      </c>
      <c r="X9" s="13" t="s">
        <v>93</v>
      </c>
      <c r="Y9" s="13">
        <v>4</v>
      </c>
      <c r="Z9" s="13">
        <f>INDEX(卡牌属性!Y$6:Y$27,MATCH(专属武器!$V9,卡牌属性!$N$6:$N$27,0))</f>
        <v>7</v>
      </c>
      <c r="AA9" s="13">
        <f>INDEX(卡牌属性!Z$6:Z$27,MATCH(专属武器!$V9,卡牌属性!$N$6:$N$27,0))</f>
        <v>6</v>
      </c>
      <c r="AB9" s="13">
        <f>INDEX(卡牌属性!AA$6:AA$27,MATCH(专属武器!$V9,卡牌属性!$N$6:$N$27,0))</f>
        <v>6</v>
      </c>
      <c r="AC9" s="14">
        <f>INDEX(属性偏向!$L$4:$L$15,Z9)</f>
        <v>1.2</v>
      </c>
      <c r="AD9" s="14">
        <f>INDEX(属性偏向!$L$4:$L$15,AA9)</f>
        <v>1.1000000000000001</v>
      </c>
      <c r="AE9" s="14">
        <f>INDEX(属性偏向!$L$4:$L$15,AB9)</f>
        <v>1.1000000000000001</v>
      </c>
      <c r="AH9" s="13">
        <v>6</v>
      </c>
      <c r="AI9" s="13">
        <f t="shared" si="9"/>
        <v>1</v>
      </c>
      <c r="AJ9" s="13">
        <f t="shared" si="10"/>
        <v>200106</v>
      </c>
      <c r="AK9" s="13">
        <f t="shared" si="11"/>
        <v>1102001</v>
      </c>
      <c r="AL9" s="13" t="s">
        <v>816</v>
      </c>
      <c r="AM9" s="13">
        <f t="shared" si="12"/>
        <v>6</v>
      </c>
      <c r="AN9" s="13" t="str">
        <f t="shared" si="13"/>
        <v>关羽专属武器魂珠-6</v>
      </c>
      <c r="AO9" s="13">
        <f t="shared" si="14"/>
        <v>125</v>
      </c>
      <c r="AP9" s="13">
        <f t="shared" si="15"/>
        <v>3</v>
      </c>
      <c r="AQ9" s="13">
        <f t="shared" si="16"/>
        <v>3</v>
      </c>
      <c r="AT9" s="13">
        <v>6</v>
      </c>
      <c r="AU9" s="13">
        <f t="shared" si="17"/>
        <v>1</v>
      </c>
      <c r="AV9" s="14">
        <f t="shared" si="18"/>
        <v>200101</v>
      </c>
      <c r="AW9" s="14">
        <f t="shared" si="19"/>
        <v>1102001</v>
      </c>
      <c r="AX9" s="13" t="s">
        <v>816</v>
      </c>
      <c r="AY9" s="13">
        <f t="shared" si="20"/>
        <v>1</v>
      </c>
      <c r="AZ9" s="13" t="s">
        <v>837</v>
      </c>
      <c r="BA9" s="14">
        <f t="shared" si="21"/>
        <v>5</v>
      </c>
      <c r="BB9" s="14" t="str">
        <f t="shared" si="22"/>
        <v>关羽魂珠-1 等级-5</v>
      </c>
      <c r="BC9" s="25" t="s">
        <v>845</v>
      </c>
      <c r="BD9" s="14">
        <f t="shared" si="23"/>
        <v>240</v>
      </c>
      <c r="BE9" s="14">
        <f>SUMIFS(BD$4:BD9,$AU$4:$AU9,"="&amp;$AU9,$AY$4:$AY9,"="&amp;$AY9)</f>
        <v>690</v>
      </c>
      <c r="BF9" s="25" t="s">
        <v>846</v>
      </c>
      <c r="BG9" s="14">
        <f t="shared" si="24"/>
        <v>96</v>
      </c>
      <c r="BH9" s="14">
        <f>SUMIFS(BG$4:BG9,AU$4:AU9,"="&amp;AU9,AY$4:AY9,"="&amp;AY9)</f>
        <v>276</v>
      </c>
      <c r="BI9" s="25" t="s">
        <v>847</v>
      </c>
      <c r="BJ9" s="14">
        <f t="shared" si="25"/>
        <v>3840</v>
      </c>
      <c r="BK9" s="14">
        <f>SUMIFS(BJ$4:BJ9,$AU$4:$AU9,"="&amp;$AU9,$AY$4:$AY9,"="&amp;$AY9)</f>
        <v>11040</v>
      </c>
    </row>
    <row r="10" spans="1:63" s="30" customFormat="1" ht="16.5" x14ac:dyDescent="0.2">
      <c r="A10" s="13">
        <v>127</v>
      </c>
      <c r="B10" s="13">
        <v>4</v>
      </c>
      <c r="C10" s="13"/>
      <c r="D10" s="13" t="e">
        <f>SUMIFS(属性投放!#REF!,属性投放!#REF!,"="&amp;专属武器!$B$2,属性投放!#REF!,"&lt;="&amp;专属武器!J10,属性投放!#REF!,"&gt;"&amp;J9)*INDEX(属性投放!#REF!,专属武器!$D$2)*$F$2</f>
        <v>#REF!</v>
      </c>
      <c r="E10" s="13" t="e">
        <f>SUMIFS(属性投放!#REF!,属性投放!#REF!,"="&amp;专属武器!$B$2,属性投放!#REF!,"&lt;="&amp;专属武器!J10,属性投放!#REF!,"&gt;"&amp;J9)*INDEX(属性投放!#REF!,专属武器!$D$2)*$F$2</f>
        <v>#REF!</v>
      </c>
      <c r="F10" s="13" t="e">
        <f>SUMIFS(属性投放!#REF!,属性投放!#REF!,"="&amp;专属武器!$B$2,属性投放!#REF!,"&lt;="&amp;专属武器!J10)*INDEX(属性投放!#REF!,专属武器!$D$2)*$F$2</f>
        <v>#REF!</v>
      </c>
      <c r="G10" s="13">
        <v>9000</v>
      </c>
      <c r="H10" s="13">
        <f t="shared" si="3"/>
        <v>4500</v>
      </c>
      <c r="I10" s="13">
        <f t="shared" si="4"/>
        <v>90000</v>
      </c>
      <c r="J10" s="13">
        <v>135</v>
      </c>
      <c r="K10" s="13">
        <v>3</v>
      </c>
      <c r="L10" s="13">
        <v>4</v>
      </c>
      <c r="M10" s="16"/>
      <c r="N10" s="13">
        <v>7</v>
      </c>
      <c r="O10" s="13">
        <f t="shared" si="5"/>
        <v>1</v>
      </c>
      <c r="P10" s="13">
        <f t="shared" si="6"/>
        <v>6</v>
      </c>
      <c r="Q10" s="13">
        <f t="shared" si="26"/>
        <v>200</v>
      </c>
      <c r="R10" s="13">
        <f t="shared" si="27"/>
        <v>100</v>
      </c>
      <c r="S10" s="13">
        <f t="shared" si="28"/>
        <v>4000</v>
      </c>
      <c r="T10" s="16"/>
      <c r="U10" s="16"/>
      <c r="V10" s="13">
        <v>1102008</v>
      </c>
      <c r="W10" s="13">
        <f t="shared" si="8"/>
        <v>1102008</v>
      </c>
      <c r="X10" s="13" t="s">
        <v>94</v>
      </c>
      <c r="Y10" s="13">
        <v>4</v>
      </c>
      <c r="Z10" s="13">
        <f>INDEX(卡牌属性!Y$6:Y$27,MATCH(专属武器!$V10,卡牌属性!$N$6:$N$27,0))</f>
        <v>7</v>
      </c>
      <c r="AA10" s="13">
        <f>INDEX(卡牌属性!Z$6:Z$27,MATCH(专属武器!$V10,卡牌属性!$N$6:$N$27,0))</f>
        <v>5</v>
      </c>
      <c r="AB10" s="13">
        <f>INDEX(卡牌属性!AA$6:AA$27,MATCH(专属武器!$V10,卡牌属性!$N$6:$N$27,0))</f>
        <v>9</v>
      </c>
      <c r="AC10" s="14">
        <f>INDEX(属性偏向!$L$4:$L$15,Z10)</f>
        <v>1.2</v>
      </c>
      <c r="AD10" s="14">
        <f>INDEX(属性偏向!$L$4:$L$15,AA10)</f>
        <v>1</v>
      </c>
      <c r="AE10" s="14">
        <f>INDEX(属性偏向!$L$4:$L$15,AB10)</f>
        <v>1.5</v>
      </c>
      <c r="AH10" s="13">
        <v>7</v>
      </c>
      <c r="AI10" s="13">
        <f t="shared" si="9"/>
        <v>1</v>
      </c>
      <c r="AJ10" s="13">
        <f t="shared" si="10"/>
        <v>200107</v>
      </c>
      <c r="AK10" s="13">
        <f t="shared" si="11"/>
        <v>1102001</v>
      </c>
      <c r="AL10" s="13" t="s">
        <v>816</v>
      </c>
      <c r="AM10" s="13">
        <f t="shared" si="12"/>
        <v>7</v>
      </c>
      <c r="AN10" s="13" t="str">
        <f t="shared" si="13"/>
        <v>关羽专属武器魂珠-7</v>
      </c>
      <c r="AO10" s="13">
        <f t="shared" si="14"/>
        <v>135</v>
      </c>
      <c r="AP10" s="13">
        <f t="shared" si="15"/>
        <v>3</v>
      </c>
      <c r="AQ10" s="13">
        <f t="shared" si="16"/>
        <v>4</v>
      </c>
      <c r="AT10" s="13">
        <v>7</v>
      </c>
      <c r="AU10" s="13">
        <f t="shared" si="17"/>
        <v>1</v>
      </c>
      <c r="AV10" s="14">
        <f t="shared" si="18"/>
        <v>200101</v>
      </c>
      <c r="AW10" s="14">
        <f t="shared" si="19"/>
        <v>1102001</v>
      </c>
      <c r="AX10" s="13" t="s">
        <v>816</v>
      </c>
      <c r="AY10" s="13">
        <f t="shared" si="20"/>
        <v>1</v>
      </c>
      <c r="AZ10" s="13" t="s">
        <v>837</v>
      </c>
      <c r="BA10" s="14">
        <f t="shared" si="21"/>
        <v>6</v>
      </c>
      <c r="BB10" s="14" t="str">
        <f t="shared" si="22"/>
        <v>关羽魂珠-1 等级-6</v>
      </c>
      <c r="BC10" s="25" t="s">
        <v>845</v>
      </c>
      <c r="BD10" s="14">
        <f t="shared" si="23"/>
        <v>300</v>
      </c>
      <c r="BE10" s="14">
        <f>SUMIFS(BD$4:BD10,$AU$4:$AU10,"="&amp;$AU10,$AY$4:$AY10,"="&amp;$AY10)</f>
        <v>990</v>
      </c>
      <c r="BF10" s="25" t="s">
        <v>846</v>
      </c>
      <c r="BG10" s="14">
        <f t="shared" si="24"/>
        <v>120</v>
      </c>
      <c r="BH10" s="14">
        <f>SUMIFS(BG$4:BG10,AU$4:AU10,"="&amp;AU10,AY$4:AY10,"="&amp;AY10)</f>
        <v>396</v>
      </c>
      <c r="BI10" s="25" t="s">
        <v>847</v>
      </c>
      <c r="BJ10" s="14">
        <f t="shared" si="25"/>
        <v>4800</v>
      </c>
      <c r="BK10" s="14">
        <f>SUMIFS(BJ$4:BJ10,$AU$4:$AU10,"="&amp;$AU10,$AY$4:$AY10,"="&amp;$AY10)</f>
        <v>15840</v>
      </c>
    </row>
    <row r="11" spans="1:63" ht="16.5" x14ac:dyDescent="0.2">
      <c r="A11" s="13">
        <v>137</v>
      </c>
      <c r="B11" s="13">
        <v>5</v>
      </c>
      <c r="C11" s="13"/>
      <c r="D11" s="13" t="e">
        <f>SUMIFS(属性投放!#REF!,属性投放!#REF!,"="&amp;专属武器!$B$2,属性投放!#REF!,"&lt;="&amp;专属武器!J11,属性投放!#REF!,"&gt;"&amp;J10)*INDEX(属性投放!#REF!,专属武器!$D$2)*$F$2</f>
        <v>#REF!</v>
      </c>
      <c r="E11" s="13" t="e">
        <f>SUMIFS(属性投放!#REF!,属性投放!#REF!,"="&amp;专属武器!$B$2,属性投放!#REF!,"&lt;="&amp;专属武器!J11,属性投放!#REF!,"&gt;"&amp;J10)*INDEX(属性投放!#REF!,专属武器!$D$2)*$F$2</f>
        <v>#REF!</v>
      </c>
      <c r="F11" s="13" t="e">
        <f>SUMIFS(属性投放!#REF!,属性投放!#REF!,"="&amp;专属武器!$B$2,属性投放!#REF!,"&lt;="&amp;专属武器!J11)*INDEX(属性投放!#REF!,专属武器!$D$2)*$F$2</f>
        <v>#REF!</v>
      </c>
      <c r="G11" s="13">
        <v>12000</v>
      </c>
      <c r="H11" s="13">
        <f t="shared" si="3"/>
        <v>6000</v>
      </c>
      <c r="I11" s="13">
        <f t="shared" si="4"/>
        <v>120000</v>
      </c>
      <c r="J11" s="13">
        <v>150</v>
      </c>
      <c r="K11" s="13">
        <v>3</v>
      </c>
      <c r="L11" s="13">
        <v>5</v>
      </c>
      <c r="M11" s="16"/>
      <c r="N11" s="13">
        <v>8</v>
      </c>
      <c r="O11" s="13">
        <f t="shared" si="5"/>
        <v>1</v>
      </c>
      <c r="P11" s="13">
        <f t="shared" si="6"/>
        <v>7</v>
      </c>
      <c r="Q11" s="13">
        <f t="shared" si="26"/>
        <v>240</v>
      </c>
      <c r="R11" s="13">
        <f t="shared" si="27"/>
        <v>120</v>
      </c>
      <c r="S11" s="13">
        <f t="shared" si="28"/>
        <v>4800</v>
      </c>
      <c r="T11" s="16"/>
      <c r="U11" s="16"/>
      <c r="V11" s="13">
        <v>1102009</v>
      </c>
      <c r="W11" s="13">
        <f t="shared" si="8"/>
        <v>1102009</v>
      </c>
      <c r="X11" s="13" t="s">
        <v>95</v>
      </c>
      <c r="Y11" s="13">
        <v>4</v>
      </c>
      <c r="Z11" s="13">
        <f>INDEX(卡牌属性!Y$6:Y$27,MATCH(专属武器!$V11,卡牌属性!$N$6:$N$27,0))</f>
        <v>6</v>
      </c>
      <c r="AA11" s="13">
        <f>INDEX(卡牌属性!Z$6:Z$27,MATCH(专属武器!$V11,卡牌属性!$N$6:$N$27,0))</f>
        <v>7</v>
      </c>
      <c r="AB11" s="13">
        <f>INDEX(卡牌属性!AA$6:AA$27,MATCH(专属武器!$V11,卡牌属性!$N$6:$N$27,0))</f>
        <v>5</v>
      </c>
      <c r="AC11" s="14">
        <f>INDEX(属性偏向!$L$4:$L$15,Z11)</f>
        <v>1.1000000000000001</v>
      </c>
      <c r="AD11" s="14">
        <f>INDEX(属性偏向!$L$4:$L$15,AA11)</f>
        <v>1.2</v>
      </c>
      <c r="AE11" s="14">
        <f>INDEX(属性偏向!$L$4:$L$15,AB11)</f>
        <v>1</v>
      </c>
      <c r="AH11" s="13">
        <v>8</v>
      </c>
      <c r="AI11" s="13">
        <f t="shared" si="9"/>
        <v>1</v>
      </c>
      <c r="AJ11" s="13">
        <f t="shared" si="10"/>
        <v>200108</v>
      </c>
      <c r="AK11" s="13">
        <f t="shared" si="11"/>
        <v>1102001</v>
      </c>
      <c r="AL11" s="13" t="s">
        <v>816</v>
      </c>
      <c r="AM11" s="13">
        <f t="shared" si="12"/>
        <v>8</v>
      </c>
      <c r="AN11" s="13" t="str">
        <f t="shared" si="13"/>
        <v>关羽专属武器魂珠-8</v>
      </c>
      <c r="AO11" s="13">
        <f t="shared" si="14"/>
        <v>150</v>
      </c>
      <c r="AP11" s="13">
        <f t="shared" si="15"/>
        <v>3</v>
      </c>
      <c r="AQ11" s="13">
        <f t="shared" si="16"/>
        <v>5</v>
      </c>
      <c r="AT11" s="13">
        <v>8</v>
      </c>
      <c r="AU11" s="13">
        <f t="shared" si="17"/>
        <v>1</v>
      </c>
      <c r="AV11" s="14">
        <f t="shared" si="18"/>
        <v>200101</v>
      </c>
      <c r="AW11" s="14">
        <f t="shared" si="19"/>
        <v>1102001</v>
      </c>
      <c r="AX11" s="13" t="s">
        <v>816</v>
      </c>
      <c r="AY11" s="13">
        <f t="shared" si="20"/>
        <v>1</v>
      </c>
      <c r="AZ11" s="13" t="s">
        <v>837</v>
      </c>
      <c r="BA11" s="14">
        <f t="shared" si="21"/>
        <v>7</v>
      </c>
      <c r="BB11" s="14" t="str">
        <f t="shared" si="22"/>
        <v>关羽魂珠-1 等级-7</v>
      </c>
      <c r="BC11" s="25" t="s">
        <v>845</v>
      </c>
      <c r="BD11" s="14">
        <f t="shared" si="23"/>
        <v>360</v>
      </c>
      <c r="BE11" s="14">
        <f>SUMIFS(BD$4:BD11,$AU$4:$AU11,"="&amp;$AU11,$AY$4:$AY11,"="&amp;$AY11)</f>
        <v>1350</v>
      </c>
      <c r="BF11" s="25" t="s">
        <v>846</v>
      </c>
      <c r="BG11" s="14">
        <f t="shared" si="24"/>
        <v>144</v>
      </c>
      <c r="BH11" s="14">
        <f>SUMIFS(BG$4:BG11,AU$4:AU11,"="&amp;AU11,AY$4:AY11,"="&amp;AY11)</f>
        <v>540</v>
      </c>
      <c r="BI11" s="25" t="s">
        <v>847</v>
      </c>
      <c r="BJ11" s="14">
        <f t="shared" si="25"/>
        <v>5760</v>
      </c>
      <c r="BK11" s="14">
        <f>SUMIFS(BJ$4:BJ11,$AU$4:$AU11,"="&amp;$AU11,$AY$4:$AY11,"="&amp;$AY11)</f>
        <v>21600</v>
      </c>
    </row>
    <row r="12" spans="1:63" ht="16.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3">
        <v>9</v>
      </c>
      <c r="O12" s="13">
        <f t="shared" si="5"/>
        <v>1</v>
      </c>
      <c r="P12" s="13">
        <f t="shared" si="6"/>
        <v>8</v>
      </c>
      <c r="Q12" s="13">
        <f t="shared" si="26"/>
        <v>280</v>
      </c>
      <c r="R12" s="13">
        <f t="shared" si="27"/>
        <v>140</v>
      </c>
      <c r="S12" s="13">
        <f t="shared" si="28"/>
        <v>5600</v>
      </c>
      <c r="T12" s="16"/>
      <c r="U12" s="16"/>
      <c r="V12" s="13">
        <v>1102010</v>
      </c>
      <c r="W12" s="13">
        <f t="shared" si="8"/>
        <v>1102010</v>
      </c>
      <c r="X12" s="13" t="s">
        <v>96</v>
      </c>
      <c r="Y12" s="13">
        <v>4</v>
      </c>
      <c r="Z12" s="13">
        <f>INDEX(卡牌属性!Y$6:Y$27,MATCH(专属武器!$V12,卡牌属性!$N$6:$N$27,0))</f>
        <v>8</v>
      </c>
      <c r="AA12" s="13">
        <f>INDEX(卡牌属性!Z$6:Z$27,MATCH(专属武器!$V12,卡牌属性!$N$6:$N$27,0))</f>
        <v>6</v>
      </c>
      <c r="AB12" s="13">
        <f>INDEX(卡牌属性!AA$6:AA$27,MATCH(专属武器!$V12,卡牌属性!$N$6:$N$27,0))</f>
        <v>5</v>
      </c>
      <c r="AC12" s="14">
        <f>INDEX(属性偏向!$L$4:$L$15,Z12)</f>
        <v>1.35</v>
      </c>
      <c r="AD12" s="14">
        <f>INDEX(属性偏向!$L$4:$L$15,AA12)</f>
        <v>1.1000000000000001</v>
      </c>
      <c r="AE12" s="14">
        <f>INDEX(属性偏向!$L$4:$L$15,AB12)</f>
        <v>1</v>
      </c>
      <c r="AH12" s="13">
        <v>9</v>
      </c>
      <c r="AI12" s="13">
        <f t="shared" si="9"/>
        <v>2</v>
      </c>
      <c r="AJ12" s="13">
        <f t="shared" si="10"/>
        <v>200201</v>
      </c>
      <c r="AK12" s="13">
        <f t="shared" si="11"/>
        <v>1102002</v>
      </c>
      <c r="AL12" s="13" t="s">
        <v>816</v>
      </c>
      <c r="AM12" s="13">
        <f t="shared" si="12"/>
        <v>1</v>
      </c>
      <c r="AN12" s="13" t="str">
        <f t="shared" si="13"/>
        <v>许褚专属武器魂珠-1</v>
      </c>
      <c r="AO12" s="13">
        <f t="shared" si="14"/>
        <v>40</v>
      </c>
      <c r="AP12" s="13">
        <f t="shared" si="15"/>
        <v>0</v>
      </c>
      <c r="AQ12" s="13">
        <f t="shared" si="16"/>
        <v>0</v>
      </c>
      <c r="AT12" s="13">
        <v>9</v>
      </c>
      <c r="AU12" s="13">
        <f t="shared" si="17"/>
        <v>1</v>
      </c>
      <c r="AV12" s="14">
        <f t="shared" si="18"/>
        <v>200101</v>
      </c>
      <c r="AW12" s="14">
        <f t="shared" si="19"/>
        <v>1102001</v>
      </c>
      <c r="AX12" s="13" t="s">
        <v>816</v>
      </c>
      <c r="AY12" s="13">
        <f t="shared" si="20"/>
        <v>1</v>
      </c>
      <c r="AZ12" s="13" t="s">
        <v>837</v>
      </c>
      <c r="BA12" s="14">
        <f t="shared" si="21"/>
        <v>8</v>
      </c>
      <c r="BB12" s="14" t="str">
        <f t="shared" si="22"/>
        <v>关羽魂珠-1 等级-8</v>
      </c>
      <c r="BC12" s="25" t="s">
        <v>845</v>
      </c>
      <c r="BD12" s="14">
        <f t="shared" si="23"/>
        <v>420</v>
      </c>
      <c r="BE12" s="14">
        <f>SUMIFS(BD$4:BD12,$AU$4:$AU12,"="&amp;$AU12,$AY$4:$AY12,"="&amp;$AY12)</f>
        <v>1770</v>
      </c>
      <c r="BF12" s="25" t="s">
        <v>846</v>
      </c>
      <c r="BG12" s="14">
        <f t="shared" si="24"/>
        <v>168</v>
      </c>
      <c r="BH12" s="14">
        <f>SUMIFS(BG$4:BG12,AU$4:AU12,"="&amp;AU12,AY$4:AY12,"="&amp;AY12)</f>
        <v>708</v>
      </c>
      <c r="BI12" s="25" t="s">
        <v>847</v>
      </c>
      <c r="BJ12" s="14">
        <f t="shared" si="25"/>
        <v>6720</v>
      </c>
      <c r="BK12" s="14">
        <f>SUMIFS(BJ$4:BJ12,$AU$4:$AU12,"="&amp;$AU12,$AY$4:$AY12,"="&amp;$AY12)</f>
        <v>28320</v>
      </c>
    </row>
    <row r="13" spans="1:63" ht="16.5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3">
        <v>10</v>
      </c>
      <c r="O13" s="13">
        <f t="shared" si="5"/>
        <v>1</v>
      </c>
      <c r="P13" s="13">
        <f t="shared" si="6"/>
        <v>9</v>
      </c>
      <c r="Q13" s="13">
        <f t="shared" si="26"/>
        <v>320</v>
      </c>
      <c r="R13" s="13">
        <f t="shared" si="27"/>
        <v>160</v>
      </c>
      <c r="S13" s="13">
        <f t="shared" si="28"/>
        <v>6400</v>
      </c>
      <c r="T13" s="16"/>
      <c r="U13" s="16"/>
      <c r="V13" s="13">
        <v>1102011</v>
      </c>
      <c r="W13" s="13">
        <f t="shared" si="8"/>
        <v>1102011</v>
      </c>
      <c r="X13" s="13" t="s">
        <v>97</v>
      </c>
      <c r="Y13" s="13">
        <v>4</v>
      </c>
      <c r="Z13" s="13">
        <f>INDEX(卡牌属性!Y$6:Y$27,MATCH(专属武器!$V13,卡牌属性!$N$6:$N$27,0))</f>
        <v>5</v>
      </c>
      <c r="AA13" s="13">
        <f>INDEX(卡牌属性!Z$6:Z$27,MATCH(专属武器!$V13,卡牌属性!$N$6:$N$27,0))</f>
        <v>6</v>
      </c>
      <c r="AB13" s="13">
        <f>INDEX(卡牌属性!AA$6:AA$27,MATCH(专属武器!$V13,卡牌属性!$N$6:$N$27,0))</f>
        <v>8</v>
      </c>
      <c r="AC13" s="14">
        <f>INDEX(属性偏向!$L$4:$L$15,Z13)</f>
        <v>1</v>
      </c>
      <c r="AD13" s="14">
        <f>INDEX(属性偏向!$L$4:$L$15,AA13)</f>
        <v>1.1000000000000001</v>
      </c>
      <c r="AE13" s="14">
        <f>INDEX(属性偏向!$L$4:$L$15,AB13)</f>
        <v>1.35</v>
      </c>
      <c r="AH13" s="13">
        <v>10</v>
      </c>
      <c r="AI13" s="13">
        <f t="shared" si="9"/>
        <v>2</v>
      </c>
      <c r="AJ13" s="13">
        <f t="shared" si="10"/>
        <v>200202</v>
      </c>
      <c r="AK13" s="13">
        <f t="shared" si="11"/>
        <v>1102002</v>
      </c>
      <c r="AL13" s="13" t="s">
        <v>816</v>
      </c>
      <c r="AM13" s="13">
        <f t="shared" si="12"/>
        <v>2</v>
      </c>
      <c r="AN13" s="13" t="str">
        <f t="shared" si="13"/>
        <v>许褚专属武器魂珠-2</v>
      </c>
      <c r="AO13" s="13">
        <f t="shared" si="14"/>
        <v>55</v>
      </c>
      <c r="AP13" s="13">
        <f t="shared" si="15"/>
        <v>3</v>
      </c>
      <c r="AQ13" s="13">
        <f t="shared" si="16"/>
        <v>0</v>
      </c>
      <c r="AT13" s="13">
        <v>10</v>
      </c>
      <c r="AU13" s="13">
        <f t="shared" si="17"/>
        <v>1</v>
      </c>
      <c r="AV13" s="14">
        <f t="shared" si="18"/>
        <v>200101</v>
      </c>
      <c r="AW13" s="14">
        <f t="shared" si="19"/>
        <v>1102001</v>
      </c>
      <c r="AX13" s="13" t="s">
        <v>816</v>
      </c>
      <c r="AY13" s="13">
        <f t="shared" si="20"/>
        <v>1</v>
      </c>
      <c r="AZ13" s="13" t="s">
        <v>837</v>
      </c>
      <c r="BA13" s="14">
        <f t="shared" si="21"/>
        <v>9</v>
      </c>
      <c r="BB13" s="14" t="str">
        <f t="shared" si="22"/>
        <v>关羽魂珠-1 等级-9</v>
      </c>
      <c r="BC13" s="25" t="s">
        <v>845</v>
      </c>
      <c r="BD13" s="14">
        <f t="shared" si="23"/>
        <v>480</v>
      </c>
      <c r="BE13" s="14">
        <f>SUMIFS(BD$4:BD13,$AU$4:$AU13,"="&amp;$AU13,$AY$4:$AY13,"="&amp;$AY13)</f>
        <v>2250</v>
      </c>
      <c r="BF13" s="25" t="s">
        <v>846</v>
      </c>
      <c r="BG13" s="14">
        <f t="shared" si="24"/>
        <v>192</v>
      </c>
      <c r="BH13" s="14">
        <f>SUMIFS(BG$4:BG13,AU$4:AU13,"="&amp;AU13,AY$4:AY13,"="&amp;AY13)</f>
        <v>900</v>
      </c>
      <c r="BI13" s="25" t="s">
        <v>847</v>
      </c>
      <c r="BJ13" s="14">
        <f t="shared" si="25"/>
        <v>7680</v>
      </c>
      <c r="BK13" s="14">
        <f>SUMIFS(BJ$4:BJ13,$AU$4:$AU13,"="&amp;$AU13,$AY$4:$AY13,"="&amp;$AY13)</f>
        <v>36000</v>
      </c>
    </row>
    <row r="14" spans="1:63" ht="17.25" customHeight="1" x14ac:dyDescent="0.2">
      <c r="A14" s="58" t="s">
        <v>788</v>
      </c>
      <c r="B14" s="58"/>
      <c r="C14" s="58"/>
      <c r="D14" s="58"/>
      <c r="E14" s="58"/>
      <c r="F14" s="58"/>
      <c r="G14" s="16"/>
      <c r="H14" s="16"/>
      <c r="I14" s="16"/>
      <c r="J14" s="16"/>
      <c r="K14" s="16"/>
      <c r="L14" s="16"/>
      <c r="M14" s="16"/>
      <c r="N14" s="13">
        <v>11</v>
      </c>
      <c r="O14" s="13">
        <f t="shared" si="5"/>
        <v>2</v>
      </c>
      <c r="P14" s="13">
        <f t="shared" si="6"/>
        <v>0</v>
      </c>
      <c r="Q14" s="13">
        <f>G320</f>
        <v>0</v>
      </c>
      <c r="R14" s="13">
        <v>0</v>
      </c>
      <c r="S14" s="13">
        <v>0</v>
      </c>
      <c r="T14" s="16"/>
      <c r="U14" s="16"/>
      <c r="V14" s="13">
        <v>1102012</v>
      </c>
      <c r="W14" s="13">
        <f t="shared" si="8"/>
        <v>1102012</v>
      </c>
      <c r="X14" s="13" t="s">
        <v>98</v>
      </c>
      <c r="Y14" s="13">
        <v>5</v>
      </c>
      <c r="Z14" s="13">
        <f>INDEX(卡牌属性!Y$6:Y$27,MATCH(专属武器!$V14,卡牌属性!$N$6:$N$27,0))</f>
        <v>7</v>
      </c>
      <c r="AA14" s="13">
        <f>INDEX(卡牌属性!Z$6:Z$27,MATCH(专属武器!$V14,卡牌属性!$N$6:$N$27,0))</f>
        <v>7</v>
      </c>
      <c r="AB14" s="13">
        <f>INDEX(卡牌属性!AA$6:AA$27,MATCH(专属武器!$V14,卡牌属性!$N$6:$N$27,0))</f>
        <v>9</v>
      </c>
      <c r="AC14" s="14">
        <f>INDEX(属性偏向!$L$4:$L$15,Z14)</f>
        <v>1.2</v>
      </c>
      <c r="AD14" s="14">
        <f>INDEX(属性偏向!$L$4:$L$15,AA14)</f>
        <v>1.2</v>
      </c>
      <c r="AE14" s="14">
        <f>INDEX(属性偏向!$L$4:$L$15,AB14)</f>
        <v>1.5</v>
      </c>
      <c r="AH14" s="13">
        <v>11</v>
      </c>
      <c r="AI14" s="13">
        <f t="shared" si="9"/>
        <v>2</v>
      </c>
      <c r="AJ14" s="13">
        <f t="shared" si="10"/>
        <v>200203</v>
      </c>
      <c r="AK14" s="13">
        <f t="shared" si="11"/>
        <v>1102002</v>
      </c>
      <c r="AL14" s="13" t="s">
        <v>816</v>
      </c>
      <c r="AM14" s="13">
        <f t="shared" si="12"/>
        <v>3</v>
      </c>
      <c r="AN14" s="13" t="str">
        <f t="shared" si="13"/>
        <v>许褚专属武器魂珠-3</v>
      </c>
      <c r="AO14" s="13">
        <f t="shared" si="14"/>
        <v>75</v>
      </c>
      <c r="AP14" s="13">
        <f t="shared" si="15"/>
        <v>3</v>
      </c>
      <c r="AQ14" s="13">
        <f t="shared" si="16"/>
        <v>0</v>
      </c>
      <c r="AT14" s="13">
        <v>11</v>
      </c>
      <c r="AU14" s="13">
        <f t="shared" si="17"/>
        <v>1</v>
      </c>
      <c r="AV14" s="14">
        <f t="shared" si="18"/>
        <v>200102</v>
      </c>
      <c r="AW14" s="14">
        <f t="shared" si="19"/>
        <v>1102001</v>
      </c>
      <c r="AX14" s="13" t="s">
        <v>816</v>
      </c>
      <c r="AY14" s="13">
        <f t="shared" si="20"/>
        <v>2</v>
      </c>
      <c r="AZ14" s="13" t="s">
        <v>837</v>
      </c>
      <c r="BA14" s="14">
        <f t="shared" si="21"/>
        <v>0</v>
      </c>
      <c r="BB14" s="14" t="str">
        <f t="shared" si="22"/>
        <v>关羽魂珠-2 等级-0</v>
      </c>
      <c r="BC14" s="25" t="s">
        <v>845</v>
      </c>
      <c r="BD14" s="14">
        <f t="shared" si="23"/>
        <v>0</v>
      </c>
      <c r="BE14" s="14">
        <f>SUMIFS(BD$4:BD14,$AU$4:$AU14,"="&amp;$AU14,$AY$4:$AY14,"="&amp;$AY14)</f>
        <v>0</v>
      </c>
      <c r="BF14" s="25" t="s">
        <v>846</v>
      </c>
      <c r="BG14" s="14">
        <f t="shared" si="24"/>
        <v>0</v>
      </c>
      <c r="BH14" s="14">
        <f>SUMIFS(BG$4:BG14,AU$4:AU14,"="&amp;AU14,AY$4:AY14,"="&amp;AY14)</f>
        <v>0</v>
      </c>
      <c r="BI14" s="25" t="s">
        <v>847</v>
      </c>
      <c r="BJ14" s="14">
        <f t="shared" si="25"/>
        <v>0</v>
      </c>
      <c r="BK14" s="14">
        <f>SUMIFS(BJ$4:BJ14,$AU$4:$AU14,"="&amp;$AU14,$AY$4:$AY14,"="&amp;$AY14)</f>
        <v>0</v>
      </c>
    </row>
    <row r="15" spans="1:63" ht="16.5" x14ac:dyDescent="0.2">
      <c r="B15">
        <f>SUM(B17:B25)</f>
        <v>37.5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3">
        <v>12</v>
      </c>
      <c r="O15" s="13">
        <f t="shared" si="5"/>
        <v>2</v>
      </c>
      <c r="P15" s="13">
        <f t="shared" si="6"/>
        <v>1</v>
      </c>
      <c r="Q15" s="13">
        <f>G31</f>
        <v>50</v>
      </c>
      <c r="R15" s="13">
        <f t="shared" ref="R15:S15" si="29">H31</f>
        <v>25</v>
      </c>
      <c r="S15" s="13">
        <f t="shared" si="29"/>
        <v>1000</v>
      </c>
      <c r="T15" s="16"/>
      <c r="U15" s="16"/>
      <c r="V15" s="13">
        <v>1102014</v>
      </c>
      <c r="W15" s="13">
        <f t="shared" si="8"/>
        <v>1102014</v>
      </c>
      <c r="X15" s="13" t="s">
        <v>99</v>
      </c>
      <c r="Y15" s="13">
        <v>3</v>
      </c>
      <c r="Z15" s="13">
        <f>INDEX(卡牌属性!Y$6:Y$27,MATCH(专属武器!$V15,卡牌属性!$N$6:$N$27,0))</f>
        <v>5</v>
      </c>
      <c r="AA15" s="13">
        <f>INDEX(卡牌属性!Z$6:Z$27,MATCH(专属武器!$V15,卡牌属性!$N$6:$N$27,0))</f>
        <v>5</v>
      </c>
      <c r="AB15" s="13">
        <f>INDEX(卡牌属性!AA$6:AA$27,MATCH(专属武器!$V15,卡牌属性!$N$6:$N$27,0))</f>
        <v>5</v>
      </c>
      <c r="AC15" s="14">
        <f>INDEX(属性偏向!$L$4:$L$15,Z15)</f>
        <v>1</v>
      </c>
      <c r="AD15" s="14">
        <f>INDEX(属性偏向!$L$4:$L$15,AA15)</f>
        <v>1</v>
      </c>
      <c r="AE15" s="14">
        <f>INDEX(属性偏向!$L$4:$L$15,AB15)</f>
        <v>1</v>
      </c>
      <c r="AH15" s="13">
        <v>12</v>
      </c>
      <c r="AI15" s="13">
        <f t="shared" si="9"/>
        <v>2</v>
      </c>
      <c r="AJ15" s="13">
        <f t="shared" si="10"/>
        <v>200204</v>
      </c>
      <c r="AK15" s="13">
        <f t="shared" si="11"/>
        <v>1102002</v>
      </c>
      <c r="AL15" s="13" t="s">
        <v>816</v>
      </c>
      <c r="AM15" s="13">
        <f t="shared" si="12"/>
        <v>4</v>
      </c>
      <c r="AN15" s="13" t="str">
        <f t="shared" si="13"/>
        <v>许褚专属武器魂珠-4</v>
      </c>
      <c r="AO15" s="13">
        <f t="shared" si="14"/>
        <v>85</v>
      </c>
      <c r="AP15" s="13">
        <f t="shared" si="15"/>
        <v>3</v>
      </c>
      <c r="AQ15" s="13">
        <f t="shared" si="16"/>
        <v>1</v>
      </c>
      <c r="AT15" s="13">
        <v>12</v>
      </c>
      <c r="AU15" s="13">
        <f t="shared" si="17"/>
        <v>1</v>
      </c>
      <c r="AV15" s="14">
        <f t="shared" si="18"/>
        <v>200102</v>
      </c>
      <c r="AW15" s="14">
        <f t="shared" si="19"/>
        <v>1102001</v>
      </c>
      <c r="AX15" s="13" t="s">
        <v>816</v>
      </c>
      <c r="AY15" s="13">
        <f t="shared" si="20"/>
        <v>2</v>
      </c>
      <c r="AZ15" s="13" t="s">
        <v>837</v>
      </c>
      <c r="BA15" s="14">
        <f t="shared" si="21"/>
        <v>1</v>
      </c>
      <c r="BB15" s="14" t="str">
        <f t="shared" si="22"/>
        <v>关羽魂珠-2 等级-1</v>
      </c>
      <c r="BC15" s="25" t="s">
        <v>845</v>
      </c>
      <c r="BD15" s="14">
        <f t="shared" si="23"/>
        <v>75</v>
      </c>
      <c r="BE15" s="14">
        <f>SUMIFS(BD$4:BD15,$AU$4:$AU15,"="&amp;$AU15,$AY$4:$AY15,"="&amp;$AY15)</f>
        <v>75</v>
      </c>
      <c r="BF15" s="25" t="s">
        <v>846</v>
      </c>
      <c r="BG15" s="14">
        <f t="shared" si="24"/>
        <v>30</v>
      </c>
      <c r="BH15" s="14">
        <f>SUMIFS(BG$4:BG15,AU$4:AU15,"="&amp;AU15,AY$4:AY15,"="&amp;AY15)</f>
        <v>30</v>
      </c>
      <c r="BI15" s="25" t="s">
        <v>847</v>
      </c>
      <c r="BJ15" s="14">
        <f t="shared" si="25"/>
        <v>1200</v>
      </c>
      <c r="BK15" s="14">
        <f>SUMIFS(BJ$4:BJ15,$AU$4:$AU15,"="&amp;$AU15,$AY$4:$AY15,"="&amp;$AY15)</f>
        <v>1200</v>
      </c>
    </row>
    <row r="16" spans="1:63" ht="17.25" x14ac:dyDescent="0.2">
      <c r="A16" s="12" t="s">
        <v>789</v>
      </c>
      <c r="B16" s="12" t="s">
        <v>791</v>
      </c>
      <c r="C16" s="12" t="s">
        <v>790</v>
      </c>
      <c r="D16" s="12" t="s">
        <v>801</v>
      </c>
      <c r="E16" s="12" t="s">
        <v>793</v>
      </c>
      <c r="F16" s="12" t="s">
        <v>794</v>
      </c>
      <c r="G16" s="12" t="s">
        <v>805</v>
      </c>
      <c r="H16" s="12" t="s">
        <v>803</v>
      </c>
      <c r="I16" s="12" t="s">
        <v>804</v>
      </c>
      <c r="J16" s="12" t="s">
        <v>822</v>
      </c>
      <c r="K16" s="16"/>
      <c r="L16" s="16"/>
      <c r="M16" s="16"/>
      <c r="N16" s="13">
        <v>13</v>
      </c>
      <c r="O16" s="13">
        <f t="shared" si="5"/>
        <v>2</v>
      </c>
      <c r="P16" s="13">
        <f t="shared" si="6"/>
        <v>2</v>
      </c>
      <c r="Q16" s="13">
        <f t="shared" ref="Q16:Q23" si="30">G32</f>
        <v>80</v>
      </c>
      <c r="R16" s="13">
        <f t="shared" ref="R16:R23" si="31">H32</f>
        <v>40</v>
      </c>
      <c r="S16" s="13">
        <f t="shared" ref="S16:S23" si="32">I32</f>
        <v>1600</v>
      </c>
      <c r="T16" s="16"/>
      <c r="U16" s="16"/>
      <c r="V16" s="13">
        <v>1102016</v>
      </c>
      <c r="W16" s="13">
        <f t="shared" si="8"/>
        <v>1102016</v>
      </c>
      <c r="X16" s="13" t="s">
        <v>100</v>
      </c>
      <c r="Y16" s="13">
        <v>4</v>
      </c>
      <c r="Z16" s="13">
        <f>INDEX(卡牌属性!Y$6:Y$27,MATCH(专属武器!$V16,卡牌属性!$N$6:$N$27,0))</f>
        <v>6</v>
      </c>
      <c r="AA16" s="13">
        <f>INDEX(卡牌属性!Z$6:Z$27,MATCH(专属武器!$V16,卡牌属性!$N$6:$N$27,0))</f>
        <v>7</v>
      </c>
      <c r="AB16" s="13">
        <f>INDEX(卡牌属性!AA$6:AA$27,MATCH(专属武器!$V16,卡牌属性!$N$6:$N$27,0))</f>
        <v>8</v>
      </c>
      <c r="AC16" s="14">
        <f>INDEX(属性偏向!$L$4:$L$15,Z16)</f>
        <v>1.1000000000000001</v>
      </c>
      <c r="AD16" s="14">
        <f>INDEX(属性偏向!$L$4:$L$15,AA16)</f>
        <v>1.2</v>
      </c>
      <c r="AE16" s="14">
        <f>INDEX(属性偏向!$L$4:$L$15,AB16)</f>
        <v>1.35</v>
      </c>
      <c r="AH16" s="13">
        <v>13</v>
      </c>
      <c r="AI16" s="13">
        <f t="shared" si="9"/>
        <v>2</v>
      </c>
      <c r="AJ16" s="13">
        <f t="shared" si="10"/>
        <v>200205</v>
      </c>
      <c r="AK16" s="13">
        <f t="shared" si="11"/>
        <v>1102002</v>
      </c>
      <c r="AL16" s="13" t="s">
        <v>816</v>
      </c>
      <c r="AM16" s="13">
        <f t="shared" si="12"/>
        <v>5</v>
      </c>
      <c r="AN16" s="13" t="str">
        <f t="shared" si="13"/>
        <v>许褚专属武器魂珠-5</v>
      </c>
      <c r="AO16" s="13">
        <f t="shared" si="14"/>
        <v>110</v>
      </c>
      <c r="AP16" s="13">
        <f t="shared" si="15"/>
        <v>3</v>
      </c>
      <c r="AQ16" s="13">
        <f t="shared" si="16"/>
        <v>2</v>
      </c>
      <c r="AT16" s="13">
        <v>13</v>
      </c>
      <c r="AU16" s="13">
        <f t="shared" si="17"/>
        <v>1</v>
      </c>
      <c r="AV16" s="14">
        <f t="shared" si="18"/>
        <v>200102</v>
      </c>
      <c r="AW16" s="14">
        <f t="shared" si="19"/>
        <v>1102001</v>
      </c>
      <c r="AX16" s="13" t="s">
        <v>816</v>
      </c>
      <c r="AY16" s="13">
        <f t="shared" si="20"/>
        <v>2</v>
      </c>
      <c r="AZ16" s="13" t="s">
        <v>837</v>
      </c>
      <c r="BA16" s="14">
        <f t="shared" si="21"/>
        <v>2</v>
      </c>
      <c r="BB16" s="14" t="str">
        <f t="shared" si="22"/>
        <v>关羽魂珠-2 等级-2</v>
      </c>
      <c r="BC16" s="25" t="s">
        <v>845</v>
      </c>
      <c r="BD16" s="14">
        <f t="shared" si="23"/>
        <v>120</v>
      </c>
      <c r="BE16" s="14">
        <f>SUMIFS(BD$4:BD16,$AU$4:$AU16,"="&amp;$AU16,$AY$4:$AY16,"="&amp;$AY16)</f>
        <v>195</v>
      </c>
      <c r="BF16" s="25" t="s">
        <v>846</v>
      </c>
      <c r="BG16" s="14">
        <f t="shared" si="24"/>
        <v>48</v>
      </c>
      <c r="BH16" s="14">
        <f>SUMIFS(BG$4:BG16,AU$4:AU16,"="&amp;AU16,AY$4:AY16,"="&amp;AY16)</f>
        <v>78</v>
      </c>
      <c r="BI16" s="25" t="s">
        <v>847</v>
      </c>
      <c r="BJ16" s="14">
        <f t="shared" si="25"/>
        <v>1920</v>
      </c>
      <c r="BK16" s="14">
        <f>SUMIFS(BJ$4:BJ16,$AU$4:$AU16,"="&amp;$AU16,$AY$4:$AY16,"="&amp;$AY16)</f>
        <v>3120</v>
      </c>
    </row>
    <row r="17" spans="1:63" ht="16.5" x14ac:dyDescent="0.2">
      <c r="A17" s="13">
        <v>1</v>
      </c>
      <c r="B17" s="13">
        <v>1</v>
      </c>
      <c r="C17" s="26">
        <f>B17/$B$15</f>
        <v>2.6666666666666668E-2</v>
      </c>
      <c r="D17" s="14">
        <f>ROUND(G$4*$C17,0)</f>
        <v>40</v>
      </c>
      <c r="E17" s="14">
        <f t="shared" ref="E17:F17" si="33">ROUND(H$4*$C17,0)</f>
        <v>20</v>
      </c>
      <c r="F17" s="14">
        <f t="shared" si="33"/>
        <v>400</v>
      </c>
      <c r="G17" s="13">
        <v>40</v>
      </c>
      <c r="H17" s="13">
        <v>20</v>
      </c>
      <c r="I17" s="13">
        <v>800</v>
      </c>
      <c r="J17" s="13" t="s">
        <v>823</v>
      </c>
      <c r="K17" s="16">
        <f>D17*5+E17*10+F17</f>
        <v>800</v>
      </c>
      <c r="L17" s="16"/>
      <c r="M17" s="16"/>
      <c r="N17" s="13">
        <v>14</v>
      </c>
      <c r="O17" s="13">
        <f t="shared" si="5"/>
        <v>2</v>
      </c>
      <c r="P17" s="13">
        <f t="shared" si="6"/>
        <v>3</v>
      </c>
      <c r="Q17" s="13">
        <f t="shared" si="30"/>
        <v>100</v>
      </c>
      <c r="R17" s="13">
        <f t="shared" si="31"/>
        <v>50</v>
      </c>
      <c r="S17" s="13">
        <f t="shared" si="32"/>
        <v>2000</v>
      </c>
      <c r="T17" s="16"/>
      <c r="U17" s="16"/>
      <c r="V17" s="13">
        <v>1102017</v>
      </c>
      <c r="W17" s="13">
        <f t="shared" si="8"/>
        <v>1102017</v>
      </c>
      <c r="X17" s="13" t="s">
        <v>101</v>
      </c>
      <c r="Y17" s="13">
        <v>3</v>
      </c>
      <c r="Z17" s="13">
        <f>INDEX(卡牌属性!Y$6:Y$27,MATCH(专属武器!$V17,卡牌属性!$N$6:$N$27,0))</f>
        <v>8</v>
      </c>
      <c r="AA17" s="13">
        <f>INDEX(卡牌属性!Z$6:Z$27,MATCH(专属武器!$V17,卡牌属性!$N$6:$N$27,0))</f>
        <v>5</v>
      </c>
      <c r="AB17" s="13">
        <f>INDEX(卡牌属性!AA$6:AA$27,MATCH(专属武器!$V17,卡牌属性!$N$6:$N$27,0))</f>
        <v>5</v>
      </c>
      <c r="AC17" s="14">
        <f>INDEX(属性偏向!$L$4:$L$15,Z17)</f>
        <v>1.35</v>
      </c>
      <c r="AD17" s="14">
        <f>INDEX(属性偏向!$L$4:$L$15,AA17)</f>
        <v>1</v>
      </c>
      <c r="AE17" s="14">
        <f>INDEX(属性偏向!$L$4:$L$15,AB17)</f>
        <v>1</v>
      </c>
      <c r="AH17" s="13">
        <v>14</v>
      </c>
      <c r="AI17" s="13">
        <f t="shared" si="9"/>
        <v>2</v>
      </c>
      <c r="AJ17" s="13">
        <f t="shared" si="10"/>
        <v>200206</v>
      </c>
      <c r="AK17" s="13">
        <f t="shared" si="11"/>
        <v>1102002</v>
      </c>
      <c r="AL17" s="13" t="s">
        <v>816</v>
      </c>
      <c r="AM17" s="13">
        <f t="shared" si="12"/>
        <v>6</v>
      </c>
      <c r="AN17" s="13" t="str">
        <f t="shared" si="13"/>
        <v>许褚专属武器魂珠-6</v>
      </c>
      <c r="AO17" s="13">
        <f t="shared" si="14"/>
        <v>125</v>
      </c>
      <c r="AP17" s="13">
        <f t="shared" si="15"/>
        <v>3</v>
      </c>
      <c r="AQ17" s="13">
        <f t="shared" si="16"/>
        <v>3</v>
      </c>
      <c r="AT17" s="13">
        <v>14</v>
      </c>
      <c r="AU17" s="13">
        <f t="shared" si="17"/>
        <v>1</v>
      </c>
      <c r="AV17" s="14">
        <f t="shared" si="18"/>
        <v>200102</v>
      </c>
      <c r="AW17" s="14">
        <f t="shared" si="19"/>
        <v>1102001</v>
      </c>
      <c r="AX17" s="13" t="s">
        <v>816</v>
      </c>
      <c r="AY17" s="13">
        <f t="shared" si="20"/>
        <v>2</v>
      </c>
      <c r="AZ17" s="13" t="s">
        <v>837</v>
      </c>
      <c r="BA17" s="14">
        <f t="shared" si="21"/>
        <v>3</v>
      </c>
      <c r="BB17" s="14" t="str">
        <f t="shared" si="22"/>
        <v>关羽魂珠-2 等级-3</v>
      </c>
      <c r="BC17" s="25" t="s">
        <v>845</v>
      </c>
      <c r="BD17" s="14">
        <f t="shared" si="23"/>
        <v>150</v>
      </c>
      <c r="BE17" s="14">
        <f>SUMIFS(BD$4:BD17,$AU$4:$AU17,"="&amp;$AU17,$AY$4:$AY17,"="&amp;$AY17)</f>
        <v>345</v>
      </c>
      <c r="BF17" s="25" t="s">
        <v>846</v>
      </c>
      <c r="BG17" s="14">
        <f t="shared" si="24"/>
        <v>60</v>
      </c>
      <c r="BH17" s="14">
        <f>SUMIFS(BG$4:BG17,AU$4:AU17,"="&amp;AU17,AY$4:AY17,"="&amp;AY17)</f>
        <v>138</v>
      </c>
      <c r="BI17" s="25" t="s">
        <v>847</v>
      </c>
      <c r="BJ17" s="14">
        <f t="shared" si="25"/>
        <v>2400</v>
      </c>
      <c r="BK17" s="14">
        <f>SUMIFS(BJ$4:BJ17,$AU$4:$AU17,"="&amp;$AU17,$AY$4:$AY17,"="&amp;$AY17)</f>
        <v>5520</v>
      </c>
    </row>
    <row r="18" spans="1:63" ht="16.5" x14ac:dyDescent="0.2">
      <c r="A18" s="13">
        <v>2</v>
      </c>
      <c r="B18" s="13">
        <v>1.5</v>
      </c>
      <c r="C18" s="26">
        <f t="shared" ref="C18:C25" si="34">B18/$B$15</f>
        <v>0.04</v>
      </c>
      <c r="D18" s="14">
        <f t="shared" ref="D18:D25" si="35">ROUND(G$4*$C18,0)</f>
        <v>60</v>
      </c>
      <c r="E18" s="14">
        <f t="shared" ref="E18:E25" si="36">ROUND(H$4*$C18,0)</f>
        <v>30</v>
      </c>
      <c r="F18" s="14">
        <f t="shared" ref="F18:F25" si="37">ROUND(I$4*$C18,0)</f>
        <v>600</v>
      </c>
      <c r="G18" s="13">
        <v>60</v>
      </c>
      <c r="H18" s="13">
        <v>30</v>
      </c>
      <c r="I18" s="13">
        <v>1200</v>
      </c>
      <c r="J18" s="13" t="s">
        <v>824</v>
      </c>
      <c r="K18" s="16">
        <f t="shared" ref="K18:K25" si="38">D18*5+E18*10+F18</f>
        <v>1200</v>
      </c>
      <c r="L18" s="16"/>
      <c r="M18" s="16"/>
      <c r="N18" s="13">
        <v>15</v>
      </c>
      <c r="O18" s="13">
        <f t="shared" si="5"/>
        <v>2</v>
      </c>
      <c r="P18" s="13">
        <f t="shared" si="6"/>
        <v>4</v>
      </c>
      <c r="Q18" s="13">
        <f t="shared" si="30"/>
        <v>160</v>
      </c>
      <c r="R18" s="13">
        <f t="shared" si="31"/>
        <v>80</v>
      </c>
      <c r="S18" s="13">
        <f t="shared" si="32"/>
        <v>3200</v>
      </c>
      <c r="T18" s="16"/>
      <c r="U18" s="16"/>
      <c r="V18" s="13">
        <v>1102020</v>
      </c>
      <c r="W18" s="13">
        <f t="shared" si="8"/>
        <v>1102020</v>
      </c>
      <c r="X18" s="13" t="s">
        <v>104</v>
      </c>
      <c r="Y18" s="13">
        <v>3</v>
      </c>
      <c r="Z18" s="13">
        <f>INDEX(卡牌属性!Y$6:Y$27,MATCH(专属武器!$V18,卡牌属性!$N$6:$N$27,0))</f>
        <v>6</v>
      </c>
      <c r="AA18" s="13">
        <f>INDEX(卡牌属性!Z$6:Z$27,MATCH(专属武器!$V18,卡牌属性!$N$6:$N$27,0))</f>
        <v>5</v>
      </c>
      <c r="AB18" s="13">
        <f>INDEX(卡牌属性!AA$6:AA$27,MATCH(专属武器!$V18,卡牌属性!$N$6:$N$27,0))</f>
        <v>5</v>
      </c>
      <c r="AC18" s="14">
        <f>INDEX(属性偏向!$L$4:$L$15,Z18)</f>
        <v>1.1000000000000001</v>
      </c>
      <c r="AD18" s="14">
        <f>INDEX(属性偏向!$L$4:$L$15,AA18)</f>
        <v>1</v>
      </c>
      <c r="AE18" s="14">
        <f>INDEX(属性偏向!$L$4:$L$15,AB18)</f>
        <v>1</v>
      </c>
      <c r="AH18" s="13">
        <v>15</v>
      </c>
      <c r="AI18" s="13">
        <f t="shared" si="9"/>
        <v>2</v>
      </c>
      <c r="AJ18" s="13">
        <f t="shared" si="10"/>
        <v>200207</v>
      </c>
      <c r="AK18" s="13">
        <f t="shared" si="11"/>
        <v>1102002</v>
      </c>
      <c r="AL18" s="13" t="s">
        <v>816</v>
      </c>
      <c r="AM18" s="13">
        <f t="shared" si="12"/>
        <v>7</v>
      </c>
      <c r="AN18" s="13" t="str">
        <f t="shared" si="13"/>
        <v>许褚专属武器魂珠-7</v>
      </c>
      <c r="AO18" s="13">
        <f t="shared" si="14"/>
        <v>135</v>
      </c>
      <c r="AP18" s="13">
        <f t="shared" si="15"/>
        <v>3</v>
      </c>
      <c r="AQ18" s="13">
        <f t="shared" si="16"/>
        <v>4</v>
      </c>
      <c r="AT18" s="13">
        <v>15</v>
      </c>
      <c r="AU18" s="13">
        <f t="shared" si="17"/>
        <v>1</v>
      </c>
      <c r="AV18" s="14">
        <f t="shared" si="18"/>
        <v>200102</v>
      </c>
      <c r="AW18" s="14">
        <f t="shared" si="19"/>
        <v>1102001</v>
      </c>
      <c r="AX18" s="13" t="s">
        <v>816</v>
      </c>
      <c r="AY18" s="13">
        <f t="shared" si="20"/>
        <v>2</v>
      </c>
      <c r="AZ18" s="13" t="s">
        <v>837</v>
      </c>
      <c r="BA18" s="14">
        <f t="shared" si="21"/>
        <v>4</v>
      </c>
      <c r="BB18" s="14" t="str">
        <f t="shared" si="22"/>
        <v>关羽魂珠-2 等级-4</v>
      </c>
      <c r="BC18" s="25" t="s">
        <v>845</v>
      </c>
      <c r="BD18" s="14">
        <f t="shared" si="23"/>
        <v>240</v>
      </c>
      <c r="BE18" s="14">
        <f>SUMIFS(BD$4:BD18,$AU$4:$AU18,"="&amp;$AU18,$AY$4:$AY18,"="&amp;$AY18)</f>
        <v>585</v>
      </c>
      <c r="BF18" s="25" t="s">
        <v>846</v>
      </c>
      <c r="BG18" s="14">
        <f t="shared" si="24"/>
        <v>96</v>
      </c>
      <c r="BH18" s="14">
        <f>SUMIFS(BG$4:BG18,AU$4:AU18,"="&amp;AU18,AY$4:AY18,"="&amp;AY18)</f>
        <v>234</v>
      </c>
      <c r="BI18" s="25" t="s">
        <v>847</v>
      </c>
      <c r="BJ18" s="14">
        <f t="shared" si="25"/>
        <v>3840</v>
      </c>
      <c r="BK18" s="14">
        <f>SUMIFS(BJ$4:BJ18,$AU$4:$AU18,"="&amp;$AU18,$AY$4:$AY18,"="&amp;$AY18)</f>
        <v>9360</v>
      </c>
    </row>
    <row r="19" spans="1:63" ht="16.5" x14ac:dyDescent="0.2">
      <c r="A19" s="13">
        <v>3</v>
      </c>
      <c r="B19" s="13">
        <v>2</v>
      </c>
      <c r="C19" s="26">
        <f t="shared" si="34"/>
        <v>5.3333333333333337E-2</v>
      </c>
      <c r="D19" s="14">
        <f t="shared" si="35"/>
        <v>80</v>
      </c>
      <c r="E19" s="14">
        <f t="shared" si="36"/>
        <v>40</v>
      </c>
      <c r="F19" s="14">
        <f t="shared" si="37"/>
        <v>800</v>
      </c>
      <c r="G19" s="13">
        <v>80</v>
      </c>
      <c r="H19" s="13">
        <v>40</v>
      </c>
      <c r="I19" s="13">
        <v>1600</v>
      </c>
      <c r="J19" s="13" t="s">
        <v>825</v>
      </c>
      <c r="K19" s="16">
        <f t="shared" si="38"/>
        <v>1600</v>
      </c>
      <c r="L19" s="16"/>
      <c r="M19" s="16"/>
      <c r="N19" s="13">
        <v>16</v>
      </c>
      <c r="O19" s="13">
        <f t="shared" si="5"/>
        <v>2</v>
      </c>
      <c r="P19" s="13">
        <f t="shared" si="6"/>
        <v>5</v>
      </c>
      <c r="Q19" s="13">
        <f t="shared" si="30"/>
        <v>220</v>
      </c>
      <c r="R19" s="13">
        <f t="shared" si="31"/>
        <v>110</v>
      </c>
      <c r="S19" s="13">
        <f t="shared" si="32"/>
        <v>4400</v>
      </c>
      <c r="T19" s="16"/>
      <c r="U19" s="16"/>
      <c r="V19" s="13">
        <v>1102021</v>
      </c>
      <c r="W19" s="13">
        <f t="shared" si="8"/>
        <v>1102021</v>
      </c>
      <c r="X19" s="13" t="s">
        <v>105</v>
      </c>
      <c r="Y19" s="13">
        <v>3</v>
      </c>
      <c r="Z19" s="13">
        <f>INDEX(卡牌属性!Y$6:Y$27,MATCH(专属武器!$V19,卡牌属性!$N$6:$N$27,0))</f>
        <v>7</v>
      </c>
      <c r="AA19" s="13">
        <f>INDEX(卡牌属性!Z$6:Z$27,MATCH(专属武器!$V19,卡牌属性!$N$6:$N$27,0))</f>
        <v>5</v>
      </c>
      <c r="AB19" s="13">
        <f>INDEX(卡牌属性!AA$6:AA$27,MATCH(专属武器!$V19,卡牌属性!$N$6:$N$27,0))</f>
        <v>3</v>
      </c>
      <c r="AC19" s="14">
        <f>INDEX(属性偏向!$L$4:$L$15,Z19)</f>
        <v>1.2</v>
      </c>
      <c r="AD19" s="14">
        <f>INDEX(属性偏向!$L$4:$L$15,AA19)</f>
        <v>1</v>
      </c>
      <c r="AE19" s="14">
        <f>INDEX(属性偏向!$L$4:$L$15,AB19)</f>
        <v>0.8</v>
      </c>
      <c r="AH19" s="13">
        <v>16</v>
      </c>
      <c r="AI19" s="13">
        <f t="shared" si="9"/>
        <v>2</v>
      </c>
      <c r="AJ19" s="13">
        <f t="shared" si="10"/>
        <v>200208</v>
      </c>
      <c r="AK19" s="13">
        <f t="shared" si="11"/>
        <v>1102002</v>
      </c>
      <c r="AL19" s="13" t="s">
        <v>816</v>
      </c>
      <c r="AM19" s="13">
        <f t="shared" si="12"/>
        <v>8</v>
      </c>
      <c r="AN19" s="13" t="str">
        <f t="shared" si="13"/>
        <v>许褚专属武器魂珠-8</v>
      </c>
      <c r="AO19" s="13">
        <f t="shared" si="14"/>
        <v>150</v>
      </c>
      <c r="AP19" s="13">
        <f t="shared" si="15"/>
        <v>3</v>
      </c>
      <c r="AQ19" s="13">
        <f t="shared" si="16"/>
        <v>5</v>
      </c>
      <c r="AT19" s="13">
        <v>16</v>
      </c>
      <c r="AU19" s="13">
        <f t="shared" si="17"/>
        <v>1</v>
      </c>
      <c r="AV19" s="14">
        <f t="shared" si="18"/>
        <v>200102</v>
      </c>
      <c r="AW19" s="14">
        <f t="shared" si="19"/>
        <v>1102001</v>
      </c>
      <c r="AX19" s="13" t="s">
        <v>816</v>
      </c>
      <c r="AY19" s="13">
        <f t="shared" si="20"/>
        <v>2</v>
      </c>
      <c r="AZ19" s="13" t="s">
        <v>837</v>
      </c>
      <c r="BA19" s="14">
        <f t="shared" si="21"/>
        <v>5</v>
      </c>
      <c r="BB19" s="14" t="str">
        <f t="shared" si="22"/>
        <v>关羽魂珠-2 等级-5</v>
      </c>
      <c r="BC19" s="25" t="s">
        <v>845</v>
      </c>
      <c r="BD19" s="14">
        <f t="shared" si="23"/>
        <v>330</v>
      </c>
      <c r="BE19" s="14">
        <f>SUMIFS(BD$4:BD19,$AU$4:$AU19,"="&amp;$AU19,$AY$4:$AY19,"="&amp;$AY19)</f>
        <v>915</v>
      </c>
      <c r="BF19" s="25" t="s">
        <v>846</v>
      </c>
      <c r="BG19" s="14">
        <f t="shared" si="24"/>
        <v>132</v>
      </c>
      <c r="BH19" s="14">
        <f>SUMIFS(BG$4:BG19,AU$4:AU19,"="&amp;AU19,AY$4:AY19,"="&amp;AY19)</f>
        <v>366</v>
      </c>
      <c r="BI19" s="25" t="s">
        <v>847</v>
      </c>
      <c r="BJ19" s="14">
        <f t="shared" si="25"/>
        <v>5280</v>
      </c>
      <c r="BK19" s="14">
        <f>SUMIFS(BJ$4:BJ19,$AU$4:$AU19,"="&amp;$AU19,$AY$4:$AY19,"="&amp;$AY19)</f>
        <v>14640</v>
      </c>
    </row>
    <row r="20" spans="1:63" ht="16.5" x14ac:dyDescent="0.2">
      <c r="A20" s="13">
        <v>4</v>
      </c>
      <c r="B20" s="13">
        <v>3</v>
      </c>
      <c r="C20" s="26">
        <f t="shared" si="34"/>
        <v>0.08</v>
      </c>
      <c r="D20" s="14">
        <f t="shared" si="35"/>
        <v>120</v>
      </c>
      <c r="E20" s="14">
        <f t="shared" si="36"/>
        <v>60</v>
      </c>
      <c r="F20" s="14">
        <f t="shared" si="37"/>
        <v>1200</v>
      </c>
      <c r="G20" s="13">
        <v>120</v>
      </c>
      <c r="H20" s="13">
        <v>60</v>
      </c>
      <c r="I20" s="13">
        <v>2400</v>
      </c>
      <c r="J20" s="13" t="s">
        <v>826</v>
      </c>
      <c r="K20" s="16">
        <f t="shared" si="38"/>
        <v>2400</v>
      </c>
      <c r="L20" s="16"/>
      <c r="M20" s="16"/>
      <c r="N20" s="13">
        <v>17</v>
      </c>
      <c r="O20" s="13">
        <f t="shared" si="5"/>
        <v>2</v>
      </c>
      <c r="P20" s="13">
        <f t="shared" si="6"/>
        <v>6</v>
      </c>
      <c r="Q20" s="13">
        <f t="shared" si="30"/>
        <v>280</v>
      </c>
      <c r="R20" s="13">
        <f t="shared" si="31"/>
        <v>140</v>
      </c>
      <c r="S20" s="13">
        <f t="shared" si="32"/>
        <v>5600</v>
      </c>
      <c r="T20" s="16"/>
      <c r="U20" s="16"/>
      <c r="V20" s="13">
        <v>1102024</v>
      </c>
      <c r="W20" s="13">
        <f t="shared" si="8"/>
        <v>1102024</v>
      </c>
      <c r="X20" s="13" t="s">
        <v>765</v>
      </c>
      <c r="Y20" s="13">
        <v>3</v>
      </c>
      <c r="Z20" s="13">
        <v>5</v>
      </c>
      <c r="AA20" s="13">
        <v>5</v>
      </c>
      <c r="AB20" s="13">
        <v>5</v>
      </c>
      <c r="AC20" s="14">
        <f>INDEX(属性偏向!$L$4:$L$15,Z20)</f>
        <v>1</v>
      </c>
      <c r="AD20" s="14">
        <f>INDEX(属性偏向!$L$4:$L$15,AA20)</f>
        <v>1</v>
      </c>
      <c r="AE20" s="14">
        <f>INDEX(属性偏向!$L$4:$L$15,AB20)</f>
        <v>1</v>
      </c>
      <c r="AH20" s="13">
        <v>17</v>
      </c>
      <c r="AI20" s="13">
        <f t="shared" si="9"/>
        <v>3</v>
      </c>
      <c r="AJ20" s="13">
        <f t="shared" si="10"/>
        <v>200301</v>
      </c>
      <c r="AK20" s="13">
        <f t="shared" si="11"/>
        <v>1102003</v>
      </c>
      <c r="AL20" s="13" t="s">
        <v>816</v>
      </c>
      <c r="AM20" s="13">
        <f t="shared" si="12"/>
        <v>1</v>
      </c>
      <c r="AN20" s="13" t="str">
        <f t="shared" si="13"/>
        <v>典韦专属武器魂珠-1</v>
      </c>
      <c r="AO20" s="13">
        <f t="shared" si="14"/>
        <v>40</v>
      </c>
      <c r="AP20" s="13">
        <f t="shared" si="15"/>
        <v>0</v>
      </c>
      <c r="AQ20" s="13">
        <f t="shared" si="16"/>
        <v>0</v>
      </c>
      <c r="AT20" s="13">
        <v>17</v>
      </c>
      <c r="AU20" s="13">
        <f t="shared" si="17"/>
        <v>1</v>
      </c>
      <c r="AV20" s="14">
        <f t="shared" si="18"/>
        <v>200102</v>
      </c>
      <c r="AW20" s="14">
        <f t="shared" si="19"/>
        <v>1102001</v>
      </c>
      <c r="AX20" s="13" t="s">
        <v>816</v>
      </c>
      <c r="AY20" s="13">
        <f t="shared" si="20"/>
        <v>2</v>
      </c>
      <c r="AZ20" s="13" t="s">
        <v>837</v>
      </c>
      <c r="BA20" s="14">
        <f t="shared" si="21"/>
        <v>6</v>
      </c>
      <c r="BB20" s="14" t="str">
        <f t="shared" si="22"/>
        <v>关羽魂珠-2 等级-6</v>
      </c>
      <c r="BC20" s="25" t="s">
        <v>845</v>
      </c>
      <c r="BD20" s="14">
        <f t="shared" si="23"/>
        <v>420</v>
      </c>
      <c r="BE20" s="14">
        <f>SUMIFS(BD$4:BD20,$AU$4:$AU20,"="&amp;$AU20,$AY$4:$AY20,"="&amp;$AY20)</f>
        <v>1335</v>
      </c>
      <c r="BF20" s="25" t="s">
        <v>846</v>
      </c>
      <c r="BG20" s="14">
        <f t="shared" si="24"/>
        <v>168</v>
      </c>
      <c r="BH20" s="14">
        <f>SUMIFS(BG$4:BG20,AU$4:AU20,"="&amp;AU20,AY$4:AY20,"="&amp;AY20)</f>
        <v>534</v>
      </c>
      <c r="BI20" s="25" t="s">
        <v>847</v>
      </c>
      <c r="BJ20" s="14">
        <f t="shared" si="25"/>
        <v>6720</v>
      </c>
      <c r="BK20" s="14">
        <f>SUMIFS(BJ$4:BJ20,$AU$4:$AU20,"="&amp;$AU20,$AY$4:$AY20,"="&amp;$AY20)</f>
        <v>21360</v>
      </c>
    </row>
    <row r="21" spans="1:63" ht="16.5" x14ac:dyDescent="0.2">
      <c r="A21" s="13">
        <v>5</v>
      </c>
      <c r="B21" s="13">
        <v>4</v>
      </c>
      <c r="C21" s="26">
        <f t="shared" si="34"/>
        <v>0.10666666666666667</v>
      </c>
      <c r="D21" s="14">
        <f t="shared" si="35"/>
        <v>160</v>
      </c>
      <c r="E21" s="14">
        <f t="shared" si="36"/>
        <v>80</v>
      </c>
      <c r="F21" s="14">
        <f t="shared" si="37"/>
        <v>1600</v>
      </c>
      <c r="G21" s="13">
        <v>160</v>
      </c>
      <c r="H21" s="13">
        <v>80</v>
      </c>
      <c r="I21" s="13">
        <v>3200</v>
      </c>
      <c r="J21" s="13" t="s">
        <v>827</v>
      </c>
      <c r="K21" s="16">
        <f t="shared" si="38"/>
        <v>3200</v>
      </c>
      <c r="L21" s="16"/>
      <c r="M21" s="16"/>
      <c r="N21" s="13">
        <v>18</v>
      </c>
      <c r="O21" s="13">
        <f t="shared" si="5"/>
        <v>2</v>
      </c>
      <c r="P21" s="13">
        <f t="shared" si="6"/>
        <v>7</v>
      </c>
      <c r="Q21" s="13">
        <f t="shared" si="30"/>
        <v>320</v>
      </c>
      <c r="R21" s="13">
        <f t="shared" si="31"/>
        <v>160</v>
      </c>
      <c r="S21" s="13">
        <f t="shared" si="32"/>
        <v>6400</v>
      </c>
      <c r="T21" s="16"/>
      <c r="U21" s="16"/>
      <c r="V21" s="13">
        <v>1102026</v>
      </c>
      <c r="W21" s="13">
        <f t="shared" si="8"/>
        <v>1102026</v>
      </c>
      <c r="X21" s="13" t="s">
        <v>766</v>
      </c>
      <c r="Y21" s="13">
        <v>3</v>
      </c>
      <c r="Z21" s="13">
        <v>7</v>
      </c>
      <c r="AA21" s="13">
        <v>4</v>
      </c>
      <c r="AB21" s="13">
        <v>4</v>
      </c>
      <c r="AC21" s="14">
        <f>INDEX(属性偏向!$L$4:$L$15,Z21)</f>
        <v>1.2</v>
      </c>
      <c r="AD21" s="14">
        <f>INDEX(属性偏向!$L$4:$L$15,AA21)</f>
        <v>0.9</v>
      </c>
      <c r="AE21" s="14">
        <f>INDEX(属性偏向!$L$4:$L$15,AB21)</f>
        <v>0.9</v>
      </c>
      <c r="AH21" s="13">
        <v>18</v>
      </c>
      <c r="AI21" s="13">
        <f t="shared" si="9"/>
        <v>3</v>
      </c>
      <c r="AJ21" s="13">
        <f t="shared" si="10"/>
        <v>200302</v>
      </c>
      <c r="AK21" s="13">
        <f t="shared" si="11"/>
        <v>1102003</v>
      </c>
      <c r="AL21" s="13" t="s">
        <v>816</v>
      </c>
      <c r="AM21" s="13">
        <f t="shared" si="12"/>
        <v>2</v>
      </c>
      <c r="AN21" s="13" t="str">
        <f t="shared" si="13"/>
        <v>典韦专属武器魂珠-2</v>
      </c>
      <c r="AO21" s="13">
        <f t="shared" si="14"/>
        <v>55</v>
      </c>
      <c r="AP21" s="13">
        <f t="shared" si="15"/>
        <v>3</v>
      </c>
      <c r="AQ21" s="13">
        <f t="shared" si="16"/>
        <v>0</v>
      </c>
      <c r="AT21" s="13">
        <v>18</v>
      </c>
      <c r="AU21" s="13">
        <f t="shared" si="17"/>
        <v>1</v>
      </c>
      <c r="AV21" s="14">
        <f t="shared" si="18"/>
        <v>200102</v>
      </c>
      <c r="AW21" s="14">
        <f t="shared" si="19"/>
        <v>1102001</v>
      </c>
      <c r="AX21" s="13" t="s">
        <v>816</v>
      </c>
      <c r="AY21" s="13">
        <f t="shared" si="20"/>
        <v>2</v>
      </c>
      <c r="AZ21" s="13" t="s">
        <v>837</v>
      </c>
      <c r="BA21" s="14">
        <f t="shared" si="21"/>
        <v>7</v>
      </c>
      <c r="BB21" s="14" t="str">
        <f t="shared" si="22"/>
        <v>关羽魂珠-2 等级-7</v>
      </c>
      <c r="BC21" s="25" t="s">
        <v>845</v>
      </c>
      <c r="BD21" s="14">
        <f t="shared" si="23"/>
        <v>480</v>
      </c>
      <c r="BE21" s="14">
        <f>SUMIFS(BD$4:BD21,$AU$4:$AU21,"="&amp;$AU21,$AY$4:$AY21,"="&amp;$AY21)</f>
        <v>1815</v>
      </c>
      <c r="BF21" s="25" t="s">
        <v>846</v>
      </c>
      <c r="BG21" s="14">
        <f t="shared" si="24"/>
        <v>192</v>
      </c>
      <c r="BH21" s="14">
        <f>SUMIFS(BG$4:BG21,AU$4:AU21,"="&amp;AU21,AY$4:AY21,"="&amp;AY21)</f>
        <v>726</v>
      </c>
      <c r="BI21" s="25" t="s">
        <v>847</v>
      </c>
      <c r="BJ21" s="14">
        <f t="shared" si="25"/>
        <v>7680</v>
      </c>
      <c r="BK21" s="14">
        <f>SUMIFS(BJ$4:BJ21,$AU$4:$AU21,"="&amp;$AU21,$AY$4:$AY21,"="&amp;$AY21)</f>
        <v>29040</v>
      </c>
    </row>
    <row r="22" spans="1:63" ht="16.5" x14ac:dyDescent="0.2">
      <c r="A22" s="13">
        <v>6</v>
      </c>
      <c r="B22" s="13">
        <v>5</v>
      </c>
      <c r="C22" s="26">
        <f t="shared" si="34"/>
        <v>0.13333333333333333</v>
      </c>
      <c r="D22" s="14">
        <f t="shared" si="35"/>
        <v>200</v>
      </c>
      <c r="E22" s="14">
        <f t="shared" si="36"/>
        <v>100</v>
      </c>
      <c r="F22" s="14">
        <f t="shared" si="37"/>
        <v>2000</v>
      </c>
      <c r="G22" s="13">
        <v>200</v>
      </c>
      <c r="H22" s="13">
        <v>100</v>
      </c>
      <c r="I22" s="13">
        <v>4000</v>
      </c>
      <c r="J22" s="13" t="s">
        <v>828</v>
      </c>
      <c r="K22" s="16">
        <f t="shared" si="38"/>
        <v>4000</v>
      </c>
      <c r="L22" s="16"/>
      <c r="M22" s="16"/>
      <c r="N22" s="13">
        <v>19</v>
      </c>
      <c r="O22" s="13">
        <f t="shared" si="5"/>
        <v>2</v>
      </c>
      <c r="P22" s="13">
        <f t="shared" si="6"/>
        <v>8</v>
      </c>
      <c r="Q22" s="13">
        <f t="shared" si="30"/>
        <v>380</v>
      </c>
      <c r="R22" s="13">
        <f t="shared" si="31"/>
        <v>190</v>
      </c>
      <c r="S22" s="13">
        <f t="shared" si="32"/>
        <v>7600</v>
      </c>
      <c r="T22" s="16"/>
      <c r="U22" s="16"/>
      <c r="V22" s="13">
        <v>1102028</v>
      </c>
      <c r="W22" s="13">
        <f t="shared" si="8"/>
        <v>1102028</v>
      </c>
      <c r="X22" s="13" t="s">
        <v>769</v>
      </c>
      <c r="Y22" s="13">
        <v>5</v>
      </c>
      <c r="Z22" s="13">
        <v>8</v>
      </c>
      <c r="AA22" s="13">
        <v>8</v>
      </c>
      <c r="AB22" s="13">
        <v>7</v>
      </c>
      <c r="AC22" s="14">
        <f>INDEX(属性偏向!$L$4:$L$15,Z22)</f>
        <v>1.35</v>
      </c>
      <c r="AD22" s="14">
        <f>INDEX(属性偏向!$L$4:$L$15,AA22)</f>
        <v>1.35</v>
      </c>
      <c r="AE22" s="14">
        <f>INDEX(属性偏向!$L$4:$L$15,AB22)</f>
        <v>1.2</v>
      </c>
      <c r="AH22" s="13">
        <v>19</v>
      </c>
      <c r="AI22" s="13">
        <f t="shared" si="9"/>
        <v>3</v>
      </c>
      <c r="AJ22" s="13">
        <f t="shared" si="10"/>
        <v>200303</v>
      </c>
      <c r="AK22" s="13">
        <f t="shared" si="11"/>
        <v>1102003</v>
      </c>
      <c r="AL22" s="13" t="s">
        <v>816</v>
      </c>
      <c r="AM22" s="13">
        <f t="shared" si="12"/>
        <v>3</v>
      </c>
      <c r="AN22" s="13" t="str">
        <f t="shared" si="13"/>
        <v>典韦专属武器魂珠-3</v>
      </c>
      <c r="AO22" s="13">
        <f t="shared" si="14"/>
        <v>75</v>
      </c>
      <c r="AP22" s="13">
        <f t="shared" si="15"/>
        <v>3</v>
      </c>
      <c r="AQ22" s="13">
        <f t="shared" si="16"/>
        <v>0</v>
      </c>
      <c r="AT22" s="13">
        <v>19</v>
      </c>
      <c r="AU22" s="13">
        <f t="shared" si="17"/>
        <v>1</v>
      </c>
      <c r="AV22" s="14">
        <f t="shared" si="18"/>
        <v>200102</v>
      </c>
      <c r="AW22" s="14">
        <f t="shared" si="19"/>
        <v>1102001</v>
      </c>
      <c r="AX22" s="13" t="s">
        <v>816</v>
      </c>
      <c r="AY22" s="13">
        <f t="shared" si="20"/>
        <v>2</v>
      </c>
      <c r="AZ22" s="13" t="s">
        <v>837</v>
      </c>
      <c r="BA22" s="14">
        <f t="shared" si="21"/>
        <v>8</v>
      </c>
      <c r="BB22" s="14" t="str">
        <f t="shared" si="22"/>
        <v>关羽魂珠-2 等级-8</v>
      </c>
      <c r="BC22" s="25" t="s">
        <v>845</v>
      </c>
      <c r="BD22" s="14">
        <f t="shared" si="23"/>
        <v>570</v>
      </c>
      <c r="BE22" s="14">
        <f>SUMIFS(BD$4:BD22,$AU$4:$AU22,"="&amp;$AU22,$AY$4:$AY22,"="&amp;$AY22)</f>
        <v>2385</v>
      </c>
      <c r="BF22" s="25" t="s">
        <v>846</v>
      </c>
      <c r="BG22" s="14">
        <f t="shared" si="24"/>
        <v>228</v>
      </c>
      <c r="BH22" s="14">
        <f>SUMIFS(BG$4:BG22,AU$4:AU22,"="&amp;AU22,AY$4:AY22,"="&amp;AY22)</f>
        <v>954</v>
      </c>
      <c r="BI22" s="25" t="s">
        <v>847</v>
      </c>
      <c r="BJ22" s="14">
        <f t="shared" si="25"/>
        <v>9120</v>
      </c>
      <c r="BK22" s="14">
        <f>SUMIFS(BJ$4:BJ22,$AU$4:$AU22,"="&amp;$AU22,$AY$4:$AY22,"="&amp;$AY22)</f>
        <v>38160</v>
      </c>
    </row>
    <row r="23" spans="1:63" ht="16.5" x14ac:dyDescent="0.2">
      <c r="A23" s="13">
        <v>7</v>
      </c>
      <c r="B23" s="13">
        <v>6</v>
      </c>
      <c r="C23" s="26">
        <f t="shared" si="34"/>
        <v>0.16</v>
      </c>
      <c r="D23" s="14">
        <f t="shared" si="35"/>
        <v>240</v>
      </c>
      <c r="E23" s="14">
        <f t="shared" si="36"/>
        <v>120</v>
      </c>
      <c r="F23" s="14">
        <f t="shared" si="37"/>
        <v>2400</v>
      </c>
      <c r="G23" s="13">
        <v>240</v>
      </c>
      <c r="H23" s="13">
        <v>120</v>
      </c>
      <c r="I23" s="13">
        <v>4800</v>
      </c>
      <c r="J23" s="13" t="s">
        <v>829</v>
      </c>
      <c r="K23" s="16">
        <f t="shared" si="38"/>
        <v>4800</v>
      </c>
      <c r="L23" s="16"/>
      <c r="M23" s="16"/>
      <c r="N23" s="13">
        <v>20</v>
      </c>
      <c r="O23" s="13">
        <f t="shared" si="5"/>
        <v>2</v>
      </c>
      <c r="P23" s="13">
        <f t="shared" si="6"/>
        <v>9</v>
      </c>
      <c r="Q23" s="13">
        <f t="shared" si="30"/>
        <v>450</v>
      </c>
      <c r="R23" s="13">
        <f t="shared" si="31"/>
        <v>225</v>
      </c>
      <c r="S23" s="13">
        <f t="shared" si="32"/>
        <v>9000</v>
      </c>
      <c r="T23" s="16"/>
      <c r="U23" s="16"/>
      <c r="V23" s="13">
        <v>1102030</v>
      </c>
      <c r="W23" s="13">
        <f t="shared" si="8"/>
        <v>1102030</v>
      </c>
      <c r="X23" s="13" t="s">
        <v>770</v>
      </c>
      <c r="Y23" s="13">
        <v>3</v>
      </c>
      <c r="Z23" s="13">
        <v>6</v>
      </c>
      <c r="AA23" s="13">
        <v>6</v>
      </c>
      <c r="AB23" s="13">
        <v>5</v>
      </c>
      <c r="AC23" s="14">
        <f>INDEX(属性偏向!$L$4:$L$15,Z23)</f>
        <v>1.1000000000000001</v>
      </c>
      <c r="AD23" s="14">
        <f>INDEX(属性偏向!$L$4:$L$15,AA23)</f>
        <v>1.1000000000000001</v>
      </c>
      <c r="AE23" s="14">
        <f>INDEX(属性偏向!$L$4:$L$15,AB23)</f>
        <v>1</v>
      </c>
      <c r="AH23" s="13">
        <v>20</v>
      </c>
      <c r="AI23" s="13">
        <f t="shared" si="9"/>
        <v>3</v>
      </c>
      <c r="AJ23" s="13">
        <f t="shared" si="10"/>
        <v>200304</v>
      </c>
      <c r="AK23" s="13">
        <f t="shared" si="11"/>
        <v>1102003</v>
      </c>
      <c r="AL23" s="13" t="s">
        <v>816</v>
      </c>
      <c r="AM23" s="13">
        <f t="shared" si="12"/>
        <v>4</v>
      </c>
      <c r="AN23" s="13" t="str">
        <f t="shared" si="13"/>
        <v>典韦专属武器魂珠-4</v>
      </c>
      <c r="AO23" s="13">
        <f t="shared" si="14"/>
        <v>85</v>
      </c>
      <c r="AP23" s="13">
        <f t="shared" si="15"/>
        <v>3</v>
      </c>
      <c r="AQ23" s="13">
        <f t="shared" si="16"/>
        <v>1</v>
      </c>
      <c r="AT23" s="13">
        <v>20</v>
      </c>
      <c r="AU23" s="13">
        <f t="shared" si="17"/>
        <v>1</v>
      </c>
      <c r="AV23" s="14">
        <f t="shared" si="18"/>
        <v>200102</v>
      </c>
      <c r="AW23" s="14">
        <f t="shared" si="19"/>
        <v>1102001</v>
      </c>
      <c r="AX23" s="13" t="s">
        <v>816</v>
      </c>
      <c r="AY23" s="13">
        <f t="shared" si="20"/>
        <v>2</v>
      </c>
      <c r="AZ23" s="13" t="s">
        <v>837</v>
      </c>
      <c r="BA23" s="14">
        <f t="shared" si="21"/>
        <v>9</v>
      </c>
      <c r="BB23" s="14" t="str">
        <f t="shared" si="22"/>
        <v>关羽魂珠-2 等级-9</v>
      </c>
      <c r="BC23" s="25" t="s">
        <v>845</v>
      </c>
      <c r="BD23" s="14">
        <f t="shared" si="23"/>
        <v>675</v>
      </c>
      <c r="BE23" s="14">
        <f>SUMIFS(BD$4:BD23,$AU$4:$AU23,"="&amp;$AU23,$AY$4:$AY23,"="&amp;$AY23)</f>
        <v>3060</v>
      </c>
      <c r="BF23" s="25" t="s">
        <v>846</v>
      </c>
      <c r="BG23" s="14">
        <f t="shared" si="24"/>
        <v>270</v>
      </c>
      <c r="BH23" s="14">
        <f>SUMIFS(BG$4:BG23,AU$4:AU23,"="&amp;AU23,AY$4:AY23,"="&amp;AY23)</f>
        <v>1224</v>
      </c>
      <c r="BI23" s="25" t="s">
        <v>847</v>
      </c>
      <c r="BJ23" s="14">
        <f t="shared" si="25"/>
        <v>10800</v>
      </c>
      <c r="BK23" s="14">
        <f>SUMIFS(BJ$4:BJ23,$AU$4:$AU23,"="&amp;$AU23,$AY$4:$AY23,"="&amp;$AY23)</f>
        <v>48960</v>
      </c>
    </row>
    <row r="24" spans="1:63" ht="16.5" x14ac:dyDescent="0.2">
      <c r="A24" s="13">
        <v>8</v>
      </c>
      <c r="B24" s="13">
        <v>7</v>
      </c>
      <c r="C24" s="26">
        <f t="shared" si="34"/>
        <v>0.18666666666666668</v>
      </c>
      <c r="D24" s="14">
        <f t="shared" si="35"/>
        <v>280</v>
      </c>
      <c r="E24" s="14">
        <f t="shared" si="36"/>
        <v>140</v>
      </c>
      <c r="F24" s="14">
        <f t="shared" si="37"/>
        <v>2800</v>
      </c>
      <c r="G24" s="13">
        <v>280</v>
      </c>
      <c r="H24" s="13">
        <v>140</v>
      </c>
      <c r="I24" s="13">
        <v>5600</v>
      </c>
      <c r="J24" s="13" t="s">
        <v>831</v>
      </c>
      <c r="K24" s="16">
        <f t="shared" si="38"/>
        <v>5600</v>
      </c>
      <c r="L24" s="16"/>
      <c r="M24" s="16"/>
      <c r="N24" s="13">
        <v>21</v>
      </c>
      <c r="O24" s="13">
        <f t="shared" si="5"/>
        <v>3</v>
      </c>
      <c r="P24" s="13">
        <f t="shared" si="6"/>
        <v>0</v>
      </c>
      <c r="Q24" s="13">
        <v>0</v>
      </c>
      <c r="R24" s="13">
        <v>0</v>
      </c>
      <c r="S24" s="13">
        <v>0</v>
      </c>
      <c r="T24" s="16"/>
      <c r="U24" s="16"/>
      <c r="V24" s="13">
        <v>1102031</v>
      </c>
      <c r="W24" s="13">
        <f t="shared" si="8"/>
        <v>1102031</v>
      </c>
      <c r="X24" s="13" t="s">
        <v>767</v>
      </c>
      <c r="Y24" s="13">
        <v>4</v>
      </c>
      <c r="Z24" s="13">
        <v>7</v>
      </c>
      <c r="AA24" s="13">
        <v>7</v>
      </c>
      <c r="AB24" s="13">
        <v>7</v>
      </c>
      <c r="AC24" s="14">
        <f>INDEX(属性偏向!$L$4:$L$15,Z24)</f>
        <v>1.2</v>
      </c>
      <c r="AD24" s="14">
        <f>INDEX(属性偏向!$L$4:$L$15,AA24)</f>
        <v>1.2</v>
      </c>
      <c r="AE24" s="14">
        <f>INDEX(属性偏向!$L$4:$L$15,AB24)</f>
        <v>1.2</v>
      </c>
      <c r="AH24" s="13">
        <v>21</v>
      </c>
      <c r="AI24" s="13">
        <f t="shared" si="9"/>
        <v>3</v>
      </c>
      <c r="AJ24" s="13">
        <f t="shared" si="10"/>
        <v>200305</v>
      </c>
      <c r="AK24" s="13">
        <f t="shared" si="11"/>
        <v>1102003</v>
      </c>
      <c r="AL24" s="13" t="s">
        <v>816</v>
      </c>
      <c r="AM24" s="13">
        <f t="shared" si="12"/>
        <v>5</v>
      </c>
      <c r="AN24" s="13" t="str">
        <f t="shared" si="13"/>
        <v>典韦专属武器魂珠-5</v>
      </c>
      <c r="AO24" s="13">
        <f t="shared" si="14"/>
        <v>110</v>
      </c>
      <c r="AP24" s="13">
        <f t="shared" si="15"/>
        <v>3</v>
      </c>
      <c r="AQ24" s="13">
        <f t="shared" si="16"/>
        <v>2</v>
      </c>
      <c r="AT24" s="13">
        <v>21</v>
      </c>
      <c r="AU24" s="13">
        <f t="shared" si="17"/>
        <v>1</v>
      </c>
      <c r="AV24" s="14">
        <f t="shared" si="18"/>
        <v>200103</v>
      </c>
      <c r="AW24" s="14">
        <f t="shared" si="19"/>
        <v>1102001</v>
      </c>
      <c r="AX24" s="13" t="s">
        <v>816</v>
      </c>
      <c r="AY24" s="13">
        <f t="shared" si="20"/>
        <v>3</v>
      </c>
      <c r="AZ24" s="13" t="s">
        <v>837</v>
      </c>
      <c r="BA24" s="14">
        <f t="shared" si="21"/>
        <v>0</v>
      </c>
      <c r="BB24" s="14" t="str">
        <f t="shared" si="22"/>
        <v>关羽魂珠-3 等级-0</v>
      </c>
      <c r="BC24" s="25" t="s">
        <v>845</v>
      </c>
      <c r="BD24" s="14">
        <f t="shared" si="23"/>
        <v>0</v>
      </c>
      <c r="BE24" s="14">
        <f>SUMIFS(BD$4:BD24,$AU$4:$AU24,"="&amp;$AU24,$AY$4:$AY24,"="&amp;$AY24)</f>
        <v>0</v>
      </c>
      <c r="BF24" s="25" t="s">
        <v>846</v>
      </c>
      <c r="BG24" s="14">
        <f t="shared" si="24"/>
        <v>0</v>
      </c>
      <c r="BH24" s="14">
        <f>SUMIFS(BG$4:BG24,AU$4:AU24,"="&amp;AU24,AY$4:AY24,"="&amp;AY24)</f>
        <v>0</v>
      </c>
      <c r="BI24" s="25" t="s">
        <v>847</v>
      </c>
      <c r="BJ24" s="14">
        <f t="shared" si="25"/>
        <v>0</v>
      </c>
      <c r="BK24" s="14">
        <f>SUMIFS(BJ$4:BJ24,$AU$4:$AU24,"="&amp;$AU24,$AY$4:$AY24,"="&amp;$AY24)</f>
        <v>0</v>
      </c>
    </row>
    <row r="25" spans="1:63" ht="16.5" x14ac:dyDescent="0.2">
      <c r="A25" s="13">
        <v>9</v>
      </c>
      <c r="B25" s="13">
        <v>8</v>
      </c>
      <c r="C25" s="26">
        <f t="shared" si="34"/>
        <v>0.21333333333333335</v>
      </c>
      <c r="D25" s="14">
        <f t="shared" si="35"/>
        <v>320</v>
      </c>
      <c r="E25" s="14">
        <f t="shared" si="36"/>
        <v>160</v>
      </c>
      <c r="F25" s="14">
        <f t="shared" si="37"/>
        <v>3200</v>
      </c>
      <c r="G25" s="13">
        <v>320</v>
      </c>
      <c r="H25" s="13">
        <v>160</v>
      </c>
      <c r="I25" s="13">
        <v>6400</v>
      </c>
      <c r="J25" s="13" t="s">
        <v>830</v>
      </c>
      <c r="K25" s="16">
        <f t="shared" si="38"/>
        <v>6400</v>
      </c>
      <c r="L25" s="16"/>
      <c r="M25" s="16"/>
      <c r="N25" s="13">
        <v>22</v>
      </c>
      <c r="O25" s="13">
        <f t="shared" si="5"/>
        <v>3</v>
      </c>
      <c r="P25" s="13">
        <f t="shared" si="6"/>
        <v>1</v>
      </c>
      <c r="Q25" s="13">
        <f>G45</f>
        <v>80</v>
      </c>
      <c r="R25" s="13">
        <f t="shared" ref="R25:S25" si="39">H45</f>
        <v>40</v>
      </c>
      <c r="S25" s="13">
        <f t="shared" si="39"/>
        <v>1600</v>
      </c>
      <c r="T25" s="16"/>
      <c r="U25" s="16"/>
      <c r="V25" s="13">
        <v>1102999</v>
      </c>
      <c r="W25" s="13">
        <v>1102999</v>
      </c>
      <c r="X25" s="13" t="s">
        <v>1104</v>
      </c>
      <c r="Y25" s="13">
        <v>2</v>
      </c>
      <c r="Z25" s="13">
        <v>3</v>
      </c>
      <c r="AA25" s="13">
        <v>3</v>
      </c>
      <c r="AB25" s="13">
        <v>3</v>
      </c>
      <c r="AC25" s="14">
        <f>INDEX(属性偏向!$L$4:$L$15,Z25)</f>
        <v>0.8</v>
      </c>
      <c r="AD25" s="14">
        <f>INDEX(属性偏向!$L$4:$L$15,AA25)</f>
        <v>0.8</v>
      </c>
      <c r="AE25" s="14">
        <f>INDEX(属性偏向!$L$4:$L$15,AB25)</f>
        <v>0.8</v>
      </c>
      <c r="AH25" s="13">
        <v>22</v>
      </c>
      <c r="AI25" s="13">
        <f t="shared" si="9"/>
        <v>3</v>
      </c>
      <c r="AJ25" s="13">
        <f t="shared" si="10"/>
        <v>200306</v>
      </c>
      <c r="AK25" s="13">
        <f t="shared" si="11"/>
        <v>1102003</v>
      </c>
      <c r="AL25" s="13" t="s">
        <v>816</v>
      </c>
      <c r="AM25" s="13">
        <f t="shared" si="12"/>
        <v>6</v>
      </c>
      <c r="AN25" s="13" t="str">
        <f t="shared" si="13"/>
        <v>典韦专属武器魂珠-6</v>
      </c>
      <c r="AO25" s="13">
        <f t="shared" si="14"/>
        <v>125</v>
      </c>
      <c r="AP25" s="13">
        <f t="shared" si="15"/>
        <v>3</v>
      </c>
      <c r="AQ25" s="13">
        <f t="shared" si="16"/>
        <v>3</v>
      </c>
      <c r="AT25" s="13">
        <v>22</v>
      </c>
      <c r="AU25" s="13">
        <f t="shared" si="17"/>
        <v>1</v>
      </c>
      <c r="AV25" s="14">
        <f t="shared" si="18"/>
        <v>200103</v>
      </c>
      <c r="AW25" s="14">
        <f t="shared" si="19"/>
        <v>1102001</v>
      </c>
      <c r="AX25" s="13" t="s">
        <v>816</v>
      </c>
      <c r="AY25" s="13">
        <f t="shared" si="20"/>
        <v>3</v>
      </c>
      <c r="AZ25" s="13" t="s">
        <v>837</v>
      </c>
      <c r="BA25" s="14">
        <f t="shared" si="21"/>
        <v>1</v>
      </c>
      <c r="BB25" s="14" t="str">
        <f t="shared" si="22"/>
        <v>关羽魂珠-3 等级-1</v>
      </c>
      <c r="BC25" s="25" t="s">
        <v>845</v>
      </c>
      <c r="BD25" s="14">
        <f t="shared" si="23"/>
        <v>120</v>
      </c>
      <c r="BE25" s="14">
        <f>SUMIFS(BD$4:BD25,$AU$4:$AU25,"="&amp;$AU25,$AY$4:$AY25,"="&amp;$AY25)</f>
        <v>120</v>
      </c>
      <c r="BF25" s="25" t="s">
        <v>846</v>
      </c>
      <c r="BG25" s="14">
        <f t="shared" si="24"/>
        <v>48</v>
      </c>
      <c r="BH25" s="14">
        <f>SUMIFS(BG$4:BG25,AU$4:AU25,"="&amp;AU25,AY$4:AY25,"="&amp;AY25)</f>
        <v>48</v>
      </c>
      <c r="BI25" s="25" t="s">
        <v>847</v>
      </c>
      <c r="BJ25" s="14">
        <f t="shared" si="25"/>
        <v>1920</v>
      </c>
      <c r="BK25" s="14">
        <f>SUMIFS(BJ$4:BJ25,$AU$4:$AU25,"="&amp;$AU25,$AY$4:$AY25,"="&amp;$AY25)</f>
        <v>1920</v>
      </c>
    </row>
    <row r="26" spans="1:63" ht="16.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3">
        <v>23</v>
      </c>
      <c r="O26" s="13">
        <f t="shared" si="5"/>
        <v>3</v>
      </c>
      <c r="P26" s="13">
        <f t="shared" si="6"/>
        <v>2</v>
      </c>
      <c r="Q26" s="13">
        <f t="shared" ref="Q26:Q33" si="40">G46</f>
        <v>120</v>
      </c>
      <c r="R26" s="13">
        <f t="shared" ref="R26:R33" si="41">H46</f>
        <v>60</v>
      </c>
      <c r="S26" s="13">
        <f t="shared" ref="S26:S33" si="42">I46</f>
        <v>2400</v>
      </c>
      <c r="T26" s="16"/>
      <c r="U26" s="16"/>
      <c r="V26" s="13">
        <v>1102998</v>
      </c>
      <c r="W26" s="13">
        <v>1102998</v>
      </c>
      <c r="X26" s="13" t="s">
        <v>1105</v>
      </c>
      <c r="Y26" s="13">
        <v>3</v>
      </c>
      <c r="Z26" s="13">
        <v>5</v>
      </c>
      <c r="AA26" s="13">
        <v>5</v>
      </c>
      <c r="AB26" s="13">
        <v>5</v>
      </c>
      <c r="AC26" s="14">
        <f>INDEX(属性偏向!$L$4:$L$15,Z26)</f>
        <v>1</v>
      </c>
      <c r="AD26" s="14">
        <f>INDEX(属性偏向!$L$4:$L$15,AA26)</f>
        <v>1</v>
      </c>
      <c r="AE26" s="14">
        <f>INDEX(属性偏向!$L$4:$L$15,AB26)</f>
        <v>1</v>
      </c>
      <c r="AH26" s="13">
        <v>23</v>
      </c>
      <c r="AI26" s="13">
        <f t="shared" si="9"/>
        <v>3</v>
      </c>
      <c r="AJ26" s="13">
        <f t="shared" si="10"/>
        <v>200307</v>
      </c>
      <c r="AK26" s="13">
        <f t="shared" si="11"/>
        <v>1102003</v>
      </c>
      <c r="AL26" s="13" t="s">
        <v>816</v>
      </c>
      <c r="AM26" s="13">
        <f t="shared" si="12"/>
        <v>7</v>
      </c>
      <c r="AN26" s="13" t="str">
        <f t="shared" si="13"/>
        <v>典韦专属武器魂珠-7</v>
      </c>
      <c r="AO26" s="13">
        <f t="shared" si="14"/>
        <v>135</v>
      </c>
      <c r="AP26" s="13">
        <f t="shared" si="15"/>
        <v>3</v>
      </c>
      <c r="AQ26" s="13">
        <f t="shared" si="16"/>
        <v>4</v>
      </c>
      <c r="AT26" s="13">
        <v>23</v>
      </c>
      <c r="AU26" s="13">
        <f t="shared" si="17"/>
        <v>1</v>
      </c>
      <c r="AV26" s="14">
        <f t="shared" si="18"/>
        <v>200103</v>
      </c>
      <c r="AW26" s="14">
        <f t="shared" si="19"/>
        <v>1102001</v>
      </c>
      <c r="AX26" s="13" t="s">
        <v>816</v>
      </c>
      <c r="AY26" s="13">
        <f t="shared" si="20"/>
        <v>3</v>
      </c>
      <c r="AZ26" s="13" t="s">
        <v>837</v>
      </c>
      <c r="BA26" s="14">
        <f t="shared" si="21"/>
        <v>2</v>
      </c>
      <c r="BB26" s="14" t="str">
        <f t="shared" si="22"/>
        <v>关羽魂珠-3 等级-2</v>
      </c>
      <c r="BC26" s="25" t="s">
        <v>845</v>
      </c>
      <c r="BD26" s="14">
        <f t="shared" si="23"/>
        <v>180</v>
      </c>
      <c r="BE26" s="14">
        <f>SUMIFS(BD$4:BD26,$AU$4:$AU26,"="&amp;$AU26,$AY$4:$AY26,"="&amp;$AY26)</f>
        <v>300</v>
      </c>
      <c r="BF26" s="25" t="s">
        <v>846</v>
      </c>
      <c r="BG26" s="14">
        <f t="shared" si="24"/>
        <v>72</v>
      </c>
      <c r="BH26" s="14">
        <f>SUMIFS(BG$4:BG26,AU$4:AU26,"="&amp;AU26,AY$4:AY26,"="&amp;AY26)</f>
        <v>120</v>
      </c>
      <c r="BI26" s="25" t="s">
        <v>847</v>
      </c>
      <c r="BJ26" s="14">
        <f t="shared" si="25"/>
        <v>2880</v>
      </c>
      <c r="BK26" s="14">
        <f>SUMIFS(BJ$4:BJ26,$AU$4:$AU26,"="&amp;$AU26,$AY$4:$AY26,"="&amp;$AY26)</f>
        <v>4800</v>
      </c>
    </row>
    <row r="27" spans="1:63" ht="16.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3">
        <v>24</v>
      </c>
      <c r="O27" s="13">
        <f t="shared" si="5"/>
        <v>3</v>
      </c>
      <c r="P27" s="13">
        <f t="shared" si="6"/>
        <v>3</v>
      </c>
      <c r="Q27" s="13">
        <f t="shared" si="40"/>
        <v>160</v>
      </c>
      <c r="R27" s="13">
        <f t="shared" si="41"/>
        <v>80</v>
      </c>
      <c r="S27" s="13">
        <f t="shared" si="42"/>
        <v>3200</v>
      </c>
      <c r="T27" s="16"/>
      <c r="U27" s="16"/>
      <c r="V27" s="13">
        <v>1102997</v>
      </c>
      <c r="W27" s="13">
        <v>1102997</v>
      </c>
      <c r="X27" s="13" t="s">
        <v>1106</v>
      </c>
      <c r="Y27" s="13">
        <v>4</v>
      </c>
      <c r="Z27" s="13">
        <v>7</v>
      </c>
      <c r="AA27" s="13">
        <v>6</v>
      </c>
      <c r="AB27" s="13">
        <v>6</v>
      </c>
      <c r="AC27" s="14">
        <f>INDEX(属性偏向!$L$4:$L$15,Z27)</f>
        <v>1.2</v>
      </c>
      <c r="AD27" s="14">
        <f>INDEX(属性偏向!$L$4:$L$15,AA27)</f>
        <v>1.1000000000000001</v>
      </c>
      <c r="AE27" s="14">
        <f>INDEX(属性偏向!$L$4:$L$15,AB27)</f>
        <v>1.1000000000000001</v>
      </c>
      <c r="AH27" s="13">
        <v>24</v>
      </c>
      <c r="AI27" s="13">
        <f t="shared" si="9"/>
        <v>3</v>
      </c>
      <c r="AJ27" s="13">
        <f t="shared" si="10"/>
        <v>200308</v>
      </c>
      <c r="AK27" s="13">
        <f t="shared" si="11"/>
        <v>1102003</v>
      </c>
      <c r="AL27" s="13" t="s">
        <v>816</v>
      </c>
      <c r="AM27" s="13">
        <f t="shared" si="12"/>
        <v>8</v>
      </c>
      <c r="AN27" s="13" t="str">
        <f t="shared" si="13"/>
        <v>典韦专属武器魂珠-8</v>
      </c>
      <c r="AO27" s="13">
        <f t="shared" si="14"/>
        <v>150</v>
      </c>
      <c r="AP27" s="13">
        <f t="shared" si="15"/>
        <v>3</v>
      </c>
      <c r="AQ27" s="13">
        <f t="shared" si="16"/>
        <v>5</v>
      </c>
      <c r="AT27" s="13">
        <v>24</v>
      </c>
      <c r="AU27" s="13">
        <f t="shared" si="17"/>
        <v>1</v>
      </c>
      <c r="AV27" s="14">
        <f t="shared" si="18"/>
        <v>200103</v>
      </c>
      <c r="AW27" s="14">
        <f t="shared" si="19"/>
        <v>1102001</v>
      </c>
      <c r="AX27" s="13" t="s">
        <v>816</v>
      </c>
      <c r="AY27" s="13">
        <f t="shared" si="20"/>
        <v>3</v>
      </c>
      <c r="AZ27" s="13" t="s">
        <v>837</v>
      </c>
      <c r="BA27" s="14">
        <f t="shared" si="21"/>
        <v>3</v>
      </c>
      <c r="BB27" s="14" t="str">
        <f t="shared" si="22"/>
        <v>关羽魂珠-3 等级-3</v>
      </c>
      <c r="BC27" s="25" t="s">
        <v>845</v>
      </c>
      <c r="BD27" s="14">
        <f t="shared" si="23"/>
        <v>240</v>
      </c>
      <c r="BE27" s="14">
        <f>SUMIFS(BD$4:BD27,$AU$4:$AU27,"="&amp;$AU27,$AY$4:$AY27,"="&amp;$AY27)</f>
        <v>540</v>
      </c>
      <c r="BF27" s="25" t="s">
        <v>846</v>
      </c>
      <c r="BG27" s="14">
        <f t="shared" si="24"/>
        <v>96</v>
      </c>
      <c r="BH27" s="14">
        <f>SUMIFS(BG$4:BG27,AU$4:AU27,"="&amp;AU27,AY$4:AY27,"="&amp;AY27)</f>
        <v>216</v>
      </c>
      <c r="BI27" s="25" t="s">
        <v>847</v>
      </c>
      <c r="BJ27" s="14">
        <f t="shared" si="25"/>
        <v>3840</v>
      </c>
      <c r="BK27" s="14">
        <f>SUMIFS(BJ$4:BJ27,$AU$4:$AU27,"="&amp;$AU27,$AY$4:$AY27,"="&amp;$AY27)</f>
        <v>8640</v>
      </c>
    </row>
    <row r="28" spans="1:63" ht="20.25" x14ac:dyDescent="0.2">
      <c r="A28" s="58" t="s">
        <v>795</v>
      </c>
      <c r="B28" s="58"/>
      <c r="C28" s="58"/>
      <c r="D28" s="58"/>
      <c r="E28" s="58"/>
      <c r="F28" s="58"/>
      <c r="G28" s="16"/>
      <c r="H28" s="16"/>
      <c r="I28" s="16"/>
      <c r="J28" s="16"/>
      <c r="K28" s="16"/>
      <c r="L28" s="16"/>
      <c r="M28" s="16"/>
      <c r="N28" s="13">
        <v>25</v>
      </c>
      <c r="O28" s="13">
        <f t="shared" si="5"/>
        <v>3</v>
      </c>
      <c r="P28" s="13">
        <f t="shared" si="6"/>
        <v>4</v>
      </c>
      <c r="Q28" s="13">
        <f t="shared" si="40"/>
        <v>240</v>
      </c>
      <c r="R28" s="13">
        <f t="shared" si="41"/>
        <v>120</v>
      </c>
      <c r="S28" s="13">
        <f t="shared" si="42"/>
        <v>4800</v>
      </c>
      <c r="T28" s="16"/>
      <c r="U28" s="16"/>
      <c r="V28" s="13">
        <v>1102996</v>
      </c>
      <c r="W28" s="13">
        <v>1102996</v>
      </c>
      <c r="X28" s="13" t="s">
        <v>1107</v>
      </c>
      <c r="Y28" s="13">
        <v>5</v>
      </c>
      <c r="Z28" s="13">
        <v>9</v>
      </c>
      <c r="AA28" s="13">
        <v>7</v>
      </c>
      <c r="AB28" s="13">
        <v>7</v>
      </c>
      <c r="AC28" s="14">
        <f>INDEX(属性偏向!$L$4:$L$15,Z28)</f>
        <v>1.5</v>
      </c>
      <c r="AD28" s="14">
        <f>INDEX(属性偏向!$L$4:$L$15,AA28)</f>
        <v>1.2</v>
      </c>
      <c r="AE28" s="14">
        <f>INDEX(属性偏向!$L$4:$L$15,AB28)</f>
        <v>1.2</v>
      </c>
      <c r="AH28" s="13">
        <v>25</v>
      </c>
      <c r="AI28" s="13">
        <f t="shared" si="9"/>
        <v>4</v>
      </c>
      <c r="AJ28" s="13">
        <f t="shared" si="10"/>
        <v>200501</v>
      </c>
      <c r="AK28" s="13">
        <f t="shared" si="11"/>
        <v>1102005</v>
      </c>
      <c r="AL28" s="13" t="s">
        <v>816</v>
      </c>
      <c r="AM28" s="13">
        <f t="shared" si="12"/>
        <v>1</v>
      </c>
      <c r="AN28" s="13" t="str">
        <f t="shared" si="13"/>
        <v>李轩辕专属武器魂珠-1</v>
      </c>
      <c r="AO28" s="13">
        <f t="shared" si="14"/>
        <v>40</v>
      </c>
      <c r="AP28" s="13">
        <f t="shared" si="15"/>
        <v>0</v>
      </c>
      <c r="AQ28" s="13">
        <f t="shared" si="16"/>
        <v>0</v>
      </c>
      <c r="AT28" s="13">
        <v>25</v>
      </c>
      <c r="AU28" s="13">
        <f t="shared" si="17"/>
        <v>1</v>
      </c>
      <c r="AV28" s="14">
        <f t="shared" si="18"/>
        <v>200103</v>
      </c>
      <c r="AW28" s="14">
        <f t="shared" si="19"/>
        <v>1102001</v>
      </c>
      <c r="AX28" s="13" t="s">
        <v>816</v>
      </c>
      <c r="AY28" s="13">
        <f t="shared" si="20"/>
        <v>3</v>
      </c>
      <c r="AZ28" s="13" t="s">
        <v>837</v>
      </c>
      <c r="BA28" s="14">
        <f t="shared" si="21"/>
        <v>4</v>
      </c>
      <c r="BB28" s="14" t="str">
        <f t="shared" si="22"/>
        <v>关羽魂珠-3 等级-4</v>
      </c>
      <c r="BC28" s="25" t="s">
        <v>845</v>
      </c>
      <c r="BD28" s="14">
        <f t="shared" si="23"/>
        <v>360</v>
      </c>
      <c r="BE28" s="14">
        <f>SUMIFS(BD$4:BD28,$AU$4:$AU28,"="&amp;$AU28,$AY$4:$AY28,"="&amp;$AY28)</f>
        <v>900</v>
      </c>
      <c r="BF28" s="25" t="s">
        <v>846</v>
      </c>
      <c r="BG28" s="14">
        <f t="shared" si="24"/>
        <v>144</v>
      </c>
      <c r="BH28" s="14">
        <f>SUMIFS(BG$4:BG28,AU$4:AU28,"="&amp;AU28,AY$4:AY28,"="&amp;AY28)</f>
        <v>360</v>
      </c>
      <c r="BI28" s="25" t="s">
        <v>847</v>
      </c>
      <c r="BJ28" s="14">
        <f t="shared" si="25"/>
        <v>5760</v>
      </c>
      <c r="BK28" s="14">
        <f>SUMIFS(BJ$4:BJ28,$AU$4:$AU28,"="&amp;$AU28,$AY$4:$AY28,"="&amp;$AY28)</f>
        <v>14400</v>
      </c>
    </row>
    <row r="29" spans="1:63" ht="16.5" x14ac:dyDescent="0.2">
      <c r="A29" s="30"/>
      <c r="B29" s="30">
        <f>SUM(B31:B39)</f>
        <v>37.5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3">
        <v>26</v>
      </c>
      <c r="O29" s="13">
        <f t="shared" si="5"/>
        <v>3</v>
      </c>
      <c r="P29" s="13">
        <f t="shared" si="6"/>
        <v>5</v>
      </c>
      <c r="Q29" s="13">
        <f t="shared" si="40"/>
        <v>320</v>
      </c>
      <c r="R29" s="13">
        <f t="shared" si="41"/>
        <v>160</v>
      </c>
      <c r="S29" s="13">
        <f t="shared" si="42"/>
        <v>6400</v>
      </c>
      <c r="T29" s="16"/>
      <c r="U29" s="16"/>
      <c r="AH29" s="13">
        <v>26</v>
      </c>
      <c r="AI29" s="13">
        <f t="shared" si="9"/>
        <v>4</v>
      </c>
      <c r="AJ29" s="13">
        <f t="shared" si="10"/>
        <v>200502</v>
      </c>
      <c r="AK29" s="13">
        <f t="shared" si="11"/>
        <v>1102005</v>
      </c>
      <c r="AL29" s="13" t="s">
        <v>816</v>
      </c>
      <c r="AM29" s="13">
        <f t="shared" si="12"/>
        <v>2</v>
      </c>
      <c r="AN29" s="13" t="str">
        <f t="shared" si="13"/>
        <v>李轩辕专属武器魂珠-2</v>
      </c>
      <c r="AO29" s="13">
        <f t="shared" si="14"/>
        <v>55</v>
      </c>
      <c r="AP29" s="13">
        <f t="shared" si="15"/>
        <v>3</v>
      </c>
      <c r="AQ29" s="13">
        <f t="shared" si="16"/>
        <v>0</v>
      </c>
      <c r="AT29" s="13">
        <v>26</v>
      </c>
      <c r="AU29" s="13">
        <f t="shared" si="17"/>
        <v>1</v>
      </c>
      <c r="AV29" s="14">
        <f t="shared" si="18"/>
        <v>200103</v>
      </c>
      <c r="AW29" s="14">
        <f t="shared" si="19"/>
        <v>1102001</v>
      </c>
      <c r="AX29" s="13" t="s">
        <v>816</v>
      </c>
      <c r="AY29" s="13">
        <f t="shared" si="20"/>
        <v>3</v>
      </c>
      <c r="AZ29" s="13" t="s">
        <v>837</v>
      </c>
      <c r="BA29" s="14">
        <f t="shared" si="21"/>
        <v>5</v>
      </c>
      <c r="BB29" s="14" t="str">
        <f t="shared" si="22"/>
        <v>关羽魂珠-3 等级-5</v>
      </c>
      <c r="BC29" s="25" t="s">
        <v>845</v>
      </c>
      <c r="BD29" s="14">
        <f t="shared" si="23"/>
        <v>480</v>
      </c>
      <c r="BE29" s="14">
        <f>SUMIFS(BD$4:BD29,$AU$4:$AU29,"="&amp;$AU29,$AY$4:$AY29,"="&amp;$AY29)</f>
        <v>1380</v>
      </c>
      <c r="BF29" s="25" t="s">
        <v>846</v>
      </c>
      <c r="BG29" s="14">
        <f t="shared" si="24"/>
        <v>192</v>
      </c>
      <c r="BH29" s="14">
        <f>SUMIFS(BG$4:BG29,AU$4:AU29,"="&amp;AU29,AY$4:AY29,"="&amp;AY29)</f>
        <v>552</v>
      </c>
      <c r="BI29" s="25" t="s">
        <v>847</v>
      </c>
      <c r="BJ29" s="14">
        <f t="shared" si="25"/>
        <v>7680</v>
      </c>
      <c r="BK29" s="14">
        <f>SUMIFS(BJ$4:BJ29,$AU$4:$AU29,"="&amp;$AU29,$AY$4:$AY29,"="&amp;$AY29)</f>
        <v>22080</v>
      </c>
    </row>
    <row r="30" spans="1:63" ht="17.25" x14ac:dyDescent="0.2">
      <c r="A30" s="12" t="s">
        <v>789</v>
      </c>
      <c r="B30" s="12" t="s">
        <v>791</v>
      </c>
      <c r="C30" s="12" t="s">
        <v>790</v>
      </c>
      <c r="D30" s="12" t="s">
        <v>792</v>
      </c>
      <c r="E30" s="12" t="s">
        <v>793</v>
      </c>
      <c r="F30" s="12" t="s">
        <v>794</v>
      </c>
      <c r="G30" s="12" t="s">
        <v>802</v>
      </c>
      <c r="H30" s="12" t="s">
        <v>803</v>
      </c>
      <c r="I30" s="12" t="s">
        <v>806</v>
      </c>
      <c r="J30" s="12" t="s">
        <v>822</v>
      </c>
      <c r="K30" s="16"/>
      <c r="L30" s="16"/>
      <c r="M30" s="16"/>
      <c r="N30" s="13">
        <v>27</v>
      </c>
      <c r="O30" s="13">
        <f t="shared" si="5"/>
        <v>3</v>
      </c>
      <c r="P30" s="13">
        <f t="shared" si="6"/>
        <v>6</v>
      </c>
      <c r="Q30" s="13">
        <f t="shared" si="40"/>
        <v>400</v>
      </c>
      <c r="R30" s="13">
        <f t="shared" si="41"/>
        <v>200</v>
      </c>
      <c r="S30" s="13">
        <f t="shared" si="42"/>
        <v>8000</v>
      </c>
      <c r="T30" s="16"/>
      <c r="U30" s="16"/>
      <c r="AH30" s="13">
        <v>27</v>
      </c>
      <c r="AI30" s="13">
        <f t="shared" si="9"/>
        <v>4</v>
      </c>
      <c r="AJ30" s="13">
        <f t="shared" si="10"/>
        <v>200503</v>
      </c>
      <c r="AK30" s="13">
        <f t="shared" si="11"/>
        <v>1102005</v>
      </c>
      <c r="AL30" s="13" t="s">
        <v>816</v>
      </c>
      <c r="AM30" s="13">
        <f t="shared" si="12"/>
        <v>3</v>
      </c>
      <c r="AN30" s="13" t="str">
        <f t="shared" si="13"/>
        <v>李轩辕专属武器魂珠-3</v>
      </c>
      <c r="AO30" s="13">
        <f t="shared" si="14"/>
        <v>75</v>
      </c>
      <c r="AP30" s="13">
        <f t="shared" si="15"/>
        <v>3</v>
      </c>
      <c r="AQ30" s="13">
        <f t="shared" si="16"/>
        <v>0</v>
      </c>
      <c r="AT30" s="13">
        <v>27</v>
      </c>
      <c r="AU30" s="13">
        <f t="shared" si="17"/>
        <v>1</v>
      </c>
      <c r="AV30" s="14">
        <f t="shared" si="18"/>
        <v>200103</v>
      </c>
      <c r="AW30" s="14">
        <f t="shared" si="19"/>
        <v>1102001</v>
      </c>
      <c r="AX30" s="13" t="s">
        <v>816</v>
      </c>
      <c r="AY30" s="13">
        <f t="shared" si="20"/>
        <v>3</v>
      </c>
      <c r="AZ30" s="13" t="s">
        <v>837</v>
      </c>
      <c r="BA30" s="14">
        <f t="shared" si="21"/>
        <v>6</v>
      </c>
      <c r="BB30" s="14" t="str">
        <f t="shared" si="22"/>
        <v>关羽魂珠-3 等级-6</v>
      </c>
      <c r="BC30" s="25" t="s">
        <v>845</v>
      </c>
      <c r="BD30" s="14">
        <f t="shared" si="23"/>
        <v>600</v>
      </c>
      <c r="BE30" s="14">
        <f>SUMIFS(BD$4:BD30,$AU$4:$AU30,"="&amp;$AU30,$AY$4:$AY30,"="&amp;$AY30)</f>
        <v>1980</v>
      </c>
      <c r="BF30" s="25" t="s">
        <v>846</v>
      </c>
      <c r="BG30" s="14">
        <f t="shared" si="24"/>
        <v>240</v>
      </c>
      <c r="BH30" s="14">
        <f>SUMIFS(BG$4:BG30,AU$4:AU30,"="&amp;AU30,AY$4:AY30,"="&amp;AY30)</f>
        <v>792</v>
      </c>
      <c r="BI30" s="25" t="s">
        <v>847</v>
      </c>
      <c r="BJ30" s="14">
        <f t="shared" si="25"/>
        <v>9600</v>
      </c>
      <c r="BK30" s="14">
        <f>SUMIFS(BJ$4:BJ30,$AU$4:$AU30,"="&amp;$AU30,$AY$4:$AY30,"="&amp;$AY30)</f>
        <v>31680</v>
      </c>
    </row>
    <row r="31" spans="1:63" ht="16.5" x14ac:dyDescent="0.2">
      <c r="A31" s="13">
        <v>1</v>
      </c>
      <c r="B31" s="13">
        <v>1</v>
      </c>
      <c r="C31" s="26">
        <f>B31/$B$15</f>
        <v>2.6666666666666668E-2</v>
      </c>
      <c r="D31" s="14">
        <f>ROUND(G$5*$C31,0)</f>
        <v>53</v>
      </c>
      <c r="E31" s="14">
        <f t="shared" ref="E31:F31" si="43">ROUND(H$5*$C31,0)</f>
        <v>27</v>
      </c>
      <c r="F31" s="14">
        <f t="shared" si="43"/>
        <v>533</v>
      </c>
      <c r="G31" s="13">
        <v>50</v>
      </c>
      <c r="H31" s="13">
        <f>G31/2</f>
        <v>25</v>
      </c>
      <c r="I31" s="13">
        <f>G31*20</f>
        <v>1000</v>
      </c>
      <c r="J31" s="13" t="s">
        <v>823</v>
      </c>
      <c r="K31" s="16"/>
      <c r="L31" s="16"/>
      <c r="M31" s="16"/>
      <c r="N31" s="13">
        <v>28</v>
      </c>
      <c r="O31" s="13">
        <f t="shared" si="5"/>
        <v>3</v>
      </c>
      <c r="P31" s="13">
        <f t="shared" si="6"/>
        <v>7</v>
      </c>
      <c r="Q31" s="13">
        <f t="shared" si="40"/>
        <v>480</v>
      </c>
      <c r="R31" s="13">
        <f t="shared" si="41"/>
        <v>240</v>
      </c>
      <c r="S31" s="13">
        <f t="shared" si="42"/>
        <v>9600</v>
      </c>
      <c r="T31" s="16"/>
      <c r="U31" s="16"/>
      <c r="AH31" s="13">
        <v>28</v>
      </c>
      <c r="AI31" s="13">
        <f t="shared" si="9"/>
        <v>4</v>
      </c>
      <c r="AJ31" s="13">
        <f t="shared" si="10"/>
        <v>200504</v>
      </c>
      <c r="AK31" s="13">
        <f t="shared" si="11"/>
        <v>1102005</v>
      </c>
      <c r="AL31" s="13" t="s">
        <v>816</v>
      </c>
      <c r="AM31" s="13">
        <f t="shared" si="12"/>
        <v>4</v>
      </c>
      <c r="AN31" s="13" t="str">
        <f t="shared" si="13"/>
        <v>李轩辕专属武器魂珠-4</v>
      </c>
      <c r="AO31" s="13">
        <f t="shared" si="14"/>
        <v>85</v>
      </c>
      <c r="AP31" s="13">
        <f t="shared" si="15"/>
        <v>3</v>
      </c>
      <c r="AQ31" s="13">
        <f t="shared" si="16"/>
        <v>1</v>
      </c>
      <c r="AT31" s="13">
        <v>28</v>
      </c>
      <c r="AU31" s="13">
        <f t="shared" si="17"/>
        <v>1</v>
      </c>
      <c r="AV31" s="14">
        <f t="shared" si="18"/>
        <v>200103</v>
      </c>
      <c r="AW31" s="14">
        <f t="shared" si="19"/>
        <v>1102001</v>
      </c>
      <c r="AX31" s="13" t="s">
        <v>816</v>
      </c>
      <c r="AY31" s="13">
        <f t="shared" si="20"/>
        <v>3</v>
      </c>
      <c r="AZ31" s="13" t="s">
        <v>837</v>
      </c>
      <c r="BA31" s="14">
        <f t="shared" si="21"/>
        <v>7</v>
      </c>
      <c r="BB31" s="14" t="str">
        <f t="shared" si="22"/>
        <v>关羽魂珠-3 等级-7</v>
      </c>
      <c r="BC31" s="25" t="s">
        <v>845</v>
      </c>
      <c r="BD31" s="14">
        <f t="shared" si="23"/>
        <v>720</v>
      </c>
      <c r="BE31" s="14">
        <f>SUMIFS(BD$4:BD31,$AU$4:$AU31,"="&amp;$AU31,$AY$4:$AY31,"="&amp;$AY31)</f>
        <v>2700</v>
      </c>
      <c r="BF31" s="25" t="s">
        <v>846</v>
      </c>
      <c r="BG31" s="14">
        <f t="shared" si="24"/>
        <v>288</v>
      </c>
      <c r="BH31" s="14">
        <f>SUMIFS(BG$4:BG31,AU$4:AU31,"="&amp;AU31,AY$4:AY31,"="&amp;AY31)</f>
        <v>1080</v>
      </c>
      <c r="BI31" s="25" t="s">
        <v>847</v>
      </c>
      <c r="BJ31" s="14">
        <f t="shared" si="25"/>
        <v>11520</v>
      </c>
      <c r="BK31" s="14">
        <f>SUMIFS(BJ$4:BJ31,$AU$4:$AU31,"="&amp;$AU31,$AY$4:$AY31,"="&amp;$AY31)</f>
        <v>43200</v>
      </c>
    </row>
    <row r="32" spans="1:63" ht="16.5" x14ac:dyDescent="0.2">
      <c r="A32" s="13">
        <v>2</v>
      </c>
      <c r="B32" s="13">
        <v>1.5</v>
      </c>
      <c r="C32" s="26">
        <f t="shared" ref="C32:C39" si="44">B32/$B$15</f>
        <v>0.04</v>
      </c>
      <c r="D32" s="14">
        <f t="shared" ref="D32:D39" si="45">ROUND(G$5*$C32,0)</f>
        <v>80</v>
      </c>
      <c r="E32" s="14">
        <f t="shared" ref="E32:E39" si="46">ROUND(H$5*$C32,0)</f>
        <v>40</v>
      </c>
      <c r="F32" s="14">
        <f t="shared" ref="F32:F39" si="47">ROUND(I$5*$C32,0)</f>
        <v>800</v>
      </c>
      <c r="G32" s="13">
        <v>80</v>
      </c>
      <c r="H32" s="13">
        <f t="shared" ref="H32:H39" si="48">G32/2</f>
        <v>40</v>
      </c>
      <c r="I32" s="13">
        <f t="shared" ref="I32:I39" si="49">G32*20</f>
        <v>1600</v>
      </c>
      <c r="J32" s="13" t="s">
        <v>824</v>
      </c>
      <c r="K32" s="16"/>
      <c r="L32" s="16"/>
      <c r="M32" s="16"/>
      <c r="N32" s="13">
        <v>29</v>
      </c>
      <c r="O32" s="13">
        <f t="shared" si="5"/>
        <v>3</v>
      </c>
      <c r="P32" s="13">
        <f t="shared" si="6"/>
        <v>8</v>
      </c>
      <c r="Q32" s="13">
        <f t="shared" si="40"/>
        <v>560</v>
      </c>
      <c r="R32" s="13">
        <f t="shared" si="41"/>
        <v>280</v>
      </c>
      <c r="S32" s="13">
        <f t="shared" si="42"/>
        <v>11200</v>
      </c>
      <c r="T32" s="16"/>
      <c r="U32" s="16"/>
      <c r="AH32" s="13">
        <v>29</v>
      </c>
      <c r="AI32" s="13">
        <f t="shared" si="9"/>
        <v>4</v>
      </c>
      <c r="AJ32" s="13">
        <f t="shared" si="10"/>
        <v>200505</v>
      </c>
      <c r="AK32" s="13">
        <f t="shared" si="11"/>
        <v>1102005</v>
      </c>
      <c r="AL32" s="13" t="s">
        <v>816</v>
      </c>
      <c r="AM32" s="13">
        <f t="shared" si="12"/>
        <v>5</v>
      </c>
      <c r="AN32" s="13" t="str">
        <f t="shared" si="13"/>
        <v>李轩辕专属武器魂珠-5</v>
      </c>
      <c r="AO32" s="13">
        <f t="shared" si="14"/>
        <v>110</v>
      </c>
      <c r="AP32" s="13">
        <f t="shared" si="15"/>
        <v>3</v>
      </c>
      <c r="AQ32" s="13">
        <f t="shared" si="16"/>
        <v>2</v>
      </c>
      <c r="AT32" s="13">
        <v>29</v>
      </c>
      <c r="AU32" s="13">
        <f t="shared" si="17"/>
        <v>1</v>
      </c>
      <c r="AV32" s="14">
        <f t="shared" si="18"/>
        <v>200103</v>
      </c>
      <c r="AW32" s="14">
        <f t="shared" si="19"/>
        <v>1102001</v>
      </c>
      <c r="AX32" s="13" t="s">
        <v>816</v>
      </c>
      <c r="AY32" s="13">
        <f t="shared" si="20"/>
        <v>3</v>
      </c>
      <c r="AZ32" s="13" t="s">
        <v>837</v>
      </c>
      <c r="BA32" s="14">
        <f t="shared" si="21"/>
        <v>8</v>
      </c>
      <c r="BB32" s="14" t="str">
        <f t="shared" si="22"/>
        <v>关羽魂珠-3 等级-8</v>
      </c>
      <c r="BC32" s="25" t="s">
        <v>845</v>
      </c>
      <c r="BD32" s="14">
        <f t="shared" si="23"/>
        <v>840</v>
      </c>
      <c r="BE32" s="14">
        <f>SUMIFS(BD$4:BD32,$AU$4:$AU32,"="&amp;$AU32,$AY$4:$AY32,"="&amp;$AY32)</f>
        <v>3540</v>
      </c>
      <c r="BF32" s="25" t="s">
        <v>846</v>
      </c>
      <c r="BG32" s="14">
        <f t="shared" si="24"/>
        <v>336</v>
      </c>
      <c r="BH32" s="14">
        <f>SUMIFS(BG$4:BG32,AU$4:AU32,"="&amp;AU32,AY$4:AY32,"="&amp;AY32)</f>
        <v>1416</v>
      </c>
      <c r="BI32" s="25" t="s">
        <v>847</v>
      </c>
      <c r="BJ32" s="14">
        <f t="shared" si="25"/>
        <v>13440</v>
      </c>
      <c r="BK32" s="14">
        <f>SUMIFS(BJ$4:BJ32,$AU$4:$AU32,"="&amp;$AU32,$AY$4:$AY32,"="&amp;$AY32)</f>
        <v>56640</v>
      </c>
    </row>
    <row r="33" spans="1:63" ht="16.5" x14ac:dyDescent="0.2">
      <c r="A33" s="13">
        <v>3</v>
      </c>
      <c r="B33" s="13">
        <v>2</v>
      </c>
      <c r="C33" s="26">
        <f t="shared" si="44"/>
        <v>5.3333333333333337E-2</v>
      </c>
      <c r="D33" s="14">
        <f t="shared" si="45"/>
        <v>107</v>
      </c>
      <c r="E33" s="14">
        <f t="shared" si="46"/>
        <v>53</v>
      </c>
      <c r="F33" s="14">
        <f t="shared" si="47"/>
        <v>1067</v>
      </c>
      <c r="G33" s="13">
        <v>100</v>
      </c>
      <c r="H33" s="13">
        <f t="shared" si="48"/>
        <v>50</v>
      </c>
      <c r="I33" s="13">
        <f t="shared" si="49"/>
        <v>2000</v>
      </c>
      <c r="J33" s="13" t="s">
        <v>825</v>
      </c>
      <c r="K33" s="16"/>
      <c r="L33" s="16"/>
      <c r="M33" s="16"/>
      <c r="N33" s="13">
        <v>30</v>
      </c>
      <c r="O33" s="13">
        <f t="shared" si="5"/>
        <v>3</v>
      </c>
      <c r="P33" s="13">
        <f t="shared" si="6"/>
        <v>9</v>
      </c>
      <c r="Q33" s="13">
        <f t="shared" si="40"/>
        <v>640</v>
      </c>
      <c r="R33" s="13">
        <f t="shared" si="41"/>
        <v>320</v>
      </c>
      <c r="S33" s="13">
        <f t="shared" si="42"/>
        <v>12800</v>
      </c>
      <c r="T33" s="16"/>
      <c r="U33" s="16"/>
      <c r="AH33" s="13">
        <v>30</v>
      </c>
      <c r="AI33" s="13">
        <f t="shared" si="9"/>
        <v>4</v>
      </c>
      <c r="AJ33" s="13">
        <f t="shared" si="10"/>
        <v>200506</v>
      </c>
      <c r="AK33" s="13">
        <f t="shared" si="11"/>
        <v>1102005</v>
      </c>
      <c r="AL33" s="13" t="s">
        <v>816</v>
      </c>
      <c r="AM33" s="13">
        <f t="shared" si="12"/>
        <v>6</v>
      </c>
      <c r="AN33" s="13" t="str">
        <f t="shared" si="13"/>
        <v>李轩辕专属武器魂珠-6</v>
      </c>
      <c r="AO33" s="13">
        <f t="shared" si="14"/>
        <v>125</v>
      </c>
      <c r="AP33" s="13">
        <f t="shared" si="15"/>
        <v>3</v>
      </c>
      <c r="AQ33" s="13">
        <f t="shared" si="16"/>
        <v>3</v>
      </c>
      <c r="AT33" s="13">
        <v>30</v>
      </c>
      <c r="AU33" s="13">
        <f t="shared" si="17"/>
        <v>1</v>
      </c>
      <c r="AV33" s="14">
        <f t="shared" si="18"/>
        <v>200103</v>
      </c>
      <c r="AW33" s="14">
        <f t="shared" si="19"/>
        <v>1102001</v>
      </c>
      <c r="AX33" s="13" t="s">
        <v>816</v>
      </c>
      <c r="AY33" s="13">
        <f t="shared" si="20"/>
        <v>3</v>
      </c>
      <c r="AZ33" s="13" t="s">
        <v>837</v>
      </c>
      <c r="BA33" s="14">
        <f t="shared" si="21"/>
        <v>9</v>
      </c>
      <c r="BB33" s="14" t="str">
        <f t="shared" si="22"/>
        <v>关羽魂珠-3 等级-9</v>
      </c>
      <c r="BC33" s="25" t="s">
        <v>845</v>
      </c>
      <c r="BD33" s="14">
        <f t="shared" si="23"/>
        <v>960</v>
      </c>
      <c r="BE33" s="14">
        <f>SUMIFS(BD$4:BD33,$AU$4:$AU33,"="&amp;$AU33,$AY$4:$AY33,"="&amp;$AY33)</f>
        <v>4500</v>
      </c>
      <c r="BF33" s="25" t="s">
        <v>846</v>
      </c>
      <c r="BG33" s="14">
        <f t="shared" si="24"/>
        <v>384</v>
      </c>
      <c r="BH33" s="14">
        <f>SUMIFS(BG$4:BG33,AU$4:AU33,"="&amp;AU33,AY$4:AY33,"="&amp;AY33)</f>
        <v>1800</v>
      </c>
      <c r="BI33" s="25" t="s">
        <v>847</v>
      </c>
      <c r="BJ33" s="14">
        <f t="shared" si="25"/>
        <v>15360</v>
      </c>
      <c r="BK33" s="14">
        <f>SUMIFS(BJ$4:BJ33,$AU$4:$AU33,"="&amp;$AU33,$AY$4:$AY33,"="&amp;$AY33)</f>
        <v>72000</v>
      </c>
    </row>
    <row r="34" spans="1:63" ht="16.5" x14ac:dyDescent="0.2">
      <c r="A34" s="13">
        <v>4</v>
      </c>
      <c r="B34" s="13">
        <v>3</v>
      </c>
      <c r="C34" s="26">
        <f t="shared" si="44"/>
        <v>0.08</v>
      </c>
      <c r="D34" s="14">
        <f t="shared" si="45"/>
        <v>160</v>
      </c>
      <c r="E34" s="14">
        <f t="shared" si="46"/>
        <v>80</v>
      </c>
      <c r="F34" s="14">
        <f t="shared" si="47"/>
        <v>1600</v>
      </c>
      <c r="G34" s="13">
        <v>160</v>
      </c>
      <c r="H34" s="13">
        <f t="shared" si="48"/>
        <v>80</v>
      </c>
      <c r="I34" s="13">
        <f t="shared" si="49"/>
        <v>3200</v>
      </c>
      <c r="J34" s="13" t="s">
        <v>826</v>
      </c>
      <c r="K34" s="16"/>
      <c r="L34" s="16"/>
      <c r="M34" s="16"/>
      <c r="N34" s="13">
        <v>31</v>
      </c>
      <c r="O34" s="13">
        <f t="shared" si="5"/>
        <v>4</v>
      </c>
      <c r="P34" s="13">
        <f t="shared" si="6"/>
        <v>0</v>
      </c>
      <c r="Q34" s="13">
        <v>0</v>
      </c>
      <c r="R34" s="13">
        <v>0</v>
      </c>
      <c r="S34" s="13">
        <v>0</v>
      </c>
      <c r="T34" s="16"/>
      <c r="U34" s="16"/>
      <c r="AH34" s="13">
        <v>31</v>
      </c>
      <c r="AI34" s="13">
        <f t="shared" si="9"/>
        <v>4</v>
      </c>
      <c r="AJ34" s="13">
        <f t="shared" si="10"/>
        <v>200507</v>
      </c>
      <c r="AK34" s="13">
        <f t="shared" si="11"/>
        <v>1102005</v>
      </c>
      <c r="AL34" s="13" t="s">
        <v>816</v>
      </c>
      <c r="AM34" s="13">
        <f t="shared" si="12"/>
        <v>7</v>
      </c>
      <c r="AN34" s="13" t="str">
        <f t="shared" si="13"/>
        <v>李轩辕专属武器魂珠-7</v>
      </c>
      <c r="AO34" s="13">
        <f t="shared" si="14"/>
        <v>135</v>
      </c>
      <c r="AP34" s="13">
        <f t="shared" si="15"/>
        <v>3</v>
      </c>
      <c r="AQ34" s="13">
        <f t="shared" si="16"/>
        <v>4</v>
      </c>
      <c r="AT34" s="13">
        <v>31</v>
      </c>
      <c r="AU34" s="13">
        <f t="shared" si="17"/>
        <v>1</v>
      </c>
      <c r="AV34" s="14">
        <f t="shared" si="18"/>
        <v>200104</v>
      </c>
      <c r="AW34" s="14">
        <f t="shared" si="19"/>
        <v>1102001</v>
      </c>
      <c r="AX34" s="13" t="s">
        <v>816</v>
      </c>
      <c r="AY34" s="13">
        <f t="shared" si="20"/>
        <v>4</v>
      </c>
      <c r="AZ34" s="13" t="s">
        <v>837</v>
      </c>
      <c r="BA34" s="14">
        <f t="shared" si="21"/>
        <v>0</v>
      </c>
      <c r="BB34" s="14" t="str">
        <f t="shared" si="22"/>
        <v>关羽魂珠-4 等级-0</v>
      </c>
      <c r="BC34" s="25" t="s">
        <v>845</v>
      </c>
      <c r="BD34" s="14">
        <f t="shared" si="23"/>
        <v>0</v>
      </c>
      <c r="BE34" s="14">
        <f>SUMIFS(BD$4:BD34,$AU$4:$AU34,"="&amp;$AU34,$AY$4:$AY34,"="&amp;$AY34)</f>
        <v>0</v>
      </c>
      <c r="BF34" s="25" t="s">
        <v>846</v>
      </c>
      <c r="BG34" s="14">
        <f t="shared" si="24"/>
        <v>0</v>
      </c>
      <c r="BH34" s="14">
        <f>SUMIFS(BG$4:BG34,AU$4:AU34,"="&amp;AU34,AY$4:AY34,"="&amp;AY34)</f>
        <v>0</v>
      </c>
      <c r="BI34" s="25" t="s">
        <v>847</v>
      </c>
      <c r="BJ34" s="14">
        <f t="shared" si="25"/>
        <v>0</v>
      </c>
      <c r="BK34" s="14">
        <f>SUMIFS(BJ$4:BJ34,$AU$4:$AU34,"="&amp;$AU34,$AY$4:$AY34,"="&amp;$AY34)</f>
        <v>0</v>
      </c>
    </row>
    <row r="35" spans="1:63" ht="16.5" x14ac:dyDescent="0.2">
      <c r="A35" s="13">
        <v>5</v>
      </c>
      <c r="B35" s="13">
        <v>4</v>
      </c>
      <c r="C35" s="26">
        <f t="shared" si="44"/>
        <v>0.10666666666666667</v>
      </c>
      <c r="D35" s="14">
        <f t="shared" si="45"/>
        <v>213</v>
      </c>
      <c r="E35" s="14">
        <f t="shared" si="46"/>
        <v>107</v>
      </c>
      <c r="F35" s="14">
        <f t="shared" si="47"/>
        <v>2133</v>
      </c>
      <c r="G35" s="13">
        <v>220</v>
      </c>
      <c r="H35" s="13">
        <f t="shared" si="48"/>
        <v>110</v>
      </c>
      <c r="I35" s="13">
        <f t="shared" si="49"/>
        <v>4400</v>
      </c>
      <c r="J35" s="13" t="s">
        <v>827</v>
      </c>
      <c r="K35" s="16"/>
      <c r="L35" s="16"/>
      <c r="M35" s="16"/>
      <c r="N35" s="13">
        <v>32</v>
      </c>
      <c r="O35" s="13">
        <f t="shared" si="5"/>
        <v>4</v>
      </c>
      <c r="P35" s="13">
        <f t="shared" si="6"/>
        <v>1</v>
      </c>
      <c r="Q35" s="13">
        <f>G59</f>
        <v>100</v>
      </c>
      <c r="R35" s="13">
        <f t="shared" ref="R35:S35" si="50">H59</f>
        <v>50</v>
      </c>
      <c r="S35" s="13">
        <f t="shared" si="50"/>
        <v>2000</v>
      </c>
      <c r="T35" s="16"/>
      <c r="U35" s="16"/>
      <c r="AH35" s="13">
        <v>32</v>
      </c>
      <c r="AI35" s="13">
        <f t="shared" si="9"/>
        <v>4</v>
      </c>
      <c r="AJ35" s="13">
        <f t="shared" si="10"/>
        <v>200508</v>
      </c>
      <c r="AK35" s="13">
        <f t="shared" si="11"/>
        <v>1102005</v>
      </c>
      <c r="AL35" s="13" t="s">
        <v>816</v>
      </c>
      <c r="AM35" s="13">
        <f t="shared" si="12"/>
        <v>8</v>
      </c>
      <c r="AN35" s="13" t="str">
        <f t="shared" si="13"/>
        <v>李轩辕专属武器魂珠-8</v>
      </c>
      <c r="AO35" s="13">
        <f t="shared" si="14"/>
        <v>150</v>
      </c>
      <c r="AP35" s="13">
        <f t="shared" si="15"/>
        <v>3</v>
      </c>
      <c r="AQ35" s="13">
        <f t="shared" si="16"/>
        <v>5</v>
      </c>
      <c r="AT35" s="13">
        <v>32</v>
      </c>
      <c r="AU35" s="13">
        <f t="shared" si="17"/>
        <v>1</v>
      </c>
      <c r="AV35" s="14">
        <f t="shared" si="18"/>
        <v>200104</v>
      </c>
      <c r="AW35" s="14">
        <f t="shared" si="19"/>
        <v>1102001</v>
      </c>
      <c r="AX35" s="13" t="s">
        <v>816</v>
      </c>
      <c r="AY35" s="13">
        <f t="shared" si="20"/>
        <v>4</v>
      </c>
      <c r="AZ35" s="13" t="s">
        <v>837</v>
      </c>
      <c r="BA35" s="14">
        <f t="shared" si="21"/>
        <v>1</v>
      </c>
      <c r="BB35" s="14" t="str">
        <f t="shared" si="22"/>
        <v>关羽魂珠-4 等级-1</v>
      </c>
      <c r="BC35" s="25" t="s">
        <v>845</v>
      </c>
      <c r="BD35" s="14">
        <f t="shared" si="23"/>
        <v>150</v>
      </c>
      <c r="BE35" s="14">
        <f>SUMIFS(BD$4:BD35,$AU$4:$AU35,"="&amp;$AU35,$AY$4:$AY35,"="&amp;$AY35)</f>
        <v>150</v>
      </c>
      <c r="BF35" s="25" t="s">
        <v>846</v>
      </c>
      <c r="BG35" s="14">
        <f t="shared" si="24"/>
        <v>60</v>
      </c>
      <c r="BH35" s="14">
        <f>SUMIFS(BG$4:BG35,AU$4:AU35,"="&amp;AU35,AY$4:AY35,"="&amp;AY35)</f>
        <v>60</v>
      </c>
      <c r="BI35" s="25" t="s">
        <v>847</v>
      </c>
      <c r="BJ35" s="14">
        <f t="shared" si="25"/>
        <v>2400</v>
      </c>
      <c r="BK35" s="14">
        <f>SUMIFS(BJ$4:BJ35,$AU$4:$AU35,"="&amp;$AU35,$AY$4:$AY35,"="&amp;$AY35)</f>
        <v>2400</v>
      </c>
    </row>
    <row r="36" spans="1:63" ht="16.5" x14ac:dyDescent="0.2">
      <c r="A36" s="13">
        <v>6</v>
      </c>
      <c r="B36" s="13">
        <v>5</v>
      </c>
      <c r="C36" s="26">
        <f t="shared" si="44"/>
        <v>0.13333333333333333</v>
      </c>
      <c r="D36" s="14">
        <f t="shared" si="45"/>
        <v>267</v>
      </c>
      <c r="E36" s="14">
        <f t="shared" si="46"/>
        <v>133</v>
      </c>
      <c r="F36" s="14">
        <f t="shared" si="47"/>
        <v>2667</v>
      </c>
      <c r="G36" s="13">
        <v>280</v>
      </c>
      <c r="H36" s="13">
        <f t="shared" si="48"/>
        <v>140</v>
      </c>
      <c r="I36" s="13">
        <f t="shared" si="49"/>
        <v>5600</v>
      </c>
      <c r="J36" s="13" t="s">
        <v>828</v>
      </c>
      <c r="K36" s="16"/>
      <c r="L36" s="16"/>
      <c r="M36" s="16"/>
      <c r="N36" s="13">
        <v>33</v>
      </c>
      <c r="O36" s="13">
        <f t="shared" si="5"/>
        <v>4</v>
      </c>
      <c r="P36" s="13">
        <f t="shared" si="6"/>
        <v>2</v>
      </c>
      <c r="Q36" s="13">
        <f t="shared" ref="Q36:Q43" si="51">G60</f>
        <v>160</v>
      </c>
      <c r="R36" s="13">
        <f t="shared" ref="R36:R43" si="52">H60</f>
        <v>80</v>
      </c>
      <c r="S36" s="13">
        <f t="shared" ref="S36:S43" si="53">I60</f>
        <v>3200</v>
      </c>
      <c r="T36" s="16"/>
      <c r="U36" s="16"/>
      <c r="AH36" s="13">
        <v>33</v>
      </c>
      <c r="AI36" s="13">
        <f t="shared" si="9"/>
        <v>5</v>
      </c>
      <c r="AJ36" s="13">
        <f t="shared" si="10"/>
        <v>200601</v>
      </c>
      <c r="AK36" s="13">
        <f t="shared" si="11"/>
        <v>1102006</v>
      </c>
      <c r="AL36" s="13" t="s">
        <v>816</v>
      </c>
      <c r="AM36" s="13">
        <f t="shared" si="12"/>
        <v>1</v>
      </c>
      <c r="AN36" s="13" t="str">
        <f t="shared" si="13"/>
        <v>项羽专属武器魂珠-1</v>
      </c>
      <c r="AO36" s="13">
        <f t="shared" si="14"/>
        <v>40</v>
      </c>
      <c r="AP36" s="13">
        <f t="shared" si="15"/>
        <v>0</v>
      </c>
      <c r="AQ36" s="13">
        <f t="shared" si="16"/>
        <v>0</v>
      </c>
      <c r="AT36" s="13">
        <v>33</v>
      </c>
      <c r="AU36" s="13">
        <f t="shared" si="17"/>
        <v>1</v>
      </c>
      <c r="AV36" s="14">
        <f t="shared" si="18"/>
        <v>200104</v>
      </c>
      <c r="AW36" s="14">
        <f t="shared" si="19"/>
        <v>1102001</v>
      </c>
      <c r="AX36" s="13" t="s">
        <v>816</v>
      </c>
      <c r="AY36" s="13">
        <f t="shared" si="20"/>
        <v>4</v>
      </c>
      <c r="AZ36" s="13" t="s">
        <v>837</v>
      </c>
      <c r="BA36" s="14">
        <f t="shared" si="21"/>
        <v>2</v>
      </c>
      <c r="BB36" s="14" t="str">
        <f t="shared" si="22"/>
        <v>关羽魂珠-4 等级-2</v>
      </c>
      <c r="BC36" s="25" t="s">
        <v>845</v>
      </c>
      <c r="BD36" s="14">
        <f t="shared" si="23"/>
        <v>240</v>
      </c>
      <c r="BE36" s="14">
        <f>SUMIFS(BD$4:BD36,$AU$4:$AU36,"="&amp;$AU36,$AY$4:$AY36,"="&amp;$AY36)</f>
        <v>390</v>
      </c>
      <c r="BF36" s="25" t="s">
        <v>846</v>
      </c>
      <c r="BG36" s="14">
        <f t="shared" si="24"/>
        <v>96</v>
      </c>
      <c r="BH36" s="14">
        <f>SUMIFS(BG$4:BG36,AU$4:AU36,"="&amp;AU36,AY$4:AY36,"="&amp;AY36)</f>
        <v>156</v>
      </c>
      <c r="BI36" s="25" t="s">
        <v>847</v>
      </c>
      <c r="BJ36" s="14">
        <f t="shared" si="25"/>
        <v>3840</v>
      </c>
      <c r="BK36" s="14">
        <f>SUMIFS(BJ$4:BJ36,$AU$4:$AU36,"="&amp;$AU36,$AY$4:$AY36,"="&amp;$AY36)</f>
        <v>6240</v>
      </c>
    </row>
    <row r="37" spans="1:63" ht="16.5" x14ac:dyDescent="0.2">
      <c r="A37" s="13">
        <v>7</v>
      </c>
      <c r="B37" s="13">
        <v>6</v>
      </c>
      <c r="C37" s="26">
        <f t="shared" si="44"/>
        <v>0.16</v>
      </c>
      <c r="D37" s="14">
        <f t="shared" si="45"/>
        <v>320</v>
      </c>
      <c r="E37" s="14">
        <f t="shared" si="46"/>
        <v>160</v>
      </c>
      <c r="F37" s="14">
        <f t="shared" si="47"/>
        <v>3200</v>
      </c>
      <c r="G37" s="13">
        <v>320</v>
      </c>
      <c r="H37" s="13">
        <f t="shared" si="48"/>
        <v>160</v>
      </c>
      <c r="I37" s="13">
        <f t="shared" si="49"/>
        <v>6400</v>
      </c>
      <c r="J37" s="13" t="s">
        <v>829</v>
      </c>
      <c r="K37" s="16"/>
      <c r="L37" s="16"/>
      <c r="M37" s="16"/>
      <c r="N37" s="13">
        <v>34</v>
      </c>
      <c r="O37" s="13">
        <f t="shared" si="5"/>
        <v>4</v>
      </c>
      <c r="P37" s="13">
        <f t="shared" si="6"/>
        <v>3</v>
      </c>
      <c r="Q37" s="13">
        <f t="shared" si="51"/>
        <v>220</v>
      </c>
      <c r="R37" s="13">
        <f t="shared" si="52"/>
        <v>110</v>
      </c>
      <c r="S37" s="13">
        <f t="shared" si="53"/>
        <v>4400</v>
      </c>
      <c r="T37" s="16"/>
      <c r="U37" s="16"/>
      <c r="AH37" s="13">
        <v>34</v>
      </c>
      <c r="AI37" s="13">
        <f t="shared" si="9"/>
        <v>5</v>
      </c>
      <c r="AJ37" s="13">
        <f t="shared" si="10"/>
        <v>200602</v>
      </c>
      <c r="AK37" s="13">
        <f t="shared" si="11"/>
        <v>1102006</v>
      </c>
      <c r="AL37" s="13" t="s">
        <v>816</v>
      </c>
      <c r="AM37" s="13">
        <f t="shared" si="12"/>
        <v>2</v>
      </c>
      <c r="AN37" s="13" t="str">
        <f t="shared" si="13"/>
        <v>项羽专属武器魂珠-2</v>
      </c>
      <c r="AO37" s="13">
        <f t="shared" si="14"/>
        <v>55</v>
      </c>
      <c r="AP37" s="13">
        <f t="shared" si="15"/>
        <v>3</v>
      </c>
      <c r="AQ37" s="13">
        <f t="shared" si="16"/>
        <v>0</v>
      </c>
      <c r="AT37" s="13">
        <v>34</v>
      </c>
      <c r="AU37" s="13">
        <f t="shared" si="17"/>
        <v>1</v>
      </c>
      <c r="AV37" s="14">
        <f t="shared" si="18"/>
        <v>200104</v>
      </c>
      <c r="AW37" s="14">
        <f t="shared" si="19"/>
        <v>1102001</v>
      </c>
      <c r="AX37" s="13" t="s">
        <v>816</v>
      </c>
      <c r="AY37" s="13">
        <f t="shared" si="20"/>
        <v>4</v>
      </c>
      <c r="AZ37" s="13" t="s">
        <v>837</v>
      </c>
      <c r="BA37" s="14">
        <f t="shared" si="21"/>
        <v>3</v>
      </c>
      <c r="BB37" s="14" t="str">
        <f t="shared" si="22"/>
        <v>关羽魂珠-4 等级-3</v>
      </c>
      <c r="BC37" s="25" t="s">
        <v>845</v>
      </c>
      <c r="BD37" s="14">
        <f t="shared" si="23"/>
        <v>330</v>
      </c>
      <c r="BE37" s="14">
        <f>SUMIFS(BD$4:BD37,$AU$4:$AU37,"="&amp;$AU37,$AY$4:$AY37,"="&amp;$AY37)</f>
        <v>720</v>
      </c>
      <c r="BF37" s="25" t="s">
        <v>846</v>
      </c>
      <c r="BG37" s="14">
        <f t="shared" si="24"/>
        <v>132</v>
      </c>
      <c r="BH37" s="14">
        <f>SUMIFS(BG$4:BG37,AU$4:AU37,"="&amp;AU37,AY$4:AY37,"="&amp;AY37)</f>
        <v>288</v>
      </c>
      <c r="BI37" s="25" t="s">
        <v>847</v>
      </c>
      <c r="BJ37" s="14">
        <f t="shared" si="25"/>
        <v>5280</v>
      </c>
      <c r="BK37" s="14">
        <f>SUMIFS(BJ$4:BJ37,$AU$4:$AU37,"="&amp;$AU37,$AY$4:$AY37,"="&amp;$AY37)</f>
        <v>11520</v>
      </c>
    </row>
    <row r="38" spans="1:63" ht="16.5" x14ac:dyDescent="0.2">
      <c r="A38" s="13">
        <v>8</v>
      </c>
      <c r="B38" s="13">
        <v>7</v>
      </c>
      <c r="C38" s="26">
        <f t="shared" si="44"/>
        <v>0.18666666666666668</v>
      </c>
      <c r="D38" s="14">
        <f t="shared" si="45"/>
        <v>373</v>
      </c>
      <c r="E38" s="14">
        <f t="shared" si="46"/>
        <v>187</v>
      </c>
      <c r="F38" s="14">
        <f t="shared" si="47"/>
        <v>3733</v>
      </c>
      <c r="G38" s="13">
        <v>380</v>
      </c>
      <c r="H38" s="13">
        <f t="shared" si="48"/>
        <v>190</v>
      </c>
      <c r="I38" s="13">
        <f t="shared" si="49"/>
        <v>7600</v>
      </c>
      <c r="J38" s="13" t="s">
        <v>831</v>
      </c>
      <c r="K38" s="16"/>
      <c r="L38" s="16"/>
      <c r="M38" s="16"/>
      <c r="N38" s="13">
        <v>35</v>
      </c>
      <c r="O38" s="13">
        <f t="shared" si="5"/>
        <v>4</v>
      </c>
      <c r="P38" s="13">
        <f t="shared" si="6"/>
        <v>4</v>
      </c>
      <c r="Q38" s="13">
        <f t="shared" si="51"/>
        <v>320</v>
      </c>
      <c r="R38" s="13">
        <f t="shared" si="52"/>
        <v>160</v>
      </c>
      <c r="S38" s="13">
        <f t="shared" si="53"/>
        <v>6400</v>
      </c>
      <c r="T38" s="16"/>
      <c r="U38" s="16"/>
      <c r="AH38" s="13">
        <v>35</v>
      </c>
      <c r="AI38" s="13">
        <f t="shared" si="9"/>
        <v>5</v>
      </c>
      <c r="AJ38" s="13">
        <f t="shared" si="10"/>
        <v>200603</v>
      </c>
      <c r="AK38" s="13">
        <f t="shared" si="11"/>
        <v>1102006</v>
      </c>
      <c r="AL38" s="13" t="s">
        <v>816</v>
      </c>
      <c r="AM38" s="13">
        <f t="shared" si="12"/>
        <v>3</v>
      </c>
      <c r="AN38" s="13" t="str">
        <f t="shared" si="13"/>
        <v>项羽专属武器魂珠-3</v>
      </c>
      <c r="AO38" s="13">
        <f t="shared" si="14"/>
        <v>75</v>
      </c>
      <c r="AP38" s="13">
        <f t="shared" si="15"/>
        <v>3</v>
      </c>
      <c r="AQ38" s="13">
        <f t="shared" si="16"/>
        <v>0</v>
      </c>
      <c r="AT38" s="13">
        <v>35</v>
      </c>
      <c r="AU38" s="13">
        <f t="shared" si="17"/>
        <v>1</v>
      </c>
      <c r="AV38" s="14">
        <f t="shared" si="18"/>
        <v>200104</v>
      </c>
      <c r="AW38" s="14">
        <f t="shared" si="19"/>
        <v>1102001</v>
      </c>
      <c r="AX38" s="13" t="s">
        <v>816</v>
      </c>
      <c r="AY38" s="13">
        <f t="shared" si="20"/>
        <v>4</v>
      </c>
      <c r="AZ38" s="13" t="s">
        <v>837</v>
      </c>
      <c r="BA38" s="14">
        <f t="shared" si="21"/>
        <v>4</v>
      </c>
      <c r="BB38" s="14" t="str">
        <f t="shared" si="22"/>
        <v>关羽魂珠-4 等级-4</v>
      </c>
      <c r="BC38" s="25" t="s">
        <v>845</v>
      </c>
      <c r="BD38" s="14">
        <f t="shared" si="23"/>
        <v>480</v>
      </c>
      <c r="BE38" s="14">
        <f>SUMIFS(BD$4:BD38,$AU$4:$AU38,"="&amp;$AU38,$AY$4:$AY38,"="&amp;$AY38)</f>
        <v>1200</v>
      </c>
      <c r="BF38" s="25" t="s">
        <v>846</v>
      </c>
      <c r="BG38" s="14">
        <f t="shared" si="24"/>
        <v>192</v>
      </c>
      <c r="BH38" s="14">
        <f>SUMIFS(BG$4:BG38,AU$4:AU38,"="&amp;AU38,AY$4:AY38,"="&amp;AY38)</f>
        <v>480</v>
      </c>
      <c r="BI38" s="25" t="s">
        <v>847</v>
      </c>
      <c r="BJ38" s="14">
        <f t="shared" si="25"/>
        <v>7680</v>
      </c>
      <c r="BK38" s="14">
        <f>SUMIFS(BJ$4:BJ38,$AU$4:$AU38,"="&amp;$AU38,$AY$4:$AY38,"="&amp;$AY38)</f>
        <v>19200</v>
      </c>
    </row>
    <row r="39" spans="1:63" ht="16.5" x14ac:dyDescent="0.2">
      <c r="A39" s="13">
        <v>9</v>
      </c>
      <c r="B39" s="13">
        <v>8</v>
      </c>
      <c r="C39" s="26">
        <f t="shared" si="44"/>
        <v>0.21333333333333335</v>
      </c>
      <c r="D39" s="14">
        <f t="shared" si="45"/>
        <v>427</v>
      </c>
      <c r="E39" s="14">
        <f t="shared" si="46"/>
        <v>213</v>
      </c>
      <c r="F39" s="14">
        <f t="shared" si="47"/>
        <v>4267</v>
      </c>
      <c r="G39" s="13">
        <v>450</v>
      </c>
      <c r="H39" s="13">
        <f t="shared" si="48"/>
        <v>225</v>
      </c>
      <c r="I39" s="13">
        <f t="shared" si="49"/>
        <v>9000</v>
      </c>
      <c r="J39" s="13" t="s">
        <v>830</v>
      </c>
      <c r="K39" s="16"/>
      <c r="L39" s="16"/>
      <c r="M39" s="16"/>
      <c r="N39" s="13">
        <v>36</v>
      </c>
      <c r="O39" s="13">
        <f t="shared" si="5"/>
        <v>4</v>
      </c>
      <c r="P39" s="13">
        <f t="shared" si="6"/>
        <v>5</v>
      </c>
      <c r="Q39" s="13">
        <f t="shared" si="51"/>
        <v>420</v>
      </c>
      <c r="R39" s="13">
        <f t="shared" si="52"/>
        <v>210</v>
      </c>
      <c r="S39" s="13">
        <f t="shared" si="53"/>
        <v>8400</v>
      </c>
      <c r="T39" s="16"/>
      <c r="U39" s="16"/>
      <c r="AH39" s="13">
        <v>36</v>
      </c>
      <c r="AI39" s="13">
        <f t="shared" si="9"/>
        <v>5</v>
      </c>
      <c r="AJ39" s="13">
        <f t="shared" si="10"/>
        <v>200604</v>
      </c>
      <c r="AK39" s="13">
        <f t="shared" si="11"/>
        <v>1102006</v>
      </c>
      <c r="AL39" s="13" t="s">
        <v>816</v>
      </c>
      <c r="AM39" s="13">
        <f t="shared" si="12"/>
        <v>4</v>
      </c>
      <c r="AN39" s="13" t="str">
        <f t="shared" si="13"/>
        <v>项羽专属武器魂珠-4</v>
      </c>
      <c r="AO39" s="13">
        <f t="shared" si="14"/>
        <v>85</v>
      </c>
      <c r="AP39" s="13">
        <f t="shared" si="15"/>
        <v>3</v>
      </c>
      <c r="AQ39" s="13">
        <f t="shared" si="16"/>
        <v>1</v>
      </c>
      <c r="AT39" s="13">
        <v>36</v>
      </c>
      <c r="AU39" s="13">
        <f t="shared" si="17"/>
        <v>1</v>
      </c>
      <c r="AV39" s="14">
        <f t="shared" si="18"/>
        <v>200104</v>
      </c>
      <c r="AW39" s="14">
        <f t="shared" si="19"/>
        <v>1102001</v>
      </c>
      <c r="AX39" s="13" t="s">
        <v>816</v>
      </c>
      <c r="AY39" s="13">
        <f t="shared" si="20"/>
        <v>4</v>
      </c>
      <c r="AZ39" s="13" t="s">
        <v>837</v>
      </c>
      <c r="BA39" s="14">
        <f t="shared" si="21"/>
        <v>5</v>
      </c>
      <c r="BB39" s="14" t="str">
        <f t="shared" si="22"/>
        <v>关羽魂珠-4 等级-5</v>
      </c>
      <c r="BC39" s="25" t="s">
        <v>845</v>
      </c>
      <c r="BD39" s="14">
        <f t="shared" si="23"/>
        <v>630</v>
      </c>
      <c r="BE39" s="14">
        <f>SUMIFS(BD$4:BD39,$AU$4:$AU39,"="&amp;$AU39,$AY$4:$AY39,"="&amp;$AY39)</f>
        <v>1830</v>
      </c>
      <c r="BF39" s="25" t="s">
        <v>846</v>
      </c>
      <c r="BG39" s="14">
        <f t="shared" si="24"/>
        <v>252</v>
      </c>
      <c r="BH39" s="14">
        <f>SUMIFS(BG$4:BG39,AU$4:AU39,"="&amp;AU39,AY$4:AY39,"="&amp;AY39)</f>
        <v>732</v>
      </c>
      <c r="BI39" s="25" t="s">
        <v>847</v>
      </c>
      <c r="BJ39" s="14">
        <f t="shared" si="25"/>
        <v>10080</v>
      </c>
      <c r="BK39" s="14">
        <f>SUMIFS(BJ$4:BJ39,$AU$4:$AU39,"="&amp;$AU39,$AY$4:$AY39,"="&amp;$AY39)</f>
        <v>29280</v>
      </c>
    </row>
    <row r="40" spans="1:63" ht="16.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3">
        <v>37</v>
      </c>
      <c r="O40" s="13">
        <f t="shared" si="5"/>
        <v>4</v>
      </c>
      <c r="P40" s="13">
        <f t="shared" si="6"/>
        <v>6</v>
      </c>
      <c r="Q40" s="13">
        <f t="shared" si="51"/>
        <v>550</v>
      </c>
      <c r="R40" s="13">
        <f t="shared" si="52"/>
        <v>275</v>
      </c>
      <c r="S40" s="13">
        <f t="shared" si="53"/>
        <v>11000</v>
      </c>
      <c r="T40" s="16"/>
      <c r="U40" s="16"/>
      <c r="AH40" s="13">
        <v>37</v>
      </c>
      <c r="AI40" s="13">
        <f t="shared" si="9"/>
        <v>5</v>
      </c>
      <c r="AJ40" s="13">
        <f t="shared" si="10"/>
        <v>200605</v>
      </c>
      <c r="AK40" s="13">
        <f t="shared" si="11"/>
        <v>1102006</v>
      </c>
      <c r="AL40" s="13" t="s">
        <v>816</v>
      </c>
      <c r="AM40" s="13">
        <f t="shared" si="12"/>
        <v>5</v>
      </c>
      <c r="AN40" s="13" t="str">
        <f t="shared" si="13"/>
        <v>项羽专属武器魂珠-5</v>
      </c>
      <c r="AO40" s="13">
        <f t="shared" si="14"/>
        <v>110</v>
      </c>
      <c r="AP40" s="13">
        <f t="shared" si="15"/>
        <v>3</v>
      </c>
      <c r="AQ40" s="13">
        <f t="shared" si="16"/>
        <v>2</v>
      </c>
      <c r="AT40" s="13">
        <v>37</v>
      </c>
      <c r="AU40" s="13">
        <f t="shared" si="17"/>
        <v>1</v>
      </c>
      <c r="AV40" s="14">
        <f t="shared" si="18"/>
        <v>200104</v>
      </c>
      <c r="AW40" s="14">
        <f t="shared" si="19"/>
        <v>1102001</v>
      </c>
      <c r="AX40" s="13" t="s">
        <v>816</v>
      </c>
      <c r="AY40" s="13">
        <f t="shared" si="20"/>
        <v>4</v>
      </c>
      <c r="AZ40" s="13" t="s">
        <v>837</v>
      </c>
      <c r="BA40" s="14">
        <f t="shared" si="21"/>
        <v>6</v>
      </c>
      <c r="BB40" s="14" t="str">
        <f t="shared" si="22"/>
        <v>关羽魂珠-4 等级-6</v>
      </c>
      <c r="BC40" s="25" t="s">
        <v>845</v>
      </c>
      <c r="BD40" s="14">
        <f t="shared" si="23"/>
        <v>825</v>
      </c>
      <c r="BE40" s="14">
        <f>SUMIFS(BD$4:BD40,$AU$4:$AU40,"="&amp;$AU40,$AY$4:$AY40,"="&amp;$AY40)</f>
        <v>2655</v>
      </c>
      <c r="BF40" s="25" t="s">
        <v>846</v>
      </c>
      <c r="BG40" s="14">
        <f t="shared" si="24"/>
        <v>330</v>
      </c>
      <c r="BH40" s="14">
        <f>SUMIFS(BG$4:BG40,AU$4:AU40,"="&amp;AU40,AY$4:AY40,"="&amp;AY40)</f>
        <v>1062</v>
      </c>
      <c r="BI40" s="25" t="s">
        <v>847</v>
      </c>
      <c r="BJ40" s="14">
        <f t="shared" si="25"/>
        <v>13200</v>
      </c>
      <c r="BK40" s="14">
        <f>SUMIFS(BJ$4:BJ40,$AU$4:$AU40,"="&amp;$AU40,$AY$4:$AY40,"="&amp;$AY40)</f>
        <v>42480</v>
      </c>
    </row>
    <row r="41" spans="1:63" ht="16.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3">
        <v>38</v>
      </c>
      <c r="O41" s="13">
        <f t="shared" si="5"/>
        <v>4</v>
      </c>
      <c r="P41" s="13">
        <f t="shared" si="6"/>
        <v>7</v>
      </c>
      <c r="Q41" s="13">
        <f t="shared" si="51"/>
        <v>650</v>
      </c>
      <c r="R41" s="13">
        <f t="shared" si="52"/>
        <v>325</v>
      </c>
      <c r="S41" s="13">
        <f t="shared" si="53"/>
        <v>13000</v>
      </c>
      <c r="T41" s="16"/>
      <c r="U41" s="16"/>
      <c r="AH41" s="13">
        <v>38</v>
      </c>
      <c r="AI41" s="13">
        <f t="shared" si="9"/>
        <v>5</v>
      </c>
      <c r="AJ41" s="13">
        <f t="shared" si="10"/>
        <v>200606</v>
      </c>
      <c r="AK41" s="13">
        <f t="shared" si="11"/>
        <v>1102006</v>
      </c>
      <c r="AL41" s="13" t="s">
        <v>816</v>
      </c>
      <c r="AM41" s="13">
        <f t="shared" si="12"/>
        <v>6</v>
      </c>
      <c r="AN41" s="13" t="str">
        <f t="shared" si="13"/>
        <v>项羽专属武器魂珠-6</v>
      </c>
      <c r="AO41" s="13">
        <f t="shared" si="14"/>
        <v>125</v>
      </c>
      <c r="AP41" s="13">
        <f t="shared" si="15"/>
        <v>3</v>
      </c>
      <c r="AQ41" s="13">
        <f t="shared" si="16"/>
        <v>3</v>
      </c>
      <c r="AT41" s="13">
        <v>38</v>
      </c>
      <c r="AU41" s="13">
        <f t="shared" si="17"/>
        <v>1</v>
      </c>
      <c r="AV41" s="14">
        <f t="shared" si="18"/>
        <v>200104</v>
      </c>
      <c r="AW41" s="14">
        <f t="shared" si="19"/>
        <v>1102001</v>
      </c>
      <c r="AX41" s="13" t="s">
        <v>816</v>
      </c>
      <c r="AY41" s="13">
        <f t="shared" si="20"/>
        <v>4</v>
      </c>
      <c r="AZ41" s="13" t="s">
        <v>837</v>
      </c>
      <c r="BA41" s="14">
        <f t="shared" si="21"/>
        <v>7</v>
      </c>
      <c r="BB41" s="14" t="str">
        <f t="shared" si="22"/>
        <v>关羽魂珠-4 等级-7</v>
      </c>
      <c r="BC41" s="25" t="s">
        <v>845</v>
      </c>
      <c r="BD41" s="14">
        <f t="shared" si="23"/>
        <v>975</v>
      </c>
      <c r="BE41" s="14">
        <f>SUMIFS(BD$4:BD41,$AU$4:$AU41,"="&amp;$AU41,$AY$4:$AY41,"="&amp;$AY41)</f>
        <v>3630</v>
      </c>
      <c r="BF41" s="25" t="s">
        <v>846</v>
      </c>
      <c r="BG41" s="14">
        <f t="shared" si="24"/>
        <v>390</v>
      </c>
      <c r="BH41" s="14">
        <f>SUMIFS(BG$4:BG41,AU$4:AU41,"="&amp;AU41,AY$4:AY41,"="&amp;AY41)</f>
        <v>1452</v>
      </c>
      <c r="BI41" s="25" t="s">
        <v>847</v>
      </c>
      <c r="BJ41" s="14">
        <f t="shared" si="25"/>
        <v>15600</v>
      </c>
      <c r="BK41" s="14">
        <f>SUMIFS(BJ$4:BJ41,$AU$4:$AU41,"="&amp;$AU41,$AY$4:$AY41,"="&amp;$AY41)</f>
        <v>58080</v>
      </c>
    </row>
    <row r="42" spans="1:63" ht="20.25" x14ac:dyDescent="0.2">
      <c r="A42" s="58" t="s">
        <v>796</v>
      </c>
      <c r="B42" s="58"/>
      <c r="C42" s="58"/>
      <c r="D42" s="58"/>
      <c r="E42" s="58"/>
      <c r="F42" s="58"/>
      <c r="G42" s="16"/>
      <c r="H42" s="16"/>
      <c r="I42" s="16"/>
      <c r="J42" s="16"/>
      <c r="K42" s="16"/>
      <c r="L42" s="16"/>
      <c r="M42" s="16"/>
      <c r="N42" s="13">
        <v>39</v>
      </c>
      <c r="O42" s="13">
        <f t="shared" si="5"/>
        <v>4</v>
      </c>
      <c r="P42" s="13">
        <f t="shared" si="6"/>
        <v>8</v>
      </c>
      <c r="Q42" s="13">
        <f t="shared" si="51"/>
        <v>750</v>
      </c>
      <c r="R42" s="13">
        <f t="shared" si="52"/>
        <v>375</v>
      </c>
      <c r="S42" s="13">
        <f t="shared" si="53"/>
        <v>15000</v>
      </c>
      <c r="T42" s="16"/>
      <c r="U42" s="16"/>
      <c r="AH42" s="13">
        <v>39</v>
      </c>
      <c r="AI42" s="13">
        <f t="shared" si="9"/>
        <v>5</v>
      </c>
      <c r="AJ42" s="13">
        <f t="shared" si="10"/>
        <v>200607</v>
      </c>
      <c r="AK42" s="13">
        <f t="shared" si="11"/>
        <v>1102006</v>
      </c>
      <c r="AL42" s="13" t="s">
        <v>816</v>
      </c>
      <c r="AM42" s="13">
        <f t="shared" si="12"/>
        <v>7</v>
      </c>
      <c r="AN42" s="13" t="str">
        <f t="shared" si="13"/>
        <v>项羽专属武器魂珠-7</v>
      </c>
      <c r="AO42" s="13">
        <f t="shared" si="14"/>
        <v>135</v>
      </c>
      <c r="AP42" s="13">
        <f t="shared" si="15"/>
        <v>3</v>
      </c>
      <c r="AQ42" s="13">
        <f t="shared" si="16"/>
        <v>4</v>
      </c>
      <c r="AT42" s="13">
        <v>39</v>
      </c>
      <c r="AU42" s="13">
        <f t="shared" si="17"/>
        <v>1</v>
      </c>
      <c r="AV42" s="14">
        <f t="shared" si="18"/>
        <v>200104</v>
      </c>
      <c r="AW42" s="14">
        <f t="shared" si="19"/>
        <v>1102001</v>
      </c>
      <c r="AX42" s="13" t="s">
        <v>816</v>
      </c>
      <c r="AY42" s="13">
        <f t="shared" si="20"/>
        <v>4</v>
      </c>
      <c r="AZ42" s="13" t="s">
        <v>837</v>
      </c>
      <c r="BA42" s="14">
        <f t="shared" si="21"/>
        <v>8</v>
      </c>
      <c r="BB42" s="14" t="str">
        <f t="shared" si="22"/>
        <v>关羽魂珠-4 等级-8</v>
      </c>
      <c r="BC42" s="25" t="s">
        <v>845</v>
      </c>
      <c r="BD42" s="14">
        <f t="shared" si="23"/>
        <v>1125</v>
      </c>
      <c r="BE42" s="14">
        <f>SUMIFS(BD$4:BD42,$AU$4:$AU42,"="&amp;$AU42,$AY$4:$AY42,"="&amp;$AY42)</f>
        <v>4755</v>
      </c>
      <c r="BF42" s="25" t="s">
        <v>846</v>
      </c>
      <c r="BG42" s="14">
        <f t="shared" si="24"/>
        <v>450</v>
      </c>
      <c r="BH42" s="14">
        <f>SUMIFS(BG$4:BG42,AU$4:AU42,"="&amp;AU42,AY$4:AY42,"="&amp;AY42)</f>
        <v>1902</v>
      </c>
      <c r="BI42" s="25" t="s">
        <v>847</v>
      </c>
      <c r="BJ42" s="14">
        <f t="shared" si="25"/>
        <v>18000</v>
      </c>
      <c r="BK42" s="14">
        <f>SUMIFS(BJ$4:BJ42,$AU$4:$AU42,"="&amp;$AU42,$AY$4:$AY42,"="&amp;$AY42)</f>
        <v>76080</v>
      </c>
    </row>
    <row r="43" spans="1:63" ht="16.5" x14ac:dyDescent="0.2">
      <c r="A43" s="30"/>
      <c r="B43" s="30">
        <f>SUM(B45:B53)</f>
        <v>37.5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3">
        <v>40</v>
      </c>
      <c r="O43" s="13">
        <f t="shared" si="5"/>
        <v>4</v>
      </c>
      <c r="P43" s="13">
        <f t="shared" si="6"/>
        <v>9</v>
      </c>
      <c r="Q43" s="13">
        <f t="shared" si="51"/>
        <v>850</v>
      </c>
      <c r="R43" s="13">
        <f t="shared" si="52"/>
        <v>425</v>
      </c>
      <c r="S43" s="13">
        <f t="shared" si="53"/>
        <v>17000</v>
      </c>
      <c r="T43" s="16"/>
      <c r="U43" s="16"/>
      <c r="AH43" s="13">
        <v>40</v>
      </c>
      <c r="AI43" s="13">
        <f t="shared" si="9"/>
        <v>5</v>
      </c>
      <c r="AJ43" s="13">
        <f t="shared" si="10"/>
        <v>200608</v>
      </c>
      <c r="AK43" s="13">
        <f t="shared" si="11"/>
        <v>1102006</v>
      </c>
      <c r="AL43" s="13" t="s">
        <v>816</v>
      </c>
      <c r="AM43" s="13">
        <f t="shared" si="12"/>
        <v>8</v>
      </c>
      <c r="AN43" s="13" t="str">
        <f t="shared" si="13"/>
        <v>项羽专属武器魂珠-8</v>
      </c>
      <c r="AO43" s="13">
        <f t="shared" si="14"/>
        <v>150</v>
      </c>
      <c r="AP43" s="13">
        <f t="shared" si="15"/>
        <v>3</v>
      </c>
      <c r="AQ43" s="13">
        <f t="shared" si="16"/>
        <v>5</v>
      </c>
      <c r="AT43" s="13">
        <v>40</v>
      </c>
      <c r="AU43" s="13">
        <f t="shared" si="17"/>
        <v>1</v>
      </c>
      <c r="AV43" s="14">
        <f t="shared" si="18"/>
        <v>200104</v>
      </c>
      <c r="AW43" s="14">
        <f t="shared" si="19"/>
        <v>1102001</v>
      </c>
      <c r="AX43" s="13" t="s">
        <v>816</v>
      </c>
      <c r="AY43" s="13">
        <f t="shared" si="20"/>
        <v>4</v>
      </c>
      <c r="AZ43" s="13" t="s">
        <v>837</v>
      </c>
      <c r="BA43" s="14">
        <f t="shared" si="21"/>
        <v>9</v>
      </c>
      <c r="BB43" s="14" t="str">
        <f t="shared" si="22"/>
        <v>关羽魂珠-4 等级-9</v>
      </c>
      <c r="BC43" s="25" t="s">
        <v>845</v>
      </c>
      <c r="BD43" s="14">
        <f t="shared" si="23"/>
        <v>1275</v>
      </c>
      <c r="BE43" s="14">
        <f>SUMIFS(BD$4:BD43,$AU$4:$AU43,"="&amp;$AU43,$AY$4:$AY43,"="&amp;$AY43)</f>
        <v>6030</v>
      </c>
      <c r="BF43" s="25" t="s">
        <v>846</v>
      </c>
      <c r="BG43" s="14">
        <f t="shared" si="24"/>
        <v>510</v>
      </c>
      <c r="BH43" s="14">
        <f>SUMIFS(BG$4:BG43,AU$4:AU43,"="&amp;AU43,AY$4:AY43,"="&amp;AY43)</f>
        <v>2412</v>
      </c>
      <c r="BI43" s="25" t="s">
        <v>847</v>
      </c>
      <c r="BJ43" s="14">
        <f t="shared" si="25"/>
        <v>20400</v>
      </c>
      <c r="BK43" s="14">
        <f>SUMIFS(BJ$4:BJ43,$AU$4:$AU43,"="&amp;$AU43,$AY$4:$AY43,"="&amp;$AY43)</f>
        <v>96480</v>
      </c>
    </row>
    <row r="44" spans="1:63" ht="17.25" x14ac:dyDescent="0.2">
      <c r="A44" s="12" t="s">
        <v>789</v>
      </c>
      <c r="B44" s="12" t="s">
        <v>791</v>
      </c>
      <c r="C44" s="12" t="s">
        <v>790</v>
      </c>
      <c r="D44" s="12" t="s">
        <v>792</v>
      </c>
      <c r="E44" s="12" t="s">
        <v>793</v>
      </c>
      <c r="F44" s="12" t="s">
        <v>794</v>
      </c>
      <c r="G44" s="12" t="s">
        <v>802</v>
      </c>
      <c r="H44" s="12" t="s">
        <v>803</v>
      </c>
      <c r="I44" s="12" t="s">
        <v>806</v>
      </c>
      <c r="J44" s="12" t="s">
        <v>822</v>
      </c>
      <c r="K44" s="16"/>
      <c r="L44" s="16"/>
      <c r="M44" s="16"/>
      <c r="N44" s="13">
        <v>41</v>
      </c>
      <c r="O44" s="13">
        <f t="shared" si="5"/>
        <v>5</v>
      </c>
      <c r="P44" s="13">
        <f t="shared" si="6"/>
        <v>0</v>
      </c>
      <c r="Q44" s="13">
        <v>0</v>
      </c>
      <c r="R44" s="13">
        <v>0</v>
      </c>
      <c r="S44" s="13">
        <v>0</v>
      </c>
      <c r="T44" s="16"/>
      <c r="U44" s="16"/>
      <c r="AH44" s="13">
        <v>41</v>
      </c>
      <c r="AI44" s="13">
        <f t="shared" si="9"/>
        <v>6</v>
      </c>
      <c r="AJ44" s="13">
        <f t="shared" si="10"/>
        <v>200701</v>
      </c>
      <c r="AK44" s="13">
        <f t="shared" si="11"/>
        <v>1102007</v>
      </c>
      <c r="AL44" s="13" t="s">
        <v>816</v>
      </c>
      <c r="AM44" s="13">
        <f t="shared" si="12"/>
        <v>1</v>
      </c>
      <c r="AN44" s="13" t="str">
        <f t="shared" si="13"/>
        <v>天使缇娜专属武器魂珠-1</v>
      </c>
      <c r="AO44" s="13">
        <f t="shared" si="14"/>
        <v>40</v>
      </c>
      <c r="AP44" s="13">
        <f t="shared" si="15"/>
        <v>0</v>
      </c>
      <c r="AQ44" s="13">
        <f t="shared" si="16"/>
        <v>0</v>
      </c>
      <c r="AT44" s="13">
        <v>41</v>
      </c>
      <c r="AU44" s="13">
        <f t="shared" si="17"/>
        <v>1</v>
      </c>
      <c r="AV44" s="14">
        <f t="shared" si="18"/>
        <v>200105</v>
      </c>
      <c r="AW44" s="14">
        <f t="shared" si="19"/>
        <v>1102001</v>
      </c>
      <c r="AX44" s="13" t="s">
        <v>816</v>
      </c>
      <c r="AY44" s="13">
        <f t="shared" si="20"/>
        <v>5</v>
      </c>
      <c r="AZ44" s="13" t="s">
        <v>837</v>
      </c>
      <c r="BA44" s="14">
        <f t="shared" si="21"/>
        <v>0</v>
      </c>
      <c r="BB44" s="14" t="str">
        <f t="shared" si="22"/>
        <v>关羽魂珠-5 等级-0</v>
      </c>
      <c r="BC44" s="25" t="s">
        <v>845</v>
      </c>
      <c r="BD44" s="14">
        <f t="shared" si="23"/>
        <v>0</v>
      </c>
      <c r="BE44" s="14">
        <f>SUMIFS(BD$4:BD44,$AU$4:$AU44,"="&amp;$AU44,$AY$4:$AY44,"="&amp;$AY44)</f>
        <v>0</v>
      </c>
      <c r="BF44" s="25" t="s">
        <v>846</v>
      </c>
      <c r="BG44" s="14">
        <f t="shared" si="24"/>
        <v>0</v>
      </c>
      <c r="BH44" s="14">
        <f>SUMIFS(BG$4:BG44,AU$4:AU44,"="&amp;AU44,AY$4:AY44,"="&amp;AY44)</f>
        <v>0</v>
      </c>
      <c r="BI44" s="25" t="s">
        <v>847</v>
      </c>
      <c r="BJ44" s="14">
        <f t="shared" si="25"/>
        <v>0</v>
      </c>
      <c r="BK44" s="14">
        <f>SUMIFS(BJ$4:BJ44,$AU$4:$AU44,"="&amp;$AU44,$AY$4:$AY44,"="&amp;$AY44)</f>
        <v>0</v>
      </c>
    </row>
    <row r="45" spans="1:63" ht="16.5" x14ac:dyDescent="0.2">
      <c r="A45" s="13">
        <v>1</v>
      </c>
      <c r="B45" s="13">
        <v>1</v>
      </c>
      <c r="C45" s="26">
        <f>B45/$B$15</f>
        <v>2.6666666666666668E-2</v>
      </c>
      <c r="D45" s="14">
        <f>ROUND(G$6*$C45,0)</f>
        <v>80</v>
      </c>
      <c r="E45" s="14">
        <f t="shared" ref="E45:F45" si="54">ROUND(H$6*$C45,0)</f>
        <v>40</v>
      </c>
      <c r="F45" s="14">
        <f t="shared" si="54"/>
        <v>800</v>
      </c>
      <c r="G45" s="13">
        <v>80</v>
      </c>
      <c r="H45" s="13">
        <f>G45/2</f>
        <v>40</v>
      </c>
      <c r="I45" s="13">
        <f>G45*20</f>
        <v>1600</v>
      </c>
      <c r="J45" s="13" t="s">
        <v>823</v>
      </c>
      <c r="K45" s="16"/>
      <c r="L45" s="16"/>
      <c r="M45" s="16"/>
      <c r="N45" s="13">
        <v>42</v>
      </c>
      <c r="O45" s="13">
        <f t="shared" si="5"/>
        <v>5</v>
      </c>
      <c r="P45" s="13">
        <f t="shared" si="6"/>
        <v>1</v>
      </c>
      <c r="Q45" s="13">
        <f>G73</f>
        <v>140</v>
      </c>
      <c r="R45" s="13">
        <f t="shared" ref="R45:S45" si="55">H73</f>
        <v>70</v>
      </c>
      <c r="S45" s="13">
        <f t="shared" si="55"/>
        <v>2800</v>
      </c>
      <c r="T45" s="16"/>
      <c r="U45" s="16"/>
      <c r="AH45" s="13">
        <v>42</v>
      </c>
      <c r="AI45" s="13">
        <f t="shared" si="9"/>
        <v>6</v>
      </c>
      <c r="AJ45" s="13">
        <f t="shared" si="10"/>
        <v>200702</v>
      </c>
      <c r="AK45" s="13">
        <f t="shared" si="11"/>
        <v>1102007</v>
      </c>
      <c r="AL45" s="13" t="s">
        <v>816</v>
      </c>
      <c r="AM45" s="13">
        <f t="shared" si="12"/>
        <v>2</v>
      </c>
      <c r="AN45" s="13" t="str">
        <f t="shared" si="13"/>
        <v>天使缇娜专属武器魂珠-2</v>
      </c>
      <c r="AO45" s="13">
        <f t="shared" si="14"/>
        <v>55</v>
      </c>
      <c r="AP45" s="13">
        <f t="shared" si="15"/>
        <v>3</v>
      </c>
      <c r="AQ45" s="13">
        <f t="shared" si="16"/>
        <v>0</v>
      </c>
      <c r="AT45" s="13">
        <v>42</v>
      </c>
      <c r="AU45" s="13">
        <f t="shared" si="17"/>
        <v>1</v>
      </c>
      <c r="AV45" s="14">
        <f t="shared" si="18"/>
        <v>200105</v>
      </c>
      <c r="AW45" s="14">
        <f t="shared" si="19"/>
        <v>1102001</v>
      </c>
      <c r="AX45" s="13" t="s">
        <v>816</v>
      </c>
      <c r="AY45" s="13">
        <f t="shared" si="20"/>
        <v>5</v>
      </c>
      <c r="AZ45" s="13" t="s">
        <v>837</v>
      </c>
      <c r="BA45" s="14">
        <f t="shared" si="21"/>
        <v>1</v>
      </c>
      <c r="BB45" s="14" t="str">
        <f t="shared" si="22"/>
        <v>关羽魂珠-5 等级-1</v>
      </c>
      <c r="BC45" s="25" t="s">
        <v>845</v>
      </c>
      <c r="BD45" s="14">
        <f t="shared" si="23"/>
        <v>210</v>
      </c>
      <c r="BE45" s="14">
        <f>SUMIFS(BD$4:BD45,$AU$4:$AU45,"="&amp;$AU45,$AY$4:$AY45,"="&amp;$AY45)</f>
        <v>210</v>
      </c>
      <c r="BF45" s="25" t="s">
        <v>846</v>
      </c>
      <c r="BG45" s="14">
        <f t="shared" si="24"/>
        <v>84</v>
      </c>
      <c r="BH45" s="14">
        <f>SUMIFS(BG$4:BG45,AU$4:AU45,"="&amp;AU45,AY$4:AY45,"="&amp;AY45)</f>
        <v>84</v>
      </c>
      <c r="BI45" s="25" t="s">
        <v>847</v>
      </c>
      <c r="BJ45" s="14">
        <f t="shared" si="25"/>
        <v>3360</v>
      </c>
      <c r="BK45" s="14">
        <f>SUMIFS(BJ$4:BJ45,$AU$4:$AU45,"="&amp;$AU45,$AY$4:$AY45,"="&amp;$AY45)</f>
        <v>3360</v>
      </c>
    </row>
    <row r="46" spans="1:63" ht="16.5" x14ac:dyDescent="0.2">
      <c r="A46" s="13">
        <v>2</v>
      </c>
      <c r="B46" s="13">
        <v>1.5</v>
      </c>
      <c r="C46" s="26">
        <f t="shared" ref="C46:C53" si="56">B46/$B$15</f>
        <v>0.04</v>
      </c>
      <c r="D46" s="14">
        <f t="shared" ref="D46:D53" si="57">ROUND(G$6*$C46,0)</f>
        <v>120</v>
      </c>
      <c r="E46" s="14">
        <f t="shared" ref="E46:E53" si="58">ROUND(H$6*$C46,0)</f>
        <v>60</v>
      </c>
      <c r="F46" s="14">
        <f t="shared" ref="F46:F53" si="59">ROUND(I$6*$C46,0)</f>
        <v>1200</v>
      </c>
      <c r="G46" s="13">
        <v>120</v>
      </c>
      <c r="H46" s="13">
        <f t="shared" ref="H46:H53" si="60">G46/2</f>
        <v>60</v>
      </c>
      <c r="I46" s="13">
        <f t="shared" ref="I46:I53" si="61">G46*20</f>
        <v>2400</v>
      </c>
      <c r="J46" s="13" t="s">
        <v>824</v>
      </c>
      <c r="K46" s="16"/>
      <c r="L46" s="16"/>
      <c r="M46" s="16"/>
      <c r="N46" s="13">
        <v>43</v>
      </c>
      <c r="O46" s="13">
        <f t="shared" si="5"/>
        <v>5</v>
      </c>
      <c r="P46" s="13">
        <f t="shared" si="6"/>
        <v>2</v>
      </c>
      <c r="Q46" s="13">
        <f t="shared" ref="Q46:Q53" si="62">G74</f>
        <v>200</v>
      </c>
      <c r="R46" s="13">
        <f t="shared" ref="R46:R53" si="63">H74</f>
        <v>100</v>
      </c>
      <c r="S46" s="13">
        <f t="shared" ref="S46:S53" si="64">I74</f>
        <v>4000</v>
      </c>
      <c r="T46" s="16"/>
      <c r="U46" s="16"/>
      <c r="AH46" s="13">
        <v>43</v>
      </c>
      <c r="AI46" s="13">
        <f t="shared" si="9"/>
        <v>6</v>
      </c>
      <c r="AJ46" s="13">
        <f t="shared" si="10"/>
        <v>200703</v>
      </c>
      <c r="AK46" s="13">
        <f t="shared" si="11"/>
        <v>1102007</v>
      </c>
      <c r="AL46" s="13" t="s">
        <v>816</v>
      </c>
      <c r="AM46" s="13">
        <f t="shared" si="12"/>
        <v>3</v>
      </c>
      <c r="AN46" s="13" t="str">
        <f t="shared" si="13"/>
        <v>天使缇娜专属武器魂珠-3</v>
      </c>
      <c r="AO46" s="13">
        <f t="shared" si="14"/>
        <v>75</v>
      </c>
      <c r="AP46" s="13">
        <f t="shared" si="15"/>
        <v>3</v>
      </c>
      <c r="AQ46" s="13">
        <f t="shared" si="16"/>
        <v>0</v>
      </c>
      <c r="AT46" s="13">
        <v>43</v>
      </c>
      <c r="AU46" s="13">
        <f t="shared" si="17"/>
        <v>1</v>
      </c>
      <c r="AV46" s="14">
        <f t="shared" si="18"/>
        <v>200105</v>
      </c>
      <c r="AW46" s="14">
        <f t="shared" si="19"/>
        <v>1102001</v>
      </c>
      <c r="AX46" s="13" t="s">
        <v>816</v>
      </c>
      <c r="AY46" s="13">
        <f t="shared" si="20"/>
        <v>5</v>
      </c>
      <c r="AZ46" s="13" t="s">
        <v>837</v>
      </c>
      <c r="BA46" s="14">
        <f t="shared" si="21"/>
        <v>2</v>
      </c>
      <c r="BB46" s="14" t="str">
        <f t="shared" si="22"/>
        <v>关羽魂珠-5 等级-2</v>
      </c>
      <c r="BC46" s="25" t="s">
        <v>845</v>
      </c>
      <c r="BD46" s="14">
        <f t="shared" si="23"/>
        <v>300</v>
      </c>
      <c r="BE46" s="14">
        <f>SUMIFS(BD$4:BD46,$AU$4:$AU46,"="&amp;$AU46,$AY$4:$AY46,"="&amp;$AY46)</f>
        <v>510</v>
      </c>
      <c r="BF46" s="25" t="s">
        <v>846</v>
      </c>
      <c r="BG46" s="14">
        <f t="shared" si="24"/>
        <v>120</v>
      </c>
      <c r="BH46" s="14">
        <f>SUMIFS(BG$4:BG46,AU$4:AU46,"="&amp;AU46,AY$4:AY46,"="&amp;AY46)</f>
        <v>204</v>
      </c>
      <c r="BI46" s="25" t="s">
        <v>847</v>
      </c>
      <c r="BJ46" s="14">
        <f t="shared" si="25"/>
        <v>4800</v>
      </c>
      <c r="BK46" s="14">
        <f>SUMIFS(BJ$4:BJ46,$AU$4:$AU46,"="&amp;$AU46,$AY$4:$AY46,"="&amp;$AY46)</f>
        <v>8160</v>
      </c>
    </row>
    <row r="47" spans="1:63" ht="16.5" x14ac:dyDescent="0.2">
      <c r="A47" s="13">
        <v>3</v>
      </c>
      <c r="B47" s="13">
        <v>2</v>
      </c>
      <c r="C47" s="26">
        <f t="shared" si="56"/>
        <v>5.3333333333333337E-2</v>
      </c>
      <c r="D47" s="14">
        <f t="shared" si="57"/>
        <v>160</v>
      </c>
      <c r="E47" s="14">
        <f t="shared" si="58"/>
        <v>80</v>
      </c>
      <c r="F47" s="14">
        <f t="shared" si="59"/>
        <v>1600</v>
      </c>
      <c r="G47" s="13">
        <v>160</v>
      </c>
      <c r="H47" s="13">
        <f t="shared" si="60"/>
        <v>80</v>
      </c>
      <c r="I47" s="13">
        <f t="shared" si="61"/>
        <v>3200</v>
      </c>
      <c r="J47" s="13" t="s">
        <v>825</v>
      </c>
      <c r="K47" s="16"/>
      <c r="L47" s="16"/>
      <c r="M47" s="16"/>
      <c r="N47" s="13">
        <v>44</v>
      </c>
      <c r="O47" s="13">
        <f t="shared" si="5"/>
        <v>5</v>
      </c>
      <c r="P47" s="13">
        <f t="shared" si="6"/>
        <v>3</v>
      </c>
      <c r="Q47" s="13">
        <f t="shared" si="62"/>
        <v>260</v>
      </c>
      <c r="R47" s="13">
        <f t="shared" si="63"/>
        <v>130</v>
      </c>
      <c r="S47" s="13">
        <f t="shared" si="64"/>
        <v>5200</v>
      </c>
      <c r="T47" s="16"/>
      <c r="U47" s="16"/>
      <c r="AH47" s="13">
        <v>44</v>
      </c>
      <c r="AI47" s="13">
        <f t="shared" si="9"/>
        <v>6</v>
      </c>
      <c r="AJ47" s="13">
        <f t="shared" si="10"/>
        <v>200704</v>
      </c>
      <c r="AK47" s="13">
        <f t="shared" si="11"/>
        <v>1102007</v>
      </c>
      <c r="AL47" s="13" t="s">
        <v>816</v>
      </c>
      <c r="AM47" s="13">
        <f t="shared" si="12"/>
        <v>4</v>
      </c>
      <c r="AN47" s="13" t="str">
        <f t="shared" si="13"/>
        <v>天使缇娜专属武器魂珠-4</v>
      </c>
      <c r="AO47" s="13">
        <f t="shared" si="14"/>
        <v>85</v>
      </c>
      <c r="AP47" s="13">
        <f t="shared" si="15"/>
        <v>3</v>
      </c>
      <c r="AQ47" s="13">
        <f t="shared" si="16"/>
        <v>1</v>
      </c>
      <c r="AT47" s="13">
        <v>44</v>
      </c>
      <c r="AU47" s="13">
        <f t="shared" si="17"/>
        <v>1</v>
      </c>
      <c r="AV47" s="14">
        <f t="shared" si="18"/>
        <v>200105</v>
      </c>
      <c r="AW47" s="14">
        <f t="shared" si="19"/>
        <v>1102001</v>
      </c>
      <c r="AX47" s="13" t="s">
        <v>816</v>
      </c>
      <c r="AY47" s="13">
        <f t="shared" si="20"/>
        <v>5</v>
      </c>
      <c r="AZ47" s="13" t="s">
        <v>837</v>
      </c>
      <c r="BA47" s="14">
        <f t="shared" si="21"/>
        <v>3</v>
      </c>
      <c r="BB47" s="14" t="str">
        <f t="shared" si="22"/>
        <v>关羽魂珠-5 等级-3</v>
      </c>
      <c r="BC47" s="25" t="s">
        <v>845</v>
      </c>
      <c r="BD47" s="14">
        <f t="shared" si="23"/>
        <v>390</v>
      </c>
      <c r="BE47" s="14">
        <f>SUMIFS(BD$4:BD47,$AU$4:$AU47,"="&amp;$AU47,$AY$4:$AY47,"="&amp;$AY47)</f>
        <v>900</v>
      </c>
      <c r="BF47" s="25" t="s">
        <v>846</v>
      </c>
      <c r="BG47" s="14">
        <f t="shared" si="24"/>
        <v>156</v>
      </c>
      <c r="BH47" s="14">
        <f>SUMIFS(BG$4:BG47,AU$4:AU47,"="&amp;AU47,AY$4:AY47,"="&amp;AY47)</f>
        <v>360</v>
      </c>
      <c r="BI47" s="25" t="s">
        <v>847</v>
      </c>
      <c r="BJ47" s="14">
        <f t="shared" si="25"/>
        <v>6240</v>
      </c>
      <c r="BK47" s="14">
        <f>SUMIFS(BJ$4:BJ47,$AU$4:$AU47,"="&amp;$AU47,$AY$4:$AY47,"="&amp;$AY47)</f>
        <v>14400</v>
      </c>
    </row>
    <row r="48" spans="1:63" ht="16.5" x14ac:dyDescent="0.2">
      <c r="A48" s="13">
        <v>4</v>
      </c>
      <c r="B48" s="13">
        <v>3</v>
      </c>
      <c r="C48" s="26">
        <f t="shared" si="56"/>
        <v>0.08</v>
      </c>
      <c r="D48" s="14">
        <f t="shared" si="57"/>
        <v>240</v>
      </c>
      <c r="E48" s="14">
        <f t="shared" si="58"/>
        <v>120</v>
      </c>
      <c r="F48" s="14">
        <f t="shared" si="59"/>
        <v>2400</v>
      </c>
      <c r="G48" s="13">
        <v>240</v>
      </c>
      <c r="H48" s="13">
        <f t="shared" si="60"/>
        <v>120</v>
      </c>
      <c r="I48" s="13">
        <f t="shared" si="61"/>
        <v>4800</v>
      </c>
      <c r="J48" s="13" t="s">
        <v>826</v>
      </c>
      <c r="K48" s="16"/>
      <c r="L48" s="16"/>
      <c r="M48" s="16"/>
      <c r="N48" s="13">
        <v>45</v>
      </c>
      <c r="O48" s="13">
        <f t="shared" si="5"/>
        <v>5</v>
      </c>
      <c r="P48" s="13">
        <f t="shared" si="6"/>
        <v>4</v>
      </c>
      <c r="Q48" s="13">
        <f t="shared" si="62"/>
        <v>400</v>
      </c>
      <c r="R48" s="13">
        <f t="shared" si="63"/>
        <v>200</v>
      </c>
      <c r="S48" s="13">
        <f t="shared" si="64"/>
        <v>8000</v>
      </c>
      <c r="T48" s="16"/>
      <c r="U48" s="16"/>
      <c r="AH48" s="13">
        <v>45</v>
      </c>
      <c r="AI48" s="13">
        <f t="shared" si="9"/>
        <v>6</v>
      </c>
      <c r="AJ48" s="13">
        <f t="shared" si="10"/>
        <v>200705</v>
      </c>
      <c r="AK48" s="13">
        <f t="shared" si="11"/>
        <v>1102007</v>
      </c>
      <c r="AL48" s="13" t="s">
        <v>816</v>
      </c>
      <c r="AM48" s="13">
        <f t="shared" si="12"/>
        <v>5</v>
      </c>
      <c r="AN48" s="13" t="str">
        <f t="shared" si="13"/>
        <v>天使缇娜专属武器魂珠-5</v>
      </c>
      <c r="AO48" s="13">
        <f t="shared" si="14"/>
        <v>110</v>
      </c>
      <c r="AP48" s="13">
        <f t="shared" si="15"/>
        <v>3</v>
      </c>
      <c r="AQ48" s="13">
        <f t="shared" si="16"/>
        <v>2</v>
      </c>
      <c r="AT48" s="13">
        <v>45</v>
      </c>
      <c r="AU48" s="13">
        <f t="shared" si="17"/>
        <v>1</v>
      </c>
      <c r="AV48" s="14">
        <f t="shared" si="18"/>
        <v>200105</v>
      </c>
      <c r="AW48" s="14">
        <f t="shared" si="19"/>
        <v>1102001</v>
      </c>
      <c r="AX48" s="13" t="s">
        <v>816</v>
      </c>
      <c r="AY48" s="13">
        <f t="shared" si="20"/>
        <v>5</v>
      </c>
      <c r="AZ48" s="13" t="s">
        <v>837</v>
      </c>
      <c r="BA48" s="14">
        <f t="shared" si="21"/>
        <v>4</v>
      </c>
      <c r="BB48" s="14" t="str">
        <f t="shared" si="22"/>
        <v>关羽魂珠-5 等级-4</v>
      </c>
      <c r="BC48" s="25" t="s">
        <v>845</v>
      </c>
      <c r="BD48" s="14">
        <f t="shared" si="23"/>
        <v>600</v>
      </c>
      <c r="BE48" s="14">
        <f>SUMIFS(BD$4:BD48,$AU$4:$AU48,"="&amp;$AU48,$AY$4:$AY48,"="&amp;$AY48)</f>
        <v>1500</v>
      </c>
      <c r="BF48" s="25" t="s">
        <v>846</v>
      </c>
      <c r="BG48" s="14">
        <f t="shared" si="24"/>
        <v>240</v>
      </c>
      <c r="BH48" s="14">
        <f>SUMIFS(BG$4:BG48,AU$4:AU48,"="&amp;AU48,AY$4:AY48,"="&amp;AY48)</f>
        <v>600</v>
      </c>
      <c r="BI48" s="25" t="s">
        <v>847</v>
      </c>
      <c r="BJ48" s="14">
        <f t="shared" si="25"/>
        <v>9600</v>
      </c>
      <c r="BK48" s="14">
        <f>SUMIFS(BJ$4:BJ48,$AU$4:$AU48,"="&amp;$AU48,$AY$4:$AY48,"="&amp;$AY48)</f>
        <v>24000</v>
      </c>
    </row>
    <row r="49" spans="1:63" ht="16.5" x14ac:dyDescent="0.2">
      <c r="A49" s="13">
        <v>5</v>
      </c>
      <c r="B49" s="13">
        <v>4</v>
      </c>
      <c r="C49" s="26">
        <f t="shared" si="56"/>
        <v>0.10666666666666667</v>
      </c>
      <c r="D49" s="14">
        <f t="shared" si="57"/>
        <v>320</v>
      </c>
      <c r="E49" s="14">
        <f t="shared" si="58"/>
        <v>160</v>
      </c>
      <c r="F49" s="14">
        <f t="shared" si="59"/>
        <v>3200</v>
      </c>
      <c r="G49" s="13">
        <v>320</v>
      </c>
      <c r="H49" s="13">
        <f t="shared" si="60"/>
        <v>160</v>
      </c>
      <c r="I49" s="13">
        <f t="shared" si="61"/>
        <v>6400</v>
      </c>
      <c r="J49" s="13" t="s">
        <v>827</v>
      </c>
      <c r="K49" s="16"/>
      <c r="L49" s="16"/>
      <c r="M49" s="16"/>
      <c r="N49" s="13">
        <v>46</v>
      </c>
      <c r="O49" s="13">
        <f t="shared" si="5"/>
        <v>5</v>
      </c>
      <c r="P49" s="13">
        <f t="shared" si="6"/>
        <v>5</v>
      </c>
      <c r="Q49" s="13">
        <f t="shared" si="62"/>
        <v>520</v>
      </c>
      <c r="R49" s="13">
        <f t="shared" si="63"/>
        <v>260</v>
      </c>
      <c r="S49" s="13">
        <f t="shared" si="64"/>
        <v>10400</v>
      </c>
      <c r="T49" s="16"/>
      <c r="U49" s="16"/>
      <c r="AH49" s="13">
        <v>46</v>
      </c>
      <c r="AI49" s="13">
        <f t="shared" si="9"/>
        <v>6</v>
      </c>
      <c r="AJ49" s="13">
        <f t="shared" si="10"/>
        <v>200706</v>
      </c>
      <c r="AK49" s="13">
        <f t="shared" si="11"/>
        <v>1102007</v>
      </c>
      <c r="AL49" s="13" t="s">
        <v>816</v>
      </c>
      <c r="AM49" s="13">
        <f t="shared" si="12"/>
        <v>6</v>
      </c>
      <c r="AN49" s="13" t="str">
        <f t="shared" si="13"/>
        <v>天使缇娜专属武器魂珠-6</v>
      </c>
      <c r="AO49" s="13">
        <f t="shared" si="14"/>
        <v>125</v>
      </c>
      <c r="AP49" s="13">
        <f t="shared" si="15"/>
        <v>3</v>
      </c>
      <c r="AQ49" s="13">
        <f t="shared" si="16"/>
        <v>3</v>
      </c>
      <c r="AT49" s="13">
        <v>46</v>
      </c>
      <c r="AU49" s="13">
        <f t="shared" si="17"/>
        <v>1</v>
      </c>
      <c r="AV49" s="14">
        <f t="shared" si="18"/>
        <v>200105</v>
      </c>
      <c r="AW49" s="14">
        <f t="shared" si="19"/>
        <v>1102001</v>
      </c>
      <c r="AX49" s="13" t="s">
        <v>816</v>
      </c>
      <c r="AY49" s="13">
        <f t="shared" si="20"/>
        <v>5</v>
      </c>
      <c r="AZ49" s="13" t="s">
        <v>837</v>
      </c>
      <c r="BA49" s="14">
        <f t="shared" si="21"/>
        <v>5</v>
      </c>
      <c r="BB49" s="14" t="str">
        <f t="shared" si="22"/>
        <v>关羽魂珠-5 等级-5</v>
      </c>
      <c r="BC49" s="25" t="s">
        <v>845</v>
      </c>
      <c r="BD49" s="14">
        <f t="shared" si="23"/>
        <v>780</v>
      </c>
      <c r="BE49" s="14">
        <f>SUMIFS(BD$4:BD49,$AU$4:$AU49,"="&amp;$AU49,$AY$4:$AY49,"="&amp;$AY49)</f>
        <v>2280</v>
      </c>
      <c r="BF49" s="25" t="s">
        <v>846</v>
      </c>
      <c r="BG49" s="14">
        <f t="shared" si="24"/>
        <v>312</v>
      </c>
      <c r="BH49" s="14">
        <f>SUMIFS(BG$4:BG49,AU$4:AU49,"="&amp;AU49,AY$4:AY49,"="&amp;AY49)</f>
        <v>912</v>
      </c>
      <c r="BI49" s="25" t="s">
        <v>847</v>
      </c>
      <c r="BJ49" s="14">
        <f t="shared" si="25"/>
        <v>12480</v>
      </c>
      <c r="BK49" s="14">
        <f>SUMIFS(BJ$4:BJ49,$AU$4:$AU49,"="&amp;$AU49,$AY$4:$AY49,"="&amp;$AY49)</f>
        <v>36480</v>
      </c>
    </row>
    <row r="50" spans="1:63" ht="16.5" x14ac:dyDescent="0.2">
      <c r="A50" s="13">
        <v>6</v>
      </c>
      <c r="B50" s="13">
        <v>5</v>
      </c>
      <c r="C50" s="26">
        <f t="shared" si="56"/>
        <v>0.13333333333333333</v>
      </c>
      <c r="D50" s="14">
        <f t="shared" si="57"/>
        <v>400</v>
      </c>
      <c r="E50" s="14">
        <f t="shared" si="58"/>
        <v>200</v>
      </c>
      <c r="F50" s="14">
        <f t="shared" si="59"/>
        <v>4000</v>
      </c>
      <c r="G50" s="13">
        <v>400</v>
      </c>
      <c r="H50" s="13">
        <f t="shared" si="60"/>
        <v>200</v>
      </c>
      <c r="I50" s="13">
        <f t="shared" si="61"/>
        <v>8000</v>
      </c>
      <c r="J50" s="13" t="s">
        <v>828</v>
      </c>
      <c r="K50" s="16"/>
      <c r="L50" s="16"/>
      <c r="M50" s="16"/>
      <c r="N50" s="13">
        <v>47</v>
      </c>
      <c r="O50" s="13">
        <f t="shared" si="5"/>
        <v>5</v>
      </c>
      <c r="P50" s="13">
        <f t="shared" si="6"/>
        <v>6</v>
      </c>
      <c r="Q50" s="13">
        <f t="shared" si="62"/>
        <v>650</v>
      </c>
      <c r="R50" s="13">
        <f t="shared" si="63"/>
        <v>325</v>
      </c>
      <c r="S50" s="13">
        <f t="shared" si="64"/>
        <v>13000</v>
      </c>
      <c r="T50" s="16"/>
      <c r="U50" s="16"/>
      <c r="AH50" s="13">
        <v>47</v>
      </c>
      <c r="AI50" s="13">
        <f t="shared" si="9"/>
        <v>6</v>
      </c>
      <c r="AJ50" s="13">
        <f t="shared" si="10"/>
        <v>200707</v>
      </c>
      <c r="AK50" s="13">
        <f t="shared" si="11"/>
        <v>1102007</v>
      </c>
      <c r="AL50" s="13" t="s">
        <v>816</v>
      </c>
      <c r="AM50" s="13">
        <f t="shared" si="12"/>
        <v>7</v>
      </c>
      <c r="AN50" s="13" t="str">
        <f t="shared" si="13"/>
        <v>天使缇娜专属武器魂珠-7</v>
      </c>
      <c r="AO50" s="13">
        <f t="shared" si="14"/>
        <v>135</v>
      </c>
      <c r="AP50" s="13">
        <f t="shared" si="15"/>
        <v>3</v>
      </c>
      <c r="AQ50" s="13">
        <f t="shared" si="16"/>
        <v>4</v>
      </c>
      <c r="AT50" s="13">
        <v>47</v>
      </c>
      <c r="AU50" s="13">
        <f t="shared" si="17"/>
        <v>1</v>
      </c>
      <c r="AV50" s="14">
        <f t="shared" si="18"/>
        <v>200105</v>
      </c>
      <c r="AW50" s="14">
        <f t="shared" si="19"/>
        <v>1102001</v>
      </c>
      <c r="AX50" s="13" t="s">
        <v>816</v>
      </c>
      <c r="AY50" s="13">
        <f t="shared" si="20"/>
        <v>5</v>
      </c>
      <c r="AZ50" s="13" t="s">
        <v>837</v>
      </c>
      <c r="BA50" s="14">
        <f t="shared" si="21"/>
        <v>6</v>
      </c>
      <c r="BB50" s="14" t="str">
        <f t="shared" si="22"/>
        <v>关羽魂珠-5 等级-6</v>
      </c>
      <c r="BC50" s="25" t="s">
        <v>845</v>
      </c>
      <c r="BD50" s="14">
        <f t="shared" si="23"/>
        <v>975</v>
      </c>
      <c r="BE50" s="14">
        <f>SUMIFS(BD$4:BD50,$AU$4:$AU50,"="&amp;$AU50,$AY$4:$AY50,"="&amp;$AY50)</f>
        <v>3255</v>
      </c>
      <c r="BF50" s="25" t="s">
        <v>846</v>
      </c>
      <c r="BG50" s="14">
        <f t="shared" si="24"/>
        <v>390</v>
      </c>
      <c r="BH50" s="14">
        <f>SUMIFS(BG$4:BG50,AU$4:AU50,"="&amp;AU50,AY$4:AY50,"="&amp;AY50)</f>
        <v>1302</v>
      </c>
      <c r="BI50" s="25" t="s">
        <v>847</v>
      </c>
      <c r="BJ50" s="14">
        <f t="shared" si="25"/>
        <v>15600</v>
      </c>
      <c r="BK50" s="14">
        <f>SUMIFS(BJ$4:BJ50,$AU$4:$AU50,"="&amp;$AU50,$AY$4:$AY50,"="&amp;$AY50)</f>
        <v>52080</v>
      </c>
    </row>
    <row r="51" spans="1:63" ht="16.5" x14ac:dyDescent="0.2">
      <c r="A51" s="13">
        <v>7</v>
      </c>
      <c r="B51" s="13">
        <v>6</v>
      </c>
      <c r="C51" s="26">
        <f t="shared" si="56"/>
        <v>0.16</v>
      </c>
      <c r="D51" s="14">
        <f t="shared" si="57"/>
        <v>480</v>
      </c>
      <c r="E51" s="14">
        <f t="shared" si="58"/>
        <v>240</v>
      </c>
      <c r="F51" s="14">
        <f t="shared" si="59"/>
        <v>4800</v>
      </c>
      <c r="G51" s="13">
        <v>480</v>
      </c>
      <c r="H51" s="13">
        <f t="shared" si="60"/>
        <v>240</v>
      </c>
      <c r="I51" s="13">
        <f t="shared" si="61"/>
        <v>9600</v>
      </c>
      <c r="J51" s="13" t="s">
        <v>829</v>
      </c>
      <c r="K51" s="16"/>
      <c r="L51" s="16"/>
      <c r="M51" s="16"/>
      <c r="N51" s="13">
        <v>48</v>
      </c>
      <c r="O51" s="13">
        <f t="shared" si="5"/>
        <v>5</v>
      </c>
      <c r="P51" s="13">
        <f t="shared" si="6"/>
        <v>7</v>
      </c>
      <c r="Q51" s="13">
        <f t="shared" si="62"/>
        <v>800</v>
      </c>
      <c r="R51" s="13">
        <f t="shared" si="63"/>
        <v>400</v>
      </c>
      <c r="S51" s="13">
        <f t="shared" si="64"/>
        <v>16000</v>
      </c>
      <c r="T51" s="16"/>
      <c r="U51" s="16"/>
      <c r="AH51" s="13">
        <v>48</v>
      </c>
      <c r="AI51" s="13">
        <f t="shared" si="9"/>
        <v>6</v>
      </c>
      <c r="AJ51" s="13">
        <f t="shared" si="10"/>
        <v>200708</v>
      </c>
      <c r="AK51" s="13">
        <f t="shared" si="11"/>
        <v>1102007</v>
      </c>
      <c r="AL51" s="13" t="s">
        <v>816</v>
      </c>
      <c r="AM51" s="13">
        <f t="shared" si="12"/>
        <v>8</v>
      </c>
      <c r="AN51" s="13" t="str">
        <f t="shared" si="13"/>
        <v>天使缇娜专属武器魂珠-8</v>
      </c>
      <c r="AO51" s="13">
        <f t="shared" si="14"/>
        <v>150</v>
      </c>
      <c r="AP51" s="13">
        <f t="shared" si="15"/>
        <v>3</v>
      </c>
      <c r="AQ51" s="13">
        <f t="shared" si="16"/>
        <v>5</v>
      </c>
      <c r="AT51" s="13">
        <v>48</v>
      </c>
      <c r="AU51" s="13">
        <f t="shared" si="17"/>
        <v>1</v>
      </c>
      <c r="AV51" s="14">
        <f t="shared" si="18"/>
        <v>200105</v>
      </c>
      <c r="AW51" s="14">
        <f t="shared" si="19"/>
        <v>1102001</v>
      </c>
      <c r="AX51" s="13" t="s">
        <v>816</v>
      </c>
      <c r="AY51" s="13">
        <f t="shared" si="20"/>
        <v>5</v>
      </c>
      <c r="AZ51" s="13" t="s">
        <v>837</v>
      </c>
      <c r="BA51" s="14">
        <f t="shared" si="21"/>
        <v>7</v>
      </c>
      <c r="BB51" s="14" t="str">
        <f t="shared" si="22"/>
        <v>关羽魂珠-5 等级-7</v>
      </c>
      <c r="BC51" s="25" t="s">
        <v>845</v>
      </c>
      <c r="BD51" s="14">
        <f t="shared" si="23"/>
        <v>1200</v>
      </c>
      <c r="BE51" s="14">
        <f>SUMIFS(BD$4:BD51,$AU$4:$AU51,"="&amp;$AU51,$AY$4:$AY51,"="&amp;$AY51)</f>
        <v>4455</v>
      </c>
      <c r="BF51" s="25" t="s">
        <v>846</v>
      </c>
      <c r="BG51" s="14">
        <f t="shared" si="24"/>
        <v>480</v>
      </c>
      <c r="BH51" s="14">
        <f>SUMIFS(BG$4:BG51,AU$4:AU51,"="&amp;AU51,AY$4:AY51,"="&amp;AY51)</f>
        <v>1782</v>
      </c>
      <c r="BI51" s="25" t="s">
        <v>847</v>
      </c>
      <c r="BJ51" s="14">
        <f t="shared" si="25"/>
        <v>19200</v>
      </c>
      <c r="BK51" s="14">
        <f>SUMIFS(BJ$4:BJ51,$AU$4:$AU51,"="&amp;$AU51,$AY$4:$AY51,"="&amp;$AY51)</f>
        <v>71280</v>
      </c>
    </row>
    <row r="52" spans="1:63" ht="16.5" x14ac:dyDescent="0.2">
      <c r="A52" s="13">
        <v>8</v>
      </c>
      <c r="B52" s="13">
        <v>7</v>
      </c>
      <c r="C52" s="26">
        <f t="shared" si="56"/>
        <v>0.18666666666666668</v>
      </c>
      <c r="D52" s="14">
        <f t="shared" si="57"/>
        <v>560</v>
      </c>
      <c r="E52" s="14">
        <f t="shared" si="58"/>
        <v>280</v>
      </c>
      <c r="F52" s="14">
        <f t="shared" si="59"/>
        <v>5600</v>
      </c>
      <c r="G52" s="13">
        <v>560</v>
      </c>
      <c r="H52" s="13">
        <f t="shared" si="60"/>
        <v>280</v>
      </c>
      <c r="I52" s="13">
        <f t="shared" si="61"/>
        <v>11200</v>
      </c>
      <c r="J52" s="13" t="s">
        <v>831</v>
      </c>
      <c r="K52" s="16"/>
      <c r="L52" s="16"/>
      <c r="M52" s="16"/>
      <c r="N52" s="13">
        <v>49</v>
      </c>
      <c r="O52" s="13">
        <f t="shared" si="5"/>
        <v>5</v>
      </c>
      <c r="P52" s="13">
        <f t="shared" si="6"/>
        <v>8</v>
      </c>
      <c r="Q52" s="13">
        <f t="shared" si="62"/>
        <v>950</v>
      </c>
      <c r="R52" s="13">
        <f t="shared" si="63"/>
        <v>475</v>
      </c>
      <c r="S52" s="13">
        <f t="shared" si="64"/>
        <v>19000</v>
      </c>
      <c r="T52" s="16"/>
      <c r="U52" s="16"/>
      <c r="AH52" s="13">
        <v>49</v>
      </c>
      <c r="AI52" s="13">
        <f t="shared" si="9"/>
        <v>7</v>
      </c>
      <c r="AJ52" s="13">
        <f t="shared" si="10"/>
        <v>200801</v>
      </c>
      <c r="AK52" s="13">
        <f t="shared" si="11"/>
        <v>1102008</v>
      </c>
      <c r="AL52" s="13" t="s">
        <v>816</v>
      </c>
      <c r="AM52" s="13">
        <f t="shared" si="12"/>
        <v>1</v>
      </c>
      <c r="AN52" s="13" t="str">
        <f t="shared" si="13"/>
        <v>夏侯渊专属武器魂珠-1</v>
      </c>
      <c r="AO52" s="13">
        <f t="shared" si="14"/>
        <v>40</v>
      </c>
      <c r="AP52" s="13">
        <f t="shared" si="15"/>
        <v>0</v>
      </c>
      <c r="AQ52" s="13">
        <f t="shared" si="16"/>
        <v>0</v>
      </c>
      <c r="AT52" s="13">
        <v>49</v>
      </c>
      <c r="AU52" s="13">
        <f t="shared" si="17"/>
        <v>1</v>
      </c>
      <c r="AV52" s="14">
        <f t="shared" si="18"/>
        <v>200105</v>
      </c>
      <c r="AW52" s="14">
        <f t="shared" si="19"/>
        <v>1102001</v>
      </c>
      <c r="AX52" s="13" t="s">
        <v>816</v>
      </c>
      <c r="AY52" s="13">
        <f t="shared" si="20"/>
        <v>5</v>
      </c>
      <c r="AZ52" s="13" t="s">
        <v>837</v>
      </c>
      <c r="BA52" s="14">
        <f t="shared" si="21"/>
        <v>8</v>
      </c>
      <c r="BB52" s="14" t="str">
        <f t="shared" si="22"/>
        <v>关羽魂珠-5 等级-8</v>
      </c>
      <c r="BC52" s="25" t="s">
        <v>845</v>
      </c>
      <c r="BD52" s="14">
        <f t="shared" si="23"/>
        <v>1425</v>
      </c>
      <c r="BE52" s="14">
        <f>SUMIFS(BD$4:BD52,$AU$4:$AU52,"="&amp;$AU52,$AY$4:$AY52,"="&amp;$AY52)</f>
        <v>5880</v>
      </c>
      <c r="BF52" s="25" t="s">
        <v>846</v>
      </c>
      <c r="BG52" s="14">
        <f t="shared" si="24"/>
        <v>570</v>
      </c>
      <c r="BH52" s="14">
        <f>SUMIFS(BG$4:BG52,AU$4:AU52,"="&amp;AU52,AY$4:AY52,"="&amp;AY52)</f>
        <v>2352</v>
      </c>
      <c r="BI52" s="25" t="s">
        <v>847</v>
      </c>
      <c r="BJ52" s="14">
        <f t="shared" si="25"/>
        <v>22800</v>
      </c>
      <c r="BK52" s="14">
        <f>SUMIFS(BJ$4:BJ52,$AU$4:$AU52,"="&amp;$AU52,$AY$4:$AY52,"="&amp;$AY52)</f>
        <v>94080</v>
      </c>
    </row>
    <row r="53" spans="1:63" ht="16.5" x14ac:dyDescent="0.2">
      <c r="A53" s="13">
        <v>9</v>
      </c>
      <c r="B53" s="13">
        <v>8</v>
      </c>
      <c r="C53" s="26">
        <f t="shared" si="56"/>
        <v>0.21333333333333335</v>
      </c>
      <c r="D53" s="14">
        <f t="shared" si="57"/>
        <v>640</v>
      </c>
      <c r="E53" s="14">
        <f t="shared" si="58"/>
        <v>320</v>
      </c>
      <c r="F53" s="14">
        <f t="shared" si="59"/>
        <v>6400</v>
      </c>
      <c r="G53" s="13">
        <v>640</v>
      </c>
      <c r="H53" s="13">
        <f t="shared" si="60"/>
        <v>320</v>
      </c>
      <c r="I53" s="13">
        <f t="shared" si="61"/>
        <v>12800</v>
      </c>
      <c r="J53" s="13" t="s">
        <v>830</v>
      </c>
      <c r="K53" s="16"/>
      <c r="L53" s="16"/>
      <c r="M53" s="16"/>
      <c r="N53" s="13">
        <v>50</v>
      </c>
      <c r="O53" s="13">
        <f t="shared" si="5"/>
        <v>5</v>
      </c>
      <c r="P53" s="13">
        <f t="shared" si="6"/>
        <v>9</v>
      </c>
      <c r="Q53" s="13">
        <f t="shared" si="62"/>
        <v>1100</v>
      </c>
      <c r="R53" s="13">
        <f t="shared" si="63"/>
        <v>550</v>
      </c>
      <c r="S53" s="13">
        <f t="shared" si="64"/>
        <v>22000</v>
      </c>
      <c r="T53" s="16"/>
      <c r="U53" s="16"/>
      <c r="AH53" s="13">
        <v>50</v>
      </c>
      <c r="AI53" s="13">
        <f t="shared" si="9"/>
        <v>7</v>
      </c>
      <c r="AJ53" s="13">
        <f t="shared" si="10"/>
        <v>200802</v>
      </c>
      <c r="AK53" s="13">
        <f t="shared" si="11"/>
        <v>1102008</v>
      </c>
      <c r="AL53" s="13" t="s">
        <v>816</v>
      </c>
      <c r="AM53" s="13">
        <f t="shared" si="12"/>
        <v>2</v>
      </c>
      <c r="AN53" s="13" t="str">
        <f t="shared" si="13"/>
        <v>夏侯渊专属武器魂珠-2</v>
      </c>
      <c r="AO53" s="13">
        <f t="shared" si="14"/>
        <v>55</v>
      </c>
      <c r="AP53" s="13">
        <f t="shared" si="15"/>
        <v>3</v>
      </c>
      <c r="AQ53" s="13">
        <f t="shared" si="16"/>
        <v>0</v>
      </c>
      <c r="AT53" s="13">
        <v>50</v>
      </c>
      <c r="AU53" s="13">
        <f t="shared" si="17"/>
        <v>1</v>
      </c>
      <c r="AV53" s="14">
        <f t="shared" si="18"/>
        <v>200105</v>
      </c>
      <c r="AW53" s="14">
        <f t="shared" si="19"/>
        <v>1102001</v>
      </c>
      <c r="AX53" s="13" t="s">
        <v>816</v>
      </c>
      <c r="AY53" s="13">
        <f t="shared" si="20"/>
        <v>5</v>
      </c>
      <c r="AZ53" s="13" t="s">
        <v>837</v>
      </c>
      <c r="BA53" s="14">
        <f t="shared" si="21"/>
        <v>9</v>
      </c>
      <c r="BB53" s="14" t="str">
        <f t="shared" si="22"/>
        <v>关羽魂珠-5 等级-9</v>
      </c>
      <c r="BC53" s="25" t="s">
        <v>845</v>
      </c>
      <c r="BD53" s="14">
        <f t="shared" si="23"/>
        <v>1650</v>
      </c>
      <c r="BE53" s="14">
        <f>SUMIFS(BD$4:BD53,$AU$4:$AU53,"="&amp;$AU53,$AY$4:$AY53,"="&amp;$AY53)</f>
        <v>7530</v>
      </c>
      <c r="BF53" s="25" t="s">
        <v>846</v>
      </c>
      <c r="BG53" s="14">
        <f t="shared" si="24"/>
        <v>660</v>
      </c>
      <c r="BH53" s="14">
        <f>SUMIFS(BG$4:BG53,AU$4:AU53,"="&amp;AU53,AY$4:AY53,"="&amp;AY53)</f>
        <v>3012</v>
      </c>
      <c r="BI53" s="25" t="s">
        <v>847</v>
      </c>
      <c r="BJ53" s="14">
        <f t="shared" si="25"/>
        <v>26400</v>
      </c>
      <c r="BK53" s="14">
        <f>SUMIFS(BJ$4:BJ53,$AU$4:$AU53,"="&amp;$AU53,$AY$4:$AY53,"="&amp;$AY53)</f>
        <v>120480</v>
      </c>
    </row>
    <row r="54" spans="1:63" ht="16.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3">
        <v>51</v>
      </c>
      <c r="O54" s="13">
        <f t="shared" si="5"/>
        <v>6</v>
      </c>
      <c r="P54" s="13">
        <f t="shared" si="6"/>
        <v>0</v>
      </c>
      <c r="Q54" s="13">
        <v>0</v>
      </c>
      <c r="R54" s="13">
        <v>0</v>
      </c>
      <c r="S54" s="13">
        <v>0</v>
      </c>
      <c r="T54" s="16"/>
      <c r="U54" s="16"/>
      <c r="AH54" s="13">
        <v>51</v>
      </c>
      <c r="AI54" s="13">
        <f t="shared" si="9"/>
        <v>7</v>
      </c>
      <c r="AJ54" s="13">
        <f t="shared" si="10"/>
        <v>200803</v>
      </c>
      <c r="AK54" s="13">
        <f t="shared" si="11"/>
        <v>1102008</v>
      </c>
      <c r="AL54" s="13" t="s">
        <v>816</v>
      </c>
      <c r="AM54" s="13">
        <f t="shared" si="12"/>
        <v>3</v>
      </c>
      <c r="AN54" s="13" t="str">
        <f t="shared" si="13"/>
        <v>夏侯渊专属武器魂珠-3</v>
      </c>
      <c r="AO54" s="13">
        <f t="shared" si="14"/>
        <v>75</v>
      </c>
      <c r="AP54" s="13">
        <f t="shared" si="15"/>
        <v>3</v>
      </c>
      <c r="AQ54" s="13">
        <f t="shared" si="16"/>
        <v>0</v>
      </c>
      <c r="AT54" s="13">
        <v>51</v>
      </c>
      <c r="AU54" s="13">
        <f t="shared" si="17"/>
        <v>1</v>
      </c>
      <c r="AV54" s="14">
        <f t="shared" si="18"/>
        <v>200106</v>
      </c>
      <c r="AW54" s="14">
        <f t="shared" si="19"/>
        <v>1102001</v>
      </c>
      <c r="AX54" s="13" t="s">
        <v>816</v>
      </c>
      <c r="AY54" s="13">
        <f t="shared" si="20"/>
        <v>6</v>
      </c>
      <c r="AZ54" s="13" t="s">
        <v>837</v>
      </c>
      <c r="BA54" s="14">
        <f t="shared" si="21"/>
        <v>0</v>
      </c>
      <c r="BB54" s="14" t="str">
        <f t="shared" si="22"/>
        <v>关羽魂珠-6 等级-0</v>
      </c>
      <c r="BC54" s="25" t="s">
        <v>845</v>
      </c>
      <c r="BD54" s="14">
        <f t="shared" si="23"/>
        <v>0</v>
      </c>
      <c r="BE54" s="14">
        <f>SUMIFS(BD$4:BD54,$AU$4:$AU54,"="&amp;$AU54,$AY$4:$AY54,"="&amp;$AY54)</f>
        <v>0</v>
      </c>
      <c r="BF54" s="25" t="s">
        <v>846</v>
      </c>
      <c r="BG54" s="14">
        <f t="shared" si="24"/>
        <v>0</v>
      </c>
      <c r="BH54" s="14">
        <f>SUMIFS(BG$4:BG54,AU$4:AU54,"="&amp;AU54,AY$4:AY54,"="&amp;AY54)</f>
        <v>0</v>
      </c>
      <c r="BI54" s="25" t="s">
        <v>847</v>
      </c>
      <c r="BJ54" s="14">
        <f t="shared" si="25"/>
        <v>0</v>
      </c>
      <c r="BK54" s="14">
        <f>SUMIFS(BJ$4:BJ54,$AU$4:$AU54,"="&amp;$AU54,$AY$4:$AY54,"="&amp;$AY54)</f>
        <v>0</v>
      </c>
    </row>
    <row r="55" spans="1:63" ht="16.5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3">
        <v>52</v>
      </c>
      <c r="O55" s="13">
        <f t="shared" si="5"/>
        <v>6</v>
      </c>
      <c r="P55" s="13">
        <f t="shared" si="6"/>
        <v>1</v>
      </c>
      <c r="Q55" s="13">
        <f>G87</f>
        <v>180</v>
      </c>
      <c r="R55" s="13">
        <f t="shared" ref="R55:S55" si="65">H87</f>
        <v>90</v>
      </c>
      <c r="S55" s="13">
        <f t="shared" si="65"/>
        <v>3600</v>
      </c>
      <c r="T55" s="16"/>
      <c r="U55" s="16"/>
      <c r="AH55" s="13">
        <v>52</v>
      </c>
      <c r="AI55" s="13">
        <f t="shared" si="9"/>
        <v>7</v>
      </c>
      <c r="AJ55" s="13">
        <f t="shared" si="10"/>
        <v>200804</v>
      </c>
      <c r="AK55" s="13">
        <f t="shared" si="11"/>
        <v>1102008</v>
      </c>
      <c r="AL55" s="13" t="s">
        <v>816</v>
      </c>
      <c r="AM55" s="13">
        <f t="shared" si="12"/>
        <v>4</v>
      </c>
      <c r="AN55" s="13" t="str">
        <f t="shared" si="13"/>
        <v>夏侯渊专属武器魂珠-4</v>
      </c>
      <c r="AO55" s="13">
        <f t="shared" si="14"/>
        <v>85</v>
      </c>
      <c r="AP55" s="13">
        <f t="shared" si="15"/>
        <v>3</v>
      </c>
      <c r="AQ55" s="13">
        <f t="shared" si="16"/>
        <v>1</v>
      </c>
      <c r="AT55" s="13">
        <v>52</v>
      </c>
      <c r="AU55" s="13">
        <f t="shared" si="17"/>
        <v>1</v>
      </c>
      <c r="AV55" s="14">
        <f t="shared" si="18"/>
        <v>200106</v>
      </c>
      <c r="AW55" s="14">
        <f t="shared" si="19"/>
        <v>1102001</v>
      </c>
      <c r="AX55" s="13" t="s">
        <v>816</v>
      </c>
      <c r="AY55" s="13">
        <f t="shared" si="20"/>
        <v>6</v>
      </c>
      <c r="AZ55" s="13" t="s">
        <v>837</v>
      </c>
      <c r="BA55" s="14">
        <f t="shared" si="21"/>
        <v>1</v>
      </c>
      <c r="BB55" s="14" t="str">
        <f t="shared" si="22"/>
        <v>关羽魂珠-6 等级-1</v>
      </c>
      <c r="BC55" s="25" t="s">
        <v>845</v>
      </c>
      <c r="BD55" s="14">
        <f t="shared" si="23"/>
        <v>270</v>
      </c>
      <c r="BE55" s="14">
        <f>SUMIFS(BD$4:BD55,$AU$4:$AU55,"="&amp;$AU55,$AY$4:$AY55,"="&amp;$AY55)</f>
        <v>270</v>
      </c>
      <c r="BF55" s="25" t="s">
        <v>846</v>
      </c>
      <c r="BG55" s="14">
        <f t="shared" si="24"/>
        <v>108</v>
      </c>
      <c r="BH55" s="14">
        <f>SUMIFS(BG$4:BG55,AU$4:AU55,"="&amp;AU55,AY$4:AY55,"="&amp;AY55)</f>
        <v>108</v>
      </c>
      <c r="BI55" s="25" t="s">
        <v>847</v>
      </c>
      <c r="BJ55" s="14">
        <f t="shared" si="25"/>
        <v>4320</v>
      </c>
      <c r="BK55" s="14">
        <f>SUMIFS(BJ$4:BJ55,$AU$4:$AU55,"="&amp;$AU55,$AY$4:$AY55,"="&amp;$AY55)</f>
        <v>4320</v>
      </c>
    </row>
    <row r="56" spans="1:63" ht="20.25" x14ac:dyDescent="0.2">
      <c r="A56" s="58" t="s">
        <v>797</v>
      </c>
      <c r="B56" s="58"/>
      <c r="C56" s="58"/>
      <c r="D56" s="58"/>
      <c r="E56" s="58"/>
      <c r="F56" s="58"/>
      <c r="G56" s="16"/>
      <c r="H56" s="16"/>
      <c r="I56" s="16"/>
      <c r="J56" s="16"/>
      <c r="K56" s="16"/>
      <c r="L56" s="16"/>
      <c r="M56" s="16"/>
      <c r="N56" s="13">
        <v>53</v>
      </c>
      <c r="O56" s="13">
        <f t="shared" si="5"/>
        <v>6</v>
      </c>
      <c r="P56" s="13">
        <f t="shared" si="6"/>
        <v>2</v>
      </c>
      <c r="Q56" s="13">
        <f t="shared" ref="Q56:Q63" si="66">G88</f>
        <v>280</v>
      </c>
      <c r="R56" s="13">
        <f t="shared" ref="R56:R63" si="67">H88</f>
        <v>140</v>
      </c>
      <c r="S56" s="13">
        <f t="shared" ref="S56:S63" si="68">I88</f>
        <v>5600</v>
      </c>
      <c r="T56" s="16"/>
      <c r="U56" s="16"/>
      <c r="AH56" s="13">
        <v>53</v>
      </c>
      <c r="AI56" s="13">
        <f t="shared" si="9"/>
        <v>7</v>
      </c>
      <c r="AJ56" s="13">
        <f t="shared" si="10"/>
        <v>200805</v>
      </c>
      <c r="AK56" s="13">
        <f t="shared" si="11"/>
        <v>1102008</v>
      </c>
      <c r="AL56" s="13" t="s">
        <v>816</v>
      </c>
      <c r="AM56" s="13">
        <f t="shared" si="12"/>
        <v>5</v>
      </c>
      <c r="AN56" s="13" t="str">
        <f t="shared" si="13"/>
        <v>夏侯渊专属武器魂珠-5</v>
      </c>
      <c r="AO56" s="13">
        <f t="shared" si="14"/>
        <v>110</v>
      </c>
      <c r="AP56" s="13">
        <f t="shared" si="15"/>
        <v>3</v>
      </c>
      <c r="AQ56" s="13">
        <f t="shared" si="16"/>
        <v>2</v>
      </c>
      <c r="AT56" s="13">
        <v>53</v>
      </c>
      <c r="AU56" s="13">
        <f t="shared" si="17"/>
        <v>1</v>
      </c>
      <c r="AV56" s="14">
        <f t="shared" si="18"/>
        <v>200106</v>
      </c>
      <c r="AW56" s="14">
        <f t="shared" si="19"/>
        <v>1102001</v>
      </c>
      <c r="AX56" s="13" t="s">
        <v>816</v>
      </c>
      <c r="AY56" s="13">
        <f t="shared" si="20"/>
        <v>6</v>
      </c>
      <c r="AZ56" s="13" t="s">
        <v>837</v>
      </c>
      <c r="BA56" s="14">
        <f t="shared" si="21"/>
        <v>2</v>
      </c>
      <c r="BB56" s="14" t="str">
        <f t="shared" si="22"/>
        <v>关羽魂珠-6 等级-2</v>
      </c>
      <c r="BC56" s="25" t="s">
        <v>845</v>
      </c>
      <c r="BD56" s="14">
        <f t="shared" si="23"/>
        <v>420</v>
      </c>
      <c r="BE56" s="14">
        <f>SUMIFS(BD$4:BD56,$AU$4:$AU56,"="&amp;$AU56,$AY$4:$AY56,"="&amp;$AY56)</f>
        <v>690</v>
      </c>
      <c r="BF56" s="25" t="s">
        <v>846</v>
      </c>
      <c r="BG56" s="14">
        <f t="shared" si="24"/>
        <v>168</v>
      </c>
      <c r="BH56" s="14">
        <f>SUMIFS(BG$4:BG56,AU$4:AU56,"="&amp;AU56,AY$4:AY56,"="&amp;AY56)</f>
        <v>276</v>
      </c>
      <c r="BI56" s="25" t="s">
        <v>847</v>
      </c>
      <c r="BJ56" s="14">
        <f t="shared" si="25"/>
        <v>6720</v>
      </c>
      <c r="BK56" s="14">
        <f>SUMIFS(BJ$4:BJ56,$AU$4:$AU56,"="&amp;$AU56,$AY$4:$AY56,"="&amp;$AY56)</f>
        <v>11040</v>
      </c>
    </row>
    <row r="57" spans="1:63" ht="16.5" x14ac:dyDescent="0.2">
      <c r="A57" s="30"/>
      <c r="B57" s="30">
        <f>SUM(B59:B67)</f>
        <v>37.5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3">
        <v>54</v>
      </c>
      <c r="O57" s="13">
        <f t="shared" si="5"/>
        <v>6</v>
      </c>
      <c r="P57" s="13">
        <f t="shared" si="6"/>
        <v>3</v>
      </c>
      <c r="Q57" s="13">
        <f t="shared" si="66"/>
        <v>375</v>
      </c>
      <c r="R57" s="13">
        <f t="shared" si="67"/>
        <v>187.5</v>
      </c>
      <c r="S57" s="13">
        <f t="shared" si="68"/>
        <v>7500</v>
      </c>
      <c r="T57" s="16"/>
      <c r="U57" s="16"/>
      <c r="AH57" s="13">
        <v>54</v>
      </c>
      <c r="AI57" s="13">
        <f t="shared" si="9"/>
        <v>7</v>
      </c>
      <c r="AJ57" s="13">
        <f t="shared" si="10"/>
        <v>200806</v>
      </c>
      <c r="AK57" s="13">
        <f t="shared" si="11"/>
        <v>1102008</v>
      </c>
      <c r="AL57" s="13" t="s">
        <v>816</v>
      </c>
      <c r="AM57" s="13">
        <f t="shared" si="12"/>
        <v>6</v>
      </c>
      <c r="AN57" s="13" t="str">
        <f t="shared" si="13"/>
        <v>夏侯渊专属武器魂珠-6</v>
      </c>
      <c r="AO57" s="13">
        <f t="shared" si="14"/>
        <v>125</v>
      </c>
      <c r="AP57" s="13">
        <f t="shared" si="15"/>
        <v>3</v>
      </c>
      <c r="AQ57" s="13">
        <f t="shared" si="16"/>
        <v>3</v>
      </c>
      <c r="AT57" s="13">
        <v>54</v>
      </c>
      <c r="AU57" s="13">
        <f t="shared" si="17"/>
        <v>1</v>
      </c>
      <c r="AV57" s="14">
        <f t="shared" si="18"/>
        <v>200106</v>
      </c>
      <c r="AW57" s="14">
        <f t="shared" si="19"/>
        <v>1102001</v>
      </c>
      <c r="AX57" s="13" t="s">
        <v>816</v>
      </c>
      <c r="AY57" s="13">
        <f t="shared" si="20"/>
        <v>6</v>
      </c>
      <c r="AZ57" s="13" t="s">
        <v>837</v>
      </c>
      <c r="BA57" s="14">
        <f t="shared" si="21"/>
        <v>3</v>
      </c>
      <c r="BB57" s="14" t="str">
        <f t="shared" si="22"/>
        <v>关羽魂珠-6 等级-3</v>
      </c>
      <c r="BC57" s="25" t="s">
        <v>845</v>
      </c>
      <c r="BD57" s="14">
        <f t="shared" si="23"/>
        <v>563</v>
      </c>
      <c r="BE57" s="14">
        <f>SUMIFS(BD$4:BD57,$AU$4:$AU57,"="&amp;$AU57,$AY$4:$AY57,"="&amp;$AY57)</f>
        <v>1253</v>
      </c>
      <c r="BF57" s="25" t="s">
        <v>846</v>
      </c>
      <c r="BG57" s="14">
        <f t="shared" si="24"/>
        <v>225</v>
      </c>
      <c r="BH57" s="14">
        <f>SUMIFS(BG$4:BG57,AU$4:AU57,"="&amp;AU57,AY$4:AY57,"="&amp;AY57)</f>
        <v>501</v>
      </c>
      <c r="BI57" s="25" t="s">
        <v>847</v>
      </c>
      <c r="BJ57" s="14">
        <f t="shared" si="25"/>
        <v>9000</v>
      </c>
      <c r="BK57" s="14">
        <f>SUMIFS(BJ$4:BJ57,$AU$4:$AU57,"="&amp;$AU57,$AY$4:$AY57,"="&amp;$AY57)</f>
        <v>20040</v>
      </c>
    </row>
    <row r="58" spans="1:63" ht="17.25" x14ac:dyDescent="0.2">
      <c r="A58" s="12" t="s">
        <v>789</v>
      </c>
      <c r="B58" s="12" t="s">
        <v>791</v>
      </c>
      <c r="C58" s="12" t="s">
        <v>790</v>
      </c>
      <c r="D58" s="12" t="s">
        <v>792</v>
      </c>
      <c r="E58" s="12" t="s">
        <v>793</v>
      </c>
      <c r="F58" s="12" t="s">
        <v>794</v>
      </c>
      <c r="G58" s="12" t="s">
        <v>802</v>
      </c>
      <c r="H58" s="12" t="s">
        <v>803</v>
      </c>
      <c r="I58" s="12" t="s">
        <v>806</v>
      </c>
      <c r="J58" s="12" t="s">
        <v>822</v>
      </c>
      <c r="K58" s="16"/>
      <c r="L58" s="16"/>
      <c r="M58" s="16"/>
      <c r="N58" s="13">
        <v>55</v>
      </c>
      <c r="O58" s="13">
        <f t="shared" si="5"/>
        <v>6</v>
      </c>
      <c r="P58" s="13">
        <f t="shared" si="6"/>
        <v>4</v>
      </c>
      <c r="Q58" s="13">
        <f t="shared" si="66"/>
        <v>560</v>
      </c>
      <c r="R58" s="13">
        <f t="shared" si="67"/>
        <v>280</v>
      </c>
      <c r="S58" s="13">
        <f t="shared" si="68"/>
        <v>11200</v>
      </c>
      <c r="T58" s="16"/>
      <c r="U58" s="16"/>
      <c r="AH58" s="13">
        <v>55</v>
      </c>
      <c r="AI58" s="13">
        <f t="shared" si="9"/>
        <v>7</v>
      </c>
      <c r="AJ58" s="13">
        <f t="shared" si="10"/>
        <v>200807</v>
      </c>
      <c r="AK58" s="13">
        <f t="shared" si="11"/>
        <v>1102008</v>
      </c>
      <c r="AL58" s="13" t="s">
        <v>816</v>
      </c>
      <c r="AM58" s="13">
        <f t="shared" si="12"/>
        <v>7</v>
      </c>
      <c r="AN58" s="13" t="str">
        <f t="shared" si="13"/>
        <v>夏侯渊专属武器魂珠-7</v>
      </c>
      <c r="AO58" s="13">
        <f t="shared" si="14"/>
        <v>135</v>
      </c>
      <c r="AP58" s="13">
        <f t="shared" si="15"/>
        <v>3</v>
      </c>
      <c r="AQ58" s="13">
        <f t="shared" si="16"/>
        <v>4</v>
      </c>
      <c r="AT58" s="13">
        <v>55</v>
      </c>
      <c r="AU58" s="13">
        <f t="shared" si="17"/>
        <v>1</v>
      </c>
      <c r="AV58" s="14">
        <f t="shared" si="18"/>
        <v>200106</v>
      </c>
      <c r="AW58" s="14">
        <f t="shared" si="19"/>
        <v>1102001</v>
      </c>
      <c r="AX58" s="13" t="s">
        <v>816</v>
      </c>
      <c r="AY58" s="13">
        <f t="shared" si="20"/>
        <v>6</v>
      </c>
      <c r="AZ58" s="13" t="s">
        <v>837</v>
      </c>
      <c r="BA58" s="14">
        <f t="shared" si="21"/>
        <v>4</v>
      </c>
      <c r="BB58" s="14" t="str">
        <f t="shared" si="22"/>
        <v>关羽魂珠-6 等级-4</v>
      </c>
      <c r="BC58" s="25" t="s">
        <v>845</v>
      </c>
      <c r="BD58" s="14">
        <f t="shared" si="23"/>
        <v>840</v>
      </c>
      <c r="BE58" s="14">
        <f>SUMIFS(BD$4:BD58,$AU$4:$AU58,"="&amp;$AU58,$AY$4:$AY58,"="&amp;$AY58)</f>
        <v>2093</v>
      </c>
      <c r="BF58" s="25" t="s">
        <v>846</v>
      </c>
      <c r="BG58" s="14">
        <f t="shared" si="24"/>
        <v>336</v>
      </c>
      <c r="BH58" s="14">
        <f>SUMIFS(BG$4:BG58,AU$4:AU58,"="&amp;AU58,AY$4:AY58,"="&amp;AY58)</f>
        <v>837</v>
      </c>
      <c r="BI58" s="25" t="s">
        <v>847</v>
      </c>
      <c r="BJ58" s="14">
        <f t="shared" si="25"/>
        <v>13440</v>
      </c>
      <c r="BK58" s="14">
        <f>SUMIFS(BJ$4:BJ58,$AU$4:$AU58,"="&amp;$AU58,$AY$4:$AY58,"="&amp;$AY58)</f>
        <v>33480</v>
      </c>
    </row>
    <row r="59" spans="1:63" ht="16.5" x14ac:dyDescent="0.2">
      <c r="A59" s="13">
        <v>1</v>
      </c>
      <c r="B59" s="13">
        <v>1</v>
      </c>
      <c r="C59" s="26">
        <f>B59/$B$15</f>
        <v>2.6666666666666668E-2</v>
      </c>
      <c r="D59" s="14">
        <f>ROUND(G$7*$C59,0)</f>
        <v>107</v>
      </c>
      <c r="E59" s="14">
        <f t="shared" ref="E59:F59" si="69">ROUND(H$7*$C59,0)</f>
        <v>53</v>
      </c>
      <c r="F59" s="14">
        <f t="shared" si="69"/>
        <v>1067</v>
      </c>
      <c r="G59" s="13">
        <v>100</v>
      </c>
      <c r="H59" s="13">
        <f t="shared" ref="H59:H67" si="70">G59/2</f>
        <v>50</v>
      </c>
      <c r="I59" s="13">
        <f t="shared" ref="I59" si="71">G59*20</f>
        <v>2000</v>
      </c>
      <c r="J59" s="13" t="s">
        <v>823</v>
      </c>
      <c r="K59" s="16"/>
      <c r="L59" s="16"/>
      <c r="M59" s="16"/>
      <c r="N59" s="13">
        <v>56</v>
      </c>
      <c r="O59" s="13">
        <f t="shared" si="5"/>
        <v>6</v>
      </c>
      <c r="P59" s="13">
        <f t="shared" si="6"/>
        <v>5</v>
      </c>
      <c r="Q59" s="13">
        <f t="shared" si="66"/>
        <v>750</v>
      </c>
      <c r="R59" s="13">
        <f t="shared" si="67"/>
        <v>375</v>
      </c>
      <c r="S59" s="13">
        <f t="shared" si="68"/>
        <v>15000</v>
      </c>
      <c r="T59" s="16"/>
      <c r="U59" s="16"/>
      <c r="AH59" s="13">
        <v>56</v>
      </c>
      <c r="AI59" s="13">
        <f t="shared" si="9"/>
        <v>7</v>
      </c>
      <c r="AJ59" s="13">
        <f t="shared" si="10"/>
        <v>200808</v>
      </c>
      <c r="AK59" s="13">
        <f t="shared" si="11"/>
        <v>1102008</v>
      </c>
      <c r="AL59" s="13" t="s">
        <v>816</v>
      </c>
      <c r="AM59" s="13">
        <f t="shared" si="12"/>
        <v>8</v>
      </c>
      <c r="AN59" s="13" t="str">
        <f t="shared" si="13"/>
        <v>夏侯渊专属武器魂珠-8</v>
      </c>
      <c r="AO59" s="13">
        <f t="shared" si="14"/>
        <v>150</v>
      </c>
      <c r="AP59" s="13">
        <f t="shared" si="15"/>
        <v>3</v>
      </c>
      <c r="AQ59" s="13">
        <f t="shared" si="16"/>
        <v>5</v>
      </c>
      <c r="AT59" s="13">
        <v>56</v>
      </c>
      <c r="AU59" s="13">
        <f t="shared" si="17"/>
        <v>1</v>
      </c>
      <c r="AV59" s="14">
        <f t="shared" si="18"/>
        <v>200106</v>
      </c>
      <c r="AW59" s="14">
        <f t="shared" si="19"/>
        <v>1102001</v>
      </c>
      <c r="AX59" s="13" t="s">
        <v>816</v>
      </c>
      <c r="AY59" s="13">
        <f t="shared" si="20"/>
        <v>6</v>
      </c>
      <c r="AZ59" s="13" t="s">
        <v>837</v>
      </c>
      <c r="BA59" s="14">
        <f t="shared" si="21"/>
        <v>5</v>
      </c>
      <c r="BB59" s="14" t="str">
        <f t="shared" si="22"/>
        <v>关羽魂珠-6 等级-5</v>
      </c>
      <c r="BC59" s="25" t="s">
        <v>845</v>
      </c>
      <c r="BD59" s="14">
        <f t="shared" si="23"/>
        <v>1125</v>
      </c>
      <c r="BE59" s="14">
        <f>SUMIFS(BD$4:BD59,$AU$4:$AU59,"="&amp;$AU59,$AY$4:$AY59,"="&amp;$AY59)</f>
        <v>3218</v>
      </c>
      <c r="BF59" s="25" t="s">
        <v>846</v>
      </c>
      <c r="BG59" s="14">
        <f t="shared" si="24"/>
        <v>450</v>
      </c>
      <c r="BH59" s="14">
        <f>SUMIFS(BG$4:BG59,AU$4:AU59,"="&amp;AU59,AY$4:AY59,"="&amp;AY59)</f>
        <v>1287</v>
      </c>
      <c r="BI59" s="25" t="s">
        <v>847</v>
      </c>
      <c r="BJ59" s="14">
        <f t="shared" si="25"/>
        <v>18000</v>
      </c>
      <c r="BK59" s="14">
        <f>SUMIFS(BJ$4:BJ59,$AU$4:$AU59,"="&amp;$AU59,$AY$4:$AY59,"="&amp;$AY59)</f>
        <v>51480</v>
      </c>
    </row>
    <row r="60" spans="1:63" ht="16.5" x14ac:dyDescent="0.2">
      <c r="A60" s="13">
        <v>2</v>
      </c>
      <c r="B60" s="13">
        <v>1.5</v>
      </c>
      <c r="C60" s="26">
        <f t="shared" ref="C60:C67" si="72">B60/$B$15</f>
        <v>0.04</v>
      </c>
      <c r="D60" s="14">
        <f t="shared" ref="D60:D67" si="73">ROUND(G$7*$C60,0)</f>
        <v>160</v>
      </c>
      <c r="E60" s="14">
        <f t="shared" ref="E60:E67" si="74">ROUND(H$7*$C60,0)</f>
        <v>80</v>
      </c>
      <c r="F60" s="14">
        <f t="shared" ref="F60:F67" si="75">ROUND(I$7*$C60,0)</f>
        <v>1600</v>
      </c>
      <c r="G60" s="13">
        <v>160</v>
      </c>
      <c r="H60" s="13">
        <f t="shared" si="70"/>
        <v>80</v>
      </c>
      <c r="I60" s="13">
        <f t="shared" ref="I60:I67" si="76">G60*20</f>
        <v>3200</v>
      </c>
      <c r="J60" s="13" t="s">
        <v>824</v>
      </c>
      <c r="K60" s="16"/>
      <c r="L60" s="16"/>
      <c r="M60" s="16"/>
      <c r="N60" s="13">
        <v>57</v>
      </c>
      <c r="O60" s="13">
        <f t="shared" si="5"/>
        <v>6</v>
      </c>
      <c r="P60" s="13">
        <f t="shared" si="6"/>
        <v>6</v>
      </c>
      <c r="Q60" s="13">
        <f t="shared" si="66"/>
        <v>950</v>
      </c>
      <c r="R60" s="13">
        <f t="shared" si="67"/>
        <v>475</v>
      </c>
      <c r="S60" s="13">
        <f t="shared" si="68"/>
        <v>19000</v>
      </c>
      <c r="T60" s="16"/>
      <c r="U60" s="16"/>
      <c r="AH60" s="13">
        <v>57</v>
      </c>
      <c r="AI60" s="13">
        <f t="shared" si="9"/>
        <v>8</v>
      </c>
      <c r="AJ60" s="13">
        <f t="shared" si="10"/>
        <v>200901</v>
      </c>
      <c r="AK60" s="13">
        <f t="shared" si="11"/>
        <v>1102009</v>
      </c>
      <c r="AL60" s="13" t="s">
        <v>816</v>
      </c>
      <c r="AM60" s="13">
        <f t="shared" si="12"/>
        <v>1</v>
      </c>
      <c r="AN60" s="13" t="str">
        <f t="shared" si="13"/>
        <v>徐晃专属武器魂珠-1</v>
      </c>
      <c r="AO60" s="13">
        <f t="shared" si="14"/>
        <v>40</v>
      </c>
      <c r="AP60" s="13">
        <f t="shared" si="15"/>
        <v>0</v>
      </c>
      <c r="AQ60" s="13">
        <f t="shared" si="16"/>
        <v>0</v>
      </c>
      <c r="AT60" s="13">
        <v>57</v>
      </c>
      <c r="AU60" s="13">
        <f t="shared" si="17"/>
        <v>1</v>
      </c>
      <c r="AV60" s="14">
        <f t="shared" si="18"/>
        <v>200106</v>
      </c>
      <c r="AW60" s="14">
        <f t="shared" si="19"/>
        <v>1102001</v>
      </c>
      <c r="AX60" s="13" t="s">
        <v>816</v>
      </c>
      <c r="AY60" s="13">
        <f t="shared" si="20"/>
        <v>6</v>
      </c>
      <c r="AZ60" s="13" t="s">
        <v>837</v>
      </c>
      <c r="BA60" s="14">
        <f t="shared" si="21"/>
        <v>6</v>
      </c>
      <c r="BB60" s="14" t="str">
        <f t="shared" si="22"/>
        <v>关羽魂珠-6 等级-6</v>
      </c>
      <c r="BC60" s="25" t="s">
        <v>845</v>
      </c>
      <c r="BD60" s="14">
        <f t="shared" si="23"/>
        <v>1425</v>
      </c>
      <c r="BE60" s="14">
        <f>SUMIFS(BD$4:BD60,$AU$4:$AU60,"="&amp;$AU60,$AY$4:$AY60,"="&amp;$AY60)</f>
        <v>4643</v>
      </c>
      <c r="BF60" s="25" t="s">
        <v>846</v>
      </c>
      <c r="BG60" s="14">
        <f t="shared" si="24"/>
        <v>570</v>
      </c>
      <c r="BH60" s="14">
        <f>SUMIFS(BG$4:BG60,AU$4:AU60,"="&amp;AU60,AY$4:AY60,"="&amp;AY60)</f>
        <v>1857</v>
      </c>
      <c r="BI60" s="25" t="s">
        <v>847</v>
      </c>
      <c r="BJ60" s="14">
        <f t="shared" si="25"/>
        <v>22800</v>
      </c>
      <c r="BK60" s="14">
        <f>SUMIFS(BJ$4:BJ60,$AU$4:$AU60,"="&amp;$AU60,$AY$4:$AY60,"="&amp;$AY60)</f>
        <v>74280</v>
      </c>
    </row>
    <row r="61" spans="1:63" ht="16.5" x14ac:dyDescent="0.2">
      <c r="A61" s="13">
        <v>3</v>
      </c>
      <c r="B61" s="13">
        <v>2</v>
      </c>
      <c r="C61" s="26">
        <f t="shared" si="72"/>
        <v>5.3333333333333337E-2</v>
      </c>
      <c r="D61" s="14">
        <f t="shared" si="73"/>
        <v>213</v>
      </c>
      <c r="E61" s="14">
        <f t="shared" si="74"/>
        <v>107</v>
      </c>
      <c r="F61" s="14">
        <f t="shared" si="75"/>
        <v>2133</v>
      </c>
      <c r="G61" s="13">
        <v>220</v>
      </c>
      <c r="H61" s="13">
        <f t="shared" si="70"/>
        <v>110</v>
      </c>
      <c r="I61" s="13">
        <f t="shared" si="76"/>
        <v>4400</v>
      </c>
      <c r="J61" s="13" t="s">
        <v>825</v>
      </c>
      <c r="K61" s="16"/>
      <c r="L61" s="16"/>
      <c r="M61" s="16"/>
      <c r="N61" s="13">
        <v>58</v>
      </c>
      <c r="O61" s="13">
        <f t="shared" si="5"/>
        <v>6</v>
      </c>
      <c r="P61" s="13">
        <f t="shared" si="6"/>
        <v>7</v>
      </c>
      <c r="Q61" s="13">
        <f t="shared" si="66"/>
        <v>1150</v>
      </c>
      <c r="R61" s="13">
        <f t="shared" si="67"/>
        <v>575</v>
      </c>
      <c r="S61" s="13">
        <f t="shared" si="68"/>
        <v>23000</v>
      </c>
      <c r="T61" s="16"/>
      <c r="U61" s="16"/>
      <c r="AH61" s="13">
        <v>58</v>
      </c>
      <c r="AI61" s="13">
        <f t="shared" si="9"/>
        <v>8</v>
      </c>
      <c r="AJ61" s="13">
        <f t="shared" si="10"/>
        <v>200902</v>
      </c>
      <c r="AK61" s="13">
        <f t="shared" si="11"/>
        <v>1102009</v>
      </c>
      <c r="AL61" s="13" t="s">
        <v>816</v>
      </c>
      <c r="AM61" s="13">
        <f t="shared" si="12"/>
        <v>2</v>
      </c>
      <c r="AN61" s="13" t="str">
        <f t="shared" si="13"/>
        <v>徐晃专属武器魂珠-2</v>
      </c>
      <c r="AO61" s="13">
        <f t="shared" si="14"/>
        <v>55</v>
      </c>
      <c r="AP61" s="13">
        <f t="shared" si="15"/>
        <v>3</v>
      </c>
      <c r="AQ61" s="13">
        <f t="shared" si="16"/>
        <v>0</v>
      </c>
      <c r="AT61" s="13">
        <v>58</v>
      </c>
      <c r="AU61" s="13">
        <f t="shared" si="17"/>
        <v>1</v>
      </c>
      <c r="AV61" s="14">
        <f t="shared" si="18"/>
        <v>200106</v>
      </c>
      <c r="AW61" s="14">
        <f t="shared" si="19"/>
        <v>1102001</v>
      </c>
      <c r="AX61" s="13" t="s">
        <v>816</v>
      </c>
      <c r="AY61" s="13">
        <f t="shared" si="20"/>
        <v>6</v>
      </c>
      <c r="AZ61" s="13" t="s">
        <v>837</v>
      </c>
      <c r="BA61" s="14">
        <f t="shared" si="21"/>
        <v>7</v>
      </c>
      <c r="BB61" s="14" t="str">
        <f t="shared" si="22"/>
        <v>关羽魂珠-6 等级-7</v>
      </c>
      <c r="BC61" s="25" t="s">
        <v>845</v>
      </c>
      <c r="BD61" s="14">
        <f t="shared" si="23"/>
        <v>1725</v>
      </c>
      <c r="BE61" s="14">
        <f>SUMIFS(BD$4:BD61,$AU$4:$AU61,"="&amp;$AU61,$AY$4:$AY61,"="&amp;$AY61)</f>
        <v>6368</v>
      </c>
      <c r="BF61" s="25" t="s">
        <v>846</v>
      </c>
      <c r="BG61" s="14">
        <f t="shared" si="24"/>
        <v>690</v>
      </c>
      <c r="BH61" s="14">
        <f>SUMIFS(BG$4:BG61,AU$4:AU61,"="&amp;AU61,AY$4:AY61,"="&amp;AY61)</f>
        <v>2547</v>
      </c>
      <c r="BI61" s="25" t="s">
        <v>847</v>
      </c>
      <c r="BJ61" s="14">
        <f t="shared" si="25"/>
        <v>27600</v>
      </c>
      <c r="BK61" s="14">
        <f>SUMIFS(BJ$4:BJ61,$AU$4:$AU61,"="&amp;$AU61,$AY$4:$AY61,"="&amp;$AY61)</f>
        <v>101880</v>
      </c>
    </row>
    <row r="62" spans="1:63" ht="16.5" x14ac:dyDescent="0.2">
      <c r="A62" s="13">
        <v>4</v>
      </c>
      <c r="B62" s="13">
        <v>3</v>
      </c>
      <c r="C62" s="26">
        <f t="shared" si="72"/>
        <v>0.08</v>
      </c>
      <c r="D62" s="14">
        <f t="shared" si="73"/>
        <v>320</v>
      </c>
      <c r="E62" s="14">
        <f t="shared" si="74"/>
        <v>160</v>
      </c>
      <c r="F62" s="14">
        <f t="shared" si="75"/>
        <v>3200</v>
      </c>
      <c r="G62" s="13">
        <v>320</v>
      </c>
      <c r="H62" s="13">
        <f t="shared" si="70"/>
        <v>160</v>
      </c>
      <c r="I62" s="13">
        <f t="shared" si="76"/>
        <v>6400</v>
      </c>
      <c r="J62" s="13" t="s">
        <v>826</v>
      </c>
      <c r="K62" s="16"/>
      <c r="L62" s="16"/>
      <c r="M62" s="16"/>
      <c r="N62" s="13">
        <v>59</v>
      </c>
      <c r="O62" s="13">
        <f t="shared" si="5"/>
        <v>6</v>
      </c>
      <c r="P62" s="13">
        <f t="shared" si="6"/>
        <v>8</v>
      </c>
      <c r="Q62" s="13">
        <f t="shared" si="66"/>
        <v>1300</v>
      </c>
      <c r="R62" s="13">
        <f t="shared" si="67"/>
        <v>650</v>
      </c>
      <c r="S62" s="13">
        <f t="shared" si="68"/>
        <v>26000</v>
      </c>
      <c r="T62" s="16"/>
      <c r="U62" s="16"/>
      <c r="AH62" s="13">
        <v>59</v>
      </c>
      <c r="AI62" s="13">
        <f t="shared" si="9"/>
        <v>8</v>
      </c>
      <c r="AJ62" s="13">
        <f t="shared" si="10"/>
        <v>200903</v>
      </c>
      <c r="AK62" s="13">
        <f t="shared" si="11"/>
        <v>1102009</v>
      </c>
      <c r="AL62" s="13" t="s">
        <v>816</v>
      </c>
      <c r="AM62" s="13">
        <f t="shared" si="12"/>
        <v>3</v>
      </c>
      <c r="AN62" s="13" t="str">
        <f t="shared" si="13"/>
        <v>徐晃专属武器魂珠-3</v>
      </c>
      <c r="AO62" s="13">
        <f t="shared" si="14"/>
        <v>75</v>
      </c>
      <c r="AP62" s="13">
        <f t="shared" si="15"/>
        <v>3</v>
      </c>
      <c r="AQ62" s="13">
        <f t="shared" si="16"/>
        <v>0</v>
      </c>
      <c r="AT62" s="13">
        <v>59</v>
      </c>
      <c r="AU62" s="13">
        <f t="shared" si="17"/>
        <v>1</v>
      </c>
      <c r="AV62" s="14">
        <f t="shared" si="18"/>
        <v>200106</v>
      </c>
      <c r="AW62" s="14">
        <f t="shared" si="19"/>
        <v>1102001</v>
      </c>
      <c r="AX62" s="13" t="s">
        <v>816</v>
      </c>
      <c r="AY62" s="13">
        <f t="shared" si="20"/>
        <v>6</v>
      </c>
      <c r="AZ62" s="13" t="s">
        <v>837</v>
      </c>
      <c r="BA62" s="14">
        <f t="shared" si="21"/>
        <v>8</v>
      </c>
      <c r="BB62" s="14" t="str">
        <f t="shared" si="22"/>
        <v>关羽魂珠-6 等级-8</v>
      </c>
      <c r="BC62" s="25" t="s">
        <v>845</v>
      </c>
      <c r="BD62" s="14">
        <f t="shared" si="23"/>
        <v>1950</v>
      </c>
      <c r="BE62" s="14">
        <f>SUMIFS(BD$4:BD62,$AU$4:$AU62,"="&amp;$AU62,$AY$4:$AY62,"="&amp;$AY62)</f>
        <v>8318</v>
      </c>
      <c r="BF62" s="25" t="s">
        <v>846</v>
      </c>
      <c r="BG62" s="14">
        <f t="shared" si="24"/>
        <v>780</v>
      </c>
      <c r="BH62" s="14">
        <f>SUMIFS(BG$4:BG62,AU$4:AU62,"="&amp;AU62,AY$4:AY62,"="&amp;AY62)</f>
        <v>3327</v>
      </c>
      <c r="BI62" s="25" t="s">
        <v>847</v>
      </c>
      <c r="BJ62" s="14">
        <f t="shared" si="25"/>
        <v>31200</v>
      </c>
      <c r="BK62" s="14">
        <f>SUMIFS(BJ$4:BJ62,$AU$4:$AU62,"="&amp;$AU62,$AY$4:$AY62,"="&amp;$AY62)</f>
        <v>133080</v>
      </c>
    </row>
    <row r="63" spans="1:63" ht="16.5" x14ac:dyDescent="0.2">
      <c r="A63" s="13">
        <v>5</v>
      </c>
      <c r="B63" s="13">
        <v>4</v>
      </c>
      <c r="C63" s="26">
        <f t="shared" si="72"/>
        <v>0.10666666666666667</v>
      </c>
      <c r="D63" s="14">
        <f t="shared" si="73"/>
        <v>427</v>
      </c>
      <c r="E63" s="14">
        <f t="shared" si="74"/>
        <v>213</v>
      </c>
      <c r="F63" s="14">
        <f t="shared" si="75"/>
        <v>4267</v>
      </c>
      <c r="G63" s="13">
        <v>420</v>
      </c>
      <c r="H63" s="13">
        <f t="shared" si="70"/>
        <v>210</v>
      </c>
      <c r="I63" s="13">
        <f t="shared" si="76"/>
        <v>8400</v>
      </c>
      <c r="J63" s="13" t="s">
        <v>827</v>
      </c>
      <c r="K63" s="16"/>
      <c r="L63" s="16"/>
      <c r="M63" s="16"/>
      <c r="N63" s="13">
        <v>60</v>
      </c>
      <c r="O63" s="13">
        <f t="shared" si="5"/>
        <v>6</v>
      </c>
      <c r="P63" s="13">
        <f t="shared" si="6"/>
        <v>9</v>
      </c>
      <c r="Q63" s="13">
        <f t="shared" si="66"/>
        <v>1500</v>
      </c>
      <c r="R63" s="13">
        <f t="shared" si="67"/>
        <v>750</v>
      </c>
      <c r="S63" s="13">
        <f t="shared" si="68"/>
        <v>30000</v>
      </c>
      <c r="T63" s="16"/>
      <c r="U63" s="16"/>
      <c r="AH63" s="13">
        <v>60</v>
      </c>
      <c r="AI63" s="13">
        <f t="shared" si="9"/>
        <v>8</v>
      </c>
      <c r="AJ63" s="13">
        <f t="shared" si="10"/>
        <v>200904</v>
      </c>
      <c r="AK63" s="13">
        <f t="shared" si="11"/>
        <v>1102009</v>
      </c>
      <c r="AL63" s="13" t="s">
        <v>816</v>
      </c>
      <c r="AM63" s="13">
        <f t="shared" si="12"/>
        <v>4</v>
      </c>
      <c r="AN63" s="13" t="str">
        <f t="shared" si="13"/>
        <v>徐晃专属武器魂珠-4</v>
      </c>
      <c r="AO63" s="13">
        <f t="shared" si="14"/>
        <v>85</v>
      </c>
      <c r="AP63" s="13">
        <f t="shared" si="15"/>
        <v>3</v>
      </c>
      <c r="AQ63" s="13">
        <f t="shared" si="16"/>
        <v>1</v>
      </c>
      <c r="AT63" s="13">
        <v>60</v>
      </c>
      <c r="AU63" s="13">
        <f t="shared" si="17"/>
        <v>1</v>
      </c>
      <c r="AV63" s="14">
        <f t="shared" si="18"/>
        <v>200106</v>
      </c>
      <c r="AW63" s="14">
        <f t="shared" si="19"/>
        <v>1102001</v>
      </c>
      <c r="AX63" s="13" t="s">
        <v>816</v>
      </c>
      <c r="AY63" s="13">
        <f t="shared" si="20"/>
        <v>6</v>
      </c>
      <c r="AZ63" s="13" t="s">
        <v>837</v>
      </c>
      <c r="BA63" s="14">
        <f t="shared" si="21"/>
        <v>9</v>
      </c>
      <c r="BB63" s="14" t="str">
        <f t="shared" si="22"/>
        <v>关羽魂珠-6 等级-9</v>
      </c>
      <c r="BC63" s="25" t="s">
        <v>845</v>
      </c>
      <c r="BD63" s="14">
        <f t="shared" si="23"/>
        <v>2250</v>
      </c>
      <c r="BE63" s="14">
        <f>SUMIFS(BD$4:BD63,$AU$4:$AU63,"="&amp;$AU63,$AY$4:$AY63,"="&amp;$AY63)</f>
        <v>10568</v>
      </c>
      <c r="BF63" s="25" t="s">
        <v>846</v>
      </c>
      <c r="BG63" s="14">
        <f t="shared" si="24"/>
        <v>900</v>
      </c>
      <c r="BH63" s="14">
        <f>SUMIFS(BG$4:BG63,AU$4:AU63,"="&amp;AU63,AY$4:AY63,"="&amp;AY63)</f>
        <v>4227</v>
      </c>
      <c r="BI63" s="25" t="s">
        <v>847</v>
      </c>
      <c r="BJ63" s="14">
        <f t="shared" si="25"/>
        <v>36000</v>
      </c>
      <c r="BK63" s="14">
        <f>SUMIFS(BJ$4:BJ63,$AU$4:$AU63,"="&amp;$AU63,$AY$4:$AY63,"="&amp;$AY63)</f>
        <v>169080</v>
      </c>
    </row>
    <row r="64" spans="1:63" ht="16.5" x14ac:dyDescent="0.2">
      <c r="A64" s="13">
        <v>6</v>
      </c>
      <c r="B64" s="13">
        <v>5</v>
      </c>
      <c r="C64" s="26">
        <f t="shared" si="72"/>
        <v>0.13333333333333333</v>
      </c>
      <c r="D64" s="14">
        <f t="shared" si="73"/>
        <v>533</v>
      </c>
      <c r="E64" s="14">
        <f t="shared" si="74"/>
        <v>267</v>
      </c>
      <c r="F64" s="14">
        <f t="shared" si="75"/>
        <v>5333</v>
      </c>
      <c r="G64" s="13">
        <v>550</v>
      </c>
      <c r="H64" s="13">
        <f t="shared" si="70"/>
        <v>275</v>
      </c>
      <c r="I64" s="13">
        <f t="shared" si="76"/>
        <v>11000</v>
      </c>
      <c r="J64" s="13" t="s">
        <v>828</v>
      </c>
      <c r="K64" s="16"/>
      <c r="L64" s="16"/>
      <c r="M64" s="16"/>
      <c r="N64" s="13">
        <v>61</v>
      </c>
      <c r="O64" s="13">
        <f t="shared" si="5"/>
        <v>7</v>
      </c>
      <c r="P64" s="13">
        <f t="shared" si="6"/>
        <v>0</v>
      </c>
      <c r="Q64" s="13">
        <v>0</v>
      </c>
      <c r="R64" s="13">
        <v>0</v>
      </c>
      <c r="S64" s="13">
        <v>0</v>
      </c>
      <c r="T64" s="16"/>
      <c r="U64" s="16"/>
      <c r="AH64" s="13">
        <v>61</v>
      </c>
      <c r="AI64" s="13">
        <f t="shared" si="9"/>
        <v>8</v>
      </c>
      <c r="AJ64" s="13">
        <f t="shared" si="10"/>
        <v>200905</v>
      </c>
      <c r="AK64" s="13">
        <f t="shared" si="11"/>
        <v>1102009</v>
      </c>
      <c r="AL64" s="13" t="s">
        <v>816</v>
      </c>
      <c r="AM64" s="13">
        <f t="shared" si="12"/>
        <v>5</v>
      </c>
      <c r="AN64" s="13" t="str">
        <f t="shared" si="13"/>
        <v>徐晃专属武器魂珠-5</v>
      </c>
      <c r="AO64" s="13">
        <f t="shared" si="14"/>
        <v>110</v>
      </c>
      <c r="AP64" s="13">
        <f t="shared" si="15"/>
        <v>3</v>
      </c>
      <c r="AQ64" s="13">
        <f t="shared" si="16"/>
        <v>2</v>
      </c>
      <c r="AT64" s="13">
        <v>61</v>
      </c>
      <c r="AU64" s="13">
        <f t="shared" si="17"/>
        <v>1</v>
      </c>
      <c r="AV64" s="14">
        <f t="shared" si="18"/>
        <v>200107</v>
      </c>
      <c r="AW64" s="14">
        <f t="shared" si="19"/>
        <v>1102001</v>
      </c>
      <c r="AX64" s="13" t="s">
        <v>816</v>
      </c>
      <c r="AY64" s="13">
        <f t="shared" si="20"/>
        <v>7</v>
      </c>
      <c r="AZ64" s="13" t="s">
        <v>837</v>
      </c>
      <c r="BA64" s="14">
        <f t="shared" si="21"/>
        <v>0</v>
      </c>
      <c r="BB64" s="14" t="str">
        <f t="shared" si="22"/>
        <v>关羽魂珠-7 等级-0</v>
      </c>
      <c r="BC64" s="25" t="s">
        <v>845</v>
      </c>
      <c r="BD64" s="14">
        <f t="shared" si="23"/>
        <v>0</v>
      </c>
      <c r="BE64" s="14">
        <f>SUMIFS(BD$4:BD64,$AU$4:$AU64,"="&amp;$AU64,$AY$4:$AY64,"="&amp;$AY64)</f>
        <v>0</v>
      </c>
      <c r="BF64" s="25" t="s">
        <v>846</v>
      </c>
      <c r="BG64" s="14">
        <f t="shared" si="24"/>
        <v>0</v>
      </c>
      <c r="BH64" s="14">
        <f>SUMIFS(BG$4:BG64,AU$4:AU64,"="&amp;AU64,AY$4:AY64,"="&amp;AY64)</f>
        <v>0</v>
      </c>
      <c r="BI64" s="25" t="s">
        <v>847</v>
      </c>
      <c r="BJ64" s="14">
        <f t="shared" si="25"/>
        <v>0</v>
      </c>
      <c r="BK64" s="14">
        <f>SUMIFS(BJ$4:BJ64,$AU$4:$AU64,"="&amp;$AU64,$AY$4:$AY64,"="&amp;$AY64)</f>
        <v>0</v>
      </c>
    </row>
    <row r="65" spans="1:63" ht="16.5" x14ac:dyDescent="0.2">
      <c r="A65" s="13">
        <v>7</v>
      </c>
      <c r="B65" s="13">
        <v>6</v>
      </c>
      <c r="C65" s="26">
        <f t="shared" si="72"/>
        <v>0.16</v>
      </c>
      <c r="D65" s="14">
        <f t="shared" si="73"/>
        <v>640</v>
      </c>
      <c r="E65" s="14">
        <f t="shared" si="74"/>
        <v>320</v>
      </c>
      <c r="F65" s="14">
        <f t="shared" si="75"/>
        <v>6400</v>
      </c>
      <c r="G65" s="13">
        <v>650</v>
      </c>
      <c r="H65" s="13">
        <f t="shared" si="70"/>
        <v>325</v>
      </c>
      <c r="I65" s="13">
        <f t="shared" si="76"/>
        <v>13000</v>
      </c>
      <c r="J65" s="13" t="s">
        <v>829</v>
      </c>
      <c r="K65" s="16"/>
      <c r="L65" s="16"/>
      <c r="M65" s="16"/>
      <c r="N65" s="13">
        <v>62</v>
      </c>
      <c r="O65" s="13">
        <f t="shared" si="5"/>
        <v>7</v>
      </c>
      <c r="P65" s="13">
        <f t="shared" si="6"/>
        <v>1</v>
      </c>
      <c r="Q65" s="13">
        <f>G101</f>
        <v>240</v>
      </c>
      <c r="R65" s="13">
        <f t="shared" ref="R65:S65" si="77">H101</f>
        <v>120</v>
      </c>
      <c r="S65" s="13">
        <f t="shared" si="77"/>
        <v>4800</v>
      </c>
      <c r="T65" s="16"/>
      <c r="U65" s="16"/>
      <c r="AH65" s="13">
        <v>62</v>
      </c>
      <c r="AI65" s="13">
        <f t="shared" si="9"/>
        <v>8</v>
      </c>
      <c r="AJ65" s="13">
        <f t="shared" si="10"/>
        <v>200906</v>
      </c>
      <c r="AK65" s="13">
        <f t="shared" si="11"/>
        <v>1102009</v>
      </c>
      <c r="AL65" s="13" t="s">
        <v>816</v>
      </c>
      <c r="AM65" s="13">
        <f t="shared" si="12"/>
        <v>6</v>
      </c>
      <c r="AN65" s="13" t="str">
        <f t="shared" si="13"/>
        <v>徐晃专属武器魂珠-6</v>
      </c>
      <c r="AO65" s="13">
        <f t="shared" si="14"/>
        <v>125</v>
      </c>
      <c r="AP65" s="13">
        <f t="shared" si="15"/>
        <v>3</v>
      </c>
      <c r="AQ65" s="13">
        <f t="shared" si="16"/>
        <v>3</v>
      </c>
      <c r="AT65" s="13">
        <v>62</v>
      </c>
      <c r="AU65" s="13">
        <f t="shared" si="17"/>
        <v>1</v>
      </c>
      <c r="AV65" s="14">
        <f t="shared" si="18"/>
        <v>200107</v>
      </c>
      <c r="AW65" s="14">
        <f t="shared" si="19"/>
        <v>1102001</v>
      </c>
      <c r="AX65" s="13" t="s">
        <v>816</v>
      </c>
      <c r="AY65" s="13">
        <f t="shared" si="20"/>
        <v>7</v>
      </c>
      <c r="AZ65" s="13" t="s">
        <v>837</v>
      </c>
      <c r="BA65" s="14">
        <f t="shared" si="21"/>
        <v>1</v>
      </c>
      <c r="BB65" s="14" t="str">
        <f t="shared" si="22"/>
        <v>关羽魂珠-7 等级-1</v>
      </c>
      <c r="BC65" s="25" t="s">
        <v>845</v>
      </c>
      <c r="BD65" s="14">
        <f t="shared" si="23"/>
        <v>360</v>
      </c>
      <c r="BE65" s="14">
        <f>SUMIFS(BD$4:BD65,$AU$4:$AU65,"="&amp;$AU65,$AY$4:$AY65,"="&amp;$AY65)</f>
        <v>360</v>
      </c>
      <c r="BF65" s="25" t="s">
        <v>846</v>
      </c>
      <c r="BG65" s="14">
        <f t="shared" si="24"/>
        <v>144</v>
      </c>
      <c r="BH65" s="14">
        <f>SUMIFS(BG$4:BG65,AU$4:AU65,"="&amp;AU65,AY$4:AY65,"="&amp;AY65)</f>
        <v>144</v>
      </c>
      <c r="BI65" s="25" t="s">
        <v>847</v>
      </c>
      <c r="BJ65" s="14">
        <f t="shared" si="25"/>
        <v>5760</v>
      </c>
      <c r="BK65" s="14">
        <f>SUMIFS(BJ$4:BJ65,$AU$4:$AU65,"="&amp;$AU65,$AY$4:$AY65,"="&amp;$AY65)</f>
        <v>5760</v>
      </c>
    </row>
    <row r="66" spans="1:63" ht="16.5" x14ac:dyDescent="0.2">
      <c r="A66" s="13">
        <v>8</v>
      </c>
      <c r="B66" s="13">
        <v>7</v>
      </c>
      <c r="C66" s="26">
        <f t="shared" si="72"/>
        <v>0.18666666666666668</v>
      </c>
      <c r="D66" s="14">
        <f t="shared" si="73"/>
        <v>747</v>
      </c>
      <c r="E66" s="14">
        <f t="shared" si="74"/>
        <v>373</v>
      </c>
      <c r="F66" s="14">
        <f t="shared" si="75"/>
        <v>7467</v>
      </c>
      <c r="G66" s="13">
        <v>750</v>
      </c>
      <c r="H66" s="13">
        <f t="shared" si="70"/>
        <v>375</v>
      </c>
      <c r="I66" s="13">
        <f t="shared" si="76"/>
        <v>15000</v>
      </c>
      <c r="J66" s="13" t="s">
        <v>831</v>
      </c>
      <c r="K66" s="16"/>
      <c r="L66" s="16"/>
      <c r="M66" s="16"/>
      <c r="N66" s="13">
        <v>63</v>
      </c>
      <c r="O66" s="13">
        <f t="shared" si="5"/>
        <v>7</v>
      </c>
      <c r="P66" s="13">
        <f t="shared" si="6"/>
        <v>2</v>
      </c>
      <c r="Q66" s="13">
        <f t="shared" ref="Q66:Q73" si="78">G102</f>
        <v>360</v>
      </c>
      <c r="R66" s="13">
        <f t="shared" ref="R66:R73" si="79">H102</f>
        <v>180</v>
      </c>
      <c r="S66" s="13">
        <f t="shared" ref="S66:S73" si="80">I102</f>
        <v>7200</v>
      </c>
      <c r="T66" s="16"/>
      <c r="U66" s="16"/>
      <c r="AH66" s="13">
        <v>63</v>
      </c>
      <c r="AI66" s="13">
        <f t="shared" si="9"/>
        <v>8</v>
      </c>
      <c r="AJ66" s="13">
        <f t="shared" si="10"/>
        <v>200907</v>
      </c>
      <c r="AK66" s="13">
        <f t="shared" si="11"/>
        <v>1102009</v>
      </c>
      <c r="AL66" s="13" t="s">
        <v>816</v>
      </c>
      <c r="AM66" s="13">
        <f t="shared" si="12"/>
        <v>7</v>
      </c>
      <c r="AN66" s="13" t="str">
        <f t="shared" si="13"/>
        <v>徐晃专属武器魂珠-7</v>
      </c>
      <c r="AO66" s="13">
        <f t="shared" si="14"/>
        <v>135</v>
      </c>
      <c r="AP66" s="13">
        <f t="shared" si="15"/>
        <v>3</v>
      </c>
      <c r="AQ66" s="13">
        <f t="shared" si="16"/>
        <v>4</v>
      </c>
      <c r="AT66" s="13">
        <v>63</v>
      </c>
      <c r="AU66" s="13">
        <f t="shared" si="17"/>
        <v>1</v>
      </c>
      <c r="AV66" s="14">
        <f t="shared" si="18"/>
        <v>200107</v>
      </c>
      <c r="AW66" s="14">
        <f t="shared" si="19"/>
        <v>1102001</v>
      </c>
      <c r="AX66" s="13" t="s">
        <v>816</v>
      </c>
      <c r="AY66" s="13">
        <f t="shared" si="20"/>
        <v>7</v>
      </c>
      <c r="AZ66" s="13" t="s">
        <v>837</v>
      </c>
      <c r="BA66" s="14">
        <f t="shared" si="21"/>
        <v>2</v>
      </c>
      <c r="BB66" s="14" t="str">
        <f t="shared" si="22"/>
        <v>关羽魂珠-7 等级-2</v>
      </c>
      <c r="BC66" s="25" t="s">
        <v>845</v>
      </c>
      <c r="BD66" s="14">
        <f t="shared" si="23"/>
        <v>540</v>
      </c>
      <c r="BE66" s="14">
        <f>SUMIFS(BD$4:BD66,$AU$4:$AU66,"="&amp;$AU66,$AY$4:$AY66,"="&amp;$AY66)</f>
        <v>900</v>
      </c>
      <c r="BF66" s="25" t="s">
        <v>846</v>
      </c>
      <c r="BG66" s="14">
        <f t="shared" si="24"/>
        <v>216</v>
      </c>
      <c r="BH66" s="14">
        <f>SUMIFS(BG$4:BG66,AU$4:AU66,"="&amp;AU66,AY$4:AY66,"="&amp;AY66)</f>
        <v>360</v>
      </c>
      <c r="BI66" s="25" t="s">
        <v>847</v>
      </c>
      <c r="BJ66" s="14">
        <f t="shared" si="25"/>
        <v>8640</v>
      </c>
      <c r="BK66" s="14">
        <f>SUMIFS(BJ$4:BJ66,$AU$4:$AU66,"="&amp;$AU66,$AY$4:$AY66,"="&amp;$AY66)</f>
        <v>14400</v>
      </c>
    </row>
    <row r="67" spans="1:63" ht="16.5" x14ac:dyDescent="0.2">
      <c r="A67" s="13">
        <v>9</v>
      </c>
      <c r="B67" s="13">
        <v>8</v>
      </c>
      <c r="C67" s="26">
        <f t="shared" si="72"/>
        <v>0.21333333333333335</v>
      </c>
      <c r="D67" s="14">
        <f t="shared" si="73"/>
        <v>853</v>
      </c>
      <c r="E67" s="14">
        <f t="shared" si="74"/>
        <v>427</v>
      </c>
      <c r="F67" s="14">
        <f t="shared" si="75"/>
        <v>8533</v>
      </c>
      <c r="G67" s="13">
        <v>850</v>
      </c>
      <c r="H67" s="13">
        <f t="shared" si="70"/>
        <v>425</v>
      </c>
      <c r="I67" s="13">
        <f t="shared" si="76"/>
        <v>17000</v>
      </c>
      <c r="J67" s="13" t="s">
        <v>830</v>
      </c>
      <c r="K67" s="16"/>
      <c r="L67" s="16"/>
      <c r="M67" s="16"/>
      <c r="N67" s="13">
        <v>64</v>
      </c>
      <c r="O67" s="13">
        <f t="shared" si="5"/>
        <v>7</v>
      </c>
      <c r="P67" s="13">
        <f t="shared" si="6"/>
        <v>3</v>
      </c>
      <c r="Q67" s="13">
        <f t="shared" si="78"/>
        <v>480</v>
      </c>
      <c r="R67" s="13">
        <f t="shared" si="79"/>
        <v>240</v>
      </c>
      <c r="S67" s="13">
        <f t="shared" si="80"/>
        <v>9600</v>
      </c>
      <c r="T67" s="16"/>
      <c r="U67" s="16"/>
      <c r="AH67" s="13">
        <v>64</v>
      </c>
      <c r="AI67" s="13">
        <f t="shared" si="9"/>
        <v>8</v>
      </c>
      <c r="AJ67" s="13">
        <f t="shared" si="10"/>
        <v>200908</v>
      </c>
      <c r="AK67" s="13">
        <f t="shared" si="11"/>
        <v>1102009</v>
      </c>
      <c r="AL67" s="13" t="s">
        <v>816</v>
      </c>
      <c r="AM67" s="13">
        <f t="shared" si="12"/>
        <v>8</v>
      </c>
      <c r="AN67" s="13" t="str">
        <f t="shared" si="13"/>
        <v>徐晃专属武器魂珠-8</v>
      </c>
      <c r="AO67" s="13">
        <f t="shared" si="14"/>
        <v>150</v>
      </c>
      <c r="AP67" s="13">
        <f t="shared" si="15"/>
        <v>3</v>
      </c>
      <c r="AQ67" s="13">
        <f t="shared" si="16"/>
        <v>5</v>
      </c>
      <c r="AT67" s="13">
        <v>64</v>
      </c>
      <c r="AU67" s="13">
        <f t="shared" si="17"/>
        <v>1</v>
      </c>
      <c r="AV67" s="14">
        <f t="shared" si="18"/>
        <v>200107</v>
      </c>
      <c r="AW67" s="14">
        <f t="shared" si="19"/>
        <v>1102001</v>
      </c>
      <c r="AX67" s="13" t="s">
        <v>816</v>
      </c>
      <c r="AY67" s="13">
        <f t="shared" si="20"/>
        <v>7</v>
      </c>
      <c r="AZ67" s="13" t="s">
        <v>837</v>
      </c>
      <c r="BA67" s="14">
        <f t="shared" si="21"/>
        <v>3</v>
      </c>
      <c r="BB67" s="14" t="str">
        <f t="shared" si="22"/>
        <v>关羽魂珠-7 等级-3</v>
      </c>
      <c r="BC67" s="25" t="s">
        <v>845</v>
      </c>
      <c r="BD67" s="14">
        <f t="shared" si="23"/>
        <v>720</v>
      </c>
      <c r="BE67" s="14">
        <f>SUMIFS(BD$4:BD67,$AU$4:$AU67,"="&amp;$AU67,$AY$4:$AY67,"="&amp;$AY67)</f>
        <v>1620</v>
      </c>
      <c r="BF67" s="25" t="s">
        <v>846</v>
      </c>
      <c r="BG67" s="14">
        <f t="shared" si="24"/>
        <v>288</v>
      </c>
      <c r="BH67" s="14">
        <f>SUMIFS(BG$4:BG67,AU$4:AU67,"="&amp;AU67,AY$4:AY67,"="&amp;AY67)</f>
        <v>648</v>
      </c>
      <c r="BI67" s="25" t="s">
        <v>847</v>
      </c>
      <c r="BJ67" s="14">
        <f t="shared" si="25"/>
        <v>11520</v>
      </c>
      <c r="BK67" s="14">
        <f>SUMIFS(BJ$4:BJ67,$AU$4:$AU67,"="&amp;$AU67,$AY$4:$AY67,"="&amp;$AY67)</f>
        <v>25920</v>
      </c>
    </row>
    <row r="68" spans="1:63" ht="16.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3">
        <v>65</v>
      </c>
      <c r="O68" s="13">
        <f t="shared" si="5"/>
        <v>7</v>
      </c>
      <c r="P68" s="13">
        <f t="shared" si="6"/>
        <v>4</v>
      </c>
      <c r="Q68" s="13">
        <f t="shared" si="78"/>
        <v>720</v>
      </c>
      <c r="R68" s="13">
        <f t="shared" si="79"/>
        <v>360</v>
      </c>
      <c r="S68" s="13">
        <f t="shared" si="80"/>
        <v>14400</v>
      </c>
      <c r="T68" s="16"/>
      <c r="U68" s="16"/>
      <c r="AH68" s="13">
        <v>65</v>
      </c>
      <c r="AI68" s="13">
        <f t="shared" si="9"/>
        <v>9</v>
      </c>
      <c r="AJ68" s="13">
        <f t="shared" si="10"/>
        <v>201001</v>
      </c>
      <c r="AK68" s="13">
        <f t="shared" si="11"/>
        <v>1102010</v>
      </c>
      <c r="AL68" s="13" t="s">
        <v>816</v>
      </c>
      <c r="AM68" s="13">
        <f t="shared" si="12"/>
        <v>1</v>
      </c>
      <c r="AN68" s="13" t="str">
        <f t="shared" si="13"/>
        <v>张郃专属武器魂珠-1</v>
      </c>
      <c r="AO68" s="13">
        <f t="shared" si="14"/>
        <v>40</v>
      </c>
      <c r="AP68" s="13">
        <f t="shared" si="15"/>
        <v>0</v>
      </c>
      <c r="AQ68" s="13">
        <f t="shared" si="16"/>
        <v>0</v>
      </c>
      <c r="AT68" s="13">
        <v>65</v>
      </c>
      <c r="AU68" s="13">
        <f t="shared" si="17"/>
        <v>1</v>
      </c>
      <c r="AV68" s="14">
        <f t="shared" si="18"/>
        <v>200107</v>
      </c>
      <c r="AW68" s="14">
        <f t="shared" si="19"/>
        <v>1102001</v>
      </c>
      <c r="AX68" s="13" t="s">
        <v>816</v>
      </c>
      <c r="AY68" s="13">
        <f t="shared" si="20"/>
        <v>7</v>
      </c>
      <c r="AZ68" s="13" t="s">
        <v>837</v>
      </c>
      <c r="BA68" s="14">
        <f t="shared" si="21"/>
        <v>4</v>
      </c>
      <c r="BB68" s="14" t="str">
        <f t="shared" si="22"/>
        <v>关羽魂珠-7 等级-4</v>
      </c>
      <c r="BC68" s="25" t="s">
        <v>845</v>
      </c>
      <c r="BD68" s="14">
        <f t="shared" si="23"/>
        <v>1080</v>
      </c>
      <c r="BE68" s="14">
        <f>SUMIFS(BD$4:BD68,$AU$4:$AU68,"="&amp;$AU68,$AY$4:$AY68,"="&amp;$AY68)</f>
        <v>2700</v>
      </c>
      <c r="BF68" s="25" t="s">
        <v>846</v>
      </c>
      <c r="BG68" s="14">
        <f t="shared" si="24"/>
        <v>432</v>
      </c>
      <c r="BH68" s="14">
        <f>SUMIFS(BG$4:BG68,AU$4:AU68,"="&amp;AU68,AY$4:AY68,"="&amp;AY68)</f>
        <v>1080</v>
      </c>
      <c r="BI68" s="25" t="s">
        <v>847</v>
      </c>
      <c r="BJ68" s="14">
        <f t="shared" si="25"/>
        <v>17280</v>
      </c>
      <c r="BK68" s="14">
        <f>SUMIFS(BJ$4:BJ68,$AU$4:$AU68,"="&amp;$AU68,$AY$4:$AY68,"="&amp;$AY68)</f>
        <v>43200</v>
      </c>
    </row>
    <row r="69" spans="1:63" ht="16.5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3">
        <v>66</v>
      </c>
      <c r="O69" s="13">
        <f t="shared" ref="O69:O83" si="81">INT((N69-1)/10)+1</f>
        <v>7</v>
      </c>
      <c r="P69" s="13">
        <f t="shared" ref="P69:P83" si="82">N69-(O69-1)*10-1</f>
        <v>5</v>
      </c>
      <c r="Q69" s="13">
        <f t="shared" si="78"/>
        <v>960</v>
      </c>
      <c r="R69" s="13">
        <f t="shared" si="79"/>
        <v>480</v>
      </c>
      <c r="S69" s="13">
        <f t="shared" si="80"/>
        <v>19200</v>
      </c>
      <c r="T69" s="16"/>
      <c r="U69" s="16"/>
      <c r="AH69" s="13">
        <v>66</v>
      </c>
      <c r="AI69" s="13">
        <f t="shared" ref="AI69:AI132" si="83">INT((AH69-1)/8)+1</f>
        <v>9</v>
      </c>
      <c r="AJ69" s="13">
        <f t="shared" ref="AJ69:AJ132" si="84">(AK69-1100000)*100+AM69</f>
        <v>201002</v>
      </c>
      <c r="AK69" s="13">
        <f t="shared" ref="AK69:AK132" si="85">INDEX($W$4:$W$28,AI69)</f>
        <v>1102010</v>
      </c>
      <c r="AL69" s="13" t="s">
        <v>816</v>
      </c>
      <c r="AM69" s="13">
        <f t="shared" ref="AM69:AM132" si="86">AH69-(AI69-1)*8</f>
        <v>2</v>
      </c>
      <c r="AN69" s="13" t="str">
        <f t="shared" ref="AN69:AN132" si="87">INDEX($X$4:$X$28,AI69)&amp;"专属武器魂珠-"&amp;AM69</f>
        <v>张郃专属武器魂珠-2</v>
      </c>
      <c r="AO69" s="13">
        <f t="shared" ref="AO69:AO132" si="88">INDEX(J$4:J$11,$AM69)</f>
        <v>55</v>
      </c>
      <c r="AP69" s="13">
        <f t="shared" ref="AP69:AP132" si="89">INDEX(K$4:K$11,$AM69)</f>
        <v>3</v>
      </c>
      <c r="AQ69" s="13">
        <f t="shared" ref="AQ69:AQ132" si="90">INDEX(L$4:L$11,$AM69)</f>
        <v>0</v>
      </c>
      <c r="AT69" s="13">
        <v>66</v>
      </c>
      <c r="AU69" s="13">
        <f t="shared" ref="AU69:AU132" si="91">INT((AT69-1)/80)+1</f>
        <v>1</v>
      </c>
      <c r="AV69" s="14">
        <f t="shared" ref="AV69:AV132" si="92">INDEX($AJ$4:$AJ$203,(AU69-1)*8+AY69)</f>
        <v>200107</v>
      </c>
      <c r="AW69" s="14">
        <f t="shared" ref="AW69:AW132" si="93">INDEX($W$4:$W$28,AU69)</f>
        <v>1102001</v>
      </c>
      <c r="AX69" s="13" t="s">
        <v>816</v>
      </c>
      <c r="AY69" s="13">
        <f t="shared" ref="AY69:AY132" si="94">INT(((AT69-(AU69-1)*80)-1)/10)+1</f>
        <v>7</v>
      </c>
      <c r="AZ69" s="13" t="s">
        <v>837</v>
      </c>
      <c r="BA69" s="14">
        <f t="shared" ref="BA69:BA132" si="95">AT69-(AU69-1)*80-(AY69-1)*10-1</f>
        <v>5</v>
      </c>
      <c r="BB69" s="14" t="str">
        <f t="shared" ref="BB69:BB132" si="96">INDEX($X$4:$X$28,AU69)&amp;"魂珠-"&amp;AY69&amp;" 等级-"&amp;BA69</f>
        <v>关羽魂珠-7 等级-5</v>
      </c>
      <c r="BC69" s="25" t="s">
        <v>845</v>
      </c>
      <c r="BD69" s="14">
        <f t="shared" ref="BD69:BD132" si="97">ROUND(INDEX(Q$4:Q$83,($AY69-1)*10+$BA69+1)*INDEX(AC$4:AC$28,$AU69),0)</f>
        <v>1440</v>
      </c>
      <c r="BE69" s="14">
        <f>SUMIFS(BD$4:BD69,$AU$4:$AU69,"="&amp;$AU69,$AY$4:$AY69,"="&amp;$AY69)</f>
        <v>4140</v>
      </c>
      <c r="BF69" s="25" t="s">
        <v>846</v>
      </c>
      <c r="BG69" s="14">
        <f t="shared" ref="BG69:BG132" si="98">ROUND(INDEX(R$4:R$83,($AY69-1)*10+$BA69+1)*INDEX(AD$4:AD$28,$AU69),0)</f>
        <v>576</v>
      </c>
      <c r="BH69" s="14">
        <f>SUMIFS(BG$4:BG69,AU$4:AU69,"="&amp;AU69,AY$4:AY69,"="&amp;AY69)</f>
        <v>1656</v>
      </c>
      <c r="BI69" s="25" t="s">
        <v>847</v>
      </c>
      <c r="BJ69" s="14">
        <f t="shared" ref="BJ69:BJ132" si="99">ROUND(INDEX(S$4:S$83,($AY69-1)*10+$BA69+1)*INDEX(AE$4:AE$28,$AU69),0)</f>
        <v>23040</v>
      </c>
      <c r="BK69" s="14">
        <f>SUMIFS(BJ$4:BJ69,$AU$4:$AU69,"="&amp;$AU69,$AY$4:$AY69,"="&amp;$AY69)</f>
        <v>66240</v>
      </c>
    </row>
    <row r="70" spans="1:63" ht="20.25" x14ac:dyDescent="0.2">
      <c r="A70" s="58" t="s">
        <v>798</v>
      </c>
      <c r="B70" s="58"/>
      <c r="C70" s="58"/>
      <c r="D70" s="58"/>
      <c r="E70" s="58"/>
      <c r="F70" s="58"/>
      <c r="G70" s="16"/>
      <c r="H70" s="16"/>
      <c r="I70" s="16"/>
      <c r="J70" s="16"/>
      <c r="K70" s="16"/>
      <c r="L70" s="16"/>
      <c r="M70" s="16"/>
      <c r="N70" s="13">
        <v>67</v>
      </c>
      <c r="O70" s="13">
        <f t="shared" si="81"/>
        <v>7</v>
      </c>
      <c r="P70" s="13">
        <f t="shared" si="82"/>
        <v>6</v>
      </c>
      <c r="Q70" s="13">
        <f t="shared" si="78"/>
        <v>1200</v>
      </c>
      <c r="R70" s="13">
        <f t="shared" si="79"/>
        <v>600</v>
      </c>
      <c r="S70" s="13">
        <f t="shared" si="80"/>
        <v>24000</v>
      </c>
      <c r="T70" s="16"/>
      <c r="U70" s="16"/>
      <c r="AH70" s="13">
        <v>67</v>
      </c>
      <c r="AI70" s="13">
        <f t="shared" si="83"/>
        <v>9</v>
      </c>
      <c r="AJ70" s="13">
        <f t="shared" si="84"/>
        <v>201003</v>
      </c>
      <c r="AK70" s="13">
        <f t="shared" si="85"/>
        <v>1102010</v>
      </c>
      <c r="AL70" s="13" t="s">
        <v>816</v>
      </c>
      <c r="AM70" s="13">
        <f t="shared" si="86"/>
        <v>3</v>
      </c>
      <c r="AN70" s="13" t="str">
        <f t="shared" si="87"/>
        <v>张郃专属武器魂珠-3</v>
      </c>
      <c r="AO70" s="13">
        <f t="shared" si="88"/>
        <v>75</v>
      </c>
      <c r="AP70" s="13">
        <f t="shared" si="89"/>
        <v>3</v>
      </c>
      <c r="AQ70" s="13">
        <f t="shared" si="90"/>
        <v>0</v>
      </c>
      <c r="AT70" s="13">
        <v>67</v>
      </c>
      <c r="AU70" s="13">
        <f t="shared" si="91"/>
        <v>1</v>
      </c>
      <c r="AV70" s="14">
        <f t="shared" si="92"/>
        <v>200107</v>
      </c>
      <c r="AW70" s="14">
        <f t="shared" si="93"/>
        <v>1102001</v>
      </c>
      <c r="AX70" s="13" t="s">
        <v>816</v>
      </c>
      <c r="AY70" s="13">
        <f t="shared" si="94"/>
        <v>7</v>
      </c>
      <c r="AZ70" s="13" t="s">
        <v>837</v>
      </c>
      <c r="BA70" s="14">
        <f t="shared" si="95"/>
        <v>6</v>
      </c>
      <c r="BB70" s="14" t="str">
        <f t="shared" si="96"/>
        <v>关羽魂珠-7 等级-6</v>
      </c>
      <c r="BC70" s="25" t="s">
        <v>845</v>
      </c>
      <c r="BD70" s="14">
        <f t="shared" si="97"/>
        <v>1800</v>
      </c>
      <c r="BE70" s="14">
        <f>SUMIFS(BD$4:BD70,$AU$4:$AU70,"="&amp;$AU70,$AY$4:$AY70,"="&amp;$AY70)</f>
        <v>5940</v>
      </c>
      <c r="BF70" s="25" t="s">
        <v>846</v>
      </c>
      <c r="BG70" s="14">
        <f t="shared" si="98"/>
        <v>720</v>
      </c>
      <c r="BH70" s="14">
        <f>SUMIFS(BG$4:BG70,AU$4:AU70,"="&amp;AU70,AY$4:AY70,"="&amp;AY70)</f>
        <v>2376</v>
      </c>
      <c r="BI70" s="25" t="s">
        <v>847</v>
      </c>
      <c r="BJ70" s="14">
        <f t="shared" si="99"/>
        <v>28800</v>
      </c>
      <c r="BK70" s="14">
        <f>SUMIFS(BJ$4:BJ70,$AU$4:$AU70,"="&amp;$AU70,$AY$4:$AY70,"="&amp;$AY70)</f>
        <v>95040</v>
      </c>
    </row>
    <row r="71" spans="1:63" ht="16.5" x14ac:dyDescent="0.2">
      <c r="A71" s="30"/>
      <c r="B71" s="30">
        <f>SUM(B73:B81)</f>
        <v>37.5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3">
        <v>68</v>
      </c>
      <c r="O71" s="13">
        <f t="shared" si="81"/>
        <v>7</v>
      </c>
      <c r="P71" s="13">
        <f t="shared" si="82"/>
        <v>7</v>
      </c>
      <c r="Q71" s="13">
        <f t="shared" si="78"/>
        <v>1440</v>
      </c>
      <c r="R71" s="13">
        <f t="shared" si="79"/>
        <v>720</v>
      </c>
      <c r="S71" s="13">
        <f t="shared" si="80"/>
        <v>28800</v>
      </c>
      <c r="T71" s="16"/>
      <c r="U71" s="16"/>
      <c r="AH71" s="13">
        <v>68</v>
      </c>
      <c r="AI71" s="13">
        <f t="shared" si="83"/>
        <v>9</v>
      </c>
      <c r="AJ71" s="13">
        <f t="shared" si="84"/>
        <v>201004</v>
      </c>
      <c r="AK71" s="13">
        <f t="shared" si="85"/>
        <v>1102010</v>
      </c>
      <c r="AL71" s="13" t="s">
        <v>816</v>
      </c>
      <c r="AM71" s="13">
        <f t="shared" si="86"/>
        <v>4</v>
      </c>
      <c r="AN71" s="13" t="str">
        <f t="shared" si="87"/>
        <v>张郃专属武器魂珠-4</v>
      </c>
      <c r="AO71" s="13">
        <f t="shared" si="88"/>
        <v>85</v>
      </c>
      <c r="AP71" s="13">
        <f t="shared" si="89"/>
        <v>3</v>
      </c>
      <c r="AQ71" s="13">
        <f t="shared" si="90"/>
        <v>1</v>
      </c>
      <c r="AT71" s="13">
        <v>68</v>
      </c>
      <c r="AU71" s="13">
        <f t="shared" si="91"/>
        <v>1</v>
      </c>
      <c r="AV71" s="14">
        <f t="shared" si="92"/>
        <v>200107</v>
      </c>
      <c r="AW71" s="14">
        <f t="shared" si="93"/>
        <v>1102001</v>
      </c>
      <c r="AX71" s="13" t="s">
        <v>816</v>
      </c>
      <c r="AY71" s="13">
        <f t="shared" si="94"/>
        <v>7</v>
      </c>
      <c r="AZ71" s="13" t="s">
        <v>837</v>
      </c>
      <c r="BA71" s="14">
        <f t="shared" si="95"/>
        <v>7</v>
      </c>
      <c r="BB71" s="14" t="str">
        <f t="shared" si="96"/>
        <v>关羽魂珠-7 等级-7</v>
      </c>
      <c r="BC71" s="25" t="s">
        <v>845</v>
      </c>
      <c r="BD71" s="14">
        <f t="shared" si="97"/>
        <v>2160</v>
      </c>
      <c r="BE71" s="14">
        <f>SUMIFS(BD$4:BD71,$AU$4:$AU71,"="&amp;$AU71,$AY$4:$AY71,"="&amp;$AY71)</f>
        <v>8100</v>
      </c>
      <c r="BF71" s="25" t="s">
        <v>846</v>
      </c>
      <c r="BG71" s="14">
        <f t="shared" si="98"/>
        <v>864</v>
      </c>
      <c r="BH71" s="14">
        <f>SUMIFS(BG$4:BG71,AU$4:AU71,"="&amp;AU71,AY$4:AY71,"="&amp;AY71)</f>
        <v>3240</v>
      </c>
      <c r="BI71" s="25" t="s">
        <v>847</v>
      </c>
      <c r="BJ71" s="14">
        <f t="shared" si="99"/>
        <v>34560</v>
      </c>
      <c r="BK71" s="14">
        <f>SUMIFS(BJ$4:BJ71,$AU$4:$AU71,"="&amp;$AU71,$AY$4:$AY71,"="&amp;$AY71)</f>
        <v>129600</v>
      </c>
    </row>
    <row r="72" spans="1:63" ht="17.25" x14ac:dyDescent="0.2">
      <c r="A72" s="12" t="s">
        <v>789</v>
      </c>
      <c r="B72" s="12" t="s">
        <v>791</v>
      </c>
      <c r="C72" s="12" t="s">
        <v>790</v>
      </c>
      <c r="D72" s="12" t="s">
        <v>792</v>
      </c>
      <c r="E72" s="12" t="s">
        <v>793</v>
      </c>
      <c r="F72" s="12" t="s">
        <v>794</v>
      </c>
      <c r="G72" s="12" t="s">
        <v>802</v>
      </c>
      <c r="H72" s="12" t="s">
        <v>803</v>
      </c>
      <c r="I72" s="12" t="s">
        <v>806</v>
      </c>
      <c r="J72" s="12" t="s">
        <v>822</v>
      </c>
      <c r="K72" s="16"/>
      <c r="L72" s="16"/>
      <c r="M72" s="16"/>
      <c r="N72" s="13">
        <v>69</v>
      </c>
      <c r="O72" s="13">
        <f t="shared" si="81"/>
        <v>7</v>
      </c>
      <c r="P72" s="13">
        <f t="shared" si="82"/>
        <v>8</v>
      </c>
      <c r="Q72" s="13">
        <f t="shared" si="78"/>
        <v>1680</v>
      </c>
      <c r="R72" s="13">
        <f t="shared" si="79"/>
        <v>840</v>
      </c>
      <c r="S72" s="13">
        <f t="shared" si="80"/>
        <v>33600</v>
      </c>
      <c r="T72" s="16"/>
      <c r="U72" s="16"/>
      <c r="AH72" s="13">
        <v>69</v>
      </c>
      <c r="AI72" s="13">
        <f t="shared" si="83"/>
        <v>9</v>
      </c>
      <c r="AJ72" s="13">
        <f t="shared" si="84"/>
        <v>201005</v>
      </c>
      <c r="AK72" s="13">
        <f t="shared" si="85"/>
        <v>1102010</v>
      </c>
      <c r="AL72" s="13" t="s">
        <v>816</v>
      </c>
      <c r="AM72" s="13">
        <f t="shared" si="86"/>
        <v>5</v>
      </c>
      <c r="AN72" s="13" t="str">
        <f t="shared" si="87"/>
        <v>张郃专属武器魂珠-5</v>
      </c>
      <c r="AO72" s="13">
        <f t="shared" si="88"/>
        <v>110</v>
      </c>
      <c r="AP72" s="13">
        <f t="shared" si="89"/>
        <v>3</v>
      </c>
      <c r="AQ72" s="13">
        <f t="shared" si="90"/>
        <v>2</v>
      </c>
      <c r="AT72" s="13">
        <v>69</v>
      </c>
      <c r="AU72" s="13">
        <f t="shared" si="91"/>
        <v>1</v>
      </c>
      <c r="AV72" s="14">
        <f t="shared" si="92"/>
        <v>200107</v>
      </c>
      <c r="AW72" s="14">
        <f t="shared" si="93"/>
        <v>1102001</v>
      </c>
      <c r="AX72" s="13" t="s">
        <v>816</v>
      </c>
      <c r="AY72" s="13">
        <f t="shared" si="94"/>
        <v>7</v>
      </c>
      <c r="AZ72" s="13" t="s">
        <v>837</v>
      </c>
      <c r="BA72" s="14">
        <f t="shared" si="95"/>
        <v>8</v>
      </c>
      <c r="BB72" s="14" t="str">
        <f t="shared" si="96"/>
        <v>关羽魂珠-7 等级-8</v>
      </c>
      <c r="BC72" s="25" t="s">
        <v>845</v>
      </c>
      <c r="BD72" s="14">
        <f t="shared" si="97"/>
        <v>2520</v>
      </c>
      <c r="BE72" s="14">
        <f>SUMIFS(BD$4:BD72,$AU$4:$AU72,"="&amp;$AU72,$AY$4:$AY72,"="&amp;$AY72)</f>
        <v>10620</v>
      </c>
      <c r="BF72" s="25" t="s">
        <v>846</v>
      </c>
      <c r="BG72" s="14">
        <f t="shared" si="98"/>
        <v>1008</v>
      </c>
      <c r="BH72" s="14">
        <f>SUMIFS(BG$4:BG72,AU$4:AU72,"="&amp;AU72,AY$4:AY72,"="&amp;AY72)</f>
        <v>4248</v>
      </c>
      <c r="BI72" s="25" t="s">
        <v>847</v>
      </c>
      <c r="BJ72" s="14">
        <f t="shared" si="99"/>
        <v>40320</v>
      </c>
      <c r="BK72" s="14">
        <f>SUMIFS(BJ$4:BJ72,$AU$4:$AU72,"="&amp;$AU72,$AY$4:$AY72,"="&amp;$AY72)</f>
        <v>169920</v>
      </c>
    </row>
    <row r="73" spans="1:63" ht="16.5" x14ac:dyDescent="0.2">
      <c r="A73" s="13">
        <v>1</v>
      </c>
      <c r="B73" s="13">
        <v>1</v>
      </c>
      <c r="C73" s="26">
        <f>B73/$B$15</f>
        <v>2.6666666666666668E-2</v>
      </c>
      <c r="D73" s="14">
        <f>ROUND(G$8*$C73,0)</f>
        <v>133</v>
      </c>
      <c r="E73" s="14">
        <f t="shared" ref="E73:F73" si="100">ROUND(H$8*$C73,0)</f>
        <v>67</v>
      </c>
      <c r="F73" s="14">
        <f t="shared" si="100"/>
        <v>1333</v>
      </c>
      <c r="G73" s="13">
        <v>140</v>
      </c>
      <c r="H73" s="13">
        <f t="shared" ref="H73:H81" si="101">G73/2</f>
        <v>70</v>
      </c>
      <c r="I73" s="13">
        <f t="shared" ref="I73" si="102">G73*20</f>
        <v>2800</v>
      </c>
      <c r="J73" s="13" t="s">
        <v>823</v>
      </c>
      <c r="K73" s="16"/>
      <c r="L73" s="16"/>
      <c r="M73" s="16"/>
      <c r="N73" s="13">
        <v>70</v>
      </c>
      <c r="O73" s="13">
        <f t="shared" si="81"/>
        <v>7</v>
      </c>
      <c r="P73" s="13">
        <f t="shared" si="82"/>
        <v>9</v>
      </c>
      <c r="Q73" s="13">
        <f t="shared" si="78"/>
        <v>1920</v>
      </c>
      <c r="R73" s="13">
        <f t="shared" si="79"/>
        <v>960</v>
      </c>
      <c r="S73" s="13">
        <f t="shared" si="80"/>
        <v>38400</v>
      </c>
      <c r="T73" s="16"/>
      <c r="U73" s="16"/>
      <c r="AH73" s="13">
        <v>70</v>
      </c>
      <c r="AI73" s="13">
        <f t="shared" si="83"/>
        <v>9</v>
      </c>
      <c r="AJ73" s="13">
        <f t="shared" si="84"/>
        <v>201006</v>
      </c>
      <c r="AK73" s="13">
        <f t="shared" si="85"/>
        <v>1102010</v>
      </c>
      <c r="AL73" s="13" t="s">
        <v>816</v>
      </c>
      <c r="AM73" s="13">
        <f t="shared" si="86"/>
        <v>6</v>
      </c>
      <c r="AN73" s="13" t="str">
        <f t="shared" si="87"/>
        <v>张郃专属武器魂珠-6</v>
      </c>
      <c r="AO73" s="13">
        <f t="shared" si="88"/>
        <v>125</v>
      </c>
      <c r="AP73" s="13">
        <f t="shared" si="89"/>
        <v>3</v>
      </c>
      <c r="AQ73" s="13">
        <f t="shared" si="90"/>
        <v>3</v>
      </c>
      <c r="AT73" s="13">
        <v>70</v>
      </c>
      <c r="AU73" s="13">
        <f t="shared" si="91"/>
        <v>1</v>
      </c>
      <c r="AV73" s="14">
        <f t="shared" si="92"/>
        <v>200107</v>
      </c>
      <c r="AW73" s="14">
        <f t="shared" si="93"/>
        <v>1102001</v>
      </c>
      <c r="AX73" s="13" t="s">
        <v>816</v>
      </c>
      <c r="AY73" s="13">
        <f t="shared" si="94"/>
        <v>7</v>
      </c>
      <c r="AZ73" s="13" t="s">
        <v>837</v>
      </c>
      <c r="BA73" s="14">
        <f t="shared" si="95"/>
        <v>9</v>
      </c>
      <c r="BB73" s="14" t="str">
        <f t="shared" si="96"/>
        <v>关羽魂珠-7 等级-9</v>
      </c>
      <c r="BC73" s="25" t="s">
        <v>845</v>
      </c>
      <c r="BD73" s="14">
        <f t="shared" si="97"/>
        <v>2880</v>
      </c>
      <c r="BE73" s="14">
        <f>SUMIFS(BD$4:BD73,$AU$4:$AU73,"="&amp;$AU73,$AY$4:$AY73,"="&amp;$AY73)</f>
        <v>13500</v>
      </c>
      <c r="BF73" s="25" t="s">
        <v>846</v>
      </c>
      <c r="BG73" s="14">
        <f t="shared" si="98"/>
        <v>1152</v>
      </c>
      <c r="BH73" s="14">
        <f>SUMIFS(BG$4:BG73,AU$4:AU73,"="&amp;AU73,AY$4:AY73,"="&amp;AY73)</f>
        <v>5400</v>
      </c>
      <c r="BI73" s="25" t="s">
        <v>847</v>
      </c>
      <c r="BJ73" s="14">
        <f t="shared" si="99"/>
        <v>46080</v>
      </c>
      <c r="BK73" s="14">
        <f>SUMIFS(BJ$4:BJ73,$AU$4:$AU73,"="&amp;$AU73,$AY$4:$AY73,"="&amp;$AY73)</f>
        <v>216000</v>
      </c>
    </row>
    <row r="74" spans="1:63" ht="16.5" x14ac:dyDescent="0.2">
      <c r="A74" s="13">
        <v>2</v>
      </c>
      <c r="B74" s="13">
        <v>1.5</v>
      </c>
      <c r="C74" s="26">
        <f t="shared" ref="C74:C81" si="103">B74/$B$15</f>
        <v>0.04</v>
      </c>
      <c r="D74" s="14">
        <f t="shared" ref="D74:D81" si="104">ROUND(G$8*$C74,0)</f>
        <v>200</v>
      </c>
      <c r="E74" s="14">
        <f t="shared" ref="E74:E81" si="105">ROUND(H$8*$C74,0)</f>
        <v>100</v>
      </c>
      <c r="F74" s="14">
        <f t="shared" ref="F74:F81" si="106">ROUND(I$8*$C74,0)</f>
        <v>2000</v>
      </c>
      <c r="G74" s="13">
        <v>200</v>
      </c>
      <c r="H74" s="13">
        <f t="shared" si="101"/>
        <v>100</v>
      </c>
      <c r="I74" s="13">
        <f t="shared" ref="I74:I81" si="107">G74*20</f>
        <v>4000</v>
      </c>
      <c r="J74" s="13" t="s">
        <v>824</v>
      </c>
      <c r="K74" s="16"/>
      <c r="L74" s="16"/>
      <c r="M74" s="16"/>
      <c r="N74" s="13">
        <v>71</v>
      </c>
      <c r="O74" s="13">
        <f t="shared" si="81"/>
        <v>8</v>
      </c>
      <c r="P74" s="13">
        <f t="shared" si="82"/>
        <v>0</v>
      </c>
      <c r="Q74" s="13">
        <v>0</v>
      </c>
      <c r="R74" s="13">
        <v>0</v>
      </c>
      <c r="S74" s="13">
        <v>0</v>
      </c>
      <c r="T74" s="16"/>
      <c r="U74" s="16"/>
      <c r="AH74" s="13">
        <v>71</v>
      </c>
      <c r="AI74" s="13">
        <f t="shared" si="83"/>
        <v>9</v>
      </c>
      <c r="AJ74" s="13">
        <f t="shared" si="84"/>
        <v>201007</v>
      </c>
      <c r="AK74" s="13">
        <f t="shared" si="85"/>
        <v>1102010</v>
      </c>
      <c r="AL74" s="13" t="s">
        <v>816</v>
      </c>
      <c r="AM74" s="13">
        <f t="shared" si="86"/>
        <v>7</v>
      </c>
      <c r="AN74" s="13" t="str">
        <f t="shared" si="87"/>
        <v>张郃专属武器魂珠-7</v>
      </c>
      <c r="AO74" s="13">
        <f t="shared" si="88"/>
        <v>135</v>
      </c>
      <c r="AP74" s="13">
        <f t="shared" si="89"/>
        <v>3</v>
      </c>
      <c r="AQ74" s="13">
        <f t="shared" si="90"/>
        <v>4</v>
      </c>
      <c r="AT74" s="13">
        <v>71</v>
      </c>
      <c r="AU74" s="13">
        <f t="shared" si="91"/>
        <v>1</v>
      </c>
      <c r="AV74" s="14">
        <f t="shared" si="92"/>
        <v>200108</v>
      </c>
      <c r="AW74" s="14">
        <f t="shared" si="93"/>
        <v>1102001</v>
      </c>
      <c r="AX74" s="13" t="s">
        <v>816</v>
      </c>
      <c r="AY74" s="13">
        <f t="shared" si="94"/>
        <v>8</v>
      </c>
      <c r="AZ74" s="13" t="s">
        <v>837</v>
      </c>
      <c r="BA74" s="14">
        <f t="shared" si="95"/>
        <v>0</v>
      </c>
      <c r="BB74" s="14" t="str">
        <f t="shared" si="96"/>
        <v>关羽魂珠-8 等级-0</v>
      </c>
      <c r="BC74" s="25" t="s">
        <v>845</v>
      </c>
      <c r="BD74" s="14">
        <f t="shared" si="97"/>
        <v>0</v>
      </c>
      <c r="BE74" s="14">
        <f>SUMIFS(BD$4:BD74,$AU$4:$AU74,"="&amp;$AU74,$AY$4:$AY74,"="&amp;$AY74)</f>
        <v>0</v>
      </c>
      <c r="BF74" s="25" t="s">
        <v>846</v>
      </c>
      <c r="BG74" s="14">
        <f t="shared" si="98"/>
        <v>0</v>
      </c>
      <c r="BH74" s="14">
        <f>SUMIFS(BG$4:BG74,AU$4:AU74,"="&amp;AU74,AY$4:AY74,"="&amp;AY74)</f>
        <v>0</v>
      </c>
      <c r="BI74" s="25" t="s">
        <v>847</v>
      </c>
      <c r="BJ74" s="14">
        <f t="shared" si="99"/>
        <v>0</v>
      </c>
      <c r="BK74" s="14">
        <f>SUMIFS(BJ$4:BJ74,$AU$4:$AU74,"="&amp;$AU74,$AY$4:$AY74,"="&amp;$AY74)</f>
        <v>0</v>
      </c>
    </row>
    <row r="75" spans="1:63" ht="16.5" x14ac:dyDescent="0.2">
      <c r="A75" s="13">
        <v>3</v>
      </c>
      <c r="B75" s="13">
        <v>2</v>
      </c>
      <c r="C75" s="26">
        <f t="shared" si="103"/>
        <v>5.3333333333333337E-2</v>
      </c>
      <c r="D75" s="14">
        <f t="shared" si="104"/>
        <v>267</v>
      </c>
      <c r="E75" s="14">
        <f t="shared" si="105"/>
        <v>133</v>
      </c>
      <c r="F75" s="14">
        <f t="shared" si="106"/>
        <v>2667</v>
      </c>
      <c r="G75" s="13">
        <v>260</v>
      </c>
      <c r="H75" s="13">
        <f t="shared" si="101"/>
        <v>130</v>
      </c>
      <c r="I75" s="13">
        <f t="shared" si="107"/>
        <v>5200</v>
      </c>
      <c r="J75" s="13" t="s">
        <v>825</v>
      </c>
      <c r="K75" s="16"/>
      <c r="L75" s="16"/>
      <c r="M75" s="16"/>
      <c r="N75" s="13">
        <v>72</v>
      </c>
      <c r="O75" s="13">
        <f t="shared" si="81"/>
        <v>8</v>
      </c>
      <c r="P75" s="13">
        <f t="shared" si="82"/>
        <v>1</v>
      </c>
      <c r="Q75" s="13">
        <f>G115</f>
        <v>320</v>
      </c>
      <c r="R75" s="13">
        <f t="shared" ref="R75:S75" si="108">H115</f>
        <v>160</v>
      </c>
      <c r="S75" s="13">
        <f t="shared" si="108"/>
        <v>6400</v>
      </c>
      <c r="T75" s="16"/>
      <c r="U75" s="16"/>
      <c r="AH75" s="13">
        <v>72</v>
      </c>
      <c r="AI75" s="13">
        <f t="shared" si="83"/>
        <v>9</v>
      </c>
      <c r="AJ75" s="13">
        <f t="shared" si="84"/>
        <v>201008</v>
      </c>
      <c r="AK75" s="13">
        <f t="shared" si="85"/>
        <v>1102010</v>
      </c>
      <c r="AL75" s="13" t="s">
        <v>816</v>
      </c>
      <c r="AM75" s="13">
        <f t="shared" si="86"/>
        <v>8</v>
      </c>
      <c r="AN75" s="13" t="str">
        <f t="shared" si="87"/>
        <v>张郃专属武器魂珠-8</v>
      </c>
      <c r="AO75" s="13">
        <f t="shared" si="88"/>
        <v>150</v>
      </c>
      <c r="AP75" s="13">
        <f t="shared" si="89"/>
        <v>3</v>
      </c>
      <c r="AQ75" s="13">
        <f t="shared" si="90"/>
        <v>5</v>
      </c>
      <c r="AT75" s="13">
        <v>72</v>
      </c>
      <c r="AU75" s="13">
        <f t="shared" si="91"/>
        <v>1</v>
      </c>
      <c r="AV75" s="14">
        <f t="shared" si="92"/>
        <v>200108</v>
      </c>
      <c r="AW75" s="14">
        <f t="shared" si="93"/>
        <v>1102001</v>
      </c>
      <c r="AX75" s="13" t="s">
        <v>816</v>
      </c>
      <c r="AY75" s="13">
        <f t="shared" si="94"/>
        <v>8</v>
      </c>
      <c r="AZ75" s="13" t="s">
        <v>837</v>
      </c>
      <c r="BA75" s="14">
        <f t="shared" si="95"/>
        <v>1</v>
      </c>
      <c r="BB75" s="14" t="str">
        <f t="shared" si="96"/>
        <v>关羽魂珠-8 等级-1</v>
      </c>
      <c r="BC75" s="25" t="s">
        <v>845</v>
      </c>
      <c r="BD75" s="14">
        <f t="shared" si="97"/>
        <v>480</v>
      </c>
      <c r="BE75" s="14">
        <f>SUMIFS(BD$4:BD75,$AU$4:$AU75,"="&amp;$AU75,$AY$4:$AY75,"="&amp;$AY75)</f>
        <v>480</v>
      </c>
      <c r="BF75" s="25" t="s">
        <v>846</v>
      </c>
      <c r="BG75" s="14">
        <f t="shared" si="98"/>
        <v>192</v>
      </c>
      <c r="BH75" s="14">
        <f>SUMIFS(BG$4:BG75,AU$4:AU75,"="&amp;AU75,AY$4:AY75,"="&amp;AY75)</f>
        <v>192</v>
      </c>
      <c r="BI75" s="25" t="s">
        <v>847</v>
      </c>
      <c r="BJ75" s="14">
        <f t="shared" si="99"/>
        <v>7680</v>
      </c>
      <c r="BK75" s="14">
        <f>SUMIFS(BJ$4:BJ75,$AU$4:$AU75,"="&amp;$AU75,$AY$4:$AY75,"="&amp;$AY75)</f>
        <v>7680</v>
      </c>
    </row>
    <row r="76" spans="1:63" ht="16.5" x14ac:dyDescent="0.2">
      <c r="A76" s="13">
        <v>4</v>
      </c>
      <c r="B76" s="13">
        <v>3</v>
      </c>
      <c r="C76" s="26">
        <f t="shared" si="103"/>
        <v>0.08</v>
      </c>
      <c r="D76" s="14">
        <f t="shared" si="104"/>
        <v>400</v>
      </c>
      <c r="E76" s="14">
        <f t="shared" si="105"/>
        <v>200</v>
      </c>
      <c r="F76" s="14">
        <f t="shared" si="106"/>
        <v>4000</v>
      </c>
      <c r="G76" s="13">
        <v>400</v>
      </c>
      <c r="H76" s="13">
        <f t="shared" si="101"/>
        <v>200</v>
      </c>
      <c r="I76" s="13">
        <f t="shared" si="107"/>
        <v>8000</v>
      </c>
      <c r="J76" s="13" t="s">
        <v>826</v>
      </c>
      <c r="K76" s="16"/>
      <c r="L76" s="16"/>
      <c r="M76" s="16"/>
      <c r="N76" s="13">
        <v>73</v>
      </c>
      <c r="O76" s="13">
        <f t="shared" si="81"/>
        <v>8</v>
      </c>
      <c r="P76" s="13">
        <f t="shared" si="82"/>
        <v>2</v>
      </c>
      <c r="Q76" s="13">
        <f t="shared" ref="Q76:Q83" si="109">G116</f>
        <v>480</v>
      </c>
      <c r="R76" s="13">
        <f t="shared" ref="R76:R83" si="110">H116</f>
        <v>240</v>
      </c>
      <c r="S76" s="13">
        <f t="shared" ref="S76:S83" si="111">I116</f>
        <v>9600</v>
      </c>
      <c r="T76" s="16"/>
      <c r="U76" s="16"/>
      <c r="AH76" s="13">
        <v>73</v>
      </c>
      <c r="AI76" s="13">
        <f t="shared" si="83"/>
        <v>10</v>
      </c>
      <c r="AJ76" s="13">
        <f t="shared" si="84"/>
        <v>201101</v>
      </c>
      <c r="AK76" s="13">
        <f t="shared" si="85"/>
        <v>1102011</v>
      </c>
      <c r="AL76" s="13" t="s">
        <v>816</v>
      </c>
      <c r="AM76" s="13">
        <f t="shared" si="86"/>
        <v>1</v>
      </c>
      <c r="AN76" s="13" t="str">
        <f t="shared" si="87"/>
        <v>张飞专属武器魂珠-1</v>
      </c>
      <c r="AO76" s="13">
        <f t="shared" si="88"/>
        <v>40</v>
      </c>
      <c r="AP76" s="13">
        <f t="shared" si="89"/>
        <v>0</v>
      </c>
      <c r="AQ76" s="13">
        <f t="shared" si="90"/>
        <v>0</v>
      </c>
      <c r="AT76" s="13">
        <v>73</v>
      </c>
      <c r="AU76" s="13">
        <f t="shared" si="91"/>
        <v>1</v>
      </c>
      <c r="AV76" s="14">
        <f t="shared" si="92"/>
        <v>200108</v>
      </c>
      <c r="AW76" s="14">
        <f t="shared" si="93"/>
        <v>1102001</v>
      </c>
      <c r="AX76" s="13" t="s">
        <v>816</v>
      </c>
      <c r="AY76" s="13">
        <f t="shared" si="94"/>
        <v>8</v>
      </c>
      <c r="AZ76" s="13" t="s">
        <v>837</v>
      </c>
      <c r="BA76" s="14">
        <f t="shared" si="95"/>
        <v>2</v>
      </c>
      <c r="BB76" s="14" t="str">
        <f t="shared" si="96"/>
        <v>关羽魂珠-8 等级-2</v>
      </c>
      <c r="BC76" s="25" t="s">
        <v>845</v>
      </c>
      <c r="BD76" s="14">
        <f t="shared" si="97"/>
        <v>720</v>
      </c>
      <c r="BE76" s="14">
        <f>SUMIFS(BD$4:BD76,$AU$4:$AU76,"="&amp;$AU76,$AY$4:$AY76,"="&amp;$AY76)</f>
        <v>1200</v>
      </c>
      <c r="BF76" s="25" t="s">
        <v>846</v>
      </c>
      <c r="BG76" s="14">
        <f t="shared" si="98"/>
        <v>288</v>
      </c>
      <c r="BH76" s="14">
        <f>SUMIFS(BG$4:BG76,AU$4:AU76,"="&amp;AU76,AY$4:AY76,"="&amp;AY76)</f>
        <v>480</v>
      </c>
      <c r="BI76" s="25" t="s">
        <v>847</v>
      </c>
      <c r="BJ76" s="14">
        <f t="shared" si="99"/>
        <v>11520</v>
      </c>
      <c r="BK76" s="14">
        <f>SUMIFS(BJ$4:BJ76,$AU$4:$AU76,"="&amp;$AU76,$AY$4:$AY76,"="&amp;$AY76)</f>
        <v>19200</v>
      </c>
    </row>
    <row r="77" spans="1:63" ht="16.5" x14ac:dyDescent="0.2">
      <c r="A77" s="13">
        <v>5</v>
      </c>
      <c r="B77" s="13">
        <v>4</v>
      </c>
      <c r="C77" s="26">
        <f t="shared" si="103"/>
        <v>0.10666666666666667</v>
      </c>
      <c r="D77" s="14">
        <f t="shared" si="104"/>
        <v>533</v>
      </c>
      <c r="E77" s="14">
        <f t="shared" si="105"/>
        <v>267</v>
      </c>
      <c r="F77" s="14">
        <f t="shared" si="106"/>
        <v>5333</v>
      </c>
      <c r="G77" s="13">
        <v>520</v>
      </c>
      <c r="H77" s="13">
        <f t="shared" si="101"/>
        <v>260</v>
      </c>
      <c r="I77" s="13">
        <f t="shared" si="107"/>
        <v>10400</v>
      </c>
      <c r="J77" s="13" t="s">
        <v>827</v>
      </c>
      <c r="K77" s="16"/>
      <c r="L77" s="16"/>
      <c r="M77" s="16"/>
      <c r="N77" s="13">
        <v>74</v>
      </c>
      <c r="O77" s="13">
        <f t="shared" si="81"/>
        <v>8</v>
      </c>
      <c r="P77" s="13">
        <f t="shared" si="82"/>
        <v>3</v>
      </c>
      <c r="Q77" s="13">
        <f t="shared" si="109"/>
        <v>640</v>
      </c>
      <c r="R77" s="13">
        <f t="shared" si="110"/>
        <v>320</v>
      </c>
      <c r="S77" s="13">
        <f t="shared" si="111"/>
        <v>12800</v>
      </c>
      <c r="T77" s="16"/>
      <c r="U77" s="16"/>
      <c r="AH77" s="13">
        <v>74</v>
      </c>
      <c r="AI77" s="13">
        <f t="shared" si="83"/>
        <v>10</v>
      </c>
      <c r="AJ77" s="13">
        <f t="shared" si="84"/>
        <v>201102</v>
      </c>
      <c r="AK77" s="13">
        <f t="shared" si="85"/>
        <v>1102011</v>
      </c>
      <c r="AL77" s="13" t="s">
        <v>816</v>
      </c>
      <c r="AM77" s="13">
        <f t="shared" si="86"/>
        <v>2</v>
      </c>
      <c r="AN77" s="13" t="str">
        <f t="shared" si="87"/>
        <v>张飞专属武器魂珠-2</v>
      </c>
      <c r="AO77" s="13">
        <f t="shared" si="88"/>
        <v>55</v>
      </c>
      <c r="AP77" s="13">
        <f t="shared" si="89"/>
        <v>3</v>
      </c>
      <c r="AQ77" s="13">
        <f t="shared" si="90"/>
        <v>0</v>
      </c>
      <c r="AT77" s="13">
        <v>74</v>
      </c>
      <c r="AU77" s="13">
        <f t="shared" si="91"/>
        <v>1</v>
      </c>
      <c r="AV77" s="14">
        <f t="shared" si="92"/>
        <v>200108</v>
      </c>
      <c r="AW77" s="14">
        <f t="shared" si="93"/>
        <v>1102001</v>
      </c>
      <c r="AX77" s="13" t="s">
        <v>816</v>
      </c>
      <c r="AY77" s="13">
        <f t="shared" si="94"/>
        <v>8</v>
      </c>
      <c r="AZ77" s="13" t="s">
        <v>837</v>
      </c>
      <c r="BA77" s="14">
        <f t="shared" si="95"/>
        <v>3</v>
      </c>
      <c r="BB77" s="14" t="str">
        <f t="shared" si="96"/>
        <v>关羽魂珠-8 等级-3</v>
      </c>
      <c r="BC77" s="25" t="s">
        <v>845</v>
      </c>
      <c r="BD77" s="14">
        <f t="shared" si="97"/>
        <v>960</v>
      </c>
      <c r="BE77" s="14">
        <f>SUMIFS(BD$4:BD77,$AU$4:$AU77,"="&amp;$AU77,$AY$4:$AY77,"="&amp;$AY77)</f>
        <v>2160</v>
      </c>
      <c r="BF77" s="25" t="s">
        <v>846</v>
      </c>
      <c r="BG77" s="14">
        <f t="shared" si="98"/>
        <v>384</v>
      </c>
      <c r="BH77" s="14">
        <f>SUMIFS(BG$4:BG77,AU$4:AU77,"="&amp;AU77,AY$4:AY77,"="&amp;AY77)</f>
        <v>864</v>
      </c>
      <c r="BI77" s="25" t="s">
        <v>847</v>
      </c>
      <c r="BJ77" s="14">
        <f t="shared" si="99"/>
        <v>15360</v>
      </c>
      <c r="BK77" s="14">
        <f>SUMIFS(BJ$4:BJ77,$AU$4:$AU77,"="&amp;$AU77,$AY$4:$AY77,"="&amp;$AY77)</f>
        <v>34560</v>
      </c>
    </row>
    <row r="78" spans="1:63" ht="16.5" x14ac:dyDescent="0.2">
      <c r="A78" s="13">
        <v>6</v>
      </c>
      <c r="B78" s="13">
        <v>5</v>
      </c>
      <c r="C78" s="26">
        <f t="shared" si="103"/>
        <v>0.13333333333333333</v>
      </c>
      <c r="D78" s="14">
        <f t="shared" si="104"/>
        <v>667</v>
      </c>
      <c r="E78" s="14">
        <f t="shared" si="105"/>
        <v>333</v>
      </c>
      <c r="F78" s="14">
        <f t="shared" si="106"/>
        <v>6667</v>
      </c>
      <c r="G78" s="13">
        <v>650</v>
      </c>
      <c r="H78" s="13">
        <f t="shared" si="101"/>
        <v>325</v>
      </c>
      <c r="I78" s="13">
        <f t="shared" si="107"/>
        <v>13000</v>
      </c>
      <c r="J78" s="13" t="s">
        <v>828</v>
      </c>
      <c r="K78" s="16"/>
      <c r="L78" s="16"/>
      <c r="M78" s="16"/>
      <c r="N78" s="13">
        <v>75</v>
      </c>
      <c r="O78" s="13">
        <f t="shared" si="81"/>
        <v>8</v>
      </c>
      <c r="P78" s="13">
        <f t="shared" si="82"/>
        <v>4</v>
      </c>
      <c r="Q78" s="13">
        <f t="shared" si="109"/>
        <v>960</v>
      </c>
      <c r="R78" s="13">
        <f t="shared" si="110"/>
        <v>480</v>
      </c>
      <c r="S78" s="13">
        <f t="shared" si="111"/>
        <v>19200</v>
      </c>
      <c r="T78" s="16"/>
      <c r="U78" s="16"/>
      <c r="AH78" s="13">
        <v>75</v>
      </c>
      <c r="AI78" s="13">
        <f t="shared" si="83"/>
        <v>10</v>
      </c>
      <c r="AJ78" s="13">
        <f t="shared" si="84"/>
        <v>201103</v>
      </c>
      <c r="AK78" s="13">
        <f t="shared" si="85"/>
        <v>1102011</v>
      </c>
      <c r="AL78" s="13" t="s">
        <v>816</v>
      </c>
      <c r="AM78" s="13">
        <f t="shared" si="86"/>
        <v>3</v>
      </c>
      <c r="AN78" s="13" t="str">
        <f t="shared" si="87"/>
        <v>张飞专属武器魂珠-3</v>
      </c>
      <c r="AO78" s="13">
        <f t="shared" si="88"/>
        <v>75</v>
      </c>
      <c r="AP78" s="13">
        <f t="shared" si="89"/>
        <v>3</v>
      </c>
      <c r="AQ78" s="13">
        <f t="shared" si="90"/>
        <v>0</v>
      </c>
      <c r="AT78" s="13">
        <v>75</v>
      </c>
      <c r="AU78" s="13">
        <f t="shared" si="91"/>
        <v>1</v>
      </c>
      <c r="AV78" s="14">
        <f t="shared" si="92"/>
        <v>200108</v>
      </c>
      <c r="AW78" s="14">
        <f t="shared" si="93"/>
        <v>1102001</v>
      </c>
      <c r="AX78" s="13" t="s">
        <v>816</v>
      </c>
      <c r="AY78" s="13">
        <f t="shared" si="94"/>
        <v>8</v>
      </c>
      <c r="AZ78" s="13" t="s">
        <v>837</v>
      </c>
      <c r="BA78" s="14">
        <f t="shared" si="95"/>
        <v>4</v>
      </c>
      <c r="BB78" s="14" t="str">
        <f t="shared" si="96"/>
        <v>关羽魂珠-8 等级-4</v>
      </c>
      <c r="BC78" s="25" t="s">
        <v>845</v>
      </c>
      <c r="BD78" s="14">
        <f t="shared" si="97"/>
        <v>1440</v>
      </c>
      <c r="BE78" s="14">
        <f>SUMIFS(BD$4:BD78,$AU$4:$AU78,"="&amp;$AU78,$AY$4:$AY78,"="&amp;$AY78)</f>
        <v>3600</v>
      </c>
      <c r="BF78" s="25" t="s">
        <v>846</v>
      </c>
      <c r="BG78" s="14">
        <f t="shared" si="98"/>
        <v>576</v>
      </c>
      <c r="BH78" s="14">
        <f>SUMIFS(BG$4:BG78,AU$4:AU78,"="&amp;AU78,AY$4:AY78,"="&amp;AY78)</f>
        <v>1440</v>
      </c>
      <c r="BI78" s="25" t="s">
        <v>847</v>
      </c>
      <c r="BJ78" s="14">
        <f t="shared" si="99"/>
        <v>23040</v>
      </c>
      <c r="BK78" s="14">
        <f>SUMIFS(BJ$4:BJ78,$AU$4:$AU78,"="&amp;$AU78,$AY$4:$AY78,"="&amp;$AY78)</f>
        <v>57600</v>
      </c>
    </row>
    <row r="79" spans="1:63" ht="16.5" x14ac:dyDescent="0.2">
      <c r="A79" s="13">
        <v>7</v>
      </c>
      <c r="B79" s="13">
        <v>6</v>
      </c>
      <c r="C79" s="26">
        <f t="shared" si="103"/>
        <v>0.16</v>
      </c>
      <c r="D79" s="14">
        <f t="shared" si="104"/>
        <v>800</v>
      </c>
      <c r="E79" s="14">
        <f t="shared" si="105"/>
        <v>400</v>
      </c>
      <c r="F79" s="14">
        <f t="shared" si="106"/>
        <v>8000</v>
      </c>
      <c r="G79" s="13">
        <v>800</v>
      </c>
      <c r="H79" s="13">
        <f t="shared" si="101"/>
        <v>400</v>
      </c>
      <c r="I79" s="13">
        <f t="shared" si="107"/>
        <v>16000</v>
      </c>
      <c r="J79" s="13" t="s">
        <v>829</v>
      </c>
      <c r="K79" s="16"/>
      <c r="L79" s="16"/>
      <c r="M79" s="16"/>
      <c r="N79" s="13">
        <v>76</v>
      </c>
      <c r="O79" s="13">
        <f t="shared" si="81"/>
        <v>8</v>
      </c>
      <c r="P79" s="13">
        <f t="shared" si="82"/>
        <v>5</v>
      </c>
      <c r="Q79" s="13">
        <f t="shared" si="109"/>
        <v>1280</v>
      </c>
      <c r="R79" s="13">
        <f t="shared" si="110"/>
        <v>640</v>
      </c>
      <c r="S79" s="13">
        <f t="shared" si="111"/>
        <v>25600</v>
      </c>
      <c r="T79" s="16"/>
      <c r="U79" s="16"/>
      <c r="AH79" s="13">
        <v>76</v>
      </c>
      <c r="AI79" s="13">
        <f t="shared" si="83"/>
        <v>10</v>
      </c>
      <c r="AJ79" s="13">
        <f t="shared" si="84"/>
        <v>201104</v>
      </c>
      <c r="AK79" s="13">
        <f t="shared" si="85"/>
        <v>1102011</v>
      </c>
      <c r="AL79" s="13" t="s">
        <v>816</v>
      </c>
      <c r="AM79" s="13">
        <f t="shared" si="86"/>
        <v>4</v>
      </c>
      <c r="AN79" s="13" t="str">
        <f t="shared" si="87"/>
        <v>张飞专属武器魂珠-4</v>
      </c>
      <c r="AO79" s="13">
        <f t="shared" si="88"/>
        <v>85</v>
      </c>
      <c r="AP79" s="13">
        <f t="shared" si="89"/>
        <v>3</v>
      </c>
      <c r="AQ79" s="13">
        <f t="shared" si="90"/>
        <v>1</v>
      </c>
      <c r="AT79" s="13">
        <v>76</v>
      </c>
      <c r="AU79" s="13">
        <f t="shared" si="91"/>
        <v>1</v>
      </c>
      <c r="AV79" s="14">
        <f t="shared" si="92"/>
        <v>200108</v>
      </c>
      <c r="AW79" s="14">
        <f t="shared" si="93"/>
        <v>1102001</v>
      </c>
      <c r="AX79" s="13" t="s">
        <v>816</v>
      </c>
      <c r="AY79" s="13">
        <f t="shared" si="94"/>
        <v>8</v>
      </c>
      <c r="AZ79" s="13" t="s">
        <v>837</v>
      </c>
      <c r="BA79" s="14">
        <f t="shared" si="95"/>
        <v>5</v>
      </c>
      <c r="BB79" s="14" t="str">
        <f t="shared" si="96"/>
        <v>关羽魂珠-8 等级-5</v>
      </c>
      <c r="BC79" s="25" t="s">
        <v>845</v>
      </c>
      <c r="BD79" s="14">
        <f t="shared" si="97"/>
        <v>1920</v>
      </c>
      <c r="BE79" s="14">
        <f>SUMIFS(BD$4:BD79,$AU$4:$AU79,"="&amp;$AU79,$AY$4:$AY79,"="&amp;$AY79)</f>
        <v>5520</v>
      </c>
      <c r="BF79" s="25" t="s">
        <v>846</v>
      </c>
      <c r="BG79" s="14">
        <f t="shared" si="98"/>
        <v>768</v>
      </c>
      <c r="BH79" s="14">
        <f>SUMIFS(BG$4:BG79,AU$4:AU79,"="&amp;AU79,AY$4:AY79,"="&amp;AY79)</f>
        <v>2208</v>
      </c>
      <c r="BI79" s="25" t="s">
        <v>847</v>
      </c>
      <c r="BJ79" s="14">
        <f t="shared" si="99"/>
        <v>30720</v>
      </c>
      <c r="BK79" s="14">
        <f>SUMIFS(BJ$4:BJ79,$AU$4:$AU79,"="&amp;$AU79,$AY$4:$AY79,"="&amp;$AY79)</f>
        <v>88320</v>
      </c>
    </row>
    <row r="80" spans="1:63" ht="16.5" x14ac:dyDescent="0.2">
      <c r="A80" s="13">
        <v>8</v>
      </c>
      <c r="B80" s="13">
        <v>7</v>
      </c>
      <c r="C80" s="26">
        <f t="shared" si="103"/>
        <v>0.18666666666666668</v>
      </c>
      <c r="D80" s="14">
        <f t="shared" si="104"/>
        <v>933</v>
      </c>
      <c r="E80" s="14">
        <f t="shared" si="105"/>
        <v>467</v>
      </c>
      <c r="F80" s="14">
        <f t="shared" si="106"/>
        <v>9333</v>
      </c>
      <c r="G80" s="13">
        <v>950</v>
      </c>
      <c r="H80" s="13">
        <f t="shared" si="101"/>
        <v>475</v>
      </c>
      <c r="I80" s="13">
        <f t="shared" si="107"/>
        <v>19000</v>
      </c>
      <c r="J80" s="13" t="s">
        <v>831</v>
      </c>
      <c r="K80" s="16"/>
      <c r="L80" s="16"/>
      <c r="M80" s="16"/>
      <c r="N80" s="13">
        <v>77</v>
      </c>
      <c r="O80" s="13">
        <f t="shared" si="81"/>
        <v>8</v>
      </c>
      <c r="P80" s="13">
        <f t="shared" si="82"/>
        <v>6</v>
      </c>
      <c r="Q80" s="13">
        <f t="shared" si="109"/>
        <v>1600</v>
      </c>
      <c r="R80" s="13">
        <f t="shared" si="110"/>
        <v>800</v>
      </c>
      <c r="S80" s="13">
        <f t="shared" si="111"/>
        <v>32000</v>
      </c>
      <c r="T80" s="16"/>
      <c r="U80" s="16"/>
      <c r="AH80" s="13">
        <v>77</v>
      </c>
      <c r="AI80" s="13">
        <f t="shared" si="83"/>
        <v>10</v>
      </c>
      <c r="AJ80" s="13">
        <f t="shared" si="84"/>
        <v>201105</v>
      </c>
      <c r="AK80" s="13">
        <f t="shared" si="85"/>
        <v>1102011</v>
      </c>
      <c r="AL80" s="13" t="s">
        <v>816</v>
      </c>
      <c r="AM80" s="13">
        <f t="shared" si="86"/>
        <v>5</v>
      </c>
      <c r="AN80" s="13" t="str">
        <f t="shared" si="87"/>
        <v>张飞专属武器魂珠-5</v>
      </c>
      <c r="AO80" s="13">
        <f t="shared" si="88"/>
        <v>110</v>
      </c>
      <c r="AP80" s="13">
        <f t="shared" si="89"/>
        <v>3</v>
      </c>
      <c r="AQ80" s="13">
        <f t="shared" si="90"/>
        <v>2</v>
      </c>
      <c r="AT80" s="13">
        <v>77</v>
      </c>
      <c r="AU80" s="13">
        <f t="shared" si="91"/>
        <v>1</v>
      </c>
      <c r="AV80" s="14">
        <f t="shared" si="92"/>
        <v>200108</v>
      </c>
      <c r="AW80" s="14">
        <f t="shared" si="93"/>
        <v>1102001</v>
      </c>
      <c r="AX80" s="13" t="s">
        <v>816</v>
      </c>
      <c r="AY80" s="13">
        <f t="shared" si="94"/>
        <v>8</v>
      </c>
      <c r="AZ80" s="13" t="s">
        <v>837</v>
      </c>
      <c r="BA80" s="14">
        <f t="shared" si="95"/>
        <v>6</v>
      </c>
      <c r="BB80" s="14" t="str">
        <f t="shared" si="96"/>
        <v>关羽魂珠-8 等级-6</v>
      </c>
      <c r="BC80" s="25" t="s">
        <v>845</v>
      </c>
      <c r="BD80" s="14">
        <f t="shared" si="97"/>
        <v>2400</v>
      </c>
      <c r="BE80" s="14">
        <f>SUMIFS(BD$4:BD80,$AU$4:$AU80,"="&amp;$AU80,$AY$4:$AY80,"="&amp;$AY80)</f>
        <v>7920</v>
      </c>
      <c r="BF80" s="25" t="s">
        <v>846</v>
      </c>
      <c r="BG80" s="14">
        <f t="shared" si="98"/>
        <v>960</v>
      </c>
      <c r="BH80" s="14">
        <f>SUMIFS(BG$4:BG80,AU$4:AU80,"="&amp;AU80,AY$4:AY80,"="&amp;AY80)</f>
        <v>3168</v>
      </c>
      <c r="BI80" s="25" t="s">
        <v>847</v>
      </c>
      <c r="BJ80" s="14">
        <f t="shared" si="99"/>
        <v>38400</v>
      </c>
      <c r="BK80" s="14">
        <f>SUMIFS(BJ$4:BJ80,$AU$4:$AU80,"="&amp;$AU80,$AY$4:$AY80,"="&amp;$AY80)</f>
        <v>126720</v>
      </c>
    </row>
    <row r="81" spans="1:63" ht="16.5" x14ac:dyDescent="0.2">
      <c r="A81" s="13">
        <v>9</v>
      </c>
      <c r="B81" s="13">
        <v>8</v>
      </c>
      <c r="C81" s="26">
        <f t="shared" si="103"/>
        <v>0.21333333333333335</v>
      </c>
      <c r="D81" s="14">
        <f t="shared" si="104"/>
        <v>1067</v>
      </c>
      <c r="E81" s="14">
        <f t="shared" si="105"/>
        <v>533</v>
      </c>
      <c r="F81" s="14">
        <f t="shared" si="106"/>
        <v>10667</v>
      </c>
      <c r="G81" s="13">
        <v>1100</v>
      </c>
      <c r="H81" s="13">
        <f t="shared" si="101"/>
        <v>550</v>
      </c>
      <c r="I81" s="13">
        <f t="shared" si="107"/>
        <v>22000</v>
      </c>
      <c r="J81" s="13" t="s">
        <v>830</v>
      </c>
      <c r="K81" s="16"/>
      <c r="L81" s="16"/>
      <c r="M81" s="16"/>
      <c r="N81" s="13">
        <v>78</v>
      </c>
      <c r="O81" s="13">
        <f t="shared" si="81"/>
        <v>8</v>
      </c>
      <c r="P81" s="13">
        <f t="shared" si="82"/>
        <v>7</v>
      </c>
      <c r="Q81" s="13">
        <f t="shared" si="109"/>
        <v>1920</v>
      </c>
      <c r="R81" s="13">
        <f t="shared" si="110"/>
        <v>960</v>
      </c>
      <c r="S81" s="13">
        <f t="shared" si="111"/>
        <v>38400</v>
      </c>
      <c r="T81" s="16"/>
      <c r="U81" s="16"/>
      <c r="AH81" s="13">
        <v>78</v>
      </c>
      <c r="AI81" s="13">
        <f t="shared" si="83"/>
        <v>10</v>
      </c>
      <c r="AJ81" s="13">
        <f t="shared" si="84"/>
        <v>201106</v>
      </c>
      <c r="AK81" s="13">
        <f t="shared" si="85"/>
        <v>1102011</v>
      </c>
      <c r="AL81" s="13" t="s">
        <v>816</v>
      </c>
      <c r="AM81" s="13">
        <f t="shared" si="86"/>
        <v>6</v>
      </c>
      <c r="AN81" s="13" t="str">
        <f t="shared" si="87"/>
        <v>张飞专属武器魂珠-6</v>
      </c>
      <c r="AO81" s="13">
        <f t="shared" si="88"/>
        <v>125</v>
      </c>
      <c r="AP81" s="13">
        <f t="shared" si="89"/>
        <v>3</v>
      </c>
      <c r="AQ81" s="13">
        <f t="shared" si="90"/>
        <v>3</v>
      </c>
      <c r="AT81" s="13">
        <v>78</v>
      </c>
      <c r="AU81" s="13">
        <f t="shared" si="91"/>
        <v>1</v>
      </c>
      <c r="AV81" s="14">
        <f t="shared" si="92"/>
        <v>200108</v>
      </c>
      <c r="AW81" s="14">
        <f t="shared" si="93"/>
        <v>1102001</v>
      </c>
      <c r="AX81" s="13" t="s">
        <v>816</v>
      </c>
      <c r="AY81" s="13">
        <f t="shared" si="94"/>
        <v>8</v>
      </c>
      <c r="AZ81" s="13" t="s">
        <v>837</v>
      </c>
      <c r="BA81" s="14">
        <f t="shared" si="95"/>
        <v>7</v>
      </c>
      <c r="BB81" s="14" t="str">
        <f t="shared" si="96"/>
        <v>关羽魂珠-8 等级-7</v>
      </c>
      <c r="BC81" s="25" t="s">
        <v>845</v>
      </c>
      <c r="BD81" s="14">
        <f t="shared" si="97"/>
        <v>2880</v>
      </c>
      <c r="BE81" s="14">
        <f>SUMIFS(BD$4:BD81,$AU$4:$AU81,"="&amp;$AU81,$AY$4:$AY81,"="&amp;$AY81)</f>
        <v>10800</v>
      </c>
      <c r="BF81" s="25" t="s">
        <v>846</v>
      </c>
      <c r="BG81" s="14">
        <f t="shared" si="98"/>
        <v>1152</v>
      </c>
      <c r="BH81" s="14">
        <f>SUMIFS(BG$4:BG81,AU$4:AU81,"="&amp;AU81,AY$4:AY81,"="&amp;AY81)</f>
        <v>4320</v>
      </c>
      <c r="BI81" s="25" t="s">
        <v>847</v>
      </c>
      <c r="BJ81" s="14">
        <f t="shared" si="99"/>
        <v>46080</v>
      </c>
      <c r="BK81" s="14">
        <f>SUMIFS(BJ$4:BJ81,$AU$4:$AU81,"="&amp;$AU81,$AY$4:$AY81,"="&amp;$AY81)</f>
        <v>172800</v>
      </c>
    </row>
    <row r="82" spans="1:63" ht="16.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3">
        <v>79</v>
      </c>
      <c r="O82" s="13">
        <f t="shared" si="81"/>
        <v>8</v>
      </c>
      <c r="P82" s="13">
        <f t="shared" si="82"/>
        <v>8</v>
      </c>
      <c r="Q82" s="13">
        <f t="shared" si="109"/>
        <v>2240</v>
      </c>
      <c r="R82" s="13">
        <f t="shared" si="110"/>
        <v>1120</v>
      </c>
      <c r="S82" s="13">
        <f t="shared" si="111"/>
        <v>44800</v>
      </c>
      <c r="T82" s="16"/>
      <c r="U82" s="16"/>
      <c r="AH82" s="13">
        <v>79</v>
      </c>
      <c r="AI82" s="13">
        <f t="shared" si="83"/>
        <v>10</v>
      </c>
      <c r="AJ82" s="13">
        <f t="shared" si="84"/>
        <v>201107</v>
      </c>
      <c r="AK82" s="13">
        <f t="shared" si="85"/>
        <v>1102011</v>
      </c>
      <c r="AL82" s="13" t="s">
        <v>816</v>
      </c>
      <c r="AM82" s="13">
        <f t="shared" si="86"/>
        <v>7</v>
      </c>
      <c r="AN82" s="13" t="str">
        <f t="shared" si="87"/>
        <v>张飞专属武器魂珠-7</v>
      </c>
      <c r="AO82" s="13">
        <f t="shared" si="88"/>
        <v>135</v>
      </c>
      <c r="AP82" s="13">
        <f t="shared" si="89"/>
        <v>3</v>
      </c>
      <c r="AQ82" s="13">
        <f t="shared" si="90"/>
        <v>4</v>
      </c>
      <c r="AT82" s="13">
        <v>79</v>
      </c>
      <c r="AU82" s="13">
        <f t="shared" si="91"/>
        <v>1</v>
      </c>
      <c r="AV82" s="14">
        <f t="shared" si="92"/>
        <v>200108</v>
      </c>
      <c r="AW82" s="14">
        <f t="shared" si="93"/>
        <v>1102001</v>
      </c>
      <c r="AX82" s="13" t="s">
        <v>816</v>
      </c>
      <c r="AY82" s="13">
        <f t="shared" si="94"/>
        <v>8</v>
      </c>
      <c r="AZ82" s="13" t="s">
        <v>837</v>
      </c>
      <c r="BA82" s="14">
        <f t="shared" si="95"/>
        <v>8</v>
      </c>
      <c r="BB82" s="14" t="str">
        <f t="shared" si="96"/>
        <v>关羽魂珠-8 等级-8</v>
      </c>
      <c r="BC82" s="25" t="s">
        <v>845</v>
      </c>
      <c r="BD82" s="14">
        <f t="shared" si="97"/>
        <v>3360</v>
      </c>
      <c r="BE82" s="14">
        <f>SUMIFS(BD$4:BD82,$AU$4:$AU82,"="&amp;$AU82,$AY$4:$AY82,"="&amp;$AY82)</f>
        <v>14160</v>
      </c>
      <c r="BF82" s="25" t="s">
        <v>846</v>
      </c>
      <c r="BG82" s="14">
        <f t="shared" si="98"/>
        <v>1344</v>
      </c>
      <c r="BH82" s="14">
        <f>SUMIFS(BG$4:BG82,AU$4:AU82,"="&amp;AU82,AY$4:AY82,"="&amp;AY82)</f>
        <v>5664</v>
      </c>
      <c r="BI82" s="25" t="s">
        <v>847</v>
      </c>
      <c r="BJ82" s="14">
        <f t="shared" si="99"/>
        <v>53760</v>
      </c>
      <c r="BK82" s="14">
        <f>SUMIFS(BJ$4:BJ82,$AU$4:$AU82,"="&amp;$AU82,$AY$4:$AY82,"="&amp;$AY82)</f>
        <v>226560</v>
      </c>
    </row>
    <row r="83" spans="1:63" ht="16.5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3">
        <v>80</v>
      </c>
      <c r="O83" s="13">
        <f t="shared" si="81"/>
        <v>8</v>
      </c>
      <c r="P83" s="13">
        <f t="shared" si="82"/>
        <v>9</v>
      </c>
      <c r="Q83" s="13">
        <f t="shared" si="109"/>
        <v>2560</v>
      </c>
      <c r="R83" s="13">
        <f t="shared" si="110"/>
        <v>1280</v>
      </c>
      <c r="S83" s="13">
        <f t="shared" si="111"/>
        <v>51200</v>
      </c>
      <c r="T83" s="16"/>
      <c r="U83" s="16"/>
      <c r="AH83" s="13">
        <v>80</v>
      </c>
      <c r="AI83" s="13">
        <f t="shared" si="83"/>
        <v>10</v>
      </c>
      <c r="AJ83" s="13">
        <f t="shared" si="84"/>
        <v>201108</v>
      </c>
      <c r="AK83" s="13">
        <f t="shared" si="85"/>
        <v>1102011</v>
      </c>
      <c r="AL83" s="13" t="s">
        <v>816</v>
      </c>
      <c r="AM83" s="13">
        <f t="shared" si="86"/>
        <v>8</v>
      </c>
      <c r="AN83" s="13" t="str">
        <f t="shared" si="87"/>
        <v>张飞专属武器魂珠-8</v>
      </c>
      <c r="AO83" s="13">
        <f t="shared" si="88"/>
        <v>150</v>
      </c>
      <c r="AP83" s="13">
        <f t="shared" si="89"/>
        <v>3</v>
      </c>
      <c r="AQ83" s="13">
        <f t="shared" si="90"/>
        <v>5</v>
      </c>
      <c r="AT83" s="13">
        <v>80</v>
      </c>
      <c r="AU83" s="13">
        <f t="shared" si="91"/>
        <v>1</v>
      </c>
      <c r="AV83" s="14">
        <f t="shared" si="92"/>
        <v>200108</v>
      </c>
      <c r="AW83" s="14">
        <f t="shared" si="93"/>
        <v>1102001</v>
      </c>
      <c r="AX83" s="13" t="s">
        <v>816</v>
      </c>
      <c r="AY83" s="13">
        <f t="shared" si="94"/>
        <v>8</v>
      </c>
      <c r="AZ83" s="13" t="s">
        <v>837</v>
      </c>
      <c r="BA83" s="14">
        <f t="shared" si="95"/>
        <v>9</v>
      </c>
      <c r="BB83" s="14" t="str">
        <f t="shared" si="96"/>
        <v>关羽魂珠-8 等级-9</v>
      </c>
      <c r="BC83" s="25" t="s">
        <v>845</v>
      </c>
      <c r="BD83" s="14">
        <f t="shared" si="97"/>
        <v>3840</v>
      </c>
      <c r="BE83" s="14">
        <f>SUMIFS(BD$4:BD83,$AU$4:$AU83,"="&amp;$AU83,$AY$4:$AY83,"="&amp;$AY83)</f>
        <v>18000</v>
      </c>
      <c r="BF83" s="25" t="s">
        <v>846</v>
      </c>
      <c r="BG83" s="14">
        <f t="shared" si="98"/>
        <v>1536</v>
      </c>
      <c r="BH83" s="14">
        <f>SUMIFS(BG$4:BG83,AU$4:AU83,"="&amp;AU83,AY$4:AY83,"="&amp;AY83)</f>
        <v>7200</v>
      </c>
      <c r="BI83" s="25" t="s">
        <v>847</v>
      </c>
      <c r="BJ83" s="14">
        <f t="shared" si="99"/>
        <v>61440</v>
      </c>
      <c r="BK83" s="14">
        <f>SUMIFS(BJ$4:BJ83,$AU$4:$AU83,"="&amp;$AU83,$AY$4:$AY83,"="&amp;$AY83)</f>
        <v>288000</v>
      </c>
    </row>
    <row r="84" spans="1:63" ht="20.25" x14ac:dyDescent="0.2">
      <c r="A84" s="58" t="s">
        <v>799</v>
      </c>
      <c r="B84" s="58"/>
      <c r="C84" s="58"/>
      <c r="D84" s="58"/>
      <c r="E84" s="58"/>
      <c r="F84" s="58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AH84" s="13">
        <v>81</v>
      </c>
      <c r="AI84" s="13">
        <f t="shared" si="83"/>
        <v>11</v>
      </c>
      <c r="AJ84" s="13">
        <f t="shared" si="84"/>
        <v>201201</v>
      </c>
      <c r="AK84" s="13">
        <f t="shared" si="85"/>
        <v>1102012</v>
      </c>
      <c r="AL84" s="13" t="s">
        <v>816</v>
      </c>
      <c r="AM84" s="13">
        <f t="shared" si="86"/>
        <v>1</v>
      </c>
      <c r="AN84" s="13" t="str">
        <f t="shared" si="87"/>
        <v>夏侯惇专属武器魂珠-1</v>
      </c>
      <c r="AO84" s="13">
        <f t="shared" si="88"/>
        <v>40</v>
      </c>
      <c r="AP84" s="13">
        <f t="shared" si="89"/>
        <v>0</v>
      </c>
      <c r="AQ84" s="13">
        <f t="shared" si="90"/>
        <v>0</v>
      </c>
      <c r="AT84" s="13">
        <v>81</v>
      </c>
      <c r="AU84" s="13">
        <f t="shared" si="91"/>
        <v>2</v>
      </c>
      <c r="AV84" s="14">
        <f t="shared" si="92"/>
        <v>200201</v>
      </c>
      <c r="AW84" s="14">
        <f t="shared" si="93"/>
        <v>1102002</v>
      </c>
      <c r="AX84" s="13" t="s">
        <v>816</v>
      </c>
      <c r="AY84" s="13">
        <f t="shared" si="94"/>
        <v>1</v>
      </c>
      <c r="AZ84" s="13" t="s">
        <v>837</v>
      </c>
      <c r="BA84" s="14">
        <f t="shared" si="95"/>
        <v>0</v>
      </c>
      <c r="BB84" s="14" t="str">
        <f t="shared" si="96"/>
        <v>许褚魂珠-1 等级-0</v>
      </c>
      <c r="BC84" s="25" t="s">
        <v>845</v>
      </c>
      <c r="BD84" s="14">
        <f t="shared" si="97"/>
        <v>0</v>
      </c>
      <c r="BE84" s="14">
        <f>SUMIFS(BD$4:BD84,$AU$4:$AU84,"="&amp;$AU84,$AY$4:$AY84,"="&amp;$AY84)</f>
        <v>0</v>
      </c>
      <c r="BF84" s="25" t="s">
        <v>846</v>
      </c>
      <c r="BG84" s="14">
        <f t="shared" si="98"/>
        <v>0</v>
      </c>
      <c r="BH84" s="14">
        <f>SUMIFS(BG$4:BG84,AU$4:AU84,"="&amp;AU84,AY$4:AY84,"="&amp;AY84)</f>
        <v>0</v>
      </c>
      <c r="BI84" s="25" t="s">
        <v>847</v>
      </c>
      <c r="BJ84" s="14">
        <f t="shared" si="99"/>
        <v>0</v>
      </c>
      <c r="BK84" s="14">
        <f>SUMIFS(BJ$4:BJ84,$AU$4:$AU84,"="&amp;$AU84,$AY$4:$AY84,"="&amp;$AY84)</f>
        <v>0</v>
      </c>
    </row>
    <row r="85" spans="1:63" ht="16.5" x14ac:dyDescent="0.2">
      <c r="A85" s="30"/>
      <c r="B85" s="30">
        <f>SUM(B87:B95)</f>
        <v>37.5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AH85" s="13">
        <v>82</v>
      </c>
      <c r="AI85" s="13">
        <f t="shared" si="83"/>
        <v>11</v>
      </c>
      <c r="AJ85" s="13">
        <f t="shared" si="84"/>
        <v>201202</v>
      </c>
      <c r="AK85" s="13">
        <f t="shared" si="85"/>
        <v>1102012</v>
      </c>
      <c r="AL85" s="13" t="s">
        <v>816</v>
      </c>
      <c r="AM85" s="13">
        <f t="shared" si="86"/>
        <v>2</v>
      </c>
      <c r="AN85" s="13" t="str">
        <f t="shared" si="87"/>
        <v>夏侯惇专属武器魂珠-2</v>
      </c>
      <c r="AO85" s="13">
        <f t="shared" si="88"/>
        <v>55</v>
      </c>
      <c r="AP85" s="13">
        <f t="shared" si="89"/>
        <v>3</v>
      </c>
      <c r="AQ85" s="13">
        <f t="shared" si="90"/>
        <v>0</v>
      </c>
      <c r="AT85" s="13">
        <v>82</v>
      </c>
      <c r="AU85" s="13">
        <f t="shared" si="91"/>
        <v>2</v>
      </c>
      <c r="AV85" s="14">
        <f t="shared" si="92"/>
        <v>200201</v>
      </c>
      <c r="AW85" s="14">
        <f t="shared" si="93"/>
        <v>1102002</v>
      </c>
      <c r="AX85" s="13" t="s">
        <v>816</v>
      </c>
      <c r="AY85" s="13">
        <f t="shared" si="94"/>
        <v>1</v>
      </c>
      <c r="AZ85" s="13" t="s">
        <v>837</v>
      </c>
      <c r="BA85" s="14">
        <f t="shared" si="95"/>
        <v>1</v>
      </c>
      <c r="BB85" s="14" t="str">
        <f t="shared" si="96"/>
        <v>许褚魂珠-1 等级-1</v>
      </c>
      <c r="BC85" s="25" t="s">
        <v>845</v>
      </c>
      <c r="BD85" s="14">
        <f t="shared" si="97"/>
        <v>36</v>
      </c>
      <c r="BE85" s="14">
        <f>SUMIFS(BD$4:BD85,$AU$4:$AU85,"="&amp;$AU85,$AY$4:$AY85,"="&amp;$AY85)</f>
        <v>36</v>
      </c>
      <c r="BF85" s="25" t="s">
        <v>846</v>
      </c>
      <c r="BG85" s="14">
        <f t="shared" si="98"/>
        <v>20</v>
      </c>
      <c r="BH85" s="14">
        <f>SUMIFS(BG$4:BG85,AU$4:AU85,"="&amp;AU85,AY$4:AY85,"="&amp;AY85)</f>
        <v>20</v>
      </c>
      <c r="BI85" s="25" t="s">
        <v>847</v>
      </c>
      <c r="BJ85" s="14">
        <f t="shared" si="99"/>
        <v>880</v>
      </c>
      <c r="BK85" s="14">
        <f>SUMIFS(BJ$4:BJ85,$AU$4:$AU85,"="&amp;$AU85,$AY$4:$AY85,"="&amp;$AY85)</f>
        <v>880</v>
      </c>
    </row>
    <row r="86" spans="1:63" ht="17.25" x14ac:dyDescent="0.2">
      <c r="A86" s="12" t="s">
        <v>789</v>
      </c>
      <c r="B86" s="12" t="s">
        <v>791</v>
      </c>
      <c r="C86" s="12" t="s">
        <v>790</v>
      </c>
      <c r="D86" s="12" t="s">
        <v>792</v>
      </c>
      <c r="E86" s="12" t="s">
        <v>793</v>
      </c>
      <c r="F86" s="12" t="s">
        <v>794</v>
      </c>
      <c r="G86" s="12" t="s">
        <v>802</v>
      </c>
      <c r="H86" s="12" t="s">
        <v>803</v>
      </c>
      <c r="I86" s="12" t="s">
        <v>806</v>
      </c>
      <c r="J86" s="12" t="s">
        <v>822</v>
      </c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AH86" s="13">
        <v>83</v>
      </c>
      <c r="AI86" s="13">
        <f t="shared" si="83"/>
        <v>11</v>
      </c>
      <c r="AJ86" s="13">
        <f t="shared" si="84"/>
        <v>201203</v>
      </c>
      <c r="AK86" s="13">
        <f t="shared" si="85"/>
        <v>1102012</v>
      </c>
      <c r="AL86" s="13" t="s">
        <v>816</v>
      </c>
      <c r="AM86" s="13">
        <f t="shared" si="86"/>
        <v>3</v>
      </c>
      <c r="AN86" s="13" t="str">
        <f t="shared" si="87"/>
        <v>夏侯惇专属武器魂珠-3</v>
      </c>
      <c r="AO86" s="13">
        <f t="shared" si="88"/>
        <v>75</v>
      </c>
      <c r="AP86" s="13">
        <f t="shared" si="89"/>
        <v>3</v>
      </c>
      <c r="AQ86" s="13">
        <f t="shared" si="90"/>
        <v>0</v>
      </c>
      <c r="AT86" s="13">
        <v>83</v>
      </c>
      <c r="AU86" s="13">
        <f t="shared" si="91"/>
        <v>2</v>
      </c>
      <c r="AV86" s="14">
        <f t="shared" si="92"/>
        <v>200201</v>
      </c>
      <c r="AW86" s="14">
        <f t="shared" si="93"/>
        <v>1102002</v>
      </c>
      <c r="AX86" s="13" t="s">
        <v>816</v>
      </c>
      <c r="AY86" s="13">
        <f t="shared" si="94"/>
        <v>1</v>
      </c>
      <c r="AZ86" s="13" t="s">
        <v>837</v>
      </c>
      <c r="BA86" s="14">
        <f t="shared" si="95"/>
        <v>2</v>
      </c>
      <c r="BB86" s="14" t="str">
        <f t="shared" si="96"/>
        <v>许褚魂珠-1 等级-2</v>
      </c>
      <c r="BC86" s="25" t="s">
        <v>845</v>
      </c>
      <c r="BD86" s="14">
        <f t="shared" si="97"/>
        <v>54</v>
      </c>
      <c r="BE86" s="14">
        <f>SUMIFS(BD$4:BD86,$AU$4:$AU86,"="&amp;$AU86,$AY$4:$AY86,"="&amp;$AY86)</f>
        <v>90</v>
      </c>
      <c r="BF86" s="25" t="s">
        <v>846</v>
      </c>
      <c r="BG86" s="14">
        <f t="shared" si="98"/>
        <v>30</v>
      </c>
      <c r="BH86" s="14">
        <f>SUMIFS(BG$4:BG86,AU$4:AU86,"="&amp;AU86,AY$4:AY86,"="&amp;AY86)</f>
        <v>50</v>
      </c>
      <c r="BI86" s="25" t="s">
        <v>847</v>
      </c>
      <c r="BJ86" s="14">
        <f t="shared" si="99"/>
        <v>1320</v>
      </c>
      <c r="BK86" s="14">
        <f>SUMIFS(BJ$4:BJ86,$AU$4:$AU86,"="&amp;$AU86,$AY$4:$AY86,"="&amp;$AY86)</f>
        <v>2200</v>
      </c>
    </row>
    <row r="87" spans="1:63" ht="16.5" x14ac:dyDescent="0.2">
      <c r="A87" s="13">
        <v>1</v>
      </c>
      <c r="B87" s="13">
        <v>1</v>
      </c>
      <c r="C87" s="26">
        <f>B87/$B$15</f>
        <v>2.6666666666666668E-2</v>
      </c>
      <c r="D87" s="14">
        <f>ROUND(G$9*$C87,0)</f>
        <v>187</v>
      </c>
      <c r="E87" s="14">
        <f t="shared" ref="E87:F87" si="112">ROUND(H$9*$C87,0)</f>
        <v>93</v>
      </c>
      <c r="F87" s="14">
        <f t="shared" si="112"/>
        <v>1867</v>
      </c>
      <c r="G87" s="13">
        <v>180</v>
      </c>
      <c r="H87" s="13">
        <f t="shared" ref="H87:H95" si="113">G87/2</f>
        <v>90</v>
      </c>
      <c r="I87" s="13">
        <f t="shared" ref="I87" si="114">G87*20</f>
        <v>3600</v>
      </c>
      <c r="J87" s="13" t="s">
        <v>823</v>
      </c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AH87" s="13">
        <v>84</v>
      </c>
      <c r="AI87" s="13">
        <f t="shared" si="83"/>
        <v>11</v>
      </c>
      <c r="AJ87" s="13">
        <f t="shared" si="84"/>
        <v>201204</v>
      </c>
      <c r="AK87" s="13">
        <f t="shared" si="85"/>
        <v>1102012</v>
      </c>
      <c r="AL87" s="13" t="s">
        <v>816</v>
      </c>
      <c r="AM87" s="13">
        <f t="shared" si="86"/>
        <v>4</v>
      </c>
      <c r="AN87" s="13" t="str">
        <f t="shared" si="87"/>
        <v>夏侯惇专属武器魂珠-4</v>
      </c>
      <c r="AO87" s="13">
        <f t="shared" si="88"/>
        <v>85</v>
      </c>
      <c r="AP87" s="13">
        <f t="shared" si="89"/>
        <v>3</v>
      </c>
      <c r="AQ87" s="13">
        <f t="shared" si="90"/>
        <v>1</v>
      </c>
      <c r="AT87" s="13">
        <v>84</v>
      </c>
      <c r="AU87" s="13">
        <f t="shared" si="91"/>
        <v>2</v>
      </c>
      <c r="AV87" s="14">
        <f t="shared" si="92"/>
        <v>200201</v>
      </c>
      <c r="AW87" s="14">
        <f t="shared" si="93"/>
        <v>1102002</v>
      </c>
      <c r="AX87" s="13" t="s">
        <v>816</v>
      </c>
      <c r="AY87" s="13">
        <f t="shared" si="94"/>
        <v>1</v>
      </c>
      <c r="AZ87" s="13" t="s">
        <v>837</v>
      </c>
      <c r="BA87" s="14">
        <f t="shared" si="95"/>
        <v>3</v>
      </c>
      <c r="BB87" s="14" t="str">
        <f t="shared" si="96"/>
        <v>许褚魂珠-1 等级-3</v>
      </c>
      <c r="BC87" s="25" t="s">
        <v>845</v>
      </c>
      <c r="BD87" s="14">
        <f t="shared" si="97"/>
        <v>72</v>
      </c>
      <c r="BE87" s="14">
        <f>SUMIFS(BD$4:BD87,$AU$4:$AU87,"="&amp;$AU87,$AY$4:$AY87,"="&amp;$AY87)</f>
        <v>162</v>
      </c>
      <c r="BF87" s="25" t="s">
        <v>846</v>
      </c>
      <c r="BG87" s="14">
        <f t="shared" si="98"/>
        <v>40</v>
      </c>
      <c r="BH87" s="14">
        <f>SUMIFS(BG$4:BG87,AU$4:AU87,"="&amp;AU87,AY$4:AY87,"="&amp;AY87)</f>
        <v>90</v>
      </c>
      <c r="BI87" s="25" t="s">
        <v>847</v>
      </c>
      <c r="BJ87" s="14">
        <f t="shared" si="99"/>
        <v>1760</v>
      </c>
      <c r="BK87" s="14">
        <f>SUMIFS(BJ$4:BJ87,$AU$4:$AU87,"="&amp;$AU87,$AY$4:$AY87,"="&amp;$AY87)</f>
        <v>3960</v>
      </c>
    </row>
    <row r="88" spans="1:63" ht="16.5" x14ac:dyDescent="0.2">
      <c r="A88" s="13">
        <v>2</v>
      </c>
      <c r="B88" s="13">
        <v>1.5</v>
      </c>
      <c r="C88" s="26">
        <f t="shared" ref="C88:C95" si="115">B88/$B$15</f>
        <v>0.04</v>
      </c>
      <c r="D88" s="14">
        <f t="shared" ref="D88:D95" si="116">ROUND(G$9*$C88,0)</f>
        <v>280</v>
      </c>
      <c r="E88" s="14">
        <f t="shared" ref="E88:E95" si="117">ROUND(H$9*$C88,0)</f>
        <v>140</v>
      </c>
      <c r="F88" s="14">
        <f t="shared" ref="F88:F95" si="118">ROUND(I$9*$C88,0)</f>
        <v>2800</v>
      </c>
      <c r="G88" s="13">
        <v>280</v>
      </c>
      <c r="H88" s="13">
        <f t="shared" si="113"/>
        <v>140</v>
      </c>
      <c r="I88" s="13">
        <f t="shared" ref="I88:I95" si="119">G88*20</f>
        <v>5600</v>
      </c>
      <c r="J88" s="13" t="s">
        <v>824</v>
      </c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AH88" s="13">
        <v>85</v>
      </c>
      <c r="AI88" s="13">
        <f t="shared" si="83"/>
        <v>11</v>
      </c>
      <c r="AJ88" s="13">
        <f t="shared" si="84"/>
        <v>201205</v>
      </c>
      <c r="AK88" s="13">
        <f t="shared" si="85"/>
        <v>1102012</v>
      </c>
      <c r="AL88" s="13" t="s">
        <v>816</v>
      </c>
      <c r="AM88" s="13">
        <f t="shared" si="86"/>
        <v>5</v>
      </c>
      <c r="AN88" s="13" t="str">
        <f t="shared" si="87"/>
        <v>夏侯惇专属武器魂珠-5</v>
      </c>
      <c r="AO88" s="13">
        <f t="shared" si="88"/>
        <v>110</v>
      </c>
      <c r="AP88" s="13">
        <f t="shared" si="89"/>
        <v>3</v>
      </c>
      <c r="AQ88" s="13">
        <f t="shared" si="90"/>
        <v>2</v>
      </c>
      <c r="AT88" s="13">
        <v>85</v>
      </c>
      <c r="AU88" s="13">
        <f t="shared" si="91"/>
        <v>2</v>
      </c>
      <c r="AV88" s="14">
        <f t="shared" si="92"/>
        <v>200201</v>
      </c>
      <c r="AW88" s="14">
        <f t="shared" si="93"/>
        <v>1102002</v>
      </c>
      <c r="AX88" s="13" t="s">
        <v>816</v>
      </c>
      <c r="AY88" s="13">
        <f t="shared" si="94"/>
        <v>1</v>
      </c>
      <c r="AZ88" s="13" t="s">
        <v>837</v>
      </c>
      <c r="BA88" s="14">
        <f t="shared" si="95"/>
        <v>4</v>
      </c>
      <c r="BB88" s="14" t="str">
        <f t="shared" si="96"/>
        <v>许褚魂珠-1 等级-4</v>
      </c>
      <c r="BC88" s="25" t="s">
        <v>845</v>
      </c>
      <c r="BD88" s="14">
        <f t="shared" si="97"/>
        <v>108</v>
      </c>
      <c r="BE88" s="14">
        <f>SUMIFS(BD$4:BD88,$AU$4:$AU88,"="&amp;$AU88,$AY$4:$AY88,"="&amp;$AY88)</f>
        <v>270</v>
      </c>
      <c r="BF88" s="25" t="s">
        <v>846</v>
      </c>
      <c r="BG88" s="14">
        <f t="shared" si="98"/>
        <v>60</v>
      </c>
      <c r="BH88" s="14">
        <f>SUMIFS(BG$4:BG88,AU$4:AU88,"="&amp;AU88,AY$4:AY88,"="&amp;AY88)</f>
        <v>150</v>
      </c>
      <c r="BI88" s="25" t="s">
        <v>847</v>
      </c>
      <c r="BJ88" s="14">
        <f t="shared" si="99"/>
        <v>2640</v>
      </c>
      <c r="BK88" s="14">
        <f>SUMIFS(BJ$4:BJ88,$AU$4:$AU88,"="&amp;$AU88,$AY$4:$AY88,"="&amp;$AY88)</f>
        <v>6600</v>
      </c>
    </row>
    <row r="89" spans="1:63" ht="16.5" x14ac:dyDescent="0.2">
      <c r="A89" s="13">
        <v>3</v>
      </c>
      <c r="B89" s="13">
        <v>2</v>
      </c>
      <c r="C89" s="26">
        <f t="shared" si="115"/>
        <v>5.3333333333333337E-2</v>
      </c>
      <c r="D89" s="14">
        <f t="shared" si="116"/>
        <v>373</v>
      </c>
      <c r="E89" s="14">
        <f t="shared" si="117"/>
        <v>187</v>
      </c>
      <c r="F89" s="14">
        <f t="shared" si="118"/>
        <v>3733</v>
      </c>
      <c r="G89" s="13">
        <v>375</v>
      </c>
      <c r="H89" s="13">
        <f t="shared" si="113"/>
        <v>187.5</v>
      </c>
      <c r="I89" s="13">
        <f t="shared" si="119"/>
        <v>7500</v>
      </c>
      <c r="J89" s="13" t="s">
        <v>825</v>
      </c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AH89" s="13">
        <v>86</v>
      </c>
      <c r="AI89" s="13">
        <f t="shared" si="83"/>
        <v>11</v>
      </c>
      <c r="AJ89" s="13">
        <f t="shared" si="84"/>
        <v>201206</v>
      </c>
      <c r="AK89" s="13">
        <f t="shared" si="85"/>
        <v>1102012</v>
      </c>
      <c r="AL89" s="13" t="s">
        <v>816</v>
      </c>
      <c r="AM89" s="13">
        <f t="shared" si="86"/>
        <v>6</v>
      </c>
      <c r="AN89" s="13" t="str">
        <f t="shared" si="87"/>
        <v>夏侯惇专属武器魂珠-6</v>
      </c>
      <c r="AO89" s="13">
        <f t="shared" si="88"/>
        <v>125</v>
      </c>
      <c r="AP89" s="13">
        <f t="shared" si="89"/>
        <v>3</v>
      </c>
      <c r="AQ89" s="13">
        <f t="shared" si="90"/>
        <v>3</v>
      </c>
      <c r="AT89" s="13">
        <v>86</v>
      </c>
      <c r="AU89" s="13">
        <f t="shared" si="91"/>
        <v>2</v>
      </c>
      <c r="AV89" s="14">
        <f t="shared" si="92"/>
        <v>200201</v>
      </c>
      <c r="AW89" s="14">
        <f t="shared" si="93"/>
        <v>1102002</v>
      </c>
      <c r="AX89" s="13" t="s">
        <v>816</v>
      </c>
      <c r="AY89" s="13">
        <f t="shared" si="94"/>
        <v>1</v>
      </c>
      <c r="AZ89" s="13" t="s">
        <v>837</v>
      </c>
      <c r="BA89" s="14">
        <f t="shared" si="95"/>
        <v>5</v>
      </c>
      <c r="BB89" s="14" t="str">
        <f t="shared" si="96"/>
        <v>许褚魂珠-1 等级-5</v>
      </c>
      <c r="BC89" s="25" t="s">
        <v>845</v>
      </c>
      <c r="BD89" s="14">
        <f t="shared" si="97"/>
        <v>144</v>
      </c>
      <c r="BE89" s="14">
        <f>SUMIFS(BD$4:BD89,$AU$4:$AU89,"="&amp;$AU89,$AY$4:$AY89,"="&amp;$AY89)</f>
        <v>414</v>
      </c>
      <c r="BF89" s="25" t="s">
        <v>846</v>
      </c>
      <c r="BG89" s="14">
        <f t="shared" si="98"/>
        <v>80</v>
      </c>
      <c r="BH89" s="14">
        <f>SUMIFS(BG$4:BG89,AU$4:AU89,"="&amp;AU89,AY$4:AY89,"="&amp;AY89)</f>
        <v>230</v>
      </c>
      <c r="BI89" s="25" t="s">
        <v>847</v>
      </c>
      <c r="BJ89" s="14">
        <f t="shared" si="99"/>
        <v>3520</v>
      </c>
      <c r="BK89" s="14">
        <f>SUMIFS(BJ$4:BJ89,$AU$4:$AU89,"="&amp;$AU89,$AY$4:$AY89,"="&amp;$AY89)</f>
        <v>10120</v>
      </c>
    </row>
    <row r="90" spans="1:63" ht="16.5" x14ac:dyDescent="0.2">
      <c r="A90" s="13">
        <v>4</v>
      </c>
      <c r="B90" s="13">
        <v>3</v>
      </c>
      <c r="C90" s="26">
        <f t="shared" si="115"/>
        <v>0.08</v>
      </c>
      <c r="D90" s="14">
        <f t="shared" si="116"/>
        <v>560</v>
      </c>
      <c r="E90" s="14">
        <f t="shared" si="117"/>
        <v>280</v>
      </c>
      <c r="F90" s="14">
        <f t="shared" si="118"/>
        <v>5600</v>
      </c>
      <c r="G90" s="13">
        <v>560</v>
      </c>
      <c r="H90" s="13">
        <f t="shared" si="113"/>
        <v>280</v>
      </c>
      <c r="I90" s="13">
        <f t="shared" si="119"/>
        <v>11200</v>
      </c>
      <c r="J90" s="13" t="s">
        <v>826</v>
      </c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AH90" s="13">
        <v>87</v>
      </c>
      <c r="AI90" s="13">
        <f t="shared" si="83"/>
        <v>11</v>
      </c>
      <c r="AJ90" s="13">
        <f t="shared" si="84"/>
        <v>201207</v>
      </c>
      <c r="AK90" s="13">
        <f t="shared" si="85"/>
        <v>1102012</v>
      </c>
      <c r="AL90" s="13" t="s">
        <v>816</v>
      </c>
      <c r="AM90" s="13">
        <f t="shared" si="86"/>
        <v>7</v>
      </c>
      <c r="AN90" s="13" t="str">
        <f t="shared" si="87"/>
        <v>夏侯惇专属武器魂珠-7</v>
      </c>
      <c r="AO90" s="13">
        <f t="shared" si="88"/>
        <v>135</v>
      </c>
      <c r="AP90" s="13">
        <f t="shared" si="89"/>
        <v>3</v>
      </c>
      <c r="AQ90" s="13">
        <f t="shared" si="90"/>
        <v>4</v>
      </c>
      <c r="AT90" s="13">
        <v>87</v>
      </c>
      <c r="AU90" s="13">
        <f t="shared" si="91"/>
        <v>2</v>
      </c>
      <c r="AV90" s="14">
        <f t="shared" si="92"/>
        <v>200201</v>
      </c>
      <c r="AW90" s="14">
        <f t="shared" si="93"/>
        <v>1102002</v>
      </c>
      <c r="AX90" s="13" t="s">
        <v>816</v>
      </c>
      <c r="AY90" s="13">
        <f t="shared" si="94"/>
        <v>1</v>
      </c>
      <c r="AZ90" s="13" t="s">
        <v>837</v>
      </c>
      <c r="BA90" s="14">
        <f t="shared" si="95"/>
        <v>6</v>
      </c>
      <c r="BB90" s="14" t="str">
        <f t="shared" si="96"/>
        <v>许褚魂珠-1 等级-6</v>
      </c>
      <c r="BC90" s="25" t="s">
        <v>845</v>
      </c>
      <c r="BD90" s="14">
        <f t="shared" si="97"/>
        <v>180</v>
      </c>
      <c r="BE90" s="14">
        <f>SUMIFS(BD$4:BD90,$AU$4:$AU90,"="&amp;$AU90,$AY$4:$AY90,"="&amp;$AY90)</f>
        <v>594</v>
      </c>
      <c r="BF90" s="25" t="s">
        <v>846</v>
      </c>
      <c r="BG90" s="14">
        <f t="shared" si="98"/>
        <v>100</v>
      </c>
      <c r="BH90" s="14">
        <f>SUMIFS(BG$4:BG90,AU$4:AU90,"="&amp;AU90,AY$4:AY90,"="&amp;AY90)</f>
        <v>330</v>
      </c>
      <c r="BI90" s="25" t="s">
        <v>847</v>
      </c>
      <c r="BJ90" s="14">
        <f t="shared" si="99"/>
        <v>4400</v>
      </c>
      <c r="BK90" s="14">
        <f>SUMIFS(BJ$4:BJ90,$AU$4:$AU90,"="&amp;$AU90,$AY$4:$AY90,"="&amp;$AY90)</f>
        <v>14520</v>
      </c>
    </row>
    <row r="91" spans="1:63" ht="16.5" x14ac:dyDescent="0.2">
      <c r="A91" s="13">
        <v>5</v>
      </c>
      <c r="B91" s="13">
        <v>4</v>
      </c>
      <c r="C91" s="26">
        <f t="shared" si="115"/>
        <v>0.10666666666666667</v>
      </c>
      <c r="D91" s="14">
        <f t="shared" si="116"/>
        <v>747</v>
      </c>
      <c r="E91" s="14">
        <f t="shared" si="117"/>
        <v>373</v>
      </c>
      <c r="F91" s="14">
        <f t="shared" si="118"/>
        <v>7467</v>
      </c>
      <c r="G91" s="13">
        <v>750</v>
      </c>
      <c r="H91" s="13">
        <f t="shared" si="113"/>
        <v>375</v>
      </c>
      <c r="I91" s="13">
        <f t="shared" si="119"/>
        <v>15000</v>
      </c>
      <c r="J91" s="13" t="s">
        <v>827</v>
      </c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AH91" s="13">
        <v>88</v>
      </c>
      <c r="AI91" s="13">
        <f t="shared" si="83"/>
        <v>11</v>
      </c>
      <c r="AJ91" s="13">
        <f t="shared" si="84"/>
        <v>201208</v>
      </c>
      <c r="AK91" s="13">
        <f t="shared" si="85"/>
        <v>1102012</v>
      </c>
      <c r="AL91" s="13" t="s">
        <v>816</v>
      </c>
      <c r="AM91" s="13">
        <f t="shared" si="86"/>
        <v>8</v>
      </c>
      <c r="AN91" s="13" t="str">
        <f t="shared" si="87"/>
        <v>夏侯惇专属武器魂珠-8</v>
      </c>
      <c r="AO91" s="13">
        <f t="shared" si="88"/>
        <v>150</v>
      </c>
      <c r="AP91" s="13">
        <f t="shared" si="89"/>
        <v>3</v>
      </c>
      <c r="AQ91" s="13">
        <f t="shared" si="90"/>
        <v>5</v>
      </c>
      <c r="AT91" s="13">
        <v>88</v>
      </c>
      <c r="AU91" s="13">
        <f t="shared" si="91"/>
        <v>2</v>
      </c>
      <c r="AV91" s="14">
        <f t="shared" si="92"/>
        <v>200201</v>
      </c>
      <c r="AW91" s="14">
        <f t="shared" si="93"/>
        <v>1102002</v>
      </c>
      <c r="AX91" s="13" t="s">
        <v>816</v>
      </c>
      <c r="AY91" s="13">
        <f t="shared" si="94"/>
        <v>1</v>
      </c>
      <c r="AZ91" s="13" t="s">
        <v>837</v>
      </c>
      <c r="BA91" s="14">
        <f t="shared" si="95"/>
        <v>7</v>
      </c>
      <c r="BB91" s="14" t="str">
        <f t="shared" si="96"/>
        <v>许褚魂珠-1 等级-7</v>
      </c>
      <c r="BC91" s="25" t="s">
        <v>845</v>
      </c>
      <c r="BD91" s="14">
        <f t="shared" si="97"/>
        <v>216</v>
      </c>
      <c r="BE91" s="14">
        <f>SUMIFS(BD$4:BD91,$AU$4:$AU91,"="&amp;$AU91,$AY$4:$AY91,"="&amp;$AY91)</f>
        <v>810</v>
      </c>
      <c r="BF91" s="25" t="s">
        <v>846</v>
      </c>
      <c r="BG91" s="14">
        <f t="shared" si="98"/>
        <v>120</v>
      </c>
      <c r="BH91" s="14">
        <f>SUMIFS(BG$4:BG91,AU$4:AU91,"="&amp;AU91,AY$4:AY91,"="&amp;AY91)</f>
        <v>450</v>
      </c>
      <c r="BI91" s="25" t="s">
        <v>847</v>
      </c>
      <c r="BJ91" s="14">
        <f t="shared" si="99"/>
        <v>5280</v>
      </c>
      <c r="BK91" s="14">
        <f>SUMIFS(BJ$4:BJ91,$AU$4:$AU91,"="&amp;$AU91,$AY$4:$AY91,"="&amp;$AY91)</f>
        <v>19800</v>
      </c>
    </row>
    <row r="92" spans="1:63" ht="16.5" x14ac:dyDescent="0.2">
      <c r="A92" s="13">
        <v>6</v>
      </c>
      <c r="B92" s="13">
        <v>5</v>
      </c>
      <c r="C92" s="26">
        <f t="shared" si="115"/>
        <v>0.13333333333333333</v>
      </c>
      <c r="D92" s="14">
        <f t="shared" si="116"/>
        <v>933</v>
      </c>
      <c r="E92" s="14">
        <f t="shared" si="117"/>
        <v>467</v>
      </c>
      <c r="F92" s="14">
        <f t="shared" si="118"/>
        <v>9333</v>
      </c>
      <c r="G92" s="13">
        <v>950</v>
      </c>
      <c r="H92" s="13">
        <f t="shared" si="113"/>
        <v>475</v>
      </c>
      <c r="I92" s="13">
        <f t="shared" si="119"/>
        <v>19000</v>
      </c>
      <c r="J92" s="13" t="s">
        <v>828</v>
      </c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AH92" s="13">
        <v>89</v>
      </c>
      <c r="AI92" s="13">
        <f t="shared" si="83"/>
        <v>12</v>
      </c>
      <c r="AJ92" s="13">
        <f t="shared" si="84"/>
        <v>201401</v>
      </c>
      <c r="AK92" s="13">
        <f t="shared" si="85"/>
        <v>1102014</v>
      </c>
      <c r="AL92" s="13" t="s">
        <v>816</v>
      </c>
      <c r="AM92" s="13">
        <f t="shared" si="86"/>
        <v>1</v>
      </c>
      <c r="AN92" s="13" t="str">
        <f t="shared" si="87"/>
        <v>石灵明专属武器魂珠-1</v>
      </c>
      <c r="AO92" s="13">
        <f t="shared" si="88"/>
        <v>40</v>
      </c>
      <c r="AP92" s="13">
        <f t="shared" si="89"/>
        <v>0</v>
      </c>
      <c r="AQ92" s="13">
        <f t="shared" si="90"/>
        <v>0</v>
      </c>
      <c r="AT92" s="13">
        <v>89</v>
      </c>
      <c r="AU92" s="13">
        <f t="shared" si="91"/>
        <v>2</v>
      </c>
      <c r="AV92" s="14">
        <f t="shared" si="92"/>
        <v>200201</v>
      </c>
      <c r="AW92" s="14">
        <f t="shared" si="93"/>
        <v>1102002</v>
      </c>
      <c r="AX92" s="13" t="s">
        <v>816</v>
      </c>
      <c r="AY92" s="13">
        <f t="shared" si="94"/>
        <v>1</v>
      </c>
      <c r="AZ92" s="13" t="s">
        <v>837</v>
      </c>
      <c r="BA92" s="14">
        <f t="shared" si="95"/>
        <v>8</v>
      </c>
      <c r="BB92" s="14" t="str">
        <f t="shared" si="96"/>
        <v>许褚魂珠-1 等级-8</v>
      </c>
      <c r="BC92" s="25" t="s">
        <v>845</v>
      </c>
      <c r="BD92" s="14">
        <f t="shared" si="97"/>
        <v>252</v>
      </c>
      <c r="BE92" s="14">
        <f>SUMIFS(BD$4:BD92,$AU$4:$AU92,"="&amp;$AU92,$AY$4:$AY92,"="&amp;$AY92)</f>
        <v>1062</v>
      </c>
      <c r="BF92" s="25" t="s">
        <v>846</v>
      </c>
      <c r="BG92" s="14">
        <f t="shared" si="98"/>
        <v>140</v>
      </c>
      <c r="BH92" s="14">
        <f>SUMIFS(BG$4:BG92,AU$4:AU92,"="&amp;AU92,AY$4:AY92,"="&amp;AY92)</f>
        <v>590</v>
      </c>
      <c r="BI92" s="25" t="s">
        <v>847</v>
      </c>
      <c r="BJ92" s="14">
        <f t="shared" si="99"/>
        <v>6160</v>
      </c>
      <c r="BK92" s="14">
        <f>SUMIFS(BJ$4:BJ92,$AU$4:$AU92,"="&amp;$AU92,$AY$4:$AY92,"="&amp;$AY92)</f>
        <v>25960</v>
      </c>
    </row>
    <row r="93" spans="1:63" ht="16.5" x14ac:dyDescent="0.2">
      <c r="A93" s="13">
        <v>7</v>
      </c>
      <c r="B93" s="13">
        <v>6</v>
      </c>
      <c r="C93" s="26">
        <f t="shared" si="115"/>
        <v>0.16</v>
      </c>
      <c r="D93" s="14">
        <f t="shared" si="116"/>
        <v>1120</v>
      </c>
      <c r="E93" s="14">
        <f t="shared" si="117"/>
        <v>560</v>
      </c>
      <c r="F93" s="14">
        <f t="shared" si="118"/>
        <v>11200</v>
      </c>
      <c r="G93" s="13">
        <v>1150</v>
      </c>
      <c r="H93" s="13">
        <f t="shared" si="113"/>
        <v>575</v>
      </c>
      <c r="I93" s="13">
        <f t="shared" si="119"/>
        <v>23000</v>
      </c>
      <c r="J93" s="13" t="s">
        <v>829</v>
      </c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AH93" s="13">
        <v>90</v>
      </c>
      <c r="AI93" s="13">
        <f t="shared" si="83"/>
        <v>12</v>
      </c>
      <c r="AJ93" s="13">
        <f t="shared" si="84"/>
        <v>201402</v>
      </c>
      <c r="AK93" s="13">
        <f t="shared" si="85"/>
        <v>1102014</v>
      </c>
      <c r="AL93" s="13" t="s">
        <v>816</v>
      </c>
      <c r="AM93" s="13">
        <f t="shared" si="86"/>
        <v>2</v>
      </c>
      <c r="AN93" s="13" t="str">
        <f t="shared" si="87"/>
        <v>石灵明专属武器魂珠-2</v>
      </c>
      <c r="AO93" s="13">
        <f t="shared" si="88"/>
        <v>55</v>
      </c>
      <c r="AP93" s="13">
        <f t="shared" si="89"/>
        <v>3</v>
      </c>
      <c r="AQ93" s="13">
        <f t="shared" si="90"/>
        <v>0</v>
      </c>
      <c r="AT93" s="13">
        <v>90</v>
      </c>
      <c r="AU93" s="13">
        <f t="shared" si="91"/>
        <v>2</v>
      </c>
      <c r="AV93" s="14">
        <f t="shared" si="92"/>
        <v>200201</v>
      </c>
      <c r="AW93" s="14">
        <f t="shared" si="93"/>
        <v>1102002</v>
      </c>
      <c r="AX93" s="13" t="s">
        <v>816</v>
      </c>
      <c r="AY93" s="13">
        <f t="shared" si="94"/>
        <v>1</v>
      </c>
      <c r="AZ93" s="13" t="s">
        <v>837</v>
      </c>
      <c r="BA93" s="14">
        <f t="shared" si="95"/>
        <v>9</v>
      </c>
      <c r="BB93" s="14" t="str">
        <f t="shared" si="96"/>
        <v>许褚魂珠-1 等级-9</v>
      </c>
      <c r="BC93" s="25" t="s">
        <v>845</v>
      </c>
      <c r="BD93" s="14">
        <f t="shared" si="97"/>
        <v>288</v>
      </c>
      <c r="BE93" s="14">
        <f>SUMIFS(BD$4:BD93,$AU$4:$AU93,"="&amp;$AU93,$AY$4:$AY93,"="&amp;$AY93)</f>
        <v>1350</v>
      </c>
      <c r="BF93" s="25" t="s">
        <v>846</v>
      </c>
      <c r="BG93" s="14">
        <f t="shared" si="98"/>
        <v>160</v>
      </c>
      <c r="BH93" s="14">
        <f>SUMIFS(BG$4:BG93,AU$4:AU93,"="&amp;AU93,AY$4:AY93,"="&amp;AY93)</f>
        <v>750</v>
      </c>
      <c r="BI93" s="25" t="s">
        <v>847</v>
      </c>
      <c r="BJ93" s="14">
        <f t="shared" si="99"/>
        <v>7040</v>
      </c>
      <c r="BK93" s="14">
        <f>SUMIFS(BJ$4:BJ93,$AU$4:$AU93,"="&amp;$AU93,$AY$4:$AY93,"="&amp;$AY93)</f>
        <v>33000</v>
      </c>
    </row>
    <row r="94" spans="1:63" ht="16.5" x14ac:dyDescent="0.2">
      <c r="A94" s="13">
        <v>8</v>
      </c>
      <c r="B94" s="13">
        <v>7</v>
      </c>
      <c r="C94" s="26">
        <f t="shared" si="115"/>
        <v>0.18666666666666668</v>
      </c>
      <c r="D94" s="14">
        <f t="shared" si="116"/>
        <v>1307</v>
      </c>
      <c r="E94" s="14">
        <f t="shared" si="117"/>
        <v>653</v>
      </c>
      <c r="F94" s="14">
        <f t="shared" si="118"/>
        <v>13067</v>
      </c>
      <c r="G94" s="13">
        <v>1300</v>
      </c>
      <c r="H94" s="13">
        <f t="shared" si="113"/>
        <v>650</v>
      </c>
      <c r="I94" s="13">
        <f t="shared" si="119"/>
        <v>26000</v>
      </c>
      <c r="J94" s="13" t="s">
        <v>831</v>
      </c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AH94" s="13">
        <v>91</v>
      </c>
      <c r="AI94" s="13">
        <f t="shared" si="83"/>
        <v>12</v>
      </c>
      <c r="AJ94" s="13">
        <f t="shared" si="84"/>
        <v>201403</v>
      </c>
      <c r="AK94" s="13">
        <f t="shared" si="85"/>
        <v>1102014</v>
      </c>
      <c r="AL94" s="13" t="s">
        <v>816</v>
      </c>
      <c r="AM94" s="13">
        <f t="shared" si="86"/>
        <v>3</v>
      </c>
      <c r="AN94" s="13" t="str">
        <f t="shared" si="87"/>
        <v>石灵明专属武器魂珠-3</v>
      </c>
      <c r="AO94" s="13">
        <f t="shared" si="88"/>
        <v>75</v>
      </c>
      <c r="AP94" s="13">
        <f t="shared" si="89"/>
        <v>3</v>
      </c>
      <c r="AQ94" s="13">
        <f t="shared" si="90"/>
        <v>0</v>
      </c>
      <c r="AT94" s="13">
        <v>91</v>
      </c>
      <c r="AU94" s="13">
        <f t="shared" si="91"/>
        <v>2</v>
      </c>
      <c r="AV94" s="14">
        <f t="shared" si="92"/>
        <v>200202</v>
      </c>
      <c r="AW94" s="14">
        <f t="shared" si="93"/>
        <v>1102002</v>
      </c>
      <c r="AX94" s="13" t="s">
        <v>816</v>
      </c>
      <c r="AY94" s="13">
        <f t="shared" si="94"/>
        <v>2</v>
      </c>
      <c r="AZ94" s="13" t="s">
        <v>837</v>
      </c>
      <c r="BA94" s="14">
        <f t="shared" si="95"/>
        <v>0</v>
      </c>
      <c r="BB94" s="14" t="str">
        <f t="shared" si="96"/>
        <v>许褚魂珠-2 等级-0</v>
      </c>
      <c r="BC94" s="25" t="s">
        <v>845</v>
      </c>
      <c r="BD94" s="14">
        <f t="shared" si="97"/>
        <v>0</v>
      </c>
      <c r="BE94" s="14">
        <f>SUMIFS(BD$4:BD94,$AU$4:$AU94,"="&amp;$AU94,$AY$4:$AY94,"="&amp;$AY94)</f>
        <v>0</v>
      </c>
      <c r="BF94" s="25" t="s">
        <v>846</v>
      </c>
      <c r="BG94" s="14">
        <f t="shared" si="98"/>
        <v>0</v>
      </c>
      <c r="BH94" s="14">
        <f>SUMIFS(BG$4:BG94,AU$4:AU94,"="&amp;AU94,AY$4:AY94,"="&amp;AY94)</f>
        <v>0</v>
      </c>
      <c r="BI94" s="25" t="s">
        <v>847</v>
      </c>
      <c r="BJ94" s="14">
        <f t="shared" si="99"/>
        <v>0</v>
      </c>
      <c r="BK94" s="14">
        <f>SUMIFS(BJ$4:BJ94,$AU$4:$AU94,"="&amp;$AU94,$AY$4:$AY94,"="&amp;$AY94)</f>
        <v>0</v>
      </c>
    </row>
    <row r="95" spans="1:63" ht="16.5" x14ac:dyDescent="0.2">
      <c r="A95" s="13">
        <v>9</v>
      </c>
      <c r="B95" s="13">
        <v>8</v>
      </c>
      <c r="C95" s="26">
        <f t="shared" si="115"/>
        <v>0.21333333333333335</v>
      </c>
      <c r="D95" s="14">
        <f t="shared" si="116"/>
        <v>1493</v>
      </c>
      <c r="E95" s="14">
        <f t="shared" si="117"/>
        <v>747</v>
      </c>
      <c r="F95" s="14">
        <f t="shared" si="118"/>
        <v>14933</v>
      </c>
      <c r="G95" s="13">
        <v>1500</v>
      </c>
      <c r="H95" s="13">
        <f t="shared" si="113"/>
        <v>750</v>
      </c>
      <c r="I95" s="13">
        <f t="shared" si="119"/>
        <v>30000</v>
      </c>
      <c r="J95" s="13" t="s">
        <v>830</v>
      </c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AH95" s="13">
        <v>92</v>
      </c>
      <c r="AI95" s="13">
        <f t="shared" si="83"/>
        <v>12</v>
      </c>
      <c r="AJ95" s="13">
        <f t="shared" si="84"/>
        <v>201404</v>
      </c>
      <c r="AK95" s="13">
        <f t="shared" si="85"/>
        <v>1102014</v>
      </c>
      <c r="AL95" s="13" t="s">
        <v>816</v>
      </c>
      <c r="AM95" s="13">
        <f t="shared" si="86"/>
        <v>4</v>
      </c>
      <c r="AN95" s="13" t="str">
        <f t="shared" si="87"/>
        <v>石灵明专属武器魂珠-4</v>
      </c>
      <c r="AO95" s="13">
        <f t="shared" si="88"/>
        <v>85</v>
      </c>
      <c r="AP95" s="13">
        <f t="shared" si="89"/>
        <v>3</v>
      </c>
      <c r="AQ95" s="13">
        <f t="shared" si="90"/>
        <v>1</v>
      </c>
      <c r="AT95" s="13">
        <v>92</v>
      </c>
      <c r="AU95" s="13">
        <f t="shared" si="91"/>
        <v>2</v>
      </c>
      <c r="AV95" s="14">
        <f t="shared" si="92"/>
        <v>200202</v>
      </c>
      <c r="AW95" s="14">
        <f t="shared" si="93"/>
        <v>1102002</v>
      </c>
      <c r="AX95" s="13" t="s">
        <v>816</v>
      </c>
      <c r="AY95" s="13">
        <f t="shared" si="94"/>
        <v>2</v>
      </c>
      <c r="AZ95" s="13" t="s">
        <v>837</v>
      </c>
      <c r="BA95" s="14">
        <f t="shared" si="95"/>
        <v>1</v>
      </c>
      <c r="BB95" s="14" t="str">
        <f t="shared" si="96"/>
        <v>许褚魂珠-2 等级-1</v>
      </c>
      <c r="BC95" s="25" t="s">
        <v>845</v>
      </c>
      <c r="BD95" s="14">
        <f t="shared" si="97"/>
        <v>45</v>
      </c>
      <c r="BE95" s="14">
        <f>SUMIFS(BD$4:BD95,$AU$4:$AU95,"="&amp;$AU95,$AY$4:$AY95,"="&amp;$AY95)</f>
        <v>45</v>
      </c>
      <c r="BF95" s="25" t="s">
        <v>846</v>
      </c>
      <c r="BG95" s="14">
        <f t="shared" si="98"/>
        <v>25</v>
      </c>
      <c r="BH95" s="14">
        <f>SUMIFS(BG$4:BG95,AU$4:AU95,"="&amp;AU95,AY$4:AY95,"="&amp;AY95)</f>
        <v>25</v>
      </c>
      <c r="BI95" s="25" t="s">
        <v>847</v>
      </c>
      <c r="BJ95" s="14">
        <f t="shared" si="99"/>
        <v>1100</v>
      </c>
      <c r="BK95" s="14">
        <f>SUMIFS(BJ$4:BJ95,$AU$4:$AU95,"="&amp;$AU95,$AY$4:$AY95,"="&amp;$AY95)</f>
        <v>1100</v>
      </c>
    </row>
    <row r="96" spans="1:63" ht="16.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AH96" s="13">
        <v>93</v>
      </c>
      <c r="AI96" s="13">
        <f t="shared" si="83"/>
        <v>12</v>
      </c>
      <c r="AJ96" s="13">
        <f t="shared" si="84"/>
        <v>201405</v>
      </c>
      <c r="AK96" s="13">
        <f t="shared" si="85"/>
        <v>1102014</v>
      </c>
      <c r="AL96" s="13" t="s">
        <v>816</v>
      </c>
      <c r="AM96" s="13">
        <f t="shared" si="86"/>
        <v>5</v>
      </c>
      <c r="AN96" s="13" t="str">
        <f t="shared" si="87"/>
        <v>石灵明专属武器魂珠-5</v>
      </c>
      <c r="AO96" s="13">
        <f t="shared" si="88"/>
        <v>110</v>
      </c>
      <c r="AP96" s="13">
        <f t="shared" si="89"/>
        <v>3</v>
      </c>
      <c r="AQ96" s="13">
        <f t="shared" si="90"/>
        <v>2</v>
      </c>
      <c r="AT96" s="13">
        <v>93</v>
      </c>
      <c r="AU96" s="13">
        <f t="shared" si="91"/>
        <v>2</v>
      </c>
      <c r="AV96" s="14">
        <f t="shared" si="92"/>
        <v>200202</v>
      </c>
      <c r="AW96" s="14">
        <f t="shared" si="93"/>
        <v>1102002</v>
      </c>
      <c r="AX96" s="13" t="s">
        <v>816</v>
      </c>
      <c r="AY96" s="13">
        <f t="shared" si="94"/>
        <v>2</v>
      </c>
      <c r="AZ96" s="13" t="s">
        <v>837</v>
      </c>
      <c r="BA96" s="14">
        <f t="shared" si="95"/>
        <v>2</v>
      </c>
      <c r="BB96" s="14" t="str">
        <f t="shared" si="96"/>
        <v>许褚魂珠-2 等级-2</v>
      </c>
      <c r="BC96" s="25" t="s">
        <v>845</v>
      </c>
      <c r="BD96" s="14">
        <f t="shared" si="97"/>
        <v>72</v>
      </c>
      <c r="BE96" s="14">
        <f>SUMIFS(BD$4:BD96,$AU$4:$AU96,"="&amp;$AU96,$AY$4:$AY96,"="&amp;$AY96)</f>
        <v>117</v>
      </c>
      <c r="BF96" s="25" t="s">
        <v>846</v>
      </c>
      <c r="BG96" s="14">
        <f t="shared" si="98"/>
        <v>40</v>
      </c>
      <c r="BH96" s="14">
        <f>SUMIFS(BG$4:BG96,AU$4:AU96,"="&amp;AU96,AY$4:AY96,"="&amp;AY96)</f>
        <v>65</v>
      </c>
      <c r="BI96" s="25" t="s">
        <v>847</v>
      </c>
      <c r="BJ96" s="14">
        <f t="shared" si="99"/>
        <v>1760</v>
      </c>
      <c r="BK96" s="14">
        <f>SUMIFS(BJ$4:BJ96,$AU$4:$AU96,"="&amp;$AU96,$AY$4:$AY96,"="&amp;$AY96)</f>
        <v>2860</v>
      </c>
    </row>
    <row r="97" spans="1:63" ht="16.5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AH97" s="13">
        <v>94</v>
      </c>
      <c r="AI97" s="13">
        <f t="shared" si="83"/>
        <v>12</v>
      </c>
      <c r="AJ97" s="13">
        <f t="shared" si="84"/>
        <v>201406</v>
      </c>
      <c r="AK97" s="13">
        <f t="shared" si="85"/>
        <v>1102014</v>
      </c>
      <c r="AL97" s="13" t="s">
        <v>816</v>
      </c>
      <c r="AM97" s="13">
        <f t="shared" si="86"/>
        <v>6</v>
      </c>
      <c r="AN97" s="13" t="str">
        <f t="shared" si="87"/>
        <v>石灵明专属武器魂珠-6</v>
      </c>
      <c r="AO97" s="13">
        <f t="shared" si="88"/>
        <v>125</v>
      </c>
      <c r="AP97" s="13">
        <f t="shared" si="89"/>
        <v>3</v>
      </c>
      <c r="AQ97" s="13">
        <f t="shared" si="90"/>
        <v>3</v>
      </c>
      <c r="AT97" s="13">
        <v>94</v>
      </c>
      <c r="AU97" s="13">
        <f t="shared" si="91"/>
        <v>2</v>
      </c>
      <c r="AV97" s="14">
        <f t="shared" si="92"/>
        <v>200202</v>
      </c>
      <c r="AW97" s="14">
        <f t="shared" si="93"/>
        <v>1102002</v>
      </c>
      <c r="AX97" s="13" t="s">
        <v>816</v>
      </c>
      <c r="AY97" s="13">
        <f t="shared" si="94"/>
        <v>2</v>
      </c>
      <c r="AZ97" s="13" t="s">
        <v>837</v>
      </c>
      <c r="BA97" s="14">
        <f t="shared" si="95"/>
        <v>3</v>
      </c>
      <c r="BB97" s="14" t="str">
        <f t="shared" si="96"/>
        <v>许褚魂珠-2 等级-3</v>
      </c>
      <c r="BC97" s="25" t="s">
        <v>845</v>
      </c>
      <c r="BD97" s="14">
        <f t="shared" si="97"/>
        <v>90</v>
      </c>
      <c r="BE97" s="14">
        <f>SUMIFS(BD$4:BD97,$AU$4:$AU97,"="&amp;$AU97,$AY$4:$AY97,"="&amp;$AY97)</f>
        <v>207</v>
      </c>
      <c r="BF97" s="25" t="s">
        <v>846</v>
      </c>
      <c r="BG97" s="14">
        <f t="shared" si="98"/>
        <v>50</v>
      </c>
      <c r="BH97" s="14">
        <f>SUMIFS(BG$4:BG97,AU$4:AU97,"="&amp;AU97,AY$4:AY97,"="&amp;AY97)</f>
        <v>115</v>
      </c>
      <c r="BI97" s="25" t="s">
        <v>847</v>
      </c>
      <c r="BJ97" s="14">
        <f t="shared" si="99"/>
        <v>2200</v>
      </c>
      <c r="BK97" s="14">
        <f>SUMIFS(BJ$4:BJ97,$AU$4:$AU97,"="&amp;$AU97,$AY$4:$AY97,"="&amp;$AY97)</f>
        <v>5060</v>
      </c>
    </row>
    <row r="98" spans="1:63" ht="20.25" x14ac:dyDescent="0.2">
      <c r="A98" s="58" t="s">
        <v>800</v>
      </c>
      <c r="B98" s="58"/>
      <c r="C98" s="58"/>
      <c r="D98" s="58"/>
      <c r="E98" s="58"/>
      <c r="F98" s="58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AH98" s="13">
        <v>95</v>
      </c>
      <c r="AI98" s="13">
        <f t="shared" si="83"/>
        <v>12</v>
      </c>
      <c r="AJ98" s="13">
        <f t="shared" si="84"/>
        <v>201407</v>
      </c>
      <c r="AK98" s="13">
        <f t="shared" si="85"/>
        <v>1102014</v>
      </c>
      <c r="AL98" s="13" t="s">
        <v>816</v>
      </c>
      <c r="AM98" s="13">
        <f t="shared" si="86"/>
        <v>7</v>
      </c>
      <c r="AN98" s="13" t="str">
        <f t="shared" si="87"/>
        <v>石灵明专属武器魂珠-7</v>
      </c>
      <c r="AO98" s="13">
        <f t="shared" si="88"/>
        <v>135</v>
      </c>
      <c r="AP98" s="13">
        <f t="shared" si="89"/>
        <v>3</v>
      </c>
      <c r="AQ98" s="13">
        <f t="shared" si="90"/>
        <v>4</v>
      </c>
      <c r="AT98" s="13">
        <v>95</v>
      </c>
      <c r="AU98" s="13">
        <f t="shared" si="91"/>
        <v>2</v>
      </c>
      <c r="AV98" s="14">
        <f t="shared" si="92"/>
        <v>200202</v>
      </c>
      <c r="AW98" s="14">
        <f t="shared" si="93"/>
        <v>1102002</v>
      </c>
      <c r="AX98" s="13" t="s">
        <v>816</v>
      </c>
      <c r="AY98" s="13">
        <f t="shared" si="94"/>
        <v>2</v>
      </c>
      <c r="AZ98" s="13" t="s">
        <v>837</v>
      </c>
      <c r="BA98" s="14">
        <f t="shared" si="95"/>
        <v>4</v>
      </c>
      <c r="BB98" s="14" t="str">
        <f t="shared" si="96"/>
        <v>许褚魂珠-2 等级-4</v>
      </c>
      <c r="BC98" s="25" t="s">
        <v>845</v>
      </c>
      <c r="BD98" s="14">
        <f t="shared" si="97"/>
        <v>144</v>
      </c>
      <c r="BE98" s="14">
        <f>SUMIFS(BD$4:BD98,$AU$4:$AU98,"="&amp;$AU98,$AY$4:$AY98,"="&amp;$AY98)</f>
        <v>351</v>
      </c>
      <c r="BF98" s="25" t="s">
        <v>846</v>
      </c>
      <c r="BG98" s="14">
        <f t="shared" si="98"/>
        <v>80</v>
      </c>
      <c r="BH98" s="14">
        <f>SUMIFS(BG$4:BG98,AU$4:AU98,"="&amp;AU98,AY$4:AY98,"="&amp;AY98)</f>
        <v>195</v>
      </c>
      <c r="BI98" s="25" t="s">
        <v>847</v>
      </c>
      <c r="BJ98" s="14">
        <f t="shared" si="99"/>
        <v>3520</v>
      </c>
      <c r="BK98" s="14">
        <f>SUMIFS(BJ$4:BJ98,$AU$4:$AU98,"="&amp;$AU98,$AY$4:$AY98,"="&amp;$AY98)</f>
        <v>8580</v>
      </c>
    </row>
    <row r="99" spans="1:63" ht="16.5" x14ac:dyDescent="0.2">
      <c r="A99" s="30"/>
      <c r="B99" s="30">
        <f>SUM(B101:B109)</f>
        <v>37.5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AH99" s="13">
        <v>96</v>
      </c>
      <c r="AI99" s="13">
        <f t="shared" si="83"/>
        <v>12</v>
      </c>
      <c r="AJ99" s="13">
        <f t="shared" si="84"/>
        <v>201408</v>
      </c>
      <c r="AK99" s="13">
        <f t="shared" si="85"/>
        <v>1102014</v>
      </c>
      <c r="AL99" s="13" t="s">
        <v>816</v>
      </c>
      <c r="AM99" s="13">
        <f t="shared" si="86"/>
        <v>8</v>
      </c>
      <c r="AN99" s="13" t="str">
        <f t="shared" si="87"/>
        <v>石灵明专属武器魂珠-8</v>
      </c>
      <c r="AO99" s="13">
        <f t="shared" si="88"/>
        <v>150</v>
      </c>
      <c r="AP99" s="13">
        <f t="shared" si="89"/>
        <v>3</v>
      </c>
      <c r="AQ99" s="13">
        <f t="shared" si="90"/>
        <v>5</v>
      </c>
      <c r="AT99" s="13">
        <v>96</v>
      </c>
      <c r="AU99" s="13">
        <f t="shared" si="91"/>
        <v>2</v>
      </c>
      <c r="AV99" s="14">
        <f t="shared" si="92"/>
        <v>200202</v>
      </c>
      <c r="AW99" s="14">
        <f t="shared" si="93"/>
        <v>1102002</v>
      </c>
      <c r="AX99" s="13" t="s">
        <v>816</v>
      </c>
      <c r="AY99" s="13">
        <f t="shared" si="94"/>
        <v>2</v>
      </c>
      <c r="AZ99" s="13" t="s">
        <v>837</v>
      </c>
      <c r="BA99" s="14">
        <f t="shared" si="95"/>
        <v>5</v>
      </c>
      <c r="BB99" s="14" t="str">
        <f t="shared" si="96"/>
        <v>许褚魂珠-2 等级-5</v>
      </c>
      <c r="BC99" s="25" t="s">
        <v>845</v>
      </c>
      <c r="BD99" s="14">
        <f t="shared" si="97"/>
        <v>198</v>
      </c>
      <c r="BE99" s="14">
        <f>SUMIFS(BD$4:BD99,$AU$4:$AU99,"="&amp;$AU99,$AY$4:$AY99,"="&amp;$AY99)</f>
        <v>549</v>
      </c>
      <c r="BF99" s="25" t="s">
        <v>846</v>
      </c>
      <c r="BG99" s="14">
        <f t="shared" si="98"/>
        <v>110</v>
      </c>
      <c r="BH99" s="14">
        <f>SUMIFS(BG$4:BG99,AU$4:AU99,"="&amp;AU99,AY$4:AY99,"="&amp;AY99)</f>
        <v>305</v>
      </c>
      <c r="BI99" s="25" t="s">
        <v>847</v>
      </c>
      <c r="BJ99" s="14">
        <f t="shared" si="99"/>
        <v>4840</v>
      </c>
      <c r="BK99" s="14">
        <f>SUMIFS(BJ$4:BJ99,$AU$4:$AU99,"="&amp;$AU99,$AY$4:$AY99,"="&amp;$AY99)</f>
        <v>13420</v>
      </c>
    </row>
    <row r="100" spans="1:63" ht="17.25" x14ac:dyDescent="0.2">
      <c r="A100" s="12" t="s">
        <v>789</v>
      </c>
      <c r="B100" s="12" t="s">
        <v>791</v>
      </c>
      <c r="C100" s="12" t="s">
        <v>790</v>
      </c>
      <c r="D100" s="12" t="s">
        <v>792</v>
      </c>
      <c r="E100" s="12" t="s">
        <v>793</v>
      </c>
      <c r="F100" s="12" t="s">
        <v>794</v>
      </c>
      <c r="G100" s="12" t="s">
        <v>802</v>
      </c>
      <c r="H100" s="12" t="s">
        <v>803</v>
      </c>
      <c r="I100" s="12" t="s">
        <v>806</v>
      </c>
      <c r="J100" s="12" t="s">
        <v>822</v>
      </c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AH100" s="13">
        <v>97</v>
      </c>
      <c r="AI100" s="13">
        <f t="shared" si="83"/>
        <v>13</v>
      </c>
      <c r="AJ100" s="13">
        <f t="shared" si="84"/>
        <v>201601</v>
      </c>
      <c r="AK100" s="13">
        <f t="shared" si="85"/>
        <v>1102016</v>
      </c>
      <c r="AL100" s="13" t="s">
        <v>816</v>
      </c>
      <c r="AM100" s="13">
        <f t="shared" si="86"/>
        <v>1</v>
      </c>
      <c r="AN100" s="13" t="str">
        <f t="shared" si="87"/>
        <v>西方龙专属武器魂珠-1</v>
      </c>
      <c r="AO100" s="13">
        <f t="shared" si="88"/>
        <v>40</v>
      </c>
      <c r="AP100" s="13">
        <f t="shared" si="89"/>
        <v>0</v>
      </c>
      <c r="AQ100" s="13">
        <f t="shared" si="90"/>
        <v>0</v>
      </c>
      <c r="AT100" s="13">
        <v>97</v>
      </c>
      <c r="AU100" s="13">
        <f t="shared" si="91"/>
        <v>2</v>
      </c>
      <c r="AV100" s="14">
        <f t="shared" si="92"/>
        <v>200202</v>
      </c>
      <c r="AW100" s="14">
        <f t="shared" si="93"/>
        <v>1102002</v>
      </c>
      <c r="AX100" s="13" t="s">
        <v>816</v>
      </c>
      <c r="AY100" s="13">
        <f t="shared" si="94"/>
        <v>2</v>
      </c>
      <c r="AZ100" s="13" t="s">
        <v>837</v>
      </c>
      <c r="BA100" s="14">
        <f t="shared" si="95"/>
        <v>6</v>
      </c>
      <c r="BB100" s="14" t="str">
        <f t="shared" si="96"/>
        <v>许褚魂珠-2 等级-6</v>
      </c>
      <c r="BC100" s="25" t="s">
        <v>845</v>
      </c>
      <c r="BD100" s="14">
        <f t="shared" si="97"/>
        <v>252</v>
      </c>
      <c r="BE100" s="14">
        <f>SUMIFS(BD$4:BD100,$AU$4:$AU100,"="&amp;$AU100,$AY$4:$AY100,"="&amp;$AY100)</f>
        <v>801</v>
      </c>
      <c r="BF100" s="25" t="s">
        <v>846</v>
      </c>
      <c r="BG100" s="14">
        <f t="shared" si="98"/>
        <v>140</v>
      </c>
      <c r="BH100" s="14">
        <f>SUMIFS(BG$4:BG100,AU$4:AU100,"="&amp;AU100,AY$4:AY100,"="&amp;AY100)</f>
        <v>445</v>
      </c>
      <c r="BI100" s="25" t="s">
        <v>847</v>
      </c>
      <c r="BJ100" s="14">
        <f t="shared" si="99"/>
        <v>6160</v>
      </c>
      <c r="BK100" s="14">
        <f>SUMIFS(BJ$4:BJ100,$AU$4:$AU100,"="&amp;$AU100,$AY$4:$AY100,"="&amp;$AY100)</f>
        <v>19580</v>
      </c>
    </row>
    <row r="101" spans="1:63" ht="16.5" x14ac:dyDescent="0.2">
      <c r="A101" s="13">
        <v>1</v>
      </c>
      <c r="B101" s="13">
        <v>1</v>
      </c>
      <c r="C101" s="26">
        <f>B101/$B$15</f>
        <v>2.6666666666666668E-2</v>
      </c>
      <c r="D101" s="14">
        <f>ROUND(G$10*$C101,0)</f>
        <v>240</v>
      </c>
      <c r="E101" s="14">
        <f t="shared" ref="E101:F101" si="120">ROUND(H$10*$C101,0)</f>
        <v>120</v>
      </c>
      <c r="F101" s="14">
        <f t="shared" si="120"/>
        <v>2400</v>
      </c>
      <c r="G101" s="13">
        <v>240</v>
      </c>
      <c r="H101" s="13">
        <f t="shared" ref="H101:H109" si="121">G101/2</f>
        <v>120</v>
      </c>
      <c r="I101" s="13">
        <f t="shared" ref="I101" si="122">G101*20</f>
        <v>4800</v>
      </c>
      <c r="J101" s="13" t="s">
        <v>823</v>
      </c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AH101" s="13">
        <v>98</v>
      </c>
      <c r="AI101" s="13">
        <f t="shared" si="83"/>
        <v>13</v>
      </c>
      <c r="AJ101" s="13">
        <f t="shared" si="84"/>
        <v>201602</v>
      </c>
      <c r="AK101" s="13">
        <f t="shared" si="85"/>
        <v>1102016</v>
      </c>
      <c r="AL101" s="13" t="s">
        <v>816</v>
      </c>
      <c r="AM101" s="13">
        <f t="shared" si="86"/>
        <v>2</v>
      </c>
      <c r="AN101" s="13" t="str">
        <f t="shared" si="87"/>
        <v>西方龙专属武器魂珠-2</v>
      </c>
      <c r="AO101" s="13">
        <f t="shared" si="88"/>
        <v>55</v>
      </c>
      <c r="AP101" s="13">
        <f t="shared" si="89"/>
        <v>3</v>
      </c>
      <c r="AQ101" s="13">
        <f t="shared" si="90"/>
        <v>0</v>
      </c>
      <c r="AT101" s="13">
        <v>98</v>
      </c>
      <c r="AU101" s="13">
        <f t="shared" si="91"/>
        <v>2</v>
      </c>
      <c r="AV101" s="14">
        <f t="shared" si="92"/>
        <v>200202</v>
      </c>
      <c r="AW101" s="14">
        <f t="shared" si="93"/>
        <v>1102002</v>
      </c>
      <c r="AX101" s="13" t="s">
        <v>816</v>
      </c>
      <c r="AY101" s="13">
        <f t="shared" si="94"/>
        <v>2</v>
      </c>
      <c r="AZ101" s="13" t="s">
        <v>837</v>
      </c>
      <c r="BA101" s="14">
        <f t="shared" si="95"/>
        <v>7</v>
      </c>
      <c r="BB101" s="14" t="str">
        <f t="shared" si="96"/>
        <v>许褚魂珠-2 等级-7</v>
      </c>
      <c r="BC101" s="25" t="s">
        <v>845</v>
      </c>
      <c r="BD101" s="14">
        <f t="shared" si="97"/>
        <v>288</v>
      </c>
      <c r="BE101" s="14">
        <f>SUMIFS(BD$4:BD101,$AU$4:$AU101,"="&amp;$AU101,$AY$4:$AY101,"="&amp;$AY101)</f>
        <v>1089</v>
      </c>
      <c r="BF101" s="25" t="s">
        <v>846</v>
      </c>
      <c r="BG101" s="14">
        <f t="shared" si="98"/>
        <v>160</v>
      </c>
      <c r="BH101" s="14">
        <f>SUMIFS(BG$4:BG101,AU$4:AU101,"="&amp;AU101,AY$4:AY101,"="&amp;AY101)</f>
        <v>605</v>
      </c>
      <c r="BI101" s="25" t="s">
        <v>847</v>
      </c>
      <c r="BJ101" s="14">
        <f t="shared" si="99"/>
        <v>7040</v>
      </c>
      <c r="BK101" s="14">
        <f>SUMIFS(BJ$4:BJ101,$AU$4:$AU101,"="&amp;$AU101,$AY$4:$AY101,"="&amp;$AY101)</f>
        <v>26620</v>
      </c>
    </row>
    <row r="102" spans="1:63" ht="16.5" x14ac:dyDescent="0.2">
      <c r="A102" s="13">
        <v>2</v>
      </c>
      <c r="B102" s="13">
        <v>1.5</v>
      </c>
      <c r="C102" s="26">
        <f t="shared" ref="C102:C109" si="123">B102/$B$15</f>
        <v>0.04</v>
      </c>
      <c r="D102" s="14">
        <f t="shared" ref="D102:D109" si="124">ROUND(G$10*$C102,0)</f>
        <v>360</v>
      </c>
      <c r="E102" s="14">
        <f t="shared" ref="E102:E109" si="125">ROUND(H$10*$C102,0)</f>
        <v>180</v>
      </c>
      <c r="F102" s="14">
        <f t="shared" ref="F102:F109" si="126">ROUND(I$10*$C102,0)</f>
        <v>3600</v>
      </c>
      <c r="G102" s="13">
        <v>360</v>
      </c>
      <c r="H102" s="13">
        <f t="shared" si="121"/>
        <v>180</v>
      </c>
      <c r="I102" s="13">
        <f t="shared" ref="I102:I109" si="127">G102*20</f>
        <v>7200</v>
      </c>
      <c r="J102" s="13" t="s">
        <v>824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AH102" s="13">
        <v>99</v>
      </c>
      <c r="AI102" s="13">
        <f t="shared" si="83"/>
        <v>13</v>
      </c>
      <c r="AJ102" s="13">
        <f t="shared" si="84"/>
        <v>201603</v>
      </c>
      <c r="AK102" s="13">
        <f t="shared" si="85"/>
        <v>1102016</v>
      </c>
      <c r="AL102" s="13" t="s">
        <v>816</v>
      </c>
      <c r="AM102" s="13">
        <f t="shared" si="86"/>
        <v>3</v>
      </c>
      <c r="AN102" s="13" t="str">
        <f t="shared" si="87"/>
        <v>西方龙专属武器魂珠-3</v>
      </c>
      <c r="AO102" s="13">
        <f t="shared" si="88"/>
        <v>75</v>
      </c>
      <c r="AP102" s="13">
        <f t="shared" si="89"/>
        <v>3</v>
      </c>
      <c r="AQ102" s="13">
        <f t="shared" si="90"/>
        <v>0</v>
      </c>
      <c r="AT102" s="13">
        <v>99</v>
      </c>
      <c r="AU102" s="13">
        <f t="shared" si="91"/>
        <v>2</v>
      </c>
      <c r="AV102" s="14">
        <f t="shared" si="92"/>
        <v>200202</v>
      </c>
      <c r="AW102" s="14">
        <f t="shared" si="93"/>
        <v>1102002</v>
      </c>
      <c r="AX102" s="13" t="s">
        <v>816</v>
      </c>
      <c r="AY102" s="13">
        <f t="shared" si="94"/>
        <v>2</v>
      </c>
      <c r="AZ102" s="13" t="s">
        <v>837</v>
      </c>
      <c r="BA102" s="14">
        <f t="shared" si="95"/>
        <v>8</v>
      </c>
      <c r="BB102" s="14" t="str">
        <f t="shared" si="96"/>
        <v>许褚魂珠-2 等级-8</v>
      </c>
      <c r="BC102" s="25" t="s">
        <v>845</v>
      </c>
      <c r="BD102" s="14">
        <f t="shared" si="97"/>
        <v>342</v>
      </c>
      <c r="BE102" s="14">
        <f>SUMIFS(BD$4:BD102,$AU$4:$AU102,"="&amp;$AU102,$AY$4:$AY102,"="&amp;$AY102)</f>
        <v>1431</v>
      </c>
      <c r="BF102" s="25" t="s">
        <v>846</v>
      </c>
      <c r="BG102" s="14">
        <f t="shared" si="98"/>
        <v>190</v>
      </c>
      <c r="BH102" s="14">
        <f>SUMIFS(BG$4:BG102,AU$4:AU102,"="&amp;AU102,AY$4:AY102,"="&amp;AY102)</f>
        <v>795</v>
      </c>
      <c r="BI102" s="25" t="s">
        <v>847</v>
      </c>
      <c r="BJ102" s="14">
        <f t="shared" si="99"/>
        <v>8360</v>
      </c>
      <c r="BK102" s="14">
        <f>SUMIFS(BJ$4:BJ102,$AU$4:$AU102,"="&amp;$AU102,$AY$4:$AY102,"="&amp;$AY102)</f>
        <v>34980</v>
      </c>
    </row>
    <row r="103" spans="1:63" ht="16.5" x14ac:dyDescent="0.2">
      <c r="A103" s="13">
        <v>3</v>
      </c>
      <c r="B103" s="13">
        <v>2</v>
      </c>
      <c r="C103" s="26">
        <f t="shared" si="123"/>
        <v>5.3333333333333337E-2</v>
      </c>
      <c r="D103" s="14">
        <f t="shared" si="124"/>
        <v>480</v>
      </c>
      <c r="E103" s="14">
        <f t="shared" si="125"/>
        <v>240</v>
      </c>
      <c r="F103" s="14">
        <f t="shared" si="126"/>
        <v>4800</v>
      </c>
      <c r="G103" s="13">
        <v>480</v>
      </c>
      <c r="H103" s="13">
        <f t="shared" si="121"/>
        <v>240</v>
      </c>
      <c r="I103" s="13">
        <f t="shared" si="127"/>
        <v>9600</v>
      </c>
      <c r="J103" s="13" t="s">
        <v>825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AH103" s="13">
        <v>100</v>
      </c>
      <c r="AI103" s="13">
        <f t="shared" si="83"/>
        <v>13</v>
      </c>
      <c r="AJ103" s="13">
        <f t="shared" si="84"/>
        <v>201604</v>
      </c>
      <c r="AK103" s="13">
        <f t="shared" si="85"/>
        <v>1102016</v>
      </c>
      <c r="AL103" s="13" t="s">
        <v>816</v>
      </c>
      <c r="AM103" s="13">
        <f t="shared" si="86"/>
        <v>4</v>
      </c>
      <c r="AN103" s="13" t="str">
        <f t="shared" si="87"/>
        <v>西方龙专属武器魂珠-4</v>
      </c>
      <c r="AO103" s="13">
        <f t="shared" si="88"/>
        <v>85</v>
      </c>
      <c r="AP103" s="13">
        <f t="shared" si="89"/>
        <v>3</v>
      </c>
      <c r="AQ103" s="13">
        <f t="shared" si="90"/>
        <v>1</v>
      </c>
      <c r="AT103" s="13">
        <v>100</v>
      </c>
      <c r="AU103" s="13">
        <f t="shared" si="91"/>
        <v>2</v>
      </c>
      <c r="AV103" s="14">
        <f t="shared" si="92"/>
        <v>200202</v>
      </c>
      <c r="AW103" s="14">
        <f t="shared" si="93"/>
        <v>1102002</v>
      </c>
      <c r="AX103" s="13" t="s">
        <v>816</v>
      </c>
      <c r="AY103" s="13">
        <f t="shared" si="94"/>
        <v>2</v>
      </c>
      <c r="AZ103" s="13" t="s">
        <v>837</v>
      </c>
      <c r="BA103" s="14">
        <f t="shared" si="95"/>
        <v>9</v>
      </c>
      <c r="BB103" s="14" t="str">
        <f t="shared" si="96"/>
        <v>许褚魂珠-2 等级-9</v>
      </c>
      <c r="BC103" s="25" t="s">
        <v>845</v>
      </c>
      <c r="BD103" s="14">
        <f t="shared" si="97"/>
        <v>405</v>
      </c>
      <c r="BE103" s="14">
        <f>SUMIFS(BD$4:BD103,$AU$4:$AU103,"="&amp;$AU103,$AY$4:$AY103,"="&amp;$AY103)</f>
        <v>1836</v>
      </c>
      <c r="BF103" s="25" t="s">
        <v>846</v>
      </c>
      <c r="BG103" s="14">
        <f t="shared" si="98"/>
        <v>225</v>
      </c>
      <c r="BH103" s="14">
        <f>SUMIFS(BG$4:BG103,AU$4:AU103,"="&amp;AU103,AY$4:AY103,"="&amp;AY103)</f>
        <v>1020</v>
      </c>
      <c r="BI103" s="25" t="s">
        <v>847</v>
      </c>
      <c r="BJ103" s="14">
        <f t="shared" si="99"/>
        <v>9900</v>
      </c>
      <c r="BK103" s="14">
        <f>SUMIFS(BJ$4:BJ103,$AU$4:$AU103,"="&amp;$AU103,$AY$4:$AY103,"="&amp;$AY103)</f>
        <v>44880</v>
      </c>
    </row>
    <row r="104" spans="1:63" ht="16.5" x14ac:dyDescent="0.2">
      <c r="A104" s="13">
        <v>4</v>
      </c>
      <c r="B104" s="13">
        <v>3</v>
      </c>
      <c r="C104" s="26">
        <f t="shared" si="123"/>
        <v>0.08</v>
      </c>
      <c r="D104" s="14">
        <f t="shared" si="124"/>
        <v>720</v>
      </c>
      <c r="E104" s="14">
        <f t="shared" si="125"/>
        <v>360</v>
      </c>
      <c r="F104" s="14">
        <f t="shared" si="126"/>
        <v>7200</v>
      </c>
      <c r="G104" s="13">
        <v>720</v>
      </c>
      <c r="H104" s="13">
        <f t="shared" si="121"/>
        <v>360</v>
      </c>
      <c r="I104" s="13">
        <f t="shared" si="127"/>
        <v>14400</v>
      </c>
      <c r="J104" s="13" t="s">
        <v>826</v>
      </c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AH104" s="13">
        <v>101</v>
      </c>
      <c r="AI104" s="13">
        <f t="shared" si="83"/>
        <v>13</v>
      </c>
      <c r="AJ104" s="13">
        <f t="shared" si="84"/>
        <v>201605</v>
      </c>
      <c r="AK104" s="13">
        <f t="shared" si="85"/>
        <v>1102016</v>
      </c>
      <c r="AL104" s="13" t="s">
        <v>816</v>
      </c>
      <c r="AM104" s="13">
        <f t="shared" si="86"/>
        <v>5</v>
      </c>
      <c r="AN104" s="13" t="str">
        <f t="shared" si="87"/>
        <v>西方龙专属武器魂珠-5</v>
      </c>
      <c r="AO104" s="13">
        <f t="shared" si="88"/>
        <v>110</v>
      </c>
      <c r="AP104" s="13">
        <f t="shared" si="89"/>
        <v>3</v>
      </c>
      <c r="AQ104" s="13">
        <f t="shared" si="90"/>
        <v>2</v>
      </c>
      <c r="AT104" s="13">
        <v>101</v>
      </c>
      <c r="AU104" s="13">
        <f t="shared" si="91"/>
        <v>2</v>
      </c>
      <c r="AV104" s="14">
        <f t="shared" si="92"/>
        <v>200203</v>
      </c>
      <c r="AW104" s="14">
        <f t="shared" si="93"/>
        <v>1102002</v>
      </c>
      <c r="AX104" s="13" t="s">
        <v>816</v>
      </c>
      <c r="AY104" s="13">
        <f t="shared" si="94"/>
        <v>3</v>
      </c>
      <c r="AZ104" s="13" t="s">
        <v>837</v>
      </c>
      <c r="BA104" s="14">
        <f t="shared" si="95"/>
        <v>0</v>
      </c>
      <c r="BB104" s="14" t="str">
        <f t="shared" si="96"/>
        <v>许褚魂珠-3 等级-0</v>
      </c>
      <c r="BC104" s="25" t="s">
        <v>845</v>
      </c>
      <c r="BD104" s="14">
        <f t="shared" si="97"/>
        <v>0</v>
      </c>
      <c r="BE104" s="14">
        <f>SUMIFS(BD$4:BD104,$AU$4:$AU104,"="&amp;$AU104,$AY$4:$AY104,"="&amp;$AY104)</f>
        <v>0</v>
      </c>
      <c r="BF104" s="25" t="s">
        <v>846</v>
      </c>
      <c r="BG104" s="14">
        <f t="shared" si="98"/>
        <v>0</v>
      </c>
      <c r="BH104" s="14">
        <f>SUMIFS(BG$4:BG104,AU$4:AU104,"="&amp;AU104,AY$4:AY104,"="&amp;AY104)</f>
        <v>0</v>
      </c>
      <c r="BI104" s="25" t="s">
        <v>847</v>
      </c>
      <c r="BJ104" s="14">
        <f t="shared" si="99"/>
        <v>0</v>
      </c>
      <c r="BK104" s="14">
        <f>SUMIFS(BJ$4:BJ104,$AU$4:$AU104,"="&amp;$AU104,$AY$4:$AY104,"="&amp;$AY104)</f>
        <v>0</v>
      </c>
    </row>
    <row r="105" spans="1:63" ht="16.5" x14ac:dyDescent="0.2">
      <c r="A105" s="13">
        <v>5</v>
      </c>
      <c r="B105" s="13">
        <v>4</v>
      </c>
      <c r="C105" s="26">
        <f t="shared" si="123"/>
        <v>0.10666666666666667</v>
      </c>
      <c r="D105" s="14">
        <f t="shared" si="124"/>
        <v>960</v>
      </c>
      <c r="E105" s="14">
        <f t="shared" si="125"/>
        <v>480</v>
      </c>
      <c r="F105" s="14">
        <f t="shared" si="126"/>
        <v>9600</v>
      </c>
      <c r="G105" s="13">
        <v>960</v>
      </c>
      <c r="H105" s="13">
        <f t="shared" si="121"/>
        <v>480</v>
      </c>
      <c r="I105" s="13">
        <f t="shared" si="127"/>
        <v>19200</v>
      </c>
      <c r="J105" s="13" t="s">
        <v>827</v>
      </c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AH105" s="13">
        <v>102</v>
      </c>
      <c r="AI105" s="13">
        <f t="shared" si="83"/>
        <v>13</v>
      </c>
      <c r="AJ105" s="13">
        <f t="shared" si="84"/>
        <v>201606</v>
      </c>
      <c r="AK105" s="13">
        <f t="shared" si="85"/>
        <v>1102016</v>
      </c>
      <c r="AL105" s="13" t="s">
        <v>816</v>
      </c>
      <c r="AM105" s="13">
        <f t="shared" si="86"/>
        <v>6</v>
      </c>
      <c r="AN105" s="13" t="str">
        <f t="shared" si="87"/>
        <v>西方龙专属武器魂珠-6</v>
      </c>
      <c r="AO105" s="13">
        <f t="shared" si="88"/>
        <v>125</v>
      </c>
      <c r="AP105" s="13">
        <f t="shared" si="89"/>
        <v>3</v>
      </c>
      <c r="AQ105" s="13">
        <f t="shared" si="90"/>
        <v>3</v>
      </c>
      <c r="AT105" s="13">
        <v>102</v>
      </c>
      <c r="AU105" s="13">
        <f t="shared" si="91"/>
        <v>2</v>
      </c>
      <c r="AV105" s="14">
        <f t="shared" si="92"/>
        <v>200203</v>
      </c>
      <c r="AW105" s="14">
        <f t="shared" si="93"/>
        <v>1102002</v>
      </c>
      <c r="AX105" s="13" t="s">
        <v>816</v>
      </c>
      <c r="AY105" s="13">
        <f t="shared" si="94"/>
        <v>3</v>
      </c>
      <c r="AZ105" s="13" t="s">
        <v>837</v>
      </c>
      <c r="BA105" s="14">
        <f t="shared" si="95"/>
        <v>1</v>
      </c>
      <c r="BB105" s="14" t="str">
        <f t="shared" si="96"/>
        <v>许褚魂珠-3 等级-1</v>
      </c>
      <c r="BC105" s="25" t="s">
        <v>845</v>
      </c>
      <c r="BD105" s="14">
        <f t="shared" si="97"/>
        <v>72</v>
      </c>
      <c r="BE105" s="14">
        <f>SUMIFS(BD$4:BD105,$AU$4:$AU105,"="&amp;$AU105,$AY$4:$AY105,"="&amp;$AY105)</f>
        <v>72</v>
      </c>
      <c r="BF105" s="25" t="s">
        <v>846</v>
      </c>
      <c r="BG105" s="14">
        <f t="shared" si="98"/>
        <v>40</v>
      </c>
      <c r="BH105" s="14">
        <f>SUMIFS(BG$4:BG105,AU$4:AU105,"="&amp;AU105,AY$4:AY105,"="&amp;AY105)</f>
        <v>40</v>
      </c>
      <c r="BI105" s="25" t="s">
        <v>847</v>
      </c>
      <c r="BJ105" s="14">
        <f t="shared" si="99"/>
        <v>1760</v>
      </c>
      <c r="BK105" s="14">
        <f>SUMIFS(BJ$4:BJ105,$AU$4:$AU105,"="&amp;$AU105,$AY$4:$AY105,"="&amp;$AY105)</f>
        <v>1760</v>
      </c>
    </row>
    <row r="106" spans="1:63" ht="16.5" x14ac:dyDescent="0.2">
      <c r="A106" s="13">
        <v>6</v>
      </c>
      <c r="B106" s="13">
        <v>5</v>
      </c>
      <c r="C106" s="26">
        <f t="shared" si="123"/>
        <v>0.13333333333333333</v>
      </c>
      <c r="D106" s="14">
        <f t="shared" si="124"/>
        <v>1200</v>
      </c>
      <c r="E106" s="14">
        <f t="shared" si="125"/>
        <v>600</v>
      </c>
      <c r="F106" s="14">
        <f t="shared" si="126"/>
        <v>12000</v>
      </c>
      <c r="G106" s="13">
        <v>1200</v>
      </c>
      <c r="H106" s="13">
        <f t="shared" si="121"/>
        <v>600</v>
      </c>
      <c r="I106" s="13">
        <f t="shared" si="127"/>
        <v>24000</v>
      </c>
      <c r="J106" s="13" t="s">
        <v>828</v>
      </c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AH106" s="13">
        <v>103</v>
      </c>
      <c r="AI106" s="13">
        <f t="shared" si="83"/>
        <v>13</v>
      </c>
      <c r="AJ106" s="13">
        <f t="shared" si="84"/>
        <v>201607</v>
      </c>
      <c r="AK106" s="13">
        <f t="shared" si="85"/>
        <v>1102016</v>
      </c>
      <c r="AL106" s="13" t="s">
        <v>816</v>
      </c>
      <c r="AM106" s="13">
        <f t="shared" si="86"/>
        <v>7</v>
      </c>
      <c r="AN106" s="13" t="str">
        <f t="shared" si="87"/>
        <v>西方龙专属武器魂珠-7</v>
      </c>
      <c r="AO106" s="13">
        <f t="shared" si="88"/>
        <v>135</v>
      </c>
      <c r="AP106" s="13">
        <f t="shared" si="89"/>
        <v>3</v>
      </c>
      <c r="AQ106" s="13">
        <f t="shared" si="90"/>
        <v>4</v>
      </c>
      <c r="AT106" s="13">
        <v>103</v>
      </c>
      <c r="AU106" s="13">
        <f t="shared" si="91"/>
        <v>2</v>
      </c>
      <c r="AV106" s="14">
        <f t="shared" si="92"/>
        <v>200203</v>
      </c>
      <c r="AW106" s="14">
        <f t="shared" si="93"/>
        <v>1102002</v>
      </c>
      <c r="AX106" s="13" t="s">
        <v>816</v>
      </c>
      <c r="AY106" s="13">
        <f t="shared" si="94"/>
        <v>3</v>
      </c>
      <c r="AZ106" s="13" t="s">
        <v>837</v>
      </c>
      <c r="BA106" s="14">
        <f t="shared" si="95"/>
        <v>2</v>
      </c>
      <c r="BB106" s="14" t="str">
        <f t="shared" si="96"/>
        <v>许褚魂珠-3 等级-2</v>
      </c>
      <c r="BC106" s="25" t="s">
        <v>845</v>
      </c>
      <c r="BD106" s="14">
        <f t="shared" si="97"/>
        <v>108</v>
      </c>
      <c r="BE106" s="14">
        <f>SUMIFS(BD$4:BD106,$AU$4:$AU106,"="&amp;$AU106,$AY$4:$AY106,"="&amp;$AY106)</f>
        <v>180</v>
      </c>
      <c r="BF106" s="25" t="s">
        <v>846</v>
      </c>
      <c r="BG106" s="14">
        <f t="shared" si="98"/>
        <v>60</v>
      </c>
      <c r="BH106" s="14">
        <f>SUMIFS(BG$4:BG106,AU$4:AU106,"="&amp;AU106,AY$4:AY106,"="&amp;AY106)</f>
        <v>100</v>
      </c>
      <c r="BI106" s="25" t="s">
        <v>847</v>
      </c>
      <c r="BJ106" s="14">
        <f t="shared" si="99"/>
        <v>2640</v>
      </c>
      <c r="BK106" s="14">
        <f>SUMIFS(BJ$4:BJ106,$AU$4:$AU106,"="&amp;$AU106,$AY$4:$AY106,"="&amp;$AY106)</f>
        <v>4400</v>
      </c>
    </row>
    <row r="107" spans="1:63" ht="16.5" x14ac:dyDescent="0.2">
      <c r="A107" s="13">
        <v>7</v>
      </c>
      <c r="B107" s="13">
        <v>6</v>
      </c>
      <c r="C107" s="26">
        <f t="shared" si="123"/>
        <v>0.16</v>
      </c>
      <c r="D107" s="14">
        <f t="shared" si="124"/>
        <v>1440</v>
      </c>
      <c r="E107" s="14">
        <f t="shared" si="125"/>
        <v>720</v>
      </c>
      <c r="F107" s="14">
        <f t="shared" si="126"/>
        <v>14400</v>
      </c>
      <c r="G107" s="13">
        <v>1440</v>
      </c>
      <c r="H107" s="13">
        <f t="shared" si="121"/>
        <v>720</v>
      </c>
      <c r="I107" s="13">
        <f t="shared" si="127"/>
        <v>28800</v>
      </c>
      <c r="J107" s="13" t="s">
        <v>829</v>
      </c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AH107" s="13">
        <v>104</v>
      </c>
      <c r="AI107" s="13">
        <f t="shared" si="83"/>
        <v>13</v>
      </c>
      <c r="AJ107" s="13">
        <f t="shared" si="84"/>
        <v>201608</v>
      </c>
      <c r="AK107" s="13">
        <f t="shared" si="85"/>
        <v>1102016</v>
      </c>
      <c r="AL107" s="13" t="s">
        <v>816</v>
      </c>
      <c r="AM107" s="13">
        <f t="shared" si="86"/>
        <v>8</v>
      </c>
      <c r="AN107" s="13" t="str">
        <f t="shared" si="87"/>
        <v>西方龙专属武器魂珠-8</v>
      </c>
      <c r="AO107" s="13">
        <f t="shared" si="88"/>
        <v>150</v>
      </c>
      <c r="AP107" s="13">
        <f t="shared" si="89"/>
        <v>3</v>
      </c>
      <c r="AQ107" s="13">
        <f t="shared" si="90"/>
        <v>5</v>
      </c>
      <c r="AT107" s="13">
        <v>104</v>
      </c>
      <c r="AU107" s="13">
        <f t="shared" si="91"/>
        <v>2</v>
      </c>
      <c r="AV107" s="14">
        <f t="shared" si="92"/>
        <v>200203</v>
      </c>
      <c r="AW107" s="14">
        <f t="shared" si="93"/>
        <v>1102002</v>
      </c>
      <c r="AX107" s="13" t="s">
        <v>816</v>
      </c>
      <c r="AY107" s="13">
        <f t="shared" si="94"/>
        <v>3</v>
      </c>
      <c r="AZ107" s="13" t="s">
        <v>837</v>
      </c>
      <c r="BA107" s="14">
        <f t="shared" si="95"/>
        <v>3</v>
      </c>
      <c r="BB107" s="14" t="str">
        <f t="shared" si="96"/>
        <v>许褚魂珠-3 等级-3</v>
      </c>
      <c r="BC107" s="25" t="s">
        <v>845</v>
      </c>
      <c r="BD107" s="14">
        <f t="shared" si="97"/>
        <v>144</v>
      </c>
      <c r="BE107" s="14">
        <f>SUMIFS(BD$4:BD107,$AU$4:$AU107,"="&amp;$AU107,$AY$4:$AY107,"="&amp;$AY107)</f>
        <v>324</v>
      </c>
      <c r="BF107" s="25" t="s">
        <v>846</v>
      </c>
      <c r="BG107" s="14">
        <f t="shared" si="98"/>
        <v>80</v>
      </c>
      <c r="BH107" s="14">
        <f>SUMIFS(BG$4:BG107,AU$4:AU107,"="&amp;AU107,AY$4:AY107,"="&amp;AY107)</f>
        <v>180</v>
      </c>
      <c r="BI107" s="25" t="s">
        <v>847</v>
      </c>
      <c r="BJ107" s="14">
        <f t="shared" si="99"/>
        <v>3520</v>
      </c>
      <c r="BK107" s="14">
        <f>SUMIFS(BJ$4:BJ107,$AU$4:$AU107,"="&amp;$AU107,$AY$4:$AY107,"="&amp;$AY107)</f>
        <v>7920</v>
      </c>
    </row>
    <row r="108" spans="1:63" ht="16.5" x14ac:dyDescent="0.2">
      <c r="A108" s="13">
        <v>8</v>
      </c>
      <c r="B108" s="13">
        <v>7</v>
      </c>
      <c r="C108" s="26">
        <f t="shared" si="123"/>
        <v>0.18666666666666668</v>
      </c>
      <c r="D108" s="14">
        <f t="shared" si="124"/>
        <v>1680</v>
      </c>
      <c r="E108" s="14">
        <f t="shared" si="125"/>
        <v>840</v>
      </c>
      <c r="F108" s="14">
        <f t="shared" si="126"/>
        <v>16800</v>
      </c>
      <c r="G108" s="13">
        <v>1680</v>
      </c>
      <c r="H108" s="13">
        <f t="shared" si="121"/>
        <v>840</v>
      </c>
      <c r="I108" s="13">
        <f t="shared" si="127"/>
        <v>33600</v>
      </c>
      <c r="J108" s="13" t="s">
        <v>831</v>
      </c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AH108" s="13">
        <v>105</v>
      </c>
      <c r="AI108" s="13">
        <f t="shared" si="83"/>
        <v>14</v>
      </c>
      <c r="AJ108" s="13">
        <f t="shared" si="84"/>
        <v>201701</v>
      </c>
      <c r="AK108" s="13">
        <f t="shared" si="85"/>
        <v>1102017</v>
      </c>
      <c r="AL108" s="13" t="s">
        <v>816</v>
      </c>
      <c r="AM108" s="13">
        <f t="shared" si="86"/>
        <v>1</v>
      </c>
      <c r="AN108" s="13" t="str">
        <f t="shared" si="87"/>
        <v>飞廉专属武器魂珠-1</v>
      </c>
      <c r="AO108" s="13">
        <f t="shared" si="88"/>
        <v>40</v>
      </c>
      <c r="AP108" s="13">
        <f t="shared" si="89"/>
        <v>0</v>
      </c>
      <c r="AQ108" s="13">
        <f t="shared" si="90"/>
        <v>0</v>
      </c>
      <c r="AT108" s="13">
        <v>105</v>
      </c>
      <c r="AU108" s="13">
        <f t="shared" si="91"/>
        <v>2</v>
      </c>
      <c r="AV108" s="14">
        <f t="shared" si="92"/>
        <v>200203</v>
      </c>
      <c r="AW108" s="14">
        <f t="shared" si="93"/>
        <v>1102002</v>
      </c>
      <c r="AX108" s="13" t="s">
        <v>816</v>
      </c>
      <c r="AY108" s="13">
        <f t="shared" si="94"/>
        <v>3</v>
      </c>
      <c r="AZ108" s="13" t="s">
        <v>837</v>
      </c>
      <c r="BA108" s="14">
        <f t="shared" si="95"/>
        <v>4</v>
      </c>
      <c r="BB108" s="14" t="str">
        <f t="shared" si="96"/>
        <v>许褚魂珠-3 等级-4</v>
      </c>
      <c r="BC108" s="25" t="s">
        <v>845</v>
      </c>
      <c r="BD108" s="14">
        <f t="shared" si="97"/>
        <v>216</v>
      </c>
      <c r="BE108" s="14">
        <f>SUMIFS(BD$4:BD108,$AU$4:$AU108,"="&amp;$AU108,$AY$4:$AY108,"="&amp;$AY108)</f>
        <v>540</v>
      </c>
      <c r="BF108" s="25" t="s">
        <v>846</v>
      </c>
      <c r="BG108" s="14">
        <f t="shared" si="98"/>
        <v>120</v>
      </c>
      <c r="BH108" s="14">
        <f>SUMIFS(BG$4:BG108,AU$4:AU108,"="&amp;AU108,AY$4:AY108,"="&amp;AY108)</f>
        <v>300</v>
      </c>
      <c r="BI108" s="25" t="s">
        <v>847</v>
      </c>
      <c r="BJ108" s="14">
        <f t="shared" si="99"/>
        <v>5280</v>
      </c>
      <c r="BK108" s="14">
        <f>SUMIFS(BJ$4:BJ108,$AU$4:$AU108,"="&amp;$AU108,$AY$4:$AY108,"="&amp;$AY108)</f>
        <v>13200</v>
      </c>
    </row>
    <row r="109" spans="1:63" ht="16.5" x14ac:dyDescent="0.2">
      <c r="A109" s="13">
        <v>9</v>
      </c>
      <c r="B109" s="13">
        <v>8</v>
      </c>
      <c r="C109" s="26">
        <f t="shared" si="123"/>
        <v>0.21333333333333335</v>
      </c>
      <c r="D109" s="14">
        <f t="shared" si="124"/>
        <v>1920</v>
      </c>
      <c r="E109" s="14">
        <f t="shared" si="125"/>
        <v>960</v>
      </c>
      <c r="F109" s="14">
        <f t="shared" si="126"/>
        <v>19200</v>
      </c>
      <c r="G109" s="13">
        <v>1920</v>
      </c>
      <c r="H109" s="13">
        <f t="shared" si="121"/>
        <v>960</v>
      </c>
      <c r="I109" s="13">
        <f t="shared" si="127"/>
        <v>38400</v>
      </c>
      <c r="J109" s="13" t="s">
        <v>830</v>
      </c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AH109" s="13">
        <v>106</v>
      </c>
      <c r="AI109" s="13">
        <f t="shared" si="83"/>
        <v>14</v>
      </c>
      <c r="AJ109" s="13">
        <f t="shared" si="84"/>
        <v>201702</v>
      </c>
      <c r="AK109" s="13">
        <f t="shared" si="85"/>
        <v>1102017</v>
      </c>
      <c r="AL109" s="13" t="s">
        <v>816</v>
      </c>
      <c r="AM109" s="13">
        <f t="shared" si="86"/>
        <v>2</v>
      </c>
      <c r="AN109" s="13" t="str">
        <f t="shared" si="87"/>
        <v>飞廉专属武器魂珠-2</v>
      </c>
      <c r="AO109" s="13">
        <f t="shared" si="88"/>
        <v>55</v>
      </c>
      <c r="AP109" s="13">
        <f t="shared" si="89"/>
        <v>3</v>
      </c>
      <c r="AQ109" s="13">
        <f t="shared" si="90"/>
        <v>0</v>
      </c>
      <c r="AT109" s="13">
        <v>106</v>
      </c>
      <c r="AU109" s="13">
        <f t="shared" si="91"/>
        <v>2</v>
      </c>
      <c r="AV109" s="14">
        <f t="shared" si="92"/>
        <v>200203</v>
      </c>
      <c r="AW109" s="14">
        <f t="shared" si="93"/>
        <v>1102002</v>
      </c>
      <c r="AX109" s="13" t="s">
        <v>816</v>
      </c>
      <c r="AY109" s="13">
        <f t="shared" si="94"/>
        <v>3</v>
      </c>
      <c r="AZ109" s="13" t="s">
        <v>837</v>
      </c>
      <c r="BA109" s="14">
        <f t="shared" si="95"/>
        <v>5</v>
      </c>
      <c r="BB109" s="14" t="str">
        <f t="shared" si="96"/>
        <v>许褚魂珠-3 等级-5</v>
      </c>
      <c r="BC109" s="25" t="s">
        <v>845</v>
      </c>
      <c r="BD109" s="14">
        <f t="shared" si="97"/>
        <v>288</v>
      </c>
      <c r="BE109" s="14">
        <f>SUMIFS(BD$4:BD109,$AU$4:$AU109,"="&amp;$AU109,$AY$4:$AY109,"="&amp;$AY109)</f>
        <v>828</v>
      </c>
      <c r="BF109" s="25" t="s">
        <v>846</v>
      </c>
      <c r="BG109" s="14">
        <f t="shared" si="98"/>
        <v>160</v>
      </c>
      <c r="BH109" s="14">
        <f>SUMIFS(BG$4:BG109,AU$4:AU109,"="&amp;AU109,AY$4:AY109,"="&amp;AY109)</f>
        <v>460</v>
      </c>
      <c r="BI109" s="25" t="s">
        <v>847</v>
      </c>
      <c r="BJ109" s="14">
        <f t="shared" si="99"/>
        <v>7040</v>
      </c>
      <c r="BK109" s="14">
        <f>SUMIFS(BJ$4:BJ109,$AU$4:$AU109,"="&amp;$AU109,$AY$4:$AY109,"="&amp;$AY109)</f>
        <v>20240</v>
      </c>
    </row>
    <row r="110" spans="1:63" ht="16.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AH110" s="13">
        <v>107</v>
      </c>
      <c r="AI110" s="13">
        <f t="shared" si="83"/>
        <v>14</v>
      </c>
      <c r="AJ110" s="13">
        <f t="shared" si="84"/>
        <v>201703</v>
      </c>
      <c r="AK110" s="13">
        <f t="shared" si="85"/>
        <v>1102017</v>
      </c>
      <c r="AL110" s="13" t="s">
        <v>816</v>
      </c>
      <c r="AM110" s="13">
        <f t="shared" si="86"/>
        <v>3</v>
      </c>
      <c r="AN110" s="13" t="str">
        <f t="shared" si="87"/>
        <v>飞廉专属武器魂珠-3</v>
      </c>
      <c r="AO110" s="13">
        <f t="shared" si="88"/>
        <v>75</v>
      </c>
      <c r="AP110" s="13">
        <f t="shared" si="89"/>
        <v>3</v>
      </c>
      <c r="AQ110" s="13">
        <f t="shared" si="90"/>
        <v>0</v>
      </c>
      <c r="AT110" s="13">
        <v>107</v>
      </c>
      <c r="AU110" s="13">
        <f t="shared" si="91"/>
        <v>2</v>
      </c>
      <c r="AV110" s="14">
        <f t="shared" si="92"/>
        <v>200203</v>
      </c>
      <c r="AW110" s="14">
        <f t="shared" si="93"/>
        <v>1102002</v>
      </c>
      <c r="AX110" s="13" t="s">
        <v>816</v>
      </c>
      <c r="AY110" s="13">
        <f t="shared" si="94"/>
        <v>3</v>
      </c>
      <c r="AZ110" s="13" t="s">
        <v>837</v>
      </c>
      <c r="BA110" s="14">
        <f t="shared" si="95"/>
        <v>6</v>
      </c>
      <c r="BB110" s="14" t="str">
        <f t="shared" si="96"/>
        <v>许褚魂珠-3 等级-6</v>
      </c>
      <c r="BC110" s="25" t="s">
        <v>845</v>
      </c>
      <c r="BD110" s="14">
        <f t="shared" si="97"/>
        <v>360</v>
      </c>
      <c r="BE110" s="14">
        <f>SUMIFS(BD$4:BD110,$AU$4:$AU110,"="&amp;$AU110,$AY$4:$AY110,"="&amp;$AY110)</f>
        <v>1188</v>
      </c>
      <c r="BF110" s="25" t="s">
        <v>846</v>
      </c>
      <c r="BG110" s="14">
        <f t="shared" si="98"/>
        <v>200</v>
      </c>
      <c r="BH110" s="14">
        <f>SUMIFS(BG$4:BG110,AU$4:AU110,"="&amp;AU110,AY$4:AY110,"="&amp;AY110)</f>
        <v>660</v>
      </c>
      <c r="BI110" s="25" t="s">
        <v>847</v>
      </c>
      <c r="BJ110" s="14">
        <f t="shared" si="99"/>
        <v>8800</v>
      </c>
      <c r="BK110" s="14">
        <f>SUMIFS(BJ$4:BJ110,$AU$4:$AU110,"="&amp;$AU110,$AY$4:$AY110,"="&amp;$AY110)</f>
        <v>29040</v>
      </c>
    </row>
    <row r="111" spans="1:63" ht="16.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AH111" s="13">
        <v>108</v>
      </c>
      <c r="AI111" s="13">
        <f t="shared" si="83"/>
        <v>14</v>
      </c>
      <c r="AJ111" s="13">
        <f t="shared" si="84"/>
        <v>201704</v>
      </c>
      <c r="AK111" s="13">
        <f t="shared" si="85"/>
        <v>1102017</v>
      </c>
      <c r="AL111" s="13" t="s">
        <v>816</v>
      </c>
      <c r="AM111" s="13">
        <f t="shared" si="86"/>
        <v>4</v>
      </c>
      <c r="AN111" s="13" t="str">
        <f t="shared" si="87"/>
        <v>飞廉专属武器魂珠-4</v>
      </c>
      <c r="AO111" s="13">
        <f t="shared" si="88"/>
        <v>85</v>
      </c>
      <c r="AP111" s="13">
        <f t="shared" si="89"/>
        <v>3</v>
      </c>
      <c r="AQ111" s="13">
        <f t="shared" si="90"/>
        <v>1</v>
      </c>
      <c r="AT111" s="13">
        <v>108</v>
      </c>
      <c r="AU111" s="13">
        <f t="shared" si="91"/>
        <v>2</v>
      </c>
      <c r="AV111" s="14">
        <f t="shared" si="92"/>
        <v>200203</v>
      </c>
      <c r="AW111" s="14">
        <f t="shared" si="93"/>
        <v>1102002</v>
      </c>
      <c r="AX111" s="13" t="s">
        <v>816</v>
      </c>
      <c r="AY111" s="13">
        <f t="shared" si="94"/>
        <v>3</v>
      </c>
      <c r="AZ111" s="13" t="s">
        <v>837</v>
      </c>
      <c r="BA111" s="14">
        <f t="shared" si="95"/>
        <v>7</v>
      </c>
      <c r="BB111" s="14" t="str">
        <f t="shared" si="96"/>
        <v>许褚魂珠-3 等级-7</v>
      </c>
      <c r="BC111" s="25" t="s">
        <v>845</v>
      </c>
      <c r="BD111" s="14">
        <f t="shared" si="97"/>
        <v>432</v>
      </c>
      <c r="BE111" s="14">
        <f>SUMIFS(BD$4:BD111,$AU$4:$AU111,"="&amp;$AU111,$AY$4:$AY111,"="&amp;$AY111)</f>
        <v>1620</v>
      </c>
      <c r="BF111" s="25" t="s">
        <v>846</v>
      </c>
      <c r="BG111" s="14">
        <f t="shared" si="98"/>
        <v>240</v>
      </c>
      <c r="BH111" s="14">
        <f>SUMIFS(BG$4:BG111,AU$4:AU111,"="&amp;AU111,AY$4:AY111,"="&amp;AY111)</f>
        <v>900</v>
      </c>
      <c r="BI111" s="25" t="s">
        <v>847</v>
      </c>
      <c r="BJ111" s="14">
        <f t="shared" si="99"/>
        <v>10560</v>
      </c>
      <c r="BK111" s="14">
        <f>SUMIFS(BJ$4:BJ111,$AU$4:$AU111,"="&amp;$AU111,$AY$4:$AY111,"="&amp;$AY111)</f>
        <v>39600</v>
      </c>
    </row>
    <row r="112" spans="1:63" ht="20.25" x14ac:dyDescent="0.2">
      <c r="A112" s="58" t="s">
        <v>878</v>
      </c>
      <c r="B112" s="58"/>
      <c r="C112" s="58"/>
      <c r="D112" s="58"/>
      <c r="E112" s="58"/>
      <c r="F112" s="58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AH112" s="13">
        <v>109</v>
      </c>
      <c r="AI112" s="13">
        <f t="shared" si="83"/>
        <v>14</v>
      </c>
      <c r="AJ112" s="13">
        <f t="shared" si="84"/>
        <v>201705</v>
      </c>
      <c r="AK112" s="13">
        <f t="shared" si="85"/>
        <v>1102017</v>
      </c>
      <c r="AL112" s="13" t="s">
        <v>816</v>
      </c>
      <c r="AM112" s="13">
        <f t="shared" si="86"/>
        <v>5</v>
      </c>
      <c r="AN112" s="13" t="str">
        <f t="shared" si="87"/>
        <v>飞廉专属武器魂珠-5</v>
      </c>
      <c r="AO112" s="13">
        <f t="shared" si="88"/>
        <v>110</v>
      </c>
      <c r="AP112" s="13">
        <f t="shared" si="89"/>
        <v>3</v>
      </c>
      <c r="AQ112" s="13">
        <f t="shared" si="90"/>
        <v>2</v>
      </c>
      <c r="AT112" s="13">
        <v>109</v>
      </c>
      <c r="AU112" s="13">
        <f t="shared" si="91"/>
        <v>2</v>
      </c>
      <c r="AV112" s="14">
        <f t="shared" si="92"/>
        <v>200203</v>
      </c>
      <c r="AW112" s="14">
        <f t="shared" si="93"/>
        <v>1102002</v>
      </c>
      <c r="AX112" s="13" t="s">
        <v>816</v>
      </c>
      <c r="AY112" s="13">
        <f t="shared" si="94"/>
        <v>3</v>
      </c>
      <c r="AZ112" s="13" t="s">
        <v>837</v>
      </c>
      <c r="BA112" s="14">
        <f t="shared" si="95"/>
        <v>8</v>
      </c>
      <c r="BB112" s="14" t="str">
        <f t="shared" si="96"/>
        <v>许褚魂珠-3 等级-8</v>
      </c>
      <c r="BC112" s="25" t="s">
        <v>845</v>
      </c>
      <c r="BD112" s="14">
        <f t="shared" si="97"/>
        <v>504</v>
      </c>
      <c r="BE112" s="14">
        <f>SUMIFS(BD$4:BD112,$AU$4:$AU112,"="&amp;$AU112,$AY$4:$AY112,"="&amp;$AY112)</f>
        <v>2124</v>
      </c>
      <c r="BF112" s="25" t="s">
        <v>846</v>
      </c>
      <c r="BG112" s="14">
        <f t="shared" si="98"/>
        <v>280</v>
      </c>
      <c r="BH112" s="14">
        <f>SUMIFS(BG$4:BG112,AU$4:AU112,"="&amp;AU112,AY$4:AY112,"="&amp;AY112)</f>
        <v>1180</v>
      </c>
      <c r="BI112" s="25" t="s">
        <v>847</v>
      </c>
      <c r="BJ112" s="14">
        <f t="shared" si="99"/>
        <v>12320</v>
      </c>
      <c r="BK112" s="14">
        <f>SUMIFS(BJ$4:BJ112,$AU$4:$AU112,"="&amp;$AU112,$AY$4:$AY112,"="&amp;$AY112)</f>
        <v>51920</v>
      </c>
    </row>
    <row r="113" spans="1:63" ht="16.5" x14ac:dyDescent="0.2">
      <c r="A113" s="30"/>
      <c r="B113" s="30">
        <f>SUM(B115:B123)</f>
        <v>37.5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AH113" s="13">
        <v>110</v>
      </c>
      <c r="AI113" s="13">
        <f t="shared" si="83"/>
        <v>14</v>
      </c>
      <c r="AJ113" s="13">
        <f t="shared" si="84"/>
        <v>201706</v>
      </c>
      <c r="AK113" s="13">
        <f t="shared" si="85"/>
        <v>1102017</v>
      </c>
      <c r="AL113" s="13" t="s">
        <v>816</v>
      </c>
      <c r="AM113" s="13">
        <f t="shared" si="86"/>
        <v>6</v>
      </c>
      <c r="AN113" s="13" t="str">
        <f t="shared" si="87"/>
        <v>飞廉专属武器魂珠-6</v>
      </c>
      <c r="AO113" s="13">
        <f t="shared" si="88"/>
        <v>125</v>
      </c>
      <c r="AP113" s="13">
        <f t="shared" si="89"/>
        <v>3</v>
      </c>
      <c r="AQ113" s="13">
        <f t="shared" si="90"/>
        <v>3</v>
      </c>
      <c r="AT113" s="13">
        <v>110</v>
      </c>
      <c r="AU113" s="13">
        <f t="shared" si="91"/>
        <v>2</v>
      </c>
      <c r="AV113" s="14">
        <f t="shared" si="92"/>
        <v>200203</v>
      </c>
      <c r="AW113" s="14">
        <f t="shared" si="93"/>
        <v>1102002</v>
      </c>
      <c r="AX113" s="13" t="s">
        <v>816</v>
      </c>
      <c r="AY113" s="13">
        <f t="shared" si="94"/>
        <v>3</v>
      </c>
      <c r="AZ113" s="13" t="s">
        <v>837</v>
      </c>
      <c r="BA113" s="14">
        <f t="shared" si="95"/>
        <v>9</v>
      </c>
      <c r="BB113" s="14" t="str">
        <f t="shared" si="96"/>
        <v>许褚魂珠-3 等级-9</v>
      </c>
      <c r="BC113" s="25" t="s">
        <v>845</v>
      </c>
      <c r="BD113" s="14">
        <f t="shared" si="97"/>
        <v>576</v>
      </c>
      <c r="BE113" s="14">
        <f>SUMIFS(BD$4:BD113,$AU$4:$AU113,"="&amp;$AU113,$AY$4:$AY113,"="&amp;$AY113)</f>
        <v>2700</v>
      </c>
      <c r="BF113" s="25" t="s">
        <v>846</v>
      </c>
      <c r="BG113" s="14">
        <f t="shared" si="98"/>
        <v>320</v>
      </c>
      <c r="BH113" s="14">
        <f>SUMIFS(BG$4:BG113,AU$4:AU113,"="&amp;AU113,AY$4:AY113,"="&amp;AY113)</f>
        <v>1500</v>
      </c>
      <c r="BI113" s="25" t="s">
        <v>847</v>
      </c>
      <c r="BJ113" s="14">
        <f t="shared" si="99"/>
        <v>14080</v>
      </c>
      <c r="BK113" s="14">
        <f>SUMIFS(BJ$4:BJ113,$AU$4:$AU113,"="&amp;$AU113,$AY$4:$AY113,"="&amp;$AY113)</f>
        <v>66000</v>
      </c>
    </row>
    <row r="114" spans="1:63" ht="17.25" x14ac:dyDescent="0.2">
      <c r="A114" s="12" t="s">
        <v>118</v>
      </c>
      <c r="B114" s="12" t="s">
        <v>114</v>
      </c>
      <c r="C114" s="12" t="s">
        <v>790</v>
      </c>
      <c r="D114" s="12" t="s">
        <v>792</v>
      </c>
      <c r="E114" s="12" t="s">
        <v>271</v>
      </c>
      <c r="F114" s="12" t="s">
        <v>466</v>
      </c>
      <c r="G114" s="12" t="s">
        <v>802</v>
      </c>
      <c r="H114" s="12" t="s">
        <v>803</v>
      </c>
      <c r="I114" s="12" t="s">
        <v>804</v>
      </c>
      <c r="J114" s="12" t="s">
        <v>822</v>
      </c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AH114" s="13">
        <v>111</v>
      </c>
      <c r="AI114" s="13">
        <f t="shared" si="83"/>
        <v>14</v>
      </c>
      <c r="AJ114" s="13">
        <f t="shared" si="84"/>
        <v>201707</v>
      </c>
      <c r="AK114" s="13">
        <f t="shared" si="85"/>
        <v>1102017</v>
      </c>
      <c r="AL114" s="13" t="s">
        <v>816</v>
      </c>
      <c r="AM114" s="13">
        <f t="shared" si="86"/>
        <v>7</v>
      </c>
      <c r="AN114" s="13" t="str">
        <f t="shared" si="87"/>
        <v>飞廉专属武器魂珠-7</v>
      </c>
      <c r="AO114" s="13">
        <f t="shared" si="88"/>
        <v>135</v>
      </c>
      <c r="AP114" s="13">
        <f t="shared" si="89"/>
        <v>3</v>
      </c>
      <c r="AQ114" s="13">
        <f t="shared" si="90"/>
        <v>4</v>
      </c>
      <c r="AT114" s="13">
        <v>111</v>
      </c>
      <c r="AU114" s="13">
        <f t="shared" si="91"/>
        <v>2</v>
      </c>
      <c r="AV114" s="14">
        <f t="shared" si="92"/>
        <v>200204</v>
      </c>
      <c r="AW114" s="14">
        <f t="shared" si="93"/>
        <v>1102002</v>
      </c>
      <c r="AX114" s="13" t="s">
        <v>816</v>
      </c>
      <c r="AY114" s="13">
        <f t="shared" si="94"/>
        <v>4</v>
      </c>
      <c r="AZ114" s="13" t="s">
        <v>837</v>
      </c>
      <c r="BA114" s="14">
        <f t="shared" si="95"/>
        <v>0</v>
      </c>
      <c r="BB114" s="14" t="str">
        <f t="shared" si="96"/>
        <v>许褚魂珠-4 等级-0</v>
      </c>
      <c r="BC114" s="25" t="s">
        <v>845</v>
      </c>
      <c r="BD114" s="14">
        <f t="shared" si="97"/>
        <v>0</v>
      </c>
      <c r="BE114" s="14">
        <f>SUMIFS(BD$4:BD114,$AU$4:$AU114,"="&amp;$AU114,$AY$4:$AY114,"="&amp;$AY114)</f>
        <v>0</v>
      </c>
      <c r="BF114" s="25" t="s">
        <v>846</v>
      </c>
      <c r="BG114" s="14">
        <f t="shared" si="98"/>
        <v>0</v>
      </c>
      <c r="BH114" s="14">
        <f>SUMIFS(BG$4:BG114,AU$4:AU114,"="&amp;AU114,AY$4:AY114,"="&amp;AY114)</f>
        <v>0</v>
      </c>
      <c r="BI114" s="25" t="s">
        <v>847</v>
      </c>
      <c r="BJ114" s="14">
        <f t="shared" si="99"/>
        <v>0</v>
      </c>
      <c r="BK114" s="14">
        <f>SUMIFS(BJ$4:BJ114,$AU$4:$AU114,"="&amp;$AU114,$AY$4:$AY114,"="&amp;$AY114)</f>
        <v>0</v>
      </c>
    </row>
    <row r="115" spans="1:63" ht="16.5" x14ac:dyDescent="0.2">
      <c r="A115" s="13">
        <v>1</v>
      </c>
      <c r="B115" s="13">
        <v>1</v>
      </c>
      <c r="C115" s="26">
        <f>B115/$B$15</f>
        <v>2.6666666666666668E-2</v>
      </c>
      <c r="D115" s="14">
        <f>ROUND(G$11*$C115,0)</f>
        <v>320</v>
      </c>
      <c r="E115" s="14">
        <f t="shared" ref="E115:E123" si="128">ROUND(H$11*$C115,0)</f>
        <v>160</v>
      </c>
      <c r="F115" s="14">
        <f t="shared" ref="F115:F123" si="129">ROUND(I$11*$C115,0)</f>
        <v>3200</v>
      </c>
      <c r="G115" s="13">
        <v>320</v>
      </c>
      <c r="H115" s="13">
        <f t="shared" ref="H115:H123" si="130">G115/2</f>
        <v>160</v>
      </c>
      <c r="I115" s="13">
        <f t="shared" ref="I115" si="131">G115*20</f>
        <v>6400</v>
      </c>
      <c r="J115" s="13" t="s">
        <v>823</v>
      </c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AH115" s="13">
        <v>112</v>
      </c>
      <c r="AI115" s="13">
        <f t="shared" si="83"/>
        <v>14</v>
      </c>
      <c r="AJ115" s="13">
        <f t="shared" si="84"/>
        <v>201708</v>
      </c>
      <c r="AK115" s="13">
        <f t="shared" si="85"/>
        <v>1102017</v>
      </c>
      <c r="AL115" s="13" t="s">
        <v>816</v>
      </c>
      <c r="AM115" s="13">
        <f t="shared" si="86"/>
        <v>8</v>
      </c>
      <c r="AN115" s="13" t="str">
        <f t="shared" si="87"/>
        <v>飞廉专属武器魂珠-8</v>
      </c>
      <c r="AO115" s="13">
        <f t="shared" si="88"/>
        <v>150</v>
      </c>
      <c r="AP115" s="13">
        <f t="shared" si="89"/>
        <v>3</v>
      </c>
      <c r="AQ115" s="13">
        <f t="shared" si="90"/>
        <v>5</v>
      </c>
      <c r="AT115" s="13">
        <v>112</v>
      </c>
      <c r="AU115" s="13">
        <f t="shared" si="91"/>
        <v>2</v>
      </c>
      <c r="AV115" s="14">
        <f t="shared" si="92"/>
        <v>200204</v>
      </c>
      <c r="AW115" s="14">
        <f t="shared" si="93"/>
        <v>1102002</v>
      </c>
      <c r="AX115" s="13" t="s">
        <v>816</v>
      </c>
      <c r="AY115" s="13">
        <f t="shared" si="94"/>
        <v>4</v>
      </c>
      <c r="AZ115" s="13" t="s">
        <v>837</v>
      </c>
      <c r="BA115" s="14">
        <f t="shared" si="95"/>
        <v>1</v>
      </c>
      <c r="BB115" s="14" t="str">
        <f t="shared" si="96"/>
        <v>许褚魂珠-4 等级-1</v>
      </c>
      <c r="BC115" s="25" t="s">
        <v>845</v>
      </c>
      <c r="BD115" s="14">
        <f t="shared" si="97"/>
        <v>90</v>
      </c>
      <c r="BE115" s="14">
        <f>SUMIFS(BD$4:BD115,$AU$4:$AU115,"="&amp;$AU115,$AY$4:$AY115,"="&amp;$AY115)</f>
        <v>90</v>
      </c>
      <c r="BF115" s="25" t="s">
        <v>846</v>
      </c>
      <c r="BG115" s="14">
        <f t="shared" si="98"/>
        <v>50</v>
      </c>
      <c r="BH115" s="14">
        <f>SUMIFS(BG$4:BG115,AU$4:AU115,"="&amp;AU115,AY$4:AY115,"="&amp;AY115)</f>
        <v>50</v>
      </c>
      <c r="BI115" s="25" t="s">
        <v>847</v>
      </c>
      <c r="BJ115" s="14">
        <f t="shared" si="99"/>
        <v>2200</v>
      </c>
      <c r="BK115" s="14">
        <f>SUMIFS(BJ$4:BJ115,$AU$4:$AU115,"="&amp;$AU115,$AY$4:$AY115,"="&amp;$AY115)</f>
        <v>2200</v>
      </c>
    </row>
    <row r="116" spans="1:63" ht="16.5" x14ac:dyDescent="0.2">
      <c r="A116" s="13">
        <v>2</v>
      </c>
      <c r="B116" s="13">
        <v>1.5</v>
      </c>
      <c r="C116" s="26">
        <f t="shared" ref="C116:C123" si="132">B116/$B$15</f>
        <v>0.04</v>
      </c>
      <c r="D116" s="14">
        <f t="shared" ref="D116:D123" si="133">ROUND(G$11*$C116,0)</f>
        <v>480</v>
      </c>
      <c r="E116" s="14">
        <f t="shared" si="128"/>
        <v>240</v>
      </c>
      <c r="F116" s="14">
        <f t="shared" si="129"/>
        <v>4800</v>
      </c>
      <c r="G116" s="13">
        <v>480</v>
      </c>
      <c r="H116" s="13">
        <f t="shared" si="130"/>
        <v>240</v>
      </c>
      <c r="I116" s="13">
        <f t="shared" ref="I116:I123" si="134">G116*20</f>
        <v>9600</v>
      </c>
      <c r="J116" s="13" t="s">
        <v>824</v>
      </c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AH116" s="13">
        <v>113</v>
      </c>
      <c r="AI116" s="13">
        <f t="shared" si="83"/>
        <v>15</v>
      </c>
      <c r="AJ116" s="13">
        <f t="shared" si="84"/>
        <v>202001</v>
      </c>
      <c r="AK116" s="13">
        <f t="shared" si="85"/>
        <v>1102020</v>
      </c>
      <c r="AL116" s="13" t="s">
        <v>816</v>
      </c>
      <c r="AM116" s="13">
        <f t="shared" si="86"/>
        <v>1</v>
      </c>
      <c r="AN116" s="13" t="str">
        <f t="shared" si="87"/>
        <v>高顺专属武器魂珠-1</v>
      </c>
      <c r="AO116" s="13">
        <f t="shared" si="88"/>
        <v>40</v>
      </c>
      <c r="AP116" s="13">
        <f t="shared" si="89"/>
        <v>0</v>
      </c>
      <c r="AQ116" s="13">
        <f t="shared" si="90"/>
        <v>0</v>
      </c>
      <c r="AT116" s="13">
        <v>113</v>
      </c>
      <c r="AU116" s="13">
        <f t="shared" si="91"/>
        <v>2</v>
      </c>
      <c r="AV116" s="14">
        <f t="shared" si="92"/>
        <v>200204</v>
      </c>
      <c r="AW116" s="14">
        <f t="shared" si="93"/>
        <v>1102002</v>
      </c>
      <c r="AX116" s="13" t="s">
        <v>816</v>
      </c>
      <c r="AY116" s="13">
        <f t="shared" si="94"/>
        <v>4</v>
      </c>
      <c r="AZ116" s="13" t="s">
        <v>837</v>
      </c>
      <c r="BA116" s="14">
        <f t="shared" si="95"/>
        <v>2</v>
      </c>
      <c r="BB116" s="14" t="str">
        <f t="shared" si="96"/>
        <v>许褚魂珠-4 等级-2</v>
      </c>
      <c r="BC116" s="25" t="s">
        <v>845</v>
      </c>
      <c r="BD116" s="14">
        <f t="shared" si="97"/>
        <v>144</v>
      </c>
      <c r="BE116" s="14">
        <f>SUMIFS(BD$4:BD116,$AU$4:$AU116,"="&amp;$AU116,$AY$4:$AY116,"="&amp;$AY116)</f>
        <v>234</v>
      </c>
      <c r="BF116" s="25" t="s">
        <v>846</v>
      </c>
      <c r="BG116" s="14">
        <f t="shared" si="98"/>
        <v>80</v>
      </c>
      <c r="BH116" s="14">
        <f>SUMIFS(BG$4:BG116,AU$4:AU116,"="&amp;AU116,AY$4:AY116,"="&amp;AY116)</f>
        <v>130</v>
      </c>
      <c r="BI116" s="25" t="s">
        <v>847</v>
      </c>
      <c r="BJ116" s="14">
        <f t="shared" si="99"/>
        <v>3520</v>
      </c>
      <c r="BK116" s="14">
        <f>SUMIFS(BJ$4:BJ116,$AU$4:$AU116,"="&amp;$AU116,$AY$4:$AY116,"="&amp;$AY116)</f>
        <v>5720</v>
      </c>
    </row>
    <row r="117" spans="1:63" ht="16.5" x14ac:dyDescent="0.2">
      <c r="A117" s="13">
        <v>3</v>
      </c>
      <c r="B117" s="13">
        <v>2</v>
      </c>
      <c r="C117" s="26">
        <f t="shared" si="132"/>
        <v>5.3333333333333337E-2</v>
      </c>
      <c r="D117" s="14">
        <f t="shared" si="133"/>
        <v>640</v>
      </c>
      <c r="E117" s="14">
        <f t="shared" si="128"/>
        <v>320</v>
      </c>
      <c r="F117" s="14">
        <f t="shared" si="129"/>
        <v>6400</v>
      </c>
      <c r="G117" s="13">
        <v>640</v>
      </c>
      <c r="H117" s="13">
        <f t="shared" si="130"/>
        <v>320</v>
      </c>
      <c r="I117" s="13">
        <f t="shared" si="134"/>
        <v>12800</v>
      </c>
      <c r="J117" s="13" t="s">
        <v>202</v>
      </c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AH117" s="13">
        <v>114</v>
      </c>
      <c r="AI117" s="13">
        <f t="shared" si="83"/>
        <v>15</v>
      </c>
      <c r="AJ117" s="13">
        <f t="shared" si="84"/>
        <v>202002</v>
      </c>
      <c r="AK117" s="13">
        <f t="shared" si="85"/>
        <v>1102020</v>
      </c>
      <c r="AL117" s="13" t="s">
        <v>816</v>
      </c>
      <c r="AM117" s="13">
        <f t="shared" si="86"/>
        <v>2</v>
      </c>
      <c r="AN117" s="13" t="str">
        <f t="shared" si="87"/>
        <v>高顺专属武器魂珠-2</v>
      </c>
      <c r="AO117" s="13">
        <f t="shared" si="88"/>
        <v>55</v>
      </c>
      <c r="AP117" s="13">
        <f t="shared" si="89"/>
        <v>3</v>
      </c>
      <c r="AQ117" s="13">
        <f t="shared" si="90"/>
        <v>0</v>
      </c>
      <c r="AT117" s="13">
        <v>114</v>
      </c>
      <c r="AU117" s="13">
        <f t="shared" si="91"/>
        <v>2</v>
      </c>
      <c r="AV117" s="14">
        <f t="shared" si="92"/>
        <v>200204</v>
      </c>
      <c r="AW117" s="14">
        <f t="shared" si="93"/>
        <v>1102002</v>
      </c>
      <c r="AX117" s="13" t="s">
        <v>816</v>
      </c>
      <c r="AY117" s="13">
        <f t="shared" si="94"/>
        <v>4</v>
      </c>
      <c r="AZ117" s="13" t="s">
        <v>837</v>
      </c>
      <c r="BA117" s="14">
        <f t="shared" si="95"/>
        <v>3</v>
      </c>
      <c r="BB117" s="14" t="str">
        <f t="shared" si="96"/>
        <v>许褚魂珠-4 等级-3</v>
      </c>
      <c r="BC117" s="25" t="s">
        <v>845</v>
      </c>
      <c r="BD117" s="14">
        <f t="shared" si="97"/>
        <v>198</v>
      </c>
      <c r="BE117" s="14">
        <f>SUMIFS(BD$4:BD117,$AU$4:$AU117,"="&amp;$AU117,$AY$4:$AY117,"="&amp;$AY117)</f>
        <v>432</v>
      </c>
      <c r="BF117" s="25" t="s">
        <v>846</v>
      </c>
      <c r="BG117" s="14">
        <f t="shared" si="98"/>
        <v>110</v>
      </c>
      <c r="BH117" s="14">
        <f>SUMIFS(BG$4:BG117,AU$4:AU117,"="&amp;AU117,AY$4:AY117,"="&amp;AY117)</f>
        <v>240</v>
      </c>
      <c r="BI117" s="25" t="s">
        <v>847</v>
      </c>
      <c r="BJ117" s="14">
        <f t="shared" si="99"/>
        <v>4840</v>
      </c>
      <c r="BK117" s="14">
        <f>SUMIFS(BJ$4:BJ117,$AU$4:$AU117,"="&amp;$AU117,$AY$4:$AY117,"="&amp;$AY117)</f>
        <v>10560</v>
      </c>
    </row>
    <row r="118" spans="1:63" ht="16.5" x14ac:dyDescent="0.2">
      <c r="A118" s="13">
        <v>4</v>
      </c>
      <c r="B118" s="13">
        <v>3</v>
      </c>
      <c r="C118" s="26">
        <f t="shared" si="132"/>
        <v>0.08</v>
      </c>
      <c r="D118" s="14">
        <f t="shared" si="133"/>
        <v>960</v>
      </c>
      <c r="E118" s="14">
        <f t="shared" si="128"/>
        <v>480</v>
      </c>
      <c r="F118" s="14">
        <f t="shared" si="129"/>
        <v>9600</v>
      </c>
      <c r="G118" s="13">
        <v>960</v>
      </c>
      <c r="H118" s="13">
        <f t="shared" si="130"/>
        <v>480</v>
      </c>
      <c r="I118" s="13">
        <f t="shared" si="134"/>
        <v>19200</v>
      </c>
      <c r="J118" s="13" t="s">
        <v>826</v>
      </c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AH118" s="13">
        <v>115</v>
      </c>
      <c r="AI118" s="13">
        <f t="shared" si="83"/>
        <v>15</v>
      </c>
      <c r="AJ118" s="13">
        <f t="shared" si="84"/>
        <v>202003</v>
      </c>
      <c r="AK118" s="13">
        <f t="shared" si="85"/>
        <v>1102020</v>
      </c>
      <c r="AL118" s="13" t="s">
        <v>816</v>
      </c>
      <c r="AM118" s="13">
        <f t="shared" si="86"/>
        <v>3</v>
      </c>
      <c r="AN118" s="13" t="str">
        <f t="shared" si="87"/>
        <v>高顺专属武器魂珠-3</v>
      </c>
      <c r="AO118" s="13">
        <f t="shared" si="88"/>
        <v>75</v>
      </c>
      <c r="AP118" s="13">
        <f t="shared" si="89"/>
        <v>3</v>
      </c>
      <c r="AQ118" s="13">
        <f t="shared" si="90"/>
        <v>0</v>
      </c>
      <c r="AT118" s="13">
        <v>115</v>
      </c>
      <c r="AU118" s="13">
        <f t="shared" si="91"/>
        <v>2</v>
      </c>
      <c r="AV118" s="14">
        <f t="shared" si="92"/>
        <v>200204</v>
      </c>
      <c r="AW118" s="14">
        <f t="shared" si="93"/>
        <v>1102002</v>
      </c>
      <c r="AX118" s="13" t="s">
        <v>816</v>
      </c>
      <c r="AY118" s="13">
        <f t="shared" si="94"/>
        <v>4</v>
      </c>
      <c r="AZ118" s="13" t="s">
        <v>837</v>
      </c>
      <c r="BA118" s="14">
        <f t="shared" si="95"/>
        <v>4</v>
      </c>
      <c r="BB118" s="14" t="str">
        <f t="shared" si="96"/>
        <v>许褚魂珠-4 等级-4</v>
      </c>
      <c r="BC118" s="25" t="s">
        <v>845</v>
      </c>
      <c r="BD118" s="14">
        <f t="shared" si="97"/>
        <v>288</v>
      </c>
      <c r="BE118" s="14">
        <f>SUMIFS(BD$4:BD118,$AU$4:$AU118,"="&amp;$AU118,$AY$4:$AY118,"="&amp;$AY118)</f>
        <v>720</v>
      </c>
      <c r="BF118" s="25" t="s">
        <v>846</v>
      </c>
      <c r="BG118" s="14">
        <f t="shared" si="98"/>
        <v>160</v>
      </c>
      <c r="BH118" s="14">
        <f>SUMIFS(BG$4:BG118,AU$4:AU118,"="&amp;AU118,AY$4:AY118,"="&amp;AY118)</f>
        <v>400</v>
      </c>
      <c r="BI118" s="25" t="s">
        <v>847</v>
      </c>
      <c r="BJ118" s="14">
        <f t="shared" si="99"/>
        <v>7040</v>
      </c>
      <c r="BK118" s="14">
        <f>SUMIFS(BJ$4:BJ118,$AU$4:$AU118,"="&amp;$AU118,$AY$4:$AY118,"="&amp;$AY118)</f>
        <v>17600</v>
      </c>
    </row>
    <row r="119" spans="1:63" ht="16.5" x14ac:dyDescent="0.2">
      <c r="A119" s="13">
        <v>5</v>
      </c>
      <c r="B119" s="13">
        <v>4</v>
      </c>
      <c r="C119" s="26">
        <f t="shared" si="132"/>
        <v>0.10666666666666667</v>
      </c>
      <c r="D119" s="14">
        <f t="shared" si="133"/>
        <v>1280</v>
      </c>
      <c r="E119" s="14">
        <f t="shared" si="128"/>
        <v>640</v>
      </c>
      <c r="F119" s="14">
        <f t="shared" si="129"/>
        <v>12800</v>
      </c>
      <c r="G119" s="13">
        <v>1280</v>
      </c>
      <c r="H119" s="13">
        <f t="shared" si="130"/>
        <v>640</v>
      </c>
      <c r="I119" s="13">
        <f t="shared" si="134"/>
        <v>25600</v>
      </c>
      <c r="J119" s="13" t="s">
        <v>205</v>
      </c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AH119" s="13">
        <v>116</v>
      </c>
      <c r="AI119" s="13">
        <f t="shared" si="83"/>
        <v>15</v>
      </c>
      <c r="AJ119" s="13">
        <f t="shared" si="84"/>
        <v>202004</v>
      </c>
      <c r="AK119" s="13">
        <f t="shared" si="85"/>
        <v>1102020</v>
      </c>
      <c r="AL119" s="13" t="s">
        <v>816</v>
      </c>
      <c r="AM119" s="13">
        <f t="shared" si="86"/>
        <v>4</v>
      </c>
      <c r="AN119" s="13" t="str">
        <f t="shared" si="87"/>
        <v>高顺专属武器魂珠-4</v>
      </c>
      <c r="AO119" s="13">
        <f t="shared" si="88"/>
        <v>85</v>
      </c>
      <c r="AP119" s="13">
        <f t="shared" si="89"/>
        <v>3</v>
      </c>
      <c r="AQ119" s="13">
        <f t="shared" si="90"/>
        <v>1</v>
      </c>
      <c r="AT119" s="13">
        <v>116</v>
      </c>
      <c r="AU119" s="13">
        <f t="shared" si="91"/>
        <v>2</v>
      </c>
      <c r="AV119" s="14">
        <f t="shared" si="92"/>
        <v>200204</v>
      </c>
      <c r="AW119" s="14">
        <f t="shared" si="93"/>
        <v>1102002</v>
      </c>
      <c r="AX119" s="13" t="s">
        <v>816</v>
      </c>
      <c r="AY119" s="13">
        <f t="shared" si="94"/>
        <v>4</v>
      </c>
      <c r="AZ119" s="13" t="s">
        <v>837</v>
      </c>
      <c r="BA119" s="14">
        <f t="shared" si="95"/>
        <v>5</v>
      </c>
      <c r="BB119" s="14" t="str">
        <f t="shared" si="96"/>
        <v>许褚魂珠-4 等级-5</v>
      </c>
      <c r="BC119" s="25" t="s">
        <v>845</v>
      </c>
      <c r="BD119" s="14">
        <f t="shared" si="97"/>
        <v>378</v>
      </c>
      <c r="BE119" s="14">
        <f>SUMIFS(BD$4:BD119,$AU$4:$AU119,"="&amp;$AU119,$AY$4:$AY119,"="&amp;$AY119)</f>
        <v>1098</v>
      </c>
      <c r="BF119" s="25" t="s">
        <v>846</v>
      </c>
      <c r="BG119" s="14">
        <f t="shared" si="98"/>
        <v>210</v>
      </c>
      <c r="BH119" s="14">
        <f>SUMIFS(BG$4:BG119,AU$4:AU119,"="&amp;AU119,AY$4:AY119,"="&amp;AY119)</f>
        <v>610</v>
      </c>
      <c r="BI119" s="25" t="s">
        <v>847</v>
      </c>
      <c r="BJ119" s="14">
        <f t="shared" si="99"/>
        <v>9240</v>
      </c>
      <c r="BK119" s="14">
        <f>SUMIFS(BJ$4:BJ119,$AU$4:$AU119,"="&amp;$AU119,$AY$4:$AY119,"="&amp;$AY119)</f>
        <v>26840</v>
      </c>
    </row>
    <row r="120" spans="1:63" ht="16.5" x14ac:dyDescent="0.2">
      <c r="A120" s="13">
        <v>6</v>
      </c>
      <c r="B120" s="13">
        <v>5</v>
      </c>
      <c r="C120" s="26">
        <f t="shared" si="132"/>
        <v>0.13333333333333333</v>
      </c>
      <c r="D120" s="14">
        <f t="shared" si="133"/>
        <v>1600</v>
      </c>
      <c r="E120" s="14">
        <f t="shared" si="128"/>
        <v>800</v>
      </c>
      <c r="F120" s="14">
        <f t="shared" si="129"/>
        <v>16000</v>
      </c>
      <c r="G120" s="13">
        <v>1600</v>
      </c>
      <c r="H120" s="13">
        <f t="shared" si="130"/>
        <v>800</v>
      </c>
      <c r="I120" s="13">
        <f t="shared" si="134"/>
        <v>32000</v>
      </c>
      <c r="J120" s="13" t="s">
        <v>828</v>
      </c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AH120" s="13">
        <v>117</v>
      </c>
      <c r="AI120" s="13">
        <f t="shared" si="83"/>
        <v>15</v>
      </c>
      <c r="AJ120" s="13">
        <f t="shared" si="84"/>
        <v>202005</v>
      </c>
      <c r="AK120" s="13">
        <f t="shared" si="85"/>
        <v>1102020</v>
      </c>
      <c r="AL120" s="13" t="s">
        <v>816</v>
      </c>
      <c r="AM120" s="13">
        <f t="shared" si="86"/>
        <v>5</v>
      </c>
      <c r="AN120" s="13" t="str">
        <f t="shared" si="87"/>
        <v>高顺专属武器魂珠-5</v>
      </c>
      <c r="AO120" s="13">
        <f t="shared" si="88"/>
        <v>110</v>
      </c>
      <c r="AP120" s="13">
        <f t="shared" si="89"/>
        <v>3</v>
      </c>
      <c r="AQ120" s="13">
        <f t="shared" si="90"/>
        <v>2</v>
      </c>
      <c r="AT120" s="13">
        <v>117</v>
      </c>
      <c r="AU120" s="13">
        <f t="shared" si="91"/>
        <v>2</v>
      </c>
      <c r="AV120" s="14">
        <f t="shared" si="92"/>
        <v>200204</v>
      </c>
      <c r="AW120" s="14">
        <f t="shared" si="93"/>
        <v>1102002</v>
      </c>
      <c r="AX120" s="13" t="s">
        <v>816</v>
      </c>
      <c r="AY120" s="13">
        <f t="shared" si="94"/>
        <v>4</v>
      </c>
      <c r="AZ120" s="13" t="s">
        <v>837</v>
      </c>
      <c r="BA120" s="14">
        <f t="shared" si="95"/>
        <v>6</v>
      </c>
      <c r="BB120" s="14" t="str">
        <f t="shared" si="96"/>
        <v>许褚魂珠-4 等级-6</v>
      </c>
      <c r="BC120" s="25" t="s">
        <v>845</v>
      </c>
      <c r="BD120" s="14">
        <f t="shared" si="97"/>
        <v>495</v>
      </c>
      <c r="BE120" s="14">
        <f>SUMIFS(BD$4:BD120,$AU$4:$AU120,"="&amp;$AU120,$AY$4:$AY120,"="&amp;$AY120)</f>
        <v>1593</v>
      </c>
      <c r="BF120" s="25" t="s">
        <v>846</v>
      </c>
      <c r="BG120" s="14">
        <f t="shared" si="98"/>
        <v>275</v>
      </c>
      <c r="BH120" s="14">
        <f>SUMIFS(BG$4:BG120,AU$4:AU120,"="&amp;AU120,AY$4:AY120,"="&amp;AY120)</f>
        <v>885</v>
      </c>
      <c r="BI120" s="25" t="s">
        <v>847</v>
      </c>
      <c r="BJ120" s="14">
        <f t="shared" si="99"/>
        <v>12100</v>
      </c>
      <c r="BK120" s="14">
        <f>SUMIFS(BJ$4:BJ120,$AU$4:$AU120,"="&amp;$AU120,$AY$4:$AY120,"="&amp;$AY120)</f>
        <v>38940</v>
      </c>
    </row>
    <row r="121" spans="1:63" ht="16.5" x14ac:dyDescent="0.2">
      <c r="A121" s="13">
        <v>7</v>
      </c>
      <c r="B121" s="13">
        <v>6</v>
      </c>
      <c r="C121" s="26">
        <f t="shared" si="132"/>
        <v>0.16</v>
      </c>
      <c r="D121" s="14">
        <f t="shared" si="133"/>
        <v>1920</v>
      </c>
      <c r="E121" s="14">
        <f t="shared" si="128"/>
        <v>960</v>
      </c>
      <c r="F121" s="14">
        <f t="shared" si="129"/>
        <v>19200</v>
      </c>
      <c r="G121" s="13">
        <v>1920</v>
      </c>
      <c r="H121" s="13">
        <f t="shared" si="130"/>
        <v>960</v>
      </c>
      <c r="I121" s="13">
        <f t="shared" si="134"/>
        <v>38400</v>
      </c>
      <c r="J121" s="13" t="s">
        <v>829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AH121" s="13">
        <v>118</v>
      </c>
      <c r="AI121" s="13">
        <f t="shared" si="83"/>
        <v>15</v>
      </c>
      <c r="AJ121" s="13">
        <f t="shared" si="84"/>
        <v>202006</v>
      </c>
      <c r="AK121" s="13">
        <f t="shared" si="85"/>
        <v>1102020</v>
      </c>
      <c r="AL121" s="13" t="s">
        <v>816</v>
      </c>
      <c r="AM121" s="13">
        <f t="shared" si="86"/>
        <v>6</v>
      </c>
      <c r="AN121" s="13" t="str">
        <f t="shared" si="87"/>
        <v>高顺专属武器魂珠-6</v>
      </c>
      <c r="AO121" s="13">
        <f t="shared" si="88"/>
        <v>125</v>
      </c>
      <c r="AP121" s="13">
        <f t="shared" si="89"/>
        <v>3</v>
      </c>
      <c r="AQ121" s="13">
        <f t="shared" si="90"/>
        <v>3</v>
      </c>
      <c r="AT121" s="13">
        <v>118</v>
      </c>
      <c r="AU121" s="13">
        <f t="shared" si="91"/>
        <v>2</v>
      </c>
      <c r="AV121" s="14">
        <f t="shared" si="92"/>
        <v>200204</v>
      </c>
      <c r="AW121" s="14">
        <f t="shared" si="93"/>
        <v>1102002</v>
      </c>
      <c r="AX121" s="13" t="s">
        <v>816</v>
      </c>
      <c r="AY121" s="13">
        <f t="shared" si="94"/>
        <v>4</v>
      </c>
      <c r="AZ121" s="13" t="s">
        <v>837</v>
      </c>
      <c r="BA121" s="14">
        <f t="shared" si="95"/>
        <v>7</v>
      </c>
      <c r="BB121" s="14" t="str">
        <f t="shared" si="96"/>
        <v>许褚魂珠-4 等级-7</v>
      </c>
      <c r="BC121" s="25" t="s">
        <v>845</v>
      </c>
      <c r="BD121" s="14">
        <f t="shared" si="97"/>
        <v>585</v>
      </c>
      <c r="BE121" s="14">
        <f>SUMIFS(BD$4:BD121,$AU$4:$AU121,"="&amp;$AU121,$AY$4:$AY121,"="&amp;$AY121)</f>
        <v>2178</v>
      </c>
      <c r="BF121" s="25" t="s">
        <v>846</v>
      </c>
      <c r="BG121" s="14">
        <f t="shared" si="98"/>
        <v>325</v>
      </c>
      <c r="BH121" s="14">
        <f>SUMIFS(BG$4:BG121,AU$4:AU121,"="&amp;AU121,AY$4:AY121,"="&amp;AY121)</f>
        <v>1210</v>
      </c>
      <c r="BI121" s="25" t="s">
        <v>847</v>
      </c>
      <c r="BJ121" s="14">
        <f t="shared" si="99"/>
        <v>14300</v>
      </c>
      <c r="BK121" s="14">
        <f>SUMIFS(BJ$4:BJ121,$AU$4:$AU121,"="&amp;$AU121,$AY$4:$AY121,"="&amp;$AY121)</f>
        <v>53240</v>
      </c>
    </row>
    <row r="122" spans="1:63" ht="16.5" x14ac:dyDescent="0.2">
      <c r="A122" s="13">
        <v>8</v>
      </c>
      <c r="B122" s="13">
        <v>7</v>
      </c>
      <c r="C122" s="26">
        <f t="shared" si="132"/>
        <v>0.18666666666666668</v>
      </c>
      <c r="D122" s="14">
        <f t="shared" si="133"/>
        <v>2240</v>
      </c>
      <c r="E122" s="14">
        <f t="shared" si="128"/>
        <v>1120</v>
      </c>
      <c r="F122" s="14">
        <f t="shared" si="129"/>
        <v>22400</v>
      </c>
      <c r="G122" s="13">
        <v>2240</v>
      </c>
      <c r="H122" s="13">
        <f t="shared" si="130"/>
        <v>1120</v>
      </c>
      <c r="I122" s="13">
        <f t="shared" si="134"/>
        <v>44800</v>
      </c>
      <c r="J122" s="13" t="s">
        <v>831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AH122" s="13">
        <v>119</v>
      </c>
      <c r="AI122" s="13">
        <f t="shared" si="83"/>
        <v>15</v>
      </c>
      <c r="AJ122" s="13">
        <f t="shared" si="84"/>
        <v>202007</v>
      </c>
      <c r="AK122" s="13">
        <f t="shared" si="85"/>
        <v>1102020</v>
      </c>
      <c r="AL122" s="13" t="s">
        <v>816</v>
      </c>
      <c r="AM122" s="13">
        <f t="shared" si="86"/>
        <v>7</v>
      </c>
      <c r="AN122" s="13" t="str">
        <f t="shared" si="87"/>
        <v>高顺专属武器魂珠-7</v>
      </c>
      <c r="AO122" s="13">
        <f t="shared" si="88"/>
        <v>135</v>
      </c>
      <c r="AP122" s="13">
        <f t="shared" si="89"/>
        <v>3</v>
      </c>
      <c r="AQ122" s="13">
        <f t="shared" si="90"/>
        <v>4</v>
      </c>
      <c r="AT122" s="13">
        <v>119</v>
      </c>
      <c r="AU122" s="13">
        <f t="shared" si="91"/>
        <v>2</v>
      </c>
      <c r="AV122" s="14">
        <f t="shared" si="92"/>
        <v>200204</v>
      </c>
      <c r="AW122" s="14">
        <f t="shared" si="93"/>
        <v>1102002</v>
      </c>
      <c r="AX122" s="13" t="s">
        <v>816</v>
      </c>
      <c r="AY122" s="13">
        <f t="shared" si="94"/>
        <v>4</v>
      </c>
      <c r="AZ122" s="13" t="s">
        <v>837</v>
      </c>
      <c r="BA122" s="14">
        <f t="shared" si="95"/>
        <v>8</v>
      </c>
      <c r="BB122" s="14" t="str">
        <f t="shared" si="96"/>
        <v>许褚魂珠-4 等级-8</v>
      </c>
      <c r="BC122" s="25" t="s">
        <v>845</v>
      </c>
      <c r="BD122" s="14">
        <f t="shared" si="97"/>
        <v>675</v>
      </c>
      <c r="BE122" s="14">
        <f>SUMIFS(BD$4:BD122,$AU$4:$AU122,"="&amp;$AU122,$AY$4:$AY122,"="&amp;$AY122)</f>
        <v>2853</v>
      </c>
      <c r="BF122" s="25" t="s">
        <v>846</v>
      </c>
      <c r="BG122" s="14">
        <f t="shared" si="98"/>
        <v>375</v>
      </c>
      <c r="BH122" s="14">
        <f>SUMIFS(BG$4:BG122,AU$4:AU122,"="&amp;AU122,AY$4:AY122,"="&amp;AY122)</f>
        <v>1585</v>
      </c>
      <c r="BI122" s="25" t="s">
        <v>847</v>
      </c>
      <c r="BJ122" s="14">
        <f t="shared" si="99"/>
        <v>16500</v>
      </c>
      <c r="BK122" s="14">
        <f>SUMIFS(BJ$4:BJ122,$AU$4:$AU122,"="&amp;$AU122,$AY$4:$AY122,"="&amp;$AY122)</f>
        <v>69740</v>
      </c>
    </row>
    <row r="123" spans="1:63" ht="16.5" x14ac:dyDescent="0.2">
      <c r="A123" s="13">
        <v>9</v>
      </c>
      <c r="B123" s="13">
        <v>8</v>
      </c>
      <c r="C123" s="26">
        <f t="shared" si="132"/>
        <v>0.21333333333333335</v>
      </c>
      <c r="D123" s="14">
        <f t="shared" si="133"/>
        <v>2560</v>
      </c>
      <c r="E123" s="14">
        <f t="shared" si="128"/>
        <v>1280</v>
      </c>
      <c r="F123" s="14">
        <f t="shared" si="129"/>
        <v>25600</v>
      </c>
      <c r="G123" s="13">
        <v>2560</v>
      </c>
      <c r="H123" s="13">
        <f t="shared" si="130"/>
        <v>1280</v>
      </c>
      <c r="I123" s="13">
        <f t="shared" si="134"/>
        <v>51200</v>
      </c>
      <c r="J123" s="13" t="s">
        <v>830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AH123" s="13">
        <v>120</v>
      </c>
      <c r="AI123" s="13">
        <f t="shared" si="83"/>
        <v>15</v>
      </c>
      <c r="AJ123" s="13">
        <f t="shared" si="84"/>
        <v>202008</v>
      </c>
      <c r="AK123" s="13">
        <f t="shared" si="85"/>
        <v>1102020</v>
      </c>
      <c r="AL123" s="13" t="s">
        <v>816</v>
      </c>
      <c r="AM123" s="13">
        <f t="shared" si="86"/>
        <v>8</v>
      </c>
      <c r="AN123" s="13" t="str">
        <f t="shared" si="87"/>
        <v>高顺专属武器魂珠-8</v>
      </c>
      <c r="AO123" s="13">
        <f t="shared" si="88"/>
        <v>150</v>
      </c>
      <c r="AP123" s="13">
        <f t="shared" si="89"/>
        <v>3</v>
      </c>
      <c r="AQ123" s="13">
        <f t="shared" si="90"/>
        <v>5</v>
      </c>
      <c r="AT123" s="13">
        <v>120</v>
      </c>
      <c r="AU123" s="13">
        <f t="shared" si="91"/>
        <v>2</v>
      </c>
      <c r="AV123" s="14">
        <f t="shared" si="92"/>
        <v>200204</v>
      </c>
      <c r="AW123" s="14">
        <f t="shared" si="93"/>
        <v>1102002</v>
      </c>
      <c r="AX123" s="13" t="s">
        <v>816</v>
      </c>
      <c r="AY123" s="13">
        <f t="shared" si="94"/>
        <v>4</v>
      </c>
      <c r="AZ123" s="13" t="s">
        <v>837</v>
      </c>
      <c r="BA123" s="14">
        <f t="shared" si="95"/>
        <v>9</v>
      </c>
      <c r="BB123" s="14" t="str">
        <f t="shared" si="96"/>
        <v>许褚魂珠-4 等级-9</v>
      </c>
      <c r="BC123" s="25" t="s">
        <v>845</v>
      </c>
      <c r="BD123" s="14">
        <f t="shared" si="97"/>
        <v>765</v>
      </c>
      <c r="BE123" s="14">
        <f>SUMIFS(BD$4:BD123,$AU$4:$AU123,"="&amp;$AU123,$AY$4:$AY123,"="&amp;$AY123)</f>
        <v>3618</v>
      </c>
      <c r="BF123" s="25" t="s">
        <v>846</v>
      </c>
      <c r="BG123" s="14">
        <f t="shared" si="98"/>
        <v>425</v>
      </c>
      <c r="BH123" s="14">
        <f>SUMIFS(BG$4:BG123,AU$4:AU123,"="&amp;AU123,AY$4:AY123,"="&amp;AY123)</f>
        <v>2010</v>
      </c>
      <c r="BI123" s="25" t="s">
        <v>847</v>
      </c>
      <c r="BJ123" s="14">
        <f t="shared" si="99"/>
        <v>18700</v>
      </c>
      <c r="BK123" s="14">
        <f>SUMIFS(BJ$4:BJ123,$AU$4:$AU123,"="&amp;$AU123,$AY$4:$AY123,"="&amp;$AY123)</f>
        <v>88440</v>
      </c>
    </row>
    <row r="124" spans="1:63" ht="16.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AH124" s="13">
        <v>121</v>
      </c>
      <c r="AI124" s="13">
        <f t="shared" si="83"/>
        <v>16</v>
      </c>
      <c r="AJ124" s="13">
        <f t="shared" si="84"/>
        <v>202101</v>
      </c>
      <c r="AK124" s="13">
        <f t="shared" si="85"/>
        <v>1102021</v>
      </c>
      <c r="AL124" s="13" t="s">
        <v>816</v>
      </c>
      <c r="AM124" s="13">
        <f t="shared" si="86"/>
        <v>1</v>
      </c>
      <c r="AN124" s="13" t="str">
        <f t="shared" si="87"/>
        <v>烈风螳螂专属武器魂珠-1</v>
      </c>
      <c r="AO124" s="13">
        <f t="shared" si="88"/>
        <v>40</v>
      </c>
      <c r="AP124" s="13">
        <f t="shared" si="89"/>
        <v>0</v>
      </c>
      <c r="AQ124" s="13">
        <f t="shared" si="90"/>
        <v>0</v>
      </c>
      <c r="AT124" s="13">
        <v>121</v>
      </c>
      <c r="AU124" s="13">
        <f t="shared" si="91"/>
        <v>2</v>
      </c>
      <c r="AV124" s="14">
        <f t="shared" si="92"/>
        <v>200205</v>
      </c>
      <c r="AW124" s="14">
        <f t="shared" si="93"/>
        <v>1102002</v>
      </c>
      <c r="AX124" s="13" t="s">
        <v>816</v>
      </c>
      <c r="AY124" s="13">
        <f t="shared" si="94"/>
        <v>5</v>
      </c>
      <c r="AZ124" s="13" t="s">
        <v>837</v>
      </c>
      <c r="BA124" s="14">
        <f t="shared" si="95"/>
        <v>0</v>
      </c>
      <c r="BB124" s="14" t="str">
        <f t="shared" si="96"/>
        <v>许褚魂珠-5 等级-0</v>
      </c>
      <c r="BC124" s="25" t="s">
        <v>845</v>
      </c>
      <c r="BD124" s="14">
        <f t="shared" si="97"/>
        <v>0</v>
      </c>
      <c r="BE124" s="14">
        <f>SUMIFS(BD$4:BD124,$AU$4:$AU124,"="&amp;$AU124,$AY$4:$AY124,"="&amp;$AY124)</f>
        <v>0</v>
      </c>
      <c r="BF124" s="25" t="s">
        <v>846</v>
      </c>
      <c r="BG124" s="14">
        <f t="shared" si="98"/>
        <v>0</v>
      </c>
      <c r="BH124" s="14">
        <f>SUMIFS(BG$4:BG124,AU$4:AU124,"="&amp;AU124,AY$4:AY124,"="&amp;AY124)</f>
        <v>0</v>
      </c>
      <c r="BI124" s="25" t="s">
        <v>847</v>
      </c>
      <c r="BJ124" s="14">
        <f t="shared" si="99"/>
        <v>0</v>
      </c>
      <c r="BK124" s="14">
        <f>SUMIFS(BJ$4:BJ124,$AU$4:$AU124,"="&amp;$AU124,$AY$4:$AY124,"="&amp;$AY124)</f>
        <v>0</v>
      </c>
    </row>
    <row r="125" spans="1:63" ht="16.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AH125" s="13">
        <v>122</v>
      </c>
      <c r="AI125" s="13">
        <f t="shared" si="83"/>
        <v>16</v>
      </c>
      <c r="AJ125" s="13">
        <f t="shared" si="84"/>
        <v>202102</v>
      </c>
      <c r="AK125" s="13">
        <f t="shared" si="85"/>
        <v>1102021</v>
      </c>
      <c r="AL125" s="13" t="s">
        <v>816</v>
      </c>
      <c r="AM125" s="13">
        <f t="shared" si="86"/>
        <v>2</v>
      </c>
      <c r="AN125" s="13" t="str">
        <f t="shared" si="87"/>
        <v>烈风螳螂专属武器魂珠-2</v>
      </c>
      <c r="AO125" s="13">
        <f t="shared" si="88"/>
        <v>55</v>
      </c>
      <c r="AP125" s="13">
        <f t="shared" si="89"/>
        <v>3</v>
      </c>
      <c r="AQ125" s="13">
        <f t="shared" si="90"/>
        <v>0</v>
      </c>
      <c r="AT125" s="13">
        <v>122</v>
      </c>
      <c r="AU125" s="13">
        <f t="shared" si="91"/>
        <v>2</v>
      </c>
      <c r="AV125" s="14">
        <f t="shared" si="92"/>
        <v>200205</v>
      </c>
      <c r="AW125" s="14">
        <f t="shared" si="93"/>
        <v>1102002</v>
      </c>
      <c r="AX125" s="13" t="s">
        <v>816</v>
      </c>
      <c r="AY125" s="13">
        <f t="shared" si="94"/>
        <v>5</v>
      </c>
      <c r="AZ125" s="13" t="s">
        <v>837</v>
      </c>
      <c r="BA125" s="14">
        <f t="shared" si="95"/>
        <v>1</v>
      </c>
      <c r="BB125" s="14" t="str">
        <f t="shared" si="96"/>
        <v>许褚魂珠-5 等级-1</v>
      </c>
      <c r="BC125" s="25" t="s">
        <v>845</v>
      </c>
      <c r="BD125" s="14">
        <f t="shared" si="97"/>
        <v>126</v>
      </c>
      <c r="BE125" s="14">
        <f>SUMIFS(BD$4:BD125,$AU$4:$AU125,"="&amp;$AU125,$AY$4:$AY125,"="&amp;$AY125)</f>
        <v>126</v>
      </c>
      <c r="BF125" s="25" t="s">
        <v>846</v>
      </c>
      <c r="BG125" s="14">
        <f t="shared" si="98"/>
        <v>70</v>
      </c>
      <c r="BH125" s="14">
        <f>SUMIFS(BG$4:BG125,AU$4:AU125,"="&amp;AU125,AY$4:AY125,"="&amp;AY125)</f>
        <v>70</v>
      </c>
      <c r="BI125" s="25" t="s">
        <v>847</v>
      </c>
      <c r="BJ125" s="14">
        <f t="shared" si="99"/>
        <v>3080</v>
      </c>
      <c r="BK125" s="14">
        <f>SUMIFS(BJ$4:BJ125,$AU$4:$AU125,"="&amp;$AU125,$AY$4:$AY125,"="&amp;$AY125)</f>
        <v>3080</v>
      </c>
    </row>
    <row r="126" spans="1:63" ht="16.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AH126" s="13">
        <v>123</v>
      </c>
      <c r="AI126" s="13">
        <f t="shared" si="83"/>
        <v>16</v>
      </c>
      <c r="AJ126" s="13">
        <f t="shared" si="84"/>
        <v>202103</v>
      </c>
      <c r="AK126" s="13">
        <f t="shared" si="85"/>
        <v>1102021</v>
      </c>
      <c r="AL126" s="13" t="s">
        <v>816</v>
      </c>
      <c r="AM126" s="13">
        <f t="shared" si="86"/>
        <v>3</v>
      </c>
      <c r="AN126" s="13" t="str">
        <f t="shared" si="87"/>
        <v>烈风螳螂专属武器魂珠-3</v>
      </c>
      <c r="AO126" s="13">
        <f t="shared" si="88"/>
        <v>75</v>
      </c>
      <c r="AP126" s="13">
        <f t="shared" si="89"/>
        <v>3</v>
      </c>
      <c r="AQ126" s="13">
        <f t="shared" si="90"/>
        <v>0</v>
      </c>
      <c r="AT126" s="13">
        <v>123</v>
      </c>
      <c r="AU126" s="13">
        <f t="shared" si="91"/>
        <v>2</v>
      </c>
      <c r="AV126" s="14">
        <f t="shared" si="92"/>
        <v>200205</v>
      </c>
      <c r="AW126" s="14">
        <f t="shared" si="93"/>
        <v>1102002</v>
      </c>
      <c r="AX126" s="13" t="s">
        <v>816</v>
      </c>
      <c r="AY126" s="13">
        <f t="shared" si="94"/>
        <v>5</v>
      </c>
      <c r="AZ126" s="13" t="s">
        <v>837</v>
      </c>
      <c r="BA126" s="14">
        <f t="shared" si="95"/>
        <v>2</v>
      </c>
      <c r="BB126" s="14" t="str">
        <f t="shared" si="96"/>
        <v>许褚魂珠-5 等级-2</v>
      </c>
      <c r="BC126" s="25" t="s">
        <v>845</v>
      </c>
      <c r="BD126" s="14">
        <f t="shared" si="97"/>
        <v>180</v>
      </c>
      <c r="BE126" s="14">
        <f>SUMIFS(BD$4:BD126,$AU$4:$AU126,"="&amp;$AU126,$AY$4:$AY126,"="&amp;$AY126)</f>
        <v>306</v>
      </c>
      <c r="BF126" s="25" t="s">
        <v>846</v>
      </c>
      <c r="BG126" s="14">
        <f t="shared" si="98"/>
        <v>100</v>
      </c>
      <c r="BH126" s="14">
        <f>SUMIFS(BG$4:BG126,AU$4:AU126,"="&amp;AU126,AY$4:AY126,"="&amp;AY126)</f>
        <v>170</v>
      </c>
      <c r="BI126" s="25" t="s">
        <v>847</v>
      </c>
      <c r="BJ126" s="14">
        <f t="shared" si="99"/>
        <v>4400</v>
      </c>
      <c r="BK126" s="14">
        <f>SUMIFS(BJ$4:BJ126,$AU$4:$AU126,"="&amp;$AU126,$AY$4:$AY126,"="&amp;$AY126)</f>
        <v>7480</v>
      </c>
    </row>
    <row r="127" spans="1:63" ht="16.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AH127" s="13">
        <v>124</v>
      </c>
      <c r="AI127" s="13">
        <f t="shared" si="83"/>
        <v>16</v>
      </c>
      <c r="AJ127" s="13">
        <f t="shared" si="84"/>
        <v>202104</v>
      </c>
      <c r="AK127" s="13">
        <f t="shared" si="85"/>
        <v>1102021</v>
      </c>
      <c r="AL127" s="13" t="s">
        <v>816</v>
      </c>
      <c r="AM127" s="13">
        <f t="shared" si="86"/>
        <v>4</v>
      </c>
      <c r="AN127" s="13" t="str">
        <f t="shared" si="87"/>
        <v>烈风螳螂专属武器魂珠-4</v>
      </c>
      <c r="AO127" s="13">
        <f t="shared" si="88"/>
        <v>85</v>
      </c>
      <c r="AP127" s="13">
        <f t="shared" si="89"/>
        <v>3</v>
      </c>
      <c r="AQ127" s="13">
        <f t="shared" si="90"/>
        <v>1</v>
      </c>
      <c r="AT127" s="13">
        <v>124</v>
      </c>
      <c r="AU127" s="13">
        <f t="shared" si="91"/>
        <v>2</v>
      </c>
      <c r="AV127" s="14">
        <f t="shared" si="92"/>
        <v>200205</v>
      </c>
      <c r="AW127" s="14">
        <f t="shared" si="93"/>
        <v>1102002</v>
      </c>
      <c r="AX127" s="13" t="s">
        <v>816</v>
      </c>
      <c r="AY127" s="13">
        <f t="shared" si="94"/>
        <v>5</v>
      </c>
      <c r="AZ127" s="13" t="s">
        <v>837</v>
      </c>
      <c r="BA127" s="14">
        <f t="shared" si="95"/>
        <v>3</v>
      </c>
      <c r="BB127" s="14" t="str">
        <f t="shared" si="96"/>
        <v>许褚魂珠-5 等级-3</v>
      </c>
      <c r="BC127" s="25" t="s">
        <v>845</v>
      </c>
      <c r="BD127" s="14">
        <f t="shared" si="97"/>
        <v>234</v>
      </c>
      <c r="BE127" s="14">
        <f>SUMIFS(BD$4:BD127,$AU$4:$AU127,"="&amp;$AU127,$AY$4:$AY127,"="&amp;$AY127)</f>
        <v>540</v>
      </c>
      <c r="BF127" s="25" t="s">
        <v>846</v>
      </c>
      <c r="BG127" s="14">
        <f t="shared" si="98"/>
        <v>130</v>
      </c>
      <c r="BH127" s="14">
        <f>SUMIFS(BG$4:BG127,AU$4:AU127,"="&amp;AU127,AY$4:AY127,"="&amp;AY127)</f>
        <v>300</v>
      </c>
      <c r="BI127" s="25" t="s">
        <v>847</v>
      </c>
      <c r="BJ127" s="14">
        <f t="shared" si="99"/>
        <v>5720</v>
      </c>
      <c r="BK127" s="14">
        <f>SUMIFS(BJ$4:BJ127,$AU$4:$AU127,"="&amp;$AU127,$AY$4:$AY127,"="&amp;$AY127)</f>
        <v>13200</v>
      </c>
    </row>
    <row r="128" spans="1:63" ht="16.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AH128" s="13">
        <v>125</v>
      </c>
      <c r="AI128" s="13">
        <f t="shared" si="83"/>
        <v>16</v>
      </c>
      <c r="AJ128" s="13">
        <f t="shared" si="84"/>
        <v>202105</v>
      </c>
      <c r="AK128" s="13">
        <f t="shared" si="85"/>
        <v>1102021</v>
      </c>
      <c r="AL128" s="13" t="s">
        <v>816</v>
      </c>
      <c r="AM128" s="13">
        <f t="shared" si="86"/>
        <v>5</v>
      </c>
      <c r="AN128" s="13" t="str">
        <f t="shared" si="87"/>
        <v>烈风螳螂专属武器魂珠-5</v>
      </c>
      <c r="AO128" s="13">
        <f t="shared" si="88"/>
        <v>110</v>
      </c>
      <c r="AP128" s="13">
        <f t="shared" si="89"/>
        <v>3</v>
      </c>
      <c r="AQ128" s="13">
        <f t="shared" si="90"/>
        <v>2</v>
      </c>
      <c r="AT128" s="13">
        <v>125</v>
      </c>
      <c r="AU128" s="13">
        <f t="shared" si="91"/>
        <v>2</v>
      </c>
      <c r="AV128" s="14">
        <f t="shared" si="92"/>
        <v>200205</v>
      </c>
      <c r="AW128" s="14">
        <f t="shared" si="93"/>
        <v>1102002</v>
      </c>
      <c r="AX128" s="13" t="s">
        <v>816</v>
      </c>
      <c r="AY128" s="13">
        <f t="shared" si="94"/>
        <v>5</v>
      </c>
      <c r="AZ128" s="13" t="s">
        <v>837</v>
      </c>
      <c r="BA128" s="14">
        <f t="shared" si="95"/>
        <v>4</v>
      </c>
      <c r="BB128" s="14" t="str">
        <f t="shared" si="96"/>
        <v>许褚魂珠-5 等级-4</v>
      </c>
      <c r="BC128" s="25" t="s">
        <v>845</v>
      </c>
      <c r="BD128" s="14">
        <f t="shared" si="97"/>
        <v>360</v>
      </c>
      <c r="BE128" s="14">
        <f>SUMIFS(BD$4:BD128,$AU$4:$AU128,"="&amp;$AU128,$AY$4:$AY128,"="&amp;$AY128)</f>
        <v>900</v>
      </c>
      <c r="BF128" s="25" t="s">
        <v>846</v>
      </c>
      <c r="BG128" s="14">
        <f t="shared" si="98"/>
        <v>200</v>
      </c>
      <c r="BH128" s="14">
        <f>SUMIFS(BG$4:BG128,AU$4:AU128,"="&amp;AU128,AY$4:AY128,"="&amp;AY128)</f>
        <v>500</v>
      </c>
      <c r="BI128" s="25" t="s">
        <v>847</v>
      </c>
      <c r="BJ128" s="14">
        <f t="shared" si="99"/>
        <v>8800</v>
      </c>
      <c r="BK128" s="14">
        <f>SUMIFS(BJ$4:BJ128,$AU$4:$AU128,"="&amp;$AU128,$AY$4:$AY128,"="&amp;$AY128)</f>
        <v>22000</v>
      </c>
    </row>
    <row r="129" spans="1:63" ht="16.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AH129" s="13">
        <v>126</v>
      </c>
      <c r="AI129" s="13">
        <f t="shared" si="83"/>
        <v>16</v>
      </c>
      <c r="AJ129" s="13">
        <f t="shared" si="84"/>
        <v>202106</v>
      </c>
      <c r="AK129" s="13">
        <f t="shared" si="85"/>
        <v>1102021</v>
      </c>
      <c r="AL129" s="13" t="s">
        <v>816</v>
      </c>
      <c r="AM129" s="13">
        <f t="shared" si="86"/>
        <v>6</v>
      </c>
      <c r="AN129" s="13" t="str">
        <f t="shared" si="87"/>
        <v>烈风螳螂专属武器魂珠-6</v>
      </c>
      <c r="AO129" s="13">
        <f t="shared" si="88"/>
        <v>125</v>
      </c>
      <c r="AP129" s="13">
        <f t="shared" si="89"/>
        <v>3</v>
      </c>
      <c r="AQ129" s="13">
        <f t="shared" si="90"/>
        <v>3</v>
      </c>
      <c r="AT129" s="13">
        <v>126</v>
      </c>
      <c r="AU129" s="13">
        <f t="shared" si="91"/>
        <v>2</v>
      </c>
      <c r="AV129" s="14">
        <f t="shared" si="92"/>
        <v>200205</v>
      </c>
      <c r="AW129" s="14">
        <f t="shared" si="93"/>
        <v>1102002</v>
      </c>
      <c r="AX129" s="13" t="s">
        <v>816</v>
      </c>
      <c r="AY129" s="13">
        <f t="shared" si="94"/>
        <v>5</v>
      </c>
      <c r="AZ129" s="13" t="s">
        <v>837</v>
      </c>
      <c r="BA129" s="14">
        <f t="shared" si="95"/>
        <v>5</v>
      </c>
      <c r="BB129" s="14" t="str">
        <f t="shared" si="96"/>
        <v>许褚魂珠-5 等级-5</v>
      </c>
      <c r="BC129" s="25" t="s">
        <v>845</v>
      </c>
      <c r="BD129" s="14">
        <f t="shared" si="97"/>
        <v>468</v>
      </c>
      <c r="BE129" s="14">
        <f>SUMIFS(BD$4:BD129,$AU$4:$AU129,"="&amp;$AU129,$AY$4:$AY129,"="&amp;$AY129)</f>
        <v>1368</v>
      </c>
      <c r="BF129" s="25" t="s">
        <v>846</v>
      </c>
      <c r="BG129" s="14">
        <f t="shared" si="98"/>
        <v>260</v>
      </c>
      <c r="BH129" s="14">
        <f>SUMIFS(BG$4:BG129,AU$4:AU129,"="&amp;AU129,AY$4:AY129,"="&amp;AY129)</f>
        <v>760</v>
      </c>
      <c r="BI129" s="25" t="s">
        <v>847</v>
      </c>
      <c r="BJ129" s="14">
        <f t="shared" si="99"/>
        <v>11440</v>
      </c>
      <c r="BK129" s="14">
        <f>SUMIFS(BJ$4:BJ129,$AU$4:$AU129,"="&amp;$AU129,$AY$4:$AY129,"="&amp;$AY129)</f>
        <v>33440</v>
      </c>
    </row>
    <row r="130" spans="1:63" ht="16.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AH130" s="13">
        <v>127</v>
      </c>
      <c r="AI130" s="13">
        <f t="shared" si="83"/>
        <v>16</v>
      </c>
      <c r="AJ130" s="13">
        <f t="shared" si="84"/>
        <v>202107</v>
      </c>
      <c r="AK130" s="13">
        <f t="shared" si="85"/>
        <v>1102021</v>
      </c>
      <c r="AL130" s="13" t="s">
        <v>816</v>
      </c>
      <c r="AM130" s="13">
        <f t="shared" si="86"/>
        <v>7</v>
      </c>
      <c r="AN130" s="13" t="str">
        <f t="shared" si="87"/>
        <v>烈风螳螂专属武器魂珠-7</v>
      </c>
      <c r="AO130" s="13">
        <f t="shared" si="88"/>
        <v>135</v>
      </c>
      <c r="AP130" s="13">
        <f t="shared" si="89"/>
        <v>3</v>
      </c>
      <c r="AQ130" s="13">
        <f t="shared" si="90"/>
        <v>4</v>
      </c>
      <c r="AT130" s="13">
        <v>127</v>
      </c>
      <c r="AU130" s="13">
        <f t="shared" si="91"/>
        <v>2</v>
      </c>
      <c r="AV130" s="14">
        <f t="shared" si="92"/>
        <v>200205</v>
      </c>
      <c r="AW130" s="14">
        <f t="shared" si="93"/>
        <v>1102002</v>
      </c>
      <c r="AX130" s="13" t="s">
        <v>816</v>
      </c>
      <c r="AY130" s="13">
        <f t="shared" si="94"/>
        <v>5</v>
      </c>
      <c r="AZ130" s="13" t="s">
        <v>837</v>
      </c>
      <c r="BA130" s="14">
        <f t="shared" si="95"/>
        <v>6</v>
      </c>
      <c r="BB130" s="14" t="str">
        <f t="shared" si="96"/>
        <v>许褚魂珠-5 等级-6</v>
      </c>
      <c r="BC130" s="25" t="s">
        <v>845</v>
      </c>
      <c r="BD130" s="14">
        <f t="shared" si="97"/>
        <v>585</v>
      </c>
      <c r="BE130" s="14">
        <f>SUMIFS(BD$4:BD130,$AU$4:$AU130,"="&amp;$AU130,$AY$4:$AY130,"="&amp;$AY130)</f>
        <v>1953</v>
      </c>
      <c r="BF130" s="25" t="s">
        <v>846</v>
      </c>
      <c r="BG130" s="14">
        <f t="shared" si="98"/>
        <v>325</v>
      </c>
      <c r="BH130" s="14">
        <f>SUMIFS(BG$4:BG130,AU$4:AU130,"="&amp;AU130,AY$4:AY130,"="&amp;AY130)</f>
        <v>1085</v>
      </c>
      <c r="BI130" s="25" t="s">
        <v>847</v>
      </c>
      <c r="BJ130" s="14">
        <f t="shared" si="99"/>
        <v>14300</v>
      </c>
      <c r="BK130" s="14">
        <f>SUMIFS(BJ$4:BJ130,$AU$4:$AU130,"="&amp;$AU130,$AY$4:$AY130,"="&amp;$AY130)</f>
        <v>47740</v>
      </c>
    </row>
    <row r="131" spans="1:63" ht="16.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AH131" s="13">
        <v>128</v>
      </c>
      <c r="AI131" s="13">
        <f t="shared" si="83"/>
        <v>16</v>
      </c>
      <c r="AJ131" s="13">
        <f t="shared" si="84"/>
        <v>202108</v>
      </c>
      <c r="AK131" s="13">
        <f t="shared" si="85"/>
        <v>1102021</v>
      </c>
      <c r="AL131" s="13" t="s">
        <v>816</v>
      </c>
      <c r="AM131" s="13">
        <f t="shared" si="86"/>
        <v>8</v>
      </c>
      <c r="AN131" s="13" t="str">
        <f t="shared" si="87"/>
        <v>烈风螳螂专属武器魂珠-8</v>
      </c>
      <c r="AO131" s="13">
        <f t="shared" si="88"/>
        <v>150</v>
      </c>
      <c r="AP131" s="13">
        <f t="shared" si="89"/>
        <v>3</v>
      </c>
      <c r="AQ131" s="13">
        <f t="shared" si="90"/>
        <v>5</v>
      </c>
      <c r="AT131" s="13">
        <v>128</v>
      </c>
      <c r="AU131" s="13">
        <f t="shared" si="91"/>
        <v>2</v>
      </c>
      <c r="AV131" s="14">
        <f t="shared" si="92"/>
        <v>200205</v>
      </c>
      <c r="AW131" s="14">
        <f t="shared" si="93"/>
        <v>1102002</v>
      </c>
      <c r="AX131" s="13" t="s">
        <v>816</v>
      </c>
      <c r="AY131" s="13">
        <f t="shared" si="94"/>
        <v>5</v>
      </c>
      <c r="AZ131" s="13" t="s">
        <v>837</v>
      </c>
      <c r="BA131" s="14">
        <f t="shared" si="95"/>
        <v>7</v>
      </c>
      <c r="BB131" s="14" t="str">
        <f t="shared" si="96"/>
        <v>许褚魂珠-5 等级-7</v>
      </c>
      <c r="BC131" s="25" t="s">
        <v>845</v>
      </c>
      <c r="BD131" s="14">
        <f t="shared" si="97"/>
        <v>720</v>
      </c>
      <c r="BE131" s="14">
        <f>SUMIFS(BD$4:BD131,$AU$4:$AU131,"="&amp;$AU131,$AY$4:$AY131,"="&amp;$AY131)</f>
        <v>2673</v>
      </c>
      <c r="BF131" s="25" t="s">
        <v>846</v>
      </c>
      <c r="BG131" s="14">
        <f t="shared" si="98"/>
        <v>400</v>
      </c>
      <c r="BH131" s="14">
        <f>SUMIFS(BG$4:BG131,AU$4:AU131,"="&amp;AU131,AY$4:AY131,"="&amp;AY131)</f>
        <v>1485</v>
      </c>
      <c r="BI131" s="25" t="s">
        <v>847</v>
      </c>
      <c r="BJ131" s="14">
        <f t="shared" si="99"/>
        <v>17600</v>
      </c>
      <c r="BK131" s="14">
        <f>SUMIFS(BJ$4:BJ131,$AU$4:$AU131,"="&amp;$AU131,$AY$4:$AY131,"="&amp;$AY131)</f>
        <v>65340</v>
      </c>
    </row>
    <row r="132" spans="1:63" ht="16.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AH132" s="13">
        <v>129</v>
      </c>
      <c r="AI132" s="13">
        <f t="shared" si="83"/>
        <v>17</v>
      </c>
      <c r="AJ132" s="13">
        <f t="shared" si="84"/>
        <v>202401</v>
      </c>
      <c r="AK132" s="13">
        <f t="shared" si="85"/>
        <v>1102024</v>
      </c>
      <c r="AL132" s="13" t="s">
        <v>816</v>
      </c>
      <c r="AM132" s="13">
        <f t="shared" si="86"/>
        <v>1</v>
      </c>
      <c r="AN132" s="13" t="str">
        <f t="shared" si="87"/>
        <v>朱仙专属武器魂珠-1</v>
      </c>
      <c r="AO132" s="13">
        <f t="shared" si="88"/>
        <v>40</v>
      </c>
      <c r="AP132" s="13">
        <f t="shared" si="89"/>
        <v>0</v>
      </c>
      <c r="AQ132" s="13">
        <f t="shared" si="90"/>
        <v>0</v>
      </c>
      <c r="AT132" s="13">
        <v>129</v>
      </c>
      <c r="AU132" s="13">
        <f t="shared" si="91"/>
        <v>2</v>
      </c>
      <c r="AV132" s="14">
        <f t="shared" si="92"/>
        <v>200205</v>
      </c>
      <c r="AW132" s="14">
        <f t="shared" si="93"/>
        <v>1102002</v>
      </c>
      <c r="AX132" s="13" t="s">
        <v>816</v>
      </c>
      <c r="AY132" s="13">
        <f t="shared" si="94"/>
        <v>5</v>
      </c>
      <c r="AZ132" s="13" t="s">
        <v>837</v>
      </c>
      <c r="BA132" s="14">
        <f t="shared" si="95"/>
        <v>8</v>
      </c>
      <c r="BB132" s="14" t="str">
        <f t="shared" si="96"/>
        <v>许褚魂珠-5 等级-8</v>
      </c>
      <c r="BC132" s="25" t="s">
        <v>845</v>
      </c>
      <c r="BD132" s="14">
        <f t="shared" si="97"/>
        <v>855</v>
      </c>
      <c r="BE132" s="14">
        <f>SUMIFS(BD$4:BD132,$AU$4:$AU132,"="&amp;$AU132,$AY$4:$AY132,"="&amp;$AY132)</f>
        <v>3528</v>
      </c>
      <c r="BF132" s="25" t="s">
        <v>846</v>
      </c>
      <c r="BG132" s="14">
        <f t="shared" si="98"/>
        <v>475</v>
      </c>
      <c r="BH132" s="14">
        <f>SUMIFS(BG$4:BG132,AU$4:AU132,"="&amp;AU132,AY$4:AY132,"="&amp;AY132)</f>
        <v>1960</v>
      </c>
      <c r="BI132" s="25" t="s">
        <v>847</v>
      </c>
      <c r="BJ132" s="14">
        <f t="shared" si="99"/>
        <v>20900</v>
      </c>
      <c r="BK132" s="14">
        <f>SUMIFS(BJ$4:BJ132,$AU$4:$AU132,"="&amp;$AU132,$AY$4:$AY132,"="&amp;$AY132)</f>
        <v>86240</v>
      </c>
    </row>
    <row r="133" spans="1:63" ht="16.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AH133" s="13">
        <v>130</v>
      </c>
      <c r="AI133" s="13">
        <f t="shared" ref="AI133:AI196" si="135">INT((AH133-1)/8)+1</f>
        <v>17</v>
      </c>
      <c r="AJ133" s="13">
        <f t="shared" ref="AJ133:AJ171" si="136">(AK133-1100000)*100+AM133</f>
        <v>202402</v>
      </c>
      <c r="AK133" s="13">
        <f t="shared" ref="AK133:AK171" si="137">INDEX($W$4:$W$28,AI133)</f>
        <v>1102024</v>
      </c>
      <c r="AL133" s="13" t="s">
        <v>816</v>
      </c>
      <c r="AM133" s="13">
        <f t="shared" ref="AM133:AM171" si="138">AH133-(AI133-1)*8</f>
        <v>2</v>
      </c>
      <c r="AN133" s="13" t="str">
        <f t="shared" ref="AN133:AN171" si="139">INDEX($X$4:$X$28,AI133)&amp;"专属武器魂珠-"&amp;AM133</f>
        <v>朱仙专属武器魂珠-2</v>
      </c>
      <c r="AO133" s="13">
        <f t="shared" ref="AO133:AO171" si="140">INDEX(J$4:J$11,$AM133)</f>
        <v>55</v>
      </c>
      <c r="AP133" s="13">
        <f t="shared" ref="AP133:AP171" si="141">INDEX(K$4:K$11,$AM133)</f>
        <v>3</v>
      </c>
      <c r="AQ133" s="13">
        <f t="shared" ref="AQ133:AQ171" si="142">INDEX(L$4:L$11,$AM133)</f>
        <v>0</v>
      </c>
      <c r="AT133" s="13">
        <v>130</v>
      </c>
      <c r="AU133" s="13">
        <f t="shared" ref="AU133:AU196" si="143">INT((AT133-1)/80)+1</f>
        <v>2</v>
      </c>
      <c r="AV133" s="14">
        <f t="shared" ref="AV133:AV196" si="144">INDEX($AJ$4:$AJ$203,(AU133-1)*8+AY133)</f>
        <v>200205</v>
      </c>
      <c r="AW133" s="14">
        <f t="shared" ref="AW133:AW196" si="145">INDEX($W$4:$W$28,AU133)</f>
        <v>1102002</v>
      </c>
      <c r="AX133" s="13" t="s">
        <v>816</v>
      </c>
      <c r="AY133" s="13">
        <f t="shared" ref="AY133:AY196" si="146">INT(((AT133-(AU133-1)*80)-1)/10)+1</f>
        <v>5</v>
      </c>
      <c r="AZ133" s="13" t="s">
        <v>837</v>
      </c>
      <c r="BA133" s="14">
        <f t="shared" ref="BA133:BA196" si="147">AT133-(AU133-1)*80-(AY133-1)*10-1</f>
        <v>9</v>
      </c>
      <c r="BB133" s="14" t="str">
        <f t="shared" ref="BB133:BB196" si="148">INDEX($X$4:$X$28,AU133)&amp;"魂珠-"&amp;AY133&amp;" 等级-"&amp;BA133</f>
        <v>许褚魂珠-5 等级-9</v>
      </c>
      <c r="BC133" s="25" t="s">
        <v>845</v>
      </c>
      <c r="BD133" s="14">
        <f t="shared" ref="BD133:BD196" si="149">ROUND(INDEX(Q$4:Q$83,($AY133-1)*10+$BA133+1)*INDEX(AC$4:AC$28,$AU133),0)</f>
        <v>990</v>
      </c>
      <c r="BE133" s="14">
        <f>SUMIFS(BD$4:BD133,$AU$4:$AU133,"="&amp;$AU133,$AY$4:$AY133,"="&amp;$AY133)</f>
        <v>4518</v>
      </c>
      <c r="BF133" s="25" t="s">
        <v>846</v>
      </c>
      <c r="BG133" s="14">
        <f t="shared" ref="BG133:BG196" si="150">ROUND(INDEX(R$4:R$83,($AY133-1)*10+$BA133+1)*INDEX(AD$4:AD$28,$AU133),0)</f>
        <v>550</v>
      </c>
      <c r="BH133" s="14">
        <f>SUMIFS(BG$4:BG133,AU$4:AU133,"="&amp;AU133,AY$4:AY133,"="&amp;AY133)</f>
        <v>2510</v>
      </c>
      <c r="BI133" s="25" t="s">
        <v>847</v>
      </c>
      <c r="BJ133" s="14">
        <f t="shared" ref="BJ133:BJ196" si="151">ROUND(INDEX(S$4:S$83,($AY133-1)*10+$BA133+1)*INDEX(AE$4:AE$28,$AU133),0)</f>
        <v>24200</v>
      </c>
      <c r="BK133" s="14">
        <f>SUMIFS(BJ$4:BJ133,$AU$4:$AU133,"="&amp;$AU133,$AY$4:$AY133,"="&amp;$AY133)</f>
        <v>110440</v>
      </c>
    </row>
    <row r="134" spans="1:63" ht="16.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AH134" s="13">
        <v>131</v>
      </c>
      <c r="AI134" s="13">
        <f t="shared" si="135"/>
        <v>17</v>
      </c>
      <c r="AJ134" s="13">
        <f t="shared" si="136"/>
        <v>202403</v>
      </c>
      <c r="AK134" s="13">
        <f t="shared" si="137"/>
        <v>1102024</v>
      </c>
      <c r="AL134" s="13" t="s">
        <v>816</v>
      </c>
      <c r="AM134" s="13">
        <f t="shared" si="138"/>
        <v>3</v>
      </c>
      <c r="AN134" s="13" t="str">
        <f t="shared" si="139"/>
        <v>朱仙专属武器魂珠-3</v>
      </c>
      <c r="AO134" s="13">
        <f t="shared" si="140"/>
        <v>75</v>
      </c>
      <c r="AP134" s="13">
        <f t="shared" si="141"/>
        <v>3</v>
      </c>
      <c r="AQ134" s="13">
        <f t="shared" si="142"/>
        <v>0</v>
      </c>
      <c r="AT134" s="13">
        <v>131</v>
      </c>
      <c r="AU134" s="13">
        <f t="shared" si="143"/>
        <v>2</v>
      </c>
      <c r="AV134" s="14">
        <f t="shared" si="144"/>
        <v>200206</v>
      </c>
      <c r="AW134" s="14">
        <f t="shared" si="145"/>
        <v>1102002</v>
      </c>
      <c r="AX134" s="13" t="s">
        <v>816</v>
      </c>
      <c r="AY134" s="13">
        <f t="shared" si="146"/>
        <v>6</v>
      </c>
      <c r="AZ134" s="13" t="s">
        <v>837</v>
      </c>
      <c r="BA134" s="14">
        <f t="shared" si="147"/>
        <v>0</v>
      </c>
      <c r="BB134" s="14" t="str">
        <f t="shared" si="148"/>
        <v>许褚魂珠-6 等级-0</v>
      </c>
      <c r="BC134" s="25" t="s">
        <v>845</v>
      </c>
      <c r="BD134" s="14">
        <f t="shared" si="149"/>
        <v>0</v>
      </c>
      <c r="BE134" s="14">
        <f>SUMIFS(BD$4:BD134,$AU$4:$AU134,"="&amp;$AU134,$AY$4:$AY134,"="&amp;$AY134)</f>
        <v>0</v>
      </c>
      <c r="BF134" s="25" t="s">
        <v>846</v>
      </c>
      <c r="BG134" s="14">
        <f t="shared" si="150"/>
        <v>0</v>
      </c>
      <c r="BH134" s="14">
        <f>SUMIFS(BG$4:BG134,AU$4:AU134,"="&amp;AU134,AY$4:AY134,"="&amp;AY134)</f>
        <v>0</v>
      </c>
      <c r="BI134" s="25" t="s">
        <v>847</v>
      </c>
      <c r="BJ134" s="14">
        <f t="shared" si="151"/>
        <v>0</v>
      </c>
      <c r="BK134" s="14">
        <f>SUMIFS(BJ$4:BJ134,$AU$4:$AU134,"="&amp;$AU134,$AY$4:$AY134,"="&amp;$AY134)</f>
        <v>0</v>
      </c>
    </row>
    <row r="135" spans="1:63" ht="16.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AH135" s="13">
        <v>132</v>
      </c>
      <c r="AI135" s="13">
        <f t="shared" si="135"/>
        <v>17</v>
      </c>
      <c r="AJ135" s="13">
        <f t="shared" si="136"/>
        <v>202404</v>
      </c>
      <c r="AK135" s="13">
        <f t="shared" si="137"/>
        <v>1102024</v>
      </c>
      <c r="AL135" s="13" t="s">
        <v>816</v>
      </c>
      <c r="AM135" s="13">
        <f t="shared" si="138"/>
        <v>4</v>
      </c>
      <c r="AN135" s="13" t="str">
        <f t="shared" si="139"/>
        <v>朱仙专属武器魂珠-4</v>
      </c>
      <c r="AO135" s="13">
        <f t="shared" si="140"/>
        <v>85</v>
      </c>
      <c r="AP135" s="13">
        <f t="shared" si="141"/>
        <v>3</v>
      </c>
      <c r="AQ135" s="13">
        <f t="shared" si="142"/>
        <v>1</v>
      </c>
      <c r="AT135" s="13">
        <v>132</v>
      </c>
      <c r="AU135" s="13">
        <f t="shared" si="143"/>
        <v>2</v>
      </c>
      <c r="AV135" s="14">
        <f t="shared" si="144"/>
        <v>200206</v>
      </c>
      <c r="AW135" s="14">
        <f t="shared" si="145"/>
        <v>1102002</v>
      </c>
      <c r="AX135" s="13" t="s">
        <v>816</v>
      </c>
      <c r="AY135" s="13">
        <f t="shared" si="146"/>
        <v>6</v>
      </c>
      <c r="AZ135" s="13" t="s">
        <v>837</v>
      </c>
      <c r="BA135" s="14">
        <f t="shared" si="147"/>
        <v>1</v>
      </c>
      <c r="BB135" s="14" t="str">
        <f t="shared" si="148"/>
        <v>许褚魂珠-6 等级-1</v>
      </c>
      <c r="BC135" s="25" t="s">
        <v>845</v>
      </c>
      <c r="BD135" s="14">
        <f t="shared" si="149"/>
        <v>162</v>
      </c>
      <c r="BE135" s="14">
        <f>SUMIFS(BD$4:BD135,$AU$4:$AU135,"="&amp;$AU135,$AY$4:$AY135,"="&amp;$AY135)</f>
        <v>162</v>
      </c>
      <c r="BF135" s="25" t="s">
        <v>846</v>
      </c>
      <c r="BG135" s="14">
        <f t="shared" si="150"/>
        <v>90</v>
      </c>
      <c r="BH135" s="14">
        <f>SUMIFS(BG$4:BG135,AU$4:AU135,"="&amp;AU135,AY$4:AY135,"="&amp;AY135)</f>
        <v>90</v>
      </c>
      <c r="BI135" s="25" t="s">
        <v>847</v>
      </c>
      <c r="BJ135" s="14">
        <f t="shared" si="151"/>
        <v>3960</v>
      </c>
      <c r="BK135" s="14">
        <f>SUMIFS(BJ$4:BJ135,$AU$4:$AU135,"="&amp;$AU135,$AY$4:$AY135,"="&amp;$AY135)</f>
        <v>3960</v>
      </c>
    </row>
    <row r="136" spans="1:63" ht="16.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AH136" s="13">
        <v>133</v>
      </c>
      <c r="AI136" s="13">
        <f t="shared" si="135"/>
        <v>17</v>
      </c>
      <c r="AJ136" s="13">
        <f t="shared" si="136"/>
        <v>202405</v>
      </c>
      <c r="AK136" s="13">
        <f t="shared" si="137"/>
        <v>1102024</v>
      </c>
      <c r="AL136" s="13" t="s">
        <v>816</v>
      </c>
      <c r="AM136" s="13">
        <f t="shared" si="138"/>
        <v>5</v>
      </c>
      <c r="AN136" s="13" t="str">
        <f t="shared" si="139"/>
        <v>朱仙专属武器魂珠-5</v>
      </c>
      <c r="AO136" s="13">
        <f t="shared" si="140"/>
        <v>110</v>
      </c>
      <c r="AP136" s="13">
        <f t="shared" si="141"/>
        <v>3</v>
      </c>
      <c r="AQ136" s="13">
        <f t="shared" si="142"/>
        <v>2</v>
      </c>
      <c r="AT136" s="13">
        <v>133</v>
      </c>
      <c r="AU136" s="13">
        <f t="shared" si="143"/>
        <v>2</v>
      </c>
      <c r="AV136" s="14">
        <f t="shared" si="144"/>
        <v>200206</v>
      </c>
      <c r="AW136" s="14">
        <f t="shared" si="145"/>
        <v>1102002</v>
      </c>
      <c r="AX136" s="13" t="s">
        <v>816</v>
      </c>
      <c r="AY136" s="13">
        <f t="shared" si="146"/>
        <v>6</v>
      </c>
      <c r="AZ136" s="13" t="s">
        <v>837</v>
      </c>
      <c r="BA136" s="14">
        <f t="shared" si="147"/>
        <v>2</v>
      </c>
      <c r="BB136" s="14" t="str">
        <f t="shared" si="148"/>
        <v>许褚魂珠-6 等级-2</v>
      </c>
      <c r="BC136" s="25" t="s">
        <v>845</v>
      </c>
      <c r="BD136" s="14">
        <f t="shared" si="149"/>
        <v>252</v>
      </c>
      <c r="BE136" s="14">
        <f>SUMIFS(BD$4:BD136,$AU$4:$AU136,"="&amp;$AU136,$AY$4:$AY136,"="&amp;$AY136)</f>
        <v>414</v>
      </c>
      <c r="BF136" s="25" t="s">
        <v>846</v>
      </c>
      <c r="BG136" s="14">
        <f t="shared" si="150"/>
        <v>140</v>
      </c>
      <c r="BH136" s="14">
        <f>SUMIFS(BG$4:BG136,AU$4:AU136,"="&amp;AU136,AY$4:AY136,"="&amp;AY136)</f>
        <v>230</v>
      </c>
      <c r="BI136" s="25" t="s">
        <v>847</v>
      </c>
      <c r="BJ136" s="14">
        <f t="shared" si="151"/>
        <v>6160</v>
      </c>
      <c r="BK136" s="14">
        <f>SUMIFS(BJ$4:BJ136,$AU$4:$AU136,"="&amp;$AU136,$AY$4:$AY136,"="&amp;$AY136)</f>
        <v>10120</v>
      </c>
    </row>
    <row r="137" spans="1:63" ht="16.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AH137" s="13">
        <v>134</v>
      </c>
      <c r="AI137" s="13">
        <f t="shared" si="135"/>
        <v>17</v>
      </c>
      <c r="AJ137" s="13">
        <f t="shared" si="136"/>
        <v>202406</v>
      </c>
      <c r="AK137" s="13">
        <f t="shared" si="137"/>
        <v>1102024</v>
      </c>
      <c r="AL137" s="13" t="s">
        <v>816</v>
      </c>
      <c r="AM137" s="13">
        <f t="shared" si="138"/>
        <v>6</v>
      </c>
      <c r="AN137" s="13" t="str">
        <f t="shared" si="139"/>
        <v>朱仙专属武器魂珠-6</v>
      </c>
      <c r="AO137" s="13">
        <f t="shared" si="140"/>
        <v>125</v>
      </c>
      <c r="AP137" s="13">
        <f t="shared" si="141"/>
        <v>3</v>
      </c>
      <c r="AQ137" s="13">
        <f t="shared" si="142"/>
        <v>3</v>
      </c>
      <c r="AT137" s="13">
        <v>134</v>
      </c>
      <c r="AU137" s="13">
        <f t="shared" si="143"/>
        <v>2</v>
      </c>
      <c r="AV137" s="14">
        <f t="shared" si="144"/>
        <v>200206</v>
      </c>
      <c r="AW137" s="14">
        <f t="shared" si="145"/>
        <v>1102002</v>
      </c>
      <c r="AX137" s="13" t="s">
        <v>816</v>
      </c>
      <c r="AY137" s="13">
        <f t="shared" si="146"/>
        <v>6</v>
      </c>
      <c r="AZ137" s="13" t="s">
        <v>837</v>
      </c>
      <c r="BA137" s="14">
        <f t="shared" si="147"/>
        <v>3</v>
      </c>
      <c r="BB137" s="14" t="str">
        <f t="shared" si="148"/>
        <v>许褚魂珠-6 等级-3</v>
      </c>
      <c r="BC137" s="25" t="s">
        <v>845</v>
      </c>
      <c r="BD137" s="14">
        <f t="shared" si="149"/>
        <v>338</v>
      </c>
      <c r="BE137" s="14">
        <f>SUMIFS(BD$4:BD137,$AU$4:$AU137,"="&amp;$AU137,$AY$4:$AY137,"="&amp;$AY137)</f>
        <v>752</v>
      </c>
      <c r="BF137" s="25" t="s">
        <v>846</v>
      </c>
      <c r="BG137" s="14">
        <f t="shared" si="150"/>
        <v>188</v>
      </c>
      <c r="BH137" s="14">
        <f>SUMIFS(BG$4:BG137,AU$4:AU137,"="&amp;AU137,AY$4:AY137,"="&amp;AY137)</f>
        <v>418</v>
      </c>
      <c r="BI137" s="25" t="s">
        <v>847</v>
      </c>
      <c r="BJ137" s="14">
        <f t="shared" si="151"/>
        <v>8250</v>
      </c>
      <c r="BK137" s="14">
        <f>SUMIFS(BJ$4:BJ137,$AU$4:$AU137,"="&amp;$AU137,$AY$4:$AY137,"="&amp;$AY137)</f>
        <v>18370</v>
      </c>
    </row>
    <row r="138" spans="1:63" ht="16.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AH138" s="13">
        <v>135</v>
      </c>
      <c r="AI138" s="13">
        <f t="shared" si="135"/>
        <v>17</v>
      </c>
      <c r="AJ138" s="13">
        <f t="shared" si="136"/>
        <v>202407</v>
      </c>
      <c r="AK138" s="13">
        <f t="shared" si="137"/>
        <v>1102024</v>
      </c>
      <c r="AL138" s="13" t="s">
        <v>816</v>
      </c>
      <c r="AM138" s="13">
        <f t="shared" si="138"/>
        <v>7</v>
      </c>
      <c r="AN138" s="13" t="str">
        <f t="shared" si="139"/>
        <v>朱仙专属武器魂珠-7</v>
      </c>
      <c r="AO138" s="13">
        <f t="shared" si="140"/>
        <v>135</v>
      </c>
      <c r="AP138" s="13">
        <f t="shared" si="141"/>
        <v>3</v>
      </c>
      <c r="AQ138" s="13">
        <f t="shared" si="142"/>
        <v>4</v>
      </c>
      <c r="AT138" s="13">
        <v>135</v>
      </c>
      <c r="AU138" s="13">
        <f t="shared" si="143"/>
        <v>2</v>
      </c>
      <c r="AV138" s="14">
        <f t="shared" si="144"/>
        <v>200206</v>
      </c>
      <c r="AW138" s="14">
        <f t="shared" si="145"/>
        <v>1102002</v>
      </c>
      <c r="AX138" s="13" t="s">
        <v>816</v>
      </c>
      <c r="AY138" s="13">
        <f t="shared" si="146"/>
        <v>6</v>
      </c>
      <c r="AZ138" s="13" t="s">
        <v>837</v>
      </c>
      <c r="BA138" s="14">
        <f t="shared" si="147"/>
        <v>4</v>
      </c>
      <c r="BB138" s="14" t="str">
        <f t="shared" si="148"/>
        <v>许褚魂珠-6 等级-4</v>
      </c>
      <c r="BC138" s="25" t="s">
        <v>845</v>
      </c>
      <c r="BD138" s="14">
        <f t="shared" si="149"/>
        <v>504</v>
      </c>
      <c r="BE138" s="14">
        <f>SUMIFS(BD$4:BD138,$AU$4:$AU138,"="&amp;$AU138,$AY$4:$AY138,"="&amp;$AY138)</f>
        <v>1256</v>
      </c>
      <c r="BF138" s="25" t="s">
        <v>846</v>
      </c>
      <c r="BG138" s="14">
        <f t="shared" si="150"/>
        <v>280</v>
      </c>
      <c r="BH138" s="14">
        <f>SUMIFS(BG$4:BG138,AU$4:AU138,"="&amp;AU138,AY$4:AY138,"="&amp;AY138)</f>
        <v>698</v>
      </c>
      <c r="BI138" s="25" t="s">
        <v>847</v>
      </c>
      <c r="BJ138" s="14">
        <f t="shared" si="151"/>
        <v>12320</v>
      </c>
      <c r="BK138" s="14">
        <f>SUMIFS(BJ$4:BJ138,$AU$4:$AU138,"="&amp;$AU138,$AY$4:$AY138,"="&amp;$AY138)</f>
        <v>30690</v>
      </c>
    </row>
    <row r="139" spans="1:63" ht="16.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AH139" s="13">
        <v>136</v>
      </c>
      <c r="AI139" s="13">
        <f t="shared" si="135"/>
        <v>17</v>
      </c>
      <c r="AJ139" s="13">
        <f t="shared" si="136"/>
        <v>202408</v>
      </c>
      <c r="AK139" s="13">
        <f t="shared" si="137"/>
        <v>1102024</v>
      </c>
      <c r="AL139" s="13" t="s">
        <v>816</v>
      </c>
      <c r="AM139" s="13">
        <f t="shared" si="138"/>
        <v>8</v>
      </c>
      <c r="AN139" s="13" t="str">
        <f t="shared" si="139"/>
        <v>朱仙专属武器魂珠-8</v>
      </c>
      <c r="AO139" s="13">
        <f t="shared" si="140"/>
        <v>150</v>
      </c>
      <c r="AP139" s="13">
        <f t="shared" si="141"/>
        <v>3</v>
      </c>
      <c r="AQ139" s="13">
        <f t="shared" si="142"/>
        <v>5</v>
      </c>
      <c r="AT139" s="13">
        <v>136</v>
      </c>
      <c r="AU139" s="13">
        <f t="shared" si="143"/>
        <v>2</v>
      </c>
      <c r="AV139" s="14">
        <f t="shared" si="144"/>
        <v>200206</v>
      </c>
      <c r="AW139" s="14">
        <f t="shared" si="145"/>
        <v>1102002</v>
      </c>
      <c r="AX139" s="13" t="s">
        <v>816</v>
      </c>
      <c r="AY139" s="13">
        <f t="shared" si="146"/>
        <v>6</v>
      </c>
      <c r="AZ139" s="13" t="s">
        <v>837</v>
      </c>
      <c r="BA139" s="14">
        <f t="shared" si="147"/>
        <v>5</v>
      </c>
      <c r="BB139" s="14" t="str">
        <f t="shared" si="148"/>
        <v>许褚魂珠-6 等级-5</v>
      </c>
      <c r="BC139" s="25" t="s">
        <v>845</v>
      </c>
      <c r="BD139" s="14">
        <f t="shared" si="149"/>
        <v>675</v>
      </c>
      <c r="BE139" s="14">
        <f>SUMIFS(BD$4:BD139,$AU$4:$AU139,"="&amp;$AU139,$AY$4:$AY139,"="&amp;$AY139)</f>
        <v>1931</v>
      </c>
      <c r="BF139" s="25" t="s">
        <v>846</v>
      </c>
      <c r="BG139" s="14">
        <f t="shared" si="150"/>
        <v>375</v>
      </c>
      <c r="BH139" s="14">
        <f>SUMIFS(BG$4:BG139,AU$4:AU139,"="&amp;AU139,AY$4:AY139,"="&amp;AY139)</f>
        <v>1073</v>
      </c>
      <c r="BI139" s="25" t="s">
        <v>847</v>
      </c>
      <c r="BJ139" s="14">
        <f t="shared" si="151"/>
        <v>16500</v>
      </c>
      <c r="BK139" s="14">
        <f>SUMIFS(BJ$4:BJ139,$AU$4:$AU139,"="&amp;$AU139,$AY$4:$AY139,"="&amp;$AY139)</f>
        <v>47190</v>
      </c>
    </row>
    <row r="140" spans="1:63" ht="16.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AH140" s="13">
        <v>137</v>
      </c>
      <c r="AI140" s="13">
        <f t="shared" si="135"/>
        <v>18</v>
      </c>
      <c r="AJ140" s="13">
        <f t="shared" si="136"/>
        <v>202601</v>
      </c>
      <c r="AK140" s="13">
        <f t="shared" si="137"/>
        <v>1102026</v>
      </c>
      <c r="AL140" s="13" t="s">
        <v>816</v>
      </c>
      <c r="AM140" s="13">
        <f t="shared" si="138"/>
        <v>1</v>
      </c>
      <c r="AN140" s="13" t="str">
        <f t="shared" si="139"/>
        <v>雷震子专属武器魂珠-1</v>
      </c>
      <c r="AO140" s="13">
        <f t="shared" si="140"/>
        <v>40</v>
      </c>
      <c r="AP140" s="13">
        <f t="shared" si="141"/>
        <v>0</v>
      </c>
      <c r="AQ140" s="13">
        <f t="shared" si="142"/>
        <v>0</v>
      </c>
      <c r="AT140" s="13">
        <v>137</v>
      </c>
      <c r="AU140" s="13">
        <f t="shared" si="143"/>
        <v>2</v>
      </c>
      <c r="AV140" s="14">
        <f t="shared" si="144"/>
        <v>200206</v>
      </c>
      <c r="AW140" s="14">
        <f t="shared" si="145"/>
        <v>1102002</v>
      </c>
      <c r="AX140" s="13" t="s">
        <v>816</v>
      </c>
      <c r="AY140" s="13">
        <f t="shared" si="146"/>
        <v>6</v>
      </c>
      <c r="AZ140" s="13" t="s">
        <v>837</v>
      </c>
      <c r="BA140" s="14">
        <f t="shared" si="147"/>
        <v>6</v>
      </c>
      <c r="BB140" s="14" t="str">
        <f t="shared" si="148"/>
        <v>许褚魂珠-6 等级-6</v>
      </c>
      <c r="BC140" s="25" t="s">
        <v>845</v>
      </c>
      <c r="BD140" s="14">
        <f t="shared" si="149"/>
        <v>855</v>
      </c>
      <c r="BE140" s="14">
        <f>SUMIFS(BD$4:BD140,$AU$4:$AU140,"="&amp;$AU140,$AY$4:$AY140,"="&amp;$AY140)</f>
        <v>2786</v>
      </c>
      <c r="BF140" s="25" t="s">
        <v>846</v>
      </c>
      <c r="BG140" s="14">
        <f t="shared" si="150"/>
        <v>475</v>
      </c>
      <c r="BH140" s="14">
        <f>SUMIFS(BG$4:BG140,AU$4:AU140,"="&amp;AU140,AY$4:AY140,"="&amp;AY140)</f>
        <v>1548</v>
      </c>
      <c r="BI140" s="25" t="s">
        <v>847</v>
      </c>
      <c r="BJ140" s="14">
        <f t="shared" si="151"/>
        <v>20900</v>
      </c>
      <c r="BK140" s="14">
        <f>SUMIFS(BJ$4:BJ140,$AU$4:$AU140,"="&amp;$AU140,$AY$4:$AY140,"="&amp;$AY140)</f>
        <v>68090</v>
      </c>
    </row>
    <row r="141" spans="1:63" ht="16.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AH141" s="13">
        <v>138</v>
      </c>
      <c r="AI141" s="13">
        <f t="shared" si="135"/>
        <v>18</v>
      </c>
      <c r="AJ141" s="13">
        <f t="shared" si="136"/>
        <v>202602</v>
      </c>
      <c r="AK141" s="13">
        <f t="shared" si="137"/>
        <v>1102026</v>
      </c>
      <c r="AL141" s="13" t="s">
        <v>816</v>
      </c>
      <c r="AM141" s="13">
        <f t="shared" si="138"/>
        <v>2</v>
      </c>
      <c r="AN141" s="13" t="str">
        <f t="shared" si="139"/>
        <v>雷震子专属武器魂珠-2</v>
      </c>
      <c r="AO141" s="13">
        <f t="shared" si="140"/>
        <v>55</v>
      </c>
      <c r="AP141" s="13">
        <f t="shared" si="141"/>
        <v>3</v>
      </c>
      <c r="AQ141" s="13">
        <f t="shared" si="142"/>
        <v>0</v>
      </c>
      <c r="AT141" s="13">
        <v>138</v>
      </c>
      <c r="AU141" s="13">
        <f t="shared" si="143"/>
        <v>2</v>
      </c>
      <c r="AV141" s="14">
        <f t="shared" si="144"/>
        <v>200206</v>
      </c>
      <c r="AW141" s="14">
        <f t="shared" si="145"/>
        <v>1102002</v>
      </c>
      <c r="AX141" s="13" t="s">
        <v>816</v>
      </c>
      <c r="AY141" s="13">
        <f t="shared" si="146"/>
        <v>6</v>
      </c>
      <c r="AZ141" s="13" t="s">
        <v>837</v>
      </c>
      <c r="BA141" s="14">
        <f t="shared" si="147"/>
        <v>7</v>
      </c>
      <c r="BB141" s="14" t="str">
        <f t="shared" si="148"/>
        <v>许褚魂珠-6 等级-7</v>
      </c>
      <c r="BC141" s="25" t="s">
        <v>845</v>
      </c>
      <c r="BD141" s="14">
        <f t="shared" si="149"/>
        <v>1035</v>
      </c>
      <c r="BE141" s="14">
        <f>SUMIFS(BD$4:BD141,$AU$4:$AU141,"="&amp;$AU141,$AY$4:$AY141,"="&amp;$AY141)</f>
        <v>3821</v>
      </c>
      <c r="BF141" s="25" t="s">
        <v>846</v>
      </c>
      <c r="BG141" s="14">
        <f t="shared" si="150"/>
        <v>575</v>
      </c>
      <c r="BH141" s="14">
        <f>SUMIFS(BG$4:BG141,AU$4:AU141,"="&amp;AU141,AY$4:AY141,"="&amp;AY141)</f>
        <v>2123</v>
      </c>
      <c r="BI141" s="25" t="s">
        <v>847</v>
      </c>
      <c r="BJ141" s="14">
        <f t="shared" si="151"/>
        <v>25300</v>
      </c>
      <c r="BK141" s="14">
        <f>SUMIFS(BJ$4:BJ141,$AU$4:$AU141,"="&amp;$AU141,$AY$4:$AY141,"="&amp;$AY141)</f>
        <v>93390</v>
      </c>
    </row>
    <row r="142" spans="1:63" ht="16.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AH142" s="13">
        <v>139</v>
      </c>
      <c r="AI142" s="13">
        <f t="shared" si="135"/>
        <v>18</v>
      </c>
      <c r="AJ142" s="13">
        <f t="shared" si="136"/>
        <v>202603</v>
      </c>
      <c r="AK142" s="13">
        <f t="shared" si="137"/>
        <v>1102026</v>
      </c>
      <c r="AL142" s="13" t="s">
        <v>816</v>
      </c>
      <c r="AM142" s="13">
        <f t="shared" si="138"/>
        <v>3</v>
      </c>
      <c r="AN142" s="13" t="str">
        <f t="shared" si="139"/>
        <v>雷震子专属武器魂珠-3</v>
      </c>
      <c r="AO142" s="13">
        <f t="shared" si="140"/>
        <v>75</v>
      </c>
      <c r="AP142" s="13">
        <f t="shared" si="141"/>
        <v>3</v>
      </c>
      <c r="AQ142" s="13">
        <f t="shared" si="142"/>
        <v>0</v>
      </c>
      <c r="AT142" s="13">
        <v>139</v>
      </c>
      <c r="AU142" s="13">
        <f t="shared" si="143"/>
        <v>2</v>
      </c>
      <c r="AV142" s="14">
        <f t="shared" si="144"/>
        <v>200206</v>
      </c>
      <c r="AW142" s="14">
        <f t="shared" si="145"/>
        <v>1102002</v>
      </c>
      <c r="AX142" s="13" t="s">
        <v>816</v>
      </c>
      <c r="AY142" s="13">
        <f t="shared" si="146"/>
        <v>6</v>
      </c>
      <c r="AZ142" s="13" t="s">
        <v>837</v>
      </c>
      <c r="BA142" s="14">
        <f t="shared" si="147"/>
        <v>8</v>
      </c>
      <c r="BB142" s="14" t="str">
        <f t="shared" si="148"/>
        <v>许褚魂珠-6 等级-8</v>
      </c>
      <c r="BC142" s="25" t="s">
        <v>845</v>
      </c>
      <c r="BD142" s="14">
        <f t="shared" si="149"/>
        <v>1170</v>
      </c>
      <c r="BE142" s="14">
        <f>SUMIFS(BD$4:BD142,$AU$4:$AU142,"="&amp;$AU142,$AY$4:$AY142,"="&amp;$AY142)</f>
        <v>4991</v>
      </c>
      <c r="BF142" s="25" t="s">
        <v>846</v>
      </c>
      <c r="BG142" s="14">
        <f t="shared" si="150"/>
        <v>650</v>
      </c>
      <c r="BH142" s="14">
        <f>SUMIFS(BG$4:BG142,AU$4:AU142,"="&amp;AU142,AY$4:AY142,"="&amp;AY142)</f>
        <v>2773</v>
      </c>
      <c r="BI142" s="25" t="s">
        <v>847</v>
      </c>
      <c r="BJ142" s="14">
        <f t="shared" si="151"/>
        <v>28600</v>
      </c>
      <c r="BK142" s="14">
        <f>SUMIFS(BJ$4:BJ142,$AU$4:$AU142,"="&amp;$AU142,$AY$4:$AY142,"="&amp;$AY142)</f>
        <v>121990</v>
      </c>
    </row>
    <row r="143" spans="1:63" ht="16.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AH143" s="13">
        <v>140</v>
      </c>
      <c r="AI143" s="13">
        <f t="shared" si="135"/>
        <v>18</v>
      </c>
      <c r="AJ143" s="13">
        <f t="shared" si="136"/>
        <v>202604</v>
      </c>
      <c r="AK143" s="13">
        <f t="shared" si="137"/>
        <v>1102026</v>
      </c>
      <c r="AL143" s="13" t="s">
        <v>816</v>
      </c>
      <c r="AM143" s="13">
        <f t="shared" si="138"/>
        <v>4</v>
      </c>
      <c r="AN143" s="13" t="str">
        <f t="shared" si="139"/>
        <v>雷震子专属武器魂珠-4</v>
      </c>
      <c r="AO143" s="13">
        <f t="shared" si="140"/>
        <v>85</v>
      </c>
      <c r="AP143" s="13">
        <f t="shared" si="141"/>
        <v>3</v>
      </c>
      <c r="AQ143" s="13">
        <f t="shared" si="142"/>
        <v>1</v>
      </c>
      <c r="AT143" s="13">
        <v>140</v>
      </c>
      <c r="AU143" s="13">
        <f t="shared" si="143"/>
        <v>2</v>
      </c>
      <c r="AV143" s="14">
        <f t="shared" si="144"/>
        <v>200206</v>
      </c>
      <c r="AW143" s="14">
        <f t="shared" si="145"/>
        <v>1102002</v>
      </c>
      <c r="AX143" s="13" t="s">
        <v>816</v>
      </c>
      <c r="AY143" s="13">
        <f t="shared" si="146"/>
        <v>6</v>
      </c>
      <c r="AZ143" s="13" t="s">
        <v>837</v>
      </c>
      <c r="BA143" s="14">
        <f t="shared" si="147"/>
        <v>9</v>
      </c>
      <c r="BB143" s="14" t="str">
        <f t="shared" si="148"/>
        <v>许褚魂珠-6 等级-9</v>
      </c>
      <c r="BC143" s="25" t="s">
        <v>845</v>
      </c>
      <c r="BD143" s="14">
        <f t="shared" si="149"/>
        <v>1350</v>
      </c>
      <c r="BE143" s="14">
        <f>SUMIFS(BD$4:BD143,$AU$4:$AU143,"="&amp;$AU143,$AY$4:$AY143,"="&amp;$AY143)</f>
        <v>6341</v>
      </c>
      <c r="BF143" s="25" t="s">
        <v>846</v>
      </c>
      <c r="BG143" s="14">
        <f t="shared" si="150"/>
        <v>750</v>
      </c>
      <c r="BH143" s="14">
        <f>SUMIFS(BG$4:BG143,AU$4:AU143,"="&amp;AU143,AY$4:AY143,"="&amp;AY143)</f>
        <v>3523</v>
      </c>
      <c r="BI143" s="25" t="s">
        <v>847</v>
      </c>
      <c r="BJ143" s="14">
        <f t="shared" si="151"/>
        <v>33000</v>
      </c>
      <c r="BK143" s="14">
        <f>SUMIFS(BJ$4:BJ143,$AU$4:$AU143,"="&amp;$AU143,$AY$4:$AY143,"="&amp;$AY143)</f>
        <v>154990</v>
      </c>
    </row>
    <row r="144" spans="1:63" ht="16.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AH144" s="13">
        <v>141</v>
      </c>
      <c r="AI144" s="13">
        <f t="shared" si="135"/>
        <v>18</v>
      </c>
      <c r="AJ144" s="13">
        <f t="shared" si="136"/>
        <v>202605</v>
      </c>
      <c r="AK144" s="13">
        <f t="shared" si="137"/>
        <v>1102026</v>
      </c>
      <c r="AL144" s="13" t="s">
        <v>816</v>
      </c>
      <c r="AM144" s="13">
        <f t="shared" si="138"/>
        <v>5</v>
      </c>
      <c r="AN144" s="13" t="str">
        <f t="shared" si="139"/>
        <v>雷震子专属武器魂珠-5</v>
      </c>
      <c r="AO144" s="13">
        <f t="shared" si="140"/>
        <v>110</v>
      </c>
      <c r="AP144" s="13">
        <f t="shared" si="141"/>
        <v>3</v>
      </c>
      <c r="AQ144" s="13">
        <f t="shared" si="142"/>
        <v>2</v>
      </c>
      <c r="AT144" s="13">
        <v>141</v>
      </c>
      <c r="AU144" s="13">
        <f t="shared" si="143"/>
        <v>2</v>
      </c>
      <c r="AV144" s="14">
        <f t="shared" si="144"/>
        <v>200207</v>
      </c>
      <c r="AW144" s="14">
        <f t="shared" si="145"/>
        <v>1102002</v>
      </c>
      <c r="AX144" s="13" t="s">
        <v>816</v>
      </c>
      <c r="AY144" s="13">
        <f t="shared" si="146"/>
        <v>7</v>
      </c>
      <c r="AZ144" s="13" t="s">
        <v>837</v>
      </c>
      <c r="BA144" s="14">
        <f t="shared" si="147"/>
        <v>0</v>
      </c>
      <c r="BB144" s="14" t="str">
        <f t="shared" si="148"/>
        <v>许褚魂珠-7 等级-0</v>
      </c>
      <c r="BC144" s="25" t="s">
        <v>845</v>
      </c>
      <c r="BD144" s="14">
        <f t="shared" si="149"/>
        <v>0</v>
      </c>
      <c r="BE144" s="14">
        <f>SUMIFS(BD$4:BD144,$AU$4:$AU144,"="&amp;$AU144,$AY$4:$AY144,"="&amp;$AY144)</f>
        <v>0</v>
      </c>
      <c r="BF144" s="25" t="s">
        <v>846</v>
      </c>
      <c r="BG144" s="14">
        <f t="shared" si="150"/>
        <v>0</v>
      </c>
      <c r="BH144" s="14">
        <f>SUMIFS(BG$4:BG144,AU$4:AU144,"="&amp;AU144,AY$4:AY144,"="&amp;AY144)</f>
        <v>0</v>
      </c>
      <c r="BI144" s="25" t="s">
        <v>847</v>
      </c>
      <c r="BJ144" s="14">
        <f t="shared" si="151"/>
        <v>0</v>
      </c>
      <c r="BK144" s="14">
        <f>SUMIFS(BJ$4:BJ144,$AU$4:$AU144,"="&amp;$AU144,$AY$4:$AY144,"="&amp;$AY144)</f>
        <v>0</v>
      </c>
    </row>
    <row r="145" spans="1:63" ht="16.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AH145" s="13">
        <v>142</v>
      </c>
      <c r="AI145" s="13">
        <f t="shared" si="135"/>
        <v>18</v>
      </c>
      <c r="AJ145" s="13">
        <f t="shared" si="136"/>
        <v>202606</v>
      </c>
      <c r="AK145" s="13">
        <f t="shared" si="137"/>
        <v>1102026</v>
      </c>
      <c r="AL145" s="13" t="s">
        <v>816</v>
      </c>
      <c r="AM145" s="13">
        <f t="shared" si="138"/>
        <v>6</v>
      </c>
      <c r="AN145" s="13" t="str">
        <f t="shared" si="139"/>
        <v>雷震子专属武器魂珠-6</v>
      </c>
      <c r="AO145" s="13">
        <f t="shared" si="140"/>
        <v>125</v>
      </c>
      <c r="AP145" s="13">
        <f t="shared" si="141"/>
        <v>3</v>
      </c>
      <c r="AQ145" s="13">
        <f t="shared" si="142"/>
        <v>3</v>
      </c>
      <c r="AT145" s="13">
        <v>142</v>
      </c>
      <c r="AU145" s="13">
        <f t="shared" si="143"/>
        <v>2</v>
      </c>
      <c r="AV145" s="14">
        <f t="shared" si="144"/>
        <v>200207</v>
      </c>
      <c r="AW145" s="14">
        <f t="shared" si="145"/>
        <v>1102002</v>
      </c>
      <c r="AX145" s="13" t="s">
        <v>816</v>
      </c>
      <c r="AY145" s="13">
        <f t="shared" si="146"/>
        <v>7</v>
      </c>
      <c r="AZ145" s="13" t="s">
        <v>837</v>
      </c>
      <c r="BA145" s="14">
        <f t="shared" si="147"/>
        <v>1</v>
      </c>
      <c r="BB145" s="14" t="str">
        <f t="shared" si="148"/>
        <v>许褚魂珠-7 等级-1</v>
      </c>
      <c r="BC145" s="25" t="s">
        <v>845</v>
      </c>
      <c r="BD145" s="14">
        <f t="shared" si="149"/>
        <v>216</v>
      </c>
      <c r="BE145" s="14">
        <f>SUMIFS(BD$4:BD145,$AU$4:$AU145,"="&amp;$AU145,$AY$4:$AY145,"="&amp;$AY145)</f>
        <v>216</v>
      </c>
      <c r="BF145" s="25" t="s">
        <v>846</v>
      </c>
      <c r="BG145" s="14">
        <f t="shared" si="150"/>
        <v>120</v>
      </c>
      <c r="BH145" s="14">
        <f>SUMIFS(BG$4:BG145,AU$4:AU145,"="&amp;AU145,AY$4:AY145,"="&amp;AY145)</f>
        <v>120</v>
      </c>
      <c r="BI145" s="25" t="s">
        <v>847</v>
      </c>
      <c r="BJ145" s="14">
        <f t="shared" si="151"/>
        <v>5280</v>
      </c>
      <c r="BK145" s="14">
        <f>SUMIFS(BJ$4:BJ145,$AU$4:$AU145,"="&amp;$AU145,$AY$4:$AY145,"="&amp;$AY145)</f>
        <v>5280</v>
      </c>
    </row>
    <row r="146" spans="1:63" ht="16.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AH146" s="13">
        <v>143</v>
      </c>
      <c r="AI146" s="13">
        <f t="shared" si="135"/>
        <v>18</v>
      </c>
      <c r="AJ146" s="13">
        <f t="shared" si="136"/>
        <v>202607</v>
      </c>
      <c r="AK146" s="13">
        <f t="shared" si="137"/>
        <v>1102026</v>
      </c>
      <c r="AL146" s="13" t="s">
        <v>816</v>
      </c>
      <c r="AM146" s="13">
        <f t="shared" si="138"/>
        <v>7</v>
      </c>
      <c r="AN146" s="13" t="str">
        <f t="shared" si="139"/>
        <v>雷震子专属武器魂珠-7</v>
      </c>
      <c r="AO146" s="13">
        <f t="shared" si="140"/>
        <v>135</v>
      </c>
      <c r="AP146" s="13">
        <f t="shared" si="141"/>
        <v>3</v>
      </c>
      <c r="AQ146" s="13">
        <f t="shared" si="142"/>
        <v>4</v>
      </c>
      <c r="AT146" s="13">
        <v>143</v>
      </c>
      <c r="AU146" s="13">
        <f t="shared" si="143"/>
        <v>2</v>
      </c>
      <c r="AV146" s="14">
        <f t="shared" si="144"/>
        <v>200207</v>
      </c>
      <c r="AW146" s="14">
        <f t="shared" si="145"/>
        <v>1102002</v>
      </c>
      <c r="AX146" s="13" t="s">
        <v>816</v>
      </c>
      <c r="AY146" s="13">
        <f t="shared" si="146"/>
        <v>7</v>
      </c>
      <c r="AZ146" s="13" t="s">
        <v>837</v>
      </c>
      <c r="BA146" s="14">
        <f t="shared" si="147"/>
        <v>2</v>
      </c>
      <c r="BB146" s="14" t="str">
        <f t="shared" si="148"/>
        <v>许褚魂珠-7 等级-2</v>
      </c>
      <c r="BC146" s="25" t="s">
        <v>845</v>
      </c>
      <c r="BD146" s="14">
        <f t="shared" si="149"/>
        <v>324</v>
      </c>
      <c r="BE146" s="14">
        <f>SUMIFS(BD$4:BD146,$AU$4:$AU146,"="&amp;$AU146,$AY$4:$AY146,"="&amp;$AY146)</f>
        <v>540</v>
      </c>
      <c r="BF146" s="25" t="s">
        <v>846</v>
      </c>
      <c r="BG146" s="14">
        <f t="shared" si="150"/>
        <v>180</v>
      </c>
      <c r="BH146" s="14">
        <f>SUMIFS(BG$4:BG146,AU$4:AU146,"="&amp;AU146,AY$4:AY146,"="&amp;AY146)</f>
        <v>300</v>
      </c>
      <c r="BI146" s="25" t="s">
        <v>847</v>
      </c>
      <c r="BJ146" s="14">
        <f t="shared" si="151"/>
        <v>7920</v>
      </c>
      <c r="BK146" s="14">
        <f>SUMIFS(BJ$4:BJ146,$AU$4:$AU146,"="&amp;$AU146,$AY$4:$AY146,"="&amp;$AY146)</f>
        <v>13200</v>
      </c>
    </row>
    <row r="147" spans="1:63" ht="16.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AH147" s="13">
        <v>144</v>
      </c>
      <c r="AI147" s="13">
        <f t="shared" si="135"/>
        <v>18</v>
      </c>
      <c r="AJ147" s="13">
        <f t="shared" si="136"/>
        <v>202608</v>
      </c>
      <c r="AK147" s="13">
        <f t="shared" si="137"/>
        <v>1102026</v>
      </c>
      <c r="AL147" s="13" t="s">
        <v>816</v>
      </c>
      <c r="AM147" s="13">
        <f t="shared" si="138"/>
        <v>8</v>
      </c>
      <c r="AN147" s="13" t="str">
        <f t="shared" si="139"/>
        <v>雷震子专属武器魂珠-8</v>
      </c>
      <c r="AO147" s="13">
        <f t="shared" si="140"/>
        <v>150</v>
      </c>
      <c r="AP147" s="13">
        <f t="shared" si="141"/>
        <v>3</v>
      </c>
      <c r="AQ147" s="13">
        <f t="shared" si="142"/>
        <v>5</v>
      </c>
      <c r="AT147" s="13">
        <v>144</v>
      </c>
      <c r="AU147" s="13">
        <f t="shared" si="143"/>
        <v>2</v>
      </c>
      <c r="AV147" s="14">
        <f t="shared" si="144"/>
        <v>200207</v>
      </c>
      <c r="AW147" s="14">
        <f t="shared" si="145"/>
        <v>1102002</v>
      </c>
      <c r="AX147" s="13" t="s">
        <v>816</v>
      </c>
      <c r="AY147" s="13">
        <f t="shared" si="146"/>
        <v>7</v>
      </c>
      <c r="AZ147" s="13" t="s">
        <v>837</v>
      </c>
      <c r="BA147" s="14">
        <f t="shared" si="147"/>
        <v>3</v>
      </c>
      <c r="BB147" s="14" t="str">
        <f t="shared" si="148"/>
        <v>许褚魂珠-7 等级-3</v>
      </c>
      <c r="BC147" s="25" t="s">
        <v>845</v>
      </c>
      <c r="BD147" s="14">
        <f t="shared" si="149"/>
        <v>432</v>
      </c>
      <c r="BE147" s="14">
        <f>SUMIFS(BD$4:BD147,$AU$4:$AU147,"="&amp;$AU147,$AY$4:$AY147,"="&amp;$AY147)</f>
        <v>972</v>
      </c>
      <c r="BF147" s="25" t="s">
        <v>846</v>
      </c>
      <c r="BG147" s="14">
        <f t="shared" si="150"/>
        <v>240</v>
      </c>
      <c r="BH147" s="14">
        <f>SUMIFS(BG$4:BG147,AU$4:AU147,"="&amp;AU147,AY$4:AY147,"="&amp;AY147)</f>
        <v>540</v>
      </c>
      <c r="BI147" s="25" t="s">
        <v>847</v>
      </c>
      <c r="BJ147" s="14">
        <f t="shared" si="151"/>
        <v>10560</v>
      </c>
      <c r="BK147" s="14">
        <f>SUMIFS(BJ$4:BJ147,$AU$4:$AU147,"="&amp;$AU147,$AY$4:$AY147,"="&amp;$AY147)</f>
        <v>23760</v>
      </c>
    </row>
    <row r="148" spans="1:63" ht="16.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AH148" s="13">
        <v>145</v>
      </c>
      <c r="AI148" s="13">
        <f t="shared" si="135"/>
        <v>19</v>
      </c>
      <c r="AJ148" s="13">
        <f t="shared" si="136"/>
        <v>202801</v>
      </c>
      <c r="AK148" s="13">
        <f t="shared" si="137"/>
        <v>1102028</v>
      </c>
      <c r="AL148" s="13" t="s">
        <v>816</v>
      </c>
      <c r="AM148" s="13">
        <f t="shared" si="138"/>
        <v>1</v>
      </c>
      <c r="AN148" s="13" t="str">
        <f t="shared" si="139"/>
        <v>吕布专属武器魂珠-1</v>
      </c>
      <c r="AO148" s="13">
        <f t="shared" si="140"/>
        <v>40</v>
      </c>
      <c r="AP148" s="13">
        <f t="shared" si="141"/>
        <v>0</v>
      </c>
      <c r="AQ148" s="13">
        <f t="shared" si="142"/>
        <v>0</v>
      </c>
      <c r="AT148" s="13">
        <v>145</v>
      </c>
      <c r="AU148" s="13">
        <f t="shared" si="143"/>
        <v>2</v>
      </c>
      <c r="AV148" s="14">
        <f t="shared" si="144"/>
        <v>200207</v>
      </c>
      <c r="AW148" s="14">
        <f t="shared" si="145"/>
        <v>1102002</v>
      </c>
      <c r="AX148" s="13" t="s">
        <v>816</v>
      </c>
      <c r="AY148" s="13">
        <f t="shared" si="146"/>
        <v>7</v>
      </c>
      <c r="AZ148" s="13" t="s">
        <v>837</v>
      </c>
      <c r="BA148" s="14">
        <f t="shared" si="147"/>
        <v>4</v>
      </c>
      <c r="BB148" s="14" t="str">
        <f t="shared" si="148"/>
        <v>许褚魂珠-7 等级-4</v>
      </c>
      <c r="BC148" s="25" t="s">
        <v>845</v>
      </c>
      <c r="BD148" s="14">
        <f t="shared" si="149"/>
        <v>648</v>
      </c>
      <c r="BE148" s="14">
        <f>SUMIFS(BD$4:BD148,$AU$4:$AU148,"="&amp;$AU148,$AY$4:$AY148,"="&amp;$AY148)</f>
        <v>1620</v>
      </c>
      <c r="BF148" s="25" t="s">
        <v>846</v>
      </c>
      <c r="BG148" s="14">
        <f t="shared" si="150"/>
        <v>360</v>
      </c>
      <c r="BH148" s="14">
        <f>SUMIFS(BG$4:BG148,AU$4:AU148,"="&amp;AU148,AY$4:AY148,"="&amp;AY148)</f>
        <v>900</v>
      </c>
      <c r="BI148" s="25" t="s">
        <v>847</v>
      </c>
      <c r="BJ148" s="14">
        <f t="shared" si="151"/>
        <v>15840</v>
      </c>
      <c r="BK148" s="14">
        <f>SUMIFS(BJ$4:BJ148,$AU$4:$AU148,"="&amp;$AU148,$AY$4:$AY148,"="&amp;$AY148)</f>
        <v>39600</v>
      </c>
    </row>
    <row r="149" spans="1:63" ht="16.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AH149" s="13">
        <v>146</v>
      </c>
      <c r="AI149" s="13">
        <f t="shared" si="135"/>
        <v>19</v>
      </c>
      <c r="AJ149" s="13">
        <f t="shared" si="136"/>
        <v>202802</v>
      </c>
      <c r="AK149" s="13">
        <f t="shared" si="137"/>
        <v>1102028</v>
      </c>
      <c r="AL149" s="13" t="s">
        <v>816</v>
      </c>
      <c r="AM149" s="13">
        <f t="shared" si="138"/>
        <v>2</v>
      </c>
      <c r="AN149" s="13" t="str">
        <f t="shared" si="139"/>
        <v>吕布专属武器魂珠-2</v>
      </c>
      <c r="AO149" s="13">
        <f t="shared" si="140"/>
        <v>55</v>
      </c>
      <c r="AP149" s="13">
        <f t="shared" si="141"/>
        <v>3</v>
      </c>
      <c r="AQ149" s="13">
        <f t="shared" si="142"/>
        <v>0</v>
      </c>
      <c r="AT149" s="13">
        <v>146</v>
      </c>
      <c r="AU149" s="13">
        <f t="shared" si="143"/>
        <v>2</v>
      </c>
      <c r="AV149" s="14">
        <f t="shared" si="144"/>
        <v>200207</v>
      </c>
      <c r="AW149" s="14">
        <f t="shared" si="145"/>
        <v>1102002</v>
      </c>
      <c r="AX149" s="13" t="s">
        <v>816</v>
      </c>
      <c r="AY149" s="13">
        <f t="shared" si="146"/>
        <v>7</v>
      </c>
      <c r="AZ149" s="13" t="s">
        <v>837</v>
      </c>
      <c r="BA149" s="14">
        <f t="shared" si="147"/>
        <v>5</v>
      </c>
      <c r="BB149" s="14" t="str">
        <f t="shared" si="148"/>
        <v>许褚魂珠-7 等级-5</v>
      </c>
      <c r="BC149" s="25" t="s">
        <v>845</v>
      </c>
      <c r="BD149" s="14">
        <f t="shared" si="149"/>
        <v>864</v>
      </c>
      <c r="BE149" s="14">
        <f>SUMIFS(BD$4:BD149,$AU$4:$AU149,"="&amp;$AU149,$AY$4:$AY149,"="&amp;$AY149)</f>
        <v>2484</v>
      </c>
      <c r="BF149" s="25" t="s">
        <v>846</v>
      </c>
      <c r="BG149" s="14">
        <f t="shared" si="150"/>
        <v>480</v>
      </c>
      <c r="BH149" s="14">
        <f>SUMIFS(BG$4:BG149,AU$4:AU149,"="&amp;AU149,AY$4:AY149,"="&amp;AY149)</f>
        <v>1380</v>
      </c>
      <c r="BI149" s="25" t="s">
        <v>847</v>
      </c>
      <c r="BJ149" s="14">
        <f t="shared" si="151"/>
        <v>21120</v>
      </c>
      <c r="BK149" s="14">
        <f>SUMIFS(BJ$4:BJ149,$AU$4:$AU149,"="&amp;$AU149,$AY$4:$AY149,"="&amp;$AY149)</f>
        <v>60720</v>
      </c>
    </row>
    <row r="150" spans="1:63" ht="16.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AH150" s="13">
        <v>147</v>
      </c>
      <c r="AI150" s="13">
        <f t="shared" si="135"/>
        <v>19</v>
      </c>
      <c r="AJ150" s="13">
        <f t="shared" si="136"/>
        <v>202803</v>
      </c>
      <c r="AK150" s="13">
        <f t="shared" si="137"/>
        <v>1102028</v>
      </c>
      <c r="AL150" s="13" t="s">
        <v>816</v>
      </c>
      <c r="AM150" s="13">
        <f t="shared" si="138"/>
        <v>3</v>
      </c>
      <c r="AN150" s="13" t="str">
        <f t="shared" si="139"/>
        <v>吕布专属武器魂珠-3</v>
      </c>
      <c r="AO150" s="13">
        <f t="shared" si="140"/>
        <v>75</v>
      </c>
      <c r="AP150" s="13">
        <f t="shared" si="141"/>
        <v>3</v>
      </c>
      <c r="AQ150" s="13">
        <f t="shared" si="142"/>
        <v>0</v>
      </c>
      <c r="AT150" s="13">
        <v>147</v>
      </c>
      <c r="AU150" s="13">
        <f t="shared" si="143"/>
        <v>2</v>
      </c>
      <c r="AV150" s="14">
        <f t="shared" si="144"/>
        <v>200207</v>
      </c>
      <c r="AW150" s="14">
        <f t="shared" si="145"/>
        <v>1102002</v>
      </c>
      <c r="AX150" s="13" t="s">
        <v>816</v>
      </c>
      <c r="AY150" s="13">
        <f t="shared" si="146"/>
        <v>7</v>
      </c>
      <c r="AZ150" s="13" t="s">
        <v>837</v>
      </c>
      <c r="BA150" s="14">
        <f t="shared" si="147"/>
        <v>6</v>
      </c>
      <c r="BB150" s="14" t="str">
        <f t="shared" si="148"/>
        <v>许褚魂珠-7 等级-6</v>
      </c>
      <c r="BC150" s="25" t="s">
        <v>845</v>
      </c>
      <c r="BD150" s="14">
        <f t="shared" si="149"/>
        <v>1080</v>
      </c>
      <c r="BE150" s="14">
        <f>SUMIFS(BD$4:BD150,$AU$4:$AU150,"="&amp;$AU150,$AY$4:$AY150,"="&amp;$AY150)</f>
        <v>3564</v>
      </c>
      <c r="BF150" s="25" t="s">
        <v>846</v>
      </c>
      <c r="BG150" s="14">
        <f t="shared" si="150"/>
        <v>600</v>
      </c>
      <c r="BH150" s="14">
        <f>SUMIFS(BG$4:BG150,AU$4:AU150,"="&amp;AU150,AY$4:AY150,"="&amp;AY150)</f>
        <v>1980</v>
      </c>
      <c r="BI150" s="25" t="s">
        <v>847</v>
      </c>
      <c r="BJ150" s="14">
        <f t="shared" si="151"/>
        <v>26400</v>
      </c>
      <c r="BK150" s="14">
        <f>SUMIFS(BJ$4:BJ150,$AU$4:$AU150,"="&amp;$AU150,$AY$4:$AY150,"="&amp;$AY150)</f>
        <v>87120</v>
      </c>
    </row>
    <row r="151" spans="1:63" ht="16.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AH151" s="13">
        <v>148</v>
      </c>
      <c r="AI151" s="13">
        <f t="shared" si="135"/>
        <v>19</v>
      </c>
      <c r="AJ151" s="13">
        <f t="shared" si="136"/>
        <v>202804</v>
      </c>
      <c r="AK151" s="13">
        <f t="shared" si="137"/>
        <v>1102028</v>
      </c>
      <c r="AL151" s="13" t="s">
        <v>816</v>
      </c>
      <c r="AM151" s="13">
        <f t="shared" si="138"/>
        <v>4</v>
      </c>
      <c r="AN151" s="13" t="str">
        <f t="shared" si="139"/>
        <v>吕布专属武器魂珠-4</v>
      </c>
      <c r="AO151" s="13">
        <f t="shared" si="140"/>
        <v>85</v>
      </c>
      <c r="AP151" s="13">
        <f t="shared" si="141"/>
        <v>3</v>
      </c>
      <c r="AQ151" s="13">
        <f t="shared" si="142"/>
        <v>1</v>
      </c>
      <c r="AT151" s="13">
        <v>148</v>
      </c>
      <c r="AU151" s="13">
        <f t="shared" si="143"/>
        <v>2</v>
      </c>
      <c r="AV151" s="14">
        <f t="shared" si="144"/>
        <v>200207</v>
      </c>
      <c r="AW151" s="14">
        <f t="shared" si="145"/>
        <v>1102002</v>
      </c>
      <c r="AX151" s="13" t="s">
        <v>816</v>
      </c>
      <c r="AY151" s="13">
        <f t="shared" si="146"/>
        <v>7</v>
      </c>
      <c r="AZ151" s="13" t="s">
        <v>837</v>
      </c>
      <c r="BA151" s="14">
        <f t="shared" si="147"/>
        <v>7</v>
      </c>
      <c r="BB151" s="14" t="str">
        <f t="shared" si="148"/>
        <v>许褚魂珠-7 等级-7</v>
      </c>
      <c r="BC151" s="25" t="s">
        <v>845</v>
      </c>
      <c r="BD151" s="14">
        <f t="shared" si="149"/>
        <v>1296</v>
      </c>
      <c r="BE151" s="14">
        <f>SUMIFS(BD$4:BD151,$AU$4:$AU151,"="&amp;$AU151,$AY$4:$AY151,"="&amp;$AY151)</f>
        <v>4860</v>
      </c>
      <c r="BF151" s="25" t="s">
        <v>846</v>
      </c>
      <c r="BG151" s="14">
        <f t="shared" si="150"/>
        <v>720</v>
      </c>
      <c r="BH151" s="14">
        <f>SUMIFS(BG$4:BG151,AU$4:AU151,"="&amp;AU151,AY$4:AY151,"="&amp;AY151)</f>
        <v>2700</v>
      </c>
      <c r="BI151" s="25" t="s">
        <v>847</v>
      </c>
      <c r="BJ151" s="14">
        <f t="shared" si="151"/>
        <v>31680</v>
      </c>
      <c r="BK151" s="14">
        <f>SUMIFS(BJ$4:BJ151,$AU$4:$AU151,"="&amp;$AU151,$AY$4:$AY151,"="&amp;$AY151)</f>
        <v>118800</v>
      </c>
    </row>
    <row r="152" spans="1:63" ht="16.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AH152" s="13">
        <v>149</v>
      </c>
      <c r="AI152" s="13">
        <f t="shared" si="135"/>
        <v>19</v>
      </c>
      <c r="AJ152" s="13">
        <f t="shared" si="136"/>
        <v>202805</v>
      </c>
      <c r="AK152" s="13">
        <f t="shared" si="137"/>
        <v>1102028</v>
      </c>
      <c r="AL152" s="13" t="s">
        <v>816</v>
      </c>
      <c r="AM152" s="13">
        <f t="shared" si="138"/>
        <v>5</v>
      </c>
      <c r="AN152" s="13" t="str">
        <f t="shared" si="139"/>
        <v>吕布专属武器魂珠-5</v>
      </c>
      <c r="AO152" s="13">
        <f t="shared" si="140"/>
        <v>110</v>
      </c>
      <c r="AP152" s="13">
        <f t="shared" si="141"/>
        <v>3</v>
      </c>
      <c r="AQ152" s="13">
        <f t="shared" si="142"/>
        <v>2</v>
      </c>
      <c r="AT152" s="13">
        <v>149</v>
      </c>
      <c r="AU152" s="13">
        <f t="shared" si="143"/>
        <v>2</v>
      </c>
      <c r="AV152" s="14">
        <f t="shared" si="144"/>
        <v>200207</v>
      </c>
      <c r="AW152" s="14">
        <f t="shared" si="145"/>
        <v>1102002</v>
      </c>
      <c r="AX152" s="13" t="s">
        <v>816</v>
      </c>
      <c r="AY152" s="13">
        <f t="shared" si="146"/>
        <v>7</v>
      </c>
      <c r="AZ152" s="13" t="s">
        <v>837</v>
      </c>
      <c r="BA152" s="14">
        <f t="shared" si="147"/>
        <v>8</v>
      </c>
      <c r="BB152" s="14" t="str">
        <f t="shared" si="148"/>
        <v>许褚魂珠-7 等级-8</v>
      </c>
      <c r="BC152" s="25" t="s">
        <v>845</v>
      </c>
      <c r="BD152" s="14">
        <f t="shared" si="149"/>
        <v>1512</v>
      </c>
      <c r="BE152" s="14">
        <f>SUMIFS(BD$4:BD152,$AU$4:$AU152,"="&amp;$AU152,$AY$4:$AY152,"="&amp;$AY152)</f>
        <v>6372</v>
      </c>
      <c r="BF152" s="25" t="s">
        <v>846</v>
      </c>
      <c r="BG152" s="14">
        <f t="shared" si="150"/>
        <v>840</v>
      </c>
      <c r="BH152" s="14">
        <f>SUMIFS(BG$4:BG152,AU$4:AU152,"="&amp;AU152,AY$4:AY152,"="&amp;AY152)</f>
        <v>3540</v>
      </c>
      <c r="BI152" s="25" t="s">
        <v>847</v>
      </c>
      <c r="BJ152" s="14">
        <f t="shared" si="151"/>
        <v>36960</v>
      </c>
      <c r="BK152" s="14">
        <f>SUMIFS(BJ$4:BJ152,$AU$4:$AU152,"="&amp;$AU152,$AY$4:$AY152,"="&amp;$AY152)</f>
        <v>155760</v>
      </c>
    </row>
    <row r="153" spans="1:63" ht="16.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AH153" s="13">
        <v>150</v>
      </c>
      <c r="AI153" s="13">
        <f t="shared" si="135"/>
        <v>19</v>
      </c>
      <c r="AJ153" s="13">
        <f t="shared" si="136"/>
        <v>202806</v>
      </c>
      <c r="AK153" s="13">
        <f t="shared" si="137"/>
        <v>1102028</v>
      </c>
      <c r="AL153" s="13" t="s">
        <v>816</v>
      </c>
      <c r="AM153" s="13">
        <f t="shared" si="138"/>
        <v>6</v>
      </c>
      <c r="AN153" s="13" t="str">
        <f t="shared" si="139"/>
        <v>吕布专属武器魂珠-6</v>
      </c>
      <c r="AO153" s="13">
        <f t="shared" si="140"/>
        <v>125</v>
      </c>
      <c r="AP153" s="13">
        <f t="shared" si="141"/>
        <v>3</v>
      </c>
      <c r="AQ153" s="13">
        <f t="shared" si="142"/>
        <v>3</v>
      </c>
      <c r="AT153" s="13">
        <v>150</v>
      </c>
      <c r="AU153" s="13">
        <f t="shared" si="143"/>
        <v>2</v>
      </c>
      <c r="AV153" s="14">
        <f t="shared" si="144"/>
        <v>200207</v>
      </c>
      <c r="AW153" s="14">
        <f t="shared" si="145"/>
        <v>1102002</v>
      </c>
      <c r="AX153" s="13" t="s">
        <v>816</v>
      </c>
      <c r="AY153" s="13">
        <f t="shared" si="146"/>
        <v>7</v>
      </c>
      <c r="AZ153" s="13" t="s">
        <v>837</v>
      </c>
      <c r="BA153" s="14">
        <f t="shared" si="147"/>
        <v>9</v>
      </c>
      <c r="BB153" s="14" t="str">
        <f t="shared" si="148"/>
        <v>许褚魂珠-7 等级-9</v>
      </c>
      <c r="BC153" s="25" t="s">
        <v>845</v>
      </c>
      <c r="BD153" s="14">
        <f t="shared" si="149"/>
        <v>1728</v>
      </c>
      <c r="BE153" s="14">
        <f>SUMIFS(BD$4:BD153,$AU$4:$AU153,"="&amp;$AU153,$AY$4:$AY153,"="&amp;$AY153)</f>
        <v>8100</v>
      </c>
      <c r="BF153" s="25" t="s">
        <v>846</v>
      </c>
      <c r="BG153" s="14">
        <f t="shared" si="150"/>
        <v>960</v>
      </c>
      <c r="BH153" s="14">
        <f>SUMIFS(BG$4:BG153,AU$4:AU153,"="&amp;AU153,AY$4:AY153,"="&amp;AY153)</f>
        <v>4500</v>
      </c>
      <c r="BI153" s="25" t="s">
        <v>847</v>
      </c>
      <c r="BJ153" s="14">
        <f t="shared" si="151"/>
        <v>42240</v>
      </c>
      <c r="BK153" s="14">
        <f>SUMIFS(BJ$4:BJ153,$AU$4:$AU153,"="&amp;$AU153,$AY$4:$AY153,"="&amp;$AY153)</f>
        <v>198000</v>
      </c>
    </row>
    <row r="154" spans="1:63" ht="16.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AH154" s="13">
        <v>151</v>
      </c>
      <c r="AI154" s="13">
        <f t="shared" si="135"/>
        <v>19</v>
      </c>
      <c r="AJ154" s="13">
        <f t="shared" si="136"/>
        <v>202807</v>
      </c>
      <c r="AK154" s="13">
        <f t="shared" si="137"/>
        <v>1102028</v>
      </c>
      <c r="AL154" s="13" t="s">
        <v>816</v>
      </c>
      <c r="AM154" s="13">
        <f t="shared" si="138"/>
        <v>7</v>
      </c>
      <c r="AN154" s="13" t="str">
        <f t="shared" si="139"/>
        <v>吕布专属武器魂珠-7</v>
      </c>
      <c r="AO154" s="13">
        <f t="shared" si="140"/>
        <v>135</v>
      </c>
      <c r="AP154" s="13">
        <f t="shared" si="141"/>
        <v>3</v>
      </c>
      <c r="AQ154" s="13">
        <f t="shared" si="142"/>
        <v>4</v>
      </c>
      <c r="AT154" s="13">
        <v>151</v>
      </c>
      <c r="AU154" s="13">
        <f t="shared" si="143"/>
        <v>2</v>
      </c>
      <c r="AV154" s="14">
        <f t="shared" si="144"/>
        <v>200208</v>
      </c>
      <c r="AW154" s="14">
        <f t="shared" si="145"/>
        <v>1102002</v>
      </c>
      <c r="AX154" s="13" t="s">
        <v>816</v>
      </c>
      <c r="AY154" s="13">
        <f t="shared" si="146"/>
        <v>8</v>
      </c>
      <c r="AZ154" s="13" t="s">
        <v>837</v>
      </c>
      <c r="BA154" s="14">
        <f t="shared" si="147"/>
        <v>0</v>
      </c>
      <c r="BB154" s="14" t="str">
        <f t="shared" si="148"/>
        <v>许褚魂珠-8 等级-0</v>
      </c>
      <c r="BC154" s="25" t="s">
        <v>845</v>
      </c>
      <c r="BD154" s="14">
        <f t="shared" si="149"/>
        <v>0</v>
      </c>
      <c r="BE154" s="14">
        <f>SUMIFS(BD$4:BD154,$AU$4:$AU154,"="&amp;$AU154,$AY$4:$AY154,"="&amp;$AY154)</f>
        <v>0</v>
      </c>
      <c r="BF154" s="25" t="s">
        <v>846</v>
      </c>
      <c r="BG154" s="14">
        <f t="shared" si="150"/>
        <v>0</v>
      </c>
      <c r="BH154" s="14">
        <f>SUMIFS(BG$4:BG154,AU$4:AU154,"="&amp;AU154,AY$4:AY154,"="&amp;AY154)</f>
        <v>0</v>
      </c>
      <c r="BI154" s="25" t="s">
        <v>847</v>
      </c>
      <c r="BJ154" s="14">
        <f t="shared" si="151"/>
        <v>0</v>
      </c>
      <c r="BK154" s="14">
        <f>SUMIFS(BJ$4:BJ154,$AU$4:$AU154,"="&amp;$AU154,$AY$4:$AY154,"="&amp;$AY154)</f>
        <v>0</v>
      </c>
    </row>
    <row r="155" spans="1:63" ht="16.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AH155" s="13">
        <v>152</v>
      </c>
      <c r="AI155" s="13">
        <f t="shared" si="135"/>
        <v>19</v>
      </c>
      <c r="AJ155" s="13">
        <f t="shared" si="136"/>
        <v>202808</v>
      </c>
      <c r="AK155" s="13">
        <f t="shared" si="137"/>
        <v>1102028</v>
      </c>
      <c r="AL155" s="13" t="s">
        <v>816</v>
      </c>
      <c r="AM155" s="13">
        <f t="shared" si="138"/>
        <v>8</v>
      </c>
      <c r="AN155" s="13" t="str">
        <f t="shared" si="139"/>
        <v>吕布专属武器魂珠-8</v>
      </c>
      <c r="AO155" s="13">
        <f t="shared" si="140"/>
        <v>150</v>
      </c>
      <c r="AP155" s="13">
        <f t="shared" si="141"/>
        <v>3</v>
      </c>
      <c r="AQ155" s="13">
        <f t="shared" si="142"/>
        <v>5</v>
      </c>
      <c r="AT155" s="13">
        <v>152</v>
      </c>
      <c r="AU155" s="13">
        <f t="shared" si="143"/>
        <v>2</v>
      </c>
      <c r="AV155" s="14">
        <f t="shared" si="144"/>
        <v>200208</v>
      </c>
      <c r="AW155" s="14">
        <f t="shared" si="145"/>
        <v>1102002</v>
      </c>
      <c r="AX155" s="13" t="s">
        <v>816</v>
      </c>
      <c r="AY155" s="13">
        <f t="shared" si="146"/>
        <v>8</v>
      </c>
      <c r="AZ155" s="13" t="s">
        <v>837</v>
      </c>
      <c r="BA155" s="14">
        <f t="shared" si="147"/>
        <v>1</v>
      </c>
      <c r="BB155" s="14" t="str">
        <f t="shared" si="148"/>
        <v>许褚魂珠-8 等级-1</v>
      </c>
      <c r="BC155" s="25" t="s">
        <v>845</v>
      </c>
      <c r="BD155" s="14">
        <f t="shared" si="149"/>
        <v>288</v>
      </c>
      <c r="BE155" s="14">
        <f>SUMIFS(BD$4:BD155,$AU$4:$AU155,"="&amp;$AU155,$AY$4:$AY155,"="&amp;$AY155)</f>
        <v>288</v>
      </c>
      <c r="BF155" s="25" t="s">
        <v>846</v>
      </c>
      <c r="BG155" s="14">
        <f t="shared" si="150"/>
        <v>160</v>
      </c>
      <c r="BH155" s="14">
        <f>SUMIFS(BG$4:BG155,AU$4:AU155,"="&amp;AU155,AY$4:AY155,"="&amp;AY155)</f>
        <v>160</v>
      </c>
      <c r="BI155" s="25" t="s">
        <v>847</v>
      </c>
      <c r="BJ155" s="14">
        <f t="shared" si="151"/>
        <v>7040</v>
      </c>
      <c r="BK155" s="14">
        <f>SUMIFS(BJ$4:BJ155,$AU$4:$AU155,"="&amp;$AU155,$AY$4:$AY155,"="&amp;$AY155)</f>
        <v>7040</v>
      </c>
    </row>
    <row r="156" spans="1:63" ht="16.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AH156" s="13">
        <v>153</v>
      </c>
      <c r="AI156" s="13">
        <f t="shared" si="135"/>
        <v>20</v>
      </c>
      <c r="AJ156" s="13">
        <f t="shared" si="136"/>
        <v>203001</v>
      </c>
      <c r="AK156" s="13">
        <f t="shared" si="137"/>
        <v>1102030</v>
      </c>
      <c r="AL156" s="13" t="s">
        <v>816</v>
      </c>
      <c r="AM156" s="13">
        <f t="shared" si="138"/>
        <v>1</v>
      </c>
      <c r="AN156" s="13" t="str">
        <f t="shared" si="139"/>
        <v>燕青专属武器魂珠-1</v>
      </c>
      <c r="AO156" s="13">
        <f t="shared" si="140"/>
        <v>40</v>
      </c>
      <c r="AP156" s="13">
        <f t="shared" si="141"/>
        <v>0</v>
      </c>
      <c r="AQ156" s="13">
        <f t="shared" si="142"/>
        <v>0</v>
      </c>
      <c r="AT156" s="13">
        <v>153</v>
      </c>
      <c r="AU156" s="13">
        <f t="shared" si="143"/>
        <v>2</v>
      </c>
      <c r="AV156" s="14">
        <f t="shared" si="144"/>
        <v>200208</v>
      </c>
      <c r="AW156" s="14">
        <f t="shared" si="145"/>
        <v>1102002</v>
      </c>
      <c r="AX156" s="13" t="s">
        <v>816</v>
      </c>
      <c r="AY156" s="13">
        <f t="shared" si="146"/>
        <v>8</v>
      </c>
      <c r="AZ156" s="13" t="s">
        <v>837</v>
      </c>
      <c r="BA156" s="14">
        <f t="shared" si="147"/>
        <v>2</v>
      </c>
      <c r="BB156" s="14" t="str">
        <f t="shared" si="148"/>
        <v>许褚魂珠-8 等级-2</v>
      </c>
      <c r="BC156" s="25" t="s">
        <v>845</v>
      </c>
      <c r="BD156" s="14">
        <f t="shared" si="149"/>
        <v>432</v>
      </c>
      <c r="BE156" s="14">
        <f>SUMIFS(BD$4:BD156,$AU$4:$AU156,"="&amp;$AU156,$AY$4:$AY156,"="&amp;$AY156)</f>
        <v>720</v>
      </c>
      <c r="BF156" s="25" t="s">
        <v>846</v>
      </c>
      <c r="BG156" s="14">
        <f t="shared" si="150"/>
        <v>240</v>
      </c>
      <c r="BH156" s="14">
        <f>SUMIFS(BG$4:BG156,AU$4:AU156,"="&amp;AU156,AY$4:AY156,"="&amp;AY156)</f>
        <v>400</v>
      </c>
      <c r="BI156" s="25" t="s">
        <v>847</v>
      </c>
      <c r="BJ156" s="14">
        <f t="shared" si="151"/>
        <v>10560</v>
      </c>
      <c r="BK156" s="14">
        <f>SUMIFS(BJ$4:BJ156,$AU$4:$AU156,"="&amp;$AU156,$AY$4:$AY156,"="&amp;$AY156)</f>
        <v>17600</v>
      </c>
    </row>
    <row r="157" spans="1:63" ht="16.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AH157" s="13">
        <v>154</v>
      </c>
      <c r="AI157" s="13">
        <f t="shared" si="135"/>
        <v>20</v>
      </c>
      <c r="AJ157" s="13">
        <f t="shared" si="136"/>
        <v>203002</v>
      </c>
      <c r="AK157" s="13">
        <f t="shared" si="137"/>
        <v>1102030</v>
      </c>
      <c r="AL157" s="13" t="s">
        <v>816</v>
      </c>
      <c r="AM157" s="13">
        <f t="shared" si="138"/>
        <v>2</v>
      </c>
      <c r="AN157" s="13" t="str">
        <f t="shared" si="139"/>
        <v>燕青专属武器魂珠-2</v>
      </c>
      <c r="AO157" s="13">
        <f t="shared" si="140"/>
        <v>55</v>
      </c>
      <c r="AP157" s="13">
        <f t="shared" si="141"/>
        <v>3</v>
      </c>
      <c r="AQ157" s="13">
        <f t="shared" si="142"/>
        <v>0</v>
      </c>
      <c r="AT157" s="13">
        <v>154</v>
      </c>
      <c r="AU157" s="13">
        <f t="shared" si="143"/>
        <v>2</v>
      </c>
      <c r="AV157" s="14">
        <f t="shared" si="144"/>
        <v>200208</v>
      </c>
      <c r="AW157" s="14">
        <f t="shared" si="145"/>
        <v>1102002</v>
      </c>
      <c r="AX157" s="13" t="s">
        <v>816</v>
      </c>
      <c r="AY157" s="13">
        <f t="shared" si="146"/>
        <v>8</v>
      </c>
      <c r="AZ157" s="13" t="s">
        <v>837</v>
      </c>
      <c r="BA157" s="14">
        <f t="shared" si="147"/>
        <v>3</v>
      </c>
      <c r="BB157" s="14" t="str">
        <f t="shared" si="148"/>
        <v>许褚魂珠-8 等级-3</v>
      </c>
      <c r="BC157" s="25" t="s">
        <v>845</v>
      </c>
      <c r="BD157" s="14">
        <f t="shared" si="149"/>
        <v>576</v>
      </c>
      <c r="BE157" s="14">
        <f>SUMIFS(BD$4:BD157,$AU$4:$AU157,"="&amp;$AU157,$AY$4:$AY157,"="&amp;$AY157)</f>
        <v>1296</v>
      </c>
      <c r="BF157" s="25" t="s">
        <v>846</v>
      </c>
      <c r="BG157" s="14">
        <f t="shared" si="150"/>
        <v>320</v>
      </c>
      <c r="BH157" s="14">
        <f>SUMIFS(BG$4:BG157,AU$4:AU157,"="&amp;AU157,AY$4:AY157,"="&amp;AY157)</f>
        <v>720</v>
      </c>
      <c r="BI157" s="25" t="s">
        <v>847</v>
      </c>
      <c r="BJ157" s="14">
        <f t="shared" si="151"/>
        <v>14080</v>
      </c>
      <c r="BK157" s="14">
        <f>SUMIFS(BJ$4:BJ157,$AU$4:$AU157,"="&amp;$AU157,$AY$4:$AY157,"="&amp;$AY157)</f>
        <v>31680</v>
      </c>
    </row>
    <row r="158" spans="1:63" ht="16.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AH158" s="13">
        <v>155</v>
      </c>
      <c r="AI158" s="13">
        <f t="shared" si="135"/>
        <v>20</v>
      </c>
      <c r="AJ158" s="13">
        <f t="shared" si="136"/>
        <v>203003</v>
      </c>
      <c r="AK158" s="13">
        <f t="shared" si="137"/>
        <v>1102030</v>
      </c>
      <c r="AL158" s="13" t="s">
        <v>816</v>
      </c>
      <c r="AM158" s="13">
        <f t="shared" si="138"/>
        <v>3</v>
      </c>
      <c r="AN158" s="13" t="str">
        <f t="shared" si="139"/>
        <v>燕青专属武器魂珠-3</v>
      </c>
      <c r="AO158" s="13">
        <f t="shared" si="140"/>
        <v>75</v>
      </c>
      <c r="AP158" s="13">
        <f t="shared" si="141"/>
        <v>3</v>
      </c>
      <c r="AQ158" s="13">
        <f t="shared" si="142"/>
        <v>0</v>
      </c>
      <c r="AT158" s="13">
        <v>155</v>
      </c>
      <c r="AU158" s="13">
        <f t="shared" si="143"/>
        <v>2</v>
      </c>
      <c r="AV158" s="14">
        <f t="shared" si="144"/>
        <v>200208</v>
      </c>
      <c r="AW158" s="14">
        <f t="shared" si="145"/>
        <v>1102002</v>
      </c>
      <c r="AX158" s="13" t="s">
        <v>816</v>
      </c>
      <c r="AY158" s="13">
        <f t="shared" si="146"/>
        <v>8</v>
      </c>
      <c r="AZ158" s="13" t="s">
        <v>837</v>
      </c>
      <c r="BA158" s="14">
        <f t="shared" si="147"/>
        <v>4</v>
      </c>
      <c r="BB158" s="14" t="str">
        <f t="shared" si="148"/>
        <v>许褚魂珠-8 等级-4</v>
      </c>
      <c r="BC158" s="25" t="s">
        <v>845</v>
      </c>
      <c r="BD158" s="14">
        <f t="shared" si="149"/>
        <v>864</v>
      </c>
      <c r="BE158" s="14">
        <f>SUMIFS(BD$4:BD158,$AU$4:$AU158,"="&amp;$AU158,$AY$4:$AY158,"="&amp;$AY158)</f>
        <v>2160</v>
      </c>
      <c r="BF158" s="25" t="s">
        <v>846</v>
      </c>
      <c r="BG158" s="14">
        <f t="shared" si="150"/>
        <v>480</v>
      </c>
      <c r="BH158" s="14">
        <f>SUMIFS(BG$4:BG158,AU$4:AU158,"="&amp;AU158,AY$4:AY158,"="&amp;AY158)</f>
        <v>1200</v>
      </c>
      <c r="BI158" s="25" t="s">
        <v>847</v>
      </c>
      <c r="BJ158" s="14">
        <f t="shared" si="151"/>
        <v>21120</v>
      </c>
      <c r="BK158" s="14">
        <f>SUMIFS(BJ$4:BJ158,$AU$4:$AU158,"="&amp;$AU158,$AY$4:$AY158,"="&amp;$AY158)</f>
        <v>52800</v>
      </c>
    </row>
    <row r="159" spans="1:63" ht="16.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AH159" s="13">
        <v>156</v>
      </c>
      <c r="AI159" s="13">
        <f t="shared" si="135"/>
        <v>20</v>
      </c>
      <c r="AJ159" s="13">
        <f t="shared" si="136"/>
        <v>203004</v>
      </c>
      <c r="AK159" s="13">
        <f t="shared" si="137"/>
        <v>1102030</v>
      </c>
      <c r="AL159" s="13" t="s">
        <v>816</v>
      </c>
      <c r="AM159" s="13">
        <f t="shared" si="138"/>
        <v>4</v>
      </c>
      <c r="AN159" s="13" t="str">
        <f t="shared" si="139"/>
        <v>燕青专属武器魂珠-4</v>
      </c>
      <c r="AO159" s="13">
        <f t="shared" si="140"/>
        <v>85</v>
      </c>
      <c r="AP159" s="13">
        <f t="shared" si="141"/>
        <v>3</v>
      </c>
      <c r="AQ159" s="13">
        <f t="shared" si="142"/>
        <v>1</v>
      </c>
      <c r="AT159" s="13">
        <v>156</v>
      </c>
      <c r="AU159" s="13">
        <f t="shared" si="143"/>
        <v>2</v>
      </c>
      <c r="AV159" s="14">
        <f t="shared" si="144"/>
        <v>200208</v>
      </c>
      <c r="AW159" s="14">
        <f t="shared" si="145"/>
        <v>1102002</v>
      </c>
      <c r="AX159" s="13" t="s">
        <v>816</v>
      </c>
      <c r="AY159" s="13">
        <f t="shared" si="146"/>
        <v>8</v>
      </c>
      <c r="AZ159" s="13" t="s">
        <v>837</v>
      </c>
      <c r="BA159" s="14">
        <f t="shared" si="147"/>
        <v>5</v>
      </c>
      <c r="BB159" s="14" t="str">
        <f t="shared" si="148"/>
        <v>许褚魂珠-8 等级-5</v>
      </c>
      <c r="BC159" s="25" t="s">
        <v>845</v>
      </c>
      <c r="BD159" s="14">
        <f t="shared" si="149"/>
        <v>1152</v>
      </c>
      <c r="BE159" s="14">
        <f>SUMIFS(BD$4:BD159,$AU$4:$AU159,"="&amp;$AU159,$AY$4:$AY159,"="&amp;$AY159)</f>
        <v>3312</v>
      </c>
      <c r="BF159" s="25" t="s">
        <v>846</v>
      </c>
      <c r="BG159" s="14">
        <f t="shared" si="150"/>
        <v>640</v>
      </c>
      <c r="BH159" s="14">
        <f>SUMIFS(BG$4:BG159,AU$4:AU159,"="&amp;AU159,AY$4:AY159,"="&amp;AY159)</f>
        <v>1840</v>
      </c>
      <c r="BI159" s="25" t="s">
        <v>847</v>
      </c>
      <c r="BJ159" s="14">
        <f t="shared" si="151"/>
        <v>28160</v>
      </c>
      <c r="BK159" s="14">
        <f>SUMIFS(BJ$4:BJ159,$AU$4:$AU159,"="&amp;$AU159,$AY$4:$AY159,"="&amp;$AY159)</f>
        <v>80960</v>
      </c>
    </row>
    <row r="160" spans="1:63" ht="16.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AH160" s="13">
        <v>157</v>
      </c>
      <c r="AI160" s="13">
        <f t="shared" si="135"/>
        <v>20</v>
      </c>
      <c r="AJ160" s="13">
        <f t="shared" si="136"/>
        <v>203005</v>
      </c>
      <c r="AK160" s="13">
        <f t="shared" si="137"/>
        <v>1102030</v>
      </c>
      <c r="AL160" s="13" t="s">
        <v>816</v>
      </c>
      <c r="AM160" s="13">
        <f t="shared" si="138"/>
        <v>5</v>
      </c>
      <c r="AN160" s="13" t="str">
        <f t="shared" si="139"/>
        <v>燕青专属武器魂珠-5</v>
      </c>
      <c r="AO160" s="13">
        <f t="shared" si="140"/>
        <v>110</v>
      </c>
      <c r="AP160" s="13">
        <f t="shared" si="141"/>
        <v>3</v>
      </c>
      <c r="AQ160" s="13">
        <f t="shared" si="142"/>
        <v>2</v>
      </c>
      <c r="AT160" s="13">
        <v>157</v>
      </c>
      <c r="AU160" s="13">
        <f t="shared" si="143"/>
        <v>2</v>
      </c>
      <c r="AV160" s="14">
        <f t="shared" si="144"/>
        <v>200208</v>
      </c>
      <c r="AW160" s="14">
        <f t="shared" si="145"/>
        <v>1102002</v>
      </c>
      <c r="AX160" s="13" t="s">
        <v>816</v>
      </c>
      <c r="AY160" s="13">
        <f t="shared" si="146"/>
        <v>8</v>
      </c>
      <c r="AZ160" s="13" t="s">
        <v>837</v>
      </c>
      <c r="BA160" s="14">
        <f t="shared" si="147"/>
        <v>6</v>
      </c>
      <c r="BB160" s="14" t="str">
        <f t="shared" si="148"/>
        <v>许褚魂珠-8 等级-6</v>
      </c>
      <c r="BC160" s="25" t="s">
        <v>845</v>
      </c>
      <c r="BD160" s="14">
        <f t="shared" si="149"/>
        <v>1440</v>
      </c>
      <c r="BE160" s="14">
        <f>SUMIFS(BD$4:BD160,$AU$4:$AU160,"="&amp;$AU160,$AY$4:$AY160,"="&amp;$AY160)</f>
        <v>4752</v>
      </c>
      <c r="BF160" s="25" t="s">
        <v>846</v>
      </c>
      <c r="BG160" s="14">
        <f t="shared" si="150"/>
        <v>800</v>
      </c>
      <c r="BH160" s="14">
        <f>SUMIFS(BG$4:BG160,AU$4:AU160,"="&amp;AU160,AY$4:AY160,"="&amp;AY160)</f>
        <v>2640</v>
      </c>
      <c r="BI160" s="25" t="s">
        <v>847</v>
      </c>
      <c r="BJ160" s="14">
        <f t="shared" si="151"/>
        <v>35200</v>
      </c>
      <c r="BK160" s="14">
        <f>SUMIFS(BJ$4:BJ160,$AU$4:$AU160,"="&amp;$AU160,$AY$4:$AY160,"="&amp;$AY160)</f>
        <v>116160</v>
      </c>
    </row>
    <row r="161" spans="1:63" ht="16.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AH161" s="13">
        <v>158</v>
      </c>
      <c r="AI161" s="13">
        <f t="shared" si="135"/>
        <v>20</v>
      </c>
      <c r="AJ161" s="13">
        <f t="shared" si="136"/>
        <v>203006</v>
      </c>
      <c r="AK161" s="13">
        <f t="shared" si="137"/>
        <v>1102030</v>
      </c>
      <c r="AL161" s="13" t="s">
        <v>816</v>
      </c>
      <c r="AM161" s="13">
        <f t="shared" si="138"/>
        <v>6</v>
      </c>
      <c r="AN161" s="13" t="str">
        <f t="shared" si="139"/>
        <v>燕青专属武器魂珠-6</v>
      </c>
      <c r="AO161" s="13">
        <f t="shared" si="140"/>
        <v>125</v>
      </c>
      <c r="AP161" s="13">
        <f t="shared" si="141"/>
        <v>3</v>
      </c>
      <c r="AQ161" s="13">
        <f t="shared" si="142"/>
        <v>3</v>
      </c>
      <c r="AT161" s="13">
        <v>158</v>
      </c>
      <c r="AU161" s="13">
        <f t="shared" si="143"/>
        <v>2</v>
      </c>
      <c r="AV161" s="14">
        <f t="shared" si="144"/>
        <v>200208</v>
      </c>
      <c r="AW161" s="14">
        <f t="shared" si="145"/>
        <v>1102002</v>
      </c>
      <c r="AX161" s="13" t="s">
        <v>816</v>
      </c>
      <c r="AY161" s="13">
        <f t="shared" si="146"/>
        <v>8</v>
      </c>
      <c r="AZ161" s="13" t="s">
        <v>837</v>
      </c>
      <c r="BA161" s="14">
        <f t="shared" si="147"/>
        <v>7</v>
      </c>
      <c r="BB161" s="14" t="str">
        <f t="shared" si="148"/>
        <v>许褚魂珠-8 等级-7</v>
      </c>
      <c r="BC161" s="25" t="s">
        <v>845</v>
      </c>
      <c r="BD161" s="14">
        <f t="shared" si="149"/>
        <v>1728</v>
      </c>
      <c r="BE161" s="14">
        <f>SUMIFS(BD$4:BD161,$AU$4:$AU161,"="&amp;$AU161,$AY$4:$AY161,"="&amp;$AY161)</f>
        <v>6480</v>
      </c>
      <c r="BF161" s="25" t="s">
        <v>846</v>
      </c>
      <c r="BG161" s="14">
        <f t="shared" si="150"/>
        <v>960</v>
      </c>
      <c r="BH161" s="14">
        <f>SUMIFS(BG$4:BG161,AU$4:AU161,"="&amp;AU161,AY$4:AY161,"="&amp;AY161)</f>
        <v>3600</v>
      </c>
      <c r="BI161" s="25" t="s">
        <v>847</v>
      </c>
      <c r="BJ161" s="14">
        <f t="shared" si="151"/>
        <v>42240</v>
      </c>
      <c r="BK161" s="14">
        <f>SUMIFS(BJ$4:BJ161,$AU$4:$AU161,"="&amp;$AU161,$AY$4:$AY161,"="&amp;$AY161)</f>
        <v>158400</v>
      </c>
    </row>
    <row r="162" spans="1:63" ht="16.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AH162" s="13">
        <v>159</v>
      </c>
      <c r="AI162" s="13">
        <f t="shared" si="135"/>
        <v>20</v>
      </c>
      <c r="AJ162" s="13">
        <f t="shared" si="136"/>
        <v>203007</v>
      </c>
      <c r="AK162" s="13">
        <f t="shared" si="137"/>
        <v>1102030</v>
      </c>
      <c r="AL162" s="13" t="s">
        <v>816</v>
      </c>
      <c r="AM162" s="13">
        <f t="shared" si="138"/>
        <v>7</v>
      </c>
      <c r="AN162" s="13" t="str">
        <f t="shared" si="139"/>
        <v>燕青专属武器魂珠-7</v>
      </c>
      <c r="AO162" s="13">
        <f t="shared" si="140"/>
        <v>135</v>
      </c>
      <c r="AP162" s="13">
        <f t="shared" si="141"/>
        <v>3</v>
      </c>
      <c r="AQ162" s="13">
        <f t="shared" si="142"/>
        <v>4</v>
      </c>
      <c r="AT162" s="13">
        <v>159</v>
      </c>
      <c r="AU162" s="13">
        <f t="shared" si="143"/>
        <v>2</v>
      </c>
      <c r="AV162" s="14">
        <f t="shared" si="144"/>
        <v>200208</v>
      </c>
      <c r="AW162" s="14">
        <f t="shared" si="145"/>
        <v>1102002</v>
      </c>
      <c r="AX162" s="13" t="s">
        <v>816</v>
      </c>
      <c r="AY162" s="13">
        <f t="shared" si="146"/>
        <v>8</v>
      </c>
      <c r="AZ162" s="13" t="s">
        <v>837</v>
      </c>
      <c r="BA162" s="14">
        <f t="shared" si="147"/>
        <v>8</v>
      </c>
      <c r="BB162" s="14" t="str">
        <f t="shared" si="148"/>
        <v>许褚魂珠-8 等级-8</v>
      </c>
      <c r="BC162" s="25" t="s">
        <v>845</v>
      </c>
      <c r="BD162" s="14">
        <f t="shared" si="149"/>
        <v>2016</v>
      </c>
      <c r="BE162" s="14">
        <f>SUMIFS(BD$4:BD162,$AU$4:$AU162,"="&amp;$AU162,$AY$4:$AY162,"="&amp;$AY162)</f>
        <v>8496</v>
      </c>
      <c r="BF162" s="25" t="s">
        <v>846</v>
      </c>
      <c r="BG162" s="14">
        <f t="shared" si="150"/>
        <v>1120</v>
      </c>
      <c r="BH162" s="14">
        <f>SUMIFS(BG$4:BG162,AU$4:AU162,"="&amp;AU162,AY$4:AY162,"="&amp;AY162)</f>
        <v>4720</v>
      </c>
      <c r="BI162" s="25" t="s">
        <v>847</v>
      </c>
      <c r="BJ162" s="14">
        <f t="shared" si="151"/>
        <v>49280</v>
      </c>
      <c r="BK162" s="14">
        <f>SUMIFS(BJ$4:BJ162,$AU$4:$AU162,"="&amp;$AU162,$AY$4:$AY162,"="&amp;$AY162)</f>
        <v>207680</v>
      </c>
    </row>
    <row r="163" spans="1:63" ht="16.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AH163" s="13">
        <v>160</v>
      </c>
      <c r="AI163" s="13">
        <f t="shared" si="135"/>
        <v>20</v>
      </c>
      <c r="AJ163" s="13">
        <f t="shared" si="136"/>
        <v>203008</v>
      </c>
      <c r="AK163" s="13">
        <f t="shared" si="137"/>
        <v>1102030</v>
      </c>
      <c r="AL163" s="13" t="s">
        <v>816</v>
      </c>
      <c r="AM163" s="13">
        <f t="shared" si="138"/>
        <v>8</v>
      </c>
      <c r="AN163" s="13" t="str">
        <f t="shared" si="139"/>
        <v>燕青专属武器魂珠-8</v>
      </c>
      <c r="AO163" s="13">
        <f t="shared" si="140"/>
        <v>150</v>
      </c>
      <c r="AP163" s="13">
        <f t="shared" si="141"/>
        <v>3</v>
      </c>
      <c r="AQ163" s="13">
        <f t="shared" si="142"/>
        <v>5</v>
      </c>
      <c r="AT163" s="13">
        <v>160</v>
      </c>
      <c r="AU163" s="13">
        <f t="shared" si="143"/>
        <v>2</v>
      </c>
      <c r="AV163" s="14">
        <f t="shared" si="144"/>
        <v>200208</v>
      </c>
      <c r="AW163" s="14">
        <f t="shared" si="145"/>
        <v>1102002</v>
      </c>
      <c r="AX163" s="13" t="s">
        <v>816</v>
      </c>
      <c r="AY163" s="13">
        <f t="shared" si="146"/>
        <v>8</v>
      </c>
      <c r="AZ163" s="13" t="s">
        <v>837</v>
      </c>
      <c r="BA163" s="14">
        <f t="shared" si="147"/>
        <v>9</v>
      </c>
      <c r="BB163" s="14" t="str">
        <f t="shared" si="148"/>
        <v>许褚魂珠-8 等级-9</v>
      </c>
      <c r="BC163" s="25" t="s">
        <v>845</v>
      </c>
      <c r="BD163" s="14">
        <f t="shared" si="149"/>
        <v>2304</v>
      </c>
      <c r="BE163" s="14">
        <f>SUMIFS(BD$4:BD163,$AU$4:$AU163,"="&amp;$AU163,$AY$4:$AY163,"="&amp;$AY163)</f>
        <v>10800</v>
      </c>
      <c r="BF163" s="25" t="s">
        <v>846</v>
      </c>
      <c r="BG163" s="14">
        <f t="shared" si="150"/>
        <v>1280</v>
      </c>
      <c r="BH163" s="14">
        <f>SUMIFS(BG$4:BG163,AU$4:AU163,"="&amp;AU163,AY$4:AY163,"="&amp;AY163)</f>
        <v>6000</v>
      </c>
      <c r="BI163" s="25" t="s">
        <v>847</v>
      </c>
      <c r="BJ163" s="14">
        <f t="shared" si="151"/>
        <v>56320</v>
      </c>
      <c r="BK163" s="14">
        <f>SUMIFS(BJ$4:BJ163,$AU$4:$AU163,"="&amp;$AU163,$AY$4:$AY163,"="&amp;$AY163)</f>
        <v>264000</v>
      </c>
    </row>
    <row r="164" spans="1:63" ht="16.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AH164" s="13">
        <v>161</v>
      </c>
      <c r="AI164" s="13">
        <f t="shared" si="135"/>
        <v>21</v>
      </c>
      <c r="AJ164" s="13">
        <f t="shared" si="136"/>
        <v>203101</v>
      </c>
      <c r="AK164" s="13">
        <f t="shared" si="137"/>
        <v>1102031</v>
      </c>
      <c r="AL164" s="13" t="s">
        <v>816</v>
      </c>
      <c r="AM164" s="13">
        <f t="shared" si="138"/>
        <v>1</v>
      </c>
      <c r="AN164" s="13" t="str">
        <f t="shared" si="139"/>
        <v>秦琼专属武器魂珠-1</v>
      </c>
      <c r="AO164" s="13">
        <f t="shared" si="140"/>
        <v>40</v>
      </c>
      <c r="AP164" s="13">
        <f t="shared" si="141"/>
        <v>0</v>
      </c>
      <c r="AQ164" s="13">
        <f t="shared" si="142"/>
        <v>0</v>
      </c>
      <c r="AT164" s="13">
        <v>161</v>
      </c>
      <c r="AU164" s="13">
        <f t="shared" si="143"/>
        <v>3</v>
      </c>
      <c r="AV164" s="14">
        <f t="shared" si="144"/>
        <v>200301</v>
      </c>
      <c r="AW164" s="14">
        <f t="shared" si="145"/>
        <v>1102003</v>
      </c>
      <c r="AX164" s="13" t="s">
        <v>816</v>
      </c>
      <c r="AY164" s="13">
        <f t="shared" si="146"/>
        <v>1</v>
      </c>
      <c r="AZ164" s="13" t="s">
        <v>837</v>
      </c>
      <c r="BA164" s="14">
        <f t="shared" si="147"/>
        <v>0</v>
      </c>
      <c r="BB164" s="14" t="str">
        <f t="shared" si="148"/>
        <v>典韦魂珠-1 等级-0</v>
      </c>
      <c r="BC164" s="25" t="s">
        <v>845</v>
      </c>
      <c r="BD164" s="14">
        <f t="shared" si="149"/>
        <v>0</v>
      </c>
      <c r="BE164" s="14">
        <f>SUMIFS(BD$4:BD164,$AU$4:$AU164,"="&amp;$AU164,$AY$4:$AY164,"="&amp;$AY164)</f>
        <v>0</v>
      </c>
      <c r="BF164" s="25" t="s">
        <v>846</v>
      </c>
      <c r="BG164" s="14">
        <f t="shared" si="150"/>
        <v>0</v>
      </c>
      <c r="BH164" s="14">
        <f>SUMIFS(BG$4:BG164,AU$4:AU164,"="&amp;AU164,AY$4:AY164,"="&amp;AY164)</f>
        <v>0</v>
      </c>
      <c r="BI164" s="25" t="s">
        <v>847</v>
      </c>
      <c r="BJ164" s="14">
        <f t="shared" si="151"/>
        <v>0</v>
      </c>
      <c r="BK164" s="14">
        <f>SUMIFS(BJ$4:BJ164,$AU$4:$AU164,"="&amp;$AU164,$AY$4:$AY164,"="&amp;$AY164)</f>
        <v>0</v>
      </c>
    </row>
    <row r="165" spans="1:63" ht="16.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AH165" s="13">
        <v>162</v>
      </c>
      <c r="AI165" s="13">
        <f t="shared" si="135"/>
        <v>21</v>
      </c>
      <c r="AJ165" s="13">
        <f t="shared" si="136"/>
        <v>203102</v>
      </c>
      <c r="AK165" s="13">
        <f t="shared" si="137"/>
        <v>1102031</v>
      </c>
      <c r="AL165" s="13" t="s">
        <v>816</v>
      </c>
      <c r="AM165" s="13">
        <f t="shared" si="138"/>
        <v>2</v>
      </c>
      <c r="AN165" s="13" t="str">
        <f t="shared" si="139"/>
        <v>秦琼专属武器魂珠-2</v>
      </c>
      <c r="AO165" s="13">
        <f t="shared" si="140"/>
        <v>55</v>
      </c>
      <c r="AP165" s="13">
        <f t="shared" si="141"/>
        <v>3</v>
      </c>
      <c r="AQ165" s="13">
        <f t="shared" si="142"/>
        <v>0</v>
      </c>
      <c r="AT165" s="13">
        <v>162</v>
      </c>
      <c r="AU165" s="13">
        <f t="shared" si="143"/>
        <v>3</v>
      </c>
      <c r="AV165" s="14">
        <f t="shared" si="144"/>
        <v>200301</v>
      </c>
      <c r="AW165" s="14">
        <f t="shared" si="145"/>
        <v>1102003</v>
      </c>
      <c r="AX165" s="13" t="s">
        <v>816</v>
      </c>
      <c r="AY165" s="13">
        <f t="shared" si="146"/>
        <v>1</v>
      </c>
      <c r="AZ165" s="13" t="s">
        <v>837</v>
      </c>
      <c r="BA165" s="14">
        <f t="shared" si="147"/>
        <v>1</v>
      </c>
      <c r="BB165" s="14" t="str">
        <f t="shared" si="148"/>
        <v>典韦魂珠-1 等级-1</v>
      </c>
      <c r="BC165" s="25" t="s">
        <v>845</v>
      </c>
      <c r="BD165" s="14">
        <f t="shared" si="149"/>
        <v>48</v>
      </c>
      <c r="BE165" s="14">
        <f>SUMIFS(BD$4:BD165,$AU$4:$AU165,"="&amp;$AU165,$AY$4:$AY165,"="&amp;$AY165)</f>
        <v>48</v>
      </c>
      <c r="BF165" s="25" t="s">
        <v>846</v>
      </c>
      <c r="BG165" s="14">
        <f t="shared" si="150"/>
        <v>22</v>
      </c>
      <c r="BH165" s="14">
        <f>SUMIFS(BG$4:BG165,AU$4:AU165,"="&amp;AU165,AY$4:AY165,"="&amp;AY165)</f>
        <v>22</v>
      </c>
      <c r="BI165" s="25" t="s">
        <v>847</v>
      </c>
      <c r="BJ165" s="14">
        <f t="shared" si="151"/>
        <v>880</v>
      </c>
      <c r="BK165" s="14">
        <f>SUMIFS(BJ$4:BJ165,$AU$4:$AU165,"="&amp;$AU165,$AY$4:$AY165,"="&amp;$AY165)</f>
        <v>880</v>
      </c>
    </row>
    <row r="166" spans="1:63" ht="16.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AH166" s="13">
        <v>163</v>
      </c>
      <c r="AI166" s="13">
        <f t="shared" si="135"/>
        <v>21</v>
      </c>
      <c r="AJ166" s="13">
        <f t="shared" si="136"/>
        <v>203103</v>
      </c>
      <c r="AK166" s="13">
        <f t="shared" si="137"/>
        <v>1102031</v>
      </c>
      <c r="AL166" s="13" t="s">
        <v>816</v>
      </c>
      <c r="AM166" s="13">
        <f t="shared" si="138"/>
        <v>3</v>
      </c>
      <c r="AN166" s="13" t="str">
        <f t="shared" si="139"/>
        <v>秦琼专属武器魂珠-3</v>
      </c>
      <c r="AO166" s="13">
        <f t="shared" si="140"/>
        <v>75</v>
      </c>
      <c r="AP166" s="13">
        <f t="shared" si="141"/>
        <v>3</v>
      </c>
      <c r="AQ166" s="13">
        <f t="shared" si="142"/>
        <v>0</v>
      </c>
      <c r="AT166" s="13">
        <v>163</v>
      </c>
      <c r="AU166" s="13">
        <f t="shared" si="143"/>
        <v>3</v>
      </c>
      <c r="AV166" s="14">
        <f t="shared" si="144"/>
        <v>200301</v>
      </c>
      <c r="AW166" s="14">
        <f t="shared" si="145"/>
        <v>1102003</v>
      </c>
      <c r="AX166" s="13" t="s">
        <v>816</v>
      </c>
      <c r="AY166" s="13">
        <f t="shared" si="146"/>
        <v>1</v>
      </c>
      <c r="AZ166" s="13" t="s">
        <v>837</v>
      </c>
      <c r="BA166" s="14">
        <f t="shared" si="147"/>
        <v>2</v>
      </c>
      <c r="BB166" s="14" t="str">
        <f t="shared" si="148"/>
        <v>典韦魂珠-1 等级-2</v>
      </c>
      <c r="BC166" s="25" t="s">
        <v>845</v>
      </c>
      <c r="BD166" s="14">
        <f t="shared" si="149"/>
        <v>72</v>
      </c>
      <c r="BE166" s="14">
        <f>SUMIFS(BD$4:BD166,$AU$4:$AU166,"="&amp;$AU166,$AY$4:$AY166,"="&amp;$AY166)</f>
        <v>120</v>
      </c>
      <c r="BF166" s="25" t="s">
        <v>846</v>
      </c>
      <c r="BG166" s="14">
        <f t="shared" si="150"/>
        <v>33</v>
      </c>
      <c r="BH166" s="14">
        <f>SUMIFS(BG$4:BG166,AU$4:AU166,"="&amp;AU166,AY$4:AY166,"="&amp;AY166)</f>
        <v>55</v>
      </c>
      <c r="BI166" s="25" t="s">
        <v>847</v>
      </c>
      <c r="BJ166" s="14">
        <f t="shared" si="151"/>
        <v>1320</v>
      </c>
      <c r="BK166" s="14">
        <f>SUMIFS(BJ$4:BJ166,$AU$4:$AU166,"="&amp;$AU166,$AY$4:$AY166,"="&amp;$AY166)</f>
        <v>2200</v>
      </c>
    </row>
    <row r="167" spans="1:63" ht="16.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AH167" s="13">
        <v>164</v>
      </c>
      <c r="AI167" s="13">
        <f t="shared" si="135"/>
        <v>21</v>
      </c>
      <c r="AJ167" s="13">
        <f t="shared" si="136"/>
        <v>203104</v>
      </c>
      <c r="AK167" s="13">
        <f t="shared" si="137"/>
        <v>1102031</v>
      </c>
      <c r="AL167" s="13" t="s">
        <v>816</v>
      </c>
      <c r="AM167" s="13">
        <f t="shared" si="138"/>
        <v>4</v>
      </c>
      <c r="AN167" s="13" t="str">
        <f t="shared" si="139"/>
        <v>秦琼专属武器魂珠-4</v>
      </c>
      <c r="AO167" s="13">
        <f t="shared" si="140"/>
        <v>85</v>
      </c>
      <c r="AP167" s="13">
        <f t="shared" si="141"/>
        <v>3</v>
      </c>
      <c r="AQ167" s="13">
        <f t="shared" si="142"/>
        <v>1</v>
      </c>
      <c r="AT167" s="13">
        <v>164</v>
      </c>
      <c r="AU167" s="13">
        <f t="shared" si="143"/>
        <v>3</v>
      </c>
      <c r="AV167" s="14">
        <f t="shared" si="144"/>
        <v>200301</v>
      </c>
      <c r="AW167" s="14">
        <f t="shared" si="145"/>
        <v>1102003</v>
      </c>
      <c r="AX167" s="13" t="s">
        <v>816</v>
      </c>
      <c r="AY167" s="13">
        <f t="shared" si="146"/>
        <v>1</v>
      </c>
      <c r="AZ167" s="13" t="s">
        <v>837</v>
      </c>
      <c r="BA167" s="14">
        <f t="shared" si="147"/>
        <v>3</v>
      </c>
      <c r="BB167" s="14" t="str">
        <f t="shared" si="148"/>
        <v>典韦魂珠-1 等级-3</v>
      </c>
      <c r="BC167" s="25" t="s">
        <v>845</v>
      </c>
      <c r="BD167" s="14">
        <f t="shared" si="149"/>
        <v>96</v>
      </c>
      <c r="BE167" s="14">
        <f>SUMIFS(BD$4:BD167,$AU$4:$AU167,"="&amp;$AU167,$AY$4:$AY167,"="&amp;$AY167)</f>
        <v>216</v>
      </c>
      <c r="BF167" s="25" t="s">
        <v>846</v>
      </c>
      <c r="BG167" s="14">
        <f t="shared" si="150"/>
        <v>44</v>
      </c>
      <c r="BH167" s="14">
        <f>SUMIFS(BG$4:BG167,AU$4:AU167,"="&amp;AU167,AY$4:AY167,"="&amp;AY167)</f>
        <v>99</v>
      </c>
      <c r="BI167" s="25" t="s">
        <v>847</v>
      </c>
      <c r="BJ167" s="14">
        <f t="shared" si="151"/>
        <v>1760</v>
      </c>
      <c r="BK167" s="14">
        <f>SUMIFS(BJ$4:BJ167,$AU$4:$AU167,"="&amp;$AU167,$AY$4:$AY167,"="&amp;$AY167)</f>
        <v>3960</v>
      </c>
    </row>
    <row r="168" spans="1:63" ht="16.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AH168" s="13">
        <v>165</v>
      </c>
      <c r="AI168" s="13">
        <f t="shared" si="135"/>
        <v>21</v>
      </c>
      <c r="AJ168" s="13">
        <f t="shared" si="136"/>
        <v>203105</v>
      </c>
      <c r="AK168" s="13">
        <f t="shared" si="137"/>
        <v>1102031</v>
      </c>
      <c r="AL168" s="13" t="s">
        <v>816</v>
      </c>
      <c r="AM168" s="13">
        <f t="shared" si="138"/>
        <v>5</v>
      </c>
      <c r="AN168" s="13" t="str">
        <f t="shared" si="139"/>
        <v>秦琼专属武器魂珠-5</v>
      </c>
      <c r="AO168" s="13">
        <f t="shared" si="140"/>
        <v>110</v>
      </c>
      <c r="AP168" s="13">
        <f t="shared" si="141"/>
        <v>3</v>
      </c>
      <c r="AQ168" s="13">
        <f t="shared" si="142"/>
        <v>2</v>
      </c>
      <c r="AT168" s="13">
        <v>165</v>
      </c>
      <c r="AU168" s="13">
        <f t="shared" si="143"/>
        <v>3</v>
      </c>
      <c r="AV168" s="14">
        <f t="shared" si="144"/>
        <v>200301</v>
      </c>
      <c r="AW168" s="14">
        <f t="shared" si="145"/>
        <v>1102003</v>
      </c>
      <c r="AX168" s="13" t="s">
        <v>816</v>
      </c>
      <c r="AY168" s="13">
        <f t="shared" si="146"/>
        <v>1</v>
      </c>
      <c r="AZ168" s="13" t="s">
        <v>837</v>
      </c>
      <c r="BA168" s="14">
        <f t="shared" si="147"/>
        <v>4</v>
      </c>
      <c r="BB168" s="14" t="str">
        <f t="shared" si="148"/>
        <v>典韦魂珠-1 等级-4</v>
      </c>
      <c r="BC168" s="25" t="s">
        <v>845</v>
      </c>
      <c r="BD168" s="14">
        <f t="shared" si="149"/>
        <v>144</v>
      </c>
      <c r="BE168" s="14">
        <f>SUMIFS(BD$4:BD168,$AU$4:$AU168,"="&amp;$AU168,$AY$4:$AY168,"="&amp;$AY168)</f>
        <v>360</v>
      </c>
      <c r="BF168" s="25" t="s">
        <v>846</v>
      </c>
      <c r="BG168" s="14">
        <f t="shared" si="150"/>
        <v>66</v>
      </c>
      <c r="BH168" s="14">
        <f>SUMIFS(BG$4:BG168,AU$4:AU168,"="&amp;AU168,AY$4:AY168,"="&amp;AY168)</f>
        <v>165</v>
      </c>
      <c r="BI168" s="25" t="s">
        <v>847</v>
      </c>
      <c r="BJ168" s="14">
        <f t="shared" si="151"/>
        <v>2640</v>
      </c>
      <c r="BK168" s="14">
        <f>SUMIFS(BJ$4:BJ168,$AU$4:$AU168,"="&amp;$AU168,$AY$4:$AY168,"="&amp;$AY168)</f>
        <v>6600</v>
      </c>
    </row>
    <row r="169" spans="1:63" ht="16.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AH169" s="13">
        <v>166</v>
      </c>
      <c r="AI169" s="13">
        <f t="shared" si="135"/>
        <v>21</v>
      </c>
      <c r="AJ169" s="13">
        <f t="shared" si="136"/>
        <v>203106</v>
      </c>
      <c r="AK169" s="13">
        <f t="shared" si="137"/>
        <v>1102031</v>
      </c>
      <c r="AL169" s="13" t="s">
        <v>816</v>
      </c>
      <c r="AM169" s="13">
        <f t="shared" si="138"/>
        <v>6</v>
      </c>
      <c r="AN169" s="13" t="str">
        <f t="shared" si="139"/>
        <v>秦琼专属武器魂珠-6</v>
      </c>
      <c r="AO169" s="13">
        <f t="shared" si="140"/>
        <v>125</v>
      </c>
      <c r="AP169" s="13">
        <f t="shared" si="141"/>
        <v>3</v>
      </c>
      <c r="AQ169" s="13">
        <f t="shared" si="142"/>
        <v>3</v>
      </c>
      <c r="AT169" s="13">
        <v>166</v>
      </c>
      <c r="AU169" s="13">
        <f t="shared" si="143"/>
        <v>3</v>
      </c>
      <c r="AV169" s="14">
        <f t="shared" si="144"/>
        <v>200301</v>
      </c>
      <c r="AW169" s="14">
        <f t="shared" si="145"/>
        <v>1102003</v>
      </c>
      <c r="AX169" s="13" t="s">
        <v>816</v>
      </c>
      <c r="AY169" s="13">
        <f t="shared" si="146"/>
        <v>1</v>
      </c>
      <c r="AZ169" s="13" t="s">
        <v>837</v>
      </c>
      <c r="BA169" s="14">
        <f t="shared" si="147"/>
        <v>5</v>
      </c>
      <c r="BB169" s="14" t="str">
        <f t="shared" si="148"/>
        <v>典韦魂珠-1 等级-5</v>
      </c>
      <c r="BC169" s="25" t="s">
        <v>845</v>
      </c>
      <c r="BD169" s="14">
        <f t="shared" si="149"/>
        <v>192</v>
      </c>
      <c r="BE169" s="14">
        <f>SUMIFS(BD$4:BD169,$AU$4:$AU169,"="&amp;$AU169,$AY$4:$AY169,"="&amp;$AY169)</f>
        <v>552</v>
      </c>
      <c r="BF169" s="25" t="s">
        <v>846</v>
      </c>
      <c r="BG169" s="14">
        <f t="shared" si="150"/>
        <v>88</v>
      </c>
      <c r="BH169" s="14">
        <f>SUMIFS(BG$4:BG169,AU$4:AU169,"="&amp;AU169,AY$4:AY169,"="&amp;AY169)</f>
        <v>253</v>
      </c>
      <c r="BI169" s="25" t="s">
        <v>847</v>
      </c>
      <c r="BJ169" s="14">
        <f t="shared" si="151"/>
        <v>3520</v>
      </c>
      <c r="BK169" s="14">
        <f>SUMIFS(BJ$4:BJ169,$AU$4:$AU169,"="&amp;$AU169,$AY$4:$AY169,"="&amp;$AY169)</f>
        <v>10120</v>
      </c>
    </row>
    <row r="170" spans="1:63" ht="16.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AH170" s="13">
        <v>167</v>
      </c>
      <c r="AI170" s="13">
        <f t="shared" si="135"/>
        <v>21</v>
      </c>
      <c r="AJ170" s="13">
        <f t="shared" si="136"/>
        <v>203107</v>
      </c>
      <c r="AK170" s="13">
        <f t="shared" si="137"/>
        <v>1102031</v>
      </c>
      <c r="AL170" s="13" t="s">
        <v>816</v>
      </c>
      <c r="AM170" s="13">
        <f t="shared" si="138"/>
        <v>7</v>
      </c>
      <c r="AN170" s="13" t="str">
        <f t="shared" si="139"/>
        <v>秦琼专属武器魂珠-7</v>
      </c>
      <c r="AO170" s="13">
        <f t="shared" si="140"/>
        <v>135</v>
      </c>
      <c r="AP170" s="13">
        <f t="shared" si="141"/>
        <v>3</v>
      </c>
      <c r="AQ170" s="13">
        <f t="shared" si="142"/>
        <v>4</v>
      </c>
      <c r="AT170" s="13">
        <v>167</v>
      </c>
      <c r="AU170" s="13">
        <f t="shared" si="143"/>
        <v>3</v>
      </c>
      <c r="AV170" s="14">
        <f t="shared" si="144"/>
        <v>200301</v>
      </c>
      <c r="AW170" s="14">
        <f t="shared" si="145"/>
        <v>1102003</v>
      </c>
      <c r="AX170" s="13" t="s">
        <v>816</v>
      </c>
      <c r="AY170" s="13">
        <f t="shared" si="146"/>
        <v>1</v>
      </c>
      <c r="AZ170" s="13" t="s">
        <v>837</v>
      </c>
      <c r="BA170" s="14">
        <f t="shared" si="147"/>
        <v>6</v>
      </c>
      <c r="BB170" s="14" t="str">
        <f t="shared" si="148"/>
        <v>典韦魂珠-1 等级-6</v>
      </c>
      <c r="BC170" s="25" t="s">
        <v>845</v>
      </c>
      <c r="BD170" s="14">
        <f t="shared" si="149"/>
        <v>240</v>
      </c>
      <c r="BE170" s="14">
        <f>SUMIFS(BD$4:BD170,$AU$4:$AU170,"="&amp;$AU170,$AY$4:$AY170,"="&amp;$AY170)</f>
        <v>792</v>
      </c>
      <c r="BF170" s="25" t="s">
        <v>846</v>
      </c>
      <c r="BG170" s="14">
        <f t="shared" si="150"/>
        <v>110</v>
      </c>
      <c r="BH170" s="14">
        <f>SUMIFS(BG$4:BG170,AU$4:AU170,"="&amp;AU170,AY$4:AY170,"="&amp;AY170)</f>
        <v>363</v>
      </c>
      <c r="BI170" s="25" t="s">
        <v>847</v>
      </c>
      <c r="BJ170" s="14">
        <f t="shared" si="151"/>
        <v>4400</v>
      </c>
      <c r="BK170" s="14">
        <f>SUMIFS(BJ$4:BJ170,$AU$4:$AU170,"="&amp;$AU170,$AY$4:$AY170,"="&amp;$AY170)</f>
        <v>14520</v>
      </c>
    </row>
    <row r="171" spans="1:63" ht="16.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AH171" s="13">
        <v>168</v>
      </c>
      <c r="AI171" s="13">
        <f t="shared" si="135"/>
        <v>21</v>
      </c>
      <c r="AJ171" s="13">
        <f t="shared" si="136"/>
        <v>203108</v>
      </c>
      <c r="AK171" s="13">
        <f t="shared" si="137"/>
        <v>1102031</v>
      </c>
      <c r="AL171" s="13" t="s">
        <v>816</v>
      </c>
      <c r="AM171" s="13">
        <f t="shared" si="138"/>
        <v>8</v>
      </c>
      <c r="AN171" s="13" t="str">
        <f t="shared" si="139"/>
        <v>秦琼专属武器魂珠-8</v>
      </c>
      <c r="AO171" s="13">
        <f t="shared" si="140"/>
        <v>150</v>
      </c>
      <c r="AP171" s="13">
        <f t="shared" si="141"/>
        <v>3</v>
      </c>
      <c r="AQ171" s="13">
        <f t="shared" si="142"/>
        <v>5</v>
      </c>
      <c r="AT171" s="13">
        <v>168</v>
      </c>
      <c r="AU171" s="13">
        <f t="shared" si="143"/>
        <v>3</v>
      </c>
      <c r="AV171" s="14">
        <f t="shared" si="144"/>
        <v>200301</v>
      </c>
      <c r="AW171" s="14">
        <f t="shared" si="145"/>
        <v>1102003</v>
      </c>
      <c r="AX171" s="13" t="s">
        <v>816</v>
      </c>
      <c r="AY171" s="13">
        <f t="shared" si="146"/>
        <v>1</v>
      </c>
      <c r="AZ171" s="13" t="s">
        <v>837</v>
      </c>
      <c r="BA171" s="14">
        <f t="shared" si="147"/>
        <v>7</v>
      </c>
      <c r="BB171" s="14" t="str">
        <f t="shared" si="148"/>
        <v>典韦魂珠-1 等级-7</v>
      </c>
      <c r="BC171" s="25" t="s">
        <v>845</v>
      </c>
      <c r="BD171" s="14">
        <f t="shared" si="149"/>
        <v>288</v>
      </c>
      <c r="BE171" s="14">
        <f>SUMIFS(BD$4:BD171,$AU$4:$AU171,"="&amp;$AU171,$AY$4:$AY171,"="&amp;$AY171)</f>
        <v>1080</v>
      </c>
      <c r="BF171" s="25" t="s">
        <v>846</v>
      </c>
      <c r="BG171" s="14">
        <f t="shared" si="150"/>
        <v>132</v>
      </c>
      <c r="BH171" s="14">
        <f>SUMIFS(BG$4:BG171,AU$4:AU171,"="&amp;AU171,AY$4:AY171,"="&amp;AY171)</f>
        <v>495</v>
      </c>
      <c r="BI171" s="25" t="s">
        <v>847</v>
      </c>
      <c r="BJ171" s="14">
        <f t="shared" si="151"/>
        <v>5280</v>
      </c>
      <c r="BK171" s="14">
        <f>SUMIFS(BJ$4:BJ171,$AU$4:$AU171,"="&amp;$AU171,$AY$4:$AY171,"="&amp;$AY171)</f>
        <v>19800</v>
      </c>
    </row>
    <row r="172" spans="1:63" ht="16.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AH172" s="13">
        <v>169</v>
      </c>
      <c r="AI172" s="13">
        <f t="shared" si="135"/>
        <v>22</v>
      </c>
      <c r="AJ172" s="13">
        <f t="shared" ref="AJ172:AJ203" si="152">(AK172-1100000)*100+AM172</f>
        <v>299901</v>
      </c>
      <c r="AK172" s="13">
        <f t="shared" ref="AK172:AK203" si="153">INDEX($W$4:$W$28,AI172)</f>
        <v>1102999</v>
      </c>
      <c r="AL172" s="13" t="s">
        <v>816</v>
      </c>
      <c r="AM172" s="13">
        <f t="shared" ref="AM172:AM203" si="154">AH172-(AI172-1)*8</f>
        <v>1</v>
      </c>
      <c r="AN172" s="13" t="str">
        <f t="shared" ref="AN172:AN203" si="155">INDEX($X$4:$X$28,AI172)&amp;"专属武器魂珠-"&amp;AM172</f>
        <v>R守护灵专属武器魂珠-1</v>
      </c>
      <c r="AO172" s="13">
        <f t="shared" ref="AO172:AO203" si="156">INDEX(J$4:J$11,$AM172)</f>
        <v>40</v>
      </c>
      <c r="AP172" s="13">
        <f t="shared" ref="AP172:AP203" si="157">INDEX(K$4:K$11,$AM172)</f>
        <v>0</v>
      </c>
      <c r="AQ172" s="13">
        <f t="shared" ref="AQ172:AQ203" si="158">INDEX(L$4:L$11,$AM172)</f>
        <v>0</v>
      </c>
      <c r="AT172" s="13">
        <v>169</v>
      </c>
      <c r="AU172" s="13">
        <f t="shared" si="143"/>
        <v>3</v>
      </c>
      <c r="AV172" s="14">
        <f t="shared" si="144"/>
        <v>200301</v>
      </c>
      <c r="AW172" s="14">
        <f t="shared" si="145"/>
        <v>1102003</v>
      </c>
      <c r="AX172" s="13" t="s">
        <v>816</v>
      </c>
      <c r="AY172" s="13">
        <f t="shared" si="146"/>
        <v>1</v>
      </c>
      <c r="AZ172" s="13" t="s">
        <v>837</v>
      </c>
      <c r="BA172" s="14">
        <f t="shared" si="147"/>
        <v>8</v>
      </c>
      <c r="BB172" s="14" t="str">
        <f t="shared" si="148"/>
        <v>典韦魂珠-1 等级-8</v>
      </c>
      <c r="BC172" s="25" t="s">
        <v>845</v>
      </c>
      <c r="BD172" s="14">
        <f t="shared" si="149"/>
        <v>336</v>
      </c>
      <c r="BE172" s="14">
        <f>SUMIFS(BD$4:BD172,$AU$4:$AU172,"="&amp;$AU172,$AY$4:$AY172,"="&amp;$AY172)</f>
        <v>1416</v>
      </c>
      <c r="BF172" s="25" t="s">
        <v>846</v>
      </c>
      <c r="BG172" s="14">
        <f t="shared" si="150"/>
        <v>154</v>
      </c>
      <c r="BH172" s="14">
        <f>SUMIFS(BG$4:BG172,AU$4:AU172,"="&amp;AU172,AY$4:AY172,"="&amp;AY172)</f>
        <v>649</v>
      </c>
      <c r="BI172" s="25" t="s">
        <v>847</v>
      </c>
      <c r="BJ172" s="14">
        <f t="shared" si="151"/>
        <v>6160</v>
      </c>
      <c r="BK172" s="14">
        <f>SUMIFS(BJ$4:BJ172,$AU$4:$AU172,"="&amp;$AU172,$AY$4:$AY172,"="&amp;$AY172)</f>
        <v>25960</v>
      </c>
    </row>
    <row r="173" spans="1:63" ht="16.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AH173" s="13">
        <v>170</v>
      </c>
      <c r="AI173" s="13">
        <f t="shared" si="135"/>
        <v>22</v>
      </c>
      <c r="AJ173" s="13">
        <f t="shared" si="152"/>
        <v>299902</v>
      </c>
      <c r="AK173" s="13">
        <f t="shared" si="153"/>
        <v>1102999</v>
      </c>
      <c r="AL173" s="13" t="s">
        <v>816</v>
      </c>
      <c r="AM173" s="13">
        <f t="shared" si="154"/>
        <v>2</v>
      </c>
      <c r="AN173" s="13" t="str">
        <f t="shared" si="155"/>
        <v>R守护灵专属武器魂珠-2</v>
      </c>
      <c r="AO173" s="13">
        <f t="shared" si="156"/>
        <v>55</v>
      </c>
      <c r="AP173" s="13">
        <f t="shared" si="157"/>
        <v>3</v>
      </c>
      <c r="AQ173" s="13">
        <f t="shared" si="158"/>
        <v>0</v>
      </c>
      <c r="AT173" s="13">
        <v>170</v>
      </c>
      <c r="AU173" s="13">
        <f t="shared" si="143"/>
        <v>3</v>
      </c>
      <c r="AV173" s="14">
        <f t="shared" si="144"/>
        <v>200301</v>
      </c>
      <c r="AW173" s="14">
        <f t="shared" si="145"/>
        <v>1102003</v>
      </c>
      <c r="AX173" s="13" t="s">
        <v>816</v>
      </c>
      <c r="AY173" s="13">
        <f t="shared" si="146"/>
        <v>1</v>
      </c>
      <c r="AZ173" s="13" t="s">
        <v>837</v>
      </c>
      <c r="BA173" s="14">
        <f t="shared" si="147"/>
        <v>9</v>
      </c>
      <c r="BB173" s="14" t="str">
        <f t="shared" si="148"/>
        <v>典韦魂珠-1 等级-9</v>
      </c>
      <c r="BC173" s="25" t="s">
        <v>845</v>
      </c>
      <c r="BD173" s="14">
        <f t="shared" si="149"/>
        <v>384</v>
      </c>
      <c r="BE173" s="14">
        <f>SUMIFS(BD$4:BD173,$AU$4:$AU173,"="&amp;$AU173,$AY$4:$AY173,"="&amp;$AY173)</f>
        <v>1800</v>
      </c>
      <c r="BF173" s="25" t="s">
        <v>846</v>
      </c>
      <c r="BG173" s="14">
        <f t="shared" si="150"/>
        <v>176</v>
      </c>
      <c r="BH173" s="14">
        <f>SUMIFS(BG$4:BG173,AU$4:AU173,"="&amp;AU173,AY$4:AY173,"="&amp;AY173)</f>
        <v>825</v>
      </c>
      <c r="BI173" s="25" t="s">
        <v>847</v>
      </c>
      <c r="BJ173" s="14">
        <f t="shared" si="151"/>
        <v>7040</v>
      </c>
      <c r="BK173" s="14">
        <f>SUMIFS(BJ$4:BJ173,$AU$4:$AU173,"="&amp;$AU173,$AY$4:$AY173,"="&amp;$AY173)</f>
        <v>33000</v>
      </c>
    </row>
    <row r="174" spans="1:63" ht="16.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AH174" s="13">
        <v>171</v>
      </c>
      <c r="AI174" s="13">
        <f t="shared" si="135"/>
        <v>22</v>
      </c>
      <c r="AJ174" s="13">
        <f t="shared" si="152"/>
        <v>299903</v>
      </c>
      <c r="AK174" s="13">
        <f t="shared" si="153"/>
        <v>1102999</v>
      </c>
      <c r="AL174" s="13" t="s">
        <v>816</v>
      </c>
      <c r="AM174" s="13">
        <f t="shared" si="154"/>
        <v>3</v>
      </c>
      <c r="AN174" s="13" t="str">
        <f t="shared" si="155"/>
        <v>R守护灵专属武器魂珠-3</v>
      </c>
      <c r="AO174" s="13">
        <f t="shared" si="156"/>
        <v>75</v>
      </c>
      <c r="AP174" s="13">
        <f t="shared" si="157"/>
        <v>3</v>
      </c>
      <c r="AQ174" s="13">
        <f t="shared" si="158"/>
        <v>0</v>
      </c>
      <c r="AT174" s="13">
        <v>171</v>
      </c>
      <c r="AU174" s="13">
        <f t="shared" si="143"/>
        <v>3</v>
      </c>
      <c r="AV174" s="14">
        <f t="shared" si="144"/>
        <v>200302</v>
      </c>
      <c r="AW174" s="14">
        <f t="shared" si="145"/>
        <v>1102003</v>
      </c>
      <c r="AX174" s="13" t="s">
        <v>816</v>
      </c>
      <c r="AY174" s="13">
        <f t="shared" si="146"/>
        <v>2</v>
      </c>
      <c r="AZ174" s="13" t="s">
        <v>837</v>
      </c>
      <c r="BA174" s="14">
        <f t="shared" si="147"/>
        <v>0</v>
      </c>
      <c r="BB174" s="14" t="str">
        <f t="shared" si="148"/>
        <v>典韦魂珠-2 等级-0</v>
      </c>
      <c r="BC174" s="25" t="s">
        <v>845</v>
      </c>
      <c r="BD174" s="14">
        <f t="shared" si="149"/>
        <v>0</v>
      </c>
      <c r="BE174" s="14">
        <f>SUMIFS(BD$4:BD174,$AU$4:$AU174,"="&amp;$AU174,$AY$4:$AY174,"="&amp;$AY174)</f>
        <v>0</v>
      </c>
      <c r="BF174" s="25" t="s">
        <v>846</v>
      </c>
      <c r="BG174" s="14">
        <f t="shared" si="150"/>
        <v>0</v>
      </c>
      <c r="BH174" s="14">
        <f>SUMIFS(BG$4:BG174,AU$4:AU174,"="&amp;AU174,AY$4:AY174,"="&amp;AY174)</f>
        <v>0</v>
      </c>
      <c r="BI174" s="25" t="s">
        <v>847</v>
      </c>
      <c r="BJ174" s="14">
        <f t="shared" si="151"/>
        <v>0</v>
      </c>
      <c r="BK174" s="14">
        <f>SUMIFS(BJ$4:BJ174,$AU$4:$AU174,"="&amp;$AU174,$AY$4:$AY174,"="&amp;$AY174)</f>
        <v>0</v>
      </c>
    </row>
    <row r="175" spans="1:63" ht="16.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AH175" s="13">
        <v>172</v>
      </c>
      <c r="AI175" s="13">
        <f t="shared" si="135"/>
        <v>22</v>
      </c>
      <c r="AJ175" s="13">
        <f t="shared" si="152"/>
        <v>299904</v>
      </c>
      <c r="AK175" s="13">
        <f t="shared" si="153"/>
        <v>1102999</v>
      </c>
      <c r="AL175" s="13" t="s">
        <v>816</v>
      </c>
      <c r="AM175" s="13">
        <f t="shared" si="154"/>
        <v>4</v>
      </c>
      <c r="AN175" s="13" t="str">
        <f t="shared" si="155"/>
        <v>R守护灵专属武器魂珠-4</v>
      </c>
      <c r="AO175" s="13">
        <f t="shared" si="156"/>
        <v>85</v>
      </c>
      <c r="AP175" s="13">
        <f t="shared" si="157"/>
        <v>3</v>
      </c>
      <c r="AQ175" s="13">
        <f t="shared" si="158"/>
        <v>1</v>
      </c>
      <c r="AT175" s="13">
        <v>172</v>
      </c>
      <c r="AU175" s="13">
        <f t="shared" si="143"/>
        <v>3</v>
      </c>
      <c r="AV175" s="14">
        <f t="shared" si="144"/>
        <v>200302</v>
      </c>
      <c r="AW175" s="14">
        <f t="shared" si="145"/>
        <v>1102003</v>
      </c>
      <c r="AX175" s="13" t="s">
        <v>816</v>
      </c>
      <c r="AY175" s="13">
        <f t="shared" si="146"/>
        <v>2</v>
      </c>
      <c r="AZ175" s="13" t="s">
        <v>837</v>
      </c>
      <c r="BA175" s="14">
        <f t="shared" si="147"/>
        <v>1</v>
      </c>
      <c r="BB175" s="14" t="str">
        <f t="shared" si="148"/>
        <v>典韦魂珠-2 等级-1</v>
      </c>
      <c r="BC175" s="25" t="s">
        <v>845</v>
      </c>
      <c r="BD175" s="14">
        <f t="shared" si="149"/>
        <v>60</v>
      </c>
      <c r="BE175" s="14">
        <f>SUMIFS(BD$4:BD175,$AU$4:$AU175,"="&amp;$AU175,$AY$4:$AY175,"="&amp;$AY175)</f>
        <v>60</v>
      </c>
      <c r="BF175" s="25" t="s">
        <v>846</v>
      </c>
      <c r="BG175" s="14">
        <f t="shared" si="150"/>
        <v>28</v>
      </c>
      <c r="BH175" s="14">
        <f>SUMIFS(BG$4:BG175,AU$4:AU175,"="&amp;AU175,AY$4:AY175,"="&amp;AY175)</f>
        <v>28</v>
      </c>
      <c r="BI175" s="25" t="s">
        <v>847</v>
      </c>
      <c r="BJ175" s="14">
        <f t="shared" si="151"/>
        <v>1100</v>
      </c>
      <c r="BK175" s="14">
        <f>SUMIFS(BJ$4:BJ175,$AU$4:$AU175,"="&amp;$AU175,$AY$4:$AY175,"="&amp;$AY175)</f>
        <v>1100</v>
      </c>
    </row>
    <row r="176" spans="1:63" ht="16.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AH176" s="13">
        <v>173</v>
      </c>
      <c r="AI176" s="13">
        <f t="shared" si="135"/>
        <v>22</v>
      </c>
      <c r="AJ176" s="13">
        <f t="shared" si="152"/>
        <v>299905</v>
      </c>
      <c r="AK176" s="13">
        <f t="shared" si="153"/>
        <v>1102999</v>
      </c>
      <c r="AL176" s="13" t="s">
        <v>816</v>
      </c>
      <c r="AM176" s="13">
        <f t="shared" si="154"/>
        <v>5</v>
      </c>
      <c r="AN176" s="13" t="str">
        <f t="shared" si="155"/>
        <v>R守护灵专属武器魂珠-5</v>
      </c>
      <c r="AO176" s="13">
        <f t="shared" si="156"/>
        <v>110</v>
      </c>
      <c r="AP176" s="13">
        <f t="shared" si="157"/>
        <v>3</v>
      </c>
      <c r="AQ176" s="13">
        <f t="shared" si="158"/>
        <v>2</v>
      </c>
      <c r="AT176" s="13">
        <v>173</v>
      </c>
      <c r="AU176" s="13">
        <f t="shared" si="143"/>
        <v>3</v>
      </c>
      <c r="AV176" s="14">
        <f t="shared" si="144"/>
        <v>200302</v>
      </c>
      <c r="AW176" s="14">
        <f t="shared" si="145"/>
        <v>1102003</v>
      </c>
      <c r="AX176" s="13" t="s">
        <v>816</v>
      </c>
      <c r="AY176" s="13">
        <f t="shared" si="146"/>
        <v>2</v>
      </c>
      <c r="AZ176" s="13" t="s">
        <v>837</v>
      </c>
      <c r="BA176" s="14">
        <f t="shared" si="147"/>
        <v>2</v>
      </c>
      <c r="BB176" s="14" t="str">
        <f t="shared" si="148"/>
        <v>典韦魂珠-2 等级-2</v>
      </c>
      <c r="BC176" s="25" t="s">
        <v>845</v>
      </c>
      <c r="BD176" s="14">
        <f t="shared" si="149"/>
        <v>96</v>
      </c>
      <c r="BE176" s="14">
        <f>SUMIFS(BD$4:BD176,$AU$4:$AU176,"="&amp;$AU176,$AY$4:$AY176,"="&amp;$AY176)</f>
        <v>156</v>
      </c>
      <c r="BF176" s="25" t="s">
        <v>846</v>
      </c>
      <c r="BG176" s="14">
        <f t="shared" si="150"/>
        <v>44</v>
      </c>
      <c r="BH176" s="14">
        <f>SUMIFS(BG$4:BG176,AU$4:AU176,"="&amp;AU176,AY$4:AY176,"="&amp;AY176)</f>
        <v>72</v>
      </c>
      <c r="BI176" s="25" t="s">
        <v>847</v>
      </c>
      <c r="BJ176" s="14">
        <f t="shared" si="151"/>
        <v>1760</v>
      </c>
      <c r="BK176" s="14">
        <f>SUMIFS(BJ$4:BJ176,$AU$4:$AU176,"="&amp;$AU176,$AY$4:$AY176,"="&amp;$AY176)</f>
        <v>2860</v>
      </c>
    </row>
    <row r="177" spans="1:63" ht="16.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AH177" s="13">
        <v>174</v>
      </c>
      <c r="AI177" s="13">
        <f t="shared" si="135"/>
        <v>22</v>
      </c>
      <c r="AJ177" s="13">
        <f t="shared" si="152"/>
        <v>299906</v>
      </c>
      <c r="AK177" s="13">
        <f t="shared" si="153"/>
        <v>1102999</v>
      </c>
      <c r="AL177" s="13" t="s">
        <v>816</v>
      </c>
      <c r="AM177" s="13">
        <f t="shared" si="154"/>
        <v>6</v>
      </c>
      <c r="AN177" s="13" t="str">
        <f t="shared" si="155"/>
        <v>R守护灵专属武器魂珠-6</v>
      </c>
      <c r="AO177" s="13">
        <f t="shared" si="156"/>
        <v>125</v>
      </c>
      <c r="AP177" s="13">
        <f t="shared" si="157"/>
        <v>3</v>
      </c>
      <c r="AQ177" s="13">
        <f t="shared" si="158"/>
        <v>3</v>
      </c>
      <c r="AT177" s="13">
        <v>174</v>
      </c>
      <c r="AU177" s="13">
        <f t="shared" si="143"/>
        <v>3</v>
      </c>
      <c r="AV177" s="14">
        <f t="shared" si="144"/>
        <v>200302</v>
      </c>
      <c r="AW177" s="14">
        <f t="shared" si="145"/>
        <v>1102003</v>
      </c>
      <c r="AX177" s="13" t="s">
        <v>816</v>
      </c>
      <c r="AY177" s="13">
        <f t="shared" si="146"/>
        <v>2</v>
      </c>
      <c r="AZ177" s="13" t="s">
        <v>837</v>
      </c>
      <c r="BA177" s="14">
        <f t="shared" si="147"/>
        <v>3</v>
      </c>
      <c r="BB177" s="14" t="str">
        <f t="shared" si="148"/>
        <v>典韦魂珠-2 等级-3</v>
      </c>
      <c r="BC177" s="25" t="s">
        <v>845</v>
      </c>
      <c r="BD177" s="14">
        <f t="shared" si="149"/>
        <v>120</v>
      </c>
      <c r="BE177" s="14">
        <f>SUMIFS(BD$4:BD177,$AU$4:$AU177,"="&amp;$AU177,$AY$4:$AY177,"="&amp;$AY177)</f>
        <v>276</v>
      </c>
      <c r="BF177" s="25" t="s">
        <v>846</v>
      </c>
      <c r="BG177" s="14">
        <f t="shared" si="150"/>
        <v>55</v>
      </c>
      <c r="BH177" s="14">
        <f>SUMIFS(BG$4:BG177,AU$4:AU177,"="&amp;AU177,AY$4:AY177,"="&amp;AY177)</f>
        <v>127</v>
      </c>
      <c r="BI177" s="25" t="s">
        <v>847</v>
      </c>
      <c r="BJ177" s="14">
        <f t="shared" si="151"/>
        <v>2200</v>
      </c>
      <c r="BK177" s="14">
        <f>SUMIFS(BJ$4:BJ177,$AU$4:$AU177,"="&amp;$AU177,$AY$4:$AY177,"="&amp;$AY177)</f>
        <v>5060</v>
      </c>
    </row>
    <row r="178" spans="1:63" ht="16.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AH178" s="13">
        <v>175</v>
      </c>
      <c r="AI178" s="13">
        <f t="shared" si="135"/>
        <v>22</v>
      </c>
      <c r="AJ178" s="13">
        <f t="shared" si="152"/>
        <v>299907</v>
      </c>
      <c r="AK178" s="13">
        <f t="shared" si="153"/>
        <v>1102999</v>
      </c>
      <c r="AL178" s="13" t="s">
        <v>816</v>
      </c>
      <c r="AM178" s="13">
        <f t="shared" si="154"/>
        <v>7</v>
      </c>
      <c r="AN178" s="13" t="str">
        <f t="shared" si="155"/>
        <v>R守护灵专属武器魂珠-7</v>
      </c>
      <c r="AO178" s="13">
        <f t="shared" si="156"/>
        <v>135</v>
      </c>
      <c r="AP178" s="13">
        <f t="shared" si="157"/>
        <v>3</v>
      </c>
      <c r="AQ178" s="13">
        <f t="shared" si="158"/>
        <v>4</v>
      </c>
      <c r="AT178" s="13">
        <v>175</v>
      </c>
      <c r="AU178" s="13">
        <f t="shared" si="143"/>
        <v>3</v>
      </c>
      <c r="AV178" s="14">
        <f t="shared" si="144"/>
        <v>200302</v>
      </c>
      <c r="AW178" s="14">
        <f t="shared" si="145"/>
        <v>1102003</v>
      </c>
      <c r="AX178" s="13" t="s">
        <v>816</v>
      </c>
      <c r="AY178" s="13">
        <f t="shared" si="146"/>
        <v>2</v>
      </c>
      <c r="AZ178" s="13" t="s">
        <v>837</v>
      </c>
      <c r="BA178" s="14">
        <f t="shared" si="147"/>
        <v>4</v>
      </c>
      <c r="BB178" s="14" t="str">
        <f t="shared" si="148"/>
        <v>典韦魂珠-2 等级-4</v>
      </c>
      <c r="BC178" s="25" t="s">
        <v>845</v>
      </c>
      <c r="BD178" s="14">
        <f t="shared" si="149"/>
        <v>192</v>
      </c>
      <c r="BE178" s="14">
        <f>SUMIFS(BD$4:BD178,$AU$4:$AU178,"="&amp;$AU178,$AY$4:$AY178,"="&amp;$AY178)</f>
        <v>468</v>
      </c>
      <c r="BF178" s="25" t="s">
        <v>846</v>
      </c>
      <c r="BG178" s="14">
        <f t="shared" si="150"/>
        <v>88</v>
      </c>
      <c r="BH178" s="14">
        <f>SUMIFS(BG$4:BG178,AU$4:AU178,"="&amp;AU178,AY$4:AY178,"="&amp;AY178)</f>
        <v>215</v>
      </c>
      <c r="BI178" s="25" t="s">
        <v>847</v>
      </c>
      <c r="BJ178" s="14">
        <f t="shared" si="151"/>
        <v>3520</v>
      </c>
      <c r="BK178" s="14">
        <f>SUMIFS(BJ$4:BJ178,$AU$4:$AU178,"="&amp;$AU178,$AY$4:$AY178,"="&amp;$AY178)</f>
        <v>8580</v>
      </c>
    </row>
    <row r="179" spans="1:63" ht="16.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AH179" s="13">
        <v>176</v>
      </c>
      <c r="AI179" s="13">
        <f t="shared" si="135"/>
        <v>22</v>
      </c>
      <c r="AJ179" s="13">
        <f t="shared" si="152"/>
        <v>299908</v>
      </c>
      <c r="AK179" s="13">
        <f t="shared" si="153"/>
        <v>1102999</v>
      </c>
      <c r="AL179" s="13" t="s">
        <v>816</v>
      </c>
      <c r="AM179" s="13">
        <f t="shared" si="154"/>
        <v>8</v>
      </c>
      <c r="AN179" s="13" t="str">
        <f t="shared" si="155"/>
        <v>R守护灵专属武器魂珠-8</v>
      </c>
      <c r="AO179" s="13">
        <f t="shared" si="156"/>
        <v>150</v>
      </c>
      <c r="AP179" s="13">
        <f t="shared" si="157"/>
        <v>3</v>
      </c>
      <c r="AQ179" s="13">
        <f t="shared" si="158"/>
        <v>5</v>
      </c>
      <c r="AT179" s="13">
        <v>176</v>
      </c>
      <c r="AU179" s="13">
        <f t="shared" si="143"/>
        <v>3</v>
      </c>
      <c r="AV179" s="14">
        <f t="shared" si="144"/>
        <v>200302</v>
      </c>
      <c r="AW179" s="14">
        <f t="shared" si="145"/>
        <v>1102003</v>
      </c>
      <c r="AX179" s="13" t="s">
        <v>816</v>
      </c>
      <c r="AY179" s="13">
        <f t="shared" si="146"/>
        <v>2</v>
      </c>
      <c r="AZ179" s="13" t="s">
        <v>837</v>
      </c>
      <c r="BA179" s="14">
        <f t="shared" si="147"/>
        <v>5</v>
      </c>
      <c r="BB179" s="14" t="str">
        <f t="shared" si="148"/>
        <v>典韦魂珠-2 等级-5</v>
      </c>
      <c r="BC179" s="25" t="s">
        <v>845</v>
      </c>
      <c r="BD179" s="14">
        <f t="shared" si="149"/>
        <v>264</v>
      </c>
      <c r="BE179" s="14">
        <f>SUMIFS(BD$4:BD179,$AU$4:$AU179,"="&amp;$AU179,$AY$4:$AY179,"="&amp;$AY179)</f>
        <v>732</v>
      </c>
      <c r="BF179" s="25" t="s">
        <v>846</v>
      </c>
      <c r="BG179" s="14">
        <f t="shared" si="150"/>
        <v>121</v>
      </c>
      <c r="BH179" s="14">
        <f>SUMIFS(BG$4:BG179,AU$4:AU179,"="&amp;AU179,AY$4:AY179,"="&amp;AY179)</f>
        <v>336</v>
      </c>
      <c r="BI179" s="25" t="s">
        <v>847</v>
      </c>
      <c r="BJ179" s="14">
        <f t="shared" si="151"/>
        <v>4840</v>
      </c>
      <c r="BK179" s="14">
        <f>SUMIFS(BJ$4:BJ179,$AU$4:$AU179,"="&amp;$AU179,$AY$4:$AY179,"="&amp;$AY179)</f>
        <v>13420</v>
      </c>
    </row>
    <row r="180" spans="1:63" ht="16.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AH180" s="13">
        <v>177</v>
      </c>
      <c r="AI180" s="13">
        <f t="shared" si="135"/>
        <v>23</v>
      </c>
      <c r="AJ180" s="13">
        <f t="shared" si="152"/>
        <v>299801</v>
      </c>
      <c r="AK180" s="13">
        <f t="shared" si="153"/>
        <v>1102998</v>
      </c>
      <c r="AL180" s="13" t="s">
        <v>816</v>
      </c>
      <c r="AM180" s="13">
        <f t="shared" si="154"/>
        <v>1</v>
      </c>
      <c r="AN180" s="13" t="str">
        <f t="shared" si="155"/>
        <v>SR守护灵专属武器魂珠-1</v>
      </c>
      <c r="AO180" s="13">
        <f t="shared" si="156"/>
        <v>40</v>
      </c>
      <c r="AP180" s="13">
        <f t="shared" si="157"/>
        <v>0</v>
      </c>
      <c r="AQ180" s="13">
        <f t="shared" si="158"/>
        <v>0</v>
      </c>
      <c r="AT180" s="13">
        <v>177</v>
      </c>
      <c r="AU180" s="13">
        <f t="shared" si="143"/>
        <v>3</v>
      </c>
      <c r="AV180" s="14">
        <f t="shared" si="144"/>
        <v>200302</v>
      </c>
      <c r="AW180" s="14">
        <f t="shared" si="145"/>
        <v>1102003</v>
      </c>
      <c r="AX180" s="13" t="s">
        <v>816</v>
      </c>
      <c r="AY180" s="13">
        <f t="shared" si="146"/>
        <v>2</v>
      </c>
      <c r="AZ180" s="13" t="s">
        <v>837</v>
      </c>
      <c r="BA180" s="14">
        <f t="shared" si="147"/>
        <v>6</v>
      </c>
      <c r="BB180" s="14" t="str">
        <f t="shared" si="148"/>
        <v>典韦魂珠-2 等级-6</v>
      </c>
      <c r="BC180" s="25" t="s">
        <v>845</v>
      </c>
      <c r="BD180" s="14">
        <f t="shared" si="149"/>
        <v>336</v>
      </c>
      <c r="BE180" s="14">
        <f>SUMIFS(BD$4:BD180,$AU$4:$AU180,"="&amp;$AU180,$AY$4:$AY180,"="&amp;$AY180)</f>
        <v>1068</v>
      </c>
      <c r="BF180" s="25" t="s">
        <v>846</v>
      </c>
      <c r="BG180" s="14">
        <f t="shared" si="150"/>
        <v>154</v>
      </c>
      <c r="BH180" s="14">
        <f>SUMIFS(BG$4:BG180,AU$4:AU180,"="&amp;AU180,AY$4:AY180,"="&amp;AY180)</f>
        <v>490</v>
      </c>
      <c r="BI180" s="25" t="s">
        <v>847</v>
      </c>
      <c r="BJ180" s="14">
        <f t="shared" si="151"/>
        <v>6160</v>
      </c>
      <c r="BK180" s="14">
        <f>SUMIFS(BJ$4:BJ180,$AU$4:$AU180,"="&amp;$AU180,$AY$4:$AY180,"="&amp;$AY180)</f>
        <v>19580</v>
      </c>
    </row>
    <row r="181" spans="1:63" ht="16.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AH181" s="13">
        <v>178</v>
      </c>
      <c r="AI181" s="13">
        <f t="shared" si="135"/>
        <v>23</v>
      </c>
      <c r="AJ181" s="13">
        <f t="shared" si="152"/>
        <v>299802</v>
      </c>
      <c r="AK181" s="13">
        <f t="shared" si="153"/>
        <v>1102998</v>
      </c>
      <c r="AL181" s="13" t="s">
        <v>816</v>
      </c>
      <c r="AM181" s="13">
        <f t="shared" si="154"/>
        <v>2</v>
      </c>
      <c r="AN181" s="13" t="str">
        <f t="shared" si="155"/>
        <v>SR守护灵专属武器魂珠-2</v>
      </c>
      <c r="AO181" s="13">
        <f t="shared" si="156"/>
        <v>55</v>
      </c>
      <c r="AP181" s="13">
        <f t="shared" si="157"/>
        <v>3</v>
      </c>
      <c r="AQ181" s="13">
        <f t="shared" si="158"/>
        <v>0</v>
      </c>
      <c r="AT181" s="13">
        <v>178</v>
      </c>
      <c r="AU181" s="13">
        <f t="shared" si="143"/>
        <v>3</v>
      </c>
      <c r="AV181" s="14">
        <f t="shared" si="144"/>
        <v>200302</v>
      </c>
      <c r="AW181" s="14">
        <f t="shared" si="145"/>
        <v>1102003</v>
      </c>
      <c r="AX181" s="13" t="s">
        <v>816</v>
      </c>
      <c r="AY181" s="13">
        <f t="shared" si="146"/>
        <v>2</v>
      </c>
      <c r="AZ181" s="13" t="s">
        <v>837</v>
      </c>
      <c r="BA181" s="14">
        <f t="shared" si="147"/>
        <v>7</v>
      </c>
      <c r="BB181" s="14" t="str">
        <f t="shared" si="148"/>
        <v>典韦魂珠-2 等级-7</v>
      </c>
      <c r="BC181" s="25" t="s">
        <v>845</v>
      </c>
      <c r="BD181" s="14">
        <f t="shared" si="149"/>
        <v>384</v>
      </c>
      <c r="BE181" s="14">
        <f>SUMIFS(BD$4:BD181,$AU$4:$AU181,"="&amp;$AU181,$AY$4:$AY181,"="&amp;$AY181)</f>
        <v>1452</v>
      </c>
      <c r="BF181" s="25" t="s">
        <v>846</v>
      </c>
      <c r="BG181" s="14">
        <f t="shared" si="150"/>
        <v>176</v>
      </c>
      <c r="BH181" s="14">
        <f>SUMIFS(BG$4:BG181,AU$4:AU181,"="&amp;AU181,AY$4:AY181,"="&amp;AY181)</f>
        <v>666</v>
      </c>
      <c r="BI181" s="25" t="s">
        <v>847</v>
      </c>
      <c r="BJ181" s="14">
        <f t="shared" si="151"/>
        <v>7040</v>
      </c>
      <c r="BK181" s="14">
        <f>SUMIFS(BJ$4:BJ181,$AU$4:$AU181,"="&amp;$AU181,$AY$4:$AY181,"="&amp;$AY181)</f>
        <v>26620</v>
      </c>
    </row>
    <row r="182" spans="1:63" ht="16.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AH182" s="13">
        <v>179</v>
      </c>
      <c r="AI182" s="13">
        <f t="shared" si="135"/>
        <v>23</v>
      </c>
      <c r="AJ182" s="13">
        <f t="shared" si="152"/>
        <v>299803</v>
      </c>
      <c r="AK182" s="13">
        <f t="shared" si="153"/>
        <v>1102998</v>
      </c>
      <c r="AL182" s="13" t="s">
        <v>816</v>
      </c>
      <c r="AM182" s="13">
        <f t="shared" si="154"/>
        <v>3</v>
      </c>
      <c r="AN182" s="13" t="str">
        <f t="shared" si="155"/>
        <v>SR守护灵专属武器魂珠-3</v>
      </c>
      <c r="AO182" s="13">
        <f t="shared" si="156"/>
        <v>75</v>
      </c>
      <c r="AP182" s="13">
        <f t="shared" si="157"/>
        <v>3</v>
      </c>
      <c r="AQ182" s="13">
        <f t="shared" si="158"/>
        <v>0</v>
      </c>
      <c r="AT182" s="13">
        <v>179</v>
      </c>
      <c r="AU182" s="13">
        <f t="shared" si="143"/>
        <v>3</v>
      </c>
      <c r="AV182" s="14">
        <f t="shared" si="144"/>
        <v>200302</v>
      </c>
      <c r="AW182" s="14">
        <f t="shared" si="145"/>
        <v>1102003</v>
      </c>
      <c r="AX182" s="13" t="s">
        <v>816</v>
      </c>
      <c r="AY182" s="13">
        <f t="shared" si="146"/>
        <v>2</v>
      </c>
      <c r="AZ182" s="13" t="s">
        <v>837</v>
      </c>
      <c r="BA182" s="14">
        <f t="shared" si="147"/>
        <v>8</v>
      </c>
      <c r="BB182" s="14" t="str">
        <f t="shared" si="148"/>
        <v>典韦魂珠-2 等级-8</v>
      </c>
      <c r="BC182" s="25" t="s">
        <v>845</v>
      </c>
      <c r="BD182" s="14">
        <f t="shared" si="149"/>
        <v>456</v>
      </c>
      <c r="BE182" s="14">
        <f>SUMIFS(BD$4:BD182,$AU$4:$AU182,"="&amp;$AU182,$AY$4:$AY182,"="&amp;$AY182)</f>
        <v>1908</v>
      </c>
      <c r="BF182" s="25" t="s">
        <v>846</v>
      </c>
      <c r="BG182" s="14">
        <f t="shared" si="150"/>
        <v>209</v>
      </c>
      <c r="BH182" s="14">
        <f>SUMIFS(BG$4:BG182,AU$4:AU182,"="&amp;AU182,AY$4:AY182,"="&amp;AY182)</f>
        <v>875</v>
      </c>
      <c r="BI182" s="25" t="s">
        <v>847</v>
      </c>
      <c r="BJ182" s="14">
        <f t="shared" si="151"/>
        <v>8360</v>
      </c>
      <c r="BK182" s="14">
        <f>SUMIFS(BJ$4:BJ182,$AU$4:$AU182,"="&amp;$AU182,$AY$4:$AY182,"="&amp;$AY182)</f>
        <v>34980</v>
      </c>
    </row>
    <row r="183" spans="1:63" ht="16.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AH183" s="13">
        <v>180</v>
      </c>
      <c r="AI183" s="13">
        <f t="shared" si="135"/>
        <v>23</v>
      </c>
      <c r="AJ183" s="13">
        <f t="shared" si="152"/>
        <v>299804</v>
      </c>
      <c r="AK183" s="13">
        <f t="shared" si="153"/>
        <v>1102998</v>
      </c>
      <c r="AL183" s="13" t="s">
        <v>816</v>
      </c>
      <c r="AM183" s="13">
        <f t="shared" si="154"/>
        <v>4</v>
      </c>
      <c r="AN183" s="13" t="str">
        <f t="shared" si="155"/>
        <v>SR守护灵专属武器魂珠-4</v>
      </c>
      <c r="AO183" s="13">
        <f t="shared" si="156"/>
        <v>85</v>
      </c>
      <c r="AP183" s="13">
        <f t="shared" si="157"/>
        <v>3</v>
      </c>
      <c r="AQ183" s="13">
        <f t="shared" si="158"/>
        <v>1</v>
      </c>
      <c r="AT183" s="13">
        <v>180</v>
      </c>
      <c r="AU183" s="13">
        <f t="shared" si="143"/>
        <v>3</v>
      </c>
      <c r="AV183" s="14">
        <f t="shared" si="144"/>
        <v>200302</v>
      </c>
      <c r="AW183" s="14">
        <f t="shared" si="145"/>
        <v>1102003</v>
      </c>
      <c r="AX183" s="13" t="s">
        <v>816</v>
      </c>
      <c r="AY183" s="13">
        <f t="shared" si="146"/>
        <v>2</v>
      </c>
      <c r="AZ183" s="13" t="s">
        <v>837</v>
      </c>
      <c r="BA183" s="14">
        <f t="shared" si="147"/>
        <v>9</v>
      </c>
      <c r="BB183" s="14" t="str">
        <f t="shared" si="148"/>
        <v>典韦魂珠-2 等级-9</v>
      </c>
      <c r="BC183" s="25" t="s">
        <v>845</v>
      </c>
      <c r="BD183" s="14">
        <f t="shared" si="149"/>
        <v>540</v>
      </c>
      <c r="BE183" s="14">
        <f>SUMIFS(BD$4:BD183,$AU$4:$AU183,"="&amp;$AU183,$AY$4:$AY183,"="&amp;$AY183)</f>
        <v>2448</v>
      </c>
      <c r="BF183" s="25" t="s">
        <v>846</v>
      </c>
      <c r="BG183" s="14">
        <f t="shared" si="150"/>
        <v>248</v>
      </c>
      <c r="BH183" s="14">
        <f>SUMIFS(BG$4:BG183,AU$4:AU183,"="&amp;AU183,AY$4:AY183,"="&amp;AY183)</f>
        <v>1123</v>
      </c>
      <c r="BI183" s="25" t="s">
        <v>847</v>
      </c>
      <c r="BJ183" s="14">
        <f t="shared" si="151"/>
        <v>9900</v>
      </c>
      <c r="BK183" s="14">
        <f>SUMIFS(BJ$4:BJ183,$AU$4:$AU183,"="&amp;$AU183,$AY$4:$AY183,"="&amp;$AY183)</f>
        <v>44880</v>
      </c>
    </row>
    <row r="184" spans="1:63" ht="16.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AH184" s="13">
        <v>181</v>
      </c>
      <c r="AI184" s="13">
        <f t="shared" si="135"/>
        <v>23</v>
      </c>
      <c r="AJ184" s="13">
        <f t="shared" si="152"/>
        <v>299805</v>
      </c>
      <c r="AK184" s="13">
        <f t="shared" si="153"/>
        <v>1102998</v>
      </c>
      <c r="AL184" s="13" t="s">
        <v>816</v>
      </c>
      <c r="AM184" s="13">
        <f t="shared" si="154"/>
        <v>5</v>
      </c>
      <c r="AN184" s="13" t="str">
        <f t="shared" si="155"/>
        <v>SR守护灵专属武器魂珠-5</v>
      </c>
      <c r="AO184" s="13">
        <f t="shared" si="156"/>
        <v>110</v>
      </c>
      <c r="AP184" s="13">
        <f t="shared" si="157"/>
        <v>3</v>
      </c>
      <c r="AQ184" s="13">
        <f t="shared" si="158"/>
        <v>2</v>
      </c>
      <c r="AT184" s="13">
        <v>181</v>
      </c>
      <c r="AU184" s="13">
        <f t="shared" si="143"/>
        <v>3</v>
      </c>
      <c r="AV184" s="14">
        <f t="shared" si="144"/>
        <v>200303</v>
      </c>
      <c r="AW184" s="14">
        <f t="shared" si="145"/>
        <v>1102003</v>
      </c>
      <c r="AX184" s="13" t="s">
        <v>816</v>
      </c>
      <c r="AY184" s="13">
        <f t="shared" si="146"/>
        <v>3</v>
      </c>
      <c r="AZ184" s="13" t="s">
        <v>837</v>
      </c>
      <c r="BA184" s="14">
        <f t="shared" si="147"/>
        <v>0</v>
      </c>
      <c r="BB184" s="14" t="str">
        <f t="shared" si="148"/>
        <v>典韦魂珠-3 等级-0</v>
      </c>
      <c r="BC184" s="25" t="s">
        <v>845</v>
      </c>
      <c r="BD184" s="14">
        <f t="shared" si="149"/>
        <v>0</v>
      </c>
      <c r="BE184" s="14">
        <f>SUMIFS(BD$4:BD184,$AU$4:$AU184,"="&amp;$AU184,$AY$4:$AY184,"="&amp;$AY184)</f>
        <v>0</v>
      </c>
      <c r="BF184" s="25" t="s">
        <v>846</v>
      </c>
      <c r="BG184" s="14">
        <f t="shared" si="150"/>
        <v>0</v>
      </c>
      <c r="BH184" s="14">
        <f>SUMIFS(BG$4:BG184,AU$4:AU184,"="&amp;AU184,AY$4:AY184,"="&amp;AY184)</f>
        <v>0</v>
      </c>
      <c r="BI184" s="25" t="s">
        <v>847</v>
      </c>
      <c r="BJ184" s="14">
        <f t="shared" si="151"/>
        <v>0</v>
      </c>
      <c r="BK184" s="14">
        <f>SUMIFS(BJ$4:BJ184,$AU$4:$AU184,"="&amp;$AU184,$AY$4:$AY184,"="&amp;$AY184)</f>
        <v>0</v>
      </c>
    </row>
    <row r="185" spans="1:63" ht="16.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AH185" s="13">
        <v>182</v>
      </c>
      <c r="AI185" s="13">
        <f t="shared" si="135"/>
        <v>23</v>
      </c>
      <c r="AJ185" s="13">
        <f t="shared" si="152"/>
        <v>299806</v>
      </c>
      <c r="AK185" s="13">
        <f t="shared" si="153"/>
        <v>1102998</v>
      </c>
      <c r="AL185" s="13" t="s">
        <v>816</v>
      </c>
      <c r="AM185" s="13">
        <f t="shared" si="154"/>
        <v>6</v>
      </c>
      <c r="AN185" s="13" t="str">
        <f t="shared" si="155"/>
        <v>SR守护灵专属武器魂珠-6</v>
      </c>
      <c r="AO185" s="13">
        <f t="shared" si="156"/>
        <v>125</v>
      </c>
      <c r="AP185" s="13">
        <f t="shared" si="157"/>
        <v>3</v>
      </c>
      <c r="AQ185" s="13">
        <f t="shared" si="158"/>
        <v>3</v>
      </c>
      <c r="AT185" s="13">
        <v>182</v>
      </c>
      <c r="AU185" s="13">
        <f t="shared" si="143"/>
        <v>3</v>
      </c>
      <c r="AV185" s="14">
        <f t="shared" si="144"/>
        <v>200303</v>
      </c>
      <c r="AW185" s="14">
        <f t="shared" si="145"/>
        <v>1102003</v>
      </c>
      <c r="AX185" s="13" t="s">
        <v>816</v>
      </c>
      <c r="AY185" s="13">
        <f t="shared" si="146"/>
        <v>3</v>
      </c>
      <c r="AZ185" s="13" t="s">
        <v>837</v>
      </c>
      <c r="BA185" s="14">
        <f t="shared" si="147"/>
        <v>1</v>
      </c>
      <c r="BB185" s="14" t="str">
        <f t="shared" si="148"/>
        <v>典韦魂珠-3 等级-1</v>
      </c>
      <c r="BC185" s="25" t="s">
        <v>845</v>
      </c>
      <c r="BD185" s="14">
        <f t="shared" si="149"/>
        <v>96</v>
      </c>
      <c r="BE185" s="14">
        <f>SUMIFS(BD$4:BD185,$AU$4:$AU185,"="&amp;$AU185,$AY$4:$AY185,"="&amp;$AY185)</f>
        <v>96</v>
      </c>
      <c r="BF185" s="25" t="s">
        <v>846</v>
      </c>
      <c r="BG185" s="14">
        <f t="shared" si="150"/>
        <v>44</v>
      </c>
      <c r="BH185" s="14">
        <f>SUMIFS(BG$4:BG185,AU$4:AU185,"="&amp;AU185,AY$4:AY185,"="&amp;AY185)</f>
        <v>44</v>
      </c>
      <c r="BI185" s="25" t="s">
        <v>847</v>
      </c>
      <c r="BJ185" s="14">
        <f t="shared" si="151"/>
        <v>1760</v>
      </c>
      <c r="BK185" s="14">
        <f>SUMIFS(BJ$4:BJ185,$AU$4:$AU185,"="&amp;$AU185,$AY$4:$AY185,"="&amp;$AY185)</f>
        <v>1760</v>
      </c>
    </row>
    <row r="186" spans="1:63" ht="16.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AH186" s="13">
        <v>183</v>
      </c>
      <c r="AI186" s="13">
        <f t="shared" si="135"/>
        <v>23</v>
      </c>
      <c r="AJ186" s="13">
        <f t="shared" si="152"/>
        <v>299807</v>
      </c>
      <c r="AK186" s="13">
        <f t="shared" si="153"/>
        <v>1102998</v>
      </c>
      <c r="AL186" s="13" t="s">
        <v>816</v>
      </c>
      <c r="AM186" s="13">
        <f t="shared" si="154"/>
        <v>7</v>
      </c>
      <c r="AN186" s="13" t="str">
        <f t="shared" si="155"/>
        <v>SR守护灵专属武器魂珠-7</v>
      </c>
      <c r="AO186" s="13">
        <f t="shared" si="156"/>
        <v>135</v>
      </c>
      <c r="AP186" s="13">
        <f t="shared" si="157"/>
        <v>3</v>
      </c>
      <c r="AQ186" s="13">
        <f t="shared" si="158"/>
        <v>4</v>
      </c>
      <c r="AT186" s="13">
        <v>183</v>
      </c>
      <c r="AU186" s="13">
        <f t="shared" si="143"/>
        <v>3</v>
      </c>
      <c r="AV186" s="14">
        <f t="shared" si="144"/>
        <v>200303</v>
      </c>
      <c r="AW186" s="14">
        <f t="shared" si="145"/>
        <v>1102003</v>
      </c>
      <c r="AX186" s="13" t="s">
        <v>816</v>
      </c>
      <c r="AY186" s="13">
        <f t="shared" si="146"/>
        <v>3</v>
      </c>
      <c r="AZ186" s="13" t="s">
        <v>837</v>
      </c>
      <c r="BA186" s="14">
        <f t="shared" si="147"/>
        <v>2</v>
      </c>
      <c r="BB186" s="14" t="str">
        <f t="shared" si="148"/>
        <v>典韦魂珠-3 等级-2</v>
      </c>
      <c r="BC186" s="25" t="s">
        <v>845</v>
      </c>
      <c r="BD186" s="14">
        <f t="shared" si="149"/>
        <v>144</v>
      </c>
      <c r="BE186" s="14">
        <f>SUMIFS(BD$4:BD186,$AU$4:$AU186,"="&amp;$AU186,$AY$4:$AY186,"="&amp;$AY186)</f>
        <v>240</v>
      </c>
      <c r="BF186" s="25" t="s">
        <v>846</v>
      </c>
      <c r="BG186" s="14">
        <f t="shared" si="150"/>
        <v>66</v>
      </c>
      <c r="BH186" s="14">
        <f>SUMIFS(BG$4:BG186,AU$4:AU186,"="&amp;AU186,AY$4:AY186,"="&amp;AY186)</f>
        <v>110</v>
      </c>
      <c r="BI186" s="25" t="s">
        <v>847</v>
      </c>
      <c r="BJ186" s="14">
        <f t="shared" si="151"/>
        <v>2640</v>
      </c>
      <c r="BK186" s="14">
        <f>SUMIFS(BJ$4:BJ186,$AU$4:$AU186,"="&amp;$AU186,$AY$4:$AY186,"="&amp;$AY186)</f>
        <v>4400</v>
      </c>
    </row>
    <row r="187" spans="1:63" ht="16.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AH187" s="13">
        <v>184</v>
      </c>
      <c r="AI187" s="13">
        <f t="shared" si="135"/>
        <v>23</v>
      </c>
      <c r="AJ187" s="13">
        <f t="shared" si="152"/>
        <v>299808</v>
      </c>
      <c r="AK187" s="13">
        <f t="shared" si="153"/>
        <v>1102998</v>
      </c>
      <c r="AL187" s="13" t="s">
        <v>816</v>
      </c>
      <c r="AM187" s="13">
        <f t="shared" si="154"/>
        <v>8</v>
      </c>
      <c r="AN187" s="13" t="str">
        <f t="shared" si="155"/>
        <v>SR守护灵专属武器魂珠-8</v>
      </c>
      <c r="AO187" s="13">
        <f t="shared" si="156"/>
        <v>150</v>
      </c>
      <c r="AP187" s="13">
        <f t="shared" si="157"/>
        <v>3</v>
      </c>
      <c r="AQ187" s="13">
        <f t="shared" si="158"/>
        <v>5</v>
      </c>
      <c r="AT187" s="13">
        <v>184</v>
      </c>
      <c r="AU187" s="13">
        <f t="shared" si="143"/>
        <v>3</v>
      </c>
      <c r="AV187" s="14">
        <f t="shared" si="144"/>
        <v>200303</v>
      </c>
      <c r="AW187" s="14">
        <f t="shared" si="145"/>
        <v>1102003</v>
      </c>
      <c r="AX187" s="13" t="s">
        <v>816</v>
      </c>
      <c r="AY187" s="13">
        <f t="shared" si="146"/>
        <v>3</v>
      </c>
      <c r="AZ187" s="13" t="s">
        <v>837</v>
      </c>
      <c r="BA187" s="14">
        <f t="shared" si="147"/>
        <v>3</v>
      </c>
      <c r="BB187" s="14" t="str">
        <f t="shared" si="148"/>
        <v>典韦魂珠-3 等级-3</v>
      </c>
      <c r="BC187" s="25" t="s">
        <v>845</v>
      </c>
      <c r="BD187" s="14">
        <f t="shared" si="149"/>
        <v>192</v>
      </c>
      <c r="BE187" s="14">
        <f>SUMIFS(BD$4:BD187,$AU$4:$AU187,"="&amp;$AU187,$AY$4:$AY187,"="&amp;$AY187)</f>
        <v>432</v>
      </c>
      <c r="BF187" s="25" t="s">
        <v>846</v>
      </c>
      <c r="BG187" s="14">
        <f t="shared" si="150"/>
        <v>88</v>
      </c>
      <c r="BH187" s="14">
        <f>SUMIFS(BG$4:BG187,AU$4:AU187,"="&amp;AU187,AY$4:AY187,"="&amp;AY187)</f>
        <v>198</v>
      </c>
      <c r="BI187" s="25" t="s">
        <v>847</v>
      </c>
      <c r="BJ187" s="14">
        <f t="shared" si="151"/>
        <v>3520</v>
      </c>
      <c r="BK187" s="14">
        <f>SUMIFS(BJ$4:BJ187,$AU$4:$AU187,"="&amp;$AU187,$AY$4:$AY187,"="&amp;$AY187)</f>
        <v>7920</v>
      </c>
    </row>
    <row r="188" spans="1:63" ht="33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AH188" s="13">
        <v>185</v>
      </c>
      <c r="AI188" s="13">
        <f t="shared" si="135"/>
        <v>24</v>
      </c>
      <c r="AJ188" s="13">
        <f t="shared" si="152"/>
        <v>299701</v>
      </c>
      <c r="AK188" s="13">
        <f t="shared" si="153"/>
        <v>1102997</v>
      </c>
      <c r="AL188" s="13" t="s">
        <v>816</v>
      </c>
      <c r="AM188" s="13">
        <f t="shared" si="154"/>
        <v>1</v>
      </c>
      <c r="AN188" s="13" t="str">
        <f t="shared" si="155"/>
        <v>SSR守护灵专属武器魂珠-1</v>
      </c>
      <c r="AO188" s="13">
        <f t="shared" si="156"/>
        <v>40</v>
      </c>
      <c r="AP188" s="13">
        <f t="shared" si="157"/>
        <v>0</v>
      </c>
      <c r="AQ188" s="13">
        <f t="shared" si="158"/>
        <v>0</v>
      </c>
      <c r="AT188" s="13">
        <v>185</v>
      </c>
      <c r="AU188" s="13">
        <f t="shared" si="143"/>
        <v>3</v>
      </c>
      <c r="AV188" s="14">
        <f t="shared" si="144"/>
        <v>200303</v>
      </c>
      <c r="AW188" s="14">
        <f t="shared" si="145"/>
        <v>1102003</v>
      </c>
      <c r="AX188" s="13" t="s">
        <v>816</v>
      </c>
      <c r="AY188" s="13">
        <f t="shared" si="146"/>
        <v>3</v>
      </c>
      <c r="AZ188" s="13" t="s">
        <v>837</v>
      </c>
      <c r="BA188" s="14">
        <f t="shared" si="147"/>
        <v>4</v>
      </c>
      <c r="BB188" s="14" t="str">
        <f t="shared" si="148"/>
        <v>典韦魂珠-3 等级-4</v>
      </c>
      <c r="BC188" s="25" t="s">
        <v>845</v>
      </c>
      <c r="BD188" s="14">
        <f t="shared" si="149"/>
        <v>288</v>
      </c>
      <c r="BE188" s="14">
        <f>SUMIFS(BD$4:BD188,$AU$4:$AU188,"="&amp;$AU188,$AY$4:$AY188,"="&amp;$AY188)</f>
        <v>720</v>
      </c>
      <c r="BF188" s="25" t="s">
        <v>846</v>
      </c>
      <c r="BG188" s="14">
        <f t="shared" si="150"/>
        <v>132</v>
      </c>
      <c r="BH188" s="14">
        <f>SUMIFS(BG$4:BG188,AU$4:AU188,"="&amp;AU188,AY$4:AY188,"="&amp;AY188)</f>
        <v>330</v>
      </c>
      <c r="BI188" s="25" t="s">
        <v>847</v>
      </c>
      <c r="BJ188" s="14">
        <f t="shared" si="151"/>
        <v>5280</v>
      </c>
      <c r="BK188" s="14">
        <f>SUMIFS(BJ$4:BJ188,$AU$4:$AU188,"="&amp;$AU188,$AY$4:$AY188,"="&amp;$AY188)</f>
        <v>13200</v>
      </c>
    </row>
    <row r="189" spans="1:63" ht="33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AH189" s="13">
        <v>186</v>
      </c>
      <c r="AI189" s="13">
        <f t="shared" si="135"/>
        <v>24</v>
      </c>
      <c r="AJ189" s="13">
        <f t="shared" si="152"/>
        <v>299702</v>
      </c>
      <c r="AK189" s="13">
        <f t="shared" si="153"/>
        <v>1102997</v>
      </c>
      <c r="AL189" s="13" t="s">
        <v>816</v>
      </c>
      <c r="AM189" s="13">
        <f t="shared" si="154"/>
        <v>2</v>
      </c>
      <c r="AN189" s="13" t="str">
        <f t="shared" si="155"/>
        <v>SSR守护灵专属武器魂珠-2</v>
      </c>
      <c r="AO189" s="13">
        <f t="shared" si="156"/>
        <v>55</v>
      </c>
      <c r="AP189" s="13">
        <f t="shared" si="157"/>
        <v>3</v>
      </c>
      <c r="AQ189" s="13">
        <f t="shared" si="158"/>
        <v>0</v>
      </c>
      <c r="AT189" s="13">
        <v>186</v>
      </c>
      <c r="AU189" s="13">
        <f t="shared" si="143"/>
        <v>3</v>
      </c>
      <c r="AV189" s="14">
        <f t="shared" si="144"/>
        <v>200303</v>
      </c>
      <c r="AW189" s="14">
        <f t="shared" si="145"/>
        <v>1102003</v>
      </c>
      <c r="AX189" s="13" t="s">
        <v>816</v>
      </c>
      <c r="AY189" s="13">
        <f t="shared" si="146"/>
        <v>3</v>
      </c>
      <c r="AZ189" s="13" t="s">
        <v>837</v>
      </c>
      <c r="BA189" s="14">
        <f t="shared" si="147"/>
        <v>5</v>
      </c>
      <c r="BB189" s="14" t="str">
        <f t="shared" si="148"/>
        <v>典韦魂珠-3 等级-5</v>
      </c>
      <c r="BC189" s="25" t="s">
        <v>845</v>
      </c>
      <c r="BD189" s="14">
        <f t="shared" si="149"/>
        <v>384</v>
      </c>
      <c r="BE189" s="14">
        <f>SUMIFS(BD$4:BD189,$AU$4:$AU189,"="&amp;$AU189,$AY$4:$AY189,"="&amp;$AY189)</f>
        <v>1104</v>
      </c>
      <c r="BF189" s="25" t="s">
        <v>846</v>
      </c>
      <c r="BG189" s="14">
        <f t="shared" si="150"/>
        <v>176</v>
      </c>
      <c r="BH189" s="14">
        <f>SUMIFS(BG$4:BG189,AU$4:AU189,"="&amp;AU189,AY$4:AY189,"="&amp;AY189)</f>
        <v>506</v>
      </c>
      <c r="BI189" s="25" t="s">
        <v>847</v>
      </c>
      <c r="BJ189" s="14">
        <f t="shared" si="151"/>
        <v>7040</v>
      </c>
      <c r="BK189" s="14">
        <f>SUMIFS(BJ$4:BJ189,$AU$4:$AU189,"="&amp;$AU189,$AY$4:$AY189,"="&amp;$AY189)</f>
        <v>20240</v>
      </c>
    </row>
    <row r="190" spans="1:63" ht="33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AH190" s="13">
        <v>187</v>
      </c>
      <c r="AI190" s="13">
        <f t="shared" si="135"/>
        <v>24</v>
      </c>
      <c r="AJ190" s="13">
        <f t="shared" si="152"/>
        <v>299703</v>
      </c>
      <c r="AK190" s="13">
        <f t="shared" si="153"/>
        <v>1102997</v>
      </c>
      <c r="AL190" s="13" t="s">
        <v>816</v>
      </c>
      <c r="AM190" s="13">
        <f t="shared" si="154"/>
        <v>3</v>
      </c>
      <c r="AN190" s="13" t="str">
        <f t="shared" si="155"/>
        <v>SSR守护灵专属武器魂珠-3</v>
      </c>
      <c r="AO190" s="13">
        <f t="shared" si="156"/>
        <v>75</v>
      </c>
      <c r="AP190" s="13">
        <f t="shared" si="157"/>
        <v>3</v>
      </c>
      <c r="AQ190" s="13">
        <f t="shared" si="158"/>
        <v>0</v>
      </c>
      <c r="AT190" s="13">
        <v>187</v>
      </c>
      <c r="AU190" s="13">
        <f t="shared" si="143"/>
        <v>3</v>
      </c>
      <c r="AV190" s="14">
        <f t="shared" si="144"/>
        <v>200303</v>
      </c>
      <c r="AW190" s="14">
        <f t="shared" si="145"/>
        <v>1102003</v>
      </c>
      <c r="AX190" s="13" t="s">
        <v>816</v>
      </c>
      <c r="AY190" s="13">
        <f t="shared" si="146"/>
        <v>3</v>
      </c>
      <c r="AZ190" s="13" t="s">
        <v>837</v>
      </c>
      <c r="BA190" s="14">
        <f t="shared" si="147"/>
        <v>6</v>
      </c>
      <c r="BB190" s="14" t="str">
        <f t="shared" si="148"/>
        <v>典韦魂珠-3 等级-6</v>
      </c>
      <c r="BC190" s="25" t="s">
        <v>845</v>
      </c>
      <c r="BD190" s="14">
        <f t="shared" si="149"/>
        <v>480</v>
      </c>
      <c r="BE190" s="14">
        <f>SUMIFS(BD$4:BD190,$AU$4:$AU190,"="&amp;$AU190,$AY$4:$AY190,"="&amp;$AY190)</f>
        <v>1584</v>
      </c>
      <c r="BF190" s="25" t="s">
        <v>846</v>
      </c>
      <c r="BG190" s="14">
        <f t="shared" si="150"/>
        <v>220</v>
      </c>
      <c r="BH190" s="14">
        <f>SUMIFS(BG$4:BG190,AU$4:AU190,"="&amp;AU190,AY$4:AY190,"="&amp;AY190)</f>
        <v>726</v>
      </c>
      <c r="BI190" s="25" t="s">
        <v>847</v>
      </c>
      <c r="BJ190" s="14">
        <f t="shared" si="151"/>
        <v>8800</v>
      </c>
      <c r="BK190" s="14">
        <f>SUMIFS(BJ$4:BJ190,$AU$4:$AU190,"="&amp;$AU190,$AY$4:$AY190,"="&amp;$AY190)</f>
        <v>29040</v>
      </c>
    </row>
    <row r="191" spans="1:63" ht="33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AH191" s="13">
        <v>188</v>
      </c>
      <c r="AI191" s="13">
        <f t="shared" si="135"/>
        <v>24</v>
      </c>
      <c r="AJ191" s="13">
        <f t="shared" si="152"/>
        <v>299704</v>
      </c>
      <c r="AK191" s="13">
        <f t="shared" si="153"/>
        <v>1102997</v>
      </c>
      <c r="AL191" s="13" t="s">
        <v>816</v>
      </c>
      <c r="AM191" s="13">
        <f t="shared" si="154"/>
        <v>4</v>
      </c>
      <c r="AN191" s="13" t="str">
        <f t="shared" si="155"/>
        <v>SSR守护灵专属武器魂珠-4</v>
      </c>
      <c r="AO191" s="13">
        <f t="shared" si="156"/>
        <v>85</v>
      </c>
      <c r="AP191" s="13">
        <f t="shared" si="157"/>
        <v>3</v>
      </c>
      <c r="AQ191" s="13">
        <f t="shared" si="158"/>
        <v>1</v>
      </c>
      <c r="AT191" s="13">
        <v>188</v>
      </c>
      <c r="AU191" s="13">
        <f t="shared" si="143"/>
        <v>3</v>
      </c>
      <c r="AV191" s="14">
        <f t="shared" si="144"/>
        <v>200303</v>
      </c>
      <c r="AW191" s="14">
        <f t="shared" si="145"/>
        <v>1102003</v>
      </c>
      <c r="AX191" s="13" t="s">
        <v>816</v>
      </c>
      <c r="AY191" s="13">
        <f t="shared" si="146"/>
        <v>3</v>
      </c>
      <c r="AZ191" s="13" t="s">
        <v>837</v>
      </c>
      <c r="BA191" s="14">
        <f t="shared" si="147"/>
        <v>7</v>
      </c>
      <c r="BB191" s="14" t="str">
        <f t="shared" si="148"/>
        <v>典韦魂珠-3 等级-7</v>
      </c>
      <c r="BC191" s="25" t="s">
        <v>845</v>
      </c>
      <c r="BD191" s="14">
        <f t="shared" si="149"/>
        <v>576</v>
      </c>
      <c r="BE191" s="14">
        <f>SUMIFS(BD$4:BD191,$AU$4:$AU191,"="&amp;$AU191,$AY$4:$AY191,"="&amp;$AY191)</f>
        <v>2160</v>
      </c>
      <c r="BF191" s="25" t="s">
        <v>846</v>
      </c>
      <c r="BG191" s="14">
        <f t="shared" si="150"/>
        <v>264</v>
      </c>
      <c r="BH191" s="14">
        <f>SUMIFS(BG$4:BG191,AU$4:AU191,"="&amp;AU191,AY$4:AY191,"="&amp;AY191)</f>
        <v>990</v>
      </c>
      <c r="BI191" s="25" t="s">
        <v>847</v>
      </c>
      <c r="BJ191" s="14">
        <f t="shared" si="151"/>
        <v>10560</v>
      </c>
      <c r="BK191" s="14">
        <f>SUMIFS(BJ$4:BJ191,$AU$4:$AU191,"="&amp;$AU191,$AY$4:$AY191,"="&amp;$AY191)</f>
        <v>39600</v>
      </c>
    </row>
    <row r="192" spans="1:63" ht="33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AH192" s="13">
        <v>189</v>
      </c>
      <c r="AI192" s="13">
        <f t="shared" si="135"/>
        <v>24</v>
      </c>
      <c r="AJ192" s="13">
        <f t="shared" si="152"/>
        <v>299705</v>
      </c>
      <c r="AK192" s="13">
        <f t="shared" si="153"/>
        <v>1102997</v>
      </c>
      <c r="AL192" s="13" t="s">
        <v>816</v>
      </c>
      <c r="AM192" s="13">
        <f t="shared" si="154"/>
        <v>5</v>
      </c>
      <c r="AN192" s="13" t="str">
        <f t="shared" si="155"/>
        <v>SSR守护灵专属武器魂珠-5</v>
      </c>
      <c r="AO192" s="13">
        <f t="shared" si="156"/>
        <v>110</v>
      </c>
      <c r="AP192" s="13">
        <f t="shared" si="157"/>
        <v>3</v>
      </c>
      <c r="AQ192" s="13">
        <f t="shared" si="158"/>
        <v>2</v>
      </c>
      <c r="AT192" s="13">
        <v>189</v>
      </c>
      <c r="AU192" s="13">
        <f t="shared" si="143"/>
        <v>3</v>
      </c>
      <c r="AV192" s="14">
        <f t="shared" si="144"/>
        <v>200303</v>
      </c>
      <c r="AW192" s="14">
        <f t="shared" si="145"/>
        <v>1102003</v>
      </c>
      <c r="AX192" s="13" t="s">
        <v>816</v>
      </c>
      <c r="AY192" s="13">
        <f t="shared" si="146"/>
        <v>3</v>
      </c>
      <c r="AZ192" s="13" t="s">
        <v>837</v>
      </c>
      <c r="BA192" s="14">
        <f t="shared" si="147"/>
        <v>8</v>
      </c>
      <c r="BB192" s="14" t="str">
        <f t="shared" si="148"/>
        <v>典韦魂珠-3 等级-8</v>
      </c>
      <c r="BC192" s="25" t="s">
        <v>845</v>
      </c>
      <c r="BD192" s="14">
        <f t="shared" si="149"/>
        <v>672</v>
      </c>
      <c r="BE192" s="14">
        <f>SUMIFS(BD$4:BD192,$AU$4:$AU192,"="&amp;$AU192,$AY$4:$AY192,"="&amp;$AY192)</f>
        <v>2832</v>
      </c>
      <c r="BF192" s="25" t="s">
        <v>846</v>
      </c>
      <c r="BG192" s="14">
        <f t="shared" si="150"/>
        <v>308</v>
      </c>
      <c r="BH192" s="14">
        <f>SUMIFS(BG$4:BG192,AU$4:AU192,"="&amp;AU192,AY$4:AY192,"="&amp;AY192)</f>
        <v>1298</v>
      </c>
      <c r="BI192" s="25" t="s">
        <v>847</v>
      </c>
      <c r="BJ192" s="14">
        <f t="shared" si="151"/>
        <v>12320</v>
      </c>
      <c r="BK192" s="14">
        <f>SUMIFS(BJ$4:BJ192,$AU$4:$AU192,"="&amp;$AU192,$AY$4:$AY192,"="&amp;$AY192)</f>
        <v>51920</v>
      </c>
    </row>
    <row r="193" spans="1:63" ht="33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AH193" s="13">
        <v>190</v>
      </c>
      <c r="AI193" s="13">
        <f t="shared" si="135"/>
        <v>24</v>
      </c>
      <c r="AJ193" s="13">
        <f t="shared" si="152"/>
        <v>299706</v>
      </c>
      <c r="AK193" s="13">
        <f t="shared" si="153"/>
        <v>1102997</v>
      </c>
      <c r="AL193" s="13" t="s">
        <v>816</v>
      </c>
      <c r="AM193" s="13">
        <f t="shared" si="154"/>
        <v>6</v>
      </c>
      <c r="AN193" s="13" t="str">
        <f t="shared" si="155"/>
        <v>SSR守护灵专属武器魂珠-6</v>
      </c>
      <c r="AO193" s="13">
        <f t="shared" si="156"/>
        <v>125</v>
      </c>
      <c r="AP193" s="13">
        <f t="shared" si="157"/>
        <v>3</v>
      </c>
      <c r="AQ193" s="13">
        <f t="shared" si="158"/>
        <v>3</v>
      </c>
      <c r="AT193" s="13">
        <v>190</v>
      </c>
      <c r="AU193" s="13">
        <f t="shared" si="143"/>
        <v>3</v>
      </c>
      <c r="AV193" s="14">
        <f t="shared" si="144"/>
        <v>200303</v>
      </c>
      <c r="AW193" s="14">
        <f t="shared" si="145"/>
        <v>1102003</v>
      </c>
      <c r="AX193" s="13" t="s">
        <v>816</v>
      </c>
      <c r="AY193" s="13">
        <f t="shared" si="146"/>
        <v>3</v>
      </c>
      <c r="AZ193" s="13" t="s">
        <v>837</v>
      </c>
      <c r="BA193" s="14">
        <f t="shared" si="147"/>
        <v>9</v>
      </c>
      <c r="BB193" s="14" t="str">
        <f t="shared" si="148"/>
        <v>典韦魂珠-3 等级-9</v>
      </c>
      <c r="BC193" s="25" t="s">
        <v>845</v>
      </c>
      <c r="BD193" s="14">
        <f t="shared" si="149"/>
        <v>768</v>
      </c>
      <c r="BE193" s="14">
        <f>SUMIFS(BD$4:BD193,$AU$4:$AU193,"="&amp;$AU193,$AY$4:$AY193,"="&amp;$AY193)</f>
        <v>3600</v>
      </c>
      <c r="BF193" s="25" t="s">
        <v>846</v>
      </c>
      <c r="BG193" s="14">
        <f t="shared" si="150"/>
        <v>352</v>
      </c>
      <c r="BH193" s="14">
        <f>SUMIFS(BG$4:BG193,AU$4:AU193,"="&amp;AU193,AY$4:AY193,"="&amp;AY193)</f>
        <v>1650</v>
      </c>
      <c r="BI193" s="25" t="s">
        <v>847</v>
      </c>
      <c r="BJ193" s="14">
        <f t="shared" si="151"/>
        <v>14080</v>
      </c>
      <c r="BK193" s="14">
        <f>SUMIFS(BJ$4:BJ193,$AU$4:$AU193,"="&amp;$AU193,$AY$4:$AY193,"="&amp;$AY193)</f>
        <v>66000</v>
      </c>
    </row>
    <row r="194" spans="1:63" ht="33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AH194" s="13">
        <v>191</v>
      </c>
      <c r="AI194" s="13">
        <f t="shared" si="135"/>
        <v>24</v>
      </c>
      <c r="AJ194" s="13">
        <f t="shared" si="152"/>
        <v>299707</v>
      </c>
      <c r="AK194" s="13">
        <f t="shared" si="153"/>
        <v>1102997</v>
      </c>
      <c r="AL194" s="13" t="s">
        <v>816</v>
      </c>
      <c r="AM194" s="13">
        <f t="shared" si="154"/>
        <v>7</v>
      </c>
      <c r="AN194" s="13" t="str">
        <f t="shared" si="155"/>
        <v>SSR守护灵专属武器魂珠-7</v>
      </c>
      <c r="AO194" s="13">
        <f t="shared" si="156"/>
        <v>135</v>
      </c>
      <c r="AP194" s="13">
        <f t="shared" si="157"/>
        <v>3</v>
      </c>
      <c r="AQ194" s="13">
        <f t="shared" si="158"/>
        <v>4</v>
      </c>
      <c r="AT194" s="13">
        <v>191</v>
      </c>
      <c r="AU194" s="13">
        <f t="shared" si="143"/>
        <v>3</v>
      </c>
      <c r="AV194" s="14">
        <f t="shared" si="144"/>
        <v>200304</v>
      </c>
      <c r="AW194" s="14">
        <f t="shared" si="145"/>
        <v>1102003</v>
      </c>
      <c r="AX194" s="13" t="s">
        <v>816</v>
      </c>
      <c r="AY194" s="13">
        <f t="shared" si="146"/>
        <v>4</v>
      </c>
      <c r="AZ194" s="13" t="s">
        <v>837</v>
      </c>
      <c r="BA194" s="14">
        <f t="shared" si="147"/>
        <v>0</v>
      </c>
      <c r="BB194" s="14" t="str">
        <f t="shared" si="148"/>
        <v>典韦魂珠-4 等级-0</v>
      </c>
      <c r="BC194" s="25" t="s">
        <v>845</v>
      </c>
      <c r="BD194" s="14">
        <f t="shared" si="149"/>
        <v>0</v>
      </c>
      <c r="BE194" s="14">
        <f>SUMIFS(BD$4:BD194,$AU$4:$AU194,"="&amp;$AU194,$AY$4:$AY194,"="&amp;$AY194)</f>
        <v>0</v>
      </c>
      <c r="BF194" s="25" t="s">
        <v>846</v>
      </c>
      <c r="BG194" s="14">
        <f t="shared" si="150"/>
        <v>0</v>
      </c>
      <c r="BH194" s="14">
        <f>SUMIFS(BG$4:BG194,AU$4:AU194,"="&amp;AU194,AY$4:AY194,"="&amp;AY194)</f>
        <v>0</v>
      </c>
      <c r="BI194" s="25" t="s">
        <v>847</v>
      </c>
      <c r="BJ194" s="14">
        <f t="shared" si="151"/>
        <v>0</v>
      </c>
      <c r="BK194" s="14">
        <f>SUMIFS(BJ$4:BJ194,$AU$4:$AU194,"="&amp;$AU194,$AY$4:$AY194,"="&amp;$AY194)</f>
        <v>0</v>
      </c>
    </row>
    <row r="195" spans="1:63" ht="33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AH195" s="13">
        <v>192</v>
      </c>
      <c r="AI195" s="13">
        <f t="shared" si="135"/>
        <v>24</v>
      </c>
      <c r="AJ195" s="13">
        <f t="shared" si="152"/>
        <v>299708</v>
      </c>
      <c r="AK195" s="13">
        <f t="shared" si="153"/>
        <v>1102997</v>
      </c>
      <c r="AL195" s="13" t="s">
        <v>816</v>
      </c>
      <c r="AM195" s="13">
        <f t="shared" si="154"/>
        <v>8</v>
      </c>
      <c r="AN195" s="13" t="str">
        <f t="shared" si="155"/>
        <v>SSR守护灵专属武器魂珠-8</v>
      </c>
      <c r="AO195" s="13">
        <f t="shared" si="156"/>
        <v>150</v>
      </c>
      <c r="AP195" s="13">
        <f t="shared" si="157"/>
        <v>3</v>
      </c>
      <c r="AQ195" s="13">
        <f t="shared" si="158"/>
        <v>5</v>
      </c>
      <c r="AT195" s="13">
        <v>192</v>
      </c>
      <c r="AU195" s="13">
        <f t="shared" si="143"/>
        <v>3</v>
      </c>
      <c r="AV195" s="14">
        <f t="shared" si="144"/>
        <v>200304</v>
      </c>
      <c r="AW195" s="14">
        <f t="shared" si="145"/>
        <v>1102003</v>
      </c>
      <c r="AX195" s="13" t="s">
        <v>816</v>
      </c>
      <c r="AY195" s="13">
        <f t="shared" si="146"/>
        <v>4</v>
      </c>
      <c r="AZ195" s="13" t="s">
        <v>837</v>
      </c>
      <c r="BA195" s="14">
        <f t="shared" si="147"/>
        <v>1</v>
      </c>
      <c r="BB195" s="14" t="str">
        <f t="shared" si="148"/>
        <v>典韦魂珠-4 等级-1</v>
      </c>
      <c r="BC195" s="25" t="s">
        <v>845</v>
      </c>
      <c r="BD195" s="14">
        <f t="shared" si="149"/>
        <v>120</v>
      </c>
      <c r="BE195" s="14">
        <f>SUMIFS(BD$4:BD195,$AU$4:$AU195,"="&amp;$AU195,$AY$4:$AY195,"="&amp;$AY195)</f>
        <v>120</v>
      </c>
      <c r="BF195" s="25" t="s">
        <v>846</v>
      </c>
      <c r="BG195" s="14">
        <f t="shared" si="150"/>
        <v>55</v>
      </c>
      <c r="BH195" s="14">
        <f>SUMIFS(BG$4:BG195,AU$4:AU195,"="&amp;AU195,AY$4:AY195,"="&amp;AY195)</f>
        <v>55</v>
      </c>
      <c r="BI195" s="25" t="s">
        <v>847</v>
      </c>
      <c r="BJ195" s="14">
        <f t="shared" si="151"/>
        <v>2200</v>
      </c>
      <c r="BK195" s="14">
        <f>SUMIFS(BJ$4:BJ195,$AU$4:$AU195,"="&amp;$AU195,$AY$4:$AY195,"="&amp;$AY195)</f>
        <v>2200</v>
      </c>
    </row>
    <row r="196" spans="1:63" ht="16.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AH196" s="13">
        <v>193</v>
      </c>
      <c r="AI196" s="13">
        <f t="shared" si="135"/>
        <v>25</v>
      </c>
      <c r="AJ196" s="13">
        <f t="shared" si="152"/>
        <v>299601</v>
      </c>
      <c r="AK196" s="13">
        <f t="shared" si="153"/>
        <v>1102996</v>
      </c>
      <c r="AL196" s="13" t="s">
        <v>816</v>
      </c>
      <c r="AM196" s="13">
        <f t="shared" si="154"/>
        <v>1</v>
      </c>
      <c r="AN196" s="13" t="str">
        <f t="shared" si="155"/>
        <v>UR守护灵专属武器魂珠-1</v>
      </c>
      <c r="AO196" s="13">
        <f t="shared" si="156"/>
        <v>40</v>
      </c>
      <c r="AP196" s="13">
        <f t="shared" si="157"/>
        <v>0</v>
      </c>
      <c r="AQ196" s="13">
        <f t="shared" si="158"/>
        <v>0</v>
      </c>
      <c r="AT196" s="13">
        <v>193</v>
      </c>
      <c r="AU196" s="13">
        <f t="shared" si="143"/>
        <v>3</v>
      </c>
      <c r="AV196" s="14">
        <f t="shared" si="144"/>
        <v>200304</v>
      </c>
      <c r="AW196" s="14">
        <f t="shared" si="145"/>
        <v>1102003</v>
      </c>
      <c r="AX196" s="13" t="s">
        <v>816</v>
      </c>
      <c r="AY196" s="13">
        <f t="shared" si="146"/>
        <v>4</v>
      </c>
      <c r="AZ196" s="13" t="s">
        <v>837</v>
      </c>
      <c r="BA196" s="14">
        <f t="shared" si="147"/>
        <v>2</v>
      </c>
      <c r="BB196" s="14" t="str">
        <f t="shared" si="148"/>
        <v>典韦魂珠-4 等级-2</v>
      </c>
      <c r="BC196" s="25" t="s">
        <v>845</v>
      </c>
      <c r="BD196" s="14">
        <f t="shared" si="149"/>
        <v>192</v>
      </c>
      <c r="BE196" s="14">
        <f>SUMIFS(BD$4:BD196,$AU$4:$AU196,"="&amp;$AU196,$AY$4:$AY196,"="&amp;$AY196)</f>
        <v>312</v>
      </c>
      <c r="BF196" s="25" t="s">
        <v>846</v>
      </c>
      <c r="BG196" s="14">
        <f t="shared" si="150"/>
        <v>88</v>
      </c>
      <c r="BH196" s="14">
        <f>SUMIFS(BG$4:BG196,AU$4:AU196,"="&amp;AU196,AY$4:AY196,"="&amp;AY196)</f>
        <v>143</v>
      </c>
      <c r="BI196" s="25" t="s">
        <v>847</v>
      </c>
      <c r="BJ196" s="14">
        <f t="shared" si="151"/>
        <v>3520</v>
      </c>
      <c r="BK196" s="14">
        <f>SUMIFS(BJ$4:BJ196,$AU$4:$AU196,"="&amp;$AU196,$AY$4:$AY196,"="&amp;$AY196)</f>
        <v>5720</v>
      </c>
    </row>
    <row r="197" spans="1:63" ht="16.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AH197" s="13">
        <v>194</v>
      </c>
      <c r="AI197" s="13">
        <f t="shared" ref="AI197:AI203" si="159">INT((AH197-1)/8)+1</f>
        <v>25</v>
      </c>
      <c r="AJ197" s="13">
        <f t="shared" si="152"/>
        <v>299602</v>
      </c>
      <c r="AK197" s="13">
        <f t="shared" si="153"/>
        <v>1102996</v>
      </c>
      <c r="AL197" s="13" t="s">
        <v>816</v>
      </c>
      <c r="AM197" s="13">
        <f t="shared" si="154"/>
        <v>2</v>
      </c>
      <c r="AN197" s="13" t="str">
        <f t="shared" si="155"/>
        <v>UR守护灵专属武器魂珠-2</v>
      </c>
      <c r="AO197" s="13">
        <f t="shared" si="156"/>
        <v>55</v>
      </c>
      <c r="AP197" s="13">
        <f t="shared" si="157"/>
        <v>3</v>
      </c>
      <c r="AQ197" s="13">
        <f t="shared" si="158"/>
        <v>0</v>
      </c>
      <c r="AT197" s="13">
        <v>194</v>
      </c>
      <c r="AU197" s="13">
        <f t="shared" ref="AU197:AU260" si="160">INT((AT197-1)/80)+1</f>
        <v>3</v>
      </c>
      <c r="AV197" s="14">
        <f t="shared" ref="AV197:AV260" si="161">INDEX($AJ$4:$AJ$203,(AU197-1)*8+AY197)</f>
        <v>200304</v>
      </c>
      <c r="AW197" s="14">
        <f t="shared" ref="AW197:AW260" si="162">INDEX($W$4:$W$28,AU197)</f>
        <v>1102003</v>
      </c>
      <c r="AX197" s="13" t="s">
        <v>816</v>
      </c>
      <c r="AY197" s="13">
        <f t="shared" ref="AY197:AY260" si="163">INT(((AT197-(AU197-1)*80)-1)/10)+1</f>
        <v>4</v>
      </c>
      <c r="AZ197" s="13" t="s">
        <v>837</v>
      </c>
      <c r="BA197" s="14">
        <f t="shared" ref="BA197:BA260" si="164">AT197-(AU197-1)*80-(AY197-1)*10-1</f>
        <v>3</v>
      </c>
      <c r="BB197" s="14" t="str">
        <f t="shared" ref="BB197:BB260" si="165">INDEX($X$4:$X$28,AU197)&amp;"魂珠-"&amp;AY197&amp;" 等级-"&amp;BA197</f>
        <v>典韦魂珠-4 等级-3</v>
      </c>
      <c r="BC197" s="25" t="s">
        <v>845</v>
      </c>
      <c r="BD197" s="14">
        <f t="shared" ref="BD197:BD260" si="166">ROUND(INDEX(Q$4:Q$83,($AY197-1)*10+$BA197+1)*INDEX(AC$4:AC$28,$AU197),0)</f>
        <v>264</v>
      </c>
      <c r="BE197" s="14">
        <f>SUMIFS(BD$4:BD197,$AU$4:$AU197,"="&amp;$AU197,$AY$4:$AY197,"="&amp;$AY197)</f>
        <v>576</v>
      </c>
      <c r="BF197" s="25" t="s">
        <v>846</v>
      </c>
      <c r="BG197" s="14">
        <f t="shared" ref="BG197:BG260" si="167">ROUND(INDEX(R$4:R$83,($AY197-1)*10+$BA197+1)*INDEX(AD$4:AD$28,$AU197),0)</f>
        <v>121</v>
      </c>
      <c r="BH197" s="14">
        <f>SUMIFS(BG$4:BG197,AU$4:AU197,"="&amp;AU197,AY$4:AY197,"="&amp;AY197)</f>
        <v>264</v>
      </c>
      <c r="BI197" s="25" t="s">
        <v>847</v>
      </c>
      <c r="BJ197" s="14">
        <f t="shared" ref="BJ197:BJ260" si="168">ROUND(INDEX(S$4:S$83,($AY197-1)*10+$BA197+1)*INDEX(AE$4:AE$28,$AU197),0)</f>
        <v>4840</v>
      </c>
      <c r="BK197" s="14">
        <f>SUMIFS(BJ$4:BJ197,$AU$4:$AU197,"="&amp;$AU197,$AY$4:$AY197,"="&amp;$AY197)</f>
        <v>10560</v>
      </c>
    </row>
    <row r="198" spans="1:63" ht="16.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AH198" s="13">
        <v>195</v>
      </c>
      <c r="AI198" s="13">
        <f t="shared" si="159"/>
        <v>25</v>
      </c>
      <c r="AJ198" s="13">
        <f t="shared" si="152"/>
        <v>299603</v>
      </c>
      <c r="AK198" s="13">
        <f t="shared" si="153"/>
        <v>1102996</v>
      </c>
      <c r="AL198" s="13" t="s">
        <v>816</v>
      </c>
      <c r="AM198" s="13">
        <f t="shared" si="154"/>
        <v>3</v>
      </c>
      <c r="AN198" s="13" t="str">
        <f t="shared" si="155"/>
        <v>UR守护灵专属武器魂珠-3</v>
      </c>
      <c r="AO198" s="13">
        <f t="shared" si="156"/>
        <v>75</v>
      </c>
      <c r="AP198" s="13">
        <f t="shared" si="157"/>
        <v>3</v>
      </c>
      <c r="AQ198" s="13">
        <f t="shared" si="158"/>
        <v>0</v>
      </c>
      <c r="AT198" s="13">
        <v>195</v>
      </c>
      <c r="AU198" s="13">
        <f t="shared" si="160"/>
        <v>3</v>
      </c>
      <c r="AV198" s="14">
        <f t="shared" si="161"/>
        <v>200304</v>
      </c>
      <c r="AW198" s="14">
        <f t="shared" si="162"/>
        <v>1102003</v>
      </c>
      <c r="AX198" s="13" t="s">
        <v>816</v>
      </c>
      <c r="AY198" s="13">
        <f t="shared" si="163"/>
        <v>4</v>
      </c>
      <c r="AZ198" s="13" t="s">
        <v>837</v>
      </c>
      <c r="BA198" s="14">
        <f t="shared" si="164"/>
        <v>4</v>
      </c>
      <c r="BB198" s="14" t="str">
        <f t="shared" si="165"/>
        <v>典韦魂珠-4 等级-4</v>
      </c>
      <c r="BC198" s="25" t="s">
        <v>845</v>
      </c>
      <c r="BD198" s="14">
        <f t="shared" si="166"/>
        <v>384</v>
      </c>
      <c r="BE198" s="14">
        <f>SUMIFS(BD$4:BD198,$AU$4:$AU198,"="&amp;$AU198,$AY$4:$AY198,"="&amp;$AY198)</f>
        <v>960</v>
      </c>
      <c r="BF198" s="25" t="s">
        <v>846</v>
      </c>
      <c r="BG198" s="14">
        <f t="shared" si="167"/>
        <v>176</v>
      </c>
      <c r="BH198" s="14">
        <f>SUMIFS(BG$4:BG198,AU$4:AU198,"="&amp;AU198,AY$4:AY198,"="&amp;AY198)</f>
        <v>440</v>
      </c>
      <c r="BI198" s="25" t="s">
        <v>847</v>
      </c>
      <c r="BJ198" s="14">
        <f t="shared" si="168"/>
        <v>7040</v>
      </c>
      <c r="BK198" s="14">
        <f>SUMIFS(BJ$4:BJ198,$AU$4:$AU198,"="&amp;$AU198,$AY$4:$AY198,"="&amp;$AY198)</f>
        <v>17600</v>
      </c>
    </row>
    <row r="199" spans="1:63" ht="16.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AH199" s="13">
        <v>196</v>
      </c>
      <c r="AI199" s="13">
        <f t="shared" si="159"/>
        <v>25</v>
      </c>
      <c r="AJ199" s="13">
        <f t="shared" si="152"/>
        <v>299604</v>
      </c>
      <c r="AK199" s="13">
        <f t="shared" si="153"/>
        <v>1102996</v>
      </c>
      <c r="AL199" s="13" t="s">
        <v>816</v>
      </c>
      <c r="AM199" s="13">
        <f t="shared" si="154"/>
        <v>4</v>
      </c>
      <c r="AN199" s="13" t="str">
        <f t="shared" si="155"/>
        <v>UR守护灵专属武器魂珠-4</v>
      </c>
      <c r="AO199" s="13">
        <f t="shared" si="156"/>
        <v>85</v>
      </c>
      <c r="AP199" s="13">
        <f t="shared" si="157"/>
        <v>3</v>
      </c>
      <c r="AQ199" s="13">
        <f t="shared" si="158"/>
        <v>1</v>
      </c>
      <c r="AT199" s="13">
        <v>196</v>
      </c>
      <c r="AU199" s="13">
        <f t="shared" si="160"/>
        <v>3</v>
      </c>
      <c r="AV199" s="14">
        <f t="shared" si="161"/>
        <v>200304</v>
      </c>
      <c r="AW199" s="14">
        <f t="shared" si="162"/>
        <v>1102003</v>
      </c>
      <c r="AX199" s="13" t="s">
        <v>816</v>
      </c>
      <c r="AY199" s="13">
        <f t="shared" si="163"/>
        <v>4</v>
      </c>
      <c r="AZ199" s="13" t="s">
        <v>837</v>
      </c>
      <c r="BA199" s="14">
        <f t="shared" si="164"/>
        <v>5</v>
      </c>
      <c r="BB199" s="14" t="str">
        <f t="shared" si="165"/>
        <v>典韦魂珠-4 等级-5</v>
      </c>
      <c r="BC199" s="25" t="s">
        <v>845</v>
      </c>
      <c r="BD199" s="14">
        <f t="shared" si="166"/>
        <v>504</v>
      </c>
      <c r="BE199" s="14">
        <f>SUMIFS(BD$4:BD199,$AU$4:$AU199,"="&amp;$AU199,$AY$4:$AY199,"="&amp;$AY199)</f>
        <v>1464</v>
      </c>
      <c r="BF199" s="25" t="s">
        <v>846</v>
      </c>
      <c r="BG199" s="14">
        <f t="shared" si="167"/>
        <v>231</v>
      </c>
      <c r="BH199" s="14">
        <f>SUMIFS(BG$4:BG199,AU$4:AU199,"="&amp;AU199,AY$4:AY199,"="&amp;AY199)</f>
        <v>671</v>
      </c>
      <c r="BI199" s="25" t="s">
        <v>847</v>
      </c>
      <c r="BJ199" s="14">
        <f t="shared" si="168"/>
        <v>9240</v>
      </c>
      <c r="BK199" s="14">
        <f>SUMIFS(BJ$4:BJ199,$AU$4:$AU199,"="&amp;$AU199,$AY$4:$AY199,"="&amp;$AY199)</f>
        <v>26840</v>
      </c>
    </row>
    <row r="200" spans="1:63" ht="16.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AH200" s="13">
        <v>197</v>
      </c>
      <c r="AI200" s="13">
        <f t="shared" si="159"/>
        <v>25</v>
      </c>
      <c r="AJ200" s="13">
        <f t="shared" si="152"/>
        <v>299605</v>
      </c>
      <c r="AK200" s="13">
        <f t="shared" si="153"/>
        <v>1102996</v>
      </c>
      <c r="AL200" s="13" t="s">
        <v>816</v>
      </c>
      <c r="AM200" s="13">
        <f t="shared" si="154"/>
        <v>5</v>
      </c>
      <c r="AN200" s="13" t="str">
        <f t="shared" si="155"/>
        <v>UR守护灵专属武器魂珠-5</v>
      </c>
      <c r="AO200" s="13">
        <f t="shared" si="156"/>
        <v>110</v>
      </c>
      <c r="AP200" s="13">
        <f t="shared" si="157"/>
        <v>3</v>
      </c>
      <c r="AQ200" s="13">
        <f t="shared" si="158"/>
        <v>2</v>
      </c>
      <c r="AT200" s="13">
        <v>197</v>
      </c>
      <c r="AU200" s="13">
        <f t="shared" si="160"/>
        <v>3</v>
      </c>
      <c r="AV200" s="14">
        <f t="shared" si="161"/>
        <v>200304</v>
      </c>
      <c r="AW200" s="14">
        <f t="shared" si="162"/>
        <v>1102003</v>
      </c>
      <c r="AX200" s="13" t="s">
        <v>816</v>
      </c>
      <c r="AY200" s="13">
        <f t="shared" si="163"/>
        <v>4</v>
      </c>
      <c r="AZ200" s="13" t="s">
        <v>837</v>
      </c>
      <c r="BA200" s="14">
        <f t="shared" si="164"/>
        <v>6</v>
      </c>
      <c r="BB200" s="14" t="str">
        <f t="shared" si="165"/>
        <v>典韦魂珠-4 等级-6</v>
      </c>
      <c r="BC200" s="25" t="s">
        <v>845</v>
      </c>
      <c r="BD200" s="14">
        <f t="shared" si="166"/>
        <v>660</v>
      </c>
      <c r="BE200" s="14">
        <f>SUMIFS(BD$4:BD200,$AU$4:$AU200,"="&amp;$AU200,$AY$4:$AY200,"="&amp;$AY200)</f>
        <v>2124</v>
      </c>
      <c r="BF200" s="25" t="s">
        <v>846</v>
      </c>
      <c r="BG200" s="14">
        <f t="shared" si="167"/>
        <v>303</v>
      </c>
      <c r="BH200" s="14">
        <f>SUMIFS(BG$4:BG200,AU$4:AU200,"="&amp;AU200,AY$4:AY200,"="&amp;AY200)</f>
        <v>974</v>
      </c>
      <c r="BI200" s="25" t="s">
        <v>847</v>
      </c>
      <c r="BJ200" s="14">
        <f t="shared" si="168"/>
        <v>12100</v>
      </c>
      <c r="BK200" s="14">
        <f>SUMIFS(BJ$4:BJ200,$AU$4:$AU200,"="&amp;$AU200,$AY$4:$AY200,"="&amp;$AY200)</f>
        <v>38940</v>
      </c>
    </row>
    <row r="201" spans="1:63" ht="16.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AH201" s="13">
        <v>198</v>
      </c>
      <c r="AI201" s="13">
        <f t="shared" si="159"/>
        <v>25</v>
      </c>
      <c r="AJ201" s="13">
        <f t="shared" si="152"/>
        <v>299606</v>
      </c>
      <c r="AK201" s="13">
        <f t="shared" si="153"/>
        <v>1102996</v>
      </c>
      <c r="AL201" s="13" t="s">
        <v>816</v>
      </c>
      <c r="AM201" s="13">
        <f t="shared" si="154"/>
        <v>6</v>
      </c>
      <c r="AN201" s="13" t="str">
        <f t="shared" si="155"/>
        <v>UR守护灵专属武器魂珠-6</v>
      </c>
      <c r="AO201" s="13">
        <f t="shared" si="156"/>
        <v>125</v>
      </c>
      <c r="AP201" s="13">
        <f t="shared" si="157"/>
        <v>3</v>
      </c>
      <c r="AQ201" s="13">
        <f t="shared" si="158"/>
        <v>3</v>
      </c>
      <c r="AT201" s="13">
        <v>198</v>
      </c>
      <c r="AU201" s="13">
        <f t="shared" si="160"/>
        <v>3</v>
      </c>
      <c r="AV201" s="14">
        <f t="shared" si="161"/>
        <v>200304</v>
      </c>
      <c r="AW201" s="14">
        <f t="shared" si="162"/>
        <v>1102003</v>
      </c>
      <c r="AX201" s="13" t="s">
        <v>816</v>
      </c>
      <c r="AY201" s="13">
        <f t="shared" si="163"/>
        <v>4</v>
      </c>
      <c r="AZ201" s="13" t="s">
        <v>837</v>
      </c>
      <c r="BA201" s="14">
        <f t="shared" si="164"/>
        <v>7</v>
      </c>
      <c r="BB201" s="14" t="str">
        <f t="shared" si="165"/>
        <v>典韦魂珠-4 等级-7</v>
      </c>
      <c r="BC201" s="25" t="s">
        <v>845</v>
      </c>
      <c r="BD201" s="14">
        <f t="shared" si="166"/>
        <v>780</v>
      </c>
      <c r="BE201" s="14">
        <f>SUMIFS(BD$4:BD201,$AU$4:$AU201,"="&amp;$AU201,$AY$4:$AY201,"="&amp;$AY201)</f>
        <v>2904</v>
      </c>
      <c r="BF201" s="25" t="s">
        <v>846</v>
      </c>
      <c r="BG201" s="14">
        <f t="shared" si="167"/>
        <v>358</v>
      </c>
      <c r="BH201" s="14">
        <f>SUMIFS(BG$4:BG201,AU$4:AU201,"="&amp;AU201,AY$4:AY201,"="&amp;AY201)</f>
        <v>1332</v>
      </c>
      <c r="BI201" s="25" t="s">
        <v>847</v>
      </c>
      <c r="BJ201" s="14">
        <f t="shared" si="168"/>
        <v>14300</v>
      </c>
      <c r="BK201" s="14">
        <f>SUMIFS(BJ$4:BJ201,$AU$4:$AU201,"="&amp;$AU201,$AY$4:$AY201,"="&amp;$AY201)</f>
        <v>53240</v>
      </c>
    </row>
    <row r="202" spans="1:63" ht="16.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AH202" s="13">
        <v>199</v>
      </c>
      <c r="AI202" s="13">
        <f t="shared" si="159"/>
        <v>25</v>
      </c>
      <c r="AJ202" s="13">
        <f t="shared" si="152"/>
        <v>299607</v>
      </c>
      <c r="AK202" s="13">
        <f t="shared" si="153"/>
        <v>1102996</v>
      </c>
      <c r="AL202" s="13" t="s">
        <v>816</v>
      </c>
      <c r="AM202" s="13">
        <f t="shared" si="154"/>
        <v>7</v>
      </c>
      <c r="AN202" s="13" t="str">
        <f t="shared" si="155"/>
        <v>UR守护灵专属武器魂珠-7</v>
      </c>
      <c r="AO202" s="13">
        <f t="shared" si="156"/>
        <v>135</v>
      </c>
      <c r="AP202" s="13">
        <f t="shared" si="157"/>
        <v>3</v>
      </c>
      <c r="AQ202" s="13">
        <f t="shared" si="158"/>
        <v>4</v>
      </c>
      <c r="AT202" s="13">
        <v>199</v>
      </c>
      <c r="AU202" s="13">
        <f t="shared" si="160"/>
        <v>3</v>
      </c>
      <c r="AV202" s="14">
        <f t="shared" si="161"/>
        <v>200304</v>
      </c>
      <c r="AW202" s="14">
        <f t="shared" si="162"/>
        <v>1102003</v>
      </c>
      <c r="AX202" s="13" t="s">
        <v>816</v>
      </c>
      <c r="AY202" s="13">
        <f t="shared" si="163"/>
        <v>4</v>
      </c>
      <c r="AZ202" s="13" t="s">
        <v>837</v>
      </c>
      <c r="BA202" s="14">
        <f t="shared" si="164"/>
        <v>8</v>
      </c>
      <c r="BB202" s="14" t="str">
        <f t="shared" si="165"/>
        <v>典韦魂珠-4 等级-8</v>
      </c>
      <c r="BC202" s="25" t="s">
        <v>845</v>
      </c>
      <c r="BD202" s="14">
        <f t="shared" si="166"/>
        <v>900</v>
      </c>
      <c r="BE202" s="14">
        <f>SUMIFS(BD$4:BD202,$AU$4:$AU202,"="&amp;$AU202,$AY$4:$AY202,"="&amp;$AY202)</f>
        <v>3804</v>
      </c>
      <c r="BF202" s="25" t="s">
        <v>846</v>
      </c>
      <c r="BG202" s="14">
        <f t="shared" si="167"/>
        <v>413</v>
      </c>
      <c r="BH202" s="14">
        <f>SUMIFS(BG$4:BG202,AU$4:AU202,"="&amp;AU202,AY$4:AY202,"="&amp;AY202)</f>
        <v>1745</v>
      </c>
      <c r="BI202" s="25" t="s">
        <v>847</v>
      </c>
      <c r="BJ202" s="14">
        <f t="shared" si="168"/>
        <v>16500</v>
      </c>
      <c r="BK202" s="14">
        <f>SUMIFS(BJ$4:BJ202,$AU$4:$AU202,"="&amp;$AU202,$AY$4:$AY202,"="&amp;$AY202)</f>
        <v>69740</v>
      </c>
    </row>
    <row r="203" spans="1:63" ht="16.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AH203" s="13">
        <v>200</v>
      </c>
      <c r="AI203" s="13">
        <f t="shared" si="159"/>
        <v>25</v>
      </c>
      <c r="AJ203" s="13">
        <f t="shared" si="152"/>
        <v>299608</v>
      </c>
      <c r="AK203" s="13">
        <f t="shared" si="153"/>
        <v>1102996</v>
      </c>
      <c r="AL203" s="13" t="s">
        <v>816</v>
      </c>
      <c r="AM203" s="13">
        <f t="shared" si="154"/>
        <v>8</v>
      </c>
      <c r="AN203" s="13" t="str">
        <f t="shared" si="155"/>
        <v>UR守护灵专属武器魂珠-8</v>
      </c>
      <c r="AO203" s="13">
        <f t="shared" si="156"/>
        <v>150</v>
      </c>
      <c r="AP203" s="13">
        <f t="shared" si="157"/>
        <v>3</v>
      </c>
      <c r="AQ203" s="13">
        <f t="shared" si="158"/>
        <v>5</v>
      </c>
      <c r="AT203" s="13">
        <v>200</v>
      </c>
      <c r="AU203" s="13">
        <f t="shared" si="160"/>
        <v>3</v>
      </c>
      <c r="AV203" s="14">
        <f t="shared" si="161"/>
        <v>200304</v>
      </c>
      <c r="AW203" s="14">
        <f t="shared" si="162"/>
        <v>1102003</v>
      </c>
      <c r="AX203" s="13" t="s">
        <v>816</v>
      </c>
      <c r="AY203" s="13">
        <f t="shared" si="163"/>
        <v>4</v>
      </c>
      <c r="AZ203" s="13" t="s">
        <v>837</v>
      </c>
      <c r="BA203" s="14">
        <f t="shared" si="164"/>
        <v>9</v>
      </c>
      <c r="BB203" s="14" t="str">
        <f t="shared" si="165"/>
        <v>典韦魂珠-4 等级-9</v>
      </c>
      <c r="BC203" s="25" t="s">
        <v>845</v>
      </c>
      <c r="BD203" s="14">
        <f t="shared" si="166"/>
        <v>1020</v>
      </c>
      <c r="BE203" s="14">
        <f>SUMIFS(BD$4:BD203,$AU$4:$AU203,"="&amp;$AU203,$AY$4:$AY203,"="&amp;$AY203)</f>
        <v>4824</v>
      </c>
      <c r="BF203" s="25" t="s">
        <v>846</v>
      </c>
      <c r="BG203" s="14">
        <f t="shared" si="167"/>
        <v>468</v>
      </c>
      <c r="BH203" s="14">
        <f>SUMIFS(BG$4:BG203,AU$4:AU203,"="&amp;AU203,AY$4:AY203,"="&amp;AY203)</f>
        <v>2213</v>
      </c>
      <c r="BI203" s="25" t="s">
        <v>847</v>
      </c>
      <c r="BJ203" s="14">
        <f t="shared" si="168"/>
        <v>18700</v>
      </c>
      <c r="BK203" s="14">
        <f>SUMIFS(BJ$4:BJ203,$AU$4:$AU203,"="&amp;$AU203,$AY$4:$AY203,"="&amp;$AY203)</f>
        <v>88440</v>
      </c>
    </row>
    <row r="204" spans="1:63" ht="16.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T204" s="13">
        <v>201</v>
      </c>
      <c r="AU204" s="13">
        <f t="shared" si="160"/>
        <v>3</v>
      </c>
      <c r="AV204" s="14">
        <f t="shared" si="161"/>
        <v>200305</v>
      </c>
      <c r="AW204" s="14">
        <f t="shared" si="162"/>
        <v>1102003</v>
      </c>
      <c r="AX204" s="13" t="s">
        <v>816</v>
      </c>
      <c r="AY204" s="13">
        <f t="shared" si="163"/>
        <v>5</v>
      </c>
      <c r="AZ204" s="13" t="s">
        <v>837</v>
      </c>
      <c r="BA204" s="14">
        <f t="shared" si="164"/>
        <v>0</v>
      </c>
      <c r="BB204" s="14" t="str">
        <f t="shared" si="165"/>
        <v>典韦魂珠-5 等级-0</v>
      </c>
      <c r="BC204" s="25" t="s">
        <v>845</v>
      </c>
      <c r="BD204" s="14">
        <f t="shared" si="166"/>
        <v>0</v>
      </c>
      <c r="BE204" s="14">
        <f>SUMIFS(BD$4:BD204,$AU$4:$AU204,"="&amp;$AU204,$AY$4:$AY204,"="&amp;$AY204)</f>
        <v>0</v>
      </c>
      <c r="BF204" s="25" t="s">
        <v>846</v>
      </c>
      <c r="BG204" s="14">
        <f t="shared" si="167"/>
        <v>0</v>
      </c>
      <c r="BH204" s="14">
        <f>SUMIFS(BG$4:BG204,AU$4:AU204,"="&amp;AU204,AY$4:AY204,"="&amp;AY204)</f>
        <v>0</v>
      </c>
      <c r="BI204" s="25" t="s">
        <v>847</v>
      </c>
      <c r="BJ204" s="14">
        <f t="shared" si="168"/>
        <v>0</v>
      </c>
      <c r="BK204" s="14">
        <f>SUMIFS(BJ$4:BJ204,$AU$4:$AU204,"="&amp;$AU204,$AY$4:$AY204,"="&amp;$AY204)</f>
        <v>0</v>
      </c>
    </row>
    <row r="205" spans="1:63" ht="16.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T205" s="13">
        <v>202</v>
      </c>
      <c r="AU205" s="13">
        <f t="shared" si="160"/>
        <v>3</v>
      </c>
      <c r="AV205" s="14">
        <f t="shared" si="161"/>
        <v>200305</v>
      </c>
      <c r="AW205" s="14">
        <f t="shared" si="162"/>
        <v>1102003</v>
      </c>
      <c r="AX205" s="13" t="s">
        <v>816</v>
      </c>
      <c r="AY205" s="13">
        <f t="shared" si="163"/>
        <v>5</v>
      </c>
      <c r="AZ205" s="13" t="s">
        <v>837</v>
      </c>
      <c r="BA205" s="14">
        <f t="shared" si="164"/>
        <v>1</v>
      </c>
      <c r="BB205" s="14" t="str">
        <f t="shared" si="165"/>
        <v>典韦魂珠-5 等级-1</v>
      </c>
      <c r="BC205" s="25" t="s">
        <v>845</v>
      </c>
      <c r="BD205" s="14">
        <f t="shared" si="166"/>
        <v>168</v>
      </c>
      <c r="BE205" s="14">
        <f>SUMIFS(BD$4:BD205,$AU$4:$AU205,"="&amp;$AU205,$AY$4:$AY205,"="&amp;$AY205)</f>
        <v>168</v>
      </c>
      <c r="BF205" s="25" t="s">
        <v>846</v>
      </c>
      <c r="BG205" s="14">
        <f t="shared" si="167"/>
        <v>77</v>
      </c>
      <c r="BH205" s="14">
        <f>SUMIFS(BG$4:BG205,AU$4:AU205,"="&amp;AU205,AY$4:AY205,"="&amp;AY205)</f>
        <v>77</v>
      </c>
      <c r="BI205" s="25" t="s">
        <v>847</v>
      </c>
      <c r="BJ205" s="14">
        <f t="shared" si="168"/>
        <v>3080</v>
      </c>
      <c r="BK205" s="14">
        <f>SUMIFS(BJ$4:BJ205,$AU$4:$AU205,"="&amp;$AU205,$AY$4:$AY205,"="&amp;$AY205)</f>
        <v>3080</v>
      </c>
    </row>
    <row r="206" spans="1:63" ht="16.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T206" s="13">
        <v>203</v>
      </c>
      <c r="AU206" s="13">
        <f t="shared" si="160"/>
        <v>3</v>
      </c>
      <c r="AV206" s="14">
        <f t="shared" si="161"/>
        <v>200305</v>
      </c>
      <c r="AW206" s="14">
        <f t="shared" si="162"/>
        <v>1102003</v>
      </c>
      <c r="AX206" s="13" t="s">
        <v>816</v>
      </c>
      <c r="AY206" s="13">
        <f t="shared" si="163"/>
        <v>5</v>
      </c>
      <c r="AZ206" s="13" t="s">
        <v>837</v>
      </c>
      <c r="BA206" s="14">
        <f t="shared" si="164"/>
        <v>2</v>
      </c>
      <c r="BB206" s="14" t="str">
        <f t="shared" si="165"/>
        <v>典韦魂珠-5 等级-2</v>
      </c>
      <c r="BC206" s="25" t="s">
        <v>845</v>
      </c>
      <c r="BD206" s="14">
        <f t="shared" si="166"/>
        <v>240</v>
      </c>
      <c r="BE206" s="14">
        <f>SUMIFS(BD$4:BD206,$AU$4:$AU206,"="&amp;$AU206,$AY$4:$AY206,"="&amp;$AY206)</f>
        <v>408</v>
      </c>
      <c r="BF206" s="25" t="s">
        <v>846</v>
      </c>
      <c r="BG206" s="14">
        <f t="shared" si="167"/>
        <v>110</v>
      </c>
      <c r="BH206" s="14">
        <f>SUMIFS(BG$4:BG206,AU$4:AU206,"="&amp;AU206,AY$4:AY206,"="&amp;AY206)</f>
        <v>187</v>
      </c>
      <c r="BI206" s="25" t="s">
        <v>847</v>
      </c>
      <c r="BJ206" s="14">
        <f t="shared" si="168"/>
        <v>4400</v>
      </c>
      <c r="BK206" s="14">
        <f>SUMIFS(BJ$4:BJ206,$AU$4:$AU206,"="&amp;$AU206,$AY$4:$AY206,"="&amp;$AY206)</f>
        <v>7480</v>
      </c>
    </row>
    <row r="207" spans="1:63" ht="16.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T207" s="13">
        <v>204</v>
      </c>
      <c r="AU207" s="13">
        <f t="shared" si="160"/>
        <v>3</v>
      </c>
      <c r="AV207" s="14">
        <f t="shared" si="161"/>
        <v>200305</v>
      </c>
      <c r="AW207" s="14">
        <f t="shared" si="162"/>
        <v>1102003</v>
      </c>
      <c r="AX207" s="13" t="s">
        <v>816</v>
      </c>
      <c r="AY207" s="13">
        <f t="shared" si="163"/>
        <v>5</v>
      </c>
      <c r="AZ207" s="13" t="s">
        <v>837</v>
      </c>
      <c r="BA207" s="14">
        <f t="shared" si="164"/>
        <v>3</v>
      </c>
      <c r="BB207" s="14" t="str">
        <f t="shared" si="165"/>
        <v>典韦魂珠-5 等级-3</v>
      </c>
      <c r="BC207" s="25" t="s">
        <v>845</v>
      </c>
      <c r="BD207" s="14">
        <f t="shared" si="166"/>
        <v>312</v>
      </c>
      <c r="BE207" s="14">
        <f>SUMIFS(BD$4:BD207,$AU$4:$AU207,"="&amp;$AU207,$AY$4:$AY207,"="&amp;$AY207)</f>
        <v>720</v>
      </c>
      <c r="BF207" s="25" t="s">
        <v>846</v>
      </c>
      <c r="BG207" s="14">
        <f t="shared" si="167"/>
        <v>143</v>
      </c>
      <c r="BH207" s="14">
        <f>SUMIFS(BG$4:BG207,AU$4:AU207,"="&amp;AU207,AY$4:AY207,"="&amp;AY207)</f>
        <v>330</v>
      </c>
      <c r="BI207" s="25" t="s">
        <v>847</v>
      </c>
      <c r="BJ207" s="14">
        <f t="shared" si="168"/>
        <v>5720</v>
      </c>
      <c r="BK207" s="14">
        <f>SUMIFS(BJ$4:BJ207,$AU$4:$AU207,"="&amp;$AU207,$AY$4:$AY207,"="&amp;$AY207)</f>
        <v>13200</v>
      </c>
    </row>
    <row r="208" spans="1:63" ht="16.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T208" s="13">
        <v>205</v>
      </c>
      <c r="AU208" s="13">
        <f t="shared" si="160"/>
        <v>3</v>
      </c>
      <c r="AV208" s="14">
        <f t="shared" si="161"/>
        <v>200305</v>
      </c>
      <c r="AW208" s="14">
        <f t="shared" si="162"/>
        <v>1102003</v>
      </c>
      <c r="AX208" s="13" t="s">
        <v>816</v>
      </c>
      <c r="AY208" s="13">
        <f t="shared" si="163"/>
        <v>5</v>
      </c>
      <c r="AZ208" s="13" t="s">
        <v>837</v>
      </c>
      <c r="BA208" s="14">
        <f t="shared" si="164"/>
        <v>4</v>
      </c>
      <c r="BB208" s="14" t="str">
        <f t="shared" si="165"/>
        <v>典韦魂珠-5 等级-4</v>
      </c>
      <c r="BC208" s="25" t="s">
        <v>845</v>
      </c>
      <c r="BD208" s="14">
        <f t="shared" si="166"/>
        <v>480</v>
      </c>
      <c r="BE208" s="14">
        <f>SUMIFS(BD$4:BD208,$AU$4:$AU208,"="&amp;$AU208,$AY$4:$AY208,"="&amp;$AY208)</f>
        <v>1200</v>
      </c>
      <c r="BF208" s="25" t="s">
        <v>846</v>
      </c>
      <c r="BG208" s="14">
        <f t="shared" si="167"/>
        <v>220</v>
      </c>
      <c r="BH208" s="14">
        <f>SUMIFS(BG$4:BG208,AU$4:AU208,"="&amp;AU208,AY$4:AY208,"="&amp;AY208)</f>
        <v>550</v>
      </c>
      <c r="BI208" s="25" t="s">
        <v>847</v>
      </c>
      <c r="BJ208" s="14">
        <f t="shared" si="168"/>
        <v>8800</v>
      </c>
      <c r="BK208" s="14">
        <f>SUMIFS(BJ$4:BJ208,$AU$4:$AU208,"="&amp;$AU208,$AY$4:$AY208,"="&amp;$AY208)</f>
        <v>22000</v>
      </c>
    </row>
    <row r="209" spans="1:63" ht="16.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T209" s="13">
        <v>206</v>
      </c>
      <c r="AU209" s="13">
        <f t="shared" si="160"/>
        <v>3</v>
      </c>
      <c r="AV209" s="14">
        <f t="shared" si="161"/>
        <v>200305</v>
      </c>
      <c r="AW209" s="14">
        <f t="shared" si="162"/>
        <v>1102003</v>
      </c>
      <c r="AX209" s="13" t="s">
        <v>816</v>
      </c>
      <c r="AY209" s="13">
        <f t="shared" si="163"/>
        <v>5</v>
      </c>
      <c r="AZ209" s="13" t="s">
        <v>837</v>
      </c>
      <c r="BA209" s="14">
        <f t="shared" si="164"/>
        <v>5</v>
      </c>
      <c r="BB209" s="14" t="str">
        <f t="shared" si="165"/>
        <v>典韦魂珠-5 等级-5</v>
      </c>
      <c r="BC209" s="25" t="s">
        <v>845</v>
      </c>
      <c r="BD209" s="14">
        <f t="shared" si="166"/>
        <v>624</v>
      </c>
      <c r="BE209" s="14">
        <f>SUMIFS(BD$4:BD209,$AU$4:$AU209,"="&amp;$AU209,$AY$4:$AY209,"="&amp;$AY209)</f>
        <v>1824</v>
      </c>
      <c r="BF209" s="25" t="s">
        <v>846</v>
      </c>
      <c r="BG209" s="14">
        <f t="shared" si="167"/>
        <v>286</v>
      </c>
      <c r="BH209" s="14">
        <f>SUMIFS(BG$4:BG209,AU$4:AU209,"="&amp;AU209,AY$4:AY209,"="&amp;AY209)</f>
        <v>836</v>
      </c>
      <c r="BI209" s="25" t="s">
        <v>847</v>
      </c>
      <c r="BJ209" s="14">
        <f t="shared" si="168"/>
        <v>11440</v>
      </c>
      <c r="BK209" s="14">
        <f>SUMIFS(BJ$4:BJ209,$AU$4:$AU209,"="&amp;$AU209,$AY$4:$AY209,"="&amp;$AY209)</f>
        <v>33440</v>
      </c>
    </row>
    <row r="210" spans="1:63" ht="16.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T210" s="13">
        <v>207</v>
      </c>
      <c r="AU210" s="13">
        <f t="shared" si="160"/>
        <v>3</v>
      </c>
      <c r="AV210" s="14">
        <f t="shared" si="161"/>
        <v>200305</v>
      </c>
      <c r="AW210" s="14">
        <f t="shared" si="162"/>
        <v>1102003</v>
      </c>
      <c r="AX210" s="13" t="s">
        <v>816</v>
      </c>
      <c r="AY210" s="13">
        <f t="shared" si="163"/>
        <v>5</v>
      </c>
      <c r="AZ210" s="13" t="s">
        <v>837</v>
      </c>
      <c r="BA210" s="14">
        <f t="shared" si="164"/>
        <v>6</v>
      </c>
      <c r="BB210" s="14" t="str">
        <f t="shared" si="165"/>
        <v>典韦魂珠-5 等级-6</v>
      </c>
      <c r="BC210" s="25" t="s">
        <v>845</v>
      </c>
      <c r="BD210" s="14">
        <f t="shared" si="166"/>
        <v>780</v>
      </c>
      <c r="BE210" s="14">
        <f>SUMIFS(BD$4:BD210,$AU$4:$AU210,"="&amp;$AU210,$AY$4:$AY210,"="&amp;$AY210)</f>
        <v>2604</v>
      </c>
      <c r="BF210" s="25" t="s">
        <v>846</v>
      </c>
      <c r="BG210" s="14">
        <f t="shared" si="167"/>
        <v>358</v>
      </c>
      <c r="BH210" s="14">
        <f>SUMIFS(BG$4:BG210,AU$4:AU210,"="&amp;AU210,AY$4:AY210,"="&amp;AY210)</f>
        <v>1194</v>
      </c>
      <c r="BI210" s="25" t="s">
        <v>847</v>
      </c>
      <c r="BJ210" s="14">
        <f t="shared" si="168"/>
        <v>14300</v>
      </c>
      <c r="BK210" s="14">
        <f>SUMIFS(BJ$4:BJ210,$AU$4:$AU210,"="&amp;$AU210,$AY$4:$AY210,"="&amp;$AY210)</f>
        <v>47740</v>
      </c>
    </row>
    <row r="211" spans="1:63" ht="16.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T211" s="13">
        <v>208</v>
      </c>
      <c r="AU211" s="13">
        <f t="shared" si="160"/>
        <v>3</v>
      </c>
      <c r="AV211" s="14">
        <f t="shared" si="161"/>
        <v>200305</v>
      </c>
      <c r="AW211" s="14">
        <f t="shared" si="162"/>
        <v>1102003</v>
      </c>
      <c r="AX211" s="13" t="s">
        <v>816</v>
      </c>
      <c r="AY211" s="13">
        <f t="shared" si="163"/>
        <v>5</v>
      </c>
      <c r="AZ211" s="13" t="s">
        <v>837</v>
      </c>
      <c r="BA211" s="14">
        <f t="shared" si="164"/>
        <v>7</v>
      </c>
      <c r="BB211" s="14" t="str">
        <f t="shared" si="165"/>
        <v>典韦魂珠-5 等级-7</v>
      </c>
      <c r="BC211" s="25" t="s">
        <v>845</v>
      </c>
      <c r="BD211" s="14">
        <f t="shared" si="166"/>
        <v>960</v>
      </c>
      <c r="BE211" s="14">
        <f>SUMIFS(BD$4:BD211,$AU$4:$AU211,"="&amp;$AU211,$AY$4:$AY211,"="&amp;$AY211)</f>
        <v>3564</v>
      </c>
      <c r="BF211" s="25" t="s">
        <v>846</v>
      </c>
      <c r="BG211" s="14">
        <f t="shared" si="167"/>
        <v>440</v>
      </c>
      <c r="BH211" s="14">
        <f>SUMIFS(BG$4:BG211,AU$4:AU211,"="&amp;AU211,AY$4:AY211,"="&amp;AY211)</f>
        <v>1634</v>
      </c>
      <c r="BI211" s="25" t="s">
        <v>847</v>
      </c>
      <c r="BJ211" s="14">
        <f t="shared" si="168"/>
        <v>17600</v>
      </c>
      <c r="BK211" s="14">
        <f>SUMIFS(BJ$4:BJ211,$AU$4:$AU211,"="&amp;$AU211,$AY$4:$AY211,"="&amp;$AY211)</f>
        <v>65340</v>
      </c>
    </row>
    <row r="212" spans="1:63" ht="16.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T212" s="13">
        <v>209</v>
      </c>
      <c r="AU212" s="13">
        <f t="shared" si="160"/>
        <v>3</v>
      </c>
      <c r="AV212" s="14">
        <f t="shared" si="161"/>
        <v>200305</v>
      </c>
      <c r="AW212" s="14">
        <f t="shared" si="162"/>
        <v>1102003</v>
      </c>
      <c r="AX212" s="13" t="s">
        <v>816</v>
      </c>
      <c r="AY212" s="13">
        <f t="shared" si="163"/>
        <v>5</v>
      </c>
      <c r="AZ212" s="13" t="s">
        <v>837</v>
      </c>
      <c r="BA212" s="14">
        <f t="shared" si="164"/>
        <v>8</v>
      </c>
      <c r="BB212" s="14" t="str">
        <f t="shared" si="165"/>
        <v>典韦魂珠-5 等级-8</v>
      </c>
      <c r="BC212" s="25" t="s">
        <v>845</v>
      </c>
      <c r="BD212" s="14">
        <f t="shared" si="166"/>
        <v>1140</v>
      </c>
      <c r="BE212" s="14">
        <f>SUMIFS(BD$4:BD212,$AU$4:$AU212,"="&amp;$AU212,$AY$4:$AY212,"="&amp;$AY212)</f>
        <v>4704</v>
      </c>
      <c r="BF212" s="25" t="s">
        <v>846</v>
      </c>
      <c r="BG212" s="14">
        <f t="shared" si="167"/>
        <v>523</v>
      </c>
      <c r="BH212" s="14">
        <f>SUMIFS(BG$4:BG212,AU$4:AU212,"="&amp;AU212,AY$4:AY212,"="&amp;AY212)</f>
        <v>2157</v>
      </c>
      <c r="BI212" s="25" t="s">
        <v>847</v>
      </c>
      <c r="BJ212" s="14">
        <f t="shared" si="168"/>
        <v>20900</v>
      </c>
      <c r="BK212" s="14">
        <f>SUMIFS(BJ$4:BJ212,$AU$4:$AU212,"="&amp;$AU212,$AY$4:$AY212,"="&amp;$AY212)</f>
        <v>86240</v>
      </c>
    </row>
    <row r="213" spans="1:63" ht="16.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T213" s="13">
        <v>210</v>
      </c>
      <c r="AU213" s="13">
        <f t="shared" si="160"/>
        <v>3</v>
      </c>
      <c r="AV213" s="14">
        <f t="shared" si="161"/>
        <v>200305</v>
      </c>
      <c r="AW213" s="14">
        <f t="shared" si="162"/>
        <v>1102003</v>
      </c>
      <c r="AX213" s="13" t="s">
        <v>816</v>
      </c>
      <c r="AY213" s="13">
        <f t="shared" si="163"/>
        <v>5</v>
      </c>
      <c r="AZ213" s="13" t="s">
        <v>837</v>
      </c>
      <c r="BA213" s="14">
        <f t="shared" si="164"/>
        <v>9</v>
      </c>
      <c r="BB213" s="14" t="str">
        <f t="shared" si="165"/>
        <v>典韦魂珠-5 等级-9</v>
      </c>
      <c r="BC213" s="25" t="s">
        <v>845</v>
      </c>
      <c r="BD213" s="14">
        <f t="shared" si="166"/>
        <v>1320</v>
      </c>
      <c r="BE213" s="14">
        <f>SUMIFS(BD$4:BD213,$AU$4:$AU213,"="&amp;$AU213,$AY$4:$AY213,"="&amp;$AY213)</f>
        <v>6024</v>
      </c>
      <c r="BF213" s="25" t="s">
        <v>846</v>
      </c>
      <c r="BG213" s="14">
        <f t="shared" si="167"/>
        <v>605</v>
      </c>
      <c r="BH213" s="14">
        <f>SUMIFS(BG$4:BG213,AU$4:AU213,"="&amp;AU213,AY$4:AY213,"="&amp;AY213)</f>
        <v>2762</v>
      </c>
      <c r="BI213" s="25" t="s">
        <v>847</v>
      </c>
      <c r="BJ213" s="14">
        <f t="shared" si="168"/>
        <v>24200</v>
      </c>
      <c r="BK213" s="14">
        <f>SUMIFS(BJ$4:BJ213,$AU$4:$AU213,"="&amp;$AU213,$AY$4:$AY213,"="&amp;$AY213)</f>
        <v>110440</v>
      </c>
    </row>
    <row r="214" spans="1:63" ht="16.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T214" s="13">
        <v>211</v>
      </c>
      <c r="AU214" s="13">
        <f t="shared" si="160"/>
        <v>3</v>
      </c>
      <c r="AV214" s="14">
        <f t="shared" si="161"/>
        <v>200306</v>
      </c>
      <c r="AW214" s="14">
        <f t="shared" si="162"/>
        <v>1102003</v>
      </c>
      <c r="AX214" s="13" t="s">
        <v>816</v>
      </c>
      <c r="AY214" s="13">
        <f t="shared" si="163"/>
        <v>6</v>
      </c>
      <c r="AZ214" s="13" t="s">
        <v>837</v>
      </c>
      <c r="BA214" s="14">
        <f t="shared" si="164"/>
        <v>0</v>
      </c>
      <c r="BB214" s="14" t="str">
        <f t="shared" si="165"/>
        <v>典韦魂珠-6 等级-0</v>
      </c>
      <c r="BC214" s="25" t="s">
        <v>845</v>
      </c>
      <c r="BD214" s="14">
        <f t="shared" si="166"/>
        <v>0</v>
      </c>
      <c r="BE214" s="14">
        <f>SUMIFS(BD$4:BD214,$AU$4:$AU214,"="&amp;$AU214,$AY$4:$AY214,"="&amp;$AY214)</f>
        <v>0</v>
      </c>
      <c r="BF214" s="25" t="s">
        <v>846</v>
      </c>
      <c r="BG214" s="14">
        <f t="shared" si="167"/>
        <v>0</v>
      </c>
      <c r="BH214" s="14">
        <f>SUMIFS(BG$4:BG214,AU$4:AU214,"="&amp;AU214,AY$4:AY214,"="&amp;AY214)</f>
        <v>0</v>
      </c>
      <c r="BI214" s="25" t="s">
        <v>847</v>
      </c>
      <c r="BJ214" s="14">
        <f t="shared" si="168"/>
        <v>0</v>
      </c>
      <c r="BK214" s="14">
        <f>SUMIFS(BJ$4:BJ214,$AU$4:$AU214,"="&amp;$AU214,$AY$4:$AY214,"="&amp;$AY214)</f>
        <v>0</v>
      </c>
    </row>
    <row r="215" spans="1:63" ht="16.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T215" s="13">
        <v>212</v>
      </c>
      <c r="AU215" s="13">
        <f t="shared" si="160"/>
        <v>3</v>
      </c>
      <c r="AV215" s="14">
        <f t="shared" si="161"/>
        <v>200306</v>
      </c>
      <c r="AW215" s="14">
        <f t="shared" si="162"/>
        <v>1102003</v>
      </c>
      <c r="AX215" s="13" t="s">
        <v>816</v>
      </c>
      <c r="AY215" s="13">
        <f t="shared" si="163"/>
        <v>6</v>
      </c>
      <c r="AZ215" s="13" t="s">
        <v>837</v>
      </c>
      <c r="BA215" s="14">
        <f t="shared" si="164"/>
        <v>1</v>
      </c>
      <c r="BB215" s="14" t="str">
        <f t="shared" si="165"/>
        <v>典韦魂珠-6 等级-1</v>
      </c>
      <c r="BC215" s="25" t="s">
        <v>845</v>
      </c>
      <c r="BD215" s="14">
        <f t="shared" si="166"/>
        <v>216</v>
      </c>
      <c r="BE215" s="14">
        <f>SUMIFS(BD$4:BD215,$AU$4:$AU215,"="&amp;$AU215,$AY$4:$AY215,"="&amp;$AY215)</f>
        <v>216</v>
      </c>
      <c r="BF215" s="25" t="s">
        <v>846</v>
      </c>
      <c r="BG215" s="14">
        <f t="shared" si="167"/>
        <v>99</v>
      </c>
      <c r="BH215" s="14">
        <f>SUMIFS(BG$4:BG215,AU$4:AU215,"="&amp;AU215,AY$4:AY215,"="&amp;AY215)</f>
        <v>99</v>
      </c>
      <c r="BI215" s="25" t="s">
        <v>847</v>
      </c>
      <c r="BJ215" s="14">
        <f t="shared" si="168"/>
        <v>3960</v>
      </c>
      <c r="BK215" s="14">
        <f>SUMIFS(BJ$4:BJ215,$AU$4:$AU215,"="&amp;$AU215,$AY$4:$AY215,"="&amp;$AY215)</f>
        <v>3960</v>
      </c>
    </row>
    <row r="216" spans="1:63" ht="16.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T216" s="13">
        <v>213</v>
      </c>
      <c r="AU216" s="13">
        <f t="shared" si="160"/>
        <v>3</v>
      </c>
      <c r="AV216" s="14">
        <f t="shared" si="161"/>
        <v>200306</v>
      </c>
      <c r="AW216" s="14">
        <f t="shared" si="162"/>
        <v>1102003</v>
      </c>
      <c r="AX216" s="13" t="s">
        <v>816</v>
      </c>
      <c r="AY216" s="13">
        <f t="shared" si="163"/>
        <v>6</v>
      </c>
      <c r="AZ216" s="13" t="s">
        <v>837</v>
      </c>
      <c r="BA216" s="14">
        <f t="shared" si="164"/>
        <v>2</v>
      </c>
      <c r="BB216" s="14" t="str">
        <f t="shared" si="165"/>
        <v>典韦魂珠-6 等级-2</v>
      </c>
      <c r="BC216" s="25" t="s">
        <v>845</v>
      </c>
      <c r="BD216" s="14">
        <f t="shared" si="166"/>
        <v>336</v>
      </c>
      <c r="BE216" s="14">
        <f>SUMIFS(BD$4:BD216,$AU$4:$AU216,"="&amp;$AU216,$AY$4:$AY216,"="&amp;$AY216)</f>
        <v>552</v>
      </c>
      <c r="BF216" s="25" t="s">
        <v>846</v>
      </c>
      <c r="BG216" s="14">
        <f t="shared" si="167"/>
        <v>154</v>
      </c>
      <c r="BH216" s="14">
        <f>SUMIFS(BG$4:BG216,AU$4:AU216,"="&amp;AU216,AY$4:AY216,"="&amp;AY216)</f>
        <v>253</v>
      </c>
      <c r="BI216" s="25" t="s">
        <v>847</v>
      </c>
      <c r="BJ216" s="14">
        <f t="shared" si="168"/>
        <v>6160</v>
      </c>
      <c r="BK216" s="14">
        <f>SUMIFS(BJ$4:BJ216,$AU$4:$AU216,"="&amp;$AU216,$AY$4:$AY216,"="&amp;$AY216)</f>
        <v>10120</v>
      </c>
    </row>
    <row r="217" spans="1:63" ht="16.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T217" s="13">
        <v>214</v>
      </c>
      <c r="AU217" s="13">
        <f t="shared" si="160"/>
        <v>3</v>
      </c>
      <c r="AV217" s="14">
        <f t="shared" si="161"/>
        <v>200306</v>
      </c>
      <c r="AW217" s="14">
        <f t="shared" si="162"/>
        <v>1102003</v>
      </c>
      <c r="AX217" s="13" t="s">
        <v>816</v>
      </c>
      <c r="AY217" s="13">
        <f t="shared" si="163"/>
        <v>6</v>
      </c>
      <c r="AZ217" s="13" t="s">
        <v>837</v>
      </c>
      <c r="BA217" s="14">
        <f t="shared" si="164"/>
        <v>3</v>
      </c>
      <c r="BB217" s="14" t="str">
        <f t="shared" si="165"/>
        <v>典韦魂珠-6 等级-3</v>
      </c>
      <c r="BC217" s="25" t="s">
        <v>845</v>
      </c>
      <c r="BD217" s="14">
        <f t="shared" si="166"/>
        <v>450</v>
      </c>
      <c r="BE217" s="14">
        <f>SUMIFS(BD$4:BD217,$AU$4:$AU217,"="&amp;$AU217,$AY$4:$AY217,"="&amp;$AY217)</f>
        <v>1002</v>
      </c>
      <c r="BF217" s="25" t="s">
        <v>846</v>
      </c>
      <c r="BG217" s="14">
        <f t="shared" si="167"/>
        <v>206</v>
      </c>
      <c r="BH217" s="14">
        <f>SUMIFS(BG$4:BG217,AU$4:AU217,"="&amp;AU217,AY$4:AY217,"="&amp;AY217)</f>
        <v>459</v>
      </c>
      <c r="BI217" s="25" t="s">
        <v>847</v>
      </c>
      <c r="BJ217" s="14">
        <f t="shared" si="168"/>
        <v>8250</v>
      </c>
      <c r="BK217" s="14">
        <f>SUMIFS(BJ$4:BJ217,$AU$4:$AU217,"="&amp;$AU217,$AY$4:$AY217,"="&amp;$AY217)</f>
        <v>18370</v>
      </c>
    </row>
    <row r="218" spans="1:63" ht="16.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T218" s="13">
        <v>215</v>
      </c>
      <c r="AU218" s="13">
        <f t="shared" si="160"/>
        <v>3</v>
      </c>
      <c r="AV218" s="14">
        <f t="shared" si="161"/>
        <v>200306</v>
      </c>
      <c r="AW218" s="14">
        <f t="shared" si="162"/>
        <v>1102003</v>
      </c>
      <c r="AX218" s="13" t="s">
        <v>816</v>
      </c>
      <c r="AY218" s="13">
        <f t="shared" si="163"/>
        <v>6</v>
      </c>
      <c r="AZ218" s="13" t="s">
        <v>837</v>
      </c>
      <c r="BA218" s="14">
        <f t="shared" si="164"/>
        <v>4</v>
      </c>
      <c r="BB218" s="14" t="str">
        <f t="shared" si="165"/>
        <v>典韦魂珠-6 等级-4</v>
      </c>
      <c r="BC218" s="25" t="s">
        <v>845</v>
      </c>
      <c r="BD218" s="14">
        <f t="shared" si="166"/>
        <v>672</v>
      </c>
      <c r="BE218" s="14">
        <f>SUMIFS(BD$4:BD218,$AU$4:$AU218,"="&amp;$AU218,$AY$4:$AY218,"="&amp;$AY218)</f>
        <v>1674</v>
      </c>
      <c r="BF218" s="25" t="s">
        <v>846</v>
      </c>
      <c r="BG218" s="14">
        <f t="shared" si="167"/>
        <v>308</v>
      </c>
      <c r="BH218" s="14">
        <f>SUMIFS(BG$4:BG218,AU$4:AU218,"="&amp;AU218,AY$4:AY218,"="&amp;AY218)</f>
        <v>767</v>
      </c>
      <c r="BI218" s="25" t="s">
        <v>847</v>
      </c>
      <c r="BJ218" s="14">
        <f t="shared" si="168"/>
        <v>12320</v>
      </c>
      <c r="BK218" s="14">
        <f>SUMIFS(BJ$4:BJ218,$AU$4:$AU218,"="&amp;$AU218,$AY$4:$AY218,"="&amp;$AY218)</f>
        <v>30690</v>
      </c>
    </row>
    <row r="219" spans="1:63" ht="16.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T219" s="13">
        <v>216</v>
      </c>
      <c r="AU219" s="13">
        <f t="shared" si="160"/>
        <v>3</v>
      </c>
      <c r="AV219" s="14">
        <f t="shared" si="161"/>
        <v>200306</v>
      </c>
      <c r="AW219" s="14">
        <f t="shared" si="162"/>
        <v>1102003</v>
      </c>
      <c r="AX219" s="13" t="s">
        <v>816</v>
      </c>
      <c r="AY219" s="13">
        <f t="shared" si="163"/>
        <v>6</v>
      </c>
      <c r="AZ219" s="13" t="s">
        <v>837</v>
      </c>
      <c r="BA219" s="14">
        <f t="shared" si="164"/>
        <v>5</v>
      </c>
      <c r="BB219" s="14" t="str">
        <f t="shared" si="165"/>
        <v>典韦魂珠-6 等级-5</v>
      </c>
      <c r="BC219" s="25" t="s">
        <v>845</v>
      </c>
      <c r="BD219" s="14">
        <f t="shared" si="166"/>
        <v>900</v>
      </c>
      <c r="BE219" s="14">
        <f>SUMIFS(BD$4:BD219,$AU$4:$AU219,"="&amp;$AU219,$AY$4:$AY219,"="&amp;$AY219)</f>
        <v>2574</v>
      </c>
      <c r="BF219" s="25" t="s">
        <v>846</v>
      </c>
      <c r="BG219" s="14">
        <f t="shared" si="167"/>
        <v>413</v>
      </c>
      <c r="BH219" s="14">
        <f>SUMIFS(BG$4:BG219,AU$4:AU219,"="&amp;AU219,AY$4:AY219,"="&amp;AY219)</f>
        <v>1180</v>
      </c>
      <c r="BI219" s="25" t="s">
        <v>847</v>
      </c>
      <c r="BJ219" s="14">
        <f t="shared" si="168"/>
        <v>16500</v>
      </c>
      <c r="BK219" s="14">
        <f>SUMIFS(BJ$4:BJ219,$AU$4:$AU219,"="&amp;$AU219,$AY$4:$AY219,"="&amp;$AY219)</f>
        <v>47190</v>
      </c>
    </row>
    <row r="220" spans="1:63" ht="16.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T220" s="13">
        <v>217</v>
      </c>
      <c r="AU220" s="13">
        <f t="shared" si="160"/>
        <v>3</v>
      </c>
      <c r="AV220" s="14">
        <f t="shared" si="161"/>
        <v>200306</v>
      </c>
      <c r="AW220" s="14">
        <f t="shared" si="162"/>
        <v>1102003</v>
      </c>
      <c r="AX220" s="13" t="s">
        <v>816</v>
      </c>
      <c r="AY220" s="13">
        <f t="shared" si="163"/>
        <v>6</v>
      </c>
      <c r="AZ220" s="13" t="s">
        <v>837</v>
      </c>
      <c r="BA220" s="14">
        <f t="shared" si="164"/>
        <v>6</v>
      </c>
      <c r="BB220" s="14" t="str">
        <f t="shared" si="165"/>
        <v>典韦魂珠-6 等级-6</v>
      </c>
      <c r="BC220" s="25" t="s">
        <v>845</v>
      </c>
      <c r="BD220" s="14">
        <f t="shared" si="166"/>
        <v>1140</v>
      </c>
      <c r="BE220" s="14">
        <f>SUMIFS(BD$4:BD220,$AU$4:$AU220,"="&amp;$AU220,$AY$4:$AY220,"="&amp;$AY220)</f>
        <v>3714</v>
      </c>
      <c r="BF220" s="25" t="s">
        <v>846</v>
      </c>
      <c r="BG220" s="14">
        <f t="shared" si="167"/>
        <v>523</v>
      </c>
      <c r="BH220" s="14">
        <f>SUMIFS(BG$4:BG220,AU$4:AU220,"="&amp;AU220,AY$4:AY220,"="&amp;AY220)</f>
        <v>1703</v>
      </c>
      <c r="BI220" s="25" t="s">
        <v>847</v>
      </c>
      <c r="BJ220" s="14">
        <f t="shared" si="168"/>
        <v>20900</v>
      </c>
      <c r="BK220" s="14">
        <f>SUMIFS(BJ$4:BJ220,$AU$4:$AU220,"="&amp;$AU220,$AY$4:$AY220,"="&amp;$AY220)</f>
        <v>68090</v>
      </c>
    </row>
    <row r="221" spans="1:63" ht="16.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T221" s="13">
        <v>218</v>
      </c>
      <c r="AU221" s="13">
        <f t="shared" si="160"/>
        <v>3</v>
      </c>
      <c r="AV221" s="14">
        <f t="shared" si="161"/>
        <v>200306</v>
      </c>
      <c r="AW221" s="14">
        <f t="shared" si="162"/>
        <v>1102003</v>
      </c>
      <c r="AX221" s="13" t="s">
        <v>816</v>
      </c>
      <c r="AY221" s="13">
        <f t="shared" si="163"/>
        <v>6</v>
      </c>
      <c r="AZ221" s="13" t="s">
        <v>837</v>
      </c>
      <c r="BA221" s="14">
        <f t="shared" si="164"/>
        <v>7</v>
      </c>
      <c r="BB221" s="14" t="str">
        <f t="shared" si="165"/>
        <v>典韦魂珠-6 等级-7</v>
      </c>
      <c r="BC221" s="25" t="s">
        <v>845</v>
      </c>
      <c r="BD221" s="14">
        <f t="shared" si="166"/>
        <v>1380</v>
      </c>
      <c r="BE221" s="14">
        <f>SUMIFS(BD$4:BD221,$AU$4:$AU221,"="&amp;$AU221,$AY$4:$AY221,"="&amp;$AY221)</f>
        <v>5094</v>
      </c>
      <c r="BF221" s="25" t="s">
        <v>846</v>
      </c>
      <c r="BG221" s="14">
        <f t="shared" si="167"/>
        <v>633</v>
      </c>
      <c r="BH221" s="14">
        <f>SUMIFS(BG$4:BG221,AU$4:AU221,"="&amp;AU221,AY$4:AY221,"="&amp;AY221)</f>
        <v>2336</v>
      </c>
      <c r="BI221" s="25" t="s">
        <v>847</v>
      </c>
      <c r="BJ221" s="14">
        <f t="shared" si="168"/>
        <v>25300</v>
      </c>
      <c r="BK221" s="14">
        <f>SUMIFS(BJ$4:BJ221,$AU$4:$AU221,"="&amp;$AU221,$AY$4:$AY221,"="&amp;$AY221)</f>
        <v>93390</v>
      </c>
    </row>
    <row r="222" spans="1:63" ht="16.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T222" s="13">
        <v>219</v>
      </c>
      <c r="AU222" s="13">
        <f t="shared" si="160"/>
        <v>3</v>
      </c>
      <c r="AV222" s="14">
        <f t="shared" si="161"/>
        <v>200306</v>
      </c>
      <c r="AW222" s="14">
        <f t="shared" si="162"/>
        <v>1102003</v>
      </c>
      <c r="AX222" s="13" t="s">
        <v>816</v>
      </c>
      <c r="AY222" s="13">
        <f t="shared" si="163"/>
        <v>6</v>
      </c>
      <c r="AZ222" s="13" t="s">
        <v>837</v>
      </c>
      <c r="BA222" s="14">
        <f t="shared" si="164"/>
        <v>8</v>
      </c>
      <c r="BB222" s="14" t="str">
        <f t="shared" si="165"/>
        <v>典韦魂珠-6 等级-8</v>
      </c>
      <c r="BC222" s="25" t="s">
        <v>845</v>
      </c>
      <c r="BD222" s="14">
        <f t="shared" si="166"/>
        <v>1560</v>
      </c>
      <c r="BE222" s="14">
        <f>SUMIFS(BD$4:BD222,$AU$4:$AU222,"="&amp;$AU222,$AY$4:$AY222,"="&amp;$AY222)</f>
        <v>6654</v>
      </c>
      <c r="BF222" s="25" t="s">
        <v>846</v>
      </c>
      <c r="BG222" s="14">
        <f t="shared" si="167"/>
        <v>715</v>
      </c>
      <c r="BH222" s="14">
        <f>SUMIFS(BG$4:BG222,AU$4:AU222,"="&amp;AU222,AY$4:AY222,"="&amp;AY222)</f>
        <v>3051</v>
      </c>
      <c r="BI222" s="25" t="s">
        <v>847</v>
      </c>
      <c r="BJ222" s="14">
        <f t="shared" si="168"/>
        <v>28600</v>
      </c>
      <c r="BK222" s="14">
        <f>SUMIFS(BJ$4:BJ222,$AU$4:$AU222,"="&amp;$AU222,$AY$4:$AY222,"="&amp;$AY222)</f>
        <v>121990</v>
      </c>
    </row>
    <row r="223" spans="1:63" ht="16.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T223" s="13">
        <v>220</v>
      </c>
      <c r="AU223" s="13">
        <f t="shared" si="160"/>
        <v>3</v>
      </c>
      <c r="AV223" s="14">
        <f t="shared" si="161"/>
        <v>200306</v>
      </c>
      <c r="AW223" s="14">
        <f t="shared" si="162"/>
        <v>1102003</v>
      </c>
      <c r="AX223" s="13" t="s">
        <v>816</v>
      </c>
      <c r="AY223" s="13">
        <f t="shared" si="163"/>
        <v>6</v>
      </c>
      <c r="AZ223" s="13" t="s">
        <v>837</v>
      </c>
      <c r="BA223" s="14">
        <f t="shared" si="164"/>
        <v>9</v>
      </c>
      <c r="BB223" s="14" t="str">
        <f t="shared" si="165"/>
        <v>典韦魂珠-6 等级-9</v>
      </c>
      <c r="BC223" s="25" t="s">
        <v>845</v>
      </c>
      <c r="BD223" s="14">
        <f t="shared" si="166"/>
        <v>1800</v>
      </c>
      <c r="BE223" s="14">
        <f>SUMIFS(BD$4:BD223,$AU$4:$AU223,"="&amp;$AU223,$AY$4:$AY223,"="&amp;$AY223)</f>
        <v>8454</v>
      </c>
      <c r="BF223" s="25" t="s">
        <v>846</v>
      </c>
      <c r="BG223" s="14">
        <f t="shared" si="167"/>
        <v>825</v>
      </c>
      <c r="BH223" s="14">
        <f>SUMIFS(BG$4:BG223,AU$4:AU223,"="&amp;AU223,AY$4:AY223,"="&amp;AY223)</f>
        <v>3876</v>
      </c>
      <c r="BI223" s="25" t="s">
        <v>847</v>
      </c>
      <c r="BJ223" s="14">
        <f t="shared" si="168"/>
        <v>33000</v>
      </c>
      <c r="BK223" s="14">
        <f>SUMIFS(BJ$4:BJ223,$AU$4:$AU223,"="&amp;$AU223,$AY$4:$AY223,"="&amp;$AY223)</f>
        <v>154990</v>
      </c>
    </row>
    <row r="224" spans="1:63" ht="16.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T224" s="13">
        <v>221</v>
      </c>
      <c r="AU224" s="13">
        <f t="shared" si="160"/>
        <v>3</v>
      </c>
      <c r="AV224" s="14">
        <f t="shared" si="161"/>
        <v>200307</v>
      </c>
      <c r="AW224" s="14">
        <f t="shared" si="162"/>
        <v>1102003</v>
      </c>
      <c r="AX224" s="13" t="s">
        <v>816</v>
      </c>
      <c r="AY224" s="13">
        <f t="shared" si="163"/>
        <v>7</v>
      </c>
      <c r="AZ224" s="13" t="s">
        <v>837</v>
      </c>
      <c r="BA224" s="14">
        <f t="shared" si="164"/>
        <v>0</v>
      </c>
      <c r="BB224" s="14" t="str">
        <f t="shared" si="165"/>
        <v>典韦魂珠-7 等级-0</v>
      </c>
      <c r="BC224" s="25" t="s">
        <v>845</v>
      </c>
      <c r="BD224" s="14">
        <f t="shared" si="166"/>
        <v>0</v>
      </c>
      <c r="BE224" s="14">
        <f>SUMIFS(BD$4:BD224,$AU$4:$AU224,"="&amp;$AU224,$AY$4:$AY224,"="&amp;$AY224)</f>
        <v>0</v>
      </c>
      <c r="BF224" s="25" t="s">
        <v>846</v>
      </c>
      <c r="BG224" s="14">
        <f t="shared" si="167"/>
        <v>0</v>
      </c>
      <c r="BH224" s="14">
        <f>SUMIFS(BG$4:BG224,AU$4:AU224,"="&amp;AU224,AY$4:AY224,"="&amp;AY224)</f>
        <v>0</v>
      </c>
      <c r="BI224" s="25" t="s">
        <v>847</v>
      </c>
      <c r="BJ224" s="14">
        <f t="shared" si="168"/>
        <v>0</v>
      </c>
      <c r="BK224" s="14">
        <f>SUMIFS(BJ$4:BJ224,$AU$4:$AU224,"="&amp;$AU224,$AY$4:$AY224,"="&amp;$AY224)</f>
        <v>0</v>
      </c>
    </row>
    <row r="225" spans="1:63" ht="16.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T225" s="13">
        <v>222</v>
      </c>
      <c r="AU225" s="13">
        <f t="shared" si="160"/>
        <v>3</v>
      </c>
      <c r="AV225" s="14">
        <f t="shared" si="161"/>
        <v>200307</v>
      </c>
      <c r="AW225" s="14">
        <f t="shared" si="162"/>
        <v>1102003</v>
      </c>
      <c r="AX225" s="13" t="s">
        <v>816</v>
      </c>
      <c r="AY225" s="13">
        <f t="shared" si="163"/>
        <v>7</v>
      </c>
      <c r="AZ225" s="13" t="s">
        <v>837</v>
      </c>
      <c r="BA225" s="14">
        <f t="shared" si="164"/>
        <v>1</v>
      </c>
      <c r="BB225" s="14" t="str">
        <f t="shared" si="165"/>
        <v>典韦魂珠-7 等级-1</v>
      </c>
      <c r="BC225" s="25" t="s">
        <v>845</v>
      </c>
      <c r="BD225" s="14">
        <f t="shared" si="166"/>
        <v>288</v>
      </c>
      <c r="BE225" s="14">
        <f>SUMIFS(BD$4:BD225,$AU$4:$AU225,"="&amp;$AU225,$AY$4:$AY225,"="&amp;$AY225)</f>
        <v>288</v>
      </c>
      <c r="BF225" s="25" t="s">
        <v>846</v>
      </c>
      <c r="BG225" s="14">
        <f t="shared" si="167"/>
        <v>132</v>
      </c>
      <c r="BH225" s="14">
        <f>SUMIFS(BG$4:BG225,AU$4:AU225,"="&amp;AU225,AY$4:AY225,"="&amp;AY225)</f>
        <v>132</v>
      </c>
      <c r="BI225" s="25" t="s">
        <v>847</v>
      </c>
      <c r="BJ225" s="14">
        <f t="shared" si="168"/>
        <v>5280</v>
      </c>
      <c r="BK225" s="14">
        <f>SUMIFS(BJ$4:BJ225,$AU$4:$AU225,"="&amp;$AU225,$AY$4:$AY225,"="&amp;$AY225)</f>
        <v>5280</v>
      </c>
    </row>
    <row r="226" spans="1:63" ht="16.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T226" s="13">
        <v>223</v>
      </c>
      <c r="AU226" s="13">
        <f t="shared" si="160"/>
        <v>3</v>
      </c>
      <c r="AV226" s="14">
        <f t="shared" si="161"/>
        <v>200307</v>
      </c>
      <c r="AW226" s="14">
        <f t="shared" si="162"/>
        <v>1102003</v>
      </c>
      <c r="AX226" s="13" t="s">
        <v>816</v>
      </c>
      <c r="AY226" s="13">
        <f t="shared" si="163"/>
        <v>7</v>
      </c>
      <c r="AZ226" s="13" t="s">
        <v>837</v>
      </c>
      <c r="BA226" s="14">
        <f t="shared" si="164"/>
        <v>2</v>
      </c>
      <c r="BB226" s="14" t="str">
        <f t="shared" si="165"/>
        <v>典韦魂珠-7 等级-2</v>
      </c>
      <c r="BC226" s="25" t="s">
        <v>845</v>
      </c>
      <c r="BD226" s="14">
        <f t="shared" si="166"/>
        <v>432</v>
      </c>
      <c r="BE226" s="14">
        <f>SUMIFS(BD$4:BD226,$AU$4:$AU226,"="&amp;$AU226,$AY$4:$AY226,"="&amp;$AY226)</f>
        <v>720</v>
      </c>
      <c r="BF226" s="25" t="s">
        <v>846</v>
      </c>
      <c r="BG226" s="14">
        <f t="shared" si="167"/>
        <v>198</v>
      </c>
      <c r="BH226" s="14">
        <f>SUMIFS(BG$4:BG226,AU$4:AU226,"="&amp;AU226,AY$4:AY226,"="&amp;AY226)</f>
        <v>330</v>
      </c>
      <c r="BI226" s="25" t="s">
        <v>847</v>
      </c>
      <c r="BJ226" s="14">
        <f t="shared" si="168"/>
        <v>7920</v>
      </c>
      <c r="BK226" s="14">
        <f>SUMIFS(BJ$4:BJ226,$AU$4:$AU226,"="&amp;$AU226,$AY$4:$AY226,"="&amp;$AY226)</f>
        <v>13200</v>
      </c>
    </row>
    <row r="227" spans="1:63" ht="16.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T227" s="13">
        <v>224</v>
      </c>
      <c r="AU227" s="13">
        <f t="shared" si="160"/>
        <v>3</v>
      </c>
      <c r="AV227" s="14">
        <f t="shared" si="161"/>
        <v>200307</v>
      </c>
      <c r="AW227" s="14">
        <f t="shared" si="162"/>
        <v>1102003</v>
      </c>
      <c r="AX227" s="13" t="s">
        <v>816</v>
      </c>
      <c r="AY227" s="13">
        <f t="shared" si="163"/>
        <v>7</v>
      </c>
      <c r="AZ227" s="13" t="s">
        <v>837</v>
      </c>
      <c r="BA227" s="14">
        <f t="shared" si="164"/>
        <v>3</v>
      </c>
      <c r="BB227" s="14" t="str">
        <f t="shared" si="165"/>
        <v>典韦魂珠-7 等级-3</v>
      </c>
      <c r="BC227" s="25" t="s">
        <v>845</v>
      </c>
      <c r="BD227" s="14">
        <f t="shared" si="166"/>
        <v>576</v>
      </c>
      <c r="BE227" s="14">
        <f>SUMIFS(BD$4:BD227,$AU$4:$AU227,"="&amp;$AU227,$AY$4:$AY227,"="&amp;$AY227)</f>
        <v>1296</v>
      </c>
      <c r="BF227" s="25" t="s">
        <v>846</v>
      </c>
      <c r="BG227" s="14">
        <f t="shared" si="167"/>
        <v>264</v>
      </c>
      <c r="BH227" s="14">
        <f>SUMIFS(BG$4:BG227,AU$4:AU227,"="&amp;AU227,AY$4:AY227,"="&amp;AY227)</f>
        <v>594</v>
      </c>
      <c r="BI227" s="25" t="s">
        <v>847</v>
      </c>
      <c r="BJ227" s="14">
        <f t="shared" si="168"/>
        <v>10560</v>
      </c>
      <c r="BK227" s="14">
        <f>SUMIFS(BJ$4:BJ227,$AU$4:$AU227,"="&amp;$AU227,$AY$4:$AY227,"="&amp;$AY227)</f>
        <v>23760</v>
      </c>
    </row>
    <row r="228" spans="1:63" ht="16.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T228" s="13">
        <v>225</v>
      </c>
      <c r="AU228" s="13">
        <f t="shared" si="160"/>
        <v>3</v>
      </c>
      <c r="AV228" s="14">
        <f t="shared" si="161"/>
        <v>200307</v>
      </c>
      <c r="AW228" s="14">
        <f t="shared" si="162"/>
        <v>1102003</v>
      </c>
      <c r="AX228" s="13" t="s">
        <v>816</v>
      </c>
      <c r="AY228" s="13">
        <f t="shared" si="163"/>
        <v>7</v>
      </c>
      <c r="AZ228" s="13" t="s">
        <v>837</v>
      </c>
      <c r="BA228" s="14">
        <f t="shared" si="164"/>
        <v>4</v>
      </c>
      <c r="BB228" s="14" t="str">
        <f t="shared" si="165"/>
        <v>典韦魂珠-7 等级-4</v>
      </c>
      <c r="BC228" s="25" t="s">
        <v>845</v>
      </c>
      <c r="BD228" s="14">
        <f t="shared" si="166"/>
        <v>864</v>
      </c>
      <c r="BE228" s="14">
        <f>SUMIFS(BD$4:BD228,$AU$4:$AU228,"="&amp;$AU228,$AY$4:$AY228,"="&amp;$AY228)</f>
        <v>2160</v>
      </c>
      <c r="BF228" s="25" t="s">
        <v>846</v>
      </c>
      <c r="BG228" s="14">
        <f t="shared" si="167"/>
        <v>396</v>
      </c>
      <c r="BH228" s="14">
        <f>SUMIFS(BG$4:BG228,AU$4:AU228,"="&amp;AU228,AY$4:AY228,"="&amp;AY228)</f>
        <v>990</v>
      </c>
      <c r="BI228" s="25" t="s">
        <v>847</v>
      </c>
      <c r="BJ228" s="14">
        <f t="shared" si="168"/>
        <v>15840</v>
      </c>
      <c r="BK228" s="14">
        <f>SUMIFS(BJ$4:BJ228,$AU$4:$AU228,"="&amp;$AU228,$AY$4:$AY228,"="&amp;$AY228)</f>
        <v>39600</v>
      </c>
    </row>
    <row r="229" spans="1:63" ht="16.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T229" s="13">
        <v>226</v>
      </c>
      <c r="AU229" s="13">
        <f t="shared" si="160"/>
        <v>3</v>
      </c>
      <c r="AV229" s="14">
        <f t="shared" si="161"/>
        <v>200307</v>
      </c>
      <c r="AW229" s="14">
        <f t="shared" si="162"/>
        <v>1102003</v>
      </c>
      <c r="AX229" s="13" t="s">
        <v>816</v>
      </c>
      <c r="AY229" s="13">
        <f t="shared" si="163"/>
        <v>7</v>
      </c>
      <c r="AZ229" s="13" t="s">
        <v>837</v>
      </c>
      <c r="BA229" s="14">
        <f t="shared" si="164"/>
        <v>5</v>
      </c>
      <c r="BB229" s="14" t="str">
        <f t="shared" si="165"/>
        <v>典韦魂珠-7 等级-5</v>
      </c>
      <c r="BC229" s="25" t="s">
        <v>845</v>
      </c>
      <c r="BD229" s="14">
        <f t="shared" si="166"/>
        <v>1152</v>
      </c>
      <c r="BE229" s="14">
        <f>SUMIFS(BD$4:BD229,$AU$4:$AU229,"="&amp;$AU229,$AY$4:$AY229,"="&amp;$AY229)</f>
        <v>3312</v>
      </c>
      <c r="BF229" s="25" t="s">
        <v>846</v>
      </c>
      <c r="BG229" s="14">
        <f t="shared" si="167"/>
        <v>528</v>
      </c>
      <c r="BH229" s="14">
        <f>SUMIFS(BG$4:BG229,AU$4:AU229,"="&amp;AU229,AY$4:AY229,"="&amp;AY229)</f>
        <v>1518</v>
      </c>
      <c r="BI229" s="25" t="s">
        <v>847</v>
      </c>
      <c r="BJ229" s="14">
        <f t="shared" si="168"/>
        <v>21120</v>
      </c>
      <c r="BK229" s="14">
        <f>SUMIFS(BJ$4:BJ229,$AU$4:$AU229,"="&amp;$AU229,$AY$4:$AY229,"="&amp;$AY229)</f>
        <v>60720</v>
      </c>
    </row>
    <row r="230" spans="1:63" ht="16.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T230" s="13">
        <v>227</v>
      </c>
      <c r="AU230" s="13">
        <f t="shared" si="160"/>
        <v>3</v>
      </c>
      <c r="AV230" s="14">
        <f t="shared" si="161"/>
        <v>200307</v>
      </c>
      <c r="AW230" s="14">
        <f t="shared" si="162"/>
        <v>1102003</v>
      </c>
      <c r="AX230" s="13" t="s">
        <v>816</v>
      </c>
      <c r="AY230" s="13">
        <f t="shared" si="163"/>
        <v>7</v>
      </c>
      <c r="AZ230" s="13" t="s">
        <v>837</v>
      </c>
      <c r="BA230" s="14">
        <f t="shared" si="164"/>
        <v>6</v>
      </c>
      <c r="BB230" s="14" t="str">
        <f t="shared" si="165"/>
        <v>典韦魂珠-7 等级-6</v>
      </c>
      <c r="BC230" s="25" t="s">
        <v>845</v>
      </c>
      <c r="BD230" s="14">
        <f t="shared" si="166"/>
        <v>1440</v>
      </c>
      <c r="BE230" s="14">
        <f>SUMIFS(BD$4:BD230,$AU$4:$AU230,"="&amp;$AU230,$AY$4:$AY230,"="&amp;$AY230)</f>
        <v>4752</v>
      </c>
      <c r="BF230" s="25" t="s">
        <v>846</v>
      </c>
      <c r="BG230" s="14">
        <f t="shared" si="167"/>
        <v>660</v>
      </c>
      <c r="BH230" s="14">
        <f>SUMIFS(BG$4:BG230,AU$4:AU230,"="&amp;AU230,AY$4:AY230,"="&amp;AY230)</f>
        <v>2178</v>
      </c>
      <c r="BI230" s="25" t="s">
        <v>847</v>
      </c>
      <c r="BJ230" s="14">
        <f t="shared" si="168"/>
        <v>26400</v>
      </c>
      <c r="BK230" s="14">
        <f>SUMIFS(BJ$4:BJ230,$AU$4:$AU230,"="&amp;$AU230,$AY$4:$AY230,"="&amp;$AY230)</f>
        <v>87120</v>
      </c>
    </row>
    <row r="231" spans="1:63" ht="16.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T231" s="13">
        <v>228</v>
      </c>
      <c r="AU231" s="13">
        <f t="shared" si="160"/>
        <v>3</v>
      </c>
      <c r="AV231" s="14">
        <f t="shared" si="161"/>
        <v>200307</v>
      </c>
      <c r="AW231" s="14">
        <f t="shared" si="162"/>
        <v>1102003</v>
      </c>
      <c r="AX231" s="13" t="s">
        <v>816</v>
      </c>
      <c r="AY231" s="13">
        <f t="shared" si="163"/>
        <v>7</v>
      </c>
      <c r="AZ231" s="13" t="s">
        <v>837</v>
      </c>
      <c r="BA231" s="14">
        <f t="shared" si="164"/>
        <v>7</v>
      </c>
      <c r="BB231" s="14" t="str">
        <f t="shared" si="165"/>
        <v>典韦魂珠-7 等级-7</v>
      </c>
      <c r="BC231" s="25" t="s">
        <v>845</v>
      </c>
      <c r="BD231" s="14">
        <f t="shared" si="166"/>
        <v>1728</v>
      </c>
      <c r="BE231" s="14">
        <f>SUMIFS(BD$4:BD231,$AU$4:$AU231,"="&amp;$AU231,$AY$4:$AY231,"="&amp;$AY231)</f>
        <v>6480</v>
      </c>
      <c r="BF231" s="25" t="s">
        <v>846</v>
      </c>
      <c r="BG231" s="14">
        <f t="shared" si="167"/>
        <v>792</v>
      </c>
      <c r="BH231" s="14">
        <f>SUMIFS(BG$4:BG231,AU$4:AU231,"="&amp;AU231,AY$4:AY231,"="&amp;AY231)</f>
        <v>2970</v>
      </c>
      <c r="BI231" s="25" t="s">
        <v>847</v>
      </c>
      <c r="BJ231" s="14">
        <f t="shared" si="168"/>
        <v>31680</v>
      </c>
      <c r="BK231" s="14">
        <f>SUMIFS(BJ$4:BJ231,$AU$4:$AU231,"="&amp;$AU231,$AY$4:$AY231,"="&amp;$AY231)</f>
        <v>118800</v>
      </c>
    </row>
    <row r="232" spans="1:63" ht="16.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T232" s="13">
        <v>229</v>
      </c>
      <c r="AU232" s="13">
        <f t="shared" si="160"/>
        <v>3</v>
      </c>
      <c r="AV232" s="14">
        <f t="shared" si="161"/>
        <v>200307</v>
      </c>
      <c r="AW232" s="14">
        <f t="shared" si="162"/>
        <v>1102003</v>
      </c>
      <c r="AX232" s="13" t="s">
        <v>816</v>
      </c>
      <c r="AY232" s="13">
        <f t="shared" si="163"/>
        <v>7</v>
      </c>
      <c r="AZ232" s="13" t="s">
        <v>837</v>
      </c>
      <c r="BA232" s="14">
        <f t="shared" si="164"/>
        <v>8</v>
      </c>
      <c r="BB232" s="14" t="str">
        <f t="shared" si="165"/>
        <v>典韦魂珠-7 等级-8</v>
      </c>
      <c r="BC232" s="25" t="s">
        <v>845</v>
      </c>
      <c r="BD232" s="14">
        <f t="shared" si="166"/>
        <v>2016</v>
      </c>
      <c r="BE232" s="14">
        <f>SUMIFS(BD$4:BD232,$AU$4:$AU232,"="&amp;$AU232,$AY$4:$AY232,"="&amp;$AY232)</f>
        <v>8496</v>
      </c>
      <c r="BF232" s="25" t="s">
        <v>846</v>
      </c>
      <c r="BG232" s="14">
        <f t="shared" si="167"/>
        <v>924</v>
      </c>
      <c r="BH232" s="14">
        <f>SUMIFS(BG$4:BG232,AU$4:AU232,"="&amp;AU232,AY$4:AY232,"="&amp;AY232)</f>
        <v>3894</v>
      </c>
      <c r="BI232" s="25" t="s">
        <v>847</v>
      </c>
      <c r="BJ232" s="14">
        <f t="shared" si="168"/>
        <v>36960</v>
      </c>
      <c r="BK232" s="14">
        <f>SUMIFS(BJ$4:BJ232,$AU$4:$AU232,"="&amp;$AU232,$AY$4:$AY232,"="&amp;$AY232)</f>
        <v>155760</v>
      </c>
    </row>
    <row r="233" spans="1:63" ht="16.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T233" s="13">
        <v>230</v>
      </c>
      <c r="AU233" s="13">
        <f t="shared" si="160"/>
        <v>3</v>
      </c>
      <c r="AV233" s="14">
        <f t="shared" si="161"/>
        <v>200307</v>
      </c>
      <c r="AW233" s="14">
        <f t="shared" si="162"/>
        <v>1102003</v>
      </c>
      <c r="AX233" s="13" t="s">
        <v>816</v>
      </c>
      <c r="AY233" s="13">
        <f t="shared" si="163"/>
        <v>7</v>
      </c>
      <c r="AZ233" s="13" t="s">
        <v>837</v>
      </c>
      <c r="BA233" s="14">
        <f t="shared" si="164"/>
        <v>9</v>
      </c>
      <c r="BB233" s="14" t="str">
        <f t="shared" si="165"/>
        <v>典韦魂珠-7 等级-9</v>
      </c>
      <c r="BC233" s="25" t="s">
        <v>845</v>
      </c>
      <c r="BD233" s="14">
        <f t="shared" si="166"/>
        <v>2304</v>
      </c>
      <c r="BE233" s="14">
        <f>SUMIFS(BD$4:BD233,$AU$4:$AU233,"="&amp;$AU233,$AY$4:$AY233,"="&amp;$AY233)</f>
        <v>10800</v>
      </c>
      <c r="BF233" s="25" t="s">
        <v>846</v>
      </c>
      <c r="BG233" s="14">
        <f t="shared" si="167"/>
        <v>1056</v>
      </c>
      <c r="BH233" s="14">
        <f>SUMIFS(BG$4:BG233,AU$4:AU233,"="&amp;AU233,AY$4:AY233,"="&amp;AY233)</f>
        <v>4950</v>
      </c>
      <c r="BI233" s="25" t="s">
        <v>847</v>
      </c>
      <c r="BJ233" s="14">
        <f t="shared" si="168"/>
        <v>42240</v>
      </c>
      <c r="BK233" s="14">
        <f>SUMIFS(BJ$4:BJ233,$AU$4:$AU233,"="&amp;$AU233,$AY$4:$AY233,"="&amp;$AY233)</f>
        <v>198000</v>
      </c>
    </row>
    <row r="234" spans="1:63" ht="16.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T234" s="13">
        <v>231</v>
      </c>
      <c r="AU234" s="13">
        <f t="shared" si="160"/>
        <v>3</v>
      </c>
      <c r="AV234" s="14">
        <f t="shared" si="161"/>
        <v>200308</v>
      </c>
      <c r="AW234" s="14">
        <f t="shared" si="162"/>
        <v>1102003</v>
      </c>
      <c r="AX234" s="13" t="s">
        <v>816</v>
      </c>
      <c r="AY234" s="13">
        <f t="shared" si="163"/>
        <v>8</v>
      </c>
      <c r="AZ234" s="13" t="s">
        <v>837</v>
      </c>
      <c r="BA234" s="14">
        <f t="shared" si="164"/>
        <v>0</v>
      </c>
      <c r="BB234" s="14" t="str">
        <f t="shared" si="165"/>
        <v>典韦魂珠-8 等级-0</v>
      </c>
      <c r="BC234" s="25" t="s">
        <v>845</v>
      </c>
      <c r="BD234" s="14">
        <f t="shared" si="166"/>
        <v>0</v>
      </c>
      <c r="BE234" s="14">
        <f>SUMIFS(BD$4:BD234,$AU$4:$AU234,"="&amp;$AU234,$AY$4:$AY234,"="&amp;$AY234)</f>
        <v>0</v>
      </c>
      <c r="BF234" s="25" t="s">
        <v>846</v>
      </c>
      <c r="BG234" s="14">
        <f t="shared" si="167"/>
        <v>0</v>
      </c>
      <c r="BH234" s="14">
        <f>SUMIFS(BG$4:BG234,AU$4:AU234,"="&amp;AU234,AY$4:AY234,"="&amp;AY234)</f>
        <v>0</v>
      </c>
      <c r="BI234" s="25" t="s">
        <v>847</v>
      </c>
      <c r="BJ234" s="14">
        <f t="shared" si="168"/>
        <v>0</v>
      </c>
      <c r="BK234" s="14">
        <f>SUMIFS(BJ$4:BJ234,$AU$4:$AU234,"="&amp;$AU234,$AY$4:$AY234,"="&amp;$AY234)</f>
        <v>0</v>
      </c>
    </row>
    <row r="235" spans="1:63" ht="16.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T235" s="13">
        <v>232</v>
      </c>
      <c r="AU235" s="13">
        <f t="shared" si="160"/>
        <v>3</v>
      </c>
      <c r="AV235" s="14">
        <f t="shared" si="161"/>
        <v>200308</v>
      </c>
      <c r="AW235" s="14">
        <f t="shared" si="162"/>
        <v>1102003</v>
      </c>
      <c r="AX235" s="13" t="s">
        <v>816</v>
      </c>
      <c r="AY235" s="13">
        <f t="shared" si="163"/>
        <v>8</v>
      </c>
      <c r="AZ235" s="13" t="s">
        <v>837</v>
      </c>
      <c r="BA235" s="14">
        <f t="shared" si="164"/>
        <v>1</v>
      </c>
      <c r="BB235" s="14" t="str">
        <f t="shared" si="165"/>
        <v>典韦魂珠-8 等级-1</v>
      </c>
      <c r="BC235" s="25" t="s">
        <v>845</v>
      </c>
      <c r="BD235" s="14">
        <f t="shared" si="166"/>
        <v>384</v>
      </c>
      <c r="BE235" s="14">
        <f>SUMIFS(BD$4:BD235,$AU$4:$AU235,"="&amp;$AU235,$AY$4:$AY235,"="&amp;$AY235)</f>
        <v>384</v>
      </c>
      <c r="BF235" s="25" t="s">
        <v>846</v>
      </c>
      <c r="BG235" s="14">
        <f t="shared" si="167"/>
        <v>176</v>
      </c>
      <c r="BH235" s="14">
        <f>SUMIFS(BG$4:BG235,AU$4:AU235,"="&amp;AU235,AY$4:AY235,"="&amp;AY235)</f>
        <v>176</v>
      </c>
      <c r="BI235" s="25" t="s">
        <v>847</v>
      </c>
      <c r="BJ235" s="14">
        <f t="shared" si="168"/>
        <v>7040</v>
      </c>
      <c r="BK235" s="14">
        <f>SUMIFS(BJ$4:BJ235,$AU$4:$AU235,"="&amp;$AU235,$AY$4:$AY235,"="&amp;$AY235)</f>
        <v>7040</v>
      </c>
    </row>
    <row r="236" spans="1:63" ht="16.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T236" s="13">
        <v>233</v>
      </c>
      <c r="AU236" s="13">
        <f t="shared" si="160"/>
        <v>3</v>
      </c>
      <c r="AV236" s="14">
        <f t="shared" si="161"/>
        <v>200308</v>
      </c>
      <c r="AW236" s="14">
        <f t="shared" si="162"/>
        <v>1102003</v>
      </c>
      <c r="AX236" s="13" t="s">
        <v>816</v>
      </c>
      <c r="AY236" s="13">
        <f t="shared" si="163"/>
        <v>8</v>
      </c>
      <c r="AZ236" s="13" t="s">
        <v>837</v>
      </c>
      <c r="BA236" s="14">
        <f t="shared" si="164"/>
        <v>2</v>
      </c>
      <c r="BB236" s="14" t="str">
        <f t="shared" si="165"/>
        <v>典韦魂珠-8 等级-2</v>
      </c>
      <c r="BC236" s="25" t="s">
        <v>845</v>
      </c>
      <c r="BD236" s="14">
        <f t="shared" si="166"/>
        <v>576</v>
      </c>
      <c r="BE236" s="14">
        <f>SUMIFS(BD$4:BD236,$AU$4:$AU236,"="&amp;$AU236,$AY$4:$AY236,"="&amp;$AY236)</f>
        <v>960</v>
      </c>
      <c r="BF236" s="25" t="s">
        <v>846</v>
      </c>
      <c r="BG236" s="14">
        <f t="shared" si="167"/>
        <v>264</v>
      </c>
      <c r="BH236" s="14">
        <f>SUMIFS(BG$4:BG236,AU$4:AU236,"="&amp;AU236,AY$4:AY236,"="&amp;AY236)</f>
        <v>440</v>
      </c>
      <c r="BI236" s="25" t="s">
        <v>847</v>
      </c>
      <c r="BJ236" s="14">
        <f t="shared" si="168"/>
        <v>10560</v>
      </c>
      <c r="BK236" s="14">
        <f>SUMIFS(BJ$4:BJ236,$AU$4:$AU236,"="&amp;$AU236,$AY$4:$AY236,"="&amp;$AY236)</f>
        <v>17600</v>
      </c>
    </row>
    <row r="237" spans="1:63" ht="16.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T237" s="13">
        <v>234</v>
      </c>
      <c r="AU237" s="13">
        <f t="shared" si="160"/>
        <v>3</v>
      </c>
      <c r="AV237" s="14">
        <f t="shared" si="161"/>
        <v>200308</v>
      </c>
      <c r="AW237" s="14">
        <f t="shared" si="162"/>
        <v>1102003</v>
      </c>
      <c r="AX237" s="13" t="s">
        <v>816</v>
      </c>
      <c r="AY237" s="13">
        <f t="shared" si="163"/>
        <v>8</v>
      </c>
      <c r="AZ237" s="13" t="s">
        <v>837</v>
      </c>
      <c r="BA237" s="14">
        <f t="shared" si="164"/>
        <v>3</v>
      </c>
      <c r="BB237" s="14" t="str">
        <f t="shared" si="165"/>
        <v>典韦魂珠-8 等级-3</v>
      </c>
      <c r="BC237" s="25" t="s">
        <v>845</v>
      </c>
      <c r="BD237" s="14">
        <f t="shared" si="166"/>
        <v>768</v>
      </c>
      <c r="BE237" s="14">
        <f>SUMIFS(BD$4:BD237,$AU$4:$AU237,"="&amp;$AU237,$AY$4:$AY237,"="&amp;$AY237)</f>
        <v>1728</v>
      </c>
      <c r="BF237" s="25" t="s">
        <v>846</v>
      </c>
      <c r="BG237" s="14">
        <f t="shared" si="167"/>
        <v>352</v>
      </c>
      <c r="BH237" s="14">
        <f>SUMIFS(BG$4:BG237,AU$4:AU237,"="&amp;AU237,AY$4:AY237,"="&amp;AY237)</f>
        <v>792</v>
      </c>
      <c r="BI237" s="25" t="s">
        <v>847</v>
      </c>
      <c r="BJ237" s="14">
        <f t="shared" si="168"/>
        <v>14080</v>
      </c>
      <c r="BK237" s="14">
        <f>SUMIFS(BJ$4:BJ237,$AU$4:$AU237,"="&amp;$AU237,$AY$4:$AY237,"="&amp;$AY237)</f>
        <v>31680</v>
      </c>
    </row>
    <row r="238" spans="1:63" ht="16.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T238" s="13">
        <v>235</v>
      </c>
      <c r="AU238" s="13">
        <f t="shared" si="160"/>
        <v>3</v>
      </c>
      <c r="AV238" s="14">
        <f t="shared" si="161"/>
        <v>200308</v>
      </c>
      <c r="AW238" s="14">
        <f t="shared" si="162"/>
        <v>1102003</v>
      </c>
      <c r="AX238" s="13" t="s">
        <v>816</v>
      </c>
      <c r="AY238" s="13">
        <f t="shared" si="163"/>
        <v>8</v>
      </c>
      <c r="AZ238" s="13" t="s">
        <v>837</v>
      </c>
      <c r="BA238" s="14">
        <f t="shared" si="164"/>
        <v>4</v>
      </c>
      <c r="BB238" s="14" t="str">
        <f t="shared" si="165"/>
        <v>典韦魂珠-8 等级-4</v>
      </c>
      <c r="BC238" s="25" t="s">
        <v>845</v>
      </c>
      <c r="BD238" s="14">
        <f t="shared" si="166"/>
        <v>1152</v>
      </c>
      <c r="BE238" s="14">
        <f>SUMIFS(BD$4:BD238,$AU$4:$AU238,"="&amp;$AU238,$AY$4:$AY238,"="&amp;$AY238)</f>
        <v>2880</v>
      </c>
      <c r="BF238" s="25" t="s">
        <v>846</v>
      </c>
      <c r="BG238" s="14">
        <f t="shared" si="167"/>
        <v>528</v>
      </c>
      <c r="BH238" s="14">
        <f>SUMIFS(BG$4:BG238,AU$4:AU238,"="&amp;AU238,AY$4:AY238,"="&amp;AY238)</f>
        <v>1320</v>
      </c>
      <c r="BI238" s="25" t="s">
        <v>847</v>
      </c>
      <c r="BJ238" s="14">
        <f t="shared" si="168"/>
        <v>21120</v>
      </c>
      <c r="BK238" s="14">
        <f>SUMIFS(BJ$4:BJ238,$AU$4:$AU238,"="&amp;$AU238,$AY$4:$AY238,"="&amp;$AY238)</f>
        <v>52800</v>
      </c>
    </row>
    <row r="239" spans="1:63" ht="16.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T239" s="13">
        <v>236</v>
      </c>
      <c r="AU239" s="13">
        <f t="shared" si="160"/>
        <v>3</v>
      </c>
      <c r="AV239" s="14">
        <f t="shared" si="161"/>
        <v>200308</v>
      </c>
      <c r="AW239" s="14">
        <f t="shared" si="162"/>
        <v>1102003</v>
      </c>
      <c r="AX239" s="13" t="s">
        <v>816</v>
      </c>
      <c r="AY239" s="13">
        <f t="shared" si="163"/>
        <v>8</v>
      </c>
      <c r="AZ239" s="13" t="s">
        <v>837</v>
      </c>
      <c r="BA239" s="14">
        <f t="shared" si="164"/>
        <v>5</v>
      </c>
      <c r="BB239" s="14" t="str">
        <f t="shared" si="165"/>
        <v>典韦魂珠-8 等级-5</v>
      </c>
      <c r="BC239" s="25" t="s">
        <v>845</v>
      </c>
      <c r="BD239" s="14">
        <f t="shared" si="166"/>
        <v>1536</v>
      </c>
      <c r="BE239" s="14">
        <f>SUMIFS(BD$4:BD239,$AU$4:$AU239,"="&amp;$AU239,$AY$4:$AY239,"="&amp;$AY239)</f>
        <v>4416</v>
      </c>
      <c r="BF239" s="25" t="s">
        <v>846</v>
      </c>
      <c r="BG239" s="14">
        <f t="shared" si="167"/>
        <v>704</v>
      </c>
      <c r="BH239" s="14">
        <f>SUMIFS(BG$4:BG239,AU$4:AU239,"="&amp;AU239,AY$4:AY239,"="&amp;AY239)</f>
        <v>2024</v>
      </c>
      <c r="BI239" s="25" t="s">
        <v>847</v>
      </c>
      <c r="BJ239" s="14">
        <f t="shared" si="168"/>
        <v>28160</v>
      </c>
      <c r="BK239" s="14">
        <f>SUMIFS(BJ$4:BJ239,$AU$4:$AU239,"="&amp;$AU239,$AY$4:$AY239,"="&amp;$AY239)</f>
        <v>80960</v>
      </c>
    </row>
    <row r="240" spans="1:63" ht="16.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T240" s="13">
        <v>237</v>
      </c>
      <c r="AU240" s="13">
        <f t="shared" si="160"/>
        <v>3</v>
      </c>
      <c r="AV240" s="14">
        <f t="shared" si="161"/>
        <v>200308</v>
      </c>
      <c r="AW240" s="14">
        <f t="shared" si="162"/>
        <v>1102003</v>
      </c>
      <c r="AX240" s="13" t="s">
        <v>816</v>
      </c>
      <c r="AY240" s="13">
        <f t="shared" si="163"/>
        <v>8</v>
      </c>
      <c r="AZ240" s="13" t="s">
        <v>837</v>
      </c>
      <c r="BA240" s="14">
        <f t="shared" si="164"/>
        <v>6</v>
      </c>
      <c r="BB240" s="14" t="str">
        <f t="shared" si="165"/>
        <v>典韦魂珠-8 等级-6</v>
      </c>
      <c r="BC240" s="25" t="s">
        <v>845</v>
      </c>
      <c r="BD240" s="14">
        <f t="shared" si="166"/>
        <v>1920</v>
      </c>
      <c r="BE240" s="14">
        <f>SUMIFS(BD$4:BD240,$AU$4:$AU240,"="&amp;$AU240,$AY$4:$AY240,"="&amp;$AY240)</f>
        <v>6336</v>
      </c>
      <c r="BF240" s="25" t="s">
        <v>846</v>
      </c>
      <c r="BG240" s="14">
        <f t="shared" si="167"/>
        <v>880</v>
      </c>
      <c r="BH240" s="14">
        <f>SUMIFS(BG$4:BG240,AU$4:AU240,"="&amp;AU240,AY$4:AY240,"="&amp;AY240)</f>
        <v>2904</v>
      </c>
      <c r="BI240" s="25" t="s">
        <v>847</v>
      </c>
      <c r="BJ240" s="14">
        <f t="shared" si="168"/>
        <v>35200</v>
      </c>
      <c r="BK240" s="14">
        <f>SUMIFS(BJ$4:BJ240,$AU$4:$AU240,"="&amp;$AU240,$AY$4:$AY240,"="&amp;$AY240)</f>
        <v>116160</v>
      </c>
    </row>
    <row r="241" spans="1:63" ht="16.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T241" s="13">
        <v>238</v>
      </c>
      <c r="AU241" s="13">
        <f t="shared" si="160"/>
        <v>3</v>
      </c>
      <c r="AV241" s="14">
        <f t="shared" si="161"/>
        <v>200308</v>
      </c>
      <c r="AW241" s="14">
        <f t="shared" si="162"/>
        <v>1102003</v>
      </c>
      <c r="AX241" s="13" t="s">
        <v>816</v>
      </c>
      <c r="AY241" s="13">
        <f t="shared" si="163"/>
        <v>8</v>
      </c>
      <c r="AZ241" s="13" t="s">
        <v>837</v>
      </c>
      <c r="BA241" s="14">
        <f t="shared" si="164"/>
        <v>7</v>
      </c>
      <c r="BB241" s="14" t="str">
        <f t="shared" si="165"/>
        <v>典韦魂珠-8 等级-7</v>
      </c>
      <c r="BC241" s="25" t="s">
        <v>845</v>
      </c>
      <c r="BD241" s="14">
        <f t="shared" si="166"/>
        <v>2304</v>
      </c>
      <c r="BE241" s="14">
        <f>SUMIFS(BD$4:BD241,$AU$4:$AU241,"="&amp;$AU241,$AY$4:$AY241,"="&amp;$AY241)</f>
        <v>8640</v>
      </c>
      <c r="BF241" s="25" t="s">
        <v>846</v>
      </c>
      <c r="BG241" s="14">
        <f t="shared" si="167"/>
        <v>1056</v>
      </c>
      <c r="BH241" s="14">
        <f>SUMIFS(BG$4:BG241,AU$4:AU241,"="&amp;AU241,AY$4:AY241,"="&amp;AY241)</f>
        <v>3960</v>
      </c>
      <c r="BI241" s="25" t="s">
        <v>847</v>
      </c>
      <c r="BJ241" s="14">
        <f t="shared" si="168"/>
        <v>42240</v>
      </c>
      <c r="BK241" s="14">
        <f>SUMIFS(BJ$4:BJ241,$AU$4:$AU241,"="&amp;$AU241,$AY$4:$AY241,"="&amp;$AY241)</f>
        <v>158400</v>
      </c>
    </row>
    <row r="242" spans="1:63" ht="16.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T242" s="13">
        <v>239</v>
      </c>
      <c r="AU242" s="13">
        <f t="shared" si="160"/>
        <v>3</v>
      </c>
      <c r="AV242" s="14">
        <f t="shared" si="161"/>
        <v>200308</v>
      </c>
      <c r="AW242" s="14">
        <f t="shared" si="162"/>
        <v>1102003</v>
      </c>
      <c r="AX242" s="13" t="s">
        <v>816</v>
      </c>
      <c r="AY242" s="13">
        <f t="shared" si="163"/>
        <v>8</v>
      </c>
      <c r="AZ242" s="13" t="s">
        <v>837</v>
      </c>
      <c r="BA242" s="14">
        <f t="shared" si="164"/>
        <v>8</v>
      </c>
      <c r="BB242" s="14" t="str">
        <f t="shared" si="165"/>
        <v>典韦魂珠-8 等级-8</v>
      </c>
      <c r="BC242" s="25" t="s">
        <v>845</v>
      </c>
      <c r="BD242" s="14">
        <f t="shared" si="166"/>
        <v>2688</v>
      </c>
      <c r="BE242" s="14">
        <f>SUMIFS(BD$4:BD242,$AU$4:$AU242,"="&amp;$AU242,$AY$4:$AY242,"="&amp;$AY242)</f>
        <v>11328</v>
      </c>
      <c r="BF242" s="25" t="s">
        <v>846</v>
      </c>
      <c r="BG242" s="14">
        <f t="shared" si="167"/>
        <v>1232</v>
      </c>
      <c r="BH242" s="14">
        <f>SUMIFS(BG$4:BG242,AU$4:AU242,"="&amp;AU242,AY$4:AY242,"="&amp;AY242)</f>
        <v>5192</v>
      </c>
      <c r="BI242" s="25" t="s">
        <v>847</v>
      </c>
      <c r="BJ242" s="14">
        <f t="shared" si="168"/>
        <v>49280</v>
      </c>
      <c r="BK242" s="14">
        <f>SUMIFS(BJ$4:BJ242,$AU$4:$AU242,"="&amp;$AU242,$AY$4:$AY242,"="&amp;$AY242)</f>
        <v>207680</v>
      </c>
    </row>
    <row r="243" spans="1:63" ht="16.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T243" s="13">
        <v>240</v>
      </c>
      <c r="AU243" s="13">
        <f t="shared" si="160"/>
        <v>3</v>
      </c>
      <c r="AV243" s="14">
        <f t="shared" si="161"/>
        <v>200308</v>
      </c>
      <c r="AW243" s="14">
        <f t="shared" si="162"/>
        <v>1102003</v>
      </c>
      <c r="AX243" s="13" t="s">
        <v>816</v>
      </c>
      <c r="AY243" s="13">
        <f t="shared" si="163"/>
        <v>8</v>
      </c>
      <c r="AZ243" s="13" t="s">
        <v>837</v>
      </c>
      <c r="BA243" s="14">
        <f t="shared" si="164"/>
        <v>9</v>
      </c>
      <c r="BB243" s="14" t="str">
        <f t="shared" si="165"/>
        <v>典韦魂珠-8 等级-9</v>
      </c>
      <c r="BC243" s="25" t="s">
        <v>845</v>
      </c>
      <c r="BD243" s="14">
        <f t="shared" si="166"/>
        <v>3072</v>
      </c>
      <c r="BE243" s="14">
        <f>SUMIFS(BD$4:BD243,$AU$4:$AU243,"="&amp;$AU243,$AY$4:$AY243,"="&amp;$AY243)</f>
        <v>14400</v>
      </c>
      <c r="BF243" s="25" t="s">
        <v>846</v>
      </c>
      <c r="BG243" s="14">
        <f t="shared" si="167"/>
        <v>1408</v>
      </c>
      <c r="BH243" s="14">
        <f>SUMIFS(BG$4:BG243,AU$4:AU243,"="&amp;AU243,AY$4:AY243,"="&amp;AY243)</f>
        <v>6600</v>
      </c>
      <c r="BI243" s="25" t="s">
        <v>847</v>
      </c>
      <c r="BJ243" s="14">
        <f t="shared" si="168"/>
        <v>56320</v>
      </c>
      <c r="BK243" s="14">
        <f>SUMIFS(BJ$4:BJ243,$AU$4:$AU243,"="&amp;$AU243,$AY$4:$AY243,"="&amp;$AY243)</f>
        <v>264000</v>
      </c>
    </row>
    <row r="244" spans="1:63" ht="16.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T244" s="13">
        <v>241</v>
      </c>
      <c r="AU244" s="13">
        <f t="shared" si="160"/>
        <v>4</v>
      </c>
      <c r="AV244" s="14">
        <f t="shared" si="161"/>
        <v>200501</v>
      </c>
      <c r="AW244" s="14">
        <f t="shared" si="162"/>
        <v>1102005</v>
      </c>
      <c r="AX244" s="13" t="s">
        <v>816</v>
      </c>
      <c r="AY244" s="13">
        <f t="shared" si="163"/>
        <v>1</v>
      </c>
      <c r="AZ244" s="13" t="s">
        <v>837</v>
      </c>
      <c r="BA244" s="14">
        <f t="shared" si="164"/>
        <v>0</v>
      </c>
      <c r="BB244" s="14" t="str">
        <f t="shared" si="165"/>
        <v>李轩辕魂珠-1 等级-0</v>
      </c>
      <c r="BC244" s="25" t="s">
        <v>845</v>
      </c>
      <c r="BD244" s="14">
        <f t="shared" si="166"/>
        <v>0</v>
      </c>
      <c r="BE244" s="14">
        <f>SUMIFS(BD$4:BD244,$AU$4:$AU244,"="&amp;$AU244,$AY$4:$AY244,"="&amp;$AY244)</f>
        <v>0</v>
      </c>
      <c r="BF244" s="25" t="s">
        <v>846</v>
      </c>
      <c r="BG244" s="14">
        <f t="shared" si="167"/>
        <v>0</v>
      </c>
      <c r="BH244" s="14">
        <f>SUMIFS(BG$4:BG244,AU$4:AU244,"="&amp;AU244,AY$4:AY244,"="&amp;AY244)</f>
        <v>0</v>
      </c>
      <c r="BI244" s="25" t="s">
        <v>847</v>
      </c>
      <c r="BJ244" s="14">
        <f t="shared" si="168"/>
        <v>0</v>
      </c>
      <c r="BK244" s="14">
        <f>SUMIFS(BJ$4:BJ244,$AU$4:$AU244,"="&amp;$AU244,$AY$4:$AY244,"="&amp;$AY244)</f>
        <v>0</v>
      </c>
    </row>
    <row r="245" spans="1:63" ht="16.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T245" s="13">
        <v>242</v>
      </c>
      <c r="AU245" s="13">
        <f t="shared" si="160"/>
        <v>4</v>
      </c>
      <c r="AV245" s="14">
        <f t="shared" si="161"/>
        <v>200501</v>
      </c>
      <c r="AW245" s="14">
        <f t="shared" si="162"/>
        <v>1102005</v>
      </c>
      <c r="AX245" s="13" t="s">
        <v>816</v>
      </c>
      <c r="AY245" s="13">
        <f t="shared" si="163"/>
        <v>1</v>
      </c>
      <c r="AZ245" s="13" t="s">
        <v>837</v>
      </c>
      <c r="BA245" s="14">
        <f t="shared" si="164"/>
        <v>1</v>
      </c>
      <c r="BB245" s="14" t="str">
        <f t="shared" si="165"/>
        <v>李轩辕魂珠-1 等级-1</v>
      </c>
      <c r="BC245" s="25" t="s">
        <v>845</v>
      </c>
      <c r="BD245" s="14">
        <f t="shared" si="166"/>
        <v>36</v>
      </c>
      <c r="BE245" s="14">
        <f>SUMIFS(BD$4:BD245,$AU$4:$AU245,"="&amp;$AU245,$AY$4:$AY245,"="&amp;$AY245)</f>
        <v>36</v>
      </c>
      <c r="BF245" s="25" t="s">
        <v>846</v>
      </c>
      <c r="BG245" s="14">
        <f t="shared" si="167"/>
        <v>20</v>
      </c>
      <c r="BH245" s="14">
        <f>SUMIFS(BG$4:BG245,AU$4:AU245,"="&amp;AU245,AY$4:AY245,"="&amp;AY245)</f>
        <v>20</v>
      </c>
      <c r="BI245" s="25" t="s">
        <v>847</v>
      </c>
      <c r="BJ245" s="14">
        <f t="shared" si="168"/>
        <v>880</v>
      </c>
      <c r="BK245" s="14">
        <f>SUMIFS(BJ$4:BJ245,$AU$4:$AU245,"="&amp;$AU245,$AY$4:$AY245,"="&amp;$AY245)</f>
        <v>880</v>
      </c>
    </row>
    <row r="246" spans="1:63" ht="16.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T246" s="13">
        <v>243</v>
      </c>
      <c r="AU246" s="13">
        <f t="shared" si="160"/>
        <v>4</v>
      </c>
      <c r="AV246" s="14">
        <f t="shared" si="161"/>
        <v>200501</v>
      </c>
      <c r="AW246" s="14">
        <f t="shared" si="162"/>
        <v>1102005</v>
      </c>
      <c r="AX246" s="13" t="s">
        <v>816</v>
      </c>
      <c r="AY246" s="13">
        <f t="shared" si="163"/>
        <v>1</v>
      </c>
      <c r="AZ246" s="13" t="s">
        <v>837</v>
      </c>
      <c r="BA246" s="14">
        <f t="shared" si="164"/>
        <v>2</v>
      </c>
      <c r="BB246" s="14" t="str">
        <f t="shared" si="165"/>
        <v>李轩辕魂珠-1 等级-2</v>
      </c>
      <c r="BC246" s="25" t="s">
        <v>845</v>
      </c>
      <c r="BD246" s="14">
        <f t="shared" si="166"/>
        <v>54</v>
      </c>
      <c r="BE246" s="14">
        <f>SUMIFS(BD$4:BD246,$AU$4:$AU246,"="&amp;$AU246,$AY$4:$AY246,"="&amp;$AY246)</f>
        <v>90</v>
      </c>
      <c r="BF246" s="25" t="s">
        <v>846</v>
      </c>
      <c r="BG246" s="14">
        <f t="shared" si="167"/>
        <v>30</v>
      </c>
      <c r="BH246" s="14">
        <f>SUMIFS(BG$4:BG246,AU$4:AU246,"="&amp;AU246,AY$4:AY246,"="&amp;AY246)</f>
        <v>50</v>
      </c>
      <c r="BI246" s="25" t="s">
        <v>847</v>
      </c>
      <c r="BJ246" s="14">
        <f t="shared" si="168"/>
        <v>1320</v>
      </c>
      <c r="BK246" s="14">
        <f>SUMIFS(BJ$4:BJ246,$AU$4:$AU246,"="&amp;$AU246,$AY$4:$AY246,"="&amp;$AY246)</f>
        <v>2200</v>
      </c>
    </row>
    <row r="247" spans="1:63" ht="16.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T247" s="13">
        <v>244</v>
      </c>
      <c r="AU247" s="13">
        <f t="shared" si="160"/>
        <v>4</v>
      </c>
      <c r="AV247" s="14">
        <f t="shared" si="161"/>
        <v>200501</v>
      </c>
      <c r="AW247" s="14">
        <f t="shared" si="162"/>
        <v>1102005</v>
      </c>
      <c r="AX247" s="13" t="s">
        <v>816</v>
      </c>
      <c r="AY247" s="13">
        <f t="shared" si="163"/>
        <v>1</v>
      </c>
      <c r="AZ247" s="13" t="s">
        <v>837</v>
      </c>
      <c r="BA247" s="14">
        <f t="shared" si="164"/>
        <v>3</v>
      </c>
      <c r="BB247" s="14" t="str">
        <f t="shared" si="165"/>
        <v>李轩辕魂珠-1 等级-3</v>
      </c>
      <c r="BC247" s="25" t="s">
        <v>845</v>
      </c>
      <c r="BD247" s="14">
        <f t="shared" si="166"/>
        <v>72</v>
      </c>
      <c r="BE247" s="14">
        <f>SUMIFS(BD$4:BD247,$AU$4:$AU247,"="&amp;$AU247,$AY$4:$AY247,"="&amp;$AY247)</f>
        <v>162</v>
      </c>
      <c r="BF247" s="25" t="s">
        <v>846</v>
      </c>
      <c r="BG247" s="14">
        <f t="shared" si="167"/>
        <v>40</v>
      </c>
      <c r="BH247" s="14">
        <f>SUMIFS(BG$4:BG247,AU$4:AU247,"="&amp;AU247,AY$4:AY247,"="&amp;AY247)</f>
        <v>90</v>
      </c>
      <c r="BI247" s="25" t="s">
        <v>847</v>
      </c>
      <c r="BJ247" s="14">
        <f t="shared" si="168"/>
        <v>1760</v>
      </c>
      <c r="BK247" s="14">
        <f>SUMIFS(BJ$4:BJ247,$AU$4:$AU247,"="&amp;$AU247,$AY$4:$AY247,"="&amp;$AY247)</f>
        <v>3960</v>
      </c>
    </row>
    <row r="248" spans="1:63" ht="16.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T248" s="13">
        <v>245</v>
      </c>
      <c r="AU248" s="13">
        <f t="shared" si="160"/>
        <v>4</v>
      </c>
      <c r="AV248" s="14">
        <f t="shared" si="161"/>
        <v>200501</v>
      </c>
      <c r="AW248" s="14">
        <f t="shared" si="162"/>
        <v>1102005</v>
      </c>
      <c r="AX248" s="13" t="s">
        <v>816</v>
      </c>
      <c r="AY248" s="13">
        <f t="shared" si="163"/>
        <v>1</v>
      </c>
      <c r="AZ248" s="13" t="s">
        <v>837</v>
      </c>
      <c r="BA248" s="14">
        <f t="shared" si="164"/>
        <v>4</v>
      </c>
      <c r="BB248" s="14" t="str">
        <f t="shared" si="165"/>
        <v>李轩辕魂珠-1 等级-4</v>
      </c>
      <c r="BC248" s="25" t="s">
        <v>845</v>
      </c>
      <c r="BD248" s="14">
        <f t="shared" si="166"/>
        <v>108</v>
      </c>
      <c r="BE248" s="14">
        <f>SUMIFS(BD$4:BD248,$AU$4:$AU248,"="&amp;$AU248,$AY$4:$AY248,"="&amp;$AY248)</f>
        <v>270</v>
      </c>
      <c r="BF248" s="25" t="s">
        <v>846</v>
      </c>
      <c r="BG248" s="14">
        <f t="shared" si="167"/>
        <v>60</v>
      </c>
      <c r="BH248" s="14">
        <f>SUMIFS(BG$4:BG248,AU$4:AU248,"="&amp;AU248,AY$4:AY248,"="&amp;AY248)</f>
        <v>150</v>
      </c>
      <c r="BI248" s="25" t="s">
        <v>847</v>
      </c>
      <c r="BJ248" s="14">
        <f t="shared" si="168"/>
        <v>2640</v>
      </c>
      <c r="BK248" s="14">
        <f>SUMIFS(BJ$4:BJ248,$AU$4:$AU248,"="&amp;$AU248,$AY$4:$AY248,"="&amp;$AY248)</f>
        <v>6600</v>
      </c>
    </row>
    <row r="249" spans="1:63" ht="16.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T249" s="13">
        <v>246</v>
      </c>
      <c r="AU249" s="13">
        <f t="shared" si="160"/>
        <v>4</v>
      </c>
      <c r="AV249" s="14">
        <f t="shared" si="161"/>
        <v>200501</v>
      </c>
      <c r="AW249" s="14">
        <f t="shared" si="162"/>
        <v>1102005</v>
      </c>
      <c r="AX249" s="13" t="s">
        <v>816</v>
      </c>
      <c r="AY249" s="13">
        <f t="shared" si="163"/>
        <v>1</v>
      </c>
      <c r="AZ249" s="13" t="s">
        <v>837</v>
      </c>
      <c r="BA249" s="14">
        <f t="shared" si="164"/>
        <v>5</v>
      </c>
      <c r="BB249" s="14" t="str">
        <f t="shared" si="165"/>
        <v>李轩辕魂珠-1 等级-5</v>
      </c>
      <c r="BC249" s="25" t="s">
        <v>845</v>
      </c>
      <c r="BD249" s="14">
        <f t="shared" si="166"/>
        <v>144</v>
      </c>
      <c r="BE249" s="14">
        <f>SUMIFS(BD$4:BD249,$AU$4:$AU249,"="&amp;$AU249,$AY$4:$AY249,"="&amp;$AY249)</f>
        <v>414</v>
      </c>
      <c r="BF249" s="25" t="s">
        <v>846</v>
      </c>
      <c r="BG249" s="14">
        <f t="shared" si="167"/>
        <v>80</v>
      </c>
      <c r="BH249" s="14">
        <f>SUMIFS(BG$4:BG249,AU$4:AU249,"="&amp;AU249,AY$4:AY249,"="&amp;AY249)</f>
        <v>230</v>
      </c>
      <c r="BI249" s="25" t="s">
        <v>847</v>
      </c>
      <c r="BJ249" s="14">
        <f t="shared" si="168"/>
        <v>3520</v>
      </c>
      <c r="BK249" s="14">
        <f>SUMIFS(BJ$4:BJ249,$AU$4:$AU249,"="&amp;$AU249,$AY$4:$AY249,"="&amp;$AY249)</f>
        <v>10120</v>
      </c>
    </row>
    <row r="250" spans="1:63" ht="16.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T250" s="13">
        <v>247</v>
      </c>
      <c r="AU250" s="13">
        <f t="shared" si="160"/>
        <v>4</v>
      </c>
      <c r="AV250" s="14">
        <f t="shared" si="161"/>
        <v>200501</v>
      </c>
      <c r="AW250" s="14">
        <f t="shared" si="162"/>
        <v>1102005</v>
      </c>
      <c r="AX250" s="13" t="s">
        <v>816</v>
      </c>
      <c r="AY250" s="13">
        <f t="shared" si="163"/>
        <v>1</v>
      </c>
      <c r="AZ250" s="13" t="s">
        <v>837</v>
      </c>
      <c r="BA250" s="14">
        <f t="shared" si="164"/>
        <v>6</v>
      </c>
      <c r="BB250" s="14" t="str">
        <f t="shared" si="165"/>
        <v>李轩辕魂珠-1 等级-6</v>
      </c>
      <c r="BC250" s="25" t="s">
        <v>845</v>
      </c>
      <c r="BD250" s="14">
        <f t="shared" si="166"/>
        <v>180</v>
      </c>
      <c r="BE250" s="14">
        <f>SUMIFS(BD$4:BD250,$AU$4:$AU250,"="&amp;$AU250,$AY$4:$AY250,"="&amp;$AY250)</f>
        <v>594</v>
      </c>
      <c r="BF250" s="25" t="s">
        <v>846</v>
      </c>
      <c r="BG250" s="14">
        <f t="shared" si="167"/>
        <v>100</v>
      </c>
      <c r="BH250" s="14">
        <f>SUMIFS(BG$4:BG250,AU$4:AU250,"="&amp;AU250,AY$4:AY250,"="&amp;AY250)</f>
        <v>330</v>
      </c>
      <c r="BI250" s="25" t="s">
        <v>847</v>
      </c>
      <c r="BJ250" s="14">
        <f t="shared" si="168"/>
        <v>4400</v>
      </c>
      <c r="BK250" s="14">
        <f>SUMIFS(BJ$4:BJ250,$AU$4:$AU250,"="&amp;$AU250,$AY$4:$AY250,"="&amp;$AY250)</f>
        <v>14520</v>
      </c>
    </row>
    <row r="251" spans="1:63" ht="16.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T251" s="13">
        <v>248</v>
      </c>
      <c r="AU251" s="13">
        <f t="shared" si="160"/>
        <v>4</v>
      </c>
      <c r="AV251" s="14">
        <f t="shared" si="161"/>
        <v>200501</v>
      </c>
      <c r="AW251" s="14">
        <f t="shared" si="162"/>
        <v>1102005</v>
      </c>
      <c r="AX251" s="13" t="s">
        <v>816</v>
      </c>
      <c r="AY251" s="13">
        <f t="shared" si="163"/>
        <v>1</v>
      </c>
      <c r="AZ251" s="13" t="s">
        <v>837</v>
      </c>
      <c r="BA251" s="14">
        <f t="shared" si="164"/>
        <v>7</v>
      </c>
      <c r="BB251" s="14" t="str">
        <f t="shared" si="165"/>
        <v>李轩辕魂珠-1 等级-7</v>
      </c>
      <c r="BC251" s="25" t="s">
        <v>845</v>
      </c>
      <c r="BD251" s="14">
        <f t="shared" si="166"/>
        <v>216</v>
      </c>
      <c r="BE251" s="14">
        <f>SUMIFS(BD$4:BD251,$AU$4:$AU251,"="&amp;$AU251,$AY$4:$AY251,"="&amp;$AY251)</f>
        <v>810</v>
      </c>
      <c r="BF251" s="25" t="s">
        <v>846</v>
      </c>
      <c r="BG251" s="14">
        <f t="shared" si="167"/>
        <v>120</v>
      </c>
      <c r="BH251" s="14">
        <f>SUMIFS(BG$4:BG251,AU$4:AU251,"="&amp;AU251,AY$4:AY251,"="&amp;AY251)</f>
        <v>450</v>
      </c>
      <c r="BI251" s="25" t="s">
        <v>847</v>
      </c>
      <c r="BJ251" s="14">
        <f t="shared" si="168"/>
        <v>5280</v>
      </c>
      <c r="BK251" s="14">
        <f>SUMIFS(BJ$4:BJ251,$AU$4:$AU251,"="&amp;$AU251,$AY$4:$AY251,"="&amp;$AY251)</f>
        <v>19800</v>
      </c>
    </row>
    <row r="252" spans="1:63" ht="16.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T252" s="13">
        <v>249</v>
      </c>
      <c r="AU252" s="13">
        <f t="shared" si="160"/>
        <v>4</v>
      </c>
      <c r="AV252" s="14">
        <f t="shared" si="161"/>
        <v>200501</v>
      </c>
      <c r="AW252" s="14">
        <f t="shared" si="162"/>
        <v>1102005</v>
      </c>
      <c r="AX252" s="13" t="s">
        <v>816</v>
      </c>
      <c r="AY252" s="13">
        <f t="shared" si="163"/>
        <v>1</v>
      </c>
      <c r="AZ252" s="13" t="s">
        <v>837</v>
      </c>
      <c r="BA252" s="14">
        <f t="shared" si="164"/>
        <v>8</v>
      </c>
      <c r="BB252" s="14" t="str">
        <f t="shared" si="165"/>
        <v>李轩辕魂珠-1 等级-8</v>
      </c>
      <c r="BC252" s="25" t="s">
        <v>845</v>
      </c>
      <c r="BD252" s="14">
        <f t="shared" si="166"/>
        <v>252</v>
      </c>
      <c r="BE252" s="14">
        <f>SUMIFS(BD$4:BD252,$AU$4:$AU252,"="&amp;$AU252,$AY$4:$AY252,"="&amp;$AY252)</f>
        <v>1062</v>
      </c>
      <c r="BF252" s="25" t="s">
        <v>846</v>
      </c>
      <c r="BG252" s="14">
        <f t="shared" si="167"/>
        <v>140</v>
      </c>
      <c r="BH252" s="14">
        <f>SUMIFS(BG$4:BG252,AU$4:AU252,"="&amp;AU252,AY$4:AY252,"="&amp;AY252)</f>
        <v>590</v>
      </c>
      <c r="BI252" s="25" t="s">
        <v>847</v>
      </c>
      <c r="BJ252" s="14">
        <f t="shared" si="168"/>
        <v>6160</v>
      </c>
      <c r="BK252" s="14">
        <f>SUMIFS(BJ$4:BJ252,$AU$4:$AU252,"="&amp;$AU252,$AY$4:$AY252,"="&amp;$AY252)</f>
        <v>25960</v>
      </c>
    </row>
    <row r="253" spans="1:63" ht="16.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T253" s="13">
        <v>250</v>
      </c>
      <c r="AU253" s="13">
        <f t="shared" si="160"/>
        <v>4</v>
      </c>
      <c r="AV253" s="14">
        <f t="shared" si="161"/>
        <v>200501</v>
      </c>
      <c r="AW253" s="14">
        <f t="shared" si="162"/>
        <v>1102005</v>
      </c>
      <c r="AX253" s="13" t="s">
        <v>816</v>
      </c>
      <c r="AY253" s="13">
        <f t="shared" si="163"/>
        <v>1</v>
      </c>
      <c r="AZ253" s="13" t="s">
        <v>837</v>
      </c>
      <c r="BA253" s="14">
        <f t="shared" si="164"/>
        <v>9</v>
      </c>
      <c r="BB253" s="14" t="str">
        <f t="shared" si="165"/>
        <v>李轩辕魂珠-1 等级-9</v>
      </c>
      <c r="BC253" s="25" t="s">
        <v>845</v>
      </c>
      <c r="BD253" s="14">
        <f t="shared" si="166"/>
        <v>288</v>
      </c>
      <c r="BE253" s="14">
        <f>SUMIFS(BD$4:BD253,$AU$4:$AU253,"="&amp;$AU253,$AY$4:$AY253,"="&amp;$AY253)</f>
        <v>1350</v>
      </c>
      <c r="BF253" s="25" t="s">
        <v>846</v>
      </c>
      <c r="BG253" s="14">
        <f t="shared" si="167"/>
        <v>160</v>
      </c>
      <c r="BH253" s="14">
        <f>SUMIFS(BG$4:BG253,AU$4:AU253,"="&amp;AU253,AY$4:AY253,"="&amp;AY253)</f>
        <v>750</v>
      </c>
      <c r="BI253" s="25" t="s">
        <v>847</v>
      </c>
      <c r="BJ253" s="14">
        <f t="shared" si="168"/>
        <v>7040</v>
      </c>
      <c r="BK253" s="14">
        <f>SUMIFS(BJ$4:BJ253,$AU$4:$AU253,"="&amp;$AU253,$AY$4:$AY253,"="&amp;$AY253)</f>
        <v>33000</v>
      </c>
    </row>
    <row r="254" spans="1:63" ht="16.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T254" s="13">
        <v>251</v>
      </c>
      <c r="AU254" s="13">
        <f t="shared" si="160"/>
        <v>4</v>
      </c>
      <c r="AV254" s="14">
        <f t="shared" si="161"/>
        <v>200502</v>
      </c>
      <c r="AW254" s="14">
        <f t="shared" si="162"/>
        <v>1102005</v>
      </c>
      <c r="AX254" s="13" t="s">
        <v>816</v>
      </c>
      <c r="AY254" s="13">
        <f t="shared" si="163"/>
        <v>2</v>
      </c>
      <c r="AZ254" s="13" t="s">
        <v>837</v>
      </c>
      <c r="BA254" s="14">
        <f t="shared" si="164"/>
        <v>0</v>
      </c>
      <c r="BB254" s="14" t="str">
        <f t="shared" si="165"/>
        <v>李轩辕魂珠-2 等级-0</v>
      </c>
      <c r="BC254" s="25" t="s">
        <v>845</v>
      </c>
      <c r="BD254" s="14">
        <f t="shared" si="166"/>
        <v>0</v>
      </c>
      <c r="BE254" s="14">
        <f>SUMIFS(BD$4:BD254,$AU$4:$AU254,"="&amp;$AU254,$AY$4:$AY254,"="&amp;$AY254)</f>
        <v>0</v>
      </c>
      <c r="BF254" s="25" t="s">
        <v>846</v>
      </c>
      <c r="BG254" s="14">
        <f t="shared" si="167"/>
        <v>0</v>
      </c>
      <c r="BH254" s="14">
        <f>SUMIFS(BG$4:BG254,AU$4:AU254,"="&amp;AU254,AY$4:AY254,"="&amp;AY254)</f>
        <v>0</v>
      </c>
      <c r="BI254" s="25" t="s">
        <v>847</v>
      </c>
      <c r="BJ254" s="14">
        <f t="shared" si="168"/>
        <v>0</v>
      </c>
      <c r="BK254" s="14">
        <f>SUMIFS(BJ$4:BJ254,$AU$4:$AU254,"="&amp;$AU254,$AY$4:$AY254,"="&amp;$AY254)</f>
        <v>0</v>
      </c>
    </row>
    <row r="255" spans="1:63" ht="16.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T255" s="13">
        <v>252</v>
      </c>
      <c r="AU255" s="13">
        <f t="shared" si="160"/>
        <v>4</v>
      </c>
      <c r="AV255" s="14">
        <f t="shared" si="161"/>
        <v>200502</v>
      </c>
      <c r="AW255" s="14">
        <f t="shared" si="162"/>
        <v>1102005</v>
      </c>
      <c r="AX255" s="13" t="s">
        <v>816</v>
      </c>
      <c r="AY255" s="13">
        <f t="shared" si="163"/>
        <v>2</v>
      </c>
      <c r="AZ255" s="13" t="s">
        <v>837</v>
      </c>
      <c r="BA255" s="14">
        <f t="shared" si="164"/>
        <v>1</v>
      </c>
      <c r="BB255" s="14" t="str">
        <f t="shared" si="165"/>
        <v>李轩辕魂珠-2 等级-1</v>
      </c>
      <c r="BC255" s="25" t="s">
        <v>845</v>
      </c>
      <c r="BD255" s="14">
        <f t="shared" si="166"/>
        <v>45</v>
      </c>
      <c r="BE255" s="14">
        <f>SUMIFS(BD$4:BD255,$AU$4:$AU255,"="&amp;$AU255,$AY$4:$AY255,"="&amp;$AY255)</f>
        <v>45</v>
      </c>
      <c r="BF255" s="25" t="s">
        <v>846</v>
      </c>
      <c r="BG255" s="14">
        <f t="shared" si="167"/>
        <v>25</v>
      </c>
      <c r="BH255" s="14">
        <f>SUMIFS(BG$4:BG255,AU$4:AU255,"="&amp;AU255,AY$4:AY255,"="&amp;AY255)</f>
        <v>25</v>
      </c>
      <c r="BI255" s="25" t="s">
        <v>847</v>
      </c>
      <c r="BJ255" s="14">
        <f t="shared" si="168"/>
        <v>1100</v>
      </c>
      <c r="BK255" s="14">
        <f>SUMIFS(BJ$4:BJ255,$AU$4:$AU255,"="&amp;$AU255,$AY$4:$AY255,"="&amp;$AY255)</f>
        <v>1100</v>
      </c>
    </row>
    <row r="256" spans="1:63" ht="16.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AT256" s="13">
        <v>253</v>
      </c>
      <c r="AU256" s="13">
        <f t="shared" si="160"/>
        <v>4</v>
      </c>
      <c r="AV256" s="14">
        <f t="shared" si="161"/>
        <v>200502</v>
      </c>
      <c r="AW256" s="14">
        <f t="shared" si="162"/>
        <v>1102005</v>
      </c>
      <c r="AX256" s="13" t="s">
        <v>816</v>
      </c>
      <c r="AY256" s="13">
        <f t="shared" si="163"/>
        <v>2</v>
      </c>
      <c r="AZ256" s="13" t="s">
        <v>837</v>
      </c>
      <c r="BA256" s="14">
        <f t="shared" si="164"/>
        <v>2</v>
      </c>
      <c r="BB256" s="14" t="str">
        <f t="shared" si="165"/>
        <v>李轩辕魂珠-2 等级-2</v>
      </c>
      <c r="BC256" s="25" t="s">
        <v>845</v>
      </c>
      <c r="BD256" s="14">
        <f t="shared" si="166"/>
        <v>72</v>
      </c>
      <c r="BE256" s="14">
        <f>SUMIFS(BD$4:BD256,$AU$4:$AU256,"="&amp;$AU256,$AY$4:$AY256,"="&amp;$AY256)</f>
        <v>117</v>
      </c>
      <c r="BF256" s="25" t="s">
        <v>846</v>
      </c>
      <c r="BG256" s="14">
        <f t="shared" si="167"/>
        <v>40</v>
      </c>
      <c r="BH256" s="14">
        <f>SUMIFS(BG$4:BG256,AU$4:AU256,"="&amp;AU256,AY$4:AY256,"="&amp;AY256)</f>
        <v>65</v>
      </c>
      <c r="BI256" s="25" t="s">
        <v>847</v>
      </c>
      <c r="BJ256" s="14">
        <f t="shared" si="168"/>
        <v>1760</v>
      </c>
      <c r="BK256" s="14">
        <f>SUMIFS(BJ$4:BJ256,$AU$4:$AU256,"="&amp;$AU256,$AY$4:$AY256,"="&amp;$AY256)</f>
        <v>2860</v>
      </c>
    </row>
    <row r="257" spans="1:63" ht="16.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AT257" s="13">
        <v>254</v>
      </c>
      <c r="AU257" s="13">
        <f t="shared" si="160"/>
        <v>4</v>
      </c>
      <c r="AV257" s="14">
        <f t="shared" si="161"/>
        <v>200502</v>
      </c>
      <c r="AW257" s="14">
        <f t="shared" si="162"/>
        <v>1102005</v>
      </c>
      <c r="AX257" s="13" t="s">
        <v>816</v>
      </c>
      <c r="AY257" s="13">
        <f t="shared" si="163"/>
        <v>2</v>
      </c>
      <c r="AZ257" s="13" t="s">
        <v>837</v>
      </c>
      <c r="BA257" s="14">
        <f t="shared" si="164"/>
        <v>3</v>
      </c>
      <c r="BB257" s="14" t="str">
        <f t="shared" si="165"/>
        <v>李轩辕魂珠-2 等级-3</v>
      </c>
      <c r="BC257" s="25" t="s">
        <v>845</v>
      </c>
      <c r="BD257" s="14">
        <f t="shared" si="166"/>
        <v>90</v>
      </c>
      <c r="BE257" s="14">
        <f>SUMIFS(BD$4:BD257,$AU$4:$AU257,"="&amp;$AU257,$AY$4:$AY257,"="&amp;$AY257)</f>
        <v>207</v>
      </c>
      <c r="BF257" s="25" t="s">
        <v>846</v>
      </c>
      <c r="BG257" s="14">
        <f t="shared" si="167"/>
        <v>50</v>
      </c>
      <c r="BH257" s="14">
        <f>SUMIFS(BG$4:BG257,AU$4:AU257,"="&amp;AU257,AY$4:AY257,"="&amp;AY257)</f>
        <v>115</v>
      </c>
      <c r="BI257" s="25" t="s">
        <v>847</v>
      </c>
      <c r="BJ257" s="14">
        <f t="shared" si="168"/>
        <v>2200</v>
      </c>
      <c r="BK257" s="14">
        <f>SUMIFS(BJ$4:BJ257,$AU$4:$AU257,"="&amp;$AU257,$AY$4:$AY257,"="&amp;$AY257)</f>
        <v>5060</v>
      </c>
    </row>
    <row r="258" spans="1:63" ht="16.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AT258" s="13">
        <v>255</v>
      </c>
      <c r="AU258" s="13">
        <f t="shared" si="160"/>
        <v>4</v>
      </c>
      <c r="AV258" s="14">
        <f t="shared" si="161"/>
        <v>200502</v>
      </c>
      <c r="AW258" s="14">
        <f t="shared" si="162"/>
        <v>1102005</v>
      </c>
      <c r="AX258" s="13" t="s">
        <v>816</v>
      </c>
      <c r="AY258" s="13">
        <f t="shared" si="163"/>
        <v>2</v>
      </c>
      <c r="AZ258" s="13" t="s">
        <v>837</v>
      </c>
      <c r="BA258" s="14">
        <f t="shared" si="164"/>
        <v>4</v>
      </c>
      <c r="BB258" s="14" t="str">
        <f t="shared" si="165"/>
        <v>李轩辕魂珠-2 等级-4</v>
      </c>
      <c r="BC258" s="25" t="s">
        <v>845</v>
      </c>
      <c r="BD258" s="14">
        <f t="shared" si="166"/>
        <v>144</v>
      </c>
      <c r="BE258" s="14">
        <f>SUMIFS(BD$4:BD258,$AU$4:$AU258,"="&amp;$AU258,$AY$4:$AY258,"="&amp;$AY258)</f>
        <v>351</v>
      </c>
      <c r="BF258" s="25" t="s">
        <v>846</v>
      </c>
      <c r="BG258" s="14">
        <f t="shared" si="167"/>
        <v>80</v>
      </c>
      <c r="BH258" s="14">
        <f>SUMIFS(BG$4:BG258,AU$4:AU258,"="&amp;AU258,AY$4:AY258,"="&amp;AY258)</f>
        <v>195</v>
      </c>
      <c r="BI258" s="25" t="s">
        <v>847</v>
      </c>
      <c r="BJ258" s="14">
        <f t="shared" si="168"/>
        <v>3520</v>
      </c>
      <c r="BK258" s="14">
        <f>SUMIFS(BJ$4:BJ258,$AU$4:$AU258,"="&amp;$AU258,$AY$4:$AY258,"="&amp;$AY258)</f>
        <v>8580</v>
      </c>
    </row>
    <row r="259" spans="1:63" ht="16.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AT259" s="13">
        <v>256</v>
      </c>
      <c r="AU259" s="13">
        <f t="shared" si="160"/>
        <v>4</v>
      </c>
      <c r="AV259" s="14">
        <f t="shared" si="161"/>
        <v>200502</v>
      </c>
      <c r="AW259" s="14">
        <f t="shared" si="162"/>
        <v>1102005</v>
      </c>
      <c r="AX259" s="13" t="s">
        <v>816</v>
      </c>
      <c r="AY259" s="13">
        <f t="shared" si="163"/>
        <v>2</v>
      </c>
      <c r="AZ259" s="13" t="s">
        <v>837</v>
      </c>
      <c r="BA259" s="14">
        <f t="shared" si="164"/>
        <v>5</v>
      </c>
      <c r="BB259" s="14" t="str">
        <f t="shared" si="165"/>
        <v>李轩辕魂珠-2 等级-5</v>
      </c>
      <c r="BC259" s="25" t="s">
        <v>845</v>
      </c>
      <c r="BD259" s="14">
        <f t="shared" si="166"/>
        <v>198</v>
      </c>
      <c r="BE259" s="14">
        <f>SUMIFS(BD$4:BD259,$AU$4:$AU259,"="&amp;$AU259,$AY$4:$AY259,"="&amp;$AY259)</f>
        <v>549</v>
      </c>
      <c r="BF259" s="25" t="s">
        <v>846</v>
      </c>
      <c r="BG259" s="14">
        <f t="shared" si="167"/>
        <v>110</v>
      </c>
      <c r="BH259" s="14">
        <f>SUMIFS(BG$4:BG259,AU$4:AU259,"="&amp;AU259,AY$4:AY259,"="&amp;AY259)</f>
        <v>305</v>
      </c>
      <c r="BI259" s="25" t="s">
        <v>847</v>
      </c>
      <c r="BJ259" s="14">
        <f t="shared" si="168"/>
        <v>4840</v>
      </c>
      <c r="BK259" s="14">
        <f>SUMIFS(BJ$4:BJ259,$AU$4:$AU259,"="&amp;$AU259,$AY$4:$AY259,"="&amp;$AY259)</f>
        <v>13420</v>
      </c>
    </row>
    <row r="260" spans="1:63" ht="16.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AT260" s="13">
        <v>257</v>
      </c>
      <c r="AU260" s="13">
        <f t="shared" si="160"/>
        <v>4</v>
      </c>
      <c r="AV260" s="14">
        <f t="shared" si="161"/>
        <v>200502</v>
      </c>
      <c r="AW260" s="14">
        <f t="shared" si="162"/>
        <v>1102005</v>
      </c>
      <c r="AX260" s="13" t="s">
        <v>816</v>
      </c>
      <c r="AY260" s="13">
        <f t="shared" si="163"/>
        <v>2</v>
      </c>
      <c r="AZ260" s="13" t="s">
        <v>837</v>
      </c>
      <c r="BA260" s="14">
        <f t="shared" si="164"/>
        <v>6</v>
      </c>
      <c r="BB260" s="14" t="str">
        <f t="shared" si="165"/>
        <v>李轩辕魂珠-2 等级-6</v>
      </c>
      <c r="BC260" s="25" t="s">
        <v>845</v>
      </c>
      <c r="BD260" s="14">
        <f t="shared" si="166"/>
        <v>252</v>
      </c>
      <c r="BE260" s="14">
        <f>SUMIFS(BD$4:BD260,$AU$4:$AU260,"="&amp;$AU260,$AY$4:$AY260,"="&amp;$AY260)</f>
        <v>801</v>
      </c>
      <c r="BF260" s="25" t="s">
        <v>846</v>
      </c>
      <c r="BG260" s="14">
        <f t="shared" si="167"/>
        <v>140</v>
      </c>
      <c r="BH260" s="14">
        <f>SUMIFS(BG$4:BG260,AU$4:AU260,"="&amp;AU260,AY$4:AY260,"="&amp;AY260)</f>
        <v>445</v>
      </c>
      <c r="BI260" s="25" t="s">
        <v>847</v>
      </c>
      <c r="BJ260" s="14">
        <f t="shared" si="168"/>
        <v>6160</v>
      </c>
      <c r="BK260" s="14">
        <f>SUMIFS(BJ$4:BJ260,$AU$4:$AU260,"="&amp;$AU260,$AY$4:$AY260,"="&amp;$AY260)</f>
        <v>19580</v>
      </c>
    </row>
    <row r="261" spans="1:63" ht="16.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AT261" s="13">
        <v>258</v>
      </c>
      <c r="AU261" s="13">
        <f t="shared" ref="AU261:AU324" si="169">INT((AT261-1)/80)+1</f>
        <v>4</v>
      </c>
      <c r="AV261" s="14">
        <f t="shared" ref="AV261:AV324" si="170">INDEX($AJ$4:$AJ$203,(AU261-1)*8+AY261)</f>
        <v>200502</v>
      </c>
      <c r="AW261" s="14">
        <f t="shared" ref="AW261:AW324" si="171">INDEX($W$4:$W$28,AU261)</f>
        <v>1102005</v>
      </c>
      <c r="AX261" s="13" t="s">
        <v>816</v>
      </c>
      <c r="AY261" s="13">
        <f t="shared" ref="AY261:AY324" si="172">INT(((AT261-(AU261-1)*80)-1)/10)+1</f>
        <v>2</v>
      </c>
      <c r="AZ261" s="13" t="s">
        <v>837</v>
      </c>
      <c r="BA261" s="14">
        <f t="shared" ref="BA261:BA324" si="173">AT261-(AU261-1)*80-(AY261-1)*10-1</f>
        <v>7</v>
      </c>
      <c r="BB261" s="14" t="str">
        <f t="shared" ref="BB261:BB324" si="174">INDEX($X$4:$X$28,AU261)&amp;"魂珠-"&amp;AY261&amp;" 等级-"&amp;BA261</f>
        <v>李轩辕魂珠-2 等级-7</v>
      </c>
      <c r="BC261" s="25" t="s">
        <v>845</v>
      </c>
      <c r="BD261" s="14">
        <f t="shared" ref="BD261:BD324" si="175">ROUND(INDEX(Q$4:Q$83,($AY261-1)*10+$BA261+1)*INDEX(AC$4:AC$28,$AU261),0)</f>
        <v>288</v>
      </c>
      <c r="BE261" s="14">
        <f>SUMIFS(BD$4:BD261,$AU$4:$AU261,"="&amp;$AU261,$AY$4:$AY261,"="&amp;$AY261)</f>
        <v>1089</v>
      </c>
      <c r="BF261" s="25" t="s">
        <v>846</v>
      </c>
      <c r="BG261" s="14">
        <f t="shared" ref="BG261:BG324" si="176">ROUND(INDEX(R$4:R$83,($AY261-1)*10+$BA261+1)*INDEX(AD$4:AD$28,$AU261),0)</f>
        <v>160</v>
      </c>
      <c r="BH261" s="14">
        <f>SUMIFS(BG$4:BG261,AU$4:AU261,"="&amp;AU261,AY$4:AY261,"="&amp;AY261)</f>
        <v>605</v>
      </c>
      <c r="BI261" s="25" t="s">
        <v>847</v>
      </c>
      <c r="BJ261" s="14">
        <f t="shared" ref="BJ261:BJ324" si="177">ROUND(INDEX(S$4:S$83,($AY261-1)*10+$BA261+1)*INDEX(AE$4:AE$28,$AU261),0)</f>
        <v>7040</v>
      </c>
      <c r="BK261" s="14">
        <f>SUMIFS(BJ$4:BJ261,$AU$4:$AU261,"="&amp;$AU261,$AY$4:$AY261,"="&amp;$AY261)</f>
        <v>26620</v>
      </c>
    </row>
    <row r="262" spans="1:63" ht="16.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AT262" s="13">
        <v>259</v>
      </c>
      <c r="AU262" s="13">
        <f t="shared" si="169"/>
        <v>4</v>
      </c>
      <c r="AV262" s="14">
        <f t="shared" si="170"/>
        <v>200502</v>
      </c>
      <c r="AW262" s="14">
        <f t="shared" si="171"/>
        <v>1102005</v>
      </c>
      <c r="AX262" s="13" t="s">
        <v>816</v>
      </c>
      <c r="AY262" s="13">
        <f t="shared" si="172"/>
        <v>2</v>
      </c>
      <c r="AZ262" s="13" t="s">
        <v>837</v>
      </c>
      <c r="BA262" s="14">
        <f t="shared" si="173"/>
        <v>8</v>
      </c>
      <c r="BB262" s="14" t="str">
        <f t="shared" si="174"/>
        <v>李轩辕魂珠-2 等级-8</v>
      </c>
      <c r="BC262" s="25" t="s">
        <v>845</v>
      </c>
      <c r="BD262" s="14">
        <f t="shared" si="175"/>
        <v>342</v>
      </c>
      <c r="BE262" s="14">
        <f>SUMIFS(BD$4:BD262,$AU$4:$AU262,"="&amp;$AU262,$AY$4:$AY262,"="&amp;$AY262)</f>
        <v>1431</v>
      </c>
      <c r="BF262" s="25" t="s">
        <v>846</v>
      </c>
      <c r="BG262" s="14">
        <f t="shared" si="176"/>
        <v>190</v>
      </c>
      <c r="BH262" s="14">
        <f>SUMIFS(BG$4:BG262,AU$4:AU262,"="&amp;AU262,AY$4:AY262,"="&amp;AY262)</f>
        <v>795</v>
      </c>
      <c r="BI262" s="25" t="s">
        <v>847</v>
      </c>
      <c r="BJ262" s="14">
        <f t="shared" si="177"/>
        <v>8360</v>
      </c>
      <c r="BK262" s="14">
        <f>SUMIFS(BJ$4:BJ262,$AU$4:$AU262,"="&amp;$AU262,$AY$4:$AY262,"="&amp;$AY262)</f>
        <v>34980</v>
      </c>
    </row>
    <row r="263" spans="1:63" ht="16.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AT263" s="13">
        <v>260</v>
      </c>
      <c r="AU263" s="13">
        <f t="shared" si="169"/>
        <v>4</v>
      </c>
      <c r="AV263" s="14">
        <f t="shared" si="170"/>
        <v>200502</v>
      </c>
      <c r="AW263" s="14">
        <f t="shared" si="171"/>
        <v>1102005</v>
      </c>
      <c r="AX263" s="13" t="s">
        <v>816</v>
      </c>
      <c r="AY263" s="13">
        <f t="shared" si="172"/>
        <v>2</v>
      </c>
      <c r="AZ263" s="13" t="s">
        <v>837</v>
      </c>
      <c r="BA263" s="14">
        <f t="shared" si="173"/>
        <v>9</v>
      </c>
      <c r="BB263" s="14" t="str">
        <f t="shared" si="174"/>
        <v>李轩辕魂珠-2 等级-9</v>
      </c>
      <c r="BC263" s="25" t="s">
        <v>845</v>
      </c>
      <c r="BD263" s="14">
        <f t="shared" si="175"/>
        <v>405</v>
      </c>
      <c r="BE263" s="14">
        <f>SUMIFS(BD$4:BD263,$AU$4:$AU263,"="&amp;$AU263,$AY$4:$AY263,"="&amp;$AY263)</f>
        <v>1836</v>
      </c>
      <c r="BF263" s="25" t="s">
        <v>846</v>
      </c>
      <c r="BG263" s="14">
        <f t="shared" si="176"/>
        <v>225</v>
      </c>
      <c r="BH263" s="14">
        <f>SUMIFS(BG$4:BG263,AU$4:AU263,"="&amp;AU263,AY$4:AY263,"="&amp;AY263)</f>
        <v>1020</v>
      </c>
      <c r="BI263" s="25" t="s">
        <v>847</v>
      </c>
      <c r="BJ263" s="14">
        <f t="shared" si="177"/>
        <v>9900</v>
      </c>
      <c r="BK263" s="14">
        <f>SUMIFS(BJ$4:BJ263,$AU$4:$AU263,"="&amp;$AU263,$AY$4:$AY263,"="&amp;$AY263)</f>
        <v>44880</v>
      </c>
    </row>
    <row r="264" spans="1:63" ht="16.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AT264" s="13">
        <v>261</v>
      </c>
      <c r="AU264" s="13">
        <f t="shared" si="169"/>
        <v>4</v>
      </c>
      <c r="AV264" s="14">
        <f t="shared" si="170"/>
        <v>200503</v>
      </c>
      <c r="AW264" s="14">
        <f t="shared" si="171"/>
        <v>1102005</v>
      </c>
      <c r="AX264" s="13" t="s">
        <v>816</v>
      </c>
      <c r="AY264" s="13">
        <f t="shared" si="172"/>
        <v>3</v>
      </c>
      <c r="AZ264" s="13" t="s">
        <v>837</v>
      </c>
      <c r="BA264" s="14">
        <f t="shared" si="173"/>
        <v>0</v>
      </c>
      <c r="BB264" s="14" t="str">
        <f t="shared" si="174"/>
        <v>李轩辕魂珠-3 等级-0</v>
      </c>
      <c r="BC264" s="25" t="s">
        <v>845</v>
      </c>
      <c r="BD264" s="14">
        <f t="shared" si="175"/>
        <v>0</v>
      </c>
      <c r="BE264" s="14">
        <f>SUMIFS(BD$4:BD264,$AU$4:$AU264,"="&amp;$AU264,$AY$4:$AY264,"="&amp;$AY264)</f>
        <v>0</v>
      </c>
      <c r="BF264" s="25" t="s">
        <v>846</v>
      </c>
      <c r="BG264" s="14">
        <f t="shared" si="176"/>
        <v>0</v>
      </c>
      <c r="BH264" s="14">
        <f>SUMIFS(BG$4:BG264,AU$4:AU264,"="&amp;AU264,AY$4:AY264,"="&amp;AY264)</f>
        <v>0</v>
      </c>
      <c r="BI264" s="25" t="s">
        <v>847</v>
      </c>
      <c r="BJ264" s="14">
        <f t="shared" si="177"/>
        <v>0</v>
      </c>
      <c r="BK264" s="14">
        <f>SUMIFS(BJ$4:BJ264,$AU$4:$AU264,"="&amp;$AU264,$AY$4:$AY264,"="&amp;$AY264)</f>
        <v>0</v>
      </c>
    </row>
    <row r="265" spans="1:63" ht="16.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AT265" s="13">
        <v>262</v>
      </c>
      <c r="AU265" s="13">
        <f t="shared" si="169"/>
        <v>4</v>
      </c>
      <c r="AV265" s="14">
        <f t="shared" si="170"/>
        <v>200503</v>
      </c>
      <c r="AW265" s="14">
        <f t="shared" si="171"/>
        <v>1102005</v>
      </c>
      <c r="AX265" s="13" t="s">
        <v>816</v>
      </c>
      <c r="AY265" s="13">
        <f t="shared" si="172"/>
        <v>3</v>
      </c>
      <c r="AZ265" s="13" t="s">
        <v>837</v>
      </c>
      <c r="BA265" s="14">
        <f t="shared" si="173"/>
        <v>1</v>
      </c>
      <c r="BB265" s="14" t="str">
        <f t="shared" si="174"/>
        <v>李轩辕魂珠-3 等级-1</v>
      </c>
      <c r="BC265" s="25" t="s">
        <v>845</v>
      </c>
      <c r="BD265" s="14">
        <f t="shared" si="175"/>
        <v>72</v>
      </c>
      <c r="BE265" s="14">
        <f>SUMIFS(BD$4:BD265,$AU$4:$AU265,"="&amp;$AU265,$AY$4:$AY265,"="&amp;$AY265)</f>
        <v>72</v>
      </c>
      <c r="BF265" s="25" t="s">
        <v>846</v>
      </c>
      <c r="BG265" s="14">
        <f t="shared" si="176"/>
        <v>40</v>
      </c>
      <c r="BH265" s="14">
        <f>SUMIFS(BG$4:BG265,AU$4:AU265,"="&amp;AU265,AY$4:AY265,"="&amp;AY265)</f>
        <v>40</v>
      </c>
      <c r="BI265" s="25" t="s">
        <v>847</v>
      </c>
      <c r="BJ265" s="14">
        <f t="shared" si="177"/>
        <v>1760</v>
      </c>
      <c r="BK265" s="14">
        <f>SUMIFS(BJ$4:BJ265,$AU$4:$AU265,"="&amp;$AU265,$AY$4:$AY265,"="&amp;$AY265)</f>
        <v>1760</v>
      </c>
    </row>
    <row r="266" spans="1:63" ht="16.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AT266" s="13">
        <v>263</v>
      </c>
      <c r="AU266" s="13">
        <f t="shared" si="169"/>
        <v>4</v>
      </c>
      <c r="AV266" s="14">
        <f t="shared" si="170"/>
        <v>200503</v>
      </c>
      <c r="AW266" s="14">
        <f t="shared" si="171"/>
        <v>1102005</v>
      </c>
      <c r="AX266" s="13" t="s">
        <v>816</v>
      </c>
      <c r="AY266" s="13">
        <f t="shared" si="172"/>
        <v>3</v>
      </c>
      <c r="AZ266" s="13" t="s">
        <v>837</v>
      </c>
      <c r="BA266" s="14">
        <f t="shared" si="173"/>
        <v>2</v>
      </c>
      <c r="BB266" s="14" t="str">
        <f t="shared" si="174"/>
        <v>李轩辕魂珠-3 等级-2</v>
      </c>
      <c r="BC266" s="25" t="s">
        <v>845</v>
      </c>
      <c r="BD266" s="14">
        <f t="shared" si="175"/>
        <v>108</v>
      </c>
      <c r="BE266" s="14">
        <f>SUMIFS(BD$4:BD266,$AU$4:$AU266,"="&amp;$AU266,$AY$4:$AY266,"="&amp;$AY266)</f>
        <v>180</v>
      </c>
      <c r="BF266" s="25" t="s">
        <v>846</v>
      </c>
      <c r="BG266" s="14">
        <f t="shared" si="176"/>
        <v>60</v>
      </c>
      <c r="BH266" s="14">
        <f>SUMIFS(BG$4:BG266,AU$4:AU266,"="&amp;AU266,AY$4:AY266,"="&amp;AY266)</f>
        <v>100</v>
      </c>
      <c r="BI266" s="25" t="s">
        <v>847</v>
      </c>
      <c r="BJ266" s="14">
        <f t="shared" si="177"/>
        <v>2640</v>
      </c>
      <c r="BK266" s="14">
        <f>SUMIFS(BJ$4:BJ266,$AU$4:$AU266,"="&amp;$AU266,$AY$4:$AY266,"="&amp;$AY266)</f>
        <v>4400</v>
      </c>
    </row>
    <row r="267" spans="1:63" ht="16.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AT267" s="13">
        <v>264</v>
      </c>
      <c r="AU267" s="13">
        <f t="shared" si="169"/>
        <v>4</v>
      </c>
      <c r="AV267" s="14">
        <f t="shared" si="170"/>
        <v>200503</v>
      </c>
      <c r="AW267" s="14">
        <f t="shared" si="171"/>
        <v>1102005</v>
      </c>
      <c r="AX267" s="13" t="s">
        <v>816</v>
      </c>
      <c r="AY267" s="13">
        <f t="shared" si="172"/>
        <v>3</v>
      </c>
      <c r="AZ267" s="13" t="s">
        <v>837</v>
      </c>
      <c r="BA267" s="14">
        <f t="shared" si="173"/>
        <v>3</v>
      </c>
      <c r="BB267" s="14" t="str">
        <f t="shared" si="174"/>
        <v>李轩辕魂珠-3 等级-3</v>
      </c>
      <c r="BC267" s="25" t="s">
        <v>845</v>
      </c>
      <c r="BD267" s="14">
        <f t="shared" si="175"/>
        <v>144</v>
      </c>
      <c r="BE267" s="14">
        <f>SUMIFS(BD$4:BD267,$AU$4:$AU267,"="&amp;$AU267,$AY$4:$AY267,"="&amp;$AY267)</f>
        <v>324</v>
      </c>
      <c r="BF267" s="25" t="s">
        <v>846</v>
      </c>
      <c r="BG267" s="14">
        <f t="shared" si="176"/>
        <v>80</v>
      </c>
      <c r="BH267" s="14">
        <f>SUMIFS(BG$4:BG267,AU$4:AU267,"="&amp;AU267,AY$4:AY267,"="&amp;AY267)</f>
        <v>180</v>
      </c>
      <c r="BI267" s="25" t="s">
        <v>847</v>
      </c>
      <c r="BJ267" s="14">
        <f t="shared" si="177"/>
        <v>3520</v>
      </c>
      <c r="BK267" s="14">
        <f>SUMIFS(BJ$4:BJ267,$AU$4:$AU267,"="&amp;$AU267,$AY$4:$AY267,"="&amp;$AY267)</f>
        <v>7920</v>
      </c>
    </row>
    <row r="268" spans="1:63" ht="16.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AT268" s="13">
        <v>265</v>
      </c>
      <c r="AU268" s="13">
        <f t="shared" si="169"/>
        <v>4</v>
      </c>
      <c r="AV268" s="14">
        <f t="shared" si="170"/>
        <v>200503</v>
      </c>
      <c r="AW268" s="14">
        <f t="shared" si="171"/>
        <v>1102005</v>
      </c>
      <c r="AX268" s="13" t="s">
        <v>816</v>
      </c>
      <c r="AY268" s="13">
        <f t="shared" si="172"/>
        <v>3</v>
      </c>
      <c r="AZ268" s="13" t="s">
        <v>837</v>
      </c>
      <c r="BA268" s="14">
        <f t="shared" si="173"/>
        <v>4</v>
      </c>
      <c r="BB268" s="14" t="str">
        <f t="shared" si="174"/>
        <v>李轩辕魂珠-3 等级-4</v>
      </c>
      <c r="BC268" s="25" t="s">
        <v>845</v>
      </c>
      <c r="BD268" s="14">
        <f t="shared" si="175"/>
        <v>216</v>
      </c>
      <c r="BE268" s="14">
        <f>SUMIFS(BD$4:BD268,$AU$4:$AU268,"="&amp;$AU268,$AY$4:$AY268,"="&amp;$AY268)</f>
        <v>540</v>
      </c>
      <c r="BF268" s="25" t="s">
        <v>846</v>
      </c>
      <c r="BG268" s="14">
        <f t="shared" si="176"/>
        <v>120</v>
      </c>
      <c r="BH268" s="14">
        <f>SUMIFS(BG$4:BG268,AU$4:AU268,"="&amp;AU268,AY$4:AY268,"="&amp;AY268)</f>
        <v>300</v>
      </c>
      <c r="BI268" s="25" t="s">
        <v>847</v>
      </c>
      <c r="BJ268" s="14">
        <f t="shared" si="177"/>
        <v>5280</v>
      </c>
      <c r="BK268" s="14">
        <f>SUMIFS(BJ$4:BJ268,$AU$4:$AU268,"="&amp;$AU268,$AY$4:$AY268,"="&amp;$AY268)</f>
        <v>13200</v>
      </c>
    </row>
    <row r="269" spans="1:63" ht="16.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AT269" s="13">
        <v>266</v>
      </c>
      <c r="AU269" s="13">
        <f t="shared" si="169"/>
        <v>4</v>
      </c>
      <c r="AV269" s="14">
        <f t="shared" si="170"/>
        <v>200503</v>
      </c>
      <c r="AW269" s="14">
        <f t="shared" si="171"/>
        <v>1102005</v>
      </c>
      <c r="AX269" s="13" t="s">
        <v>816</v>
      </c>
      <c r="AY269" s="13">
        <f t="shared" si="172"/>
        <v>3</v>
      </c>
      <c r="AZ269" s="13" t="s">
        <v>837</v>
      </c>
      <c r="BA269" s="14">
        <f t="shared" si="173"/>
        <v>5</v>
      </c>
      <c r="BB269" s="14" t="str">
        <f t="shared" si="174"/>
        <v>李轩辕魂珠-3 等级-5</v>
      </c>
      <c r="BC269" s="25" t="s">
        <v>845</v>
      </c>
      <c r="BD269" s="14">
        <f t="shared" si="175"/>
        <v>288</v>
      </c>
      <c r="BE269" s="14">
        <f>SUMIFS(BD$4:BD269,$AU$4:$AU269,"="&amp;$AU269,$AY$4:$AY269,"="&amp;$AY269)</f>
        <v>828</v>
      </c>
      <c r="BF269" s="25" t="s">
        <v>846</v>
      </c>
      <c r="BG269" s="14">
        <f t="shared" si="176"/>
        <v>160</v>
      </c>
      <c r="BH269" s="14">
        <f>SUMIFS(BG$4:BG269,AU$4:AU269,"="&amp;AU269,AY$4:AY269,"="&amp;AY269)</f>
        <v>460</v>
      </c>
      <c r="BI269" s="25" t="s">
        <v>847</v>
      </c>
      <c r="BJ269" s="14">
        <f t="shared" si="177"/>
        <v>7040</v>
      </c>
      <c r="BK269" s="14">
        <f>SUMIFS(BJ$4:BJ269,$AU$4:$AU269,"="&amp;$AU269,$AY$4:$AY269,"="&amp;$AY269)</f>
        <v>20240</v>
      </c>
    </row>
    <row r="270" spans="1:63" ht="16.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AT270" s="13">
        <v>267</v>
      </c>
      <c r="AU270" s="13">
        <f t="shared" si="169"/>
        <v>4</v>
      </c>
      <c r="AV270" s="14">
        <f t="shared" si="170"/>
        <v>200503</v>
      </c>
      <c r="AW270" s="14">
        <f t="shared" si="171"/>
        <v>1102005</v>
      </c>
      <c r="AX270" s="13" t="s">
        <v>816</v>
      </c>
      <c r="AY270" s="13">
        <f t="shared" si="172"/>
        <v>3</v>
      </c>
      <c r="AZ270" s="13" t="s">
        <v>837</v>
      </c>
      <c r="BA270" s="14">
        <f t="shared" si="173"/>
        <v>6</v>
      </c>
      <c r="BB270" s="14" t="str">
        <f t="shared" si="174"/>
        <v>李轩辕魂珠-3 等级-6</v>
      </c>
      <c r="BC270" s="25" t="s">
        <v>845</v>
      </c>
      <c r="BD270" s="14">
        <f t="shared" si="175"/>
        <v>360</v>
      </c>
      <c r="BE270" s="14">
        <f>SUMIFS(BD$4:BD270,$AU$4:$AU270,"="&amp;$AU270,$AY$4:$AY270,"="&amp;$AY270)</f>
        <v>1188</v>
      </c>
      <c r="BF270" s="25" t="s">
        <v>846</v>
      </c>
      <c r="BG270" s="14">
        <f t="shared" si="176"/>
        <v>200</v>
      </c>
      <c r="BH270" s="14">
        <f>SUMIFS(BG$4:BG270,AU$4:AU270,"="&amp;AU270,AY$4:AY270,"="&amp;AY270)</f>
        <v>660</v>
      </c>
      <c r="BI270" s="25" t="s">
        <v>847</v>
      </c>
      <c r="BJ270" s="14">
        <f t="shared" si="177"/>
        <v>8800</v>
      </c>
      <c r="BK270" s="14">
        <f>SUMIFS(BJ$4:BJ270,$AU$4:$AU270,"="&amp;$AU270,$AY$4:$AY270,"="&amp;$AY270)</f>
        <v>29040</v>
      </c>
    </row>
    <row r="271" spans="1:63" ht="16.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AT271" s="13">
        <v>268</v>
      </c>
      <c r="AU271" s="13">
        <f t="shared" si="169"/>
        <v>4</v>
      </c>
      <c r="AV271" s="14">
        <f t="shared" si="170"/>
        <v>200503</v>
      </c>
      <c r="AW271" s="14">
        <f t="shared" si="171"/>
        <v>1102005</v>
      </c>
      <c r="AX271" s="13" t="s">
        <v>816</v>
      </c>
      <c r="AY271" s="13">
        <f t="shared" si="172"/>
        <v>3</v>
      </c>
      <c r="AZ271" s="13" t="s">
        <v>837</v>
      </c>
      <c r="BA271" s="14">
        <f t="shared" si="173"/>
        <v>7</v>
      </c>
      <c r="BB271" s="14" t="str">
        <f t="shared" si="174"/>
        <v>李轩辕魂珠-3 等级-7</v>
      </c>
      <c r="BC271" s="25" t="s">
        <v>845</v>
      </c>
      <c r="BD271" s="14">
        <f t="shared" si="175"/>
        <v>432</v>
      </c>
      <c r="BE271" s="14">
        <f>SUMIFS(BD$4:BD271,$AU$4:$AU271,"="&amp;$AU271,$AY$4:$AY271,"="&amp;$AY271)</f>
        <v>1620</v>
      </c>
      <c r="BF271" s="25" t="s">
        <v>846</v>
      </c>
      <c r="BG271" s="14">
        <f t="shared" si="176"/>
        <v>240</v>
      </c>
      <c r="BH271" s="14">
        <f>SUMIFS(BG$4:BG271,AU$4:AU271,"="&amp;AU271,AY$4:AY271,"="&amp;AY271)</f>
        <v>900</v>
      </c>
      <c r="BI271" s="25" t="s">
        <v>847</v>
      </c>
      <c r="BJ271" s="14">
        <f t="shared" si="177"/>
        <v>10560</v>
      </c>
      <c r="BK271" s="14">
        <f>SUMIFS(BJ$4:BJ271,$AU$4:$AU271,"="&amp;$AU271,$AY$4:$AY271,"="&amp;$AY271)</f>
        <v>39600</v>
      </c>
    </row>
    <row r="272" spans="1:63" ht="16.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AT272" s="13">
        <v>269</v>
      </c>
      <c r="AU272" s="13">
        <f t="shared" si="169"/>
        <v>4</v>
      </c>
      <c r="AV272" s="14">
        <f t="shared" si="170"/>
        <v>200503</v>
      </c>
      <c r="AW272" s="14">
        <f t="shared" si="171"/>
        <v>1102005</v>
      </c>
      <c r="AX272" s="13" t="s">
        <v>816</v>
      </c>
      <c r="AY272" s="13">
        <f t="shared" si="172"/>
        <v>3</v>
      </c>
      <c r="AZ272" s="13" t="s">
        <v>837</v>
      </c>
      <c r="BA272" s="14">
        <f t="shared" si="173"/>
        <v>8</v>
      </c>
      <c r="BB272" s="14" t="str">
        <f t="shared" si="174"/>
        <v>李轩辕魂珠-3 等级-8</v>
      </c>
      <c r="BC272" s="25" t="s">
        <v>845</v>
      </c>
      <c r="BD272" s="14">
        <f t="shared" si="175"/>
        <v>504</v>
      </c>
      <c r="BE272" s="14">
        <f>SUMIFS(BD$4:BD272,$AU$4:$AU272,"="&amp;$AU272,$AY$4:$AY272,"="&amp;$AY272)</f>
        <v>2124</v>
      </c>
      <c r="BF272" s="25" t="s">
        <v>846</v>
      </c>
      <c r="BG272" s="14">
        <f t="shared" si="176"/>
        <v>280</v>
      </c>
      <c r="BH272" s="14">
        <f>SUMIFS(BG$4:BG272,AU$4:AU272,"="&amp;AU272,AY$4:AY272,"="&amp;AY272)</f>
        <v>1180</v>
      </c>
      <c r="BI272" s="25" t="s">
        <v>847</v>
      </c>
      <c r="BJ272" s="14">
        <f t="shared" si="177"/>
        <v>12320</v>
      </c>
      <c r="BK272" s="14">
        <f>SUMIFS(BJ$4:BJ272,$AU$4:$AU272,"="&amp;$AU272,$AY$4:$AY272,"="&amp;$AY272)</f>
        <v>51920</v>
      </c>
    </row>
    <row r="273" spans="1:63" ht="16.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AT273" s="13">
        <v>270</v>
      </c>
      <c r="AU273" s="13">
        <f t="shared" si="169"/>
        <v>4</v>
      </c>
      <c r="AV273" s="14">
        <f t="shared" si="170"/>
        <v>200503</v>
      </c>
      <c r="AW273" s="14">
        <f t="shared" si="171"/>
        <v>1102005</v>
      </c>
      <c r="AX273" s="13" t="s">
        <v>816</v>
      </c>
      <c r="AY273" s="13">
        <f t="shared" si="172"/>
        <v>3</v>
      </c>
      <c r="AZ273" s="13" t="s">
        <v>837</v>
      </c>
      <c r="BA273" s="14">
        <f t="shared" si="173"/>
        <v>9</v>
      </c>
      <c r="BB273" s="14" t="str">
        <f t="shared" si="174"/>
        <v>李轩辕魂珠-3 等级-9</v>
      </c>
      <c r="BC273" s="25" t="s">
        <v>845</v>
      </c>
      <c r="BD273" s="14">
        <f t="shared" si="175"/>
        <v>576</v>
      </c>
      <c r="BE273" s="14">
        <f>SUMIFS(BD$4:BD273,$AU$4:$AU273,"="&amp;$AU273,$AY$4:$AY273,"="&amp;$AY273)</f>
        <v>2700</v>
      </c>
      <c r="BF273" s="25" t="s">
        <v>846</v>
      </c>
      <c r="BG273" s="14">
        <f t="shared" si="176"/>
        <v>320</v>
      </c>
      <c r="BH273" s="14">
        <f>SUMIFS(BG$4:BG273,AU$4:AU273,"="&amp;AU273,AY$4:AY273,"="&amp;AY273)</f>
        <v>1500</v>
      </c>
      <c r="BI273" s="25" t="s">
        <v>847</v>
      </c>
      <c r="BJ273" s="14">
        <f t="shared" si="177"/>
        <v>14080</v>
      </c>
      <c r="BK273" s="14">
        <f>SUMIFS(BJ$4:BJ273,$AU$4:$AU273,"="&amp;$AU273,$AY$4:$AY273,"="&amp;$AY273)</f>
        <v>66000</v>
      </c>
    </row>
    <row r="274" spans="1:63" ht="16.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AT274" s="13">
        <v>271</v>
      </c>
      <c r="AU274" s="13">
        <f t="shared" si="169"/>
        <v>4</v>
      </c>
      <c r="AV274" s="14">
        <f t="shared" si="170"/>
        <v>200504</v>
      </c>
      <c r="AW274" s="14">
        <f t="shared" si="171"/>
        <v>1102005</v>
      </c>
      <c r="AX274" s="13" t="s">
        <v>816</v>
      </c>
      <c r="AY274" s="13">
        <f t="shared" si="172"/>
        <v>4</v>
      </c>
      <c r="AZ274" s="13" t="s">
        <v>837</v>
      </c>
      <c r="BA274" s="14">
        <f t="shared" si="173"/>
        <v>0</v>
      </c>
      <c r="BB274" s="14" t="str">
        <f t="shared" si="174"/>
        <v>李轩辕魂珠-4 等级-0</v>
      </c>
      <c r="BC274" s="25" t="s">
        <v>845</v>
      </c>
      <c r="BD274" s="14">
        <f t="shared" si="175"/>
        <v>0</v>
      </c>
      <c r="BE274" s="14">
        <f>SUMIFS(BD$4:BD274,$AU$4:$AU274,"="&amp;$AU274,$AY$4:$AY274,"="&amp;$AY274)</f>
        <v>0</v>
      </c>
      <c r="BF274" s="25" t="s">
        <v>846</v>
      </c>
      <c r="BG274" s="14">
        <f t="shared" si="176"/>
        <v>0</v>
      </c>
      <c r="BH274" s="14">
        <f>SUMIFS(BG$4:BG274,AU$4:AU274,"="&amp;AU274,AY$4:AY274,"="&amp;AY274)</f>
        <v>0</v>
      </c>
      <c r="BI274" s="25" t="s">
        <v>847</v>
      </c>
      <c r="BJ274" s="14">
        <f t="shared" si="177"/>
        <v>0</v>
      </c>
      <c r="BK274" s="14">
        <f>SUMIFS(BJ$4:BJ274,$AU$4:$AU274,"="&amp;$AU274,$AY$4:$AY274,"="&amp;$AY274)</f>
        <v>0</v>
      </c>
    </row>
    <row r="275" spans="1:63" ht="16.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AT275" s="13">
        <v>272</v>
      </c>
      <c r="AU275" s="13">
        <f t="shared" si="169"/>
        <v>4</v>
      </c>
      <c r="AV275" s="14">
        <f t="shared" si="170"/>
        <v>200504</v>
      </c>
      <c r="AW275" s="14">
        <f t="shared" si="171"/>
        <v>1102005</v>
      </c>
      <c r="AX275" s="13" t="s">
        <v>816</v>
      </c>
      <c r="AY275" s="13">
        <f t="shared" si="172"/>
        <v>4</v>
      </c>
      <c r="AZ275" s="13" t="s">
        <v>837</v>
      </c>
      <c r="BA275" s="14">
        <f t="shared" si="173"/>
        <v>1</v>
      </c>
      <c r="BB275" s="14" t="str">
        <f t="shared" si="174"/>
        <v>李轩辕魂珠-4 等级-1</v>
      </c>
      <c r="BC275" s="25" t="s">
        <v>845</v>
      </c>
      <c r="BD275" s="14">
        <f t="shared" si="175"/>
        <v>90</v>
      </c>
      <c r="BE275" s="14">
        <f>SUMIFS(BD$4:BD275,$AU$4:$AU275,"="&amp;$AU275,$AY$4:$AY275,"="&amp;$AY275)</f>
        <v>90</v>
      </c>
      <c r="BF275" s="25" t="s">
        <v>846</v>
      </c>
      <c r="BG275" s="14">
        <f t="shared" si="176"/>
        <v>50</v>
      </c>
      <c r="BH275" s="14">
        <f>SUMIFS(BG$4:BG275,AU$4:AU275,"="&amp;AU275,AY$4:AY275,"="&amp;AY275)</f>
        <v>50</v>
      </c>
      <c r="BI275" s="25" t="s">
        <v>847</v>
      </c>
      <c r="BJ275" s="14">
        <f t="shared" si="177"/>
        <v>2200</v>
      </c>
      <c r="BK275" s="14">
        <f>SUMIFS(BJ$4:BJ275,$AU$4:$AU275,"="&amp;$AU275,$AY$4:$AY275,"="&amp;$AY275)</f>
        <v>2200</v>
      </c>
    </row>
    <row r="276" spans="1:63" ht="16.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AT276" s="13">
        <v>273</v>
      </c>
      <c r="AU276" s="13">
        <f t="shared" si="169"/>
        <v>4</v>
      </c>
      <c r="AV276" s="14">
        <f t="shared" si="170"/>
        <v>200504</v>
      </c>
      <c r="AW276" s="14">
        <f t="shared" si="171"/>
        <v>1102005</v>
      </c>
      <c r="AX276" s="13" t="s">
        <v>816</v>
      </c>
      <c r="AY276" s="13">
        <f t="shared" si="172"/>
        <v>4</v>
      </c>
      <c r="AZ276" s="13" t="s">
        <v>837</v>
      </c>
      <c r="BA276" s="14">
        <f t="shared" si="173"/>
        <v>2</v>
      </c>
      <c r="BB276" s="14" t="str">
        <f t="shared" si="174"/>
        <v>李轩辕魂珠-4 等级-2</v>
      </c>
      <c r="BC276" s="25" t="s">
        <v>845</v>
      </c>
      <c r="BD276" s="14">
        <f t="shared" si="175"/>
        <v>144</v>
      </c>
      <c r="BE276" s="14">
        <f>SUMIFS(BD$4:BD276,$AU$4:$AU276,"="&amp;$AU276,$AY$4:$AY276,"="&amp;$AY276)</f>
        <v>234</v>
      </c>
      <c r="BF276" s="25" t="s">
        <v>846</v>
      </c>
      <c r="BG276" s="14">
        <f t="shared" si="176"/>
        <v>80</v>
      </c>
      <c r="BH276" s="14">
        <f>SUMIFS(BG$4:BG276,AU$4:AU276,"="&amp;AU276,AY$4:AY276,"="&amp;AY276)</f>
        <v>130</v>
      </c>
      <c r="BI276" s="25" t="s">
        <v>847</v>
      </c>
      <c r="BJ276" s="14">
        <f t="shared" si="177"/>
        <v>3520</v>
      </c>
      <c r="BK276" s="14">
        <f>SUMIFS(BJ$4:BJ276,$AU$4:$AU276,"="&amp;$AU276,$AY$4:$AY276,"="&amp;$AY276)</f>
        <v>5720</v>
      </c>
    </row>
    <row r="277" spans="1:63" ht="16.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AT277" s="13">
        <v>274</v>
      </c>
      <c r="AU277" s="13">
        <f t="shared" si="169"/>
        <v>4</v>
      </c>
      <c r="AV277" s="14">
        <f t="shared" si="170"/>
        <v>200504</v>
      </c>
      <c r="AW277" s="14">
        <f t="shared" si="171"/>
        <v>1102005</v>
      </c>
      <c r="AX277" s="13" t="s">
        <v>816</v>
      </c>
      <c r="AY277" s="13">
        <f t="shared" si="172"/>
        <v>4</v>
      </c>
      <c r="AZ277" s="13" t="s">
        <v>837</v>
      </c>
      <c r="BA277" s="14">
        <f t="shared" si="173"/>
        <v>3</v>
      </c>
      <c r="BB277" s="14" t="str">
        <f t="shared" si="174"/>
        <v>李轩辕魂珠-4 等级-3</v>
      </c>
      <c r="BC277" s="25" t="s">
        <v>845</v>
      </c>
      <c r="BD277" s="14">
        <f t="shared" si="175"/>
        <v>198</v>
      </c>
      <c r="BE277" s="14">
        <f>SUMIFS(BD$4:BD277,$AU$4:$AU277,"="&amp;$AU277,$AY$4:$AY277,"="&amp;$AY277)</f>
        <v>432</v>
      </c>
      <c r="BF277" s="25" t="s">
        <v>846</v>
      </c>
      <c r="BG277" s="14">
        <f t="shared" si="176"/>
        <v>110</v>
      </c>
      <c r="BH277" s="14">
        <f>SUMIFS(BG$4:BG277,AU$4:AU277,"="&amp;AU277,AY$4:AY277,"="&amp;AY277)</f>
        <v>240</v>
      </c>
      <c r="BI277" s="25" t="s">
        <v>847</v>
      </c>
      <c r="BJ277" s="14">
        <f t="shared" si="177"/>
        <v>4840</v>
      </c>
      <c r="BK277" s="14">
        <f>SUMIFS(BJ$4:BJ277,$AU$4:$AU277,"="&amp;$AU277,$AY$4:$AY277,"="&amp;$AY277)</f>
        <v>10560</v>
      </c>
    </row>
    <row r="278" spans="1:63" ht="16.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AT278" s="13">
        <v>275</v>
      </c>
      <c r="AU278" s="13">
        <f t="shared" si="169"/>
        <v>4</v>
      </c>
      <c r="AV278" s="14">
        <f t="shared" si="170"/>
        <v>200504</v>
      </c>
      <c r="AW278" s="14">
        <f t="shared" si="171"/>
        <v>1102005</v>
      </c>
      <c r="AX278" s="13" t="s">
        <v>816</v>
      </c>
      <c r="AY278" s="13">
        <f t="shared" si="172"/>
        <v>4</v>
      </c>
      <c r="AZ278" s="13" t="s">
        <v>837</v>
      </c>
      <c r="BA278" s="14">
        <f t="shared" si="173"/>
        <v>4</v>
      </c>
      <c r="BB278" s="14" t="str">
        <f t="shared" si="174"/>
        <v>李轩辕魂珠-4 等级-4</v>
      </c>
      <c r="BC278" s="25" t="s">
        <v>845</v>
      </c>
      <c r="BD278" s="14">
        <f t="shared" si="175"/>
        <v>288</v>
      </c>
      <c r="BE278" s="14">
        <f>SUMIFS(BD$4:BD278,$AU$4:$AU278,"="&amp;$AU278,$AY$4:$AY278,"="&amp;$AY278)</f>
        <v>720</v>
      </c>
      <c r="BF278" s="25" t="s">
        <v>846</v>
      </c>
      <c r="BG278" s="14">
        <f t="shared" si="176"/>
        <v>160</v>
      </c>
      <c r="BH278" s="14">
        <f>SUMIFS(BG$4:BG278,AU$4:AU278,"="&amp;AU278,AY$4:AY278,"="&amp;AY278)</f>
        <v>400</v>
      </c>
      <c r="BI278" s="25" t="s">
        <v>847</v>
      </c>
      <c r="BJ278" s="14">
        <f t="shared" si="177"/>
        <v>7040</v>
      </c>
      <c r="BK278" s="14">
        <f>SUMIFS(BJ$4:BJ278,$AU$4:$AU278,"="&amp;$AU278,$AY$4:$AY278,"="&amp;$AY278)</f>
        <v>17600</v>
      </c>
    </row>
    <row r="279" spans="1:63" ht="16.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AT279" s="13">
        <v>276</v>
      </c>
      <c r="AU279" s="13">
        <f t="shared" si="169"/>
        <v>4</v>
      </c>
      <c r="AV279" s="14">
        <f t="shared" si="170"/>
        <v>200504</v>
      </c>
      <c r="AW279" s="14">
        <f t="shared" si="171"/>
        <v>1102005</v>
      </c>
      <c r="AX279" s="13" t="s">
        <v>816</v>
      </c>
      <c r="AY279" s="13">
        <f t="shared" si="172"/>
        <v>4</v>
      </c>
      <c r="AZ279" s="13" t="s">
        <v>837</v>
      </c>
      <c r="BA279" s="14">
        <f t="shared" si="173"/>
        <v>5</v>
      </c>
      <c r="BB279" s="14" t="str">
        <f t="shared" si="174"/>
        <v>李轩辕魂珠-4 等级-5</v>
      </c>
      <c r="BC279" s="25" t="s">
        <v>845</v>
      </c>
      <c r="BD279" s="14">
        <f t="shared" si="175"/>
        <v>378</v>
      </c>
      <c r="BE279" s="14">
        <f>SUMIFS(BD$4:BD279,$AU$4:$AU279,"="&amp;$AU279,$AY$4:$AY279,"="&amp;$AY279)</f>
        <v>1098</v>
      </c>
      <c r="BF279" s="25" t="s">
        <v>846</v>
      </c>
      <c r="BG279" s="14">
        <f t="shared" si="176"/>
        <v>210</v>
      </c>
      <c r="BH279" s="14">
        <f>SUMIFS(BG$4:BG279,AU$4:AU279,"="&amp;AU279,AY$4:AY279,"="&amp;AY279)</f>
        <v>610</v>
      </c>
      <c r="BI279" s="25" t="s">
        <v>847</v>
      </c>
      <c r="BJ279" s="14">
        <f t="shared" si="177"/>
        <v>9240</v>
      </c>
      <c r="BK279" s="14">
        <f>SUMIFS(BJ$4:BJ279,$AU$4:$AU279,"="&amp;$AU279,$AY$4:$AY279,"="&amp;$AY279)</f>
        <v>26840</v>
      </c>
    </row>
    <row r="280" spans="1:63" ht="16.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AT280" s="13">
        <v>277</v>
      </c>
      <c r="AU280" s="13">
        <f t="shared" si="169"/>
        <v>4</v>
      </c>
      <c r="AV280" s="14">
        <f t="shared" si="170"/>
        <v>200504</v>
      </c>
      <c r="AW280" s="14">
        <f t="shared" si="171"/>
        <v>1102005</v>
      </c>
      <c r="AX280" s="13" t="s">
        <v>816</v>
      </c>
      <c r="AY280" s="13">
        <f t="shared" si="172"/>
        <v>4</v>
      </c>
      <c r="AZ280" s="13" t="s">
        <v>837</v>
      </c>
      <c r="BA280" s="14">
        <f t="shared" si="173"/>
        <v>6</v>
      </c>
      <c r="BB280" s="14" t="str">
        <f t="shared" si="174"/>
        <v>李轩辕魂珠-4 等级-6</v>
      </c>
      <c r="BC280" s="25" t="s">
        <v>845</v>
      </c>
      <c r="BD280" s="14">
        <f t="shared" si="175"/>
        <v>495</v>
      </c>
      <c r="BE280" s="14">
        <f>SUMIFS(BD$4:BD280,$AU$4:$AU280,"="&amp;$AU280,$AY$4:$AY280,"="&amp;$AY280)</f>
        <v>1593</v>
      </c>
      <c r="BF280" s="25" t="s">
        <v>846</v>
      </c>
      <c r="BG280" s="14">
        <f t="shared" si="176"/>
        <v>275</v>
      </c>
      <c r="BH280" s="14">
        <f>SUMIFS(BG$4:BG280,AU$4:AU280,"="&amp;AU280,AY$4:AY280,"="&amp;AY280)</f>
        <v>885</v>
      </c>
      <c r="BI280" s="25" t="s">
        <v>847</v>
      </c>
      <c r="BJ280" s="14">
        <f t="shared" si="177"/>
        <v>12100</v>
      </c>
      <c r="BK280" s="14">
        <f>SUMIFS(BJ$4:BJ280,$AU$4:$AU280,"="&amp;$AU280,$AY$4:$AY280,"="&amp;$AY280)</f>
        <v>38940</v>
      </c>
    </row>
    <row r="281" spans="1:63" ht="16.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AT281" s="13">
        <v>278</v>
      </c>
      <c r="AU281" s="13">
        <f t="shared" si="169"/>
        <v>4</v>
      </c>
      <c r="AV281" s="14">
        <f t="shared" si="170"/>
        <v>200504</v>
      </c>
      <c r="AW281" s="14">
        <f t="shared" si="171"/>
        <v>1102005</v>
      </c>
      <c r="AX281" s="13" t="s">
        <v>816</v>
      </c>
      <c r="AY281" s="13">
        <f t="shared" si="172"/>
        <v>4</v>
      </c>
      <c r="AZ281" s="13" t="s">
        <v>837</v>
      </c>
      <c r="BA281" s="14">
        <f t="shared" si="173"/>
        <v>7</v>
      </c>
      <c r="BB281" s="14" t="str">
        <f t="shared" si="174"/>
        <v>李轩辕魂珠-4 等级-7</v>
      </c>
      <c r="BC281" s="25" t="s">
        <v>845</v>
      </c>
      <c r="BD281" s="14">
        <f t="shared" si="175"/>
        <v>585</v>
      </c>
      <c r="BE281" s="14">
        <f>SUMIFS(BD$4:BD281,$AU$4:$AU281,"="&amp;$AU281,$AY$4:$AY281,"="&amp;$AY281)</f>
        <v>2178</v>
      </c>
      <c r="BF281" s="25" t="s">
        <v>846</v>
      </c>
      <c r="BG281" s="14">
        <f t="shared" si="176"/>
        <v>325</v>
      </c>
      <c r="BH281" s="14">
        <f>SUMIFS(BG$4:BG281,AU$4:AU281,"="&amp;AU281,AY$4:AY281,"="&amp;AY281)</f>
        <v>1210</v>
      </c>
      <c r="BI281" s="25" t="s">
        <v>847</v>
      </c>
      <c r="BJ281" s="14">
        <f t="shared" si="177"/>
        <v>14300</v>
      </c>
      <c r="BK281" s="14">
        <f>SUMIFS(BJ$4:BJ281,$AU$4:$AU281,"="&amp;$AU281,$AY$4:$AY281,"="&amp;$AY281)</f>
        <v>53240</v>
      </c>
    </row>
    <row r="282" spans="1:63" ht="16.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AT282" s="13">
        <v>279</v>
      </c>
      <c r="AU282" s="13">
        <f t="shared" si="169"/>
        <v>4</v>
      </c>
      <c r="AV282" s="14">
        <f t="shared" si="170"/>
        <v>200504</v>
      </c>
      <c r="AW282" s="14">
        <f t="shared" si="171"/>
        <v>1102005</v>
      </c>
      <c r="AX282" s="13" t="s">
        <v>816</v>
      </c>
      <c r="AY282" s="13">
        <f t="shared" si="172"/>
        <v>4</v>
      </c>
      <c r="AZ282" s="13" t="s">
        <v>837</v>
      </c>
      <c r="BA282" s="14">
        <f t="shared" si="173"/>
        <v>8</v>
      </c>
      <c r="BB282" s="14" t="str">
        <f t="shared" si="174"/>
        <v>李轩辕魂珠-4 等级-8</v>
      </c>
      <c r="BC282" s="25" t="s">
        <v>845</v>
      </c>
      <c r="BD282" s="14">
        <f t="shared" si="175"/>
        <v>675</v>
      </c>
      <c r="BE282" s="14">
        <f>SUMIFS(BD$4:BD282,$AU$4:$AU282,"="&amp;$AU282,$AY$4:$AY282,"="&amp;$AY282)</f>
        <v>2853</v>
      </c>
      <c r="BF282" s="25" t="s">
        <v>846</v>
      </c>
      <c r="BG282" s="14">
        <f t="shared" si="176"/>
        <v>375</v>
      </c>
      <c r="BH282" s="14">
        <f>SUMIFS(BG$4:BG282,AU$4:AU282,"="&amp;AU282,AY$4:AY282,"="&amp;AY282)</f>
        <v>1585</v>
      </c>
      <c r="BI282" s="25" t="s">
        <v>847</v>
      </c>
      <c r="BJ282" s="14">
        <f t="shared" si="177"/>
        <v>16500</v>
      </c>
      <c r="BK282" s="14">
        <f>SUMIFS(BJ$4:BJ282,$AU$4:$AU282,"="&amp;$AU282,$AY$4:$AY282,"="&amp;$AY282)</f>
        <v>69740</v>
      </c>
    </row>
    <row r="283" spans="1:63" ht="16.5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AT283" s="13">
        <v>280</v>
      </c>
      <c r="AU283" s="13">
        <f t="shared" si="169"/>
        <v>4</v>
      </c>
      <c r="AV283" s="14">
        <f t="shared" si="170"/>
        <v>200504</v>
      </c>
      <c r="AW283" s="14">
        <f t="shared" si="171"/>
        <v>1102005</v>
      </c>
      <c r="AX283" s="13" t="s">
        <v>816</v>
      </c>
      <c r="AY283" s="13">
        <f t="shared" si="172"/>
        <v>4</v>
      </c>
      <c r="AZ283" s="13" t="s">
        <v>837</v>
      </c>
      <c r="BA283" s="14">
        <f t="shared" si="173"/>
        <v>9</v>
      </c>
      <c r="BB283" s="14" t="str">
        <f t="shared" si="174"/>
        <v>李轩辕魂珠-4 等级-9</v>
      </c>
      <c r="BC283" s="25" t="s">
        <v>845</v>
      </c>
      <c r="BD283" s="14">
        <f t="shared" si="175"/>
        <v>765</v>
      </c>
      <c r="BE283" s="14">
        <f>SUMIFS(BD$4:BD283,$AU$4:$AU283,"="&amp;$AU283,$AY$4:$AY283,"="&amp;$AY283)</f>
        <v>3618</v>
      </c>
      <c r="BF283" s="25" t="s">
        <v>846</v>
      </c>
      <c r="BG283" s="14">
        <f t="shared" si="176"/>
        <v>425</v>
      </c>
      <c r="BH283" s="14">
        <f>SUMIFS(BG$4:BG283,AU$4:AU283,"="&amp;AU283,AY$4:AY283,"="&amp;AY283)</f>
        <v>2010</v>
      </c>
      <c r="BI283" s="25" t="s">
        <v>847</v>
      </c>
      <c r="BJ283" s="14">
        <f t="shared" si="177"/>
        <v>18700</v>
      </c>
      <c r="BK283" s="14">
        <f>SUMIFS(BJ$4:BJ283,$AU$4:$AU283,"="&amp;$AU283,$AY$4:$AY283,"="&amp;$AY283)</f>
        <v>88440</v>
      </c>
    </row>
    <row r="284" spans="1:63" ht="16.5" x14ac:dyDescent="0.2">
      <c r="AT284" s="13">
        <v>281</v>
      </c>
      <c r="AU284" s="13">
        <f t="shared" si="169"/>
        <v>4</v>
      </c>
      <c r="AV284" s="14">
        <f t="shared" si="170"/>
        <v>200505</v>
      </c>
      <c r="AW284" s="14">
        <f t="shared" si="171"/>
        <v>1102005</v>
      </c>
      <c r="AX284" s="13" t="s">
        <v>816</v>
      </c>
      <c r="AY284" s="13">
        <f t="shared" si="172"/>
        <v>5</v>
      </c>
      <c r="AZ284" s="13" t="s">
        <v>837</v>
      </c>
      <c r="BA284" s="14">
        <f t="shared" si="173"/>
        <v>0</v>
      </c>
      <c r="BB284" s="14" t="str">
        <f t="shared" si="174"/>
        <v>李轩辕魂珠-5 等级-0</v>
      </c>
      <c r="BC284" s="25" t="s">
        <v>845</v>
      </c>
      <c r="BD284" s="14">
        <f t="shared" si="175"/>
        <v>0</v>
      </c>
      <c r="BE284" s="14">
        <f>SUMIFS(BD$4:BD284,$AU$4:$AU284,"="&amp;$AU284,$AY$4:$AY284,"="&amp;$AY284)</f>
        <v>0</v>
      </c>
      <c r="BF284" s="25" t="s">
        <v>846</v>
      </c>
      <c r="BG284" s="14">
        <f t="shared" si="176"/>
        <v>0</v>
      </c>
      <c r="BH284" s="14">
        <f>SUMIFS(BG$4:BG284,AU$4:AU284,"="&amp;AU284,AY$4:AY284,"="&amp;AY284)</f>
        <v>0</v>
      </c>
      <c r="BI284" s="25" t="s">
        <v>847</v>
      </c>
      <c r="BJ284" s="14">
        <f t="shared" si="177"/>
        <v>0</v>
      </c>
      <c r="BK284" s="14">
        <f>SUMIFS(BJ$4:BJ284,$AU$4:$AU284,"="&amp;$AU284,$AY$4:$AY284,"="&amp;$AY284)</f>
        <v>0</v>
      </c>
    </row>
    <row r="285" spans="1:63" ht="16.5" x14ac:dyDescent="0.2">
      <c r="AT285" s="13">
        <v>282</v>
      </c>
      <c r="AU285" s="13">
        <f t="shared" si="169"/>
        <v>4</v>
      </c>
      <c r="AV285" s="14">
        <f t="shared" si="170"/>
        <v>200505</v>
      </c>
      <c r="AW285" s="14">
        <f t="shared" si="171"/>
        <v>1102005</v>
      </c>
      <c r="AX285" s="13" t="s">
        <v>816</v>
      </c>
      <c r="AY285" s="13">
        <f t="shared" si="172"/>
        <v>5</v>
      </c>
      <c r="AZ285" s="13" t="s">
        <v>837</v>
      </c>
      <c r="BA285" s="14">
        <f t="shared" si="173"/>
        <v>1</v>
      </c>
      <c r="BB285" s="14" t="str">
        <f t="shared" si="174"/>
        <v>李轩辕魂珠-5 等级-1</v>
      </c>
      <c r="BC285" s="25" t="s">
        <v>845</v>
      </c>
      <c r="BD285" s="14">
        <f t="shared" si="175"/>
        <v>126</v>
      </c>
      <c r="BE285" s="14">
        <f>SUMIFS(BD$4:BD285,$AU$4:$AU285,"="&amp;$AU285,$AY$4:$AY285,"="&amp;$AY285)</f>
        <v>126</v>
      </c>
      <c r="BF285" s="25" t="s">
        <v>846</v>
      </c>
      <c r="BG285" s="14">
        <f t="shared" si="176"/>
        <v>70</v>
      </c>
      <c r="BH285" s="14">
        <f>SUMIFS(BG$4:BG285,AU$4:AU285,"="&amp;AU285,AY$4:AY285,"="&amp;AY285)</f>
        <v>70</v>
      </c>
      <c r="BI285" s="25" t="s">
        <v>847</v>
      </c>
      <c r="BJ285" s="14">
        <f t="shared" si="177"/>
        <v>3080</v>
      </c>
      <c r="BK285" s="14">
        <f>SUMIFS(BJ$4:BJ285,$AU$4:$AU285,"="&amp;$AU285,$AY$4:$AY285,"="&amp;$AY285)</f>
        <v>3080</v>
      </c>
    </row>
    <row r="286" spans="1:63" ht="16.5" x14ac:dyDescent="0.2">
      <c r="AT286" s="13">
        <v>283</v>
      </c>
      <c r="AU286" s="13">
        <f t="shared" si="169"/>
        <v>4</v>
      </c>
      <c r="AV286" s="14">
        <f t="shared" si="170"/>
        <v>200505</v>
      </c>
      <c r="AW286" s="14">
        <f t="shared" si="171"/>
        <v>1102005</v>
      </c>
      <c r="AX286" s="13" t="s">
        <v>816</v>
      </c>
      <c r="AY286" s="13">
        <f t="shared" si="172"/>
        <v>5</v>
      </c>
      <c r="AZ286" s="13" t="s">
        <v>837</v>
      </c>
      <c r="BA286" s="14">
        <f t="shared" si="173"/>
        <v>2</v>
      </c>
      <c r="BB286" s="14" t="str">
        <f t="shared" si="174"/>
        <v>李轩辕魂珠-5 等级-2</v>
      </c>
      <c r="BC286" s="25" t="s">
        <v>845</v>
      </c>
      <c r="BD286" s="14">
        <f t="shared" si="175"/>
        <v>180</v>
      </c>
      <c r="BE286" s="14">
        <f>SUMIFS(BD$4:BD286,$AU$4:$AU286,"="&amp;$AU286,$AY$4:$AY286,"="&amp;$AY286)</f>
        <v>306</v>
      </c>
      <c r="BF286" s="25" t="s">
        <v>846</v>
      </c>
      <c r="BG286" s="14">
        <f t="shared" si="176"/>
        <v>100</v>
      </c>
      <c r="BH286" s="14">
        <f>SUMIFS(BG$4:BG286,AU$4:AU286,"="&amp;AU286,AY$4:AY286,"="&amp;AY286)</f>
        <v>170</v>
      </c>
      <c r="BI286" s="25" t="s">
        <v>847</v>
      </c>
      <c r="BJ286" s="14">
        <f t="shared" si="177"/>
        <v>4400</v>
      </c>
      <c r="BK286" s="14">
        <f>SUMIFS(BJ$4:BJ286,$AU$4:$AU286,"="&amp;$AU286,$AY$4:$AY286,"="&amp;$AY286)</f>
        <v>7480</v>
      </c>
    </row>
    <row r="287" spans="1:63" ht="16.5" x14ac:dyDescent="0.2">
      <c r="AT287" s="13">
        <v>284</v>
      </c>
      <c r="AU287" s="13">
        <f t="shared" si="169"/>
        <v>4</v>
      </c>
      <c r="AV287" s="14">
        <f t="shared" si="170"/>
        <v>200505</v>
      </c>
      <c r="AW287" s="14">
        <f t="shared" si="171"/>
        <v>1102005</v>
      </c>
      <c r="AX287" s="13" t="s">
        <v>816</v>
      </c>
      <c r="AY287" s="13">
        <f t="shared" si="172"/>
        <v>5</v>
      </c>
      <c r="AZ287" s="13" t="s">
        <v>837</v>
      </c>
      <c r="BA287" s="14">
        <f t="shared" si="173"/>
        <v>3</v>
      </c>
      <c r="BB287" s="14" t="str">
        <f t="shared" si="174"/>
        <v>李轩辕魂珠-5 等级-3</v>
      </c>
      <c r="BC287" s="25" t="s">
        <v>845</v>
      </c>
      <c r="BD287" s="14">
        <f t="shared" si="175"/>
        <v>234</v>
      </c>
      <c r="BE287" s="14">
        <f>SUMIFS(BD$4:BD287,$AU$4:$AU287,"="&amp;$AU287,$AY$4:$AY287,"="&amp;$AY287)</f>
        <v>540</v>
      </c>
      <c r="BF287" s="25" t="s">
        <v>846</v>
      </c>
      <c r="BG287" s="14">
        <f t="shared" si="176"/>
        <v>130</v>
      </c>
      <c r="BH287" s="14">
        <f>SUMIFS(BG$4:BG287,AU$4:AU287,"="&amp;AU287,AY$4:AY287,"="&amp;AY287)</f>
        <v>300</v>
      </c>
      <c r="BI287" s="25" t="s">
        <v>847</v>
      </c>
      <c r="BJ287" s="14">
        <f t="shared" si="177"/>
        <v>5720</v>
      </c>
      <c r="BK287" s="14">
        <f>SUMIFS(BJ$4:BJ287,$AU$4:$AU287,"="&amp;$AU287,$AY$4:$AY287,"="&amp;$AY287)</f>
        <v>13200</v>
      </c>
    </row>
    <row r="288" spans="1:63" ht="16.5" x14ac:dyDescent="0.2">
      <c r="AT288" s="13">
        <v>285</v>
      </c>
      <c r="AU288" s="13">
        <f t="shared" si="169"/>
        <v>4</v>
      </c>
      <c r="AV288" s="14">
        <f t="shared" si="170"/>
        <v>200505</v>
      </c>
      <c r="AW288" s="14">
        <f t="shared" si="171"/>
        <v>1102005</v>
      </c>
      <c r="AX288" s="13" t="s">
        <v>816</v>
      </c>
      <c r="AY288" s="13">
        <f t="shared" si="172"/>
        <v>5</v>
      </c>
      <c r="AZ288" s="13" t="s">
        <v>837</v>
      </c>
      <c r="BA288" s="14">
        <f t="shared" si="173"/>
        <v>4</v>
      </c>
      <c r="BB288" s="14" t="str">
        <f t="shared" si="174"/>
        <v>李轩辕魂珠-5 等级-4</v>
      </c>
      <c r="BC288" s="25" t="s">
        <v>845</v>
      </c>
      <c r="BD288" s="14">
        <f t="shared" si="175"/>
        <v>360</v>
      </c>
      <c r="BE288" s="14">
        <f>SUMIFS(BD$4:BD288,$AU$4:$AU288,"="&amp;$AU288,$AY$4:$AY288,"="&amp;$AY288)</f>
        <v>900</v>
      </c>
      <c r="BF288" s="25" t="s">
        <v>846</v>
      </c>
      <c r="BG288" s="14">
        <f t="shared" si="176"/>
        <v>200</v>
      </c>
      <c r="BH288" s="14">
        <f>SUMIFS(BG$4:BG288,AU$4:AU288,"="&amp;AU288,AY$4:AY288,"="&amp;AY288)</f>
        <v>500</v>
      </c>
      <c r="BI288" s="25" t="s">
        <v>847</v>
      </c>
      <c r="BJ288" s="14">
        <f t="shared" si="177"/>
        <v>8800</v>
      </c>
      <c r="BK288" s="14">
        <f>SUMIFS(BJ$4:BJ288,$AU$4:$AU288,"="&amp;$AU288,$AY$4:$AY288,"="&amp;$AY288)</f>
        <v>22000</v>
      </c>
    </row>
    <row r="289" spans="46:63" ht="16.5" x14ac:dyDescent="0.2">
      <c r="AT289" s="13">
        <v>286</v>
      </c>
      <c r="AU289" s="13">
        <f t="shared" si="169"/>
        <v>4</v>
      </c>
      <c r="AV289" s="14">
        <f t="shared" si="170"/>
        <v>200505</v>
      </c>
      <c r="AW289" s="14">
        <f t="shared" si="171"/>
        <v>1102005</v>
      </c>
      <c r="AX289" s="13" t="s">
        <v>816</v>
      </c>
      <c r="AY289" s="13">
        <f t="shared" si="172"/>
        <v>5</v>
      </c>
      <c r="AZ289" s="13" t="s">
        <v>837</v>
      </c>
      <c r="BA289" s="14">
        <f t="shared" si="173"/>
        <v>5</v>
      </c>
      <c r="BB289" s="14" t="str">
        <f t="shared" si="174"/>
        <v>李轩辕魂珠-5 等级-5</v>
      </c>
      <c r="BC289" s="25" t="s">
        <v>845</v>
      </c>
      <c r="BD289" s="14">
        <f t="shared" si="175"/>
        <v>468</v>
      </c>
      <c r="BE289" s="14">
        <f>SUMIFS(BD$4:BD289,$AU$4:$AU289,"="&amp;$AU289,$AY$4:$AY289,"="&amp;$AY289)</f>
        <v>1368</v>
      </c>
      <c r="BF289" s="25" t="s">
        <v>846</v>
      </c>
      <c r="BG289" s="14">
        <f t="shared" si="176"/>
        <v>260</v>
      </c>
      <c r="BH289" s="14">
        <f>SUMIFS(BG$4:BG289,AU$4:AU289,"="&amp;AU289,AY$4:AY289,"="&amp;AY289)</f>
        <v>760</v>
      </c>
      <c r="BI289" s="25" t="s">
        <v>847</v>
      </c>
      <c r="BJ289" s="14">
        <f t="shared" si="177"/>
        <v>11440</v>
      </c>
      <c r="BK289" s="14">
        <f>SUMIFS(BJ$4:BJ289,$AU$4:$AU289,"="&amp;$AU289,$AY$4:$AY289,"="&amp;$AY289)</f>
        <v>33440</v>
      </c>
    </row>
    <row r="290" spans="46:63" ht="16.5" x14ac:dyDescent="0.2">
      <c r="AT290" s="13">
        <v>287</v>
      </c>
      <c r="AU290" s="13">
        <f t="shared" si="169"/>
        <v>4</v>
      </c>
      <c r="AV290" s="14">
        <f t="shared" si="170"/>
        <v>200505</v>
      </c>
      <c r="AW290" s="14">
        <f t="shared" si="171"/>
        <v>1102005</v>
      </c>
      <c r="AX290" s="13" t="s">
        <v>816</v>
      </c>
      <c r="AY290" s="13">
        <f t="shared" si="172"/>
        <v>5</v>
      </c>
      <c r="AZ290" s="13" t="s">
        <v>837</v>
      </c>
      <c r="BA290" s="14">
        <f t="shared" si="173"/>
        <v>6</v>
      </c>
      <c r="BB290" s="14" t="str">
        <f t="shared" si="174"/>
        <v>李轩辕魂珠-5 等级-6</v>
      </c>
      <c r="BC290" s="25" t="s">
        <v>845</v>
      </c>
      <c r="BD290" s="14">
        <f t="shared" si="175"/>
        <v>585</v>
      </c>
      <c r="BE290" s="14">
        <f>SUMIFS(BD$4:BD290,$AU$4:$AU290,"="&amp;$AU290,$AY$4:$AY290,"="&amp;$AY290)</f>
        <v>1953</v>
      </c>
      <c r="BF290" s="25" t="s">
        <v>846</v>
      </c>
      <c r="BG290" s="14">
        <f t="shared" si="176"/>
        <v>325</v>
      </c>
      <c r="BH290" s="14">
        <f>SUMIFS(BG$4:BG290,AU$4:AU290,"="&amp;AU290,AY$4:AY290,"="&amp;AY290)</f>
        <v>1085</v>
      </c>
      <c r="BI290" s="25" t="s">
        <v>847</v>
      </c>
      <c r="BJ290" s="14">
        <f t="shared" si="177"/>
        <v>14300</v>
      </c>
      <c r="BK290" s="14">
        <f>SUMIFS(BJ$4:BJ290,$AU$4:$AU290,"="&amp;$AU290,$AY$4:$AY290,"="&amp;$AY290)</f>
        <v>47740</v>
      </c>
    </row>
    <row r="291" spans="46:63" ht="16.5" x14ac:dyDescent="0.2">
      <c r="AT291" s="13">
        <v>288</v>
      </c>
      <c r="AU291" s="13">
        <f t="shared" si="169"/>
        <v>4</v>
      </c>
      <c r="AV291" s="14">
        <f t="shared" si="170"/>
        <v>200505</v>
      </c>
      <c r="AW291" s="14">
        <f t="shared" si="171"/>
        <v>1102005</v>
      </c>
      <c r="AX291" s="13" t="s">
        <v>816</v>
      </c>
      <c r="AY291" s="13">
        <f t="shared" si="172"/>
        <v>5</v>
      </c>
      <c r="AZ291" s="13" t="s">
        <v>837</v>
      </c>
      <c r="BA291" s="14">
        <f t="shared" si="173"/>
        <v>7</v>
      </c>
      <c r="BB291" s="14" t="str">
        <f t="shared" si="174"/>
        <v>李轩辕魂珠-5 等级-7</v>
      </c>
      <c r="BC291" s="25" t="s">
        <v>845</v>
      </c>
      <c r="BD291" s="14">
        <f t="shared" si="175"/>
        <v>720</v>
      </c>
      <c r="BE291" s="14">
        <f>SUMIFS(BD$4:BD291,$AU$4:$AU291,"="&amp;$AU291,$AY$4:$AY291,"="&amp;$AY291)</f>
        <v>2673</v>
      </c>
      <c r="BF291" s="25" t="s">
        <v>846</v>
      </c>
      <c r="BG291" s="14">
        <f t="shared" si="176"/>
        <v>400</v>
      </c>
      <c r="BH291" s="14">
        <f>SUMIFS(BG$4:BG291,AU$4:AU291,"="&amp;AU291,AY$4:AY291,"="&amp;AY291)</f>
        <v>1485</v>
      </c>
      <c r="BI291" s="25" t="s">
        <v>847</v>
      </c>
      <c r="BJ291" s="14">
        <f t="shared" si="177"/>
        <v>17600</v>
      </c>
      <c r="BK291" s="14">
        <f>SUMIFS(BJ$4:BJ291,$AU$4:$AU291,"="&amp;$AU291,$AY$4:$AY291,"="&amp;$AY291)</f>
        <v>65340</v>
      </c>
    </row>
    <row r="292" spans="46:63" ht="16.5" x14ac:dyDescent="0.2">
      <c r="AT292" s="13">
        <v>289</v>
      </c>
      <c r="AU292" s="13">
        <f t="shared" si="169"/>
        <v>4</v>
      </c>
      <c r="AV292" s="14">
        <f t="shared" si="170"/>
        <v>200505</v>
      </c>
      <c r="AW292" s="14">
        <f t="shared" si="171"/>
        <v>1102005</v>
      </c>
      <c r="AX292" s="13" t="s">
        <v>816</v>
      </c>
      <c r="AY292" s="13">
        <f t="shared" si="172"/>
        <v>5</v>
      </c>
      <c r="AZ292" s="13" t="s">
        <v>837</v>
      </c>
      <c r="BA292" s="14">
        <f t="shared" si="173"/>
        <v>8</v>
      </c>
      <c r="BB292" s="14" t="str">
        <f t="shared" si="174"/>
        <v>李轩辕魂珠-5 等级-8</v>
      </c>
      <c r="BC292" s="25" t="s">
        <v>845</v>
      </c>
      <c r="BD292" s="14">
        <f t="shared" si="175"/>
        <v>855</v>
      </c>
      <c r="BE292" s="14">
        <f>SUMIFS(BD$4:BD292,$AU$4:$AU292,"="&amp;$AU292,$AY$4:$AY292,"="&amp;$AY292)</f>
        <v>3528</v>
      </c>
      <c r="BF292" s="25" t="s">
        <v>846</v>
      </c>
      <c r="BG292" s="14">
        <f t="shared" si="176"/>
        <v>475</v>
      </c>
      <c r="BH292" s="14">
        <f>SUMIFS(BG$4:BG292,AU$4:AU292,"="&amp;AU292,AY$4:AY292,"="&amp;AY292)</f>
        <v>1960</v>
      </c>
      <c r="BI292" s="25" t="s">
        <v>847</v>
      </c>
      <c r="BJ292" s="14">
        <f t="shared" si="177"/>
        <v>20900</v>
      </c>
      <c r="BK292" s="14">
        <f>SUMIFS(BJ$4:BJ292,$AU$4:$AU292,"="&amp;$AU292,$AY$4:$AY292,"="&amp;$AY292)</f>
        <v>86240</v>
      </c>
    </row>
    <row r="293" spans="46:63" ht="16.5" x14ac:dyDescent="0.2">
      <c r="AT293" s="13">
        <v>290</v>
      </c>
      <c r="AU293" s="13">
        <f t="shared" si="169"/>
        <v>4</v>
      </c>
      <c r="AV293" s="14">
        <f t="shared" si="170"/>
        <v>200505</v>
      </c>
      <c r="AW293" s="14">
        <f t="shared" si="171"/>
        <v>1102005</v>
      </c>
      <c r="AX293" s="13" t="s">
        <v>816</v>
      </c>
      <c r="AY293" s="13">
        <f t="shared" si="172"/>
        <v>5</v>
      </c>
      <c r="AZ293" s="13" t="s">
        <v>837</v>
      </c>
      <c r="BA293" s="14">
        <f t="shared" si="173"/>
        <v>9</v>
      </c>
      <c r="BB293" s="14" t="str">
        <f t="shared" si="174"/>
        <v>李轩辕魂珠-5 等级-9</v>
      </c>
      <c r="BC293" s="25" t="s">
        <v>845</v>
      </c>
      <c r="BD293" s="14">
        <f t="shared" si="175"/>
        <v>990</v>
      </c>
      <c r="BE293" s="14">
        <f>SUMIFS(BD$4:BD293,$AU$4:$AU293,"="&amp;$AU293,$AY$4:$AY293,"="&amp;$AY293)</f>
        <v>4518</v>
      </c>
      <c r="BF293" s="25" t="s">
        <v>846</v>
      </c>
      <c r="BG293" s="14">
        <f t="shared" si="176"/>
        <v>550</v>
      </c>
      <c r="BH293" s="14">
        <f>SUMIFS(BG$4:BG293,AU$4:AU293,"="&amp;AU293,AY$4:AY293,"="&amp;AY293)</f>
        <v>2510</v>
      </c>
      <c r="BI293" s="25" t="s">
        <v>847</v>
      </c>
      <c r="BJ293" s="14">
        <f t="shared" si="177"/>
        <v>24200</v>
      </c>
      <c r="BK293" s="14">
        <f>SUMIFS(BJ$4:BJ293,$AU$4:$AU293,"="&amp;$AU293,$AY$4:$AY293,"="&amp;$AY293)</f>
        <v>110440</v>
      </c>
    </row>
    <row r="294" spans="46:63" ht="16.5" x14ac:dyDescent="0.2">
      <c r="AT294" s="13">
        <v>291</v>
      </c>
      <c r="AU294" s="13">
        <f t="shared" si="169"/>
        <v>4</v>
      </c>
      <c r="AV294" s="14">
        <f t="shared" si="170"/>
        <v>200506</v>
      </c>
      <c r="AW294" s="14">
        <f t="shared" si="171"/>
        <v>1102005</v>
      </c>
      <c r="AX294" s="13" t="s">
        <v>816</v>
      </c>
      <c r="AY294" s="13">
        <f t="shared" si="172"/>
        <v>6</v>
      </c>
      <c r="AZ294" s="13" t="s">
        <v>837</v>
      </c>
      <c r="BA294" s="14">
        <f t="shared" si="173"/>
        <v>0</v>
      </c>
      <c r="BB294" s="14" t="str">
        <f t="shared" si="174"/>
        <v>李轩辕魂珠-6 等级-0</v>
      </c>
      <c r="BC294" s="25" t="s">
        <v>845</v>
      </c>
      <c r="BD294" s="14">
        <f t="shared" si="175"/>
        <v>0</v>
      </c>
      <c r="BE294" s="14">
        <f>SUMIFS(BD$4:BD294,$AU$4:$AU294,"="&amp;$AU294,$AY$4:$AY294,"="&amp;$AY294)</f>
        <v>0</v>
      </c>
      <c r="BF294" s="25" t="s">
        <v>846</v>
      </c>
      <c r="BG294" s="14">
        <f t="shared" si="176"/>
        <v>0</v>
      </c>
      <c r="BH294" s="14">
        <f>SUMIFS(BG$4:BG294,AU$4:AU294,"="&amp;AU294,AY$4:AY294,"="&amp;AY294)</f>
        <v>0</v>
      </c>
      <c r="BI294" s="25" t="s">
        <v>847</v>
      </c>
      <c r="BJ294" s="14">
        <f t="shared" si="177"/>
        <v>0</v>
      </c>
      <c r="BK294" s="14">
        <f>SUMIFS(BJ$4:BJ294,$AU$4:$AU294,"="&amp;$AU294,$AY$4:$AY294,"="&amp;$AY294)</f>
        <v>0</v>
      </c>
    </row>
    <row r="295" spans="46:63" ht="16.5" x14ac:dyDescent="0.2">
      <c r="AT295" s="13">
        <v>292</v>
      </c>
      <c r="AU295" s="13">
        <f t="shared" si="169"/>
        <v>4</v>
      </c>
      <c r="AV295" s="14">
        <f t="shared" si="170"/>
        <v>200506</v>
      </c>
      <c r="AW295" s="14">
        <f t="shared" si="171"/>
        <v>1102005</v>
      </c>
      <c r="AX295" s="13" t="s">
        <v>816</v>
      </c>
      <c r="AY295" s="13">
        <f t="shared" si="172"/>
        <v>6</v>
      </c>
      <c r="AZ295" s="13" t="s">
        <v>837</v>
      </c>
      <c r="BA295" s="14">
        <f t="shared" si="173"/>
        <v>1</v>
      </c>
      <c r="BB295" s="14" t="str">
        <f t="shared" si="174"/>
        <v>李轩辕魂珠-6 等级-1</v>
      </c>
      <c r="BC295" s="25" t="s">
        <v>845</v>
      </c>
      <c r="BD295" s="14">
        <f t="shared" si="175"/>
        <v>162</v>
      </c>
      <c r="BE295" s="14">
        <f>SUMIFS(BD$4:BD295,$AU$4:$AU295,"="&amp;$AU295,$AY$4:$AY295,"="&amp;$AY295)</f>
        <v>162</v>
      </c>
      <c r="BF295" s="25" t="s">
        <v>846</v>
      </c>
      <c r="BG295" s="14">
        <f t="shared" si="176"/>
        <v>90</v>
      </c>
      <c r="BH295" s="14">
        <f>SUMIFS(BG$4:BG295,AU$4:AU295,"="&amp;AU295,AY$4:AY295,"="&amp;AY295)</f>
        <v>90</v>
      </c>
      <c r="BI295" s="25" t="s">
        <v>847</v>
      </c>
      <c r="BJ295" s="14">
        <f t="shared" si="177"/>
        <v>3960</v>
      </c>
      <c r="BK295" s="14">
        <f>SUMIFS(BJ$4:BJ295,$AU$4:$AU295,"="&amp;$AU295,$AY$4:$AY295,"="&amp;$AY295)</f>
        <v>3960</v>
      </c>
    </row>
    <row r="296" spans="46:63" ht="16.5" x14ac:dyDescent="0.2">
      <c r="AT296" s="13">
        <v>293</v>
      </c>
      <c r="AU296" s="13">
        <f t="shared" si="169"/>
        <v>4</v>
      </c>
      <c r="AV296" s="14">
        <f t="shared" si="170"/>
        <v>200506</v>
      </c>
      <c r="AW296" s="14">
        <f t="shared" si="171"/>
        <v>1102005</v>
      </c>
      <c r="AX296" s="13" t="s">
        <v>816</v>
      </c>
      <c r="AY296" s="13">
        <f t="shared" si="172"/>
        <v>6</v>
      </c>
      <c r="AZ296" s="13" t="s">
        <v>837</v>
      </c>
      <c r="BA296" s="14">
        <f t="shared" si="173"/>
        <v>2</v>
      </c>
      <c r="BB296" s="14" t="str">
        <f t="shared" si="174"/>
        <v>李轩辕魂珠-6 等级-2</v>
      </c>
      <c r="BC296" s="25" t="s">
        <v>845</v>
      </c>
      <c r="BD296" s="14">
        <f t="shared" si="175"/>
        <v>252</v>
      </c>
      <c r="BE296" s="14">
        <f>SUMIFS(BD$4:BD296,$AU$4:$AU296,"="&amp;$AU296,$AY$4:$AY296,"="&amp;$AY296)</f>
        <v>414</v>
      </c>
      <c r="BF296" s="25" t="s">
        <v>846</v>
      </c>
      <c r="BG296" s="14">
        <f t="shared" si="176"/>
        <v>140</v>
      </c>
      <c r="BH296" s="14">
        <f>SUMIFS(BG$4:BG296,AU$4:AU296,"="&amp;AU296,AY$4:AY296,"="&amp;AY296)</f>
        <v>230</v>
      </c>
      <c r="BI296" s="25" t="s">
        <v>847</v>
      </c>
      <c r="BJ296" s="14">
        <f t="shared" si="177"/>
        <v>6160</v>
      </c>
      <c r="BK296" s="14">
        <f>SUMIFS(BJ$4:BJ296,$AU$4:$AU296,"="&amp;$AU296,$AY$4:$AY296,"="&amp;$AY296)</f>
        <v>10120</v>
      </c>
    </row>
    <row r="297" spans="46:63" ht="16.5" x14ac:dyDescent="0.2">
      <c r="AT297" s="13">
        <v>294</v>
      </c>
      <c r="AU297" s="13">
        <f t="shared" si="169"/>
        <v>4</v>
      </c>
      <c r="AV297" s="14">
        <f t="shared" si="170"/>
        <v>200506</v>
      </c>
      <c r="AW297" s="14">
        <f t="shared" si="171"/>
        <v>1102005</v>
      </c>
      <c r="AX297" s="13" t="s">
        <v>816</v>
      </c>
      <c r="AY297" s="13">
        <f t="shared" si="172"/>
        <v>6</v>
      </c>
      <c r="AZ297" s="13" t="s">
        <v>837</v>
      </c>
      <c r="BA297" s="14">
        <f t="shared" si="173"/>
        <v>3</v>
      </c>
      <c r="BB297" s="14" t="str">
        <f t="shared" si="174"/>
        <v>李轩辕魂珠-6 等级-3</v>
      </c>
      <c r="BC297" s="25" t="s">
        <v>845</v>
      </c>
      <c r="BD297" s="14">
        <f t="shared" si="175"/>
        <v>338</v>
      </c>
      <c r="BE297" s="14">
        <f>SUMIFS(BD$4:BD297,$AU$4:$AU297,"="&amp;$AU297,$AY$4:$AY297,"="&amp;$AY297)</f>
        <v>752</v>
      </c>
      <c r="BF297" s="25" t="s">
        <v>846</v>
      </c>
      <c r="BG297" s="14">
        <f t="shared" si="176"/>
        <v>188</v>
      </c>
      <c r="BH297" s="14">
        <f>SUMIFS(BG$4:BG297,AU$4:AU297,"="&amp;AU297,AY$4:AY297,"="&amp;AY297)</f>
        <v>418</v>
      </c>
      <c r="BI297" s="25" t="s">
        <v>847</v>
      </c>
      <c r="BJ297" s="14">
        <f t="shared" si="177"/>
        <v>8250</v>
      </c>
      <c r="BK297" s="14">
        <f>SUMIFS(BJ$4:BJ297,$AU$4:$AU297,"="&amp;$AU297,$AY$4:$AY297,"="&amp;$AY297)</f>
        <v>18370</v>
      </c>
    </row>
    <row r="298" spans="46:63" ht="16.5" x14ac:dyDescent="0.2">
      <c r="AT298" s="13">
        <v>295</v>
      </c>
      <c r="AU298" s="13">
        <f t="shared" si="169"/>
        <v>4</v>
      </c>
      <c r="AV298" s="14">
        <f t="shared" si="170"/>
        <v>200506</v>
      </c>
      <c r="AW298" s="14">
        <f t="shared" si="171"/>
        <v>1102005</v>
      </c>
      <c r="AX298" s="13" t="s">
        <v>816</v>
      </c>
      <c r="AY298" s="13">
        <f t="shared" si="172"/>
        <v>6</v>
      </c>
      <c r="AZ298" s="13" t="s">
        <v>837</v>
      </c>
      <c r="BA298" s="14">
        <f t="shared" si="173"/>
        <v>4</v>
      </c>
      <c r="BB298" s="14" t="str">
        <f t="shared" si="174"/>
        <v>李轩辕魂珠-6 等级-4</v>
      </c>
      <c r="BC298" s="25" t="s">
        <v>845</v>
      </c>
      <c r="BD298" s="14">
        <f t="shared" si="175"/>
        <v>504</v>
      </c>
      <c r="BE298" s="14">
        <f>SUMIFS(BD$4:BD298,$AU$4:$AU298,"="&amp;$AU298,$AY$4:$AY298,"="&amp;$AY298)</f>
        <v>1256</v>
      </c>
      <c r="BF298" s="25" t="s">
        <v>846</v>
      </c>
      <c r="BG298" s="14">
        <f t="shared" si="176"/>
        <v>280</v>
      </c>
      <c r="BH298" s="14">
        <f>SUMIFS(BG$4:BG298,AU$4:AU298,"="&amp;AU298,AY$4:AY298,"="&amp;AY298)</f>
        <v>698</v>
      </c>
      <c r="BI298" s="25" t="s">
        <v>847</v>
      </c>
      <c r="BJ298" s="14">
        <f t="shared" si="177"/>
        <v>12320</v>
      </c>
      <c r="BK298" s="14">
        <f>SUMIFS(BJ$4:BJ298,$AU$4:$AU298,"="&amp;$AU298,$AY$4:$AY298,"="&amp;$AY298)</f>
        <v>30690</v>
      </c>
    </row>
    <row r="299" spans="46:63" ht="16.5" x14ac:dyDescent="0.2">
      <c r="AT299" s="13">
        <v>296</v>
      </c>
      <c r="AU299" s="13">
        <f t="shared" si="169"/>
        <v>4</v>
      </c>
      <c r="AV299" s="14">
        <f t="shared" si="170"/>
        <v>200506</v>
      </c>
      <c r="AW299" s="14">
        <f t="shared" si="171"/>
        <v>1102005</v>
      </c>
      <c r="AX299" s="13" t="s">
        <v>816</v>
      </c>
      <c r="AY299" s="13">
        <f t="shared" si="172"/>
        <v>6</v>
      </c>
      <c r="AZ299" s="13" t="s">
        <v>837</v>
      </c>
      <c r="BA299" s="14">
        <f t="shared" si="173"/>
        <v>5</v>
      </c>
      <c r="BB299" s="14" t="str">
        <f t="shared" si="174"/>
        <v>李轩辕魂珠-6 等级-5</v>
      </c>
      <c r="BC299" s="25" t="s">
        <v>845</v>
      </c>
      <c r="BD299" s="14">
        <f t="shared" si="175"/>
        <v>675</v>
      </c>
      <c r="BE299" s="14">
        <f>SUMIFS(BD$4:BD299,$AU$4:$AU299,"="&amp;$AU299,$AY$4:$AY299,"="&amp;$AY299)</f>
        <v>1931</v>
      </c>
      <c r="BF299" s="25" t="s">
        <v>846</v>
      </c>
      <c r="BG299" s="14">
        <f t="shared" si="176"/>
        <v>375</v>
      </c>
      <c r="BH299" s="14">
        <f>SUMIFS(BG$4:BG299,AU$4:AU299,"="&amp;AU299,AY$4:AY299,"="&amp;AY299)</f>
        <v>1073</v>
      </c>
      <c r="BI299" s="25" t="s">
        <v>847</v>
      </c>
      <c r="BJ299" s="14">
        <f t="shared" si="177"/>
        <v>16500</v>
      </c>
      <c r="BK299" s="14">
        <f>SUMIFS(BJ$4:BJ299,$AU$4:$AU299,"="&amp;$AU299,$AY$4:$AY299,"="&amp;$AY299)</f>
        <v>47190</v>
      </c>
    </row>
    <row r="300" spans="46:63" ht="16.5" x14ac:dyDescent="0.2">
      <c r="AT300" s="13">
        <v>297</v>
      </c>
      <c r="AU300" s="13">
        <f t="shared" si="169"/>
        <v>4</v>
      </c>
      <c r="AV300" s="14">
        <f t="shared" si="170"/>
        <v>200506</v>
      </c>
      <c r="AW300" s="14">
        <f t="shared" si="171"/>
        <v>1102005</v>
      </c>
      <c r="AX300" s="13" t="s">
        <v>816</v>
      </c>
      <c r="AY300" s="13">
        <f t="shared" si="172"/>
        <v>6</v>
      </c>
      <c r="AZ300" s="13" t="s">
        <v>837</v>
      </c>
      <c r="BA300" s="14">
        <f t="shared" si="173"/>
        <v>6</v>
      </c>
      <c r="BB300" s="14" t="str">
        <f t="shared" si="174"/>
        <v>李轩辕魂珠-6 等级-6</v>
      </c>
      <c r="BC300" s="25" t="s">
        <v>845</v>
      </c>
      <c r="BD300" s="14">
        <f t="shared" si="175"/>
        <v>855</v>
      </c>
      <c r="BE300" s="14">
        <f>SUMIFS(BD$4:BD300,$AU$4:$AU300,"="&amp;$AU300,$AY$4:$AY300,"="&amp;$AY300)</f>
        <v>2786</v>
      </c>
      <c r="BF300" s="25" t="s">
        <v>846</v>
      </c>
      <c r="BG300" s="14">
        <f t="shared" si="176"/>
        <v>475</v>
      </c>
      <c r="BH300" s="14">
        <f>SUMIFS(BG$4:BG300,AU$4:AU300,"="&amp;AU300,AY$4:AY300,"="&amp;AY300)</f>
        <v>1548</v>
      </c>
      <c r="BI300" s="25" t="s">
        <v>847</v>
      </c>
      <c r="BJ300" s="14">
        <f t="shared" si="177"/>
        <v>20900</v>
      </c>
      <c r="BK300" s="14">
        <f>SUMIFS(BJ$4:BJ300,$AU$4:$AU300,"="&amp;$AU300,$AY$4:$AY300,"="&amp;$AY300)</f>
        <v>68090</v>
      </c>
    </row>
    <row r="301" spans="46:63" ht="16.5" x14ac:dyDescent="0.2">
      <c r="AT301" s="13">
        <v>298</v>
      </c>
      <c r="AU301" s="13">
        <f t="shared" si="169"/>
        <v>4</v>
      </c>
      <c r="AV301" s="14">
        <f t="shared" si="170"/>
        <v>200506</v>
      </c>
      <c r="AW301" s="14">
        <f t="shared" si="171"/>
        <v>1102005</v>
      </c>
      <c r="AX301" s="13" t="s">
        <v>816</v>
      </c>
      <c r="AY301" s="13">
        <f t="shared" si="172"/>
        <v>6</v>
      </c>
      <c r="AZ301" s="13" t="s">
        <v>837</v>
      </c>
      <c r="BA301" s="14">
        <f t="shared" si="173"/>
        <v>7</v>
      </c>
      <c r="BB301" s="14" t="str">
        <f t="shared" si="174"/>
        <v>李轩辕魂珠-6 等级-7</v>
      </c>
      <c r="BC301" s="25" t="s">
        <v>845</v>
      </c>
      <c r="BD301" s="14">
        <f t="shared" si="175"/>
        <v>1035</v>
      </c>
      <c r="BE301" s="14">
        <f>SUMIFS(BD$4:BD301,$AU$4:$AU301,"="&amp;$AU301,$AY$4:$AY301,"="&amp;$AY301)</f>
        <v>3821</v>
      </c>
      <c r="BF301" s="25" t="s">
        <v>846</v>
      </c>
      <c r="BG301" s="14">
        <f t="shared" si="176"/>
        <v>575</v>
      </c>
      <c r="BH301" s="14">
        <f>SUMIFS(BG$4:BG301,AU$4:AU301,"="&amp;AU301,AY$4:AY301,"="&amp;AY301)</f>
        <v>2123</v>
      </c>
      <c r="BI301" s="25" t="s">
        <v>847</v>
      </c>
      <c r="BJ301" s="14">
        <f t="shared" si="177"/>
        <v>25300</v>
      </c>
      <c r="BK301" s="14">
        <f>SUMIFS(BJ$4:BJ301,$AU$4:$AU301,"="&amp;$AU301,$AY$4:$AY301,"="&amp;$AY301)</f>
        <v>93390</v>
      </c>
    </row>
    <row r="302" spans="46:63" ht="16.5" x14ac:dyDescent="0.2">
      <c r="AT302" s="13">
        <v>299</v>
      </c>
      <c r="AU302" s="13">
        <f t="shared" si="169"/>
        <v>4</v>
      </c>
      <c r="AV302" s="14">
        <f t="shared" si="170"/>
        <v>200506</v>
      </c>
      <c r="AW302" s="14">
        <f t="shared" si="171"/>
        <v>1102005</v>
      </c>
      <c r="AX302" s="13" t="s">
        <v>816</v>
      </c>
      <c r="AY302" s="13">
        <f t="shared" si="172"/>
        <v>6</v>
      </c>
      <c r="AZ302" s="13" t="s">
        <v>837</v>
      </c>
      <c r="BA302" s="14">
        <f t="shared" si="173"/>
        <v>8</v>
      </c>
      <c r="BB302" s="14" t="str">
        <f t="shared" si="174"/>
        <v>李轩辕魂珠-6 等级-8</v>
      </c>
      <c r="BC302" s="25" t="s">
        <v>845</v>
      </c>
      <c r="BD302" s="14">
        <f t="shared" si="175"/>
        <v>1170</v>
      </c>
      <c r="BE302" s="14">
        <f>SUMIFS(BD$4:BD302,$AU$4:$AU302,"="&amp;$AU302,$AY$4:$AY302,"="&amp;$AY302)</f>
        <v>4991</v>
      </c>
      <c r="BF302" s="25" t="s">
        <v>846</v>
      </c>
      <c r="BG302" s="14">
        <f t="shared" si="176"/>
        <v>650</v>
      </c>
      <c r="BH302" s="14">
        <f>SUMIFS(BG$4:BG302,AU$4:AU302,"="&amp;AU302,AY$4:AY302,"="&amp;AY302)</f>
        <v>2773</v>
      </c>
      <c r="BI302" s="25" t="s">
        <v>847</v>
      </c>
      <c r="BJ302" s="14">
        <f t="shared" si="177"/>
        <v>28600</v>
      </c>
      <c r="BK302" s="14">
        <f>SUMIFS(BJ$4:BJ302,$AU$4:$AU302,"="&amp;$AU302,$AY$4:$AY302,"="&amp;$AY302)</f>
        <v>121990</v>
      </c>
    </row>
    <row r="303" spans="46:63" ht="16.5" x14ac:dyDescent="0.2">
      <c r="AT303" s="13">
        <v>300</v>
      </c>
      <c r="AU303" s="13">
        <f t="shared" si="169"/>
        <v>4</v>
      </c>
      <c r="AV303" s="14">
        <f t="shared" si="170"/>
        <v>200506</v>
      </c>
      <c r="AW303" s="14">
        <f t="shared" si="171"/>
        <v>1102005</v>
      </c>
      <c r="AX303" s="13" t="s">
        <v>816</v>
      </c>
      <c r="AY303" s="13">
        <f t="shared" si="172"/>
        <v>6</v>
      </c>
      <c r="AZ303" s="13" t="s">
        <v>837</v>
      </c>
      <c r="BA303" s="14">
        <f t="shared" si="173"/>
        <v>9</v>
      </c>
      <c r="BB303" s="14" t="str">
        <f t="shared" si="174"/>
        <v>李轩辕魂珠-6 等级-9</v>
      </c>
      <c r="BC303" s="25" t="s">
        <v>845</v>
      </c>
      <c r="BD303" s="14">
        <f t="shared" si="175"/>
        <v>1350</v>
      </c>
      <c r="BE303" s="14">
        <f>SUMIFS(BD$4:BD303,$AU$4:$AU303,"="&amp;$AU303,$AY$4:$AY303,"="&amp;$AY303)</f>
        <v>6341</v>
      </c>
      <c r="BF303" s="25" t="s">
        <v>846</v>
      </c>
      <c r="BG303" s="14">
        <f t="shared" si="176"/>
        <v>750</v>
      </c>
      <c r="BH303" s="14">
        <f>SUMIFS(BG$4:BG303,AU$4:AU303,"="&amp;AU303,AY$4:AY303,"="&amp;AY303)</f>
        <v>3523</v>
      </c>
      <c r="BI303" s="25" t="s">
        <v>847</v>
      </c>
      <c r="BJ303" s="14">
        <f t="shared" si="177"/>
        <v>33000</v>
      </c>
      <c r="BK303" s="14">
        <f>SUMIFS(BJ$4:BJ303,$AU$4:$AU303,"="&amp;$AU303,$AY$4:$AY303,"="&amp;$AY303)</f>
        <v>154990</v>
      </c>
    </row>
    <row r="304" spans="46:63" ht="16.5" x14ac:dyDescent="0.2">
      <c r="AT304" s="13">
        <v>301</v>
      </c>
      <c r="AU304" s="13">
        <f t="shared" si="169"/>
        <v>4</v>
      </c>
      <c r="AV304" s="14">
        <f t="shared" si="170"/>
        <v>200507</v>
      </c>
      <c r="AW304" s="14">
        <f t="shared" si="171"/>
        <v>1102005</v>
      </c>
      <c r="AX304" s="13" t="s">
        <v>816</v>
      </c>
      <c r="AY304" s="13">
        <f t="shared" si="172"/>
        <v>7</v>
      </c>
      <c r="AZ304" s="13" t="s">
        <v>837</v>
      </c>
      <c r="BA304" s="14">
        <f t="shared" si="173"/>
        <v>0</v>
      </c>
      <c r="BB304" s="14" t="str">
        <f t="shared" si="174"/>
        <v>李轩辕魂珠-7 等级-0</v>
      </c>
      <c r="BC304" s="25" t="s">
        <v>845</v>
      </c>
      <c r="BD304" s="14">
        <f t="shared" si="175"/>
        <v>0</v>
      </c>
      <c r="BE304" s="14">
        <f>SUMIFS(BD$4:BD304,$AU$4:$AU304,"="&amp;$AU304,$AY$4:$AY304,"="&amp;$AY304)</f>
        <v>0</v>
      </c>
      <c r="BF304" s="25" t="s">
        <v>846</v>
      </c>
      <c r="BG304" s="14">
        <f t="shared" si="176"/>
        <v>0</v>
      </c>
      <c r="BH304" s="14">
        <f>SUMIFS(BG$4:BG304,AU$4:AU304,"="&amp;AU304,AY$4:AY304,"="&amp;AY304)</f>
        <v>0</v>
      </c>
      <c r="BI304" s="25" t="s">
        <v>847</v>
      </c>
      <c r="BJ304" s="14">
        <f t="shared" si="177"/>
        <v>0</v>
      </c>
      <c r="BK304" s="14">
        <f>SUMIFS(BJ$4:BJ304,$AU$4:$AU304,"="&amp;$AU304,$AY$4:$AY304,"="&amp;$AY304)</f>
        <v>0</v>
      </c>
    </row>
    <row r="305" spans="46:63" ht="16.5" x14ac:dyDescent="0.2">
      <c r="AT305" s="13">
        <v>302</v>
      </c>
      <c r="AU305" s="13">
        <f t="shared" si="169"/>
        <v>4</v>
      </c>
      <c r="AV305" s="14">
        <f t="shared" si="170"/>
        <v>200507</v>
      </c>
      <c r="AW305" s="14">
        <f t="shared" si="171"/>
        <v>1102005</v>
      </c>
      <c r="AX305" s="13" t="s">
        <v>816</v>
      </c>
      <c r="AY305" s="13">
        <f t="shared" si="172"/>
        <v>7</v>
      </c>
      <c r="AZ305" s="13" t="s">
        <v>837</v>
      </c>
      <c r="BA305" s="14">
        <f t="shared" si="173"/>
        <v>1</v>
      </c>
      <c r="BB305" s="14" t="str">
        <f t="shared" si="174"/>
        <v>李轩辕魂珠-7 等级-1</v>
      </c>
      <c r="BC305" s="25" t="s">
        <v>845</v>
      </c>
      <c r="BD305" s="14">
        <f t="shared" si="175"/>
        <v>216</v>
      </c>
      <c r="BE305" s="14">
        <f>SUMIFS(BD$4:BD305,$AU$4:$AU305,"="&amp;$AU305,$AY$4:$AY305,"="&amp;$AY305)</f>
        <v>216</v>
      </c>
      <c r="BF305" s="25" t="s">
        <v>846</v>
      </c>
      <c r="BG305" s="14">
        <f t="shared" si="176"/>
        <v>120</v>
      </c>
      <c r="BH305" s="14">
        <f>SUMIFS(BG$4:BG305,AU$4:AU305,"="&amp;AU305,AY$4:AY305,"="&amp;AY305)</f>
        <v>120</v>
      </c>
      <c r="BI305" s="25" t="s">
        <v>847</v>
      </c>
      <c r="BJ305" s="14">
        <f t="shared" si="177"/>
        <v>5280</v>
      </c>
      <c r="BK305" s="14">
        <f>SUMIFS(BJ$4:BJ305,$AU$4:$AU305,"="&amp;$AU305,$AY$4:$AY305,"="&amp;$AY305)</f>
        <v>5280</v>
      </c>
    </row>
    <row r="306" spans="46:63" ht="16.5" x14ac:dyDescent="0.2">
      <c r="AT306" s="13">
        <v>303</v>
      </c>
      <c r="AU306" s="13">
        <f t="shared" si="169"/>
        <v>4</v>
      </c>
      <c r="AV306" s="14">
        <f t="shared" si="170"/>
        <v>200507</v>
      </c>
      <c r="AW306" s="14">
        <f t="shared" si="171"/>
        <v>1102005</v>
      </c>
      <c r="AX306" s="13" t="s">
        <v>816</v>
      </c>
      <c r="AY306" s="13">
        <f t="shared" si="172"/>
        <v>7</v>
      </c>
      <c r="AZ306" s="13" t="s">
        <v>837</v>
      </c>
      <c r="BA306" s="14">
        <f t="shared" si="173"/>
        <v>2</v>
      </c>
      <c r="BB306" s="14" t="str">
        <f t="shared" si="174"/>
        <v>李轩辕魂珠-7 等级-2</v>
      </c>
      <c r="BC306" s="25" t="s">
        <v>845</v>
      </c>
      <c r="BD306" s="14">
        <f t="shared" si="175"/>
        <v>324</v>
      </c>
      <c r="BE306" s="14">
        <f>SUMIFS(BD$4:BD306,$AU$4:$AU306,"="&amp;$AU306,$AY$4:$AY306,"="&amp;$AY306)</f>
        <v>540</v>
      </c>
      <c r="BF306" s="25" t="s">
        <v>846</v>
      </c>
      <c r="BG306" s="14">
        <f t="shared" si="176"/>
        <v>180</v>
      </c>
      <c r="BH306" s="14">
        <f>SUMIFS(BG$4:BG306,AU$4:AU306,"="&amp;AU306,AY$4:AY306,"="&amp;AY306)</f>
        <v>300</v>
      </c>
      <c r="BI306" s="25" t="s">
        <v>847</v>
      </c>
      <c r="BJ306" s="14">
        <f t="shared" si="177"/>
        <v>7920</v>
      </c>
      <c r="BK306" s="14">
        <f>SUMIFS(BJ$4:BJ306,$AU$4:$AU306,"="&amp;$AU306,$AY$4:$AY306,"="&amp;$AY306)</f>
        <v>13200</v>
      </c>
    </row>
    <row r="307" spans="46:63" ht="16.5" x14ac:dyDescent="0.2">
      <c r="AT307" s="13">
        <v>304</v>
      </c>
      <c r="AU307" s="13">
        <f t="shared" si="169"/>
        <v>4</v>
      </c>
      <c r="AV307" s="14">
        <f t="shared" si="170"/>
        <v>200507</v>
      </c>
      <c r="AW307" s="14">
        <f t="shared" si="171"/>
        <v>1102005</v>
      </c>
      <c r="AX307" s="13" t="s">
        <v>816</v>
      </c>
      <c r="AY307" s="13">
        <f t="shared" si="172"/>
        <v>7</v>
      </c>
      <c r="AZ307" s="13" t="s">
        <v>837</v>
      </c>
      <c r="BA307" s="14">
        <f t="shared" si="173"/>
        <v>3</v>
      </c>
      <c r="BB307" s="14" t="str">
        <f t="shared" si="174"/>
        <v>李轩辕魂珠-7 等级-3</v>
      </c>
      <c r="BC307" s="25" t="s">
        <v>845</v>
      </c>
      <c r="BD307" s="14">
        <f t="shared" si="175"/>
        <v>432</v>
      </c>
      <c r="BE307" s="14">
        <f>SUMIFS(BD$4:BD307,$AU$4:$AU307,"="&amp;$AU307,$AY$4:$AY307,"="&amp;$AY307)</f>
        <v>972</v>
      </c>
      <c r="BF307" s="25" t="s">
        <v>846</v>
      </c>
      <c r="BG307" s="14">
        <f t="shared" si="176"/>
        <v>240</v>
      </c>
      <c r="BH307" s="14">
        <f>SUMIFS(BG$4:BG307,AU$4:AU307,"="&amp;AU307,AY$4:AY307,"="&amp;AY307)</f>
        <v>540</v>
      </c>
      <c r="BI307" s="25" t="s">
        <v>847</v>
      </c>
      <c r="BJ307" s="14">
        <f t="shared" si="177"/>
        <v>10560</v>
      </c>
      <c r="BK307" s="14">
        <f>SUMIFS(BJ$4:BJ307,$AU$4:$AU307,"="&amp;$AU307,$AY$4:$AY307,"="&amp;$AY307)</f>
        <v>23760</v>
      </c>
    </row>
    <row r="308" spans="46:63" ht="16.5" x14ac:dyDescent="0.2">
      <c r="AT308" s="13">
        <v>305</v>
      </c>
      <c r="AU308" s="13">
        <f t="shared" si="169"/>
        <v>4</v>
      </c>
      <c r="AV308" s="14">
        <f t="shared" si="170"/>
        <v>200507</v>
      </c>
      <c r="AW308" s="14">
        <f t="shared" si="171"/>
        <v>1102005</v>
      </c>
      <c r="AX308" s="13" t="s">
        <v>816</v>
      </c>
      <c r="AY308" s="13">
        <f t="shared" si="172"/>
        <v>7</v>
      </c>
      <c r="AZ308" s="13" t="s">
        <v>837</v>
      </c>
      <c r="BA308" s="14">
        <f t="shared" si="173"/>
        <v>4</v>
      </c>
      <c r="BB308" s="14" t="str">
        <f t="shared" si="174"/>
        <v>李轩辕魂珠-7 等级-4</v>
      </c>
      <c r="BC308" s="25" t="s">
        <v>845</v>
      </c>
      <c r="BD308" s="14">
        <f t="shared" si="175"/>
        <v>648</v>
      </c>
      <c r="BE308" s="14">
        <f>SUMIFS(BD$4:BD308,$AU$4:$AU308,"="&amp;$AU308,$AY$4:$AY308,"="&amp;$AY308)</f>
        <v>1620</v>
      </c>
      <c r="BF308" s="25" t="s">
        <v>846</v>
      </c>
      <c r="BG308" s="14">
        <f t="shared" si="176"/>
        <v>360</v>
      </c>
      <c r="BH308" s="14">
        <f>SUMIFS(BG$4:BG308,AU$4:AU308,"="&amp;AU308,AY$4:AY308,"="&amp;AY308)</f>
        <v>900</v>
      </c>
      <c r="BI308" s="25" t="s">
        <v>847</v>
      </c>
      <c r="BJ308" s="14">
        <f t="shared" si="177"/>
        <v>15840</v>
      </c>
      <c r="BK308" s="14">
        <f>SUMIFS(BJ$4:BJ308,$AU$4:$AU308,"="&amp;$AU308,$AY$4:$AY308,"="&amp;$AY308)</f>
        <v>39600</v>
      </c>
    </row>
    <row r="309" spans="46:63" ht="16.5" x14ac:dyDescent="0.2">
      <c r="AT309" s="13">
        <v>306</v>
      </c>
      <c r="AU309" s="13">
        <f t="shared" si="169"/>
        <v>4</v>
      </c>
      <c r="AV309" s="14">
        <f t="shared" si="170"/>
        <v>200507</v>
      </c>
      <c r="AW309" s="14">
        <f t="shared" si="171"/>
        <v>1102005</v>
      </c>
      <c r="AX309" s="13" t="s">
        <v>816</v>
      </c>
      <c r="AY309" s="13">
        <f t="shared" si="172"/>
        <v>7</v>
      </c>
      <c r="AZ309" s="13" t="s">
        <v>837</v>
      </c>
      <c r="BA309" s="14">
        <f t="shared" si="173"/>
        <v>5</v>
      </c>
      <c r="BB309" s="14" t="str">
        <f t="shared" si="174"/>
        <v>李轩辕魂珠-7 等级-5</v>
      </c>
      <c r="BC309" s="25" t="s">
        <v>845</v>
      </c>
      <c r="BD309" s="14">
        <f t="shared" si="175"/>
        <v>864</v>
      </c>
      <c r="BE309" s="14">
        <f>SUMIFS(BD$4:BD309,$AU$4:$AU309,"="&amp;$AU309,$AY$4:$AY309,"="&amp;$AY309)</f>
        <v>2484</v>
      </c>
      <c r="BF309" s="25" t="s">
        <v>846</v>
      </c>
      <c r="BG309" s="14">
        <f t="shared" si="176"/>
        <v>480</v>
      </c>
      <c r="BH309" s="14">
        <f>SUMIFS(BG$4:BG309,AU$4:AU309,"="&amp;AU309,AY$4:AY309,"="&amp;AY309)</f>
        <v>1380</v>
      </c>
      <c r="BI309" s="25" t="s">
        <v>847</v>
      </c>
      <c r="BJ309" s="14">
        <f t="shared" si="177"/>
        <v>21120</v>
      </c>
      <c r="BK309" s="14">
        <f>SUMIFS(BJ$4:BJ309,$AU$4:$AU309,"="&amp;$AU309,$AY$4:$AY309,"="&amp;$AY309)</f>
        <v>60720</v>
      </c>
    </row>
    <row r="310" spans="46:63" ht="16.5" x14ac:dyDescent="0.2">
      <c r="AT310" s="13">
        <v>307</v>
      </c>
      <c r="AU310" s="13">
        <f t="shared" si="169"/>
        <v>4</v>
      </c>
      <c r="AV310" s="14">
        <f t="shared" si="170"/>
        <v>200507</v>
      </c>
      <c r="AW310" s="14">
        <f t="shared" si="171"/>
        <v>1102005</v>
      </c>
      <c r="AX310" s="13" t="s">
        <v>816</v>
      </c>
      <c r="AY310" s="13">
        <f t="shared" si="172"/>
        <v>7</v>
      </c>
      <c r="AZ310" s="13" t="s">
        <v>837</v>
      </c>
      <c r="BA310" s="14">
        <f t="shared" si="173"/>
        <v>6</v>
      </c>
      <c r="BB310" s="14" t="str">
        <f t="shared" si="174"/>
        <v>李轩辕魂珠-7 等级-6</v>
      </c>
      <c r="BC310" s="25" t="s">
        <v>845</v>
      </c>
      <c r="BD310" s="14">
        <f t="shared" si="175"/>
        <v>1080</v>
      </c>
      <c r="BE310" s="14">
        <f>SUMIFS(BD$4:BD310,$AU$4:$AU310,"="&amp;$AU310,$AY$4:$AY310,"="&amp;$AY310)</f>
        <v>3564</v>
      </c>
      <c r="BF310" s="25" t="s">
        <v>846</v>
      </c>
      <c r="BG310" s="14">
        <f t="shared" si="176"/>
        <v>600</v>
      </c>
      <c r="BH310" s="14">
        <f>SUMIFS(BG$4:BG310,AU$4:AU310,"="&amp;AU310,AY$4:AY310,"="&amp;AY310)</f>
        <v>1980</v>
      </c>
      <c r="BI310" s="25" t="s">
        <v>847</v>
      </c>
      <c r="BJ310" s="14">
        <f t="shared" si="177"/>
        <v>26400</v>
      </c>
      <c r="BK310" s="14">
        <f>SUMIFS(BJ$4:BJ310,$AU$4:$AU310,"="&amp;$AU310,$AY$4:$AY310,"="&amp;$AY310)</f>
        <v>87120</v>
      </c>
    </row>
    <row r="311" spans="46:63" ht="16.5" x14ac:dyDescent="0.2">
      <c r="AT311" s="13">
        <v>308</v>
      </c>
      <c r="AU311" s="13">
        <f t="shared" si="169"/>
        <v>4</v>
      </c>
      <c r="AV311" s="14">
        <f t="shared" si="170"/>
        <v>200507</v>
      </c>
      <c r="AW311" s="14">
        <f t="shared" si="171"/>
        <v>1102005</v>
      </c>
      <c r="AX311" s="13" t="s">
        <v>816</v>
      </c>
      <c r="AY311" s="13">
        <f t="shared" si="172"/>
        <v>7</v>
      </c>
      <c r="AZ311" s="13" t="s">
        <v>837</v>
      </c>
      <c r="BA311" s="14">
        <f t="shared" si="173"/>
        <v>7</v>
      </c>
      <c r="BB311" s="14" t="str">
        <f t="shared" si="174"/>
        <v>李轩辕魂珠-7 等级-7</v>
      </c>
      <c r="BC311" s="25" t="s">
        <v>845</v>
      </c>
      <c r="BD311" s="14">
        <f t="shared" si="175"/>
        <v>1296</v>
      </c>
      <c r="BE311" s="14">
        <f>SUMIFS(BD$4:BD311,$AU$4:$AU311,"="&amp;$AU311,$AY$4:$AY311,"="&amp;$AY311)</f>
        <v>4860</v>
      </c>
      <c r="BF311" s="25" t="s">
        <v>846</v>
      </c>
      <c r="BG311" s="14">
        <f t="shared" si="176"/>
        <v>720</v>
      </c>
      <c r="BH311" s="14">
        <f>SUMIFS(BG$4:BG311,AU$4:AU311,"="&amp;AU311,AY$4:AY311,"="&amp;AY311)</f>
        <v>2700</v>
      </c>
      <c r="BI311" s="25" t="s">
        <v>847</v>
      </c>
      <c r="BJ311" s="14">
        <f t="shared" si="177"/>
        <v>31680</v>
      </c>
      <c r="BK311" s="14">
        <f>SUMIFS(BJ$4:BJ311,$AU$4:$AU311,"="&amp;$AU311,$AY$4:$AY311,"="&amp;$AY311)</f>
        <v>118800</v>
      </c>
    </row>
    <row r="312" spans="46:63" ht="16.5" x14ac:dyDescent="0.2">
      <c r="AT312" s="13">
        <v>309</v>
      </c>
      <c r="AU312" s="13">
        <f t="shared" si="169"/>
        <v>4</v>
      </c>
      <c r="AV312" s="14">
        <f t="shared" si="170"/>
        <v>200507</v>
      </c>
      <c r="AW312" s="14">
        <f t="shared" si="171"/>
        <v>1102005</v>
      </c>
      <c r="AX312" s="13" t="s">
        <v>816</v>
      </c>
      <c r="AY312" s="13">
        <f t="shared" si="172"/>
        <v>7</v>
      </c>
      <c r="AZ312" s="13" t="s">
        <v>837</v>
      </c>
      <c r="BA312" s="14">
        <f t="shared" si="173"/>
        <v>8</v>
      </c>
      <c r="BB312" s="14" t="str">
        <f t="shared" si="174"/>
        <v>李轩辕魂珠-7 等级-8</v>
      </c>
      <c r="BC312" s="25" t="s">
        <v>845</v>
      </c>
      <c r="BD312" s="14">
        <f t="shared" si="175"/>
        <v>1512</v>
      </c>
      <c r="BE312" s="14">
        <f>SUMIFS(BD$4:BD312,$AU$4:$AU312,"="&amp;$AU312,$AY$4:$AY312,"="&amp;$AY312)</f>
        <v>6372</v>
      </c>
      <c r="BF312" s="25" t="s">
        <v>846</v>
      </c>
      <c r="BG312" s="14">
        <f t="shared" si="176"/>
        <v>840</v>
      </c>
      <c r="BH312" s="14">
        <f>SUMIFS(BG$4:BG312,AU$4:AU312,"="&amp;AU312,AY$4:AY312,"="&amp;AY312)</f>
        <v>3540</v>
      </c>
      <c r="BI312" s="25" t="s">
        <v>847</v>
      </c>
      <c r="BJ312" s="14">
        <f t="shared" si="177"/>
        <v>36960</v>
      </c>
      <c r="BK312" s="14">
        <f>SUMIFS(BJ$4:BJ312,$AU$4:$AU312,"="&amp;$AU312,$AY$4:$AY312,"="&amp;$AY312)</f>
        <v>155760</v>
      </c>
    </row>
    <row r="313" spans="46:63" ht="16.5" x14ac:dyDescent="0.2">
      <c r="AT313" s="13">
        <v>310</v>
      </c>
      <c r="AU313" s="13">
        <f t="shared" si="169"/>
        <v>4</v>
      </c>
      <c r="AV313" s="14">
        <f t="shared" si="170"/>
        <v>200507</v>
      </c>
      <c r="AW313" s="14">
        <f t="shared" si="171"/>
        <v>1102005</v>
      </c>
      <c r="AX313" s="13" t="s">
        <v>816</v>
      </c>
      <c r="AY313" s="13">
        <f t="shared" si="172"/>
        <v>7</v>
      </c>
      <c r="AZ313" s="13" t="s">
        <v>837</v>
      </c>
      <c r="BA313" s="14">
        <f t="shared" si="173"/>
        <v>9</v>
      </c>
      <c r="BB313" s="14" t="str">
        <f t="shared" si="174"/>
        <v>李轩辕魂珠-7 等级-9</v>
      </c>
      <c r="BC313" s="25" t="s">
        <v>845</v>
      </c>
      <c r="BD313" s="14">
        <f t="shared" si="175"/>
        <v>1728</v>
      </c>
      <c r="BE313" s="14">
        <f>SUMIFS(BD$4:BD313,$AU$4:$AU313,"="&amp;$AU313,$AY$4:$AY313,"="&amp;$AY313)</f>
        <v>8100</v>
      </c>
      <c r="BF313" s="25" t="s">
        <v>846</v>
      </c>
      <c r="BG313" s="14">
        <f t="shared" si="176"/>
        <v>960</v>
      </c>
      <c r="BH313" s="14">
        <f>SUMIFS(BG$4:BG313,AU$4:AU313,"="&amp;AU313,AY$4:AY313,"="&amp;AY313)</f>
        <v>4500</v>
      </c>
      <c r="BI313" s="25" t="s">
        <v>847</v>
      </c>
      <c r="BJ313" s="14">
        <f t="shared" si="177"/>
        <v>42240</v>
      </c>
      <c r="BK313" s="14">
        <f>SUMIFS(BJ$4:BJ313,$AU$4:$AU313,"="&amp;$AU313,$AY$4:$AY313,"="&amp;$AY313)</f>
        <v>198000</v>
      </c>
    </row>
    <row r="314" spans="46:63" ht="16.5" x14ac:dyDescent="0.2">
      <c r="AT314" s="13">
        <v>311</v>
      </c>
      <c r="AU314" s="13">
        <f t="shared" si="169"/>
        <v>4</v>
      </c>
      <c r="AV314" s="14">
        <f t="shared" si="170"/>
        <v>200508</v>
      </c>
      <c r="AW314" s="14">
        <f t="shared" si="171"/>
        <v>1102005</v>
      </c>
      <c r="AX314" s="13" t="s">
        <v>816</v>
      </c>
      <c r="AY314" s="13">
        <f t="shared" si="172"/>
        <v>8</v>
      </c>
      <c r="AZ314" s="13" t="s">
        <v>837</v>
      </c>
      <c r="BA314" s="14">
        <f t="shared" si="173"/>
        <v>0</v>
      </c>
      <c r="BB314" s="14" t="str">
        <f t="shared" si="174"/>
        <v>李轩辕魂珠-8 等级-0</v>
      </c>
      <c r="BC314" s="25" t="s">
        <v>845</v>
      </c>
      <c r="BD314" s="14">
        <f t="shared" si="175"/>
        <v>0</v>
      </c>
      <c r="BE314" s="14">
        <f>SUMIFS(BD$4:BD314,$AU$4:$AU314,"="&amp;$AU314,$AY$4:$AY314,"="&amp;$AY314)</f>
        <v>0</v>
      </c>
      <c r="BF314" s="25" t="s">
        <v>846</v>
      </c>
      <c r="BG314" s="14">
        <f t="shared" si="176"/>
        <v>0</v>
      </c>
      <c r="BH314" s="14">
        <f>SUMIFS(BG$4:BG314,AU$4:AU314,"="&amp;AU314,AY$4:AY314,"="&amp;AY314)</f>
        <v>0</v>
      </c>
      <c r="BI314" s="25" t="s">
        <v>847</v>
      </c>
      <c r="BJ314" s="14">
        <f t="shared" si="177"/>
        <v>0</v>
      </c>
      <c r="BK314" s="14">
        <f>SUMIFS(BJ$4:BJ314,$AU$4:$AU314,"="&amp;$AU314,$AY$4:$AY314,"="&amp;$AY314)</f>
        <v>0</v>
      </c>
    </row>
    <row r="315" spans="46:63" ht="16.5" x14ac:dyDescent="0.2">
      <c r="AT315" s="13">
        <v>312</v>
      </c>
      <c r="AU315" s="13">
        <f t="shared" si="169"/>
        <v>4</v>
      </c>
      <c r="AV315" s="14">
        <f t="shared" si="170"/>
        <v>200508</v>
      </c>
      <c r="AW315" s="14">
        <f t="shared" si="171"/>
        <v>1102005</v>
      </c>
      <c r="AX315" s="13" t="s">
        <v>816</v>
      </c>
      <c r="AY315" s="13">
        <f t="shared" si="172"/>
        <v>8</v>
      </c>
      <c r="AZ315" s="13" t="s">
        <v>837</v>
      </c>
      <c r="BA315" s="14">
        <f t="shared" si="173"/>
        <v>1</v>
      </c>
      <c r="BB315" s="14" t="str">
        <f t="shared" si="174"/>
        <v>李轩辕魂珠-8 等级-1</v>
      </c>
      <c r="BC315" s="25" t="s">
        <v>845</v>
      </c>
      <c r="BD315" s="14">
        <f t="shared" si="175"/>
        <v>288</v>
      </c>
      <c r="BE315" s="14">
        <f>SUMIFS(BD$4:BD315,$AU$4:$AU315,"="&amp;$AU315,$AY$4:$AY315,"="&amp;$AY315)</f>
        <v>288</v>
      </c>
      <c r="BF315" s="25" t="s">
        <v>846</v>
      </c>
      <c r="BG315" s="14">
        <f t="shared" si="176"/>
        <v>160</v>
      </c>
      <c r="BH315" s="14">
        <f>SUMIFS(BG$4:BG315,AU$4:AU315,"="&amp;AU315,AY$4:AY315,"="&amp;AY315)</f>
        <v>160</v>
      </c>
      <c r="BI315" s="25" t="s">
        <v>847</v>
      </c>
      <c r="BJ315" s="14">
        <f t="shared" si="177"/>
        <v>7040</v>
      </c>
      <c r="BK315" s="14">
        <f>SUMIFS(BJ$4:BJ315,$AU$4:$AU315,"="&amp;$AU315,$AY$4:$AY315,"="&amp;$AY315)</f>
        <v>7040</v>
      </c>
    </row>
    <row r="316" spans="46:63" ht="16.5" x14ac:dyDescent="0.2">
      <c r="AT316" s="13">
        <v>313</v>
      </c>
      <c r="AU316" s="13">
        <f t="shared" si="169"/>
        <v>4</v>
      </c>
      <c r="AV316" s="14">
        <f t="shared" si="170"/>
        <v>200508</v>
      </c>
      <c r="AW316" s="14">
        <f t="shared" si="171"/>
        <v>1102005</v>
      </c>
      <c r="AX316" s="13" t="s">
        <v>816</v>
      </c>
      <c r="AY316" s="13">
        <f t="shared" si="172"/>
        <v>8</v>
      </c>
      <c r="AZ316" s="13" t="s">
        <v>837</v>
      </c>
      <c r="BA316" s="14">
        <f t="shared" si="173"/>
        <v>2</v>
      </c>
      <c r="BB316" s="14" t="str">
        <f t="shared" si="174"/>
        <v>李轩辕魂珠-8 等级-2</v>
      </c>
      <c r="BC316" s="25" t="s">
        <v>845</v>
      </c>
      <c r="BD316" s="14">
        <f t="shared" si="175"/>
        <v>432</v>
      </c>
      <c r="BE316" s="14">
        <f>SUMIFS(BD$4:BD316,$AU$4:$AU316,"="&amp;$AU316,$AY$4:$AY316,"="&amp;$AY316)</f>
        <v>720</v>
      </c>
      <c r="BF316" s="25" t="s">
        <v>846</v>
      </c>
      <c r="BG316" s="14">
        <f t="shared" si="176"/>
        <v>240</v>
      </c>
      <c r="BH316" s="14">
        <f>SUMIFS(BG$4:BG316,AU$4:AU316,"="&amp;AU316,AY$4:AY316,"="&amp;AY316)</f>
        <v>400</v>
      </c>
      <c r="BI316" s="25" t="s">
        <v>847</v>
      </c>
      <c r="BJ316" s="14">
        <f t="shared" si="177"/>
        <v>10560</v>
      </c>
      <c r="BK316" s="14">
        <f>SUMIFS(BJ$4:BJ316,$AU$4:$AU316,"="&amp;$AU316,$AY$4:$AY316,"="&amp;$AY316)</f>
        <v>17600</v>
      </c>
    </row>
    <row r="317" spans="46:63" ht="16.5" x14ac:dyDescent="0.2">
      <c r="AT317" s="13">
        <v>314</v>
      </c>
      <c r="AU317" s="13">
        <f t="shared" si="169"/>
        <v>4</v>
      </c>
      <c r="AV317" s="14">
        <f t="shared" si="170"/>
        <v>200508</v>
      </c>
      <c r="AW317" s="14">
        <f t="shared" si="171"/>
        <v>1102005</v>
      </c>
      <c r="AX317" s="13" t="s">
        <v>816</v>
      </c>
      <c r="AY317" s="13">
        <f t="shared" si="172"/>
        <v>8</v>
      </c>
      <c r="AZ317" s="13" t="s">
        <v>837</v>
      </c>
      <c r="BA317" s="14">
        <f t="shared" si="173"/>
        <v>3</v>
      </c>
      <c r="BB317" s="14" t="str">
        <f t="shared" si="174"/>
        <v>李轩辕魂珠-8 等级-3</v>
      </c>
      <c r="BC317" s="25" t="s">
        <v>845</v>
      </c>
      <c r="BD317" s="14">
        <f t="shared" si="175"/>
        <v>576</v>
      </c>
      <c r="BE317" s="14">
        <f>SUMIFS(BD$4:BD317,$AU$4:$AU317,"="&amp;$AU317,$AY$4:$AY317,"="&amp;$AY317)</f>
        <v>1296</v>
      </c>
      <c r="BF317" s="25" t="s">
        <v>846</v>
      </c>
      <c r="BG317" s="14">
        <f t="shared" si="176"/>
        <v>320</v>
      </c>
      <c r="BH317" s="14">
        <f>SUMIFS(BG$4:BG317,AU$4:AU317,"="&amp;AU317,AY$4:AY317,"="&amp;AY317)</f>
        <v>720</v>
      </c>
      <c r="BI317" s="25" t="s">
        <v>847</v>
      </c>
      <c r="BJ317" s="14">
        <f t="shared" si="177"/>
        <v>14080</v>
      </c>
      <c r="BK317" s="14">
        <f>SUMIFS(BJ$4:BJ317,$AU$4:$AU317,"="&amp;$AU317,$AY$4:$AY317,"="&amp;$AY317)</f>
        <v>31680</v>
      </c>
    </row>
    <row r="318" spans="46:63" ht="16.5" x14ac:dyDescent="0.2">
      <c r="AT318" s="13">
        <v>315</v>
      </c>
      <c r="AU318" s="13">
        <f t="shared" si="169"/>
        <v>4</v>
      </c>
      <c r="AV318" s="14">
        <f t="shared" si="170"/>
        <v>200508</v>
      </c>
      <c r="AW318" s="14">
        <f t="shared" si="171"/>
        <v>1102005</v>
      </c>
      <c r="AX318" s="13" t="s">
        <v>816</v>
      </c>
      <c r="AY318" s="13">
        <f t="shared" si="172"/>
        <v>8</v>
      </c>
      <c r="AZ318" s="13" t="s">
        <v>837</v>
      </c>
      <c r="BA318" s="14">
        <f t="shared" si="173"/>
        <v>4</v>
      </c>
      <c r="BB318" s="14" t="str">
        <f t="shared" si="174"/>
        <v>李轩辕魂珠-8 等级-4</v>
      </c>
      <c r="BC318" s="25" t="s">
        <v>845</v>
      </c>
      <c r="BD318" s="14">
        <f t="shared" si="175"/>
        <v>864</v>
      </c>
      <c r="BE318" s="14">
        <f>SUMIFS(BD$4:BD318,$AU$4:$AU318,"="&amp;$AU318,$AY$4:$AY318,"="&amp;$AY318)</f>
        <v>2160</v>
      </c>
      <c r="BF318" s="25" t="s">
        <v>846</v>
      </c>
      <c r="BG318" s="14">
        <f t="shared" si="176"/>
        <v>480</v>
      </c>
      <c r="BH318" s="14">
        <f>SUMIFS(BG$4:BG318,AU$4:AU318,"="&amp;AU318,AY$4:AY318,"="&amp;AY318)</f>
        <v>1200</v>
      </c>
      <c r="BI318" s="25" t="s">
        <v>847</v>
      </c>
      <c r="BJ318" s="14">
        <f t="shared" si="177"/>
        <v>21120</v>
      </c>
      <c r="BK318" s="14">
        <f>SUMIFS(BJ$4:BJ318,$AU$4:$AU318,"="&amp;$AU318,$AY$4:$AY318,"="&amp;$AY318)</f>
        <v>52800</v>
      </c>
    </row>
    <row r="319" spans="46:63" ht="16.5" x14ac:dyDescent="0.2">
      <c r="AT319" s="13">
        <v>316</v>
      </c>
      <c r="AU319" s="13">
        <f t="shared" si="169"/>
        <v>4</v>
      </c>
      <c r="AV319" s="14">
        <f t="shared" si="170"/>
        <v>200508</v>
      </c>
      <c r="AW319" s="14">
        <f t="shared" si="171"/>
        <v>1102005</v>
      </c>
      <c r="AX319" s="13" t="s">
        <v>816</v>
      </c>
      <c r="AY319" s="13">
        <f t="shared" si="172"/>
        <v>8</v>
      </c>
      <c r="AZ319" s="13" t="s">
        <v>837</v>
      </c>
      <c r="BA319" s="14">
        <f t="shared" si="173"/>
        <v>5</v>
      </c>
      <c r="BB319" s="14" t="str">
        <f t="shared" si="174"/>
        <v>李轩辕魂珠-8 等级-5</v>
      </c>
      <c r="BC319" s="25" t="s">
        <v>845</v>
      </c>
      <c r="BD319" s="14">
        <f t="shared" si="175"/>
        <v>1152</v>
      </c>
      <c r="BE319" s="14">
        <f>SUMIFS(BD$4:BD319,$AU$4:$AU319,"="&amp;$AU319,$AY$4:$AY319,"="&amp;$AY319)</f>
        <v>3312</v>
      </c>
      <c r="BF319" s="25" t="s">
        <v>846</v>
      </c>
      <c r="BG319" s="14">
        <f t="shared" si="176"/>
        <v>640</v>
      </c>
      <c r="BH319" s="14">
        <f>SUMIFS(BG$4:BG319,AU$4:AU319,"="&amp;AU319,AY$4:AY319,"="&amp;AY319)</f>
        <v>1840</v>
      </c>
      <c r="BI319" s="25" t="s">
        <v>847</v>
      </c>
      <c r="BJ319" s="14">
        <f t="shared" si="177"/>
        <v>28160</v>
      </c>
      <c r="BK319" s="14">
        <f>SUMIFS(BJ$4:BJ319,$AU$4:$AU319,"="&amp;$AU319,$AY$4:$AY319,"="&amp;$AY319)</f>
        <v>80960</v>
      </c>
    </row>
    <row r="320" spans="46:63" ht="16.5" x14ac:dyDescent="0.2">
      <c r="AT320" s="13">
        <v>317</v>
      </c>
      <c r="AU320" s="13">
        <f t="shared" si="169"/>
        <v>4</v>
      </c>
      <c r="AV320" s="14">
        <f t="shared" si="170"/>
        <v>200508</v>
      </c>
      <c r="AW320" s="14">
        <f t="shared" si="171"/>
        <v>1102005</v>
      </c>
      <c r="AX320" s="13" t="s">
        <v>816</v>
      </c>
      <c r="AY320" s="13">
        <f t="shared" si="172"/>
        <v>8</v>
      </c>
      <c r="AZ320" s="13" t="s">
        <v>837</v>
      </c>
      <c r="BA320" s="14">
        <f t="shared" si="173"/>
        <v>6</v>
      </c>
      <c r="BB320" s="14" t="str">
        <f t="shared" si="174"/>
        <v>李轩辕魂珠-8 等级-6</v>
      </c>
      <c r="BC320" s="25" t="s">
        <v>845</v>
      </c>
      <c r="BD320" s="14">
        <f t="shared" si="175"/>
        <v>1440</v>
      </c>
      <c r="BE320" s="14">
        <f>SUMIFS(BD$4:BD320,$AU$4:$AU320,"="&amp;$AU320,$AY$4:$AY320,"="&amp;$AY320)</f>
        <v>4752</v>
      </c>
      <c r="BF320" s="25" t="s">
        <v>846</v>
      </c>
      <c r="BG320" s="14">
        <f t="shared" si="176"/>
        <v>800</v>
      </c>
      <c r="BH320" s="14">
        <f>SUMIFS(BG$4:BG320,AU$4:AU320,"="&amp;AU320,AY$4:AY320,"="&amp;AY320)</f>
        <v>2640</v>
      </c>
      <c r="BI320" s="25" t="s">
        <v>847</v>
      </c>
      <c r="BJ320" s="14">
        <f t="shared" si="177"/>
        <v>35200</v>
      </c>
      <c r="BK320" s="14">
        <f>SUMIFS(BJ$4:BJ320,$AU$4:$AU320,"="&amp;$AU320,$AY$4:$AY320,"="&amp;$AY320)</f>
        <v>116160</v>
      </c>
    </row>
    <row r="321" spans="46:63" ht="16.5" x14ac:dyDescent="0.2">
      <c r="AT321" s="13">
        <v>318</v>
      </c>
      <c r="AU321" s="13">
        <f t="shared" si="169"/>
        <v>4</v>
      </c>
      <c r="AV321" s="14">
        <f t="shared" si="170"/>
        <v>200508</v>
      </c>
      <c r="AW321" s="14">
        <f t="shared" si="171"/>
        <v>1102005</v>
      </c>
      <c r="AX321" s="13" t="s">
        <v>816</v>
      </c>
      <c r="AY321" s="13">
        <f t="shared" si="172"/>
        <v>8</v>
      </c>
      <c r="AZ321" s="13" t="s">
        <v>837</v>
      </c>
      <c r="BA321" s="14">
        <f t="shared" si="173"/>
        <v>7</v>
      </c>
      <c r="BB321" s="14" t="str">
        <f t="shared" si="174"/>
        <v>李轩辕魂珠-8 等级-7</v>
      </c>
      <c r="BC321" s="25" t="s">
        <v>845</v>
      </c>
      <c r="BD321" s="14">
        <f t="shared" si="175"/>
        <v>1728</v>
      </c>
      <c r="BE321" s="14">
        <f>SUMIFS(BD$4:BD321,$AU$4:$AU321,"="&amp;$AU321,$AY$4:$AY321,"="&amp;$AY321)</f>
        <v>6480</v>
      </c>
      <c r="BF321" s="25" t="s">
        <v>846</v>
      </c>
      <c r="BG321" s="14">
        <f t="shared" si="176"/>
        <v>960</v>
      </c>
      <c r="BH321" s="14">
        <f>SUMIFS(BG$4:BG321,AU$4:AU321,"="&amp;AU321,AY$4:AY321,"="&amp;AY321)</f>
        <v>3600</v>
      </c>
      <c r="BI321" s="25" t="s">
        <v>847</v>
      </c>
      <c r="BJ321" s="14">
        <f t="shared" si="177"/>
        <v>42240</v>
      </c>
      <c r="BK321" s="14">
        <f>SUMIFS(BJ$4:BJ321,$AU$4:$AU321,"="&amp;$AU321,$AY$4:$AY321,"="&amp;$AY321)</f>
        <v>158400</v>
      </c>
    </row>
    <row r="322" spans="46:63" ht="16.5" x14ac:dyDescent="0.2">
      <c r="AT322" s="13">
        <v>319</v>
      </c>
      <c r="AU322" s="13">
        <f t="shared" si="169"/>
        <v>4</v>
      </c>
      <c r="AV322" s="14">
        <f t="shared" si="170"/>
        <v>200508</v>
      </c>
      <c r="AW322" s="14">
        <f t="shared" si="171"/>
        <v>1102005</v>
      </c>
      <c r="AX322" s="13" t="s">
        <v>816</v>
      </c>
      <c r="AY322" s="13">
        <f t="shared" si="172"/>
        <v>8</v>
      </c>
      <c r="AZ322" s="13" t="s">
        <v>837</v>
      </c>
      <c r="BA322" s="14">
        <f t="shared" si="173"/>
        <v>8</v>
      </c>
      <c r="BB322" s="14" t="str">
        <f t="shared" si="174"/>
        <v>李轩辕魂珠-8 等级-8</v>
      </c>
      <c r="BC322" s="25" t="s">
        <v>845</v>
      </c>
      <c r="BD322" s="14">
        <f t="shared" si="175"/>
        <v>2016</v>
      </c>
      <c r="BE322" s="14">
        <f>SUMIFS(BD$4:BD322,$AU$4:$AU322,"="&amp;$AU322,$AY$4:$AY322,"="&amp;$AY322)</f>
        <v>8496</v>
      </c>
      <c r="BF322" s="25" t="s">
        <v>846</v>
      </c>
      <c r="BG322" s="14">
        <f t="shared" si="176"/>
        <v>1120</v>
      </c>
      <c r="BH322" s="14">
        <f>SUMIFS(BG$4:BG322,AU$4:AU322,"="&amp;AU322,AY$4:AY322,"="&amp;AY322)</f>
        <v>4720</v>
      </c>
      <c r="BI322" s="25" t="s">
        <v>847</v>
      </c>
      <c r="BJ322" s="14">
        <f t="shared" si="177"/>
        <v>49280</v>
      </c>
      <c r="BK322" s="14">
        <f>SUMIFS(BJ$4:BJ322,$AU$4:$AU322,"="&amp;$AU322,$AY$4:$AY322,"="&amp;$AY322)</f>
        <v>207680</v>
      </c>
    </row>
    <row r="323" spans="46:63" ht="16.5" x14ac:dyDescent="0.2">
      <c r="AT323" s="13">
        <v>320</v>
      </c>
      <c r="AU323" s="13">
        <f t="shared" si="169"/>
        <v>4</v>
      </c>
      <c r="AV323" s="14">
        <f t="shared" si="170"/>
        <v>200508</v>
      </c>
      <c r="AW323" s="14">
        <f t="shared" si="171"/>
        <v>1102005</v>
      </c>
      <c r="AX323" s="13" t="s">
        <v>816</v>
      </c>
      <c r="AY323" s="13">
        <f t="shared" si="172"/>
        <v>8</v>
      </c>
      <c r="AZ323" s="13" t="s">
        <v>837</v>
      </c>
      <c r="BA323" s="14">
        <f t="shared" si="173"/>
        <v>9</v>
      </c>
      <c r="BB323" s="14" t="str">
        <f t="shared" si="174"/>
        <v>李轩辕魂珠-8 等级-9</v>
      </c>
      <c r="BC323" s="25" t="s">
        <v>845</v>
      </c>
      <c r="BD323" s="14">
        <f t="shared" si="175"/>
        <v>2304</v>
      </c>
      <c r="BE323" s="14">
        <f>SUMIFS(BD$4:BD323,$AU$4:$AU323,"="&amp;$AU323,$AY$4:$AY323,"="&amp;$AY323)</f>
        <v>10800</v>
      </c>
      <c r="BF323" s="25" t="s">
        <v>846</v>
      </c>
      <c r="BG323" s="14">
        <f t="shared" si="176"/>
        <v>1280</v>
      </c>
      <c r="BH323" s="14">
        <f>SUMIFS(BG$4:BG323,AU$4:AU323,"="&amp;AU323,AY$4:AY323,"="&amp;AY323)</f>
        <v>6000</v>
      </c>
      <c r="BI323" s="25" t="s">
        <v>847</v>
      </c>
      <c r="BJ323" s="14">
        <f t="shared" si="177"/>
        <v>56320</v>
      </c>
      <c r="BK323" s="14">
        <f>SUMIFS(BJ$4:BJ323,$AU$4:$AU323,"="&amp;$AU323,$AY$4:$AY323,"="&amp;$AY323)</f>
        <v>264000</v>
      </c>
    </row>
    <row r="324" spans="46:63" ht="16.5" x14ac:dyDescent="0.2">
      <c r="AT324" s="13">
        <v>321</v>
      </c>
      <c r="AU324" s="13">
        <f t="shared" si="169"/>
        <v>5</v>
      </c>
      <c r="AV324" s="14">
        <f t="shared" si="170"/>
        <v>200601</v>
      </c>
      <c r="AW324" s="14">
        <f t="shared" si="171"/>
        <v>1102006</v>
      </c>
      <c r="AX324" s="13" t="s">
        <v>816</v>
      </c>
      <c r="AY324" s="13">
        <f t="shared" si="172"/>
        <v>1</v>
      </c>
      <c r="AZ324" s="13" t="s">
        <v>837</v>
      </c>
      <c r="BA324" s="14">
        <f t="shared" si="173"/>
        <v>0</v>
      </c>
      <c r="BB324" s="14" t="str">
        <f t="shared" si="174"/>
        <v>项羽魂珠-1 等级-0</v>
      </c>
      <c r="BC324" s="25" t="s">
        <v>845</v>
      </c>
      <c r="BD324" s="14">
        <f t="shared" si="175"/>
        <v>0</v>
      </c>
      <c r="BE324" s="14">
        <f>SUMIFS(BD$4:BD324,$AU$4:$AU324,"="&amp;$AU324,$AY$4:$AY324,"="&amp;$AY324)</f>
        <v>0</v>
      </c>
      <c r="BF324" s="25" t="s">
        <v>846</v>
      </c>
      <c r="BG324" s="14">
        <f t="shared" si="176"/>
        <v>0</v>
      </c>
      <c r="BH324" s="14">
        <f>SUMIFS(BG$4:BG324,AU$4:AU324,"="&amp;AU324,AY$4:AY324,"="&amp;AY324)</f>
        <v>0</v>
      </c>
      <c r="BI324" s="25" t="s">
        <v>847</v>
      </c>
      <c r="BJ324" s="14">
        <f t="shared" si="177"/>
        <v>0</v>
      </c>
      <c r="BK324" s="14">
        <f>SUMIFS(BJ$4:BJ324,$AU$4:$AU324,"="&amp;$AU324,$AY$4:$AY324,"="&amp;$AY324)</f>
        <v>0</v>
      </c>
    </row>
    <row r="325" spans="46:63" ht="16.5" x14ac:dyDescent="0.2">
      <c r="AT325" s="13">
        <v>322</v>
      </c>
      <c r="AU325" s="13">
        <f t="shared" ref="AU325:AU388" si="178">INT((AT325-1)/80)+1</f>
        <v>5</v>
      </c>
      <c r="AV325" s="14">
        <f t="shared" ref="AV325:AV388" si="179">INDEX($AJ$4:$AJ$203,(AU325-1)*8+AY325)</f>
        <v>200601</v>
      </c>
      <c r="AW325" s="14">
        <f t="shared" ref="AW325:AW388" si="180">INDEX($W$4:$W$28,AU325)</f>
        <v>1102006</v>
      </c>
      <c r="AX325" s="13" t="s">
        <v>816</v>
      </c>
      <c r="AY325" s="13">
        <f t="shared" ref="AY325:AY388" si="181">INT(((AT325-(AU325-1)*80)-1)/10)+1</f>
        <v>1</v>
      </c>
      <c r="AZ325" s="13" t="s">
        <v>837</v>
      </c>
      <c r="BA325" s="14">
        <f t="shared" ref="BA325:BA388" si="182">AT325-(AU325-1)*80-(AY325-1)*10-1</f>
        <v>1</v>
      </c>
      <c r="BB325" s="14" t="str">
        <f t="shared" ref="BB325:BB388" si="183">INDEX($X$4:$X$28,AU325)&amp;"魂珠-"&amp;AY325&amp;" 等级-"&amp;BA325</f>
        <v>项羽魂珠-1 等级-1</v>
      </c>
      <c r="BC325" s="25" t="s">
        <v>845</v>
      </c>
      <c r="BD325" s="14">
        <f t="shared" ref="BD325:BD388" si="184">ROUND(INDEX(Q$4:Q$83,($AY325-1)*10+$BA325+1)*INDEX(AC$4:AC$28,$AU325),0)</f>
        <v>54</v>
      </c>
      <c r="BE325" s="14">
        <f>SUMIFS(BD$4:BD325,$AU$4:$AU325,"="&amp;$AU325,$AY$4:$AY325,"="&amp;$AY325)</f>
        <v>54</v>
      </c>
      <c r="BF325" s="25" t="s">
        <v>846</v>
      </c>
      <c r="BG325" s="14">
        <f t="shared" ref="BG325:BG388" si="185">ROUND(INDEX(R$4:R$83,($AY325-1)*10+$BA325+1)*INDEX(AD$4:AD$28,$AU325),0)</f>
        <v>30</v>
      </c>
      <c r="BH325" s="14">
        <f>SUMIFS(BG$4:BG325,AU$4:AU325,"="&amp;AU325,AY$4:AY325,"="&amp;AY325)</f>
        <v>30</v>
      </c>
      <c r="BI325" s="25" t="s">
        <v>847</v>
      </c>
      <c r="BJ325" s="14">
        <f t="shared" ref="BJ325:BJ388" si="186">ROUND(INDEX(S$4:S$83,($AY325-1)*10+$BA325+1)*INDEX(AE$4:AE$28,$AU325),0)</f>
        <v>1080</v>
      </c>
      <c r="BK325" s="14">
        <f>SUMIFS(BJ$4:BJ325,$AU$4:$AU325,"="&amp;$AU325,$AY$4:$AY325,"="&amp;$AY325)</f>
        <v>1080</v>
      </c>
    </row>
    <row r="326" spans="46:63" ht="16.5" x14ac:dyDescent="0.2">
      <c r="AT326" s="13">
        <v>323</v>
      </c>
      <c r="AU326" s="13">
        <f t="shared" si="178"/>
        <v>5</v>
      </c>
      <c r="AV326" s="14">
        <f t="shared" si="179"/>
        <v>200601</v>
      </c>
      <c r="AW326" s="14">
        <f t="shared" si="180"/>
        <v>1102006</v>
      </c>
      <c r="AX326" s="13" t="s">
        <v>816</v>
      </c>
      <c r="AY326" s="13">
        <f t="shared" si="181"/>
        <v>1</v>
      </c>
      <c r="AZ326" s="13" t="s">
        <v>837</v>
      </c>
      <c r="BA326" s="14">
        <f t="shared" si="182"/>
        <v>2</v>
      </c>
      <c r="BB326" s="14" t="str">
        <f t="shared" si="183"/>
        <v>项羽魂珠-1 等级-2</v>
      </c>
      <c r="BC326" s="25" t="s">
        <v>845</v>
      </c>
      <c r="BD326" s="14">
        <f t="shared" si="184"/>
        <v>81</v>
      </c>
      <c r="BE326" s="14">
        <f>SUMIFS(BD$4:BD326,$AU$4:$AU326,"="&amp;$AU326,$AY$4:$AY326,"="&amp;$AY326)</f>
        <v>135</v>
      </c>
      <c r="BF326" s="25" t="s">
        <v>846</v>
      </c>
      <c r="BG326" s="14">
        <f t="shared" si="185"/>
        <v>45</v>
      </c>
      <c r="BH326" s="14">
        <f>SUMIFS(BG$4:BG326,AU$4:AU326,"="&amp;AU326,AY$4:AY326,"="&amp;AY326)</f>
        <v>75</v>
      </c>
      <c r="BI326" s="25" t="s">
        <v>847</v>
      </c>
      <c r="BJ326" s="14">
        <f t="shared" si="186"/>
        <v>1620</v>
      </c>
      <c r="BK326" s="14">
        <f>SUMIFS(BJ$4:BJ326,$AU$4:$AU326,"="&amp;$AU326,$AY$4:$AY326,"="&amp;$AY326)</f>
        <v>2700</v>
      </c>
    </row>
    <row r="327" spans="46:63" ht="16.5" x14ac:dyDescent="0.2">
      <c r="AT327" s="13">
        <v>324</v>
      </c>
      <c r="AU327" s="13">
        <f t="shared" si="178"/>
        <v>5</v>
      </c>
      <c r="AV327" s="14">
        <f t="shared" si="179"/>
        <v>200601</v>
      </c>
      <c r="AW327" s="14">
        <f t="shared" si="180"/>
        <v>1102006</v>
      </c>
      <c r="AX327" s="13" t="s">
        <v>816</v>
      </c>
      <c r="AY327" s="13">
        <f t="shared" si="181"/>
        <v>1</v>
      </c>
      <c r="AZ327" s="13" t="s">
        <v>837</v>
      </c>
      <c r="BA327" s="14">
        <f t="shared" si="182"/>
        <v>3</v>
      </c>
      <c r="BB327" s="14" t="str">
        <f t="shared" si="183"/>
        <v>项羽魂珠-1 等级-3</v>
      </c>
      <c r="BC327" s="25" t="s">
        <v>845</v>
      </c>
      <c r="BD327" s="14">
        <f t="shared" si="184"/>
        <v>108</v>
      </c>
      <c r="BE327" s="14">
        <f>SUMIFS(BD$4:BD327,$AU$4:$AU327,"="&amp;$AU327,$AY$4:$AY327,"="&amp;$AY327)</f>
        <v>243</v>
      </c>
      <c r="BF327" s="25" t="s">
        <v>846</v>
      </c>
      <c r="BG327" s="14">
        <f t="shared" si="185"/>
        <v>60</v>
      </c>
      <c r="BH327" s="14">
        <f>SUMIFS(BG$4:BG327,AU$4:AU327,"="&amp;AU327,AY$4:AY327,"="&amp;AY327)</f>
        <v>135</v>
      </c>
      <c r="BI327" s="25" t="s">
        <v>847</v>
      </c>
      <c r="BJ327" s="14">
        <f t="shared" si="186"/>
        <v>2160</v>
      </c>
      <c r="BK327" s="14">
        <f>SUMIFS(BJ$4:BJ327,$AU$4:$AU327,"="&amp;$AU327,$AY$4:$AY327,"="&amp;$AY327)</f>
        <v>4860</v>
      </c>
    </row>
    <row r="328" spans="46:63" ht="16.5" x14ac:dyDescent="0.2">
      <c r="AT328" s="13">
        <v>325</v>
      </c>
      <c r="AU328" s="13">
        <f t="shared" si="178"/>
        <v>5</v>
      </c>
      <c r="AV328" s="14">
        <f t="shared" si="179"/>
        <v>200601</v>
      </c>
      <c r="AW328" s="14">
        <f t="shared" si="180"/>
        <v>1102006</v>
      </c>
      <c r="AX328" s="13" t="s">
        <v>816</v>
      </c>
      <c r="AY328" s="13">
        <f t="shared" si="181"/>
        <v>1</v>
      </c>
      <c r="AZ328" s="13" t="s">
        <v>837</v>
      </c>
      <c r="BA328" s="14">
        <f t="shared" si="182"/>
        <v>4</v>
      </c>
      <c r="BB328" s="14" t="str">
        <f t="shared" si="183"/>
        <v>项羽魂珠-1 等级-4</v>
      </c>
      <c r="BC328" s="25" t="s">
        <v>845</v>
      </c>
      <c r="BD328" s="14">
        <f t="shared" si="184"/>
        <v>162</v>
      </c>
      <c r="BE328" s="14">
        <f>SUMIFS(BD$4:BD328,$AU$4:$AU328,"="&amp;$AU328,$AY$4:$AY328,"="&amp;$AY328)</f>
        <v>405</v>
      </c>
      <c r="BF328" s="25" t="s">
        <v>846</v>
      </c>
      <c r="BG328" s="14">
        <f t="shared" si="185"/>
        <v>90</v>
      </c>
      <c r="BH328" s="14">
        <f>SUMIFS(BG$4:BG328,AU$4:AU328,"="&amp;AU328,AY$4:AY328,"="&amp;AY328)</f>
        <v>225</v>
      </c>
      <c r="BI328" s="25" t="s">
        <v>847</v>
      </c>
      <c r="BJ328" s="14">
        <f t="shared" si="186"/>
        <v>3240</v>
      </c>
      <c r="BK328" s="14">
        <f>SUMIFS(BJ$4:BJ328,$AU$4:$AU328,"="&amp;$AU328,$AY$4:$AY328,"="&amp;$AY328)</f>
        <v>8100</v>
      </c>
    </row>
    <row r="329" spans="46:63" ht="16.5" x14ac:dyDescent="0.2">
      <c r="AT329" s="13">
        <v>326</v>
      </c>
      <c r="AU329" s="13">
        <f t="shared" si="178"/>
        <v>5</v>
      </c>
      <c r="AV329" s="14">
        <f t="shared" si="179"/>
        <v>200601</v>
      </c>
      <c r="AW329" s="14">
        <f t="shared" si="180"/>
        <v>1102006</v>
      </c>
      <c r="AX329" s="13" t="s">
        <v>816</v>
      </c>
      <c r="AY329" s="13">
        <f t="shared" si="181"/>
        <v>1</v>
      </c>
      <c r="AZ329" s="13" t="s">
        <v>837</v>
      </c>
      <c r="BA329" s="14">
        <f t="shared" si="182"/>
        <v>5</v>
      </c>
      <c r="BB329" s="14" t="str">
        <f t="shared" si="183"/>
        <v>项羽魂珠-1 等级-5</v>
      </c>
      <c r="BC329" s="25" t="s">
        <v>845</v>
      </c>
      <c r="BD329" s="14">
        <f t="shared" si="184"/>
        <v>216</v>
      </c>
      <c r="BE329" s="14">
        <f>SUMIFS(BD$4:BD329,$AU$4:$AU329,"="&amp;$AU329,$AY$4:$AY329,"="&amp;$AY329)</f>
        <v>621</v>
      </c>
      <c r="BF329" s="25" t="s">
        <v>846</v>
      </c>
      <c r="BG329" s="14">
        <f t="shared" si="185"/>
        <v>120</v>
      </c>
      <c r="BH329" s="14">
        <f>SUMIFS(BG$4:BG329,AU$4:AU329,"="&amp;AU329,AY$4:AY329,"="&amp;AY329)</f>
        <v>345</v>
      </c>
      <c r="BI329" s="25" t="s">
        <v>847</v>
      </c>
      <c r="BJ329" s="14">
        <f t="shared" si="186"/>
        <v>4320</v>
      </c>
      <c r="BK329" s="14">
        <f>SUMIFS(BJ$4:BJ329,$AU$4:$AU329,"="&amp;$AU329,$AY$4:$AY329,"="&amp;$AY329)</f>
        <v>12420</v>
      </c>
    </row>
    <row r="330" spans="46:63" ht="16.5" x14ac:dyDescent="0.2">
      <c r="AT330" s="13">
        <v>327</v>
      </c>
      <c r="AU330" s="13">
        <f t="shared" si="178"/>
        <v>5</v>
      </c>
      <c r="AV330" s="14">
        <f t="shared" si="179"/>
        <v>200601</v>
      </c>
      <c r="AW330" s="14">
        <f t="shared" si="180"/>
        <v>1102006</v>
      </c>
      <c r="AX330" s="13" t="s">
        <v>816</v>
      </c>
      <c r="AY330" s="13">
        <f t="shared" si="181"/>
        <v>1</v>
      </c>
      <c r="AZ330" s="13" t="s">
        <v>837</v>
      </c>
      <c r="BA330" s="14">
        <f t="shared" si="182"/>
        <v>6</v>
      </c>
      <c r="BB330" s="14" t="str">
        <f t="shared" si="183"/>
        <v>项羽魂珠-1 等级-6</v>
      </c>
      <c r="BC330" s="25" t="s">
        <v>845</v>
      </c>
      <c r="BD330" s="14">
        <f t="shared" si="184"/>
        <v>270</v>
      </c>
      <c r="BE330" s="14">
        <f>SUMIFS(BD$4:BD330,$AU$4:$AU330,"="&amp;$AU330,$AY$4:$AY330,"="&amp;$AY330)</f>
        <v>891</v>
      </c>
      <c r="BF330" s="25" t="s">
        <v>846</v>
      </c>
      <c r="BG330" s="14">
        <f t="shared" si="185"/>
        <v>150</v>
      </c>
      <c r="BH330" s="14">
        <f>SUMIFS(BG$4:BG330,AU$4:AU330,"="&amp;AU330,AY$4:AY330,"="&amp;AY330)</f>
        <v>495</v>
      </c>
      <c r="BI330" s="25" t="s">
        <v>847</v>
      </c>
      <c r="BJ330" s="14">
        <f t="shared" si="186"/>
        <v>5400</v>
      </c>
      <c r="BK330" s="14">
        <f>SUMIFS(BJ$4:BJ330,$AU$4:$AU330,"="&amp;$AU330,$AY$4:$AY330,"="&amp;$AY330)</f>
        <v>17820</v>
      </c>
    </row>
    <row r="331" spans="46:63" ht="16.5" x14ac:dyDescent="0.2">
      <c r="AT331" s="13">
        <v>328</v>
      </c>
      <c r="AU331" s="13">
        <f t="shared" si="178"/>
        <v>5</v>
      </c>
      <c r="AV331" s="14">
        <f t="shared" si="179"/>
        <v>200601</v>
      </c>
      <c r="AW331" s="14">
        <f t="shared" si="180"/>
        <v>1102006</v>
      </c>
      <c r="AX331" s="13" t="s">
        <v>816</v>
      </c>
      <c r="AY331" s="13">
        <f t="shared" si="181"/>
        <v>1</v>
      </c>
      <c r="AZ331" s="13" t="s">
        <v>837</v>
      </c>
      <c r="BA331" s="14">
        <f t="shared" si="182"/>
        <v>7</v>
      </c>
      <c r="BB331" s="14" t="str">
        <f t="shared" si="183"/>
        <v>项羽魂珠-1 等级-7</v>
      </c>
      <c r="BC331" s="25" t="s">
        <v>845</v>
      </c>
      <c r="BD331" s="14">
        <f t="shared" si="184"/>
        <v>324</v>
      </c>
      <c r="BE331" s="14">
        <f>SUMIFS(BD$4:BD331,$AU$4:$AU331,"="&amp;$AU331,$AY$4:$AY331,"="&amp;$AY331)</f>
        <v>1215</v>
      </c>
      <c r="BF331" s="25" t="s">
        <v>846</v>
      </c>
      <c r="BG331" s="14">
        <f t="shared" si="185"/>
        <v>180</v>
      </c>
      <c r="BH331" s="14">
        <f>SUMIFS(BG$4:BG331,AU$4:AU331,"="&amp;AU331,AY$4:AY331,"="&amp;AY331)</f>
        <v>675</v>
      </c>
      <c r="BI331" s="25" t="s">
        <v>847</v>
      </c>
      <c r="BJ331" s="14">
        <f t="shared" si="186"/>
        <v>6480</v>
      </c>
      <c r="BK331" s="14">
        <f>SUMIFS(BJ$4:BJ331,$AU$4:$AU331,"="&amp;$AU331,$AY$4:$AY331,"="&amp;$AY331)</f>
        <v>24300</v>
      </c>
    </row>
    <row r="332" spans="46:63" ht="16.5" x14ac:dyDescent="0.2">
      <c r="AT332" s="13">
        <v>329</v>
      </c>
      <c r="AU332" s="13">
        <f t="shared" si="178"/>
        <v>5</v>
      </c>
      <c r="AV332" s="14">
        <f t="shared" si="179"/>
        <v>200601</v>
      </c>
      <c r="AW332" s="14">
        <f t="shared" si="180"/>
        <v>1102006</v>
      </c>
      <c r="AX332" s="13" t="s">
        <v>816</v>
      </c>
      <c r="AY332" s="13">
        <f t="shared" si="181"/>
        <v>1</v>
      </c>
      <c r="AZ332" s="13" t="s">
        <v>837</v>
      </c>
      <c r="BA332" s="14">
        <f t="shared" si="182"/>
        <v>8</v>
      </c>
      <c r="BB332" s="14" t="str">
        <f t="shared" si="183"/>
        <v>项羽魂珠-1 等级-8</v>
      </c>
      <c r="BC332" s="25" t="s">
        <v>845</v>
      </c>
      <c r="BD332" s="14">
        <f t="shared" si="184"/>
        <v>378</v>
      </c>
      <c r="BE332" s="14">
        <f>SUMIFS(BD$4:BD332,$AU$4:$AU332,"="&amp;$AU332,$AY$4:$AY332,"="&amp;$AY332)</f>
        <v>1593</v>
      </c>
      <c r="BF332" s="25" t="s">
        <v>846</v>
      </c>
      <c r="BG332" s="14">
        <f t="shared" si="185"/>
        <v>210</v>
      </c>
      <c r="BH332" s="14">
        <f>SUMIFS(BG$4:BG332,AU$4:AU332,"="&amp;AU332,AY$4:AY332,"="&amp;AY332)</f>
        <v>885</v>
      </c>
      <c r="BI332" s="25" t="s">
        <v>847</v>
      </c>
      <c r="BJ332" s="14">
        <f t="shared" si="186"/>
        <v>7560</v>
      </c>
      <c r="BK332" s="14">
        <f>SUMIFS(BJ$4:BJ332,$AU$4:$AU332,"="&amp;$AU332,$AY$4:$AY332,"="&amp;$AY332)</f>
        <v>31860</v>
      </c>
    </row>
    <row r="333" spans="46:63" ht="16.5" x14ac:dyDescent="0.2">
      <c r="AT333" s="13">
        <v>330</v>
      </c>
      <c r="AU333" s="13">
        <f t="shared" si="178"/>
        <v>5</v>
      </c>
      <c r="AV333" s="14">
        <f t="shared" si="179"/>
        <v>200601</v>
      </c>
      <c r="AW333" s="14">
        <f t="shared" si="180"/>
        <v>1102006</v>
      </c>
      <c r="AX333" s="13" t="s">
        <v>816</v>
      </c>
      <c r="AY333" s="13">
        <f t="shared" si="181"/>
        <v>1</v>
      </c>
      <c r="AZ333" s="13" t="s">
        <v>837</v>
      </c>
      <c r="BA333" s="14">
        <f t="shared" si="182"/>
        <v>9</v>
      </c>
      <c r="BB333" s="14" t="str">
        <f t="shared" si="183"/>
        <v>项羽魂珠-1 等级-9</v>
      </c>
      <c r="BC333" s="25" t="s">
        <v>845</v>
      </c>
      <c r="BD333" s="14">
        <f t="shared" si="184"/>
        <v>432</v>
      </c>
      <c r="BE333" s="14">
        <f>SUMIFS(BD$4:BD333,$AU$4:$AU333,"="&amp;$AU333,$AY$4:$AY333,"="&amp;$AY333)</f>
        <v>2025</v>
      </c>
      <c r="BF333" s="25" t="s">
        <v>846</v>
      </c>
      <c r="BG333" s="14">
        <f t="shared" si="185"/>
        <v>240</v>
      </c>
      <c r="BH333" s="14">
        <f>SUMIFS(BG$4:BG333,AU$4:AU333,"="&amp;AU333,AY$4:AY333,"="&amp;AY333)</f>
        <v>1125</v>
      </c>
      <c r="BI333" s="25" t="s">
        <v>847</v>
      </c>
      <c r="BJ333" s="14">
        <f t="shared" si="186"/>
        <v>8640</v>
      </c>
      <c r="BK333" s="14">
        <f>SUMIFS(BJ$4:BJ333,$AU$4:$AU333,"="&amp;$AU333,$AY$4:$AY333,"="&amp;$AY333)</f>
        <v>40500</v>
      </c>
    </row>
    <row r="334" spans="46:63" ht="16.5" x14ac:dyDescent="0.2">
      <c r="AT334" s="13">
        <v>331</v>
      </c>
      <c r="AU334" s="13">
        <f t="shared" si="178"/>
        <v>5</v>
      </c>
      <c r="AV334" s="14">
        <f t="shared" si="179"/>
        <v>200602</v>
      </c>
      <c r="AW334" s="14">
        <f t="shared" si="180"/>
        <v>1102006</v>
      </c>
      <c r="AX334" s="13" t="s">
        <v>816</v>
      </c>
      <c r="AY334" s="13">
        <f t="shared" si="181"/>
        <v>2</v>
      </c>
      <c r="AZ334" s="13" t="s">
        <v>837</v>
      </c>
      <c r="BA334" s="14">
        <f t="shared" si="182"/>
        <v>0</v>
      </c>
      <c r="BB334" s="14" t="str">
        <f t="shared" si="183"/>
        <v>项羽魂珠-2 等级-0</v>
      </c>
      <c r="BC334" s="25" t="s">
        <v>845</v>
      </c>
      <c r="BD334" s="14">
        <f t="shared" si="184"/>
        <v>0</v>
      </c>
      <c r="BE334" s="14">
        <f>SUMIFS(BD$4:BD334,$AU$4:$AU334,"="&amp;$AU334,$AY$4:$AY334,"="&amp;$AY334)</f>
        <v>0</v>
      </c>
      <c r="BF334" s="25" t="s">
        <v>846</v>
      </c>
      <c r="BG334" s="14">
        <f t="shared" si="185"/>
        <v>0</v>
      </c>
      <c r="BH334" s="14">
        <f>SUMIFS(BG$4:BG334,AU$4:AU334,"="&amp;AU334,AY$4:AY334,"="&amp;AY334)</f>
        <v>0</v>
      </c>
      <c r="BI334" s="25" t="s">
        <v>847</v>
      </c>
      <c r="BJ334" s="14">
        <f t="shared" si="186"/>
        <v>0</v>
      </c>
      <c r="BK334" s="14">
        <f>SUMIFS(BJ$4:BJ334,$AU$4:$AU334,"="&amp;$AU334,$AY$4:$AY334,"="&amp;$AY334)</f>
        <v>0</v>
      </c>
    </row>
    <row r="335" spans="46:63" ht="16.5" x14ac:dyDescent="0.2">
      <c r="AT335" s="13">
        <v>332</v>
      </c>
      <c r="AU335" s="13">
        <f t="shared" si="178"/>
        <v>5</v>
      </c>
      <c r="AV335" s="14">
        <f t="shared" si="179"/>
        <v>200602</v>
      </c>
      <c r="AW335" s="14">
        <f t="shared" si="180"/>
        <v>1102006</v>
      </c>
      <c r="AX335" s="13" t="s">
        <v>816</v>
      </c>
      <c r="AY335" s="13">
        <f t="shared" si="181"/>
        <v>2</v>
      </c>
      <c r="AZ335" s="13" t="s">
        <v>837</v>
      </c>
      <c r="BA335" s="14">
        <f t="shared" si="182"/>
        <v>1</v>
      </c>
      <c r="BB335" s="14" t="str">
        <f t="shared" si="183"/>
        <v>项羽魂珠-2 等级-1</v>
      </c>
      <c r="BC335" s="25" t="s">
        <v>845</v>
      </c>
      <c r="BD335" s="14">
        <f t="shared" si="184"/>
        <v>68</v>
      </c>
      <c r="BE335" s="14">
        <f>SUMIFS(BD$4:BD335,$AU$4:$AU335,"="&amp;$AU335,$AY$4:$AY335,"="&amp;$AY335)</f>
        <v>68</v>
      </c>
      <c r="BF335" s="25" t="s">
        <v>846</v>
      </c>
      <c r="BG335" s="14">
        <f t="shared" si="185"/>
        <v>38</v>
      </c>
      <c r="BH335" s="14">
        <f>SUMIFS(BG$4:BG335,AU$4:AU335,"="&amp;AU335,AY$4:AY335,"="&amp;AY335)</f>
        <v>38</v>
      </c>
      <c r="BI335" s="25" t="s">
        <v>847</v>
      </c>
      <c r="BJ335" s="14">
        <f t="shared" si="186"/>
        <v>1350</v>
      </c>
      <c r="BK335" s="14">
        <f>SUMIFS(BJ$4:BJ335,$AU$4:$AU335,"="&amp;$AU335,$AY$4:$AY335,"="&amp;$AY335)</f>
        <v>1350</v>
      </c>
    </row>
    <row r="336" spans="46:63" ht="16.5" x14ac:dyDescent="0.2">
      <c r="AT336" s="13">
        <v>333</v>
      </c>
      <c r="AU336" s="13">
        <f t="shared" si="178"/>
        <v>5</v>
      </c>
      <c r="AV336" s="14">
        <f t="shared" si="179"/>
        <v>200602</v>
      </c>
      <c r="AW336" s="14">
        <f t="shared" si="180"/>
        <v>1102006</v>
      </c>
      <c r="AX336" s="13" t="s">
        <v>816</v>
      </c>
      <c r="AY336" s="13">
        <f t="shared" si="181"/>
        <v>2</v>
      </c>
      <c r="AZ336" s="13" t="s">
        <v>837</v>
      </c>
      <c r="BA336" s="14">
        <f t="shared" si="182"/>
        <v>2</v>
      </c>
      <c r="BB336" s="14" t="str">
        <f t="shared" si="183"/>
        <v>项羽魂珠-2 等级-2</v>
      </c>
      <c r="BC336" s="25" t="s">
        <v>845</v>
      </c>
      <c r="BD336" s="14">
        <f t="shared" si="184"/>
        <v>108</v>
      </c>
      <c r="BE336" s="14">
        <f>SUMIFS(BD$4:BD336,$AU$4:$AU336,"="&amp;$AU336,$AY$4:$AY336,"="&amp;$AY336)</f>
        <v>176</v>
      </c>
      <c r="BF336" s="25" t="s">
        <v>846</v>
      </c>
      <c r="BG336" s="14">
        <f t="shared" si="185"/>
        <v>60</v>
      </c>
      <c r="BH336" s="14">
        <f>SUMIFS(BG$4:BG336,AU$4:AU336,"="&amp;AU336,AY$4:AY336,"="&amp;AY336)</f>
        <v>98</v>
      </c>
      <c r="BI336" s="25" t="s">
        <v>847</v>
      </c>
      <c r="BJ336" s="14">
        <f t="shared" si="186"/>
        <v>2160</v>
      </c>
      <c r="BK336" s="14">
        <f>SUMIFS(BJ$4:BJ336,$AU$4:$AU336,"="&amp;$AU336,$AY$4:$AY336,"="&amp;$AY336)</f>
        <v>3510</v>
      </c>
    </row>
    <row r="337" spans="46:63" ht="16.5" x14ac:dyDescent="0.2">
      <c r="AT337" s="13">
        <v>334</v>
      </c>
      <c r="AU337" s="13">
        <f t="shared" si="178"/>
        <v>5</v>
      </c>
      <c r="AV337" s="14">
        <f t="shared" si="179"/>
        <v>200602</v>
      </c>
      <c r="AW337" s="14">
        <f t="shared" si="180"/>
        <v>1102006</v>
      </c>
      <c r="AX337" s="13" t="s">
        <v>816</v>
      </c>
      <c r="AY337" s="13">
        <f t="shared" si="181"/>
        <v>2</v>
      </c>
      <c r="AZ337" s="13" t="s">
        <v>837</v>
      </c>
      <c r="BA337" s="14">
        <f t="shared" si="182"/>
        <v>3</v>
      </c>
      <c r="BB337" s="14" t="str">
        <f t="shared" si="183"/>
        <v>项羽魂珠-2 等级-3</v>
      </c>
      <c r="BC337" s="25" t="s">
        <v>845</v>
      </c>
      <c r="BD337" s="14">
        <f t="shared" si="184"/>
        <v>135</v>
      </c>
      <c r="BE337" s="14">
        <f>SUMIFS(BD$4:BD337,$AU$4:$AU337,"="&amp;$AU337,$AY$4:$AY337,"="&amp;$AY337)</f>
        <v>311</v>
      </c>
      <c r="BF337" s="25" t="s">
        <v>846</v>
      </c>
      <c r="BG337" s="14">
        <f t="shared" si="185"/>
        <v>75</v>
      </c>
      <c r="BH337" s="14">
        <f>SUMIFS(BG$4:BG337,AU$4:AU337,"="&amp;AU337,AY$4:AY337,"="&amp;AY337)</f>
        <v>173</v>
      </c>
      <c r="BI337" s="25" t="s">
        <v>847</v>
      </c>
      <c r="BJ337" s="14">
        <f t="shared" si="186"/>
        <v>2700</v>
      </c>
      <c r="BK337" s="14">
        <f>SUMIFS(BJ$4:BJ337,$AU$4:$AU337,"="&amp;$AU337,$AY$4:$AY337,"="&amp;$AY337)</f>
        <v>6210</v>
      </c>
    </row>
    <row r="338" spans="46:63" ht="16.5" x14ac:dyDescent="0.2">
      <c r="AT338" s="13">
        <v>335</v>
      </c>
      <c r="AU338" s="13">
        <f t="shared" si="178"/>
        <v>5</v>
      </c>
      <c r="AV338" s="14">
        <f t="shared" si="179"/>
        <v>200602</v>
      </c>
      <c r="AW338" s="14">
        <f t="shared" si="180"/>
        <v>1102006</v>
      </c>
      <c r="AX338" s="13" t="s">
        <v>816</v>
      </c>
      <c r="AY338" s="13">
        <f t="shared" si="181"/>
        <v>2</v>
      </c>
      <c r="AZ338" s="13" t="s">
        <v>837</v>
      </c>
      <c r="BA338" s="14">
        <f t="shared" si="182"/>
        <v>4</v>
      </c>
      <c r="BB338" s="14" t="str">
        <f t="shared" si="183"/>
        <v>项羽魂珠-2 等级-4</v>
      </c>
      <c r="BC338" s="25" t="s">
        <v>845</v>
      </c>
      <c r="BD338" s="14">
        <f t="shared" si="184"/>
        <v>216</v>
      </c>
      <c r="BE338" s="14">
        <f>SUMIFS(BD$4:BD338,$AU$4:$AU338,"="&amp;$AU338,$AY$4:$AY338,"="&amp;$AY338)</f>
        <v>527</v>
      </c>
      <c r="BF338" s="25" t="s">
        <v>846</v>
      </c>
      <c r="BG338" s="14">
        <f t="shared" si="185"/>
        <v>120</v>
      </c>
      <c r="BH338" s="14">
        <f>SUMIFS(BG$4:BG338,AU$4:AU338,"="&amp;AU338,AY$4:AY338,"="&amp;AY338)</f>
        <v>293</v>
      </c>
      <c r="BI338" s="25" t="s">
        <v>847</v>
      </c>
      <c r="BJ338" s="14">
        <f t="shared" si="186"/>
        <v>4320</v>
      </c>
      <c r="BK338" s="14">
        <f>SUMIFS(BJ$4:BJ338,$AU$4:$AU338,"="&amp;$AU338,$AY$4:$AY338,"="&amp;$AY338)</f>
        <v>10530</v>
      </c>
    </row>
    <row r="339" spans="46:63" ht="16.5" x14ac:dyDescent="0.2">
      <c r="AT339" s="13">
        <v>336</v>
      </c>
      <c r="AU339" s="13">
        <f t="shared" si="178"/>
        <v>5</v>
      </c>
      <c r="AV339" s="14">
        <f t="shared" si="179"/>
        <v>200602</v>
      </c>
      <c r="AW339" s="14">
        <f t="shared" si="180"/>
        <v>1102006</v>
      </c>
      <c r="AX339" s="13" t="s">
        <v>816</v>
      </c>
      <c r="AY339" s="13">
        <f t="shared" si="181"/>
        <v>2</v>
      </c>
      <c r="AZ339" s="13" t="s">
        <v>837</v>
      </c>
      <c r="BA339" s="14">
        <f t="shared" si="182"/>
        <v>5</v>
      </c>
      <c r="BB339" s="14" t="str">
        <f t="shared" si="183"/>
        <v>项羽魂珠-2 等级-5</v>
      </c>
      <c r="BC339" s="25" t="s">
        <v>845</v>
      </c>
      <c r="BD339" s="14">
        <f t="shared" si="184"/>
        <v>297</v>
      </c>
      <c r="BE339" s="14">
        <f>SUMIFS(BD$4:BD339,$AU$4:$AU339,"="&amp;$AU339,$AY$4:$AY339,"="&amp;$AY339)</f>
        <v>824</v>
      </c>
      <c r="BF339" s="25" t="s">
        <v>846</v>
      </c>
      <c r="BG339" s="14">
        <f t="shared" si="185"/>
        <v>165</v>
      </c>
      <c r="BH339" s="14">
        <f>SUMIFS(BG$4:BG339,AU$4:AU339,"="&amp;AU339,AY$4:AY339,"="&amp;AY339)</f>
        <v>458</v>
      </c>
      <c r="BI339" s="25" t="s">
        <v>847</v>
      </c>
      <c r="BJ339" s="14">
        <f t="shared" si="186"/>
        <v>5940</v>
      </c>
      <c r="BK339" s="14">
        <f>SUMIFS(BJ$4:BJ339,$AU$4:$AU339,"="&amp;$AU339,$AY$4:$AY339,"="&amp;$AY339)</f>
        <v>16470</v>
      </c>
    </row>
    <row r="340" spans="46:63" ht="16.5" x14ac:dyDescent="0.2">
      <c r="AT340" s="13">
        <v>337</v>
      </c>
      <c r="AU340" s="13">
        <f t="shared" si="178"/>
        <v>5</v>
      </c>
      <c r="AV340" s="14">
        <f t="shared" si="179"/>
        <v>200602</v>
      </c>
      <c r="AW340" s="14">
        <f t="shared" si="180"/>
        <v>1102006</v>
      </c>
      <c r="AX340" s="13" t="s">
        <v>816</v>
      </c>
      <c r="AY340" s="13">
        <f t="shared" si="181"/>
        <v>2</v>
      </c>
      <c r="AZ340" s="13" t="s">
        <v>837</v>
      </c>
      <c r="BA340" s="14">
        <f t="shared" si="182"/>
        <v>6</v>
      </c>
      <c r="BB340" s="14" t="str">
        <f t="shared" si="183"/>
        <v>项羽魂珠-2 等级-6</v>
      </c>
      <c r="BC340" s="25" t="s">
        <v>845</v>
      </c>
      <c r="BD340" s="14">
        <f t="shared" si="184"/>
        <v>378</v>
      </c>
      <c r="BE340" s="14">
        <f>SUMIFS(BD$4:BD340,$AU$4:$AU340,"="&amp;$AU340,$AY$4:$AY340,"="&amp;$AY340)</f>
        <v>1202</v>
      </c>
      <c r="BF340" s="25" t="s">
        <v>846</v>
      </c>
      <c r="BG340" s="14">
        <f t="shared" si="185"/>
        <v>210</v>
      </c>
      <c r="BH340" s="14">
        <f>SUMIFS(BG$4:BG340,AU$4:AU340,"="&amp;AU340,AY$4:AY340,"="&amp;AY340)</f>
        <v>668</v>
      </c>
      <c r="BI340" s="25" t="s">
        <v>847</v>
      </c>
      <c r="BJ340" s="14">
        <f t="shared" si="186"/>
        <v>7560</v>
      </c>
      <c r="BK340" s="14">
        <f>SUMIFS(BJ$4:BJ340,$AU$4:$AU340,"="&amp;$AU340,$AY$4:$AY340,"="&amp;$AY340)</f>
        <v>24030</v>
      </c>
    </row>
    <row r="341" spans="46:63" ht="16.5" x14ac:dyDescent="0.2">
      <c r="AT341" s="13">
        <v>338</v>
      </c>
      <c r="AU341" s="13">
        <f t="shared" si="178"/>
        <v>5</v>
      </c>
      <c r="AV341" s="14">
        <f t="shared" si="179"/>
        <v>200602</v>
      </c>
      <c r="AW341" s="14">
        <f t="shared" si="180"/>
        <v>1102006</v>
      </c>
      <c r="AX341" s="13" t="s">
        <v>816</v>
      </c>
      <c r="AY341" s="13">
        <f t="shared" si="181"/>
        <v>2</v>
      </c>
      <c r="AZ341" s="13" t="s">
        <v>837</v>
      </c>
      <c r="BA341" s="14">
        <f t="shared" si="182"/>
        <v>7</v>
      </c>
      <c r="BB341" s="14" t="str">
        <f t="shared" si="183"/>
        <v>项羽魂珠-2 等级-7</v>
      </c>
      <c r="BC341" s="25" t="s">
        <v>845</v>
      </c>
      <c r="BD341" s="14">
        <f t="shared" si="184"/>
        <v>432</v>
      </c>
      <c r="BE341" s="14">
        <f>SUMIFS(BD$4:BD341,$AU$4:$AU341,"="&amp;$AU341,$AY$4:$AY341,"="&amp;$AY341)</f>
        <v>1634</v>
      </c>
      <c r="BF341" s="25" t="s">
        <v>846</v>
      </c>
      <c r="BG341" s="14">
        <f t="shared" si="185"/>
        <v>240</v>
      </c>
      <c r="BH341" s="14">
        <f>SUMIFS(BG$4:BG341,AU$4:AU341,"="&amp;AU341,AY$4:AY341,"="&amp;AY341)</f>
        <v>908</v>
      </c>
      <c r="BI341" s="25" t="s">
        <v>847</v>
      </c>
      <c r="BJ341" s="14">
        <f t="shared" si="186"/>
        <v>8640</v>
      </c>
      <c r="BK341" s="14">
        <f>SUMIFS(BJ$4:BJ341,$AU$4:$AU341,"="&amp;$AU341,$AY$4:$AY341,"="&amp;$AY341)</f>
        <v>32670</v>
      </c>
    </row>
    <row r="342" spans="46:63" ht="16.5" x14ac:dyDescent="0.2">
      <c r="AT342" s="13">
        <v>339</v>
      </c>
      <c r="AU342" s="13">
        <f t="shared" si="178"/>
        <v>5</v>
      </c>
      <c r="AV342" s="14">
        <f t="shared" si="179"/>
        <v>200602</v>
      </c>
      <c r="AW342" s="14">
        <f t="shared" si="180"/>
        <v>1102006</v>
      </c>
      <c r="AX342" s="13" t="s">
        <v>816</v>
      </c>
      <c r="AY342" s="13">
        <f t="shared" si="181"/>
        <v>2</v>
      </c>
      <c r="AZ342" s="13" t="s">
        <v>837</v>
      </c>
      <c r="BA342" s="14">
        <f t="shared" si="182"/>
        <v>8</v>
      </c>
      <c r="BB342" s="14" t="str">
        <f t="shared" si="183"/>
        <v>项羽魂珠-2 等级-8</v>
      </c>
      <c r="BC342" s="25" t="s">
        <v>845</v>
      </c>
      <c r="BD342" s="14">
        <f t="shared" si="184"/>
        <v>513</v>
      </c>
      <c r="BE342" s="14">
        <f>SUMIFS(BD$4:BD342,$AU$4:$AU342,"="&amp;$AU342,$AY$4:$AY342,"="&amp;$AY342)</f>
        <v>2147</v>
      </c>
      <c r="BF342" s="25" t="s">
        <v>846</v>
      </c>
      <c r="BG342" s="14">
        <f t="shared" si="185"/>
        <v>285</v>
      </c>
      <c r="BH342" s="14">
        <f>SUMIFS(BG$4:BG342,AU$4:AU342,"="&amp;AU342,AY$4:AY342,"="&amp;AY342)</f>
        <v>1193</v>
      </c>
      <c r="BI342" s="25" t="s">
        <v>847</v>
      </c>
      <c r="BJ342" s="14">
        <f t="shared" si="186"/>
        <v>10260</v>
      </c>
      <c r="BK342" s="14">
        <f>SUMIFS(BJ$4:BJ342,$AU$4:$AU342,"="&amp;$AU342,$AY$4:$AY342,"="&amp;$AY342)</f>
        <v>42930</v>
      </c>
    </row>
    <row r="343" spans="46:63" ht="16.5" x14ac:dyDescent="0.2">
      <c r="AT343" s="13">
        <v>340</v>
      </c>
      <c r="AU343" s="13">
        <f t="shared" si="178"/>
        <v>5</v>
      </c>
      <c r="AV343" s="14">
        <f t="shared" si="179"/>
        <v>200602</v>
      </c>
      <c r="AW343" s="14">
        <f t="shared" si="180"/>
        <v>1102006</v>
      </c>
      <c r="AX343" s="13" t="s">
        <v>816</v>
      </c>
      <c r="AY343" s="13">
        <f t="shared" si="181"/>
        <v>2</v>
      </c>
      <c r="AZ343" s="13" t="s">
        <v>837</v>
      </c>
      <c r="BA343" s="14">
        <f t="shared" si="182"/>
        <v>9</v>
      </c>
      <c r="BB343" s="14" t="str">
        <f t="shared" si="183"/>
        <v>项羽魂珠-2 等级-9</v>
      </c>
      <c r="BC343" s="25" t="s">
        <v>845</v>
      </c>
      <c r="BD343" s="14">
        <f t="shared" si="184"/>
        <v>608</v>
      </c>
      <c r="BE343" s="14">
        <f>SUMIFS(BD$4:BD343,$AU$4:$AU343,"="&amp;$AU343,$AY$4:$AY343,"="&amp;$AY343)</f>
        <v>2755</v>
      </c>
      <c r="BF343" s="25" t="s">
        <v>846</v>
      </c>
      <c r="BG343" s="14">
        <f t="shared" si="185"/>
        <v>338</v>
      </c>
      <c r="BH343" s="14">
        <f>SUMIFS(BG$4:BG343,AU$4:AU343,"="&amp;AU343,AY$4:AY343,"="&amp;AY343)</f>
        <v>1531</v>
      </c>
      <c r="BI343" s="25" t="s">
        <v>847</v>
      </c>
      <c r="BJ343" s="14">
        <f t="shared" si="186"/>
        <v>12150</v>
      </c>
      <c r="BK343" s="14">
        <f>SUMIFS(BJ$4:BJ343,$AU$4:$AU343,"="&amp;$AU343,$AY$4:$AY343,"="&amp;$AY343)</f>
        <v>55080</v>
      </c>
    </row>
    <row r="344" spans="46:63" ht="16.5" x14ac:dyDescent="0.2">
      <c r="AT344" s="13">
        <v>341</v>
      </c>
      <c r="AU344" s="13">
        <f t="shared" si="178"/>
        <v>5</v>
      </c>
      <c r="AV344" s="14">
        <f t="shared" si="179"/>
        <v>200603</v>
      </c>
      <c r="AW344" s="14">
        <f t="shared" si="180"/>
        <v>1102006</v>
      </c>
      <c r="AX344" s="13" t="s">
        <v>816</v>
      </c>
      <c r="AY344" s="13">
        <f t="shared" si="181"/>
        <v>3</v>
      </c>
      <c r="AZ344" s="13" t="s">
        <v>837</v>
      </c>
      <c r="BA344" s="14">
        <f t="shared" si="182"/>
        <v>0</v>
      </c>
      <c r="BB344" s="14" t="str">
        <f t="shared" si="183"/>
        <v>项羽魂珠-3 等级-0</v>
      </c>
      <c r="BC344" s="25" t="s">
        <v>845</v>
      </c>
      <c r="BD344" s="14">
        <f t="shared" si="184"/>
        <v>0</v>
      </c>
      <c r="BE344" s="14">
        <f>SUMIFS(BD$4:BD344,$AU$4:$AU344,"="&amp;$AU344,$AY$4:$AY344,"="&amp;$AY344)</f>
        <v>0</v>
      </c>
      <c r="BF344" s="25" t="s">
        <v>846</v>
      </c>
      <c r="BG344" s="14">
        <f t="shared" si="185"/>
        <v>0</v>
      </c>
      <c r="BH344" s="14">
        <f>SUMIFS(BG$4:BG344,AU$4:AU344,"="&amp;AU344,AY$4:AY344,"="&amp;AY344)</f>
        <v>0</v>
      </c>
      <c r="BI344" s="25" t="s">
        <v>847</v>
      </c>
      <c r="BJ344" s="14">
        <f t="shared" si="186"/>
        <v>0</v>
      </c>
      <c r="BK344" s="14">
        <f>SUMIFS(BJ$4:BJ344,$AU$4:$AU344,"="&amp;$AU344,$AY$4:$AY344,"="&amp;$AY344)</f>
        <v>0</v>
      </c>
    </row>
    <row r="345" spans="46:63" ht="16.5" x14ac:dyDescent="0.2">
      <c r="AT345" s="13">
        <v>342</v>
      </c>
      <c r="AU345" s="13">
        <f t="shared" si="178"/>
        <v>5</v>
      </c>
      <c r="AV345" s="14">
        <f t="shared" si="179"/>
        <v>200603</v>
      </c>
      <c r="AW345" s="14">
        <f t="shared" si="180"/>
        <v>1102006</v>
      </c>
      <c r="AX345" s="13" t="s">
        <v>816</v>
      </c>
      <c r="AY345" s="13">
        <f t="shared" si="181"/>
        <v>3</v>
      </c>
      <c r="AZ345" s="13" t="s">
        <v>837</v>
      </c>
      <c r="BA345" s="14">
        <f t="shared" si="182"/>
        <v>1</v>
      </c>
      <c r="BB345" s="14" t="str">
        <f t="shared" si="183"/>
        <v>项羽魂珠-3 等级-1</v>
      </c>
      <c r="BC345" s="25" t="s">
        <v>845</v>
      </c>
      <c r="BD345" s="14">
        <f t="shared" si="184"/>
        <v>108</v>
      </c>
      <c r="BE345" s="14">
        <f>SUMIFS(BD$4:BD345,$AU$4:$AU345,"="&amp;$AU345,$AY$4:$AY345,"="&amp;$AY345)</f>
        <v>108</v>
      </c>
      <c r="BF345" s="25" t="s">
        <v>846</v>
      </c>
      <c r="BG345" s="14">
        <f t="shared" si="185"/>
        <v>60</v>
      </c>
      <c r="BH345" s="14">
        <f>SUMIFS(BG$4:BG345,AU$4:AU345,"="&amp;AU345,AY$4:AY345,"="&amp;AY345)</f>
        <v>60</v>
      </c>
      <c r="BI345" s="25" t="s">
        <v>847</v>
      </c>
      <c r="BJ345" s="14">
        <f t="shared" si="186"/>
        <v>2160</v>
      </c>
      <c r="BK345" s="14">
        <f>SUMIFS(BJ$4:BJ345,$AU$4:$AU345,"="&amp;$AU345,$AY$4:$AY345,"="&amp;$AY345)</f>
        <v>2160</v>
      </c>
    </row>
    <row r="346" spans="46:63" ht="16.5" x14ac:dyDescent="0.2">
      <c r="AT346" s="13">
        <v>343</v>
      </c>
      <c r="AU346" s="13">
        <f t="shared" si="178"/>
        <v>5</v>
      </c>
      <c r="AV346" s="14">
        <f t="shared" si="179"/>
        <v>200603</v>
      </c>
      <c r="AW346" s="14">
        <f t="shared" si="180"/>
        <v>1102006</v>
      </c>
      <c r="AX346" s="13" t="s">
        <v>816</v>
      </c>
      <c r="AY346" s="13">
        <f t="shared" si="181"/>
        <v>3</v>
      </c>
      <c r="AZ346" s="13" t="s">
        <v>837</v>
      </c>
      <c r="BA346" s="14">
        <f t="shared" si="182"/>
        <v>2</v>
      </c>
      <c r="BB346" s="14" t="str">
        <f t="shared" si="183"/>
        <v>项羽魂珠-3 等级-2</v>
      </c>
      <c r="BC346" s="25" t="s">
        <v>845</v>
      </c>
      <c r="BD346" s="14">
        <f t="shared" si="184"/>
        <v>162</v>
      </c>
      <c r="BE346" s="14">
        <f>SUMIFS(BD$4:BD346,$AU$4:$AU346,"="&amp;$AU346,$AY$4:$AY346,"="&amp;$AY346)</f>
        <v>270</v>
      </c>
      <c r="BF346" s="25" t="s">
        <v>846</v>
      </c>
      <c r="BG346" s="14">
        <f t="shared" si="185"/>
        <v>90</v>
      </c>
      <c r="BH346" s="14">
        <f>SUMIFS(BG$4:BG346,AU$4:AU346,"="&amp;AU346,AY$4:AY346,"="&amp;AY346)</f>
        <v>150</v>
      </c>
      <c r="BI346" s="25" t="s">
        <v>847</v>
      </c>
      <c r="BJ346" s="14">
        <f t="shared" si="186"/>
        <v>3240</v>
      </c>
      <c r="BK346" s="14">
        <f>SUMIFS(BJ$4:BJ346,$AU$4:$AU346,"="&amp;$AU346,$AY$4:$AY346,"="&amp;$AY346)</f>
        <v>5400</v>
      </c>
    </row>
    <row r="347" spans="46:63" ht="16.5" x14ac:dyDescent="0.2">
      <c r="AT347" s="13">
        <v>344</v>
      </c>
      <c r="AU347" s="13">
        <f t="shared" si="178"/>
        <v>5</v>
      </c>
      <c r="AV347" s="14">
        <f t="shared" si="179"/>
        <v>200603</v>
      </c>
      <c r="AW347" s="14">
        <f t="shared" si="180"/>
        <v>1102006</v>
      </c>
      <c r="AX347" s="13" t="s">
        <v>816</v>
      </c>
      <c r="AY347" s="13">
        <f t="shared" si="181"/>
        <v>3</v>
      </c>
      <c r="AZ347" s="13" t="s">
        <v>837</v>
      </c>
      <c r="BA347" s="14">
        <f t="shared" si="182"/>
        <v>3</v>
      </c>
      <c r="BB347" s="14" t="str">
        <f t="shared" si="183"/>
        <v>项羽魂珠-3 等级-3</v>
      </c>
      <c r="BC347" s="25" t="s">
        <v>845</v>
      </c>
      <c r="BD347" s="14">
        <f t="shared" si="184"/>
        <v>216</v>
      </c>
      <c r="BE347" s="14">
        <f>SUMIFS(BD$4:BD347,$AU$4:$AU347,"="&amp;$AU347,$AY$4:$AY347,"="&amp;$AY347)</f>
        <v>486</v>
      </c>
      <c r="BF347" s="25" t="s">
        <v>846</v>
      </c>
      <c r="BG347" s="14">
        <f t="shared" si="185"/>
        <v>120</v>
      </c>
      <c r="BH347" s="14">
        <f>SUMIFS(BG$4:BG347,AU$4:AU347,"="&amp;AU347,AY$4:AY347,"="&amp;AY347)</f>
        <v>270</v>
      </c>
      <c r="BI347" s="25" t="s">
        <v>847</v>
      </c>
      <c r="BJ347" s="14">
        <f t="shared" si="186"/>
        <v>4320</v>
      </c>
      <c r="BK347" s="14">
        <f>SUMIFS(BJ$4:BJ347,$AU$4:$AU347,"="&amp;$AU347,$AY$4:$AY347,"="&amp;$AY347)</f>
        <v>9720</v>
      </c>
    </row>
    <row r="348" spans="46:63" ht="16.5" x14ac:dyDescent="0.2">
      <c r="AT348" s="13">
        <v>345</v>
      </c>
      <c r="AU348" s="13">
        <f t="shared" si="178"/>
        <v>5</v>
      </c>
      <c r="AV348" s="14">
        <f t="shared" si="179"/>
        <v>200603</v>
      </c>
      <c r="AW348" s="14">
        <f t="shared" si="180"/>
        <v>1102006</v>
      </c>
      <c r="AX348" s="13" t="s">
        <v>816</v>
      </c>
      <c r="AY348" s="13">
        <f t="shared" si="181"/>
        <v>3</v>
      </c>
      <c r="AZ348" s="13" t="s">
        <v>837</v>
      </c>
      <c r="BA348" s="14">
        <f t="shared" si="182"/>
        <v>4</v>
      </c>
      <c r="BB348" s="14" t="str">
        <f t="shared" si="183"/>
        <v>项羽魂珠-3 等级-4</v>
      </c>
      <c r="BC348" s="25" t="s">
        <v>845</v>
      </c>
      <c r="BD348" s="14">
        <f t="shared" si="184"/>
        <v>324</v>
      </c>
      <c r="BE348" s="14">
        <f>SUMIFS(BD$4:BD348,$AU$4:$AU348,"="&amp;$AU348,$AY$4:$AY348,"="&amp;$AY348)</f>
        <v>810</v>
      </c>
      <c r="BF348" s="25" t="s">
        <v>846</v>
      </c>
      <c r="BG348" s="14">
        <f t="shared" si="185"/>
        <v>180</v>
      </c>
      <c r="BH348" s="14">
        <f>SUMIFS(BG$4:BG348,AU$4:AU348,"="&amp;AU348,AY$4:AY348,"="&amp;AY348)</f>
        <v>450</v>
      </c>
      <c r="BI348" s="25" t="s">
        <v>847</v>
      </c>
      <c r="BJ348" s="14">
        <f t="shared" si="186"/>
        <v>6480</v>
      </c>
      <c r="BK348" s="14">
        <f>SUMIFS(BJ$4:BJ348,$AU$4:$AU348,"="&amp;$AU348,$AY$4:$AY348,"="&amp;$AY348)</f>
        <v>16200</v>
      </c>
    </row>
    <row r="349" spans="46:63" ht="16.5" x14ac:dyDescent="0.2">
      <c r="AT349" s="13">
        <v>346</v>
      </c>
      <c r="AU349" s="13">
        <f t="shared" si="178"/>
        <v>5</v>
      </c>
      <c r="AV349" s="14">
        <f t="shared" si="179"/>
        <v>200603</v>
      </c>
      <c r="AW349" s="14">
        <f t="shared" si="180"/>
        <v>1102006</v>
      </c>
      <c r="AX349" s="13" t="s">
        <v>816</v>
      </c>
      <c r="AY349" s="13">
        <f t="shared" si="181"/>
        <v>3</v>
      </c>
      <c r="AZ349" s="13" t="s">
        <v>837</v>
      </c>
      <c r="BA349" s="14">
        <f t="shared" si="182"/>
        <v>5</v>
      </c>
      <c r="BB349" s="14" t="str">
        <f t="shared" si="183"/>
        <v>项羽魂珠-3 等级-5</v>
      </c>
      <c r="BC349" s="25" t="s">
        <v>845</v>
      </c>
      <c r="BD349" s="14">
        <f t="shared" si="184"/>
        <v>432</v>
      </c>
      <c r="BE349" s="14">
        <f>SUMIFS(BD$4:BD349,$AU$4:$AU349,"="&amp;$AU349,$AY$4:$AY349,"="&amp;$AY349)</f>
        <v>1242</v>
      </c>
      <c r="BF349" s="25" t="s">
        <v>846</v>
      </c>
      <c r="BG349" s="14">
        <f t="shared" si="185"/>
        <v>240</v>
      </c>
      <c r="BH349" s="14">
        <f>SUMIFS(BG$4:BG349,AU$4:AU349,"="&amp;AU349,AY$4:AY349,"="&amp;AY349)</f>
        <v>690</v>
      </c>
      <c r="BI349" s="25" t="s">
        <v>847</v>
      </c>
      <c r="BJ349" s="14">
        <f t="shared" si="186"/>
        <v>8640</v>
      </c>
      <c r="BK349" s="14">
        <f>SUMIFS(BJ$4:BJ349,$AU$4:$AU349,"="&amp;$AU349,$AY$4:$AY349,"="&amp;$AY349)</f>
        <v>24840</v>
      </c>
    </row>
    <row r="350" spans="46:63" ht="16.5" x14ac:dyDescent="0.2">
      <c r="AT350" s="13">
        <v>347</v>
      </c>
      <c r="AU350" s="13">
        <f t="shared" si="178"/>
        <v>5</v>
      </c>
      <c r="AV350" s="14">
        <f t="shared" si="179"/>
        <v>200603</v>
      </c>
      <c r="AW350" s="14">
        <f t="shared" si="180"/>
        <v>1102006</v>
      </c>
      <c r="AX350" s="13" t="s">
        <v>816</v>
      </c>
      <c r="AY350" s="13">
        <f t="shared" si="181"/>
        <v>3</v>
      </c>
      <c r="AZ350" s="13" t="s">
        <v>837</v>
      </c>
      <c r="BA350" s="14">
        <f t="shared" si="182"/>
        <v>6</v>
      </c>
      <c r="BB350" s="14" t="str">
        <f t="shared" si="183"/>
        <v>项羽魂珠-3 等级-6</v>
      </c>
      <c r="BC350" s="25" t="s">
        <v>845</v>
      </c>
      <c r="BD350" s="14">
        <f t="shared" si="184"/>
        <v>540</v>
      </c>
      <c r="BE350" s="14">
        <f>SUMIFS(BD$4:BD350,$AU$4:$AU350,"="&amp;$AU350,$AY$4:$AY350,"="&amp;$AY350)</f>
        <v>1782</v>
      </c>
      <c r="BF350" s="25" t="s">
        <v>846</v>
      </c>
      <c r="BG350" s="14">
        <f t="shared" si="185"/>
        <v>300</v>
      </c>
      <c r="BH350" s="14">
        <f>SUMIFS(BG$4:BG350,AU$4:AU350,"="&amp;AU350,AY$4:AY350,"="&amp;AY350)</f>
        <v>990</v>
      </c>
      <c r="BI350" s="25" t="s">
        <v>847</v>
      </c>
      <c r="BJ350" s="14">
        <f t="shared" si="186"/>
        <v>10800</v>
      </c>
      <c r="BK350" s="14">
        <f>SUMIFS(BJ$4:BJ350,$AU$4:$AU350,"="&amp;$AU350,$AY$4:$AY350,"="&amp;$AY350)</f>
        <v>35640</v>
      </c>
    </row>
    <row r="351" spans="46:63" ht="16.5" x14ac:dyDescent="0.2">
      <c r="AT351" s="13">
        <v>348</v>
      </c>
      <c r="AU351" s="13">
        <f t="shared" si="178"/>
        <v>5</v>
      </c>
      <c r="AV351" s="14">
        <f t="shared" si="179"/>
        <v>200603</v>
      </c>
      <c r="AW351" s="14">
        <f t="shared" si="180"/>
        <v>1102006</v>
      </c>
      <c r="AX351" s="13" t="s">
        <v>816</v>
      </c>
      <c r="AY351" s="13">
        <f t="shared" si="181"/>
        <v>3</v>
      </c>
      <c r="AZ351" s="13" t="s">
        <v>837</v>
      </c>
      <c r="BA351" s="14">
        <f t="shared" si="182"/>
        <v>7</v>
      </c>
      <c r="BB351" s="14" t="str">
        <f t="shared" si="183"/>
        <v>项羽魂珠-3 等级-7</v>
      </c>
      <c r="BC351" s="25" t="s">
        <v>845</v>
      </c>
      <c r="BD351" s="14">
        <f t="shared" si="184"/>
        <v>648</v>
      </c>
      <c r="BE351" s="14">
        <f>SUMIFS(BD$4:BD351,$AU$4:$AU351,"="&amp;$AU351,$AY$4:$AY351,"="&amp;$AY351)</f>
        <v>2430</v>
      </c>
      <c r="BF351" s="25" t="s">
        <v>846</v>
      </c>
      <c r="BG351" s="14">
        <f t="shared" si="185"/>
        <v>360</v>
      </c>
      <c r="BH351" s="14">
        <f>SUMIFS(BG$4:BG351,AU$4:AU351,"="&amp;AU351,AY$4:AY351,"="&amp;AY351)</f>
        <v>1350</v>
      </c>
      <c r="BI351" s="25" t="s">
        <v>847</v>
      </c>
      <c r="BJ351" s="14">
        <f t="shared" si="186"/>
        <v>12960</v>
      </c>
      <c r="BK351" s="14">
        <f>SUMIFS(BJ$4:BJ351,$AU$4:$AU351,"="&amp;$AU351,$AY$4:$AY351,"="&amp;$AY351)</f>
        <v>48600</v>
      </c>
    </row>
    <row r="352" spans="46:63" ht="16.5" x14ac:dyDescent="0.2">
      <c r="AT352" s="13">
        <v>349</v>
      </c>
      <c r="AU352" s="13">
        <f t="shared" si="178"/>
        <v>5</v>
      </c>
      <c r="AV352" s="14">
        <f t="shared" si="179"/>
        <v>200603</v>
      </c>
      <c r="AW352" s="14">
        <f t="shared" si="180"/>
        <v>1102006</v>
      </c>
      <c r="AX352" s="13" t="s">
        <v>816</v>
      </c>
      <c r="AY352" s="13">
        <f t="shared" si="181"/>
        <v>3</v>
      </c>
      <c r="AZ352" s="13" t="s">
        <v>837</v>
      </c>
      <c r="BA352" s="14">
        <f t="shared" si="182"/>
        <v>8</v>
      </c>
      <c r="BB352" s="14" t="str">
        <f t="shared" si="183"/>
        <v>项羽魂珠-3 等级-8</v>
      </c>
      <c r="BC352" s="25" t="s">
        <v>845</v>
      </c>
      <c r="BD352" s="14">
        <f t="shared" si="184"/>
        <v>756</v>
      </c>
      <c r="BE352" s="14">
        <f>SUMIFS(BD$4:BD352,$AU$4:$AU352,"="&amp;$AU352,$AY$4:$AY352,"="&amp;$AY352)</f>
        <v>3186</v>
      </c>
      <c r="BF352" s="25" t="s">
        <v>846</v>
      </c>
      <c r="BG352" s="14">
        <f t="shared" si="185"/>
        <v>420</v>
      </c>
      <c r="BH352" s="14">
        <f>SUMIFS(BG$4:BG352,AU$4:AU352,"="&amp;AU352,AY$4:AY352,"="&amp;AY352)</f>
        <v>1770</v>
      </c>
      <c r="BI352" s="25" t="s">
        <v>847</v>
      </c>
      <c r="BJ352" s="14">
        <f t="shared" si="186"/>
        <v>15120</v>
      </c>
      <c r="BK352" s="14">
        <f>SUMIFS(BJ$4:BJ352,$AU$4:$AU352,"="&amp;$AU352,$AY$4:$AY352,"="&amp;$AY352)</f>
        <v>63720</v>
      </c>
    </row>
    <row r="353" spans="46:63" ht="16.5" x14ac:dyDescent="0.2">
      <c r="AT353" s="13">
        <v>350</v>
      </c>
      <c r="AU353" s="13">
        <f t="shared" si="178"/>
        <v>5</v>
      </c>
      <c r="AV353" s="14">
        <f t="shared" si="179"/>
        <v>200603</v>
      </c>
      <c r="AW353" s="14">
        <f t="shared" si="180"/>
        <v>1102006</v>
      </c>
      <c r="AX353" s="13" t="s">
        <v>816</v>
      </c>
      <c r="AY353" s="13">
        <f t="shared" si="181"/>
        <v>3</v>
      </c>
      <c r="AZ353" s="13" t="s">
        <v>837</v>
      </c>
      <c r="BA353" s="14">
        <f t="shared" si="182"/>
        <v>9</v>
      </c>
      <c r="BB353" s="14" t="str">
        <f t="shared" si="183"/>
        <v>项羽魂珠-3 等级-9</v>
      </c>
      <c r="BC353" s="25" t="s">
        <v>845</v>
      </c>
      <c r="BD353" s="14">
        <f t="shared" si="184"/>
        <v>864</v>
      </c>
      <c r="BE353" s="14">
        <f>SUMIFS(BD$4:BD353,$AU$4:$AU353,"="&amp;$AU353,$AY$4:$AY353,"="&amp;$AY353)</f>
        <v>4050</v>
      </c>
      <c r="BF353" s="25" t="s">
        <v>846</v>
      </c>
      <c r="BG353" s="14">
        <f t="shared" si="185"/>
        <v>480</v>
      </c>
      <c r="BH353" s="14">
        <f>SUMIFS(BG$4:BG353,AU$4:AU353,"="&amp;AU353,AY$4:AY353,"="&amp;AY353)</f>
        <v>2250</v>
      </c>
      <c r="BI353" s="25" t="s">
        <v>847</v>
      </c>
      <c r="BJ353" s="14">
        <f t="shared" si="186"/>
        <v>17280</v>
      </c>
      <c r="BK353" s="14">
        <f>SUMIFS(BJ$4:BJ353,$AU$4:$AU353,"="&amp;$AU353,$AY$4:$AY353,"="&amp;$AY353)</f>
        <v>81000</v>
      </c>
    </row>
    <row r="354" spans="46:63" ht="16.5" x14ac:dyDescent="0.2">
      <c r="AT354" s="13">
        <v>351</v>
      </c>
      <c r="AU354" s="13">
        <f t="shared" si="178"/>
        <v>5</v>
      </c>
      <c r="AV354" s="14">
        <f t="shared" si="179"/>
        <v>200604</v>
      </c>
      <c r="AW354" s="14">
        <f t="shared" si="180"/>
        <v>1102006</v>
      </c>
      <c r="AX354" s="13" t="s">
        <v>816</v>
      </c>
      <c r="AY354" s="13">
        <f t="shared" si="181"/>
        <v>4</v>
      </c>
      <c r="AZ354" s="13" t="s">
        <v>837</v>
      </c>
      <c r="BA354" s="14">
        <f t="shared" si="182"/>
        <v>0</v>
      </c>
      <c r="BB354" s="14" t="str">
        <f t="shared" si="183"/>
        <v>项羽魂珠-4 等级-0</v>
      </c>
      <c r="BC354" s="25" t="s">
        <v>845</v>
      </c>
      <c r="BD354" s="14">
        <f t="shared" si="184"/>
        <v>0</v>
      </c>
      <c r="BE354" s="14">
        <f>SUMIFS(BD$4:BD354,$AU$4:$AU354,"="&amp;$AU354,$AY$4:$AY354,"="&amp;$AY354)</f>
        <v>0</v>
      </c>
      <c r="BF354" s="25" t="s">
        <v>846</v>
      </c>
      <c r="BG354" s="14">
        <f t="shared" si="185"/>
        <v>0</v>
      </c>
      <c r="BH354" s="14">
        <f>SUMIFS(BG$4:BG354,AU$4:AU354,"="&amp;AU354,AY$4:AY354,"="&amp;AY354)</f>
        <v>0</v>
      </c>
      <c r="BI354" s="25" t="s">
        <v>847</v>
      </c>
      <c r="BJ354" s="14">
        <f t="shared" si="186"/>
        <v>0</v>
      </c>
      <c r="BK354" s="14">
        <f>SUMIFS(BJ$4:BJ354,$AU$4:$AU354,"="&amp;$AU354,$AY$4:$AY354,"="&amp;$AY354)</f>
        <v>0</v>
      </c>
    </row>
    <row r="355" spans="46:63" ht="16.5" x14ac:dyDescent="0.2">
      <c r="AT355" s="13">
        <v>352</v>
      </c>
      <c r="AU355" s="13">
        <f t="shared" si="178"/>
        <v>5</v>
      </c>
      <c r="AV355" s="14">
        <f t="shared" si="179"/>
        <v>200604</v>
      </c>
      <c r="AW355" s="14">
        <f t="shared" si="180"/>
        <v>1102006</v>
      </c>
      <c r="AX355" s="13" t="s">
        <v>816</v>
      </c>
      <c r="AY355" s="13">
        <f t="shared" si="181"/>
        <v>4</v>
      </c>
      <c r="AZ355" s="13" t="s">
        <v>837</v>
      </c>
      <c r="BA355" s="14">
        <f t="shared" si="182"/>
        <v>1</v>
      </c>
      <c r="BB355" s="14" t="str">
        <f t="shared" si="183"/>
        <v>项羽魂珠-4 等级-1</v>
      </c>
      <c r="BC355" s="25" t="s">
        <v>845</v>
      </c>
      <c r="BD355" s="14">
        <f t="shared" si="184"/>
        <v>135</v>
      </c>
      <c r="BE355" s="14">
        <f>SUMIFS(BD$4:BD355,$AU$4:$AU355,"="&amp;$AU355,$AY$4:$AY355,"="&amp;$AY355)</f>
        <v>135</v>
      </c>
      <c r="BF355" s="25" t="s">
        <v>846</v>
      </c>
      <c r="BG355" s="14">
        <f t="shared" si="185"/>
        <v>75</v>
      </c>
      <c r="BH355" s="14">
        <f>SUMIFS(BG$4:BG355,AU$4:AU355,"="&amp;AU355,AY$4:AY355,"="&amp;AY355)</f>
        <v>75</v>
      </c>
      <c r="BI355" s="25" t="s">
        <v>847</v>
      </c>
      <c r="BJ355" s="14">
        <f t="shared" si="186"/>
        <v>2700</v>
      </c>
      <c r="BK355" s="14">
        <f>SUMIFS(BJ$4:BJ355,$AU$4:$AU355,"="&amp;$AU355,$AY$4:$AY355,"="&amp;$AY355)</f>
        <v>2700</v>
      </c>
    </row>
    <row r="356" spans="46:63" ht="16.5" x14ac:dyDescent="0.2">
      <c r="AT356" s="13">
        <v>353</v>
      </c>
      <c r="AU356" s="13">
        <f t="shared" si="178"/>
        <v>5</v>
      </c>
      <c r="AV356" s="14">
        <f t="shared" si="179"/>
        <v>200604</v>
      </c>
      <c r="AW356" s="14">
        <f t="shared" si="180"/>
        <v>1102006</v>
      </c>
      <c r="AX356" s="13" t="s">
        <v>816</v>
      </c>
      <c r="AY356" s="13">
        <f t="shared" si="181"/>
        <v>4</v>
      </c>
      <c r="AZ356" s="13" t="s">
        <v>837</v>
      </c>
      <c r="BA356" s="14">
        <f t="shared" si="182"/>
        <v>2</v>
      </c>
      <c r="BB356" s="14" t="str">
        <f t="shared" si="183"/>
        <v>项羽魂珠-4 等级-2</v>
      </c>
      <c r="BC356" s="25" t="s">
        <v>845</v>
      </c>
      <c r="BD356" s="14">
        <f t="shared" si="184"/>
        <v>216</v>
      </c>
      <c r="BE356" s="14">
        <f>SUMIFS(BD$4:BD356,$AU$4:$AU356,"="&amp;$AU356,$AY$4:$AY356,"="&amp;$AY356)</f>
        <v>351</v>
      </c>
      <c r="BF356" s="25" t="s">
        <v>846</v>
      </c>
      <c r="BG356" s="14">
        <f t="shared" si="185"/>
        <v>120</v>
      </c>
      <c r="BH356" s="14">
        <f>SUMIFS(BG$4:BG356,AU$4:AU356,"="&amp;AU356,AY$4:AY356,"="&amp;AY356)</f>
        <v>195</v>
      </c>
      <c r="BI356" s="25" t="s">
        <v>847</v>
      </c>
      <c r="BJ356" s="14">
        <f t="shared" si="186"/>
        <v>4320</v>
      </c>
      <c r="BK356" s="14">
        <f>SUMIFS(BJ$4:BJ356,$AU$4:$AU356,"="&amp;$AU356,$AY$4:$AY356,"="&amp;$AY356)</f>
        <v>7020</v>
      </c>
    </row>
    <row r="357" spans="46:63" ht="16.5" x14ac:dyDescent="0.2">
      <c r="AT357" s="13">
        <v>354</v>
      </c>
      <c r="AU357" s="13">
        <f t="shared" si="178"/>
        <v>5</v>
      </c>
      <c r="AV357" s="14">
        <f t="shared" si="179"/>
        <v>200604</v>
      </c>
      <c r="AW357" s="14">
        <f t="shared" si="180"/>
        <v>1102006</v>
      </c>
      <c r="AX357" s="13" t="s">
        <v>816</v>
      </c>
      <c r="AY357" s="13">
        <f t="shared" si="181"/>
        <v>4</v>
      </c>
      <c r="AZ357" s="13" t="s">
        <v>837</v>
      </c>
      <c r="BA357" s="14">
        <f t="shared" si="182"/>
        <v>3</v>
      </c>
      <c r="BB357" s="14" t="str">
        <f t="shared" si="183"/>
        <v>项羽魂珠-4 等级-3</v>
      </c>
      <c r="BC357" s="25" t="s">
        <v>845</v>
      </c>
      <c r="BD357" s="14">
        <f t="shared" si="184"/>
        <v>297</v>
      </c>
      <c r="BE357" s="14">
        <f>SUMIFS(BD$4:BD357,$AU$4:$AU357,"="&amp;$AU357,$AY$4:$AY357,"="&amp;$AY357)</f>
        <v>648</v>
      </c>
      <c r="BF357" s="25" t="s">
        <v>846</v>
      </c>
      <c r="BG357" s="14">
        <f t="shared" si="185"/>
        <v>165</v>
      </c>
      <c r="BH357" s="14">
        <f>SUMIFS(BG$4:BG357,AU$4:AU357,"="&amp;AU357,AY$4:AY357,"="&amp;AY357)</f>
        <v>360</v>
      </c>
      <c r="BI357" s="25" t="s">
        <v>847</v>
      </c>
      <c r="BJ357" s="14">
        <f t="shared" si="186"/>
        <v>5940</v>
      </c>
      <c r="BK357" s="14">
        <f>SUMIFS(BJ$4:BJ357,$AU$4:$AU357,"="&amp;$AU357,$AY$4:$AY357,"="&amp;$AY357)</f>
        <v>12960</v>
      </c>
    </row>
    <row r="358" spans="46:63" ht="16.5" x14ac:dyDescent="0.2">
      <c r="AT358" s="13">
        <v>355</v>
      </c>
      <c r="AU358" s="13">
        <f t="shared" si="178"/>
        <v>5</v>
      </c>
      <c r="AV358" s="14">
        <f t="shared" si="179"/>
        <v>200604</v>
      </c>
      <c r="AW358" s="14">
        <f t="shared" si="180"/>
        <v>1102006</v>
      </c>
      <c r="AX358" s="13" t="s">
        <v>816</v>
      </c>
      <c r="AY358" s="13">
        <f t="shared" si="181"/>
        <v>4</v>
      </c>
      <c r="AZ358" s="13" t="s">
        <v>837</v>
      </c>
      <c r="BA358" s="14">
        <f t="shared" si="182"/>
        <v>4</v>
      </c>
      <c r="BB358" s="14" t="str">
        <f t="shared" si="183"/>
        <v>项羽魂珠-4 等级-4</v>
      </c>
      <c r="BC358" s="25" t="s">
        <v>845</v>
      </c>
      <c r="BD358" s="14">
        <f t="shared" si="184"/>
        <v>432</v>
      </c>
      <c r="BE358" s="14">
        <f>SUMIFS(BD$4:BD358,$AU$4:$AU358,"="&amp;$AU358,$AY$4:$AY358,"="&amp;$AY358)</f>
        <v>1080</v>
      </c>
      <c r="BF358" s="25" t="s">
        <v>846</v>
      </c>
      <c r="BG358" s="14">
        <f t="shared" si="185"/>
        <v>240</v>
      </c>
      <c r="BH358" s="14">
        <f>SUMIFS(BG$4:BG358,AU$4:AU358,"="&amp;AU358,AY$4:AY358,"="&amp;AY358)</f>
        <v>600</v>
      </c>
      <c r="BI358" s="25" t="s">
        <v>847</v>
      </c>
      <c r="BJ358" s="14">
        <f t="shared" si="186"/>
        <v>8640</v>
      </c>
      <c r="BK358" s="14">
        <f>SUMIFS(BJ$4:BJ358,$AU$4:$AU358,"="&amp;$AU358,$AY$4:$AY358,"="&amp;$AY358)</f>
        <v>21600</v>
      </c>
    </row>
    <row r="359" spans="46:63" ht="16.5" x14ac:dyDescent="0.2">
      <c r="AT359" s="13">
        <v>356</v>
      </c>
      <c r="AU359" s="13">
        <f t="shared" si="178"/>
        <v>5</v>
      </c>
      <c r="AV359" s="14">
        <f t="shared" si="179"/>
        <v>200604</v>
      </c>
      <c r="AW359" s="14">
        <f t="shared" si="180"/>
        <v>1102006</v>
      </c>
      <c r="AX359" s="13" t="s">
        <v>816</v>
      </c>
      <c r="AY359" s="13">
        <f t="shared" si="181"/>
        <v>4</v>
      </c>
      <c r="AZ359" s="13" t="s">
        <v>837</v>
      </c>
      <c r="BA359" s="14">
        <f t="shared" si="182"/>
        <v>5</v>
      </c>
      <c r="BB359" s="14" t="str">
        <f t="shared" si="183"/>
        <v>项羽魂珠-4 等级-5</v>
      </c>
      <c r="BC359" s="25" t="s">
        <v>845</v>
      </c>
      <c r="BD359" s="14">
        <f t="shared" si="184"/>
        <v>567</v>
      </c>
      <c r="BE359" s="14">
        <f>SUMIFS(BD$4:BD359,$AU$4:$AU359,"="&amp;$AU359,$AY$4:$AY359,"="&amp;$AY359)</f>
        <v>1647</v>
      </c>
      <c r="BF359" s="25" t="s">
        <v>846</v>
      </c>
      <c r="BG359" s="14">
        <f t="shared" si="185"/>
        <v>315</v>
      </c>
      <c r="BH359" s="14">
        <f>SUMIFS(BG$4:BG359,AU$4:AU359,"="&amp;AU359,AY$4:AY359,"="&amp;AY359)</f>
        <v>915</v>
      </c>
      <c r="BI359" s="25" t="s">
        <v>847</v>
      </c>
      <c r="BJ359" s="14">
        <f t="shared" si="186"/>
        <v>11340</v>
      </c>
      <c r="BK359" s="14">
        <f>SUMIFS(BJ$4:BJ359,$AU$4:$AU359,"="&amp;$AU359,$AY$4:$AY359,"="&amp;$AY359)</f>
        <v>32940</v>
      </c>
    </row>
    <row r="360" spans="46:63" ht="16.5" x14ac:dyDescent="0.2">
      <c r="AT360" s="13">
        <v>357</v>
      </c>
      <c r="AU360" s="13">
        <f t="shared" si="178"/>
        <v>5</v>
      </c>
      <c r="AV360" s="14">
        <f t="shared" si="179"/>
        <v>200604</v>
      </c>
      <c r="AW360" s="14">
        <f t="shared" si="180"/>
        <v>1102006</v>
      </c>
      <c r="AX360" s="13" t="s">
        <v>816</v>
      </c>
      <c r="AY360" s="13">
        <f t="shared" si="181"/>
        <v>4</v>
      </c>
      <c r="AZ360" s="13" t="s">
        <v>837</v>
      </c>
      <c r="BA360" s="14">
        <f t="shared" si="182"/>
        <v>6</v>
      </c>
      <c r="BB360" s="14" t="str">
        <f t="shared" si="183"/>
        <v>项羽魂珠-4 等级-6</v>
      </c>
      <c r="BC360" s="25" t="s">
        <v>845</v>
      </c>
      <c r="BD360" s="14">
        <f t="shared" si="184"/>
        <v>743</v>
      </c>
      <c r="BE360" s="14">
        <f>SUMIFS(BD$4:BD360,$AU$4:$AU360,"="&amp;$AU360,$AY$4:$AY360,"="&amp;$AY360)</f>
        <v>2390</v>
      </c>
      <c r="BF360" s="25" t="s">
        <v>846</v>
      </c>
      <c r="BG360" s="14">
        <f t="shared" si="185"/>
        <v>413</v>
      </c>
      <c r="BH360" s="14">
        <f>SUMIFS(BG$4:BG360,AU$4:AU360,"="&amp;AU360,AY$4:AY360,"="&amp;AY360)</f>
        <v>1328</v>
      </c>
      <c r="BI360" s="25" t="s">
        <v>847</v>
      </c>
      <c r="BJ360" s="14">
        <f t="shared" si="186"/>
        <v>14850</v>
      </c>
      <c r="BK360" s="14">
        <f>SUMIFS(BJ$4:BJ360,$AU$4:$AU360,"="&amp;$AU360,$AY$4:$AY360,"="&amp;$AY360)</f>
        <v>47790</v>
      </c>
    </row>
    <row r="361" spans="46:63" ht="16.5" x14ac:dyDescent="0.2">
      <c r="AT361" s="13">
        <v>358</v>
      </c>
      <c r="AU361" s="13">
        <f t="shared" si="178"/>
        <v>5</v>
      </c>
      <c r="AV361" s="14">
        <f t="shared" si="179"/>
        <v>200604</v>
      </c>
      <c r="AW361" s="14">
        <f t="shared" si="180"/>
        <v>1102006</v>
      </c>
      <c r="AX361" s="13" t="s">
        <v>816</v>
      </c>
      <c r="AY361" s="13">
        <f t="shared" si="181"/>
        <v>4</v>
      </c>
      <c r="AZ361" s="13" t="s">
        <v>837</v>
      </c>
      <c r="BA361" s="14">
        <f t="shared" si="182"/>
        <v>7</v>
      </c>
      <c r="BB361" s="14" t="str">
        <f t="shared" si="183"/>
        <v>项羽魂珠-4 等级-7</v>
      </c>
      <c r="BC361" s="25" t="s">
        <v>845</v>
      </c>
      <c r="BD361" s="14">
        <f t="shared" si="184"/>
        <v>878</v>
      </c>
      <c r="BE361" s="14">
        <f>SUMIFS(BD$4:BD361,$AU$4:$AU361,"="&amp;$AU361,$AY$4:$AY361,"="&amp;$AY361)</f>
        <v>3268</v>
      </c>
      <c r="BF361" s="25" t="s">
        <v>846</v>
      </c>
      <c r="BG361" s="14">
        <f t="shared" si="185"/>
        <v>488</v>
      </c>
      <c r="BH361" s="14">
        <f>SUMIFS(BG$4:BG361,AU$4:AU361,"="&amp;AU361,AY$4:AY361,"="&amp;AY361)</f>
        <v>1816</v>
      </c>
      <c r="BI361" s="25" t="s">
        <v>847</v>
      </c>
      <c r="BJ361" s="14">
        <f t="shared" si="186"/>
        <v>17550</v>
      </c>
      <c r="BK361" s="14">
        <f>SUMIFS(BJ$4:BJ361,$AU$4:$AU361,"="&amp;$AU361,$AY$4:$AY361,"="&amp;$AY361)</f>
        <v>65340</v>
      </c>
    </row>
    <row r="362" spans="46:63" ht="16.5" x14ac:dyDescent="0.2">
      <c r="AT362" s="13">
        <v>359</v>
      </c>
      <c r="AU362" s="13">
        <f t="shared" si="178"/>
        <v>5</v>
      </c>
      <c r="AV362" s="14">
        <f t="shared" si="179"/>
        <v>200604</v>
      </c>
      <c r="AW362" s="14">
        <f t="shared" si="180"/>
        <v>1102006</v>
      </c>
      <c r="AX362" s="13" t="s">
        <v>816</v>
      </c>
      <c r="AY362" s="13">
        <f t="shared" si="181"/>
        <v>4</v>
      </c>
      <c r="AZ362" s="13" t="s">
        <v>837</v>
      </c>
      <c r="BA362" s="14">
        <f t="shared" si="182"/>
        <v>8</v>
      </c>
      <c r="BB362" s="14" t="str">
        <f t="shared" si="183"/>
        <v>项羽魂珠-4 等级-8</v>
      </c>
      <c r="BC362" s="25" t="s">
        <v>845</v>
      </c>
      <c r="BD362" s="14">
        <f t="shared" si="184"/>
        <v>1013</v>
      </c>
      <c r="BE362" s="14">
        <f>SUMIFS(BD$4:BD362,$AU$4:$AU362,"="&amp;$AU362,$AY$4:$AY362,"="&amp;$AY362)</f>
        <v>4281</v>
      </c>
      <c r="BF362" s="25" t="s">
        <v>846</v>
      </c>
      <c r="BG362" s="14">
        <f t="shared" si="185"/>
        <v>563</v>
      </c>
      <c r="BH362" s="14">
        <f>SUMIFS(BG$4:BG362,AU$4:AU362,"="&amp;AU362,AY$4:AY362,"="&amp;AY362)</f>
        <v>2379</v>
      </c>
      <c r="BI362" s="25" t="s">
        <v>847</v>
      </c>
      <c r="BJ362" s="14">
        <f t="shared" si="186"/>
        <v>20250</v>
      </c>
      <c r="BK362" s="14">
        <f>SUMIFS(BJ$4:BJ362,$AU$4:$AU362,"="&amp;$AU362,$AY$4:$AY362,"="&amp;$AY362)</f>
        <v>85590</v>
      </c>
    </row>
    <row r="363" spans="46:63" ht="16.5" x14ac:dyDescent="0.2">
      <c r="AT363" s="13">
        <v>360</v>
      </c>
      <c r="AU363" s="13">
        <f t="shared" si="178"/>
        <v>5</v>
      </c>
      <c r="AV363" s="14">
        <f t="shared" si="179"/>
        <v>200604</v>
      </c>
      <c r="AW363" s="14">
        <f t="shared" si="180"/>
        <v>1102006</v>
      </c>
      <c r="AX363" s="13" t="s">
        <v>816</v>
      </c>
      <c r="AY363" s="13">
        <f t="shared" si="181"/>
        <v>4</v>
      </c>
      <c r="AZ363" s="13" t="s">
        <v>837</v>
      </c>
      <c r="BA363" s="14">
        <f t="shared" si="182"/>
        <v>9</v>
      </c>
      <c r="BB363" s="14" t="str">
        <f t="shared" si="183"/>
        <v>项羽魂珠-4 等级-9</v>
      </c>
      <c r="BC363" s="25" t="s">
        <v>845</v>
      </c>
      <c r="BD363" s="14">
        <f t="shared" si="184"/>
        <v>1148</v>
      </c>
      <c r="BE363" s="14">
        <f>SUMIFS(BD$4:BD363,$AU$4:$AU363,"="&amp;$AU363,$AY$4:$AY363,"="&amp;$AY363)</f>
        <v>5429</v>
      </c>
      <c r="BF363" s="25" t="s">
        <v>846</v>
      </c>
      <c r="BG363" s="14">
        <f t="shared" si="185"/>
        <v>638</v>
      </c>
      <c r="BH363" s="14">
        <f>SUMIFS(BG$4:BG363,AU$4:AU363,"="&amp;AU363,AY$4:AY363,"="&amp;AY363)</f>
        <v>3017</v>
      </c>
      <c r="BI363" s="25" t="s">
        <v>847</v>
      </c>
      <c r="BJ363" s="14">
        <f t="shared" si="186"/>
        <v>22950</v>
      </c>
      <c r="BK363" s="14">
        <f>SUMIFS(BJ$4:BJ363,$AU$4:$AU363,"="&amp;$AU363,$AY$4:$AY363,"="&amp;$AY363)</f>
        <v>108540</v>
      </c>
    </row>
    <row r="364" spans="46:63" ht="16.5" x14ac:dyDescent="0.2">
      <c r="AT364" s="13">
        <v>361</v>
      </c>
      <c r="AU364" s="13">
        <f t="shared" si="178"/>
        <v>5</v>
      </c>
      <c r="AV364" s="14">
        <f t="shared" si="179"/>
        <v>200605</v>
      </c>
      <c r="AW364" s="14">
        <f t="shared" si="180"/>
        <v>1102006</v>
      </c>
      <c r="AX364" s="13" t="s">
        <v>816</v>
      </c>
      <c r="AY364" s="13">
        <f t="shared" si="181"/>
        <v>5</v>
      </c>
      <c r="AZ364" s="13" t="s">
        <v>837</v>
      </c>
      <c r="BA364" s="14">
        <f t="shared" si="182"/>
        <v>0</v>
      </c>
      <c r="BB364" s="14" t="str">
        <f t="shared" si="183"/>
        <v>项羽魂珠-5 等级-0</v>
      </c>
      <c r="BC364" s="25" t="s">
        <v>845</v>
      </c>
      <c r="BD364" s="14">
        <f t="shared" si="184"/>
        <v>0</v>
      </c>
      <c r="BE364" s="14">
        <f>SUMIFS(BD$4:BD364,$AU$4:$AU364,"="&amp;$AU364,$AY$4:$AY364,"="&amp;$AY364)</f>
        <v>0</v>
      </c>
      <c r="BF364" s="25" t="s">
        <v>846</v>
      </c>
      <c r="BG364" s="14">
        <f t="shared" si="185"/>
        <v>0</v>
      </c>
      <c r="BH364" s="14">
        <f>SUMIFS(BG$4:BG364,AU$4:AU364,"="&amp;AU364,AY$4:AY364,"="&amp;AY364)</f>
        <v>0</v>
      </c>
      <c r="BI364" s="25" t="s">
        <v>847</v>
      </c>
      <c r="BJ364" s="14">
        <f t="shared" si="186"/>
        <v>0</v>
      </c>
      <c r="BK364" s="14">
        <f>SUMIFS(BJ$4:BJ364,$AU$4:$AU364,"="&amp;$AU364,$AY$4:$AY364,"="&amp;$AY364)</f>
        <v>0</v>
      </c>
    </row>
    <row r="365" spans="46:63" ht="16.5" x14ac:dyDescent="0.2">
      <c r="AT365" s="13">
        <v>362</v>
      </c>
      <c r="AU365" s="13">
        <f t="shared" si="178"/>
        <v>5</v>
      </c>
      <c r="AV365" s="14">
        <f t="shared" si="179"/>
        <v>200605</v>
      </c>
      <c r="AW365" s="14">
        <f t="shared" si="180"/>
        <v>1102006</v>
      </c>
      <c r="AX365" s="13" t="s">
        <v>816</v>
      </c>
      <c r="AY365" s="13">
        <f t="shared" si="181"/>
        <v>5</v>
      </c>
      <c r="AZ365" s="13" t="s">
        <v>837</v>
      </c>
      <c r="BA365" s="14">
        <f t="shared" si="182"/>
        <v>1</v>
      </c>
      <c r="BB365" s="14" t="str">
        <f t="shared" si="183"/>
        <v>项羽魂珠-5 等级-1</v>
      </c>
      <c r="BC365" s="25" t="s">
        <v>845</v>
      </c>
      <c r="BD365" s="14">
        <f t="shared" si="184"/>
        <v>189</v>
      </c>
      <c r="BE365" s="14">
        <f>SUMIFS(BD$4:BD365,$AU$4:$AU365,"="&amp;$AU365,$AY$4:$AY365,"="&amp;$AY365)</f>
        <v>189</v>
      </c>
      <c r="BF365" s="25" t="s">
        <v>846</v>
      </c>
      <c r="BG365" s="14">
        <f t="shared" si="185"/>
        <v>105</v>
      </c>
      <c r="BH365" s="14">
        <f>SUMIFS(BG$4:BG365,AU$4:AU365,"="&amp;AU365,AY$4:AY365,"="&amp;AY365)</f>
        <v>105</v>
      </c>
      <c r="BI365" s="25" t="s">
        <v>847</v>
      </c>
      <c r="BJ365" s="14">
        <f t="shared" si="186"/>
        <v>3780</v>
      </c>
      <c r="BK365" s="14">
        <f>SUMIFS(BJ$4:BJ365,$AU$4:$AU365,"="&amp;$AU365,$AY$4:$AY365,"="&amp;$AY365)</f>
        <v>3780</v>
      </c>
    </row>
    <row r="366" spans="46:63" ht="16.5" x14ac:dyDescent="0.2">
      <c r="AT366" s="13">
        <v>363</v>
      </c>
      <c r="AU366" s="13">
        <f t="shared" si="178"/>
        <v>5</v>
      </c>
      <c r="AV366" s="14">
        <f t="shared" si="179"/>
        <v>200605</v>
      </c>
      <c r="AW366" s="14">
        <f t="shared" si="180"/>
        <v>1102006</v>
      </c>
      <c r="AX366" s="13" t="s">
        <v>816</v>
      </c>
      <c r="AY366" s="13">
        <f t="shared" si="181"/>
        <v>5</v>
      </c>
      <c r="AZ366" s="13" t="s">
        <v>837</v>
      </c>
      <c r="BA366" s="14">
        <f t="shared" si="182"/>
        <v>2</v>
      </c>
      <c r="BB366" s="14" t="str">
        <f t="shared" si="183"/>
        <v>项羽魂珠-5 等级-2</v>
      </c>
      <c r="BC366" s="25" t="s">
        <v>845</v>
      </c>
      <c r="BD366" s="14">
        <f t="shared" si="184"/>
        <v>270</v>
      </c>
      <c r="BE366" s="14">
        <f>SUMIFS(BD$4:BD366,$AU$4:$AU366,"="&amp;$AU366,$AY$4:$AY366,"="&amp;$AY366)</f>
        <v>459</v>
      </c>
      <c r="BF366" s="25" t="s">
        <v>846</v>
      </c>
      <c r="BG366" s="14">
        <f t="shared" si="185"/>
        <v>150</v>
      </c>
      <c r="BH366" s="14">
        <f>SUMIFS(BG$4:BG366,AU$4:AU366,"="&amp;AU366,AY$4:AY366,"="&amp;AY366)</f>
        <v>255</v>
      </c>
      <c r="BI366" s="25" t="s">
        <v>847</v>
      </c>
      <c r="BJ366" s="14">
        <f t="shared" si="186"/>
        <v>5400</v>
      </c>
      <c r="BK366" s="14">
        <f>SUMIFS(BJ$4:BJ366,$AU$4:$AU366,"="&amp;$AU366,$AY$4:$AY366,"="&amp;$AY366)</f>
        <v>9180</v>
      </c>
    </row>
    <row r="367" spans="46:63" ht="16.5" x14ac:dyDescent="0.2">
      <c r="AT367" s="13">
        <v>364</v>
      </c>
      <c r="AU367" s="13">
        <f t="shared" si="178"/>
        <v>5</v>
      </c>
      <c r="AV367" s="14">
        <f t="shared" si="179"/>
        <v>200605</v>
      </c>
      <c r="AW367" s="14">
        <f t="shared" si="180"/>
        <v>1102006</v>
      </c>
      <c r="AX367" s="13" t="s">
        <v>816</v>
      </c>
      <c r="AY367" s="13">
        <f t="shared" si="181"/>
        <v>5</v>
      </c>
      <c r="AZ367" s="13" t="s">
        <v>837</v>
      </c>
      <c r="BA367" s="14">
        <f t="shared" si="182"/>
        <v>3</v>
      </c>
      <c r="BB367" s="14" t="str">
        <f t="shared" si="183"/>
        <v>项羽魂珠-5 等级-3</v>
      </c>
      <c r="BC367" s="25" t="s">
        <v>845</v>
      </c>
      <c r="BD367" s="14">
        <f t="shared" si="184"/>
        <v>351</v>
      </c>
      <c r="BE367" s="14">
        <f>SUMIFS(BD$4:BD367,$AU$4:$AU367,"="&amp;$AU367,$AY$4:$AY367,"="&amp;$AY367)</f>
        <v>810</v>
      </c>
      <c r="BF367" s="25" t="s">
        <v>846</v>
      </c>
      <c r="BG367" s="14">
        <f t="shared" si="185"/>
        <v>195</v>
      </c>
      <c r="BH367" s="14">
        <f>SUMIFS(BG$4:BG367,AU$4:AU367,"="&amp;AU367,AY$4:AY367,"="&amp;AY367)</f>
        <v>450</v>
      </c>
      <c r="BI367" s="25" t="s">
        <v>847</v>
      </c>
      <c r="BJ367" s="14">
        <f t="shared" si="186"/>
        <v>7020</v>
      </c>
      <c r="BK367" s="14">
        <f>SUMIFS(BJ$4:BJ367,$AU$4:$AU367,"="&amp;$AU367,$AY$4:$AY367,"="&amp;$AY367)</f>
        <v>16200</v>
      </c>
    </row>
    <row r="368" spans="46:63" ht="16.5" x14ac:dyDescent="0.2">
      <c r="AT368" s="13">
        <v>365</v>
      </c>
      <c r="AU368" s="13">
        <f t="shared" si="178"/>
        <v>5</v>
      </c>
      <c r="AV368" s="14">
        <f t="shared" si="179"/>
        <v>200605</v>
      </c>
      <c r="AW368" s="14">
        <f t="shared" si="180"/>
        <v>1102006</v>
      </c>
      <c r="AX368" s="13" t="s">
        <v>816</v>
      </c>
      <c r="AY368" s="13">
        <f t="shared" si="181"/>
        <v>5</v>
      </c>
      <c r="AZ368" s="13" t="s">
        <v>837</v>
      </c>
      <c r="BA368" s="14">
        <f t="shared" si="182"/>
        <v>4</v>
      </c>
      <c r="BB368" s="14" t="str">
        <f t="shared" si="183"/>
        <v>项羽魂珠-5 等级-4</v>
      </c>
      <c r="BC368" s="25" t="s">
        <v>845</v>
      </c>
      <c r="BD368" s="14">
        <f t="shared" si="184"/>
        <v>540</v>
      </c>
      <c r="BE368" s="14">
        <f>SUMIFS(BD$4:BD368,$AU$4:$AU368,"="&amp;$AU368,$AY$4:$AY368,"="&amp;$AY368)</f>
        <v>1350</v>
      </c>
      <c r="BF368" s="25" t="s">
        <v>846</v>
      </c>
      <c r="BG368" s="14">
        <f t="shared" si="185"/>
        <v>300</v>
      </c>
      <c r="BH368" s="14">
        <f>SUMIFS(BG$4:BG368,AU$4:AU368,"="&amp;AU368,AY$4:AY368,"="&amp;AY368)</f>
        <v>750</v>
      </c>
      <c r="BI368" s="25" t="s">
        <v>847</v>
      </c>
      <c r="BJ368" s="14">
        <f t="shared" si="186"/>
        <v>10800</v>
      </c>
      <c r="BK368" s="14">
        <f>SUMIFS(BJ$4:BJ368,$AU$4:$AU368,"="&amp;$AU368,$AY$4:$AY368,"="&amp;$AY368)</f>
        <v>27000</v>
      </c>
    </row>
    <row r="369" spans="46:63" ht="16.5" x14ac:dyDescent="0.2">
      <c r="AT369" s="13">
        <v>366</v>
      </c>
      <c r="AU369" s="13">
        <f t="shared" si="178"/>
        <v>5</v>
      </c>
      <c r="AV369" s="14">
        <f t="shared" si="179"/>
        <v>200605</v>
      </c>
      <c r="AW369" s="14">
        <f t="shared" si="180"/>
        <v>1102006</v>
      </c>
      <c r="AX369" s="13" t="s">
        <v>816</v>
      </c>
      <c r="AY369" s="13">
        <f t="shared" si="181"/>
        <v>5</v>
      </c>
      <c r="AZ369" s="13" t="s">
        <v>837</v>
      </c>
      <c r="BA369" s="14">
        <f t="shared" si="182"/>
        <v>5</v>
      </c>
      <c r="BB369" s="14" t="str">
        <f t="shared" si="183"/>
        <v>项羽魂珠-5 等级-5</v>
      </c>
      <c r="BC369" s="25" t="s">
        <v>845</v>
      </c>
      <c r="BD369" s="14">
        <f t="shared" si="184"/>
        <v>702</v>
      </c>
      <c r="BE369" s="14">
        <f>SUMIFS(BD$4:BD369,$AU$4:$AU369,"="&amp;$AU369,$AY$4:$AY369,"="&amp;$AY369)</f>
        <v>2052</v>
      </c>
      <c r="BF369" s="25" t="s">
        <v>846</v>
      </c>
      <c r="BG369" s="14">
        <f t="shared" si="185"/>
        <v>390</v>
      </c>
      <c r="BH369" s="14">
        <f>SUMIFS(BG$4:BG369,AU$4:AU369,"="&amp;AU369,AY$4:AY369,"="&amp;AY369)</f>
        <v>1140</v>
      </c>
      <c r="BI369" s="25" t="s">
        <v>847</v>
      </c>
      <c r="BJ369" s="14">
        <f t="shared" si="186"/>
        <v>14040</v>
      </c>
      <c r="BK369" s="14">
        <f>SUMIFS(BJ$4:BJ369,$AU$4:$AU369,"="&amp;$AU369,$AY$4:$AY369,"="&amp;$AY369)</f>
        <v>41040</v>
      </c>
    </row>
    <row r="370" spans="46:63" ht="16.5" x14ac:dyDescent="0.2">
      <c r="AT370" s="13">
        <v>367</v>
      </c>
      <c r="AU370" s="13">
        <f t="shared" si="178"/>
        <v>5</v>
      </c>
      <c r="AV370" s="14">
        <f t="shared" si="179"/>
        <v>200605</v>
      </c>
      <c r="AW370" s="14">
        <f t="shared" si="180"/>
        <v>1102006</v>
      </c>
      <c r="AX370" s="13" t="s">
        <v>816</v>
      </c>
      <c r="AY370" s="13">
        <f t="shared" si="181"/>
        <v>5</v>
      </c>
      <c r="AZ370" s="13" t="s">
        <v>837</v>
      </c>
      <c r="BA370" s="14">
        <f t="shared" si="182"/>
        <v>6</v>
      </c>
      <c r="BB370" s="14" t="str">
        <f t="shared" si="183"/>
        <v>项羽魂珠-5 等级-6</v>
      </c>
      <c r="BC370" s="25" t="s">
        <v>845</v>
      </c>
      <c r="BD370" s="14">
        <f t="shared" si="184"/>
        <v>878</v>
      </c>
      <c r="BE370" s="14">
        <f>SUMIFS(BD$4:BD370,$AU$4:$AU370,"="&amp;$AU370,$AY$4:$AY370,"="&amp;$AY370)</f>
        <v>2930</v>
      </c>
      <c r="BF370" s="25" t="s">
        <v>846</v>
      </c>
      <c r="BG370" s="14">
        <f t="shared" si="185"/>
        <v>488</v>
      </c>
      <c r="BH370" s="14">
        <f>SUMIFS(BG$4:BG370,AU$4:AU370,"="&amp;AU370,AY$4:AY370,"="&amp;AY370)</f>
        <v>1628</v>
      </c>
      <c r="BI370" s="25" t="s">
        <v>847</v>
      </c>
      <c r="BJ370" s="14">
        <f t="shared" si="186"/>
        <v>17550</v>
      </c>
      <c r="BK370" s="14">
        <f>SUMIFS(BJ$4:BJ370,$AU$4:$AU370,"="&amp;$AU370,$AY$4:$AY370,"="&amp;$AY370)</f>
        <v>58590</v>
      </c>
    </row>
    <row r="371" spans="46:63" ht="16.5" x14ac:dyDescent="0.2">
      <c r="AT371" s="13">
        <v>368</v>
      </c>
      <c r="AU371" s="13">
        <f t="shared" si="178"/>
        <v>5</v>
      </c>
      <c r="AV371" s="14">
        <f t="shared" si="179"/>
        <v>200605</v>
      </c>
      <c r="AW371" s="14">
        <f t="shared" si="180"/>
        <v>1102006</v>
      </c>
      <c r="AX371" s="13" t="s">
        <v>816</v>
      </c>
      <c r="AY371" s="13">
        <f t="shared" si="181"/>
        <v>5</v>
      </c>
      <c r="AZ371" s="13" t="s">
        <v>837</v>
      </c>
      <c r="BA371" s="14">
        <f t="shared" si="182"/>
        <v>7</v>
      </c>
      <c r="BB371" s="14" t="str">
        <f t="shared" si="183"/>
        <v>项羽魂珠-5 等级-7</v>
      </c>
      <c r="BC371" s="25" t="s">
        <v>845</v>
      </c>
      <c r="BD371" s="14">
        <f t="shared" si="184"/>
        <v>1080</v>
      </c>
      <c r="BE371" s="14">
        <f>SUMIFS(BD$4:BD371,$AU$4:$AU371,"="&amp;$AU371,$AY$4:$AY371,"="&amp;$AY371)</f>
        <v>4010</v>
      </c>
      <c r="BF371" s="25" t="s">
        <v>846</v>
      </c>
      <c r="BG371" s="14">
        <f t="shared" si="185"/>
        <v>600</v>
      </c>
      <c r="BH371" s="14">
        <f>SUMIFS(BG$4:BG371,AU$4:AU371,"="&amp;AU371,AY$4:AY371,"="&amp;AY371)</f>
        <v>2228</v>
      </c>
      <c r="BI371" s="25" t="s">
        <v>847</v>
      </c>
      <c r="BJ371" s="14">
        <f t="shared" si="186"/>
        <v>21600</v>
      </c>
      <c r="BK371" s="14">
        <f>SUMIFS(BJ$4:BJ371,$AU$4:$AU371,"="&amp;$AU371,$AY$4:$AY371,"="&amp;$AY371)</f>
        <v>80190</v>
      </c>
    </row>
    <row r="372" spans="46:63" ht="16.5" x14ac:dyDescent="0.2">
      <c r="AT372" s="13">
        <v>369</v>
      </c>
      <c r="AU372" s="13">
        <f t="shared" si="178"/>
        <v>5</v>
      </c>
      <c r="AV372" s="14">
        <f t="shared" si="179"/>
        <v>200605</v>
      </c>
      <c r="AW372" s="14">
        <f t="shared" si="180"/>
        <v>1102006</v>
      </c>
      <c r="AX372" s="13" t="s">
        <v>816</v>
      </c>
      <c r="AY372" s="13">
        <f t="shared" si="181"/>
        <v>5</v>
      </c>
      <c r="AZ372" s="13" t="s">
        <v>837</v>
      </c>
      <c r="BA372" s="14">
        <f t="shared" si="182"/>
        <v>8</v>
      </c>
      <c r="BB372" s="14" t="str">
        <f t="shared" si="183"/>
        <v>项羽魂珠-5 等级-8</v>
      </c>
      <c r="BC372" s="25" t="s">
        <v>845</v>
      </c>
      <c r="BD372" s="14">
        <f t="shared" si="184"/>
        <v>1283</v>
      </c>
      <c r="BE372" s="14">
        <f>SUMIFS(BD$4:BD372,$AU$4:$AU372,"="&amp;$AU372,$AY$4:$AY372,"="&amp;$AY372)</f>
        <v>5293</v>
      </c>
      <c r="BF372" s="25" t="s">
        <v>846</v>
      </c>
      <c r="BG372" s="14">
        <f t="shared" si="185"/>
        <v>713</v>
      </c>
      <c r="BH372" s="14">
        <f>SUMIFS(BG$4:BG372,AU$4:AU372,"="&amp;AU372,AY$4:AY372,"="&amp;AY372)</f>
        <v>2941</v>
      </c>
      <c r="BI372" s="25" t="s">
        <v>847</v>
      </c>
      <c r="BJ372" s="14">
        <f t="shared" si="186"/>
        <v>25650</v>
      </c>
      <c r="BK372" s="14">
        <f>SUMIFS(BJ$4:BJ372,$AU$4:$AU372,"="&amp;$AU372,$AY$4:$AY372,"="&amp;$AY372)</f>
        <v>105840</v>
      </c>
    </row>
    <row r="373" spans="46:63" ht="16.5" x14ac:dyDescent="0.2">
      <c r="AT373" s="13">
        <v>370</v>
      </c>
      <c r="AU373" s="13">
        <f t="shared" si="178"/>
        <v>5</v>
      </c>
      <c r="AV373" s="14">
        <f t="shared" si="179"/>
        <v>200605</v>
      </c>
      <c r="AW373" s="14">
        <f t="shared" si="180"/>
        <v>1102006</v>
      </c>
      <c r="AX373" s="13" t="s">
        <v>816</v>
      </c>
      <c r="AY373" s="13">
        <f t="shared" si="181"/>
        <v>5</v>
      </c>
      <c r="AZ373" s="13" t="s">
        <v>837</v>
      </c>
      <c r="BA373" s="14">
        <f t="shared" si="182"/>
        <v>9</v>
      </c>
      <c r="BB373" s="14" t="str">
        <f t="shared" si="183"/>
        <v>项羽魂珠-5 等级-9</v>
      </c>
      <c r="BC373" s="25" t="s">
        <v>845</v>
      </c>
      <c r="BD373" s="14">
        <f t="shared" si="184"/>
        <v>1485</v>
      </c>
      <c r="BE373" s="14">
        <f>SUMIFS(BD$4:BD373,$AU$4:$AU373,"="&amp;$AU373,$AY$4:$AY373,"="&amp;$AY373)</f>
        <v>6778</v>
      </c>
      <c r="BF373" s="25" t="s">
        <v>846</v>
      </c>
      <c r="BG373" s="14">
        <f t="shared" si="185"/>
        <v>825</v>
      </c>
      <c r="BH373" s="14">
        <f>SUMIFS(BG$4:BG373,AU$4:AU373,"="&amp;AU373,AY$4:AY373,"="&amp;AY373)</f>
        <v>3766</v>
      </c>
      <c r="BI373" s="25" t="s">
        <v>847</v>
      </c>
      <c r="BJ373" s="14">
        <f t="shared" si="186"/>
        <v>29700</v>
      </c>
      <c r="BK373" s="14">
        <f>SUMIFS(BJ$4:BJ373,$AU$4:$AU373,"="&amp;$AU373,$AY$4:$AY373,"="&amp;$AY373)</f>
        <v>135540</v>
      </c>
    </row>
    <row r="374" spans="46:63" ht="16.5" x14ac:dyDescent="0.2">
      <c r="AT374" s="13">
        <v>371</v>
      </c>
      <c r="AU374" s="13">
        <f t="shared" si="178"/>
        <v>5</v>
      </c>
      <c r="AV374" s="14">
        <f t="shared" si="179"/>
        <v>200606</v>
      </c>
      <c r="AW374" s="14">
        <f t="shared" si="180"/>
        <v>1102006</v>
      </c>
      <c r="AX374" s="13" t="s">
        <v>816</v>
      </c>
      <c r="AY374" s="13">
        <f t="shared" si="181"/>
        <v>6</v>
      </c>
      <c r="AZ374" s="13" t="s">
        <v>837</v>
      </c>
      <c r="BA374" s="14">
        <f t="shared" si="182"/>
        <v>0</v>
      </c>
      <c r="BB374" s="14" t="str">
        <f t="shared" si="183"/>
        <v>项羽魂珠-6 等级-0</v>
      </c>
      <c r="BC374" s="25" t="s">
        <v>845</v>
      </c>
      <c r="BD374" s="14">
        <f t="shared" si="184"/>
        <v>0</v>
      </c>
      <c r="BE374" s="14">
        <f>SUMIFS(BD$4:BD374,$AU$4:$AU374,"="&amp;$AU374,$AY$4:$AY374,"="&amp;$AY374)</f>
        <v>0</v>
      </c>
      <c r="BF374" s="25" t="s">
        <v>846</v>
      </c>
      <c r="BG374" s="14">
        <f t="shared" si="185"/>
        <v>0</v>
      </c>
      <c r="BH374" s="14">
        <f>SUMIFS(BG$4:BG374,AU$4:AU374,"="&amp;AU374,AY$4:AY374,"="&amp;AY374)</f>
        <v>0</v>
      </c>
      <c r="BI374" s="25" t="s">
        <v>847</v>
      </c>
      <c r="BJ374" s="14">
        <f t="shared" si="186"/>
        <v>0</v>
      </c>
      <c r="BK374" s="14">
        <f>SUMIFS(BJ$4:BJ374,$AU$4:$AU374,"="&amp;$AU374,$AY$4:$AY374,"="&amp;$AY374)</f>
        <v>0</v>
      </c>
    </row>
    <row r="375" spans="46:63" ht="16.5" x14ac:dyDescent="0.2">
      <c r="AT375" s="13">
        <v>372</v>
      </c>
      <c r="AU375" s="13">
        <f t="shared" si="178"/>
        <v>5</v>
      </c>
      <c r="AV375" s="14">
        <f t="shared" si="179"/>
        <v>200606</v>
      </c>
      <c r="AW375" s="14">
        <f t="shared" si="180"/>
        <v>1102006</v>
      </c>
      <c r="AX375" s="13" t="s">
        <v>816</v>
      </c>
      <c r="AY375" s="13">
        <f t="shared" si="181"/>
        <v>6</v>
      </c>
      <c r="AZ375" s="13" t="s">
        <v>837</v>
      </c>
      <c r="BA375" s="14">
        <f t="shared" si="182"/>
        <v>1</v>
      </c>
      <c r="BB375" s="14" t="str">
        <f t="shared" si="183"/>
        <v>项羽魂珠-6 等级-1</v>
      </c>
      <c r="BC375" s="25" t="s">
        <v>845</v>
      </c>
      <c r="BD375" s="14">
        <f t="shared" si="184"/>
        <v>243</v>
      </c>
      <c r="BE375" s="14">
        <f>SUMIFS(BD$4:BD375,$AU$4:$AU375,"="&amp;$AU375,$AY$4:$AY375,"="&amp;$AY375)</f>
        <v>243</v>
      </c>
      <c r="BF375" s="25" t="s">
        <v>846</v>
      </c>
      <c r="BG375" s="14">
        <f t="shared" si="185"/>
        <v>135</v>
      </c>
      <c r="BH375" s="14">
        <f>SUMIFS(BG$4:BG375,AU$4:AU375,"="&amp;AU375,AY$4:AY375,"="&amp;AY375)</f>
        <v>135</v>
      </c>
      <c r="BI375" s="25" t="s">
        <v>847</v>
      </c>
      <c r="BJ375" s="14">
        <f t="shared" si="186"/>
        <v>4860</v>
      </c>
      <c r="BK375" s="14">
        <f>SUMIFS(BJ$4:BJ375,$AU$4:$AU375,"="&amp;$AU375,$AY$4:$AY375,"="&amp;$AY375)</f>
        <v>4860</v>
      </c>
    </row>
    <row r="376" spans="46:63" ht="16.5" x14ac:dyDescent="0.2">
      <c r="AT376" s="13">
        <v>373</v>
      </c>
      <c r="AU376" s="13">
        <f t="shared" si="178"/>
        <v>5</v>
      </c>
      <c r="AV376" s="14">
        <f t="shared" si="179"/>
        <v>200606</v>
      </c>
      <c r="AW376" s="14">
        <f t="shared" si="180"/>
        <v>1102006</v>
      </c>
      <c r="AX376" s="13" t="s">
        <v>816</v>
      </c>
      <c r="AY376" s="13">
        <f t="shared" si="181"/>
        <v>6</v>
      </c>
      <c r="AZ376" s="13" t="s">
        <v>837</v>
      </c>
      <c r="BA376" s="14">
        <f t="shared" si="182"/>
        <v>2</v>
      </c>
      <c r="BB376" s="14" t="str">
        <f t="shared" si="183"/>
        <v>项羽魂珠-6 等级-2</v>
      </c>
      <c r="BC376" s="25" t="s">
        <v>845</v>
      </c>
      <c r="BD376" s="14">
        <f t="shared" si="184"/>
        <v>378</v>
      </c>
      <c r="BE376" s="14">
        <f>SUMIFS(BD$4:BD376,$AU$4:$AU376,"="&amp;$AU376,$AY$4:$AY376,"="&amp;$AY376)</f>
        <v>621</v>
      </c>
      <c r="BF376" s="25" t="s">
        <v>846</v>
      </c>
      <c r="BG376" s="14">
        <f t="shared" si="185"/>
        <v>210</v>
      </c>
      <c r="BH376" s="14">
        <f>SUMIFS(BG$4:BG376,AU$4:AU376,"="&amp;AU376,AY$4:AY376,"="&amp;AY376)</f>
        <v>345</v>
      </c>
      <c r="BI376" s="25" t="s">
        <v>847</v>
      </c>
      <c r="BJ376" s="14">
        <f t="shared" si="186"/>
        <v>7560</v>
      </c>
      <c r="BK376" s="14">
        <f>SUMIFS(BJ$4:BJ376,$AU$4:$AU376,"="&amp;$AU376,$AY$4:$AY376,"="&amp;$AY376)</f>
        <v>12420</v>
      </c>
    </row>
    <row r="377" spans="46:63" ht="16.5" x14ac:dyDescent="0.2">
      <c r="AT377" s="13">
        <v>374</v>
      </c>
      <c r="AU377" s="13">
        <f t="shared" si="178"/>
        <v>5</v>
      </c>
      <c r="AV377" s="14">
        <f t="shared" si="179"/>
        <v>200606</v>
      </c>
      <c r="AW377" s="14">
        <f t="shared" si="180"/>
        <v>1102006</v>
      </c>
      <c r="AX377" s="13" t="s">
        <v>816</v>
      </c>
      <c r="AY377" s="13">
        <f t="shared" si="181"/>
        <v>6</v>
      </c>
      <c r="AZ377" s="13" t="s">
        <v>837</v>
      </c>
      <c r="BA377" s="14">
        <f t="shared" si="182"/>
        <v>3</v>
      </c>
      <c r="BB377" s="14" t="str">
        <f t="shared" si="183"/>
        <v>项羽魂珠-6 等级-3</v>
      </c>
      <c r="BC377" s="25" t="s">
        <v>845</v>
      </c>
      <c r="BD377" s="14">
        <f t="shared" si="184"/>
        <v>506</v>
      </c>
      <c r="BE377" s="14">
        <f>SUMIFS(BD$4:BD377,$AU$4:$AU377,"="&amp;$AU377,$AY$4:$AY377,"="&amp;$AY377)</f>
        <v>1127</v>
      </c>
      <c r="BF377" s="25" t="s">
        <v>846</v>
      </c>
      <c r="BG377" s="14">
        <f t="shared" si="185"/>
        <v>281</v>
      </c>
      <c r="BH377" s="14">
        <f>SUMIFS(BG$4:BG377,AU$4:AU377,"="&amp;AU377,AY$4:AY377,"="&amp;AY377)</f>
        <v>626</v>
      </c>
      <c r="BI377" s="25" t="s">
        <v>847</v>
      </c>
      <c r="BJ377" s="14">
        <f t="shared" si="186"/>
        <v>10125</v>
      </c>
      <c r="BK377" s="14">
        <f>SUMIFS(BJ$4:BJ377,$AU$4:$AU377,"="&amp;$AU377,$AY$4:$AY377,"="&amp;$AY377)</f>
        <v>22545</v>
      </c>
    </row>
    <row r="378" spans="46:63" ht="16.5" x14ac:dyDescent="0.2">
      <c r="AT378" s="13">
        <v>375</v>
      </c>
      <c r="AU378" s="13">
        <f t="shared" si="178"/>
        <v>5</v>
      </c>
      <c r="AV378" s="14">
        <f t="shared" si="179"/>
        <v>200606</v>
      </c>
      <c r="AW378" s="14">
        <f t="shared" si="180"/>
        <v>1102006</v>
      </c>
      <c r="AX378" s="13" t="s">
        <v>816</v>
      </c>
      <c r="AY378" s="13">
        <f t="shared" si="181"/>
        <v>6</v>
      </c>
      <c r="AZ378" s="13" t="s">
        <v>837</v>
      </c>
      <c r="BA378" s="14">
        <f t="shared" si="182"/>
        <v>4</v>
      </c>
      <c r="BB378" s="14" t="str">
        <f t="shared" si="183"/>
        <v>项羽魂珠-6 等级-4</v>
      </c>
      <c r="BC378" s="25" t="s">
        <v>845</v>
      </c>
      <c r="BD378" s="14">
        <f t="shared" si="184"/>
        <v>756</v>
      </c>
      <c r="BE378" s="14">
        <f>SUMIFS(BD$4:BD378,$AU$4:$AU378,"="&amp;$AU378,$AY$4:$AY378,"="&amp;$AY378)</f>
        <v>1883</v>
      </c>
      <c r="BF378" s="25" t="s">
        <v>846</v>
      </c>
      <c r="BG378" s="14">
        <f t="shared" si="185"/>
        <v>420</v>
      </c>
      <c r="BH378" s="14">
        <f>SUMIFS(BG$4:BG378,AU$4:AU378,"="&amp;AU378,AY$4:AY378,"="&amp;AY378)</f>
        <v>1046</v>
      </c>
      <c r="BI378" s="25" t="s">
        <v>847</v>
      </c>
      <c r="BJ378" s="14">
        <f t="shared" si="186"/>
        <v>15120</v>
      </c>
      <c r="BK378" s="14">
        <f>SUMIFS(BJ$4:BJ378,$AU$4:$AU378,"="&amp;$AU378,$AY$4:$AY378,"="&amp;$AY378)</f>
        <v>37665</v>
      </c>
    </row>
    <row r="379" spans="46:63" ht="16.5" x14ac:dyDescent="0.2">
      <c r="AT379" s="13">
        <v>376</v>
      </c>
      <c r="AU379" s="13">
        <f t="shared" si="178"/>
        <v>5</v>
      </c>
      <c r="AV379" s="14">
        <f t="shared" si="179"/>
        <v>200606</v>
      </c>
      <c r="AW379" s="14">
        <f t="shared" si="180"/>
        <v>1102006</v>
      </c>
      <c r="AX379" s="13" t="s">
        <v>816</v>
      </c>
      <c r="AY379" s="13">
        <f t="shared" si="181"/>
        <v>6</v>
      </c>
      <c r="AZ379" s="13" t="s">
        <v>837</v>
      </c>
      <c r="BA379" s="14">
        <f t="shared" si="182"/>
        <v>5</v>
      </c>
      <c r="BB379" s="14" t="str">
        <f t="shared" si="183"/>
        <v>项羽魂珠-6 等级-5</v>
      </c>
      <c r="BC379" s="25" t="s">
        <v>845</v>
      </c>
      <c r="BD379" s="14">
        <f t="shared" si="184"/>
        <v>1013</v>
      </c>
      <c r="BE379" s="14">
        <f>SUMIFS(BD$4:BD379,$AU$4:$AU379,"="&amp;$AU379,$AY$4:$AY379,"="&amp;$AY379)</f>
        <v>2896</v>
      </c>
      <c r="BF379" s="25" t="s">
        <v>846</v>
      </c>
      <c r="BG379" s="14">
        <f t="shared" si="185"/>
        <v>563</v>
      </c>
      <c r="BH379" s="14">
        <f>SUMIFS(BG$4:BG379,AU$4:AU379,"="&amp;AU379,AY$4:AY379,"="&amp;AY379)</f>
        <v>1609</v>
      </c>
      <c r="BI379" s="25" t="s">
        <v>847</v>
      </c>
      <c r="BJ379" s="14">
        <f t="shared" si="186"/>
        <v>20250</v>
      </c>
      <c r="BK379" s="14">
        <f>SUMIFS(BJ$4:BJ379,$AU$4:$AU379,"="&amp;$AU379,$AY$4:$AY379,"="&amp;$AY379)</f>
        <v>57915</v>
      </c>
    </row>
    <row r="380" spans="46:63" ht="16.5" x14ac:dyDescent="0.2">
      <c r="AT380" s="13">
        <v>377</v>
      </c>
      <c r="AU380" s="13">
        <f t="shared" si="178"/>
        <v>5</v>
      </c>
      <c r="AV380" s="14">
        <f t="shared" si="179"/>
        <v>200606</v>
      </c>
      <c r="AW380" s="14">
        <f t="shared" si="180"/>
        <v>1102006</v>
      </c>
      <c r="AX380" s="13" t="s">
        <v>816</v>
      </c>
      <c r="AY380" s="13">
        <f t="shared" si="181"/>
        <v>6</v>
      </c>
      <c r="AZ380" s="13" t="s">
        <v>837</v>
      </c>
      <c r="BA380" s="14">
        <f t="shared" si="182"/>
        <v>6</v>
      </c>
      <c r="BB380" s="14" t="str">
        <f t="shared" si="183"/>
        <v>项羽魂珠-6 等级-6</v>
      </c>
      <c r="BC380" s="25" t="s">
        <v>845</v>
      </c>
      <c r="BD380" s="14">
        <f t="shared" si="184"/>
        <v>1283</v>
      </c>
      <c r="BE380" s="14">
        <f>SUMIFS(BD$4:BD380,$AU$4:$AU380,"="&amp;$AU380,$AY$4:$AY380,"="&amp;$AY380)</f>
        <v>4179</v>
      </c>
      <c r="BF380" s="25" t="s">
        <v>846</v>
      </c>
      <c r="BG380" s="14">
        <f t="shared" si="185"/>
        <v>713</v>
      </c>
      <c r="BH380" s="14">
        <f>SUMIFS(BG$4:BG380,AU$4:AU380,"="&amp;AU380,AY$4:AY380,"="&amp;AY380)</f>
        <v>2322</v>
      </c>
      <c r="BI380" s="25" t="s">
        <v>847</v>
      </c>
      <c r="BJ380" s="14">
        <f t="shared" si="186"/>
        <v>25650</v>
      </c>
      <c r="BK380" s="14">
        <f>SUMIFS(BJ$4:BJ380,$AU$4:$AU380,"="&amp;$AU380,$AY$4:$AY380,"="&amp;$AY380)</f>
        <v>83565</v>
      </c>
    </row>
    <row r="381" spans="46:63" ht="16.5" x14ac:dyDescent="0.2">
      <c r="AT381" s="13">
        <v>378</v>
      </c>
      <c r="AU381" s="13">
        <f t="shared" si="178"/>
        <v>5</v>
      </c>
      <c r="AV381" s="14">
        <f t="shared" si="179"/>
        <v>200606</v>
      </c>
      <c r="AW381" s="14">
        <f t="shared" si="180"/>
        <v>1102006</v>
      </c>
      <c r="AX381" s="13" t="s">
        <v>816</v>
      </c>
      <c r="AY381" s="13">
        <f t="shared" si="181"/>
        <v>6</v>
      </c>
      <c r="AZ381" s="13" t="s">
        <v>837</v>
      </c>
      <c r="BA381" s="14">
        <f t="shared" si="182"/>
        <v>7</v>
      </c>
      <c r="BB381" s="14" t="str">
        <f t="shared" si="183"/>
        <v>项羽魂珠-6 等级-7</v>
      </c>
      <c r="BC381" s="25" t="s">
        <v>845</v>
      </c>
      <c r="BD381" s="14">
        <f t="shared" si="184"/>
        <v>1553</v>
      </c>
      <c r="BE381" s="14">
        <f>SUMIFS(BD$4:BD381,$AU$4:$AU381,"="&amp;$AU381,$AY$4:$AY381,"="&amp;$AY381)</f>
        <v>5732</v>
      </c>
      <c r="BF381" s="25" t="s">
        <v>846</v>
      </c>
      <c r="BG381" s="14">
        <f t="shared" si="185"/>
        <v>863</v>
      </c>
      <c r="BH381" s="14">
        <f>SUMIFS(BG$4:BG381,AU$4:AU381,"="&amp;AU381,AY$4:AY381,"="&amp;AY381)</f>
        <v>3185</v>
      </c>
      <c r="BI381" s="25" t="s">
        <v>847</v>
      </c>
      <c r="BJ381" s="14">
        <f t="shared" si="186"/>
        <v>31050</v>
      </c>
      <c r="BK381" s="14">
        <f>SUMIFS(BJ$4:BJ381,$AU$4:$AU381,"="&amp;$AU381,$AY$4:$AY381,"="&amp;$AY381)</f>
        <v>114615</v>
      </c>
    </row>
    <row r="382" spans="46:63" ht="16.5" x14ac:dyDescent="0.2">
      <c r="AT382" s="13">
        <v>379</v>
      </c>
      <c r="AU382" s="13">
        <f t="shared" si="178"/>
        <v>5</v>
      </c>
      <c r="AV382" s="14">
        <f t="shared" si="179"/>
        <v>200606</v>
      </c>
      <c r="AW382" s="14">
        <f t="shared" si="180"/>
        <v>1102006</v>
      </c>
      <c r="AX382" s="13" t="s">
        <v>816</v>
      </c>
      <c r="AY382" s="13">
        <f t="shared" si="181"/>
        <v>6</v>
      </c>
      <c r="AZ382" s="13" t="s">
        <v>837</v>
      </c>
      <c r="BA382" s="14">
        <f t="shared" si="182"/>
        <v>8</v>
      </c>
      <c r="BB382" s="14" t="str">
        <f t="shared" si="183"/>
        <v>项羽魂珠-6 等级-8</v>
      </c>
      <c r="BC382" s="25" t="s">
        <v>845</v>
      </c>
      <c r="BD382" s="14">
        <f t="shared" si="184"/>
        <v>1755</v>
      </c>
      <c r="BE382" s="14">
        <f>SUMIFS(BD$4:BD382,$AU$4:$AU382,"="&amp;$AU382,$AY$4:$AY382,"="&amp;$AY382)</f>
        <v>7487</v>
      </c>
      <c r="BF382" s="25" t="s">
        <v>846</v>
      </c>
      <c r="BG382" s="14">
        <f t="shared" si="185"/>
        <v>975</v>
      </c>
      <c r="BH382" s="14">
        <f>SUMIFS(BG$4:BG382,AU$4:AU382,"="&amp;AU382,AY$4:AY382,"="&amp;AY382)</f>
        <v>4160</v>
      </c>
      <c r="BI382" s="25" t="s">
        <v>847</v>
      </c>
      <c r="BJ382" s="14">
        <f t="shared" si="186"/>
        <v>35100</v>
      </c>
      <c r="BK382" s="14">
        <f>SUMIFS(BJ$4:BJ382,$AU$4:$AU382,"="&amp;$AU382,$AY$4:$AY382,"="&amp;$AY382)</f>
        <v>149715</v>
      </c>
    </row>
    <row r="383" spans="46:63" ht="16.5" x14ac:dyDescent="0.2">
      <c r="AT383" s="13">
        <v>380</v>
      </c>
      <c r="AU383" s="13">
        <f t="shared" si="178"/>
        <v>5</v>
      </c>
      <c r="AV383" s="14">
        <f t="shared" si="179"/>
        <v>200606</v>
      </c>
      <c r="AW383" s="14">
        <f t="shared" si="180"/>
        <v>1102006</v>
      </c>
      <c r="AX383" s="13" t="s">
        <v>816</v>
      </c>
      <c r="AY383" s="13">
        <f t="shared" si="181"/>
        <v>6</v>
      </c>
      <c r="AZ383" s="13" t="s">
        <v>837</v>
      </c>
      <c r="BA383" s="14">
        <f t="shared" si="182"/>
        <v>9</v>
      </c>
      <c r="BB383" s="14" t="str">
        <f t="shared" si="183"/>
        <v>项羽魂珠-6 等级-9</v>
      </c>
      <c r="BC383" s="25" t="s">
        <v>845</v>
      </c>
      <c r="BD383" s="14">
        <f t="shared" si="184"/>
        <v>2025</v>
      </c>
      <c r="BE383" s="14">
        <f>SUMIFS(BD$4:BD383,$AU$4:$AU383,"="&amp;$AU383,$AY$4:$AY383,"="&amp;$AY383)</f>
        <v>9512</v>
      </c>
      <c r="BF383" s="25" t="s">
        <v>846</v>
      </c>
      <c r="BG383" s="14">
        <f t="shared" si="185"/>
        <v>1125</v>
      </c>
      <c r="BH383" s="14">
        <f>SUMIFS(BG$4:BG383,AU$4:AU383,"="&amp;AU383,AY$4:AY383,"="&amp;AY383)</f>
        <v>5285</v>
      </c>
      <c r="BI383" s="25" t="s">
        <v>847</v>
      </c>
      <c r="BJ383" s="14">
        <f t="shared" si="186"/>
        <v>40500</v>
      </c>
      <c r="BK383" s="14">
        <f>SUMIFS(BJ$4:BJ383,$AU$4:$AU383,"="&amp;$AU383,$AY$4:$AY383,"="&amp;$AY383)</f>
        <v>190215</v>
      </c>
    </row>
    <row r="384" spans="46:63" ht="16.5" x14ac:dyDescent="0.2">
      <c r="AT384" s="13">
        <v>381</v>
      </c>
      <c r="AU384" s="13">
        <f t="shared" si="178"/>
        <v>5</v>
      </c>
      <c r="AV384" s="14">
        <f t="shared" si="179"/>
        <v>200607</v>
      </c>
      <c r="AW384" s="14">
        <f t="shared" si="180"/>
        <v>1102006</v>
      </c>
      <c r="AX384" s="13" t="s">
        <v>816</v>
      </c>
      <c r="AY384" s="13">
        <f t="shared" si="181"/>
        <v>7</v>
      </c>
      <c r="AZ384" s="13" t="s">
        <v>837</v>
      </c>
      <c r="BA384" s="14">
        <f t="shared" si="182"/>
        <v>0</v>
      </c>
      <c r="BB384" s="14" t="str">
        <f t="shared" si="183"/>
        <v>项羽魂珠-7 等级-0</v>
      </c>
      <c r="BC384" s="25" t="s">
        <v>845</v>
      </c>
      <c r="BD384" s="14">
        <f t="shared" si="184"/>
        <v>0</v>
      </c>
      <c r="BE384" s="14">
        <f>SUMIFS(BD$4:BD384,$AU$4:$AU384,"="&amp;$AU384,$AY$4:$AY384,"="&amp;$AY384)</f>
        <v>0</v>
      </c>
      <c r="BF384" s="25" t="s">
        <v>846</v>
      </c>
      <c r="BG384" s="14">
        <f t="shared" si="185"/>
        <v>0</v>
      </c>
      <c r="BH384" s="14">
        <f>SUMIFS(BG$4:BG384,AU$4:AU384,"="&amp;AU384,AY$4:AY384,"="&amp;AY384)</f>
        <v>0</v>
      </c>
      <c r="BI384" s="25" t="s">
        <v>847</v>
      </c>
      <c r="BJ384" s="14">
        <f t="shared" si="186"/>
        <v>0</v>
      </c>
      <c r="BK384" s="14">
        <f>SUMIFS(BJ$4:BJ384,$AU$4:$AU384,"="&amp;$AU384,$AY$4:$AY384,"="&amp;$AY384)</f>
        <v>0</v>
      </c>
    </row>
    <row r="385" spans="46:63" ht="16.5" x14ac:dyDescent="0.2">
      <c r="AT385" s="13">
        <v>382</v>
      </c>
      <c r="AU385" s="13">
        <f t="shared" si="178"/>
        <v>5</v>
      </c>
      <c r="AV385" s="14">
        <f t="shared" si="179"/>
        <v>200607</v>
      </c>
      <c r="AW385" s="14">
        <f t="shared" si="180"/>
        <v>1102006</v>
      </c>
      <c r="AX385" s="13" t="s">
        <v>816</v>
      </c>
      <c r="AY385" s="13">
        <f t="shared" si="181"/>
        <v>7</v>
      </c>
      <c r="AZ385" s="13" t="s">
        <v>837</v>
      </c>
      <c r="BA385" s="14">
        <f t="shared" si="182"/>
        <v>1</v>
      </c>
      <c r="BB385" s="14" t="str">
        <f t="shared" si="183"/>
        <v>项羽魂珠-7 等级-1</v>
      </c>
      <c r="BC385" s="25" t="s">
        <v>845</v>
      </c>
      <c r="BD385" s="14">
        <f t="shared" si="184"/>
        <v>324</v>
      </c>
      <c r="BE385" s="14">
        <f>SUMIFS(BD$4:BD385,$AU$4:$AU385,"="&amp;$AU385,$AY$4:$AY385,"="&amp;$AY385)</f>
        <v>324</v>
      </c>
      <c r="BF385" s="25" t="s">
        <v>846</v>
      </c>
      <c r="BG385" s="14">
        <f t="shared" si="185"/>
        <v>180</v>
      </c>
      <c r="BH385" s="14">
        <f>SUMIFS(BG$4:BG385,AU$4:AU385,"="&amp;AU385,AY$4:AY385,"="&amp;AY385)</f>
        <v>180</v>
      </c>
      <c r="BI385" s="25" t="s">
        <v>847</v>
      </c>
      <c r="BJ385" s="14">
        <f t="shared" si="186"/>
        <v>6480</v>
      </c>
      <c r="BK385" s="14">
        <f>SUMIFS(BJ$4:BJ385,$AU$4:$AU385,"="&amp;$AU385,$AY$4:$AY385,"="&amp;$AY385)</f>
        <v>6480</v>
      </c>
    </row>
    <row r="386" spans="46:63" ht="16.5" x14ac:dyDescent="0.2">
      <c r="AT386" s="13">
        <v>383</v>
      </c>
      <c r="AU386" s="13">
        <f t="shared" si="178"/>
        <v>5</v>
      </c>
      <c r="AV386" s="14">
        <f t="shared" si="179"/>
        <v>200607</v>
      </c>
      <c r="AW386" s="14">
        <f t="shared" si="180"/>
        <v>1102006</v>
      </c>
      <c r="AX386" s="13" t="s">
        <v>816</v>
      </c>
      <c r="AY386" s="13">
        <f t="shared" si="181"/>
        <v>7</v>
      </c>
      <c r="AZ386" s="13" t="s">
        <v>837</v>
      </c>
      <c r="BA386" s="14">
        <f t="shared" si="182"/>
        <v>2</v>
      </c>
      <c r="BB386" s="14" t="str">
        <f t="shared" si="183"/>
        <v>项羽魂珠-7 等级-2</v>
      </c>
      <c r="BC386" s="25" t="s">
        <v>845</v>
      </c>
      <c r="BD386" s="14">
        <f t="shared" si="184"/>
        <v>486</v>
      </c>
      <c r="BE386" s="14">
        <f>SUMIFS(BD$4:BD386,$AU$4:$AU386,"="&amp;$AU386,$AY$4:$AY386,"="&amp;$AY386)</f>
        <v>810</v>
      </c>
      <c r="BF386" s="25" t="s">
        <v>846</v>
      </c>
      <c r="BG386" s="14">
        <f t="shared" si="185"/>
        <v>270</v>
      </c>
      <c r="BH386" s="14">
        <f>SUMIFS(BG$4:BG386,AU$4:AU386,"="&amp;AU386,AY$4:AY386,"="&amp;AY386)</f>
        <v>450</v>
      </c>
      <c r="BI386" s="25" t="s">
        <v>847</v>
      </c>
      <c r="BJ386" s="14">
        <f t="shared" si="186"/>
        <v>9720</v>
      </c>
      <c r="BK386" s="14">
        <f>SUMIFS(BJ$4:BJ386,$AU$4:$AU386,"="&amp;$AU386,$AY$4:$AY386,"="&amp;$AY386)</f>
        <v>16200</v>
      </c>
    </row>
    <row r="387" spans="46:63" ht="16.5" x14ac:dyDescent="0.2">
      <c r="AT387" s="13">
        <v>384</v>
      </c>
      <c r="AU387" s="13">
        <f t="shared" si="178"/>
        <v>5</v>
      </c>
      <c r="AV387" s="14">
        <f t="shared" si="179"/>
        <v>200607</v>
      </c>
      <c r="AW387" s="14">
        <f t="shared" si="180"/>
        <v>1102006</v>
      </c>
      <c r="AX387" s="13" t="s">
        <v>816</v>
      </c>
      <c r="AY387" s="13">
        <f t="shared" si="181"/>
        <v>7</v>
      </c>
      <c r="AZ387" s="13" t="s">
        <v>837</v>
      </c>
      <c r="BA387" s="14">
        <f t="shared" si="182"/>
        <v>3</v>
      </c>
      <c r="BB387" s="14" t="str">
        <f t="shared" si="183"/>
        <v>项羽魂珠-7 等级-3</v>
      </c>
      <c r="BC387" s="25" t="s">
        <v>845</v>
      </c>
      <c r="BD387" s="14">
        <f t="shared" si="184"/>
        <v>648</v>
      </c>
      <c r="BE387" s="14">
        <f>SUMIFS(BD$4:BD387,$AU$4:$AU387,"="&amp;$AU387,$AY$4:$AY387,"="&amp;$AY387)</f>
        <v>1458</v>
      </c>
      <c r="BF387" s="25" t="s">
        <v>846</v>
      </c>
      <c r="BG387" s="14">
        <f t="shared" si="185"/>
        <v>360</v>
      </c>
      <c r="BH387" s="14">
        <f>SUMIFS(BG$4:BG387,AU$4:AU387,"="&amp;AU387,AY$4:AY387,"="&amp;AY387)</f>
        <v>810</v>
      </c>
      <c r="BI387" s="25" t="s">
        <v>847</v>
      </c>
      <c r="BJ387" s="14">
        <f t="shared" si="186"/>
        <v>12960</v>
      </c>
      <c r="BK387" s="14">
        <f>SUMIFS(BJ$4:BJ387,$AU$4:$AU387,"="&amp;$AU387,$AY$4:$AY387,"="&amp;$AY387)</f>
        <v>29160</v>
      </c>
    </row>
    <row r="388" spans="46:63" ht="16.5" x14ac:dyDescent="0.2">
      <c r="AT388" s="13">
        <v>385</v>
      </c>
      <c r="AU388" s="13">
        <f t="shared" si="178"/>
        <v>5</v>
      </c>
      <c r="AV388" s="14">
        <f t="shared" si="179"/>
        <v>200607</v>
      </c>
      <c r="AW388" s="14">
        <f t="shared" si="180"/>
        <v>1102006</v>
      </c>
      <c r="AX388" s="13" t="s">
        <v>816</v>
      </c>
      <c r="AY388" s="13">
        <f t="shared" si="181"/>
        <v>7</v>
      </c>
      <c r="AZ388" s="13" t="s">
        <v>837</v>
      </c>
      <c r="BA388" s="14">
        <f t="shared" si="182"/>
        <v>4</v>
      </c>
      <c r="BB388" s="14" t="str">
        <f t="shared" si="183"/>
        <v>项羽魂珠-7 等级-4</v>
      </c>
      <c r="BC388" s="25" t="s">
        <v>845</v>
      </c>
      <c r="BD388" s="14">
        <f t="shared" si="184"/>
        <v>972</v>
      </c>
      <c r="BE388" s="14">
        <f>SUMIFS(BD$4:BD388,$AU$4:$AU388,"="&amp;$AU388,$AY$4:$AY388,"="&amp;$AY388)</f>
        <v>2430</v>
      </c>
      <c r="BF388" s="25" t="s">
        <v>846</v>
      </c>
      <c r="BG388" s="14">
        <f t="shared" si="185"/>
        <v>540</v>
      </c>
      <c r="BH388" s="14">
        <f>SUMIFS(BG$4:BG388,AU$4:AU388,"="&amp;AU388,AY$4:AY388,"="&amp;AY388)</f>
        <v>1350</v>
      </c>
      <c r="BI388" s="25" t="s">
        <v>847</v>
      </c>
      <c r="BJ388" s="14">
        <f t="shared" si="186"/>
        <v>19440</v>
      </c>
      <c r="BK388" s="14">
        <f>SUMIFS(BJ$4:BJ388,$AU$4:$AU388,"="&amp;$AU388,$AY$4:$AY388,"="&amp;$AY388)</f>
        <v>48600</v>
      </c>
    </row>
    <row r="389" spans="46:63" ht="16.5" x14ac:dyDescent="0.2">
      <c r="AT389" s="13">
        <v>386</v>
      </c>
      <c r="AU389" s="13">
        <f t="shared" ref="AU389:AU452" si="187">INT((AT389-1)/80)+1</f>
        <v>5</v>
      </c>
      <c r="AV389" s="14">
        <f t="shared" ref="AV389:AV452" si="188">INDEX($AJ$4:$AJ$203,(AU389-1)*8+AY389)</f>
        <v>200607</v>
      </c>
      <c r="AW389" s="14">
        <f t="shared" ref="AW389:AW452" si="189">INDEX($W$4:$W$28,AU389)</f>
        <v>1102006</v>
      </c>
      <c r="AX389" s="13" t="s">
        <v>816</v>
      </c>
      <c r="AY389" s="13">
        <f t="shared" ref="AY389:AY452" si="190">INT(((AT389-(AU389-1)*80)-1)/10)+1</f>
        <v>7</v>
      </c>
      <c r="AZ389" s="13" t="s">
        <v>837</v>
      </c>
      <c r="BA389" s="14">
        <f t="shared" ref="BA389:BA452" si="191">AT389-(AU389-1)*80-(AY389-1)*10-1</f>
        <v>5</v>
      </c>
      <c r="BB389" s="14" t="str">
        <f t="shared" ref="BB389:BB452" si="192">INDEX($X$4:$X$28,AU389)&amp;"魂珠-"&amp;AY389&amp;" 等级-"&amp;BA389</f>
        <v>项羽魂珠-7 等级-5</v>
      </c>
      <c r="BC389" s="25" t="s">
        <v>845</v>
      </c>
      <c r="BD389" s="14">
        <f t="shared" ref="BD389:BD452" si="193">ROUND(INDEX(Q$4:Q$83,($AY389-1)*10+$BA389+1)*INDEX(AC$4:AC$28,$AU389),0)</f>
        <v>1296</v>
      </c>
      <c r="BE389" s="14">
        <f>SUMIFS(BD$4:BD389,$AU$4:$AU389,"="&amp;$AU389,$AY$4:$AY389,"="&amp;$AY389)</f>
        <v>3726</v>
      </c>
      <c r="BF389" s="25" t="s">
        <v>846</v>
      </c>
      <c r="BG389" s="14">
        <f t="shared" ref="BG389:BG452" si="194">ROUND(INDEX(R$4:R$83,($AY389-1)*10+$BA389+1)*INDEX(AD$4:AD$28,$AU389),0)</f>
        <v>720</v>
      </c>
      <c r="BH389" s="14">
        <f>SUMIFS(BG$4:BG389,AU$4:AU389,"="&amp;AU389,AY$4:AY389,"="&amp;AY389)</f>
        <v>2070</v>
      </c>
      <c r="BI389" s="25" t="s">
        <v>847</v>
      </c>
      <c r="BJ389" s="14">
        <f t="shared" ref="BJ389:BJ452" si="195">ROUND(INDEX(S$4:S$83,($AY389-1)*10+$BA389+1)*INDEX(AE$4:AE$28,$AU389),0)</f>
        <v>25920</v>
      </c>
      <c r="BK389" s="14">
        <f>SUMIFS(BJ$4:BJ389,$AU$4:$AU389,"="&amp;$AU389,$AY$4:$AY389,"="&amp;$AY389)</f>
        <v>74520</v>
      </c>
    </row>
    <row r="390" spans="46:63" ht="16.5" x14ac:dyDescent="0.2">
      <c r="AT390" s="13">
        <v>387</v>
      </c>
      <c r="AU390" s="13">
        <f t="shared" si="187"/>
        <v>5</v>
      </c>
      <c r="AV390" s="14">
        <f t="shared" si="188"/>
        <v>200607</v>
      </c>
      <c r="AW390" s="14">
        <f t="shared" si="189"/>
        <v>1102006</v>
      </c>
      <c r="AX390" s="13" t="s">
        <v>816</v>
      </c>
      <c r="AY390" s="13">
        <f t="shared" si="190"/>
        <v>7</v>
      </c>
      <c r="AZ390" s="13" t="s">
        <v>837</v>
      </c>
      <c r="BA390" s="14">
        <f t="shared" si="191"/>
        <v>6</v>
      </c>
      <c r="BB390" s="14" t="str">
        <f t="shared" si="192"/>
        <v>项羽魂珠-7 等级-6</v>
      </c>
      <c r="BC390" s="25" t="s">
        <v>845</v>
      </c>
      <c r="BD390" s="14">
        <f t="shared" si="193"/>
        <v>1620</v>
      </c>
      <c r="BE390" s="14">
        <f>SUMIFS(BD$4:BD390,$AU$4:$AU390,"="&amp;$AU390,$AY$4:$AY390,"="&amp;$AY390)</f>
        <v>5346</v>
      </c>
      <c r="BF390" s="25" t="s">
        <v>846</v>
      </c>
      <c r="BG390" s="14">
        <f t="shared" si="194"/>
        <v>900</v>
      </c>
      <c r="BH390" s="14">
        <f>SUMIFS(BG$4:BG390,AU$4:AU390,"="&amp;AU390,AY$4:AY390,"="&amp;AY390)</f>
        <v>2970</v>
      </c>
      <c r="BI390" s="25" t="s">
        <v>847</v>
      </c>
      <c r="BJ390" s="14">
        <f t="shared" si="195"/>
        <v>32400</v>
      </c>
      <c r="BK390" s="14">
        <f>SUMIFS(BJ$4:BJ390,$AU$4:$AU390,"="&amp;$AU390,$AY$4:$AY390,"="&amp;$AY390)</f>
        <v>106920</v>
      </c>
    </row>
    <row r="391" spans="46:63" ht="16.5" x14ac:dyDescent="0.2">
      <c r="AT391" s="13">
        <v>388</v>
      </c>
      <c r="AU391" s="13">
        <f t="shared" si="187"/>
        <v>5</v>
      </c>
      <c r="AV391" s="14">
        <f t="shared" si="188"/>
        <v>200607</v>
      </c>
      <c r="AW391" s="14">
        <f t="shared" si="189"/>
        <v>1102006</v>
      </c>
      <c r="AX391" s="13" t="s">
        <v>816</v>
      </c>
      <c r="AY391" s="13">
        <f t="shared" si="190"/>
        <v>7</v>
      </c>
      <c r="AZ391" s="13" t="s">
        <v>837</v>
      </c>
      <c r="BA391" s="14">
        <f t="shared" si="191"/>
        <v>7</v>
      </c>
      <c r="BB391" s="14" t="str">
        <f t="shared" si="192"/>
        <v>项羽魂珠-7 等级-7</v>
      </c>
      <c r="BC391" s="25" t="s">
        <v>845</v>
      </c>
      <c r="BD391" s="14">
        <f t="shared" si="193"/>
        <v>1944</v>
      </c>
      <c r="BE391" s="14">
        <f>SUMIFS(BD$4:BD391,$AU$4:$AU391,"="&amp;$AU391,$AY$4:$AY391,"="&amp;$AY391)</f>
        <v>7290</v>
      </c>
      <c r="BF391" s="25" t="s">
        <v>846</v>
      </c>
      <c r="BG391" s="14">
        <f t="shared" si="194"/>
        <v>1080</v>
      </c>
      <c r="BH391" s="14">
        <f>SUMIFS(BG$4:BG391,AU$4:AU391,"="&amp;AU391,AY$4:AY391,"="&amp;AY391)</f>
        <v>4050</v>
      </c>
      <c r="BI391" s="25" t="s">
        <v>847</v>
      </c>
      <c r="BJ391" s="14">
        <f t="shared" si="195"/>
        <v>38880</v>
      </c>
      <c r="BK391" s="14">
        <f>SUMIFS(BJ$4:BJ391,$AU$4:$AU391,"="&amp;$AU391,$AY$4:$AY391,"="&amp;$AY391)</f>
        <v>145800</v>
      </c>
    </row>
    <row r="392" spans="46:63" ht="16.5" x14ac:dyDescent="0.2">
      <c r="AT392" s="13">
        <v>389</v>
      </c>
      <c r="AU392" s="13">
        <f t="shared" si="187"/>
        <v>5</v>
      </c>
      <c r="AV392" s="14">
        <f t="shared" si="188"/>
        <v>200607</v>
      </c>
      <c r="AW392" s="14">
        <f t="shared" si="189"/>
        <v>1102006</v>
      </c>
      <c r="AX392" s="13" t="s">
        <v>816</v>
      </c>
      <c r="AY392" s="13">
        <f t="shared" si="190"/>
        <v>7</v>
      </c>
      <c r="AZ392" s="13" t="s">
        <v>837</v>
      </c>
      <c r="BA392" s="14">
        <f t="shared" si="191"/>
        <v>8</v>
      </c>
      <c r="BB392" s="14" t="str">
        <f t="shared" si="192"/>
        <v>项羽魂珠-7 等级-8</v>
      </c>
      <c r="BC392" s="25" t="s">
        <v>845</v>
      </c>
      <c r="BD392" s="14">
        <f t="shared" si="193"/>
        <v>2268</v>
      </c>
      <c r="BE392" s="14">
        <f>SUMIFS(BD$4:BD392,$AU$4:$AU392,"="&amp;$AU392,$AY$4:$AY392,"="&amp;$AY392)</f>
        <v>9558</v>
      </c>
      <c r="BF392" s="25" t="s">
        <v>846</v>
      </c>
      <c r="BG392" s="14">
        <f t="shared" si="194"/>
        <v>1260</v>
      </c>
      <c r="BH392" s="14">
        <f>SUMIFS(BG$4:BG392,AU$4:AU392,"="&amp;AU392,AY$4:AY392,"="&amp;AY392)</f>
        <v>5310</v>
      </c>
      <c r="BI392" s="25" t="s">
        <v>847</v>
      </c>
      <c r="BJ392" s="14">
        <f t="shared" si="195"/>
        <v>45360</v>
      </c>
      <c r="BK392" s="14">
        <f>SUMIFS(BJ$4:BJ392,$AU$4:$AU392,"="&amp;$AU392,$AY$4:$AY392,"="&amp;$AY392)</f>
        <v>191160</v>
      </c>
    </row>
    <row r="393" spans="46:63" ht="16.5" x14ac:dyDescent="0.2">
      <c r="AT393" s="13">
        <v>390</v>
      </c>
      <c r="AU393" s="13">
        <f t="shared" si="187"/>
        <v>5</v>
      </c>
      <c r="AV393" s="14">
        <f t="shared" si="188"/>
        <v>200607</v>
      </c>
      <c r="AW393" s="14">
        <f t="shared" si="189"/>
        <v>1102006</v>
      </c>
      <c r="AX393" s="13" t="s">
        <v>816</v>
      </c>
      <c r="AY393" s="13">
        <f t="shared" si="190"/>
        <v>7</v>
      </c>
      <c r="AZ393" s="13" t="s">
        <v>837</v>
      </c>
      <c r="BA393" s="14">
        <f t="shared" si="191"/>
        <v>9</v>
      </c>
      <c r="BB393" s="14" t="str">
        <f t="shared" si="192"/>
        <v>项羽魂珠-7 等级-9</v>
      </c>
      <c r="BC393" s="25" t="s">
        <v>845</v>
      </c>
      <c r="BD393" s="14">
        <f t="shared" si="193"/>
        <v>2592</v>
      </c>
      <c r="BE393" s="14">
        <f>SUMIFS(BD$4:BD393,$AU$4:$AU393,"="&amp;$AU393,$AY$4:$AY393,"="&amp;$AY393)</f>
        <v>12150</v>
      </c>
      <c r="BF393" s="25" t="s">
        <v>846</v>
      </c>
      <c r="BG393" s="14">
        <f t="shared" si="194"/>
        <v>1440</v>
      </c>
      <c r="BH393" s="14">
        <f>SUMIFS(BG$4:BG393,AU$4:AU393,"="&amp;AU393,AY$4:AY393,"="&amp;AY393)</f>
        <v>6750</v>
      </c>
      <c r="BI393" s="25" t="s">
        <v>847</v>
      </c>
      <c r="BJ393" s="14">
        <f t="shared" si="195"/>
        <v>51840</v>
      </c>
      <c r="BK393" s="14">
        <f>SUMIFS(BJ$4:BJ393,$AU$4:$AU393,"="&amp;$AU393,$AY$4:$AY393,"="&amp;$AY393)</f>
        <v>243000</v>
      </c>
    </row>
    <row r="394" spans="46:63" ht="16.5" x14ac:dyDescent="0.2">
      <c r="AT394" s="13">
        <v>391</v>
      </c>
      <c r="AU394" s="13">
        <f t="shared" si="187"/>
        <v>5</v>
      </c>
      <c r="AV394" s="14">
        <f t="shared" si="188"/>
        <v>200608</v>
      </c>
      <c r="AW394" s="14">
        <f t="shared" si="189"/>
        <v>1102006</v>
      </c>
      <c r="AX394" s="13" t="s">
        <v>816</v>
      </c>
      <c r="AY394" s="13">
        <f t="shared" si="190"/>
        <v>8</v>
      </c>
      <c r="AZ394" s="13" t="s">
        <v>837</v>
      </c>
      <c r="BA394" s="14">
        <f t="shared" si="191"/>
        <v>0</v>
      </c>
      <c r="BB394" s="14" t="str">
        <f t="shared" si="192"/>
        <v>项羽魂珠-8 等级-0</v>
      </c>
      <c r="BC394" s="25" t="s">
        <v>845</v>
      </c>
      <c r="BD394" s="14">
        <f t="shared" si="193"/>
        <v>0</v>
      </c>
      <c r="BE394" s="14">
        <f>SUMIFS(BD$4:BD394,$AU$4:$AU394,"="&amp;$AU394,$AY$4:$AY394,"="&amp;$AY394)</f>
        <v>0</v>
      </c>
      <c r="BF394" s="25" t="s">
        <v>846</v>
      </c>
      <c r="BG394" s="14">
        <f t="shared" si="194"/>
        <v>0</v>
      </c>
      <c r="BH394" s="14">
        <f>SUMIFS(BG$4:BG394,AU$4:AU394,"="&amp;AU394,AY$4:AY394,"="&amp;AY394)</f>
        <v>0</v>
      </c>
      <c r="BI394" s="25" t="s">
        <v>847</v>
      </c>
      <c r="BJ394" s="14">
        <f t="shared" si="195"/>
        <v>0</v>
      </c>
      <c r="BK394" s="14">
        <f>SUMIFS(BJ$4:BJ394,$AU$4:$AU394,"="&amp;$AU394,$AY$4:$AY394,"="&amp;$AY394)</f>
        <v>0</v>
      </c>
    </row>
    <row r="395" spans="46:63" ht="16.5" x14ac:dyDescent="0.2">
      <c r="AT395" s="13">
        <v>392</v>
      </c>
      <c r="AU395" s="13">
        <f t="shared" si="187"/>
        <v>5</v>
      </c>
      <c r="AV395" s="14">
        <f t="shared" si="188"/>
        <v>200608</v>
      </c>
      <c r="AW395" s="14">
        <f t="shared" si="189"/>
        <v>1102006</v>
      </c>
      <c r="AX395" s="13" t="s">
        <v>816</v>
      </c>
      <c r="AY395" s="13">
        <f t="shared" si="190"/>
        <v>8</v>
      </c>
      <c r="AZ395" s="13" t="s">
        <v>837</v>
      </c>
      <c r="BA395" s="14">
        <f t="shared" si="191"/>
        <v>1</v>
      </c>
      <c r="BB395" s="14" t="str">
        <f t="shared" si="192"/>
        <v>项羽魂珠-8 等级-1</v>
      </c>
      <c r="BC395" s="25" t="s">
        <v>845</v>
      </c>
      <c r="BD395" s="14">
        <f t="shared" si="193"/>
        <v>432</v>
      </c>
      <c r="BE395" s="14">
        <f>SUMIFS(BD$4:BD395,$AU$4:$AU395,"="&amp;$AU395,$AY$4:$AY395,"="&amp;$AY395)</f>
        <v>432</v>
      </c>
      <c r="BF395" s="25" t="s">
        <v>846</v>
      </c>
      <c r="BG395" s="14">
        <f t="shared" si="194"/>
        <v>240</v>
      </c>
      <c r="BH395" s="14">
        <f>SUMIFS(BG$4:BG395,AU$4:AU395,"="&amp;AU395,AY$4:AY395,"="&amp;AY395)</f>
        <v>240</v>
      </c>
      <c r="BI395" s="25" t="s">
        <v>847</v>
      </c>
      <c r="BJ395" s="14">
        <f t="shared" si="195"/>
        <v>8640</v>
      </c>
      <c r="BK395" s="14">
        <f>SUMIFS(BJ$4:BJ395,$AU$4:$AU395,"="&amp;$AU395,$AY$4:$AY395,"="&amp;$AY395)</f>
        <v>8640</v>
      </c>
    </row>
    <row r="396" spans="46:63" ht="16.5" x14ac:dyDescent="0.2">
      <c r="AT396" s="13">
        <v>393</v>
      </c>
      <c r="AU396" s="13">
        <f t="shared" si="187"/>
        <v>5</v>
      </c>
      <c r="AV396" s="14">
        <f t="shared" si="188"/>
        <v>200608</v>
      </c>
      <c r="AW396" s="14">
        <f t="shared" si="189"/>
        <v>1102006</v>
      </c>
      <c r="AX396" s="13" t="s">
        <v>816</v>
      </c>
      <c r="AY396" s="13">
        <f t="shared" si="190"/>
        <v>8</v>
      </c>
      <c r="AZ396" s="13" t="s">
        <v>837</v>
      </c>
      <c r="BA396" s="14">
        <f t="shared" si="191"/>
        <v>2</v>
      </c>
      <c r="BB396" s="14" t="str">
        <f t="shared" si="192"/>
        <v>项羽魂珠-8 等级-2</v>
      </c>
      <c r="BC396" s="25" t="s">
        <v>845</v>
      </c>
      <c r="BD396" s="14">
        <f t="shared" si="193"/>
        <v>648</v>
      </c>
      <c r="BE396" s="14">
        <f>SUMIFS(BD$4:BD396,$AU$4:$AU396,"="&amp;$AU396,$AY$4:$AY396,"="&amp;$AY396)</f>
        <v>1080</v>
      </c>
      <c r="BF396" s="25" t="s">
        <v>846</v>
      </c>
      <c r="BG396" s="14">
        <f t="shared" si="194"/>
        <v>360</v>
      </c>
      <c r="BH396" s="14">
        <f>SUMIFS(BG$4:BG396,AU$4:AU396,"="&amp;AU396,AY$4:AY396,"="&amp;AY396)</f>
        <v>600</v>
      </c>
      <c r="BI396" s="25" t="s">
        <v>847</v>
      </c>
      <c r="BJ396" s="14">
        <f t="shared" si="195"/>
        <v>12960</v>
      </c>
      <c r="BK396" s="14">
        <f>SUMIFS(BJ$4:BJ396,$AU$4:$AU396,"="&amp;$AU396,$AY$4:$AY396,"="&amp;$AY396)</f>
        <v>21600</v>
      </c>
    </row>
    <row r="397" spans="46:63" ht="16.5" x14ac:dyDescent="0.2">
      <c r="AT397" s="13">
        <v>394</v>
      </c>
      <c r="AU397" s="13">
        <f t="shared" si="187"/>
        <v>5</v>
      </c>
      <c r="AV397" s="14">
        <f t="shared" si="188"/>
        <v>200608</v>
      </c>
      <c r="AW397" s="14">
        <f t="shared" si="189"/>
        <v>1102006</v>
      </c>
      <c r="AX397" s="13" t="s">
        <v>816</v>
      </c>
      <c r="AY397" s="13">
        <f t="shared" si="190"/>
        <v>8</v>
      </c>
      <c r="AZ397" s="13" t="s">
        <v>837</v>
      </c>
      <c r="BA397" s="14">
        <f t="shared" si="191"/>
        <v>3</v>
      </c>
      <c r="BB397" s="14" t="str">
        <f t="shared" si="192"/>
        <v>项羽魂珠-8 等级-3</v>
      </c>
      <c r="BC397" s="25" t="s">
        <v>845</v>
      </c>
      <c r="BD397" s="14">
        <f t="shared" si="193"/>
        <v>864</v>
      </c>
      <c r="BE397" s="14">
        <f>SUMIFS(BD$4:BD397,$AU$4:$AU397,"="&amp;$AU397,$AY$4:$AY397,"="&amp;$AY397)</f>
        <v>1944</v>
      </c>
      <c r="BF397" s="25" t="s">
        <v>846</v>
      </c>
      <c r="BG397" s="14">
        <f t="shared" si="194"/>
        <v>480</v>
      </c>
      <c r="BH397" s="14">
        <f>SUMIFS(BG$4:BG397,AU$4:AU397,"="&amp;AU397,AY$4:AY397,"="&amp;AY397)</f>
        <v>1080</v>
      </c>
      <c r="BI397" s="25" t="s">
        <v>847</v>
      </c>
      <c r="BJ397" s="14">
        <f t="shared" si="195"/>
        <v>17280</v>
      </c>
      <c r="BK397" s="14">
        <f>SUMIFS(BJ$4:BJ397,$AU$4:$AU397,"="&amp;$AU397,$AY$4:$AY397,"="&amp;$AY397)</f>
        <v>38880</v>
      </c>
    </row>
    <row r="398" spans="46:63" ht="16.5" x14ac:dyDescent="0.2">
      <c r="AT398" s="13">
        <v>395</v>
      </c>
      <c r="AU398" s="13">
        <f t="shared" si="187"/>
        <v>5</v>
      </c>
      <c r="AV398" s="14">
        <f t="shared" si="188"/>
        <v>200608</v>
      </c>
      <c r="AW398" s="14">
        <f t="shared" si="189"/>
        <v>1102006</v>
      </c>
      <c r="AX398" s="13" t="s">
        <v>816</v>
      </c>
      <c r="AY398" s="13">
        <f t="shared" si="190"/>
        <v>8</v>
      </c>
      <c r="AZ398" s="13" t="s">
        <v>837</v>
      </c>
      <c r="BA398" s="14">
        <f t="shared" si="191"/>
        <v>4</v>
      </c>
      <c r="BB398" s="14" t="str">
        <f t="shared" si="192"/>
        <v>项羽魂珠-8 等级-4</v>
      </c>
      <c r="BC398" s="25" t="s">
        <v>845</v>
      </c>
      <c r="BD398" s="14">
        <f t="shared" si="193"/>
        <v>1296</v>
      </c>
      <c r="BE398" s="14">
        <f>SUMIFS(BD$4:BD398,$AU$4:$AU398,"="&amp;$AU398,$AY$4:$AY398,"="&amp;$AY398)</f>
        <v>3240</v>
      </c>
      <c r="BF398" s="25" t="s">
        <v>846</v>
      </c>
      <c r="BG398" s="14">
        <f t="shared" si="194"/>
        <v>720</v>
      </c>
      <c r="BH398" s="14">
        <f>SUMIFS(BG$4:BG398,AU$4:AU398,"="&amp;AU398,AY$4:AY398,"="&amp;AY398)</f>
        <v>1800</v>
      </c>
      <c r="BI398" s="25" t="s">
        <v>847</v>
      </c>
      <c r="BJ398" s="14">
        <f t="shared" si="195"/>
        <v>25920</v>
      </c>
      <c r="BK398" s="14">
        <f>SUMIFS(BJ$4:BJ398,$AU$4:$AU398,"="&amp;$AU398,$AY$4:$AY398,"="&amp;$AY398)</f>
        <v>64800</v>
      </c>
    </row>
    <row r="399" spans="46:63" ht="16.5" x14ac:dyDescent="0.2">
      <c r="AT399" s="13">
        <v>396</v>
      </c>
      <c r="AU399" s="13">
        <f t="shared" si="187"/>
        <v>5</v>
      </c>
      <c r="AV399" s="14">
        <f t="shared" si="188"/>
        <v>200608</v>
      </c>
      <c r="AW399" s="14">
        <f t="shared" si="189"/>
        <v>1102006</v>
      </c>
      <c r="AX399" s="13" t="s">
        <v>816</v>
      </c>
      <c r="AY399" s="13">
        <f t="shared" si="190"/>
        <v>8</v>
      </c>
      <c r="AZ399" s="13" t="s">
        <v>837</v>
      </c>
      <c r="BA399" s="14">
        <f t="shared" si="191"/>
        <v>5</v>
      </c>
      <c r="BB399" s="14" t="str">
        <f t="shared" si="192"/>
        <v>项羽魂珠-8 等级-5</v>
      </c>
      <c r="BC399" s="25" t="s">
        <v>845</v>
      </c>
      <c r="BD399" s="14">
        <f t="shared" si="193"/>
        <v>1728</v>
      </c>
      <c r="BE399" s="14">
        <f>SUMIFS(BD$4:BD399,$AU$4:$AU399,"="&amp;$AU399,$AY$4:$AY399,"="&amp;$AY399)</f>
        <v>4968</v>
      </c>
      <c r="BF399" s="25" t="s">
        <v>846</v>
      </c>
      <c r="BG399" s="14">
        <f t="shared" si="194"/>
        <v>960</v>
      </c>
      <c r="BH399" s="14">
        <f>SUMIFS(BG$4:BG399,AU$4:AU399,"="&amp;AU399,AY$4:AY399,"="&amp;AY399)</f>
        <v>2760</v>
      </c>
      <c r="BI399" s="25" t="s">
        <v>847</v>
      </c>
      <c r="BJ399" s="14">
        <f t="shared" si="195"/>
        <v>34560</v>
      </c>
      <c r="BK399" s="14">
        <f>SUMIFS(BJ$4:BJ399,$AU$4:$AU399,"="&amp;$AU399,$AY$4:$AY399,"="&amp;$AY399)</f>
        <v>99360</v>
      </c>
    </row>
    <row r="400" spans="46:63" ht="16.5" x14ac:dyDescent="0.2">
      <c r="AT400" s="13">
        <v>397</v>
      </c>
      <c r="AU400" s="13">
        <f t="shared" si="187"/>
        <v>5</v>
      </c>
      <c r="AV400" s="14">
        <f t="shared" si="188"/>
        <v>200608</v>
      </c>
      <c r="AW400" s="14">
        <f t="shared" si="189"/>
        <v>1102006</v>
      </c>
      <c r="AX400" s="13" t="s">
        <v>816</v>
      </c>
      <c r="AY400" s="13">
        <f t="shared" si="190"/>
        <v>8</v>
      </c>
      <c r="AZ400" s="13" t="s">
        <v>837</v>
      </c>
      <c r="BA400" s="14">
        <f t="shared" si="191"/>
        <v>6</v>
      </c>
      <c r="BB400" s="14" t="str">
        <f t="shared" si="192"/>
        <v>项羽魂珠-8 等级-6</v>
      </c>
      <c r="BC400" s="25" t="s">
        <v>845</v>
      </c>
      <c r="BD400" s="14">
        <f t="shared" si="193"/>
        <v>2160</v>
      </c>
      <c r="BE400" s="14">
        <f>SUMIFS(BD$4:BD400,$AU$4:$AU400,"="&amp;$AU400,$AY$4:$AY400,"="&amp;$AY400)</f>
        <v>7128</v>
      </c>
      <c r="BF400" s="25" t="s">
        <v>846</v>
      </c>
      <c r="BG400" s="14">
        <f t="shared" si="194"/>
        <v>1200</v>
      </c>
      <c r="BH400" s="14">
        <f>SUMIFS(BG$4:BG400,AU$4:AU400,"="&amp;AU400,AY$4:AY400,"="&amp;AY400)</f>
        <v>3960</v>
      </c>
      <c r="BI400" s="25" t="s">
        <v>847</v>
      </c>
      <c r="BJ400" s="14">
        <f t="shared" si="195"/>
        <v>43200</v>
      </c>
      <c r="BK400" s="14">
        <f>SUMIFS(BJ$4:BJ400,$AU$4:$AU400,"="&amp;$AU400,$AY$4:$AY400,"="&amp;$AY400)</f>
        <v>142560</v>
      </c>
    </row>
    <row r="401" spans="46:63" ht="16.5" x14ac:dyDescent="0.2">
      <c r="AT401" s="13">
        <v>398</v>
      </c>
      <c r="AU401" s="13">
        <f t="shared" si="187"/>
        <v>5</v>
      </c>
      <c r="AV401" s="14">
        <f t="shared" si="188"/>
        <v>200608</v>
      </c>
      <c r="AW401" s="14">
        <f t="shared" si="189"/>
        <v>1102006</v>
      </c>
      <c r="AX401" s="13" t="s">
        <v>816</v>
      </c>
      <c r="AY401" s="13">
        <f t="shared" si="190"/>
        <v>8</v>
      </c>
      <c r="AZ401" s="13" t="s">
        <v>837</v>
      </c>
      <c r="BA401" s="14">
        <f t="shared" si="191"/>
        <v>7</v>
      </c>
      <c r="BB401" s="14" t="str">
        <f t="shared" si="192"/>
        <v>项羽魂珠-8 等级-7</v>
      </c>
      <c r="BC401" s="25" t="s">
        <v>845</v>
      </c>
      <c r="BD401" s="14">
        <f t="shared" si="193"/>
        <v>2592</v>
      </c>
      <c r="BE401" s="14">
        <f>SUMIFS(BD$4:BD401,$AU$4:$AU401,"="&amp;$AU401,$AY$4:$AY401,"="&amp;$AY401)</f>
        <v>9720</v>
      </c>
      <c r="BF401" s="25" t="s">
        <v>846</v>
      </c>
      <c r="BG401" s="14">
        <f t="shared" si="194"/>
        <v>1440</v>
      </c>
      <c r="BH401" s="14">
        <f>SUMIFS(BG$4:BG401,AU$4:AU401,"="&amp;AU401,AY$4:AY401,"="&amp;AY401)</f>
        <v>5400</v>
      </c>
      <c r="BI401" s="25" t="s">
        <v>847</v>
      </c>
      <c r="BJ401" s="14">
        <f t="shared" si="195"/>
        <v>51840</v>
      </c>
      <c r="BK401" s="14">
        <f>SUMIFS(BJ$4:BJ401,$AU$4:$AU401,"="&amp;$AU401,$AY$4:$AY401,"="&amp;$AY401)</f>
        <v>194400</v>
      </c>
    </row>
    <row r="402" spans="46:63" ht="16.5" x14ac:dyDescent="0.2">
      <c r="AT402" s="13">
        <v>399</v>
      </c>
      <c r="AU402" s="13">
        <f t="shared" si="187"/>
        <v>5</v>
      </c>
      <c r="AV402" s="14">
        <f t="shared" si="188"/>
        <v>200608</v>
      </c>
      <c r="AW402" s="14">
        <f t="shared" si="189"/>
        <v>1102006</v>
      </c>
      <c r="AX402" s="13" t="s">
        <v>816</v>
      </c>
      <c r="AY402" s="13">
        <f t="shared" si="190"/>
        <v>8</v>
      </c>
      <c r="AZ402" s="13" t="s">
        <v>837</v>
      </c>
      <c r="BA402" s="14">
        <f t="shared" si="191"/>
        <v>8</v>
      </c>
      <c r="BB402" s="14" t="str">
        <f t="shared" si="192"/>
        <v>项羽魂珠-8 等级-8</v>
      </c>
      <c r="BC402" s="25" t="s">
        <v>845</v>
      </c>
      <c r="BD402" s="14">
        <f t="shared" si="193"/>
        <v>3024</v>
      </c>
      <c r="BE402" s="14">
        <f>SUMIFS(BD$4:BD402,$AU$4:$AU402,"="&amp;$AU402,$AY$4:$AY402,"="&amp;$AY402)</f>
        <v>12744</v>
      </c>
      <c r="BF402" s="25" t="s">
        <v>846</v>
      </c>
      <c r="BG402" s="14">
        <f t="shared" si="194"/>
        <v>1680</v>
      </c>
      <c r="BH402" s="14">
        <f>SUMIFS(BG$4:BG402,AU$4:AU402,"="&amp;AU402,AY$4:AY402,"="&amp;AY402)</f>
        <v>7080</v>
      </c>
      <c r="BI402" s="25" t="s">
        <v>847</v>
      </c>
      <c r="BJ402" s="14">
        <f t="shared" si="195"/>
        <v>60480</v>
      </c>
      <c r="BK402" s="14">
        <f>SUMIFS(BJ$4:BJ402,$AU$4:$AU402,"="&amp;$AU402,$AY$4:$AY402,"="&amp;$AY402)</f>
        <v>254880</v>
      </c>
    </row>
    <row r="403" spans="46:63" ht="16.5" x14ac:dyDescent="0.2">
      <c r="AT403" s="13">
        <v>400</v>
      </c>
      <c r="AU403" s="13">
        <f t="shared" si="187"/>
        <v>5</v>
      </c>
      <c r="AV403" s="14">
        <f t="shared" si="188"/>
        <v>200608</v>
      </c>
      <c r="AW403" s="14">
        <f t="shared" si="189"/>
        <v>1102006</v>
      </c>
      <c r="AX403" s="13" t="s">
        <v>816</v>
      </c>
      <c r="AY403" s="13">
        <f t="shared" si="190"/>
        <v>8</v>
      </c>
      <c r="AZ403" s="13" t="s">
        <v>837</v>
      </c>
      <c r="BA403" s="14">
        <f t="shared" si="191"/>
        <v>9</v>
      </c>
      <c r="BB403" s="14" t="str">
        <f t="shared" si="192"/>
        <v>项羽魂珠-8 等级-9</v>
      </c>
      <c r="BC403" s="25" t="s">
        <v>845</v>
      </c>
      <c r="BD403" s="14">
        <f t="shared" si="193"/>
        <v>3456</v>
      </c>
      <c r="BE403" s="14">
        <f>SUMIFS(BD$4:BD403,$AU$4:$AU403,"="&amp;$AU403,$AY$4:$AY403,"="&amp;$AY403)</f>
        <v>16200</v>
      </c>
      <c r="BF403" s="25" t="s">
        <v>846</v>
      </c>
      <c r="BG403" s="14">
        <f t="shared" si="194"/>
        <v>1920</v>
      </c>
      <c r="BH403" s="14">
        <f>SUMIFS(BG$4:BG403,AU$4:AU403,"="&amp;AU403,AY$4:AY403,"="&amp;AY403)</f>
        <v>9000</v>
      </c>
      <c r="BI403" s="25" t="s">
        <v>847</v>
      </c>
      <c r="BJ403" s="14">
        <f t="shared" si="195"/>
        <v>69120</v>
      </c>
      <c r="BK403" s="14">
        <f>SUMIFS(BJ$4:BJ403,$AU$4:$AU403,"="&amp;$AU403,$AY$4:$AY403,"="&amp;$AY403)</f>
        <v>324000</v>
      </c>
    </row>
    <row r="404" spans="46:63" ht="16.5" x14ac:dyDescent="0.2">
      <c r="AT404" s="13">
        <v>401</v>
      </c>
      <c r="AU404" s="13">
        <f t="shared" si="187"/>
        <v>6</v>
      </c>
      <c r="AV404" s="14">
        <f t="shared" si="188"/>
        <v>200701</v>
      </c>
      <c r="AW404" s="14">
        <f t="shared" si="189"/>
        <v>1102007</v>
      </c>
      <c r="AX404" s="13" t="s">
        <v>816</v>
      </c>
      <c r="AY404" s="13">
        <f t="shared" si="190"/>
        <v>1</v>
      </c>
      <c r="AZ404" s="13" t="s">
        <v>837</v>
      </c>
      <c r="BA404" s="14">
        <f t="shared" si="191"/>
        <v>0</v>
      </c>
      <c r="BB404" s="14" t="str">
        <f t="shared" si="192"/>
        <v>天使缇娜魂珠-1 等级-0</v>
      </c>
      <c r="BC404" s="25" t="s">
        <v>845</v>
      </c>
      <c r="BD404" s="14">
        <f t="shared" si="193"/>
        <v>0</v>
      </c>
      <c r="BE404" s="14">
        <f>SUMIFS(BD$4:BD404,$AU$4:$AU404,"="&amp;$AU404,$AY$4:$AY404,"="&amp;$AY404)</f>
        <v>0</v>
      </c>
      <c r="BF404" s="25" t="s">
        <v>846</v>
      </c>
      <c r="BG404" s="14">
        <f t="shared" si="194"/>
        <v>0</v>
      </c>
      <c r="BH404" s="14">
        <f>SUMIFS(BG$4:BG404,AU$4:AU404,"="&amp;AU404,AY$4:AY404,"="&amp;AY404)</f>
        <v>0</v>
      </c>
      <c r="BI404" s="25" t="s">
        <v>847</v>
      </c>
      <c r="BJ404" s="14">
        <f t="shared" si="195"/>
        <v>0</v>
      </c>
      <c r="BK404" s="14">
        <f>SUMIFS(BJ$4:BJ404,$AU$4:$AU404,"="&amp;$AU404,$AY$4:$AY404,"="&amp;$AY404)</f>
        <v>0</v>
      </c>
    </row>
    <row r="405" spans="46:63" ht="16.5" x14ac:dyDescent="0.2">
      <c r="AT405" s="13">
        <v>402</v>
      </c>
      <c r="AU405" s="13">
        <f t="shared" si="187"/>
        <v>6</v>
      </c>
      <c r="AV405" s="14">
        <f t="shared" si="188"/>
        <v>200701</v>
      </c>
      <c r="AW405" s="14">
        <f t="shared" si="189"/>
        <v>1102007</v>
      </c>
      <c r="AX405" s="13" t="s">
        <v>816</v>
      </c>
      <c r="AY405" s="13">
        <f t="shared" si="190"/>
        <v>1</v>
      </c>
      <c r="AZ405" s="13" t="s">
        <v>837</v>
      </c>
      <c r="BA405" s="14">
        <f t="shared" si="191"/>
        <v>1</v>
      </c>
      <c r="BB405" s="14" t="str">
        <f t="shared" si="192"/>
        <v>天使缇娜魂珠-1 等级-1</v>
      </c>
      <c r="BC405" s="25" t="s">
        <v>845</v>
      </c>
      <c r="BD405" s="14">
        <f t="shared" si="193"/>
        <v>48</v>
      </c>
      <c r="BE405" s="14">
        <f>SUMIFS(BD$4:BD405,$AU$4:$AU405,"="&amp;$AU405,$AY$4:$AY405,"="&amp;$AY405)</f>
        <v>48</v>
      </c>
      <c r="BF405" s="25" t="s">
        <v>846</v>
      </c>
      <c r="BG405" s="14">
        <f t="shared" si="194"/>
        <v>22</v>
      </c>
      <c r="BH405" s="14">
        <f>SUMIFS(BG$4:BG405,AU$4:AU405,"="&amp;AU405,AY$4:AY405,"="&amp;AY405)</f>
        <v>22</v>
      </c>
      <c r="BI405" s="25" t="s">
        <v>847</v>
      </c>
      <c r="BJ405" s="14">
        <f t="shared" si="195"/>
        <v>880</v>
      </c>
      <c r="BK405" s="14">
        <f>SUMIFS(BJ$4:BJ405,$AU$4:$AU405,"="&amp;$AU405,$AY$4:$AY405,"="&amp;$AY405)</f>
        <v>880</v>
      </c>
    </row>
    <row r="406" spans="46:63" ht="16.5" x14ac:dyDescent="0.2">
      <c r="AT406" s="13">
        <v>403</v>
      </c>
      <c r="AU406" s="13">
        <f t="shared" si="187"/>
        <v>6</v>
      </c>
      <c r="AV406" s="14">
        <f t="shared" si="188"/>
        <v>200701</v>
      </c>
      <c r="AW406" s="14">
        <f t="shared" si="189"/>
        <v>1102007</v>
      </c>
      <c r="AX406" s="13" t="s">
        <v>816</v>
      </c>
      <c r="AY406" s="13">
        <f t="shared" si="190"/>
        <v>1</v>
      </c>
      <c r="AZ406" s="13" t="s">
        <v>837</v>
      </c>
      <c r="BA406" s="14">
        <f t="shared" si="191"/>
        <v>2</v>
      </c>
      <c r="BB406" s="14" t="str">
        <f t="shared" si="192"/>
        <v>天使缇娜魂珠-1 等级-2</v>
      </c>
      <c r="BC406" s="25" t="s">
        <v>845</v>
      </c>
      <c r="BD406" s="14">
        <f t="shared" si="193"/>
        <v>72</v>
      </c>
      <c r="BE406" s="14">
        <f>SUMIFS(BD$4:BD406,$AU$4:$AU406,"="&amp;$AU406,$AY$4:$AY406,"="&amp;$AY406)</f>
        <v>120</v>
      </c>
      <c r="BF406" s="25" t="s">
        <v>846</v>
      </c>
      <c r="BG406" s="14">
        <f t="shared" si="194"/>
        <v>33</v>
      </c>
      <c r="BH406" s="14">
        <f>SUMIFS(BG$4:BG406,AU$4:AU406,"="&amp;AU406,AY$4:AY406,"="&amp;AY406)</f>
        <v>55</v>
      </c>
      <c r="BI406" s="25" t="s">
        <v>847</v>
      </c>
      <c r="BJ406" s="14">
        <f t="shared" si="195"/>
        <v>1320</v>
      </c>
      <c r="BK406" s="14">
        <f>SUMIFS(BJ$4:BJ406,$AU$4:$AU406,"="&amp;$AU406,$AY$4:$AY406,"="&amp;$AY406)</f>
        <v>2200</v>
      </c>
    </row>
    <row r="407" spans="46:63" ht="16.5" x14ac:dyDescent="0.2">
      <c r="AT407" s="13">
        <v>404</v>
      </c>
      <c r="AU407" s="13">
        <f t="shared" si="187"/>
        <v>6</v>
      </c>
      <c r="AV407" s="14">
        <f t="shared" si="188"/>
        <v>200701</v>
      </c>
      <c r="AW407" s="14">
        <f t="shared" si="189"/>
        <v>1102007</v>
      </c>
      <c r="AX407" s="13" t="s">
        <v>816</v>
      </c>
      <c r="AY407" s="13">
        <f t="shared" si="190"/>
        <v>1</v>
      </c>
      <c r="AZ407" s="13" t="s">
        <v>837</v>
      </c>
      <c r="BA407" s="14">
        <f t="shared" si="191"/>
        <v>3</v>
      </c>
      <c r="BB407" s="14" t="str">
        <f t="shared" si="192"/>
        <v>天使缇娜魂珠-1 等级-3</v>
      </c>
      <c r="BC407" s="25" t="s">
        <v>845</v>
      </c>
      <c r="BD407" s="14">
        <f t="shared" si="193"/>
        <v>96</v>
      </c>
      <c r="BE407" s="14">
        <f>SUMIFS(BD$4:BD407,$AU$4:$AU407,"="&amp;$AU407,$AY$4:$AY407,"="&amp;$AY407)</f>
        <v>216</v>
      </c>
      <c r="BF407" s="25" t="s">
        <v>846</v>
      </c>
      <c r="BG407" s="14">
        <f t="shared" si="194"/>
        <v>44</v>
      </c>
      <c r="BH407" s="14">
        <f>SUMIFS(BG$4:BG407,AU$4:AU407,"="&amp;AU407,AY$4:AY407,"="&amp;AY407)</f>
        <v>99</v>
      </c>
      <c r="BI407" s="25" t="s">
        <v>847</v>
      </c>
      <c r="BJ407" s="14">
        <f t="shared" si="195"/>
        <v>1760</v>
      </c>
      <c r="BK407" s="14">
        <f>SUMIFS(BJ$4:BJ407,$AU$4:$AU407,"="&amp;$AU407,$AY$4:$AY407,"="&amp;$AY407)</f>
        <v>3960</v>
      </c>
    </row>
    <row r="408" spans="46:63" ht="16.5" x14ac:dyDescent="0.2">
      <c r="AT408" s="13">
        <v>405</v>
      </c>
      <c r="AU408" s="13">
        <f t="shared" si="187"/>
        <v>6</v>
      </c>
      <c r="AV408" s="14">
        <f t="shared" si="188"/>
        <v>200701</v>
      </c>
      <c r="AW408" s="14">
        <f t="shared" si="189"/>
        <v>1102007</v>
      </c>
      <c r="AX408" s="13" t="s">
        <v>816</v>
      </c>
      <c r="AY408" s="13">
        <f t="shared" si="190"/>
        <v>1</v>
      </c>
      <c r="AZ408" s="13" t="s">
        <v>837</v>
      </c>
      <c r="BA408" s="14">
        <f t="shared" si="191"/>
        <v>4</v>
      </c>
      <c r="BB408" s="14" t="str">
        <f t="shared" si="192"/>
        <v>天使缇娜魂珠-1 等级-4</v>
      </c>
      <c r="BC408" s="25" t="s">
        <v>845</v>
      </c>
      <c r="BD408" s="14">
        <f t="shared" si="193"/>
        <v>144</v>
      </c>
      <c r="BE408" s="14">
        <f>SUMIFS(BD$4:BD408,$AU$4:$AU408,"="&amp;$AU408,$AY$4:$AY408,"="&amp;$AY408)</f>
        <v>360</v>
      </c>
      <c r="BF408" s="25" t="s">
        <v>846</v>
      </c>
      <c r="BG408" s="14">
        <f t="shared" si="194"/>
        <v>66</v>
      </c>
      <c r="BH408" s="14">
        <f>SUMIFS(BG$4:BG408,AU$4:AU408,"="&amp;AU408,AY$4:AY408,"="&amp;AY408)</f>
        <v>165</v>
      </c>
      <c r="BI408" s="25" t="s">
        <v>847</v>
      </c>
      <c r="BJ408" s="14">
        <f t="shared" si="195"/>
        <v>2640</v>
      </c>
      <c r="BK408" s="14">
        <f>SUMIFS(BJ$4:BJ408,$AU$4:$AU408,"="&amp;$AU408,$AY$4:$AY408,"="&amp;$AY408)</f>
        <v>6600</v>
      </c>
    </row>
    <row r="409" spans="46:63" ht="16.5" x14ac:dyDescent="0.2">
      <c r="AT409" s="13">
        <v>406</v>
      </c>
      <c r="AU409" s="13">
        <f t="shared" si="187"/>
        <v>6</v>
      </c>
      <c r="AV409" s="14">
        <f t="shared" si="188"/>
        <v>200701</v>
      </c>
      <c r="AW409" s="14">
        <f t="shared" si="189"/>
        <v>1102007</v>
      </c>
      <c r="AX409" s="13" t="s">
        <v>816</v>
      </c>
      <c r="AY409" s="13">
        <f t="shared" si="190"/>
        <v>1</v>
      </c>
      <c r="AZ409" s="13" t="s">
        <v>837</v>
      </c>
      <c r="BA409" s="14">
        <f t="shared" si="191"/>
        <v>5</v>
      </c>
      <c r="BB409" s="14" t="str">
        <f t="shared" si="192"/>
        <v>天使缇娜魂珠-1 等级-5</v>
      </c>
      <c r="BC409" s="25" t="s">
        <v>845</v>
      </c>
      <c r="BD409" s="14">
        <f t="shared" si="193"/>
        <v>192</v>
      </c>
      <c r="BE409" s="14">
        <f>SUMIFS(BD$4:BD409,$AU$4:$AU409,"="&amp;$AU409,$AY$4:$AY409,"="&amp;$AY409)</f>
        <v>552</v>
      </c>
      <c r="BF409" s="25" t="s">
        <v>846</v>
      </c>
      <c r="BG409" s="14">
        <f t="shared" si="194"/>
        <v>88</v>
      </c>
      <c r="BH409" s="14">
        <f>SUMIFS(BG$4:BG409,AU$4:AU409,"="&amp;AU409,AY$4:AY409,"="&amp;AY409)</f>
        <v>253</v>
      </c>
      <c r="BI409" s="25" t="s">
        <v>847</v>
      </c>
      <c r="BJ409" s="14">
        <f t="shared" si="195"/>
        <v>3520</v>
      </c>
      <c r="BK409" s="14">
        <f>SUMIFS(BJ$4:BJ409,$AU$4:$AU409,"="&amp;$AU409,$AY$4:$AY409,"="&amp;$AY409)</f>
        <v>10120</v>
      </c>
    </row>
    <row r="410" spans="46:63" ht="16.5" x14ac:dyDescent="0.2">
      <c r="AT410" s="13">
        <v>407</v>
      </c>
      <c r="AU410" s="13">
        <f t="shared" si="187"/>
        <v>6</v>
      </c>
      <c r="AV410" s="14">
        <f t="shared" si="188"/>
        <v>200701</v>
      </c>
      <c r="AW410" s="14">
        <f t="shared" si="189"/>
        <v>1102007</v>
      </c>
      <c r="AX410" s="13" t="s">
        <v>816</v>
      </c>
      <c r="AY410" s="13">
        <f t="shared" si="190"/>
        <v>1</v>
      </c>
      <c r="AZ410" s="13" t="s">
        <v>837</v>
      </c>
      <c r="BA410" s="14">
        <f t="shared" si="191"/>
        <v>6</v>
      </c>
      <c r="BB410" s="14" t="str">
        <f t="shared" si="192"/>
        <v>天使缇娜魂珠-1 等级-6</v>
      </c>
      <c r="BC410" s="25" t="s">
        <v>845</v>
      </c>
      <c r="BD410" s="14">
        <f t="shared" si="193"/>
        <v>240</v>
      </c>
      <c r="BE410" s="14">
        <f>SUMIFS(BD$4:BD410,$AU$4:$AU410,"="&amp;$AU410,$AY$4:$AY410,"="&amp;$AY410)</f>
        <v>792</v>
      </c>
      <c r="BF410" s="25" t="s">
        <v>846</v>
      </c>
      <c r="BG410" s="14">
        <f t="shared" si="194"/>
        <v>110</v>
      </c>
      <c r="BH410" s="14">
        <f>SUMIFS(BG$4:BG410,AU$4:AU410,"="&amp;AU410,AY$4:AY410,"="&amp;AY410)</f>
        <v>363</v>
      </c>
      <c r="BI410" s="25" t="s">
        <v>847</v>
      </c>
      <c r="BJ410" s="14">
        <f t="shared" si="195"/>
        <v>4400</v>
      </c>
      <c r="BK410" s="14">
        <f>SUMIFS(BJ$4:BJ410,$AU$4:$AU410,"="&amp;$AU410,$AY$4:$AY410,"="&amp;$AY410)</f>
        <v>14520</v>
      </c>
    </row>
    <row r="411" spans="46:63" ht="16.5" x14ac:dyDescent="0.2">
      <c r="AT411" s="13">
        <v>408</v>
      </c>
      <c r="AU411" s="13">
        <f t="shared" si="187"/>
        <v>6</v>
      </c>
      <c r="AV411" s="14">
        <f t="shared" si="188"/>
        <v>200701</v>
      </c>
      <c r="AW411" s="14">
        <f t="shared" si="189"/>
        <v>1102007</v>
      </c>
      <c r="AX411" s="13" t="s">
        <v>816</v>
      </c>
      <c r="AY411" s="13">
        <f t="shared" si="190"/>
        <v>1</v>
      </c>
      <c r="AZ411" s="13" t="s">
        <v>837</v>
      </c>
      <c r="BA411" s="14">
        <f t="shared" si="191"/>
        <v>7</v>
      </c>
      <c r="BB411" s="14" t="str">
        <f t="shared" si="192"/>
        <v>天使缇娜魂珠-1 等级-7</v>
      </c>
      <c r="BC411" s="25" t="s">
        <v>845</v>
      </c>
      <c r="BD411" s="14">
        <f t="shared" si="193"/>
        <v>288</v>
      </c>
      <c r="BE411" s="14">
        <f>SUMIFS(BD$4:BD411,$AU$4:$AU411,"="&amp;$AU411,$AY$4:$AY411,"="&amp;$AY411)</f>
        <v>1080</v>
      </c>
      <c r="BF411" s="25" t="s">
        <v>846</v>
      </c>
      <c r="BG411" s="14">
        <f t="shared" si="194"/>
        <v>132</v>
      </c>
      <c r="BH411" s="14">
        <f>SUMIFS(BG$4:BG411,AU$4:AU411,"="&amp;AU411,AY$4:AY411,"="&amp;AY411)</f>
        <v>495</v>
      </c>
      <c r="BI411" s="25" t="s">
        <v>847</v>
      </c>
      <c r="BJ411" s="14">
        <f t="shared" si="195"/>
        <v>5280</v>
      </c>
      <c r="BK411" s="14">
        <f>SUMIFS(BJ$4:BJ411,$AU$4:$AU411,"="&amp;$AU411,$AY$4:$AY411,"="&amp;$AY411)</f>
        <v>19800</v>
      </c>
    </row>
    <row r="412" spans="46:63" ht="16.5" x14ac:dyDescent="0.2">
      <c r="AT412" s="13">
        <v>409</v>
      </c>
      <c r="AU412" s="13">
        <f t="shared" si="187"/>
        <v>6</v>
      </c>
      <c r="AV412" s="14">
        <f t="shared" si="188"/>
        <v>200701</v>
      </c>
      <c r="AW412" s="14">
        <f t="shared" si="189"/>
        <v>1102007</v>
      </c>
      <c r="AX412" s="13" t="s">
        <v>816</v>
      </c>
      <c r="AY412" s="13">
        <f t="shared" si="190"/>
        <v>1</v>
      </c>
      <c r="AZ412" s="13" t="s">
        <v>837</v>
      </c>
      <c r="BA412" s="14">
        <f t="shared" si="191"/>
        <v>8</v>
      </c>
      <c r="BB412" s="14" t="str">
        <f t="shared" si="192"/>
        <v>天使缇娜魂珠-1 等级-8</v>
      </c>
      <c r="BC412" s="25" t="s">
        <v>845</v>
      </c>
      <c r="BD412" s="14">
        <f t="shared" si="193"/>
        <v>336</v>
      </c>
      <c r="BE412" s="14">
        <f>SUMIFS(BD$4:BD412,$AU$4:$AU412,"="&amp;$AU412,$AY$4:$AY412,"="&amp;$AY412)</f>
        <v>1416</v>
      </c>
      <c r="BF412" s="25" t="s">
        <v>846</v>
      </c>
      <c r="BG412" s="14">
        <f t="shared" si="194"/>
        <v>154</v>
      </c>
      <c r="BH412" s="14">
        <f>SUMIFS(BG$4:BG412,AU$4:AU412,"="&amp;AU412,AY$4:AY412,"="&amp;AY412)</f>
        <v>649</v>
      </c>
      <c r="BI412" s="25" t="s">
        <v>847</v>
      </c>
      <c r="BJ412" s="14">
        <f t="shared" si="195"/>
        <v>6160</v>
      </c>
      <c r="BK412" s="14">
        <f>SUMIFS(BJ$4:BJ412,$AU$4:$AU412,"="&amp;$AU412,$AY$4:$AY412,"="&amp;$AY412)</f>
        <v>25960</v>
      </c>
    </row>
    <row r="413" spans="46:63" ht="16.5" x14ac:dyDescent="0.2">
      <c r="AT413" s="13">
        <v>410</v>
      </c>
      <c r="AU413" s="13">
        <f t="shared" si="187"/>
        <v>6</v>
      </c>
      <c r="AV413" s="14">
        <f t="shared" si="188"/>
        <v>200701</v>
      </c>
      <c r="AW413" s="14">
        <f t="shared" si="189"/>
        <v>1102007</v>
      </c>
      <c r="AX413" s="13" t="s">
        <v>816</v>
      </c>
      <c r="AY413" s="13">
        <f t="shared" si="190"/>
        <v>1</v>
      </c>
      <c r="AZ413" s="13" t="s">
        <v>837</v>
      </c>
      <c r="BA413" s="14">
        <f t="shared" si="191"/>
        <v>9</v>
      </c>
      <c r="BB413" s="14" t="str">
        <f t="shared" si="192"/>
        <v>天使缇娜魂珠-1 等级-9</v>
      </c>
      <c r="BC413" s="25" t="s">
        <v>845</v>
      </c>
      <c r="BD413" s="14">
        <f t="shared" si="193"/>
        <v>384</v>
      </c>
      <c r="BE413" s="14">
        <f>SUMIFS(BD$4:BD413,$AU$4:$AU413,"="&amp;$AU413,$AY$4:$AY413,"="&amp;$AY413)</f>
        <v>1800</v>
      </c>
      <c r="BF413" s="25" t="s">
        <v>846</v>
      </c>
      <c r="BG413" s="14">
        <f t="shared" si="194"/>
        <v>176</v>
      </c>
      <c r="BH413" s="14">
        <f>SUMIFS(BG$4:BG413,AU$4:AU413,"="&amp;AU413,AY$4:AY413,"="&amp;AY413)</f>
        <v>825</v>
      </c>
      <c r="BI413" s="25" t="s">
        <v>847</v>
      </c>
      <c r="BJ413" s="14">
        <f t="shared" si="195"/>
        <v>7040</v>
      </c>
      <c r="BK413" s="14">
        <f>SUMIFS(BJ$4:BJ413,$AU$4:$AU413,"="&amp;$AU413,$AY$4:$AY413,"="&amp;$AY413)</f>
        <v>33000</v>
      </c>
    </row>
    <row r="414" spans="46:63" ht="16.5" x14ac:dyDescent="0.2">
      <c r="AT414" s="13">
        <v>411</v>
      </c>
      <c r="AU414" s="13">
        <f t="shared" si="187"/>
        <v>6</v>
      </c>
      <c r="AV414" s="14">
        <f t="shared" si="188"/>
        <v>200702</v>
      </c>
      <c r="AW414" s="14">
        <f t="shared" si="189"/>
        <v>1102007</v>
      </c>
      <c r="AX414" s="13" t="s">
        <v>816</v>
      </c>
      <c r="AY414" s="13">
        <f t="shared" si="190"/>
        <v>2</v>
      </c>
      <c r="AZ414" s="13" t="s">
        <v>837</v>
      </c>
      <c r="BA414" s="14">
        <f t="shared" si="191"/>
        <v>0</v>
      </c>
      <c r="BB414" s="14" t="str">
        <f t="shared" si="192"/>
        <v>天使缇娜魂珠-2 等级-0</v>
      </c>
      <c r="BC414" s="25" t="s">
        <v>845</v>
      </c>
      <c r="BD414" s="14">
        <f t="shared" si="193"/>
        <v>0</v>
      </c>
      <c r="BE414" s="14">
        <f>SUMIFS(BD$4:BD414,$AU$4:$AU414,"="&amp;$AU414,$AY$4:$AY414,"="&amp;$AY414)</f>
        <v>0</v>
      </c>
      <c r="BF414" s="25" t="s">
        <v>846</v>
      </c>
      <c r="BG414" s="14">
        <f t="shared" si="194"/>
        <v>0</v>
      </c>
      <c r="BH414" s="14">
        <f>SUMIFS(BG$4:BG414,AU$4:AU414,"="&amp;AU414,AY$4:AY414,"="&amp;AY414)</f>
        <v>0</v>
      </c>
      <c r="BI414" s="25" t="s">
        <v>847</v>
      </c>
      <c r="BJ414" s="14">
        <f t="shared" si="195"/>
        <v>0</v>
      </c>
      <c r="BK414" s="14">
        <f>SUMIFS(BJ$4:BJ414,$AU$4:$AU414,"="&amp;$AU414,$AY$4:$AY414,"="&amp;$AY414)</f>
        <v>0</v>
      </c>
    </row>
    <row r="415" spans="46:63" ht="16.5" x14ac:dyDescent="0.2">
      <c r="AT415" s="13">
        <v>412</v>
      </c>
      <c r="AU415" s="13">
        <f t="shared" si="187"/>
        <v>6</v>
      </c>
      <c r="AV415" s="14">
        <f t="shared" si="188"/>
        <v>200702</v>
      </c>
      <c r="AW415" s="14">
        <f t="shared" si="189"/>
        <v>1102007</v>
      </c>
      <c r="AX415" s="13" t="s">
        <v>816</v>
      </c>
      <c r="AY415" s="13">
        <f t="shared" si="190"/>
        <v>2</v>
      </c>
      <c r="AZ415" s="13" t="s">
        <v>837</v>
      </c>
      <c r="BA415" s="14">
        <f t="shared" si="191"/>
        <v>1</v>
      </c>
      <c r="BB415" s="14" t="str">
        <f t="shared" si="192"/>
        <v>天使缇娜魂珠-2 等级-1</v>
      </c>
      <c r="BC415" s="25" t="s">
        <v>845</v>
      </c>
      <c r="BD415" s="14">
        <f t="shared" si="193"/>
        <v>60</v>
      </c>
      <c r="BE415" s="14">
        <f>SUMIFS(BD$4:BD415,$AU$4:$AU415,"="&amp;$AU415,$AY$4:$AY415,"="&amp;$AY415)</f>
        <v>60</v>
      </c>
      <c r="BF415" s="25" t="s">
        <v>846</v>
      </c>
      <c r="BG415" s="14">
        <f t="shared" si="194"/>
        <v>28</v>
      </c>
      <c r="BH415" s="14">
        <f>SUMIFS(BG$4:BG415,AU$4:AU415,"="&amp;AU415,AY$4:AY415,"="&amp;AY415)</f>
        <v>28</v>
      </c>
      <c r="BI415" s="25" t="s">
        <v>847</v>
      </c>
      <c r="BJ415" s="14">
        <f t="shared" si="195"/>
        <v>1100</v>
      </c>
      <c r="BK415" s="14">
        <f>SUMIFS(BJ$4:BJ415,$AU$4:$AU415,"="&amp;$AU415,$AY$4:$AY415,"="&amp;$AY415)</f>
        <v>1100</v>
      </c>
    </row>
    <row r="416" spans="46:63" ht="16.5" x14ac:dyDescent="0.2">
      <c r="AT416" s="13">
        <v>413</v>
      </c>
      <c r="AU416" s="13">
        <f t="shared" si="187"/>
        <v>6</v>
      </c>
      <c r="AV416" s="14">
        <f t="shared" si="188"/>
        <v>200702</v>
      </c>
      <c r="AW416" s="14">
        <f t="shared" si="189"/>
        <v>1102007</v>
      </c>
      <c r="AX416" s="13" t="s">
        <v>816</v>
      </c>
      <c r="AY416" s="13">
        <f t="shared" si="190"/>
        <v>2</v>
      </c>
      <c r="AZ416" s="13" t="s">
        <v>837</v>
      </c>
      <c r="BA416" s="14">
        <f t="shared" si="191"/>
        <v>2</v>
      </c>
      <c r="BB416" s="14" t="str">
        <f t="shared" si="192"/>
        <v>天使缇娜魂珠-2 等级-2</v>
      </c>
      <c r="BC416" s="25" t="s">
        <v>845</v>
      </c>
      <c r="BD416" s="14">
        <f t="shared" si="193"/>
        <v>96</v>
      </c>
      <c r="BE416" s="14">
        <f>SUMIFS(BD$4:BD416,$AU$4:$AU416,"="&amp;$AU416,$AY$4:$AY416,"="&amp;$AY416)</f>
        <v>156</v>
      </c>
      <c r="BF416" s="25" t="s">
        <v>846</v>
      </c>
      <c r="BG416" s="14">
        <f t="shared" si="194"/>
        <v>44</v>
      </c>
      <c r="BH416" s="14">
        <f>SUMIFS(BG$4:BG416,AU$4:AU416,"="&amp;AU416,AY$4:AY416,"="&amp;AY416)</f>
        <v>72</v>
      </c>
      <c r="BI416" s="25" t="s">
        <v>847</v>
      </c>
      <c r="BJ416" s="14">
        <f t="shared" si="195"/>
        <v>1760</v>
      </c>
      <c r="BK416" s="14">
        <f>SUMIFS(BJ$4:BJ416,$AU$4:$AU416,"="&amp;$AU416,$AY$4:$AY416,"="&amp;$AY416)</f>
        <v>2860</v>
      </c>
    </row>
    <row r="417" spans="46:63" ht="16.5" x14ac:dyDescent="0.2">
      <c r="AT417" s="13">
        <v>414</v>
      </c>
      <c r="AU417" s="13">
        <f t="shared" si="187"/>
        <v>6</v>
      </c>
      <c r="AV417" s="14">
        <f t="shared" si="188"/>
        <v>200702</v>
      </c>
      <c r="AW417" s="14">
        <f t="shared" si="189"/>
        <v>1102007</v>
      </c>
      <c r="AX417" s="13" t="s">
        <v>816</v>
      </c>
      <c r="AY417" s="13">
        <f t="shared" si="190"/>
        <v>2</v>
      </c>
      <c r="AZ417" s="13" t="s">
        <v>837</v>
      </c>
      <c r="BA417" s="14">
        <f t="shared" si="191"/>
        <v>3</v>
      </c>
      <c r="BB417" s="14" t="str">
        <f t="shared" si="192"/>
        <v>天使缇娜魂珠-2 等级-3</v>
      </c>
      <c r="BC417" s="25" t="s">
        <v>845</v>
      </c>
      <c r="BD417" s="14">
        <f t="shared" si="193"/>
        <v>120</v>
      </c>
      <c r="BE417" s="14">
        <f>SUMIFS(BD$4:BD417,$AU$4:$AU417,"="&amp;$AU417,$AY$4:$AY417,"="&amp;$AY417)</f>
        <v>276</v>
      </c>
      <c r="BF417" s="25" t="s">
        <v>846</v>
      </c>
      <c r="BG417" s="14">
        <f t="shared" si="194"/>
        <v>55</v>
      </c>
      <c r="BH417" s="14">
        <f>SUMIFS(BG$4:BG417,AU$4:AU417,"="&amp;AU417,AY$4:AY417,"="&amp;AY417)</f>
        <v>127</v>
      </c>
      <c r="BI417" s="25" t="s">
        <v>847</v>
      </c>
      <c r="BJ417" s="14">
        <f t="shared" si="195"/>
        <v>2200</v>
      </c>
      <c r="BK417" s="14">
        <f>SUMIFS(BJ$4:BJ417,$AU$4:$AU417,"="&amp;$AU417,$AY$4:$AY417,"="&amp;$AY417)</f>
        <v>5060</v>
      </c>
    </row>
    <row r="418" spans="46:63" ht="16.5" x14ac:dyDescent="0.2">
      <c r="AT418" s="13">
        <v>415</v>
      </c>
      <c r="AU418" s="13">
        <f t="shared" si="187"/>
        <v>6</v>
      </c>
      <c r="AV418" s="14">
        <f t="shared" si="188"/>
        <v>200702</v>
      </c>
      <c r="AW418" s="14">
        <f t="shared" si="189"/>
        <v>1102007</v>
      </c>
      <c r="AX418" s="13" t="s">
        <v>816</v>
      </c>
      <c r="AY418" s="13">
        <f t="shared" si="190"/>
        <v>2</v>
      </c>
      <c r="AZ418" s="13" t="s">
        <v>837</v>
      </c>
      <c r="BA418" s="14">
        <f t="shared" si="191"/>
        <v>4</v>
      </c>
      <c r="BB418" s="14" t="str">
        <f t="shared" si="192"/>
        <v>天使缇娜魂珠-2 等级-4</v>
      </c>
      <c r="BC418" s="25" t="s">
        <v>845</v>
      </c>
      <c r="BD418" s="14">
        <f t="shared" si="193"/>
        <v>192</v>
      </c>
      <c r="BE418" s="14">
        <f>SUMIFS(BD$4:BD418,$AU$4:$AU418,"="&amp;$AU418,$AY$4:$AY418,"="&amp;$AY418)</f>
        <v>468</v>
      </c>
      <c r="BF418" s="25" t="s">
        <v>846</v>
      </c>
      <c r="BG418" s="14">
        <f t="shared" si="194"/>
        <v>88</v>
      </c>
      <c r="BH418" s="14">
        <f>SUMIFS(BG$4:BG418,AU$4:AU418,"="&amp;AU418,AY$4:AY418,"="&amp;AY418)</f>
        <v>215</v>
      </c>
      <c r="BI418" s="25" t="s">
        <v>847</v>
      </c>
      <c r="BJ418" s="14">
        <f t="shared" si="195"/>
        <v>3520</v>
      </c>
      <c r="BK418" s="14">
        <f>SUMIFS(BJ$4:BJ418,$AU$4:$AU418,"="&amp;$AU418,$AY$4:$AY418,"="&amp;$AY418)</f>
        <v>8580</v>
      </c>
    </row>
    <row r="419" spans="46:63" ht="16.5" x14ac:dyDescent="0.2">
      <c r="AT419" s="13">
        <v>416</v>
      </c>
      <c r="AU419" s="13">
        <f t="shared" si="187"/>
        <v>6</v>
      </c>
      <c r="AV419" s="14">
        <f t="shared" si="188"/>
        <v>200702</v>
      </c>
      <c r="AW419" s="14">
        <f t="shared" si="189"/>
        <v>1102007</v>
      </c>
      <c r="AX419" s="13" t="s">
        <v>816</v>
      </c>
      <c r="AY419" s="13">
        <f t="shared" si="190"/>
        <v>2</v>
      </c>
      <c r="AZ419" s="13" t="s">
        <v>837</v>
      </c>
      <c r="BA419" s="14">
        <f t="shared" si="191"/>
        <v>5</v>
      </c>
      <c r="BB419" s="14" t="str">
        <f t="shared" si="192"/>
        <v>天使缇娜魂珠-2 等级-5</v>
      </c>
      <c r="BC419" s="25" t="s">
        <v>845</v>
      </c>
      <c r="BD419" s="14">
        <f t="shared" si="193"/>
        <v>264</v>
      </c>
      <c r="BE419" s="14">
        <f>SUMIFS(BD$4:BD419,$AU$4:$AU419,"="&amp;$AU419,$AY$4:$AY419,"="&amp;$AY419)</f>
        <v>732</v>
      </c>
      <c r="BF419" s="25" t="s">
        <v>846</v>
      </c>
      <c r="BG419" s="14">
        <f t="shared" si="194"/>
        <v>121</v>
      </c>
      <c r="BH419" s="14">
        <f>SUMIFS(BG$4:BG419,AU$4:AU419,"="&amp;AU419,AY$4:AY419,"="&amp;AY419)</f>
        <v>336</v>
      </c>
      <c r="BI419" s="25" t="s">
        <v>847</v>
      </c>
      <c r="BJ419" s="14">
        <f t="shared" si="195"/>
        <v>4840</v>
      </c>
      <c r="BK419" s="14">
        <f>SUMIFS(BJ$4:BJ419,$AU$4:$AU419,"="&amp;$AU419,$AY$4:$AY419,"="&amp;$AY419)</f>
        <v>13420</v>
      </c>
    </row>
    <row r="420" spans="46:63" ht="16.5" x14ac:dyDescent="0.2">
      <c r="AT420" s="13">
        <v>417</v>
      </c>
      <c r="AU420" s="13">
        <f t="shared" si="187"/>
        <v>6</v>
      </c>
      <c r="AV420" s="14">
        <f t="shared" si="188"/>
        <v>200702</v>
      </c>
      <c r="AW420" s="14">
        <f t="shared" si="189"/>
        <v>1102007</v>
      </c>
      <c r="AX420" s="13" t="s">
        <v>816</v>
      </c>
      <c r="AY420" s="13">
        <f t="shared" si="190"/>
        <v>2</v>
      </c>
      <c r="AZ420" s="13" t="s">
        <v>837</v>
      </c>
      <c r="BA420" s="14">
        <f t="shared" si="191"/>
        <v>6</v>
      </c>
      <c r="BB420" s="14" t="str">
        <f t="shared" si="192"/>
        <v>天使缇娜魂珠-2 等级-6</v>
      </c>
      <c r="BC420" s="25" t="s">
        <v>845</v>
      </c>
      <c r="BD420" s="14">
        <f t="shared" si="193"/>
        <v>336</v>
      </c>
      <c r="BE420" s="14">
        <f>SUMIFS(BD$4:BD420,$AU$4:$AU420,"="&amp;$AU420,$AY$4:$AY420,"="&amp;$AY420)</f>
        <v>1068</v>
      </c>
      <c r="BF420" s="25" t="s">
        <v>846</v>
      </c>
      <c r="BG420" s="14">
        <f t="shared" si="194"/>
        <v>154</v>
      </c>
      <c r="BH420" s="14">
        <f>SUMIFS(BG$4:BG420,AU$4:AU420,"="&amp;AU420,AY$4:AY420,"="&amp;AY420)</f>
        <v>490</v>
      </c>
      <c r="BI420" s="25" t="s">
        <v>847</v>
      </c>
      <c r="BJ420" s="14">
        <f t="shared" si="195"/>
        <v>6160</v>
      </c>
      <c r="BK420" s="14">
        <f>SUMIFS(BJ$4:BJ420,$AU$4:$AU420,"="&amp;$AU420,$AY$4:$AY420,"="&amp;$AY420)</f>
        <v>19580</v>
      </c>
    </row>
    <row r="421" spans="46:63" ht="16.5" x14ac:dyDescent="0.2">
      <c r="AT421" s="13">
        <v>418</v>
      </c>
      <c r="AU421" s="13">
        <f t="shared" si="187"/>
        <v>6</v>
      </c>
      <c r="AV421" s="14">
        <f t="shared" si="188"/>
        <v>200702</v>
      </c>
      <c r="AW421" s="14">
        <f t="shared" si="189"/>
        <v>1102007</v>
      </c>
      <c r="AX421" s="13" t="s">
        <v>816</v>
      </c>
      <c r="AY421" s="13">
        <f t="shared" si="190"/>
        <v>2</v>
      </c>
      <c r="AZ421" s="13" t="s">
        <v>837</v>
      </c>
      <c r="BA421" s="14">
        <f t="shared" si="191"/>
        <v>7</v>
      </c>
      <c r="BB421" s="14" t="str">
        <f t="shared" si="192"/>
        <v>天使缇娜魂珠-2 等级-7</v>
      </c>
      <c r="BC421" s="25" t="s">
        <v>845</v>
      </c>
      <c r="BD421" s="14">
        <f t="shared" si="193"/>
        <v>384</v>
      </c>
      <c r="BE421" s="14">
        <f>SUMIFS(BD$4:BD421,$AU$4:$AU421,"="&amp;$AU421,$AY$4:$AY421,"="&amp;$AY421)</f>
        <v>1452</v>
      </c>
      <c r="BF421" s="25" t="s">
        <v>846</v>
      </c>
      <c r="BG421" s="14">
        <f t="shared" si="194"/>
        <v>176</v>
      </c>
      <c r="BH421" s="14">
        <f>SUMIFS(BG$4:BG421,AU$4:AU421,"="&amp;AU421,AY$4:AY421,"="&amp;AY421)</f>
        <v>666</v>
      </c>
      <c r="BI421" s="25" t="s">
        <v>847</v>
      </c>
      <c r="BJ421" s="14">
        <f t="shared" si="195"/>
        <v>7040</v>
      </c>
      <c r="BK421" s="14">
        <f>SUMIFS(BJ$4:BJ421,$AU$4:$AU421,"="&amp;$AU421,$AY$4:$AY421,"="&amp;$AY421)</f>
        <v>26620</v>
      </c>
    </row>
    <row r="422" spans="46:63" ht="16.5" x14ac:dyDescent="0.2">
      <c r="AT422" s="13">
        <v>419</v>
      </c>
      <c r="AU422" s="13">
        <f t="shared" si="187"/>
        <v>6</v>
      </c>
      <c r="AV422" s="14">
        <f t="shared" si="188"/>
        <v>200702</v>
      </c>
      <c r="AW422" s="14">
        <f t="shared" si="189"/>
        <v>1102007</v>
      </c>
      <c r="AX422" s="13" t="s">
        <v>816</v>
      </c>
      <c r="AY422" s="13">
        <f t="shared" si="190"/>
        <v>2</v>
      </c>
      <c r="AZ422" s="13" t="s">
        <v>837</v>
      </c>
      <c r="BA422" s="14">
        <f t="shared" si="191"/>
        <v>8</v>
      </c>
      <c r="BB422" s="14" t="str">
        <f t="shared" si="192"/>
        <v>天使缇娜魂珠-2 等级-8</v>
      </c>
      <c r="BC422" s="25" t="s">
        <v>845</v>
      </c>
      <c r="BD422" s="14">
        <f t="shared" si="193"/>
        <v>456</v>
      </c>
      <c r="BE422" s="14">
        <f>SUMIFS(BD$4:BD422,$AU$4:$AU422,"="&amp;$AU422,$AY$4:$AY422,"="&amp;$AY422)</f>
        <v>1908</v>
      </c>
      <c r="BF422" s="25" t="s">
        <v>846</v>
      </c>
      <c r="BG422" s="14">
        <f t="shared" si="194"/>
        <v>209</v>
      </c>
      <c r="BH422" s="14">
        <f>SUMIFS(BG$4:BG422,AU$4:AU422,"="&amp;AU422,AY$4:AY422,"="&amp;AY422)</f>
        <v>875</v>
      </c>
      <c r="BI422" s="25" t="s">
        <v>847</v>
      </c>
      <c r="BJ422" s="14">
        <f t="shared" si="195"/>
        <v>8360</v>
      </c>
      <c r="BK422" s="14">
        <f>SUMIFS(BJ$4:BJ422,$AU$4:$AU422,"="&amp;$AU422,$AY$4:$AY422,"="&amp;$AY422)</f>
        <v>34980</v>
      </c>
    </row>
    <row r="423" spans="46:63" ht="16.5" x14ac:dyDescent="0.2">
      <c r="AT423" s="13">
        <v>420</v>
      </c>
      <c r="AU423" s="13">
        <f t="shared" si="187"/>
        <v>6</v>
      </c>
      <c r="AV423" s="14">
        <f t="shared" si="188"/>
        <v>200702</v>
      </c>
      <c r="AW423" s="14">
        <f t="shared" si="189"/>
        <v>1102007</v>
      </c>
      <c r="AX423" s="13" t="s">
        <v>816</v>
      </c>
      <c r="AY423" s="13">
        <f t="shared" si="190"/>
        <v>2</v>
      </c>
      <c r="AZ423" s="13" t="s">
        <v>837</v>
      </c>
      <c r="BA423" s="14">
        <f t="shared" si="191"/>
        <v>9</v>
      </c>
      <c r="BB423" s="14" t="str">
        <f t="shared" si="192"/>
        <v>天使缇娜魂珠-2 等级-9</v>
      </c>
      <c r="BC423" s="25" t="s">
        <v>845</v>
      </c>
      <c r="BD423" s="14">
        <f t="shared" si="193"/>
        <v>540</v>
      </c>
      <c r="BE423" s="14">
        <f>SUMIFS(BD$4:BD423,$AU$4:$AU423,"="&amp;$AU423,$AY$4:$AY423,"="&amp;$AY423)</f>
        <v>2448</v>
      </c>
      <c r="BF423" s="25" t="s">
        <v>846</v>
      </c>
      <c r="BG423" s="14">
        <f t="shared" si="194"/>
        <v>248</v>
      </c>
      <c r="BH423" s="14">
        <f>SUMIFS(BG$4:BG423,AU$4:AU423,"="&amp;AU423,AY$4:AY423,"="&amp;AY423)</f>
        <v>1123</v>
      </c>
      <c r="BI423" s="25" t="s">
        <v>847</v>
      </c>
      <c r="BJ423" s="14">
        <f t="shared" si="195"/>
        <v>9900</v>
      </c>
      <c r="BK423" s="14">
        <f>SUMIFS(BJ$4:BJ423,$AU$4:$AU423,"="&amp;$AU423,$AY$4:$AY423,"="&amp;$AY423)</f>
        <v>44880</v>
      </c>
    </row>
    <row r="424" spans="46:63" ht="16.5" x14ac:dyDescent="0.2">
      <c r="AT424" s="13">
        <v>421</v>
      </c>
      <c r="AU424" s="13">
        <f t="shared" si="187"/>
        <v>6</v>
      </c>
      <c r="AV424" s="14">
        <f t="shared" si="188"/>
        <v>200703</v>
      </c>
      <c r="AW424" s="14">
        <f t="shared" si="189"/>
        <v>1102007</v>
      </c>
      <c r="AX424" s="13" t="s">
        <v>816</v>
      </c>
      <c r="AY424" s="13">
        <f t="shared" si="190"/>
        <v>3</v>
      </c>
      <c r="AZ424" s="13" t="s">
        <v>837</v>
      </c>
      <c r="BA424" s="14">
        <f t="shared" si="191"/>
        <v>0</v>
      </c>
      <c r="BB424" s="14" t="str">
        <f t="shared" si="192"/>
        <v>天使缇娜魂珠-3 等级-0</v>
      </c>
      <c r="BC424" s="25" t="s">
        <v>845</v>
      </c>
      <c r="BD424" s="14">
        <f t="shared" si="193"/>
        <v>0</v>
      </c>
      <c r="BE424" s="14">
        <f>SUMIFS(BD$4:BD424,$AU$4:$AU424,"="&amp;$AU424,$AY$4:$AY424,"="&amp;$AY424)</f>
        <v>0</v>
      </c>
      <c r="BF424" s="25" t="s">
        <v>846</v>
      </c>
      <c r="BG424" s="14">
        <f t="shared" si="194"/>
        <v>0</v>
      </c>
      <c r="BH424" s="14">
        <f>SUMIFS(BG$4:BG424,AU$4:AU424,"="&amp;AU424,AY$4:AY424,"="&amp;AY424)</f>
        <v>0</v>
      </c>
      <c r="BI424" s="25" t="s">
        <v>847</v>
      </c>
      <c r="BJ424" s="14">
        <f t="shared" si="195"/>
        <v>0</v>
      </c>
      <c r="BK424" s="14">
        <f>SUMIFS(BJ$4:BJ424,$AU$4:$AU424,"="&amp;$AU424,$AY$4:$AY424,"="&amp;$AY424)</f>
        <v>0</v>
      </c>
    </row>
    <row r="425" spans="46:63" ht="16.5" x14ac:dyDescent="0.2">
      <c r="AT425" s="13">
        <v>422</v>
      </c>
      <c r="AU425" s="13">
        <f t="shared" si="187"/>
        <v>6</v>
      </c>
      <c r="AV425" s="14">
        <f t="shared" si="188"/>
        <v>200703</v>
      </c>
      <c r="AW425" s="14">
        <f t="shared" si="189"/>
        <v>1102007</v>
      </c>
      <c r="AX425" s="13" t="s">
        <v>816</v>
      </c>
      <c r="AY425" s="13">
        <f t="shared" si="190"/>
        <v>3</v>
      </c>
      <c r="AZ425" s="13" t="s">
        <v>837</v>
      </c>
      <c r="BA425" s="14">
        <f t="shared" si="191"/>
        <v>1</v>
      </c>
      <c r="BB425" s="14" t="str">
        <f t="shared" si="192"/>
        <v>天使缇娜魂珠-3 等级-1</v>
      </c>
      <c r="BC425" s="25" t="s">
        <v>845</v>
      </c>
      <c r="BD425" s="14">
        <f t="shared" si="193"/>
        <v>96</v>
      </c>
      <c r="BE425" s="14">
        <f>SUMIFS(BD$4:BD425,$AU$4:$AU425,"="&amp;$AU425,$AY$4:$AY425,"="&amp;$AY425)</f>
        <v>96</v>
      </c>
      <c r="BF425" s="25" t="s">
        <v>846</v>
      </c>
      <c r="BG425" s="14">
        <f t="shared" si="194"/>
        <v>44</v>
      </c>
      <c r="BH425" s="14">
        <f>SUMIFS(BG$4:BG425,AU$4:AU425,"="&amp;AU425,AY$4:AY425,"="&amp;AY425)</f>
        <v>44</v>
      </c>
      <c r="BI425" s="25" t="s">
        <v>847</v>
      </c>
      <c r="BJ425" s="14">
        <f t="shared" si="195"/>
        <v>1760</v>
      </c>
      <c r="BK425" s="14">
        <f>SUMIFS(BJ$4:BJ425,$AU$4:$AU425,"="&amp;$AU425,$AY$4:$AY425,"="&amp;$AY425)</f>
        <v>1760</v>
      </c>
    </row>
    <row r="426" spans="46:63" ht="16.5" x14ac:dyDescent="0.2">
      <c r="AT426" s="13">
        <v>423</v>
      </c>
      <c r="AU426" s="13">
        <f t="shared" si="187"/>
        <v>6</v>
      </c>
      <c r="AV426" s="14">
        <f t="shared" si="188"/>
        <v>200703</v>
      </c>
      <c r="AW426" s="14">
        <f t="shared" si="189"/>
        <v>1102007</v>
      </c>
      <c r="AX426" s="13" t="s">
        <v>816</v>
      </c>
      <c r="AY426" s="13">
        <f t="shared" si="190"/>
        <v>3</v>
      </c>
      <c r="AZ426" s="13" t="s">
        <v>837</v>
      </c>
      <c r="BA426" s="14">
        <f t="shared" si="191"/>
        <v>2</v>
      </c>
      <c r="BB426" s="14" t="str">
        <f t="shared" si="192"/>
        <v>天使缇娜魂珠-3 等级-2</v>
      </c>
      <c r="BC426" s="25" t="s">
        <v>845</v>
      </c>
      <c r="BD426" s="14">
        <f t="shared" si="193"/>
        <v>144</v>
      </c>
      <c r="BE426" s="14">
        <f>SUMIFS(BD$4:BD426,$AU$4:$AU426,"="&amp;$AU426,$AY$4:$AY426,"="&amp;$AY426)</f>
        <v>240</v>
      </c>
      <c r="BF426" s="25" t="s">
        <v>846</v>
      </c>
      <c r="BG426" s="14">
        <f t="shared" si="194"/>
        <v>66</v>
      </c>
      <c r="BH426" s="14">
        <f>SUMIFS(BG$4:BG426,AU$4:AU426,"="&amp;AU426,AY$4:AY426,"="&amp;AY426)</f>
        <v>110</v>
      </c>
      <c r="BI426" s="25" t="s">
        <v>847</v>
      </c>
      <c r="BJ426" s="14">
        <f t="shared" si="195"/>
        <v>2640</v>
      </c>
      <c r="BK426" s="14">
        <f>SUMIFS(BJ$4:BJ426,$AU$4:$AU426,"="&amp;$AU426,$AY$4:$AY426,"="&amp;$AY426)</f>
        <v>4400</v>
      </c>
    </row>
    <row r="427" spans="46:63" ht="16.5" x14ac:dyDescent="0.2">
      <c r="AT427" s="13">
        <v>424</v>
      </c>
      <c r="AU427" s="13">
        <f t="shared" si="187"/>
        <v>6</v>
      </c>
      <c r="AV427" s="14">
        <f t="shared" si="188"/>
        <v>200703</v>
      </c>
      <c r="AW427" s="14">
        <f t="shared" si="189"/>
        <v>1102007</v>
      </c>
      <c r="AX427" s="13" t="s">
        <v>816</v>
      </c>
      <c r="AY427" s="13">
        <f t="shared" si="190"/>
        <v>3</v>
      </c>
      <c r="AZ427" s="13" t="s">
        <v>837</v>
      </c>
      <c r="BA427" s="14">
        <f t="shared" si="191"/>
        <v>3</v>
      </c>
      <c r="BB427" s="14" t="str">
        <f t="shared" si="192"/>
        <v>天使缇娜魂珠-3 等级-3</v>
      </c>
      <c r="BC427" s="25" t="s">
        <v>845</v>
      </c>
      <c r="BD427" s="14">
        <f t="shared" si="193"/>
        <v>192</v>
      </c>
      <c r="BE427" s="14">
        <f>SUMIFS(BD$4:BD427,$AU$4:$AU427,"="&amp;$AU427,$AY$4:$AY427,"="&amp;$AY427)</f>
        <v>432</v>
      </c>
      <c r="BF427" s="25" t="s">
        <v>846</v>
      </c>
      <c r="BG427" s="14">
        <f t="shared" si="194"/>
        <v>88</v>
      </c>
      <c r="BH427" s="14">
        <f>SUMIFS(BG$4:BG427,AU$4:AU427,"="&amp;AU427,AY$4:AY427,"="&amp;AY427)</f>
        <v>198</v>
      </c>
      <c r="BI427" s="25" t="s">
        <v>847</v>
      </c>
      <c r="BJ427" s="14">
        <f t="shared" si="195"/>
        <v>3520</v>
      </c>
      <c r="BK427" s="14">
        <f>SUMIFS(BJ$4:BJ427,$AU$4:$AU427,"="&amp;$AU427,$AY$4:$AY427,"="&amp;$AY427)</f>
        <v>7920</v>
      </c>
    </row>
    <row r="428" spans="46:63" ht="16.5" x14ac:dyDescent="0.2">
      <c r="AT428" s="13">
        <v>425</v>
      </c>
      <c r="AU428" s="13">
        <f t="shared" si="187"/>
        <v>6</v>
      </c>
      <c r="AV428" s="14">
        <f t="shared" si="188"/>
        <v>200703</v>
      </c>
      <c r="AW428" s="14">
        <f t="shared" si="189"/>
        <v>1102007</v>
      </c>
      <c r="AX428" s="13" t="s">
        <v>816</v>
      </c>
      <c r="AY428" s="13">
        <f t="shared" si="190"/>
        <v>3</v>
      </c>
      <c r="AZ428" s="13" t="s">
        <v>837</v>
      </c>
      <c r="BA428" s="14">
        <f t="shared" si="191"/>
        <v>4</v>
      </c>
      <c r="BB428" s="14" t="str">
        <f t="shared" si="192"/>
        <v>天使缇娜魂珠-3 等级-4</v>
      </c>
      <c r="BC428" s="25" t="s">
        <v>845</v>
      </c>
      <c r="BD428" s="14">
        <f t="shared" si="193"/>
        <v>288</v>
      </c>
      <c r="BE428" s="14">
        <f>SUMIFS(BD$4:BD428,$AU$4:$AU428,"="&amp;$AU428,$AY$4:$AY428,"="&amp;$AY428)</f>
        <v>720</v>
      </c>
      <c r="BF428" s="25" t="s">
        <v>846</v>
      </c>
      <c r="BG428" s="14">
        <f t="shared" si="194"/>
        <v>132</v>
      </c>
      <c r="BH428" s="14">
        <f>SUMIFS(BG$4:BG428,AU$4:AU428,"="&amp;AU428,AY$4:AY428,"="&amp;AY428)</f>
        <v>330</v>
      </c>
      <c r="BI428" s="25" t="s">
        <v>847</v>
      </c>
      <c r="BJ428" s="14">
        <f t="shared" si="195"/>
        <v>5280</v>
      </c>
      <c r="BK428" s="14">
        <f>SUMIFS(BJ$4:BJ428,$AU$4:$AU428,"="&amp;$AU428,$AY$4:$AY428,"="&amp;$AY428)</f>
        <v>13200</v>
      </c>
    </row>
    <row r="429" spans="46:63" ht="16.5" x14ac:dyDescent="0.2">
      <c r="AT429" s="13">
        <v>426</v>
      </c>
      <c r="AU429" s="13">
        <f t="shared" si="187"/>
        <v>6</v>
      </c>
      <c r="AV429" s="14">
        <f t="shared" si="188"/>
        <v>200703</v>
      </c>
      <c r="AW429" s="14">
        <f t="shared" si="189"/>
        <v>1102007</v>
      </c>
      <c r="AX429" s="13" t="s">
        <v>816</v>
      </c>
      <c r="AY429" s="13">
        <f t="shared" si="190"/>
        <v>3</v>
      </c>
      <c r="AZ429" s="13" t="s">
        <v>837</v>
      </c>
      <c r="BA429" s="14">
        <f t="shared" si="191"/>
        <v>5</v>
      </c>
      <c r="BB429" s="14" t="str">
        <f t="shared" si="192"/>
        <v>天使缇娜魂珠-3 等级-5</v>
      </c>
      <c r="BC429" s="25" t="s">
        <v>845</v>
      </c>
      <c r="BD429" s="14">
        <f t="shared" si="193"/>
        <v>384</v>
      </c>
      <c r="BE429" s="14">
        <f>SUMIFS(BD$4:BD429,$AU$4:$AU429,"="&amp;$AU429,$AY$4:$AY429,"="&amp;$AY429)</f>
        <v>1104</v>
      </c>
      <c r="BF429" s="25" t="s">
        <v>846</v>
      </c>
      <c r="BG429" s="14">
        <f t="shared" si="194"/>
        <v>176</v>
      </c>
      <c r="BH429" s="14">
        <f>SUMIFS(BG$4:BG429,AU$4:AU429,"="&amp;AU429,AY$4:AY429,"="&amp;AY429)</f>
        <v>506</v>
      </c>
      <c r="BI429" s="25" t="s">
        <v>847</v>
      </c>
      <c r="BJ429" s="14">
        <f t="shared" si="195"/>
        <v>7040</v>
      </c>
      <c r="BK429" s="14">
        <f>SUMIFS(BJ$4:BJ429,$AU$4:$AU429,"="&amp;$AU429,$AY$4:$AY429,"="&amp;$AY429)</f>
        <v>20240</v>
      </c>
    </row>
    <row r="430" spans="46:63" ht="16.5" x14ac:dyDescent="0.2">
      <c r="AT430" s="13">
        <v>427</v>
      </c>
      <c r="AU430" s="13">
        <f t="shared" si="187"/>
        <v>6</v>
      </c>
      <c r="AV430" s="14">
        <f t="shared" si="188"/>
        <v>200703</v>
      </c>
      <c r="AW430" s="14">
        <f t="shared" si="189"/>
        <v>1102007</v>
      </c>
      <c r="AX430" s="13" t="s">
        <v>816</v>
      </c>
      <c r="AY430" s="13">
        <f t="shared" si="190"/>
        <v>3</v>
      </c>
      <c r="AZ430" s="13" t="s">
        <v>837</v>
      </c>
      <c r="BA430" s="14">
        <f t="shared" si="191"/>
        <v>6</v>
      </c>
      <c r="BB430" s="14" t="str">
        <f t="shared" si="192"/>
        <v>天使缇娜魂珠-3 等级-6</v>
      </c>
      <c r="BC430" s="25" t="s">
        <v>845</v>
      </c>
      <c r="BD430" s="14">
        <f t="shared" si="193"/>
        <v>480</v>
      </c>
      <c r="BE430" s="14">
        <f>SUMIFS(BD$4:BD430,$AU$4:$AU430,"="&amp;$AU430,$AY$4:$AY430,"="&amp;$AY430)</f>
        <v>1584</v>
      </c>
      <c r="BF430" s="25" t="s">
        <v>846</v>
      </c>
      <c r="BG430" s="14">
        <f t="shared" si="194"/>
        <v>220</v>
      </c>
      <c r="BH430" s="14">
        <f>SUMIFS(BG$4:BG430,AU$4:AU430,"="&amp;AU430,AY$4:AY430,"="&amp;AY430)</f>
        <v>726</v>
      </c>
      <c r="BI430" s="25" t="s">
        <v>847</v>
      </c>
      <c r="BJ430" s="14">
        <f t="shared" si="195"/>
        <v>8800</v>
      </c>
      <c r="BK430" s="14">
        <f>SUMIFS(BJ$4:BJ430,$AU$4:$AU430,"="&amp;$AU430,$AY$4:$AY430,"="&amp;$AY430)</f>
        <v>29040</v>
      </c>
    </row>
    <row r="431" spans="46:63" ht="16.5" x14ac:dyDescent="0.2">
      <c r="AT431" s="13">
        <v>428</v>
      </c>
      <c r="AU431" s="13">
        <f t="shared" si="187"/>
        <v>6</v>
      </c>
      <c r="AV431" s="14">
        <f t="shared" si="188"/>
        <v>200703</v>
      </c>
      <c r="AW431" s="14">
        <f t="shared" si="189"/>
        <v>1102007</v>
      </c>
      <c r="AX431" s="13" t="s">
        <v>816</v>
      </c>
      <c r="AY431" s="13">
        <f t="shared" si="190"/>
        <v>3</v>
      </c>
      <c r="AZ431" s="13" t="s">
        <v>837</v>
      </c>
      <c r="BA431" s="14">
        <f t="shared" si="191"/>
        <v>7</v>
      </c>
      <c r="BB431" s="14" t="str">
        <f t="shared" si="192"/>
        <v>天使缇娜魂珠-3 等级-7</v>
      </c>
      <c r="BC431" s="25" t="s">
        <v>845</v>
      </c>
      <c r="BD431" s="14">
        <f t="shared" si="193"/>
        <v>576</v>
      </c>
      <c r="BE431" s="14">
        <f>SUMIFS(BD$4:BD431,$AU$4:$AU431,"="&amp;$AU431,$AY$4:$AY431,"="&amp;$AY431)</f>
        <v>2160</v>
      </c>
      <c r="BF431" s="25" t="s">
        <v>846</v>
      </c>
      <c r="BG431" s="14">
        <f t="shared" si="194"/>
        <v>264</v>
      </c>
      <c r="BH431" s="14">
        <f>SUMIFS(BG$4:BG431,AU$4:AU431,"="&amp;AU431,AY$4:AY431,"="&amp;AY431)</f>
        <v>990</v>
      </c>
      <c r="BI431" s="25" t="s">
        <v>847</v>
      </c>
      <c r="BJ431" s="14">
        <f t="shared" si="195"/>
        <v>10560</v>
      </c>
      <c r="BK431" s="14">
        <f>SUMIFS(BJ$4:BJ431,$AU$4:$AU431,"="&amp;$AU431,$AY$4:$AY431,"="&amp;$AY431)</f>
        <v>39600</v>
      </c>
    </row>
    <row r="432" spans="46:63" ht="16.5" x14ac:dyDescent="0.2">
      <c r="AT432" s="13">
        <v>429</v>
      </c>
      <c r="AU432" s="13">
        <f t="shared" si="187"/>
        <v>6</v>
      </c>
      <c r="AV432" s="14">
        <f t="shared" si="188"/>
        <v>200703</v>
      </c>
      <c r="AW432" s="14">
        <f t="shared" si="189"/>
        <v>1102007</v>
      </c>
      <c r="AX432" s="13" t="s">
        <v>816</v>
      </c>
      <c r="AY432" s="13">
        <f t="shared" si="190"/>
        <v>3</v>
      </c>
      <c r="AZ432" s="13" t="s">
        <v>837</v>
      </c>
      <c r="BA432" s="14">
        <f t="shared" si="191"/>
        <v>8</v>
      </c>
      <c r="BB432" s="14" t="str">
        <f t="shared" si="192"/>
        <v>天使缇娜魂珠-3 等级-8</v>
      </c>
      <c r="BC432" s="25" t="s">
        <v>845</v>
      </c>
      <c r="BD432" s="14">
        <f t="shared" si="193"/>
        <v>672</v>
      </c>
      <c r="BE432" s="14">
        <f>SUMIFS(BD$4:BD432,$AU$4:$AU432,"="&amp;$AU432,$AY$4:$AY432,"="&amp;$AY432)</f>
        <v>2832</v>
      </c>
      <c r="BF432" s="25" t="s">
        <v>846</v>
      </c>
      <c r="BG432" s="14">
        <f t="shared" si="194"/>
        <v>308</v>
      </c>
      <c r="BH432" s="14">
        <f>SUMIFS(BG$4:BG432,AU$4:AU432,"="&amp;AU432,AY$4:AY432,"="&amp;AY432)</f>
        <v>1298</v>
      </c>
      <c r="BI432" s="25" t="s">
        <v>847</v>
      </c>
      <c r="BJ432" s="14">
        <f t="shared" si="195"/>
        <v>12320</v>
      </c>
      <c r="BK432" s="14">
        <f>SUMIFS(BJ$4:BJ432,$AU$4:$AU432,"="&amp;$AU432,$AY$4:$AY432,"="&amp;$AY432)</f>
        <v>51920</v>
      </c>
    </row>
    <row r="433" spans="46:63" ht="16.5" x14ac:dyDescent="0.2">
      <c r="AT433" s="13">
        <v>430</v>
      </c>
      <c r="AU433" s="13">
        <f t="shared" si="187"/>
        <v>6</v>
      </c>
      <c r="AV433" s="14">
        <f t="shared" si="188"/>
        <v>200703</v>
      </c>
      <c r="AW433" s="14">
        <f t="shared" si="189"/>
        <v>1102007</v>
      </c>
      <c r="AX433" s="13" t="s">
        <v>816</v>
      </c>
      <c r="AY433" s="13">
        <f t="shared" si="190"/>
        <v>3</v>
      </c>
      <c r="AZ433" s="13" t="s">
        <v>837</v>
      </c>
      <c r="BA433" s="14">
        <f t="shared" si="191"/>
        <v>9</v>
      </c>
      <c r="BB433" s="14" t="str">
        <f t="shared" si="192"/>
        <v>天使缇娜魂珠-3 等级-9</v>
      </c>
      <c r="BC433" s="25" t="s">
        <v>845</v>
      </c>
      <c r="BD433" s="14">
        <f t="shared" si="193"/>
        <v>768</v>
      </c>
      <c r="BE433" s="14">
        <f>SUMIFS(BD$4:BD433,$AU$4:$AU433,"="&amp;$AU433,$AY$4:$AY433,"="&amp;$AY433)</f>
        <v>3600</v>
      </c>
      <c r="BF433" s="25" t="s">
        <v>846</v>
      </c>
      <c r="BG433" s="14">
        <f t="shared" si="194"/>
        <v>352</v>
      </c>
      <c r="BH433" s="14">
        <f>SUMIFS(BG$4:BG433,AU$4:AU433,"="&amp;AU433,AY$4:AY433,"="&amp;AY433)</f>
        <v>1650</v>
      </c>
      <c r="BI433" s="25" t="s">
        <v>847</v>
      </c>
      <c r="BJ433" s="14">
        <f t="shared" si="195"/>
        <v>14080</v>
      </c>
      <c r="BK433" s="14">
        <f>SUMIFS(BJ$4:BJ433,$AU$4:$AU433,"="&amp;$AU433,$AY$4:$AY433,"="&amp;$AY433)</f>
        <v>66000</v>
      </c>
    </row>
    <row r="434" spans="46:63" ht="16.5" x14ac:dyDescent="0.2">
      <c r="AT434" s="13">
        <v>431</v>
      </c>
      <c r="AU434" s="13">
        <f t="shared" si="187"/>
        <v>6</v>
      </c>
      <c r="AV434" s="14">
        <f t="shared" si="188"/>
        <v>200704</v>
      </c>
      <c r="AW434" s="14">
        <f t="shared" si="189"/>
        <v>1102007</v>
      </c>
      <c r="AX434" s="13" t="s">
        <v>816</v>
      </c>
      <c r="AY434" s="13">
        <f t="shared" si="190"/>
        <v>4</v>
      </c>
      <c r="AZ434" s="13" t="s">
        <v>837</v>
      </c>
      <c r="BA434" s="14">
        <f t="shared" si="191"/>
        <v>0</v>
      </c>
      <c r="BB434" s="14" t="str">
        <f t="shared" si="192"/>
        <v>天使缇娜魂珠-4 等级-0</v>
      </c>
      <c r="BC434" s="25" t="s">
        <v>845</v>
      </c>
      <c r="BD434" s="14">
        <f t="shared" si="193"/>
        <v>0</v>
      </c>
      <c r="BE434" s="14">
        <f>SUMIFS(BD$4:BD434,$AU$4:$AU434,"="&amp;$AU434,$AY$4:$AY434,"="&amp;$AY434)</f>
        <v>0</v>
      </c>
      <c r="BF434" s="25" t="s">
        <v>846</v>
      </c>
      <c r="BG434" s="14">
        <f t="shared" si="194"/>
        <v>0</v>
      </c>
      <c r="BH434" s="14">
        <f>SUMIFS(BG$4:BG434,AU$4:AU434,"="&amp;AU434,AY$4:AY434,"="&amp;AY434)</f>
        <v>0</v>
      </c>
      <c r="BI434" s="25" t="s">
        <v>847</v>
      </c>
      <c r="BJ434" s="14">
        <f t="shared" si="195"/>
        <v>0</v>
      </c>
      <c r="BK434" s="14">
        <f>SUMIFS(BJ$4:BJ434,$AU$4:$AU434,"="&amp;$AU434,$AY$4:$AY434,"="&amp;$AY434)</f>
        <v>0</v>
      </c>
    </row>
    <row r="435" spans="46:63" ht="16.5" x14ac:dyDescent="0.2">
      <c r="AT435" s="13">
        <v>432</v>
      </c>
      <c r="AU435" s="13">
        <f t="shared" si="187"/>
        <v>6</v>
      </c>
      <c r="AV435" s="14">
        <f t="shared" si="188"/>
        <v>200704</v>
      </c>
      <c r="AW435" s="14">
        <f t="shared" si="189"/>
        <v>1102007</v>
      </c>
      <c r="AX435" s="13" t="s">
        <v>816</v>
      </c>
      <c r="AY435" s="13">
        <f t="shared" si="190"/>
        <v>4</v>
      </c>
      <c r="AZ435" s="13" t="s">
        <v>837</v>
      </c>
      <c r="BA435" s="14">
        <f t="shared" si="191"/>
        <v>1</v>
      </c>
      <c r="BB435" s="14" t="str">
        <f t="shared" si="192"/>
        <v>天使缇娜魂珠-4 等级-1</v>
      </c>
      <c r="BC435" s="25" t="s">
        <v>845</v>
      </c>
      <c r="BD435" s="14">
        <f t="shared" si="193"/>
        <v>120</v>
      </c>
      <c r="BE435" s="14">
        <f>SUMIFS(BD$4:BD435,$AU$4:$AU435,"="&amp;$AU435,$AY$4:$AY435,"="&amp;$AY435)</f>
        <v>120</v>
      </c>
      <c r="BF435" s="25" t="s">
        <v>846</v>
      </c>
      <c r="BG435" s="14">
        <f t="shared" si="194"/>
        <v>55</v>
      </c>
      <c r="BH435" s="14">
        <f>SUMIFS(BG$4:BG435,AU$4:AU435,"="&amp;AU435,AY$4:AY435,"="&amp;AY435)</f>
        <v>55</v>
      </c>
      <c r="BI435" s="25" t="s">
        <v>847</v>
      </c>
      <c r="BJ435" s="14">
        <f t="shared" si="195"/>
        <v>2200</v>
      </c>
      <c r="BK435" s="14">
        <f>SUMIFS(BJ$4:BJ435,$AU$4:$AU435,"="&amp;$AU435,$AY$4:$AY435,"="&amp;$AY435)</f>
        <v>2200</v>
      </c>
    </row>
    <row r="436" spans="46:63" ht="16.5" x14ac:dyDescent="0.2">
      <c r="AT436" s="13">
        <v>433</v>
      </c>
      <c r="AU436" s="13">
        <f t="shared" si="187"/>
        <v>6</v>
      </c>
      <c r="AV436" s="14">
        <f t="shared" si="188"/>
        <v>200704</v>
      </c>
      <c r="AW436" s="14">
        <f t="shared" si="189"/>
        <v>1102007</v>
      </c>
      <c r="AX436" s="13" t="s">
        <v>816</v>
      </c>
      <c r="AY436" s="13">
        <f t="shared" si="190"/>
        <v>4</v>
      </c>
      <c r="AZ436" s="13" t="s">
        <v>837</v>
      </c>
      <c r="BA436" s="14">
        <f t="shared" si="191"/>
        <v>2</v>
      </c>
      <c r="BB436" s="14" t="str">
        <f t="shared" si="192"/>
        <v>天使缇娜魂珠-4 等级-2</v>
      </c>
      <c r="BC436" s="25" t="s">
        <v>845</v>
      </c>
      <c r="BD436" s="14">
        <f t="shared" si="193"/>
        <v>192</v>
      </c>
      <c r="BE436" s="14">
        <f>SUMIFS(BD$4:BD436,$AU$4:$AU436,"="&amp;$AU436,$AY$4:$AY436,"="&amp;$AY436)</f>
        <v>312</v>
      </c>
      <c r="BF436" s="25" t="s">
        <v>846</v>
      </c>
      <c r="BG436" s="14">
        <f t="shared" si="194"/>
        <v>88</v>
      </c>
      <c r="BH436" s="14">
        <f>SUMIFS(BG$4:BG436,AU$4:AU436,"="&amp;AU436,AY$4:AY436,"="&amp;AY436)</f>
        <v>143</v>
      </c>
      <c r="BI436" s="25" t="s">
        <v>847</v>
      </c>
      <c r="BJ436" s="14">
        <f t="shared" si="195"/>
        <v>3520</v>
      </c>
      <c r="BK436" s="14">
        <f>SUMIFS(BJ$4:BJ436,$AU$4:$AU436,"="&amp;$AU436,$AY$4:$AY436,"="&amp;$AY436)</f>
        <v>5720</v>
      </c>
    </row>
    <row r="437" spans="46:63" ht="16.5" x14ac:dyDescent="0.2">
      <c r="AT437" s="13">
        <v>434</v>
      </c>
      <c r="AU437" s="13">
        <f t="shared" si="187"/>
        <v>6</v>
      </c>
      <c r="AV437" s="14">
        <f t="shared" si="188"/>
        <v>200704</v>
      </c>
      <c r="AW437" s="14">
        <f t="shared" si="189"/>
        <v>1102007</v>
      </c>
      <c r="AX437" s="13" t="s">
        <v>816</v>
      </c>
      <c r="AY437" s="13">
        <f t="shared" si="190"/>
        <v>4</v>
      </c>
      <c r="AZ437" s="13" t="s">
        <v>837</v>
      </c>
      <c r="BA437" s="14">
        <f t="shared" si="191"/>
        <v>3</v>
      </c>
      <c r="BB437" s="14" t="str">
        <f t="shared" si="192"/>
        <v>天使缇娜魂珠-4 等级-3</v>
      </c>
      <c r="BC437" s="25" t="s">
        <v>845</v>
      </c>
      <c r="BD437" s="14">
        <f t="shared" si="193"/>
        <v>264</v>
      </c>
      <c r="BE437" s="14">
        <f>SUMIFS(BD$4:BD437,$AU$4:$AU437,"="&amp;$AU437,$AY$4:$AY437,"="&amp;$AY437)</f>
        <v>576</v>
      </c>
      <c r="BF437" s="25" t="s">
        <v>846</v>
      </c>
      <c r="BG437" s="14">
        <f t="shared" si="194"/>
        <v>121</v>
      </c>
      <c r="BH437" s="14">
        <f>SUMIFS(BG$4:BG437,AU$4:AU437,"="&amp;AU437,AY$4:AY437,"="&amp;AY437)</f>
        <v>264</v>
      </c>
      <c r="BI437" s="25" t="s">
        <v>847</v>
      </c>
      <c r="BJ437" s="14">
        <f t="shared" si="195"/>
        <v>4840</v>
      </c>
      <c r="BK437" s="14">
        <f>SUMIFS(BJ$4:BJ437,$AU$4:$AU437,"="&amp;$AU437,$AY$4:$AY437,"="&amp;$AY437)</f>
        <v>10560</v>
      </c>
    </row>
    <row r="438" spans="46:63" ht="16.5" x14ac:dyDescent="0.2">
      <c r="AT438" s="13">
        <v>435</v>
      </c>
      <c r="AU438" s="13">
        <f t="shared" si="187"/>
        <v>6</v>
      </c>
      <c r="AV438" s="14">
        <f t="shared" si="188"/>
        <v>200704</v>
      </c>
      <c r="AW438" s="14">
        <f t="shared" si="189"/>
        <v>1102007</v>
      </c>
      <c r="AX438" s="13" t="s">
        <v>816</v>
      </c>
      <c r="AY438" s="13">
        <f t="shared" si="190"/>
        <v>4</v>
      </c>
      <c r="AZ438" s="13" t="s">
        <v>837</v>
      </c>
      <c r="BA438" s="14">
        <f t="shared" si="191"/>
        <v>4</v>
      </c>
      <c r="BB438" s="14" t="str">
        <f t="shared" si="192"/>
        <v>天使缇娜魂珠-4 等级-4</v>
      </c>
      <c r="BC438" s="25" t="s">
        <v>845</v>
      </c>
      <c r="BD438" s="14">
        <f t="shared" si="193"/>
        <v>384</v>
      </c>
      <c r="BE438" s="14">
        <f>SUMIFS(BD$4:BD438,$AU$4:$AU438,"="&amp;$AU438,$AY$4:$AY438,"="&amp;$AY438)</f>
        <v>960</v>
      </c>
      <c r="BF438" s="25" t="s">
        <v>846</v>
      </c>
      <c r="BG438" s="14">
        <f t="shared" si="194"/>
        <v>176</v>
      </c>
      <c r="BH438" s="14">
        <f>SUMIFS(BG$4:BG438,AU$4:AU438,"="&amp;AU438,AY$4:AY438,"="&amp;AY438)</f>
        <v>440</v>
      </c>
      <c r="BI438" s="25" t="s">
        <v>847</v>
      </c>
      <c r="BJ438" s="14">
        <f t="shared" si="195"/>
        <v>7040</v>
      </c>
      <c r="BK438" s="14">
        <f>SUMIFS(BJ$4:BJ438,$AU$4:$AU438,"="&amp;$AU438,$AY$4:$AY438,"="&amp;$AY438)</f>
        <v>17600</v>
      </c>
    </row>
    <row r="439" spans="46:63" ht="16.5" x14ac:dyDescent="0.2">
      <c r="AT439" s="13">
        <v>436</v>
      </c>
      <c r="AU439" s="13">
        <f t="shared" si="187"/>
        <v>6</v>
      </c>
      <c r="AV439" s="14">
        <f t="shared" si="188"/>
        <v>200704</v>
      </c>
      <c r="AW439" s="14">
        <f t="shared" si="189"/>
        <v>1102007</v>
      </c>
      <c r="AX439" s="13" t="s">
        <v>816</v>
      </c>
      <c r="AY439" s="13">
        <f t="shared" si="190"/>
        <v>4</v>
      </c>
      <c r="AZ439" s="13" t="s">
        <v>837</v>
      </c>
      <c r="BA439" s="14">
        <f t="shared" si="191"/>
        <v>5</v>
      </c>
      <c r="BB439" s="14" t="str">
        <f t="shared" si="192"/>
        <v>天使缇娜魂珠-4 等级-5</v>
      </c>
      <c r="BC439" s="25" t="s">
        <v>845</v>
      </c>
      <c r="BD439" s="14">
        <f t="shared" si="193"/>
        <v>504</v>
      </c>
      <c r="BE439" s="14">
        <f>SUMIFS(BD$4:BD439,$AU$4:$AU439,"="&amp;$AU439,$AY$4:$AY439,"="&amp;$AY439)</f>
        <v>1464</v>
      </c>
      <c r="BF439" s="25" t="s">
        <v>846</v>
      </c>
      <c r="BG439" s="14">
        <f t="shared" si="194"/>
        <v>231</v>
      </c>
      <c r="BH439" s="14">
        <f>SUMIFS(BG$4:BG439,AU$4:AU439,"="&amp;AU439,AY$4:AY439,"="&amp;AY439)</f>
        <v>671</v>
      </c>
      <c r="BI439" s="25" t="s">
        <v>847</v>
      </c>
      <c r="BJ439" s="14">
        <f t="shared" si="195"/>
        <v>9240</v>
      </c>
      <c r="BK439" s="14">
        <f>SUMIFS(BJ$4:BJ439,$AU$4:$AU439,"="&amp;$AU439,$AY$4:$AY439,"="&amp;$AY439)</f>
        <v>26840</v>
      </c>
    </row>
    <row r="440" spans="46:63" ht="16.5" x14ac:dyDescent="0.2">
      <c r="AT440" s="13">
        <v>437</v>
      </c>
      <c r="AU440" s="13">
        <f t="shared" si="187"/>
        <v>6</v>
      </c>
      <c r="AV440" s="14">
        <f t="shared" si="188"/>
        <v>200704</v>
      </c>
      <c r="AW440" s="14">
        <f t="shared" si="189"/>
        <v>1102007</v>
      </c>
      <c r="AX440" s="13" t="s">
        <v>816</v>
      </c>
      <c r="AY440" s="13">
        <f t="shared" si="190"/>
        <v>4</v>
      </c>
      <c r="AZ440" s="13" t="s">
        <v>837</v>
      </c>
      <c r="BA440" s="14">
        <f t="shared" si="191"/>
        <v>6</v>
      </c>
      <c r="BB440" s="14" t="str">
        <f t="shared" si="192"/>
        <v>天使缇娜魂珠-4 等级-6</v>
      </c>
      <c r="BC440" s="25" t="s">
        <v>845</v>
      </c>
      <c r="BD440" s="14">
        <f t="shared" si="193"/>
        <v>660</v>
      </c>
      <c r="BE440" s="14">
        <f>SUMIFS(BD$4:BD440,$AU$4:$AU440,"="&amp;$AU440,$AY$4:$AY440,"="&amp;$AY440)</f>
        <v>2124</v>
      </c>
      <c r="BF440" s="25" t="s">
        <v>846</v>
      </c>
      <c r="BG440" s="14">
        <f t="shared" si="194"/>
        <v>303</v>
      </c>
      <c r="BH440" s="14">
        <f>SUMIFS(BG$4:BG440,AU$4:AU440,"="&amp;AU440,AY$4:AY440,"="&amp;AY440)</f>
        <v>974</v>
      </c>
      <c r="BI440" s="25" t="s">
        <v>847</v>
      </c>
      <c r="BJ440" s="14">
        <f t="shared" si="195"/>
        <v>12100</v>
      </c>
      <c r="BK440" s="14">
        <f>SUMIFS(BJ$4:BJ440,$AU$4:$AU440,"="&amp;$AU440,$AY$4:$AY440,"="&amp;$AY440)</f>
        <v>38940</v>
      </c>
    </row>
    <row r="441" spans="46:63" ht="16.5" x14ac:dyDescent="0.2">
      <c r="AT441" s="13">
        <v>438</v>
      </c>
      <c r="AU441" s="13">
        <f t="shared" si="187"/>
        <v>6</v>
      </c>
      <c r="AV441" s="14">
        <f t="shared" si="188"/>
        <v>200704</v>
      </c>
      <c r="AW441" s="14">
        <f t="shared" si="189"/>
        <v>1102007</v>
      </c>
      <c r="AX441" s="13" t="s">
        <v>816</v>
      </c>
      <c r="AY441" s="13">
        <f t="shared" si="190"/>
        <v>4</v>
      </c>
      <c r="AZ441" s="13" t="s">
        <v>837</v>
      </c>
      <c r="BA441" s="14">
        <f t="shared" si="191"/>
        <v>7</v>
      </c>
      <c r="BB441" s="14" t="str">
        <f t="shared" si="192"/>
        <v>天使缇娜魂珠-4 等级-7</v>
      </c>
      <c r="BC441" s="25" t="s">
        <v>845</v>
      </c>
      <c r="BD441" s="14">
        <f t="shared" si="193"/>
        <v>780</v>
      </c>
      <c r="BE441" s="14">
        <f>SUMIFS(BD$4:BD441,$AU$4:$AU441,"="&amp;$AU441,$AY$4:$AY441,"="&amp;$AY441)</f>
        <v>2904</v>
      </c>
      <c r="BF441" s="25" t="s">
        <v>846</v>
      </c>
      <c r="BG441" s="14">
        <f t="shared" si="194"/>
        <v>358</v>
      </c>
      <c r="BH441" s="14">
        <f>SUMIFS(BG$4:BG441,AU$4:AU441,"="&amp;AU441,AY$4:AY441,"="&amp;AY441)</f>
        <v>1332</v>
      </c>
      <c r="BI441" s="25" t="s">
        <v>847</v>
      </c>
      <c r="BJ441" s="14">
        <f t="shared" si="195"/>
        <v>14300</v>
      </c>
      <c r="BK441" s="14">
        <f>SUMIFS(BJ$4:BJ441,$AU$4:$AU441,"="&amp;$AU441,$AY$4:$AY441,"="&amp;$AY441)</f>
        <v>53240</v>
      </c>
    </row>
    <row r="442" spans="46:63" ht="16.5" x14ac:dyDescent="0.2">
      <c r="AT442" s="13">
        <v>439</v>
      </c>
      <c r="AU442" s="13">
        <f t="shared" si="187"/>
        <v>6</v>
      </c>
      <c r="AV442" s="14">
        <f t="shared" si="188"/>
        <v>200704</v>
      </c>
      <c r="AW442" s="14">
        <f t="shared" si="189"/>
        <v>1102007</v>
      </c>
      <c r="AX442" s="13" t="s">
        <v>816</v>
      </c>
      <c r="AY442" s="13">
        <f t="shared" si="190"/>
        <v>4</v>
      </c>
      <c r="AZ442" s="13" t="s">
        <v>837</v>
      </c>
      <c r="BA442" s="14">
        <f t="shared" si="191"/>
        <v>8</v>
      </c>
      <c r="BB442" s="14" t="str">
        <f t="shared" si="192"/>
        <v>天使缇娜魂珠-4 等级-8</v>
      </c>
      <c r="BC442" s="25" t="s">
        <v>845</v>
      </c>
      <c r="BD442" s="14">
        <f t="shared" si="193"/>
        <v>900</v>
      </c>
      <c r="BE442" s="14">
        <f>SUMIFS(BD$4:BD442,$AU$4:$AU442,"="&amp;$AU442,$AY$4:$AY442,"="&amp;$AY442)</f>
        <v>3804</v>
      </c>
      <c r="BF442" s="25" t="s">
        <v>846</v>
      </c>
      <c r="BG442" s="14">
        <f t="shared" si="194"/>
        <v>413</v>
      </c>
      <c r="BH442" s="14">
        <f>SUMIFS(BG$4:BG442,AU$4:AU442,"="&amp;AU442,AY$4:AY442,"="&amp;AY442)</f>
        <v>1745</v>
      </c>
      <c r="BI442" s="25" t="s">
        <v>847</v>
      </c>
      <c r="BJ442" s="14">
        <f t="shared" si="195"/>
        <v>16500</v>
      </c>
      <c r="BK442" s="14">
        <f>SUMIFS(BJ$4:BJ442,$AU$4:$AU442,"="&amp;$AU442,$AY$4:$AY442,"="&amp;$AY442)</f>
        <v>69740</v>
      </c>
    </row>
    <row r="443" spans="46:63" ht="16.5" x14ac:dyDescent="0.2">
      <c r="AT443" s="13">
        <v>440</v>
      </c>
      <c r="AU443" s="13">
        <f t="shared" si="187"/>
        <v>6</v>
      </c>
      <c r="AV443" s="14">
        <f t="shared" si="188"/>
        <v>200704</v>
      </c>
      <c r="AW443" s="14">
        <f t="shared" si="189"/>
        <v>1102007</v>
      </c>
      <c r="AX443" s="13" t="s">
        <v>816</v>
      </c>
      <c r="AY443" s="13">
        <f t="shared" si="190"/>
        <v>4</v>
      </c>
      <c r="AZ443" s="13" t="s">
        <v>837</v>
      </c>
      <c r="BA443" s="14">
        <f t="shared" si="191"/>
        <v>9</v>
      </c>
      <c r="BB443" s="14" t="str">
        <f t="shared" si="192"/>
        <v>天使缇娜魂珠-4 等级-9</v>
      </c>
      <c r="BC443" s="25" t="s">
        <v>845</v>
      </c>
      <c r="BD443" s="14">
        <f t="shared" si="193"/>
        <v>1020</v>
      </c>
      <c r="BE443" s="14">
        <f>SUMIFS(BD$4:BD443,$AU$4:$AU443,"="&amp;$AU443,$AY$4:$AY443,"="&amp;$AY443)</f>
        <v>4824</v>
      </c>
      <c r="BF443" s="25" t="s">
        <v>846</v>
      </c>
      <c r="BG443" s="14">
        <f t="shared" si="194"/>
        <v>468</v>
      </c>
      <c r="BH443" s="14">
        <f>SUMIFS(BG$4:BG443,AU$4:AU443,"="&amp;AU443,AY$4:AY443,"="&amp;AY443)</f>
        <v>2213</v>
      </c>
      <c r="BI443" s="25" t="s">
        <v>847</v>
      </c>
      <c r="BJ443" s="14">
        <f t="shared" si="195"/>
        <v>18700</v>
      </c>
      <c r="BK443" s="14">
        <f>SUMIFS(BJ$4:BJ443,$AU$4:$AU443,"="&amp;$AU443,$AY$4:$AY443,"="&amp;$AY443)</f>
        <v>88440</v>
      </c>
    </row>
    <row r="444" spans="46:63" ht="16.5" x14ac:dyDescent="0.2">
      <c r="AT444" s="13">
        <v>441</v>
      </c>
      <c r="AU444" s="13">
        <f t="shared" si="187"/>
        <v>6</v>
      </c>
      <c r="AV444" s="14">
        <f t="shared" si="188"/>
        <v>200705</v>
      </c>
      <c r="AW444" s="14">
        <f t="shared" si="189"/>
        <v>1102007</v>
      </c>
      <c r="AX444" s="13" t="s">
        <v>816</v>
      </c>
      <c r="AY444" s="13">
        <f t="shared" si="190"/>
        <v>5</v>
      </c>
      <c r="AZ444" s="13" t="s">
        <v>837</v>
      </c>
      <c r="BA444" s="14">
        <f t="shared" si="191"/>
        <v>0</v>
      </c>
      <c r="BB444" s="14" t="str">
        <f t="shared" si="192"/>
        <v>天使缇娜魂珠-5 等级-0</v>
      </c>
      <c r="BC444" s="25" t="s">
        <v>845</v>
      </c>
      <c r="BD444" s="14">
        <f t="shared" si="193"/>
        <v>0</v>
      </c>
      <c r="BE444" s="14">
        <f>SUMIFS(BD$4:BD444,$AU$4:$AU444,"="&amp;$AU444,$AY$4:$AY444,"="&amp;$AY444)</f>
        <v>0</v>
      </c>
      <c r="BF444" s="25" t="s">
        <v>846</v>
      </c>
      <c r="BG444" s="14">
        <f t="shared" si="194"/>
        <v>0</v>
      </c>
      <c r="BH444" s="14">
        <f>SUMIFS(BG$4:BG444,AU$4:AU444,"="&amp;AU444,AY$4:AY444,"="&amp;AY444)</f>
        <v>0</v>
      </c>
      <c r="BI444" s="25" t="s">
        <v>847</v>
      </c>
      <c r="BJ444" s="14">
        <f t="shared" si="195"/>
        <v>0</v>
      </c>
      <c r="BK444" s="14">
        <f>SUMIFS(BJ$4:BJ444,$AU$4:$AU444,"="&amp;$AU444,$AY$4:$AY444,"="&amp;$AY444)</f>
        <v>0</v>
      </c>
    </row>
    <row r="445" spans="46:63" ht="16.5" x14ac:dyDescent="0.2">
      <c r="AT445" s="13">
        <v>442</v>
      </c>
      <c r="AU445" s="13">
        <f t="shared" si="187"/>
        <v>6</v>
      </c>
      <c r="AV445" s="14">
        <f t="shared" si="188"/>
        <v>200705</v>
      </c>
      <c r="AW445" s="14">
        <f t="shared" si="189"/>
        <v>1102007</v>
      </c>
      <c r="AX445" s="13" t="s">
        <v>816</v>
      </c>
      <c r="AY445" s="13">
        <f t="shared" si="190"/>
        <v>5</v>
      </c>
      <c r="AZ445" s="13" t="s">
        <v>837</v>
      </c>
      <c r="BA445" s="14">
        <f t="shared" si="191"/>
        <v>1</v>
      </c>
      <c r="BB445" s="14" t="str">
        <f t="shared" si="192"/>
        <v>天使缇娜魂珠-5 等级-1</v>
      </c>
      <c r="BC445" s="25" t="s">
        <v>845</v>
      </c>
      <c r="BD445" s="14">
        <f t="shared" si="193"/>
        <v>168</v>
      </c>
      <c r="BE445" s="14">
        <f>SUMIFS(BD$4:BD445,$AU$4:$AU445,"="&amp;$AU445,$AY$4:$AY445,"="&amp;$AY445)</f>
        <v>168</v>
      </c>
      <c r="BF445" s="25" t="s">
        <v>846</v>
      </c>
      <c r="BG445" s="14">
        <f t="shared" si="194"/>
        <v>77</v>
      </c>
      <c r="BH445" s="14">
        <f>SUMIFS(BG$4:BG445,AU$4:AU445,"="&amp;AU445,AY$4:AY445,"="&amp;AY445)</f>
        <v>77</v>
      </c>
      <c r="BI445" s="25" t="s">
        <v>847</v>
      </c>
      <c r="BJ445" s="14">
        <f t="shared" si="195"/>
        <v>3080</v>
      </c>
      <c r="BK445" s="14">
        <f>SUMIFS(BJ$4:BJ445,$AU$4:$AU445,"="&amp;$AU445,$AY$4:$AY445,"="&amp;$AY445)</f>
        <v>3080</v>
      </c>
    </row>
    <row r="446" spans="46:63" ht="16.5" x14ac:dyDescent="0.2">
      <c r="AT446" s="13">
        <v>443</v>
      </c>
      <c r="AU446" s="13">
        <f t="shared" si="187"/>
        <v>6</v>
      </c>
      <c r="AV446" s="14">
        <f t="shared" si="188"/>
        <v>200705</v>
      </c>
      <c r="AW446" s="14">
        <f t="shared" si="189"/>
        <v>1102007</v>
      </c>
      <c r="AX446" s="13" t="s">
        <v>816</v>
      </c>
      <c r="AY446" s="13">
        <f t="shared" si="190"/>
        <v>5</v>
      </c>
      <c r="AZ446" s="13" t="s">
        <v>837</v>
      </c>
      <c r="BA446" s="14">
        <f t="shared" si="191"/>
        <v>2</v>
      </c>
      <c r="BB446" s="14" t="str">
        <f t="shared" si="192"/>
        <v>天使缇娜魂珠-5 等级-2</v>
      </c>
      <c r="BC446" s="25" t="s">
        <v>845</v>
      </c>
      <c r="BD446" s="14">
        <f t="shared" si="193"/>
        <v>240</v>
      </c>
      <c r="BE446" s="14">
        <f>SUMIFS(BD$4:BD446,$AU$4:$AU446,"="&amp;$AU446,$AY$4:$AY446,"="&amp;$AY446)</f>
        <v>408</v>
      </c>
      <c r="BF446" s="25" t="s">
        <v>846</v>
      </c>
      <c r="BG446" s="14">
        <f t="shared" si="194"/>
        <v>110</v>
      </c>
      <c r="BH446" s="14">
        <f>SUMIFS(BG$4:BG446,AU$4:AU446,"="&amp;AU446,AY$4:AY446,"="&amp;AY446)</f>
        <v>187</v>
      </c>
      <c r="BI446" s="25" t="s">
        <v>847</v>
      </c>
      <c r="BJ446" s="14">
        <f t="shared" si="195"/>
        <v>4400</v>
      </c>
      <c r="BK446" s="14">
        <f>SUMIFS(BJ$4:BJ446,$AU$4:$AU446,"="&amp;$AU446,$AY$4:$AY446,"="&amp;$AY446)</f>
        <v>7480</v>
      </c>
    </row>
    <row r="447" spans="46:63" ht="16.5" x14ac:dyDescent="0.2">
      <c r="AT447" s="13">
        <v>444</v>
      </c>
      <c r="AU447" s="13">
        <f t="shared" si="187"/>
        <v>6</v>
      </c>
      <c r="AV447" s="14">
        <f t="shared" si="188"/>
        <v>200705</v>
      </c>
      <c r="AW447" s="14">
        <f t="shared" si="189"/>
        <v>1102007</v>
      </c>
      <c r="AX447" s="13" t="s">
        <v>816</v>
      </c>
      <c r="AY447" s="13">
        <f t="shared" si="190"/>
        <v>5</v>
      </c>
      <c r="AZ447" s="13" t="s">
        <v>837</v>
      </c>
      <c r="BA447" s="14">
        <f t="shared" si="191"/>
        <v>3</v>
      </c>
      <c r="BB447" s="14" t="str">
        <f t="shared" si="192"/>
        <v>天使缇娜魂珠-5 等级-3</v>
      </c>
      <c r="BC447" s="25" t="s">
        <v>845</v>
      </c>
      <c r="BD447" s="14">
        <f t="shared" si="193"/>
        <v>312</v>
      </c>
      <c r="BE447" s="14">
        <f>SUMIFS(BD$4:BD447,$AU$4:$AU447,"="&amp;$AU447,$AY$4:$AY447,"="&amp;$AY447)</f>
        <v>720</v>
      </c>
      <c r="BF447" s="25" t="s">
        <v>846</v>
      </c>
      <c r="BG447" s="14">
        <f t="shared" si="194"/>
        <v>143</v>
      </c>
      <c r="BH447" s="14">
        <f>SUMIFS(BG$4:BG447,AU$4:AU447,"="&amp;AU447,AY$4:AY447,"="&amp;AY447)</f>
        <v>330</v>
      </c>
      <c r="BI447" s="25" t="s">
        <v>847</v>
      </c>
      <c r="BJ447" s="14">
        <f t="shared" si="195"/>
        <v>5720</v>
      </c>
      <c r="BK447" s="14">
        <f>SUMIFS(BJ$4:BJ447,$AU$4:$AU447,"="&amp;$AU447,$AY$4:$AY447,"="&amp;$AY447)</f>
        <v>13200</v>
      </c>
    </row>
    <row r="448" spans="46:63" ht="16.5" x14ac:dyDescent="0.2">
      <c r="AT448" s="13">
        <v>445</v>
      </c>
      <c r="AU448" s="13">
        <f t="shared" si="187"/>
        <v>6</v>
      </c>
      <c r="AV448" s="14">
        <f t="shared" si="188"/>
        <v>200705</v>
      </c>
      <c r="AW448" s="14">
        <f t="shared" si="189"/>
        <v>1102007</v>
      </c>
      <c r="AX448" s="13" t="s">
        <v>816</v>
      </c>
      <c r="AY448" s="13">
        <f t="shared" si="190"/>
        <v>5</v>
      </c>
      <c r="AZ448" s="13" t="s">
        <v>837</v>
      </c>
      <c r="BA448" s="14">
        <f t="shared" si="191"/>
        <v>4</v>
      </c>
      <c r="BB448" s="14" t="str">
        <f t="shared" si="192"/>
        <v>天使缇娜魂珠-5 等级-4</v>
      </c>
      <c r="BC448" s="25" t="s">
        <v>845</v>
      </c>
      <c r="BD448" s="14">
        <f t="shared" si="193"/>
        <v>480</v>
      </c>
      <c r="BE448" s="14">
        <f>SUMIFS(BD$4:BD448,$AU$4:$AU448,"="&amp;$AU448,$AY$4:$AY448,"="&amp;$AY448)</f>
        <v>1200</v>
      </c>
      <c r="BF448" s="25" t="s">
        <v>846</v>
      </c>
      <c r="BG448" s="14">
        <f t="shared" si="194"/>
        <v>220</v>
      </c>
      <c r="BH448" s="14">
        <f>SUMIFS(BG$4:BG448,AU$4:AU448,"="&amp;AU448,AY$4:AY448,"="&amp;AY448)</f>
        <v>550</v>
      </c>
      <c r="BI448" s="25" t="s">
        <v>847</v>
      </c>
      <c r="BJ448" s="14">
        <f t="shared" si="195"/>
        <v>8800</v>
      </c>
      <c r="BK448" s="14">
        <f>SUMIFS(BJ$4:BJ448,$AU$4:$AU448,"="&amp;$AU448,$AY$4:$AY448,"="&amp;$AY448)</f>
        <v>22000</v>
      </c>
    </row>
    <row r="449" spans="46:63" ht="16.5" x14ac:dyDescent="0.2">
      <c r="AT449" s="13">
        <v>446</v>
      </c>
      <c r="AU449" s="13">
        <f t="shared" si="187"/>
        <v>6</v>
      </c>
      <c r="AV449" s="14">
        <f t="shared" si="188"/>
        <v>200705</v>
      </c>
      <c r="AW449" s="14">
        <f t="shared" si="189"/>
        <v>1102007</v>
      </c>
      <c r="AX449" s="13" t="s">
        <v>816</v>
      </c>
      <c r="AY449" s="13">
        <f t="shared" si="190"/>
        <v>5</v>
      </c>
      <c r="AZ449" s="13" t="s">
        <v>837</v>
      </c>
      <c r="BA449" s="14">
        <f t="shared" si="191"/>
        <v>5</v>
      </c>
      <c r="BB449" s="14" t="str">
        <f t="shared" si="192"/>
        <v>天使缇娜魂珠-5 等级-5</v>
      </c>
      <c r="BC449" s="25" t="s">
        <v>845</v>
      </c>
      <c r="BD449" s="14">
        <f t="shared" si="193"/>
        <v>624</v>
      </c>
      <c r="BE449" s="14">
        <f>SUMIFS(BD$4:BD449,$AU$4:$AU449,"="&amp;$AU449,$AY$4:$AY449,"="&amp;$AY449)</f>
        <v>1824</v>
      </c>
      <c r="BF449" s="25" t="s">
        <v>846</v>
      </c>
      <c r="BG449" s="14">
        <f t="shared" si="194"/>
        <v>286</v>
      </c>
      <c r="BH449" s="14">
        <f>SUMIFS(BG$4:BG449,AU$4:AU449,"="&amp;AU449,AY$4:AY449,"="&amp;AY449)</f>
        <v>836</v>
      </c>
      <c r="BI449" s="25" t="s">
        <v>847</v>
      </c>
      <c r="BJ449" s="14">
        <f t="shared" si="195"/>
        <v>11440</v>
      </c>
      <c r="BK449" s="14">
        <f>SUMIFS(BJ$4:BJ449,$AU$4:$AU449,"="&amp;$AU449,$AY$4:$AY449,"="&amp;$AY449)</f>
        <v>33440</v>
      </c>
    </row>
    <row r="450" spans="46:63" ht="16.5" x14ac:dyDescent="0.2">
      <c r="AT450" s="13">
        <v>447</v>
      </c>
      <c r="AU450" s="13">
        <f t="shared" si="187"/>
        <v>6</v>
      </c>
      <c r="AV450" s="14">
        <f t="shared" si="188"/>
        <v>200705</v>
      </c>
      <c r="AW450" s="14">
        <f t="shared" si="189"/>
        <v>1102007</v>
      </c>
      <c r="AX450" s="13" t="s">
        <v>816</v>
      </c>
      <c r="AY450" s="13">
        <f t="shared" si="190"/>
        <v>5</v>
      </c>
      <c r="AZ450" s="13" t="s">
        <v>837</v>
      </c>
      <c r="BA450" s="14">
        <f t="shared" si="191"/>
        <v>6</v>
      </c>
      <c r="BB450" s="14" t="str">
        <f t="shared" si="192"/>
        <v>天使缇娜魂珠-5 等级-6</v>
      </c>
      <c r="BC450" s="25" t="s">
        <v>845</v>
      </c>
      <c r="BD450" s="14">
        <f t="shared" si="193"/>
        <v>780</v>
      </c>
      <c r="BE450" s="14">
        <f>SUMIFS(BD$4:BD450,$AU$4:$AU450,"="&amp;$AU450,$AY$4:$AY450,"="&amp;$AY450)</f>
        <v>2604</v>
      </c>
      <c r="BF450" s="25" t="s">
        <v>846</v>
      </c>
      <c r="BG450" s="14">
        <f t="shared" si="194"/>
        <v>358</v>
      </c>
      <c r="BH450" s="14">
        <f>SUMIFS(BG$4:BG450,AU$4:AU450,"="&amp;AU450,AY$4:AY450,"="&amp;AY450)</f>
        <v>1194</v>
      </c>
      <c r="BI450" s="25" t="s">
        <v>847</v>
      </c>
      <c r="BJ450" s="14">
        <f t="shared" si="195"/>
        <v>14300</v>
      </c>
      <c r="BK450" s="14">
        <f>SUMIFS(BJ$4:BJ450,$AU$4:$AU450,"="&amp;$AU450,$AY$4:$AY450,"="&amp;$AY450)</f>
        <v>47740</v>
      </c>
    </row>
    <row r="451" spans="46:63" ht="16.5" x14ac:dyDescent="0.2">
      <c r="AT451" s="13">
        <v>448</v>
      </c>
      <c r="AU451" s="13">
        <f t="shared" si="187"/>
        <v>6</v>
      </c>
      <c r="AV451" s="14">
        <f t="shared" si="188"/>
        <v>200705</v>
      </c>
      <c r="AW451" s="14">
        <f t="shared" si="189"/>
        <v>1102007</v>
      </c>
      <c r="AX451" s="13" t="s">
        <v>816</v>
      </c>
      <c r="AY451" s="13">
        <f t="shared" si="190"/>
        <v>5</v>
      </c>
      <c r="AZ451" s="13" t="s">
        <v>837</v>
      </c>
      <c r="BA451" s="14">
        <f t="shared" si="191"/>
        <v>7</v>
      </c>
      <c r="BB451" s="14" t="str">
        <f t="shared" si="192"/>
        <v>天使缇娜魂珠-5 等级-7</v>
      </c>
      <c r="BC451" s="25" t="s">
        <v>845</v>
      </c>
      <c r="BD451" s="14">
        <f t="shared" si="193"/>
        <v>960</v>
      </c>
      <c r="BE451" s="14">
        <f>SUMIFS(BD$4:BD451,$AU$4:$AU451,"="&amp;$AU451,$AY$4:$AY451,"="&amp;$AY451)</f>
        <v>3564</v>
      </c>
      <c r="BF451" s="25" t="s">
        <v>846</v>
      </c>
      <c r="BG451" s="14">
        <f t="shared" si="194"/>
        <v>440</v>
      </c>
      <c r="BH451" s="14">
        <f>SUMIFS(BG$4:BG451,AU$4:AU451,"="&amp;AU451,AY$4:AY451,"="&amp;AY451)</f>
        <v>1634</v>
      </c>
      <c r="BI451" s="25" t="s">
        <v>847</v>
      </c>
      <c r="BJ451" s="14">
        <f t="shared" si="195"/>
        <v>17600</v>
      </c>
      <c r="BK451" s="14">
        <f>SUMIFS(BJ$4:BJ451,$AU$4:$AU451,"="&amp;$AU451,$AY$4:$AY451,"="&amp;$AY451)</f>
        <v>65340</v>
      </c>
    </row>
    <row r="452" spans="46:63" ht="16.5" x14ac:dyDescent="0.2">
      <c r="AT452" s="13">
        <v>449</v>
      </c>
      <c r="AU452" s="13">
        <f t="shared" si="187"/>
        <v>6</v>
      </c>
      <c r="AV452" s="14">
        <f t="shared" si="188"/>
        <v>200705</v>
      </c>
      <c r="AW452" s="14">
        <f t="shared" si="189"/>
        <v>1102007</v>
      </c>
      <c r="AX452" s="13" t="s">
        <v>816</v>
      </c>
      <c r="AY452" s="13">
        <f t="shared" si="190"/>
        <v>5</v>
      </c>
      <c r="AZ452" s="13" t="s">
        <v>837</v>
      </c>
      <c r="BA452" s="14">
        <f t="shared" si="191"/>
        <v>8</v>
      </c>
      <c r="BB452" s="14" t="str">
        <f t="shared" si="192"/>
        <v>天使缇娜魂珠-5 等级-8</v>
      </c>
      <c r="BC452" s="25" t="s">
        <v>845</v>
      </c>
      <c r="BD452" s="14">
        <f t="shared" si="193"/>
        <v>1140</v>
      </c>
      <c r="BE452" s="14">
        <f>SUMIFS(BD$4:BD452,$AU$4:$AU452,"="&amp;$AU452,$AY$4:$AY452,"="&amp;$AY452)</f>
        <v>4704</v>
      </c>
      <c r="BF452" s="25" t="s">
        <v>846</v>
      </c>
      <c r="BG452" s="14">
        <f t="shared" si="194"/>
        <v>523</v>
      </c>
      <c r="BH452" s="14">
        <f>SUMIFS(BG$4:BG452,AU$4:AU452,"="&amp;AU452,AY$4:AY452,"="&amp;AY452)</f>
        <v>2157</v>
      </c>
      <c r="BI452" s="25" t="s">
        <v>847</v>
      </c>
      <c r="BJ452" s="14">
        <f t="shared" si="195"/>
        <v>20900</v>
      </c>
      <c r="BK452" s="14">
        <f>SUMIFS(BJ$4:BJ452,$AU$4:$AU452,"="&amp;$AU452,$AY$4:$AY452,"="&amp;$AY452)</f>
        <v>86240</v>
      </c>
    </row>
    <row r="453" spans="46:63" ht="16.5" x14ac:dyDescent="0.2">
      <c r="AT453" s="13">
        <v>450</v>
      </c>
      <c r="AU453" s="13">
        <f t="shared" ref="AU453:AU516" si="196">INT((AT453-1)/80)+1</f>
        <v>6</v>
      </c>
      <c r="AV453" s="14">
        <f t="shared" ref="AV453:AV516" si="197">INDEX($AJ$4:$AJ$203,(AU453-1)*8+AY453)</f>
        <v>200705</v>
      </c>
      <c r="AW453" s="14">
        <f t="shared" ref="AW453:AW516" si="198">INDEX($W$4:$W$28,AU453)</f>
        <v>1102007</v>
      </c>
      <c r="AX453" s="13" t="s">
        <v>816</v>
      </c>
      <c r="AY453" s="13">
        <f t="shared" ref="AY453:AY516" si="199">INT(((AT453-(AU453-1)*80)-1)/10)+1</f>
        <v>5</v>
      </c>
      <c r="AZ453" s="13" t="s">
        <v>837</v>
      </c>
      <c r="BA453" s="14">
        <f t="shared" ref="BA453:BA516" si="200">AT453-(AU453-1)*80-(AY453-1)*10-1</f>
        <v>9</v>
      </c>
      <c r="BB453" s="14" t="str">
        <f t="shared" ref="BB453:BB516" si="201">INDEX($X$4:$X$28,AU453)&amp;"魂珠-"&amp;AY453&amp;" 等级-"&amp;BA453</f>
        <v>天使缇娜魂珠-5 等级-9</v>
      </c>
      <c r="BC453" s="25" t="s">
        <v>845</v>
      </c>
      <c r="BD453" s="14">
        <f t="shared" ref="BD453:BD516" si="202">ROUND(INDEX(Q$4:Q$83,($AY453-1)*10+$BA453+1)*INDEX(AC$4:AC$28,$AU453),0)</f>
        <v>1320</v>
      </c>
      <c r="BE453" s="14">
        <f>SUMIFS(BD$4:BD453,$AU$4:$AU453,"="&amp;$AU453,$AY$4:$AY453,"="&amp;$AY453)</f>
        <v>6024</v>
      </c>
      <c r="BF453" s="25" t="s">
        <v>846</v>
      </c>
      <c r="BG453" s="14">
        <f t="shared" ref="BG453:BG516" si="203">ROUND(INDEX(R$4:R$83,($AY453-1)*10+$BA453+1)*INDEX(AD$4:AD$28,$AU453),0)</f>
        <v>605</v>
      </c>
      <c r="BH453" s="14">
        <f>SUMIFS(BG$4:BG453,AU$4:AU453,"="&amp;AU453,AY$4:AY453,"="&amp;AY453)</f>
        <v>2762</v>
      </c>
      <c r="BI453" s="25" t="s">
        <v>847</v>
      </c>
      <c r="BJ453" s="14">
        <f t="shared" ref="BJ453:BJ516" si="204">ROUND(INDEX(S$4:S$83,($AY453-1)*10+$BA453+1)*INDEX(AE$4:AE$28,$AU453),0)</f>
        <v>24200</v>
      </c>
      <c r="BK453" s="14">
        <f>SUMIFS(BJ$4:BJ453,$AU$4:$AU453,"="&amp;$AU453,$AY$4:$AY453,"="&amp;$AY453)</f>
        <v>110440</v>
      </c>
    </row>
    <row r="454" spans="46:63" ht="16.5" x14ac:dyDescent="0.2">
      <c r="AT454" s="13">
        <v>451</v>
      </c>
      <c r="AU454" s="13">
        <f t="shared" si="196"/>
        <v>6</v>
      </c>
      <c r="AV454" s="14">
        <f t="shared" si="197"/>
        <v>200706</v>
      </c>
      <c r="AW454" s="14">
        <f t="shared" si="198"/>
        <v>1102007</v>
      </c>
      <c r="AX454" s="13" t="s">
        <v>816</v>
      </c>
      <c r="AY454" s="13">
        <f t="shared" si="199"/>
        <v>6</v>
      </c>
      <c r="AZ454" s="13" t="s">
        <v>837</v>
      </c>
      <c r="BA454" s="14">
        <f t="shared" si="200"/>
        <v>0</v>
      </c>
      <c r="BB454" s="14" t="str">
        <f t="shared" si="201"/>
        <v>天使缇娜魂珠-6 等级-0</v>
      </c>
      <c r="BC454" s="25" t="s">
        <v>845</v>
      </c>
      <c r="BD454" s="14">
        <f t="shared" si="202"/>
        <v>0</v>
      </c>
      <c r="BE454" s="14">
        <f>SUMIFS(BD$4:BD454,$AU$4:$AU454,"="&amp;$AU454,$AY$4:$AY454,"="&amp;$AY454)</f>
        <v>0</v>
      </c>
      <c r="BF454" s="25" t="s">
        <v>846</v>
      </c>
      <c r="BG454" s="14">
        <f t="shared" si="203"/>
        <v>0</v>
      </c>
      <c r="BH454" s="14">
        <f>SUMIFS(BG$4:BG454,AU$4:AU454,"="&amp;AU454,AY$4:AY454,"="&amp;AY454)</f>
        <v>0</v>
      </c>
      <c r="BI454" s="25" t="s">
        <v>847</v>
      </c>
      <c r="BJ454" s="14">
        <f t="shared" si="204"/>
        <v>0</v>
      </c>
      <c r="BK454" s="14">
        <f>SUMIFS(BJ$4:BJ454,$AU$4:$AU454,"="&amp;$AU454,$AY$4:$AY454,"="&amp;$AY454)</f>
        <v>0</v>
      </c>
    </row>
    <row r="455" spans="46:63" ht="16.5" x14ac:dyDescent="0.2">
      <c r="AT455" s="13">
        <v>452</v>
      </c>
      <c r="AU455" s="13">
        <f t="shared" si="196"/>
        <v>6</v>
      </c>
      <c r="AV455" s="14">
        <f t="shared" si="197"/>
        <v>200706</v>
      </c>
      <c r="AW455" s="14">
        <f t="shared" si="198"/>
        <v>1102007</v>
      </c>
      <c r="AX455" s="13" t="s">
        <v>816</v>
      </c>
      <c r="AY455" s="13">
        <f t="shared" si="199"/>
        <v>6</v>
      </c>
      <c r="AZ455" s="13" t="s">
        <v>837</v>
      </c>
      <c r="BA455" s="14">
        <f t="shared" si="200"/>
        <v>1</v>
      </c>
      <c r="BB455" s="14" t="str">
        <f t="shared" si="201"/>
        <v>天使缇娜魂珠-6 等级-1</v>
      </c>
      <c r="BC455" s="25" t="s">
        <v>845</v>
      </c>
      <c r="BD455" s="14">
        <f t="shared" si="202"/>
        <v>216</v>
      </c>
      <c r="BE455" s="14">
        <f>SUMIFS(BD$4:BD455,$AU$4:$AU455,"="&amp;$AU455,$AY$4:$AY455,"="&amp;$AY455)</f>
        <v>216</v>
      </c>
      <c r="BF455" s="25" t="s">
        <v>846</v>
      </c>
      <c r="BG455" s="14">
        <f t="shared" si="203"/>
        <v>99</v>
      </c>
      <c r="BH455" s="14">
        <f>SUMIFS(BG$4:BG455,AU$4:AU455,"="&amp;AU455,AY$4:AY455,"="&amp;AY455)</f>
        <v>99</v>
      </c>
      <c r="BI455" s="25" t="s">
        <v>847</v>
      </c>
      <c r="BJ455" s="14">
        <f t="shared" si="204"/>
        <v>3960</v>
      </c>
      <c r="BK455" s="14">
        <f>SUMIFS(BJ$4:BJ455,$AU$4:$AU455,"="&amp;$AU455,$AY$4:$AY455,"="&amp;$AY455)</f>
        <v>3960</v>
      </c>
    </row>
    <row r="456" spans="46:63" ht="16.5" x14ac:dyDescent="0.2">
      <c r="AT456" s="13">
        <v>453</v>
      </c>
      <c r="AU456" s="13">
        <f t="shared" si="196"/>
        <v>6</v>
      </c>
      <c r="AV456" s="14">
        <f t="shared" si="197"/>
        <v>200706</v>
      </c>
      <c r="AW456" s="14">
        <f t="shared" si="198"/>
        <v>1102007</v>
      </c>
      <c r="AX456" s="13" t="s">
        <v>816</v>
      </c>
      <c r="AY456" s="13">
        <f t="shared" si="199"/>
        <v>6</v>
      </c>
      <c r="AZ456" s="13" t="s">
        <v>837</v>
      </c>
      <c r="BA456" s="14">
        <f t="shared" si="200"/>
        <v>2</v>
      </c>
      <c r="BB456" s="14" t="str">
        <f t="shared" si="201"/>
        <v>天使缇娜魂珠-6 等级-2</v>
      </c>
      <c r="BC456" s="25" t="s">
        <v>845</v>
      </c>
      <c r="BD456" s="14">
        <f t="shared" si="202"/>
        <v>336</v>
      </c>
      <c r="BE456" s="14">
        <f>SUMIFS(BD$4:BD456,$AU$4:$AU456,"="&amp;$AU456,$AY$4:$AY456,"="&amp;$AY456)</f>
        <v>552</v>
      </c>
      <c r="BF456" s="25" t="s">
        <v>846</v>
      </c>
      <c r="BG456" s="14">
        <f t="shared" si="203"/>
        <v>154</v>
      </c>
      <c r="BH456" s="14">
        <f>SUMIFS(BG$4:BG456,AU$4:AU456,"="&amp;AU456,AY$4:AY456,"="&amp;AY456)</f>
        <v>253</v>
      </c>
      <c r="BI456" s="25" t="s">
        <v>847</v>
      </c>
      <c r="BJ456" s="14">
        <f t="shared" si="204"/>
        <v>6160</v>
      </c>
      <c r="BK456" s="14">
        <f>SUMIFS(BJ$4:BJ456,$AU$4:$AU456,"="&amp;$AU456,$AY$4:$AY456,"="&amp;$AY456)</f>
        <v>10120</v>
      </c>
    </row>
    <row r="457" spans="46:63" ht="16.5" x14ac:dyDescent="0.2">
      <c r="AT457" s="13">
        <v>454</v>
      </c>
      <c r="AU457" s="13">
        <f t="shared" si="196"/>
        <v>6</v>
      </c>
      <c r="AV457" s="14">
        <f t="shared" si="197"/>
        <v>200706</v>
      </c>
      <c r="AW457" s="14">
        <f t="shared" si="198"/>
        <v>1102007</v>
      </c>
      <c r="AX457" s="13" t="s">
        <v>816</v>
      </c>
      <c r="AY457" s="13">
        <f t="shared" si="199"/>
        <v>6</v>
      </c>
      <c r="AZ457" s="13" t="s">
        <v>837</v>
      </c>
      <c r="BA457" s="14">
        <f t="shared" si="200"/>
        <v>3</v>
      </c>
      <c r="BB457" s="14" t="str">
        <f t="shared" si="201"/>
        <v>天使缇娜魂珠-6 等级-3</v>
      </c>
      <c r="BC457" s="25" t="s">
        <v>845</v>
      </c>
      <c r="BD457" s="14">
        <f t="shared" si="202"/>
        <v>450</v>
      </c>
      <c r="BE457" s="14">
        <f>SUMIFS(BD$4:BD457,$AU$4:$AU457,"="&amp;$AU457,$AY$4:$AY457,"="&amp;$AY457)</f>
        <v>1002</v>
      </c>
      <c r="BF457" s="25" t="s">
        <v>846</v>
      </c>
      <c r="BG457" s="14">
        <f t="shared" si="203"/>
        <v>206</v>
      </c>
      <c r="BH457" s="14">
        <f>SUMIFS(BG$4:BG457,AU$4:AU457,"="&amp;AU457,AY$4:AY457,"="&amp;AY457)</f>
        <v>459</v>
      </c>
      <c r="BI457" s="25" t="s">
        <v>847</v>
      </c>
      <c r="BJ457" s="14">
        <f t="shared" si="204"/>
        <v>8250</v>
      </c>
      <c r="BK457" s="14">
        <f>SUMIFS(BJ$4:BJ457,$AU$4:$AU457,"="&amp;$AU457,$AY$4:$AY457,"="&amp;$AY457)</f>
        <v>18370</v>
      </c>
    </row>
    <row r="458" spans="46:63" ht="16.5" x14ac:dyDescent="0.2">
      <c r="AT458" s="13">
        <v>455</v>
      </c>
      <c r="AU458" s="13">
        <f t="shared" si="196"/>
        <v>6</v>
      </c>
      <c r="AV458" s="14">
        <f t="shared" si="197"/>
        <v>200706</v>
      </c>
      <c r="AW458" s="14">
        <f t="shared" si="198"/>
        <v>1102007</v>
      </c>
      <c r="AX458" s="13" t="s">
        <v>816</v>
      </c>
      <c r="AY458" s="13">
        <f t="shared" si="199"/>
        <v>6</v>
      </c>
      <c r="AZ458" s="13" t="s">
        <v>837</v>
      </c>
      <c r="BA458" s="14">
        <f t="shared" si="200"/>
        <v>4</v>
      </c>
      <c r="BB458" s="14" t="str">
        <f t="shared" si="201"/>
        <v>天使缇娜魂珠-6 等级-4</v>
      </c>
      <c r="BC458" s="25" t="s">
        <v>845</v>
      </c>
      <c r="BD458" s="14">
        <f t="shared" si="202"/>
        <v>672</v>
      </c>
      <c r="BE458" s="14">
        <f>SUMIFS(BD$4:BD458,$AU$4:$AU458,"="&amp;$AU458,$AY$4:$AY458,"="&amp;$AY458)</f>
        <v>1674</v>
      </c>
      <c r="BF458" s="25" t="s">
        <v>846</v>
      </c>
      <c r="BG458" s="14">
        <f t="shared" si="203"/>
        <v>308</v>
      </c>
      <c r="BH458" s="14">
        <f>SUMIFS(BG$4:BG458,AU$4:AU458,"="&amp;AU458,AY$4:AY458,"="&amp;AY458)</f>
        <v>767</v>
      </c>
      <c r="BI458" s="25" t="s">
        <v>847</v>
      </c>
      <c r="BJ458" s="14">
        <f t="shared" si="204"/>
        <v>12320</v>
      </c>
      <c r="BK458" s="14">
        <f>SUMIFS(BJ$4:BJ458,$AU$4:$AU458,"="&amp;$AU458,$AY$4:$AY458,"="&amp;$AY458)</f>
        <v>30690</v>
      </c>
    </row>
    <row r="459" spans="46:63" ht="16.5" x14ac:dyDescent="0.2">
      <c r="AT459" s="13">
        <v>456</v>
      </c>
      <c r="AU459" s="13">
        <f t="shared" si="196"/>
        <v>6</v>
      </c>
      <c r="AV459" s="14">
        <f t="shared" si="197"/>
        <v>200706</v>
      </c>
      <c r="AW459" s="14">
        <f t="shared" si="198"/>
        <v>1102007</v>
      </c>
      <c r="AX459" s="13" t="s">
        <v>816</v>
      </c>
      <c r="AY459" s="13">
        <f t="shared" si="199"/>
        <v>6</v>
      </c>
      <c r="AZ459" s="13" t="s">
        <v>837</v>
      </c>
      <c r="BA459" s="14">
        <f t="shared" si="200"/>
        <v>5</v>
      </c>
      <c r="BB459" s="14" t="str">
        <f t="shared" si="201"/>
        <v>天使缇娜魂珠-6 等级-5</v>
      </c>
      <c r="BC459" s="25" t="s">
        <v>845</v>
      </c>
      <c r="BD459" s="14">
        <f t="shared" si="202"/>
        <v>900</v>
      </c>
      <c r="BE459" s="14">
        <f>SUMIFS(BD$4:BD459,$AU$4:$AU459,"="&amp;$AU459,$AY$4:$AY459,"="&amp;$AY459)</f>
        <v>2574</v>
      </c>
      <c r="BF459" s="25" t="s">
        <v>846</v>
      </c>
      <c r="BG459" s="14">
        <f t="shared" si="203"/>
        <v>413</v>
      </c>
      <c r="BH459" s="14">
        <f>SUMIFS(BG$4:BG459,AU$4:AU459,"="&amp;AU459,AY$4:AY459,"="&amp;AY459)</f>
        <v>1180</v>
      </c>
      <c r="BI459" s="25" t="s">
        <v>847</v>
      </c>
      <c r="BJ459" s="14">
        <f t="shared" si="204"/>
        <v>16500</v>
      </c>
      <c r="BK459" s="14">
        <f>SUMIFS(BJ$4:BJ459,$AU$4:$AU459,"="&amp;$AU459,$AY$4:$AY459,"="&amp;$AY459)</f>
        <v>47190</v>
      </c>
    </row>
    <row r="460" spans="46:63" ht="16.5" x14ac:dyDescent="0.2">
      <c r="AT460" s="13">
        <v>457</v>
      </c>
      <c r="AU460" s="13">
        <f t="shared" si="196"/>
        <v>6</v>
      </c>
      <c r="AV460" s="14">
        <f t="shared" si="197"/>
        <v>200706</v>
      </c>
      <c r="AW460" s="14">
        <f t="shared" si="198"/>
        <v>1102007</v>
      </c>
      <c r="AX460" s="13" t="s">
        <v>816</v>
      </c>
      <c r="AY460" s="13">
        <f t="shared" si="199"/>
        <v>6</v>
      </c>
      <c r="AZ460" s="13" t="s">
        <v>837</v>
      </c>
      <c r="BA460" s="14">
        <f t="shared" si="200"/>
        <v>6</v>
      </c>
      <c r="BB460" s="14" t="str">
        <f t="shared" si="201"/>
        <v>天使缇娜魂珠-6 等级-6</v>
      </c>
      <c r="BC460" s="25" t="s">
        <v>845</v>
      </c>
      <c r="BD460" s="14">
        <f t="shared" si="202"/>
        <v>1140</v>
      </c>
      <c r="BE460" s="14">
        <f>SUMIFS(BD$4:BD460,$AU$4:$AU460,"="&amp;$AU460,$AY$4:$AY460,"="&amp;$AY460)</f>
        <v>3714</v>
      </c>
      <c r="BF460" s="25" t="s">
        <v>846</v>
      </c>
      <c r="BG460" s="14">
        <f t="shared" si="203"/>
        <v>523</v>
      </c>
      <c r="BH460" s="14">
        <f>SUMIFS(BG$4:BG460,AU$4:AU460,"="&amp;AU460,AY$4:AY460,"="&amp;AY460)</f>
        <v>1703</v>
      </c>
      <c r="BI460" s="25" t="s">
        <v>847</v>
      </c>
      <c r="BJ460" s="14">
        <f t="shared" si="204"/>
        <v>20900</v>
      </c>
      <c r="BK460" s="14">
        <f>SUMIFS(BJ$4:BJ460,$AU$4:$AU460,"="&amp;$AU460,$AY$4:$AY460,"="&amp;$AY460)</f>
        <v>68090</v>
      </c>
    </row>
    <row r="461" spans="46:63" ht="16.5" x14ac:dyDescent="0.2">
      <c r="AT461" s="13">
        <v>458</v>
      </c>
      <c r="AU461" s="13">
        <f t="shared" si="196"/>
        <v>6</v>
      </c>
      <c r="AV461" s="14">
        <f t="shared" si="197"/>
        <v>200706</v>
      </c>
      <c r="AW461" s="14">
        <f t="shared" si="198"/>
        <v>1102007</v>
      </c>
      <c r="AX461" s="13" t="s">
        <v>816</v>
      </c>
      <c r="AY461" s="13">
        <f t="shared" si="199"/>
        <v>6</v>
      </c>
      <c r="AZ461" s="13" t="s">
        <v>837</v>
      </c>
      <c r="BA461" s="14">
        <f t="shared" si="200"/>
        <v>7</v>
      </c>
      <c r="BB461" s="14" t="str">
        <f t="shared" si="201"/>
        <v>天使缇娜魂珠-6 等级-7</v>
      </c>
      <c r="BC461" s="25" t="s">
        <v>845</v>
      </c>
      <c r="BD461" s="14">
        <f t="shared" si="202"/>
        <v>1380</v>
      </c>
      <c r="BE461" s="14">
        <f>SUMIFS(BD$4:BD461,$AU$4:$AU461,"="&amp;$AU461,$AY$4:$AY461,"="&amp;$AY461)</f>
        <v>5094</v>
      </c>
      <c r="BF461" s="25" t="s">
        <v>846</v>
      </c>
      <c r="BG461" s="14">
        <f t="shared" si="203"/>
        <v>633</v>
      </c>
      <c r="BH461" s="14">
        <f>SUMIFS(BG$4:BG461,AU$4:AU461,"="&amp;AU461,AY$4:AY461,"="&amp;AY461)</f>
        <v>2336</v>
      </c>
      <c r="BI461" s="25" t="s">
        <v>847</v>
      </c>
      <c r="BJ461" s="14">
        <f t="shared" si="204"/>
        <v>25300</v>
      </c>
      <c r="BK461" s="14">
        <f>SUMIFS(BJ$4:BJ461,$AU$4:$AU461,"="&amp;$AU461,$AY$4:$AY461,"="&amp;$AY461)</f>
        <v>93390</v>
      </c>
    </row>
    <row r="462" spans="46:63" ht="16.5" x14ac:dyDescent="0.2">
      <c r="AT462" s="13">
        <v>459</v>
      </c>
      <c r="AU462" s="13">
        <f t="shared" si="196"/>
        <v>6</v>
      </c>
      <c r="AV462" s="14">
        <f t="shared" si="197"/>
        <v>200706</v>
      </c>
      <c r="AW462" s="14">
        <f t="shared" si="198"/>
        <v>1102007</v>
      </c>
      <c r="AX462" s="13" t="s">
        <v>816</v>
      </c>
      <c r="AY462" s="13">
        <f t="shared" si="199"/>
        <v>6</v>
      </c>
      <c r="AZ462" s="13" t="s">
        <v>837</v>
      </c>
      <c r="BA462" s="14">
        <f t="shared" si="200"/>
        <v>8</v>
      </c>
      <c r="BB462" s="14" t="str">
        <f t="shared" si="201"/>
        <v>天使缇娜魂珠-6 等级-8</v>
      </c>
      <c r="BC462" s="25" t="s">
        <v>845</v>
      </c>
      <c r="BD462" s="14">
        <f t="shared" si="202"/>
        <v>1560</v>
      </c>
      <c r="BE462" s="14">
        <f>SUMIFS(BD$4:BD462,$AU$4:$AU462,"="&amp;$AU462,$AY$4:$AY462,"="&amp;$AY462)</f>
        <v>6654</v>
      </c>
      <c r="BF462" s="25" t="s">
        <v>846</v>
      </c>
      <c r="BG462" s="14">
        <f t="shared" si="203"/>
        <v>715</v>
      </c>
      <c r="BH462" s="14">
        <f>SUMIFS(BG$4:BG462,AU$4:AU462,"="&amp;AU462,AY$4:AY462,"="&amp;AY462)</f>
        <v>3051</v>
      </c>
      <c r="BI462" s="25" t="s">
        <v>847</v>
      </c>
      <c r="BJ462" s="14">
        <f t="shared" si="204"/>
        <v>28600</v>
      </c>
      <c r="BK462" s="14">
        <f>SUMIFS(BJ$4:BJ462,$AU$4:$AU462,"="&amp;$AU462,$AY$4:$AY462,"="&amp;$AY462)</f>
        <v>121990</v>
      </c>
    </row>
    <row r="463" spans="46:63" ht="16.5" x14ac:dyDescent="0.2">
      <c r="AT463" s="13">
        <v>460</v>
      </c>
      <c r="AU463" s="13">
        <f t="shared" si="196"/>
        <v>6</v>
      </c>
      <c r="AV463" s="14">
        <f t="shared" si="197"/>
        <v>200706</v>
      </c>
      <c r="AW463" s="14">
        <f t="shared" si="198"/>
        <v>1102007</v>
      </c>
      <c r="AX463" s="13" t="s">
        <v>816</v>
      </c>
      <c r="AY463" s="13">
        <f t="shared" si="199"/>
        <v>6</v>
      </c>
      <c r="AZ463" s="13" t="s">
        <v>837</v>
      </c>
      <c r="BA463" s="14">
        <f t="shared" si="200"/>
        <v>9</v>
      </c>
      <c r="BB463" s="14" t="str">
        <f t="shared" si="201"/>
        <v>天使缇娜魂珠-6 等级-9</v>
      </c>
      <c r="BC463" s="25" t="s">
        <v>845</v>
      </c>
      <c r="BD463" s="14">
        <f t="shared" si="202"/>
        <v>1800</v>
      </c>
      <c r="BE463" s="14">
        <f>SUMIFS(BD$4:BD463,$AU$4:$AU463,"="&amp;$AU463,$AY$4:$AY463,"="&amp;$AY463)</f>
        <v>8454</v>
      </c>
      <c r="BF463" s="25" t="s">
        <v>846</v>
      </c>
      <c r="BG463" s="14">
        <f t="shared" si="203"/>
        <v>825</v>
      </c>
      <c r="BH463" s="14">
        <f>SUMIFS(BG$4:BG463,AU$4:AU463,"="&amp;AU463,AY$4:AY463,"="&amp;AY463)</f>
        <v>3876</v>
      </c>
      <c r="BI463" s="25" t="s">
        <v>847</v>
      </c>
      <c r="BJ463" s="14">
        <f t="shared" si="204"/>
        <v>33000</v>
      </c>
      <c r="BK463" s="14">
        <f>SUMIFS(BJ$4:BJ463,$AU$4:$AU463,"="&amp;$AU463,$AY$4:$AY463,"="&amp;$AY463)</f>
        <v>154990</v>
      </c>
    </row>
    <row r="464" spans="46:63" ht="16.5" x14ac:dyDescent="0.2">
      <c r="AT464" s="13">
        <v>461</v>
      </c>
      <c r="AU464" s="13">
        <f t="shared" si="196"/>
        <v>6</v>
      </c>
      <c r="AV464" s="14">
        <f t="shared" si="197"/>
        <v>200707</v>
      </c>
      <c r="AW464" s="14">
        <f t="shared" si="198"/>
        <v>1102007</v>
      </c>
      <c r="AX464" s="13" t="s">
        <v>816</v>
      </c>
      <c r="AY464" s="13">
        <f t="shared" si="199"/>
        <v>7</v>
      </c>
      <c r="AZ464" s="13" t="s">
        <v>837</v>
      </c>
      <c r="BA464" s="14">
        <f t="shared" si="200"/>
        <v>0</v>
      </c>
      <c r="BB464" s="14" t="str">
        <f t="shared" si="201"/>
        <v>天使缇娜魂珠-7 等级-0</v>
      </c>
      <c r="BC464" s="25" t="s">
        <v>845</v>
      </c>
      <c r="BD464" s="14">
        <f t="shared" si="202"/>
        <v>0</v>
      </c>
      <c r="BE464" s="14">
        <f>SUMIFS(BD$4:BD464,$AU$4:$AU464,"="&amp;$AU464,$AY$4:$AY464,"="&amp;$AY464)</f>
        <v>0</v>
      </c>
      <c r="BF464" s="25" t="s">
        <v>846</v>
      </c>
      <c r="BG464" s="14">
        <f t="shared" si="203"/>
        <v>0</v>
      </c>
      <c r="BH464" s="14">
        <f>SUMIFS(BG$4:BG464,AU$4:AU464,"="&amp;AU464,AY$4:AY464,"="&amp;AY464)</f>
        <v>0</v>
      </c>
      <c r="BI464" s="25" t="s">
        <v>847</v>
      </c>
      <c r="BJ464" s="14">
        <f t="shared" si="204"/>
        <v>0</v>
      </c>
      <c r="BK464" s="14">
        <f>SUMIFS(BJ$4:BJ464,$AU$4:$AU464,"="&amp;$AU464,$AY$4:$AY464,"="&amp;$AY464)</f>
        <v>0</v>
      </c>
    </row>
    <row r="465" spans="46:63" ht="16.5" x14ac:dyDescent="0.2">
      <c r="AT465" s="13">
        <v>462</v>
      </c>
      <c r="AU465" s="13">
        <f t="shared" si="196"/>
        <v>6</v>
      </c>
      <c r="AV465" s="14">
        <f t="shared" si="197"/>
        <v>200707</v>
      </c>
      <c r="AW465" s="14">
        <f t="shared" si="198"/>
        <v>1102007</v>
      </c>
      <c r="AX465" s="13" t="s">
        <v>816</v>
      </c>
      <c r="AY465" s="13">
        <f t="shared" si="199"/>
        <v>7</v>
      </c>
      <c r="AZ465" s="13" t="s">
        <v>837</v>
      </c>
      <c r="BA465" s="14">
        <f t="shared" si="200"/>
        <v>1</v>
      </c>
      <c r="BB465" s="14" t="str">
        <f t="shared" si="201"/>
        <v>天使缇娜魂珠-7 等级-1</v>
      </c>
      <c r="BC465" s="25" t="s">
        <v>845</v>
      </c>
      <c r="BD465" s="14">
        <f t="shared" si="202"/>
        <v>288</v>
      </c>
      <c r="BE465" s="14">
        <f>SUMIFS(BD$4:BD465,$AU$4:$AU465,"="&amp;$AU465,$AY$4:$AY465,"="&amp;$AY465)</f>
        <v>288</v>
      </c>
      <c r="BF465" s="25" t="s">
        <v>846</v>
      </c>
      <c r="BG465" s="14">
        <f t="shared" si="203"/>
        <v>132</v>
      </c>
      <c r="BH465" s="14">
        <f>SUMIFS(BG$4:BG465,AU$4:AU465,"="&amp;AU465,AY$4:AY465,"="&amp;AY465)</f>
        <v>132</v>
      </c>
      <c r="BI465" s="25" t="s">
        <v>847</v>
      </c>
      <c r="BJ465" s="14">
        <f t="shared" si="204"/>
        <v>5280</v>
      </c>
      <c r="BK465" s="14">
        <f>SUMIFS(BJ$4:BJ465,$AU$4:$AU465,"="&amp;$AU465,$AY$4:$AY465,"="&amp;$AY465)</f>
        <v>5280</v>
      </c>
    </row>
    <row r="466" spans="46:63" ht="16.5" x14ac:dyDescent="0.2">
      <c r="AT466" s="13">
        <v>463</v>
      </c>
      <c r="AU466" s="13">
        <f t="shared" si="196"/>
        <v>6</v>
      </c>
      <c r="AV466" s="14">
        <f t="shared" si="197"/>
        <v>200707</v>
      </c>
      <c r="AW466" s="14">
        <f t="shared" si="198"/>
        <v>1102007</v>
      </c>
      <c r="AX466" s="13" t="s">
        <v>816</v>
      </c>
      <c r="AY466" s="13">
        <f t="shared" si="199"/>
        <v>7</v>
      </c>
      <c r="AZ466" s="13" t="s">
        <v>837</v>
      </c>
      <c r="BA466" s="14">
        <f t="shared" si="200"/>
        <v>2</v>
      </c>
      <c r="BB466" s="14" t="str">
        <f t="shared" si="201"/>
        <v>天使缇娜魂珠-7 等级-2</v>
      </c>
      <c r="BC466" s="25" t="s">
        <v>845</v>
      </c>
      <c r="BD466" s="14">
        <f t="shared" si="202"/>
        <v>432</v>
      </c>
      <c r="BE466" s="14">
        <f>SUMIFS(BD$4:BD466,$AU$4:$AU466,"="&amp;$AU466,$AY$4:$AY466,"="&amp;$AY466)</f>
        <v>720</v>
      </c>
      <c r="BF466" s="25" t="s">
        <v>846</v>
      </c>
      <c r="BG466" s="14">
        <f t="shared" si="203"/>
        <v>198</v>
      </c>
      <c r="BH466" s="14">
        <f>SUMIFS(BG$4:BG466,AU$4:AU466,"="&amp;AU466,AY$4:AY466,"="&amp;AY466)</f>
        <v>330</v>
      </c>
      <c r="BI466" s="25" t="s">
        <v>847</v>
      </c>
      <c r="BJ466" s="14">
        <f t="shared" si="204"/>
        <v>7920</v>
      </c>
      <c r="BK466" s="14">
        <f>SUMIFS(BJ$4:BJ466,$AU$4:$AU466,"="&amp;$AU466,$AY$4:$AY466,"="&amp;$AY466)</f>
        <v>13200</v>
      </c>
    </row>
    <row r="467" spans="46:63" ht="16.5" x14ac:dyDescent="0.2">
      <c r="AT467" s="13">
        <v>464</v>
      </c>
      <c r="AU467" s="13">
        <f t="shared" si="196"/>
        <v>6</v>
      </c>
      <c r="AV467" s="14">
        <f t="shared" si="197"/>
        <v>200707</v>
      </c>
      <c r="AW467" s="14">
        <f t="shared" si="198"/>
        <v>1102007</v>
      </c>
      <c r="AX467" s="13" t="s">
        <v>816</v>
      </c>
      <c r="AY467" s="13">
        <f t="shared" si="199"/>
        <v>7</v>
      </c>
      <c r="AZ467" s="13" t="s">
        <v>837</v>
      </c>
      <c r="BA467" s="14">
        <f t="shared" si="200"/>
        <v>3</v>
      </c>
      <c r="BB467" s="14" t="str">
        <f t="shared" si="201"/>
        <v>天使缇娜魂珠-7 等级-3</v>
      </c>
      <c r="BC467" s="25" t="s">
        <v>845</v>
      </c>
      <c r="BD467" s="14">
        <f t="shared" si="202"/>
        <v>576</v>
      </c>
      <c r="BE467" s="14">
        <f>SUMIFS(BD$4:BD467,$AU$4:$AU467,"="&amp;$AU467,$AY$4:$AY467,"="&amp;$AY467)</f>
        <v>1296</v>
      </c>
      <c r="BF467" s="25" t="s">
        <v>846</v>
      </c>
      <c r="BG467" s="14">
        <f t="shared" si="203"/>
        <v>264</v>
      </c>
      <c r="BH467" s="14">
        <f>SUMIFS(BG$4:BG467,AU$4:AU467,"="&amp;AU467,AY$4:AY467,"="&amp;AY467)</f>
        <v>594</v>
      </c>
      <c r="BI467" s="25" t="s">
        <v>847</v>
      </c>
      <c r="BJ467" s="14">
        <f t="shared" si="204"/>
        <v>10560</v>
      </c>
      <c r="BK467" s="14">
        <f>SUMIFS(BJ$4:BJ467,$AU$4:$AU467,"="&amp;$AU467,$AY$4:$AY467,"="&amp;$AY467)</f>
        <v>23760</v>
      </c>
    </row>
    <row r="468" spans="46:63" ht="16.5" x14ac:dyDescent="0.2">
      <c r="AT468" s="13">
        <v>465</v>
      </c>
      <c r="AU468" s="13">
        <f t="shared" si="196"/>
        <v>6</v>
      </c>
      <c r="AV468" s="14">
        <f t="shared" si="197"/>
        <v>200707</v>
      </c>
      <c r="AW468" s="14">
        <f t="shared" si="198"/>
        <v>1102007</v>
      </c>
      <c r="AX468" s="13" t="s">
        <v>816</v>
      </c>
      <c r="AY468" s="13">
        <f t="shared" si="199"/>
        <v>7</v>
      </c>
      <c r="AZ468" s="13" t="s">
        <v>837</v>
      </c>
      <c r="BA468" s="14">
        <f t="shared" si="200"/>
        <v>4</v>
      </c>
      <c r="BB468" s="14" t="str">
        <f t="shared" si="201"/>
        <v>天使缇娜魂珠-7 等级-4</v>
      </c>
      <c r="BC468" s="25" t="s">
        <v>845</v>
      </c>
      <c r="BD468" s="14">
        <f t="shared" si="202"/>
        <v>864</v>
      </c>
      <c r="BE468" s="14">
        <f>SUMIFS(BD$4:BD468,$AU$4:$AU468,"="&amp;$AU468,$AY$4:$AY468,"="&amp;$AY468)</f>
        <v>2160</v>
      </c>
      <c r="BF468" s="25" t="s">
        <v>846</v>
      </c>
      <c r="BG468" s="14">
        <f t="shared" si="203"/>
        <v>396</v>
      </c>
      <c r="BH468" s="14">
        <f>SUMIFS(BG$4:BG468,AU$4:AU468,"="&amp;AU468,AY$4:AY468,"="&amp;AY468)</f>
        <v>990</v>
      </c>
      <c r="BI468" s="25" t="s">
        <v>847</v>
      </c>
      <c r="BJ468" s="14">
        <f t="shared" si="204"/>
        <v>15840</v>
      </c>
      <c r="BK468" s="14">
        <f>SUMIFS(BJ$4:BJ468,$AU$4:$AU468,"="&amp;$AU468,$AY$4:$AY468,"="&amp;$AY468)</f>
        <v>39600</v>
      </c>
    </row>
    <row r="469" spans="46:63" ht="16.5" x14ac:dyDescent="0.2">
      <c r="AT469" s="13">
        <v>466</v>
      </c>
      <c r="AU469" s="13">
        <f t="shared" si="196"/>
        <v>6</v>
      </c>
      <c r="AV469" s="14">
        <f t="shared" si="197"/>
        <v>200707</v>
      </c>
      <c r="AW469" s="14">
        <f t="shared" si="198"/>
        <v>1102007</v>
      </c>
      <c r="AX469" s="13" t="s">
        <v>816</v>
      </c>
      <c r="AY469" s="13">
        <f t="shared" si="199"/>
        <v>7</v>
      </c>
      <c r="AZ469" s="13" t="s">
        <v>837</v>
      </c>
      <c r="BA469" s="14">
        <f t="shared" si="200"/>
        <v>5</v>
      </c>
      <c r="BB469" s="14" t="str">
        <f t="shared" si="201"/>
        <v>天使缇娜魂珠-7 等级-5</v>
      </c>
      <c r="BC469" s="25" t="s">
        <v>845</v>
      </c>
      <c r="BD469" s="14">
        <f t="shared" si="202"/>
        <v>1152</v>
      </c>
      <c r="BE469" s="14">
        <f>SUMIFS(BD$4:BD469,$AU$4:$AU469,"="&amp;$AU469,$AY$4:$AY469,"="&amp;$AY469)</f>
        <v>3312</v>
      </c>
      <c r="BF469" s="25" t="s">
        <v>846</v>
      </c>
      <c r="BG469" s="14">
        <f t="shared" si="203"/>
        <v>528</v>
      </c>
      <c r="BH469" s="14">
        <f>SUMIFS(BG$4:BG469,AU$4:AU469,"="&amp;AU469,AY$4:AY469,"="&amp;AY469)</f>
        <v>1518</v>
      </c>
      <c r="BI469" s="25" t="s">
        <v>847</v>
      </c>
      <c r="BJ469" s="14">
        <f t="shared" si="204"/>
        <v>21120</v>
      </c>
      <c r="BK469" s="14">
        <f>SUMIFS(BJ$4:BJ469,$AU$4:$AU469,"="&amp;$AU469,$AY$4:$AY469,"="&amp;$AY469)</f>
        <v>60720</v>
      </c>
    </row>
    <row r="470" spans="46:63" ht="16.5" x14ac:dyDescent="0.2">
      <c r="AT470" s="13">
        <v>467</v>
      </c>
      <c r="AU470" s="13">
        <f t="shared" si="196"/>
        <v>6</v>
      </c>
      <c r="AV470" s="14">
        <f t="shared" si="197"/>
        <v>200707</v>
      </c>
      <c r="AW470" s="14">
        <f t="shared" si="198"/>
        <v>1102007</v>
      </c>
      <c r="AX470" s="13" t="s">
        <v>816</v>
      </c>
      <c r="AY470" s="13">
        <f t="shared" si="199"/>
        <v>7</v>
      </c>
      <c r="AZ470" s="13" t="s">
        <v>837</v>
      </c>
      <c r="BA470" s="14">
        <f t="shared" si="200"/>
        <v>6</v>
      </c>
      <c r="BB470" s="14" t="str">
        <f t="shared" si="201"/>
        <v>天使缇娜魂珠-7 等级-6</v>
      </c>
      <c r="BC470" s="25" t="s">
        <v>845</v>
      </c>
      <c r="BD470" s="14">
        <f t="shared" si="202"/>
        <v>1440</v>
      </c>
      <c r="BE470" s="14">
        <f>SUMIFS(BD$4:BD470,$AU$4:$AU470,"="&amp;$AU470,$AY$4:$AY470,"="&amp;$AY470)</f>
        <v>4752</v>
      </c>
      <c r="BF470" s="25" t="s">
        <v>846</v>
      </c>
      <c r="BG470" s="14">
        <f t="shared" si="203"/>
        <v>660</v>
      </c>
      <c r="BH470" s="14">
        <f>SUMIFS(BG$4:BG470,AU$4:AU470,"="&amp;AU470,AY$4:AY470,"="&amp;AY470)</f>
        <v>2178</v>
      </c>
      <c r="BI470" s="25" t="s">
        <v>847</v>
      </c>
      <c r="BJ470" s="14">
        <f t="shared" si="204"/>
        <v>26400</v>
      </c>
      <c r="BK470" s="14">
        <f>SUMIFS(BJ$4:BJ470,$AU$4:$AU470,"="&amp;$AU470,$AY$4:$AY470,"="&amp;$AY470)</f>
        <v>87120</v>
      </c>
    </row>
    <row r="471" spans="46:63" ht="16.5" x14ac:dyDescent="0.2">
      <c r="AT471" s="13">
        <v>468</v>
      </c>
      <c r="AU471" s="13">
        <f t="shared" si="196"/>
        <v>6</v>
      </c>
      <c r="AV471" s="14">
        <f t="shared" si="197"/>
        <v>200707</v>
      </c>
      <c r="AW471" s="14">
        <f t="shared" si="198"/>
        <v>1102007</v>
      </c>
      <c r="AX471" s="13" t="s">
        <v>816</v>
      </c>
      <c r="AY471" s="13">
        <f t="shared" si="199"/>
        <v>7</v>
      </c>
      <c r="AZ471" s="13" t="s">
        <v>837</v>
      </c>
      <c r="BA471" s="14">
        <f t="shared" si="200"/>
        <v>7</v>
      </c>
      <c r="BB471" s="14" t="str">
        <f t="shared" si="201"/>
        <v>天使缇娜魂珠-7 等级-7</v>
      </c>
      <c r="BC471" s="25" t="s">
        <v>845</v>
      </c>
      <c r="BD471" s="14">
        <f t="shared" si="202"/>
        <v>1728</v>
      </c>
      <c r="BE471" s="14">
        <f>SUMIFS(BD$4:BD471,$AU$4:$AU471,"="&amp;$AU471,$AY$4:$AY471,"="&amp;$AY471)</f>
        <v>6480</v>
      </c>
      <c r="BF471" s="25" t="s">
        <v>846</v>
      </c>
      <c r="BG471" s="14">
        <f t="shared" si="203"/>
        <v>792</v>
      </c>
      <c r="BH471" s="14">
        <f>SUMIFS(BG$4:BG471,AU$4:AU471,"="&amp;AU471,AY$4:AY471,"="&amp;AY471)</f>
        <v>2970</v>
      </c>
      <c r="BI471" s="25" t="s">
        <v>847</v>
      </c>
      <c r="BJ471" s="14">
        <f t="shared" si="204"/>
        <v>31680</v>
      </c>
      <c r="BK471" s="14">
        <f>SUMIFS(BJ$4:BJ471,$AU$4:$AU471,"="&amp;$AU471,$AY$4:$AY471,"="&amp;$AY471)</f>
        <v>118800</v>
      </c>
    </row>
    <row r="472" spans="46:63" ht="16.5" x14ac:dyDescent="0.2">
      <c r="AT472" s="13">
        <v>469</v>
      </c>
      <c r="AU472" s="13">
        <f t="shared" si="196"/>
        <v>6</v>
      </c>
      <c r="AV472" s="14">
        <f t="shared" si="197"/>
        <v>200707</v>
      </c>
      <c r="AW472" s="14">
        <f t="shared" si="198"/>
        <v>1102007</v>
      </c>
      <c r="AX472" s="13" t="s">
        <v>816</v>
      </c>
      <c r="AY472" s="13">
        <f t="shared" si="199"/>
        <v>7</v>
      </c>
      <c r="AZ472" s="13" t="s">
        <v>837</v>
      </c>
      <c r="BA472" s="14">
        <f t="shared" si="200"/>
        <v>8</v>
      </c>
      <c r="BB472" s="14" t="str">
        <f t="shared" si="201"/>
        <v>天使缇娜魂珠-7 等级-8</v>
      </c>
      <c r="BC472" s="25" t="s">
        <v>845</v>
      </c>
      <c r="BD472" s="14">
        <f t="shared" si="202"/>
        <v>2016</v>
      </c>
      <c r="BE472" s="14">
        <f>SUMIFS(BD$4:BD472,$AU$4:$AU472,"="&amp;$AU472,$AY$4:$AY472,"="&amp;$AY472)</f>
        <v>8496</v>
      </c>
      <c r="BF472" s="25" t="s">
        <v>846</v>
      </c>
      <c r="BG472" s="14">
        <f t="shared" si="203"/>
        <v>924</v>
      </c>
      <c r="BH472" s="14">
        <f>SUMIFS(BG$4:BG472,AU$4:AU472,"="&amp;AU472,AY$4:AY472,"="&amp;AY472)</f>
        <v>3894</v>
      </c>
      <c r="BI472" s="25" t="s">
        <v>847</v>
      </c>
      <c r="BJ472" s="14">
        <f t="shared" si="204"/>
        <v>36960</v>
      </c>
      <c r="BK472" s="14">
        <f>SUMIFS(BJ$4:BJ472,$AU$4:$AU472,"="&amp;$AU472,$AY$4:$AY472,"="&amp;$AY472)</f>
        <v>155760</v>
      </c>
    </row>
    <row r="473" spans="46:63" ht="16.5" x14ac:dyDescent="0.2">
      <c r="AT473" s="13">
        <v>470</v>
      </c>
      <c r="AU473" s="13">
        <f t="shared" si="196"/>
        <v>6</v>
      </c>
      <c r="AV473" s="14">
        <f t="shared" si="197"/>
        <v>200707</v>
      </c>
      <c r="AW473" s="14">
        <f t="shared" si="198"/>
        <v>1102007</v>
      </c>
      <c r="AX473" s="13" t="s">
        <v>816</v>
      </c>
      <c r="AY473" s="13">
        <f t="shared" si="199"/>
        <v>7</v>
      </c>
      <c r="AZ473" s="13" t="s">
        <v>837</v>
      </c>
      <c r="BA473" s="14">
        <f t="shared" si="200"/>
        <v>9</v>
      </c>
      <c r="BB473" s="14" t="str">
        <f t="shared" si="201"/>
        <v>天使缇娜魂珠-7 等级-9</v>
      </c>
      <c r="BC473" s="25" t="s">
        <v>845</v>
      </c>
      <c r="BD473" s="14">
        <f t="shared" si="202"/>
        <v>2304</v>
      </c>
      <c r="BE473" s="14">
        <f>SUMIFS(BD$4:BD473,$AU$4:$AU473,"="&amp;$AU473,$AY$4:$AY473,"="&amp;$AY473)</f>
        <v>10800</v>
      </c>
      <c r="BF473" s="25" t="s">
        <v>846</v>
      </c>
      <c r="BG473" s="14">
        <f t="shared" si="203"/>
        <v>1056</v>
      </c>
      <c r="BH473" s="14">
        <f>SUMIFS(BG$4:BG473,AU$4:AU473,"="&amp;AU473,AY$4:AY473,"="&amp;AY473)</f>
        <v>4950</v>
      </c>
      <c r="BI473" s="25" t="s">
        <v>847</v>
      </c>
      <c r="BJ473" s="14">
        <f t="shared" si="204"/>
        <v>42240</v>
      </c>
      <c r="BK473" s="14">
        <f>SUMIFS(BJ$4:BJ473,$AU$4:$AU473,"="&amp;$AU473,$AY$4:$AY473,"="&amp;$AY473)</f>
        <v>198000</v>
      </c>
    </row>
    <row r="474" spans="46:63" ht="16.5" x14ac:dyDescent="0.2">
      <c r="AT474" s="13">
        <v>471</v>
      </c>
      <c r="AU474" s="13">
        <f t="shared" si="196"/>
        <v>6</v>
      </c>
      <c r="AV474" s="14">
        <f t="shared" si="197"/>
        <v>200708</v>
      </c>
      <c r="AW474" s="14">
        <f t="shared" si="198"/>
        <v>1102007</v>
      </c>
      <c r="AX474" s="13" t="s">
        <v>816</v>
      </c>
      <c r="AY474" s="13">
        <f t="shared" si="199"/>
        <v>8</v>
      </c>
      <c r="AZ474" s="13" t="s">
        <v>837</v>
      </c>
      <c r="BA474" s="14">
        <f t="shared" si="200"/>
        <v>0</v>
      </c>
      <c r="BB474" s="14" t="str">
        <f t="shared" si="201"/>
        <v>天使缇娜魂珠-8 等级-0</v>
      </c>
      <c r="BC474" s="25" t="s">
        <v>845</v>
      </c>
      <c r="BD474" s="14">
        <f t="shared" si="202"/>
        <v>0</v>
      </c>
      <c r="BE474" s="14">
        <f>SUMIFS(BD$4:BD474,$AU$4:$AU474,"="&amp;$AU474,$AY$4:$AY474,"="&amp;$AY474)</f>
        <v>0</v>
      </c>
      <c r="BF474" s="25" t="s">
        <v>846</v>
      </c>
      <c r="BG474" s="14">
        <f t="shared" si="203"/>
        <v>0</v>
      </c>
      <c r="BH474" s="14">
        <f>SUMIFS(BG$4:BG474,AU$4:AU474,"="&amp;AU474,AY$4:AY474,"="&amp;AY474)</f>
        <v>0</v>
      </c>
      <c r="BI474" s="25" t="s">
        <v>847</v>
      </c>
      <c r="BJ474" s="14">
        <f t="shared" si="204"/>
        <v>0</v>
      </c>
      <c r="BK474" s="14">
        <f>SUMIFS(BJ$4:BJ474,$AU$4:$AU474,"="&amp;$AU474,$AY$4:$AY474,"="&amp;$AY474)</f>
        <v>0</v>
      </c>
    </row>
    <row r="475" spans="46:63" ht="16.5" x14ac:dyDescent="0.2">
      <c r="AT475" s="13">
        <v>472</v>
      </c>
      <c r="AU475" s="13">
        <f t="shared" si="196"/>
        <v>6</v>
      </c>
      <c r="AV475" s="14">
        <f t="shared" si="197"/>
        <v>200708</v>
      </c>
      <c r="AW475" s="14">
        <f t="shared" si="198"/>
        <v>1102007</v>
      </c>
      <c r="AX475" s="13" t="s">
        <v>816</v>
      </c>
      <c r="AY475" s="13">
        <f t="shared" si="199"/>
        <v>8</v>
      </c>
      <c r="AZ475" s="13" t="s">
        <v>837</v>
      </c>
      <c r="BA475" s="14">
        <f t="shared" si="200"/>
        <v>1</v>
      </c>
      <c r="BB475" s="14" t="str">
        <f t="shared" si="201"/>
        <v>天使缇娜魂珠-8 等级-1</v>
      </c>
      <c r="BC475" s="25" t="s">
        <v>845</v>
      </c>
      <c r="BD475" s="14">
        <f t="shared" si="202"/>
        <v>384</v>
      </c>
      <c r="BE475" s="14">
        <f>SUMIFS(BD$4:BD475,$AU$4:$AU475,"="&amp;$AU475,$AY$4:$AY475,"="&amp;$AY475)</f>
        <v>384</v>
      </c>
      <c r="BF475" s="25" t="s">
        <v>846</v>
      </c>
      <c r="BG475" s="14">
        <f t="shared" si="203"/>
        <v>176</v>
      </c>
      <c r="BH475" s="14">
        <f>SUMIFS(BG$4:BG475,AU$4:AU475,"="&amp;AU475,AY$4:AY475,"="&amp;AY475)</f>
        <v>176</v>
      </c>
      <c r="BI475" s="25" t="s">
        <v>847</v>
      </c>
      <c r="BJ475" s="14">
        <f t="shared" si="204"/>
        <v>7040</v>
      </c>
      <c r="BK475" s="14">
        <f>SUMIFS(BJ$4:BJ475,$AU$4:$AU475,"="&amp;$AU475,$AY$4:$AY475,"="&amp;$AY475)</f>
        <v>7040</v>
      </c>
    </row>
    <row r="476" spans="46:63" ht="16.5" x14ac:dyDescent="0.2">
      <c r="AT476" s="13">
        <v>473</v>
      </c>
      <c r="AU476" s="13">
        <f t="shared" si="196"/>
        <v>6</v>
      </c>
      <c r="AV476" s="14">
        <f t="shared" si="197"/>
        <v>200708</v>
      </c>
      <c r="AW476" s="14">
        <f t="shared" si="198"/>
        <v>1102007</v>
      </c>
      <c r="AX476" s="13" t="s">
        <v>816</v>
      </c>
      <c r="AY476" s="13">
        <f t="shared" si="199"/>
        <v>8</v>
      </c>
      <c r="AZ476" s="13" t="s">
        <v>837</v>
      </c>
      <c r="BA476" s="14">
        <f t="shared" si="200"/>
        <v>2</v>
      </c>
      <c r="BB476" s="14" t="str">
        <f t="shared" si="201"/>
        <v>天使缇娜魂珠-8 等级-2</v>
      </c>
      <c r="BC476" s="25" t="s">
        <v>845</v>
      </c>
      <c r="BD476" s="14">
        <f t="shared" si="202"/>
        <v>576</v>
      </c>
      <c r="BE476" s="14">
        <f>SUMIFS(BD$4:BD476,$AU$4:$AU476,"="&amp;$AU476,$AY$4:$AY476,"="&amp;$AY476)</f>
        <v>960</v>
      </c>
      <c r="BF476" s="25" t="s">
        <v>846</v>
      </c>
      <c r="BG476" s="14">
        <f t="shared" si="203"/>
        <v>264</v>
      </c>
      <c r="BH476" s="14">
        <f>SUMIFS(BG$4:BG476,AU$4:AU476,"="&amp;AU476,AY$4:AY476,"="&amp;AY476)</f>
        <v>440</v>
      </c>
      <c r="BI476" s="25" t="s">
        <v>847</v>
      </c>
      <c r="BJ476" s="14">
        <f t="shared" si="204"/>
        <v>10560</v>
      </c>
      <c r="BK476" s="14">
        <f>SUMIFS(BJ$4:BJ476,$AU$4:$AU476,"="&amp;$AU476,$AY$4:$AY476,"="&amp;$AY476)</f>
        <v>17600</v>
      </c>
    </row>
    <row r="477" spans="46:63" ht="16.5" x14ac:dyDescent="0.2">
      <c r="AT477" s="13">
        <v>474</v>
      </c>
      <c r="AU477" s="13">
        <f t="shared" si="196"/>
        <v>6</v>
      </c>
      <c r="AV477" s="14">
        <f t="shared" si="197"/>
        <v>200708</v>
      </c>
      <c r="AW477" s="14">
        <f t="shared" si="198"/>
        <v>1102007</v>
      </c>
      <c r="AX477" s="13" t="s">
        <v>816</v>
      </c>
      <c r="AY477" s="13">
        <f t="shared" si="199"/>
        <v>8</v>
      </c>
      <c r="AZ477" s="13" t="s">
        <v>837</v>
      </c>
      <c r="BA477" s="14">
        <f t="shared" si="200"/>
        <v>3</v>
      </c>
      <c r="BB477" s="14" t="str">
        <f t="shared" si="201"/>
        <v>天使缇娜魂珠-8 等级-3</v>
      </c>
      <c r="BC477" s="25" t="s">
        <v>845</v>
      </c>
      <c r="BD477" s="14">
        <f t="shared" si="202"/>
        <v>768</v>
      </c>
      <c r="BE477" s="14">
        <f>SUMIFS(BD$4:BD477,$AU$4:$AU477,"="&amp;$AU477,$AY$4:$AY477,"="&amp;$AY477)</f>
        <v>1728</v>
      </c>
      <c r="BF477" s="25" t="s">
        <v>846</v>
      </c>
      <c r="BG477" s="14">
        <f t="shared" si="203"/>
        <v>352</v>
      </c>
      <c r="BH477" s="14">
        <f>SUMIFS(BG$4:BG477,AU$4:AU477,"="&amp;AU477,AY$4:AY477,"="&amp;AY477)</f>
        <v>792</v>
      </c>
      <c r="BI477" s="25" t="s">
        <v>847</v>
      </c>
      <c r="BJ477" s="14">
        <f t="shared" si="204"/>
        <v>14080</v>
      </c>
      <c r="BK477" s="14">
        <f>SUMIFS(BJ$4:BJ477,$AU$4:$AU477,"="&amp;$AU477,$AY$4:$AY477,"="&amp;$AY477)</f>
        <v>31680</v>
      </c>
    </row>
    <row r="478" spans="46:63" ht="16.5" x14ac:dyDescent="0.2">
      <c r="AT478" s="13">
        <v>475</v>
      </c>
      <c r="AU478" s="13">
        <f t="shared" si="196"/>
        <v>6</v>
      </c>
      <c r="AV478" s="14">
        <f t="shared" si="197"/>
        <v>200708</v>
      </c>
      <c r="AW478" s="14">
        <f t="shared" si="198"/>
        <v>1102007</v>
      </c>
      <c r="AX478" s="13" t="s">
        <v>816</v>
      </c>
      <c r="AY478" s="13">
        <f t="shared" si="199"/>
        <v>8</v>
      </c>
      <c r="AZ478" s="13" t="s">
        <v>837</v>
      </c>
      <c r="BA478" s="14">
        <f t="shared" si="200"/>
        <v>4</v>
      </c>
      <c r="BB478" s="14" t="str">
        <f t="shared" si="201"/>
        <v>天使缇娜魂珠-8 等级-4</v>
      </c>
      <c r="BC478" s="25" t="s">
        <v>845</v>
      </c>
      <c r="BD478" s="14">
        <f t="shared" si="202"/>
        <v>1152</v>
      </c>
      <c r="BE478" s="14">
        <f>SUMIFS(BD$4:BD478,$AU$4:$AU478,"="&amp;$AU478,$AY$4:$AY478,"="&amp;$AY478)</f>
        <v>2880</v>
      </c>
      <c r="BF478" s="25" t="s">
        <v>846</v>
      </c>
      <c r="BG478" s="14">
        <f t="shared" si="203"/>
        <v>528</v>
      </c>
      <c r="BH478" s="14">
        <f>SUMIFS(BG$4:BG478,AU$4:AU478,"="&amp;AU478,AY$4:AY478,"="&amp;AY478)</f>
        <v>1320</v>
      </c>
      <c r="BI478" s="25" t="s">
        <v>847</v>
      </c>
      <c r="BJ478" s="14">
        <f t="shared" si="204"/>
        <v>21120</v>
      </c>
      <c r="BK478" s="14">
        <f>SUMIFS(BJ$4:BJ478,$AU$4:$AU478,"="&amp;$AU478,$AY$4:$AY478,"="&amp;$AY478)</f>
        <v>52800</v>
      </c>
    </row>
    <row r="479" spans="46:63" ht="16.5" x14ac:dyDescent="0.2">
      <c r="AT479" s="13">
        <v>476</v>
      </c>
      <c r="AU479" s="13">
        <f t="shared" si="196"/>
        <v>6</v>
      </c>
      <c r="AV479" s="14">
        <f t="shared" si="197"/>
        <v>200708</v>
      </c>
      <c r="AW479" s="14">
        <f t="shared" si="198"/>
        <v>1102007</v>
      </c>
      <c r="AX479" s="13" t="s">
        <v>816</v>
      </c>
      <c r="AY479" s="13">
        <f t="shared" si="199"/>
        <v>8</v>
      </c>
      <c r="AZ479" s="13" t="s">
        <v>837</v>
      </c>
      <c r="BA479" s="14">
        <f t="shared" si="200"/>
        <v>5</v>
      </c>
      <c r="BB479" s="14" t="str">
        <f t="shared" si="201"/>
        <v>天使缇娜魂珠-8 等级-5</v>
      </c>
      <c r="BC479" s="25" t="s">
        <v>845</v>
      </c>
      <c r="BD479" s="14">
        <f t="shared" si="202"/>
        <v>1536</v>
      </c>
      <c r="BE479" s="14">
        <f>SUMIFS(BD$4:BD479,$AU$4:$AU479,"="&amp;$AU479,$AY$4:$AY479,"="&amp;$AY479)</f>
        <v>4416</v>
      </c>
      <c r="BF479" s="25" t="s">
        <v>846</v>
      </c>
      <c r="BG479" s="14">
        <f t="shared" si="203"/>
        <v>704</v>
      </c>
      <c r="BH479" s="14">
        <f>SUMIFS(BG$4:BG479,AU$4:AU479,"="&amp;AU479,AY$4:AY479,"="&amp;AY479)</f>
        <v>2024</v>
      </c>
      <c r="BI479" s="25" t="s">
        <v>847</v>
      </c>
      <c r="BJ479" s="14">
        <f t="shared" si="204"/>
        <v>28160</v>
      </c>
      <c r="BK479" s="14">
        <f>SUMIFS(BJ$4:BJ479,$AU$4:$AU479,"="&amp;$AU479,$AY$4:$AY479,"="&amp;$AY479)</f>
        <v>80960</v>
      </c>
    </row>
    <row r="480" spans="46:63" ht="16.5" x14ac:dyDescent="0.2">
      <c r="AT480" s="13">
        <v>477</v>
      </c>
      <c r="AU480" s="13">
        <f t="shared" si="196"/>
        <v>6</v>
      </c>
      <c r="AV480" s="14">
        <f t="shared" si="197"/>
        <v>200708</v>
      </c>
      <c r="AW480" s="14">
        <f t="shared" si="198"/>
        <v>1102007</v>
      </c>
      <c r="AX480" s="13" t="s">
        <v>816</v>
      </c>
      <c r="AY480" s="13">
        <f t="shared" si="199"/>
        <v>8</v>
      </c>
      <c r="AZ480" s="13" t="s">
        <v>837</v>
      </c>
      <c r="BA480" s="14">
        <f t="shared" si="200"/>
        <v>6</v>
      </c>
      <c r="BB480" s="14" t="str">
        <f t="shared" si="201"/>
        <v>天使缇娜魂珠-8 等级-6</v>
      </c>
      <c r="BC480" s="25" t="s">
        <v>845</v>
      </c>
      <c r="BD480" s="14">
        <f t="shared" si="202"/>
        <v>1920</v>
      </c>
      <c r="BE480" s="14">
        <f>SUMIFS(BD$4:BD480,$AU$4:$AU480,"="&amp;$AU480,$AY$4:$AY480,"="&amp;$AY480)</f>
        <v>6336</v>
      </c>
      <c r="BF480" s="25" t="s">
        <v>846</v>
      </c>
      <c r="BG480" s="14">
        <f t="shared" si="203"/>
        <v>880</v>
      </c>
      <c r="BH480" s="14">
        <f>SUMIFS(BG$4:BG480,AU$4:AU480,"="&amp;AU480,AY$4:AY480,"="&amp;AY480)</f>
        <v>2904</v>
      </c>
      <c r="BI480" s="25" t="s">
        <v>847</v>
      </c>
      <c r="BJ480" s="14">
        <f t="shared" si="204"/>
        <v>35200</v>
      </c>
      <c r="BK480" s="14">
        <f>SUMIFS(BJ$4:BJ480,$AU$4:$AU480,"="&amp;$AU480,$AY$4:$AY480,"="&amp;$AY480)</f>
        <v>116160</v>
      </c>
    </row>
    <row r="481" spans="46:63" ht="16.5" x14ac:dyDescent="0.2">
      <c r="AT481" s="13">
        <v>478</v>
      </c>
      <c r="AU481" s="13">
        <f t="shared" si="196"/>
        <v>6</v>
      </c>
      <c r="AV481" s="14">
        <f t="shared" si="197"/>
        <v>200708</v>
      </c>
      <c r="AW481" s="14">
        <f t="shared" si="198"/>
        <v>1102007</v>
      </c>
      <c r="AX481" s="13" t="s">
        <v>816</v>
      </c>
      <c r="AY481" s="13">
        <f t="shared" si="199"/>
        <v>8</v>
      </c>
      <c r="AZ481" s="13" t="s">
        <v>837</v>
      </c>
      <c r="BA481" s="14">
        <f t="shared" si="200"/>
        <v>7</v>
      </c>
      <c r="BB481" s="14" t="str">
        <f t="shared" si="201"/>
        <v>天使缇娜魂珠-8 等级-7</v>
      </c>
      <c r="BC481" s="25" t="s">
        <v>845</v>
      </c>
      <c r="BD481" s="14">
        <f t="shared" si="202"/>
        <v>2304</v>
      </c>
      <c r="BE481" s="14">
        <f>SUMIFS(BD$4:BD481,$AU$4:$AU481,"="&amp;$AU481,$AY$4:$AY481,"="&amp;$AY481)</f>
        <v>8640</v>
      </c>
      <c r="BF481" s="25" t="s">
        <v>846</v>
      </c>
      <c r="BG481" s="14">
        <f t="shared" si="203"/>
        <v>1056</v>
      </c>
      <c r="BH481" s="14">
        <f>SUMIFS(BG$4:BG481,AU$4:AU481,"="&amp;AU481,AY$4:AY481,"="&amp;AY481)</f>
        <v>3960</v>
      </c>
      <c r="BI481" s="25" t="s">
        <v>847</v>
      </c>
      <c r="BJ481" s="14">
        <f t="shared" si="204"/>
        <v>42240</v>
      </c>
      <c r="BK481" s="14">
        <f>SUMIFS(BJ$4:BJ481,$AU$4:$AU481,"="&amp;$AU481,$AY$4:$AY481,"="&amp;$AY481)</f>
        <v>158400</v>
      </c>
    </row>
    <row r="482" spans="46:63" ht="16.5" x14ac:dyDescent="0.2">
      <c r="AT482" s="13">
        <v>479</v>
      </c>
      <c r="AU482" s="13">
        <f t="shared" si="196"/>
        <v>6</v>
      </c>
      <c r="AV482" s="14">
        <f t="shared" si="197"/>
        <v>200708</v>
      </c>
      <c r="AW482" s="14">
        <f t="shared" si="198"/>
        <v>1102007</v>
      </c>
      <c r="AX482" s="13" t="s">
        <v>816</v>
      </c>
      <c r="AY482" s="13">
        <f t="shared" si="199"/>
        <v>8</v>
      </c>
      <c r="AZ482" s="13" t="s">
        <v>837</v>
      </c>
      <c r="BA482" s="14">
        <f t="shared" si="200"/>
        <v>8</v>
      </c>
      <c r="BB482" s="14" t="str">
        <f t="shared" si="201"/>
        <v>天使缇娜魂珠-8 等级-8</v>
      </c>
      <c r="BC482" s="25" t="s">
        <v>845</v>
      </c>
      <c r="BD482" s="14">
        <f t="shared" si="202"/>
        <v>2688</v>
      </c>
      <c r="BE482" s="14">
        <f>SUMIFS(BD$4:BD482,$AU$4:$AU482,"="&amp;$AU482,$AY$4:$AY482,"="&amp;$AY482)</f>
        <v>11328</v>
      </c>
      <c r="BF482" s="25" t="s">
        <v>846</v>
      </c>
      <c r="BG482" s="14">
        <f t="shared" si="203"/>
        <v>1232</v>
      </c>
      <c r="BH482" s="14">
        <f>SUMIFS(BG$4:BG482,AU$4:AU482,"="&amp;AU482,AY$4:AY482,"="&amp;AY482)</f>
        <v>5192</v>
      </c>
      <c r="BI482" s="25" t="s">
        <v>847</v>
      </c>
      <c r="BJ482" s="14">
        <f t="shared" si="204"/>
        <v>49280</v>
      </c>
      <c r="BK482" s="14">
        <f>SUMIFS(BJ$4:BJ482,$AU$4:$AU482,"="&amp;$AU482,$AY$4:$AY482,"="&amp;$AY482)</f>
        <v>207680</v>
      </c>
    </row>
    <row r="483" spans="46:63" ht="16.5" x14ac:dyDescent="0.2">
      <c r="AT483" s="13">
        <v>480</v>
      </c>
      <c r="AU483" s="13">
        <f t="shared" si="196"/>
        <v>6</v>
      </c>
      <c r="AV483" s="14">
        <f t="shared" si="197"/>
        <v>200708</v>
      </c>
      <c r="AW483" s="14">
        <f t="shared" si="198"/>
        <v>1102007</v>
      </c>
      <c r="AX483" s="13" t="s">
        <v>816</v>
      </c>
      <c r="AY483" s="13">
        <f t="shared" si="199"/>
        <v>8</v>
      </c>
      <c r="AZ483" s="13" t="s">
        <v>837</v>
      </c>
      <c r="BA483" s="14">
        <f t="shared" si="200"/>
        <v>9</v>
      </c>
      <c r="BB483" s="14" t="str">
        <f t="shared" si="201"/>
        <v>天使缇娜魂珠-8 等级-9</v>
      </c>
      <c r="BC483" s="25" t="s">
        <v>845</v>
      </c>
      <c r="BD483" s="14">
        <f t="shared" si="202"/>
        <v>3072</v>
      </c>
      <c r="BE483" s="14">
        <f>SUMIFS(BD$4:BD483,$AU$4:$AU483,"="&amp;$AU483,$AY$4:$AY483,"="&amp;$AY483)</f>
        <v>14400</v>
      </c>
      <c r="BF483" s="25" t="s">
        <v>846</v>
      </c>
      <c r="BG483" s="14">
        <f t="shared" si="203"/>
        <v>1408</v>
      </c>
      <c r="BH483" s="14">
        <f>SUMIFS(BG$4:BG483,AU$4:AU483,"="&amp;AU483,AY$4:AY483,"="&amp;AY483)</f>
        <v>6600</v>
      </c>
      <c r="BI483" s="25" t="s">
        <v>847</v>
      </c>
      <c r="BJ483" s="14">
        <f t="shared" si="204"/>
        <v>56320</v>
      </c>
      <c r="BK483" s="14">
        <f>SUMIFS(BJ$4:BJ483,$AU$4:$AU483,"="&amp;$AU483,$AY$4:$AY483,"="&amp;$AY483)</f>
        <v>264000</v>
      </c>
    </row>
    <row r="484" spans="46:63" ht="16.5" x14ac:dyDescent="0.2">
      <c r="AT484" s="13">
        <v>481</v>
      </c>
      <c r="AU484" s="13">
        <f t="shared" si="196"/>
        <v>7</v>
      </c>
      <c r="AV484" s="14">
        <f t="shared" si="197"/>
        <v>200801</v>
      </c>
      <c r="AW484" s="14">
        <f t="shared" si="198"/>
        <v>1102008</v>
      </c>
      <c r="AX484" s="13" t="s">
        <v>816</v>
      </c>
      <c r="AY484" s="13">
        <f t="shared" si="199"/>
        <v>1</v>
      </c>
      <c r="AZ484" s="13" t="s">
        <v>837</v>
      </c>
      <c r="BA484" s="14">
        <f t="shared" si="200"/>
        <v>0</v>
      </c>
      <c r="BB484" s="14" t="str">
        <f t="shared" si="201"/>
        <v>夏侯渊魂珠-1 等级-0</v>
      </c>
      <c r="BC484" s="25" t="s">
        <v>845</v>
      </c>
      <c r="BD484" s="14">
        <f t="shared" si="202"/>
        <v>0</v>
      </c>
      <c r="BE484" s="14">
        <f>SUMIFS(BD$4:BD484,$AU$4:$AU484,"="&amp;$AU484,$AY$4:$AY484,"="&amp;$AY484)</f>
        <v>0</v>
      </c>
      <c r="BF484" s="25" t="s">
        <v>846</v>
      </c>
      <c r="BG484" s="14">
        <f t="shared" si="203"/>
        <v>0</v>
      </c>
      <c r="BH484" s="14">
        <f>SUMIFS(BG$4:BG484,AU$4:AU484,"="&amp;AU484,AY$4:AY484,"="&amp;AY484)</f>
        <v>0</v>
      </c>
      <c r="BI484" s="25" t="s">
        <v>847</v>
      </c>
      <c r="BJ484" s="14">
        <f t="shared" si="204"/>
        <v>0</v>
      </c>
      <c r="BK484" s="14">
        <f>SUMIFS(BJ$4:BJ484,$AU$4:$AU484,"="&amp;$AU484,$AY$4:$AY484,"="&amp;$AY484)</f>
        <v>0</v>
      </c>
    </row>
    <row r="485" spans="46:63" ht="16.5" x14ac:dyDescent="0.2">
      <c r="AT485" s="13">
        <v>482</v>
      </c>
      <c r="AU485" s="13">
        <f t="shared" si="196"/>
        <v>7</v>
      </c>
      <c r="AV485" s="14">
        <f t="shared" si="197"/>
        <v>200801</v>
      </c>
      <c r="AW485" s="14">
        <f t="shared" si="198"/>
        <v>1102008</v>
      </c>
      <c r="AX485" s="13" t="s">
        <v>816</v>
      </c>
      <c r="AY485" s="13">
        <f t="shared" si="199"/>
        <v>1</v>
      </c>
      <c r="AZ485" s="13" t="s">
        <v>837</v>
      </c>
      <c r="BA485" s="14">
        <f t="shared" si="200"/>
        <v>1</v>
      </c>
      <c r="BB485" s="14" t="str">
        <f t="shared" si="201"/>
        <v>夏侯渊魂珠-1 等级-1</v>
      </c>
      <c r="BC485" s="25" t="s">
        <v>845</v>
      </c>
      <c r="BD485" s="14">
        <f t="shared" si="202"/>
        <v>48</v>
      </c>
      <c r="BE485" s="14">
        <f>SUMIFS(BD$4:BD485,$AU$4:$AU485,"="&amp;$AU485,$AY$4:$AY485,"="&amp;$AY485)</f>
        <v>48</v>
      </c>
      <c r="BF485" s="25" t="s">
        <v>846</v>
      </c>
      <c r="BG485" s="14">
        <f t="shared" si="203"/>
        <v>20</v>
      </c>
      <c r="BH485" s="14">
        <f>SUMIFS(BG$4:BG485,AU$4:AU485,"="&amp;AU485,AY$4:AY485,"="&amp;AY485)</f>
        <v>20</v>
      </c>
      <c r="BI485" s="25" t="s">
        <v>847</v>
      </c>
      <c r="BJ485" s="14">
        <f t="shared" si="204"/>
        <v>1200</v>
      </c>
      <c r="BK485" s="14">
        <f>SUMIFS(BJ$4:BJ485,$AU$4:$AU485,"="&amp;$AU485,$AY$4:$AY485,"="&amp;$AY485)</f>
        <v>1200</v>
      </c>
    </row>
    <row r="486" spans="46:63" ht="16.5" x14ac:dyDescent="0.2">
      <c r="AT486" s="13">
        <v>483</v>
      </c>
      <c r="AU486" s="13">
        <f t="shared" si="196"/>
        <v>7</v>
      </c>
      <c r="AV486" s="14">
        <f t="shared" si="197"/>
        <v>200801</v>
      </c>
      <c r="AW486" s="14">
        <f t="shared" si="198"/>
        <v>1102008</v>
      </c>
      <c r="AX486" s="13" t="s">
        <v>816</v>
      </c>
      <c r="AY486" s="13">
        <f t="shared" si="199"/>
        <v>1</v>
      </c>
      <c r="AZ486" s="13" t="s">
        <v>837</v>
      </c>
      <c r="BA486" s="14">
        <f t="shared" si="200"/>
        <v>2</v>
      </c>
      <c r="BB486" s="14" t="str">
        <f t="shared" si="201"/>
        <v>夏侯渊魂珠-1 等级-2</v>
      </c>
      <c r="BC486" s="25" t="s">
        <v>845</v>
      </c>
      <c r="BD486" s="14">
        <f t="shared" si="202"/>
        <v>72</v>
      </c>
      <c r="BE486" s="14">
        <f>SUMIFS(BD$4:BD486,$AU$4:$AU486,"="&amp;$AU486,$AY$4:$AY486,"="&amp;$AY486)</f>
        <v>120</v>
      </c>
      <c r="BF486" s="25" t="s">
        <v>846</v>
      </c>
      <c r="BG486" s="14">
        <f t="shared" si="203"/>
        <v>30</v>
      </c>
      <c r="BH486" s="14">
        <f>SUMIFS(BG$4:BG486,AU$4:AU486,"="&amp;AU486,AY$4:AY486,"="&amp;AY486)</f>
        <v>50</v>
      </c>
      <c r="BI486" s="25" t="s">
        <v>847</v>
      </c>
      <c r="BJ486" s="14">
        <f t="shared" si="204"/>
        <v>1800</v>
      </c>
      <c r="BK486" s="14">
        <f>SUMIFS(BJ$4:BJ486,$AU$4:$AU486,"="&amp;$AU486,$AY$4:$AY486,"="&amp;$AY486)</f>
        <v>3000</v>
      </c>
    </row>
    <row r="487" spans="46:63" ht="16.5" x14ac:dyDescent="0.2">
      <c r="AT487" s="13">
        <v>484</v>
      </c>
      <c r="AU487" s="13">
        <f t="shared" si="196"/>
        <v>7</v>
      </c>
      <c r="AV487" s="14">
        <f t="shared" si="197"/>
        <v>200801</v>
      </c>
      <c r="AW487" s="14">
        <f t="shared" si="198"/>
        <v>1102008</v>
      </c>
      <c r="AX487" s="13" t="s">
        <v>816</v>
      </c>
      <c r="AY487" s="13">
        <f t="shared" si="199"/>
        <v>1</v>
      </c>
      <c r="AZ487" s="13" t="s">
        <v>837</v>
      </c>
      <c r="BA487" s="14">
        <f t="shared" si="200"/>
        <v>3</v>
      </c>
      <c r="BB487" s="14" t="str">
        <f t="shared" si="201"/>
        <v>夏侯渊魂珠-1 等级-3</v>
      </c>
      <c r="BC487" s="25" t="s">
        <v>845</v>
      </c>
      <c r="BD487" s="14">
        <f t="shared" si="202"/>
        <v>96</v>
      </c>
      <c r="BE487" s="14">
        <f>SUMIFS(BD$4:BD487,$AU$4:$AU487,"="&amp;$AU487,$AY$4:$AY487,"="&amp;$AY487)</f>
        <v>216</v>
      </c>
      <c r="BF487" s="25" t="s">
        <v>846</v>
      </c>
      <c r="BG487" s="14">
        <f t="shared" si="203"/>
        <v>40</v>
      </c>
      <c r="BH487" s="14">
        <f>SUMIFS(BG$4:BG487,AU$4:AU487,"="&amp;AU487,AY$4:AY487,"="&amp;AY487)</f>
        <v>90</v>
      </c>
      <c r="BI487" s="25" t="s">
        <v>847</v>
      </c>
      <c r="BJ487" s="14">
        <f t="shared" si="204"/>
        <v>2400</v>
      </c>
      <c r="BK487" s="14">
        <f>SUMIFS(BJ$4:BJ487,$AU$4:$AU487,"="&amp;$AU487,$AY$4:$AY487,"="&amp;$AY487)</f>
        <v>5400</v>
      </c>
    </row>
    <row r="488" spans="46:63" ht="16.5" x14ac:dyDescent="0.2">
      <c r="AT488" s="13">
        <v>485</v>
      </c>
      <c r="AU488" s="13">
        <f t="shared" si="196"/>
        <v>7</v>
      </c>
      <c r="AV488" s="14">
        <f t="shared" si="197"/>
        <v>200801</v>
      </c>
      <c r="AW488" s="14">
        <f t="shared" si="198"/>
        <v>1102008</v>
      </c>
      <c r="AX488" s="13" t="s">
        <v>816</v>
      </c>
      <c r="AY488" s="13">
        <f t="shared" si="199"/>
        <v>1</v>
      </c>
      <c r="AZ488" s="13" t="s">
        <v>837</v>
      </c>
      <c r="BA488" s="14">
        <f t="shared" si="200"/>
        <v>4</v>
      </c>
      <c r="BB488" s="14" t="str">
        <f t="shared" si="201"/>
        <v>夏侯渊魂珠-1 等级-4</v>
      </c>
      <c r="BC488" s="25" t="s">
        <v>845</v>
      </c>
      <c r="BD488" s="14">
        <f t="shared" si="202"/>
        <v>144</v>
      </c>
      <c r="BE488" s="14">
        <f>SUMIFS(BD$4:BD488,$AU$4:$AU488,"="&amp;$AU488,$AY$4:$AY488,"="&amp;$AY488)</f>
        <v>360</v>
      </c>
      <c r="BF488" s="25" t="s">
        <v>846</v>
      </c>
      <c r="BG488" s="14">
        <f t="shared" si="203"/>
        <v>60</v>
      </c>
      <c r="BH488" s="14">
        <f>SUMIFS(BG$4:BG488,AU$4:AU488,"="&amp;AU488,AY$4:AY488,"="&amp;AY488)</f>
        <v>150</v>
      </c>
      <c r="BI488" s="25" t="s">
        <v>847</v>
      </c>
      <c r="BJ488" s="14">
        <f t="shared" si="204"/>
        <v>3600</v>
      </c>
      <c r="BK488" s="14">
        <f>SUMIFS(BJ$4:BJ488,$AU$4:$AU488,"="&amp;$AU488,$AY$4:$AY488,"="&amp;$AY488)</f>
        <v>9000</v>
      </c>
    </row>
    <row r="489" spans="46:63" ht="16.5" x14ac:dyDescent="0.2">
      <c r="AT489" s="13">
        <v>486</v>
      </c>
      <c r="AU489" s="13">
        <f t="shared" si="196"/>
        <v>7</v>
      </c>
      <c r="AV489" s="14">
        <f t="shared" si="197"/>
        <v>200801</v>
      </c>
      <c r="AW489" s="14">
        <f t="shared" si="198"/>
        <v>1102008</v>
      </c>
      <c r="AX489" s="13" t="s">
        <v>816</v>
      </c>
      <c r="AY489" s="13">
        <f t="shared" si="199"/>
        <v>1</v>
      </c>
      <c r="AZ489" s="13" t="s">
        <v>837</v>
      </c>
      <c r="BA489" s="14">
        <f t="shared" si="200"/>
        <v>5</v>
      </c>
      <c r="BB489" s="14" t="str">
        <f t="shared" si="201"/>
        <v>夏侯渊魂珠-1 等级-5</v>
      </c>
      <c r="BC489" s="25" t="s">
        <v>845</v>
      </c>
      <c r="BD489" s="14">
        <f t="shared" si="202"/>
        <v>192</v>
      </c>
      <c r="BE489" s="14">
        <f>SUMIFS(BD$4:BD489,$AU$4:$AU489,"="&amp;$AU489,$AY$4:$AY489,"="&amp;$AY489)</f>
        <v>552</v>
      </c>
      <c r="BF489" s="25" t="s">
        <v>846</v>
      </c>
      <c r="BG489" s="14">
        <f t="shared" si="203"/>
        <v>80</v>
      </c>
      <c r="BH489" s="14">
        <f>SUMIFS(BG$4:BG489,AU$4:AU489,"="&amp;AU489,AY$4:AY489,"="&amp;AY489)</f>
        <v>230</v>
      </c>
      <c r="BI489" s="25" t="s">
        <v>847</v>
      </c>
      <c r="BJ489" s="14">
        <f t="shared" si="204"/>
        <v>4800</v>
      </c>
      <c r="BK489" s="14">
        <f>SUMIFS(BJ$4:BJ489,$AU$4:$AU489,"="&amp;$AU489,$AY$4:$AY489,"="&amp;$AY489)</f>
        <v>13800</v>
      </c>
    </row>
    <row r="490" spans="46:63" ht="16.5" x14ac:dyDescent="0.2">
      <c r="AT490" s="13">
        <v>487</v>
      </c>
      <c r="AU490" s="13">
        <f t="shared" si="196"/>
        <v>7</v>
      </c>
      <c r="AV490" s="14">
        <f t="shared" si="197"/>
        <v>200801</v>
      </c>
      <c r="AW490" s="14">
        <f t="shared" si="198"/>
        <v>1102008</v>
      </c>
      <c r="AX490" s="13" t="s">
        <v>816</v>
      </c>
      <c r="AY490" s="13">
        <f t="shared" si="199"/>
        <v>1</v>
      </c>
      <c r="AZ490" s="13" t="s">
        <v>837</v>
      </c>
      <c r="BA490" s="14">
        <f t="shared" si="200"/>
        <v>6</v>
      </c>
      <c r="BB490" s="14" t="str">
        <f t="shared" si="201"/>
        <v>夏侯渊魂珠-1 等级-6</v>
      </c>
      <c r="BC490" s="25" t="s">
        <v>845</v>
      </c>
      <c r="BD490" s="14">
        <f t="shared" si="202"/>
        <v>240</v>
      </c>
      <c r="BE490" s="14">
        <f>SUMIFS(BD$4:BD490,$AU$4:$AU490,"="&amp;$AU490,$AY$4:$AY490,"="&amp;$AY490)</f>
        <v>792</v>
      </c>
      <c r="BF490" s="25" t="s">
        <v>846</v>
      </c>
      <c r="BG490" s="14">
        <f t="shared" si="203"/>
        <v>100</v>
      </c>
      <c r="BH490" s="14">
        <f>SUMIFS(BG$4:BG490,AU$4:AU490,"="&amp;AU490,AY$4:AY490,"="&amp;AY490)</f>
        <v>330</v>
      </c>
      <c r="BI490" s="25" t="s">
        <v>847</v>
      </c>
      <c r="BJ490" s="14">
        <f t="shared" si="204"/>
        <v>6000</v>
      </c>
      <c r="BK490" s="14">
        <f>SUMIFS(BJ$4:BJ490,$AU$4:$AU490,"="&amp;$AU490,$AY$4:$AY490,"="&amp;$AY490)</f>
        <v>19800</v>
      </c>
    </row>
    <row r="491" spans="46:63" ht="16.5" x14ac:dyDescent="0.2">
      <c r="AT491" s="13">
        <v>488</v>
      </c>
      <c r="AU491" s="13">
        <f t="shared" si="196"/>
        <v>7</v>
      </c>
      <c r="AV491" s="14">
        <f t="shared" si="197"/>
        <v>200801</v>
      </c>
      <c r="AW491" s="14">
        <f t="shared" si="198"/>
        <v>1102008</v>
      </c>
      <c r="AX491" s="13" t="s">
        <v>816</v>
      </c>
      <c r="AY491" s="13">
        <f t="shared" si="199"/>
        <v>1</v>
      </c>
      <c r="AZ491" s="13" t="s">
        <v>837</v>
      </c>
      <c r="BA491" s="14">
        <f t="shared" si="200"/>
        <v>7</v>
      </c>
      <c r="BB491" s="14" t="str">
        <f t="shared" si="201"/>
        <v>夏侯渊魂珠-1 等级-7</v>
      </c>
      <c r="BC491" s="25" t="s">
        <v>845</v>
      </c>
      <c r="BD491" s="14">
        <f t="shared" si="202"/>
        <v>288</v>
      </c>
      <c r="BE491" s="14">
        <f>SUMIFS(BD$4:BD491,$AU$4:$AU491,"="&amp;$AU491,$AY$4:$AY491,"="&amp;$AY491)</f>
        <v>1080</v>
      </c>
      <c r="BF491" s="25" t="s">
        <v>846</v>
      </c>
      <c r="BG491" s="14">
        <f t="shared" si="203"/>
        <v>120</v>
      </c>
      <c r="BH491" s="14">
        <f>SUMIFS(BG$4:BG491,AU$4:AU491,"="&amp;AU491,AY$4:AY491,"="&amp;AY491)</f>
        <v>450</v>
      </c>
      <c r="BI491" s="25" t="s">
        <v>847</v>
      </c>
      <c r="BJ491" s="14">
        <f t="shared" si="204"/>
        <v>7200</v>
      </c>
      <c r="BK491" s="14">
        <f>SUMIFS(BJ$4:BJ491,$AU$4:$AU491,"="&amp;$AU491,$AY$4:$AY491,"="&amp;$AY491)</f>
        <v>27000</v>
      </c>
    </row>
    <row r="492" spans="46:63" ht="16.5" x14ac:dyDescent="0.2">
      <c r="AT492" s="13">
        <v>489</v>
      </c>
      <c r="AU492" s="13">
        <f t="shared" si="196"/>
        <v>7</v>
      </c>
      <c r="AV492" s="14">
        <f t="shared" si="197"/>
        <v>200801</v>
      </c>
      <c r="AW492" s="14">
        <f t="shared" si="198"/>
        <v>1102008</v>
      </c>
      <c r="AX492" s="13" t="s">
        <v>816</v>
      </c>
      <c r="AY492" s="13">
        <f t="shared" si="199"/>
        <v>1</v>
      </c>
      <c r="AZ492" s="13" t="s">
        <v>837</v>
      </c>
      <c r="BA492" s="14">
        <f t="shared" si="200"/>
        <v>8</v>
      </c>
      <c r="BB492" s="14" t="str">
        <f t="shared" si="201"/>
        <v>夏侯渊魂珠-1 等级-8</v>
      </c>
      <c r="BC492" s="25" t="s">
        <v>845</v>
      </c>
      <c r="BD492" s="14">
        <f t="shared" si="202"/>
        <v>336</v>
      </c>
      <c r="BE492" s="14">
        <f>SUMIFS(BD$4:BD492,$AU$4:$AU492,"="&amp;$AU492,$AY$4:$AY492,"="&amp;$AY492)</f>
        <v>1416</v>
      </c>
      <c r="BF492" s="25" t="s">
        <v>846</v>
      </c>
      <c r="BG492" s="14">
        <f t="shared" si="203"/>
        <v>140</v>
      </c>
      <c r="BH492" s="14">
        <f>SUMIFS(BG$4:BG492,AU$4:AU492,"="&amp;AU492,AY$4:AY492,"="&amp;AY492)</f>
        <v>590</v>
      </c>
      <c r="BI492" s="25" t="s">
        <v>847</v>
      </c>
      <c r="BJ492" s="14">
        <f t="shared" si="204"/>
        <v>8400</v>
      </c>
      <c r="BK492" s="14">
        <f>SUMIFS(BJ$4:BJ492,$AU$4:$AU492,"="&amp;$AU492,$AY$4:$AY492,"="&amp;$AY492)</f>
        <v>35400</v>
      </c>
    </row>
    <row r="493" spans="46:63" ht="16.5" x14ac:dyDescent="0.2">
      <c r="AT493" s="13">
        <v>490</v>
      </c>
      <c r="AU493" s="13">
        <f t="shared" si="196"/>
        <v>7</v>
      </c>
      <c r="AV493" s="14">
        <f t="shared" si="197"/>
        <v>200801</v>
      </c>
      <c r="AW493" s="14">
        <f t="shared" si="198"/>
        <v>1102008</v>
      </c>
      <c r="AX493" s="13" t="s">
        <v>816</v>
      </c>
      <c r="AY493" s="13">
        <f t="shared" si="199"/>
        <v>1</v>
      </c>
      <c r="AZ493" s="13" t="s">
        <v>837</v>
      </c>
      <c r="BA493" s="14">
        <f t="shared" si="200"/>
        <v>9</v>
      </c>
      <c r="BB493" s="14" t="str">
        <f t="shared" si="201"/>
        <v>夏侯渊魂珠-1 等级-9</v>
      </c>
      <c r="BC493" s="25" t="s">
        <v>845</v>
      </c>
      <c r="BD493" s="14">
        <f t="shared" si="202"/>
        <v>384</v>
      </c>
      <c r="BE493" s="14">
        <f>SUMIFS(BD$4:BD493,$AU$4:$AU493,"="&amp;$AU493,$AY$4:$AY493,"="&amp;$AY493)</f>
        <v>1800</v>
      </c>
      <c r="BF493" s="25" t="s">
        <v>846</v>
      </c>
      <c r="BG493" s="14">
        <f t="shared" si="203"/>
        <v>160</v>
      </c>
      <c r="BH493" s="14">
        <f>SUMIFS(BG$4:BG493,AU$4:AU493,"="&amp;AU493,AY$4:AY493,"="&amp;AY493)</f>
        <v>750</v>
      </c>
      <c r="BI493" s="25" t="s">
        <v>847</v>
      </c>
      <c r="BJ493" s="14">
        <f t="shared" si="204"/>
        <v>9600</v>
      </c>
      <c r="BK493" s="14">
        <f>SUMIFS(BJ$4:BJ493,$AU$4:$AU493,"="&amp;$AU493,$AY$4:$AY493,"="&amp;$AY493)</f>
        <v>45000</v>
      </c>
    </row>
    <row r="494" spans="46:63" ht="16.5" x14ac:dyDescent="0.2">
      <c r="AT494" s="13">
        <v>491</v>
      </c>
      <c r="AU494" s="13">
        <f t="shared" si="196"/>
        <v>7</v>
      </c>
      <c r="AV494" s="14">
        <f t="shared" si="197"/>
        <v>200802</v>
      </c>
      <c r="AW494" s="14">
        <f t="shared" si="198"/>
        <v>1102008</v>
      </c>
      <c r="AX494" s="13" t="s">
        <v>816</v>
      </c>
      <c r="AY494" s="13">
        <f t="shared" si="199"/>
        <v>2</v>
      </c>
      <c r="AZ494" s="13" t="s">
        <v>837</v>
      </c>
      <c r="BA494" s="14">
        <f t="shared" si="200"/>
        <v>0</v>
      </c>
      <c r="BB494" s="14" t="str">
        <f t="shared" si="201"/>
        <v>夏侯渊魂珠-2 等级-0</v>
      </c>
      <c r="BC494" s="25" t="s">
        <v>845</v>
      </c>
      <c r="BD494" s="14">
        <f t="shared" si="202"/>
        <v>0</v>
      </c>
      <c r="BE494" s="14">
        <f>SUMIFS(BD$4:BD494,$AU$4:$AU494,"="&amp;$AU494,$AY$4:$AY494,"="&amp;$AY494)</f>
        <v>0</v>
      </c>
      <c r="BF494" s="25" t="s">
        <v>846</v>
      </c>
      <c r="BG494" s="14">
        <f t="shared" si="203"/>
        <v>0</v>
      </c>
      <c r="BH494" s="14">
        <f>SUMIFS(BG$4:BG494,AU$4:AU494,"="&amp;AU494,AY$4:AY494,"="&amp;AY494)</f>
        <v>0</v>
      </c>
      <c r="BI494" s="25" t="s">
        <v>847</v>
      </c>
      <c r="BJ494" s="14">
        <f t="shared" si="204"/>
        <v>0</v>
      </c>
      <c r="BK494" s="14">
        <f>SUMIFS(BJ$4:BJ494,$AU$4:$AU494,"="&amp;$AU494,$AY$4:$AY494,"="&amp;$AY494)</f>
        <v>0</v>
      </c>
    </row>
    <row r="495" spans="46:63" ht="16.5" x14ac:dyDescent="0.2">
      <c r="AT495" s="13">
        <v>492</v>
      </c>
      <c r="AU495" s="13">
        <f t="shared" si="196"/>
        <v>7</v>
      </c>
      <c r="AV495" s="14">
        <f t="shared" si="197"/>
        <v>200802</v>
      </c>
      <c r="AW495" s="14">
        <f t="shared" si="198"/>
        <v>1102008</v>
      </c>
      <c r="AX495" s="13" t="s">
        <v>816</v>
      </c>
      <c r="AY495" s="13">
        <f t="shared" si="199"/>
        <v>2</v>
      </c>
      <c r="AZ495" s="13" t="s">
        <v>837</v>
      </c>
      <c r="BA495" s="14">
        <f t="shared" si="200"/>
        <v>1</v>
      </c>
      <c r="BB495" s="14" t="str">
        <f t="shared" si="201"/>
        <v>夏侯渊魂珠-2 等级-1</v>
      </c>
      <c r="BC495" s="25" t="s">
        <v>845</v>
      </c>
      <c r="BD495" s="14">
        <f t="shared" si="202"/>
        <v>60</v>
      </c>
      <c r="BE495" s="14">
        <f>SUMIFS(BD$4:BD495,$AU$4:$AU495,"="&amp;$AU495,$AY$4:$AY495,"="&amp;$AY495)</f>
        <v>60</v>
      </c>
      <c r="BF495" s="25" t="s">
        <v>846</v>
      </c>
      <c r="BG495" s="14">
        <f t="shared" si="203"/>
        <v>25</v>
      </c>
      <c r="BH495" s="14">
        <f>SUMIFS(BG$4:BG495,AU$4:AU495,"="&amp;AU495,AY$4:AY495,"="&amp;AY495)</f>
        <v>25</v>
      </c>
      <c r="BI495" s="25" t="s">
        <v>847</v>
      </c>
      <c r="BJ495" s="14">
        <f t="shared" si="204"/>
        <v>1500</v>
      </c>
      <c r="BK495" s="14">
        <f>SUMIFS(BJ$4:BJ495,$AU$4:$AU495,"="&amp;$AU495,$AY$4:$AY495,"="&amp;$AY495)</f>
        <v>1500</v>
      </c>
    </row>
    <row r="496" spans="46:63" ht="16.5" x14ac:dyDescent="0.2">
      <c r="AT496" s="13">
        <v>493</v>
      </c>
      <c r="AU496" s="13">
        <f t="shared" si="196"/>
        <v>7</v>
      </c>
      <c r="AV496" s="14">
        <f t="shared" si="197"/>
        <v>200802</v>
      </c>
      <c r="AW496" s="14">
        <f t="shared" si="198"/>
        <v>1102008</v>
      </c>
      <c r="AX496" s="13" t="s">
        <v>816</v>
      </c>
      <c r="AY496" s="13">
        <f t="shared" si="199"/>
        <v>2</v>
      </c>
      <c r="AZ496" s="13" t="s">
        <v>837</v>
      </c>
      <c r="BA496" s="14">
        <f t="shared" si="200"/>
        <v>2</v>
      </c>
      <c r="BB496" s="14" t="str">
        <f t="shared" si="201"/>
        <v>夏侯渊魂珠-2 等级-2</v>
      </c>
      <c r="BC496" s="25" t="s">
        <v>845</v>
      </c>
      <c r="BD496" s="14">
        <f t="shared" si="202"/>
        <v>96</v>
      </c>
      <c r="BE496" s="14">
        <f>SUMIFS(BD$4:BD496,$AU$4:$AU496,"="&amp;$AU496,$AY$4:$AY496,"="&amp;$AY496)</f>
        <v>156</v>
      </c>
      <c r="BF496" s="25" t="s">
        <v>846</v>
      </c>
      <c r="BG496" s="14">
        <f t="shared" si="203"/>
        <v>40</v>
      </c>
      <c r="BH496" s="14">
        <f>SUMIFS(BG$4:BG496,AU$4:AU496,"="&amp;AU496,AY$4:AY496,"="&amp;AY496)</f>
        <v>65</v>
      </c>
      <c r="BI496" s="25" t="s">
        <v>847</v>
      </c>
      <c r="BJ496" s="14">
        <f t="shared" si="204"/>
        <v>2400</v>
      </c>
      <c r="BK496" s="14">
        <f>SUMIFS(BJ$4:BJ496,$AU$4:$AU496,"="&amp;$AU496,$AY$4:$AY496,"="&amp;$AY496)</f>
        <v>3900</v>
      </c>
    </row>
    <row r="497" spans="46:63" ht="16.5" x14ac:dyDescent="0.2">
      <c r="AT497" s="13">
        <v>494</v>
      </c>
      <c r="AU497" s="13">
        <f t="shared" si="196"/>
        <v>7</v>
      </c>
      <c r="AV497" s="14">
        <f t="shared" si="197"/>
        <v>200802</v>
      </c>
      <c r="AW497" s="14">
        <f t="shared" si="198"/>
        <v>1102008</v>
      </c>
      <c r="AX497" s="13" t="s">
        <v>816</v>
      </c>
      <c r="AY497" s="13">
        <f t="shared" si="199"/>
        <v>2</v>
      </c>
      <c r="AZ497" s="13" t="s">
        <v>837</v>
      </c>
      <c r="BA497" s="14">
        <f t="shared" si="200"/>
        <v>3</v>
      </c>
      <c r="BB497" s="14" t="str">
        <f t="shared" si="201"/>
        <v>夏侯渊魂珠-2 等级-3</v>
      </c>
      <c r="BC497" s="25" t="s">
        <v>845</v>
      </c>
      <c r="BD497" s="14">
        <f t="shared" si="202"/>
        <v>120</v>
      </c>
      <c r="BE497" s="14">
        <f>SUMIFS(BD$4:BD497,$AU$4:$AU497,"="&amp;$AU497,$AY$4:$AY497,"="&amp;$AY497)</f>
        <v>276</v>
      </c>
      <c r="BF497" s="25" t="s">
        <v>846</v>
      </c>
      <c r="BG497" s="14">
        <f t="shared" si="203"/>
        <v>50</v>
      </c>
      <c r="BH497" s="14">
        <f>SUMIFS(BG$4:BG497,AU$4:AU497,"="&amp;AU497,AY$4:AY497,"="&amp;AY497)</f>
        <v>115</v>
      </c>
      <c r="BI497" s="25" t="s">
        <v>847</v>
      </c>
      <c r="BJ497" s="14">
        <f t="shared" si="204"/>
        <v>3000</v>
      </c>
      <c r="BK497" s="14">
        <f>SUMIFS(BJ$4:BJ497,$AU$4:$AU497,"="&amp;$AU497,$AY$4:$AY497,"="&amp;$AY497)</f>
        <v>6900</v>
      </c>
    </row>
    <row r="498" spans="46:63" ht="16.5" x14ac:dyDescent="0.2">
      <c r="AT498" s="13">
        <v>495</v>
      </c>
      <c r="AU498" s="13">
        <f t="shared" si="196"/>
        <v>7</v>
      </c>
      <c r="AV498" s="14">
        <f t="shared" si="197"/>
        <v>200802</v>
      </c>
      <c r="AW498" s="14">
        <f t="shared" si="198"/>
        <v>1102008</v>
      </c>
      <c r="AX498" s="13" t="s">
        <v>816</v>
      </c>
      <c r="AY498" s="13">
        <f t="shared" si="199"/>
        <v>2</v>
      </c>
      <c r="AZ498" s="13" t="s">
        <v>837</v>
      </c>
      <c r="BA498" s="14">
        <f t="shared" si="200"/>
        <v>4</v>
      </c>
      <c r="BB498" s="14" t="str">
        <f t="shared" si="201"/>
        <v>夏侯渊魂珠-2 等级-4</v>
      </c>
      <c r="BC498" s="25" t="s">
        <v>845</v>
      </c>
      <c r="BD498" s="14">
        <f t="shared" si="202"/>
        <v>192</v>
      </c>
      <c r="BE498" s="14">
        <f>SUMIFS(BD$4:BD498,$AU$4:$AU498,"="&amp;$AU498,$AY$4:$AY498,"="&amp;$AY498)</f>
        <v>468</v>
      </c>
      <c r="BF498" s="25" t="s">
        <v>846</v>
      </c>
      <c r="BG498" s="14">
        <f t="shared" si="203"/>
        <v>80</v>
      </c>
      <c r="BH498" s="14">
        <f>SUMIFS(BG$4:BG498,AU$4:AU498,"="&amp;AU498,AY$4:AY498,"="&amp;AY498)</f>
        <v>195</v>
      </c>
      <c r="BI498" s="25" t="s">
        <v>847</v>
      </c>
      <c r="BJ498" s="14">
        <f t="shared" si="204"/>
        <v>4800</v>
      </c>
      <c r="BK498" s="14">
        <f>SUMIFS(BJ$4:BJ498,$AU$4:$AU498,"="&amp;$AU498,$AY$4:$AY498,"="&amp;$AY498)</f>
        <v>11700</v>
      </c>
    </row>
    <row r="499" spans="46:63" ht="16.5" x14ac:dyDescent="0.2">
      <c r="AT499" s="13">
        <v>496</v>
      </c>
      <c r="AU499" s="13">
        <f t="shared" si="196"/>
        <v>7</v>
      </c>
      <c r="AV499" s="14">
        <f t="shared" si="197"/>
        <v>200802</v>
      </c>
      <c r="AW499" s="14">
        <f t="shared" si="198"/>
        <v>1102008</v>
      </c>
      <c r="AX499" s="13" t="s">
        <v>816</v>
      </c>
      <c r="AY499" s="13">
        <f t="shared" si="199"/>
        <v>2</v>
      </c>
      <c r="AZ499" s="13" t="s">
        <v>837</v>
      </c>
      <c r="BA499" s="14">
        <f t="shared" si="200"/>
        <v>5</v>
      </c>
      <c r="BB499" s="14" t="str">
        <f t="shared" si="201"/>
        <v>夏侯渊魂珠-2 等级-5</v>
      </c>
      <c r="BC499" s="25" t="s">
        <v>845</v>
      </c>
      <c r="BD499" s="14">
        <f t="shared" si="202"/>
        <v>264</v>
      </c>
      <c r="BE499" s="14">
        <f>SUMIFS(BD$4:BD499,$AU$4:$AU499,"="&amp;$AU499,$AY$4:$AY499,"="&amp;$AY499)</f>
        <v>732</v>
      </c>
      <c r="BF499" s="25" t="s">
        <v>846</v>
      </c>
      <c r="BG499" s="14">
        <f t="shared" si="203"/>
        <v>110</v>
      </c>
      <c r="BH499" s="14">
        <f>SUMIFS(BG$4:BG499,AU$4:AU499,"="&amp;AU499,AY$4:AY499,"="&amp;AY499)</f>
        <v>305</v>
      </c>
      <c r="BI499" s="25" t="s">
        <v>847</v>
      </c>
      <c r="BJ499" s="14">
        <f t="shared" si="204"/>
        <v>6600</v>
      </c>
      <c r="BK499" s="14">
        <f>SUMIFS(BJ$4:BJ499,$AU$4:$AU499,"="&amp;$AU499,$AY$4:$AY499,"="&amp;$AY499)</f>
        <v>18300</v>
      </c>
    </row>
    <row r="500" spans="46:63" ht="16.5" x14ac:dyDescent="0.2">
      <c r="AT500" s="13">
        <v>497</v>
      </c>
      <c r="AU500" s="13">
        <f t="shared" si="196"/>
        <v>7</v>
      </c>
      <c r="AV500" s="14">
        <f t="shared" si="197"/>
        <v>200802</v>
      </c>
      <c r="AW500" s="14">
        <f t="shared" si="198"/>
        <v>1102008</v>
      </c>
      <c r="AX500" s="13" t="s">
        <v>816</v>
      </c>
      <c r="AY500" s="13">
        <f t="shared" si="199"/>
        <v>2</v>
      </c>
      <c r="AZ500" s="13" t="s">
        <v>837</v>
      </c>
      <c r="BA500" s="14">
        <f t="shared" si="200"/>
        <v>6</v>
      </c>
      <c r="BB500" s="14" t="str">
        <f t="shared" si="201"/>
        <v>夏侯渊魂珠-2 等级-6</v>
      </c>
      <c r="BC500" s="25" t="s">
        <v>845</v>
      </c>
      <c r="BD500" s="14">
        <f t="shared" si="202"/>
        <v>336</v>
      </c>
      <c r="BE500" s="14">
        <f>SUMIFS(BD$4:BD500,$AU$4:$AU500,"="&amp;$AU500,$AY$4:$AY500,"="&amp;$AY500)</f>
        <v>1068</v>
      </c>
      <c r="BF500" s="25" t="s">
        <v>846</v>
      </c>
      <c r="BG500" s="14">
        <f t="shared" si="203"/>
        <v>140</v>
      </c>
      <c r="BH500" s="14">
        <f>SUMIFS(BG$4:BG500,AU$4:AU500,"="&amp;AU500,AY$4:AY500,"="&amp;AY500)</f>
        <v>445</v>
      </c>
      <c r="BI500" s="25" t="s">
        <v>847</v>
      </c>
      <c r="BJ500" s="14">
        <f t="shared" si="204"/>
        <v>8400</v>
      </c>
      <c r="BK500" s="14">
        <f>SUMIFS(BJ$4:BJ500,$AU$4:$AU500,"="&amp;$AU500,$AY$4:$AY500,"="&amp;$AY500)</f>
        <v>26700</v>
      </c>
    </row>
    <row r="501" spans="46:63" ht="16.5" x14ac:dyDescent="0.2">
      <c r="AT501" s="13">
        <v>498</v>
      </c>
      <c r="AU501" s="13">
        <f t="shared" si="196"/>
        <v>7</v>
      </c>
      <c r="AV501" s="14">
        <f t="shared" si="197"/>
        <v>200802</v>
      </c>
      <c r="AW501" s="14">
        <f t="shared" si="198"/>
        <v>1102008</v>
      </c>
      <c r="AX501" s="13" t="s">
        <v>816</v>
      </c>
      <c r="AY501" s="13">
        <f t="shared" si="199"/>
        <v>2</v>
      </c>
      <c r="AZ501" s="13" t="s">
        <v>837</v>
      </c>
      <c r="BA501" s="14">
        <f t="shared" si="200"/>
        <v>7</v>
      </c>
      <c r="BB501" s="14" t="str">
        <f t="shared" si="201"/>
        <v>夏侯渊魂珠-2 等级-7</v>
      </c>
      <c r="BC501" s="25" t="s">
        <v>845</v>
      </c>
      <c r="BD501" s="14">
        <f t="shared" si="202"/>
        <v>384</v>
      </c>
      <c r="BE501" s="14">
        <f>SUMIFS(BD$4:BD501,$AU$4:$AU501,"="&amp;$AU501,$AY$4:$AY501,"="&amp;$AY501)</f>
        <v>1452</v>
      </c>
      <c r="BF501" s="25" t="s">
        <v>846</v>
      </c>
      <c r="BG501" s="14">
        <f t="shared" si="203"/>
        <v>160</v>
      </c>
      <c r="BH501" s="14">
        <f>SUMIFS(BG$4:BG501,AU$4:AU501,"="&amp;AU501,AY$4:AY501,"="&amp;AY501)</f>
        <v>605</v>
      </c>
      <c r="BI501" s="25" t="s">
        <v>847</v>
      </c>
      <c r="BJ501" s="14">
        <f t="shared" si="204"/>
        <v>9600</v>
      </c>
      <c r="BK501" s="14">
        <f>SUMIFS(BJ$4:BJ501,$AU$4:$AU501,"="&amp;$AU501,$AY$4:$AY501,"="&amp;$AY501)</f>
        <v>36300</v>
      </c>
    </row>
    <row r="502" spans="46:63" ht="16.5" x14ac:dyDescent="0.2">
      <c r="AT502" s="13">
        <v>499</v>
      </c>
      <c r="AU502" s="13">
        <f t="shared" si="196"/>
        <v>7</v>
      </c>
      <c r="AV502" s="14">
        <f t="shared" si="197"/>
        <v>200802</v>
      </c>
      <c r="AW502" s="14">
        <f t="shared" si="198"/>
        <v>1102008</v>
      </c>
      <c r="AX502" s="13" t="s">
        <v>816</v>
      </c>
      <c r="AY502" s="13">
        <f t="shared" si="199"/>
        <v>2</v>
      </c>
      <c r="AZ502" s="13" t="s">
        <v>837</v>
      </c>
      <c r="BA502" s="14">
        <f t="shared" si="200"/>
        <v>8</v>
      </c>
      <c r="BB502" s="14" t="str">
        <f t="shared" si="201"/>
        <v>夏侯渊魂珠-2 等级-8</v>
      </c>
      <c r="BC502" s="25" t="s">
        <v>845</v>
      </c>
      <c r="BD502" s="14">
        <f t="shared" si="202"/>
        <v>456</v>
      </c>
      <c r="BE502" s="14">
        <f>SUMIFS(BD$4:BD502,$AU$4:$AU502,"="&amp;$AU502,$AY$4:$AY502,"="&amp;$AY502)</f>
        <v>1908</v>
      </c>
      <c r="BF502" s="25" t="s">
        <v>846</v>
      </c>
      <c r="BG502" s="14">
        <f t="shared" si="203"/>
        <v>190</v>
      </c>
      <c r="BH502" s="14">
        <f>SUMIFS(BG$4:BG502,AU$4:AU502,"="&amp;AU502,AY$4:AY502,"="&amp;AY502)</f>
        <v>795</v>
      </c>
      <c r="BI502" s="25" t="s">
        <v>847</v>
      </c>
      <c r="BJ502" s="14">
        <f t="shared" si="204"/>
        <v>11400</v>
      </c>
      <c r="BK502" s="14">
        <f>SUMIFS(BJ$4:BJ502,$AU$4:$AU502,"="&amp;$AU502,$AY$4:$AY502,"="&amp;$AY502)</f>
        <v>47700</v>
      </c>
    </row>
    <row r="503" spans="46:63" ht="16.5" x14ac:dyDescent="0.2">
      <c r="AT503" s="13">
        <v>500</v>
      </c>
      <c r="AU503" s="13">
        <f t="shared" si="196"/>
        <v>7</v>
      </c>
      <c r="AV503" s="14">
        <f t="shared" si="197"/>
        <v>200802</v>
      </c>
      <c r="AW503" s="14">
        <f t="shared" si="198"/>
        <v>1102008</v>
      </c>
      <c r="AX503" s="13" t="s">
        <v>816</v>
      </c>
      <c r="AY503" s="13">
        <f t="shared" si="199"/>
        <v>2</v>
      </c>
      <c r="AZ503" s="13" t="s">
        <v>837</v>
      </c>
      <c r="BA503" s="14">
        <f t="shared" si="200"/>
        <v>9</v>
      </c>
      <c r="BB503" s="14" t="str">
        <f t="shared" si="201"/>
        <v>夏侯渊魂珠-2 等级-9</v>
      </c>
      <c r="BC503" s="25" t="s">
        <v>845</v>
      </c>
      <c r="BD503" s="14">
        <f t="shared" si="202"/>
        <v>540</v>
      </c>
      <c r="BE503" s="14">
        <f>SUMIFS(BD$4:BD503,$AU$4:$AU503,"="&amp;$AU503,$AY$4:$AY503,"="&amp;$AY503)</f>
        <v>2448</v>
      </c>
      <c r="BF503" s="25" t="s">
        <v>846</v>
      </c>
      <c r="BG503" s="14">
        <f t="shared" si="203"/>
        <v>225</v>
      </c>
      <c r="BH503" s="14">
        <f>SUMIFS(BG$4:BG503,AU$4:AU503,"="&amp;AU503,AY$4:AY503,"="&amp;AY503)</f>
        <v>1020</v>
      </c>
      <c r="BI503" s="25" t="s">
        <v>847</v>
      </c>
      <c r="BJ503" s="14">
        <f t="shared" si="204"/>
        <v>13500</v>
      </c>
      <c r="BK503" s="14">
        <f>SUMIFS(BJ$4:BJ503,$AU$4:$AU503,"="&amp;$AU503,$AY$4:$AY503,"="&amp;$AY503)</f>
        <v>61200</v>
      </c>
    </row>
    <row r="504" spans="46:63" ht="16.5" x14ac:dyDescent="0.2">
      <c r="AT504" s="13">
        <v>501</v>
      </c>
      <c r="AU504" s="13">
        <f t="shared" si="196"/>
        <v>7</v>
      </c>
      <c r="AV504" s="14">
        <f t="shared" si="197"/>
        <v>200803</v>
      </c>
      <c r="AW504" s="14">
        <f t="shared" si="198"/>
        <v>1102008</v>
      </c>
      <c r="AX504" s="13" t="s">
        <v>816</v>
      </c>
      <c r="AY504" s="13">
        <f t="shared" si="199"/>
        <v>3</v>
      </c>
      <c r="AZ504" s="13" t="s">
        <v>837</v>
      </c>
      <c r="BA504" s="14">
        <f t="shared" si="200"/>
        <v>0</v>
      </c>
      <c r="BB504" s="14" t="str">
        <f t="shared" si="201"/>
        <v>夏侯渊魂珠-3 等级-0</v>
      </c>
      <c r="BC504" s="25" t="s">
        <v>845</v>
      </c>
      <c r="BD504" s="14">
        <f t="shared" si="202"/>
        <v>0</v>
      </c>
      <c r="BE504" s="14">
        <f>SUMIFS(BD$4:BD504,$AU$4:$AU504,"="&amp;$AU504,$AY$4:$AY504,"="&amp;$AY504)</f>
        <v>0</v>
      </c>
      <c r="BF504" s="25" t="s">
        <v>846</v>
      </c>
      <c r="BG504" s="14">
        <f t="shared" si="203"/>
        <v>0</v>
      </c>
      <c r="BH504" s="14">
        <f>SUMIFS(BG$4:BG504,AU$4:AU504,"="&amp;AU504,AY$4:AY504,"="&amp;AY504)</f>
        <v>0</v>
      </c>
      <c r="BI504" s="25" t="s">
        <v>847</v>
      </c>
      <c r="BJ504" s="14">
        <f t="shared" si="204"/>
        <v>0</v>
      </c>
      <c r="BK504" s="14">
        <f>SUMIFS(BJ$4:BJ504,$AU$4:$AU504,"="&amp;$AU504,$AY$4:$AY504,"="&amp;$AY504)</f>
        <v>0</v>
      </c>
    </row>
    <row r="505" spans="46:63" ht="16.5" x14ac:dyDescent="0.2">
      <c r="AT505" s="13">
        <v>502</v>
      </c>
      <c r="AU505" s="13">
        <f t="shared" si="196"/>
        <v>7</v>
      </c>
      <c r="AV505" s="14">
        <f t="shared" si="197"/>
        <v>200803</v>
      </c>
      <c r="AW505" s="14">
        <f t="shared" si="198"/>
        <v>1102008</v>
      </c>
      <c r="AX505" s="13" t="s">
        <v>816</v>
      </c>
      <c r="AY505" s="13">
        <f t="shared" si="199"/>
        <v>3</v>
      </c>
      <c r="AZ505" s="13" t="s">
        <v>837</v>
      </c>
      <c r="BA505" s="14">
        <f t="shared" si="200"/>
        <v>1</v>
      </c>
      <c r="BB505" s="14" t="str">
        <f t="shared" si="201"/>
        <v>夏侯渊魂珠-3 等级-1</v>
      </c>
      <c r="BC505" s="25" t="s">
        <v>845</v>
      </c>
      <c r="BD505" s="14">
        <f t="shared" si="202"/>
        <v>96</v>
      </c>
      <c r="BE505" s="14">
        <f>SUMIFS(BD$4:BD505,$AU$4:$AU505,"="&amp;$AU505,$AY$4:$AY505,"="&amp;$AY505)</f>
        <v>96</v>
      </c>
      <c r="BF505" s="25" t="s">
        <v>846</v>
      </c>
      <c r="BG505" s="14">
        <f t="shared" si="203"/>
        <v>40</v>
      </c>
      <c r="BH505" s="14">
        <f>SUMIFS(BG$4:BG505,AU$4:AU505,"="&amp;AU505,AY$4:AY505,"="&amp;AY505)</f>
        <v>40</v>
      </c>
      <c r="BI505" s="25" t="s">
        <v>847</v>
      </c>
      <c r="BJ505" s="14">
        <f t="shared" si="204"/>
        <v>2400</v>
      </c>
      <c r="BK505" s="14">
        <f>SUMIFS(BJ$4:BJ505,$AU$4:$AU505,"="&amp;$AU505,$AY$4:$AY505,"="&amp;$AY505)</f>
        <v>2400</v>
      </c>
    </row>
    <row r="506" spans="46:63" ht="16.5" x14ac:dyDescent="0.2">
      <c r="AT506" s="13">
        <v>503</v>
      </c>
      <c r="AU506" s="13">
        <f t="shared" si="196"/>
        <v>7</v>
      </c>
      <c r="AV506" s="14">
        <f t="shared" si="197"/>
        <v>200803</v>
      </c>
      <c r="AW506" s="14">
        <f t="shared" si="198"/>
        <v>1102008</v>
      </c>
      <c r="AX506" s="13" t="s">
        <v>816</v>
      </c>
      <c r="AY506" s="13">
        <f t="shared" si="199"/>
        <v>3</v>
      </c>
      <c r="AZ506" s="13" t="s">
        <v>837</v>
      </c>
      <c r="BA506" s="14">
        <f t="shared" si="200"/>
        <v>2</v>
      </c>
      <c r="BB506" s="14" t="str">
        <f t="shared" si="201"/>
        <v>夏侯渊魂珠-3 等级-2</v>
      </c>
      <c r="BC506" s="25" t="s">
        <v>845</v>
      </c>
      <c r="BD506" s="14">
        <f t="shared" si="202"/>
        <v>144</v>
      </c>
      <c r="BE506" s="14">
        <f>SUMIFS(BD$4:BD506,$AU$4:$AU506,"="&amp;$AU506,$AY$4:$AY506,"="&amp;$AY506)</f>
        <v>240</v>
      </c>
      <c r="BF506" s="25" t="s">
        <v>846</v>
      </c>
      <c r="BG506" s="14">
        <f t="shared" si="203"/>
        <v>60</v>
      </c>
      <c r="BH506" s="14">
        <f>SUMIFS(BG$4:BG506,AU$4:AU506,"="&amp;AU506,AY$4:AY506,"="&amp;AY506)</f>
        <v>100</v>
      </c>
      <c r="BI506" s="25" t="s">
        <v>847</v>
      </c>
      <c r="BJ506" s="14">
        <f t="shared" si="204"/>
        <v>3600</v>
      </c>
      <c r="BK506" s="14">
        <f>SUMIFS(BJ$4:BJ506,$AU$4:$AU506,"="&amp;$AU506,$AY$4:$AY506,"="&amp;$AY506)</f>
        <v>6000</v>
      </c>
    </row>
    <row r="507" spans="46:63" ht="16.5" x14ac:dyDescent="0.2">
      <c r="AT507" s="13">
        <v>504</v>
      </c>
      <c r="AU507" s="13">
        <f t="shared" si="196"/>
        <v>7</v>
      </c>
      <c r="AV507" s="14">
        <f t="shared" si="197"/>
        <v>200803</v>
      </c>
      <c r="AW507" s="14">
        <f t="shared" si="198"/>
        <v>1102008</v>
      </c>
      <c r="AX507" s="13" t="s">
        <v>816</v>
      </c>
      <c r="AY507" s="13">
        <f t="shared" si="199"/>
        <v>3</v>
      </c>
      <c r="AZ507" s="13" t="s">
        <v>837</v>
      </c>
      <c r="BA507" s="14">
        <f t="shared" si="200"/>
        <v>3</v>
      </c>
      <c r="BB507" s="14" t="str">
        <f t="shared" si="201"/>
        <v>夏侯渊魂珠-3 等级-3</v>
      </c>
      <c r="BC507" s="25" t="s">
        <v>845</v>
      </c>
      <c r="BD507" s="14">
        <f t="shared" si="202"/>
        <v>192</v>
      </c>
      <c r="BE507" s="14">
        <f>SUMIFS(BD$4:BD507,$AU$4:$AU507,"="&amp;$AU507,$AY$4:$AY507,"="&amp;$AY507)</f>
        <v>432</v>
      </c>
      <c r="BF507" s="25" t="s">
        <v>846</v>
      </c>
      <c r="BG507" s="14">
        <f t="shared" si="203"/>
        <v>80</v>
      </c>
      <c r="BH507" s="14">
        <f>SUMIFS(BG$4:BG507,AU$4:AU507,"="&amp;AU507,AY$4:AY507,"="&amp;AY507)</f>
        <v>180</v>
      </c>
      <c r="BI507" s="25" t="s">
        <v>847</v>
      </c>
      <c r="BJ507" s="14">
        <f t="shared" si="204"/>
        <v>4800</v>
      </c>
      <c r="BK507" s="14">
        <f>SUMIFS(BJ$4:BJ507,$AU$4:$AU507,"="&amp;$AU507,$AY$4:$AY507,"="&amp;$AY507)</f>
        <v>10800</v>
      </c>
    </row>
    <row r="508" spans="46:63" ht="16.5" x14ac:dyDescent="0.2">
      <c r="AT508" s="13">
        <v>505</v>
      </c>
      <c r="AU508" s="13">
        <f t="shared" si="196"/>
        <v>7</v>
      </c>
      <c r="AV508" s="14">
        <f t="shared" si="197"/>
        <v>200803</v>
      </c>
      <c r="AW508" s="14">
        <f t="shared" si="198"/>
        <v>1102008</v>
      </c>
      <c r="AX508" s="13" t="s">
        <v>816</v>
      </c>
      <c r="AY508" s="13">
        <f t="shared" si="199"/>
        <v>3</v>
      </c>
      <c r="AZ508" s="13" t="s">
        <v>837</v>
      </c>
      <c r="BA508" s="14">
        <f t="shared" si="200"/>
        <v>4</v>
      </c>
      <c r="BB508" s="14" t="str">
        <f t="shared" si="201"/>
        <v>夏侯渊魂珠-3 等级-4</v>
      </c>
      <c r="BC508" s="25" t="s">
        <v>845</v>
      </c>
      <c r="BD508" s="14">
        <f t="shared" si="202"/>
        <v>288</v>
      </c>
      <c r="BE508" s="14">
        <f>SUMIFS(BD$4:BD508,$AU$4:$AU508,"="&amp;$AU508,$AY$4:$AY508,"="&amp;$AY508)</f>
        <v>720</v>
      </c>
      <c r="BF508" s="25" t="s">
        <v>846</v>
      </c>
      <c r="BG508" s="14">
        <f t="shared" si="203"/>
        <v>120</v>
      </c>
      <c r="BH508" s="14">
        <f>SUMIFS(BG$4:BG508,AU$4:AU508,"="&amp;AU508,AY$4:AY508,"="&amp;AY508)</f>
        <v>300</v>
      </c>
      <c r="BI508" s="25" t="s">
        <v>847</v>
      </c>
      <c r="BJ508" s="14">
        <f t="shared" si="204"/>
        <v>7200</v>
      </c>
      <c r="BK508" s="14">
        <f>SUMIFS(BJ$4:BJ508,$AU$4:$AU508,"="&amp;$AU508,$AY$4:$AY508,"="&amp;$AY508)</f>
        <v>18000</v>
      </c>
    </row>
    <row r="509" spans="46:63" ht="16.5" x14ac:dyDescent="0.2">
      <c r="AT509" s="13">
        <v>506</v>
      </c>
      <c r="AU509" s="13">
        <f t="shared" si="196"/>
        <v>7</v>
      </c>
      <c r="AV509" s="14">
        <f t="shared" si="197"/>
        <v>200803</v>
      </c>
      <c r="AW509" s="14">
        <f t="shared" si="198"/>
        <v>1102008</v>
      </c>
      <c r="AX509" s="13" t="s">
        <v>816</v>
      </c>
      <c r="AY509" s="13">
        <f t="shared" si="199"/>
        <v>3</v>
      </c>
      <c r="AZ509" s="13" t="s">
        <v>837</v>
      </c>
      <c r="BA509" s="14">
        <f t="shared" si="200"/>
        <v>5</v>
      </c>
      <c r="BB509" s="14" t="str">
        <f t="shared" si="201"/>
        <v>夏侯渊魂珠-3 等级-5</v>
      </c>
      <c r="BC509" s="25" t="s">
        <v>845</v>
      </c>
      <c r="BD509" s="14">
        <f t="shared" si="202"/>
        <v>384</v>
      </c>
      <c r="BE509" s="14">
        <f>SUMIFS(BD$4:BD509,$AU$4:$AU509,"="&amp;$AU509,$AY$4:$AY509,"="&amp;$AY509)</f>
        <v>1104</v>
      </c>
      <c r="BF509" s="25" t="s">
        <v>846</v>
      </c>
      <c r="BG509" s="14">
        <f t="shared" si="203"/>
        <v>160</v>
      </c>
      <c r="BH509" s="14">
        <f>SUMIFS(BG$4:BG509,AU$4:AU509,"="&amp;AU509,AY$4:AY509,"="&amp;AY509)</f>
        <v>460</v>
      </c>
      <c r="BI509" s="25" t="s">
        <v>847</v>
      </c>
      <c r="BJ509" s="14">
        <f t="shared" si="204"/>
        <v>9600</v>
      </c>
      <c r="BK509" s="14">
        <f>SUMIFS(BJ$4:BJ509,$AU$4:$AU509,"="&amp;$AU509,$AY$4:$AY509,"="&amp;$AY509)</f>
        <v>27600</v>
      </c>
    </row>
    <row r="510" spans="46:63" ht="16.5" x14ac:dyDescent="0.2">
      <c r="AT510" s="13">
        <v>507</v>
      </c>
      <c r="AU510" s="13">
        <f t="shared" si="196"/>
        <v>7</v>
      </c>
      <c r="AV510" s="14">
        <f t="shared" si="197"/>
        <v>200803</v>
      </c>
      <c r="AW510" s="14">
        <f t="shared" si="198"/>
        <v>1102008</v>
      </c>
      <c r="AX510" s="13" t="s">
        <v>816</v>
      </c>
      <c r="AY510" s="13">
        <f t="shared" si="199"/>
        <v>3</v>
      </c>
      <c r="AZ510" s="13" t="s">
        <v>837</v>
      </c>
      <c r="BA510" s="14">
        <f t="shared" si="200"/>
        <v>6</v>
      </c>
      <c r="BB510" s="14" t="str">
        <f t="shared" si="201"/>
        <v>夏侯渊魂珠-3 等级-6</v>
      </c>
      <c r="BC510" s="25" t="s">
        <v>845</v>
      </c>
      <c r="BD510" s="14">
        <f t="shared" si="202"/>
        <v>480</v>
      </c>
      <c r="BE510" s="14">
        <f>SUMIFS(BD$4:BD510,$AU$4:$AU510,"="&amp;$AU510,$AY$4:$AY510,"="&amp;$AY510)</f>
        <v>1584</v>
      </c>
      <c r="BF510" s="25" t="s">
        <v>846</v>
      </c>
      <c r="BG510" s="14">
        <f t="shared" si="203"/>
        <v>200</v>
      </c>
      <c r="BH510" s="14">
        <f>SUMIFS(BG$4:BG510,AU$4:AU510,"="&amp;AU510,AY$4:AY510,"="&amp;AY510)</f>
        <v>660</v>
      </c>
      <c r="BI510" s="25" t="s">
        <v>847</v>
      </c>
      <c r="BJ510" s="14">
        <f t="shared" si="204"/>
        <v>12000</v>
      </c>
      <c r="BK510" s="14">
        <f>SUMIFS(BJ$4:BJ510,$AU$4:$AU510,"="&amp;$AU510,$AY$4:$AY510,"="&amp;$AY510)</f>
        <v>39600</v>
      </c>
    </row>
    <row r="511" spans="46:63" ht="16.5" x14ac:dyDescent="0.2">
      <c r="AT511" s="13">
        <v>508</v>
      </c>
      <c r="AU511" s="13">
        <f t="shared" si="196"/>
        <v>7</v>
      </c>
      <c r="AV511" s="14">
        <f t="shared" si="197"/>
        <v>200803</v>
      </c>
      <c r="AW511" s="14">
        <f t="shared" si="198"/>
        <v>1102008</v>
      </c>
      <c r="AX511" s="13" t="s">
        <v>816</v>
      </c>
      <c r="AY511" s="13">
        <f t="shared" si="199"/>
        <v>3</v>
      </c>
      <c r="AZ511" s="13" t="s">
        <v>837</v>
      </c>
      <c r="BA511" s="14">
        <f t="shared" si="200"/>
        <v>7</v>
      </c>
      <c r="BB511" s="14" t="str">
        <f t="shared" si="201"/>
        <v>夏侯渊魂珠-3 等级-7</v>
      </c>
      <c r="BC511" s="25" t="s">
        <v>845</v>
      </c>
      <c r="BD511" s="14">
        <f t="shared" si="202"/>
        <v>576</v>
      </c>
      <c r="BE511" s="14">
        <f>SUMIFS(BD$4:BD511,$AU$4:$AU511,"="&amp;$AU511,$AY$4:$AY511,"="&amp;$AY511)</f>
        <v>2160</v>
      </c>
      <c r="BF511" s="25" t="s">
        <v>846</v>
      </c>
      <c r="BG511" s="14">
        <f t="shared" si="203"/>
        <v>240</v>
      </c>
      <c r="BH511" s="14">
        <f>SUMIFS(BG$4:BG511,AU$4:AU511,"="&amp;AU511,AY$4:AY511,"="&amp;AY511)</f>
        <v>900</v>
      </c>
      <c r="BI511" s="25" t="s">
        <v>847</v>
      </c>
      <c r="BJ511" s="14">
        <f t="shared" si="204"/>
        <v>14400</v>
      </c>
      <c r="BK511" s="14">
        <f>SUMIFS(BJ$4:BJ511,$AU$4:$AU511,"="&amp;$AU511,$AY$4:$AY511,"="&amp;$AY511)</f>
        <v>54000</v>
      </c>
    </row>
    <row r="512" spans="46:63" ht="16.5" x14ac:dyDescent="0.2">
      <c r="AT512" s="13">
        <v>509</v>
      </c>
      <c r="AU512" s="13">
        <f t="shared" si="196"/>
        <v>7</v>
      </c>
      <c r="AV512" s="14">
        <f t="shared" si="197"/>
        <v>200803</v>
      </c>
      <c r="AW512" s="14">
        <f t="shared" si="198"/>
        <v>1102008</v>
      </c>
      <c r="AX512" s="13" t="s">
        <v>816</v>
      </c>
      <c r="AY512" s="13">
        <f t="shared" si="199"/>
        <v>3</v>
      </c>
      <c r="AZ512" s="13" t="s">
        <v>837</v>
      </c>
      <c r="BA512" s="14">
        <f t="shared" si="200"/>
        <v>8</v>
      </c>
      <c r="BB512" s="14" t="str">
        <f t="shared" si="201"/>
        <v>夏侯渊魂珠-3 等级-8</v>
      </c>
      <c r="BC512" s="25" t="s">
        <v>845</v>
      </c>
      <c r="BD512" s="14">
        <f t="shared" si="202"/>
        <v>672</v>
      </c>
      <c r="BE512" s="14">
        <f>SUMIFS(BD$4:BD512,$AU$4:$AU512,"="&amp;$AU512,$AY$4:$AY512,"="&amp;$AY512)</f>
        <v>2832</v>
      </c>
      <c r="BF512" s="25" t="s">
        <v>846</v>
      </c>
      <c r="BG512" s="14">
        <f t="shared" si="203"/>
        <v>280</v>
      </c>
      <c r="BH512" s="14">
        <f>SUMIFS(BG$4:BG512,AU$4:AU512,"="&amp;AU512,AY$4:AY512,"="&amp;AY512)</f>
        <v>1180</v>
      </c>
      <c r="BI512" s="25" t="s">
        <v>847</v>
      </c>
      <c r="BJ512" s="14">
        <f t="shared" si="204"/>
        <v>16800</v>
      </c>
      <c r="BK512" s="14">
        <f>SUMIFS(BJ$4:BJ512,$AU$4:$AU512,"="&amp;$AU512,$AY$4:$AY512,"="&amp;$AY512)</f>
        <v>70800</v>
      </c>
    </row>
    <row r="513" spans="46:63" ht="16.5" x14ac:dyDescent="0.2">
      <c r="AT513" s="13">
        <v>510</v>
      </c>
      <c r="AU513" s="13">
        <f t="shared" si="196"/>
        <v>7</v>
      </c>
      <c r="AV513" s="14">
        <f t="shared" si="197"/>
        <v>200803</v>
      </c>
      <c r="AW513" s="14">
        <f t="shared" si="198"/>
        <v>1102008</v>
      </c>
      <c r="AX513" s="13" t="s">
        <v>816</v>
      </c>
      <c r="AY513" s="13">
        <f t="shared" si="199"/>
        <v>3</v>
      </c>
      <c r="AZ513" s="13" t="s">
        <v>837</v>
      </c>
      <c r="BA513" s="14">
        <f t="shared" si="200"/>
        <v>9</v>
      </c>
      <c r="BB513" s="14" t="str">
        <f t="shared" si="201"/>
        <v>夏侯渊魂珠-3 等级-9</v>
      </c>
      <c r="BC513" s="25" t="s">
        <v>845</v>
      </c>
      <c r="BD513" s="14">
        <f t="shared" si="202"/>
        <v>768</v>
      </c>
      <c r="BE513" s="14">
        <f>SUMIFS(BD$4:BD513,$AU$4:$AU513,"="&amp;$AU513,$AY$4:$AY513,"="&amp;$AY513)</f>
        <v>3600</v>
      </c>
      <c r="BF513" s="25" t="s">
        <v>846</v>
      </c>
      <c r="BG513" s="14">
        <f t="shared" si="203"/>
        <v>320</v>
      </c>
      <c r="BH513" s="14">
        <f>SUMIFS(BG$4:BG513,AU$4:AU513,"="&amp;AU513,AY$4:AY513,"="&amp;AY513)</f>
        <v>1500</v>
      </c>
      <c r="BI513" s="25" t="s">
        <v>847</v>
      </c>
      <c r="BJ513" s="14">
        <f t="shared" si="204"/>
        <v>19200</v>
      </c>
      <c r="BK513" s="14">
        <f>SUMIFS(BJ$4:BJ513,$AU$4:$AU513,"="&amp;$AU513,$AY$4:$AY513,"="&amp;$AY513)</f>
        <v>90000</v>
      </c>
    </row>
    <row r="514" spans="46:63" ht="16.5" x14ac:dyDescent="0.2">
      <c r="AT514" s="13">
        <v>511</v>
      </c>
      <c r="AU514" s="13">
        <f t="shared" si="196"/>
        <v>7</v>
      </c>
      <c r="AV514" s="14">
        <f t="shared" si="197"/>
        <v>200804</v>
      </c>
      <c r="AW514" s="14">
        <f t="shared" si="198"/>
        <v>1102008</v>
      </c>
      <c r="AX514" s="13" t="s">
        <v>816</v>
      </c>
      <c r="AY514" s="13">
        <f t="shared" si="199"/>
        <v>4</v>
      </c>
      <c r="AZ514" s="13" t="s">
        <v>837</v>
      </c>
      <c r="BA514" s="14">
        <f t="shared" si="200"/>
        <v>0</v>
      </c>
      <c r="BB514" s="14" t="str">
        <f t="shared" si="201"/>
        <v>夏侯渊魂珠-4 等级-0</v>
      </c>
      <c r="BC514" s="25" t="s">
        <v>845</v>
      </c>
      <c r="BD514" s="14">
        <f t="shared" si="202"/>
        <v>0</v>
      </c>
      <c r="BE514" s="14">
        <f>SUMIFS(BD$4:BD514,$AU$4:$AU514,"="&amp;$AU514,$AY$4:$AY514,"="&amp;$AY514)</f>
        <v>0</v>
      </c>
      <c r="BF514" s="25" t="s">
        <v>846</v>
      </c>
      <c r="BG514" s="14">
        <f t="shared" si="203"/>
        <v>0</v>
      </c>
      <c r="BH514" s="14">
        <f>SUMIFS(BG$4:BG514,AU$4:AU514,"="&amp;AU514,AY$4:AY514,"="&amp;AY514)</f>
        <v>0</v>
      </c>
      <c r="BI514" s="25" t="s">
        <v>847</v>
      </c>
      <c r="BJ514" s="14">
        <f t="shared" si="204"/>
        <v>0</v>
      </c>
      <c r="BK514" s="14">
        <f>SUMIFS(BJ$4:BJ514,$AU$4:$AU514,"="&amp;$AU514,$AY$4:$AY514,"="&amp;$AY514)</f>
        <v>0</v>
      </c>
    </row>
    <row r="515" spans="46:63" ht="16.5" x14ac:dyDescent="0.2">
      <c r="AT515" s="13">
        <v>512</v>
      </c>
      <c r="AU515" s="13">
        <f t="shared" si="196"/>
        <v>7</v>
      </c>
      <c r="AV515" s="14">
        <f t="shared" si="197"/>
        <v>200804</v>
      </c>
      <c r="AW515" s="14">
        <f t="shared" si="198"/>
        <v>1102008</v>
      </c>
      <c r="AX515" s="13" t="s">
        <v>816</v>
      </c>
      <c r="AY515" s="13">
        <f t="shared" si="199"/>
        <v>4</v>
      </c>
      <c r="AZ515" s="13" t="s">
        <v>837</v>
      </c>
      <c r="BA515" s="14">
        <f t="shared" si="200"/>
        <v>1</v>
      </c>
      <c r="BB515" s="14" t="str">
        <f t="shared" si="201"/>
        <v>夏侯渊魂珠-4 等级-1</v>
      </c>
      <c r="BC515" s="25" t="s">
        <v>845</v>
      </c>
      <c r="BD515" s="14">
        <f t="shared" si="202"/>
        <v>120</v>
      </c>
      <c r="BE515" s="14">
        <f>SUMIFS(BD$4:BD515,$AU$4:$AU515,"="&amp;$AU515,$AY$4:$AY515,"="&amp;$AY515)</f>
        <v>120</v>
      </c>
      <c r="BF515" s="25" t="s">
        <v>846</v>
      </c>
      <c r="BG515" s="14">
        <f t="shared" si="203"/>
        <v>50</v>
      </c>
      <c r="BH515" s="14">
        <f>SUMIFS(BG$4:BG515,AU$4:AU515,"="&amp;AU515,AY$4:AY515,"="&amp;AY515)</f>
        <v>50</v>
      </c>
      <c r="BI515" s="25" t="s">
        <v>847</v>
      </c>
      <c r="BJ515" s="14">
        <f t="shared" si="204"/>
        <v>3000</v>
      </c>
      <c r="BK515" s="14">
        <f>SUMIFS(BJ$4:BJ515,$AU$4:$AU515,"="&amp;$AU515,$AY$4:$AY515,"="&amp;$AY515)</f>
        <v>3000</v>
      </c>
    </row>
    <row r="516" spans="46:63" ht="16.5" x14ac:dyDescent="0.2">
      <c r="AT516" s="13">
        <v>513</v>
      </c>
      <c r="AU516" s="13">
        <f t="shared" si="196"/>
        <v>7</v>
      </c>
      <c r="AV516" s="14">
        <f t="shared" si="197"/>
        <v>200804</v>
      </c>
      <c r="AW516" s="14">
        <f t="shared" si="198"/>
        <v>1102008</v>
      </c>
      <c r="AX516" s="13" t="s">
        <v>816</v>
      </c>
      <c r="AY516" s="13">
        <f t="shared" si="199"/>
        <v>4</v>
      </c>
      <c r="AZ516" s="13" t="s">
        <v>837</v>
      </c>
      <c r="BA516" s="14">
        <f t="shared" si="200"/>
        <v>2</v>
      </c>
      <c r="BB516" s="14" t="str">
        <f t="shared" si="201"/>
        <v>夏侯渊魂珠-4 等级-2</v>
      </c>
      <c r="BC516" s="25" t="s">
        <v>845</v>
      </c>
      <c r="BD516" s="14">
        <f t="shared" si="202"/>
        <v>192</v>
      </c>
      <c r="BE516" s="14">
        <f>SUMIFS(BD$4:BD516,$AU$4:$AU516,"="&amp;$AU516,$AY$4:$AY516,"="&amp;$AY516)</f>
        <v>312</v>
      </c>
      <c r="BF516" s="25" t="s">
        <v>846</v>
      </c>
      <c r="BG516" s="14">
        <f t="shared" si="203"/>
        <v>80</v>
      </c>
      <c r="BH516" s="14">
        <f>SUMIFS(BG$4:BG516,AU$4:AU516,"="&amp;AU516,AY$4:AY516,"="&amp;AY516)</f>
        <v>130</v>
      </c>
      <c r="BI516" s="25" t="s">
        <v>847</v>
      </c>
      <c r="BJ516" s="14">
        <f t="shared" si="204"/>
        <v>4800</v>
      </c>
      <c r="BK516" s="14">
        <f>SUMIFS(BJ$4:BJ516,$AU$4:$AU516,"="&amp;$AU516,$AY$4:$AY516,"="&amp;$AY516)</f>
        <v>7800</v>
      </c>
    </row>
    <row r="517" spans="46:63" ht="16.5" x14ac:dyDescent="0.2">
      <c r="AT517" s="13">
        <v>514</v>
      </c>
      <c r="AU517" s="13">
        <f t="shared" ref="AU517:AU580" si="205">INT((AT517-1)/80)+1</f>
        <v>7</v>
      </c>
      <c r="AV517" s="14">
        <f t="shared" ref="AV517:AV580" si="206">INDEX($AJ$4:$AJ$203,(AU517-1)*8+AY517)</f>
        <v>200804</v>
      </c>
      <c r="AW517" s="14">
        <f t="shared" ref="AW517:AW580" si="207">INDEX($W$4:$W$28,AU517)</f>
        <v>1102008</v>
      </c>
      <c r="AX517" s="13" t="s">
        <v>816</v>
      </c>
      <c r="AY517" s="13">
        <f t="shared" ref="AY517:AY580" si="208">INT(((AT517-(AU517-1)*80)-1)/10)+1</f>
        <v>4</v>
      </c>
      <c r="AZ517" s="13" t="s">
        <v>837</v>
      </c>
      <c r="BA517" s="14">
        <f t="shared" ref="BA517:BA580" si="209">AT517-(AU517-1)*80-(AY517-1)*10-1</f>
        <v>3</v>
      </c>
      <c r="BB517" s="14" t="str">
        <f t="shared" ref="BB517:BB580" si="210">INDEX($X$4:$X$28,AU517)&amp;"魂珠-"&amp;AY517&amp;" 等级-"&amp;BA517</f>
        <v>夏侯渊魂珠-4 等级-3</v>
      </c>
      <c r="BC517" s="25" t="s">
        <v>845</v>
      </c>
      <c r="BD517" s="14">
        <f t="shared" ref="BD517:BD580" si="211">ROUND(INDEX(Q$4:Q$83,($AY517-1)*10+$BA517+1)*INDEX(AC$4:AC$28,$AU517),0)</f>
        <v>264</v>
      </c>
      <c r="BE517" s="14">
        <f>SUMIFS(BD$4:BD517,$AU$4:$AU517,"="&amp;$AU517,$AY$4:$AY517,"="&amp;$AY517)</f>
        <v>576</v>
      </c>
      <c r="BF517" s="25" t="s">
        <v>846</v>
      </c>
      <c r="BG517" s="14">
        <f t="shared" ref="BG517:BG580" si="212">ROUND(INDEX(R$4:R$83,($AY517-1)*10+$BA517+1)*INDEX(AD$4:AD$28,$AU517),0)</f>
        <v>110</v>
      </c>
      <c r="BH517" s="14">
        <f>SUMIFS(BG$4:BG517,AU$4:AU517,"="&amp;AU517,AY$4:AY517,"="&amp;AY517)</f>
        <v>240</v>
      </c>
      <c r="BI517" s="25" t="s">
        <v>847</v>
      </c>
      <c r="BJ517" s="14">
        <f t="shared" ref="BJ517:BJ580" si="213">ROUND(INDEX(S$4:S$83,($AY517-1)*10+$BA517+1)*INDEX(AE$4:AE$28,$AU517),0)</f>
        <v>6600</v>
      </c>
      <c r="BK517" s="14">
        <f>SUMIFS(BJ$4:BJ517,$AU$4:$AU517,"="&amp;$AU517,$AY$4:$AY517,"="&amp;$AY517)</f>
        <v>14400</v>
      </c>
    </row>
    <row r="518" spans="46:63" ht="16.5" x14ac:dyDescent="0.2">
      <c r="AT518" s="13">
        <v>515</v>
      </c>
      <c r="AU518" s="13">
        <f t="shared" si="205"/>
        <v>7</v>
      </c>
      <c r="AV518" s="14">
        <f t="shared" si="206"/>
        <v>200804</v>
      </c>
      <c r="AW518" s="14">
        <f t="shared" si="207"/>
        <v>1102008</v>
      </c>
      <c r="AX518" s="13" t="s">
        <v>816</v>
      </c>
      <c r="AY518" s="13">
        <f t="shared" si="208"/>
        <v>4</v>
      </c>
      <c r="AZ518" s="13" t="s">
        <v>837</v>
      </c>
      <c r="BA518" s="14">
        <f t="shared" si="209"/>
        <v>4</v>
      </c>
      <c r="BB518" s="14" t="str">
        <f t="shared" si="210"/>
        <v>夏侯渊魂珠-4 等级-4</v>
      </c>
      <c r="BC518" s="25" t="s">
        <v>845</v>
      </c>
      <c r="BD518" s="14">
        <f t="shared" si="211"/>
        <v>384</v>
      </c>
      <c r="BE518" s="14">
        <f>SUMIFS(BD$4:BD518,$AU$4:$AU518,"="&amp;$AU518,$AY$4:$AY518,"="&amp;$AY518)</f>
        <v>960</v>
      </c>
      <c r="BF518" s="25" t="s">
        <v>846</v>
      </c>
      <c r="BG518" s="14">
        <f t="shared" si="212"/>
        <v>160</v>
      </c>
      <c r="BH518" s="14">
        <f>SUMIFS(BG$4:BG518,AU$4:AU518,"="&amp;AU518,AY$4:AY518,"="&amp;AY518)</f>
        <v>400</v>
      </c>
      <c r="BI518" s="25" t="s">
        <v>847</v>
      </c>
      <c r="BJ518" s="14">
        <f t="shared" si="213"/>
        <v>9600</v>
      </c>
      <c r="BK518" s="14">
        <f>SUMIFS(BJ$4:BJ518,$AU$4:$AU518,"="&amp;$AU518,$AY$4:$AY518,"="&amp;$AY518)</f>
        <v>24000</v>
      </c>
    </row>
    <row r="519" spans="46:63" ht="16.5" x14ac:dyDescent="0.2">
      <c r="AT519" s="13">
        <v>516</v>
      </c>
      <c r="AU519" s="13">
        <f t="shared" si="205"/>
        <v>7</v>
      </c>
      <c r="AV519" s="14">
        <f t="shared" si="206"/>
        <v>200804</v>
      </c>
      <c r="AW519" s="14">
        <f t="shared" si="207"/>
        <v>1102008</v>
      </c>
      <c r="AX519" s="13" t="s">
        <v>816</v>
      </c>
      <c r="AY519" s="13">
        <f t="shared" si="208"/>
        <v>4</v>
      </c>
      <c r="AZ519" s="13" t="s">
        <v>837</v>
      </c>
      <c r="BA519" s="14">
        <f t="shared" si="209"/>
        <v>5</v>
      </c>
      <c r="BB519" s="14" t="str">
        <f t="shared" si="210"/>
        <v>夏侯渊魂珠-4 等级-5</v>
      </c>
      <c r="BC519" s="25" t="s">
        <v>845</v>
      </c>
      <c r="BD519" s="14">
        <f t="shared" si="211"/>
        <v>504</v>
      </c>
      <c r="BE519" s="14">
        <f>SUMIFS(BD$4:BD519,$AU$4:$AU519,"="&amp;$AU519,$AY$4:$AY519,"="&amp;$AY519)</f>
        <v>1464</v>
      </c>
      <c r="BF519" s="25" t="s">
        <v>846</v>
      </c>
      <c r="BG519" s="14">
        <f t="shared" si="212"/>
        <v>210</v>
      </c>
      <c r="BH519" s="14">
        <f>SUMIFS(BG$4:BG519,AU$4:AU519,"="&amp;AU519,AY$4:AY519,"="&amp;AY519)</f>
        <v>610</v>
      </c>
      <c r="BI519" s="25" t="s">
        <v>847</v>
      </c>
      <c r="BJ519" s="14">
        <f t="shared" si="213"/>
        <v>12600</v>
      </c>
      <c r="BK519" s="14">
        <f>SUMIFS(BJ$4:BJ519,$AU$4:$AU519,"="&amp;$AU519,$AY$4:$AY519,"="&amp;$AY519)</f>
        <v>36600</v>
      </c>
    </row>
    <row r="520" spans="46:63" ht="16.5" x14ac:dyDescent="0.2">
      <c r="AT520" s="13">
        <v>517</v>
      </c>
      <c r="AU520" s="13">
        <f t="shared" si="205"/>
        <v>7</v>
      </c>
      <c r="AV520" s="14">
        <f t="shared" si="206"/>
        <v>200804</v>
      </c>
      <c r="AW520" s="14">
        <f t="shared" si="207"/>
        <v>1102008</v>
      </c>
      <c r="AX520" s="13" t="s">
        <v>816</v>
      </c>
      <c r="AY520" s="13">
        <f t="shared" si="208"/>
        <v>4</v>
      </c>
      <c r="AZ520" s="13" t="s">
        <v>837</v>
      </c>
      <c r="BA520" s="14">
        <f t="shared" si="209"/>
        <v>6</v>
      </c>
      <c r="BB520" s="14" t="str">
        <f t="shared" si="210"/>
        <v>夏侯渊魂珠-4 等级-6</v>
      </c>
      <c r="BC520" s="25" t="s">
        <v>845</v>
      </c>
      <c r="BD520" s="14">
        <f t="shared" si="211"/>
        <v>660</v>
      </c>
      <c r="BE520" s="14">
        <f>SUMIFS(BD$4:BD520,$AU$4:$AU520,"="&amp;$AU520,$AY$4:$AY520,"="&amp;$AY520)</f>
        <v>2124</v>
      </c>
      <c r="BF520" s="25" t="s">
        <v>846</v>
      </c>
      <c r="BG520" s="14">
        <f t="shared" si="212"/>
        <v>275</v>
      </c>
      <c r="BH520" s="14">
        <f>SUMIFS(BG$4:BG520,AU$4:AU520,"="&amp;AU520,AY$4:AY520,"="&amp;AY520)</f>
        <v>885</v>
      </c>
      <c r="BI520" s="25" t="s">
        <v>847</v>
      </c>
      <c r="BJ520" s="14">
        <f t="shared" si="213"/>
        <v>16500</v>
      </c>
      <c r="BK520" s="14">
        <f>SUMIFS(BJ$4:BJ520,$AU$4:$AU520,"="&amp;$AU520,$AY$4:$AY520,"="&amp;$AY520)</f>
        <v>53100</v>
      </c>
    </row>
    <row r="521" spans="46:63" ht="16.5" x14ac:dyDescent="0.2">
      <c r="AT521" s="13">
        <v>518</v>
      </c>
      <c r="AU521" s="13">
        <f t="shared" si="205"/>
        <v>7</v>
      </c>
      <c r="AV521" s="14">
        <f t="shared" si="206"/>
        <v>200804</v>
      </c>
      <c r="AW521" s="14">
        <f t="shared" si="207"/>
        <v>1102008</v>
      </c>
      <c r="AX521" s="13" t="s">
        <v>816</v>
      </c>
      <c r="AY521" s="13">
        <f t="shared" si="208"/>
        <v>4</v>
      </c>
      <c r="AZ521" s="13" t="s">
        <v>837</v>
      </c>
      <c r="BA521" s="14">
        <f t="shared" si="209"/>
        <v>7</v>
      </c>
      <c r="BB521" s="14" t="str">
        <f t="shared" si="210"/>
        <v>夏侯渊魂珠-4 等级-7</v>
      </c>
      <c r="BC521" s="25" t="s">
        <v>845</v>
      </c>
      <c r="BD521" s="14">
        <f t="shared" si="211"/>
        <v>780</v>
      </c>
      <c r="BE521" s="14">
        <f>SUMIFS(BD$4:BD521,$AU$4:$AU521,"="&amp;$AU521,$AY$4:$AY521,"="&amp;$AY521)</f>
        <v>2904</v>
      </c>
      <c r="BF521" s="25" t="s">
        <v>846</v>
      </c>
      <c r="BG521" s="14">
        <f t="shared" si="212"/>
        <v>325</v>
      </c>
      <c r="BH521" s="14">
        <f>SUMIFS(BG$4:BG521,AU$4:AU521,"="&amp;AU521,AY$4:AY521,"="&amp;AY521)</f>
        <v>1210</v>
      </c>
      <c r="BI521" s="25" t="s">
        <v>847</v>
      </c>
      <c r="BJ521" s="14">
        <f t="shared" si="213"/>
        <v>19500</v>
      </c>
      <c r="BK521" s="14">
        <f>SUMIFS(BJ$4:BJ521,$AU$4:$AU521,"="&amp;$AU521,$AY$4:$AY521,"="&amp;$AY521)</f>
        <v>72600</v>
      </c>
    </row>
    <row r="522" spans="46:63" ht="16.5" x14ac:dyDescent="0.2">
      <c r="AT522" s="13">
        <v>519</v>
      </c>
      <c r="AU522" s="13">
        <f t="shared" si="205"/>
        <v>7</v>
      </c>
      <c r="AV522" s="14">
        <f t="shared" si="206"/>
        <v>200804</v>
      </c>
      <c r="AW522" s="14">
        <f t="shared" si="207"/>
        <v>1102008</v>
      </c>
      <c r="AX522" s="13" t="s">
        <v>816</v>
      </c>
      <c r="AY522" s="13">
        <f t="shared" si="208"/>
        <v>4</v>
      </c>
      <c r="AZ522" s="13" t="s">
        <v>837</v>
      </c>
      <c r="BA522" s="14">
        <f t="shared" si="209"/>
        <v>8</v>
      </c>
      <c r="BB522" s="14" t="str">
        <f t="shared" si="210"/>
        <v>夏侯渊魂珠-4 等级-8</v>
      </c>
      <c r="BC522" s="25" t="s">
        <v>845</v>
      </c>
      <c r="BD522" s="14">
        <f t="shared" si="211"/>
        <v>900</v>
      </c>
      <c r="BE522" s="14">
        <f>SUMIFS(BD$4:BD522,$AU$4:$AU522,"="&amp;$AU522,$AY$4:$AY522,"="&amp;$AY522)</f>
        <v>3804</v>
      </c>
      <c r="BF522" s="25" t="s">
        <v>846</v>
      </c>
      <c r="BG522" s="14">
        <f t="shared" si="212"/>
        <v>375</v>
      </c>
      <c r="BH522" s="14">
        <f>SUMIFS(BG$4:BG522,AU$4:AU522,"="&amp;AU522,AY$4:AY522,"="&amp;AY522)</f>
        <v>1585</v>
      </c>
      <c r="BI522" s="25" t="s">
        <v>847</v>
      </c>
      <c r="BJ522" s="14">
        <f t="shared" si="213"/>
        <v>22500</v>
      </c>
      <c r="BK522" s="14">
        <f>SUMIFS(BJ$4:BJ522,$AU$4:$AU522,"="&amp;$AU522,$AY$4:$AY522,"="&amp;$AY522)</f>
        <v>95100</v>
      </c>
    </row>
    <row r="523" spans="46:63" ht="16.5" x14ac:dyDescent="0.2">
      <c r="AT523" s="13">
        <v>520</v>
      </c>
      <c r="AU523" s="13">
        <f t="shared" si="205"/>
        <v>7</v>
      </c>
      <c r="AV523" s="14">
        <f t="shared" si="206"/>
        <v>200804</v>
      </c>
      <c r="AW523" s="14">
        <f t="shared" si="207"/>
        <v>1102008</v>
      </c>
      <c r="AX523" s="13" t="s">
        <v>816</v>
      </c>
      <c r="AY523" s="13">
        <f t="shared" si="208"/>
        <v>4</v>
      </c>
      <c r="AZ523" s="13" t="s">
        <v>837</v>
      </c>
      <c r="BA523" s="14">
        <f t="shared" si="209"/>
        <v>9</v>
      </c>
      <c r="BB523" s="14" t="str">
        <f t="shared" si="210"/>
        <v>夏侯渊魂珠-4 等级-9</v>
      </c>
      <c r="BC523" s="25" t="s">
        <v>845</v>
      </c>
      <c r="BD523" s="14">
        <f t="shared" si="211"/>
        <v>1020</v>
      </c>
      <c r="BE523" s="14">
        <f>SUMIFS(BD$4:BD523,$AU$4:$AU523,"="&amp;$AU523,$AY$4:$AY523,"="&amp;$AY523)</f>
        <v>4824</v>
      </c>
      <c r="BF523" s="25" t="s">
        <v>846</v>
      </c>
      <c r="BG523" s="14">
        <f t="shared" si="212"/>
        <v>425</v>
      </c>
      <c r="BH523" s="14">
        <f>SUMIFS(BG$4:BG523,AU$4:AU523,"="&amp;AU523,AY$4:AY523,"="&amp;AY523)</f>
        <v>2010</v>
      </c>
      <c r="BI523" s="25" t="s">
        <v>847</v>
      </c>
      <c r="BJ523" s="14">
        <f t="shared" si="213"/>
        <v>25500</v>
      </c>
      <c r="BK523" s="14">
        <f>SUMIFS(BJ$4:BJ523,$AU$4:$AU523,"="&amp;$AU523,$AY$4:$AY523,"="&amp;$AY523)</f>
        <v>120600</v>
      </c>
    </row>
    <row r="524" spans="46:63" ht="16.5" x14ac:dyDescent="0.2">
      <c r="AT524" s="13">
        <v>521</v>
      </c>
      <c r="AU524" s="13">
        <f t="shared" si="205"/>
        <v>7</v>
      </c>
      <c r="AV524" s="14">
        <f t="shared" si="206"/>
        <v>200805</v>
      </c>
      <c r="AW524" s="14">
        <f t="shared" si="207"/>
        <v>1102008</v>
      </c>
      <c r="AX524" s="13" t="s">
        <v>816</v>
      </c>
      <c r="AY524" s="13">
        <f t="shared" si="208"/>
        <v>5</v>
      </c>
      <c r="AZ524" s="13" t="s">
        <v>837</v>
      </c>
      <c r="BA524" s="14">
        <f t="shared" si="209"/>
        <v>0</v>
      </c>
      <c r="BB524" s="14" t="str">
        <f t="shared" si="210"/>
        <v>夏侯渊魂珠-5 等级-0</v>
      </c>
      <c r="BC524" s="25" t="s">
        <v>845</v>
      </c>
      <c r="BD524" s="14">
        <f t="shared" si="211"/>
        <v>0</v>
      </c>
      <c r="BE524" s="14">
        <f>SUMIFS(BD$4:BD524,$AU$4:$AU524,"="&amp;$AU524,$AY$4:$AY524,"="&amp;$AY524)</f>
        <v>0</v>
      </c>
      <c r="BF524" s="25" t="s">
        <v>846</v>
      </c>
      <c r="BG524" s="14">
        <f t="shared" si="212"/>
        <v>0</v>
      </c>
      <c r="BH524" s="14">
        <f>SUMIFS(BG$4:BG524,AU$4:AU524,"="&amp;AU524,AY$4:AY524,"="&amp;AY524)</f>
        <v>0</v>
      </c>
      <c r="BI524" s="25" t="s">
        <v>847</v>
      </c>
      <c r="BJ524" s="14">
        <f t="shared" si="213"/>
        <v>0</v>
      </c>
      <c r="BK524" s="14">
        <f>SUMIFS(BJ$4:BJ524,$AU$4:$AU524,"="&amp;$AU524,$AY$4:$AY524,"="&amp;$AY524)</f>
        <v>0</v>
      </c>
    </row>
    <row r="525" spans="46:63" ht="16.5" x14ac:dyDescent="0.2">
      <c r="AT525" s="13">
        <v>522</v>
      </c>
      <c r="AU525" s="13">
        <f t="shared" si="205"/>
        <v>7</v>
      </c>
      <c r="AV525" s="14">
        <f t="shared" si="206"/>
        <v>200805</v>
      </c>
      <c r="AW525" s="14">
        <f t="shared" si="207"/>
        <v>1102008</v>
      </c>
      <c r="AX525" s="13" t="s">
        <v>816</v>
      </c>
      <c r="AY525" s="13">
        <f t="shared" si="208"/>
        <v>5</v>
      </c>
      <c r="AZ525" s="13" t="s">
        <v>837</v>
      </c>
      <c r="BA525" s="14">
        <f t="shared" si="209"/>
        <v>1</v>
      </c>
      <c r="BB525" s="14" t="str">
        <f t="shared" si="210"/>
        <v>夏侯渊魂珠-5 等级-1</v>
      </c>
      <c r="BC525" s="25" t="s">
        <v>845</v>
      </c>
      <c r="BD525" s="14">
        <f t="shared" si="211"/>
        <v>168</v>
      </c>
      <c r="BE525" s="14">
        <f>SUMIFS(BD$4:BD525,$AU$4:$AU525,"="&amp;$AU525,$AY$4:$AY525,"="&amp;$AY525)</f>
        <v>168</v>
      </c>
      <c r="BF525" s="25" t="s">
        <v>846</v>
      </c>
      <c r="BG525" s="14">
        <f t="shared" si="212"/>
        <v>70</v>
      </c>
      <c r="BH525" s="14">
        <f>SUMIFS(BG$4:BG525,AU$4:AU525,"="&amp;AU525,AY$4:AY525,"="&amp;AY525)</f>
        <v>70</v>
      </c>
      <c r="BI525" s="25" t="s">
        <v>847</v>
      </c>
      <c r="BJ525" s="14">
        <f t="shared" si="213"/>
        <v>4200</v>
      </c>
      <c r="BK525" s="14">
        <f>SUMIFS(BJ$4:BJ525,$AU$4:$AU525,"="&amp;$AU525,$AY$4:$AY525,"="&amp;$AY525)</f>
        <v>4200</v>
      </c>
    </row>
    <row r="526" spans="46:63" ht="16.5" x14ac:dyDescent="0.2">
      <c r="AT526" s="13">
        <v>523</v>
      </c>
      <c r="AU526" s="13">
        <f t="shared" si="205"/>
        <v>7</v>
      </c>
      <c r="AV526" s="14">
        <f t="shared" si="206"/>
        <v>200805</v>
      </c>
      <c r="AW526" s="14">
        <f t="shared" si="207"/>
        <v>1102008</v>
      </c>
      <c r="AX526" s="13" t="s">
        <v>816</v>
      </c>
      <c r="AY526" s="13">
        <f t="shared" si="208"/>
        <v>5</v>
      </c>
      <c r="AZ526" s="13" t="s">
        <v>837</v>
      </c>
      <c r="BA526" s="14">
        <f t="shared" si="209"/>
        <v>2</v>
      </c>
      <c r="BB526" s="14" t="str">
        <f t="shared" si="210"/>
        <v>夏侯渊魂珠-5 等级-2</v>
      </c>
      <c r="BC526" s="25" t="s">
        <v>845</v>
      </c>
      <c r="BD526" s="14">
        <f t="shared" si="211"/>
        <v>240</v>
      </c>
      <c r="BE526" s="14">
        <f>SUMIFS(BD$4:BD526,$AU$4:$AU526,"="&amp;$AU526,$AY$4:$AY526,"="&amp;$AY526)</f>
        <v>408</v>
      </c>
      <c r="BF526" s="25" t="s">
        <v>846</v>
      </c>
      <c r="BG526" s="14">
        <f t="shared" si="212"/>
        <v>100</v>
      </c>
      <c r="BH526" s="14">
        <f>SUMIFS(BG$4:BG526,AU$4:AU526,"="&amp;AU526,AY$4:AY526,"="&amp;AY526)</f>
        <v>170</v>
      </c>
      <c r="BI526" s="25" t="s">
        <v>847</v>
      </c>
      <c r="BJ526" s="14">
        <f t="shared" si="213"/>
        <v>6000</v>
      </c>
      <c r="BK526" s="14">
        <f>SUMIFS(BJ$4:BJ526,$AU$4:$AU526,"="&amp;$AU526,$AY$4:$AY526,"="&amp;$AY526)</f>
        <v>10200</v>
      </c>
    </row>
    <row r="527" spans="46:63" ht="16.5" x14ac:dyDescent="0.2">
      <c r="AT527" s="13">
        <v>524</v>
      </c>
      <c r="AU527" s="13">
        <f t="shared" si="205"/>
        <v>7</v>
      </c>
      <c r="AV527" s="14">
        <f t="shared" si="206"/>
        <v>200805</v>
      </c>
      <c r="AW527" s="14">
        <f t="shared" si="207"/>
        <v>1102008</v>
      </c>
      <c r="AX527" s="13" t="s">
        <v>816</v>
      </c>
      <c r="AY527" s="13">
        <f t="shared" si="208"/>
        <v>5</v>
      </c>
      <c r="AZ527" s="13" t="s">
        <v>837</v>
      </c>
      <c r="BA527" s="14">
        <f t="shared" si="209"/>
        <v>3</v>
      </c>
      <c r="BB527" s="14" t="str">
        <f t="shared" si="210"/>
        <v>夏侯渊魂珠-5 等级-3</v>
      </c>
      <c r="BC527" s="25" t="s">
        <v>845</v>
      </c>
      <c r="BD527" s="14">
        <f t="shared" si="211"/>
        <v>312</v>
      </c>
      <c r="BE527" s="14">
        <f>SUMIFS(BD$4:BD527,$AU$4:$AU527,"="&amp;$AU527,$AY$4:$AY527,"="&amp;$AY527)</f>
        <v>720</v>
      </c>
      <c r="BF527" s="25" t="s">
        <v>846</v>
      </c>
      <c r="BG527" s="14">
        <f t="shared" si="212"/>
        <v>130</v>
      </c>
      <c r="BH527" s="14">
        <f>SUMIFS(BG$4:BG527,AU$4:AU527,"="&amp;AU527,AY$4:AY527,"="&amp;AY527)</f>
        <v>300</v>
      </c>
      <c r="BI527" s="25" t="s">
        <v>847</v>
      </c>
      <c r="BJ527" s="14">
        <f t="shared" si="213"/>
        <v>7800</v>
      </c>
      <c r="BK527" s="14">
        <f>SUMIFS(BJ$4:BJ527,$AU$4:$AU527,"="&amp;$AU527,$AY$4:$AY527,"="&amp;$AY527)</f>
        <v>18000</v>
      </c>
    </row>
    <row r="528" spans="46:63" ht="16.5" x14ac:dyDescent="0.2">
      <c r="AT528" s="13">
        <v>525</v>
      </c>
      <c r="AU528" s="13">
        <f t="shared" si="205"/>
        <v>7</v>
      </c>
      <c r="AV528" s="14">
        <f t="shared" si="206"/>
        <v>200805</v>
      </c>
      <c r="AW528" s="14">
        <f t="shared" si="207"/>
        <v>1102008</v>
      </c>
      <c r="AX528" s="13" t="s">
        <v>816</v>
      </c>
      <c r="AY528" s="13">
        <f t="shared" si="208"/>
        <v>5</v>
      </c>
      <c r="AZ528" s="13" t="s">
        <v>837</v>
      </c>
      <c r="BA528" s="14">
        <f t="shared" si="209"/>
        <v>4</v>
      </c>
      <c r="BB528" s="14" t="str">
        <f t="shared" si="210"/>
        <v>夏侯渊魂珠-5 等级-4</v>
      </c>
      <c r="BC528" s="25" t="s">
        <v>845</v>
      </c>
      <c r="BD528" s="14">
        <f t="shared" si="211"/>
        <v>480</v>
      </c>
      <c r="BE528" s="14">
        <f>SUMIFS(BD$4:BD528,$AU$4:$AU528,"="&amp;$AU528,$AY$4:$AY528,"="&amp;$AY528)</f>
        <v>1200</v>
      </c>
      <c r="BF528" s="25" t="s">
        <v>846</v>
      </c>
      <c r="BG528" s="14">
        <f t="shared" si="212"/>
        <v>200</v>
      </c>
      <c r="BH528" s="14">
        <f>SUMIFS(BG$4:BG528,AU$4:AU528,"="&amp;AU528,AY$4:AY528,"="&amp;AY528)</f>
        <v>500</v>
      </c>
      <c r="BI528" s="25" t="s">
        <v>847</v>
      </c>
      <c r="BJ528" s="14">
        <f t="shared" si="213"/>
        <v>12000</v>
      </c>
      <c r="BK528" s="14">
        <f>SUMIFS(BJ$4:BJ528,$AU$4:$AU528,"="&amp;$AU528,$AY$4:$AY528,"="&amp;$AY528)</f>
        <v>30000</v>
      </c>
    </row>
    <row r="529" spans="46:63" ht="16.5" x14ac:dyDescent="0.2">
      <c r="AT529" s="13">
        <v>526</v>
      </c>
      <c r="AU529" s="13">
        <f t="shared" si="205"/>
        <v>7</v>
      </c>
      <c r="AV529" s="14">
        <f t="shared" si="206"/>
        <v>200805</v>
      </c>
      <c r="AW529" s="14">
        <f t="shared" si="207"/>
        <v>1102008</v>
      </c>
      <c r="AX529" s="13" t="s">
        <v>816</v>
      </c>
      <c r="AY529" s="13">
        <f t="shared" si="208"/>
        <v>5</v>
      </c>
      <c r="AZ529" s="13" t="s">
        <v>837</v>
      </c>
      <c r="BA529" s="14">
        <f t="shared" si="209"/>
        <v>5</v>
      </c>
      <c r="BB529" s="14" t="str">
        <f t="shared" si="210"/>
        <v>夏侯渊魂珠-5 等级-5</v>
      </c>
      <c r="BC529" s="25" t="s">
        <v>845</v>
      </c>
      <c r="BD529" s="14">
        <f t="shared" si="211"/>
        <v>624</v>
      </c>
      <c r="BE529" s="14">
        <f>SUMIFS(BD$4:BD529,$AU$4:$AU529,"="&amp;$AU529,$AY$4:$AY529,"="&amp;$AY529)</f>
        <v>1824</v>
      </c>
      <c r="BF529" s="25" t="s">
        <v>846</v>
      </c>
      <c r="BG529" s="14">
        <f t="shared" si="212"/>
        <v>260</v>
      </c>
      <c r="BH529" s="14">
        <f>SUMIFS(BG$4:BG529,AU$4:AU529,"="&amp;AU529,AY$4:AY529,"="&amp;AY529)</f>
        <v>760</v>
      </c>
      <c r="BI529" s="25" t="s">
        <v>847</v>
      </c>
      <c r="BJ529" s="14">
        <f t="shared" si="213"/>
        <v>15600</v>
      </c>
      <c r="BK529" s="14">
        <f>SUMIFS(BJ$4:BJ529,$AU$4:$AU529,"="&amp;$AU529,$AY$4:$AY529,"="&amp;$AY529)</f>
        <v>45600</v>
      </c>
    </row>
    <row r="530" spans="46:63" ht="16.5" x14ac:dyDescent="0.2">
      <c r="AT530" s="13">
        <v>527</v>
      </c>
      <c r="AU530" s="13">
        <f t="shared" si="205"/>
        <v>7</v>
      </c>
      <c r="AV530" s="14">
        <f t="shared" si="206"/>
        <v>200805</v>
      </c>
      <c r="AW530" s="14">
        <f t="shared" si="207"/>
        <v>1102008</v>
      </c>
      <c r="AX530" s="13" t="s">
        <v>816</v>
      </c>
      <c r="AY530" s="13">
        <f t="shared" si="208"/>
        <v>5</v>
      </c>
      <c r="AZ530" s="13" t="s">
        <v>837</v>
      </c>
      <c r="BA530" s="14">
        <f t="shared" si="209"/>
        <v>6</v>
      </c>
      <c r="BB530" s="14" t="str">
        <f t="shared" si="210"/>
        <v>夏侯渊魂珠-5 等级-6</v>
      </c>
      <c r="BC530" s="25" t="s">
        <v>845</v>
      </c>
      <c r="BD530" s="14">
        <f t="shared" si="211"/>
        <v>780</v>
      </c>
      <c r="BE530" s="14">
        <f>SUMIFS(BD$4:BD530,$AU$4:$AU530,"="&amp;$AU530,$AY$4:$AY530,"="&amp;$AY530)</f>
        <v>2604</v>
      </c>
      <c r="BF530" s="25" t="s">
        <v>846</v>
      </c>
      <c r="BG530" s="14">
        <f t="shared" si="212"/>
        <v>325</v>
      </c>
      <c r="BH530" s="14">
        <f>SUMIFS(BG$4:BG530,AU$4:AU530,"="&amp;AU530,AY$4:AY530,"="&amp;AY530)</f>
        <v>1085</v>
      </c>
      <c r="BI530" s="25" t="s">
        <v>847</v>
      </c>
      <c r="BJ530" s="14">
        <f t="shared" si="213"/>
        <v>19500</v>
      </c>
      <c r="BK530" s="14">
        <f>SUMIFS(BJ$4:BJ530,$AU$4:$AU530,"="&amp;$AU530,$AY$4:$AY530,"="&amp;$AY530)</f>
        <v>65100</v>
      </c>
    </row>
    <row r="531" spans="46:63" ht="16.5" x14ac:dyDescent="0.2">
      <c r="AT531" s="13">
        <v>528</v>
      </c>
      <c r="AU531" s="13">
        <f t="shared" si="205"/>
        <v>7</v>
      </c>
      <c r="AV531" s="14">
        <f t="shared" si="206"/>
        <v>200805</v>
      </c>
      <c r="AW531" s="14">
        <f t="shared" si="207"/>
        <v>1102008</v>
      </c>
      <c r="AX531" s="13" t="s">
        <v>816</v>
      </c>
      <c r="AY531" s="13">
        <f t="shared" si="208"/>
        <v>5</v>
      </c>
      <c r="AZ531" s="13" t="s">
        <v>837</v>
      </c>
      <c r="BA531" s="14">
        <f t="shared" si="209"/>
        <v>7</v>
      </c>
      <c r="BB531" s="14" t="str">
        <f t="shared" si="210"/>
        <v>夏侯渊魂珠-5 等级-7</v>
      </c>
      <c r="BC531" s="25" t="s">
        <v>845</v>
      </c>
      <c r="BD531" s="14">
        <f t="shared" si="211"/>
        <v>960</v>
      </c>
      <c r="BE531" s="14">
        <f>SUMIFS(BD$4:BD531,$AU$4:$AU531,"="&amp;$AU531,$AY$4:$AY531,"="&amp;$AY531)</f>
        <v>3564</v>
      </c>
      <c r="BF531" s="25" t="s">
        <v>846</v>
      </c>
      <c r="BG531" s="14">
        <f t="shared" si="212"/>
        <v>400</v>
      </c>
      <c r="BH531" s="14">
        <f>SUMIFS(BG$4:BG531,AU$4:AU531,"="&amp;AU531,AY$4:AY531,"="&amp;AY531)</f>
        <v>1485</v>
      </c>
      <c r="BI531" s="25" t="s">
        <v>847</v>
      </c>
      <c r="BJ531" s="14">
        <f t="shared" si="213"/>
        <v>24000</v>
      </c>
      <c r="BK531" s="14">
        <f>SUMIFS(BJ$4:BJ531,$AU$4:$AU531,"="&amp;$AU531,$AY$4:$AY531,"="&amp;$AY531)</f>
        <v>89100</v>
      </c>
    </row>
    <row r="532" spans="46:63" ht="16.5" x14ac:dyDescent="0.2">
      <c r="AT532" s="13">
        <v>529</v>
      </c>
      <c r="AU532" s="13">
        <f t="shared" si="205"/>
        <v>7</v>
      </c>
      <c r="AV532" s="14">
        <f t="shared" si="206"/>
        <v>200805</v>
      </c>
      <c r="AW532" s="14">
        <f t="shared" si="207"/>
        <v>1102008</v>
      </c>
      <c r="AX532" s="13" t="s">
        <v>816</v>
      </c>
      <c r="AY532" s="13">
        <f t="shared" si="208"/>
        <v>5</v>
      </c>
      <c r="AZ532" s="13" t="s">
        <v>837</v>
      </c>
      <c r="BA532" s="14">
        <f t="shared" si="209"/>
        <v>8</v>
      </c>
      <c r="BB532" s="14" t="str">
        <f t="shared" si="210"/>
        <v>夏侯渊魂珠-5 等级-8</v>
      </c>
      <c r="BC532" s="25" t="s">
        <v>845</v>
      </c>
      <c r="BD532" s="14">
        <f t="shared" si="211"/>
        <v>1140</v>
      </c>
      <c r="BE532" s="14">
        <f>SUMIFS(BD$4:BD532,$AU$4:$AU532,"="&amp;$AU532,$AY$4:$AY532,"="&amp;$AY532)</f>
        <v>4704</v>
      </c>
      <c r="BF532" s="25" t="s">
        <v>846</v>
      </c>
      <c r="BG532" s="14">
        <f t="shared" si="212"/>
        <v>475</v>
      </c>
      <c r="BH532" s="14">
        <f>SUMIFS(BG$4:BG532,AU$4:AU532,"="&amp;AU532,AY$4:AY532,"="&amp;AY532)</f>
        <v>1960</v>
      </c>
      <c r="BI532" s="25" t="s">
        <v>847</v>
      </c>
      <c r="BJ532" s="14">
        <f t="shared" si="213"/>
        <v>28500</v>
      </c>
      <c r="BK532" s="14">
        <f>SUMIFS(BJ$4:BJ532,$AU$4:$AU532,"="&amp;$AU532,$AY$4:$AY532,"="&amp;$AY532)</f>
        <v>117600</v>
      </c>
    </row>
    <row r="533" spans="46:63" ht="16.5" x14ac:dyDescent="0.2">
      <c r="AT533" s="13">
        <v>530</v>
      </c>
      <c r="AU533" s="13">
        <f t="shared" si="205"/>
        <v>7</v>
      </c>
      <c r="AV533" s="14">
        <f t="shared" si="206"/>
        <v>200805</v>
      </c>
      <c r="AW533" s="14">
        <f t="shared" si="207"/>
        <v>1102008</v>
      </c>
      <c r="AX533" s="13" t="s">
        <v>816</v>
      </c>
      <c r="AY533" s="13">
        <f t="shared" si="208"/>
        <v>5</v>
      </c>
      <c r="AZ533" s="13" t="s">
        <v>837</v>
      </c>
      <c r="BA533" s="14">
        <f t="shared" si="209"/>
        <v>9</v>
      </c>
      <c r="BB533" s="14" t="str">
        <f t="shared" si="210"/>
        <v>夏侯渊魂珠-5 等级-9</v>
      </c>
      <c r="BC533" s="25" t="s">
        <v>845</v>
      </c>
      <c r="BD533" s="14">
        <f t="shared" si="211"/>
        <v>1320</v>
      </c>
      <c r="BE533" s="14">
        <f>SUMIFS(BD$4:BD533,$AU$4:$AU533,"="&amp;$AU533,$AY$4:$AY533,"="&amp;$AY533)</f>
        <v>6024</v>
      </c>
      <c r="BF533" s="25" t="s">
        <v>846</v>
      </c>
      <c r="BG533" s="14">
        <f t="shared" si="212"/>
        <v>550</v>
      </c>
      <c r="BH533" s="14">
        <f>SUMIFS(BG$4:BG533,AU$4:AU533,"="&amp;AU533,AY$4:AY533,"="&amp;AY533)</f>
        <v>2510</v>
      </c>
      <c r="BI533" s="25" t="s">
        <v>847</v>
      </c>
      <c r="BJ533" s="14">
        <f t="shared" si="213"/>
        <v>33000</v>
      </c>
      <c r="BK533" s="14">
        <f>SUMIFS(BJ$4:BJ533,$AU$4:$AU533,"="&amp;$AU533,$AY$4:$AY533,"="&amp;$AY533)</f>
        <v>150600</v>
      </c>
    </row>
    <row r="534" spans="46:63" ht="16.5" x14ac:dyDescent="0.2">
      <c r="AT534" s="13">
        <v>531</v>
      </c>
      <c r="AU534" s="13">
        <f t="shared" si="205"/>
        <v>7</v>
      </c>
      <c r="AV534" s="14">
        <f t="shared" si="206"/>
        <v>200806</v>
      </c>
      <c r="AW534" s="14">
        <f t="shared" si="207"/>
        <v>1102008</v>
      </c>
      <c r="AX534" s="13" t="s">
        <v>816</v>
      </c>
      <c r="AY534" s="13">
        <f t="shared" si="208"/>
        <v>6</v>
      </c>
      <c r="AZ534" s="13" t="s">
        <v>837</v>
      </c>
      <c r="BA534" s="14">
        <f t="shared" si="209"/>
        <v>0</v>
      </c>
      <c r="BB534" s="14" t="str">
        <f t="shared" si="210"/>
        <v>夏侯渊魂珠-6 等级-0</v>
      </c>
      <c r="BC534" s="25" t="s">
        <v>845</v>
      </c>
      <c r="BD534" s="14">
        <f t="shared" si="211"/>
        <v>0</v>
      </c>
      <c r="BE534" s="14">
        <f>SUMIFS(BD$4:BD534,$AU$4:$AU534,"="&amp;$AU534,$AY$4:$AY534,"="&amp;$AY534)</f>
        <v>0</v>
      </c>
      <c r="BF534" s="25" t="s">
        <v>846</v>
      </c>
      <c r="BG534" s="14">
        <f t="shared" si="212"/>
        <v>0</v>
      </c>
      <c r="BH534" s="14">
        <f>SUMIFS(BG$4:BG534,AU$4:AU534,"="&amp;AU534,AY$4:AY534,"="&amp;AY534)</f>
        <v>0</v>
      </c>
      <c r="BI534" s="25" t="s">
        <v>847</v>
      </c>
      <c r="BJ534" s="14">
        <f t="shared" si="213"/>
        <v>0</v>
      </c>
      <c r="BK534" s="14">
        <f>SUMIFS(BJ$4:BJ534,$AU$4:$AU534,"="&amp;$AU534,$AY$4:$AY534,"="&amp;$AY534)</f>
        <v>0</v>
      </c>
    </row>
    <row r="535" spans="46:63" ht="16.5" x14ac:dyDescent="0.2">
      <c r="AT535" s="13">
        <v>532</v>
      </c>
      <c r="AU535" s="13">
        <f t="shared" si="205"/>
        <v>7</v>
      </c>
      <c r="AV535" s="14">
        <f t="shared" si="206"/>
        <v>200806</v>
      </c>
      <c r="AW535" s="14">
        <f t="shared" si="207"/>
        <v>1102008</v>
      </c>
      <c r="AX535" s="13" t="s">
        <v>816</v>
      </c>
      <c r="AY535" s="13">
        <f t="shared" si="208"/>
        <v>6</v>
      </c>
      <c r="AZ535" s="13" t="s">
        <v>837</v>
      </c>
      <c r="BA535" s="14">
        <f t="shared" si="209"/>
        <v>1</v>
      </c>
      <c r="BB535" s="14" t="str">
        <f t="shared" si="210"/>
        <v>夏侯渊魂珠-6 等级-1</v>
      </c>
      <c r="BC535" s="25" t="s">
        <v>845</v>
      </c>
      <c r="BD535" s="14">
        <f t="shared" si="211"/>
        <v>216</v>
      </c>
      <c r="BE535" s="14">
        <f>SUMIFS(BD$4:BD535,$AU$4:$AU535,"="&amp;$AU535,$AY$4:$AY535,"="&amp;$AY535)</f>
        <v>216</v>
      </c>
      <c r="BF535" s="25" t="s">
        <v>846</v>
      </c>
      <c r="BG535" s="14">
        <f t="shared" si="212"/>
        <v>90</v>
      </c>
      <c r="BH535" s="14">
        <f>SUMIFS(BG$4:BG535,AU$4:AU535,"="&amp;AU535,AY$4:AY535,"="&amp;AY535)</f>
        <v>90</v>
      </c>
      <c r="BI535" s="25" t="s">
        <v>847</v>
      </c>
      <c r="BJ535" s="14">
        <f t="shared" si="213"/>
        <v>5400</v>
      </c>
      <c r="BK535" s="14">
        <f>SUMIFS(BJ$4:BJ535,$AU$4:$AU535,"="&amp;$AU535,$AY$4:$AY535,"="&amp;$AY535)</f>
        <v>5400</v>
      </c>
    </row>
    <row r="536" spans="46:63" ht="16.5" x14ac:dyDescent="0.2">
      <c r="AT536" s="13">
        <v>533</v>
      </c>
      <c r="AU536" s="13">
        <f t="shared" si="205"/>
        <v>7</v>
      </c>
      <c r="AV536" s="14">
        <f t="shared" si="206"/>
        <v>200806</v>
      </c>
      <c r="AW536" s="14">
        <f t="shared" si="207"/>
        <v>1102008</v>
      </c>
      <c r="AX536" s="13" t="s">
        <v>816</v>
      </c>
      <c r="AY536" s="13">
        <f t="shared" si="208"/>
        <v>6</v>
      </c>
      <c r="AZ536" s="13" t="s">
        <v>837</v>
      </c>
      <c r="BA536" s="14">
        <f t="shared" si="209"/>
        <v>2</v>
      </c>
      <c r="BB536" s="14" t="str">
        <f t="shared" si="210"/>
        <v>夏侯渊魂珠-6 等级-2</v>
      </c>
      <c r="BC536" s="25" t="s">
        <v>845</v>
      </c>
      <c r="BD536" s="14">
        <f t="shared" si="211"/>
        <v>336</v>
      </c>
      <c r="BE536" s="14">
        <f>SUMIFS(BD$4:BD536,$AU$4:$AU536,"="&amp;$AU536,$AY$4:$AY536,"="&amp;$AY536)</f>
        <v>552</v>
      </c>
      <c r="BF536" s="25" t="s">
        <v>846</v>
      </c>
      <c r="BG536" s="14">
        <f t="shared" si="212"/>
        <v>140</v>
      </c>
      <c r="BH536" s="14">
        <f>SUMIFS(BG$4:BG536,AU$4:AU536,"="&amp;AU536,AY$4:AY536,"="&amp;AY536)</f>
        <v>230</v>
      </c>
      <c r="BI536" s="25" t="s">
        <v>847</v>
      </c>
      <c r="BJ536" s="14">
        <f t="shared" si="213"/>
        <v>8400</v>
      </c>
      <c r="BK536" s="14">
        <f>SUMIFS(BJ$4:BJ536,$AU$4:$AU536,"="&amp;$AU536,$AY$4:$AY536,"="&amp;$AY536)</f>
        <v>13800</v>
      </c>
    </row>
    <row r="537" spans="46:63" ht="16.5" x14ac:dyDescent="0.2">
      <c r="AT537" s="13">
        <v>534</v>
      </c>
      <c r="AU537" s="13">
        <f t="shared" si="205"/>
        <v>7</v>
      </c>
      <c r="AV537" s="14">
        <f t="shared" si="206"/>
        <v>200806</v>
      </c>
      <c r="AW537" s="14">
        <f t="shared" si="207"/>
        <v>1102008</v>
      </c>
      <c r="AX537" s="13" t="s">
        <v>816</v>
      </c>
      <c r="AY537" s="13">
        <f t="shared" si="208"/>
        <v>6</v>
      </c>
      <c r="AZ537" s="13" t="s">
        <v>837</v>
      </c>
      <c r="BA537" s="14">
        <f t="shared" si="209"/>
        <v>3</v>
      </c>
      <c r="BB537" s="14" t="str">
        <f t="shared" si="210"/>
        <v>夏侯渊魂珠-6 等级-3</v>
      </c>
      <c r="BC537" s="25" t="s">
        <v>845</v>
      </c>
      <c r="BD537" s="14">
        <f t="shared" si="211"/>
        <v>450</v>
      </c>
      <c r="BE537" s="14">
        <f>SUMIFS(BD$4:BD537,$AU$4:$AU537,"="&amp;$AU537,$AY$4:$AY537,"="&amp;$AY537)</f>
        <v>1002</v>
      </c>
      <c r="BF537" s="25" t="s">
        <v>846</v>
      </c>
      <c r="BG537" s="14">
        <f t="shared" si="212"/>
        <v>188</v>
      </c>
      <c r="BH537" s="14">
        <f>SUMIFS(BG$4:BG537,AU$4:AU537,"="&amp;AU537,AY$4:AY537,"="&amp;AY537)</f>
        <v>418</v>
      </c>
      <c r="BI537" s="25" t="s">
        <v>847</v>
      </c>
      <c r="BJ537" s="14">
        <f t="shared" si="213"/>
        <v>11250</v>
      </c>
      <c r="BK537" s="14">
        <f>SUMIFS(BJ$4:BJ537,$AU$4:$AU537,"="&amp;$AU537,$AY$4:$AY537,"="&amp;$AY537)</f>
        <v>25050</v>
      </c>
    </row>
    <row r="538" spans="46:63" ht="16.5" x14ac:dyDescent="0.2">
      <c r="AT538" s="13">
        <v>535</v>
      </c>
      <c r="AU538" s="13">
        <f t="shared" si="205"/>
        <v>7</v>
      </c>
      <c r="AV538" s="14">
        <f t="shared" si="206"/>
        <v>200806</v>
      </c>
      <c r="AW538" s="14">
        <f t="shared" si="207"/>
        <v>1102008</v>
      </c>
      <c r="AX538" s="13" t="s">
        <v>816</v>
      </c>
      <c r="AY538" s="13">
        <f t="shared" si="208"/>
        <v>6</v>
      </c>
      <c r="AZ538" s="13" t="s">
        <v>837</v>
      </c>
      <c r="BA538" s="14">
        <f t="shared" si="209"/>
        <v>4</v>
      </c>
      <c r="BB538" s="14" t="str">
        <f t="shared" si="210"/>
        <v>夏侯渊魂珠-6 等级-4</v>
      </c>
      <c r="BC538" s="25" t="s">
        <v>845</v>
      </c>
      <c r="BD538" s="14">
        <f t="shared" si="211"/>
        <v>672</v>
      </c>
      <c r="BE538" s="14">
        <f>SUMIFS(BD$4:BD538,$AU$4:$AU538,"="&amp;$AU538,$AY$4:$AY538,"="&amp;$AY538)</f>
        <v>1674</v>
      </c>
      <c r="BF538" s="25" t="s">
        <v>846</v>
      </c>
      <c r="BG538" s="14">
        <f t="shared" si="212"/>
        <v>280</v>
      </c>
      <c r="BH538" s="14">
        <f>SUMIFS(BG$4:BG538,AU$4:AU538,"="&amp;AU538,AY$4:AY538,"="&amp;AY538)</f>
        <v>698</v>
      </c>
      <c r="BI538" s="25" t="s">
        <v>847</v>
      </c>
      <c r="BJ538" s="14">
        <f t="shared" si="213"/>
        <v>16800</v>
      </c>
      <c r="BK538" s="14">
        <f>SUMIFS(BJ$4:BJ538,$AU$4:$AU538,"="&amp;$AU538,$AY$4:$AY538,"="&amp;$AY538)</f>
        <v>41850</v>
      </c>
    </row>
    <row r="539" spans="46:63" ht="16.5" x14ac:dyDescent="0.2">
      <c r="AT539" s="13">
        <v>536</v>
      </c>
      <c r="AU539" s="13">
        <f t="shared" si="205"/>
        <v>7</v>
      </c>
      <c r="AV539" s="14">
        <f t="shared" si="206"/>
        <v>200806</v>
      </c>
      <c r="AW539" s="14">
        <f t="shared" si="207"/>
        <v>1102008</v>
      </c>
      <c r="AX539" s="13" t="s">
        <v>816</v>
      </c>
      <c r="AY539" s="13">
        <f t="shared" si="208"/>
        <v>6</v>
      </c>
      <c r="AZ539" s="13" t="s">
        <v>837</v>
      </c>
      <c r="BA539" s="14">
        <f t="shared" si="209"/>
        <v>5</v>
      </c>
      <c r="BB539" s="14" t="str">
        <f t="shared" si="210"/>
        <v>夏侯渊魂珠-6 等级-5</v>
      </c>
      <c r="BC539" s="25" t="s">
        <v>845</v>
      </c>
      <c r="BD539" s="14">
        <f t="shared" si="211"/>
        <v>900</v>
      </c>
      <c r="BE539" s="14">
        <f>SUMIFS(BD$4:BD539,$AU$4:$AU539,"="&amp;$AU539,$AY$4:$AY539,"="&amp;$AY539)</f>
        <v>2574</v>
      </c>
      <c r="BF539" s="25" t="s">
        <v>846</v>
      </c>
      <c r="BG539" s="14">
        <f t="shared" si="212"/>
        <v>375</v>
      </c>
      <c r="BH539" s="14">
        <f>SUMIFS(BG$4:BG539,AU$4:AU539,"="&amp;AU539,AY$4:AY539,"="&amp;AY539)</f>
        <v>1073</v>
      </c>
      <c r="BI539" s="25" t="s">
        <v>847</v>
      </c>
      <c r="BJ539" s="14">
        <f t="shared" si="213"/>
        <v>22500</v>
      </c>
      <c r="BK539" s="14">
        <f>SUMIFS(BJ$4:BJ539,$AU$4:$AU539,"="&amp;$AU539,$AY$4:$AY539,"="&amp;$AY539)</f>
        <v>64350</v>
      </c>
    </row>
    <row r="540" spans="46:63" ht="16.5" x14ac:dyDescent="0.2">
      <c r="AT540" s="13">
        <v>537</v>
      </c>
      <c r="AU540" s="13">
        <f t="shared" si="205"/>
        <v>7</v>
      </c>
      <c r="AV540" s="14">
        <f t="shared" si="206"/>
        <v>200806</v>
      </c>
      <c r="AW540" s="14">
        <f t="shared" si="207"/>
        <v>1102008</v>
      </c>
      <c r="AX540" s="13" t="s">
        <v>816</v>
      </c>
      <c r="AY540" s="13">
        <f t="shared" si="208"/>
        <v>6</v>
      </c>
      <c r="AZ540" s="13" t="s">
        <v>837</v>
      </c>
      <c r="BA540" s="14">
        <f t="shared" si="209"/>
        <v>6</v>
      </c>
      <c r="BB540" s="14" t="str">
        <f t="shared" si="210"/>
        <v>夏侯渊魂珠-6 等级-6</v>
      </c>
      <c r="BC540" s="25" t="s">
        <v>845</v>
      </c>
      <c r="BD540" s="14">
        <f t="shared" si="211"/>
        <v>1140</v>
      </c>
      <c r="BE540" s="14">
        <f>SUMIFS(BD$4:BD540,$AU$4:$AU540,"="&amp;$AU540,$AY$4:$AY540,"="&amp;$AY540)</f>
        <v>3714</v>
      </c>
      <c r="BF540" s="25" t="s">
        <v>846</v>
      </c>
      <c r="BG540" s="14">
        <f t="shared" si="212"/>
        <v>475</v>
      </c>
      <c r="BH540" s="14">
        <f>SUMIFS(BG$4:BG540,AU$4:AU540,"="&amp;AU540,AY$4:AY540,"="&amp;AY540)</f>
        <v>1548</v>
      </c>
      <c r="BI540" s="25" t="s">
        <v>847</v>
      </c>
      <c r="BJ540" s="14">
        <f t="shared" si="213"/>
        <v>28500</v>
      </c>
      <c r="BK540" s="14">
        <f>SUMIFS(BJ$4:BJ540,$AU$4:$AU540,"="&amp;$AU540,$AY$4:$AY540,"="&amp;$AY540)</f>
        <v>92850</v>
      </c>
    </row>
    <row r="541" spans="46:63" ht="16.5" x14ac:dyDescent="0.2">
      <c r="AT541" s="13">
        <v>538</v>
      </c>
      <c r="AU541" s="13">
        <f t="shared" si="205"/>
        <v>7</v>
      </c>
      <c r="AV541" s="14">
        <f t="shared" si="206"/>
        <v>200806</v>
      </c>
      <c r="AW541" s="14">
        <f t="shared" si="207"/>
        <v>1102008</v>
      </c>
      <c r="AX541" s="13" t="s">
        <v>816</v>
      </c>
      <c r="AY541" s="13">
        <f t="shared" si="208"/>
        <v>6</v>
      </c>
      <c r="AZ541" s="13" t="s">
        <v>837</v>
      </c>
      <c r="BA541" s="14">
        <f t="shared" si="209"/>
        <v>7</v>
      </c>
      <c r="BB541" s="14" t="str">
        <f t="shared" si="210"/>
        <v>夏侯渊魂珠-6 等级-7</v>
      </c>
      <c r="BC541" s="25" t="s">
        <v>845</v>
      </c>
      <c r="BD541" s="14">
        <f t="shared" si="211"/>
        <v>1380</v>
      </c>
      <c r="BE541" s="14">
        <f>SUMIFS(BD$4:BD541,$AU$4:$AU541,"="&amp;$AU541,$AY$4:$AY541,"="&amp;$AY541)</f>
        <v>5094</v>
      </c>
      <c r="BF541" s="25" t="s">
        <v>846</v>
      </c>
      <c r="BG541" s="14">
        <f t="shared" si="212"/>
        <v>575</v>
      </c>
      <c r="BH541" s="14">
        <f>SUMIFS(BG$4:BG541,AU$4:AU541,"="&amp;AU541,AY$4:AY541,"="&amp;AY541)</f>
        <v>2123</v>
      </c>
      <c r="BI541" s="25" t="s">
        <v>847</v>
      </c>
      <c r="BJ541" s="14">
        <f t="shared" si="213"/>
        <v>34500</v>
      </c>
      <c r="BK541" s="14">
        <f>SUMIFS(BJ$4:BJ541,$AU$4:$AU541,"="&amp;$AU541,$AY$4:$AY541,"="&amp;$AY541)</f>
        <v>127350</v>
      </c>
    </row>
    <row r="542" spans="46:63" ht="16.5" x14ac:dyDescent="0.2">
      <c r="AT542" s="13">
        <v>539</v>
      </c>
      <c r="AU542" s="13">
        <f t="shared" si="205"/>
        <v>7</v>
      </c>
      <c r="AV542" s="14">
        <f t="shared" si="206"/>
        <v>200806</v>
      </c>
      <c r="AW542" s="14">
        <f t="shared" si="207"/>
        <v>1102008</v>
      </c>
      <c r="AX542" s="13" t="s">
        <v>816</v>
      </c>
      <c r="AY542" s="13">
        <f t="shared" si="208"/>
        <v>6</v>
      </c>
      <c r="AZ542" s="13" t="s">
        <v>837</v>
      </c>
      <c r="BA542" s="14">
        <f t="shared" si="209"/>
        <v>8</v>
      </c>
      <c r="BB542" s="14" t="str">
        <f t="shared" si="210"/>
        <v>夏侯渊魂珠-6 等级-8</v>
      </c>
      <c r="BC542" s="25" t="s">
        <v>845</v>
      </c>
      <c r="BD542" s="14">
        <f t="shared" si="211"/>
        <v>1560</v>
      </c>
      <c r="BE542" s="14">
        <f>SUMIFS(BD$4:BD542,$AU$4:$AU542,"="&amp;$AU542,$AY$4:$AY542,"="&amp;$AY542)</f>
        <v>6654</v>
      </c>
      <c r="BF542" s="25" t="s">
        <v>846</v>
      </c>
      <c r="BG542" s="14">
        <f t="shared" si="212"/>
        <v>650</v>
      </c>
      <c r="BH542" s="14">
        <f>SUMIFS(BG$4:BG542,AU$4:AU542,"="&amp;AU542,AY$4:AY542,"="&amp;AY542)</f>
        <v>2773</v>
      </c>
      <c r="BI542" s="25" t="s">
        <v>847</v>
      </c>
      <c r="BJ542" s="14">
        <f t="shared" si="213"/>
        <v>39000</v>
      </c>
      <c r="BK542" s="14">
        <f>SUMIFS(BJ$4:BJ542,$AU$4:$AU542,"="&amp;$AU542,$AY$4:$AY542,"="&amp;$AY542)</f>
        <v>166350</v>
      </c>
    </row>
    <row r="543" spans="46:63" ht="16.5" x14ac:dyDescent="0.2">
      <c r="AT543" s="13">
        <v>540</v>
      </c>
      <c r="AU543" s="13">
        <f t="shared" si="205"/>
        <v>7</v>
      </c>
      <c r="AV543" s="14">
        <f t="shared" si="206"/>
        <v>200806</v>
      </c>
      <c r="AW543" s="14">
        <f t="shared" si="207"/>
        <v>1102008</v>
      </c>
      <c r="AX543" s="13" t="s">
        <v>816</v>
      </c>
      <c r="AY543" s="13">
        <f t="shared" si="208"/>
        <v>6</v>
      </c>
      <c r="AZ543" s="13" t="s">
        <v>837</v>
      </c>
      <c r="BA543" s="14">
        <f t="shared" si="209"/>
        <v>9</v>
      </c>
      <c r="BB543" s="14" t="str">
        <f t="shared" si="210"/>
        <v>夏侯渊魂珠-6 等级-9</v>
      </c>
      <c r="BC543" s="25" t="s">
        <v>845</v>
      </c>
      <c r="BD543" s="14">
        <f t="shared" si="211"/>
        <v>1800</v>
      </c>
      <c r="BE543" s="14">
        <f>SUMIFS(BD$4:BD543,$AU$4:$AU543,"="&amp;$AU543,$AY$4:$AY543,"="&amp;$AY543)</f>
        <v>8454</v>
      </c>
      <c r="BF543" s="25" t="s">
        <v>846</v>
      </c>
      <c r="BG543" s="14">
        <f t="shared" si="212"/>
        <v>750</v>
      </c>
      <c r="BH543" s="14">
        <f>SUMIFS(BG$4:BG543,AU$4:AU543,"="&amp;AU543,AY$4:AY543,"="&amp;AY543)</f>
        <v>3523</v>
      </c>
      <c r="BI543" s="25" t="s">
        <v>847</v>
      </c>
      <c r="BJ543" s="14">
        <f t="shared" si="213"/>
        <v>45000</v>
      </c>
      <c r="BK543" s="14">
        <f>SUMIFS(BJ$4:BJ543,$AU$4:$AU543,"="&amp;$AU543,$AY$4:$AY543,"="&amp;$AY543)</f>
        <v>211350</v>
      </c>
    </row>
    <row r="544" spans="46:63" ht="16.5" x14ac:dyDescent="0.2">
      <c r="AT544" s="13">
        <v>541</v>
      </c>
      <c r="AU544" s="13">
        <f t="shared" si="205"/>
        <v>7</v>
      </c>
      <c r="AV544" s="14">
        <f t="shared" si="206"/>
        <v>200807</v>
      </c>
      <c r="AW544" s="14">
        <f t="shared" si="207"/>
        <v>1102008</v>
      </c>
      <c r="AX544" s="13" t="s">
        <v>816</v>
      </c>
      <c r="AY544" s="13">
        <f t="shared" si="208"/>
        <v>7</v>
      </c>
      <c r="AZ544" s="13" t="s">
        <v>837</v>
      </c>
      <c r="BA544" s="14">
        <f t="shared" si="209"/>
        <v>0</v>
      </c>
      <c r="BB544" s="14" t="str">
        <f t="shared" si="210"/>
        <v>夏侯渊魂珠-7 等级-0</v>
      </c>
      <c r="BC544" s="25" t="s">
        <v>845</v>
      </c>
      <c r="BD544" s="14">
        <f t="shared" si="211"/>
        <v>0</v>
      </c>
      <c r="BE544" s="14">
        <f>SUMIFS(BD$4:BD544,$AU$4:$AU544,"="&amp;$AU544,$AY$4:$AY544,"="&amp;$AY544)</f>
        <v>0</v>
      </c>
      <c r="BF544" s="25" t="s">
        <v>846</v>
      </c>
      <c r="BG544" s="14">
        <f t="shared" si="212"/>
        <v>0</v>
      </c>
      <c r="BH544" s="14">
        <f>SUMIFS(BG$4:BG544,AU$4:AU544,"="&amp;AU544,AY$4:AY544,"="&amp;AY544)</f>
        <v>0</v>
      </c>
      <c r="BI544" s="25" t="s">
        <v>847</v>
      </c>
      <c r="BJ544" s="14">
        <f t="shared" si="213"/>
        <v>0</v>
      </c>
      <c r="BK544" s="14">
        <f>SUMIFS(BJ$4:BJ544,$AU$4:$AU544,"="&amp;$AU544,$AY$4:$AY544,"="&amp;$AY544)</f>
        <v>0</v>
      </c>
    </row>
    <row r="545" spans="46:63" ht="16.5" x14ac:dyDescent="0.2">
      <c r="AT545" s="13">
        <v>542</v>
      </c>
      <c r="AU545" s="13">
        <f t="shared" si="205"/>
        <v>7</v>
      </c>
      <c r="AV545" s="14">
        <f t="shared" si="206"/>
        <v>200807</v>
      </c>
      <c r="AW545" s="14">
        <f t="shared" si="207"/>
        <v>1102008</v>
      </c>
      <c r="AX545" s="13" t="s">
        <v>816</v>
      </c>
      <c r="AY545" s="13">
        <f t="shared" si="208"/>
        <v>7</v>
      </c>
      <c r="AZ545" s="13" t="s">
        <v>837</v>
      </c>
      <c r="BA545" s="14">
        <f t="shared" si="209"/>
        <v>1</v>
      </c>
      <c r="BB545" s="14" t="str">
        <f t="shared" si="210"/>
        <v>夏侯渊魂珠-7 等级-1</v>
      </c>
      <c r="BC545" s="25" t="s">
        <v>845</v>
      </c>
      <c r="BD545" s="14">
        <f t="shared" si="211"/>
        <v>288</v>
      </c>
      <c r="BE545" s="14">
        <f>SUMIFS(BD$4:BD545,$AU$4:$AU545,"="&amp;$AU545,$AY$4:$AY545,"="&amp;$AY545)</f>
        <v>288</v>
      </c>
      <c r="BF545" s="25" t="s">
        <v>846</v>
      </c>
      <c r="BG545" s="14">
        <f t="shared" si="212"/>
        <v>120</v>
      </c>
      <c r="BH545" s="14">
        <f>SUMIFS(BG$4:BG545,AU$4:AU545,"="&amp;AU545,AY$4:AY545,"="&amp;AY545)</f>
        <v>120</v>
      </c>
      <c r="BI545" s="25" t="s">
        <v>847</v>
      </c>
      <c r="BJ545" s="14">
        <f t="shared" si="213"/>
        <v>7200</v>
      </c>
      <c r="BK545" s="14">
        <f>SUMIFS(BJ$4:BJ545,$AU$4:$AU545,"="&amp;$AU545,$AY$4:$AY545,"="&amp;$AY545)</f>
        <v>7200</v>
      </c>
    </row>
    <row r="546" spans="46:63" ht="16.5" x14ac:dyDescent="0.2">
      <c r="AT546" s="13">
        <v>543</v>
      </c>
      <c r="AU546" s="13">
        <f t="shared" si="205"/>
        <v>7</v>
      </c>
      <c r="AV546" s="14">
        <f t="shared" si="206"/>
        <v>200807</v>
      </c>
      <c r="AW546" s="14">
        <f t="shared" si="207"/>
        <v>1102008</v>
      </c>
      <c r="AX546" s="13" t="s">
        <v>816</v>
      </c>
      <c r="AY546" s="13">
        <f t="shared" si="208"/>
        <v>7</v>
      </c>
      <c r="AZ546" s="13" t="s">
        <v>837</v>
      </c>
      <c r="BA546" s="14">
        <f t="shared" si="209"/>
        <v>2</v>
      </c>
      <c r="BB546" s="14" t="str">
        <f t="shared" si="210"/>
        <v>夏侯渊魂珠-7 等级-2</v>
      </c>
      <c r="BC546" s="25" t="s">
        <v>845</v>
      </c>
      <c r="BD546" s="14">
        <f t="shared" si="211"/>
        <v>432</v>
      </c>
      <c r="BE546" s="14">
        <f>SUMIFS(BD$4:BD546,$AU$4:$AU546,"="&amp;$AU546,$AY$4:$AY546,"="&amp;$AY546)</f>
        <v>720</v>
      </c>
      <c r="BF546" s="25" t="s">
        <v>846</v>
      </c>
      <c r="BG546" s="14">
        <f t="shared" si="212"/>
        <v>180</v>
      </c>
      <c r="BH546" s="14">
        <f>SUMIFS(BG$4:BG546,AU$4:AU546,"="&amp;AU546,AY$4:AY546,"="&amp;AY546)</f>
        <v>300</v>
      </c>
      <c r="BI546" s="25" t="s">
        <v>847</v>
      </c>
      <c r="BJ546" s="14">
        <f t="shared" si="213"/>
        <v>10800</v>
      </c>
      <c r="BK546" s="14">
        <f>SUMIFS(BJ$4:BJ546,$AU$4:$AU546,"="&amp;$AU546,$AY$4:$AY546,"="&amp;$AY546)</f>
        <v>18000</v>
      </c>
    </row>
    <row r="547" spans="46:63" ht="16.5" x14ac:dyDescent="0.2">
      <c r="AT547" s="13">
        <v>544</v>
      </c>
      <c r="AU547" s="13">
        <f t="shared" si="205"/>
        <v>7</v>
      </c>
      <c r="AV547" s="14">
        <f t="shared" si="206"/>
        <v>200807</v>
      </c>
      <c r="AW547" s="14">
        <f t="shared" si="207"/>
        <v>1102008</v>
      </c>
      <c r="AX547" s="13" t="s">
        <v>816</v>
      </c>
      <c r="AY547" s="13">
        <f t="shared" si="208"/>
        <v>7</v>
      </c>
      <c r="AZ547" s="13" t="s">
        <v>837</v>
      </c>
      <c r="BA547" s="14">
        <f t="shared" si="209"/>
        <v>3</v>
      </c>
      <c r="BB547" s="14" t="str">
        <f t="shared" si="210"/>
        <v>夏侯渊魂珠-7 等级-3</v>
      </c>
      <c r="BC547" s="25" t="s">
        <v>845</v>
      </c>
      <c r="BD547" s="14">
        <f t="shared" si="211"/>
        <v>576</v>
      </c>
      <c r="BE547" s="14">
        <f>SUMIFS(BD$4:BD547,$AU$4:$AU547,"="&amp;$AU547,$AY$4:$AY547,"="&amp;$AY547)</f>
        <v>1296</v>
      </c>
      <c r="BF547" s="25" t="s">
        <v>846</v>
      </c>
      <c r="BG547" s="14">
        <f t="shared" si="212"/>
        <v>240</v>
      </c>
      <c r="BH547" s="14">
        <f>SUMIFS(BG$4:BG547,AU$4:AU547,"="&amp;AU547,AY$4:AY547,"="&amp;AY547)</f>
        <v>540</v>
      </c>
      <c r="BI547" s="25" t="s">
        <v>847</v>
      </c>
      <c r="BJ547" s="14">
        <f t="shared" si="213"/>
        <v>14400</v>
      </c>
      <c r="BK547" s="14">
        <f>SUMIFS(BJ$4:BJ547,$AU$4:$AU547,"="&amp;$AU547,$AY$4:$AY547,"="&amp;$AY547)</f>
        <v>32400</v>
      </c>
    </row>
    <row r="548" spans="46:63" ht="16.5" x14ac:dyDescent="0.2">
      <c r="AT548" s="13">
        <v>545</v>
      </c>
      <c r="AU548" s="13">
        <f t="shared" si="205"/>
        <v>7</v>
      </c>
      <c r="AV548" s="14">
        <f t="shared" si="206"/>
        <v>200807</v>
      </c>
      <c r="AW548" s="14">
        <f t="shared" si="207"/>
        <v>1102008</v>
      </c>
      <c r="AX548" s="13" t="s">
        <v>816</v>
      </c>
      <c r="AY548" s="13">
        <f t="shared" si="208"/>
        <v>7</v>
      </c>
      <c r="AZ548" s="13" t="s">
        <v>837</v>
      </c>
      <c r="BA548" s="14">
        <f t="shared" si="209"/>
        <v>4</v>
      </c>
      <c r="BB548" s="14" t="str">
        <f t="shared" si="210"/>
        <v>夏侯渊魂珠-7 等级-4</v>
      </c>
      <c r="BC548" s="25" t="s">
        <v>845</v>
      </c>
      <c r="BD548" s="14">
        <f t="shared" si="211"/>
        <v>864</v>
      </c>
      <c r="BE548" s="14">
        <f>SUMIFS(BD$4:BD548,$AU$4:$AU548,"="&amp;$AU548,$AY$4:$AY548,"="&amp;$AY548)</f>
        <v>2160</v>
      </c>
      <c r="BF548" s="25" t="s">
        <v>846</v>
      </c>
      <c r="BG548" s="14">
        <f t="shared" si="212"/>
        <v>360</v>
      </c>
      <c r="BH548" s="14">
        <f>SUMIFS(BG$4:BG548,AU$4:AU548,"="&amp;AU548,AY$4:AY548,"="&amp;AY548)</f>
        <v>900</v>
      </c>
      <c r="BI548" s="25" t="s">
        <v>847</v>
      </c>
      <c r="BJ548" s="14">
        <f t="shared" si="213"/>
        <v>21600</v>
      </c>
      <c r="BK548" s="14">
        <f>SUMIFS(BJ$4:BJ548,$AU$4:$AU548,"="&amp;$AU548,$AY$4:$AY548,"="&amp;$AY548)</f>
        <v>54000</v>
      </c>
    </row>
    <row r="549" spans="46:63" ht="16.5" x14ac:dyDescent="0.2">
      <c r="AT549" s="13">
        <v>546</v>
      </c>
      <c r="AU549" s="13">
        <f t="shared" si="205"/>
        <v>7</v>
      </c>
      <c r="AV549" s="14">
        <f t="shared" si="206"/>
        <v>200807</v>
      </c>
      <c r="AW549" s="14">
        <f t="shared" si="207"/>
        <v>1102008</v>
      </c>
      <c r="AX549" s="13" t="s">
        <v>816</v>
      </c>
      <c r="AY549" s="13">
        <f t="shared" si="208"/>
        <v>7</v>
      </c>
      <c r="AZ549" s="13" t="s">
        <v>837</v>
      </c>
      <c r="BA549" s="14">
        <f t="shared" si="209"/>
        <v>5</v>
      </c>
      <c r="BB549" s="14" t="str">
        <f t="shared" si="210"/>
        <v>夏侯渊魂珠-7 等级-5</v>
      </c>
      <c r="BC549" s="25" t="s">
        <v>845</v>
      </c>
      <c r="BD549" s="14">
        <f t="shared" si="211"/>
        <v>1152</v>
      </c>
      <c r="BE549" s="14">
        <f>SUMIFS(BD$4:BD549,$AU$4:$AU549,"="&amp;$AU549,$AY$4:$AY549,"="&amp;$AY549)</f>
        <v>3312</v>
      </c>
      <c r="BF549" s="25" t="s">
        <v>846</v>
      </c>
      <c r="BG549" s="14">
        <f t="shared" si="212"/>
        <v>480</v>
      </c>
      <c r="BH549" s="14">
        <f>SUMIFS(BG$4:BG549,AU$4:AU549,"="&amp;AU549,AY$4:AY549,"="&amp;AY549)</f>
        <v>1380</v>
      </c>
      <c r="BI549" s="25" t="s">
        <v>847</v>
      </c>
      <c r="BJ549" s="14">
        <f t="shared" si="213"/>
        <v>28800</v>
      </c>
      <c r="BK549" s="14">
        <f>SUMIFS(BJ$4:BJ549,$AU$4:$AU549,"="&amp;$AU549,$AY$4:$AY549,"="&amp;$AY549)</f>
        <v>82800</v>
      </c>
    </row>
    <row r="550" spans="46:63" ht="16.5" x14ac:dyDescent="0.2">
      <c r="AT550" s="13">
        <v>547</v>
      </c>
      <c r="AU550" s="13">
        <f t="shared" si="205"/>
        <v>7</v>
      </c>
      <c r="AV550" s="14">
        <f t="shared" si="206"/>
        <v>200807</v>
      </c>
      <c r="AW550" s="14">
        <f t="shared" si="207"/>
        <v>1102008</v>
      </c>
      <c r="AX550" s="13" t="s">
        <v>816</v>
      </c>
      <c r="AY550" s="13">
        <f t="shared" si="208"/>
        <v>7</v>
      </c>
      <c r="AZ550" s="13" t="s">
        <v>837</v>
      </c>
      <c r="BA550" s="14">
        <f t="shared" si="209"/>
        <v>6</v>
      </c>
      <c r="BB550" s="14" t="str">
        <f t="shared" si="210"/>
        <v>夏侯渊魂珠-7 等级-6</v>
      </c>
      <c r="BC550" s="25" t="s">
        <v>845</v>
      </c>
      <c r="BD550" s="14">
        <f t="shared" si="211"/>
        <v>1440</v>
      </c>
      <c r="BE550" s="14">
        <f>SUMIFS(BD$4:BD550,$AU$4:$AU550,"="&amp;$AU550,$AY$4:$AY550,"="&amp;$AY550)</f>
        <v>4752</v>
      </c>
      <c r="BF550" s="25" t="s">
        <v>846</v>
      </c>
      <c r="BG550" s="14">
        <f t="shared" si="212"/>
        <v>600</v>
      </c>
      <c r="BH550" s="14">
        <f>SUMIFS(BG$4:BG550,AU$4:AU550,"="&amp;AU550,AY$4:AY550,"="&amp;AY550)</f>
        <v>1980</v>
      </c>
      <c r="BI550" s="25" t="s">
        <v>847</v>
      </c>
      <c r="BJ550" s="14">
        <f t="shared" si="213"/>
        <v>36000</v>
      </c>
      <c r="BK550" s="14">
        <f>SUMIFS(BJ$4:BJ550,$AU$4:$AU550,"="&amp;$AU550,$AY$4:$AY550,"="&amp;$AY550)</f>
        <v>118800</v>
      </c>
    </row>
    <row r="551" spans="46:63" ht="16.5" x14ac:dyDescent="0.2">
      <c r="AT551" s="13">
        <v>548</v>
      </c>
      <c r="AU551" s="13">
        <f t="shared" si="205"/>
        <v>7</v>
      </c>
      <c r="AV551" s="14">
        <f t="shared" si="206"/>
        <v>200807</v>
      </c>
      <c r="AW551" s="14">
        <f t="shared" si="207"/>
        <v>1102008</v>
      </c>
      <c r="AX551" s="13" t="s">
        <v>816</v>
      </c>
      <c r="AY551" s="13">
        <f t="shared" si="208"/>
        <v>7</v>
      </c>
      <c r="AZ551" s="13" t="s">
        <v>837</v>
      </c>
      <c r="BA551" s="14">
        <f t="shared" si="209"/>
        <v>7</v>
      </c>
      <c r="BB551" s="14" t="str">
        <f t="shared" si="210"/>
        <v>夏侯渊魂珠-7 等级-7</v>
      </c>
      <c r="BC551" s="25" t="s">
        <v>845</v>
      </c>
      <c r="BD551" s="14">
        <f t="shared" si="211"/>
        <v>1728</v>
      </c>
      <c r="BE551" s="14">
        <f>SUMIFS(BD$4:BD551,$AU$4:$AU551,"="&amp;$AU551,$AY$4:$AY551,"="&amp;$AY551)</f>
        <v>6480</v>
      </c>
      <c r="BF551" s="25" t="s">
        <v>846</v>
      </c>
      <c r="BG551" s="14">
        <f t="shared" si="212"/>
        <v>720</v>
      </c>
      <c r="BH551" s="14">
        <f>SUMIFS(BG$4:BG551,AU$4:AU551,"="&amp;AU551,AY$4:AY551,"="&amp;AY551)</f>
        <v>2700</v>
      </c>
      <c r="BI551" s="25" t="s">
        <v>847</v>
      </c>
      <c r="BJ551" s="14">
        <f t="shared" si="213"/>
        <v>43200</v>
      </c>
      <c r="BK551" s="14">
        <f>SUMIFS(BJ$4:BJ551,$AU$4:$AU551,"="&amp;$AU551,$AY$4:$AY551,"="&amp;$AY551)</f>
        <v>162000</v>
      </c>
    </row>
    <row r="552" spans="46:63" ht="16.5" x14ac:dyDescent="0.2">
      <c r="AT552" s="13">
        <v>549</v>
      </c>
      <c r="AU552" s="13">
        <f t="shared" si="205"/>
        <v>7</v>
      </c>
      <c r="AV552" s="14">
        <f t="shared" si="206"/>
        <v>200807</v>
      </c>
      <c r="AW552" s="14">
        <f t="shared" si="207"/>
        <v>1102008</v>
      </c>
      <c r="AX552" s="13" t="s">
        <v>816</v>
      </c>
      <c r="AY552" s="13">
        <f t="shared" si="208"/>
        <v>7</v>
      </c>
      <c r="AZ552" s="13" t="s">
        <v>837</v>
      </c>
      <c r="BA552" s="14">
        <f t="shared" si="209"/>
        <v>8</v>
      </c>
      <c r="BB552" s="14" t="str">
        <f t="shared" si="210"/>
        <v>夏侯渊魂珠-7 等级-8</v>
      </c>
      <c r="BC552" s="25" t="s">
        <v>845</v>
      </c>
      <c r="BD552" s="14">
        <f t="shared" si="211"/>
        <v>2016</v>
      </c>
      <c r="BE552" s="14">
        <f>SUMIFS(BD$4:BD552,$AU$4:$AU552,"="&amp;$AU552,$AY$4:$AY552,"="&amp;$AY552)</f>
        <v>8496</v>
      </c>
      <c r="BF552" s="25" t="s">
        <v>846</v>
      </c>
      <c r="BG552" s="14">
        <f t="shared" si="212"/>
        <v>840</v>
      </c>
      <c r="BH552" s="14">
        <f>SUMIFS(BG$4:BG552,AU$4:AU552,"="&amp;AU552,AY$4:AY552,"="&amp;AY552)</f>
        <v>3540</v>
      </c>
      <c r="BI552" s="25" t="s">
        <v>847</v>
      </c>
      <c r="BJ552" s="14">
        <f t="shared" si="213"/>
        <v>50400</v>
      </c>
      <c r="BK552" s="14">
        <f>SUMIFS(BJ$4:BJ552,$AU$4:$AU552,"="&amp;$AU552,$AY$4:$AY552,"="&amp;$AY552)</f>
        <v>212400</v>
      </c>
    </row>
    <row r="553" spans="46:63" ht="16.5" x14ac:dyDescent="0.2">
      <c r="AT553" s="13">
        <v>550</v>
      </c>
      <c r="AU553" s="13">
        <f t="shared" si="205"/>
        <v>7</v>
      </c>
      <c r="AV553" s="14">
        <f t="shared" si="206"/>
        <v>200807</v>
      </c>
      <c r="AW553" s="14">
        <f t="shared" si="207"/>
        <v>1102008</v>
      </c>
      <c r="AX553" s="13" t="s">
        <v>816</v>
      </c>
      <c r="AY553" s="13">
        <f t="shared" si="208"/>
        <v>7</v>
      </c>
      <c r="AZ553" s="13" t="s">
        <v>837</v>
      </c>
      <c r="BA553" s="14">
        <f t="shared" si="209"/>
        <v>9</v>
      </c>
      <c r="BB553" s="14" t="str">
        <f t="shared" si="210"/>
        <v>夏侯渊魂珠-7 等级-9</v>
      </c>
      <c r="BC553" s="25" t="s">
        <v>845</v>
      </c>
      <c r="BD553" s="14">
        <f t="shared" si="211"/>
        <v>2304</v>
      </c>
      <c r="BE553" s="14">
        <f>SUMIFS(BD$4:BD553,$AU$4:$AU553,"="&amp;$AU553,$AY$4:$AY553,"="&amp;$AY553)</f>
        <v>10800</v>
      </c>
      <c r="BF553" s="25" t="s">
        <v>846</v>
      </c>
      <c r="BG553" s="14">
        <f t="shared" si="212"/>
        <v>960</v>
      </c>
      <c r="BH553" s="14">
        <f>SUMIFS(BG$4:BG553,AU$4:AU553,"="&amp;AU553,AY$4:AY553,"="&amp;AY553)</f>
        <v>4500</v>
      </c>
      <c r="BI553" s="25" t="s">
        <v>847</v>
      </c>
      <c r="BJ553" s="14">
        <f t="shared" si="213"/>
        <v>57600</v>
      </c>
      <c r="BK553" s="14">
        <f>SUMIFS(BJ$4:BJ553,$AU$4:$AU553,"="&amp;$AU553,$AY$4:$AY553,"="&amp;$AY553)</f>
        <v>270000</v>
      </c>
    </row>
    <row r="554" spans="46:63" ht="16.5" x14ac:dyDescent="0.2">
      <c r="AT554" s="13">
        <v>551</v>
      </c>
      <c r="AU554" s="13">
        <f t="shared" si="205"/>
        <v>7</v>
      </c>
      <c r="AV554" s="14">
        <f t="shared" si="206"/>
        <v>200808</v>
      </c>
      <c r="AW554" s="14">
        <f t="shared" si="207"/>
        <v>1102008</v>
      </c>
      <c r="AX554" s="13" t="s">
        <v>816</v>
      </c>
      <c r="AY554" s="13">
        <f t="shared" si="208"/>
        <v>8</v>
      </c>
      <c r="AZ554" s="13" t="s">
        <v>837</v>
      </c>
      <c r="BA554" s="14">
        <f t="shared" si="209"/>
        <v>0</v>
      </c>
      <c r="BB554" s="14" t="str">
        <f t="shared" si="210"/>
        <v>夏侯渊魂珠-8 等级-0</v>
      </c>
      <c r="BC554" s="25" t="s">
        <v>845</v>
      </c>
      <c r="BD554" s="14">
        <f t="shared" si="211"/>
        <v>0</v>
      </c>
      <c r="BE554" s="14">
        <f>SUMIFS(BD$4:BD554,$AU$4:$AU554,"="&amp;$AU554,$AY$4:$AY554,"="&amp;$AY554)</f>
        <v>0</v>
      </c>
      <c r="BF554" s="25" t="s">
        <v>846</v>
      </c>
      <c r="BG554" s="14">
        <f t="shared" si="212"/>
        <v>0</v>
      </c>
      <c r="BH554" s="14">
        <f>SUMIFS(BG$4:BG554,AU$4:AU554,"="&amp;AU554,AY$4:AY554,"="&amp;AY554)</f>
        <v>0</v>
      </c>
      <c r="BI554" s="25" t="s">
        <v>847</v>
      </c>
      <c r="BJ554" s="14">
        <f t="shared" si="213"/>
        <v>0</v>
      </c>
      <c r="BK554" s="14">
        <f>SUMIFS(BJ$4:BJ554,$AU$4:$AU554,"="&amp;$AU554,$AY$4:$AY554,"="&amp;$AY554)</f>
        <v>0</v>
      </c>
    </row>
    <row r="555" spans="46:63" ht="16.5" x14ac:dyDescent="0.2">
      <c r="AT555" s="13">
        <v>552</v>
      </c>
      <c r="AU555" s="13">
        <f t="shared" si="205"/>
        <v>7</v>
      </c>
      <c r="AV555" s="14">
        <f t="shared" si="206"/>
        <v>200808</v>
      </c>
      <c r="AW555" s="14">
        <f t="shared" si="207"/>
        <v>1102008</v>
      </c>
      <c r="AX555" s="13" t="s">
        <v>816</v>
      </c>
      <c r="AY555" s="13">
        <f t="shared" si="208"/>
        <v>8</v>
      </c>
      <c r="AZ555" s="13" t="s">
        <v>837</v>
      </c>
      <c r="BA555" s="14">
        <f t="shared" si="209"/>
        <v>1</v>
      </c>
      <c r="BB555" s="14" t="str">
        <f t="shared" si="210"/>
        <v>夏侯渊魂珠-8 等级-1</v>
      </c>
      <c r="BC555" s="25" t="s">
        <v>845</v>
      </c>
      <c r="BD555" s="14">
        <f t="shared" si="211"/>
        <v>384</v>
      </c>
      <c r="BE555" s="14">
        <f>SUMIFS(BD$4:BD555,$AU$4:$AU555,"="&amp;$AU555,$AY$4:$AY555,"="&amp;$AY555)</f>
        <v>384</v>
      </c>
      <c r="BF555" s="25" t="s">
        <v>846</v>
      </c>
      <c r="BG555" s="14">
        <f t="shared" si="212"/>
        <v>160</v>
      </c>
      <c r="BH555" s="14">
        <f>SUMIFS(BG$4:BG555,AU$4:AU555,"="&amp;AU555,AY$4:AY555,"="&amp;AY555)</f>
        <v>160</v>
      </c>
      <c r="BI555" s="25" t="s">
        <v>847</v>
      </c>
      <c r="BJ555" s="14">
        <f t="shared" si="213"/>
        <v>9600</v>
      </c>
      <c r="BK555" s="14">
        <f>SUMIFS(BJ$4:BJ555,$AU$4:$AU555,"="&amp;$AU555,$AY$4:$AY555,"="&amp;$AY555)</f>
        <v>9600</v>
      </c>
    </row>
    <row r="556" spans="46:63" ht="16.5" x14ac:dyDescent="0.2">
      <c r="AT556" s="13">
        <v>553</v>
      </c>
      <c r="AU556" s="13">
        <f t="shared" si="205"/>
        <v>7</v>
      </c>
      <c r="AV556" s="14">
        <f t="shared" si="206"/>
        <v>200808</v>
      </c>
      <c r="AW556" s="14">
        <f t="shared" si="207"/>
        <v>1102008</v>
      </c>
      <c r="AX556" s="13" t="s">
        <v>816</v>
      </c>
      <c r="AY556" s="13">
        <f t="shared" si="208"/>
        <v>8</v>
      </c>
      <c r="AZ556" s="13" t="s">
        <v>837</v>
      </c>
      <c r="BA556" s="14">
        <f t="shared" si="209"/>
        <v>2</v>
      </c>
      <c r="BB556" s="14" t="str">
        <f t="shared" si="210"/>
        <v>夏侯渊魂珠-8 等级-2</v>
      </c>
      <c r="BC556" s="25" t="s">
        <v>845</v>
      </c>
      <c r="BD556" s="14">
        <f t="shared" si="211"/>
        <v>576</v>
      </c>
      <c r="BE556" s="14">
        <f>SUMIFS(BD$4:BD556,$AU$4:$AU556,"="&amp;$AU556,$AY$4:$AY556,"="&amp;$AY556)</f>
        <v>960</v>
      </c>
      <c r="BF556" s="25" t="s">
        <v>846</v>
      </c>
      <c r="BG556" s="14">
        <f t="shared" si="212"/>
        <v>240</v>
      </c>
      <c r="BH556" s="14">
        <f>SUMIFS(BG$4:BG556,AU$4:AU556,"="&amp;AU556,AY$4:AY556,"="&amp;AY556)</f>
        <v>400</v>
      </c>
      <c r="BI556" s="25" t="s">
        <v>847</v>
      </c>
      <c r="BJ556" s="14">
        <f t="shared" si="213"/>
        <v>14400</v>
      </c>
      <c r="BK556" s="14">
        <f>SUMIFS(BJ$4:BJ556,$AU$4:$AU556,"="&amp;$AU556,$AY$4:$AY556,"="&amp;$AY556)</f>
        <v>24000</v>
      </c>
    </row>
    <row r="557" spans="46:63" ht="16.5" x14ac:dyDescent="0.2">
      <c r="AT557" s="13">
        <v>554</v>
      </c>
      <c r="AU557" s="13">
        <f t="shared" si="205"/>
        <v>7</v>
      </c>
      <c r="AV557" s="14">
        <f t="shared" si="206"/>
        <v>200808</v>
      </c>
      <c r="AW557" s="14">
        <f t="shared" si="207"/>
        <v>1102008</v>
      </c>
      <c r="AX557" s="13" t="s">
        <v>816</v>
      </c>
      <c r="AY557" s="13">
        <f t="shared" si="208"/>
        <v>8</v>
      </c>
      <c r="AZ557" s="13" t="s">
        <v>837</v>
      </c>
      <c r="BA557" s="14">
        <f t="shared" si="209"/>
        <v>3</v>
      </c>
      <c r="BB557" s="14" t="str">
        <f t="shared" si="210"/>
        <v>夏侯渊魂珠-8 等级-3</v>
      </c>
      <c r="BC557" s="25" t="s">
        <v>845</v>
      </c>
      <c r="BD557" s="14">
        <f t="shared" si="211"/>
        <v>768</v>
      </c>
      <c r="BE557" s="14">
        <f>SUMIFS(BD$4:BD557,$AU$4:$AU557,"="&amp;$AU557,$AY$4:$AY557,"="&amp;$AY557)</f>
        <v>1728</v>
      </c>
      <c r="BF557" s="25" t="s">
        <v>846</v>
      </c>
      <c r="BG557" s="14">
        <f t="shared" si="212"/>
        <v>320</v>
      </c>
      <c r="BH557" s="14">
        <f>SUMIFS(BG$4:BG557,AU$4:AU557,"="&amp;AU557,AY$4:AY557,"="&amp;AY557)</f>
        <v>720</v>
      </c>
      <c r="BI557" s="25" t="s">
        <v>847</v>
      </c>
      <c r="BJ557" s="14">
        <f t="shared" si="213"/>
        <v>19200</v>
      </c>
      <c r="BK557" s="14">
        <f>SUMIFS(BJ$4:BJ557,$AU$4:$AU557,"="&amp;$AU557,$AY$4:$AY557,"="&amp;$AY557)</f>
        <v>43200</v>
      </c>
    </row>
    <row r="558" spans="46:63" ht="16.5" x14ac:dyDescent="0.2">
      <c r="AT558" s="13">
        <v>555</v>
      </c>
      <c r="AU558" s="13">
        <f t="shared" si="205"/>
        <v>7</v>
      </c>
      <c r="AV558" s="14">
        <f t="shared" si="206"/>
        <v>200808</v>
      </c>
      <c r="AW558" s="14">
        <f t="shared" si="207"/>
        <v>1102008</v>
      </c>
      <c r="AX558" s="13" t="s">
        <v>816</v>
      </c>
      <c r="AY558" s="13">
        <f t="shared" si="208"/>
        <v>8</v>
      </c>
      <c r="AZ558" s="13" t="s">
        <v>837</v>
      </c>
      <c r="BA558" s="14">
        <f t="shared" si="209"/>
        <v>4</v>
      </c>
      <c r="BB558" s="14" t="str">
        <f t="shared" si="210"/>
        <v>夏侯渊魂珠-8 等级-4</v>
      </c>
      <c r="BC558" s="25" t="s">
        <v>845</v>
      </c>
      <c r="BD558" s="14">
        <f t="shared" si="211"/>
        <v>1152</v>
      </c>
      <c r="BE558" s="14">
        <f>SUMIFS(BD$4:BD558,$AU$4:$AU558,"="&amp;$AU558,$AY$4:$AY558,"="&amp;$AY558)</f>
        <v>2880</v>
      </c>
      <c r="BF558" s="25" t="s">
        <v>846</v>
      </c>
      <c r="BG558" s="14">
        <f t="shared" si="212"/>
        <v>480</v>
      </c>
      <c r="BH558" s="14">
        <f>SUMIFS(BG$4:BG558,AU$4:AU558,"="&amp;AU558,AY$4:AY558,"="&amp;AY558)</f>
        <v>1200</v>
      </c>
      <c r="BI558" s="25" t="s">
        <v>847</v>
      </c>
      <c r="BJ558" s="14">
        <f t="shared" si="213"/>
        <v>28800</v>
      </c>
      <c r="BK558" s="14">
        <f>SUMIFS(BJ$4:BJ558,$AU$4:$AU558,"="&amp;$AU558,$AY$4:$AY558,"="&amp;$AY558)</f>
        <v>72000</v>
      </c>
    </row>
    <row r="559" spans="46:63" ht="16.5" x14ac:dyDescent="0.2">
      <c r="AT559" s="13">
        <v>556</v>
      </c>
      <c r="AU559" s="13">
        <f t="shared" si="205"/>
        <v>7</v>
      </c>
      <c r="AV559" s="14">
        <f t="shared" si="206"/>
        <v>200808</v>
      </c>
      <c r="AW559" s="14">
        <f t="shared" si="207"/>
        <v>1102008</v>
      </c>
      <c r="AX559" s="13" t="s">
        <v>816</v>
      </c>
      <c r="AY559" s="13">
        <f t="shared" si="208"/>
        <v>8</v>
      </c>
      <c r="AZ559" s="13" t="s">
        <v>837</v>
      </c>
      <c r="BA559" s="14">
        <f t="shared" si="209"/>
        <v>5</v>
      </c>
      <c r="BB559" s="14" t="str">
        <f t="shared" si="210"/>
        <v>夏侯渊魂珠-8 等级-5</v>
      </c>
      <c r="BC559" s="25" t="s">
        <v>845</v>
      </c>
      <c r="BD559" s="14">
        <f t="shared" si="211"/>
        <v>1536</v>
      </c>
      <c r="BE559" s="14">
        <f>SUMIFS(BD$4:BD559,$AU$4:$AU559,"="&amp;$AU559,$AY$4:$AY559,"="&amp;$AY559)</f>
        <v>4416</v>
      </c>
      <c r="BF559" s="25" t="s">
        <v>846</v>
      </c>
      <c r="BG559" s="14">
        <f t="shared" si="212"/>
        <v>640</v>
      </c>
      <c r="BH559" s="14">
        <f>SUMIFS(BG$4:BG559,AU$4:AU559,"="&amp;AU559,AY$4:AY559,"="&amp;AY559)</f>
        <v>1840</v>
      </c>
      <c r="BI559" s="25" t="s">
        <v>847</v>
      </c>
      <c r="BJ559" s="14">
        <f t="shared" si="213"/>
        <v>38400</v>
      </c>
      <c r="BK559" s="14">
        <f>SUMIFS(BJ$4:BJ559,$AU$4:$AU559,"="&amp;$AU559,$AY$4:$AY559,"="&amp;$AY559)</f>
        <v>110400</v>
      </c>
    </row>
    <row r="560" spans="46:63" ht="16.5" x14ac:dyDescent="0.2">
      <c r="AT560" s="13">
        <v>557</v>
      </c>
      <c r="AU560" s="13">
        <f t="shared" si="205"/>
        <v>7</v>
      </c>
      <c r="AV560" s="14">
        <f t="shared" si="206"/>
        <v>200808</v>
      </c>
      <c r="AW560" s="14">
        <f t="shared" si="207"/>
        <v>1102008</v>
      </c>
      <c r="AX560" s="13" t="s">
        <v>816</v>
      </c>
      <c r="AY560" s="13">
        <f t="shared" si="208"/>
        <v>8</v>
      </c>
      <c r="AZ560" s="13" t="s">
        <v>837</v>
      </c>
      <c r="BA560" s="14">
        <f t="shared" si="209"/>
        <v>6</v>
      </c>
      <c r="BB560" s="14" t="str">
        <f t="shared" si="210"/>
        <v>夏侯渊魂珠-8 等级-6</v>
      </c>
      <c r="BC560" s="25" t="s">
        <v>845</v>
      </c>
      <c r="BD560" s="14">
        <f t="shared" si="211"/>
        <v>1920</v>
      </c>
      <c r="BE560" s="14">
        <f>SUMIFS(BD$4:BD560,$AU$4:$AU560,"="&amp;$AU560,$AY$4:$AY560,"="&amp;$AY560)</f>
        <v>6336</v>
      </c>
      <c r="BF560" s="25" t="s">
        <v>846</v>
      </c>
      <c r="BG560" s="14">
        <f t="shared" si="212"/>
        <v>800</v>
      </c>
      <c r="BH560" s="14">
        <f>SUMIFS(BG$4:BG560,AU$4:AU560,"="&amp;AU560,AY$4:AY560,"="&amp;AY560)</f>
        <v>2640</v>
      </c>
      <c r="BI560" s="25" t="s">
        <v>847</v>
      </c>
      <c r="BJ560" s="14">
        <f t="shared" si="213"/>
        <v>48000</v>
      </c>
      <c r="BK560" s="14">
        <f>SUMIFS(BJ$4:BJ560,$AU$4:$AU560,"="&amp;$AU560,$AY$4:$AY560,"="&amp;$AY560)</f>
        <v>158400</v>
      </c>
    </row>
    <row r="561" spans="46:63" ht="16.5" x14ac:dyDescent="0.2">
      <c r="AT561" s="13">
        <v>558</v>
      </c>
      <c r="AU561" s="13">
        <f t="shared" si="205"/>
        <v>7</v>
      </c>
      <c r="AV561" s="14">
        <f t="shared" si="206"/>
        <v>200808</v>
      </c>
      <c r="AW561" s="14">
        <f t="shared" si="207"/>
        <v>1102008</v>
      </c>
      <c r="AX561" s="13" t="s">
        <v>816</v>
      </c>
      <c r="AY561" s="13">
        <f t="shared" si="208"/>
        <v>8</v>
      </c>
      <c r="AZ561" s="13" t="s">
        <v>837</v>
      </c>
      <c r="BA561" s="14">
        <f t="shared" si="209"/>
        <v>7</v>
      </c>
      <c r="BB561" s="14" t="str">
        <f t="shared" si="210"/>
        <v>夏侯渊魂珠-8 等级-7</v>
      </c>
      <c r="BC561" s="25" t="s">
        <v>845</v>
      </c>
      <c r="BD561" s="14">
        <f t="shared" si="211"/>
        <v>2304</v>
      </c>
      <c r="BE561" s="14">
        <f>SUMIFS(BD$4:BD561,$AU$4:$AU561,"="&amp;$AU561,$AY$4:$AY561,"="&amp;$AY561)</f>
        <v>8640</v>
      </c>
      <c r="BF561" s="25" t="s">
        <v>846</v>
      </c>
      <c r="BG561" s="14">
        <f t="shared" si="212"/>
        <v>960</v>
      </c>
      <c r="BH561" s="14">
        <f>SUMIFS(BG$4:BG561,AU$4:AU561,"="&amp;AU561,AY$4:AY561,"="&amp;AY561)</f>
        <v>3600</v>
      </c>
      <c r="BI561" s="25" t="s">
        <v>847</v>
      </c>
      <c r="BJ561" s="14">
        <f t="shared" si="213"/>
        <v>57600</v>
      </c>
      <c r="BK561" s="14">
        <f>SUMIFS(BJ$4:BJ561,$AU$4:$AU561,"="&amp;$AU561,$AY$4:$AY561,"="&amp;$AY561)</f>
        <v>216000</v>
      </c>
    </row>
    <row r="562" spans="46:63" ht="16.5" x14ac:dyDescent="0.2">
      <c r="AT562" s="13">
        <v>559</v>
      </c>
      <c r="AU562" s="13">
        <f t="shared" si="205"/>
        <v>7</v>
      </c>
      <c r="AV562" s="14">
        <f t="shared" si="206"/>
        <v>200808</v>
      </c>
      <c r="AW562" s="14">
        <f t="shared" si="207"/>
        <v>1102008</v>
      </c>
      <c r="AX562" s="13" t="s">
        <v>816</v>
      </c>
      <c r="AY562" s="13">
        <f t="shared" si="208"/>
        <v>8</v>
      </c>
      <c r="AZ562" s="13" t="s">
        <v>837</v>
      </c>
      <c r="BA562" s="14">
        <f t="shared" si="209"/>
        <v>8</v>
      </c>
      <c r="BB562" s="14" t="str">
        <f t="shared" si="210"/>
        <v>夏侯渊魂珠-8 等级-8</v>
      </c>
      <c r="BC562" s="25" t="s">
        <v>845</v>
      </c>
      <c r="BD562" s="14">
        <f t="shared" si="211"/>
        <v>2688</v>
      </c>
      <c r="BE562" s="14">
        <f>SUMIFS(BD$4:BD562,$AU$4:$AU562,"="&amp;$AU562,$AY$4:$AY562,"="&amp;$AY562)</f>
        <v>11328</v>
      </c>
      <c r="BF562" s="25" t="s">
        <v>846</v>
      </c>
      <c r="BG562" s="14">
        <f t="shared" si="212"/>
        <v>1120</v>
      </c>
      <c r="BH562" s="14">
        <f>SUMIFS(BG$4:BG562,AU$4:AU562,"="&amp;AU562,AY$4:AY562,"="&amp;AY562)</f>
        <v>4720</v>
      </c>
      <c r="BI562" s="25" t="s">
        <v>847</v>
      </c>
      <c r="BJ562" s="14">
        <f t="shared" si="213"/>
        <v>67200</v>
      </c>
      <c r="BK562" s="14">
        <f>SUMIFS(BJ$4:BJ562,$AU$4:$AU562,"="&amp;$AU562,$AY$4:$AY562,"="&amp;$AY562)</f>
        <v>283200</v>
      </c>
    </row>
    <row r="563" spans="46:63" ht="16.5" x14ac:dyDescent="0.2">
      <c r="AT563" s="13">
        <v>560</v>
      </c>
      <c r="AU563" s="13">
        <f t="shared" si="205"/>
        <v>7</v>
      </c>
      <c r="AV563" s="14">
        <f t="shared" si="206"/>
        <v>200808</v>
      </c>
      <c r="AW563" s="14">
        <f t="shared" si="207"/>
        <v>1102008</v>
      </c>
      <c r="AX563" s="13" t="s">
        <v>816</v>
      </c>
      <c r="AY563" s="13">
        <f t="shared" si="208"/>
        <v>8</v>
      </c>
      <c r="AZ563" s="13" t="s">
        <v>837</v>
      </c>
      <c r="BA563" s="14">
        <f t="shared" si="209"/>
        <v>9</v>
      </c>
      <c r="BB563" s="14" t="str">
        <f t="shared" si="210"/>
        <v>夏侯渊魂珠-8 等级-9</v>
      </c>
      <c r="BC563" s="25" t="s">
        <v>845</v>
      </c>
      <c r="BD563" s="14">
        <f t="shared" si="211"/>
        <v>3072</v>
      </c>
      <c r="BE563" s="14">
        <f>SUMIFS(BD$4:BD563,$AU$4:$AU563,"="&amp;$AU563,$AY$4:$AY563,"="&amp;$AY563)</f>
        <v>14400</v>
      </c>
      <c r="BF563" s="25" t="s">
        <v>846</v>
      </c>
      <c r="BG563" s="14">
        <f t="shared" si="212"/>
        <v>1280</v>
      </c>
      <c r="BH563" s="14">
        <f>SUMIFS(BG$4:BG563,AU$4:AU563,"="&amp;AU563,AY$4:AY563,"="&amp;AY563)</f>
        <v>6000</v>
      </c>
      <c r="BI563" s="25" t="s">
        <v>847</v>
      </c>
      <c r="BJ563" s="14">
        <f t="shared" si="213"/>
        <v>76800</v>
      </c>
      <c r="BK563" s="14">
        <f>SUMIFS(BJ$4:BJ563,$AU$4:$AU563,"="&amp;$AU563,$AY$4:$AY563,"="&amp;$AY563)</f>
        <v>360000</v>
      </c>
    </row>
    <row r="564" spans="46:63" ht="16.5" x14ac:dyDescent="0.2">
      <c r="AT564" s="13">
        <v>561</v>
      </c>
      <c r="AU564" s="13">
        <f t="shared" si="205"/>
        <v>8</v>
      </c>
      <c r="AV564" s="14">
        <f t="shared" si="206"/>
        <v>200901</v>
      </c>
      <c r="AW564" s="14">
        <f t="shared" si="207"/>
        <v>1102009</v>
      </c>
      <c r="AX564" s="13" t="s">
        <v>816</v>
      </c>
      <c r="AY564" s="13">
        <f t="shared" si="208"/>
        <v>1</v>
      </c>
      <c r="AZ564" s="13" t="s">
        <v>837</v>
      </c>
      <c r="BA564" s="14">
        <f t="shared" si="209"/>
        <v>0</v>
      </c>
      <c r="BB564" s="14" t="str">
        <f t="shared" si="210"/>
        <v>徐晃魂珠-1 等级-0</v>
      </c>
      <c r="BC564" s="25" t="s">
        <v>845</v>
      </c>
      <c r="BD564" s="14">
        <f t="shared" si="211"/>
        <v>0</v>
      </c>
      <c r="BE564" s="14">
        <f>SUMIFS(BD$4:BD564,$AU$4:$AU564,"="&amp;$AU564,$AY$4:$AY564,"="&amp;$AY564)</f>
        <v>0</v>
      </c>
      <c r="BF564" s="25" t="s">
        <v>846</v>
      </c>
      <c r="BG564" s="14">
        <f t="shared" si="212"/>
        <v>0</v>
      </c>
      <c r="BH564" s="14">
        <f>SUMIFS(BG$4:BG564,AU$4:AU564,"="&amp;AU564,AY$4:AY564,"="&amp;AY564)</f>
        <v>0</v>
      </c>
      <c r="BI564" s="25" t="s">
        <v>847</v>
      </c>
      <c r="BJ564" s="14">
        <f t="shared" si="213"/>
        <v>0</v>
      </c>
      <c r="BK564" s="14">
        <f>SUMIFS(BJ$4:BJ564,$AU$4:$AU564,"="&amp;$AU564,$AY$4:$AY564,"="&amp;$AY564)</f>
        <v>0</v>
      </c>
    </row>
    <row r="565" spans="46:63" ht="16.5" x14ac:dyDescent="0.2">
      <c r="AT565" s="13">
        <v>562</v>
      </c>
      <c r="AU565" s="13">
        <f t="shared" si="205"/>
        <v>8</v>
      </c>
      <c r="AV565" s="14">
        <f t="shared" si="206"/>
        <v>200901</v>
      </c>
      <c r="AW565" s="14">
        <f t="shared" si="207"/>
        <v>1102009</v>
      </c>
      <c r="AX565" s="13" t="s">
        <v>816</v>
      </c>
      <c r="AY565" s="13">
        <f t="shared" si="208"/>
        <v>1</v>
      </c>
      <c r="AZ565" s="13" t="s">
        <v>837</v>
      </c>
      <c r="BA565" s="14">
        <f t="shared" si="209"/>
        <v>1</v>
      </c>
      <c r="BB565" s="14" t="str">
        <f t="shared" si="210"/>
        <v>徐晃魂珠-1 等级-1</v>
      </c>
      <c r="BC565" s="25" t="s">
        <v>845</v>
      </c>
      <c r="BD565" s="14">
        <f t="shared" si="211"/>
        <v>44</v>
      </c>
      <c r="BE565" s="14">
        <f>SUMIFS(BD$4:BD565,$AU$4:$AU565,"="&amp;$AU565,$AY$4:$AY565,"="&amp;$AY565)</f>
        <v>44</v>
      </c>
      <c r="BF565" s="25" t="s">
        <v>846</v>
      </c>
      <c r="BG565" s="14">
        <f t="shared" si="212"/>
        <v>24</v>
      </c>
      <c r="BH565" s="14">
        <f>SUMIFS(BG$4:BG565,AU$4:AU565,"="&amp;AU565,AY$4:AY565,"="&amp;AY565)</f>
        <v>24</v>
      </c>
      <c r="BI565" s="25" t="s">
        <v>847</v>
      </c>
      <c r="BJ565" s="14">
        <f t="shared" si="213"/>
        <v>800</v>
      </c>
      <c r="BK565" s="14">
        <f>SUMIFS(BJ$4:BJ565,$AU$4:$AU565,"="&amp;$AU565,$AY$4:$AY565,"="&amp;$AY565)</f>
        <v>800</v>
      </c>
    </row>
    <row r="566" spans="46:63" ht="16.5" x14ac:dyDescent="0.2">
      <c r="AT566" s="13">
        <v>563</v>
      </c>
      <c r="AU566" s="13">
        <f t="shared" si="205"/>
        <v>8</v>
      </c>
      <c r="AV566" s="14">
        <f t="shared" si="206"/>
        <v>200901</v>
      </c>
      <c r="AW566" s="14">
        <f t="shared" si="207"/>
        <v>1102009</v>
      </c>
      <c r="AX566" s="13" t="s">
        <v>816</v>
      </c>
      <c r="AY566" s="13">
        <f t="shared" si="208"/>
        <v>1</v>
      </c>
      <c r="AZ566" s="13" t="s">
        <v>837</v>
      </c>
      <c r="BA566" s="14">
        <f t="shared" si="209"/>
        <v>2</v>
      </c>
      <c r="BB566" s="14" t="str">
        <f t="shared" si="210"/>
        <v>徐晃魂珠-1 等级-2</v>
      </c>
      <c r="BC566" s="25" t="s">
        <v>845</v>
      </c>
      <c r="BD566" s="14">
        <f t="shared" si="211"/>
        <v>66</v>
      </c>
      <c r="BE566" s="14">
        <f>SUMIFS(BD$4:BD566,$AU$4:$AU566,"="&amp;$AU566,$AY$4:$AY566,"="&amp;$AY566)</f>
        <v>110</v>
      </c>
      <c r="BF566" s="25" t="s">
        <v>846</v>
      </c>
      <c r="BG566" s="14">
        <f t="shared" si="212"/>
        <v>36</v>
      </c>
      <c r="BH566" s="14">
        <f>SUMIFS(BG$4:BG566,AU$4:AU566,"="&amp;AU566,AY$4:AY566,"="&amp;AY566)</f>
        <v>60</v>
      </c>
      <c r="BI566" s="25" t="s">
        <v>847</v>
      </c>
      <c r="BJ566" s="14">
        <f t="shared" si="213"/>
        <v>1200</v>
      </c>
      <c r="BK566" s="14">
        <f>SUMIFS(BJ$4:BJ566,$AU$4:$AU566,"="&amp;$AU566,$AY$4:$AY566,"="&amp;$AY566)</f>
        <v>2000</v>
      </c>
    </row>
    <row r="567" spans="46:63" ht="16.5" x14ac:dyDescent="0.2">
      <c r="AT567" s="13">
        <v>564</v>
      </c>
      <c r="AU567" s="13">
        <f t="shared" si="205"/>
        <v>8</v>
      </c>
      <c r="AV567" s="14">
        <f t="shared" si="206"/>
        <v>200901</v>
      </c>
      <c r="AW567" s="14">
        <f t="shared" si="207"/>
        <v>1102009</v>
      </c>
      <c r="AX567" s="13" t="s">
        <v>816</v>
      </c>
      <c r="AY567" s="13">
        <f t="shared" si="208"/>
        <v>1</v>
      </c>
      <c r="AZ567" s="13" t="s">
        <v>837</v>
      </c>
      <c r="BA567" s="14">
        <f t="shared" si="209"/>
        <v>3</v>
      </c>
      <c r="BB567" s="14" t="str">
        <f t="shared" si="210"/>
        <v>徐晃魂珠-1 等级-3</v>
      </c>
      <c r="BC567" s="25" t="s">
        <v>845</v>
      </c>
      <c r="BD567" s="14">
        <f t="shared" si="211"/>
        <v>88</v>
      </c>
      <c r="BE567" s="14">
        <f>SUMIFS(BD$4:BD567,$AU$4:$AU567,"="&amp;$AU567,$AY$4:$AY567,"="&amp;$AY567)</f>
        <v>198</v>
      </c>
      <c r="BF567" s="25" t="s">
        <v>846</v>
      </c>
      <c r="BG567" s="14">
        <f t="shared" si="212"/>
        <v>48</v>
      </c>
      <c r="BH567" s="14">
        <f>SUMIFS(BG$4:BG567,AU$4:AU567,"="&amp;AU567,AY$4:AY567,"="&amp;AY567)</f>
        <v>108</v>
      </c>
      <c r="BI567" s="25" t="s">
        <v>847</v>
      </c>
      <c r="BJ567" s="14">
        <f t="shared" si="213"/>
        <v>1600</v>
      </c>
      <c r="BK567" s="14">
        <f>SUMIFS(BJ$4:BJ567,$AU$4:$AU567,"="&amp;$AU567,$AY$4:$AY567,"="&amp;$AY567)</f>
        <v>3600</v>
      </c>
    </row>
    <row r="568" spans="46:63" ht="16.5" x14ac:dyDescent="0.2">
      <c r="AT568" s="13">
        <v>565</v>
      </c>
      <c r="AU568" s="13">
        <f t="shared" si="205"/>
        <v>8</v>
      </c>
      <c r="AV568" s="14">
        <f t="shared" si="206"/>
        <v>200901</v>
      </c>
      <c r="AW568" s="14">
        <f t="shared" si="207"/>
        <v>1102009</v>
      </c>
      <c r="AX568" s="13" t="s">
        <v>816</v>
      </c>
      <c r="AY568" s="13">
        <f t="shared" si="208"/>
        <v>1</v>
      </c>
      <c r="AZ568" s="13" t="s">
        <v>837</v>
      </c>
      <c r="BA568" s="14">
        <f t="shared" si="209"/>
        <v>4</v>
      </c>
      <c r="BB568" s="14" t="str">
        <f t="shared" si="210"/>
        <v>徐晃魂珠-1 等级-4</v>
      </c>
      <c r="BC568" s="25" t="s">
        <v>845</v>
      </c>
      <c r="BD568" s="14">
        <f t="shared" si="211"/>
        <v>132</v>
      </c>
      <c r="BE568" s="14">
        <f>SUMIFS(BD$4:BD568,$AU$4:$AU568,"="&amp;$AU568,$AY$4:$AY568,"="&amp;$AY568)</f>
        <v>330</v>
      </c>
      <c r="BF568" s="25" t="s">
        <v>846</v>
      </c>
      <c r="BG568" s="14">
        <f t="shared" si="212"/>
        <v>72</v>
      </c>
      <c r="BH568" s="14">
        <f>SUMIFS(BG$4:BG568,AU$4:AU568,"="&amp;AU568,AY$4:AY568,"="&amp;AY568)</f>
        <v>180</v>
      </c>
      <c r="BI568" s="25" t="s">
        <v>847</v>
      </c>
      <c r="BJ568" s="14">
        <f t="shared" si="213"/>
        <v>2400</v>
      </c>
      <c r="BK568" s="14">
        <f>SUMIFS(BJ$4:BJ568,$AU$4:$AU568,"="&amp;$AU568,$AY$4:$AY568,"="&amp;$AY568)</f>
        <v>6000</v>
      </c>
    </row>
    <row r="569" spans="46:63" ht="16.5" x14ac:dyDescent="0.2">
      <c r="AT569" s="13">
        <v>566</v>
      </c>
      <c r="AU569" s="13">
        <f t="shared" si="205"/>
        <v>8</v>
      </c>
      <c r="AV569" s="14">
        <f t="shared" si="206"/>
        <v>200901</v>
      </c>
      <c r="AW569" s="14">
        <f t="shared" si="207"/>
        <v>1102009</v>
      </c>
      <c r="AX569" s="13" t="s">
        <v>816</v>
      </c>
      <c r="AY569" s="13">
        <f t="shared" si="208"/>
        <v>1</v>
      </c>
      <c r="AZ569" s="13" t="s">
        <v>837</v>
      </c>
      <c r="BA569" s="14">
        <f t="shared" si="209"/>
        <v>5</v>
      </c>
      <c r="BB569" s="14" t="str">
        <f t="shared" si="210"/>
        <v>徐晃魂珠-1 等级-5</v>
      </c>
      <c r="BC569" s="25" t="s">
        <v>845</v>
      </c>
      <c r="BD569" s="14">
        <f t="shared" si="211"/>
        <v>176</v>
      </c>
      <c r="BE569" s="14">
        <f>SUMIFS(BD$4:BD569,$AU$4:$AU569,"="&amp;$AU569,$AY$4:$AY569,"="&amp;$AY569)</f>
        <v>506</v>
      </c>
      <c r="BF569" s="25" t="s">
        <v>846</v>
      </c>
      <c r="BG569" s="14">
        <f t="shared" si="212"/>
        <v>96</v>
      </c>
      <c r="BH569" s="14">
        <f>SUMIFS(BG$4:BG569,AU$4:AU569,"="&amp;AU569,AY$4:AY569,"="&amp;AY569)</f>
        <v>276</v>
      </c>
      <c r="BI569" s="25" t="s">
        <v>847</v>
      </c>
      <c r="BJ569" s="14">
        <f t="shared" si="213"/>
        <v>3200</v>
      </c>
      <c r="BK569" s="14">
        <f>SUMIFS(BJ$4:BJ569,$AU$4:$AU569,"="&amp;$AU569,$AY$4:$AY569,"="&amp;$AY569)</f>
        <v>9200</v>
      </c>
    </row>
    <row r="570" spans="46:63" ht="16.5" x14ac:dyDescent="0.2">
      <c r="AT570" s="13">
        <v>567</v>
      </c>
      <c r="AU570" s="13">
        <f t="shared" si="205"/>
        <v>8</v>
      </c>
      <c r="AV570" s="14">
        <f t="shared" si="206"/>
        <v>200901</v>
      </c>
      <c r="AW570" s="14">
        <f t="shared" si="207"/>
        <v>1102009</v>
      </c>
      <c r="AX570" s="13" t="s">
        <v>816</v>
      </c>
      <c r="AY570" s="13">
        <f t="shared" si="208"/>
        <v>1</v>
      </c>
      <c r="AZ570" s="13" t="s">
        <v>837</v>
      </c>
      <c r="BA570" s="14">
        <f t="shared" si="209"/>
        <v>6</v>
      </c>
      <c r="BB570" s="14" t="str">
        <f t="shared" si="210"/>
        <v>徐晃魂珠-1 等级-6</v>
      </c>
      <c r="BC570" s="25" t="s">
        <v>845</v>
      </c>
      <c r="BD570" s="14">
        <f t="shared" si="211"/>
        <v>220</v>
      </c>
      <c r="BE570" s="14">
        <f>SUMIFS(BD$4:BD570,$AU$4:$AU570,"="&amp;$AU570,$AY$4:$AY570,"="&amp;$AY570)</f>
        <v>726</v>
      </c>
      <c r="BF570" s="25" t="s">
        <v>846</v>
      </c>
      <c r="BG570" s="14">
        <f t="shared" si="212"/>
        <v>120</v>
      </c>
      <c r="BH570" s="14">
        <f>SUMIFS(BG$4:BG570,AU$4:AU570,"="&amp;AU570,AY$4:AY570,"="&amp;AY570)</f>
        <v>396</v>
      </c>
      <c r="BI570" s="25" t="s">
        <v>847</v>
      </c>
      <c r="BJ570" s="14">
        <f t="shared" si="213"/>
        <v>4000</v>
      </c>
      <c r="BK570" s="14">
        <f>SUMIFS(BJ$4:BJ570,$AU$4:$AU570,"="&amp;$AU570,$AY$4:$AY570,"="&amp;$AY570)</f>
        <v>13200</v>
      </c>
    </row>
    <row r="571" spans="46:63" ht="16.5" x14ac:dyDescent="0.2">
      <c r="AT571" s="13">
        <v>568</v>
      </c>
      <c r="AU571" s="13">
        <f t="shared" si="205"/>
        <v>8</v>
      </c>
      <c r="AV571" s="14">
        <f t="shared" si="206"/>
        <v>200901</v>
      </c>
      <c r="AW571" s="14">
        <f t="shared" si="207"/>
        <v>1102009</v>
      </c>
      <c r="AX571" s="13" t="s">
        <v>816</v>
      </c>
      <c r="AY571" s="13">
        <f t="shared" si="208"/>
        <v>1</v>
      </c>
      <c r="AZ571" s="13" t="s">
        <v>837</v>
      </c>
      <c r="BA571" s="14">
        <f t="shared" si="209"/>
        <v>7</v>
      </c>
      <c r="BB571" s="14" t="str">
        <f t="shared" si="210"/>
        <v>徐晃魂珠-1 等级-7</v>
      </c>
      <c r="BC571" s="25" t="s">
        <v>845</v>
      </c>
      <c r="BD571" s="14">
        <f t="shared" si="211"/>
        <v>264</v>
      </c>
      <c r="BE571" s="14">
        <f>SUMIFS(BD$4:BD571,$AU$4:$AU571,"="&amp;$AU571,$AY$4:$AY571,"="&amp;$AY571)</f>
        <v>990</v>
      </c>
      <c r="BF571" s="25" t="s">
        <v>846</v>
      </c>
      <c r="BG571" s="14">
        <f t="shared" si="212"/>
        <v>144</v>
      </c>
      <c r="BH571" s="14">
        <f>SUMIFS(BG$4:BG571,AU$4:AU571,"="&amp;AU571,AY$4:AY571,"="&amp;AY571)</f>
        <v>540</v>
      </c>
      <c r="BI571" s="25" t="s">
        <v>847</v>
      </c>
      <c r="BJ571" s="14">
        <f t="shared" si="213"/>
        <v>4800</v>
      </c>
      <c r="BK571" s="14">
        <f>SUMIFS(BJ$4:BJ571,$AU$4:$AU571,"="&amp;$AU571,$AY$4:$AY571,"="&amp;$AY571)</f>
        <v>18000</v>
      </c>
    </row>
    <row r="572" spans="46:63" ht="16.5" x14ac:dyDescent="0.2">
      <c r="AT572" s="13">
        <v>569</v>
      </c>
      <c r="AU572" s="13">
        <f t="shared" si="205"/>
        <v>8</v>
      </c>
      <c r="AV572" s="14">
        <f t="shared" si="206"/>
        <v>200901</v>
      </c>
      <c r="AW572" s="14">
        <f t="shared" si="207"/>
        <v>1102009</v>
      </c>
      <c r="AX572" s="13" t="s">
        <v>816</v>
      </c>
      <c r="AY572" s="13">
        <f t="shared" si="208"/>
        <v>1</v>
      </c>
      <c r="AZ572" s="13" t="s">
        <v>837</v>
      </c>
      <c r="BA572" s="14">
        <f t="shared" si="209"/>
        <v>8</v>
      </c>
      <c r="BB572" s="14" t="str">
        <f t="shared" si="210"/>
        <v>徐晃魂珠-1 等级-8</v>
      </c>
      <c r="BC572" s="25" t="s">
        <v>845</v>
      </c>
      <c r="BD572" s="14">
        <f t="shared" si="211"/>
        <v>308</v>
      </c>
      <c r="BE572" s="14">
        <f>SUMIFS(BD$4:BD572,$AU$4:$AU572,"="&amp;$AU572,$AY$4:$AY572,"="&amp;$AY572)</f>
        <v>1298</v>
      </c>
      <c r="BF572" s="25" t="s">
        <v>846</v>
      </c>
      <c r="BG572" s="14">
        <f t="shared" si="212"/>
        <v>168</v>
      </c>
      <c r="BH572" s="14">
        <f>SUMIFS(BG$4:BG572,AU$4:AU572,"="&amp;AU572,AY$4:AY572,"="&amp;AY572)</f>
        <v>708</v>
      </c>
      <c r="BI572" s="25" t="s">
        <v>847</v>
      </c>
      <c r="BJ572" s="14">
        <f t="shared" si="213"/>
        <v>5600</v>
      </c>
      <c r="BK572" s="14">
        <f>SUMIFS(BJ$4:BJ572,$AU$4:$AU572,"="&amp;$AU572,$AY$4:$AY572,"="&amp;$AY572)</f>
        <v>23600</v>
      </c>
    </row>
    <row r="573" spans="46:63" ht="16.5" x14ac:dyDescent="0.2">
      <c r="AT573" s="13">
        <v>570</v>
      </c>
      <c r="AU573" s="13">
        <f t="shared" si="205"/>
        <v>8</v>
      </c>
      <c r="AV573" s="14">
        <f t="shared" si="206"/>
        <v>200901</v>
      </c>
      <c r="AW573" s="14">
        <f t="shared" si="207"/>
        <v>1102009</v>
      </c>
      <c r="AX573" s="13" t="s">
        <v>816</v>
      </c>
      <c r="AY573" s="13">
        <f t="shared" si="208"/>
        <v>1</v>
      </c>
      <c r="AZ573" s="13" t="s">
        <v>837</v>
      </c>
      <c r="BA573" s="14">
        <f t="shared" si="209"/>
        <v>9</v>
      </c>
      <c r="BB573" s="14" t="str">
        <f t="shared" si="210"/>
        <v>徐晃魂珠-1 等级-9</v>
      </c>
      <c r="BC573" s="25" t="s">
        <v>845</v>
      </c>
      <c r="BD573" s="14">
        <f t="shared" si="211"/>
        <v>352</v>
      </c>
      <c r="BE573" s="14">
        <f>SUMIFS(BD$4:BD573,$AU$4:$AU573,"="&amp;$AU573,$AY$4:$AY573,"="&amp;$AY573)</f>
        <v>1650</v>
      </c>
      <c r="BF573" s="25" t="s">
        <v>846</v>
      </c>
      <c r="BG573" s="14">
        <f t="shared" si="212"/>
        <v>192</v>
      </c>
      <c r="BH573" s="14">
        <f>SUMIFS(BG$4:BG573,AU$4:AU573,"="&amp;AU573,AY$4:AY573,"="&amp;AY573)</f>
        <v>900</v>
      </c>
      <c r="BI573" s="25" t="s">
        <v>847</v>
      </c>
      <c r="BJ573" s="14">
        <f t="shared" si="213"/>
        <v>6400</v>
      </c>
      <c r="BK573" s="14">
        <f>SUMIFS(BJ$4:BJ573,$AU$4:$AU573,"="&amp;$AU573,$AY$4:$AY573,"="&amp;$AY573)</f>
        <v>30000</v>
      </c>
    </row>
    <row r="574" spans="46:63" ht="16.5" x14ac:dyDescent="0.2">
      <c r="AT574" s="13">
        <v>571</v>
      </c>
      <c r="AU574" s="13">
        <f t="shared" si="205"/>
        <v>8</v>
      </c>
      <c r="AV574" s="14">
        <f t="shared" si="206"/>
        <v>200902</v>
      </c>
      <c r="AW574" s="14">
        <f t="shared" si="207"/>
        <v>1102009</v>
      </c>
      <c r="AX574" s="13" t="s">
        <v>816</v>
      </c>
      <c r="AY574" s="13">
        <f t="shared" si="208"/>
        <v>2</v>
      </c>
      <c r="AZ574" s="13" t="s">
        <v>837</v>
      </c>
      <c r="BA574" s="14">
        <f t="shared" si="209"/>
        <v>0</v>
      </c>
      <c r="BB574" s="14" t="str">
        <f t="shared" si="210"/>
        <v>徐晃魂珠-2 等级-0</v>
      </c>
      <c r="BC574" s="25" t="s">
        <v>845</v>
      </c>
      <c r="BD574" s="14">
        <f t="shared" si="211"/>
        <v>0</v>
      </c>
      <c r="BE574" s="14">
        <f>SUMIFS(BD$4:BD574,$AU$4:$AU574,"="&amp;$AU574,$AY$4:$AY574,"="&amp;$AY574)</f>
        <v>0</v>
      </c>
      <c r="BF574" s="25" t="s">
        <v>846</v>
      </c>
      <c r="BG574" s="14">
        <f t="shared" si="212"/>
        <v>0</v>
      </c>
      <c r="BH574" s="14">
        <f>SUMIFS(BG$4:BG574,AU$4:AU574,"="&amp;AU574,AY$4:AY574,"="&amp;AY574)</f>
        <v>0</v>
      </c>
      <c r="BI574" s="25" t="s">
        <v>847</v>
      </c>
      <c r="BJ574" s="14">
        <f t="shared" si="213"/>
        <v>0</v>
      </c>
      <c r="BK574" s="14">
        <f>SUMIFS(BJ$4:BJ574,$AU$4:$AU574,"="&amp;$AU574,$AY$4:$AY574,"="&amp;$AY574)</f>
        <v>0</v>
      </c>
    </row>
    <row r="575" spans="46:63" ht="16.5" x14ac:dyDescent="0.2">
      <c r="AT575" s="13">
        <v>572</v>
      </c>
      <c r="AU575" s="13">
        <f t="shared" si="205"/>
        <v>8</v>
      </c>
      <c r="AV575" s="14">
        <f t="shared" si="206"/>
        <v>200902</v>
      </c>
      <c r="AW575" s="14">
        <f t="shared" si="207"/>
        <v>1102009</v>
      </c>
      <c r="AX575" s="13" t="s">
        <v>816</v>
      </c>
      <c r="AY575" s="13">
        <f t="shared" si="208"/>
        <v>2</v>
      </c>
      <c r="AZ575" s="13" t="s">
        <v>837</v>
      </c>
      <c r="BA575" s="14">
        <f t="shared" si="209"/>
        <v>1</v>
      </c>
      <c r="BB575" s="14" t="str">
        <f t="shared" si="210"/>
        <v>徐晃魂珠-2 等级-1</v>
      </c>
      <c r="BC575" s="25" t="s">
        <v>845</v>
      </c>
      <c r="BD575" s="14">
        <f t="shared" si="211"/>
        <v>55</v>
      </c>
      <c r="BE575" s="14">
        <f>SUMIFS(BD$4:BD575,$AU$4:$AU575,"="&amp;$AU575,$AY$4:$AY575,"="&amp;$AY575)</f>
        <v>55</v>
      </c>
      <c r="BF575" s="25" t="s">
        <v>846</v>
      </c>
      <c r="BG575" s="14">
        <f t="shared" si="212"/>
        <v>30</v>
      </c>
      <c r="BH575" s="14">
        <f>SUMIFS(BG$4:BG575,AU$4:AU575,"="&amp;AU575,AY$4:AY575,"="&amp;AY575)</f>
        <v>30</v>
      </c>
      <c r="BI575" s="25" t="s">
        <v>847</v>
      </c>
      <c r="BJ575" s="14">
        <f t="shared" si="213"/>
        <v>1000</v>
      </c>
      <c r="BK575" s="14">
        <f>SUMIFS(BJ$4:BJ575,$AU$4:$AU575,"="&amp;$AU575,$AY$4:$AY575,"="&amp;$AY575)</f>
        <v>1000</v>
      </c>
    </row>
    <row r="576" spans="46:63" ht="16.5" x14ac:dyDescent="0.2">
      <c r="AT576" s="13">
        <v>573</v>
      </c>
      <c r="AU576" s="13">
        <f t="shared" si="205"/>
        <v>8</v>
      </c>
      <c r="AV576" s="14">
        <f t="shared" si="206"/>
        <v>200902</v>
      </c>
      <c r="AW576" s="14">
        <f t="shared" si="207"/>
        <v>1102009</v>
      </c>
      <c r="AX576" s="13" t="s">
        <v>816</v>
      </c>
      <c r="AY576" s="13">
        <f t="shared" si="208"/>
        <v>2</v>
      </c>
      <c r="AZ576" s="13" t="s">
        <v>837</v>
      </c>
      <c r="BA576" s="14">
        <f t="shared" si="209"/>
        <v>2</v>
      </c>
      <c r="BB576" s="14" t="str">
        <f t="shared" si="210"/>
        <v>徐晃魂珠-2 等级-2</v>
      </c>
      <c r="BC576" s="25" t="s">
        <v>845</v>
      </c>
      <c r="BD576" s="14">
        <f t="shared" si="211"/>
        <v>88</v>
      </c>
      <c r="BE576" s="14">
        <f>SUMIFS(BD$4:BD576,$AU$4:$AU576,"="&amp;$AU576,$AY$4:$AY576,"="&amp;$AY576)</f>
        <v>143</v>
      </c>
      <c r="BF576" s="25" t="s">
        <v>846</v>
      </c>
      <c r="BG576" s="14">
        <f t="shared" si="212"/>
        <v>48</v>
      </c>
      <c r="BH576" s="14">
        <f>SUMIFS(BG$4:BG576,AU$4:AU576,"="&amp;AU576,AY$4:AY576,"="&amp;AY576)</f>
        <v>78</v>
      </c>
      <c r="BI576" s="25" t="s">
        <v>847</v>
      </c>
      <c r="BJ576" s="14">
        <f t="shared" si="213"/>
        <v>1600</v>
      </c>
      <c r="BK576" s="14">
        <f>SUMIFS(BJ$4:BJ576,$AU$4:$AU576,"="&amp;$AU576,$AY$4:$AY576,"="&amp;$AY576)</f>
        <v>2600</v>
      </c>
    </row>
    <row r="577" spans="46:63" ht="16.5" x14ac:dyDescent="0.2">
      <c r="AT577" s="13">
        <v>574</v>
      </c>
      <c r="AU577" s="13">
        <f t="shared" si="205"/>
        <v>8</v>
      </c>
      <c r="AV577" s="14">
        <f t="shared" si="206"/>
        <v>200902</v>
      </c>
      <c r="AW577" s="14">
        <f t="shared" si="207"/>
        <v>1102009</v>
      </c>
      <c r="AX577" s="13" t="s">
        <v>816</v>
      </c>
      <c r="AY577" s="13">
        <f t="shared" si="208"/>
        <v>2</v>
      </c>
      <c r="AZ577" s="13" t="s">
        <v>837</v>
      </c>
      <c r="BA577" s="14">
        <f t="shared" si="209"/>
        <v>3</v>
      </c>
      <c r="BB577" s="14" t="str">
        <f t="shared" si="210"/>
        <v>徐晃魂珠-2 等级-3</v>
      </c>
      <c r="BC577" s="25" t="s">
        <v>845</v>
      </c>
      <c r="BD577" s="14">
        <f t="shared" si="211"/>
        <v>110</v>
      </c>
      <c r="BE577" s="14">
        <f>SUMIFS(BD$4:BD577,$AU$4:$AU577,"="&amp;$AU577,$AY$4:$AY577,"="&amp;$AY577)</f>
        <v>253</v>
      </c>
      <c r="BF577" s="25" t="s">
        <v>846</v>
      </c>
      <c r="BG577" s="14">
        <f t="shared" si="212"/>
        <v>60</v>
      </c>
      <c r="BH577" s="14">
        <f>SUMIFS(BG$4:BG577,AU$4:AU577,"="&amp;AU577,AY$4:AY577,"="&amp;AY577)</f>
        <v>138</v>
      </c>
      <c r="BI577" s="25" t="s">
        <v>847</v>
      </c>
      <c r="BJ577" s="14">
        <f t="shared" si="213"/>
        <v>2000</v>
      </c>
      <c r="BK577" s="14">
        <f>SUMIFS(BJ$4:BJ577,$AU$4:$AU577,"="&amp;$AU577,$AY$4:$AY577,"="&amp;$AY577)</f>
        <v>4600</v>
      </c>
    </row>
    <row r="578" spans="46:63" ht="16.5" x14ac:dyDescent="0.2">
      <c r="AT578" s="13">
        <v>575</v>
      </c>
      <c r="AU578" s="13">
        <f t="shared" si="205"/>
        <v>8</v>
      </c>
      <c r="AV578" s="14">
        <f t="shared" si="206"/>
        <v>200902</v>
      </c>
      <c r="AW578" s="14">
        <f t="shared" si="207"/>
        <v>1102009</v>
      </c>
      <c r="AX578" s="13" t="s">
        <v>816</v>
      </c>
      <c r="AY578" s="13">
        <f t="shared" si="208"/>
        <v>2</v>
      </c>
      <c r="AZ578" s="13" t="s">
        <v>837</v>
      </c>
      <c r="BA578" s="14">
        <f t="shared" si="209"/>
        <v>4</v>
      </c>
      <c r="BB578" s="14" t="str">
        <f t="shared" si="210"/>
        <v>徐晃魂珠-2 等级-4</v>
      </c>
      <c r="BC578" s="25" t="s">
        <v>845</v>
      </c>
      <c r="BD578" s="14">
        <f t="shared" si="211"/>
        <v>176</v>
      </c>
      <c r="BE578" s="14">
        <f>SUMIFS(BD$4:BD578,$AU$4:$AU578,"="&amp;$AU578,$AY$4:$AY578,"="&amp;$AY578)</f>
        <v>429</v>
      </c>
      <c r="BF578" s="25" t="s">
        <v>846</v>
      </c>
      <c r="BG578" s="14">
        <f t="shared" si="212"/>
        <v>96</v>
      </c>
      <c r="BH578" s="14">
        <f>SUMIFS(BG$4:BG578,AU$4:AU578,"="&amp;AU578,AY$4:AY578,"="&amp;AY578)</f>
        <v>234</v>
      </c>
      <c r="BI578" s="25" t="s">
        <v>847</v>
      </c>
      <c r="BJ578" s="14">
        <f t="shared" si="213"/>
        <v>3200</v>
      </c>
      <c r="BK578" s="14">
        <f>SUMIFS(BJ$4:BJ578,$AU$4:$AU578,"="&amp;$AU578,$AY$4:$AY578,"="&amp;$AY578)</f>
        <v>7800</v>
      </c>
    </row>
    <row r="579" spans="46:63" ht="16.5" x14ac:dyDescent="0.2">
      <c r="AT579" s="13">
        <v>576</v>
      </c>
      <c r="AU579" s="13">
        <f t="shared" si="205"/>
        <v>8</v>
      </c>
      <c r="AV579" s="14">
        <f t="shared" si="206"/>
        <v>200902</v>
      </c>
      <c r="AW579" s="14">
        <f t="shared" si="207"/>
        <v>1102009</v>
      </c>
      <c r="AX579" s="13" t="s">
        <v>816</v>
      </c>
      <c r="AY579" s="13">
        <f t="shared" si="208"/>
        <v>2</v>
      </c>
      <c r="AZ579" s="13" t="s">
        <v>837</v>
      </c>
      <c r="BA579" s="14">
        <f t="shared" si="209"/>
        <v>5</v>
      </c>
      <c r="BB579" s="14" t="str">
        <f t="shared" si="210"/>
        <v>徐晃魂珠-2 等级-5</v>
      </c>
      <c r="BC579" s="25" t="s">
        <v>845</v>
      </c>
      <c r="BD579" s="14">
        <f t="shared" si="211"/>
        <v>242</v>
      </c>
      <c r="BE579" s="14">
        <f>SUMIFS(BD$4:BD579,$AU$4:$AU579,"="&amp;$AU579,$AY$4:$AY579,"="&amp;$AY579)</f>
        <v>671</v>
      </c>
      <c r="BF579" s="25" t="s">
        <v>846</v>
      </c>
      <c r="BG579" s="14">
        <f t="shared" si="212"/>
        <v>132</v>
      </c>
      <c r="BH579" s="14">
        <f>SUMIFS(BG$4:BG579,AU$4:AU579,"="&amp;AU579,AY$4:AY579,"="&amp;AY579)</f>
        <v>366</v>
      </c>
      <c r="BI579" s="25" t="s">
        <v>847</v>
      </c>
      <c r="BJ579" s="14">
        <f t="shared" si="213"/>
        <v>4400</v>
      </c>
      <c r="BK579" s="14">
        <f>SUMIFS(BJ$4:BJ579,$AU$4:$AU579,"="&amp;$AU579,$AY$4:$AY579,"="&amp;$AY579)</f>
        <v>12200</v>
      </c>
    </row>
    <row r="580" spans="46:63" ht="16.5" x14ac:dyDescent="0.2">
      <c r="AT580" s="13">
        <v>577</v>
      </c>
      <c r="AU580" s="13">
        <f t="shared" si="205"/>
        <v>8</v>
      </c>
      <c r="AV580" s="14">
        <f t="shared" si="206"/>
        <v>200902</v>
      </c>
      <c r="AW580" s="14">
        <f t="shared" si="207"/>
        <v>1102009</v>
      </c>
      <c r="AX580" s="13" t="s">
        <v>816</v>
      </c>
      <c r="AY580" s="13">
        <f t="shared" si="208"/>
        <v>2</v>
      </c>
      <c r="AZ580" s="13" t="s">
        <v>837</v>
      </c>
      <c r="BA580" s="14">
        <f t="shared" si="209"/>
        <v>6</v>
      </c>
      <c r="BB580" s="14" t="str">
        <f t="shared" si="210"/>
        <v>徐晃魂珠-2 等级-6</v>
      </c>
      <c r="BC580" s="25" t="s">
        <v>845</v>
      </c>
      <c r="BD580" s="14">
        <f t="shared" si="211"/>
        <v>308</v>
      </c>
      <c r="BE580" s="14">
        <f>SUMIFS(BD$4:BD580,$AU$4:$AU580,"="&amp;$AU580,$AY$4:$AY580,"="&amp;$AY580)</f>
        <v>979</v>
      </c>
      <c r="BF580" s="25" t="s">
        <v>846</v>
      </c>
      <c r="BG580" s="14">
        <f t="shared" si="212"/>
        <v>168</v>
      </c>
      <c r="BH580" s="14">
        <f>SUMIFS(BG$4:BG580,AU$4:AU580,"="&amp;AU580,AY$4:AY580,"="&amp;AY580)</f>
        <v>534</v>
      </c>
      <c r="BI580" s="25" t="s">
        <v>847</v>
      </c>
      <c r="BJ580" s="14">
        <f t="shared" si="213"/>
        <v>5600</v>
      </c>
      <c r="BK580" s="14">
        <f>SUMIFS(BJ$4:BJ580,$AU$4:$AU580,"="&amp;$AU580,$AY$4:$AY580,"="&amp;$AY580)</f>
        <v>17800</v>
      </c>
    </row>
    <row r="581" spans="46:63" ht="16.5" x14ac:dyDescent="0.2">
      <c r="AT581" s="13">
        <v>578</v>
      </c>
      <c r="AU581" s="13">
        <f t="shared" ref="AU581:AU644" si="214">INT((AT581-1)/80)+1</f>
        <v>8</v>
      </c>
      <c r="AV581" s="14">
        <f t="shared" ref="AV581:AV644" si="215">INDEX($AJ$4:$AJ$203,(AU581-1)*8+AY581)</f>
        <v>200902</v>
      </c>
      <c r="AW581" s="14">
        <f t="shared" ref="AW581:AW644" si="216">INDEX($W$4:$W$28,AU581)</f>
        <v>1102009</v>
      </c>
      <c r="AX581" s="13" t="s">
        <v>816</v>
      </c>
      <c r="AY581" s="13">
        <f t="shared" ref="AY581:AY644" si="217">INT(((AT581-(AU581-1)*80)-1)/10)+1</f>
        <v>2</v>
      </c>
      <c r="AZ581" s="13" t="s">
        <v>837</v>
      </c>
      <c r="BA581" s="14">
        <f t="shared" ref="BA581:BA644" si="218">AT581-(AU581-1)*80-(AY581-1)*10-1</f>
        <v>7</v>
      </c>
      <c r="BB581" s="14" t="str">
        <f t="shared" ref="BB581:BB644" si="219">INDEX($X$4:$X$28,AU581)&amp;"魂珠-"&amp;AY581&amp;" 等级-"&amp;BA581</f>
        <v>徐晃魂珠-2 等级-7</v>
      </c>
      <c r="BC581" s="25" t="s">
        <v>845</v>
      </c>
      <c r="BD581" s="14">
        <f t="shared" ref="BD581:BD644" si="220">ROUND(INDEX(Q$4:Q$83,($AY581-1)*10+$BA581+1)*INDEX(AC$4:AC$28,$AU581),0)</f>
        <v>352</v>
      </c>
      <c r="BE581" s="14">
        <f>SUMIFS(BD$4:BD581,$AU$4:$AU581,"="&amp;$AU581,$AY$4:$AY581,"="&amp;$AY581)</f>
        <v>1331</v>
      </c>
      <c r="BF581" s="25" t="s">
        <v>846</v>
      </c>
      <c r="BG581" s="14">
        <f t="shared" ref="BG581:BG644" si="221">ROUND(INDEX(R$4:R$83,($AY581-1)*10+$BA581+1)*INDEX(AD$4:AD$28,$AU581),0)</f>
        <v>192</v>
      </c>
      <c r="BH581" s="14">
        <f>SUMIFS(BG$4:BG581,AU$4:AU581,"="&amp;AU581,AY$4:AY581,"="&amp;AY581)</f>
        <v>726</v>
      </c>
      <c r="BI581" s="25" t="s">
        <v>847</v>
      </c>
      <c r="BJ581" s="14">
        <f t="shared" ref="BJ581:BJ644" si="222">ROUND(INDEX(S$4:S$83,($AY581-1)*10+$BA581+1)*INDEX(AE$4:AE$28,$AU581),0)</f>
        <v>6400</v>
      </c>
      <c r="BK581" s="14">
        <f>SUMIFS(BJ$4:BJ581,$AU$4:$AU581,"="&amp;$AU581,$AY$4:$AY581,"="&amp;$AY581)</f>
        <v>24200</v>
      </c>
    </row>
    <row r="582" spans="46:63" ht="16.5" x14ac:dyDescent="0.2">
      <c r="AT582" s="13">
        <v>579</v>
      </c>
      <c r="AU582" s="13">
        <f t="shared" si="214"/>
        <v>8</v>
      </c>
      <c r="AV582" s="14">
        <f t="shared" si="215"/>
        <v>200902</v>
      </c>
      <c r="AW582" s="14">
        <f t="shared" si="216"/>
        <v>1102009</v>
      </c>
      <c r="AX582" s="13" t="s">
        <v>816</v>
      </c>
      <c r="AY582" s="13">
        <f t="shared" si="217"/>
        <v>2</v>
      </c>
      <c r="AZ582" s="13" t="s">
        <v>837</v>
      </c>
      <c r="BA582" s="14">
        <f t="shared" si="218"/>
        <v>8</v>
      </c>
      <c r="BB582" s="14" t="str">
        <f t="shared" si="219"/>
        <v>徐晃魂珠-2 等级-8</v>
      </c>
      <c r="BC582" s="25" t="s">
        <v>845</v>
      </c>
      <c r="BD582" s="14">
        <f t="shared" si="220"/>
        <v>418</v>
      </c>
      <c r="BE582" s="14">
        <f>SUMIFS(BD$4:BD582,$AU$4:$AU582,"="&amp;$AU582,$AY$4:$AY582,"="&amp;$AY582)</f>
        <v>1749</v>
      </c>
      <c r="BF582" s="25" t="s">
        <v>846</v>
      </c>
      <c r="BG582" s="14">
        <f t="shared" si="221"/>
        <v>228</v>
      </c>
      <c r="BH582" s="14">
        <f>SUMIFS(BG$4:BG582,AU$4:AU582,"="&amp;AU582,AY$4:AY582,"="&amp;AY582)</f>
        <v>954</v>
      </c>
      <c r="BI582" s="25" t="s">
        <v>847</v>
      </c>
      <c r="BJ582" s="14">
        <f t="shared" si="222"/>
        <v>7600</v>
      </c>
      <c r="BK582" s="14">
        <f>SUMIFS(BJ$4:BJ582,$AU$4:$AU582,"="&amp;$AU582,$AY$4:$AY582,"="&amp;$AY582)</f>
        <v>31800</v>
      </c>
    </row>
    <row r="583" spans="46:63" ht="16.5" x14ac:dyDescent="0.2">
      <c r="AT583" s="13">
        <v>580</v>
      </c>
      <c r="AU583" s="13">
        <f t="shared" si="214"/>
        <v>8</v>
      </c>
      <c r="AV583" s="14">
        <f t="shared" si="215"/>
        <v>200902</v>
      </c>
      <c r="AW583" s="14">
        <f t="shared" si="216"/>
        <v>1102009</v>
      </c>
      <c r="AX583" s="13" t="s">
        <v>816</v>
      </c>
      <c r="AY583" s="13">
        <f t="shared" si="217"/>
        <v>2</v>
      </c>
      <c r="AZ583" s="13" t="s">
        <v>837</v>
      </c>
      <c r="BA583" s="14">
        <f t="shared" si="218"/>
        <v>9</v>
      </c>
      <c r="BB583" s="14" t="str">
        <f t="shared" si="219"/>
        <v>徐晃魂珠-2 等级-9</v>
      </c>
      <c r="BC583" s="25" t="s">
        <v>845</v>
      </c>
      <c r="BD583" s="14">
        <f t="shared" si="220"/>
        <v>495</v>
      </c>
      <c r="BE583" s="14">
        <f>SUMIFS(BD$4:BD583,$AU$4:$AU583,"="&amp;$AU583,$AY$4:$AY583,"="&amp;$AY583)</f>
        <v>2244</v>
      </c>
      <c r="BF583" s="25" t="s">
        <v>846</v>
      </c>
      <c r="BG583" s="14">
        <f t="shared" si="221"/>
        <v>270</v>
      </c>
      <c r="BH583" s="14">
        <f>SUMIFS(BG$4:BG583,AU$4:AU583,"="&amp;AU583,AY$4:AY583,"="&amp;AY583)</f>
        <v>1224</v>
      </c>
      <c r="BI583" s="25" t="s">
        <v>847</v>
      </c>
      <c r="BJ583" s="14">
        <f t="shared" si="222"/>
        <v>9000</v>
      </c>
      <c r="BK583" s="14">
        <f>SUMIFS(BJ$4:BJ583,$AU$4:$AU583,"="&amp;$AU583,$AY$4:$AY583,"="&amp;$AY583)</f>
        <v>40800</v>
      </c>
    </row>
    <row r="584" spans="46:63" ht="16.5" x14ac:dyDescent="0.2">
      <c r="AT584" s="13">
        <v>581</v>
      </c>
      <c r="AU584" s="13">
        <f t="shared" si="214"/>
        <v>8</v>
      </c>
      <c r="AV584" s="14">
        <f t="shared" si="215"/>
        <v>200903</v>
      </c>
      <c r="AW584" s="14">
        <f t="shared" si="216"/>
        <v>1102009</v>
      </c>
      <c r="AX584" s="13" t="s">
        <v>816</v>
      </c>
      <c r="AY584" s="13">
        <f t="shared" si="217"/>
        <v>3</v>
      </c>
      <c r="AZ584" s="13" t="s">
        <v>837</v>
      </c>
      <c r="BA584" s="14">
        <f t="shared" si="218"/>
        <v>0</v>
      </c>
      <c r="BB584" s="14" t="str">
        <f t="shared" si="219"/>
        <v>徐晃魂珠-3 等级-0</v>
      </c>
      <c r="BC584" s="25" t="s">
        <v>845</v>
      </c>
      <c r="BD584" s="14">
        <f t="shared" si="220"/>
        <v>0</v>
      </c>
      <c r="BE584" s="14">
        <f>SUMIFS(BD$4:BD584,$AU$4:$AU584,"="&amp;$AU584,$AY$4:$AY584,"="&amp;$AY584)</f>
        <v>0</v>
      </c>
      <c r="BF584" s="25" t="s">
        <v>846</v>
      </c>
      <c r="BG584" s="14">
        <f t="shared" si="221"/>
        <v>0</v>
      </c>
      <c r="BH584" s="14">
        <f>SUMIFS(BG$4:BG584,AU$4:AU584,"="&amp;AU584,AY$4:AY584,"="&amp;AY584)</f>
        <v>0</v>
      </c>
      <c r="BI584" s="25" t="s">
        <v>847</v>
      </c>
      <c r="BJ584" s="14">
        <f t="shared" si="222"/>
        <v>0</v>
      </c>
      <c r="BK584" s="14">
        <f>SUMIFS(BJ$4:BJ584,$AU$4:$AU584,"="&amp;$AU584,$AY$4:$AY584,"="&amp;$AY584)</f>
        <v>0</v>
      </c>
    </row>
    <row r="585" spans="46:63" ht="16.5" x14ac:dyDescent="0.2">
      <c r="AT585" s="13">
        <v>582</v>
      </c>
      <c r="AU585" s="13">
        <f t="shared" si="214"/>
        <v>8</v>
      </c>
      <c r="AV585" s="14">
        <f t="shared" si="215"/>
        <v>200903</v>
      </c>
      <c r="AW585" s="14">
        <f t="shared" si="216"/>
        <v>1102009</v>
      </c>
      <c r="AX585" s="13" t="s">
        <v>816</v>
      </c>
      <c r="AY585" s="13">
        <f t="shared" si="217"/>
        <v>3</v>
      </c>
      <c r="AZ585" s="13" t="s">
        <v>837</v>
      </c>
      <c r="BA585" s="14">
        <f t="shared" si="218"/>
        <v>1</v>
      </c>
      <c r="BB585" s="14" t="str">
        <f t="shared" si="219"/>
        <v>徐晃魂珠-3 等级-1</v>
      </c>
      <c r="BC585" s="25" t="s">
        <v>845</v>
      </c>
      <c r="BD585" s="14">
        <f t="shared" si="220"/>
        <v>88</v>
      </c>
      <c r="BE585" s="14">
        <f>SUMIFS(BD$4:BD585,$AU$4:$AU585,"="&amp;$AU585,$AY$4:$AY585,"="&amp;$AY585)</f>
        <v>88</v>
      </c>
      <c r="BF585" s="25" t="s">
        <v>846</v>
      </c>
      <c r="BG585" s="14">
        <f t="shared" si="221"/>
        <v>48</v>
      </c>
      <c r="BH585" s="14">
        <f>SUMIFS(BG$4:BG585,AU$4:AU585,"="&amp;AU585,AY$4:AY585,"="&amp;AY585)</f>
        <v>48</v>
      </c>
      <c r="BI585" s="25" t="s">
        <v>847</v>
      </c>
      <c r="BJ585" s="14">
        <f t="shared" si="222"/>
        <v>1600</v>
      </c>
      <c r="BK585" s="14">
        <f>SUMIFS(BJ$4:BJ585,$AU$4:$AU585,"="&amp;$AU585,$AY$4:$AY585,"="&amp;$AY585)</f>
        <v>1600</v>
      </c>
    </row>
    <row r="586" spans="46:63" ht="16.5" x14ac:dyDescent="0.2">
      <c r="AT586" s="13">
        <v>583</v>
      </c>
      <c r="AU586" s="13">
        <f t="shared" si="214"/>
        <v>8</v>
      </c>
      <c r="AV586" s="14">
        <f t="shared" si="215"/>
        <v>200903</v>
      </c>
      <c r="AW586" s="14">
        <f t="shared" si="216"/>
        <v>1102009</v>
      </c>
      <c r="AX586" s="13" t="s">
        <v>816</v>
      </c>
      <c r="AY586" s="13">
        <f t="shared" si="217"/>
        <v>3</v>
      </c>
      <c r="AZ586" s="13" t="s">
        <v>837</v>
      </c>
      <c r="BA586" s="14">
        <f t="shared" si="218"/>
        <v>2</v>
      </c>
      <c r="BB586" s="14" t="str">
        <f t="shared" si="219"/>
        <v>徐晃魂珠-3 等级-2</v>
      </c>
      <c r="BC586" s="25" t="s">
        <v>845</v>
      </c>
      <c r="BD586" s="14">
        <f t="shared" si="220"/>
        <v>132</v>
      </c>
      <c r="BE586" s="14">
        <f>SUMIFS(BD$4:BD586,$AU$4:$AU586,"="&amp;$AU586,$AY$4:$AY586,"="&amp;$AY586)</f>
        <v>220</v>
      </c>
      <c r="BF586" s="25" t="s">
        <v>846</v>
      </c>
      <c r="BG586" s="14">
        <f t="shared" si="221"/>
        <v>72</v>
      </c>
      <c r="BH586" s="14">
        <f>SUMIFS(BG$4:BG586,AU$4:AU586,"="&amp;AU586,AY$4:AY586,"="&amp;AY586)</f>
        <v>120</v>
      </c>
      <c r="BI586" s="25" t="s">
        <v>847</v>
      </c>
      <c r="BJ586" s="14">
        <f t="shared" si="222"/>
        <v>2400</v>
      </c>
      <c r="BK586" s="14">
        <f>SUMIFS(BJ$4:BJ586,$AU$4:$AU586,"="&amp;$AU586,$AY$4:$AY586,"="&amp;$AY586)</f>
        <v>4000</v>
      </c>
    </row>
    <row r="587" spans="46:63" ht="16.5" x14ac:dyDescent="0.2">
      <c r="AT587" s="13">
        <v>584</v>
      </c>
      <c r="AU587" s="13">
        <f t="shared" si="214"/>
        <v>8</v>
      </c>
      <c r="AV587" s="14">
        <f t="shared" si="215"/>
        <v>200903</v>
      </c>
      <c r="AW587" s="14">
        <f t="shared" si="216"/>
        <v>1102009</v>
      </c>
      <c r="AX587" s="13" t="s">
        <v>816</v>
      </c>
      <c r="AY587" s="13">
        <f t="shared" si="217"/>
        <v>3</v>
      </c>
      <c r="AZ587" s="13" t="s">
        <v>837</v>
      </c>
      <c r="BA587" s="14">
        <f t="shared" si="218"/>
        <v>3</v>
      </c>
      <c r="BB587" s="14" t="str">
        <f t="shared" si="219"/>
        <v>徐晃魂珠-3 等级-3</v>
      </c>
      <c r="BC587" s="25" t="s">
        <v>845</v>
      </c>
      <c r="BD587" s="14">
        <f t="shared" si="220"/>
        <v>176</v>
      </c>
      <c r="BE587" s="14">
        <f>SUMIFS(BD$4:BD587,$AU$4:$AU587,"="&amp;$AU587,$AY$4:$AY587,"="&amp;$AY587)</f>
        <v>396</v>
      </c>
      <c r="BF587" s="25" t="s">
        <v>846</v>
      </c>
      <c r="BG587" s="14">
        <f t="shared" si="221"/>
        <v>96</v>
      </c>
      <c r="BH587" s="14">
        <f>SUMIFS(BG$4:BG587,AU$4:AU587,"="&amp;AU587,AY$4:AY587,"="&amp;AY587)</f>
        <v>216</v>
      </c>
      <c r="BI587" s="25" t="s">
        <v>847</v>
      </c>
      <c r="BJ587" s="14">
        <f t="shared" si="222"/>
        <v>3200</v>
      </c>
      <c r="BK587" s="14">
        <f>SUMIFS(BJ$4:BJ587,$AU$4:$AU587,"="&amp;$AU587,$AY$4:$AY587,"="&amp;$AY587)</f>
        <v>7200</v>
      </c>
    </row>
    <row r="588" spans="46:63" ht="16.5" x14ac:dyDescent="0.2">
      <c r="AT588" s="13">
        <v>585</v>
      </c>
      <c r="AU588" s="13">
        <f t="shared" si="214"/>
        <v>8</v>
      </c>
      <c r="AV588" s="14">
        <f t="shared" si="215"/>
        <v>200903</v>
      </c>
      <c r="AW588" s="14">
        <f t="shared" si="216"/>
        <v>1102009</v>
      </c>
      <c r="AX588" s="13" t="s">
        <v>816</v>
      </c>
      <c r="AY588" s="13">
        <f t="shared" si="217"/>
        <v>3</v>
      </c>
      <c r="AZ588" s="13" t="s">
        <v>837</v>
      </c>
      <c r="BA588" s="14">
        <f t="shared" si="218"/>
        <v>4</v>
      </c>
      <c r="BB588" s="14" t="str">
        <f t="shared" si="219"/>
        <v>徐晃魂珠-3 等级-4</v>
      </c>
      <c r="BC588" s="25" t="s">
        <v>845</v>
      </c>
      <c r="BD588" s="14">
        <f t="shared" si="220"/>
        <v>264</v>
      </c>
      <c r="BE588" s="14">
        <f>SUMIFS(BD$4:BD588,$AU$4:$AU588,"="&amp;$AU588,$AY$4:$AY588,"="&amp;$AY588)</f>
        <v>660</v>
      </c>
      <c r="BF588" s="25" t="s">
        <v>846</v>
      </c>
      <c r="BG588" s="14">
        <f t="shared" si="221"/>
        <v>144</v>
      </c>
      <c r="BH588" s="14">
        <f>SUMIFS(BG$4:BG588,AU$4:AU588,"="&amp;AU588,AY$4:AY588,"="&amp;AY588)</f>
        <v>360</v>
      </c>
      <c r="BI588" s="25" t="s">
        <v>847</v>
      </c>
      <c r="BJ588" s="14">
        <f t="shared" si="222"/>
        <v>4800</v>
      </c>
      <c r="BK588" s="14">
        <f>SUMIFS(BJ$4:BJ588,$AU$4:$AU588,"="&amp;$AU588,$AY$4:$AY588,"="&amp;$AY588)</f>
        <v>12000</v>
      </c>
    </row>
    <row r="589" spans="46:63" ht="16.5" x14ac:dyDescent="0.2">
      <c r="AT589" s="13">
        <v>586</v>
      </c>
      <c r="AU589" s="13">
        <f t="shared" si="214"/>
        <v>8</v>
      </c>
      <c r="AV589" s="14">
        <f t="shared" si="215"/>
        <v>200903</v>
      </c>
      <c r="AW589" s="14">
        <f t="shared" si="216"/>
        <v>1102009</v>
      </c>
      <c r="AX589" s="13" t="s">
        <v>816</v>
      </c>
      <c r="AY589" s="13">
        <f t="shared" si="217"/>
        <v>3</v>
      </c>
      <c r="AZ589" s="13" t="s">
        <v>837</v>
      </c>
      <c r="BA589" s="14">
        <f t="shared" si="218"/>
        <v>5</v>
      </c>
      <c r="BB589" s="14" t="str">
        <f t="shared" si="219"/>
        <v>徐晃魂珠-3 等级-5</v>
      </c>
      <c r="BC589" s="25" t="s">
        <v>845</v>
      </c>
      <c r="BD589" s="14">
        <f t="shared" si="220"/>
        <v>352</v>
      </c>
      <c r="BE589" s="14">
        <f>SUMIFS(BD$4:BD589,$AU$4:$AU589,"="&amp;$AU589,$AY$4:$AY589,"="&amp;$AY589)</f>
        <v>1012</v>
      </c>
      <c r="BF589" s="25" t="s">
        <v>846</v>
      </c>
      <c r="BG589" s="14">
        <f t="shared" si="221"/>
        <v>192</v>
      </c>
      <c r="BH589" s="14">
        <f>SUMIFS(BG$4:BG589,AU$4:AU589,"="&amp;AU589,AY$4:AY589,"="&amp;AY589)</f>
        <v>552</v>
      </c>
      <c r="BI589" s="25" t="s">
        <v>847</v>
      </c>
      <c r="BJ589" s="14">
        <f t="shared" si="222"/>
        <v>6400</v>
      </c>
      <c r="BK589" s="14">
        <f>SUMIFS(BJ$4:BJ589,$AU$4:$AU589,"="&amp;$AU589,$AY$4:$AY589,"="&amp;$AY589)</f>
        <v>18400</v>
      </c>
    </row>
    <row r="590" spans="46:63" ht="16.5" x14ac:dyDescent="0.2">
      <c r="AT590" s="13">
        <v>587</v>
      </c>
      <c r="AU590" s="13">
        <f t="shared" si="214"/>
        <v>8</v>
      </c>
      <c r="AV590" s="14">
        <f t="shared" si="215"/>
        <v>200903</v>
      </c>
      <c r="AW590" s="14">
        <f t="shared" si="216"/>
        <v>1102009</v>
      </c>
      <c r="AX590" s="13" t="s">
        <v>816</v>
      </c>
      <c r="AY590" s="13">
        <f t="shared" si="217"/>
        <v>3</v>
      </c>
      <c r="AZ590" s="13" t="s">
        <v>837</v>
      </c>
      <c r="BA590" s="14">
        <f t="shared" si="218"/>
        <v>6</v>
      </c>
      <c r="BB590" s="14" t="str">
        <f t="shared" si="219"/>
        <v>徐晃魂珠-3 等级-6</v>
      </c>
      <c r="BC590" s="25" t="s">
        <v>845</v>
      </c>
      <c r="BD590" s="14">
        <f t="shared" si="220"/>
        <v>440</v>
      </c>
      <c r="BE590" s="14">
        <f>SUMIFS(BD$4:BD590,$AU$4:$AU590,"="&amp;$AU590,$AY$4:$AY590,"="&amp;$AY590)</f>
        <v>1452</v>
      </c>
      <c r="BF590" s="25" t="s">
        <v>846</v>
      </c>
      <c r="BG590" s="14">
        <f t="shared" si="221"/>
        <v>240</v>
      </c>
      <c r="BH590" s="14">
        <f>SUMIFS(BG$4:BG590,AU$4:AU590,"="&amp;AU590,AY$4:AY590,"="&amp;AY590)</f>
        <v>792</v>
      </c>
      <c r="BI590" s="25" t="s">
        <v>847</v>
      </c>
      <c r="BJ590" s="14">
        <f t="shared" si="222"/>
        <v>8000</v>
      </c>
      <c r="BK590" s="14">
        <f>SUMIFS(BJ$4:BJ590,$AU$4:$AU590,"="&amp;$AU590,$AY$4:$AY590,"="&amp;$AY590)</f>
        <v>26400</v>
      </c>
    </row>
    <row r="591" spans="46:63" ht="16.5" x14ac:dyDescent="0.2">
      <c r="AT591" s="13">
        <v>588</v>
      </c>
      <c r="AU591" s="13">
        <f t="shared" si="214"/>
        <v>8</v>
      </c>
      <c r="AV591" s="14">
        <f t="shared" si="215"/>
        <v>200903</v>
      </c>
      <c r="AW591" s="14">
        <f t="shared" si="216"/>
        <v>1102009</v>
      </c>
      <c r="AX591" s="13" t="s">
        <v>816</v>
      </c>
      <c r="AY591" s="13">
        <f t="shared" si="217"/>
        <v>3</v>
      </c>
      <c r="AZ591" s="13" t="s">
        <v>837</v>
      </c>
      <c r="BA591" s="14">
        <f t="shared" si="218"/>
        <v>7</v>
      </c>
      <c r="BB591" s="14" t="str">
        <f t="shared" si="219"/>
        <v>徐晃魂珠-3 等级-7</v>
      </c>
      <c r="BC591" s="25" t="s">
        <v>845</v>
      </c>
      <c r="BD591" s="14">
        <f t="shared" si="220"/>
        <v>528</v>
      </c>
      <c r="BE591" s="14">
        <f>SUMIFS(BD$4:BD591,$AU$4:$AU591,"="&amp;$AU591,$AY$4:$AY591,"="&amp;$AY591)</f>
        <v>1980</v>
      </c>
      <c r="BF591" s="25" t="s">
        <v>846</v>
      </c>
      <c r="BG591" s="14">
        <f t="shared" si="221"/>
        <v>288</v>
      </c>
      <c r="BH591" s="14">
        <f>SUMIFS(BG$4:BG591,AU$4:AU591,"="&amp;AU591,AY$4:AY591,"="&amp;AY591)</f>
        <v>1080</v>
      </c>
      <c r="BI591" s="25" t="s">
        <v>847</v>
      </c>
      <c r="BJ591" s="14">
        <f t="shared" si="222"/>
        <v>9600</v>
      </c>
      <c r="BK591" s="14">
        <f>SUMIFS(BJ$4:BJ591,$AU$4:$AU591,"="&amp;$AU591,$AY$4:$AY591,"="&amp;$AY591)</f>
        <v>36000</v>
      </c>
    </row>
    <row r="592" spans="46:63" ht="16.5" x14ac:dyDescent="0.2">
      <c r="AT592" s="13">
        <v>589</v>
      </c>
      <c r="AU592" s="13">
        <f t="shared" si="214"/>
        <v>8</v>
      </c>
      <c r="AV592" s="14">
        <f t="shared" si="215"/>
        <v>200903</v>
      </c>
      <c r="AW592" s="14">
        <f t="shared" si="216"/>
        <v>1102009</v>
      </c>
      <c r="AX592" s="13" t="s">
        <v>816</v>
      </c>
      <c r="AY592" s="13">
        <f t="shared" si="217"/>
        <v>3</v>
      </c>
      <c r="AZ592" s="13" t="s">
        <v>837</v>
      </c>
      <c r="BA592" s="14">
        <f t="shared" si="218"/>
        <v>8</v>
      </c>
      <c r="BB592" s="14" t="str">
        <f t="shared" si="219"/>
        <v>徐晃魂珠-3 等级-8</v>
      </c>
      <c r="BC592" s="25" t="s">
        <v>845</v>
      </c>
      <c r="BD592" s="14">
        <f t="shared" si="220"/>
        <v>616</v>
      </c>
      <c r="BE592" s="14">
        <f>SUMIFS(BD$4:BD592,$AU$4:$AU592,"="&amp;$AU592,$AY$4:$AY592,"="&amp;$AY592)</f>
        <v>2596</v>
      </c>
      <c r="BF592" s="25" t="s">
        <v>846</v>
      </c>
      <c r="BG592" s="14">
        <f t="shared" si="221"/>
        <v>336</v>
      </c>
      <c r="BH592" s="14">
        <f>SUMIFS(BG$4:BG592,AU$4:AU592,"="&amp;AU592,AY$4:AY592,"="&amp;AY592)</f>
        <v>1416</v>
      </c>
      <c r="BI592" s="25" t="s">
        <v>847</v>
      </c>
      <c r="BJ592" s="14">
        <f t="shared" si="222"/>
        <v>11200</v>
      </c>
      <c r="BK592" s="14">
        <f>SUMIFS(BJ$4:BJ592,$AU$4:$AU592,"="&amp;$AU592,$AY$4:$AY592,"="&amp;$AY592)</f>
        <v>47200</v>
      </c>
    </row>
    <row r="593" spans="46:63" ht="16.5" x14ac:dyDescent="0.2">
      <c r="AT593" s="13">
        <v>590</v>
      </c>
      <c r="AU593" s="13">
        <f t="shared" si="214"/>
        <v>8</v>
      </c>
      <c r="AV593" s="14">
        <f t="shared" si="215"/>
        <v>200903</v>
      </c>
      <c r="AW593" s="14">
        <f t="shared" si="216"/>
        <v>1102009</v>
      </c>
      <c r="AX593" s="13" t="s">
        <v>816</v>
      </c>
      <c r="AY593" s="13">
        <f t="shared" si="217"/>
        <v>3</v>
      </c>
      <c r="AZ593" s="13" t="s">
        <v>837</v>
      </c>
      <c r="BA593" s="14">
        <f t="shared" si="218"/>
        <v>9</v>
      </c>
      <c r="BB593" s="14" t="str">
        <f t="shared" si="219"/>
        <v>徐晃魂珠-3 等级-9</v>
      </c>
      <c r="BC593" s="25" t="s">
        <v>845</v>
      </c>
      <c r="BD593" s="14">
        <f t="shared" si="220"/>
        <v>704</v>
      </c>
      <c r="BE593" s="14">
        <f>SUMIFS(BD$4:BD593,$AU$4:$AU593,"="&amp;$AU593,$AY$4:$AY593,"="&amp;$AY593)</f>
        <v>3300</v>
      </c>
      <c r="BF593" s="25" t="s">
        <v>846</v>
      </c>
      <c r="BG593" s="14">
        <f t="shared" si="221"/>
        <v>384</v>
      </c>
      <c r="BH593" s="14">
        <f>SUMIFS(BG$4:BG593,AU$4:AU593,"="&amp;AU593,AY$4:AY593,"="&amp;AY593)</f>
        <v>1800</v>
      </c>
      <c r="BI593" s="25" t="s">
        <v>847</v>
      </c>
      <c r="BJ593" s="14">
        <f t="shared" si="222"/>
        <v>12800</v>
      </c>
      <c r="BK593" s="14">
        <f>SUMIFS(BJ$4:BJ593,$AU$4:$AU593,"="&amp;$AU593,$AY$4:$AY593,"="&amp;$AY593)</f>
        <v>60000</v>
      </c>
    </row>
    <row r="594" spans="46:63" ht="16.5" x14ac:dyDescent="0.2">
      <c r="AT594" s="13">
        <v>591</v>
      </c>
      <c r="AU594" s="13">
        <f t="shared" si="214"/>
        <v>8</v>
      </c>
      <c r="AV594" s="14">
        <f t="shared" si="215"/>
        <v>200904</v>
      </c>
      <c r="AW594" s="14">
        <f t="shared" si="216"/>
        <v>1102009</v>
      </c>
      <c r="AX594" s="13" t="s">
        <v>816</v>
      </c>
      <c r="AY594" s="13">
        <f t="shared" si="217"/>
        <v>4</v>
      </c>
      <c r="AZ594" s="13" t="s">
        <v>837</v>
      </c>
      <c r="BA594" s="14">
        <f t="shared" si="218"/>
        <v>0</v>
      </c>
      <c r="BB594" s="14" t="str">
        <f t="shared" si="219"/>
        <v>徐晃魂珠-4 等级-0</v>
      </c>
      <c r="BC594" s="25" t="s">
        <v>845</v>
      </c>
      <c r="BD594" s="14">
        <f t="shared" si="220"/>
        <v>0</v>
      </c>
      <c r="BE594" s="14">
        <f>SUMIFS(BD$4:BD594,$AU$4:$AU594,"="&amp;$AU594,$AY$4:$AY594,"="&amp;$AY594)</f>
        <v>0</v>
      </c>
      <c r="BF594" s="25" t="s">
        <v>846</v>
      </c>
      <c r="BG594" s="14">
        <f t="shared" si="221"/>
        <v>0</v>
      </c>
      <c r="BH594" s="14">
        <f>SUMIFS(BG$4:BG594,AU$4:AU594,"="&amp;AU594,AY$4:AY594,"="&amp;AY594)</f>
        <v>0</v>
      </c>
      <c r="BI594" s="25" t="s">
        <v>847</v>
      </c>
      <c r="BJ594" s="14">
        <f t="shared" si="222"/>
        <v>0</v>
      </c>
      <c r="BK594" s="14">
        <f>SUMIFS(BJ$4:BJ594,$AU$4:$AU594,"="&amp;$AU594,$AY$4:$AY594,"="&amp;$AY594)</f>
        <v>0</v>
      </c>
    </row>
    <row r="595" spans="46:63" ht="16.5" x14ac:dyDescent="0.2">
      <c r="AT595" s="13">
        <v>592</v>
      </c>
      <c r="AU595" s="13">
        <f t="shared" si="214"/>
        <v>8</v>
      </c>
      <c r="AV595" s="14">
        <f t="shared" si="215"/>
        <v>200904</v>
      </c>
      <c r="AW595" s="14">
        <f t="shared" si="216"/>
        <v>1102009</v>
      </c>
      <c r="AX595" s="13" t="s">
        <v>816</v>
      </c>
      <c r="AY595" s="13">
        <f t="shared" si="217"/>
        <v>4</v>
      </c>
      <c r="AZ595" s="13" t="s">
        <v>837</v>
      </c>
      <c r="BA595" s="14">
        <f t="shared" si="218"/>
        <v>1</v>
      </c>
      <c r="BB595" s="14" t="str">
        <f t="shared" si="219"/>
        <v>徐晃魂珠-4 等级-1</v>
      </c>
      <c r="BC595" s="25" t="s">
        <v>845</v>
      </c>
      <c r="BD595" s="14">
        <f t="shared" si="220"/>
        <v>110</v>
      </c>
      <c r="BE595" s="14">
        <f>SUMIFS(BD$4:BD595,$AU$4:$AU595,"="&amp;$AU595,$AY$4:$AY595,"="&amp;$AY595)</f>
        <v>110</v>
      </c>
      <c r="BF595" s="25" t="s">
        <v>846</v>
      </c>
      <c r="BG595" s="14">
        <f t="shared" si="221"/>
        <v>60</v>
      </c>
      <c r="BH595" s="14">
        <f>SUMIFS(BG$4:BG595,AU$4:AU595,"="&amp;AU595,AY$4:AY595,"="&amp;AY595)</f>
        <v>60</v>
      </c>
      <c r="BI595" s="25" t="s">
        <v>847</v>
      </c>
      <c r="BJ595" s="14">
        <f t="shared" si="222"/>
        <v>2000</v>
      </c>
      <c r="BK595" s="14">
        <f>SUMIFS(BJ$4:BJ595,$AU$4:$AU595,"="&amp;$AU595,$AY$4:$AY595,"="&amp;$AY595)</f>
        <v>2000</v>
      </c>
    </row>
    <row r="596" spans="46:63" ht="16.5" x14ac:dyDescent="0.2">
      <c r="AT596" s="13">
        <v>593</v>
      </c>
      <c r="AU596" s="13">
        <f t="shared" si="214"/>
        <v>8</v>
      </c>
      <c r="AV596" s="14">
        <f t="shared" si="215"/>
        <v>200904</v>
      </c>
      <c r="AW596" s="14">
        <f t="shared" si="216"/>
        <v>1102009</v>
      </c>
      <c r="AX596" s="13" t="s">
        <v>816</v>
      </c>
      <c r="AY596" s="13">
        <f t="shared" si="217"/>
        <v>4</v>
      </c>
      <c r="AZ596" s="13" t="s">
        <v>837</v>
      </c>
      <c r="BA596" s="14">
        <f t="shared" si="218"/>
        <v>2</v>
      </c>
      <c r="BB596" s="14" t="str">
        <f t="shared" si="219"/>
        <v>徐晃魂珠-4 等级-2</v>
      </c>
      <c r="BC596" s="25" t="s">
        <v>845</v>
      </c>
      <c r="BD596" s="14">
        <f t="shared" si="220"/>
        <v>176</v>
      </c>
      <c r="BE596" s="14">
        <f>SUMIFS(BD$4:BD596,$AU$4:$AU596,"="&amp;$AU596,$AY$4:$AY596,"="&amp;$AY596)</f>
        <v>286</v>
      </c>
      <c r="BF596" s="25" t="s">
        <v>846</v>
      </c>
      <c r="BG596" s="14">
        <f t="shared" si="221"/>
        <v>96</v>
      </c>
      <c r="BH596" s="14">
        <f>SUMIFS(BG$4:BG596,AU$4:AU596,"="&amp;AU596,AY$4:AY596,"="&amp;AY596)</f>
        <v>156</v>
      </c>
      <c r="BI596" s="25" t="s">
        <v>847</v>
      </c>
      <c r="BJ596" s="14">
        <f t="shared" si="222"/>
        <v>3200</v>
      </c>
      <c r="BK596" s="14">
        <f>SUMIFS(BJ$4:BJ596,$AU$4:$AU596,"="&amp;$AU596,$AY$4:$AY596,"="&amp;$AY596)</f>
        <v>5200</v>
      </c>
    </row>
    <row r="597" spans="46:63" ht="16.5" x14ac:dyDescent="0.2">
      <c r="AT597" s="13">
        <v>594</v>
      </c>
      <c r="AU597" s="13">
        <f t="shared" si="214"/>
        <v>8</v>
      </c>
      <c r="AV597" s="14">
        <f t="shared" si="215"/>
        <v>200904</v>
      </c>
      <c r="AW597" s="14">
        <f t="shared" si="216"/>
        <v>1102009</v>
      </c>
      <c r="AX597" s="13" t="s">
        <v>816</v>
      </c>
      <c r="AY597" s="13">
        <f t="shared" si="217"/>
        <v>4</v>
      </c>
      <c r="AZ597" s="13" t="s">
        <v>837</v>
      </c>
      <c r="BA597" s="14">
        <f t="shared" si="218"/>
        <v>3</v>
      </c>
      <c r="BB597" s="14" t="str">
        <f t="shared" si="219"/>
        <v>徐晃魂珠-4 等级-3</v>
      </c>
      <c r="BC597" s="25" t="s">
        <v>845</v>
      </c>
      <c r="BD597" s="14">
        <f t="shared" si="220"/>
        <v>242</v>
      </c>
      <c r="BE597" s="14">
        <f>SUMIFS(BD$4:BD597,$AU$4:$AU597,"="&amp;$AU597,$AY$4:$AY597,"="&amp;$AY597)</f>
        <v>528</v>
      </c>
      <c r="BF597" s="25" t="s">
        <v>846</v>
      </c>
      <c r="BG597" s="14">
        <f t="shared" si="221"/>
        <v>132</v>
      </c>
      <c r="BH597" s="14">
        <f>SUMIFS(BG$4:BG597,AU$4:AU597,"="&amp;AU597,AY$4:AY597,"="&amp;AY597)</f>
        <v>288</v>
      </c>
      <c r="BI597" s="25" t="s">
        <v>847</v>
      </c>
      <c r="BJ597" s="14">
        <f t="shared" si="222"/>
        <v>4400</v>
      </c>
      <c r="BK597" s="14">
        <f>SUMIFS(BJ$4:BJ597,$AU$4:$AU597,"="&amp;$AU597,$AY$4:$AY597,"="&amp;$AY597)</f>
        <v>9600</v>
      </c>
    </row>
    <row r="598" spans="46:63" ht="16.5" x14ac:dyDescent="0.2">
      <c r="AT598" s="13">
        <v>595</v>
      </c>
      <c r="AU598" s="13">
        <f t="shared" si="214"/>
        <v>8</v>
      </c>
      <c r="AV598" s="14">
        <f t="shared" si="215"/>
        <v>200904</v>
      </c>
      <c r="AW598" s="14">
        <f t="shared" si="216"/>
        <v>1102009</v>
      </c>
      <c r="AX598" s="13" t="s">
        <v>816</v>
      </c>
      <c r="AY598" s="13">
        <f t="shared" si="217"/>
        <v>4</v>
      </c>
      <c r="AZ598" s="13" t="s">
        <v>837</v>
      </c>
      <c r="BA598" s="14">
        <f t="shared" si="218"/>
        <v>4</v>
      </c>
      <c r="BB598" s="14" t="str">
        <f t="shared" si="219"/>
        <v>徐晃魂珠-4 等级-4</v>
      </c>
      <c r="BC598" s="25" t="s">
        <v>845</v>
      </c>
      <c r="BD598" s="14">
        <f t="shared" si="220"/>
        <v>352</v>
      </c>
      <c r="BE598" s="14">
        <f>SUMIFS(BD$4:BD598,$AU$4:$AU598,"="&amp;$AU598,$AY$4:$AY598,"="&amp;$AY598)</f>
        <v>880</v>
      </c>
      <c r="BF598" s="25" t="s">
        <v>846</v>
      </c>
      <c r="BG598" s="14">
        <f t="shared" si="221"/>
        <v>192</v>
      </c>
      <c r="BH598" s="14">
        <f>SUMIFS(BG$4:BG598,AU$4:AU598,"="&amp;AU598,AY$4:AY598,"="&amp;AY598)</f>
        <v>480</v>
      </c>
      <c r="BI598" s="25" t="s">
        <v>847</v>
      </c>
      <c r="BJ598" s="14">
        <f t="shared" si="222"/>
        <v>6400</v>
      </c>
      <c r="BK598" s="14">
        <f>SUMIFS(BJ$4:BJ598,$AU$4:$AU598,"="&amp;$AU598,$AY$4:$AY598,"="&amp;$AY598)</f>
        <v>16000</v>
      </c>
    </row>
    <row r="599" spans="46:63" ht="16.5" x14ac:dyDescent="0.2">
      <c r="AT599" s="13">
        <v>596</v>
      </c>
      <c r="AU599" s="13">
        <f t="shared" si="214"/>
        <v>8</v>
      </c>
      <c r="AV599" s="14">
        <f t="shared" si="215"/>
        <v>200904</v>
      </c>
      <c r="AW599" s="14">
        <f t="shared" si="216"/>
        <v>1102009</v>
      </c>
      <c r="AX599" s="13" t="s">
        <v>816</v>
      </c>
      <c r="AY599" s="13">
        <f t="shared" si="217"/>
        <v>4</v>
      </c>
      <c r="AZ599" s="13" t="s">
        <v>837</v>
      </c>
      <c r="BA599" s="14">
        <f t="shared" si="218"/>
        <v>5</v>
      </c>
      <c r="BB599" s="14" t="str">
        <f t="shared" si="219"/>
        <v>徐晃魂珠-4 等级-5</v>
      </c>
      <c r="BC599" s="25" t="s">
        <v>845</v>
      </c>
      <c r="BD599" s="14">
        <f t="shared" si="220"/>
        <v>462</v>
      </c>
      <c r="BE599" s="14">
        <f>SUMIFS(BD$4:BD599,$AU$4:$AU599,"="&amp;$AU599,$AY$4:$AY599,"="&amp;$AY599)</f>
        <v>1342</v>
      </c>
      <c r="BF599" s="25" t="s">
        <v>846</v>
      </c>
      <c r="BG599" s="14">
        <f t="shared" si="221"/>
        <v>252</v>
      </c>
      <c r="BH599" s="14">
        <f>SUMIFS(BG$4:BG599,AU$4:AU599,"="&amp;AU599,AY$4:AY599,"="&amp;AY599)</f>
        <v>732</v>
      </c>
      <c r="BI599" s="25" t="s">
        <v>847</v>
      </c>
      <c r="BJ599" s="14">
        <f t="shared" si="222"/>
        <v>8400</v>
      </c>
      <c r="BK599" s="14">
        <f>SUMIFS(BJ$4:BJ599,$AU$4:$AU599,"="&amp;$AU599,$AY$4:$AY599,"="&amp;$AY599)</f>
        <v>24400</v>
      </c>
    </row>
    <row r="600" spans="46:63" ht="16.5" x14ac:dyDescent="0.2">
      <c r="AT600" s="13">
        <v>597</v>
      </c>
      <c r="AU600" s="13">
        <f t="shared" si="214"/>
        <v>8</v>
      </c>
      <c r="AV600" s="14">
        <f t="shared" si="215"/>
        <v>200904</v>
      </c>
      <c r="AW600" s="14">
        <f t="shared" si="216"/>
        <v>1102009</v>
      </c>
      <c r="AX600" s="13" t="s">
        <v>816</v>
      </c>
      <c r="AY600" s="13">
        <f t="shared" si="217"/>
        <v>4</v>
      </c>
      <c r="AZ600" s="13" t="s">
        <v>837</v>
      </c>
      <c r="BA600" s="14">
        <f t="shared" si="218"/>
        <v>6</v>
      </c>
      <c r="BB600" s="14" t="str">
        <f t="shared" si="219"/>
        <v>徐晃魂珠-4 等级-6</v>
      </c>
      <c r="BC600" s="25" t="s">
        <v>845</v>
      </c>
      <c r="BD600" s="14">
        <f t="shared" si="220"/>
        <v>605</v>
      </c>
      <c r="BE600" s="14">
        <f>SUMIFS(BD$4:BD600,$AU$4:$AU600,"="&amp;$AU600,$AY$4:$AY600,"="&amp;$AY600)</f>
        <v>1947</v>
      </c>
      <c r="BF600" s="25" t="s">
        <v>846</v>
      </c>
      <c r="BG600" s="14">
        <f t="shared" si="221"/>
        <v>330</v>
      </c>
      <c r="BH600" s="14">
        <f>SUMIFS(BG$4:BG600,AU$4:AU600,"="&amp;AU600,AY$4:AY600,"="&amp;AY600)</f>
        <v>1062</v>
      </c>
      <c r="BI600" s="25" t="s">
        <v>847</v>
      </c>
      <c r="BJ600" s="14">
        <f t="shared" si="222"/>
        <v>11000</v>
      </c>
      <c r="BK600" s="14">
        <f>SUMIFS(BJ$4:BJ600,$AU$4:$AU600,"="&amp;$AU600,$AY$4:$AY600,"="&amp;$AY600)</f>
        <v>35400</v>
      </c>
    </row>
    <row r="601" spans="46:63" ht="16.5" x14ac:dyDescent="0.2">
      <c r="AT601" s="13">
        <v>598</v>
      </c>
      <c r="AU601" s="13">
        <f t="shared" si="214"/>
        <v>8</v>
      </c>
      <c r="AV601" s="14">
        <f t="shared" si="215"/>
        <v>200904</v>
      </c>
      <c r="AW601" s="14">
        <f t="shared" si="216"/>
        <v>1102009</v>
      </c>
      <c r="AX601" s="13" t="s">
        <v>816</v>
      </c>
      <c r="AY601" s="13">
        <f t="shared" si="217"/>
        <v>4</v>
      </c>
      <c r="AZ601" s="13" t="s">
        <v>837</v>
      </c>
      <c r="BA601" s="14">
        <f t="shared" si="218"/>
        <v>7</v>
      </c>
      <c r="BB601" s="14" t="str">
        <f t="shared" si="219"/>
        <v>徐晃魂珠-4 等级-7</v>
      </c>
      <c r="BC601" s="25" t="s">
        <v>845</v>
      </c>
      <c r="BD601" s="14">
        <f t="shared" si="220"/>
        <v>715</v>
      </c>
      <c r="BE601" s="14">
        <f>SUMIFS(BD$4:BD601,$AU$4:$AU601,"="&amp;$AU601,$AY$4:$AY601,"="&amp;$AY601)</f>
        <v>2662</v>
      </c>
      <c r="BF601" s="25" t="s">
        <v>846</v>
      </c>
      <c r="BG601" s="14">
        <f t="shared" si="221"/>
        <v>390</v>
      </c>
      <c r="BH601" s="14">
        <f>SUMIFS(BG$4:BG601,AU$4:AU601,"="&amp;AU601,AY$4:AY601,"="&amp;AY601)</f>
        <v>1452</v>
      </c>
      <c r="BI601" s="25" t="s">
        <v>847</v>
      </c>
      <c r="BJ601" s="14">
        <f t="shared" si="222"/>
        <v>13000</v>
      </c>
      <c r="BK601" s="14">
        <f>SUMIFS(BJ$4:BJ601,$AU$4:$AU601,"="&amp;$AU601,$AY$4:$AY601,"="&amp;$AY601)</f>
        <v>48400</v>
      </c>
    </row>
    <row r="602" spans="46:63" ht="16.5" x14ac:dyDescent="0.2">
      <c r="AT602" s="13">
        <v>599</v>
      </c>
      <c r="AU602" s="13">
        <f t="shared" si="214"/>
        <v>8</v>
      </c>
      <c r="AV602" s="14">
        <f t="shared" si="215"/>
        <v>200904</v>
      </c>
      <c r="AW602" s="14">
        <f t="shared" si="216"/>
        <v>1102009</v>
      </c>
      <c r="AX602" s="13" t="s">
        <v>816</v>
      </c>
      <c r="AY602" s="13">
        <f t="shared" si="217"/>
        <v>4</v>
      </c>
      <c r="AZ602" s="13" t="s">
        <v>837</v>
      </c>
      <c r="BA602" s="14">
        <f t="shared" si="218"/>
        <v>8</v>
      </c>
      <c r="BB602" s="14" t="str">
        <f t="shared" si="219"/>
        <v>徐晃魂珠-4 等级-8</v>
      </c>
      <c r="BC602" s="25" t="s">
        <v>845</v>
      </c>
      <c r="BD602" s="14">
        <f t="shared" si="220"/>
        <v>825</v>
      </c>
      <c r="BE602" s="14">
        <f>SUMIFS(BD$4:BD602,$AU$4:$AU602,"="&amp;$AU602,$AY$4:$AY602,"="&amp;$AY602)</f>
        <v>3487</v>
      </c>
      <c r="BF602" s="25" t="s">
        <v>846</v>
      </c>
      <c r="BG602" s="14">
        <f t="shared" si="221"/>
        <v>450</v>
      </c>
      <c r="BH602" s="14">
        <f>SUMIFS(BG$4:BG602,AU$4:AU602,"="&amp;AU602,AY$4:AY602,"="&amp;AY602)</f>
        <v>1902</v>
      </c>
      <c r="BI602" s="25" t="s">
        <v>847</v>
      </c>
      <c r="BJ602" s="14">
        <f t="shared" si="222"/>
        <v>15000</v>
      </c>
      <c r="BK602" s="14">
        <f>SUMIFS(BJ$4:BJ602,$AU$4:$AU602,"="&amp;$AU602,$AY$4:$AY602,"="&amp;$AY602)</f>
        <v>63400</v>
      </c>
    </row>
    <row r="603" spans="46:63" ht="16.5" x14ac:dyDescent="0.2">
      <c r="AT603" s="13">
        <v>600</v>
      </c>
      <c r="AU603" s="13">
        <f t="shared" si="214"/>
        <v>8</v>
      </c>
      <c r="AV603" s="14">
        <f t="shared" si="215"/>
        <v>200904</v>
      </c>
      <c r="AW603" s="14">
        <f t="shared" si="216"/>
        <v>1102009</v>
      </c>
      <c r="AX603" s="13" t="s">
        <v>816</v>
      </c>
      <c r="AY603" s="13">
        <f t="shared" si="217"/>
        <v>4</v>
      </c>
      <c r="AZ603" s="13" t="s">
        <v>837</v>
      </c>
      <c r="BA603" s="14">
        <f t="shared" si="218"/>
        <v>9</v>
      </c>
      <c r="BB603" s="14" t="str">
        <f t="shared" si="219"/>
        <v>徐晃魂珠-4 等级-9</v>
      </c>
      <c r="BC603" s="25" t="s">
        <v>845</v>
      </c>
      <c r="BD603" s="14">
        <f t="shared" si="220"/>
        <v>935</v>
      </c>
      <c r="BE603" s="14">
        <f>SUMIFS(BD$4:BD603,$AU$4:$AU603,"="&amp;$AU603,$AY$4:$AY603,"="&amp;$AY603)</f>
        <v>4422</v>
      </c>
      <c r="BF603" s="25" t="s">
        <v>846</v>
      </c>
      <c r="BG603" s="14">
        <f t="shared" si="221"/>
        <v>510</v>
      </c>
      <c r="BH603" s="14">
        <f>SUMIFS(BG$4:BG603,AU$4:AU603,"="&amp;AU603,AY$4:AY603,"="&amp;AY603)</f>
        <v>2412</v>
      </c>
      <c r="BI603" s="25" t="s">
        <v>847</v>
      </c>
      <c r="BJ603" s="14">
        <f t="shared" si="222"/>
        <v>17000</v>
      </c>
      <c r="BK603" s="14">
        <f>SUMIFS(BJ$4:BJ603,$AU$4:$AU603,"="&amp;$AU603,$AY$4:$AY603,"="&amp;$AY603)</f>
        <v>80400</v>
      </c>
    </row>
    <row r="604" spans="46:63" ht="16.5" x14ac:dyDescent="0.2">
      <c r="AT604" s="13">
        <v>601</v>
      </c>
      <c r="AU604" s="13">
        <f t="shared" si="214"/>
        <v>8</v>
      </c>
      <c r="AV604" s="14">
        <f t="shared" si="215"/>
        <v>200905</v>
      </c>
      <c r="AW604" s="14">
        <f t="shared" si="216"/>
        <v>1102009</v>
      </c>
      <c r="AX604" s="13" t="s">
        <v>816</v>
      </c>
      <c r="AY604" s="13">
        <f t="shared" si="217"/>
        <v>5</v>
      </c>
      <c r="AZ604" s="13" t="s">
        <v>837</v>
      </c>
      <c r="BA604" s="14">
        <f t="shared" si="218"/>
        <v>0</v>
      </c>
      <c r="BB604" s="14" t="str">
        <f t="shared" si="219"/>
        <v>徐晃魂珠-5 等级-0</v>
      </c>
      <c r="BC604" s="25" t="s">
        <v>845</v>
      </c>
      <c r="BD604" s="14">
        <f t="shared" si="220"/>
        <v>0</v>
      </c>
      <c r="BE604" s="14">
        <f>SUMIFS(BD$4:BD604,$AU$4:$AU604,"="&amp;$AU604,$AY$4:$AY604,"="&amp;$AY604)</f>
        <v>0</v>
      </c>
      <c r="BF604" s="25" t="s">
        <v>846</v>
      </c>
      <c r="BG604" s="14">
        <f t="shared" si="221"/>
        <v>0</v>
      </c>
      <c r="BH604" s="14">
        <f>SUMIFS(BG$4:BG604,AU$4:AU604,"="&amp;AU604,AY$4:AY604,"="&amp;AY604)</f>
        <v>0</v>
      </c>
      <c r="BI604" s="25" t="s">
        <v>847</v>
      </c>
      <c r="BJ604" s="14">
        <f t="shared" si="222"/>
        <v>0</v>
      </c>
      <c r="BK604" s="14">
        <f>SUMIFS(BJ$4:BJ604,$AU$4:$AU604,"="&amp;$AU604,$AY$4:$AY604,"="&amp;$AY604)</f>
        <v>0</v>
      </c>
    </row>
    <row r="605" spans="46:63" ht="16.5" x14ac:dyDescent="0.2">
      <c r="AT605" s="13">
        <v>602</v>
      </c>
      <c r="AU605" s="13">
        <f t="shared" si="214"/>
        <v>8</v>
      </c>
      <c r="AV605" s="14">
        <f t="shared" si="215"/>
        <v>200905</v>
      </c>
      <c r="AW605" s="14">
        <f t="shared" si="216"/>
        <v>1102009</v>
      </c>
      <c r="AX605" s="13" t="s">
        <v>816</v>
      </c>
      <c r="AY605" s="13">
        <f t="shared" si="217"/>
        <v>5</v>
      </c>
      <c r="AZ605" s="13" t="s">
        <v>837</v>
      </c>
      <c r="BA605" s="14">
        <f t="shared" si="218"/>
        <v>1</v>
      </c>
      <c r="BB605" s="14" t="str">
        <f t="shared" si="219"/>
        <v>徐晃魂珠-5 等级-1</v>
      </c>
      <c r="BC605" s="25" t="s">
        <v>845</v>
      </c>
      <c r="BD605" s="14">
        <f t="shared" si="220"/>
        <v>154</v>
      </c>
      <c r="BE605" s="14">
        <f>SUMIFS(BD$4:BD605,$AU$4:$AU605,"="&amp;$AU605,$AY$4:$AY605,"="&amp;$AY605)</f>
        <v>154</v>
      </c>
      <c r="BF605" s="25" t="s">
        <v>846</v>
      </c>
      <c r="BG605" s="14">
        <f t="shared" si="221"/>
        <v>84</v>
      </c>
      <c r="BH605" s="14">
        <f>SUMIFS(BG$4:BG605,AU$4:AU605,"="&amp;AU605,AY$4:AY605,"="&amp;AY605)</f>
        <v>84</v>
      </c>
      <c r="BI605" s="25" t="s">
        <v>847</v>
      </c>
      <c r="BJ605" s="14">
        <f t="shared" si="222"/>
        <v>2800</v>
      </c>
      <c r="BK605" s="14">
        <f>SUMIFS(BJ$4:BJ605,$AU$4:$AU605,"="&amp;$AU605,$AY$4:$AY605,"="&amp;$AY605)</f>
        <v>2800</v>
      </c>
    </row>
    <row r="606" spans="46:63" ht="16.5" x14ac:dyDescent="0.2">
      <c r="AT606" s="13">
        <v>603</v>
      </c>
      <c r="AU606" s="13">
        <f t="shared" si="214"/>
        <v>8</v>
      </c>
      <c r="AV606" s="14">
        <f t="shared" si="215"/>
        <v>200905</v>
      </c>
      <c r="AW606" s="14">
        <f t="shared" si="216"/>
        <v>1102009</v>
      </c>
      <c r="AX606" s="13" t="s">
        <v>816</v>
      </c>
      <c r="AY606" s="13">
        <f t="shared" si="217"/>
        <v>5</v>
      </c>
      <c r="AZ606" s="13" t="s">
        <v>837</v>
      </c>
      <c r="BA606" s="14">
        <f t="shared" si="218"/>
        <v>2</v>
      </c>
      <c r="BB606" s="14" t="str">
        <f t="shared" si="219"/>
        <v>徐晃魂珠-5 等级-2</v>
      </c>
      <c r="BC606" s="25" t="s">
        <v>845</v>
      </c>
      <c r="BD606" s="14">
        <f t="shared" si="220"/>
        <v>220</v>
      </c>
      <c r="BE606" s="14">
        <f>SUMIFS(BD$4:BD606,$AU$4:$AU606,"="&amp;$AU606,$AY$4:$AY606,"="&amp;$AY606)</f>
        <v>374</v>
      </c>
      <c r="BF606" s="25" t="s">
        <v>846</v>
      </c>
      <c r="BG606" s="14">
        <f t="shared" si="221"/>
        <v>120</v>
      </c>
      <c r="BH606" s="14">
        <f>SUMIFS(BG$4:BG606,AU$4:AU606,"="&amp;AU606,AY$4:AY606,"="&amp;AY606)</f>
        <v>204</v>
      </c>
      <c r="BI606" s="25" t="s">
        <v>847</v>
      </c>
      <c r="BJ606" s="14">
        <f t="shared" si="222"/>
        <v>4000</v>
      </c>
      <c r="BK606" s="14">
        <f>SUMIFS(BJ$4:BJ606,$AU$4:$AU606,"="&amp;$AU606,$AY$4:$AY606,"="&amp;$AY606)</f>
        <v>6800</v>
      </c>
    </row>
    <row r="607" spans="46:63" ht="16.5" x14ac:dyDescent="0.2">
      <c r="AT607" s="13">
        <v>604</v>
      </c>
      <c r="AU607" s="13">
        <f t="shared" si="214"/>
        <v>8</v>
      </c>
      <c r="AV607" s="14">
        <f t="shared" si="215"/>
        <v>200905</v>
      </c>
      <c r="AW607" s="14">
        <f t="shared" si="216"/>
        <v>1102009</v>
      </c>
      <c r="AX607" s="13" t="s">
        <v>816</v>
      </c>
      <c r="AY607" s="13">
        <f t="shared" si="217"/>
        <v>5</v>
      </c>
      <c r="AZ607" s="13" t="s">
        <v>837</v>
      </c>
      <c r="BA607" s="14">
        <f t="shared" si="218"/>
        <v>3</v>
      </c>
      <c r="BB607" s="14" t="str">
        <f t="shared" si="219"/>
        <v>徐晃魂珠-5 等级-3</v>
      </c>
      <c r="BC607" s="25" t="s">
        <v>845</v>
      </c>
      <c r="BD607" s="14">
        <f t="shared" si="220"/>
        <v>286</v>
      </c>
      <c r="BE607" s="14">
        <f>SUMIFS(BD$4:BD607,$AU$4:$AU607,"="&amp;$AU607,$AY$4:$AY607,"="&amp;$AY607)</f>
        <v>660</v>
      </c>
      <c r="BF607" s="25" t="s">
        <v>846</v>
      </c>
      <c r="BG607" s="14">
        <f t="shared" si="221"/>
        <v>156</v>
      </c>
      <c r="BH607" s="14">
        <f>SUMIFS(BG$4:BG607,AU$4:AU607,"="&amp;AU607,AY$4:AY607,"="&amp;AY607)</f>
        <v>360</v>
      </c>
      <c r="BI607" s="25" t="s">
        <v>847</v>
      </c>
      <c r="BJ607" s="14">
        <f t="shared" si="222"/>
        <v>5200</v>
      </c>
      <c r="BK607" s="14">
        <f>SUMIFS(BJ$4:BJ607,$AU$4:$AU607,"="&amp;$AU607,$AY$4:$AY607,"="&amp;$AY607)</f>
        <v>12000</v>
      </c>
    </row>
    <row r="608" spans="46:63" ht="16.5" x14ac:dyDescent="0.2">
      <c r="AT608" s="13">
        <v>605</v>
      </c>
      <c r="AU608" s="13">
        <f t="shared" si="214"/>
        <v>8</v>
      </c>
      <c r="AV608" s="14">
        <f t="shared" si="215"/>
        <v>200905</v>
      </c>
      <c r="AW608" s="14">
        <f t="shared" si="216"/>
        <v>1102009</v>
      </c>
      <c r="AX608" s="13" t="s">
        <v>816</v>
      </c>
      <c r="AY608" s="13">
        <f t="shared" si="217"/>
        <v>5</v>
      </c>
      <c r="AZ608" s="13" t="s">
        <v>837</v>
      </c>
      <c r="BA608" s="14">
        <f t="shared" si="218"/>
        <v>4</v>
      </c>
      <c r="BB608" s="14" t="str">
        <f t="shared" si="219"/>
        <v>徐晃魂珠-5 等级-4</v>
      </c>
      <c r="BC608" s="25" t="s">
        <v>845</v>
      </c>
      <c r="BD608" s="14">
        <f t="shared" si="220"/>
        <v>440</v>
      </c>
      <c r="BE608" s="14">
        <f>SUMIFS(BD$4:BD608,$AU$4:$AU608,"="&amp;$AU608,$AY$4:$AY608,"="&amp;$AY608)</f>
        <v>1100</v>
      </c>
      <c r="BF608" s="25" t="s">
        <v>846</v>
      </c>
      <c r="BG608" s="14">
        <f t="shared" si="221"/>
        <v>240</v>
      </c>
      <c r="BH608" s="14">
        <f>SUMIFS(BG$4:BG608,AU$4:AU608,"="&amp;AU608,AY$4:AY608,"="&amp;AY608)</f>
        <v>600</v>
      </c>
      <c r="BI608" s="25" t="s">
        <v>847</v>
      </c>
      <c r="BJ608" s="14">
        <f t="shared" si="222"/>
        <v>8000</v>
      </c>
      <c r="BK608" s="14">
        <f>SUMIFS(BJ$4:BJ608,$AU$4:$AU608,"="&amp;$AU608,$AY$4:$AY608,"="&amp;$AY608)</f>
        <v>20000</v>
      </c>
    </row>
    <row r="609" spans="46:63" ht="16.5" x14ac:dyDescent="0.2">
      <c r="AT609" s="13">
        <v>606</v>
      </c>
      <c r="AU609" s="13">
        <f t="shared" si="214"/>
        <v>8</v>
      </c>
      <c r="AV609" s="14">
        <f t="shared" si="215"/>
        <v>200905</v>
      </c>
      <c r="AW609" s="14">
        <f t="shared" si="216"/>
        <v>1102009</v>
      </c>
      <c r="AX609" s="13" t="s">
        <v>816</v>
      </c>
      <c r="AY609" s="13">
        <f t="shared" si="217"/>
        <v>5</v>
      </c>
      <c r="AZ609" s="13" t="s">
        <v>837</v>
      </c>
      <c r="BA609" s="14">
        <f t="shared" si="218"/>
        <v>5</v>
      </c>
      <c r="BB609" s="14" t="str">
        <f t="shared" si="219"/>
        <v>徐晃魂珠-5 等级-5</v>
      </c>
      <c r="BC609" s="25" t="s">
        <v>845</v>
      </c>
      <c r="BD609" s="14">
        <f t="shared" si="220"/>
        <v>572</v>
      </c>
      <c r="BE609" s="14">
        <f>SUMIFS(BD$4:BD609,$AU$4:$AU609,"="&amp;$AU609,$AY$4:$AY609,"="&amp;$AY609)</f>
        <v>1672</v>
      </c>
      <c r="BF609" s="25" t="s">
        <v>846</v>
      </c>
      <c r="BG609" s="14">
        <f t="shared" si="221"/>
        <v>312</v>
      </c>
      <c r="BH609" s="14">
        <f>SUMIFS(BG$4:BG609,AU$4:AU609,"="&amp;AU609,AY$4:AY609,"="&amp;AY609)</f>
        <v>912</v>
      </c>
      <c r="BI609" s="25" t="s">
        <v>847</v>
      </c>
      <c r="BJ609" s="14">
        <f t="shared" si="222"/>
        <v>10400</v>
      </c>
      <c r="BK609" s="14">
        <f>SUMIFS(BJ$4:BJ609,$AU$4:$AU609,"="&amp;$AU609,$AY$4:$AY609,"="&amp;$AY609)</f>
        <v>30400</v>
      </c>
    </row>
    <row r="610" spans="46:63" ht="16.5" x14ac:dyDescent="0.2">
      <c r="AT610" s="13">
        <v>607</v>
      </c>
      <c r="AU610" s="13">
        <f t="shared" si="214"/>
        <v>8</v>
      </c>
      <c r="AV610" s="14">
        <f t="shared" si="215"/>
        <v>200905</v>
      </c>
      <c r="AW610" s="14">
        <f t="shared" si="216"/>
        <v>1102009</v>
      </c>
      <c r="AX610" s="13" t="s">
        <v>816</v>
      </c>
      <c r="AY610" s="13">
        <f t="shared" si="217"/>
        <v>5</v>
      </c>
      <c r="AZ610" s="13" t="s">
        <v>837</v>
      </c>
      <c r="BA610" s="14">
        <f t="shared" si="218"/>
        <v>6</v>
      </c>
      <c r="BB610" s="14" t="str">
        <f t="shared" si="219"/>
        <v>徐晃魂珠-5 等级-6</v>
      </c>
      <c r="BC610" s="25" t="s">
        <v>845</v>
      </c>
      <c r="BD610" s="14">
        <f t="shared" si="220"/>
        <v>715</v>
      </c>
      <c r="BE610" s="14">
        <f>SUMIFS(BD$4:BD610,$AU$4:$AU610,"="&amp;$AU610,$AY$4:$AY610,"="&amp;$AY610)</f>
        <v>2387</v>
      </c>
      <c r="BF610" s="25" t="s">
        <v>846</v>
      </c>
      <c r="BG610" s="14">
        <f t="shared" si="221"/>
        <v>390</v>
      </c>
      <c r="BH610" s="14">
        <f>SUMIFS(BG$4:BG610,AU$4:AU610,"="&amp;AU610,AY$4:AY610,"="&amp;AY610)</f>
        <v>1302</v>
      </c>
      <c r="BI610" s="25" t="s">
        <v>847</v>
      </c>
      <c r="BJ610" s="14">
        <f t="shared" si="222"/>
        <v>13000</v>
      </c>
      <c r="BK610" s="14">
        <f>SUMIFS(BJ$4:BJ610,$AU$4:$AU610,"="&amp;$AU610,$AY$4:$AY610,"="&amp;$AY610)</f>
        <v>43400</v>
      </c>
    </row>
    <row r="611" spans="46:63" ht="16.5" x14ac:dyDescent="0.2">
      <c r="AT611" s="13">
        <v>608</v>
      </c>
      <c r="AU611" s="13">
        <f t="shared" si="214"/>
        <v>8</v>
      </c>
      <c r="AV611" s="14">
        <f t="shared" si="215"/>
        <v>200905</v>
      </c>
      <c r="AW611" s="14">
        <f t="shared" si="216"/>
        <v>1102009</v>
      </c>
      <c r="AX611" s="13" t="s">
        <v>816</v>
      </c>
      <c r="AY611" s="13">
        <f t="shared" si="217"/>
        <v>5</v>
      </c>
      <c r="AZ611" s="13" t="s">
        <v>837</v>
      </c>
      <c r="BA611" s="14">
        <f t="shared" si="218"/>
        <v>7</v>
      </c>
      <c r="BB611" s="14" t="str">
        <f t="shared" si="219"/>
        <v>徐晃魂珠-5 等级-7</v>
      </c>
      <c r="BC611" s="25" t="s">
        <v>845</v>
      </c>
      <c r="BD611" s="14">
        <f t="shared" si="220"/>
        <v>880</v>
      </c>
      <c r="BE611" s="14">
        <f>SUMIFS(BD$4:BD611,$AU$4:$AU611,"="&amp;$AU611,$AY$4:$AY611,"="&amp;$AY611)</f>
        <v>3267</v>
      </c>
      <c r="BF611" s="25" t="s">
        <v>846</v>
      </c>
      <c r="BG611" s="14">
        <f t="shared" si="221"/>
        <v>480</v>
      </c>
      <c r="BH611" s="14">
        <f>SUMIFS(BG$4:BG611,AU$4:AU611,"="&amp;AU611,AY$4:AY611,"="&amp;AY611)</f>
        <v>1782</v>
      </c>
      <c r="BI611" s="25" t="s">
        <v>847</v>
      </c>
      <c r="BJ611" s="14">
        <f t="shared" si="222"/>
        <v>16000</v>
      </c>
      <c r="BK611" s="14">
        <f>SUMIFS(BJ$4:BJ611,$AU$4:$AU611,"="&amp;$AU611,$AY$4:$AY611,"="&amp;$AY611)</f>
        <v>59400</v>
      </c>
    </row>
    <row r="612" spans="46:63" ht="16.5" x14ac:dyDescent="0.2">
      <c r="AT612" s="13">
        <v>609</v>
      </c>
      <c r="AU612" s="13">
        <f t="shared" si="214"/>
        <v>8</v>
      </c>
      <c r="AV612" s="14">
        <f t="shared" si="215"/>
        <v>200905</v>
      </c>
      <c r="AW612" s="14">
        <f t="shared" si="216"/>
        <v>1102009</v>
      </c>
      <c r="AX612" s="13" t="s">
        <v>816</v>
      </c>
      <c r="AY612" s="13">
        <f t="shared" si="217"/>
        <v>5</v>
      </c>
      <c r="AZ612" s="13" t="s">
        <v>837</v>
      </c>
      <c r="BA612" s="14">
        <f t="shared" si="218"/>
        <v>8</v>
      </c>
      <c r="BB612" s="14" t="str">
        <f t="shared" si="219"/>
        <v>徐晃魂珠-5 等级-8</v>
      </c>
      <c r="BC612" s="25" t="s">
        <v>845</v>
      </c>
      <c r="BD612" s="14">
        <f t="shared" si="220"/>
        <v>1045</v>
      </c>
      <c r="BE612" s="14">
        <f>SUMIFS(BD$4:BD612,$AU$4:$AU612,"="&amp;$AU612,$AY$4:$AY612,"="&amp;$AY612)</f>
        <v>4312</v>
      </c>
      <c r="BF612" s="25" t="s">
        <v>846</v>
      </c>
      <c r="BG612" s="14">
        <f t="shared" si="221"/>
        <v>570</v>
      </c>
      <c r="BH612" s="14">
        <f>SUMIFS(BG$4:BG612,AU$4:AU612,"="&amp;AU612,AY$4:AY612,"="&amp;AY612)</f>
        <v>2352</v>
      </c>
      <c r="BI612" s="25" t="s">
        <v>847</v>
      </c>
      <c r="BJ612" s="14">
        <f t="shared" si="222"/>
        <v>19000</v>
      </c>
      <c r="BK612" s="14">
        <f>SUMIFS(BJ$4:BJ612,$AU$4:$AU612,"="&amp;$AU612,$AY$4:$AY612,"="&amp;$AY612)</f>
        <v>78400</v>
      </c>
    </row>
    <row r="613" spans="46:63" ht="16.5" x14ac:dyDescent="0.2">
      <c r="AT613" s="13">
        <v>610</v>
      </c>
      <c r="AU613" s="13">
        <f t="shared" si="214"/>
        <v>8</v>
      </c>
      <c r="AV613" s="14">
        <f t="shared" si="215"/>
        <v>200905</v>
      </c>
      <c r="AW613" s="14">
        <f t="shared" si="216"/>
        <v>1102009</v>
      </c>
      <c r="AX613" s="13" t="s">
        <v>816</v>
      </c>
      <c r="AY613" s="13">
        <f t="shared" si="217"/>
        <v>5</v>
      </c>
      <c r="AZ613" s="13" t="s">
        <v>837</v>
      </c>
      <c r="BA613" s="14">
        <f t="shared" si="218"/>
        <v>9</v>
      </c>
      <c r="BB613" s="14" t="str">
        <f t="shared" si="219"/>
        <v>徐晃魂珠-5 等级-9</v>
      </c>
      <c r="BC613" s="25" t="s">
        <v>845</v>
      </c>
      <c r="BD613" s="14">
        <f t="shared" si="220"/>
        <v>1210</v>
      </c>
      <c r="BE613" s="14">
        <f>SUMIFS(BD$4:BD613,$AU$4:$AU613,"="&amp;$AU613,$AY$4:$AY613,"="&amp;$AY613)</f>
        <v>5522</v>
      </c>
      <c r="BF613" s="25" t="s">
        <v>846</v>
      </c>
      <c r="BG613" s="14">
        <f t="shared" si="221"/>
        <v>660</v>
      </c>
      <c r="BH613" s="14">
        <f>SUMIFS(BG$4:BG613,AU$4:AU613,"="&amp;AU613,AY$4:AY613,"="&amp;AY613)</f>
        <v>3012</v>
      </c>
      <c r="BI613" s="25" t="s">
        <v>847</v>
      </c>
      <c r="BJ613" s="14">
        <f t="shared" si="222"/>
        <v>22000</v>
      </c>
      <c r="BK613" s="14">
        <f>SUMIFS(BJ$4:BJ613,$AU$4:$AU613,"="&amp;$AU613,$AY$4:$AY613,"="&amp;$AY613)</f>
        <v>100400</v>
      </c>
    </row>
    <row r="614" spans="46:63" ht="16.5" x14ac:dyDescent="0.2">
      <c r="AT614" s="13">
        <v>611</v>
      </c>
      <c r="AU614" s="13">
        <f t="shared" si="214"/>
        <v>8</v>
      </c>
      <c r="AV614" s="14">
        <f t="shared" si="215"/>
        <v>200906</v>
      </c>
      <c r="AW614" s="14">
        <f t="shared" si="216"/>
        <v>1102009</v>
      </c>
      <c r="AX614" s="13" t="s">
        <v>816</v>
      </c>
      <c r="AY614" s="13">
        <f t="shared" si="217"/>
        <v>6</v>
      </c>
      <c r="AZ614" s="13" t="s">
        <v>837</v>
      </c>
      <c r="BA614" s="14">
        <f t="shared" si="218"/>
        <v>0</v>
      </c>
      <c r="BB614" s="14" t="str">
        <f t="shared" si="219"/>
        <v>徐晃魂珠-6 等级-0</v>
      </c>
      <c r="BC614" s="25" t="s">
        <v>845</v>
      </c>
      <c r="BD614" s="14">
        <f t="shared" si="220"/>
        <v>0</v>
      </c>
      <c r="BE614" s="14">
        <f>SUMIFS(BD$4:BD614,$AU$4:$AU614,"="&amp;$AU614,$AY$4:$AY614,"="&amp;$AY614)</f>
        <v>0</v>
      </c>
      <c r="BF614" s="25" t="s">
        <v>846</v>
      </c>
      <c r="BG614" s="14">
        <f t="shared" si="221"/>
        <v>0</v>
      </c>
      <c r="BH614" s="14">
        <f>SUMIFS(BG$4:BG614,AU$4:AU614,"="&amp;AU614,AY$4:AY614,"="&amp;AY614)</f>
        <v>0</v>
      </c>
      <c r="BI614" s="25" t="s">
        <v>847</v>
      </c>
      <c r="BJ614" s="14">
        <f t="shared" si="222"/>
        <v>0</v>
      </c>
      <c r="BK614" s="14">
        <f>SUMIFS(BJ$4:BJ614,$AU$4:$AU614,"="&amp;$AU614,$AY$4:$AY614,"="&amp;$AY614)</f>
        <v>0</v>
      </c>
    </row>
    <row r="615" spans="46:63" ht="16.5" x14ac:dyDescent="0.2">
      <c r="AT615" s="13">
        <v>612</v>
      </c>
      <c r="AU615" s="13">
        <f t="shared" si="214"/>
        <v>8</v>
      </c>
      <c r="AV615" s="14">
        <f t="shared" si="215"/>
        <v>200906</v>
      </c>
      <c r="AW615" s="14">
        <f t="shared" si="216"/>
        <v>1102009</v>
      </c>
      <c r="AX615" s="13" t="s">
        <v>816</v>
      </c>
      <c r="AY615" s="13">
        <f t="shared" si="217"/>
        <v>6</v>
      </c>
      <c r="AZ615" s="13" t="s">
        <v>837</v>
      </c>
      <c r="BA615" s="14">
        <f t="shared" si="218"/>
        <v>1</v>
      </c>
      <c r="BB615" s="14" t="str">
        <f t="shared" si="219"/>
        <v>徐晃魂珠-6 等级-1</v>
      </c>
      <c r="BC615" s="25" t="s">
        <v>845</v>
      </c>
      <c r="BD615" s="14">
        <f t="shared" si="220"/>
        <v>198</v>
      </c>
      <c r="BE615" s="14">
        <f>SUMIFS(BD$4:BD615,$AU$4:$AU615,"="&amp;$AU615,$AY$4:$AY615,"="&amp;$AY615)</f>
        <v>198</v>
      </c>
      <c r="BF615" s="25" t="s">
        <v>846</v>
      </c>
      <c r="BG615" s="14">
        <f t="shared" si="221"/>
        <v>108</v>
      </c>
      <c r="BH615" s="14">
        <f>SUMIFS(BG$4:BG615,AU$4:AU615,"="&amp;AU615,AY$4:AY615,"="&amp;AY615)</f>
        <v>108</v>
      </c>
      <c r="BI615" s="25" t="s">
        <v>847</v>
      </c>
      <c r="BJ615" s="14">
        <f t="shared" si="222"/>
        <v>3600</v>
      </c>
      <c r="BK615" s="14">
        <f>SUMIFS(BJ$4:BJ615,$AU$4:$AU615,"="&amp;$AU615,$AY$4:$AY615,"="&amp;$AY615)</f>
        <v>3600</v>
      </c>
    </row>
    <row r="616" spans="46:63" ht="16.5" x14ac:dyDescent="0.2">
      <c r="AT616" s="13">
        <v>613</v>
      </c>
      <c r="AU616" s="13">
        <f t="shared" si="214"/>
        <v>8</v>
      </c>
      <c r="AV616" s="14">
        <f t="shared" si="215"/>
        <v>200906</v>
      </c>
      <c r="AW616" s="14">
        <f t="shared" si="216"/>
        <v>1102009</v>
      </c>
      <c r="AX616" s="13" t="s">
        <v>816</v>
      </c>
      <c r="AY616" s="13">
        <f t="shared" si="217"/>
        <v>6</v>
      </c>
      <c r="AZ616" s="13" t="s">
        <v>837</v>
      </c>
      <c r="BA616" s="14">
        <f t="shared" si="218"/>
        <v>2</v>
      </c>
      <c r="BB616" s="14" t="str">
        <f t="shared" si="219"/>
        <v>徐晃魂珠-6 等级-2</v>
      </c>
      <c r="BC616" s="25" t="s">
        <v>845</v>
      </c>
      <c r="BD616" s="14">
        <f t="shared" si="220"/>
        <v>308</v>
      </c>
      <c r="BE616" s="14">
        <f>SUMIFS(BD$4:BD616,$AU$4:$AU616,"="&amp;$AU616,$AY$4:$AY616,"="&amp;$AY616)</f>
        <v>506</v>
      </c>
      <c r="BF616" s="25" t="s">
        <v>846</v>
      </c>
      <c r="BG616" s="14">
        <f t="shared" si="221"/>
        <v>168</v>
      </c>
      <c r="BH616" s="14">
        <f>SUMIFS(BG$4:BG616,AU$4:AU616,"="&amp;AU616,AY$4:AY616,"="&amp;AY616)</f>
        <v>276</v>
      </c>
      <c r="BI616" s="25" t="s">
        <v>847</v>
      </c>
      <c r="BJ616" s="14">
        <f t="shared" si="222"/>
        <v>5600</v>
      </c>
      <c r="BK616" s="14">
        <f>SUMIFS(BJ$4:BJ616,$AU$4:$AU616,"="&amp;$AU616,$AY$4:$AY616,"="&amp;$AY616)</f>
        <v>9200</v>
      </c>
    </row>
    <row r="617" spans="46:63" ht="16.5" x14ac:dyDescent="0.2">
      <c r="AT617" s="13">
        <v>614</v>
      </c>
      <c r="AU617" s="13">
        <f t="shared" si="214"/>
        <v>8</v>
      </c>
      <c r="AV617" s="14">
        <f t="shared" si="215"/>
        <v>200906</v>
      </c>
      <c r="AW617" s="14">
        <f t="shared" si="216"/>
        <v>1102009</v>
      </c>
      <c r="AX617" s="13" t="s">
        <v>816</v>
      </c>
      <c r="AY617" s="13">
        <f t="shared" si="217"/>
        <v>6</v>
      </c>
      <c r="AZ617" s="13" t="s">
        <v>837</v>
      </c>
      <c r="BA617" s="14">
        <f t="shared" si="218"/>
        <v>3</v>
      </c>
      <c r="BB617" s="14" t="str">
        <f t="shared" si="219"/>
        <v>徐晃魂珠-6 等级-3</v>
      </c>
      <c r="BC617" s="25" t="s">
        <v>845</v>
      </c>
      <c r="BD617" s="14">
        <f t="shared" si="220"/>
        <v>413</v>
      </c>
      <c r="BE617" s="14">
        <f>SUMIFS(BD$4:BD617,$AU$4:$AU617,"="&amp;$AU617,$AY$4:$AY617,"="&amp;$AY617)</f>
        <v>919</v>
      </c>
      <c r="BF617" s="25" t="s">
        <v>846</v>
      </c>
      <c r="BG617" s="14">
        <f t="shared" si="221"/>
        <v>225</v>
      </c>
      <c r="BH617" s="14">
        <f>SUMIFS(BG$4:BG617,AU$4:AU617,"="&amp;AU617,AY$4:AY617,"="&amp;AY617)</f>
        <v>501</v>
      </c>
      <c r="BI617" s="25" t="s">
        <v>847</v>
      </c>
      <c r="BJ617" s="14">
        <f t="shared" si="222"/>
        <v>7500</v>
      </c>
      <c r="BK617" s="14">
        <f>SUMIFS(BJ$4:BJ617,$AU$4:$AU617,"="&amp;$AU617,$AY$4:$AY617,"="&amp;$AY617)</f>
        <v>16700</v>
      </c>
    </row>
    <row r="618" spans="46:63" ht="16.5" x14ac:dyDescent="0.2">
      <c r="AT618" s="13">
        <v>615</v>
      </c>
      <c r="AU618" s="13">
        <f t="shared" si="214"/>
        <v>8</v>
      </c>
      <c r="AV618" s="14">
        <f t="shared" si="215"/>
        <v>200906</v>
      </c>
      <c r="AW618" s="14">
        <f t="shared" si="216"/>
        <v>1102009</v>
      </c>
      <c r="AX618" s="13" t="s">
        <v>816</v>
      </c>
      <c r="AY618" s="13">
        <f t="shared" si="217"/>
        <v>6</v>
      </c>
      <c r="AZ618" s="13" t="s">
        <v>837</v>
      </c>
      <c r="BA618" s="14">
        <f t="shared" si="218"/>
        <v>4</v>
      </c>
      <c r="BB618" s="14" t="str">
        <f t="shared" si="219"/>
        <v>徐晃魂珠-6 等级-4</v>
      </c>
      <c r="BC618" s="25" t="s">
        <v>845</v>
      </c>
      <c r="BD618" s="14">
        <f t="shared" si="220"/>
        <v>616</v>
      </c>
      <c r="BE618" s="14">
        <f>SUMIFS(BD$4:BD618,$AU$4:$AU618,"="&amp;$AU618,$AY$4:$AY618,"="&amp;$AY618)</f>
        <v>1535</v>
      </c>
      <c r="BF618" s="25" t="s">
        <v>846</v>
      </c>
      <c r="BG618" s="14">
        <f t="shared" si="221"/>
        <v>336</v>
      </c>
      <c r="BH618" s="14">
        <f>SUMIFS(BG$4:BG618,AU$4:AU618,"="&amp;AU618,AY$4:AY618,"="&amp;AY618)</f>
        <v>837</v>
      </c>
      <c r="BI618" s="25" t="s">
        <v>847</v>
      </c>
      <c r="BJ618" s="14">
        <f t="shared" si="222"/>
        <v>11200</v>
      </c>
      <c r="BK618" s="14">
        <f>SUMIFS(BJ$4:BJ618,$AU$4:$AU618,"="&amp;$AU618,$AY$4:$AY618,"="&amp;$AY618)</f>
        <v>27900</v>
      </c>
    </row>
    <row r="619" spans="46:63" ht="16.5" x14ac:dyDescent="0.2">
      <c r="AT619" s="13">
        <v>616</v>
      </c>
      <c r="AU619" s="13">
        <f t="shared" si="214"/>
        <v>8</v>
      </c>
      <c r="AV619" s="14">
        <f t="shared" si="215"/>
        <v>200906</v>
      </c>
      <c r="AW619" s="14">
        <f t="shared" si="216"/>
        <v>1102009</v>
      </c>
      <c r="AX619" s="13" t="s">
        <v>816</v>
      </c>
      <c r="AY619" s="13">
        <f t="shared" si="217"/>
        <v>6</v>
      </c>
      <c r="AZ619" s="13" t="s">
        <v>837</v>
      </c>
      <c r="BA619" s="14">
        <f t="shared" si="218"/>
        <v>5</v>
      </c>
      <c r="BB619" s="14" t="str">
        <f t="shared" si="219"/>
        <v>徐晃魂珠-6 等级-5</v>
      </c>
      <c r="BC619" s="25" t="s">
        <v>845</v>
      </c>
      <c r="BD619" s="14">
        <f t="shared" si="220"/>
        <v>825</v>
      </c>
      <c r="BE619" s="14">
        <f>SUMIFS(BD$4:BD619,$AU$4:$AU619,"="&amp;$AU619,$AY$4:$AY619,"="&amp;$AY619)</f>
        <v>2360</v>
      </c>
      <c r="BF619" s="25" t="s">
        <v>846</v>
      </c>
      <c r="BG619" s="14">
        <f t="shared" si="221"/>
        <v>450</v>
      </c>
      <c r="BH619" s="14">
        <f>SUMIFS(BG$4:BG619,AU$4:AU619,"="&amp;AU619,AY$4:AY619,"="&amp;AY619)</f>
        <v>1287</v>
      </c>
      <c r="BI619" s="25" t="s">
        <v>847</v>
      </c>
      <c r="BJ619" s="14">
        <f t="shared" si="222"/>
        <v>15000</v>
      </c>
      <c r="BK619" s="14">
        <f>SUMIFS(BJ$4:BJ619,$AU$4:$AU619,"="&amp;$AU619,$AY$4:$AY619,"="&amp;$AY619)</f>
        <v>42900</v>
      </c>
    </row>
    <row r="620" spans="46:63" ht="16.5" x14ac:dyDescent="0.2">
      <c r="AT620" s="13">
        <v>617</v>
      </c>
      <c r="AU620" s="13">
        <f t="shared" si="214"/>
        <v>8</v>
      </c>
      <c r="AV620" s="14">
        <f t="shared" si="215"/>
        <v>200906</v>
      </c>
      <c r="AW620" s="14">
        <f t="shared" si="216"/>
        <v>1102009</v>
      </c>
      <c r="AX620" s="13" t="s">
        <v>816</v>
      </c>
      <c r="AY620" s="13">
        <f t="shared" si="217"/>
        <v>6</v>
      </c>
      <c r="AZ620" s="13" t="s">
        <v>837</v>
      </c>
      <c r="BA620" s="14">
        <f t="shared" si="218"/>
        <v>6</v>
      </c>
      <c r="BB620" s="14" t="str">
        <f t="shared" si="219"/>
        <v>徐晃魂珠-6 等级-6</v>
      </c>
      <c r="BC620" s="25" t="s">
        <v>845</v>
      </c>
      <c r="BD620" s="14">
        <f t="shared" si="220"/>
        <v>1045</v>
      </c>
      <c r="BE620" s="14">
        <f>SUMIFS(BD$4:BD620,$AU$4:$AU620,"="&amp;$AU620,$AY$4:$AY620,"="&amp;$AY620)</f>
        <v>3405</v>
      </c>
      <c r="BF620" s="25" t="s">
        <v>846</v>
      </c>
      <c r="BG620" s="14">
        <f t="shared" si="221"/>
        <v>570</v>
      </c>
      <c r="BH620" s="14">
        <f>SUMIFS(BG$4:BG620,AU$4:AU620,"="&amp;AU620,AY$4:AY620,"="&amp;AY620)</f>
        <v>1857</v>
      </c>
      <c r="BI620" s="25" t="s">
        <v>847</v>
      </c>
      <c r="BJ620" s="14">
        <f t="shared" si="222"/>
        <v>19000</v>
      </c>
      <c r="BK620" s="14">
        <f>SUMIFS(BJ$4:BJ620,$AU$4:$AU620,"="&amp;$AU620,$AY$4:$AY620,"="&amp;$AY620)</f>
        <v>61900</v>
      </c>
    </row>
    <row r="621" spans="46:63" ht="16.5" x14ac:dyDescent="0.2">
      <c r="AT621" s="13">
        <v>618</v>
      </c>
      <c r="AU621" s="13">
        <f t="shared" si="214"/>
        <v>8</v>
      </c>
      <c r="AV621" s="14">
        <f t="shared" si="215"/>
        <v>200906</v>
      </c>
      <c r="AW621" s="14">
        <f t="shared" si="216"/>
        <v>1102009</v>
      </c>
      <c r="AX621" s="13" t="s">
        <v>816</v>
      </c>
      <c r="AY621" s="13">
        <f t="shared" si="217"/>
        <v>6</v>
      </c>
      <c r="AZ621" s="13" t="s">
        <v>837</v>
      </c>
      <c r="BA621" s="14">
        <f t="shared" si="218"/>
        <v>7</v>
      </c>
      <c r="BB621" s="14" t="str">
        <f t="shared" si="219"/>
        <v>徐晃魂珠-6 等级-7</v>
      </c>
      <c r="BC621" s="25" t="s">
        <v>845</v>
      </c>
      <c r="BD621" s="14">
        <f t="shared" si="220"/>
        <v>1265</v>
      </c>
      <c r="BE621" s="14">
        <f>SUMIFS(BD$4:BD621,$AU$4:$AU621,"="&amp;$AU621,$AY$4:$AY621,"="&amp;$AY621)</f>
        <v>4670</v>
      </c>
      <c r="BF621" s="25" t="s">
        <v>846</v>
      </c>
      <c r="BG621" s="14">
        <f t="shared" si="221"/>
        <v>690</v>
      </c>
      <c r="BH621" s="14">
        <f>SUMIFS(BG$4:BG621,AU$4:AU621,"="&amp;AU621,AY$4:AY621,"="&amp;AY621)</f>
        <v>2547</v>
      </c>
      <c r="BI621" s="25" t="s">
        <v>847</v>
      </c>
      <c r="BJ621" s="14">
        <f t="shared" si="222"/>
        <v>23000</v>
      </c>
      <c r="BK621" s="14">
        <f>SUMIFS(BJ$4:BJ621,$AU$4:$AU621,"="&amp;$AU621,$AY$4:$AY621,"="&amp;$AY621)</f>
        <v>84900</v>
      </c>
    </row>
    <row r="622" spans="46:63" ht="16.5" x14ac:dyDescent="0.2">
      <c r="AT622" s="13">
        <v>619</v>
      </c>
      <c r="AU622" s="13">
        <f t="shared" si="214"/>
        <v>8</v>
      </c>
      <c r="AV622" s="14">
        <f t="shared" si="215"/>
        <v>200906</v>
      </c>
      <c r="AW622" s="14">
        <f t="shared" si="216"/>
        <v>1102009</v>
      </c>
      <c r="AX622" s="13" t="s">
        <v>816</v>
      </c>
      <c r="AY622" s="13">
        <f t="shared" si="217"/>
        <v>6</v>
      </c>
      <c r="AZ622" s="13" t="s">
        <v>837</v>
      </c>
      <c r="BA622" s="14">
        <f t="shared" si="218"/>
        <v>8</v>
      </c>
      <c r="BB622" s="14" t="str">
        <f t="shared" si="219"/>
        <v>徐晃魂珠-6 等级-8</v>
      </c>
      <c r="BC622" s="25" t="s">
        <v>845</v>
      </c>
      <c r="BD622" s="14">
        <f t="shared" si="220"/>
        <v>1430</v>
      </c>
      <c r="BE622" s="14">
        <f>SUMIFS(BD$4:BD622,$AU$4:$AU622,"="&amp;$AU622,$AY$4:$AY622,"="&amp;$AY622)</f>
        <v>6100</v>
      </c>
      <c r="BF622" s="25" t="s">
        <v>846</v>
      </c>
      <c r="BG622" s="14">
        <f t="shared" si="221"/>
        <v>780</v>
      </c>
      <c r="BH622" s="14">
        <f>SUMIFS(BG$4:BG622,AU$4:AU622,"="&amp;AU622,AY$4:AY622,"="&amp;AY622)</f>
        <v>3327</v>
      </c>
      <c r="BI622" s="25" t="s">
        <v>847</v>
      </c>
      <c r="BJ622" s="14">
        <f t="shared" si="222"/>
        <v>26000</v>
      </c>
      <c r="BK622" s="14">
        <f>SUMIFS(BJ$4:BJ622,$AU$4:$AU622,"="&amp;$AU622,$AY$4:$AY622,"="&amp;$AY622)</f>
        <v>110900</v>
      </c>
    </row>
    <row r="623" spans="46:63" ht="16.5" x14ac:dyDescent="0.2">
      <c r="AT623" s="13">
        <v>620</v>
      </c>
      <c r="AU623" s="13">
        <f t="shared" si="214"/>
        <v>8</v>
      </c>
      <c r="AV623" s="14">
        <f t="shared" si="215"/>
        <v>200906</v>
      </c>
      <c r="AW623" s="14">
        <f t="shared" si="216"/>
        <v>1102009</v>
      </c>
      <c r="AX623" s="13" t="s">
        <v>816</v>
      </c>
      <c r="AY623" s="13">
        <f t="shared" si="217"/>
        <v>6</v>
      </c>
      <c r="AZ623" s="13" t="s">
        <v>837</v>
      </c>
      <c r="BA623" s="14">
        <f t="shared" si="218"/>
        <v>9</v>
      </c>
      <c r="BB623" s="14" t="str">
        <f t="shared" si="219"/>
        <v>徐晃魂珠-6 等级-9</v>
      </c>
      <c r="BC623" s="25" t="s">
        <v>845</v>
      </c>
      <c r="BD623" s="14">
        <f t="shared" si="220"/>
        <v>1650</v>
      </c>
      <c r="BE623" s="14">
        <f>SUMIFS(BD$4:BD623,$AU$4:$AU623,"="&amp;$AU623,$AY$4:$AY623,"="&amp;$AY623)</f>
        <v>7750</v>
      </c>
      <c r="BF623" s="25" t="s">
        <v>846</v>
      </c>
      <c r="BG623" s="14">
        <f t="shared" si="221"/>
        <v>900</v>
      </c>
      <c r="BH623" s="14">
        <f>SUMIFS(BG$4:BG623,AU$4:AU623,"="&amp;AU623,AY$4:AY623,"="&amp;AY623)</f>
        <v>4227</v>
      </c>
      <c r="BI623" s="25" t="s">
        <v>847</v>
      </c>
      <c r="BJ623" s="14">
        <f t="shared" si="222"/>
        <v>30000</v>
      </c>
      <c r="BK623" s="14">
        <f>SUMIFS(BJ$4:BJ623,$AU$4:$AU623,"="&amp;$AU623,$AY$4:$AY623,"="&amp;$AY623)</f>
        <v>140900</v>
      </c>
    </row>
    <row r="624" spans="46:63" ht="16.5" x14ac:dyDescent="0.2">
      <c r="AT624" s="13">
        <v>621</v>
      </c>
      <c r="AU624" s="13">
        <f t="shared" si="214"/>
        <v>8</v>
      </c>
      <c r="AV624" s="14">
        <f t="shared" si="215"/>
        <v>200907</v>
      </c>
      <c r="AW624" s="14">
        <f t="shared" si="216"/>
        <v>1102009</v>
      </c>
      <c r="AX624" s="13" t="s">
        <v>816</v>
      </c>
      <c r="AY624" s="13">
        <f t="shared" si="217"/>
        <v>7</v>
      </c>
      <c r="AZ624" s="13" t="s">
        <v>837</v>
      </c>
      <c r="BA624" s="14">
        <f t="shared" si="218"/>
        <v>0</v>
      </c>
      <c r="BB624" s="14" t="str">
        <f t="shared" si="219"/>
        <v>徐晃魂珠-7 等级-0</v>
      </c>
      <c r="BC624" s="25" t="s">
        <v>845</v>
      </c>
      <c r="BD624" s="14">
        <f t="shared" si="220"/>
        <v>0</v>
      </c>
      <c r="BE624" s="14">
        <f>SUMIFS(BD$4:BD624,$AU$4:$AU624,"="&amp;$AU624,$AY$4:$AY624,"="&amp;$AY624)</f>
        <v>0</v>
      </c>
      <c r="BF624" s="25" t="s">
        <v>846</v>
      </c>
      <c r="BG624" s="14">
        <f t="shared" si="221"/>
        <v>0</v>
      </c>
      <c r="BH624" s="14">
        <f>SUMIFS(BG$4:BG624,AU$4:AU624,"="&amp;AU624,AY$4:AY624,"="&amp;AY624)</f>
        <v>0</v>
      </c>
      <c r="BI624" s="25" t="s">
        <v>847</v>
      </c>
      <c r="BJ624" s="14">
        <f t="shared" si="222"/>
        <v>0</v>
      </c>
      <c r="BK624" s="14">
        <f>SUMIFS(BJ$4:BJ624,$AU$4:$AU624,"="&amp;$AU624,$AY$4:$AY624,"="&amp;$AY624)</f>
        <v>0</v>
      </c>
    </row>
    <row r="625" spans="46:63" ht="16.5" x14ac:dyDescent="0.2">
      <c r="AT625" s="13">
        <v>622</v>
      </c>
      <c r="AU625" s="13">
        <f t="shared" si="214"/>
        <v>8</v>
      </c>
      <c r="AV625" s="14">
        <f t="shared" si="215"/>
        <v>200907</v>
      </c>
      <c r="AW625" s="14">
        <f t="shared" si="216"/>
        <v>1102009</v>
      </c>
      <c r="AX625" s="13" t="s">
        <v>816</v>
      </c>
      <c r="AY625" s="13">
        <f t="shared" si="217"/>
        <v>7</v>
      </c>
      <c r="AZ625" s="13" t="s">
        <v>837</v>
      </c>
      <c r="BA625" s="14">
        <f t="shared" si="218"/>
        <v>1</v>
      </c>
      <c r="BB625" s="14" t="str">
        <f t="shared" si="219"/>
        <v>徐晃魂珠-7 等级-1</v>
      </c>
      <c r="BC625" s="25" t="s">
        <v>845</v>
      </c>
      <c r="BD625" s="14">
        <f t="shared" si="220"/>
        <v>264</v>
      </c>
      <c r="BE625" s="14">
        <f>SUMIFS(BD$4:BD625,$AU$4:$AU625,"="&amp;$AU625,$AY$4:$AY625,"="&amp;$AY625)</f>
        <v>264</v>
      </c>
      <c r="BF625" s="25" t="s">
        <v>846</v>
      </c>
      <c r="BG625" s="14">
        <f t="shared" si="221"/>
        <v>144</v>
      </c>
      <c r="BH625" s="14">
        <f>SUMIFS(BG$4:BG625,AU$4:AU625,"="&amp;AU625,AY$4:AY625,"="&amp;AY625)</f>
        <v>144</v>
      </c>
      <c r="BI625" s="25" t="s">
        <v>847</v>
      </c>
      <c r="BJ625" s="14">
        <f t="shared" si="222"/>
        <v>4800</v>
      </c>
      <c r="BK625" s="14">
        <f>SUMIFS(BJ$4:BJ625,$AU$4:$AU625,"="&amp;$AU625,$AY$4:$AY625,"="&amp;$AY625)</f>
        <v>4800</v>
      </c>
    </row>
    <row r="626" spans="46:63" ht="16.5" x14ac:dyDescent="0.2">
      <c r="AT626" s="13">
        <v>623</v>
      </c>
      <c r="AU626" s="13">
        <f t="shared" si="214"/>
        <v>8</v>
      </c>
      <c r="AV626" s="14">
        <f t="shared" si="215"/>
        <v>200907</v>
      </c>
      <c r="AW626" s="14">
        <f t="shared" si="216"/>
        <v>1102009</v>
      </c>
      <c r="AX626" s="13" t="s">
        <v>816</v>
      </c>
      <c r="AY626" s="13">
        <f t="shared" si="217"/>
        <v>7</v>
      </c>
      <c r="AZ626" s="13" t="s">
        <v>837</v>
      </c>
      <c r="BA626" s="14">
        <f t="shared" si="218"/>
        <v>2</v>
      </c>
      <c r="BB626" s="14" t="str">
        <f t="shared" si="219"/>
        <v>徐晃魂珠-7 等级-2</v>
      </c>
      <c r="BC626" s="25" t="s">
        <v>845</v>
      </c>
      <c r="BD626" s="14">
        <f t="shared" si="220"/>
        <v>396</v>
      </c>
      <c r="BE626" s="14">
        <f>SUMIFS(BD$4:BD626,$AU$4:$AU626,"="&amp;$AU626,$AY$4:$AY626,"="&amp;$AY626)</f>
        <v>660</v>
      </c>
      <c r="BF626" s="25" t="s">
        <v>846</v>
      </c>
      <c r="BG626" s="14">
        <f t="shared" si="221"/>
        <v>216</v>
      </c>
      <c r="BH626" s="14">
        <f>SUMIFS(BG$4:BG626,AU$4:AU626,"="&amp;AU626,AY$4:AY626,"="&amp;AY626)</f>
        <v>360</v>
      </c>
      <c r="BI626" s="25" t="s">
        <v>847</v>
      </c>
      <c r="BJ626" s="14">
        <f t="shared" si="222"/>
        <v>7200</v>
      </c>
      <c r="BK626" s="14">
        <f>SUMIFS(BJ$4:BJ626,$AU$4:$AU626,"="&amp;$AU626,$AY$4:$AY626,"="&amp;$AY626)</f>
        <v>12000</v>
      </c>
    </row>
    <row r="627" spans="46:63" ht="16.5" x14ac:dyDescent="0.2">
      <c r="AT627" s="13">
        <v>624</v>
      </c>
      <c r="AU627" s="13">
        <f t="shared" si="214"/>
        <v>8</v>
      </c>
      <c r="AV627" s="14">
        <f t="shared" si="215"/>
        <v>200907</v>
      </c>
      <c r="AW627" s="14">
        <f t="shared" si="216"/>
        <v>1102009</v>
      </c>
      <c r="AX627" s="13" t="s">
        <v>816</v>
      </c>
      <c r="AY627" s="13">
        <f t="shared" si="217"/>
        <v>7</v>
      </c>
      <c r="AZ627" s="13" t="s">
        <v>837</v>
      </c>
      <c r="BA627" s="14">
        <f t="shared" si="218"/>
        <v>3</v>
      </c>
      <c r="BB627" s="14" t="str">
        <f t="shared" si="219"/>
        <v>徐晃魂珠-7 等级-3</v>
      </c>
      <c r="BC627" s="25" t="s">
        <v>845</v>
      </c>
      <c r="BD627" s="14">
        <f t="shared" si="220"/>
        <v>528</v>
      </c>
      <c r="BE627" s="14">
        <f>SUMIFS(BD$4:BD627,$AU$4:$AU627,"="&amp;$AU627,$AY$4:$AY627,"="&amp;$AY627)</f>
        <v>1188</v>
      </c>
      <c r="BF627" s="25" t="s">
        <v>846</v>
      </c>
      <c r="BG627" s="14">
        <f t="shared" si="221"/>
        <v>288</v>
      </c>
      <c r="BH627" s="14">
        <f>SUMIFS(BG$4:BG627,AU$4:AU627,"="&amp;AU627,AY$4:AY627,"="&amp;AY627)</f>
        <v>648</v>
      </c>
      <c r="BI627" s="25" t="s">
        <v>847</v>
      </c>
      <c r="BJ627" s="14">
        <f t="shared" si="222"/>
        <v>9600</v>
      </c>
      <c r="BK627" s="14">
        <f>SUMIFS(BJ$4:BJ627,$AU$4:$AU627,"="&amp;$AU627,$AY$4:$AY627,"="&amp;$AY627)</f>
        <v>21600</v>
      </c>
    </row>
    <row r="628" spans="46:63" ht="16.5" x14ac:dyDescent="0.2">
      <c r="AT628" s="13">
        <v>625</v>
      </c>
      <c r="AU628" s="13">
        <f t="shared" si="214"/>
        <v>8</v>
      </c>
      <c r="AV628" s="14">
        <f t="shared" si="215"/>
        <v>200907</v>
      </c>
      <c r="AW628" s="14">
        <f t="shared" si="216"/>
        <v>1102009</v>
      </c>
      <c r="AX628" s="13" t="s">
        <v>816</v>
      </c>
      <c r="AY628" s="13">
        <f t="shared" si="217"/>
        <v>7</v>
      </c>
      <c r="AZ628" s="13" t="s">
        <v>837</v>
      </c>
      <c r="BA628" s="14">
        <f t="shared" si="218"/>
        <v>4</v>
      </c>
      <c r="BB628" s="14" t="str">
        <f t="shared" si="219"/>
        <v>徐晃魂珠-7 等级-4</v>
      </c>
      <c r="BC628" s="25" t="s">
        <v>845</v>
      </c>
      <c r="BD628" s="14">
        <f t="shared" si="220"/>
        <v>792</v>
      </c>
      <c r="BE628" s="14">
        <f>SUMIFS(BD$4:BD628,$AU$4:$AU628,"="&amp;$AU628,$AY$4:$AY628,"="&amp;$AY628)</f>
        <v>1980</v>
      </c>
      <c r="BF628" s="25" t="s">
        <v>846</v>
      </c>
      <c r="BG628" s="14">
        <f t="shared" si="221"/>
        <v>432</v>
      </c>
      <c r="BH628" s="14">
        <f>SUMIFS(BG$4:BG628,AU$4:AU628,"="&amp;AU628,AY$4:AY628,"="&amp;AY628)</f>
        <v>1080</v>
      </c>
      <c r="BI628" s="25" t="s">
        <v>847</v>
      </c>
      <c r="BJ628" s="14">
        <f t="shared" si="222"/>
        <v>14400</v>
      </c>
      <c r="BK628" s="14">
        <f>SUMIFS(BJ$4:BJ628,$AU$4:$AU628,"="&amp;$AU628,$AY$4:$AY628,"="&amp;$AY628)</f>
        <v>36000</v>
      </c>
    </row>
    <row r="629" spans="46:63" ht="16.5" x14ac:dyDescent="0.2">
      <c r="AT629" s="13">
        <v>626</v>
      </c>
      <c r="AU629" s="13">
        <f t="shared" si="214"/>
        <v>8</v>
      </c>
      <c r="AV629" s="14">
        <f t="shared" si="215"/>
        <v>200907</v>
      </c>
      <c r="AW629" s="14">
        <f t="shared" si="216"/>
        <v>1102009</v>
      </c>
      <c r="AX629" s="13" t="s">
        <v>816</v>
      </c>
      <c r="AY629" s="13">
        <f t="shared" si="217"/>
        <v>7</v>
      </c>
      <c r="AZ629" s="13" t="s">
        <v>837</v>
      </c>
      <c r="BA629" s="14">
        <f t="shared" si="218"/>
        <v>5</v>
      </c>
      <c r="BB629" s="14" t="str">
        <f t="shared" si="219"/>
        <v>徐晃魂珠-7 等级-5</v>
      </c>
      <c r="BC629" s="25" t="s">
        <v>845</v>
      </c>
      <c r="BD629" s="14">
        <f t="shared" si="220"/>
        <v>1056</v>
      </c>
      <c r="BE629" s="14">
        <f>SUMIFS(BD$4:BD629,$AU$4:$AU629,"="&amp;$AU629,$AY$4:$AY629,"="&amp;$AY629)</f>
        <v>3036</v>
      </c>
      <c r="BF629" s="25" t="s">
        <v>846</v>
      </c>
      <c r="BG629" s="14">
        <f t="shared" si="221"/>
        <v>576</v>
      </c>
      <c r="BH629" s="14">
        <f>SUMIFS(BG$4:BG629,AU$4:AU629,"="&amp;AU629,AY$4:AY629,"="&amp;AY629)</f>
        <v>1656</v>
      </c>
      <c r="BI629" s="25" t="s">
        <v>847</v>
      </c>
      <c r="BJ629" s="14">
        <f t="shared" si="222"/>
        <v>19200</v>
      </c>
      <c r="BK629" s="14">
        <f>SUMIFS(BJ$4:BJ629,$AU$4:$AU629,"="&amp;$AU629,$AY$4:$AY629,"="&amp;$AY629)</f>
        <v>55200</v>
      </c>
    </row>
    <row r="630" spans="46:63" ht="16.5" x14ac:dyDescent="0.2">
      <c r="AT630" s="13">
        <v>627</v>
      </c>
      <c r="AU630" s="13">
        <f t="shared" si="214"/>
        <v>8</v>
      </c>
      <c r="AV630" s="14">
        <f t="shared" si="215"/>
        <v>200907</v>
      </c>
      <c r="AW630" s="14">
        <f t="shared" si="216"/>
        <v>1102009</v>
      </c>
      <c r="AX630" s="13" t="s">
        <v>816</v>
      </c>
      <c r="AY630" s="13">
        <f t="shared" si="217"/>
        <v>7</v>
      </c>
      <c r="AZ630" s="13" t="s">
        <v>837</v>
      </c>
      <c r="BA630" s="14">
        <f t="shared" si="218"/>
        <v>6</v>
      </c>
      <c r="BB630" s="14" t="str">
        <f t="shared" si="219"/>
        <v>徐晃魂珠-7 等级-6</v>
      </c>
      <c r="BC630" s="25" t="s">
        <v>845</v>
      </c>
      <c r="BD630" s="14">
        <f t="shared" si="220"/>
        <v>1320</v>
      </c>
      <c r="BE630" s="14">
        <f>SUMIFS(BD$4:BD630,$AU$4:$AU630,"="&amp;$AU630,$AY$4:$AY630,"="&amp;$AY630)</f>
        <v>4356</v>
      </c>
      <c r="BF630" s="25" t="s">
        <v>846</v>
      </c>
      <c r="BG630" s="14">
        <f t="shared" si="221"/>
        <v>720</v>
      </c>
      <c r="BH630" s="14">
        <f>SUMIFS(BG$4:BG630,AU$4:AU630,"="&amp;AU630,AY$4:AY630,"="&amp;AY630)</f>
        <v>2376</v>
      </c>
      <c r="BI630" s="25" t="s">
        <v>847</v>
      </c>
      <c r="BJ630" s="14">
        <f t="shared" si="222"/>
        <v>24000</v>
      </c>
      <c r="BK630" s="14">
        <f>SUMIFS(BJ$4:BJ630,$AU$4:$AU630,"="&amp;$AU630,$AY$4:$AY630,"="&amp;$AY630)</f>
        <v>79200</v>
      </c>
    </row>
    <row r="631" spans="46:63" ht="16.5" x14ac:dyDescent="0.2">
      <c r="AT631" s="13">
        <v>628</v>
      </c>
      <c r="AU631" s="13">
        <f t="shared" si="214"/>
        <v>8</v>
      </c>
      <c r="AV631" s="14">
        <f t="shared" si="215"/>
        <v>200907</v>
      </c>
      <c r="AW631" s="14">
        <f t="shared" si="216"/>
        <v>1102009</v>
      </c>
      <c r="AX631" s="13" t="s">
        <v>816</v>
      </c>
      <c r="AY631" s="13">
        <f t="shared" si="217"/>
        <v>7</v>
      </c>
      <c r="AZ631" s="13" t="s">
        <v>837</v>
      </c>
      <c r="BA631" s="14">
        <f t="shared" si="218"/>
        <v>7</v>
      </c>
      <c r="BB631" s="14" t="str">
        <f t="shared" si="219"/>
        <v>徐晃魂珠-7 等级-7</v>
      </c>
      <c r="BC631" s="25" t="s">
        <v>845</v>
      </c>
      <c r="BD631" s="14">
        <f t="shared" si="220"/>
        <v>1584</v>
      </c>
      <c r="BE631" s="14">
        <f>SUMIFS(BD$4:BD631,$AU$4:$AU631,"="&amp;$AU631,$AY$4:$AY631,"="&amp;$AY631)</f>
        <v>5940</v>
      </c>
      <c r="BF631" s="25" t="s">
        <v>846</v>
      </c>
      <c r="BG631" s="14">
        <f t="shared" si="221"/>
        <v>864</v>
      </c>
      <c r="BH631" s="14">
        <f>SUMIFS(BG$4:BG631,AU$4:AU631,"="&amp;AU631,AY$4:AY631,"="&amp;AY631)</f>
        <v>3240</v>
      </c>
      <c r="BI631" s="25" t="s">
        <v>847</v>
      </c>
      <c r="BJ631" s="14">
        <f t="shared" si="222"/>
        <v>28800</v>
      </c>
      <c r="BK631" s="14">
        <f>SUMIFS(BJ$4:BJ631,$AU$4:$AU631,"="&amp;$AU631,$AY$4:$AY631,"="&amp;$AY631)</f>
        <v>108000</v>
      </c>
    </row>
    <row r="632" spans="46:63" ht="16.5" x14ac:dyDescent="0.2">
      <c r="AT632" s="13">
        <v>629</v>
      </c>
      <c r="AU632" s="13">
        <f t="shared" si="214"/>
        <v>8</v>
      </c>
      <c r="AV632" s="14">
        <f t="shared" si="215"/>
        <v>200907</v>
      </c>
      <c r="AW632" s="14">
        <f t="shared" si="216"/>
        <v>1102009</v>
      </c>
      <c r="AX632" s="13" t="s">
        <v>816</v>
      </c>
      <c r="AY632" s="13">
        <f t="shared" si="217"/>
        <v>7</v>
      </c>
      <c r="AZ632" s="13" t="s">
        <v>837</v>
      </c>
      <c r="BA632" s="14">
        <f t="shared" si="218"/>
        <v>8</v>
      </c>
      <c r="BB632" s="14" t="str">
        <f t="shared" si="219"/>
        <v>徐晃魂珠-7 等级-8</v>
      </c>
      <c r="BC632" s="25" t="s">
        <v>845</v>
      </c>
      <c r="BD632" s="14">
        <f t="shared" si="220"/>
        <v>1848</v>
      </c>
      <c r="BE632" s="14">
        <f>SUMIFS(BD$4:BD632,$AU$4:$AU632,"="&amp;$AU632,$AY$4:$AY632,"="&amp;$AY632)</f>
        <v>7788</v>
      </c>
      <c r="BF632" s="25" t="s">
        <v>846</v>
      </c>
      <c r="BG632" s="14">
        <f t="shared" si="221"/>
        <v>1008</v>
      </c>
      <c r="BH632" s="14">
        <f>SUMIFS(BG$4:BG632,AU$4:AU632,"="&amp;AU632,AY$4:AY632,"="&amp;AY632)</f>
        <v>4248</v>
      </c>
      <c r="BI632" s="25" t="s">
        <v>847</v>
      </c>
      <c r="BJ632" s="14">
        <f t="shared" si="222"/>
        <v>33600</v>
      </c>
      <c r="BK632" s="14">
        <f>SUMIFS(BJ$4:BJ632,$AU$4:$AU632,"="&amp;$AU632,$AY$4:$AY632,"="&amp;$AY632)</f>
        <v>141600</v>
      </c>
    </row>
    <row r="633" spans="46:63" ht="16.5" x14ac:dyDescent="0.2">
      <c r="AT633" s="13">
        <v>630</v>
      </c>
      <c r="AU633" s="13">
        <f t="shared" si="214"/>
        <v>8</v>
      </c>
      <c r="AV633" s="14">
        <f t="shared" si="215"/>
        <v>200907</v>
      </c>
      <c r="AW633" s="14">
        <f t="shared" si="216"/>
        <v>1102009</v>
      </c>
      <c r="AX633" s="13" t="s">
        <v>816</v>
      </c>
      <c r="AY633" s="13">
        <f t="shared" si="217"/>
        <v>7</v>
      </c>
      <c r="AZ633" s="13" t="s">
        <v>837</v>
      </c>
      <c r="BA633" s="14">
        <f t="shared" si="218"/>
        <v>9</v>
      </c>
      <c r="BB633" s="14" t="str">
        <f t="shared" si="219"/>
        <v>徐晃魂珠-7 等级-9</v>
      </c>
      <c r="BC633" s="25" t="s">
        <v>845</v>
      </c>
      <c r="BD633" s="14">
        <f t="shared" si="220"/>
        <v>2112</v>
      </c>
      <c r="BE633" s="14">
        <f>SUMIFS(BD$4:BD633,$AU$4:$AU633,"="&amp;$AU633,$AY$4:$AY633,"="&amp;$AY633)</f>
        <v>9900</v>
      </c>
      <c r="BF633" s="25" t="s">
        <v>846</v>
      </c>
      <c r="BG633" s="14">
        <f t="shared" si="221"/>
        <v>1152</v>
      </c>
      <c r="BH633" s="14">
        <f>SUMIFS(BG$4:BG633,AU$4:AU633,"="&amp;AU633,AY$4:AY633,"="&amp;AY633)</f>
        <v>5400</v>
      </c>
      <c r="BI633" s="25" t="s">
        <v>847</v>
      </c>
      <c r="BJ633" s="14">
        <f t="shared" si="222"/>
        <v>38400</v>
      </c>
      <c r="BK633" s="14">
        <f>SUMIFS(BJ$4:BJ633,$AU$4:$AU633,"="&amp;$AU633,$AY$4:$AY633,"="&amp;$AY633)</f>
        <v>180000</v>
      </c>
    </row>
    <row r="634" spans="46:63" ht="16.5" x14ac:dyDescent="0.2">
      <c r="AT634" s="13">
        <v>631</v>
      </c>
      <c r="AU634" s="13">
        <f t="shared" si="214"/>
        <v>8</v>
      </c>
      <c r="AV634" s="14">
        <f t="shared" si="215"/>
        <v>200908</v>
      </c>
      <c r="AW634" s="14">
        <f t="shared" si="216"/>
        <v>1102009</v>
      </c>
      <c r="AX634" s="13" t="s">
        <v>816</v>
      </c>
      <c r="AY634" s="13">
        <f t="shared" si="217"/>
        <v>8</v>
      </c>
      <c r="AZ634" s="13" t="s">
        <v>837</v>
      </c>
      <c r="BA634" s="14">
        <f t="shared" si="218"/>
        <v>0</v>
      </c>
      <c r="BB634" s="14" t="str">
        <f t="shared" si="219"/>
        <v>徐晃魂珠-8 等级-0</v>
      </c>
      <c r="BC634" s="25" t="s">
        <v>845</v>
      </c>
      <c r="BD634" s="14">
        <f t="shared" si="220"/>
        <v>0</v>
      </c>
      <c r="BE634" s="14">
        <f>SUMIFS(BD$4:BD634,$AU$4:$AU634,"="&amp;$AU634,$AY$4:$AY634,"="&amp;$AY634)</f>
        <v>0</v>
      </c>
      <c r="BF634" s="25" t="s">
        <v>846</v>
      </c>
      <c r="BG634" s="14">
        <f t="shared" si="221"/>
        <v>0</v>
      </c>
      <c r="BH634" s="14">
        <f>SUMIFS(BG$4:BG634,AU$4:AU634,"="&amp;AU634,AY$4:AY634,"="&amp;AY634)</f>
        <v>0</v>
      </c>
      <c r="BI634" s="25" t="s">
        <v>847</v>
      </c>
      <c r="BJ634" s="14">
        <f t="shared" si="222"/>
        <v>0</v>
      </c>
      <c r="BK634" s="14">
        <f>SUMIFS(BJ$4:BJ634,$AU$4:$AU634,"="&amp;$AU634,$AY$4:$AY634,"="&amp;$AY634)</f>
        <v>0</v>
      </c>
    </row>
    <row r="635" spans="46:63" ht="16.5" x14ac:dyDescent="0.2">
      <c r="AT635" s="13">
        <v>632</v>
      </c>
      <c r="AU635" s="13">
        <f t="shared" si="214"/>
        <v>8</v>
      </c>
      <c r="AV635" s="14">
        <f t="shared" si="215"/>
        <v>200908</v>
      </c>
      <c r="AW635" s="14">
        <f t="shared" si="216"/>
        <v>1102009</v>
      </c>
      <c r="AX635" s="13" t="s">
        <v>816</v>
      </c>
      <c r="AY635" s="13">
        <f t="shared" si="217"/>
        <v>8</v>
      </c>
      <c r="AZ635" s="13" t="s">
        <v>837</v>
      </c>
      <c r="BA635" s="14">
        <f t="shared" si="218"/>
        <v>1</v>
      </c>
      <c r="BB635" s="14" t="str">
        <f t="shared" si="219"/>
        <v>徐晃魂珠-8 等级-1</v>
      </c>
      <c r="BC635" s="25" t="s">
        <v>845</v>
      </c>
      <c r="BD635" s="14">
        <f t="shared" si="220"/>
        <v>352</v>
      </c>
      <c r="BE635" s="14">
        <f>SUMIFS(BD$4:BD635,$AU$4:$AU635,"="&amp;$AU635,$AY$4:$AY635,"="&amp;$AY635)</f>
        <v>352</v>
      </c>
      <c r="BF635" s="25" t="s">
        <v>846</v>
      </c>
      <c r="BG635" s="14">
        <f t="shared" si="221"/>
        <v>192</v>
      </c>
      <c r="BH635" s="14">
        <f>SUMIFS(BG$4:BG635,AU$4:AU635,"="&amp;AU635,AY$4:AY635,"="&amp;AY635)</f>
        <v>192</v>
      </c>
      <c r="BI635" s="25" t="s">
        <v>847</v>
      </c>
      <c r="BJ635" s="14">
        <f t="shared" si="222"/>
        <v>6400</v>
      </c>
      <c r="BK635" s="14">
        <f>SUMIFS(BJ$4:BJ635,$AU$4:$AU635,"="&amp;$AU635,$AY$4:$AY635,"="&amp;$AY635)</f>
        <v>6400</v>
      </c>
    </row>
    <row r="636" spans="46:63" ht="16.5" x14ac:dyDescent="0.2">
      <c r="AT636" s="13">
        <v>633</v>
      </c>
      <c r="AU636" s="13">
        <f t="shared" si="214"/>
        <v>8</v>
      </c>
      <c r="AV636" s="14">
        <f t="shared" si="215"/>
        <v>200908</v>
      </c>
      <c r="AW636" s="14">
        <f t="shared" si="216"/>
        <v>1102009</v>
      </c>
      <c r="AX636" s="13" t="s">
        <v>816</v>
      </c>
      <c r="AY636" s="13">
        <f t="shared" si="217"/>
        <v>8</v>
      </c>
      <c r="AZ636" s="13" t="s">
        <v>837</v>
      </c>
      <c r="BA636" s="14">
        <f t="shared" si="218"/>
        <v>2</v>
      </c>
      <c r="BB636" s="14" t="str">
        <f t="shared" si="219"/>
        <v>徐晃魂珠-8 等级-2</v>
      </c>
      <c r="BC636" s="25" t="s">
        <v>845</v>
      </c>
      <c r="BD636" s="14">
        <f t="shared" si="220"/>
        <v>528</v>
      </c>
      <c r="BE636" s="14">
        <f>SUMIFS(BD$4:BD636,$AU$4:$AU636,"="&amp;$AU636,$AY$4:$AY636,"="&amp;$AY636)</f>
        <v>880</v>
      </c>
      <c r="BF636" s="25" t="s">
        <v>846</v>
      </c>
      <c r="BG636" s="14">
        <f t="shared" si="221"/>
        <v>288</v>
      </c>
      <c r="BH636" s="14">
        <f>SUMIFS(BG$4:BG636,AU$4:AU636,"="&amp;AU636,AY$4:AY636,"="&amp;AY636)</f>
        <v>480</v>
      </c>
      <c r="BI636" s="25" t="s">
        <v>847</v>
      </c>
      <c r="BJ636" s="14">
        <f t="shared" si="222"/>
        <v>9600</v>
      </c>
      <c r="BK636" s="14">
        <f>SUMIFS(BJ$4:BJ636,$AU$4:$AU636,"="&amp;$AU636,$AY$4:$AY636,"="&amp;$AY636)</f>
        <v>16000</v>
      </c>
    </row>
    <row r="637" spans="46:63" ht="16.5" x14ac:dyDescent="0.2">
      <c r="AT637" s="13">
        <v>634</v>
      </c>
      <c r="AU637" s="13">
        <f t="shared" si="214"/>
        <v>8</v>
      </c>
      <c r="AV637" s="14">
        <f t="shared" si="215"/>
        <v>200908</v>
      </c>
      <c r="AW637" s="14">
        <f t="shared" si="216"/>
        <v>1102009</v>
      </c>
      <c r="AX637" s="13" t="s">
        <v>816</v>
      </c>
      <c r="AY637" s="13">
        <f t="shared" si="217"/>
        <v>8</v>
      </c>
      <c r="AZ637" s="13" t="s">
        <v>837</v>
      </c>
      <c r="BA637" s="14">
        <f t="shared" si="218"/>
        <v>3</v>
      </c>
      <c r="BB637" s="14" t="str">
        <f t="shared" si="219"/>
        <v>徐晃魂珠-8 等级-3</v>
      </c>
      <c r="BC637" s="25" t="s">
        <v>845</v>
      </c>
      <c r="BD637" s="14">
        <f t="shared" si="220"/>
        <v>704</v>
      </c>
      <c r="BE637" s="14">
        <f>SUMIFS(BD$4:BD637,$AU$4:$AU637,"="&amp;$AU637,$AY$4:$AY637,"="&amp;$AY637)</f>
        <v>1584</v>
      </c>
      <c r="BF637" s="25" t="s">
        <v>846</v>
      </c>
      <c r="BG637" s="14">
        <f t="shared" si="221"/>
        <v>384</v>
      </c>
      <c r="BH637" s="14">
        <f>SUMIFS(BG$4:BG637,AU$4:AU637,"="&amp;AU637,AY$4:AY637,"="&amp;AY637)</f>
        <v>864</v>
      </c>
      <c r="BI637" s="25" t="s">
        <v>847</v>
      </c>
      <c r="BJ637" s="14">
        <f t="shared" si="222"/>
        <v>12800</v>
      </c>
      <c r="BK637" s="14">
        <f>SUMIFS(BJ$4:BJ637,$AU$4:$AU637,"="&amp;$AU637,$AY$4:$AY637,"="&amp;$AY637)</f>
        <v>28800</v>
      </c>
    </row>
    <row r="638" spans="46:63" ht="16.5" x14ac:dyDescent="0.2">
      <c r="AT638" s="13">
        <v>635</v>
      </c>
      <c r="AU638" s="13">
        <f t="shared" si="214"/>
        <v>8</v>
      </c>
      <c r="AV638" s="14">
        <f t="shared" si="215"/>
        <v>200908</v>
      </c>
      <c r="AW638" s="14">
        <f t="shared" si="216"/>
        <v>1102009</v>
      </c>
      <c r="AX638" s="13" t="s">
        <v>816</v>
      </c>
      <c r="AY638" s="13">
        <f t="shared" si="217"/>
        <v>8</v>
      </c>
      <c r="AZ638" s="13" t="s">
        <v>837</v>
      </c>
      <c r="BA638" s="14">
        <f t="shared" si="218"/>
        <v>4</v>
      </c>
      <c r="BB638" s="14" t="str">
        <f t="shared" si="219"/>
        <v>徐晃魂珠-8 等级-4</v>
      </c>
      <c r="BC638" s="25" t="s">
        <v>845</v>
      </c>
      <c r="BD638" s="14">
        <f t="shared" si="220"/>
        <v>1056</v>
      </c>
      <c r="BE638" s="14">
        <f>SUMIFS(BD$4:BD638,$AU$4:$AU638,"="&amp;$AU638,$AY$4:$AY638,"="&amp;$AY638)</f>
        <v>2640</v>
      </c>
      <c r="BF638" s="25" t="s">
        <v>846</v>
      </c>
      <c r="BG638" s="14">
        <f t="shared" si="221"/>
        <v>576</v>
      </c>
      <c r="BH638" s="14">
        <f>SUMIFS(BG$4:BG638,AU$4:AU638,"="&amp;AU638,AY$4:AY638,"="&amp;AY638)</f>
        <v>1440</v>
      </c>
      <c r="BI638" s="25" t="s">
        <v>847</v>
      </c>
      <c r="BJ638" s="14">
        <f t="shared" si="222"/>
        <v>19200</v>
      </c>
      <c r="BK638" s="14">
        <f>SUMIFS(BJ$4:BJ638,$AU$4:$AU638,"="&amp;$AU638,$AY$4:$AY638,"="&amp;$AY638)</f>
        <v>48000</v>
      </c>
    </row>
    <row r="639" spans="46:63" ht="16.5" x14ac:dyDescent="0.2">
      <c r="AT639" s="13">
        <v>636</v>
      </c>
      <c r="AU639" s="13">
        <f t="shared" si="214"/>
        <v>8</v>
      </c>
      <c r="AV639" s="14">
        <f t="shared" si="215"/>
        <v>200908</v>
      </c>
      <c r="AW639" s="14">
        <f t="shared" si="216"/>
        <v>1102009</v>
      </c>
      <c r="AX639" s="13" t="s">
        <v>816</v>
      </c>
      <c r="AY639" s="13">
        <f t="shared" si="217"/>
        <v>8</v>
      </c>
      <c r="AZ639" s="13" t="s">
        <v>837</v>
      </c>
      <c r="BA639" s="14">
        <f t="shared" si="218"/>
        <v>5</v>
      </c>
      <c r="BB639" s="14" t="str">
        <f t="shared" si="219"/>
        <v>徐晃魂珠-8 等级-5</v>
      </c>
      <c r="BC639" s="25" t="s">
        <v>845</v>
      </c>
      <c r="BD639" s="14">
        <f t="shared" si="220"/>
        <v>1408</v>
      </c>
      <c r="BE639" s="14">
        <f>SUMIFS(BD$4:BD639,$AU$4:$AU639,"="&amp;$AU639,$AY$4:$AY639,"="&amp;$AY639)</f>
        <v>4048</v>
      </c>
      <c r="BF639" s="25" t="s">
        <v>846</v>
      </c>
      <c r="BG639" s="14">
        <f t="shared" si="221"/>
        <v>768</v>
      </c>
      <c r="BH639" s="14">
        <f>SUMIFS(BG$4:BG639,AU$4:AU639,"="&amp;AU639,AY$4:AY639,"="&amp;AY639)</f>
        <v>2208</v>
      </c>
      <c r="BI639" s="25" t="s">
        <v>847</v>
      </c>
      <c r="BJ639" s="14">
        <f t="shared" si="222"/>
        <v>25600</v>
      </c>
      <c r="BK639" s="14">
        <f>SUMIFS(BJ$4:BJ639,$AU$4:$AU639,"="&amp;$AU639,$AY$4:$AY639,"="&amp;$AY639)</f>
        <v>73600</v>
      </c>
    </row>
    <row r="640" spans="46:63" ht="16.5" x14ac:dyDescent="0.2">
      <c r="AT640" s="13">
        <v>637</v>
      </c>
      <c r="AU640" s="13">
        <f t="shared" si="214"/>
        <v>8</v>
      </c>
      <c r="AV640" s="14">
        <f t="shared" si="215"/>
        <v>200908</v>
      </c>
      <c r="AW640" s="14">
        <f t="shared" si="216"/>
        <v>1102009</v>
      </c>
      <c r="AX640" s="13" t="s">
        <v>816</v>
      </c>
      <c r="AY640" s="13">
        <f t="shared" si="217"/>
        <v>8</v>
      </c>
      <c r="AZ640" s="13" t="s">
        <v>837</v>
      </c>
      <c r="BA640" s="14">
        <f t="shared" si="218"/>
        <v>6</v>
      </c>
      <c r="BB640" s="14" t="str">
        <f t="shared" si="219"/>
        <v>徐晃魂珠-8 等级-6</v>
      </c>
      <c r="BC640" s="25" t="s">
        <v>845</v>
      </c>
      <c r="BD640" s="14">
        <f t="shared" si="220"/>
        <v>1760</v>
      </c>
      <c r="BE640" s="14">
        <f>SUMIFS(BD$4:BD640,$AU$4:$AU640,"="&amp;$AU640,$AY$4:$AY640,"="&amp;$AY640)</f>
        <v>5808</v>
      </c>
      <c r="BF640" s="25" t="s">
        <v>846</v>
      </c>
      <c r="BG640" s="14">
        <f t="shared" si="221"/>
        <v>960</v>
      </c>
      <c r="BH640" s="14">
        <f>SUMIFS(BG$4:BG640,AU$4:AU640,"="&amp;AU640,AY$4:AY640,"="&amp;AY640)</f>
        <v>3168</v>
      </c>
      <c r="BI640" s="25" t="s">
        <v>847</v>
      </c>
      <c r="BJ640" s="14">
        <f t="shared" si="222"/>
        <v>32000</v>
      </c>
      <c r="BK640" s="14">
        <f>SUMIFS(BJ$4:BJ640,$AU$4:$AU640,"="&amp;$AU640,$AY$4:$AY640,"="&amp;$AY640)</f>
        <v>105600</v>
      </c>
    </row>
    <row r="641" spans="46:63" ht="16.5" x14ac:dyDescent="0.2">
      <c r="AT641" s="13">
        <v>638</v>
      </c>
      <c r="AU641" s="13">
        <f t="shared" si="214"/>
        <v>8</v>
      </c>
      <c r="AV641" s="14">
        <f t="shared" si="215"/>
        <v>200908</v>
      </c>
      <c r="AW641" s="14">
        <f t="shared" si="216"/>
        <v>1102009</v>
      </c>
      <c r="AX641" s="13" t="s">
        <v>816</v>
      </c>
      <c r="AY641" s="13">
        <f t="shared" si="217"/>
        <v>8</v>
      </c>
      <c r="AZ641" s="13" t="s">
        <v>837</v>
      </c>
      <c r="BA641" s="14">
        <f t="shared" si="218"/>
        <v>7</v>
      </c>
      <c r="BB641" s="14" t="str">
        <f t="shared" si="219"/>
        <v>徐晃魂珠-8 等级-7</v>
      </c>
      <c r="BC641" s="25" t="s">
        <v>845</v>
      </c>
      <c r="BD641" s="14">
        <f t="shared" si="220"/>
        <v>2112</v>
      </c>
      <c r="BE641" s="14">
        <f>SUMIFS(BD$4:BD641,$AU$4:$AU641,"="&amp;$AU641,$AY$4:$AY641,"="&amp;$AY641)</f>
        <v>7920</v>
      </c>
      <c r="BF641" s="25" t="s">
        <v>846</v>
      </c>
      <c r="BG641" s="14">
        <f t="shared" si="221"/>
        <v>1152</v>
      </c>
      <c r="BH641" s="14">
        <f>SUMIFS(BG$4:BG641,AU$4:AU641,"="&amp;AU641,AY$4:AY641,"="&amp;AY641)</f>
        <v>4320</v>
      </c>
      <c r="BI641" s="25" t="s">
        <v>847</v>
      </c>
      <c r="BJ641" s="14">
        <f t="shared" si="222"/>
        <v>38400</v>
      </c>
      <c r="BK641" s="14">
        <f>SUMIFS(BJ$4:BJ641,$AU$4:$AU641,"="&amp;$AU641,$AY$4:$AY641,"="&amp;$AY641)</f>
        <v>144000</v>
      </c>
    </row>
    <row r="642" spans="46:63" ht="16.5" x14ac:dyDescent="0.2">
      <c r="AT642" s="13">
        <v>639</v>
      </c>
      <c r="AU642" s="13">
        <f t="shared" si="214"/>
        <v>8</v>
      </c>
      <c r="AV642" s="14">
        <f t="shared" si="215"/>
        <v>200908</v>
      </c>
      <c r="AW642" s="14">
        <f t="shared" si="216"/>
        <v>1102009</v>
      </c>
      <c r="AX642" s="13" t="s">
        <v>816</v>
      </c>
      <c r="AY642" s="13">
        <f t="shared" si="217"/>
        <v>8</v>
      </c>
      <c r="AZ642" s="13" t="s">
        <v>837</v>
      </c>
      <c r="BA642" s="14">
        <f t="shared" si="218"/>
        <v>8</v>
      </c>
      <c r="BB642" s="14" t="str">
        <f t="shared" si="219"/>
        <v>徐晃魂珠-8 等级-8</v>
      </c>
      <c r="BC642" s="25" t="s">
        <v>845</v>
      </c>
      <c r="BD642" s="14">
        <f t="shared" si="220"/>
        <v>2464</v>
      </c>
      <c r="BE642" s="14">
        <f>SUMIFS(BD$4:BD642,$AU$4:$AU642,"="&amp;$AU642,$AY$4:$AY642,"="&amp;$AY642)</f>
        <v>10384</v>
      </c>
      <c r="BF642" s="25" t="s">
        <v>846</v>
      </c>
      <c r="BG642" s="14">
        <f t="shared" si="221"/>
        <v>1344</v>
      </c>
      <c r="BH642" s="14">
        <f>SUMIFS(BG$4:BG642,AU$4:AU642,"="&amp;AU642,AY$4:AY642,"="&amp;AY642)</f>
        <v>5664</v>
      </c>
      <c r="BI642" s="25" t="s">
        <v>847</v>
      </c>
      <c r="BJ642" s="14">
        <f t="shared" si="222"/>
        <v>44800</v>
      </c>
      <c r="BK642" s="14">
        <f>SUMIFS(BJ$4:BJ642,$AU$4:$AU642,"="&amp;$AU642,$AY$4:$AY642,"="&amp;$AY642)</f>
        <v>188800</v>
      </c>
    </row>
    <row r="643" spans="46:63" ht="16.5" x14ac:dyDescent="0.2">
      <c r="AT643" s="13">
        <v>640</v>
      </c>
      <c r="AU643" s="13">
        <f t="shared" si="214"/>
        <v>8</v>
      </c>
      <c r="AV643" s="14">
        <f t="shared" si="215"/>
        <v>200908</v>
      </c>
      <c r="AW643" s="14">
        <f t="shared" si="216"/>
        <v>1102009</v>
      </c>
      <c r="AX643" s="13" t="s">
        <v>816</v>
      </c>
      <c r="AY643" s="13">
        <f t="shared" si="217"/>
        <v>8</v>
      </c>
      <c r="AZ643" s="13" t="s">
        <v>837</v>
      </c>
      <c r="BA643" s="14">
        <f t="shared" si="218"/>
        <v>9</v>
      </c>
      <c r="BB643" s="14" t="str">
        <f t="shared" si="219"/>
        <v>徐晃魂珠-8 等级-9</v>
      </c>
      <c r="BC643" s="25" t="s">
        <v>845</v>
      </c>
      <c r="BD643" s="14">
        <f t="shared" si="220"/>
        <v>2816</v>
      </c>
      <c r="BE643" s="14">
        <f>SUMIFS(BD$4:BD643,$AU$4:$AU643,"="&amp;$AU643,$AY$4:$AY643,"="&amp;$AY643)</f>
        <v>13200</v>
      </c>
      <c r="BF643" s="25" t="s">
        <v>846</v>
      </c>
      <c r="BG643" s="14">
        <f t="shared" si="221"/>
        <v>1536</v>
      </c>
      <c r="BH643" s="14">
        <f>SUMIFS(BG$4:BG643,AU$4:AU643,"="&amp;AU643,AY$4:AY643,"="&amp;AY643)</f>
        <v>7200</v>
      </c>
      <c r="BI643" s="25" t="s">
        <v>847</v>
      </c>
      <c r="BJ643" s="14">
        <f t="shared" si="222"/>
        <v>51200</v>
      </c>
      <c r="BK643" s="14">
        <f>SUMIFS(BJ$4:BJ643,$AU$4:$AU643,"="&amp;$AU643,$AY$4:$AY643,"="&amp;$AY643)</f>
        <v>240000</v>
      </c>
    </row>
    <row r="644" spans="46:63" ht="16.5" x14ac:dyDescent="0.2">
      <c r="AT644" s="13">
        <v>641</v>
      </c>
      <c r="AU644" s="13">
        <f t="shared" si="214"/>
        <v>9</v>
      </c>
      <c r="AV644" s="14">
        <f t="shared" si="215"/>
        <v>201001</v>
      </c>
      <c r="AW644" s="14">
        <f t="shared" si="216"/>
        <v>1102010</v>
      </c>
      <c r="AX644" s="13" t="s">
        <v>816</v>
      </c>
      <c r="AY644" s="13">
        <f t="shared" si="217"/>
        <v>1</v>
      </c>
      <c r="AZ644" s="13" t="s">
        <v>837</v>
      </c>
      <c r="BA644" s="14">
        <f t="shared" si="218"/>
        <v>0</v>
      </c>
      <c r="BB644" s="14" t="str">
        <f t="shared" si="219"/>
        <v>张郃魂珠-1 等级-0</v>
      </c>
      <c r="BC644" s="25" t="s">
        <v>845</v>
      </c>
      <c r="BD644" s="14">
        <f t="shared" si="220"/>
        <v>0</v>
      </c>
      <c r="BE644" s="14">
        <f>SUMIFS(BD$4:BD644,$AU$4:$AU644,"="&amp;$AU644,$AY$4:$AY644,"="&amp;$AY644)</f>
        <v>0</v>
      </c>
      <c r="BF644" s="25" t="s">
        <v>846</v>
      </c>
      <c r="BG644" s="14">
        <f t="shared" si="221"/>
        <v>0</v>
      </c>
      <c r="BH644" s="14">
        <f>SUMIFS(BG$4:BG644,AU$4:AU644,"="&amp;AU644,AY$4:AY644,"="&amp;AY644)</f>
        <v>0</v>
      </c>
      <c r="BI644" s="25" t="s">
        <v>847</v>
      </c>
      <c r="BJ644" s="14">
        <f t="shared" si="222"/>
        <v>0</v>
      </c>
      <c r="BK644" s="14">
        <f>SUMIFS(BJ$4:BJ644,$AU$4:$AU644,"="&amp;$AU644,$AY$4:$AY644,"="&amp;$AY644)</f>
        <v>0</v>
      </c>
    </row>
    <row r="645" spans="46:63" ht="16.5" x14ac:dyDescent="0.2">
      <c r="AT645" s="13">
        <v>642</v>
      </c>
      <c r="AU645" s="13">
        <f t="shared" ref="AU645:AU708" si="223">INT((AT645-1)/80)+1</f>
        <v>9</v>
      </c>
      <c r="AV645" s="14">
        <f t="shared" ref="AV645:AV708" si="224">INDEX($AJ$4:$AJ$203,(AU645-1)*8+AY645)</f>
        <v>201001</v>
      </c>
      <c r="AW645" s="14">
        <f t="shared" ref="AW645:AW708" si="225">INDEX($W$4:$W$28,AU645)</f>
        <v>1102010</v>
      </c>
      <c r="AX645" s="13" t="s">
        <v>816</v>
      </c>
      <c r="AY645" s="13">
        <f t="shared" ref="AY645:AY708" si="226">INT(((AT645-(AU645-1)*80)-1)/10)+1</f>
        <v>1</v>
      </c>
      <c r="AZ645" s="13" t="s">
        <v>837</v>
      </c>
      <c r="BA645" s="14">
        <f t="shared" ref="BA645:BA708" si="227">AT645-(AU645-1)*80-(AY645-1)*10-1</f>
        <v>1</v>
      </c>
      <c r="BB645" s="14" t="str">
        <f t="shared" ref="BB645:BB708" si="228">INDEX($X$4:$X$28,AU645)&amp;"魂珠-"&amp;AY645&amp;" 等级-"&amp;BA645</f>
        <v>张郃魂珠-1 等级-1</v>
      </c>
      <c r="BC645" s="25" t="s">
        <v>845</v>
      </c>
      <c r="BD645" s="14">
        <f t="shared" ref="BD645:BD708" si="229">ROUND(INDEX(Q$4:Q$83,($AY645-1)*10+$BA645+1)*INDEX(AC$4:AC$28,$AU645),0)</f>
        <v>54</v>
      </c>
      <c r="BE645" s="14">
        <f>SUMIFS(BD$4:BD645,$AU$4:$AU645,"="&amp;$AU645,$AY$4:$AY645,"="&amp;$AY645)</f>
        <v>54</v>
      </c>
      <c r="BF645" s="25" t="s">
        <v>846</v>
      </c>
      <c r="BG645" s="14">
        <f t="shared" ref="BG645:BG708" si="230">ROUND(INDEX(R$4:R$83,($AY645-1)*10+$BA645+1)*INDEX(AD$4:AD$28,$AU645),0)</f>
        <v>22</v>
      </c>
      <c r="BH645" s="14">
        <f>SUMIFS(BG$4:BG645,AU$4:AU645,"="&amp;AU645,AY$4:AY645,"="&amp;AY645)</f>
        <v>22</v>
      </c>
      <c r="BI645" s="25" t="s">
        <v>847</v>
      </c>
      <c r="BJ645" s="14">
        <f t="shared" ref="BJ645:BJ708" si="231">ROUND(INDEX(S$4:S$83,($AY645-1)*10+$BA645+1)*INDEX(AE$4:AE$28,$AU645),0)</f>
        <v>800</v>
      </c>
      <c r="BK645" s="14">
        <f>SUMIFS(BJ$4:BJ645,$AU$4:$AU645,"="&amp;$AU645,$AY$4:$AY645,"="&amp;$AY645)</f>
        <v>800</v>
      </c>
    </row>
    <row r="646" spans="46:63" ht="16.5" x14ac:dyDescent="0.2">
      <c r="AT646" s="13">
        <v>643</v>
      </c>
      <c r="AU646" s="13">
        <f t="shared" si="223"/>
        <v>9</v>
      </c>
      <c r="AV646" s="14">
        <f t="shared" si="224"/>
        <v>201001</v>
      </c>
      <c r="AW646" s="14">
        <f t="shared" si="225"/>
        <v>1102010</v>
      </c>
      <c r="AX646" s="13" t="s">
        <v>816</v>
      </c>
      <c r="AY646" s="13">
        <f t="shared" si="226"/>
        <v>1</v>
      </c>
      <c r="AZ646" s="13" t="s">
        <v>837</v>
      </c>
      <c r="BA646" s="14">
        <f t="shared" si="227"/>
        <v>2</v>
      </c>
      <c r="BB646" s="14" t="str">
        <f t="shared" si="228"/>
        <v>张郃魂珠-1 等级-2</v>
      </c>
      <c r="BC646" s="25" t="s">
        <v>845</v>
      </c>
      <c r="BD646" s="14">
        <f t="shared" si="229"/>
        <v>81</v>
      </c>
      <c r="BE646" s="14">
        <f>SUMIFS(BD$4:BD646,$AU$4:$AU646,"="&amp;$AU646,$AY$4:$AY646,"="&amp;$AY646)</f>
        <v>135</v>
      </c>
      <c r="BF646" s="25" t="s">
        <v>846</v>
      </c>
      <c r="BG646" s="14">
        <f t="shared" si="230"/>
        <v>33</v>
      </c>
      <c r="BH646" s="14">
        <f>SUMIFS(BG$4:BG646,AU$4:AU646,"="&amp;AU646,AY$4:AY646,"="&amp;AY646)</f>
        <v>55</v>
      </c>
      <c r="BI646" s="25" t="s">
        <v>847</v>
      </c>
      <c r="BJ646" s="14">
        <f t="shared" si="231"/>
        <v>1200</v>
      </c>
      <c r="BK646" s="14">
        <f>SUMIFS(BJ$4:BJ646,$AU$4:$AU646,"="&amp;$AU646,$AY$4:$AY646,"="&amp;$AY646)</f>
        <v>2000</v>
      </c>
    </row>
    <row r="647" spans="46:63" ht="16.5" x14ac:dyDescent="0.2">
      <c r="AT647" s="13">
        <v>644</v>
      </c>
      <c r="AU647" s="13">
        <f t="shared" si="223"/>
        <v>9</v>
      </c>
      <c r="AV647" s="14">
        <f t="shared" si="224"/>
        <v>201001</v>
      </c>
      <c r="AW647" s="14">
        <f t="shared" si="225"/>
        <v>1102010</v>
      </c>
      <c r="AX647" s="13" t="s">
        <v>816</v>
      </c>
      <c r="AY647" s="13">
        <f t="shared" si="226"/>
        <v>1</v>
      </c>
      <c r="AZ647" s="13" t="s">
        <v>837</v>
      </c>
      <c r="BA647" s="14">
        <f t="shared" si="227"/>
        <v>3</v>
      </c>
      <c r="BB647" s="14" t="str">
        <f t="shared" si="228"/>
        <v>张郃魂珠-1 等级-3</v>
      </c>
      <c r="BC647" s="25" t="s">
        <v>845</v>
      </c>
      <c r="BD647" s="14">
        <f t="shared" si="229"/>
        <v>108</v>
      </c>
      <c r="BE647" s="14">
        <f>SUMIFS(BD$4:BD647,$AU$4:$AU647,"="&amp;$AU647,$AY$4:$AY647,"="&amp;$AY647)</f>
        <v>243</v>
      </c>
      <c r="BF647" s="25" t="s">
        <v>846</v>
      </c>
      <c r="BG647" s="14">
        <f t="shared" si="230"/>
        <v>44</v>
      </c>
      <c r="BH647" s="14">
        <f>SUMIFS(BG$4:BG647,AU$4:AU647,"="&amp;AU647,AY$4:AY647,"="&amp;AY647)</f>
        <v>99</v>
      </c>
      <c r="BI647" s="25" t="s">
        <v>847</v>
      </c>
      <c r="BJ647" s="14">
        <f t="shared" si="231"/>
        <v>1600</v>
      </c>
      <c r="BK647" s="14">
        <f>SUMIFS(BJ$4:BJ647,$AU$4:$AU647,"="&amp;$AU647,$AY$4:$AY647,"="&amp;$AY647)</f>
        <v>3600</v>
      </c>
    </row>
    <row r="648" spans="46:63" ht="16.5" x14ac:dyDescent="0.2">
      <c r="AT648" s="13">
        <v>645</v>
      </c>
      <c r="AU648" s="13">
        <f t="shared" si="223"/>
        <v>9</v>
      </c>
      <c r="AV648" s="14">
        <f t="shared" si="224"/>
        <v>201001</v>
      </c>
      <c r="AW648" s="14">
        <f t="shared" si="225"/>
        <v>1102010</v>
      </c>
      <c r="AX648" s="13" t="s">
        <v>816</v>
      </c>
      <c r="AY648" s="13">
        <f t="shared" si="226"/>
        <v>1</v>
      </c>
      <c r="AZ648" s="13" t="s">
        <v>837</v>
      </c>
      <c r="BA648" s="14">
        <f t="shared" si="227"/>
        <v>4</v>
      </c>
      <c r="BB648" s="14" t="str">
        <f t="shared" si="228"/>
        <v>张郃魂珠-1 等级-4</v>
      </c>
      <c r="BC648" s="25" t="s">
        <v>845</v>
      </c>
      <c r="BD648" s="14">
        <f t="shared" si="229"/>
        <v>162</v>
      </c>
      <c r="BE648" s="14">
        <f>SUMIFS(BD$4:BD648,$AU$4:$AU648,"="&amp;$AU648,$AY$4:$AY648,"="&amp;$AY648)</f>
        <v>405</v>
      </c>
      <c r="BF648" s="25" t="s">
        <v>846</v>
      </c>
      <c r="BG648" s="14">
        <f t="shared" si="230"/>
        <v>66</v>
      </c>
      <c r="BH648" s="14">
        <f>SUMIFS(BG$4:BG648,AU$4:AU648,"="&amp;AU648,AY$4:AY648,"="&amp;AY648)</f>
        <v>165</v>
      </c>
      <c r="BI648" s="25" t="s">
        <v>847</v>
      </c>
      <c r="BJ648" s="14">
        <f t="shared" si="231"/>
        <v>2400</v>
      </c>
      <c r="BK648" s="14">
        <f>SUMIFS(BJ$4:BJ648,$AU$4:$AU648,"="&amp;$AU648,$AY$4:$AY648,"="&amp;$AY648)</f>
        <v>6000</v>
      </c>
    </row>
    <row r="649" spans="46:63" ht="16.5" x14ac:dyDescent="0.2">
      <c r="AT649" s="13">
        <v>646</v>
      </c>
      <c r="AU649" s="13">
        <f t="shared" si="223"/>
        <v>9</v>
      </c>
      <c r="AV649" s="14">
        <f t="shared" si="224"/>
        <v>201001</v>
      </c>
      <c r="AW649" s="14">
        <f t="shared" si="225"/>
        <v>1102010</v>
      </c>
      <c r="AX649" s="13" t="s">
        <v>816</v>
      </c>
      <c r="AY649" s="13">
        <f t="shared" si="226"/>
        <v>1</v>
      </c>
      <c r="AZ649" s="13" t="s">
        <v>837</v>
      </c>
      <c r="BA649" s="14">
        <f t="shared" si="227"/>
        <v>5</v>
      </c>
      <c r="BB649" s="14" t="str">
        <f t="shared" si="228"/>
        <v>张郃魂珠-1 等级-5</v>
      </c>
      <c r="BC649" s="25" t="s">
        <v>845</v>
      </c>
      <c r="BD649" s="14">
        <f t="shared" si="229"/>
        <v>216</v>
      </c>
      <c r="BE649" s="14">
        <f>SUMIFS(BD$4:BD649,$AU$4:$AU649,"="&amp;$AU649,$AY$4:$AY649,"="&amp;$AY649)</f>
        <v>621</v>
      </c>
      <c r="BF649" s="25" t="s">
        <v>846</v>
      </c>
      <c r="BG649" s="14">
        <f t="shared" si="230"/>
        <v>88</v>
      </c>
      <c r="BH649" s="14">
        <f>SUMIFS(BG$4:BG649,AU$4:AU649,"="&amp;AU649,AY$4:AY649,"="&amp;AY649)</f>
        <v>253</v>
      </c>
      <c r="BI649" s="25" t="s">
        <v>847</v>
      </c>
      <c r="BJ649" s="14">
        <f t="shared" si="231"/>
        <v>3200</v>
      </c>
      <c r="BK649" s="14">
        <f>SUMIFS(BJ$4:BJ649,$AU$4:$AU649,"="&amp;$AU649,$AY$4:$AY649,"="&amp;$AY649)</f>
        <v>9200</v>
      </c>
    </row>
    <row r="650" spans="46:63" ht="16.5" x14ac:dyDescent="0.2">
      <c r="AT650" s="13">
        <v>647</v>
      </c>
      <c r="AU650" s="13">
        <f t="shared" si="223"/>
        <v>9</v>
      </c>
      <c r="AV650" s="14">
        <f t="shared" si="224"/>
        <v>201001</v>
      </c>
      <c r="AW650" s="14">
        <f t="shared" si="225"/>
        <v>1102010</v>
      </c>
      <c r="AX650" s="13" t="s">
        <v>816</v>
      </c>
      <c r="AY650" s="13">
        <f t="shared" si="226"/>
        <v>1</v>
      </c>
      <c r="AZ650" s="13" t="s">
        <v>837</v>
      </c>
      <c r="BA650" s="14">
        <f t="shared" si="227"/>
        <v>6</v>
      </c>
      <c r="BB650" s="14" t="str">
        <f t="shared" si="228"/>
        <v>张郃魂珠-1 等级-6</v>
      </c>
      <c r="BC650" s="25" t="s">
        <v>845</v>
      </c>
      <c r="BD650" s="14">
        <f t="shared" si="229"/>
        <v>270</v>
      </c>
      <c r="BE650" s="14">
        <f>SUMIFS(BD$4:BD650,$AU$4:$AU650,"="&amp;$AU650,$AY$4:$AY650,"="&amp;$AY650)</f>
        <v>891</v>
      </c>
      <c r="BF650" s="25" t="s">
        <v>846</v>
      </c>
      <c r="BG650" s="14">
        <f t="shared" si="230"/>
        <v>110</v>
      </c>
      <c r="BH650" s="14">
        <f>SUMIFS(BG$4:BG650,AU$4:AU650,"="&amp;AU650,AY$4:AY650,"="&amp;AY650)</f>
        <v>363</v>
      </c>
      <c r="BI650" s="25" t="s">
        <v>847</v>
      </c>
      <c r="BJ650" s="14">
        <f t="shared" si="231"/>
        <v>4000</v>
      </c>
      <c r="BK650" s="14">
        <f>SUMIFS(BJ$4:BJ650,$AU$4:$AU650,"="&amp;$AU650,$AY$4:$AY650,"="&amp;$AY650)</f>
        <v>13200</v>
      </c>
    </row>
    <row r="651" spans="46:63" ht="16.5" x14ac:dyDescent="0.2">
      <c r="AT651" s="13">
        <v>648</v>
      </c>
      <c r="AU651" s="13">
        <f t="shared" si="223"/>
        <v>9</v>
      </c>
      <c r="AV651" s="14">
        <f t="shared" si="224"/>
        <v>201001</v>
      </c>
      <c r="AW651" s="14">
        <f t="shared" si="225"/>
        <v>1102010</v>
      </c>
      <c r="AX651" s="13" t="s">
        <v>816</v>
      </c>
      <c r="AY651" s="13">
        <f t="shared" si="226"/>
        <v>1</v>
      </c>
      <c r="AZ651" s="13" t="s">
        <v>837</v>
      </c>
      <c r="BA651" s="14">
        <f t="shared" si="227"/>
        <v>7</v>
      </c>
      <c r="BB651" s="14" t="str">
        <f t="shared" si="228"/>
        <v>张郃魂珠-1 等级-7</v>
      </c>
      <c r="BC651" s="25" t="s">
        <v>845</v>
      </c>
      <c r="BD651" s="14">
        <f t="shared" si="229"/>
        <v>324</v>
      </c>
      <c r="BE651" s="14">
        <f>SUMIFS(BD$4:BD651,$AU$4:$AU651,"="&amp;$AU651,$AY$4:$AY651,"="&amp;$AY651)</f>
        <v>1215</v>
      </c>
      <c r="BF651" s="25" t="s">
        <v>846</v>
      </c>
      <c r="BG651" s="14">
        <f t="shared" si="230"/>
        <v>132</v>
      </c>
      <c r="BH651" s="14">
        <f>SUMIFS(BG$4:BG651,AU$4:AU651,"="&amp;AU651,AY$4:AY651,"="&amp;AY651)</f>
        <v>495</v>
      </c>
      <c r="BI651" s="25" t="s">
        <v>847</v>
      </c>
      <c r="BJ651" s="14">
        <f t="shared" si="231"/>
        <v>4800</v>
      </c>
      <c r="BK651" s="14">
        <f>SUMIFS(BJ$4:BJ651,$AU$4:$AU651,"="&amp;$AU651,$AY$4:$AY651,"="&amp;$AY651)</f>
        <v>18000</v>
      </c>
    </row>
    <row r="652" spans="46:63" ht="16.5" x14ac:dyDescent="0.2">
      <c r="AT652" s="13">
        <v>649</v>
      </c>
      <c r="AU652" s="13">
        <f t="shared" si="223"/>
        <v>9</v>
      </c>
      <c r="AV652" s="14">
        <f t="shared" si="224"/>
        <v>201001</v>
      </c>
      <c r="AW652" s="14">
        <f t="shared" si="225"/>
        <v>1102010</v>
      </c>
      <c r="AX652" s="13" t="s">
        <v>816</v>
      </c>
      <c r="AY652" s="13">
        <f t="shared" si="226"/>
        <v>1</v>
      </c>
      <c r="AZ652" s="13" t="s">
        <v>837</v>
      </c>
      <c r="BA652" s="14">
        <f t="shared" si="227"/>
        <v>8</v>
      </c>
      <c r="BB652" s="14" t="str">
        <f t="shared" si="228"/>
        <v>张郃魂珠-1 等级-8</v>
      </c>
      <c r="BC652" s="25" t="s">
        <v>845</v>
      </c>
      <c r="BD652" s="14">
        <f t="shared" si="229"/>
        <v>378</v>
      </c>
      <c r="BE652" s="14">
        <f>SUMIFS(BD$4:BD652,$AU$4:$AU652,"="&amp;$AU652,$AY$4:$AY652,"="&amp;$AY652)</f>
        <v>1593</v>
      </c>
      <c r="BF652" s="25" t="s">
        <v>846</v>
      </c>
      <c r="BG652" s="14">
        <f t="shared" si="230"/>
        <v>154</v>
      </c>
      <c r="BH652" s="14">
        <f>SUMIFS(BG$4:BG652,AU$4:AU652,"="&amp;AU652,AY$4:AY652,"="&amp;AY652)</f>
        <v>649</v>
      </c>
      <c r="BI652" s="25" t="s">
        <v>847</v>
      </c>
      <c r="BJ652" s="14">
        <f t="shared" si="231"/>
        <v>5600</v>
      </c>
      <c r="BK652" s="14">
        <f>SUMIFS(BJ$4:BJ652,$AU$4:$AU652,"="&amp;$AU652,$AY$4:$AY652,"="&amp;$AY652)</f>
        <v>23600</v>
      </c>
    </row>
    <row r="653" spans="46:63" ht="16.5" x14ac:dyDescent="0.2">
      <c r="AT653" s="13">
        <v>650</v>
      </c>
      <c r="AU653" s="13">
        <f t="shared" si="223"/>
        <v>9</v>
      </c>
      <c r="AV653" s="14">
        <f t="shared" si="224"/>
        <v>201001</v>
      </c>
      <c r="AW653" s="14">
        <f t="shared" si="225"/>
        <v>1102010</v>
      </c>
      <c r="AX653" s="13" t="s">
        <v>816</v>
      </c>
      <c r="AY653" s="13">
        <f t="shared" si="226"/>
        <v>1</v>
      </c>
      <c r="AZ653" s="13" t="s">
        <v>837</v>
      </c>
      <c r="BA653" s="14">
        <f t="shared" si="227"/>
        <v>9</v>
      </c>
      <c r="BB653" s="14" t="str">
        <f t="shared" si="228"/>
        <v>张郃魂珠-1 等级-9</v>
      </c>
      <c r="BC653" s="25" t="s">
        <v>845</v>
      </c>
      <c r="BD653" s="14">
        <f t="shared" si="229"/>
        <v>432</v>
      </c>
      <c r="BE653" s="14">
        <f>SUMIFS(BD$4:BD653,$AU$4:$AU653,"="&amp;$AU653,$AY$4:$AY653,"="&amp;$AY653)</f>
        <v>2025</v>
      </c>
      <c r="BF653" s="25" t="s">
        <v>846</v>
      </c>
      <c r="BG653" s="14">
        <f t="shared" si="230"/>
        <v>176</v>
      </c>
      <c r="BH653" s="14">
        <f>SUMIFS(BG$4:BG653,AU$4:AU653,"="&amp;AU653,AY$4:AY653,"="&amp;AY653)</f>
        <v>825</v>
      </c>
      <c r="BI653" s="25" t="s">
        <v>847</v>
      </c>
      <c r="BJ653" s="14">
        <f t="shared" si="231"/>
        <v>6400</v>
      </c>
      <c r="BK653" s="14">
        <f>SUMIFS(BJ$4:BJ653,$AU$4:$AU653,"="&amp;$AU653,$AY$4:$AY653,"="&amp;$AY653)</f>
        <v>30000</v>
      </c>
    </row>
    <row r="654" spans="46:63" ht="16.5" x14ac:dyDescent="0.2">
      <c r="AT654" s="13">
        <v>651</v>
      </c>
      <c r="AU654" s="13">
        <f t="shared" si="223"/>
        <v>9</v>
      </c>
      <c r="AV654" s="14">
        <f t="shared" si="224"/>
        <v>201002</v>
      </c>
      <c r="AW654" s="14">
        <f t="shared" si="225"/>
        <v>1102010</v>
      </c>
      <c r="AX654" s="13" t="s">
        <v>816</v>
      </c>
      <c r="AY654" s="13">
        <f t="shared" si="226"/>
        <v>2</v>
      </c>
      <c r="AZ654" s="13" t="s">
        <v>837</v>
      </c>
      <c r="BA654" s="14">
        <f t="shared" si="227"/>
        <v>0</v>
      </c>
      <c r="BB654" s="14" t="str">
        <f t="shared" si="228"/>
        <v>张郃魂珠-2 等级-0</v>
      </c>
      <c r="BC654" s="25" t="s">
        <v>845</v>
      </c>
      <c r="BD654" s="14">
        <f t="shared" si="229"/>
        <v>0</v>
      </c>
      <c r="BE654" s="14">
        <f>SUMIFS(BD$4:BD654,$AU$4:$AU654,"="&amp;$AU654,$AY$4:$AY654,"="&amp;$AY654)</f>
        <v>0</v>
      </c>
      <c r="BF654" s="25" t="s">
        <v>846</v>
      </c>
      <c r="BG654" s="14">
        <f t="shared" si="230"/>
        <v>0</v>
      </c>
      <c r="BH654" s="14">
        <f>SUMIFS(BG$4:BG654,AU$4:AU654,"="&amp;AU654,AY$4:AY654,"="&amp;AY654)</f>
        <v>0</v>
      </c>
      <c r="BI654" s="25" t="s">
        <v>847</v>
      </c>
      <c r="BJ654" s="14">
        <f t="shared" si="231"/>
        <v>0</v>
      </c>
      <c r="BK654" s="14">
        <f>SUMIFS(BJ$4:BJ654,$AU$4:$AU654,"="&amp;$AU654,$AY$4:$AY654,"="&amp;$AY654)</f>
        <v>0</v>
      </c>
    </row>
    <row r="655" spans="46:63" ht="16.5" x14ac:dyDescent="0.2">
      <c r="AT655" s="13">
        <v>652</v>
      </c>
      <c r="AU655" s="13">
        <f t="shared" si="223"/>
        <v>9</v>
      </c>
      <c r="AV655" s="14">
        <f t="shared" si="224"/>
        <v>201002</v>
      </c>
      <c r="AW655" s="14">
        <f t="shared" si="225"/>
        <v>1102010</v>
      </c>
      <c r="AX655" s="13" t="s">
        <v>816</v>
      </c>
      <c r="AY655" s="13">
        <f t="shared" si="226"/>
        <v>2</v>
      </c>
      <c r="AZ655" s="13" t="s">
        <v>837</v>
      </c>
      <c r="BA655" s="14">
        <f t="shared" si="227"/>
        <v>1</v>
      </c>
      <c r="BB655" s="14" t="str">
        <f t="shared" si="228"/>
        <v>张郃魂珠-2 等级-1</v>
      </c>
      <c r="BC655" s="25" t="s">
        <v>845</v>
      </c>
      <c r="BD655" s="14">
        <f t="shared" si="229"/>
        <v>68</v>
      </c>
      <c r="BE655" s="14">
        <f>SUMIFS(BD$4:BD655,$AU$4:$AU655,"="&amp;$AU655,$AY$4:$AY655,"="&amp;$AY655)</f>
        <v>68</v>
      </c>
      <c r="BF655" s="25" t="s">
        <v>846</v>
      </c>
      <c r="BG655" s="14">
        <f t="shared" si="230"/>
        <v>28</v>
      </c>
      <c r="BH655" s="14">
        <f>SUMIFS(BG$4:BG655,AU$4:AU655,"="&amp;AU655,AY$4:AY655,"="&amp;AY655)</f>
        <v>28</v>
      </c>
      <c r="BI655" s="25" t="s">
        <v>847</v>
      </c>
      <c r="BJ655" s="14">
        <f t="shared" si="231"/>
        <v>1000</v>
      </c>
      <c r="BK655" s="14">
        <f>SUMIFS(BJ$4:BJ655,$AU$4:$AU655,"="&amp;$AU655,$AY$4:$AY655,"="&amp;$AY655)</f>
        <v>1000</v>
      </c>
    </row>
    <row r="656" spans="46:63" ht="16.5" x14ac:dyDescent="0.2">
      <c r="AT656" s="13">
        <v>653</v>
      </c>
      <c r="AU656" s="13">
        <f t="shared" si="223"/>
        <v>9</v>
      </c>
      <c r="AV656" s="14">
        <f t="shared" si="224"/>
        <v>201002</v>
      </c>
      <c r="AW656" s="14">
        <f t="shared" si="225"/>
        <v>1102010</v>
      </c>
      <c r="AX656" s="13" t="s">
        <v>816</v>
      </c>
      <c r="AY656" s="13">
        <f t="shared" si="226"/>
        <v>2</v>
      </c>
      <c r="AZ656" s="13" t="s">
        <v>837</v>
      </c>
      <c r="BA656" s="14">
        <f t="shared" si="227"/>
        <v>2</v>
      </c>
      <c r="BB656" s="14" t="str">
        <f t="shared" si="228"/>
        <v>张郃魂珠-2 等级-2</v>
      </c>
      <c r="BC656" s="25" t="s">
        <v>845</v>
      </c>
      <c r="BD656" s="14">
        <f t="shared" si="229"/>
        <v>108</v>
      </c>
      <c r="BE656" s="14">
        <f>SUMIFS(BD$4:BD656,$AU$4:$AU656,"="&amp;$AU656,$AY$4:$AY656,"="&amp;$AY656)</f>
        <v>176</v>
      </c>
      <c r="BF656" s="25" t="s">
        <v>846</v>
      </c>
      <c r="BG656" s="14">
        <f t="shared" si="230"/>
        <v>44</v>
      </c>
      <c r="BH656" s="14">
        <f>SUMIFS(BG$4:BG656,AU$4:AU656,"="&amp;AU656,AY$4:AY656,"="&amp;AY656)</f>
        <v>72</v>
      </c>
      <c r="BI656" s="25" t="s">
        <v>847</v>
      </c>
      <c r="BJ656" s="14">
        <f t="shared" si="231"/>
        <v>1600</v>
      </c>
      <c r="BK656" s="14">
        <f>SUMIFS(BJ$4:BJ656,$AU$4:$AU656,"="&amp;$AU656,$AY$4:$AY656,"="&amp;$AY656)</f>
        <v>2600</v>
      </c>
    </row>
    <row r="657" spans="46:63" ht="16.5" x14ac:dyDescent="0.2">
      <c r="AT657" s="13">
        <v>654</v>
      </c>
      <c r="AU657" s="13">
        <f t="shared" si="223"/>
        <v>9</v>
      </c>
      <c r="AV657" s="14">
        <f t="shared" si="224"/>
        <v>201002</v>
      </c>
      <c r="AW657" s="14">
        <f t="shared" si="225"/>
        <v>1102010</v>
      </c>
      <c r="AX657" s="13" t="s">
        <v>816</v>
      </c>
      <c r="AY657" s="13">
        <f t="shared" si="226"/>
        <v>2</v>
      </c>
      <c r="AZ657" s="13" t="s">
        <v>837</v>
      </c>
      <c r="BA657" s="14">
        <f t="shared" si="227"/>
        <v>3</v>
      </c>
      <c r="BB657" s="14" t="str">
        <f t="shared" si="228"/>
        <v>张郃魂珠-2 等级-3</v>
      </c>
      <c r="BC657" s="25" t="s">
        <v>845</v>
      </c>
      <c r="BD657" s="14">
        <f t="shared" si="229"/>
        <v>135</v>
      </c>
      <c r="BE657" s="14">
        <f>SUMIFS(BD$4:BD657,$AU$4:$AU657,"="&amp;$AU657,$AY$4:$AY657,"="&amp;$AY657)</f>
        <v>311</v>
      </c>
      <c r="BF657" s="25" t="s">
        <v>846</v>
      </c>
      <c r="BG657" s="14">
        <f t="shared" si="230"/>
        <v>55</v>
      </c>
      <c r="BH657" s="14">
        <f>SUMIFS(BG$4:BG657,AU$4:AU657,"="&amp;AU657,AY$4:AY657,"="&amp;AY657)</f>
        <v>127</v>
      </c>
      <c r="BI657" s="25" t="s">
        <v>847</v>
      </c>
      <c r="BJ657" s="14">
        <f t="shared" si="231"/>
        <v>2000</v>
      </c>
      <c r="BK657" s="14">
        <f>SUMIFS(BJ$4:BJ657,$AU$4:$AU657,"="&amp;$AU657,$AY$4:$AY657,"="&amp;$AY657)</f>
        <v>4600</v>
      </c>
    </row>
    <row r="658" spans="46:63" ht="16.5" x14ac:dyDescent="0.2">
      <c r="AT658" s="13">
        <v>655</v>
      </c>
      <c r="AU658" s="13">
        <f t="shared" si="223"/>
        <v>9</v>
      </c>
      <c r="AV658" s="14">
        <f t="shared" si="224"/>
        <v>201002</v>
      </c>
      <c r="AW658" s="14">
        <f t="shared" si="225"/>
        <v>1102010</v>
      </c>
      <c r="AX658" s="13" t="s">
        <v>816</v>
      </c>
      <c r="AY658" s="13">
        <f t="shared" si="226"/>
        <v>2</v>
      </c>
      <c r="AZ658" s="13" t="s">
        <v>837</v>
      </c>
      <c r="BA658" s="14">
        <f t="shared" si="227"/>
        <v>4</v>
      </c>
      <c r="BB658" s="14" t="str">
        <f t="shared" si="228"/>
        <v>张郃魂珠-2 等级-4</v>
      </c>
      <c r="BC658" s="25" t="s">
        <v>845</v>
      </c>
      <c r="BD658" s="14">
        <f t="shared" si="229"/>
        <v>216</v>
      </c>
      <c r="BE658" s="14">
        <f>SUMIFS(BD$4:BD658,$AU$4:$AU658,"="&amp;$AU658,$AY$4:$AY658,"="&amp;$AY658)</f>
        <v>527</v>
      </c>
      <c r="BF658" s="25" t="s">
        <v>846</v>
      </c>
      <c r="BG658" s="14">
        <f t="shared" si="230"/>
        <v>88</v>
      </c>
      <c r="BH658" s="14">
        <f>SUMIFS(BG$4:BG658,AU$4:AU658,"="&amp;AU658,AY$4:AY658,"="&amp;AY658)</f>
        <v>215</v>
      </c>
      <c r="BI658" s="25" t="s">
        <v>847</v>
      </c>
      <c r="BJ658" s="14">
        <f t="shared" si="231"/>
        <v>3200</v>
      </c>
      <c r="BK658" s="14">
        <f>SUMIFS(BJ$4:BJ658,$AU$4:$AU658,"="&amp;$AU658,$AY$4:$AY658,"="&amp;$AY658)</f>
        <v>7800</v>
      </c>
    </row>
    <row r="659" spans="46:63" ht="16.5" x14ac:dyDescent="0.2">
      <c r="AT659" s="13">
        <v>656</v>
      </c>
      <c r="AU659" s="13">
        <f t="shared" si="223"/>
        <v>9</v>
      </c>
      <c r="AV659" s="14">
        <f t="shared" si="224"/>
        <v>201002</v>
      </c>
      <c r="AW659" s="14">
        <f t="shared" si="225"/>
        <v>1102010</v>
      </c>
      <c r="AX659" s="13" t="s">
        <v>816</v>
      </c>
      <c r="AY659" s="13">
        <f t="shared" si="226"/>
        <v>2</v>
      </c>
      <c r="AZ659" s="13" t="s">
        <v>837</v>
      </c>
      <c r="BA659" s="14">
        <f t="shared" si="227"/>
        <v>5</v>
      </c>
      <c r="BB659" s="14" t="str">
        <f t="shared" si="228"/>
        <v>张郃魂珠-2 等级-5</v>
      </c>
      <c r="BC659" s="25" t="s">
        <v>845</v>
      </c>
      <c r="BD659" s="14">
        <f t="shared" si="229"/>
        <v>297</v>
      </c>
      <c r="BE659" s="14">
        <f>SUMIFS(BD$4:BD659,$AU$4:$AU659,"="&amp;$AU659,$AY$4:$AY659,"="&amp;$AY659)</f>
        <v>824</v>
      </c>
      <c r="BF659" s="25" t="s">
        <v>846</v>
      </c>
      <c r="BG659" s="14">
        <f t="shared" si="230"/>
        <v>121</v>
      </c>
      <c r="BH659" s="14">
        <f>SUMIFS(BG$4:BG659,AU$4:AU659,"="&amp;AU659,AY$4:AY659,"="&amp;AY659)</f>
        <v>336</v>
      </c>
      <c r="BI659" s="25" t="s">
        <v>847</v>
      </c>
      <c r="BJ659" s="14">
        <f t="shared" si="231"/>
        <v>4400</v>
      </c>
      <c r="BK659" s="14">
        <f>SUMIFS(BJ$4:BJ659,$AU$4:$AU659,"="&amp;$AU659,$AY$4:$AY659,"="&amp;$AY659)</f>
        <v>12200</v>
      </c>
    </row>
    <row r="660" spans="46:63" ht="16.5" x14ac:dyDescent="0.2">
      <c r="AT660" s="13">
        <v>657</v>
      </c>
      <c r="AU660" s="13">
        <f t="shared" si="223"/>
        <v>9</v>
      </c>
      <c r="AV660" s="14">
        <f t="shared" si="224"/>
        <v>201002</v>
      </c>
      <c r="AW660" s="14">
        <f t="shared" si="225"/>
        <v>1102010</v>
      </c>
      <c r="AX660" s="13" t="s">
        <v>816</v>
      </c>
      <c r="AY660" s="13">
        <f t="shared" si="226"/>
        <v>2</v>
      </c>
      <c r="AZ660" s="13" t="s">
        <v>837</v>
      </c>
      <c r="BA660" s="14">
        <f t="shared" si="227"/>
        <v>6</v>
      </c>
      <c r="BB660" s="14" t="str">
        <f t="shared" si="228"/>
        <v>张郃魂珠-2 等级-6</v>
      </c>
      <c r="BC660" s="25" t="s">
        <v>845</v>
      </c>
      <c r="BD660" s="14">
        <f t="shared" si="229"/>
        <v>378</v>
      </c>
      <c r="BE660" s="14">
        <f>SUMIFS(BD$4:BD660,$AU$4:$AU660,"="&amp;$AU660,$AY$4:$AY660,"="&amp;$AY660)</f>
        <v>1202</v>
      </c>
      <c r="BF660" s="25" t="s">
        <v>846</v>
      </c>
      <c r="BG660" s="14">
        <f t="shared" si="230"/>
        <v>154</v>
      </c>
      <c r="BH660" s="14">
        <f>SUMIFS(BG$4:BG660,AU$4:AU660,"="&amp;AU660,AY$4:AY660,"="&amp;AY660)</f>
        <v>490</v>
      </c>
      <c r="BI660" s="25" t="s">
        <v>847</v>
      </c>
      <c r="BJ660" s="14">
        <f t="shared" si="231"/>
        <v>5600</v>
      </c>
      <c r="BK660" s="14">
        <f>SUMIFS(BJ$4:BJ660,$AU$4:$AU660,"="&amp;$AU660,$AY$4:$AY660,"="&amp;$AY660)</f>
        <v>17800</v>
      </c>
    </row>
    <row r="661" spans="46:63" ht="16.5" x14ac:dyDescent="0.2">
      <c r="AT661" s="13">
        <v>658</v>
      </c>
      <c r="AU661" s="13">
        <f t="shared" si="223"/>
        <v>9</v>
      </c>
      <c r="AV661" s="14">
        <f t="shared" si="224"/>
        <v>201002</v>
      </c>
      <c r="AW661" s="14">
        <f t="shared" si="225"/>
        <v>1102010</v>
      </c>
      <c r="AX661" s="13" t="s">
        <v>816</v>
      </c>
      <c r="AY661" s="13">
        <f t="shared" si="226"/>
        <v>2</v>
      </c>
      <c r="AZ661" s="13" t="s">
        <v>837</v>
      </c>
      <c r="BA661" s="14">
        <f t="shared" si="227"/>
        <v>7</v>
      </c>
      <c r="BB661" s="14" t="str">
        <f t="shared" si="228"/>
        <v>张郃魂珠-2 等级-7</v>
      </c>
      <c r="BC661" s="25" t="s">
        <v>845</v>
      </c>
      <c r="BD661" s="14">
        <f t="shared" si="229"/>
        <v>432</v>
      </c>
      <c r="BE661" s="14">
        <f>SUMIFS(BD$4:BD661,$AU$4:$AU661,"="&amp;$AU661,$AY$4:$AY661,"="&amp;$AY661)</f>
        <v>1634</v>
      </c>
      <c r="BF661" s="25" t="s">
        <v>846</v>
      </c>
      <c r="BG661" s="14">
        <f t="shared" si="230"/>
        <v>176</v>
      </c>
      <c r="BH661" s="14">
        <f>SUMIFS(BG$4:BG661,AU$4:AU661,"="&amp;AU661,AY$4:AY661,"="&amp;AY661)</f>
        <v>666</v>
      </c>
      <c r="BI661" s="25" t="s">
        <v>847</v>
      </c>
      <c r="BJ661" s="14">
        <f t="shared" si="231"/>
        <v>6400</v>
      </c>
      <c r="BK661" s="14">
        <f>SUMIFS(BJ$4:BJ661,$AU$4:$AU661,"="&amp;$AU661,$AY$4:$AY661,"="&amp;$AY661)</f>
        <v>24200</v>
      </c>
    </row>
    <row r="662" spans="46:63" ht="16.5" x14ac:dyDescent="0.2">
      <c r="AT662" s="13">
        <v>659</v>
      </c>
      <c r="AU662" s="13">
        <f t="shared" si="223"/>
        <v>9</v>
      </c>
      <c r="AV662" s="14">
        <f t="shared" si="224"/>
        <v>201002</v>
      </c>
      <c r="AW662" s="14">
        <f t="shared" si="225"/>
        <v>1102010</v>
      </c>
      <c r="AX662" s="13" t="s">
        <v>816</v>
      </c>
      <c r="AY662" s="13">
        <f t="shared" si="226"/>
        <v>2</v>
      </c>
      <c r="AZ662" s="13" t="s">
        <v>837</v>
      </c>
      <c r="BA662" s="14">
        <f t="shared" si="227"/>
        <v>8</v>
      </c>
      <c r="BB662" s="14" t="str">
        <f t="shared" si="228"/>
        <v>张郃魂珠-2 等级-8</v>
      </c>
      <c r="BC662" s="25" t="s">
        <v>845</v>
      </c>
      <c r="BD662" s="14">
        <f t="shared" si="229"/>
        <v>513</v>
      </c>
      <c r="BE662" s="14">
        <f>SUMIFS(BD$4:BD662,$AU$4:$AU662,"="&amp;$AU662,$AY$4:$AY662,"="&amp;$AY662)</f>
        <v>2147</v>
      </c>
      <c r="BF662" s="25" t="s">
        <v>846</v>
      </c>
      <c r="BG662" s="14">
        <f t="shared" si="230"/>
        <v>209</v>
      </c>
      <c r="BH662" s="14">
        <f>SUMIFS(BG$4:BG662,AU$4:AU662,"="&amp;AU662,AY$4:AY662,"="&amp;AY662)</f>
        <v>875</v>
      </c>
      <c r="BI662" s="25" t="s">
        <v>847</v>
      </c>
      <c r="BJ662" s="14">
        <f t="shared" si="231"/>
        <v>7600</v>
      </c>
      <c r="BK662" s="14">
        <f>SUMIFS(BJ$4:BJ662,$AU$4:$AU662,"="&amp;$AU662,$AY$4:$AY662,"="&amp;$AY662)</f>
        <v>31800</v>
      </c>
    </row>
    <row r="663" spans="46:63" ht="16.5" x14ac:dyDescent="0.2">
      <c r="AT663" s="13">
        <v>660</v>
      </c>
      <c r="AU663" s="13">
        <f t="shared" si="223"/>
        <v>9</v>
      </c>
      <c r="AV663" s="14">
        <f t="shared" si="224"/>
        <v>201002</v>
      </c>
      <c r="AW663" s="14">
        <f t="shared" si="225"/>
        <v>1102010</v>
      </c>
      <c r="AX663" s="13" t="s">
        <v>816</v>
      </c>
      <c r="AY663" s="13">
        <f t="shared" si="226"/>
        <v>2</v>
      </c>
      <c r="AZ663" s="13" t="s">
        <v>837</v>
      </c>
      <c r="BA663" s="14">
        <f t="shared" si="227"/>
        <v>9</v>
      </c>
      <c r="BB663" s="14" t="str">
        <f t="shared" si="228"/>
        <v>张郃魂珠-2 等级-9</v>
      </c>
      <c r="BC663" s="25" t="s">
        <v>845</v>
      </c>
      <c r="BD663" s="14">
        <f t="shared" si="229"/>
        <v>608</v>
      </c>
      <c r="BE663" s="14">
        <f>SUMIFS(BD$4:BD663,$AU$4:$AU663,"="&amp;$AU663,$AY$4:$AY663,"="&amp;$AY663)</f>
        <v>2755</v>
      </c>
      <c r="BF663" s="25" t="s">
        <v>846</v>
      </c>
      <c r="BG663" s="14">
        <f t="shared" si="230"/>
        <v>248</v>
      </c>
      <c r="BH663" s="14">
        <f>SUMIFS(BG$4:BG663,AU$4:AU663,"="&amp;AU663,AY$4:AY663,"="&amp;AY663)</f>
        <v>1123</v>
      </c>
      <c r="BI663" s="25" t="s">
        <v>847</v>
      </c>
      <c r="BJ663" s="14">
        <f t="shared" si="231"/>
        <v>9000</v>
      </c>
      <c r="BK663" s="14">
        <f>SUMIFS(BJ$4:BJ663,$AU$4:$AU663,"="&amp;$AU663,$AY$4:$AY663,"="&amp;$AY663)</f>
        <v>40800</v>
      </c>
    </row>
    <row r="664" spans="46:63" ht="16.5" x14ac:dyDescent="0.2">
      <c r="AT664" s="13">
        <v>661</v>
      </c>
      <c r="AU664" s="13">
        <f t="shared" si="223"/>
        <v>9</v>
      </c>
      <c r="AV664" s="14">
        <f t="shared" si="224"/>
        <v>201003</v>
      </c>
      <c r="AW664" s="14">
        <f t="shared" si="225"/>
        <v>1102010</v>
      </c>
      <c r="AX664" s="13" t="s">
        <v>816</v>
      </c>
      <c r="AY664" s="13">
        <f t="shared" si="226"/>
        <v>3</v>
      </c>
      <c r="AZ664" s="13" t="s">
        <v>837</v>
      </c>
      <c r="BA664" s="14">
        <f t="shared" si="227"/>
        <v>0</v>
      </c>
      <c r="BB664" s="14" t="str">
        <f t="shared" si="228"/>
        <v>张郃魂珠-3 等级-0</v>
      </c>
      <c r="BC664" s="25" t="s">
        <v>845</v>
      </c>
      <c r="BD664" s="14">
        <f t="shared" si="229"/>
        <v>0</v>
      </c>
      <c r="BE664" s="14">
        <f>SUMIFS(BD$4:BD664,$AU$4:$AU664,"="&amp;$AU664,$AY$4:$AY664,"="&amp;$AY664)</f>
        <v>0</v>
      </c>
      <c r="BF664" s="25" t="s">
        <v>846</v>
      </c>
      <c r="BG664" s="14">
        <f t="shared" si="230"/>
        <v>0</v>
      </c>
      <c r="BH664" s="14">
        <f>SUMIFS(BG$4:BG664,AU$4:AU664,"="&amp;AU664,AY$4:AY664,"="&amp;AY664)</f>
        <v>0</v>
      </c>
      <c r="BI664" s="25" t="s">
        <v>847</v>
      </c>
      <c r="BJ664" s="14">
        <f t="shared" si="231"/>
        <v>0</v>
      </c>
      <c r="BK664" s="14">
        <f>SUMIFS(BJ$4:BJ664,$AU$4:$AU664,"="&amp;$AU664,$AY$4:$AY664,"="&amp;$AY664)</f>
        <v>0</v>
      </c>
    </row>
    <row r="665" spans="46:63" ht="16.5" x14ac:dyDescent="0.2">
      <c r="AT665" s="13">
        <v>662</v>
      </c>
      <c r="AU665" s="13">
        <f t="shared" si="223"/>
        <v>9</v>
      </c>
      <c r="AV665" s="14">
        <f t="shared" si="224"/>
        <v>201003</v>
      </c>
      <c r="AW665" s="14">
        <f t="shared" si="225"/>
        <v>1102010</v>
      </c>
      <c r="AX665" s="13" t="s">
        <v>816</v>
      </c>
      <c r="AY665" s="13">
        <f t="shared" si="226"/>
        <v>3</v>
      </c>
      <c r="AZ665" s="13" t="s">
        <v>837</v>
      </c>
      <c r="BA665" s="14">
        <f t="shared" si="227"/>
        <v>1</v>
      </c>
      <c r="BB665" s="14" t="str">
        <f t="shared" si="228"/>
        <v>张郃魂珠-3 等级-1</v>
      </c>
      <c r="BC665" s="25" t="s">
        <v>845</v>
      </c>
      <c r="BD665" s="14">
        <f t="shared" si="229"/>
        <v>108</v>
      </c>
      <c r="BE665" s="14">
        <f>SUMIFS(BD$4:BD665,$AU$4:$AU665,"="&amp;$AU665,$AY$4:$AY665,"="&amp;$AY665)</f>
        <v>108</v>
      </c>
      <c r="BF665" s="25" t="s">
        <v>846</v>
      </c>
      <c r="BG665" s="14">
        <f t="shared" si="230"/>
        <v>44</v>
      </c>
      <c r="BH665" s="14">
        <f>SUMIFS(BG$4:BG665,AU$4:AU665,"="&amp;AU665,AY$4:AY665,"="&amp;AY665)</f>
        <v>44</v>
      </c>
      <c r="BI665" s="25" t="s">
        <v>847</v>
      </c>
      <c r="BJ665" s="14">
        <f t="shared" si="231"/>
        <v>1600</v>
      </c>
      <c r="BK665" s="14">
        <f>SUMIFS(BJ$4:BJ665,$AU$4:$AU665,"="&amp;$AU665,$AY$4:$AY665,"="&amp;$AY665)</f>
        <v>1600</v>
      </c>
    </row>
    <row r="666" spans="46:63" ht="16.5" x14ac:dyDescent="0.2">
      <c r="AT666" s="13">
        <v>663</v>
      </c>
      <c r="AU666" s="13">
        <f t="shared" si="223"/>
        <v>9</v>
      </c>
      <c r="AV666" s="14">
        <f t="shared" si="224"/>
        <v>201003</v>
      </c>
      <c r="AW666" s="14">
        <f t="shared" si="225"/>
        <v>1102010</v>
      </c>
      <c r="AX666" s="13" t="s">
        <v>816</v>
      </c>
      <c r="AY666" s="13">
        <f t="shared" si="226"/>
        <v>3</v>
      </c>
      <c r="AZ666" s="13" t="s">
        <v>837</v>
      </c>
      <c r="BA666" s="14">
        <f t="shared" si="227"/>
        <v>2</v>
      </c>
      <c r="BB666" s="14" t="str">
        <f t="shared" si="228"/>
        <v>张郃魂珠-3 等级-2</v>
      </c>
      <c r="BC666" s="25" t="s">
        <v>845</v>
      </c>
      <c r="BD666" s="14">
        <f t="shared" si="229"/>
        <v>162</v>
      </c>
      <c r="BE666" s="14">
        <f>SUMIFS(BD$4:BD666,$AU$4:$AU666,"="&amp;$AU666,$AY$4:$AY666,"="&amp;$AY666)</f>
        <v>270</v>
      </c>
      <c r="BF666" s="25" t="s">
        <v>846</v>
      </c>
      <c r="BG666" s="14">
        <f t="shared" si="230"/>
        <v>66</v>
      </c>
      <c r="BH666" s="14">
        <f>SUMIFS(BG$4:BG666,AU$4:AU666,"="&amp;AU666,AY$4:AY666,"="&amp;AY666)</f>
        <v>110</v>
      </c>
      <c r="BI666" s="25" t="s">
        <v>847</v>
      </c>
      <c r="BJ666" s="14">
        <f t="shared" si="231"/>
        <v>2400</v>
      </c>
      <c r="BK666" s="14">
        <f>SUMIFS(BJ$4:BJ666,$AU$4:$AU666,"="&amp;$AU666,$AY$4:$AY666,"="&amp;$AY666)</f>
        <v>4000</v>
      </c>
    </row>
    <row r="667" spans="46:63" ht="16.5" x14ac:dyDescent="0.2">
      <c r="AT667" s="13">
        <v>664</v>
      </c>
      <c r="AU667" s="13">
        <f t="shared" si="223"/>
        <v>9</v>
      </c>
      <c r="AV667" s="14">
        <f t="shared" si="224"/>
        <v>201003</v>
      </c>
      <c r="AW667" s="14">
        <f t="shared" si="225"/>
        <v>1102010</v>
      </c>
      <c r="AX667" s="13" t="s">
        <v>816</v>
      </c>
      <c r="AY667" s="13">
        <f t="shared" si="226"/>
        <v>3</v>
      </c>
      <c r="AZ667" s="13" t="s">
        <v>837</v>
      </c>
      <c r="BA667" s="14">
        <f t="shared" si="227"/>
        <v>3</v>
      </c>
      <c r="BB667" s="14" t="str">
        <f t="shared" si="228"/>
        <v>张郃魂珠-3 等级-3</v>
      </c>
      <c r="BC667" s="25" t="s">
        <v>845</v>
      </c>
      <c r="BD667" s="14">
        <f t="shared" si="229"/>
        <v>216</v>
      </c>
      <c r="BE667" s="14">
        <f>SUMIFS(BD$4:BD667,$AU$4:$AU667,"="&amp;$AU667,$AY$4:$AY667,"="&amp;$AY667)</f>
        <v>486</v>
      </c>
      <c r="BF667" s="25" t="s">
        <v>846</v>
      </c>
      <c r="BG667" s="14">
        <f t="shared" si="230"/>
        <v>88</v>
      </c>
      <c r="BH667" s="14">
        <f>SUMIFS(BG$4:BG667,AU$4:AU667,"="&amp;AU667,AY$4:AY667,"="&amp;AY667)</f>
        <v>198</v>
      </c>
      <c r="BI667" s="25" t="s">
        <v>847</v>
      </c>
      <c r="BJ667" s="14">
        <f t="shared" si="231"/>
        <v>3200</v>
      </c>
      <c r="BK667" s="14">
        <f>SUMIFS(BJ$4:BJ667,$AU$4:$AU667,"="&amp;$AU667,$AY$4:$AY667,"="&amp;$AY667)</f>
        <v>7200</v>
      </c>
    </row>
    <row r="668" spans="46:63" ht="16.5" x14ac:dyDescent="0.2">
      <c r="AT668" s="13">
        <v>665</v>
      </c>
      <c r="AU668" s="13">
        <f t="shared" si="223"/>
        <v>9</v>
      </c>
      <c r="AV668" s="14">
        <f t="shared" si="224"/>
        <v>201003</v>
      </c>
      <c r="AW668" s="14">
        <f t="shared" si="225"/>
        <v>1102010</v>
      </c>
      <c r="AX668" s="13" t="s">
        <v>816</v>
      </c>
      <c r="AY668" s="13">
        <f t="shared" si="226"/>
        <v>3</v>
      </c>
      <c r="AZ668" s="13" t="s">
        <v>837</v>
      </c>
      <c r="BA668" s="14">
        <f t="shared" si="227"/>
        <v>4</v>
      </c>
      <c r="BB668" s="14" t="str">
        <f t="shared" si="228"/>
        <v>张郃魂珠-3 等级-4</v>
      </c>
      <c r="BC668" s="25" t="s">
        <v>845</v>
      </c>
      <c r="BD668" s="14">
        <f t="shared" si="229"/>
        <v>324</v>
      </c>
      <c r="BE668" s="14">
        <f>SUMIFS(BD$4:BD668,$AU$4:$AU668,"="&amp;$AU668,$AY$4:$AY668,"="&amp;$AY668)</f>
        <v>810</v>
      </c>
      <c r="BF668" s="25" t="s">
        <v>846</v>
      </c>
      <c r="BG668" s="14">
        <f t="shared" si="230"/>
        <v>132</v>
      </c>
      <c r="BH668" s="14">
        <f>SUMIFS(BG$4:BG668,AU$4:AU668,"="&amp;AU668,AY$4:AY668,"="&amp;AY668)</f>
        <v>330</v>
      </c>
      <c r="BI668" s="25" t="s">
        <v>847</v>
      </c>
      <c r="BJ668" s="14">
        <f t="shared" si="231"/>
        <v>4800</v>
      </c>
      <c r="BK668" s="14">
        <f>SUMIFS(BJ$4:BJ668,$AU$4:$AU668,"="&amp;$AU668,$AY$4:$AY668,"="&amp;$AY668)</f>
        <v>12000</v>
      </c>
    </row>
    <row r="669" spans="46:63" ht="16.5" x14ac:dyDescent="0.2">
      <c r="AT669" s="13">
        <v>666</v>
      </c>
      <c r="AU669" s="13">
        <f t="shared" si="223"/>
        <v>9</v>
      </c>
      <c r="AV669" s="14">
        <f t="shared" si="224"/>
        <v>201003</v>
      </c>
      <c r="AW669" s="14">
        <f t="shared" si="225"/>
        <v>1102010</v>
      </c>
      <c r="AX669" s="13" t="s">
        <v>816</v>
      </c>
      <c r="AY669" s="13">
        <f t="shared" si="226"/>
        <v>3</v>
      </c>
      <c r="AZ669" s="13" t="s">
        <v>837</v>
      </c>
      <c r="BA669" s="14">
        <f t="shared" si="227"/>
        <v>5</v>
      </c>
      <c r="BB669" s="14" t="str">
        <f t="shared" si="228"/>
        <v>张郃魂珠-3 等级-5</v>
      </c>
      <c r="BC669" s="25" t="s">
        <v>845</v>
      </c>
      <c r="BD669" s="14">
        <f t="shared" si="229"/>
        <v>432</v>
      </c>
      <c r="BE669" s="14">
        <f>SUMIFS(BD$4:BD669,$AU$4:$AU669,"="&amp;$AU669,$AY$4:$AY669,"="&amp;$AY669)</f>
        <v>1242</v>
      </c>
      <c r="BF669" s="25" t="s">
        <v>846</v>
      </c>
      <c r="BG669" s="14">
        <f t="shared" si="230"/>
        <v>176</v>
      </c>
      <c r="BH669" s="14">
        <f>SUMIFS(BG$4:BG669,AU$4:AU669,"="&amp;AU669,AY$4:AY669,"="&amp;AY669)</f>
        <v>506</v>
      </c>
      <c r="BI669" s="25" t="s">
        <v>847</v>
      </c>
      <c r="BJ669" s="14">
        <f t="shared" si="231"/>
        <v>6400</v>
      </c>
      <c r="BK669" s="14">
        <f>SUMIFS(BJ$4:BJ669,$AU$4:$AU669,"="&amp;$AU669,$AY$4:$AY669,"="&amp;$AY669)</f>
        <v>18400</v>
      </c>
    </row>
    <row r="670" spans="46:63" ht="16.5" x14ac:dyDescent="0.2">
      <c r="AT670" s="13">
        <v>667</v>
      </c>
      <c r="AU670" s="13">
        <f t="shared" si="223"/>
        <v>9</v>
      </c>
      <c r="AV670" s="14">
        <f t="shared" si="224"/>
        <v>201003</v>
      </c>
      <c r="AW670" s="14">
        <f t="shared" si="225"/>
        <v>1102010</v>
      </c>
      <c r="AX670" s="13" t="s">
        <v>816</v>
      </c>
      <c r="AY670" s="13">
        <f t="shared" si="226"/>
        <v>3</v>
      </c>
      <c r="AZ670" s="13" t="s">
        <v>837</v>
      </c>
      <c r="BA670" s="14">
        <f t="shared" si="227"/>
        <v>6</v>
      </c>
      <c r="BB670" s="14" t="str">
        <f t="shared" si="228"/>
        <v>张郃魂珠-3 等级-6</v>
      </c>
      <c r="BC670" s="25" t="s">
        <v>845</v>
      </c>
      <c r="BD670" s="14">
        <f t="shared" si="229"/>
        <v>540</v>
      </c>
      <c r="BE670" s="14">
        <f>SUMIFS(BD$4:BD670,$AU$4:$AU670,"="&amp;$AU670,$AY$4:$AY670,"="&amp;$AY670)</f>
        <v>1782</v>
      </c>
      <c r="BF670" s="25" t="s">
        <v>846</v>
      </c>
      <c r="BG670" s="14">
        <f t="shared" si="230"/>
        <v>220</v>
      </c>
      <c r="BH670" s="14">
        <f>SUMIFS(BG$4:BG670,AU$4:AU670,"="&amp;AU670,AY$4:AY670,"="&amp;AY670)</f>
        <v>726</v>
      </c>
      <c r="BI670" s="25" t="s">
        <v>847</v>
      </c>
      <c r="BJ670" s="14">
        <f t="shared" si="231"/>
        <v>8000</v>
      </c>
      <c r="BK670" s="14">
        <f>SUMIFS(BJ$4:BJ670,$AU$4:$AU670,"="&amp;$AU670,$AY$4:$AY670,"="&amp;$AY670)</f>
        <v>26400</v>
      </c>
    </row>
    <row r="671" spans="46:63" ht="16.5" x14ac:dyDescent="0.2">
      <c r="AT671" s="13">
        <v>668</v>
      </c>
      <c r="AU671" s="13">
        <f t="shared" si="223"/>
        <v>9</v>
      </c>
      <c r="AV671" s="14">
        <f t="shared" si="224"/>
        <v>201003</v>
      </c>
      <c r="AW671" s="14">
        <f t="shared" si="225"/>
        <v>1102010</v>
      </c>
      <c r="AX671" s="13" t="s">
        <v>816</v>
      </c>
      <c r="AY671" s="13">
        <f t="shared" si="226"/>
        <v>3</v>
      </c>
      <c r="AZ671" s="13" t="s">
        <v>837</v>
      </c>
      <c r="BA671" s="14">
        <f t="shared" si="227"/>
        <v>7</v>
      </c>
      <c r="BB671" s="14" t="str">
        <f t="shared" si="228"/>
        <v>张郃魂珠-3 等级-7</v>
      </c>
      <c r="BC671" s="25" t="s">
        <v>845</v>
      </c>
      <c r="BD671" s="14">
        <f t="shared" si="229"/>
        <v>648</v>
      </c>
      <c r="BE671" s="14">
        <f>SUMIFS(BD$4:BD671,$AU$4:$AU671,"="&amp;$AU671,$AY$4:$AY671,"="&amp;$AY671)</f>
        <v>2430</v>
      </c>
      <c r="BF671" s="25" t="s">
        <v>846</v>
      </c>
      <c r="BG671" s="14">
        <f t="shared" si="230"/>
        <v>264</v>
      </c>
      <c r="BH671" s="14">
        <f>SUMIFS(BG$4:BG671,AU$4:AU671,"="&amp;AU671,AY$4:AY671,"="&amp;AY671)</f>
        <v>990</v>
      </c>
      <c r="BI671" s="25" t="s">
        <v>847</v>
      </c>
      <c r="BJ671" s="14">
        <f t="shared" si="231"/>
        <v>9600</v>
      </c>
      <c r="BK671" s="14">
        <f>SUMIFS(BJ$4:BJ671,$AU$4:$AU671,"="&amp;$AU671,$AY$4:$AY671,"="&amp;$AY671)</f>
        <v>36000</v>
      </c>
    </row>
    <row r="672" spans="46:63" ht="16.5" x14ac:dyDescent="0.2">
      <c r="AT672" s="13">
        <v>669</v>
      </c>
      <c r="AU672" s="13">
        <f t="shared" si="223"/>
        <v>9</v>
      </c>
      <c r="AV672" s="14">
        <f t="shared" si="224"/>
        <v>201003</v>
      </c>
      <c r="AW672" s="14">
        <f t="shared" si="225"/>
        <v>1102010</v>
      </c>
      <c r="AX672" s="13" t="s">
        <v>816</v>
      </c>
      <c r="AY672" s="13">
        <f t="shared" si="226"/>
        <v>3</v>
      </c>
      <c r="AZ672" s="13" t="s">
        <v>837</v>
      </c>
      <c r="BA672" s="14">
        <f t="shared" si="227"/>
        <v>8</v>
      </c>
      <c r="BB672" s="14" t="str">
        <f t="shared" si="228"/>
        <v>张郃魂珠-3 等级-8</v>
      </c>
      <c r="BC672" s="25" t="s">
        <v>845</v>
      </c>
      <c r="BD672" s="14">
        <f t="shared" si="229"/>
        <v>756</v>
      </c>
      <c r="BE672" s="14">
        <f>SUMIFS(BD$4:BD672,$AU$4:$AU672,"="&amp;$AU672,$AY$4:$AY672,"="&amp;$AY672)</f>
        <v>3186</v>
      </c>
      <c r="BF672" s="25" t="s">
        <v>846</v>
      </c>
      <c r="BG672" s="14">
        <f t="shared" si="230"/>
        <v>308</v>
      </c>
      <c r="BH672" s="14">
        <f>SUMIFS(BG$4:BG672,AU$4:AU672,"="&amp;AU672,AY$4:AY672,"="&amp;AY672)</f>
        <v>1298</v>
      </c>
      <c r="BI672" s="25" t="s">
        <v>847</v>
      </c>
      <c r="BJ672" s="14">
        <f t="shared" si="231"/>
        <v>11200</v>
      </c>
      <c r="BK672" s="14">
        <f>SUMIFS(BJ$4:BJ672,$AU$4:$AU672,"="&amp;$AU672,$AY$4:$AY672,"="&amp;$AY672)</f>
        <v>47200</v>
      </c>
    </row>
    <row r="673" spans="46:63" ht="16.5" x14ac:dyDescent="0.2">
      <c r="AT673" s="13">
        <v>670</v>
      </c>
      <c r="AU673" s="13">
        <f t="shared" si="223"/>
        <v>9</v>
      </c>
      <c r="AV673" s="14">
        <f t="shared" si="224"/>
        <v>201003</v>
      </c>
      <c r="AW673" s="14">
        <f t="shared" si="225"/>
        <v>1102010</v>
      </c>
      <c r="AX673" s="13" t="s">
        <v>816</v>
      </c>
      <c r="AY673" s="13">
        <f t="shared" si="226"/>
        <v>3</v>
      </c>
      <c r="AZ673" s="13" t="s">
        <v>837</v>
      </c>
      <c r="BA673" s="14">
        <f t="shared" si="227"/>
        <v>9</v>
      </c>
      <c r="BB673" s="14" t="str">
        <f t="shared" si="228"/>
        <v>张郃魂珠-3 等级-9</v>
      </c>
      <c r="BC673" s="25" t="s">
        <v>845</v>
      </c>
      <c r="BD673" s="14">
        <f t="shared" si="229"/>
        <v>864</v>
      </c>
      <c r="BE673" s="14">
        <f>SUMIFS(BD$4:BD673,$AU$4:$AU673,"="&amp;$AU673,$AY$4:$AY673,"="&amp;$AY673)</f>
        <v>4050</v>
      </c>
      <c r="BF673" s="25" t="s">
        <v>846</v>
      </c>
      <c r="BG673" s="14">
        <f t="shared" si="230"/>
        <v>352</v>
      </c>
      <c r="BH673" s="14">
        <f>SUMIFS(BG$4:BG673,AU$4:AU673,"="&amp;AU673,AY$4:AY673,"="&amp;AY673)</f>
        <v>1650</v>
      </c>
      <c r="BI673" s="25" t="s">
        <v>847</v>
      </c>
      <c r="BJ673" s="14">
        <f t="shared" si="231"/>
        <v>12800</v>
      </c>
      <c r="BK673" s="14">
        <f>SUMIFS(BJ$4:BJ673,$AU$4:$AU673,"="&amp;$AU673,$AY$4:$AY673,"="&amp;$AY673)</f>
        <v>60000</v>
      </c>
    </row>
    <row r="674" spans="46:63" ht="16.5" x14ac:dyDescent="0.2">
      <c r="AT674" s="13">
        <v>671</v>
      </c>
      <c r="AU674" s="13">
        <f t="shared" si="223"/>
        <v>9</v>
      </c>
      <c r="AV674" s="14">
        <f t="shared" si="224"/>
        <v>201004</v>
      </c>
      <c r="AW674" s="14">
        <f t="shared" si="225"/>
        <v>1102010</v>
      </c>
      <c r="AX674" s="13" t="s">
        <v>816</v>
      </c>
      <c r="AY674" s="13">
        <f t="shared" si="226"/>
        <v>4</v>
      </c>
      <c r="AZ674" s="13" t="s">
        <v>837</v>
      </c>
      <c r="BA674" s="14">
        <f t="shared" si="227"/>
        <v>0</v>
      </c>
      <c r="BB674" s="14" t="str">
        <f t="shared" si="228"/>
        <v>张郃魂珠-4 等级-0</v>
      </c>
      <c r="BC674" s="25" t="s">
        <v>845</v>
      </c>
      <c r="BD674" s="14">
        <f t="shared" si="229"/>
        <v>0</v>
      </c>
      <c r="BE674" s="14">
        <f>SUMIFS(BD$4:BD674,$AU$4:$AU674,"="&amp;$AU674,$AY$4:$AY674,"="&amp;$AY674)</f>
        <v>0</v>
      </c>
      <c r="BF674" s="25" t="s">
        <v>846</v>
      </c>
      <c r="BG674" s="14">
        <f t="shared" si="230"/>
        <v>0</v>
      </c>
      <c r="BH674" s="14">
        <f>SUMIFS(BG$4:BG674,AU$4:AU674,"="&amp;AU674,AY$4:AY674,"="&amp;AY674)</f>
        <v>0</v>
      </c>
      <c r="BI674" s="25" t="s">
        <v>847</v>
      </c>
      <c r="BJ674" s="14">
        <f t="shared" si="231"/>
        <v>0</v>
      </c>
      <c r="BK674" s="14">
        <f>SUMIFS(BJ$4:BJ674,$AU$4:$AU674,"="&amp;$AU674,$AY$4:$AY674,"="&amp;$AY674)</f>
        <v>0</v>
      </c>
    </row>
    <row r="675" spans="46:63" ht="16.5" x14ac:dyDescent="0.2">
      <c r="AT675" s="13">
        <v>672</v>
      </c>
      <c r="AU675" s="13">
        <f t="shared" si="223"/>
        <v>9</v>
      </c>
      <c r="AV675" s="14">
        <f t="shared" si="224"/>
        <v>201004</v>
      </c>
      <c r="AW675" s="14">
        <f t="shared" si="225"/>
        <v>1102010</v>
      </c>
      <c r="AX675" s="13" t="s">
        <v>816</v>
      </c>
      <c r="AY675" s="13">
        <f t="shared" si="226"/>
        <v>4</v>
      </c>
      <c r="AZ675" s="13" t="s">
        <v>837</v>
      </c>
      <c r="BA675" s="14">
        <f t="shared" si="227"/>
        <v>1</v>
      </c>
      <c r="BB675" s="14" t="str">
        <f t="shared" si="228"/>
        <v>张郃魂珠-4 等级-1</v>
      </c>
      <c r="BC675" s="25" t="s">
        <v>845</v>
      </c>
      <c r="BD675" s="14">
        <f t="shared" si="229"/>
        <v>135</v>
      </c>
      <c r="BE675" s="14">
        <f>SUMIFS(BD$4:BD675,$AU$4:$AU675,"="&amp;$AU675,$AY$4:$AY675,"="&amp;$AY675)</f>
        <v>135</v>
      </c>
      <c r="BF675" s="25" t="s">
        <v>846</v>
      </c>
      <c r="BG675" s="14">
        <f t="shared" si="230"/>
        <v>55</v>
      </c>
      <c r="BH675" s="14">
        <f>SUMIFS(BG$4:BG675,AU$4:AU675,"="&amp;AU675,AY$4:AY675,"="&amp;AY675)</f>
        <v>55</v>
      </c>
      <c r="BI675" s="25" t="s">
        <v>847</v>
      </c>
      <c r="BJ675" s="14">
        <f t="shared" si="231"/>
        <v>2000</v>
      </c>
      <c r="BK675" s="14">
        <f>SUMIFS(BJ$4:BJ675,$AU$4:$AU675,"="&amp;$AU675,$AY$4:$AY675,"="&amp;$AY675)</f>
        <v>2000</v>
      </c>
    </row>
    <row r="676" spans="46:63" ht="16.5" x14ac:dyDescent="0.2">
      <c r="AT676" s="13">
        <v>673</v>
      </c>
      <c r="AU676" s="13">
        <f t="shared" si="223"/>
        <v>9</v>
      </c>
      <c r="AV676" s="14">
        <f t="shared" si="224"/>
        <v>201004</v>
      </c>
      <c r="AW676" s="14">
        <f t="shared" si="225"/>
        <v>1102010</v>
      </c>
      <c r="AX676" s="13" t="s">
        <v>816</v>
      </c>
      <c r="AY676" s="13">
        <f t="shared" si="226"/>
        <v>4</v>
      </c>
      <c r="AZ676" s="13" t="s">
        <v>837</v>
      </c>
      <c r="BA676" s="14">
        <f t="shared" si="227"/>
        <v>2</v>
      </c>
      <c r="BB676" s="14" t="str">
        <f t="shared" si="228"/>
        <v>张郃魂珠-4 等级-2</v>
      </c>
      <c r="BC676" s="25" t="s">
        <v>845</v>
      </c>
      <c r="BD676" s="14">
        <f t="shared" si="229"/>
        <v>216</v>
      </c>
      <c r="BE676" s="14">
        <f>SUMIFS(BD$4:BD676,$AU$4:$AU676,"="&amp;$AU676,$AY$4:$AY676,"="&amp;$AY676)</f>
        <v>351</v>
      </c>
      <c r="BF676" s="25" t="s">
        <v>846</v>
      </c>
      <c r="BG676" s="14">
        <f t="shared" si="230"/>
        <v>88</v>
      </c>
      <c r="BH676" s="14">
        <f>SUMIFS(BG$4:BG676,AU$4:AU676,"="&amp;AU676,AY$4:AY676,"="&amp;AY676)</f>
        <v>143</v>
      </c>
      <c r="BI676" s="25" t="s">
        <v>847</v>
      </c>
      <c r="BJ676" s="14">
        <f t="shared" si="231"/>
        <v>3200</v>
      </c>
      <c r="BK676" s="14">
        <f>SUMIFS(BJ$4:BJ676,$AU$4:$AU676,"="&amp;$AU676,$AY$4:$AY676,"="&amp;$AY676)</f>
        <v>5200</v>
      </c>
    </row>
    <row r="677" spans="46:63" ht="16.5" x14ac:dyDescent="0.2">
      <c r="AT677" s="13">
        <v>674</v>
      </c>
      <c r="AU677" s="13">
        <f t="shared" si="223"/>
        <v>9</v>
      </c>
      <c r="AV677" s="14">
        <f t="shared" si="224"/>
        <v>201004</v>
      </c>
      <c r="AW677" s="14">
        <f t="shared" si="225"/>
        <v>1102010</v>
      </c>
      <c r="AX677" s="13" t="s">
        <v>816</v>
      </c>
      <c r="AY677" s="13">
        <f t="shared" si="226"/>
        <v>4</v>
      </c>
      <c r="AZ677" s="13" t="s">
        <v>837</v>
      </c>
      <c r="BA677" s="14">
        <f t="shared" si="227"/>
        <v>3</v>
      </c>
      <c r="BB677" s="14" t="str">
        <f t="shared" si="228"/>
        <v>张郃魂珠-4 等级-3</v>
      </c>
      <c r="BC677" s="25" t="s">
        <v>845</v>
      </c>
      <c r="BD677" s="14">
        <f t="shared" si="229"/>
        <v>297</v>
      </c>
      <c r="BE677" s="14">
        <f>SUMIFS(BD$4:BD677,$AU$4:$AU677,"="&amp;$AU677,$AY$4:$AY677,"="&amp;$AY677)</f>
        <v>648</v>
      </c>
      <c r="BF677" s="25" t="s">
        <v>846</v>
      </c>
      <c r="BG677" s="14">
        <f t="shared" si="230"/>
        <v>121</v>
      </c>
      <c r="BH677" s="14">
        <f>SUMIFS(BG$4:BG677,AU$4:AU677,"="&amp;AU677,AY$4:AY677,"="&amp;AY677)</f>
        <v>264</v>
      </c>
      <c r="BI677" s="25" t="s">
        <v>847</v>
      </c>
      <c r="BJ677" s="14">
        <f t="shared" si="231"/>
        <v>4400</v>
      </c>
      <c r="BK677" s="14">
        <f>SUMIFS(BJ$4:BJ677,$AU$4:$AU677,"="&amp;$AU677,$AY$4:$AY677,"="&amp;$AY677)</f>
        <v>9600</v>
      </c>
    </row>
    <row r="678" spans="46:63" ht="16.5" x14ac:dyDescent="0.2">
      <c r="AT678" s="13">
        <v>675</v>
      </c>
      <c r="AU678" s="13">
        <f t="shared" si="223"/>
        <v>9</v>
      </c>
      <c r="AV678" s="14">
        <f t="shared" si="224"/>
        <v>201004</v>
      </c>
      <c r="AW678" s="14">
        <f t="shared" si="225"/>
        <v>1102010</v>
      </c>
      <c r="AX678" s="13" t="s">
        <v>816</v>
      </c>
      <c r="AY678" s="13">
        <f t="shared" si="226"/>
        <v>4</v>
      </c>
      <c r="AZ678" s="13" t="s">
        <v>837</v>
      </c>
      <c r="BA678" s="14">
        <f t="shared" si="227"/>
        <v>4</v>
      </c>
      <c r="BB678" s="14" t="str">
        <f t="shared" si="228"/>
        <v>张郃魂珠-4 等级-4</v>
      </c>
      <c r="BC678" s="25" t="s">
        <v>845</v>
      </c>
      <c r="BD678" s="14">
        <f t="shared" si="229"/>
        <v>432</v>
      </c>
      <c r="BE678" s="14">
        <f>SUMIFS(BD$4:BD678,$AU$4:$AU678,"="&amp;$AU678,$AY$4:$AY678,"="&amp;$AY678)</f>
        <v>1080</v>
      </c>
      <c r="BF678" s="25" t="s">
        <v>846</v>
      </c>
      <c r="BG678" s="14">
        <f t="shared" si="230"/>
        <v>176</v>
      </c>
      <c r="BH678" s="14">
        <f>SUMIFS(BG$4:BG678,AU$4:AU678,"="&amp;AU678,AY$4:AY678,"="&amp;AY678)</f>
        <v>440</v>
      </c>
      <c r="BI678" s="25" t="s">
        <v>847</v>
      </c>
      <c r="BJ678" s="14">
        <f t="shared" si="231"/>
        <v>6400</v>
      </c>
      <c r="BK678" s="14">
        <f>SUMIFS(BJ$4:BJ678,$AU$4:$AU678,"="&amp;$AU678,$AY$4:$AY678,"="&amp;$AY678)</f>
        <v>16000</v>
      </c>
    </row>
    <row r="679" spans="46:63" ht="16.5" x14ac:dyDescent="0.2">
      <c r="AT679" s="13">
        <v>676</v>
      </c>
      <c r="AU679" s="13">
        <f t="shared" si="223"/>
        <v>9</v>
      </c>
      <c r="AV679" s="14">
        <f t="shared" si="224"/>
        <v>201004</v>
      </c>
      <c r="AW679" s="14">
        <f t="shared" si="225"/>
        <v>1102010</v>
      </c>
      <c r="AX679" s="13" t="s">
        <v>816</v>
      </c>
      <c r="AY679" s="13">
        <f t="shared" si="226"/>
        <v>4</v>
      </c>
      <c r="AZ679" s="13" t="s">
        <v>837</v>
      </c>
      <c r="BA679" s="14">
        <f t="shared" si="227"/>
        <v>5</v>
      </c>
      <c r="BB679" s="14" t="str">
        <f t="shared" si="228"/>
        <v>张郃魂珠-4 等级-5</v>
      </c>
      <c r="BC679" s="25" t="s">
        <v>845</v>
      </c>
      <c r="BD679" s="14">
        <f t="shared" si="229"/>
        <v>567</v>
      </c>
      <c r="BE679" s="14">
        <f>SUMIFS(BD$4:BD679,$AU$4:$AU679,"="&amp;$AU679,$AY$4:$AY679,"="&amp;$AY679)</f>
        <v>1647</v>
      </c>
      <c r="BF679" s="25" t="s">
        <v>846</v>
      </c>
      <c r="BG679" s="14">
        <f t="shared" si="230"/>
        <v>231</v>
      </c>
      <c r="BH679" s="14">
        <f>SUMIFS(BG$4:BG679,AU$4:AU679,"="&amp;AU679,AY$4:AY679,"="&amp;AY679)</f>
        <v>671</v>
      </c>
      <c r="BI679" s="25" t="s">
        <v>847</v>
      </c>
      <c r="BJ679" s="14">
        <f t="shared" si="231"/>
        <v>8400</v>
      </c>
      <c r="BK679" s="14">
        <f>SUMIFS(BJ$4:BJ679,$AU$4:$AU679,"="&amp;$AU679,$AY$4:$AY679,"="&amp;$AY679)</f>
        <v>24400</v>
      </c>
    </row>
    <row r="680" spans="46:63" ht="16.5" x14ac:dyDescent="0.2">
      <c r="AT680" s="13">
        <v>677</v>
      </c>
      <c r="AU680" s="13">
        <f t="shared" si="223"/>
        <v>9</v>
      </c>
      <c r="AV680" s="14">
        <f t="shared" si="224"/>
        <v>201004</v>
      </c>
      <c r="AW680" s="14">
        <f t="shared" si="225"/>
        <v>1102010</v>
      </c>
      <c r="AX680" s="13" t="s">
        <v>816</v>
      </c>
      <c r="AY680" s="13">
        <f t="shared" si="226"/>
        <v>4</v>
      </c>
      <c r="AZ680" s="13" t="s">
        <v>837</v>
      </c>
      <c r="BA680" s="14">
        <f t="shared" si="227"/>
        <v>6</v>
      </c>
      <c r="BB680" s="14" t="str">
        <f t="shared" si="228"/>
        <v>张郃魂珠-4 等级-6</v>
      </c>
      <c r="BC680" s="25" t="s">
        <v>845</v>
      </c>
      <c r="BD680" s="14">
        <f t="shared" si="229"/>
        <v>743</v>
      </c>
      <c r="BE680" s="14">
        <f>SUMIFS(BD$4:BD680,$AU$4:$AU680,"="&amp;$AU680,$AY$4:$AY680,"="&amp;$AY680)</f>
        <v>2390</v>
      </c>
      <c r="BF680" s="25" t="s">
        <v>846</v>
      </c>
      <c r="BG680" s="14">
        <f t="shared" si="230"/>
        <v>303</v>
      </c>
      <c r="BH680" s="14">
        <f>SUMIFS(BG$4:BG680,AU$4:AU680,"="&amp;AU680,AY$4:AY680,"="&amp;AY680)</f>
        <v>974</v>
      </c>
      <c r="BI680" s="25" t="s">
        <v>847</v>
      </c>
      <c r="BJ680" s="14">
        <f t="shared" si="231"/>
        <v>11000</v>
      </c>
      <c r="BK680" s="14">
        <f>SUMIFS(BJ$4:BJ680,$AU$4:$AU680,"="&amp;$AU680,$AY$4:$AY680,"="&amp;$AY680)</f>
        <v>35400</v>
      </c>
    </row>
    <row r="681" spans="46:63" ht="16.5" x14ac:dyDescent="0.2">
      <c r="AT681" s="13">
        <v>678</v>
      </c>
      <c r="AU681" s="13">
        <f t="shared" si="223"/>
        <v>9</v>
      </c>
      <c r="AV681" s="14">
        <f t="shared" si="224"/>
        <v>201004</v>
      </c>
      <c r="AW681" s="14">
        <f t="shared" si="225"/>
        <v>1102010</v>
      </c>
      <c r="AX681" s="13" t="s">
        <v>816</v>
      </c>
      <c r="AY681" s="13">
        <f t="shared" si="226"/>
        <v>4</v>
      </c>
      <c r="AZ681" s="13" t="s">
        <v>837</v>
      </c>
      <c r="BA681" s="14">
        <f t="shared" si="227"/>
        <v>7</v>
      </c>
      <c r="BB681" s="14" t="str">
        <f t="shared" si="228"/>
        <v>张郃魂珠-4 等级-7</v>
      </c>
      <c r="BC681" s="25" t="s">
        <v>845</v>
      </c>
      <c r="BD681" s="14">
        <f t="shared" si="229"/>
        <v>878</v>
      </c>
      <c r="BE681" s="14">
        <f>SUMIFS(BD$4:BD681,$AU$4:$AU681,"="&amp;$AU681,$AY$4:$AY681,"="&amp;$AY681)</f>
        <v>3268</v>
      </c>
      <c r="BF681" s="25" t="s">
        <v>846</v>
      </c>
      <c r="BG681" s="14">
        <f t="shared" si="230"/>
        <v>358</v>
      </c>
      <c r="BH681" s="14">
        <f>SUMIFS(BG$4:BG681,AU$4:AU681,"="&amp;AU681,AY$4:AY681,"="&amp;AY681)</f>
        <v>1332</v>
      </c>
      <c r="BI681" s="25" t="s">
        <v>847</v>
      </c>
      <c r="BJ681" s="14">
        <f t="shared" si="231"/>
        <v>13000</v>
      </c>
      <c r="BK681" s="14">
        <f>SUMIFS(BJ$4:BJ681,$AU$4:$AU681,"="&amp;$AU681,$AY$4:$AY681,"="&amp;$AY681)</f>
        <v>48400</v>
      </c>
    </row>
    <row r="682" spans="46:63" ht="16.5" x14ac:dyDescent="0.2">
      <c r="AT682" s="13">
        <v>679</v>
      </c>
      <c r="AU682" s="13">
        <f t="shared" si="223"/>
        <v>9</v>
      </c>
      <c r="AV682" s="14">
        <f t="shared" si="224"/>
        <v>201004</v>
      </c>
      <c r="AW682" s="14">
        <f t="shared" si="225"/>
        <v>1102010</v>
      </c>
      <c r="AX682" s="13" t="s">
        <v>816</v>
      </c>
      <c r="AY682" s="13">
        <f t="shared" si="226"/>
        <v>4</v>
      </c>
      <c r="AZ682" s="13" t="s">
        <v>837</v>
      </c>
      <c r="BA682" s="14">
        <f t="shared" si="227"/>
        <v>8</v>
      </c>
      <c r="BB682" s="14" t="str">
        <f t="shared" si="228"/>
        <v>张郃魂珠-4 等级-8</v>
      </c>
      <c r="BC682" s="25" t="s">
        <v>845</v>
      </c>
      <c r="BD682" s="14">
        <f t="shared" si="229"/>
        <v>1013</v>
      </c>
      <c r="BE682" s="14">
        <f>SUMIFS(BD$4:BD682,$AU$4:$AU682,"="&amp;$AU682,$AY$4:$AY682,"="&amp;$AY682)</f>
        <v>4281</v>
      </c>
      <c r="BF682" s="25" t="s">
        <v>846</v>
      </c>
      <c r="BG682" s="14">
        <f t="shared" si="230"/>
        <v>413</v>
      </c>
      <c r="BH682" s="14">
        <f>SUMIFS(BG$4:BG682,AU$4:AU682,"="&amp;AU682,AY$4:AY682,"="&amp;AY682)</f>
        <v>1745</v>
      </c>
      <c r="BI682" s="25" t="s">
        <v>847</v>
      </c>
      <c r="BJ682" s="14">
        <f t="shared" si="231"/>
        <v>15000</v>
      </c>
      <c r="BK682" s="14">
        <f>SUMIFS(BJ$4:BJ682,$AU$4:$AU682,"="&amp;$AU682,$AY$4:$AY682,"="&amp;$AY682)</f>
        <v>63400</v>
      </c>
    </row>
    <row r="683" spans="46:63" ht="16.5" x14ac:dyDescent="0.2">
      <c r="AT683" s="13">
        <v>680</v>
      </c>
      <c r="AU683" s="13">
        <f t="shared" si="223"/>
        <v>9</v>
      </c>
      <c r="AV683" s="14">
        <f t="shared" si="224"/>
        <v>201004</v>
      </c>
      <c r="AW683" s="14">
        <f t="shared" si="225"/>
        <v>1102010</v>
      </c>
      <c r="AX683" s="13" t="s">
        <v>816</v>
      </c>
      <c r="AY683" s="13">
        <f t="shared" si="226"/>
        <v>4</v>
      </c>
      <c r="AZ683" s="13" t="s">
        <v>837</v>
      </c>
      <c r="BA683" s="14">
        <f t="shared" si="227"/>
        <v>9</v>
      </c>
      <c r="BB683" s="14" t="str">
        <f t="shared" si="228"/>
        <v>张郃魂珠-4 等级-9</v>
      </c>
      <c r="BC683" s="25" t="s">
        <v>845</v>
      </c>
      <c r="BD683" s="14">
        <f t="shared" si="229"/>
        <v>1148</v>
      </c>
      <c r="BE683" s="14">
        <f>SUMIFS(BD$4:BD683,$AU$4:$AU683,"="&amp;$AU683,$AY$4:$AY683,"="&amp;$AY683)</f>
        <v>5429</v>
      </c>
      <c r="BF683" s="25" t="s">
        <v>846</v>
      </c>
      <c r="BG683" s="14">
        <f t="shared" si="230"/>
        <v>468</v>
      </c>
      <c r="BH683" s="14">
        <f>SUMIFS(BG$4:BG683,AU$4:AU683,"="&amp;AU683,AY$4:AY683,"="&amp;AY683)</f>
        <v>2213</v>
      </c>
      <c r="BI683" s="25" t="s">
        <v>847</v>
      </c>
      <c r="BJ683" s="14">
        <f t="shared" si="231"/>
        <v>17000</v>
      </c>
      <c r="BK683" s="14">
        <f>SUMIFS(BJ$4:BJ683,$AU$4:$AU683,"="&amp;$AU683,$AY$4:$AY683,"="&amp;$AY683)</f>
        <v>80400</v>
      </c>
    </row>
    <row r="684" spans="46:63" ht="16.5" x14ac:dyDescent="0.2">
      <c r="AT684" s="13">
        <v>681</v>
      </c>
      <c r="AU684" s="13">
        <f t="shared" si="223"/>
        <v>9</v>
      </c>
      <c r="AV684" s="14">
        <f t="shared" si="224"/>
        <v>201005</v>
      </c>
      <c r="AW684" s="14">
        <f t="shared" si="225"/>
        <v>1102010</v>
      </c>
      <c r="AX684" s="13" t="s">
        <v>816</v>
      </c>
      <c r="AY684" s="13">
        <f t="shared" si="226"/>
        <v>5</v>
      </c>
      <c r="AZ684" s="13" t="s">
        <v>837</v>
      </c>
      <c r="BA684" s="14">
        <f t="shared" si="227"/>
        <v>0</v>
      </c>
      <c r="BB684" s="14" t="str">
        <f t="shared" si="228"/>
        <v>张郃魂珠-5 等级-0</v>
      </c>
      <c r="BC684" s="25" t="s">
        <v>845</v>
      </c>
      <c r="BD684" s="14">
        <f t="shared" si="229"/>
        <v>0</v>
      </c>
      <c r="BE684" s="14">
        <f>SUMIFS(BD$4:BD684,$AU$4:$AU684,"="&amp;$AU684,$AY$4:$AY684,"="&amp;$AY684)</f>
        <v>0</v>
      </c>
      <c r="BF684" s="25" t="s">
        <v>846</v>
      </c>
      <c r="BG684" s="14">
        <f t="shared" si="230"/>
        <v>0</v>
      </c>
      <c r="BH684" s="14">
        <f>SUMIFS(BG$4:BG684,AU$4:AU684,"="&amp;AU684,AY$4:AY684,"="&amp;AY684)</f>
        <v>0</v>
      </c>
      <c r="BI684" s="25" t="s">
        <v>847</v>
      </c>
      <c r="BJ684" s="14">
        <f t="shared" si="231"/>
        <v>0</v>
      </c>
      <c r="BK684" s="14">
        <f>SUMIFS(BJ$4:BJ684,$AU$4:$AU684,"="&amp;$AU684,$AY$4:$AY684,"="&amp;$AY684)</f>
        <v>0</v>
      </c>
    </row>
    <row r="685" spans="46:63" ht="16.5" x14ac:dyDescent="0.2">
      <c r="AT685" s="13">
        <v>682</v>
      </c>
      <c r="AU685" s="13">
        <f t="shared" si="223"/>
        <v>9</v>
      </c>
      <c r="AV685" s="14">
        <f t="shared" si="224"/>
        <v>201005</v>
      </c>
      <c r="AW685" s="14">
        <f t="shared" si="225"/>
        <v>1102010</v>
      </c>
      <c r="AX685" s="13" t="s">
        <v>816</v>
      </c>
      <c r="AY685" s="13">
        <f t="shared" si="226"/>
        <v>5</v>
      </c>
      <c r="AZ685" s="13" t="s">
        <v>837</v>
      </c>
      <c r="BA685" s="14">
        <f t="shared" si="227"/>
        <v>1</v>
      </c>
      <c r="BB685" s="14" t="str">
        <f t="shared" si="228"/>
        <v>张郃魂珠-5 等级-1</v>
      </c>
      <c r="BC685" s="25" t="s">
        <v>845</v>
      </c>
      <c r="BD685" s="14">
        <f t="shared" si="229"/>
        <v>189</v>
      </c>
      <c r="BE685" s="14">
        <f>SUMIFS(BD$4:BD685,$AU$4:$AU685,"="&amp;$AU685,$AY$4:$AY685,"="&amp;$AY685)</f>
        <v>189</v>
      </c>
      <c r="BF685" s="25" t="s">
        <v>846</v>
      </c>
      <c r="BG685" s="14">
        <f t="shared" si="230"/>
        <v>77</v>
      </c>
      <c r="BH685" s="14">
        <f>SUMIFS(BG$4:BG685,AU$4:AU685,"="&amp;AU685,AY$4:AY685,"="&amp;AY685)</f>
        <v>77</v>
      </c>
      <c r="BI685" s="25" t="s">
        <v>847</v>
      </c>
      <c r="BJ685" s="14">
        <f t="shared" si="231"/>
        <v>2800</v>
      </c>
      <c r="BK685" s="14">
        <f>SUMIFS(BJ$4:BJ685,$AU$4:$AU685,"="&amp;$AU685,$AY$4:$AY685,"="&amp;$AY685)</f>
        <v>2800</v>
      </c>
    </row>
    <row r="686" spans="46:63" ht="16.5" x14ac:dyDescent="0.2">
      <c r="AT686" s="13">
        <v>683</v>
      </c>
      <c r="AU686" s="13">
        <f t="shared" si="223"/>
        <v>9</v>
      </c>
      <c r="AV686" s="14">
        <f t="shared" si="224"/>
        <v>201005</v>
      </c>
      <c r="AW686" s="14">
        <f t="shared" si="225"/>
        <v>1102010</v>
      </c>
      <c r="AX686" s="13" t="s">
        <v>816</v>
      </c>
      <c r="AY686" s="13">
        <f t="shared" si="226"/>
        <v>5</v>
      </c>
      <c r="AZ686" s="13" t="s">
        <v>837</v>
      </c>
      <c r="BA686" s="14">
        <f t="shared" si="227"/>
        <v>2</v>
      </c>
      <c r="BB686" s="14" t="str">
        <f t="shared" si="228"/>
        <v>张郃魂珠-5 等级-2</v>
      </c>
      <c r="BC686" s="25" t="s">
        <v>845</v>
      </c>
      <c r="BD686" s="14">
        <f t="shared" si="229"/>
        <v>270</v>
      </c>
      <c r="BE686" s="14">
        <f>SUMIFS(BD$4:BD686,$AU$4:$AU686,"="&amp;$AU686,$AY$4:$AY686,"="&amp;$AY686)</f>
        <v>459</v>
      </c>
      <c r="BF686" s="25" t="s">
        <v>846</v>
      </c>
      <c r="BG686" s="14">
        <f t="shared" si="230"/>
        <v>110</v>
      </c>
      <c r="BH686" s="14">
        <f>SUMIFS(BG$4:BG686,AU$4:AU686,"="&amp;AU686,AY$4:AY686,"="&amp;AY686)</f>
        <v>187</v>
      </c>
      <c r="BI686" s="25" t="s">
        <v>847</v>
      </c>
      <c r="BJ686" s="14">
        <f t="shared" si="231"/>
        <v>4000</v>
      </c>
      <c r="BK686" s="14">
        <f>SUMIFS(BJ$4:BJ686,$AU$4:$AU686,"="&amp;$AU686,$AY$4:$AY686,"="&amp;$AY686)</f>
        <v>6800</v>
      </c>
    </row>
    <row r="687" spans="46:63" ht="16.5" x14ac:dyDescent="0.2">
      <c r="AT687" s="13">
        <v>684</v>
      </c>
      <c r="AU687" s="13">
        <f t="shared" si="223"/>
        <v>9</v>
      </c>
      <c r="AV687" s="14">
        <f t="shared" si="224"/>
        <v>201005</v>
      </c>
      <c r="AW687" s="14">
        <f t="shared" si="225"/>
        <v>1102010</v>
      </c>
      <c r="AX687" s="13" t="s">
        <v>816</v>
      </c>
      <c r="AY687" s="13">
        <f t="shared" si="226"/>
        <v>5</v>
      </c>
      <c r="AZ687" s="13" t="s">
        <v>837</v>
      </c>
      <c r="BA687" s="14">
        <f t="shared" si="227"/>
        <v>3</v>
      </c>
      <c r="BB687" s="14" t="str">
        <f t="shared" si="228"/>
        <v>张郃魂珠-5 等级-3</v>
      </c>
      <c r="BC687" s="25" t="s">
        <v>845</v>
      </c>
      <c r="BD687" s="14">
        <f t="shared" si="229"/>
        <v>351</v>
      </c>
      <c r="BE687" s="14">
        <f>SUMIFS(BD$4:BD687,$AU$4:$AU687,"="&amp;$AU687,$AY$4:$AY687,"="&amp;$AY687)</f>
        <v>810</v>
      </c>
      <c r="BF687" s="25" t="s">
        <v>846</v>
      </c>
      <c r="BG687" s="14">
        <f t="shared" si="230"/>
        <v>143</v>
      </c>
      <c r="BH687" s="14">
        <f>SUMIFS(BG$4:BG687,AU$4:AU687,"="&amp;AU687,AY$4:AY687,"="&amp;AY687)</f>
        <v>330</v>
      </c>
      <c r="BI687" s="25" t="s">
        <v>847</v>
      </c>
      <c r="BJ687" s="14">
        <f t="shared" si="231"/>
        <v>5200</v>
      </c>
      <c r="BK687" s="14">
        <f>SUMIFS(BJ$4:BJ687,$AU$4:$AU687,"="&amp;$AU687,$AY$4:$AY687,"="&amp;$AY687)</f>
        <v>12000</v>
      </c>
    </row>
    <row r="688" spans="46:63" ht="16.5" x14ac:dyDescent="0.2">
      <c r="AT688" s="13">
        <v>685</v>
      </c>
      <c r="AU688" s="13">
        <f t="shared" si="223"/>
        <v>9</v>
      </c>
      <c r="AV688" s="14">
        <f t="shared" si="224"/>
        <v>201005</v>
      </c>
      <c r="AW688" s="14">
        <f t="shared" si="225"/>
        <v>1102010</v>
      </c>
      <c r="AX688" s="13" t="s">
        <v>816</v>
      </c>
      <c r="AY688" s="13">
        <f t="shared" si="226"/>
        <v>5</v>
      </c>
      <c r="AZ688" s="13" t="s">
        <v>837</v>
      </c>
      <c r="BA688" s="14">
        <f t="shared" si="227"/>
        <v>4</v>
      </c>
      <c r="BB688" s="14" t="str">
        <f t="shared" si="228"/>
        <v>张郃魂珠-5 等级-4</v>
      </c>
      <c r="BC688" s="25" t="s">
        <v>845</v>
      </c>
      <c r="BD688" s="14">
        <f t="shared" si="229"/>
        <v>540</v>
      </c>
      <c r="BE688" s="14">
        <f>SUMIFS(BD$4:BD688,$AU$4:$AU688,"="&amp;$AU688,$AY$4:$AY688,"="&amp;$AY688)</f>
        <v>1350</v>
      </c>
      <c r="BF688" s="25" t="s">
        <v>846</v>
      </c>
      <c r="BG688" s="14">
        <f t="shared" si="230"/>
        <v>220</v>
      </c>
      <c r="BH688" s="14">
        <f>SUMIFS(BG$4:BG688,AU$4:AU688,"="&amp;AU688,AY$4:AY688,"="&amp;AY688)</f>
        <v>550</v>
      </c>
      <c r="BI688" s="25" t="s">
        <v>847</v>
      </c>
      <c r="BJ688" s="14">
        <f t="shared" si="231"/>
        <v>8000</v>
      </c>
      <c r="BK688" s="14">
        <f>SUMIFS(BJ$4:BJ688,$AU$4:$AU688,"="&amp;$AU688,$AY$4:$AY688,"="&amp;$AY688)</f>
        <v>20000</v>
      </c>
    </row>
    <row r="689" spans="46:63" ht="16.5" x14ac:dyDescent="0.2">
      <c r="AT689" s="13">
        <v>686</v>
      </c>
      <c r="AU689" s="13">
        <f t="shared" si="223"/>
        <v>9</v>
      </c>
      <c r="AV689" s="14">
        <f t="shared" si="224"/>
        <v>201005</v>
      </c>
      <c r="AW689" s="14">
        <f t="shared" si="225"/>
        <v>1102010</v>
      </c>
      <c r="AX689" s="13" t="s">
        <v>816</v>
      </c>
      <c r="AY689" s="13">
        <f t="shared" si="226"/>
        <v>5</v>
      </c>
      <c r="AZ689" s="13" t="s">
        <v>837</v>
      </c>
      <c r="BA689" s="14">
        <f t="shared" si="227"/>
        <v>5</v>
      </c>
      <c r="BB689" s="14" t="str">
        <f t="shared" si="228"/>
        <v>张郃魂珠-5 等级-5</v>
      </c>
      <c r="BC689" s="25" t="s">
        <v>845</v>
      </c>
      <c r="BD689" s="14">
        <f t="shared" si="229"/>
        <v>702</v>
      </c>
      <c r="BE689" s="14">
        <f>SUMIFS(BD$4:BD689,$AU$4:$AU689,"="&amp;$AU689,$AY$4:$AY689,"="&amp;$AY689)</f>
        <v>2052</v>
      </c>
      <c r="BF689" s="25" t="s">
        <v>846</v>
      </c>
      <c r="BG689" s="14">
        <f t="shared" si="230"/>
        <v>286</v>
      </c>
      <c r="BH689" s="14">
        <f>SUMIFS(BG$4:BG689,AU$4:AU689,"="&amp;AU689,AY$4:AY689,"="&amp;AY689)</f>
        <v>836</v>
      </c>
      <c r="BI689" s="25" t="s">
        <v>847</v>
      </c>
      <c r="BJ689" s="14">
        <f t="shared" si="231"/>
        <v>10400</v>
      </c>
      <c r="BK689" s="14">
        <f>SUMIFS(BJ$4:BJ689,$AU$4:$AU689,"="&amp;$AU689,$AY$4:$AY689,"="&amp;$AY689)</f>
        <v>30400</v>
      </c>
    </row>
    <row r="690" spans="46:63" ht="16.5" x14ac:dyDescent="0.2">
      <c r="AT690" s="13">
        <v>687</v>
      </c>
      <c r="AU690" s="13">
        <f t="shared" si="223"/>
        <v>9</v>
      </c>
      <c r="AV690" s="14">
        <f t="shared" si="224"/>
        <v>201005</v>
      </c>
      <c r="AW690" s="14">
        <f t="shared" si="225"/>
        <v>1102010</v>
      </c>
      <c r="AX690" s="13" t="s">
        <v>816</v>
      </c>
      <c r="AY690" s="13">
        <f t="shared" si="226"/>
        <v>5</v>
      </c>
      <c r="AZ690" s="13" t="s">
        <v>837</v>
      </c>
      <c r="BA690" s="14">
        <f t="shared" si="227"/>
        <v>6</v>
      </c>
      <c r="BB690" s="14" t="str">
        <f t="shared" si="228"/>
        <v>张郃魂珠-5 等级-6</v>
      </c>
      <c r="BC690" s="25" t="s">
        <v>845</v>
      </c>
      <c r="BD690" s="14">
        <f t="shared" si="229"/>
        <v>878</v>
      </c>
      <c r="BE690" s="14">
        <f>SUMIFS(BD$4:BD690,$AU$4:$AU690,"="&amp;$AU690,$AY$4:$AY690,"="&amp;$AY690)</f>
        <v>2930</v>
      </c>
      <c r="BF690" s="25" t="s">
        <v>846</v>
      </c>
      <c r="BG690" s="14">
        <f t="shared" si="230"/>
        <v>358</v>
      </c>
      <c r="BH690" s="14">
        <f>SUMIFS(BG$4:BG690,AU$4:AU690,"="&amp;AU690,AY$4:AY690,"="&amp;AY690)</f>
        <v>1194</v>
      </c>
      <c r="BI690" s="25" t="s">
        <v>847</v>
      </c>
      <c r="BJ690" s="14">
        <f t="shared" si="231"/>
        <v>13000</v>
      </c>
      <c r="BK690" s="14">
        <f>SUMIFS(BJ$4:BJ690,$AU$4:$AU690,"="&amp;$AU690,$AY$4:$AY690,"="&amp;$AY690)</f>
        <v>43400</v>
      </c>
    </row>
    <row r="691" spans="46:63" ht="16.5" x14ac:dyDescent="0.2">
      <c r="AT691" s="13">
        <v>688</v>
      </c>
      <c r="AU691" s="13">
        <f t="shared" si="223"/>
        <v>9</v>
      </c>
      <c r="AV691" s="14">
        <f t="shared" si="224"/>
        <v>201005</v>
      </c>
      <c r="AW691" s="14">
        <f t="shared" si="225"/>
        <v>1102010</v>
      </c>
      <c r="AX691" s="13" t="s">
        <v>816</v>
      </c>
      <c r="AY691" s="13">
        <f t="shared" si="226"/>
        <v>5</v>
      </c>
      <c r="AZ691" s="13" t="s">
        <v>837</v>
      </c>
      <c r="BA691" s="14">
        <f t="shared" si="227"/>
        <v>7</v>
      </c>
      <c r="BB691" s="14" t="str">
        <f t="shared" si="228"/>
        <v>张郃魂珠-5 等级-7</v>
      </c>
      <c r="BC691" s="25" t="s">
        <v>845</v>
      </c>
      <c r="BD691" s="14">
        <f t="shared" si="229"/>
        <v>1080</v>
      </c>
      <c r="BE691" s="14">
        <f>SUMIFS(BD$4:BD691,$AU$4:$AU691,"="&amp;$AU691,$AY$4:$AY691,"="&amp;$AY691)</f>
        <v>4010</v>
      </c>
      <c r="BF691" s="25" t="s">
        <v>846</v>
      </c>
      <c r="BG691" s="14">
        <f t="shared" si="230"/>
        <v>440</v>
      </c>
      <c r="BH691" s="14">
        <f>SUMIFS(BG$4:BG691,AU$4:AU691,"="&amp;AU691,AY$4:AY691,"="&amp;AY691)</f>
        <v>1634</v>
      </c>
      <c r="BI691" s="25" t="s">
        <v>847</v>
      </c>
      <c r="BJ691" s="14">
        <f t="shared" si="231"/>
        <v>16000</v>
      </c>
      <c r="BK691" s="14">
        <f>SUMIFS(BJ$4:BJ691,$AU$4:$AU691,"="&amp;$AU691,$AY$4:$AY691,"="&amp;$AY691)</f>
        <v>59400</v>
      </c>
    </row>
    <row r="692" spans="46:63" ht="16.5" x14ac:dyDescent="0.2">
      <c r="AT692" s="13">
        <v>689</v>
      </c>
      <c r="AU692" s="13">
        <f t="shared" si="223"/>
        <v>9</v>
      </c>
      <c r="AV692" s="14">
        <f t="shared" si="224"/>
        <v>201005</v>
      </c>
      <c r="AW692" s="14">
        <f t="shared" si="225"/>
        <v>1102010</v>
      </c>
      <c r="AX692" s="13" t="s">
        <v>816</v>
      </c>
      <c r="AY692" s="13">
        <f t="shared" si="226"/>
        <v>5</v>
      </c>
      <c r="AZ692" s="13" t="s">
        <v>837</v>
      </c>
      <c r="BA692" s="14">
        <f t="shared" si="227"/>
        <v>8</v>
      </c>
      <c r="BB692" s="14" t="str">
        <f t="shared" si="228"/>
        <v>张郃魂珠-5 等级-8</v>
      </c>
      <c r="BC692" s="25" t="s">
        <v>845</v>
      </c>
      <c r="BD692" s="14">
        <f t="shared" si="229"/>
        <v>1283</v>
      </c>
      <c r="BE692" s="14">
        <f>SUMIFS(BD$4:BD692,$AU$4:$AU692,"="&amp;$AU692,$AY$4:$AY692,"="&amp;$AY692)</f>
        <v>5293</v>
      </c>
      <c r="BF692" s="25" t="s">
        <v>846</v>
      </c>
      <c r="BG692" s="14">
        <f t="shared" si="230"/>
        <v>523</v>
      </c>
      <c r="BH692" s="14">
        <f>SUMIFS(BG$4:BG692,AU$4:AU692,"="&amp;AU692,AY$4:AY692,"="&amp;AY692)</f>
        <v>2157</v>
      </c>
      <c r="BI692" s="25" t="s">
        <v>847</v>
      </c>
      <c r="BJ692" s="14">
        <f t="shared" si="231"/>
        <v>19000</v>
      </c>
      <c r="BK692" s="14">
        <f>SUMIFS(BJ$4:BJ692,$AU$4:$AU692,"="&amp;$AU692,$AY$4:$AY692,"="&amp;$AY692)</f>
        <v>78400</v>
      </c>
    </row>
    <row r="693" spans="46:63" ht="16.5" x14ac:dyDescent="0.2">
      <c r="AT693" s="13">
        <v>690</v>
      </c>
      <c r="AU693" s="13">
        <f t="shared" si="223"/>
        <v>9</v>
      </c>
      <c r="AV693" s="14">
        <f t="shared" si="224"/>
        <v>201005</v>
      </c>
      <c r="AW693" s="14">
        <f t="shared" si="225"/>
        <v>1102010</v>
      </c>
      <c r="AX693" s="13" t="s">
        <v>816</v>
      </c>
      <c r="AY693" s="13">
        <f t="shared" si="226"/>
        <v>5</v>
      </c>
      <c r="AZ693" s="13" t="s">
        <v>837</v>
      </c>
      <c r="BA693" s="14">
        <f t="shared" si="227"/>
        <v>9</v>
      </c>
      <c r="BB693" s="14" t="str">
        <f t="shared" si="228"/>
        <v>张郃魂珠-5 等级-9</v>
      </c>
      <c r="BC693" s="25" t="s">
        <v>845</v>
      </c>
      <c r="BD693" s="14">
        <f t="shared" si="229"/>
        <v>1485</v>
      </c>
      <c r="BE693" s="14">
        <f>SUMIFS(BD$4:BD693,$AU$4:$AU693,"="&amp;$AU693,$AY$4:$AY693,"="&amp;$AY693)</f>
        <v>6778</v>
      </c>
      <c r="BF693" s="25" t="s">
        <v>846</v>
      </c>
      <c r="BG693" s="14">
        <f t="shared" si="230"/>
        <v>605</v>
      </c>
      <c r="BH693" s="14">
        <f>SUMIFS(BG$4:BG693,AU$4:AU693,"="&amp;AU693,AY$4:AY693,"="&amp;AY693)</f>
        <v>2762</v>
      </c>
      <c r="BI693" s="25" t="s">
        <v>847</v>
      </c>
      <c r="BJ693" s="14">
        <f t="shared" si="231"/>
        <v>22000</v>
      </c>
      <c r="BK693" s="14">
        <f>SUMIFS(BJ$4:BJ693,$AU$4:$AU693,"="&amp;$AU693,$AY$4:$AY693,"="&amp;$AY693)</f>
        <v>100400</v>
      </c>
    </row>
    <row r="694" spans="46:63" ht="16.5" x14ac:dyDescent="0.2">
      <c r="AT694" s="13">
        <v>691</v>
      </c>
      <c r="AU694" s="13">
        <f t="shared" si="223"/>
        <v>9</v>
      </c>
      <c r="AV694" s="14">
        <f t="shared" si="224"/>
        <v>201006</v>
      </c>
      <c r="AW694" s="14">
        <f t="shared" si="225"/>
        <v>1102010</v>
      </c>
      <c r="AX694" s="13" t="s">
        <v>816</v>
      </c>
      <c r="AY694" s="13">
        <f t="shared" si="226"/>
        <v>6</v>
      </c>
      <c r="AZ694" s="13" t="s">
        <v>837</v>
      </c>
      <c r="BA694" s="14">
        <f t="shared" si="227"/>
        <v>0</v>
      </c>
      <c r="BB694" s="14" t="str">
        <f t="shared" si="228"/>
        <v>张郃魂珠-6 等级-0</v>
      </c>
      <c r="BC694" s="25" t="s">
        <v>845</v>
      </c>
      <c r="BD694" s="14">
        <f t="shared" si="229"/>
        <v>0</v>
      </c>
      <c r="BE694" s="14">
        <f>SUMIFS(BD$4:BD694,$AU$4:$AU694,"="&amp;$AU694,$AY$4:$AY694,"="&amp;$AY694)</f>
        <v>0</v>
      </c>
      <c r="BF694" s="25" t="s">
        <v>846</v>
      </c>
      <c r="BG694" s="14">
        <f t="shared" si="230"/>
        <v>0</v>
      </c>
      <c r="BH694" s="14">
        <f>SUMIFS(BG$4:BG694,AU$4:AU694,"="&amp;AU694,AY$4:AY694,"="&amp;AY694)</f>
        <v>0</v>
      </c>
      <c r="BI694" s="25" t="s">
        <v>847</v>
      </c>
      <c r="BJ694" s="14">
        <f t="shared" si="231"/>
        <v>0</v>
      </c>
      <c r="BK694" s="14">
        <f>SUMIFS(BJ$4:BJ694,$AU$4:$AU694,"="&amp;$AU694,$AY$4:$AY694,"="&amp;$AY694)</f>
        <v>0</v>
      </c>
    </row>
    <row r="695" spans="46:63" ht="16.5" x14ac:dyDescent="0.2">
      <c r="AT695" s="13">
        <v>692</v>
      </c>
      <c r="AU695" s="13">
        <f t="shared" si="223"/>
        <v>9</v>
      </c>
      <c r="AV695" s="14">
        <f t="shared" si="224"/>
        <v>201006</v>
      </c>
      <c r="AW695" s="14">
        <f t="shared" si="225"/>
        <v>1102010</v>
      </c>
      <c r="AX695" s="13" t="s">
        <v>816</v>
      </c>
      <c r="AY695" s="13">
        <f t="shared" si="226"/>
        <v>6</v>
      </c>
      <c r="AZ695" s="13" t="s">
        <v>837</v>
      </c>
      <c r="BA695" s="14">
        <f t="shared" si="227"/>
        <v>1</v>
      </c>
      <c r="BB695" s="14" t="str">
        <f t="shared" si="228"/>
        <v>张郃魂珠-6 等级-1</v>
      </c>
      <c r="BC695" s="25" t="s">
        <v>845</v>
      </c>
      <c r="BD695" s="14">
        <f t="shared" si="229"/>
        <v>243</v>
      </c>
      <c r="BE695" s="14">
        <f>SUMIFS(BD$4:BD695,$AU$4:$AU695,"="&amp;$AU695,$AY$4:$AY695,"="&amp;$AY695)</f>
        <v>243</v>
      </c>
      <c r="BF695" s="25" t="s">
        <v>846</v>
      </c>
      <c r="BG695" s="14">
        <f t="shared" si="230"/>
        <v>99</v>
      </c>
      <c r="BH695" s="14">
        <f>SUMIFS(BG$4:BG695,AU$4:AU695,"="&amp;AU695,AY$4:AY695,"="&amp;AY695)</f>
        <v>99</v>
      </c>
      <c r="BI695" s="25" t="s">
        <v>847</v>
      </c>
      <c r="BJ695" s="14">
        <f t="shared" si="231"/>
        <v>3600</v>
      </c>
      <c r="BK695" s="14">
        <f>SUMIFS(BJ$4:BJ695,$AU$4:$AU695,"="&amp;$AU695,$AY$4:$AY695,"="&amp;$AY695)</f>
        <v>3600</v>
      </c>
    </row>
    <row r="696" spans="46:63" ht="16.5" x14ac:dyDescent="0.2">
      <c r="AT696" s="13">
        <v>693</v>
      </c>
      <c r="AU696" s="13">
        <f t="shared" si="223"/>
        <v>9</v>
      </c>
      <c r="AV696" s="14">
        <f t="shared" si="224"/>
        <v>201006</v>
      </c>
      <c r="AW696" s="14">
        <f t="shared" si="225"/>
        <v>1102010</v>
      </c>
      <c r="AX696" s="13" t="s">
        <v>816</v>
      </c>
      <c r="AY696" s="13">
        <f t="shared" si="226"/>
        <v>6</v>
      </c>
      <c r="AZ696" s="13" t="s">
        <v>837</v>
      </c>
      <c r="BA696" s="14">
        <f t="shared" si="227"/>
        <v>2</v>
      </c>
      <c r="BB696" s="14" t="str">
        <f t="shared" si="228"/>
        <v>张郃魂珠-6 等级-2</v>
      </c>
      <c r="BC696" s="25" t="s">
        <v>845</v>
      </c>
      <c r="BD696" s="14">
        <f t="shared" si="229"/>
        <v>378</v>
      </c>
      <c r="BE696" s="14">
        <f>SUMIFS(BD$4:BD696,$AU$4:$AU696,"="&amp;$AU696,$AY$4:$AY696,"="&amp;$AY696)</f>
        <v>621</v>
      </c>
      <c r="BF696" s="25" t="s">
        <v>846</v>
      </c>
      <c r="BG696" s="14">
        <f t="shared" si="230"/>
        <v>154</v>
      </c>
      <c r="BH696" s="14">
        <f>SUMIFS(BG$4:BG696,AU$4:AU696,"="&amp;AU696,AY$4:AY696,"="&amp;AY696)</f>
        <v>253</v>
      </c>
      <c r="BI696" s="25" t="s">
        <v>847</v>
      </c>
      <c r="BJ696" s="14">
        <f t="shared" si="231"/>
        <v>5600</v>
      </c>
      <c r="BK696" s="14">
        <f>SUMIFS(BJ$4:BJ696,$AU$4:$AU696,"="&amp;$AU696,$AY$4:$AY696,"="&amp;$AY696)</f>
        <v>9200</v>
      </c>
    </row>
    <row r="697" spans="46:63" ht="16.5" x14ac:dyDescent="0.2">
      <c r="AT697" s="13">
        <v>694</v>
      </c>
      <c r="AU697" s="13">
        <f t="shared" si="223"/>
        <v>9</v>
      </c>
      <c r="AV697" s="14">
        <f t="shared" si="224"/>
        <v>201006</v>
      </c>
      <c r="AW697" s="14">
        <f t="shared" si="225"/>
        <v>1102010</v>
      </c>
      <c r="AX697" s="13" t="s">
        <v>816</v>
      </c>
      <c r="AY697" s="13">
        <f t="shared" si="226"/>
        <v>6</v>
      </c>
      <c r="AZ697" s="13" t="s">
        <v>837</v>
      </c>
      <c r="BA697" s="14">
        <f t="shared" si="227"/>
        <v>3</v>
      </c>
      <c r="BB697" s="14" t="str">
        <f t="shared" si="228"/>
        <v>张郃魂珠-6 等级-3</v>
      </c>
      <c r="BC697" s="25" t="s">
        <v>845</v>
      </c>
      <c r="BD697" s="14">
        <f t="shared" si="229"/>
        <v>506</v>
      </c>
      <c r="BE697" s="14">
        <f>SUMIFS(BD$4:BD697,$AU$4:$AU697,"="&amp;$AU697,$AY$4:$AY697,"="&amp;$AY697)</f>
        <v>1127</v>
      </c>
      <c r="BF697" s="25" t="s">
        <v>846</v>
      </c>
      <c r="BG697" s="14">
        <f t="shared" si="230"/>
        <v>206</v>
      </c>
      <c r="BH697" s="14">
        <f>SUMIFS(BG$4:BG697,AU$4:AU697,"="&amp;AU697,AY$4:AY697,"="&amp;AY697)</f>
        <v>459</v>
      </c>
      <c r="BI697" s="25" t="s">
        <v>847</v>
      </c>
      <c r="BJ697" s="14">
        <f t="shared" si="231"/>
        <v>7500</v>
      </c>
      <c r="BK697" s="14">
        <f>SUMIFS(BJ$4:BJ697,$AU$4:$AU697,"="&amp;$AU697,$AY$4:$AY697,"="&amp;$AY697)</f>
        <v>16700</v>
      </c>
    </row>
    <row r="698" spans="46:63" ht="16.5" x14ac:dyDescent="0.2">
      <c r="AT698" s="13">
        <v>695</v>
      </c>
      <c r="AU698" s="13">
        <f t="shared" si="223"/>
        <v>9</v>
      </c>
      <c r="AV698" s="14">
        <f t="shared" si="224"/>
        <v>201006</v>
      </c>
      <c r="AW698" s="14">
        <f t="shared" si="225"/>
        <v>1102010</v>
      </c>
      <c r="AX698" s="13" t="s">
        <v>816</v>
      </c>
      <c r="AY698" s="13">
        <f t="shared" si="226"/>
        <v>6</v>
      </c>
      <c r="AZ698" s="13" t="s">
        <v>837</v>
      </c>
      <c r="BA698" s="14">
        <f t="shared" si="227"/>
        <v>4</v>
      </c>
      <c r="BB698" s="14" t="str">
        <f t="shared" si="228"/>
        <v>张郃魂珠-6 等级-4</v>
      </c>
      <c r="BC698" s="25" t="s">
        <v>845</v>
      </c>
      <c r="BD698" s="14">
        <f t="shared" si="229"/>
        <v>756</v>
      </c>
      <c r="BE698" s="14">
        <f>SUMIFS(BD$4:BD698,$AU$4:$AU698,"="&amp;$AU698,$AY$4:$AY698,"="&amp;$AY698)</f>
        <v>1883</v>
      </c>
      <c r="BF698" s="25" t="s">
        <v>846</v>
      </c>
      <c r="BG698" s="14">
        <f t="shared" si="230"/>
        <v>308</v>
      </c>
      <c r="BH698" s="14">
        <f>SUMIFS(BG$4:BG698,AU$4:AU698,"="&amp;AU698,AY$4:AY698,"="&amp;AY698)</f>
        <v>767</v>
      </c>
      <c r="BI698" s="25" t="s">
        <v>847</v>
      </c>
      <c r="BJ698" s="14">
        <f t="shared" si="231"/>
        <v>11200</v>
      </c>
      <c r="BK698" s="14">
        <f>SUMIFS(BJ$4:BJ698,$AU$4:$AU698,"="&amp;$AU698,$AY$4:$AY698,"="&amp;$AY698)</f>
        <v>27900</v>
      </c>
    </row>
    <row r="699" spans="46:63" ht="16.5" x14ac:dyDescent="0.2">
      <c r="AT699" s="13">
        <v>696</v>
      </c>
      <c r="AU699" s="13">
        <f t="shared" si="223"/>
        <v>9</v>
      </c>
      <c r="AV699" s="14">
        <f t="shared" si="224"/>
        <v>201006</v>
      </c>
      <c r="AW699" s="14">
        <f t="shared" si="225"/>
        <v>1102010</v>
      </c>
      <c r="AX699" s="13" t="s">
        <v>816</v>
      </c>
      <c r="AY699" s="13">
        <f t="shared" si="226"/>
        <v>6</v>
      </c>
      <c r="AZ699" s="13" t="s">
        <v>837</v>
      </c>
      <c r="BA699" s="14">
        <f t="shared" si="227"/>
        <v>5</v>
      </c>
      <c r="BB699" s="14" t="str">
        <f t="shared" si="228"/>
        <v>张郃魂珠-6 等级-5</v>
      </c>
      <c r="BC699" s="25" t="s">
        <v>845</v>
      </c>
      <c r="BD699" s="14">
        <f t="shared" si="229"/>
        <v>1013</v>
      </c>
      <c r="BE699" s="14">
        <f>SUMIFS(BD$4:BD699,$AU$4:$AU699,"="&amp;$AU699,$AY$4:$AY699,"="&amp;$AY699)</f>
        <v>2896</v>
      </c>
      <c r="BF699" s="25" t="s">
        <v>846</v>
      </c>
      <c r="BG699" s="14">
        <f t="shared" si="230"/>
        <v>413</v>
      </c>
      <c r="BH699" s="14">
        <f>SUMIFS(BG$4:BG699,AU$4:AU699,"="&amp;AU699,AY$4:AY699,"="&amp;AY699)</f>
        <v>1180</v>
      </c>
      <c r="BI699" s="25" t="s">
        <v>847</v>
      </c>
      <c r="BJ699" s="14">
        <f t="shared" si="231"/>
        <v>15000</v>
      </c>
      <c r="BK699" s="14">
        <f>SUMIFS(BJ$4:BJ699,$AU$4:$AU699,"="&amp;$AU699,$AY$4:$AY699,"="&amp;$AY699)</f>
        <v>42900</v>
      </c>
    </row>
    <row r="700" spans="46:63" ht="16.5" x14ac:dyDescent="0.2">
      <c r="AT700" s="13">
        <v>697</v>
      </c>
      <c r="AU700" s="13">
        <f t="shared" si="223"/>
        <v>9</v>
      </c>
      <c r="AV700" s="14">
        <f t="shared" si="224"/>
        <v>201006</v>
      </c>
      <c r="AW700" s="14">
        <f t="shared" si="225"/>
        <v>1102010</v>
      </c>
      <c r="AX700" s="13" t="s">
        <v>816</v>
      </c>
      <c r="AY700" s="13">
        <f t="shared" si="226"/>
        <v>6</v>
      </c>
      <c r="AZ700" s="13" t="s">
        <v>837</v>
      </c>
      <c r="BA700" s="14">
        <f t="shared" si="227"/>
        <v>6</v>
      </c>
      <c r="BB700" s="14" t="str">
        <f t="shared" si="228"/>
        <v>张郃魂珠-6 等级-6</v>
      </c>
      <c r="BC700" s="25" t="s">
        <v>845</v>
      </c>
      <c r="BD700" s="14">
        <f t="shared" si="229"/>
        <v>1283</v>
      </c>
      <c r="BE700" s="14">
        <f>SUMIFS(BD$4:BD700,$AU$4:$AU700,"="&amp;$AU700,$AY$4:$AY700,"="&amp;$AY700)</f>
        <v>4179</v>
      </c>
      <c r="BF700" s="25" t="s">
        <v>846</v>
      </c>
      <c r="BG700" s="14">
        <f t="shared" si="230"/>
        <v>523</v>
      </c>
      <c r="BH700" s="14">
        <f>SUMIFS(BG$4:BG700,AU$4:AU700,"="&amp;AU700,AY$4:AY700,"="&amp;AY700)</f>
        <v>1703</v>
      </c>
      <c r="BI700" s="25" t="s">
        <v>847</v>
      </c>
      <c r="BJ700" s="14">
        <f t="shared" si="231"/>
        <v>19000</v>
      </c>
      <c r="BK700" s="14">
        <f>SUMIFS(BJ$4:BJ700,$AU$4:$AU700,"="&amp;$AU700,$AY$4:$AY700,"="&amp;$AY700)</f>
        <v>61900</v>
      </c>
    </row>
    <row r="701" spans="46:63" ht="16.5" x14ac:dyDescent="0.2">
      <c r="AT701" s="13">
        <v>698</v>
      </c>
      <c r="AU701" s="13">
        <f t="shared" si="223"/>
        <v>9</v>
      </c>
      <c r="AV701" s="14">
        <f t="shared" si="224"/>
        <v>201006</v>
      </c>
      <c r="AW701" s="14">
        <f t="shared" si="225"/>
        <v>1102010</v>
      </c>
      <c r="AX701" s="13" t="s">
        <v>816</v>
      </c>
      <c r="AY701" s="13">
        <f t="shared" si="226"/>
        <v>6</v>
      </c>
      <c r="AZ701" s="13" t="s">
        <v>837</v>
      </c>
      <c r="BA701" s="14">
        <f t="shared" si="227"/>
        <v>7</v>
      </c>
      <c r="BB701" s="14" t="str">
        <f t="shared" si="228"/>
        <v>张郃魂珠-6 等级-7</v>
      </c>
      <c r="BC701" s="25" t="s">
        <v>845</v>
      </c>
      <c r="BD701" s="14">
        <f t="shared" si="229"/>
        <v>1553</v>
      </c>
      <c r="BE701" s="14">
        <f>SUMIFS(BD$4:BD701,$AU$4:$AU701,"="&amp;$AU701,$AY$4:$AY701,"="&amp;$AY701)</f>
        <v>5732</v>
      </c>
      <c r="BF701" s="25" t="s">
        <v>846</v>
      </c>
      <c r="BG701" s="14">
        <f t="shared" si="230"/>
        <v>633</v>
      </c>
      <c r="BH701" s="14">
        <f>SUMIFS(BG$4:BG701,AU$4:AU701,"="&amp;AU701,AY$4:AY701,"="&amp;AY701)</f>
        <v>2336</v>
      </c>
      <c r="BI701" s="25" t="s">
        <v>847</v>
      </c>
      <c r="BJ701" s="14">
        <f t="shared" si="231"/>
        <v>23000</v>
      </c>
      <c r="BK701" s="14">
        <f>SUMIFS(BJ$4:BJ701,$AU$4:$AU701,"="&amp;$AU701,$AY$4:$AY701,"="&amp;$AY701)</f>
        <v>84900</v>
      </c>
    </row>
    <row r="702" spans="46:63" ht="16.5" x14ac:dyDescent="0.2">
      <c r="AT702" s="13">
        <v>699</v>
      </c>
      <c r="AU702" s="13">
        <f t="shared" si="223"/>
        <v>9</v>
      </c>
      <c r="AV702" s="14">
        <f t="shared" si="224"/>
        <v>201006</v>
      </c>
      <c r="AW702" s="14">
        <f t="shared" si="225"/>
        <v>1102010</v>
      </c>
      <c r="AX702" s="13" t="s">
        <v>816</v>
      </c>
      <c r="AY702" s="13">
        <f t="shared" si="226"/>
        <v>6</v>
      </c>
      <c r="AZ702" s="13" t="s">
        <v>837</v>
      </c>
      <c r="BA702" s="14">
        <f t="shared" si="227"/>
        <v>8</v>
      </c>
      <c r="BB702" s="14" t="str">
        <f t="shared" si="228"/>
        <v>张郃魂珠-6 等级-8</v>
      </c>
      <c r="BC702" s="25" t="s">
        <v>845</v>
      </c>
      <c r="BD702" s="14">
        <f t="shared" si="229"/>
        <v>1755</v>
      </c>
      <c r="BE702" s="14">
        <f>SUMIFS(BD$4:BD702,$AU$4:$AU702,"="&amp;$AU702,$AY$4:$AY702,"="&amp;$AY702)</f>
        <v>7487</v>
      </c>
      <c r="BF702" s="25" t="s">
        <v>846</v>
      </c>
      <c r="BG702" s="14">
        <f t="shared" si="230"/>
        <v>715</v>
      </c>
      <c r="BH702" s="14">
        <f>SUMIFS(BG$4:BG702,AU$4:AU702,"="&amp;AU702,AY$4:AY702,"="&amp;AY702)</f>
        <v>3051</v>
      </c>
      <c r="BI702" s="25" t="s">
        <v>847</v>
      </c>
      <c r="BJ702" s="14">
        <f t="shared" si="231"/>
        <v>26000</v>
      </c>
      <c r="BK702" s="14">
        <f>SUMIFS(BJ$4:BJ702,$AU$4:$AU702,"="&amp;$AU702,$AY$4:$AY702,"="&amp;$AY702)</f>
        <v>110900</v>
      </c>
    </row>
    <row r="703" spans="46:63" ht="16.5" x14ac:dyDescent="0.2">
      <c r="AT703" s="13">
        <v>700</v>
      </c>
      <c r="AU703" s="13">
        <f t="shared" si="223"/>
        <v>9</v>
      </c>
      <c r="AV703" s="14">
        <f t="shared" si="224"/>
        <v>201006</v>
      </c>
      <c r="AW703" s="14">
        <f t="shared" si="225"/>
        <v>1102010</v>
      </c>
      <c r="AX703" s="13" t="s">
        <v>816</v>
      </c>
      <c r="AY703" s="13">
        <f t="shared" si="226"/>
        <v>6</v>
      </c>
      <c r="AZ703" s="13" t="s">
        <v>837</v>
      </c>
      <c r="BA703" s="14">
        <f t="shared" si="227"/>
        <v>9</v>
      </c>
      <c r="BB703" s="14" t="str">
        <f t="shared" si="228"/>
        <v>张郃魂珠-6 等级-9</v>
      </c>
      <c r="BC703" s="25" t="s">
        <v>845</v>
      </c>
      <c r="BD703" s="14">
        <f t="shared" si="229"/>
        <v>2025</v>
      </c>
      <c r="BE703" s="14">
        <f>SUMIFS(BD$4:BD703,$AU$4:$AU703,"="&amp;$AU703,$AY$4:$AY703,"="&amp;$AY703)</f>
        <v>9512</v>
      </c>
      <c r="BF703" s="25" t="s">
        <v>846</v>
      </c>
      <c r="BG703" s="14">
        <f t="shared" si="230"/>
        <v>825</v>
      </c>
      <c r="BH703" s="14">
        <f>SUMIFS(BG$4:BG703,AU$4:AU703,"="&amp;AU703,AY$4:AY703,"="&amp;AY703)</f>
        <v>3876</v>
      </c>
      <c r="BI703" s="25" t="s">
        <v>847</v>
      </c>
      <c r="BJ703" s="14">
        <f t="shared" si="231"/>
        <v>30000</v>
      </c>
      <c r="BK703" s="14">
        <f>SUMIFS(BJ$4:BJ703,$AU$4:$AU703,"="&amp;$AU703,$AY$4:$AY703,"="&amp;$AY703)</f>
        <v>140900</v>
      </c>
    </row>
    <row r="704" spans="46:63" ht="16.5" x14ac:dyDescent="0.2">
      <c r="AT704" s="13">
        <v>701</v>
      </c>
      <c r="AU704" s="13">
        <f t="shared" si="223"/>
        <v>9</v>
      </c>
      <c r="AV704" s="14">
        <f t="shared" si="224"/>
        <v>201007</v>
      </c>
      <c r="AW704" s="14">
        <f t="shared" si="225"/>
        <v>1102010</v>
      </c>
      <c r="AX704" s="13" t="s">
        <v>816</v>
      </c>
      <c r="AY704" s="13">
        <f t="shared" si="226"/>
        <v>7</v>
      </c>
      <c r="AZ704" s="13" t="s">
        <v>837</v>
      </c>
      <c r="BA704" s="14">
        <f t="shared" si="227"/>
        <v>0</v>
      </c>
      <c r="BB704" s="14" t="str">
        <f t="shared" si="228"/>
        <v>张郃魂珠-7 等级-0</v>
      </c>
      <c r="BC704" s="25" t="s">
        <v>845</v>
      </c>
      <c r="BD704" s="14">
        <f t="shared" si="229"/>
        <v>0</v>
      </c>
      <c r="BE704" s="14">
        <f>SUMIFS(BD$4:BD704,$AU$4:$AU704,"="&amp;$AU704,$AY$4:$AY704,"="&amp;$AY704)</f>
        <v>0</v>
      </c>
      <c r="BF704" s="25" t="s">
        <v>846</v>
      </c>
      <c r="BG704" s="14">
        <f t="shared" si="230"/>
        <v>0</v>
      </c>
      <c r="BH704" s="14">
        <f>SUMIFS(BG$4:BG704,AU$4:AU704,"="&amp;AU704,AY$4:AY704,"="&amp;AY704)</f>
        <v>0</v>
      </c>
      <c r="BI704" s="25" t="s">
        <v>847</v>
      </c>
      <c r="BJ704" s="14">
        <f t="shared" si="231"/>
        <v>0</v>
      </c>
      <c r="BK704" s="14">
        <f>SUMIFS(BJ$4:BJ704,$AU$4:$AU704,"="&amp;$AU704,$AY$4:$AY704,"="&amp;$AY704)</f>
        <v>0</v>
      </c>
    </row>
    <row r="705" spans="46:63" ht="16.5" x14ac:dyDescent="0.2">
      <c r="AT705" s="13">
        <v>702</v>
      </c>
      <c r="AU705" s="13">
        <f t="shared" si="223"/>
        <v>9</v>
      </c>
      <c r="AV705" s="14">
        <f t="shared" si="224"/>
        <v>201007</v>
      </c>
      <c r="AW705" s="14">
        <f t="shared" si="225"/>
        <v>1102010</v>
      </c>
      <c r="AX705" s="13" t="s">
        <v>816</v>
      </c>
      <c r="AY705" s="13">
        <f t="shared" si="226"/>
        <v>7</v>
      </c>
      <c r="AZ705" s="13" t="s">
        <v>837</v>
      </c>
      <c r="BA705" s="14">
        <f t="shared" si="227"/>
        <v>1</v>
      </c>
      <c r="BB705" s="14" t="str">
        <f t="shared" si="228"/>
        <v>张郃魂珠-7 等级-1</v>
      </c>
      <c r="BC705" s="25" t="s">
        <v>845</v>
      </c>
      <c r="BD705" s="14">
        <f t="shared" si="229"/>
        <v>324</v>
      </c>
      <c r="BE705" s="14">
        <f>SUMIFS(BD$4:BD705,$AU$4:$AU705,"="&amp;$AU705,$AY$4:$AY705,"="&amp;$AY705)</f>
        <v>324</v>
      </c>
      <c r="BF705" s="25" t="s">
        <v>846</v>
      </c>
      <c r="BG705" s="14">
        <f t="shared" si="230"/>
        <v>132</v>
      </c>
      <c r="BH705" s="14">
        <f>SUMIFS(BG$4:BG705,AU$4:AU705,"="&amp;AU705,AY$4:AY705,"="&amp;AY705)</f>
        <v>132</v>
      </c>
      <c r="BI705" s="25" t="s">
        <v>847</v>
      </c>
      <c r="BJ705" s="14">
        <f t="shared" si="231"/>
        <v>4800</v>
      </c>
      <c r="BK705" s="14">
        <f>SUMIFS(BJ$4:BJ705,$AU$4:$AU705,"="&amp;$AU705,$AY$4:$AY705,"="&amp;$AY705)</f>
        <v>4800</v>
      </c>
    </row>
    <row r="706" spans="46:63" ht="16.5" x14ac:dyDescent="0.2">
      <c r="AT706" s="13">
        <v>703</v>
      </c>
      <c r="AU706" s="13">
        <f t="shared" si="223"/>
        <v>9</v>
      </c>
      <c r="AV706" s="14">
        <f t="shared" si="224"/>
        <v>201007</v>
      </c>
      <c r="AW706" s="14">
        <f t="shared" si="225"/>
        <v>1102010</v>
      </c>
      <c r="AX706" s="13" t="s">
        <v>816</v>
      </c>
      <c r="AY706" s="13">
        <f t="shared" si="226"/>
        <v>7</v>
      </c>
      <c r="AZ706" s="13" t="s">
        <v>837</v>
      </c>
      <c r="BA706" s="14">
        <f t="shared" si="227"/>
        <v>2</v>
      </c>
      <c r="BB706" s="14" t="str">
        <f t="shared" si="228"/>
        <v>张郃魂珠-7 等级-2</v>
      </c>
      <c r="BC706" s="25" t="s">
        <v>845</v>
      </c>
      <c r="BD706" s="14">
        <f t="shared" si="229"/>
        <v>486</v>
      </c>
      <c r="BE706" s="14">
        <f>SUMIFS(BD$4:BD706,$AU$4:$AU706,"="&amp;$AU706,$AY$4:$AY706,"="&amp;$AY706)</f>
        <v>810</v>
      </c>
      <c r="BF706" s="25" t="s">
        <v>846</v>
      </c>
      <c r="BG706" s="14">
        <f t="shared" si="230"/>
        <v>198</v>
      </c>
      <c r="BH706" s="14">
        <f>SUMIFS(BG$4:BG706,AU$4:AU706,"="&amp;AU706,AY$4:AY706,"="&amp;AY706)</f>
        <v>330</v>
      </c>
      <c r="BI706" s="25" t="s">
        <v>847</v>
      </c>
      <c r="BJ706" s="14">
        <f t="shared" si="231"/>
        <v>7200</v>
      </c>
      <c r="BK706" s="14">
        <f>SUMIFS(BJ$4:BJ706,$AU$4:$AU706,"="&amp;$AU706,$AY$4:$AY706,"="&amp;$AY706)</f>
        <v>12000</v>
      </c>
    </row>
    <row r="707" spans="46:63" ht="16.5" x14ac:dyDescent="0.2">
      <c r="AT707" s="13">
        <v>704</v>
      </c>
      <c r="AU707" s="13">
        <f t="shared" si="223"/>
        <v>9</v>
      </c>
      <c r="AV707" s="14">
        <f t="shared" si="224"/>
        <v>201007</v>
      </c>
      <c r="AW707" s="14">
        <f t="shared" si="225"/>
        <v>1102010</v>
      </c>
      <c r="AX707" s="13" t="s">
        <v>816</v>
      </c>
      <c r="AY707" s="13">
        <f t="shared" si="226"/>
        <v>7</v>
      </c>
      <c r="AZ707" s="13" t="s">
        <v>837</v>
      </c>
      <c r="BA707" s="14">
        <f t="shared" si="227"/>
        <v>3</v>
      </c>
      <c r="BB707" s="14" t="str">
        <f t="shared" si="228"/>
        <v>张郃魂珠-7 等级-3</v>
      </c>
      <c r="BC707" s="25" t="s">
        <v>845</v>
      </c>
      <c r="BD707" s="14">
        <f t="shared" si="229"/>
        <v>648</v>
      </c>
      <c r="BE707" s="14">
        <f>SUMIFS(BD$4:BD707,$AU$4:$AU707,"="&amp;$AU707,$AY$4:$AY707,"="&amp;$AY707)</f>
        <v>1458</v>
      </c>
      <c r="BF707" s="25" t="s">
        <v>846</v>
      </c>
      <c r="BG707" s="14">
        <f t="shared" si="230"/>
        <v>264</v>
      </c>
      <c r="BH707" s="14">
        <f>SUMIFS(BG$4:BG707,AU$4:AU707,"="&amp;AU707,AY$4:AY707,"="&amp;AY707)</f>
        <v>594</v>
      </c>
      <c r="BI707" s="25" t="s">
        <v>847</v>
      </c>
      <c r="BJ707" s="14">
        <f t="shared" si="231"/>
        <v>9600</v>
      </c>
      <c r="BK707" s="14">
        <f>SUMIFS(BJ$4:BJ707,$AU$4:$AU707,"="&amp;$AU707,$AY$4:$AY707,"="&amp;$AY707)</f>
        <v>21600</v>
      </c>
    </row>
    <row r="708" spans="46:63" ht="16.5" x14ac:dyDescent="0.2">
      <c r="AT708" s="13">
        <v>705</v>
      </c>
      <c r="AU708" s="13">
        <f t="shared" si="223"/>
        <v>9</v>
      </c>
      <c r="AV708" s="14">
        <f t="shared" si="224"/>
        <v>201007</v>
      </c>
      <c r="AW708" s="14">
        <f t="shared" si="225"/>
        <v>1102010</v>
      </c>
      <c r="AX708" s="13" t="s">
        <v>816</v>
      </c>
      <c r="AY708" s="13">
        <f t="shared" si="226"/>
        <v>7</v>
      </c>
      <c r="AZ708" s="13" t="s">
        <v>837</v>
      </c>
      <c r="BA708" s="14">
        <f t="shared" si="227"/>
        <v>4</v>
      </c>
      <c r="BB708" s="14" t="str">
        <f t="shared" si="228"/>
        <v>张郃魂珠-7 等级-4</v>
      </c>
      <c r="BC708" s="25" t="s">
        <v>845</v>
      </c>
      <c r="BD708" s="14">
        <f t="shared" si="229"/>
        <v>972</v>
      </c>
      <c r="BE708" s="14">
        <f>SUMIFS(BD$4:BD708,$AU$4:$AU708,"="&amp;$AU708,$AY$4:$AY708,"="&amp;$AY708)</f>
        <v>2430</v>
      </c>
      <c r="BF708" s="25" t="s">
        <v>846</v>
      </c>
      <c r="BG708" s="14">
        <f t="shared" si="230"/>
        <v>396</v>
      </c>
      <c r="BH708" s="14">
        <f>SUMIFS(BG$4:BG708,AU$4:AU708,"="&amp;AU708,AY$4:AY708,"="&amp;AY708)</f>
        <v>990</v>
      </c>
      <c r="BI708" s="25" t="s">
        <v>847</v>
      </c>
      <c r="BJ708" s="14">
        <f t="shared" si="231"/>
        <v>14400</v>
      </c>
      <c r="BK708" s="14">
        <f>SUMIFS(BJ$4:BJ708,$AU$4:$AU708,"="&amp;$AU708,$AY$4:$AY708,"="&amp;$AY708)</f>
        <v>36000</v>
      </c>
    </row>
    <row r="709" spans="46:63" ht="16.5" x14ac:dyDescent="0.2">
      <c r="AT709" s="13">
        <v>706</v>
      </c>
      <c r="AU709" s="13">
        <f t="shared" ref="AU709:AU772" si="232">INT((AT709-1)/80)+1</f>
        <v>9</v>
      </c>
      <c r="AV709" s="14">
        <f t="shared" ref="AV709:AV772" si="233">INDEX($AJ$4:$AJ$203,(AU709-1)*8+AY709)</f>
        <v>201007</v>
      </c>
      <c r="AW709" s="14">
        <f t="shared" ref="AW709:AW772" si="234">INDEX($W$4:$W$28,AU709)</f>
        <v>1102010</v>
      </c>
      <c r="AX709" s="13" t="s">
        <v>816</v>
      </c>
      <c r="AY709" s="13">
        <f t="shared" ref="AY709:AY772" si="235">INT(((AT709-(AU709-1)*80)-1)/10)+1</f>
        <v>7</v>
      </c>
      <c r="AZ709" s="13" t="s">
        <v>837</v>
      </c>
      <c r="BA709" s="14">
        <f t="shared" ref="BA709:BA772" si="236">AT709-(AU709-1)*80-(AY709-1)*10-1</f>
        <v>5</v>
      </c>
      <c r="BB709" s="14" t="str">
        <f t="shared" ref="BB709:BB772" si="237">INDEX($X$4:$X$28,AU709)&amp;"魂珠-"&amp;AY709&amp;" 等级-"&amp;BA709</f>
        <v>张郃魂珠-7 等级-5</v>
      </c>
      <c r="BC709" s="25" t="s">
        <v>845</v>
      </c>
      <c r="BD709" s="14">
        <f t="shared" ref="BD709:BD772" si="238">ROUND(INDEX(Q$4:Q$83,($AY709-1)*10+$BA709+1)*INDEX(AC$4:AC$28,$AU709),0)</f>
        <v>1296</v>
      </c>
      <c r="BE709" s="14">
        <f>SUMIFS(BD$4:BD709,$AU$4:$AU709,"="&amp;$AU709,$AY$4:$AY709,"="&amp;$AY709)</f>
        <v>3726</v>
      </c>
      <c r="BF709" s="25" t="s">
        <v>846</v>
      </c>
      <c r="BG709" s="14">
        <f t="shared" ref="BG709:BG772" si="239">ROUND(INDEX(R$4:R$83,($AY709-1)*10+$BA709+1)*INDEX(AD$4:AD$28,$AU709),0)</f>
        <v>528</v>
      </c>
      <c r="BH709" s="14">
        <f>SUMIFS(BG$4:BG709,AU$4:AU709,"="&amp;AU709,AY$4:AY709,"="&amp;AY709)</f>
        <v>1518</v>
      </c>
      <c r="BI709" s="25" t="s">
        <v>847</v>
      </c>
      <c r="BJ709" s="14">
        <f t="shared" ref="BJ709:BJ772" si="240">ROUND(INDEX(S$4:S$83,($AY709-1)*10+$BA709+1)*INDEX(AE$4:AE$28,$AU709),0)</f>
        <v>19200</v>
      </c>
      <c r="BK709" s="14">
        <f>SUMIFS(BJ$4:BJ709,$AU$4:$AU709,"="&amp;$AU709,$AY$4:$AY709,"="&amp;$AY709)</f>
        <v>55200</v>
      </c>
    </row>
    <row r="710" spans="46:63" ht="16.5" x14ac:dyDescent="0.2">
      <c r="AT710" s="13">
        <v>707</v>
      </c>
      <c r="AU710" s="13">
        <f t="shared" si="232"/>
        <v>9</v>
      </c>
      <c r="AV710" s="14">
        <f t="shared" si="233"/>
        <v>201007</v>
      </c>
      <c r="AW710" s="14">
        <f t="shared" si="234"/>
        <v>1102010</v>
      </c>
      <c r="AX710" s="13" t="s">
        <v>816</v>
      </c>
      <c r="AY710" s="13">
        <f t="shared" si="235"/>
        <v>7</v>
      </c>
      <c r="AZ710" s="13" t="s">
        <v>837</v>
      </c>
      <c r="BA710" s="14">
        <f t="shared" si="236"/>
        <v>6</v>
      </c>
      <c r="BB710" s="14" t="str">
        <f t="shared" si="237"/>
        <v>张郃魂珠-7 等级-6</v>
      </c>
      <c r="BC710" s="25" t="s">
        <v>845</v>
      </c>
      <c r="BD710" s="14">
        <f t="shared" si="238"/>
        <v>1620</v>
      </c>
      <c r="BE710" s="14">
        <f>SUMIFS(BD$4:BD710,$AU$4:$AU710,"="&amp;$AU710,$AY$4:$AY710,"="&amp;$AY710)</f>
        <v>5346</v>
      </c>
      <c r="BF710" s="25" t="s">
        <v>846</v>
      </c>
      <c r="BG710" s="14">
        <f t="shared" si="239"/>
        <v>660</v>
      </c>
      <c r="BH710" s="14">
        <f>SUMIFS(BG$4:BG710,AU$4:AU710,"="&amp;AU710,AY$4:AY710,"="&amp;AY710)</f>
        <v>2178</v>
      </c>
      <c r="BI710" s="25" t="s">
        <v>847</v>
      </c>
      <c r="BJ710" s="14">
        <f t="shared" si="240"/>
        <v>24000</v>
      </c>
      <c r="BK710" s="14">
        <f>SUMIFS(BJ$4:BJ710,$AU$4:$AU710,"="&amp;$AU710,$AY$4:$AY710,"="&amp;$AY710)</f>
        <v>79200</v>
      </c>
    </row>
    <row r="711" spans="46:63" ht="16.5" x14ac:dyDescent="0.2">
      <c r="AT711" s="13">
        <v>708</v>
      </c>
      <c r="AU711" s="13">
        <f t="shared" si="232"/>
        <v>9</v>
      </c>
      <c r="AV711" s="14">
        <f t="shared" si="233"/>
        <v>201007</v>
      </c>
      <c r="AW711" s="14">
        <f t="shared" si="234"/>
        <v>1102010</v>
      </c>
      <c r="AX711" s="13" t="s">
        <v>816</v>
      </c>
      <c r="AY711" s="13">
        <f t="shared" si="235"/>
        <v>7</v>
      </c>
      <c r="AZ711" s="13" t="s">
        <v>837</v>
      </c>
      <c r="BA711" s="14">
        <f t="shared" si="236"/>
        <v>7</v>
      </c>
      <c r="BB711" s="14" t="str">
        <f t="shared" si="237"/>
        <v>张郃魂珠-7 等级-7</v>
      </c>
      <c r="BC711" s="25" t="s">
        <v>845</v>
      </c>
      <c r="BD711" s="14">
        <f t="shared" si="238"/>
        <v>1944</v>
      </c>
      <c r="BE711" s="14">
        <f>SUMIFS(BD$4:BD711,$AU$4:$AU711,"="&amp;$AU711,$AY$4:$AY711,"="&amp;$AY711)</f>
        <v>7290</v>
      </c>
      <c r="BF711" s="25" t="s">
        <v>846</v>
      </c>
      <c r="BG711" s="14">
        <f t="shared" si="239"/>
        <v>792</v>
      </c>
      <c r="BH711" s="14">
        <f>SUMIFS(BG$4:BG711,AU$4:AU711,"="&amp;AU711,AY$4:AY711,"="&amp;AY711)</f>
        <v>2970</v>
      </c>
      <c r="BI711" s="25" t="s">
        <v>847</v>
      </c>
      <c r="BJ711" s="14">
        <f t="shared" si="240"/>
        <v>28800</v>
      </c>
      <c r="BK711" s="14">
        <f>SUMIFS(BJ$4:BJ711,$AU$4:$AU711,"="&amp;$AU711,$AY$4:$AY711,"="&amp;$AY711)</f>
        <v>108000</v>
      </c>
    </row>
    <row r="712" spans="46:63" ht="16.5" x14ac:dyDescent="0.2">
      <c r="AT712" s="13">
        <v>709</v>
      </c>
      <c r="AU712" s="13">
        <f t="shared" si="232"/>
        <v>9</v>
      </c>
      <c r="AV712" s="14">
        <f t="shared" si="233"/>
        <v>201007</v>
      </c>
      <c r="AW712" s="14">
        <f t="shared" si="234"/>
        <v>1102010</v>
      </c>
      <c r="AX712" s="13" t="s">
        <v>816</v>
      </c>
      <c r="AY712" s="13">
        <f t="shared" si="235"/>
        <v>7</v>
      </c>
      <c r="AZ712" s="13" t="s">
        <v>837</v>
      </c>
      <c r="BA712" s="14">
        <f t="shared" si="236"/>
        <v>8</v>
      </c>
      <c r="BB712" s="14" t="str">
        <f t="shared" si="237"/>
        <v>张郃魂珠-7 等级-8</v>
      </c>
      <c r="BC712" s="25" t="s">
        <v>845</v>
      </c>
      <c r="BD712" s="14">
        <f t="shared" si="238"/>
        <v>2268</v>
      </c>
      <c r="BE712" s="14">
        <f>SUMIFS(BD$4:BD712,$AU$4:$AU712,"="&amp;$AU712,$AY$4:$AY712,"="&amp;$AY712)</f>
        <v>9558</v>
      </c>
      <c r="BF712" s="25" t="s">
        <v>846</v>
      </c>
      <c r="BG712" s="14">
        <f t="shared" si="239"/>
        <v>924</v>
      </c>
      <c r="BH712" s="14">
        <f>SUMIFS(BG$4:BG712,AU$4:AU712,"="&amp;AU712,AY$4:AY712,"="&amp;AY712)</f>
        <v>3894</v>
      </c>
      <c r="BI712" s="25" t="s">
        <v>847</v>
      </c>
      <c r="BJ712" s="14">
        <f t="shared" si="240"/>
        <v>33600</v>
      </c>
      <c r="BK712" s="14">
        <f>SUMIFS(BJ$4:BJ712,$AU$4:$AU712,"="&amp;$AU712,$AY$4:$AY712,"="&amp;$AY712)</f>
        <v>141600</v>
      </c>
    </row>
    <row r="713" spans="46:63" ht="16.5" x14ac:dyDescent="0.2">
      <c r="AT713" s="13">
        <v>710</v>
      </c>
      <c r="AU713" s="13">
        <f t="shared" si="232"/>
        <v>9</v>
      </c>
      <c r="AV713" s="14">
        <f t="shared" si="233"/>
        <v>201007</v>
      </c>
      <c r="AW713" s="14">
        <f t="shared" si="234"/>
        <v>1102010</v>
      </c>
      <c r="AX713" s="13" t="s">
        <v>816</v>
      </c>
      <c r="AY713" s="13">
        <f t="shared" si="235"/>
        <v>7</v>
      </c>
      <c r="AZ713" s="13" t="s">
        <v>837</v>
      </c>
      <c r="BA713" s="14">
        <f t="shared" si="236"/>
        <v>9</v>
      </c>
      <c r="BB713" s="14" t="str">
        <f t="shared" si="237"/>
        <v>张郃魂珠-7 等级-9</v>
      </c>
      <c r="BC713" s="25" t="s">
        <v>845</v>
      </c>
      <c r="BD713" s="14">
        <f t="shared" si="238"/>
        <v>2592</v>
      </c>
      <c r="BE713" s="14">
        <f>SUMIFS(BD$4:BD713,$AU$4:$AU713,"="&amp;$AU713,$AY$4:$AY713,"="&amp;$AY713)</f>
        <v>12150</v>
      </c>
      <c r="BF713" s="25" t="s">
        <v>846</v>
      </c>
      <c r="BG713" s="14">
        <f t="shared" si="239"/>
        <v>1056</v>
      </c>
      <c r="BH713" s="14">
        <f>SUMIFS(BG$4:BG713,AU$4:AU713,"="&amp;AU713,AY$4:AY713,"="&amp;AY713)</f>
        <v>4950</v>
      </c>
      <c r="BI713" s="25" t="s">
        <v>847</v>
      </c>
      <c r="BJ713" s="14">
        <f t="shared" si="240"/>
        <v>38400</v>
      </c>
      <c r="BK713" s="14">
        <f>SUMIFS(BJ$4:BJ713,$AU$4:$AU713,"="&amp;$AU713,$AY$4:$AY713,"="&amp;$AY713)</f>
        <v>180000</v>
      </c>
    </row>
    <row r="714" spans="46:63" ht="16.5" x14ac:dyDescent="0.2">
      <c r="AT714" s="13">
        <v>711</v>
      </c>
      <c r="AU714" s="13">
        <f t="shared" si="232"/>
        <v>9</v>
      </c>
      <c r="AV714" s="14">
        <f t="shared" si="233"/>
        <v>201008</v>
      </c>
      <c r="AW714" s="14">
        <f t="shared" si="234"/>
        <v>1102010</v>
      </c>
      <c r="AX714" s="13" t="s">
        <v>816</v>
      </c>
      <c r="AY714" s="13">
        <f t="shared" si="235"/>
        <v>8</v>
      </c>
      <c r="AZ714" s="13" t="s">
        <v>837</v>
      </c>
      <c r="BA714" s="14">
        <f t="shared" si="236"/>
        <v>0</v>
      </c>
      <c r="BB714" s="14" t="str">
        <f t="shared" si="237"/>
        <v>张郃魂珠-8 等级-0</v>
      </c>
      <c r="BC714" s="25" t="s">
        <v>845</v>
      </c>
      <c r="BD714" s="14">
        <f t="shared" si="238"/>
        <v>0</v>
      </c>
      <c r="BE714" s="14">
        <f>SUMIFS(BD$4:BD714,$AU$4:$AU714,"="&amp;$AU714,$AY$4:$AY714,"="&amp;$AY714)</f>
        <v>0</v>
      </c>
      <c r="BF714" s="25" t="s">
        <v>846</v>
      </c>
      <c r="BG714" s="14">
        <f t="shared" si="239"/>
        <v>0</v>
      </c>
      <c r="BH714" s="14">
        <f>SUMIFS(BG$4:BG714,AU$4:AU714,"="&amp;AU714,AY$4:AY714,"="&amp;AY714)</f>
        <v>0</v>
      </c>
      <c r="BI714" s="25" t="s">
        <v>847</v>
      </c>
      <c r="BJ714" s="14">
        <f t="shared" si="240"/>
        <v>0</v>
      </c>
      <c r="BK714" s="14">
        <f>SUMIFS(BJ$4:BJ714,$AU$4:$AU714,"="&amp;$AU714,$AY$4:$AY714,"="&amp;$AY714)</f>
        <v>0</v>
      </c>
    </row>
    <row r="715" spans="46:63" ht="16.5" x14ac:dyDescent="0.2">
      <c r="AT715" s="13">
        <v>712</v>
      </c>
      <c r="AU715" s="13">
        <f t="shared" si="232"/>
        <v>9</v>
      </c>
      <c r="AV715" s="14">
        <f t="shared" si="233"/>
        <v>201008</v>
      </c>
      <c r="AW715" s="14">
        <f t="shared" si="234"/>
        <v>1102010</v>
      </c>
      <c r="AX715" s="13" t="s">
        <v>816</v>
      </c>
      <c r="AY715" s="13">
        <f t="shared" si="235"/>
        <v>8</v>
      </c>
      <c r="AZ715" s="13" t="s">
        <v>837</v>
      </c>
      <c r="BA715" s="14">
        <f t="shared" si="236"/>
        <v>1</v>
      </c>
      <c r="BB715" s="14" t="str">
        <f t="shared" si="237"/>
        <v>张郃魂珠-8 等级-1</v>
      </c>
      <c r="BC715" s="25" t="s">
        <v>845</v>
      </c>
      <c r="BD715" s="14">
        <f t="shared" si="238"/>
        <v>432</v>
      </c>
      <c r="BE715" s="14">
        <f>SUMIFS(BD$4:BD715,$AU$4:$AU715,"="&amp;$AU715,$AY$4:$AY715,"="&amp;$AY715)</f>
        <v>432</v>
      </c>
      <c r="BF715" s="25" t="s">
        <v>846</v>
      </c>
      <c r="BG715" s="14">
        <f t="shared" si="239"/>
        <v>176</v>
      </c>
      <c r="BH715" s="14">
        <f>SUMIFS(BG$4:BG715,AU$4:AU715,"="&amp;AU715,AY$4:AY715,"="&amp;AY715)</f>
        <v>176</v>
      </c>
      <c r="BI715" s="25" t="s">
        <v>847</v>
      </c>
      <c r="BJ715" s="14">
        <f t="shared" si="240"/>
        <v>6400</v>
      </c>
      <c r="BK715" s="14">
        <f>SUMIFS(BJ$4:BJ715,$AU$4:$AU715,"="&amp;$AU715,$AY$4:$AY715,"="&amp;$AY715)</f>
        <v>6400</v>
      </c>
    </row>
    <row r="716" spans="46:63" ht="16.5" x14ac:dyDescent="0.2">
      <c r="AT716" s="13">
        <v>713</v>
      </c>
      <c r="AU716" s="13">
        <f t="shared" si="232"/>
        <v>9</v>
      </c>
      <c r="AV716" s="14">
        <f t="shared" si="233"/>
        <v>201008</v>
      </c>
      <c r="AW716" s="14">
        <f t="shared" si="234"/>
        <v>1102010</v>
      </c>
      <c r="AX716" s="13" t="s">
        <v>816</v>
      </c>
      <c r="AY716" s="13">
        <f t="shared" si="235"/>
        <v>8</v>
      </c>
      <c r="AZ716" s="13" t="s">
        <v>837</v>
      </c>
      <c r="BA716" s="14">
        <f t="shared" si="236"/>
        <v>2</v>
      </c>
      <c r="BB716" s="14" t="str">
        <f t="shared" si="237"/>
        <v>张郃魂珠-8 等级-2</v>
      </c>
      <c r="BC716" s="25" t="s">
        <v>845</v>
      </c>
      <c r="BD716" s="14">
        <f t="shared" si="238"/>
        <v>648</v>
      </c>
      <c r="BE716" s="14">
        <f>SUMIFS(BD$4:BD716,$AU$4:$AU716,"="&amp;$AU716,$AY$4:$AY716,"="&amp;$AY716)</f>
        <v>1080</v>
      </c>
      <c r="BF716" s="25" t="s">
        <v>846</v>
      </c>
      <c r="BG716" s="14">
        <f t="shared" si="239"/>
        <v>264</v>
      </c>
      <c r="BH716" s="14">
        <f>SUMIFS(BG$4:BG716,AU$4:AU716,"="&amp;AU716,AY$4:AY716,"="&amp;AY716)</f>
        <v>440</v>
      </c>
      <c r="BI716" s="25" t="s">
        <v>847</v>
      </c>
      <c r="BJ716" s="14">
        <f t="shared" si="240"/>
        <v>9600</v>
      </c>
      <c r="BK716" s="14">
        <f>SUMIFS(BJ$4:BJ716,$AU$4:$AU716,"="&amp;$AU716,$AY$4:$AY716,"="&amp;$AY716)</f>
        <v>16000</v>
      </c>
    </row>
    <row r="717" spans="46:63" ht="16.5" x14ac:dyDescent="0.2">
      <c r="AT717" s="13">
        <v>714</v>
      </c>
      <c r="AU717" s="13">
        <f t="shared" si="232"/>
        <v>9</v>
      </c>
      <c r="AV717" s="14">
        <f t="shared" si="233"/>
        <v>201008</v>
      </c>
      <c r="AW717" s="14">
        <f t="shared" si="234"/>
        <v>1102010</v>
      </c>
      <c r="AX717" s="13" t="s">
        <v>816</v>
      </c>
      <c r="AY717" s="13">
        <f t="shared" si="235"/>
        <v>8</v>
      </c>
      <c r="AZ717" s="13" t="s">
        <v>837</v>
      </c>
      <c r="BA717" s="14">
        <f t="shared" si="236"/>
        <v>3</v>
      </c>
      <c r="BB717" s="14" t="str">
        <f t="shared" si="237"/>
        <v>张郃魂珠-8 等级-3</v>
      </c>
      <c r="BC717" s="25" t="s">
        <v>845</v>
      </c>
      <c r="BD717" s="14">
        <f t="shared" si="238"/>
        <v>864</v>
      </c>
      <c r="BE717" s="14">
        <f>SUMIFS(BD$4:BD717,$AU$4:$AU717,"="&amp;$AU717,$AY$4:$AY717,"="&amp;$AY717)</f>
        <v>1944</v>
      </c>
      <c r="BF717" s="25" t="s">
        <v>846</v>
      </c>
      <c r="BG717" s="14">
        <f t="shared" si="239"/>
        <v>352</v>
      </c>
      <c r="BH717" s="14">
        <f>SUMIFS(BG$4:BG717,AU$4:AU717,"="&amp;AU717,AY$4:AY717,"="&amp;AY717)</f>
        <v>792</v>
      </c>
      <c r="BI717" s="25" t="s">
        <v>847</v>
      </c>
      <c r="BJ717" s="14">
        <f t="shared" si="240"/>
        <v>12800</v>
      </c>
      <c r="BK717" s="14">
        <f>SUMIFS(BJ$4:BJ717,$AU$4:$AU717,"="&amp;$AU717,$AY$4:$AY717,"="&amp;$AY717)</f>
        <v>28800</v>
      </c>
    </row>
    <row r="718" spans="46:63" ht="16.5" x14ac:dyDescent="0.2">
      <c r="AT718" s="13">
        <v>715</v>
      </c>
      <c r="AU718" s="13">
        <f t="shared" si="232"/>
        <v>9</v>
      </c>
      <c r="AV718" s="14">
        <f t="shared" si="233"/>
        <v>201008</v>
      </c>
      <c r="AW718" s="14">
        <f t="shared" si="234"/>
        <v>1102010</v>
      </c>
      <c r="AX718" s="13" t="s">
        <v>816</v>
      </c>
      <c r="AY718" s="13">
        <f t="shared" si="235"/>
        <v>8</v>
      </c>
      <c r="AZ718" s="13" t="s">
        <v>837</v>
      </c>
      <c r="BA718" s="14">
        <f t="shared" si="236"/>
        <v>4</v>
      </c>
      <c r="BB718" s="14" t="str">
        <f t="shared" si="237"/>
        <v>张郃魂珠-8 等级-4</v>
      </c>
      <c r="BC718" s="25" t="s">
        <v>845</v>
      </c>
      <c r="BD718" s="14">
        <f t="shared" si="238"/>
        <v>1296</v>
      </c>
      <c r="BE718" s="14">
        <f>SUMIFS(BD$4:BD718,$AU$4:$AU718,"="&amp;$AU718,$AY$4:$AY718,"="&amp;$AY718)</f>
        <v>3240</v>
      </c>
      <c r="BF718" s="25" t="s">
        <v>846</v>
      </c>
      <c r="BG718" s="14">
        <f t="shared" si="239"/>
        <v>528</v>
      </c>
      <c r="BH718" s="14">
        <f>SUMIFS(BG$4:BG718,AU$4:AU718,"="&amp;AU718,AY$4:AY718,"="&amp;AY718)</f>
        <v>1320</v>
      </c>
      <c r="BI718" s="25" t="s">
        <v>847</v>
      </c>
      <c r="BJ718" s="14">
        <f t="shared" si="240"/>
        <v>19200</v>
      </c>
      <c r="BK718" s="14">
        <f>SUMIFS(BJ$4:BJ718,$AU$4:$AU718,"="&amp;$AU718,$AY$4:$AY718,"="&amp;$AY718)</f>
        <v>48000</v>
      </c>
    </row>
    <row r="719" spans="46:63" ht="16.5" x14ac:dyDescent="0.2">
      <c r="AT719" s="13">
        <v>716</v>
      </c>
      <c r="AU719" s="13">
        <f t="shared" si="232"/>
        <v>9</v>
      </c>
      <c r="AV719" s="14">
        <f t="shared" si="233"/>
        <v>201008</v>
      </c>
      <c r="AW719" s="14">
        <f t="shared" si="234"/>
        <v>1102010</v>
      </c>
      <c r="AX719" s="13" t="s">
        <v>816</v>
      </c>
      <c r="AY719" s="13">
        <f t="shared" si="235"/>
        <v>8</v>
      </c>
      <c r="AZ719" s="13" t="s">
        <v>837</v>
      </c>
      <c r="BA719" s="14">
        <f t="shared" si="236"/>
        <v>5</v>
      </c>
      <c r="BB719" s="14" t="str">
        <f t="shared" si="237"/>
        <v>张郃魂珠-8 等级-5</v>
      </c>
      <c r="BC719" s="25" t="s">
        <v>845</v>
      </c>
      <c r="BD719" s="14">
        <f t="shared" si="238"/>
        <v>1728</v>
      </c>
      <c r="BE719" s="14">
        <f>SUMIFS(BD$4:BD719,$AU$4:$AU719,"="&amp;$AU719,$AY$4:$AY719,"="&amp;$AY719)</f>
        <v>4968</v>
      </c>
      <c r="BF719" s="25" t="s">
        <v>846</v>
      </c>
      <c r="BG719" s="14">
        <f t="shared" si="239"/>
        <v>704</v>
      </c>
      <c r="BH719" s="14">
        <f>SUMIFS(BG$4:BG719,AU$4:AU719,"="&amp;AU719,AY$4:AY719,"="&amp;AY719)</f>
        <v>2024</v>
      </c>
      <c r="BI719" s="25" t="s">
        <v>847</v>
      </c>
      <c r="BJ719" s="14">
        <f t="shared" si="240"/>
        <v>25600</v>
      </c>
      <c r="BK719" s="14">
        <f>SUMIFS(BJ$4:BJ719,$AU$4:$AU719,"="&amp;$AU719,$AY$4:$AY719,"="&amp;$AY719)</f>
        <v>73600</v>
      </c>
    </row>
    <row r="720" spans="46:63" ht="16.5" x14ac:dyDescent="0.2">
      <c r="AT720" s="13">
        <v>717</v>
      </c>
      <c r="AU720" s="13">
        <f t="shared" si="232"/>
        <v>9</v>
      </c>
      <c r="AV720" s="14">
        <f t="shared" si="233"/>
        <v>201008</v>
      </c>
      <c r="AW720" s="14">
        <f t="shared" si="234"/>
        <v>1102010</v>
      </c>
      <c r="AX720" s="13" t="s">
        <v>816</v>
      </c>
      <c r="AY720" s="13">
        <f t="shared" si="235"/>
        <v>8</v>
      </c>
      <c r="AZ720" s="13" t="s">
        <v>837</v>
      </c>
      <c r="BA720" s="14">
        <f t="shared" si="236"/>
        <v>6</v>
      </c>
      <c r="BB720" s="14" t="str">
        <f t="shared" si="237"/>
        <v>张郃魂珠-8 等级-6</v>
      </c>
      <c r="BC720" s="25" t="s">
        <v>845</v>
      </c>
      <c r="BD720" s="14">
        <f t="shared" si="238"/>
        <v>2160</v>
      </c>
      <c r="BE720" s="14">
        <f>SUMIFS(BD$4:BD720,$AU$4:$AU720,"="&amp;$AU720,$AY$4:$AY720,"="&amp;$AY720)</f>
        <v>7128</v>
      </c>
      <c r="BF720" s="25" t="s">
        <v>846</v>
      </c>
      <c r="BG720" s="14">
        <f t="shared" si="239"/>
        <v>880</v>
      </c>
      <c r="BH720" s="14">
        <f>SUMIFS(BG$4:BG720,AU$4:AU720,"="&amp;AU720,AY$4:AY720,"="&amp;AY720)</f>
        <v>2904</v>
      </c>
      <c r="BI720" s="25" t="s">
        <v>847</v>
      </c>
      <c r="BJ720" s="14">
        <f t="shared" si="240"/>
        <v>32000</v>
      </c>
      <c r="BK720" s="14">
        <f>SUMIFS(BJ$4:BJ720,$AU$4:$AU720,"="&amp;$AU720,$AY$4:$AY720,"="&amp;$AY720)</f>
        <v>105600</v>
      </c>
    </row>
    <row r="721" spans="46:63" ht="16.5" x14ac:dyDescent="0.2">
      <c r="AT721" s="13">
        <v>718</v>
      </c>
      <c r="AU721" s="13">
        <f t="shared" si="232"/>
        <v>9</v>
      </c>
      <c r="AV721" s="14">
        <f t="shared" si="233"/>
        <v>201008</v>
      </c>
      <c r="AW721" s="14">
        <f t="shared" si="234"/>
        <v>1102010</v>
      </c>
      <c r="AX721" s="13" t="s">
        <v>816</v>
      </c>
      <c r="AY721" s="13">
        <f t="shared" si="235"/>
        <v>8</v>
      </c>
      <c r="AZ721" s="13" t="s">
        <v>837</v>
      </c>
      <c r="BA721" s="14">
        <f t="shared" si="236"/>
        <v>7</v>
      </c>
      <c r="BB721" s="14" t="str">
        <f t="shared" si="237"/>
        <v>张郃魂珠-8 等级-7</v>
      </c>
      <c r="BC721" s="25" t="s">
        <v>845</v>
      </c>
      <c r="BD721" s="14">
        <f t="shared" si="238"/>
        <v>2592</v>
      </c>
      <c r="BE721" s="14">
        <f>SUMIFS(BD$4:BD721,$AU$4:$AU721,"="&amp;$AU721,$AY$4:$AY721,"="&amp;$AY721)</f>
        <v>9720</v>
      </c>
      <c r="BF721" s="25" t="s">
        <v>846</v>
      </c>
      <c r="BG721" s="14">
        <f t="shared" si="239"/>
        <v>1056</v>
      </c>
      <c r="BH721" s="14">
        <f>SUMIFS(BG$4:BG721,AU$4:AU721,"="&amp;AU721,AY$4:AY721,"="&amp;AY721)</f>
        <v>3960</v>
      </c>
      <c r="BI721" s="25" t="s">
        <v>847</v>
      </c>
      <c r="BJ721" s="14">
        <f t="shared" si="240"/>
        <v>38400</v>
      </c>
      <c r="BK721" s="14">
        <f>SUMIFS(BJ$4:BJ721,$AU$4:$AU721,"="&amp;$AU721,$AY$4:$AY721,"="&amp;$AY721)</f>
        <v>144000</v>
      </c>
    </row>
    <row r="722" spans="46:63" ht="16.5" x14ac:dyDescent="0.2">
      <c r="AT722" s="13">
        <v>719</v>
      </c>
      <c r="AU722" s="13">
        <f t="shared" si="232"/>
        <v>9</v>
      </c>
      <c r="AV722" s="14">
        <f t="shared" si="233"/>
        <v>201008</v>
      </c>
      <c r="AW722" s="14">
        <f t="shared" si="234"/>
        <v>1102010</v>
      </c>
      <c r="AX722" s="13" t="s">
        <v>816</v>
      </c>
      <c r="AY722" s="13">
        <f t="shared" si="235"/>
        <v>8</v>
      </c>
      <c r="AZ722" s="13" t="s">
        <v>837</v>
      </c>
      <c r="BA722" s="14">
        <f t="shared" si="236"/>
        <v>8</v>
      </c>
      <c r="BB722" s="14" t="str">
        <f t="shared" si="237"/>
        <v>张郃魂珠-8 等级-8</v>
      </c>
      <c r="BC722" s="25" t="s">
        <v>845</v>
      </c>
      <c r="BD722" s="14">
        <f t="shared" si="238"/>
        <v>3024</v>
      </c>
      <c r="BE722" s="14">
        <f>SUMIFS(BD$4:BD722,$AU$4:$AU722,"="&amp;$AU722,$AY$4:$AY722,"="&amp;$AY722)</f>
        <v>12744</v>
      </c>
      <c r="BF722" s="25" t="s">
        <v>846</v>
      </c>
      <c r="BG722" s="14">
        <f t="shared" si="239"/>
        <v>1232</v>
      </c>
      <c r="BH722" s="14">
        <f>SUMIFS(BG$4:BG722,AU$4:AU722,"="&amp;AU722,AY$4:AY722,"="&amp;AY722)</f>
        <v>5192</v>
      </c>
      <c r="BI722" s="25" t="s">
        <v>847</v>
      </c>
      <c r="BJ722" s="14">
        <f t="shared" si="240"/>
        <v>44800</v>
      </c>
      <c r="BK722" s="14">
        <f>SUMIFS(BJ$4:BJ722,$AU$4:$AU722,"="&amp;$AU722,$AY$4:$AY722,"="&amp;$AY722)</f>
        <v>188800</v>
      </c>
    </row>
    <row r="723" spans="46:63" ht="16.5" x14ac:dyDescent="0.2">
      <c r="AT723" s="13">
        <v>720</v>
      </c>
      <c r="AU723" s="13">
        <f t="shared" si="232"/>
        <v>9</v>
      </c>
      <c r="AV723" s="14">
        <f t="shared" si="233"/>
        <v>201008</v>
      </c>
      <c r="AW723" s="14">
        <f t="shared" si="234"/>
        <v>1102010</v>
      </c>
      <c r="AX723" s="13" t="s">
        <v>816</v>
      </c>
      <c r="AY723" s="13">
        <f t="shared" si="235"/>
        <v>8</v>
      </c>
      <c r="AZ723" s="13" t="s">
        <v>837</v>
      </c>
      <c r="BA723" s="14">
        <f t="shared" si="236"/>
        <v>9</v>
      </c>
      <c r="BB723" s="14" t="str">
        <f t="shared" si="237"/>
        <v>张郃魂珠-8 等级-9</v>
      </c>
      <c r="BC723" s="25" t="s">
        <v>845</v>
      </c>
      <c r="BD723" s="14">
        <f t="shared" si="238"/>
        <v>3456</v>
      </c>
      <c r="BE723" s="14">
        <f>SUMIFS(BD$4:BD723,$AU$4:$AU723,"="&amp;$AU723,$AY$4:$AY723,"="&amp;$AY723)</f>
        <v>16200</v>
      </c>
      <c r="BF723" s="25" t="s">
        <v>846</v>
      </c>
      <c r="BG723" s="14">
        <f t="shared" si="239"/>
        <v>1408</v>
      </c>
      <c r="BH723" s="14">
        <f>SUMIFS(BG$4:BG723,AU$4:AU723,"="&amp;AU723,AY$4:AY723,"="&amp;AY723)</f>
        <v>6600</v>
      </c>
      <c r="BI723" s="25" t="s">
        <v>847</v>
      </c>
      <c r="BJ723" s="14">
        <f t="shared" si="240"/>
        <v>51200</v>
      </c>
      <c r="BK723" s="14">
        <f>SUMIFS(BJ$4:BJ723,$AU$4:$AU723,"="&amp;$AU723,$AY$4:$AY723,"="&amp;$AY723)</f>
        <v>240000</v>
      </c>
    </row>
    <row r="724" spans="46:63" ht="16.5" x14ac:dyDescent="0.2">
      <c r="AT724" s="13">
        <v>721</v>
      </c>
      <c r="AU724" s="13">
        <f t="shared" si="232"/>
        <v>10</v>
      </c>
      <c r="AV724" s="14">
        <f t="shared" si="233"/>
        <v>201101</v>
      </c>
      <c r="AW724" s="14">
        <f t="shared" si="234"/>
        <v>1102011</v>
      </c>
      <c r="AX724" s="13" t="s">
        <v>816</v>
      </c>
      <c r="AY724" s="13">
        <f t="shared" si="235"/>
        <v>1</v>
      </c>
      <c r="AZ724" s="13" t="s">
        <v>837</v>
      </c>
      <c r="BA724" s="14">
        <f t="shared" si="236"/>
        <v>0</v>
      </c>
      <c r="BB724" s="14" t="str">
        <f t="shared" si="237"/>
        <v>张飞魂珠-1 等级-0</v>
      </c>
      <c r="BC724" s="25" t="s">
        <v>845</v>
      </c>
      <c r="BD724" s="14">
        <f t="shared" si="238"/>
        <v>0</v>
      </c>
      <c r="BE724" s="14">
        <f>SUMIFS(BD$4:BD724,$AU$4:$AU724,"="&amp;$AU724,$AY$4:$AY724,"="&amp;$AY724)</f>
        <v>0</v>
      </c>
      <c r="BF724" s="25" t="s">
        <v>846</v>
      </c>
      <c r="BG724" s="14">
        <f t="shared" si="239"/>
        <v>0</v>
      </c>
      <c r="BH724" s="14">
        <f>SUMIFS(BG$4:BG724,AU$4:AU724,"="&amp;AU724,AY$4:AY724,"="&amp;AY724)</f>
        <v>0</v>
      </c>
      <c r="BI724" s="25" t="s">
        <v>847</v>
      </c>
      <c r="BJ724" s="14">
        <f t="shared" si="240"/>
        <v>0</v>
      </c>
      <c r="BK724" s="14">
        <f>SUMIFS(BJ$4:BJ724,$AU$4:$AU724,"="&amp;$AU724,$AY$4:$AY724,"="&amp;$AY724)</f>
        <v>0</v>
      </c>
    </row>
    <row r="725" spans="46:63" ht="16.5" x14ac:dyDescent="0.2">
      <c r="AT725" s="13">
        <v>722</v>
      </c>
      <c r="AU725" s="13">
        <f t="shared" si="232"/>
        <v>10</v>
      </c>
      <c r="AV725" s="14">
        <f t="shared" si="233"/>
        <v>201101</v>
      </c>
      <c r="AW725" s="14">
        <f t="shared" si="234"/>
        <v>1102011</v>
      </c>
      <c r="AX725" s="13" t="s">
        <v>816</v>
      </c>
      <c r="AY725" s="13">
        <f t="shared" si="235"/>
        <v>1</v>
      </c>
      <c r="AZ725" s="13" t="s">
        <v>837</v>
      </c>
      <c r="BA725" s="14">
        <f t="shared" si="236"/>
        <v>1</v>
      </c>
      <c r="BB725" s="14" t="str">
        <f t="shared" si="237"/>
        <v>张飞魂珠-1 等级-1</v>
      </c>
      <c r="BC725" s="25" t="s">
        <v>845</v>
      </c>
      <c r="BD725" s="14">
        <f t="shared" si="238"/>
        <v>40</v>
      </c>
      <c r="BE725" s="14">
        <f>SUMIFS(BD$4:BD725,$AU$4:$AU725,"="&amp;$AU725,$AY$4:$AY725,"="&amp;$AY725)</f>
        <v>40</v>
      </c>
      <c r="BF725" s="25" t="s">
        <v>846</v>
      </c>
      <c r="BG725" s="14">
        <f t="shared" si="239"/>
        <v>22</v>
      </c>
      <c r="BH725" s="14">
        <f>SUMIFS(BG$4:BG725,AU$4:AU725,"="&amp;AU725,AY$4:AY725,"="&amp;AY725)</f>
        <v>22</v>
      </c>
      <c r="BI725" s="25" t="s">
        <v>847</v>
      </c>
      <c r="BJ725" s="14">
        <f t="shared" si="240"/>
        <v>1080</v>
      </c>
      <c r="BK725" s="14">
        <f>SUMIFS(BJ$4:BJ725,$AU$4:$AU725,"="&amp;$AU725,$AY$4:$AY725,"="&amp;$AY725)</f>
        <v>1080</v>
      </c>
    </row>
    <row r="726" spans="46:63" ht="16.5" x14ac:dyDescent="0.2">
      <c r="AT726" s="13">
        <v>723</v>
      </c>
      <c r="AU726" s="13">
        <f t="shared" si="232"/>
        <v>10</v>
      </c>
      <c r="AV726" s="14">
        <f t="shared" si="233"/>
        <v>201101</v>
      </c>
      <c r="AW726" s="14">
        <f t="shared" si="234"/>
        <v>1102011</v>
      </c>
      <c r="AX726" s="13" t="s">
        <v>816</v>
      </c>
      <c r="AY726" s="13">
        <f t="shared" si="235"/>
        <v>1</v>
      </c>
      <c r="AZ726" s="13" t="s">
        <v>837</v>
      </c>
      <c r="BA726" s="14">
        <f t="shared" si="236"/>
        <v>2</v>
      </c>
      <c r="BB726" s="14" t="str">
        <f t="shared" si="237"/>
        <v>张飞魂珠-1 等级-2</v>
      </c>
      <c r="BC726" s="25" t="s">
        <v>845</v>
      </c>
      <c r="BD726" s="14">
        <f t="shared" si="238"/>
        <v>60</v>
      </c>
      <c r="BE726" s="14">
        <f>SUMIFS(BD$4:BD726,$AU$4:$AU726,"="&amp;$AU726,$AY$4:$AY726,"="&amp;$AY726)</f>
        <v>100</v>
      </c>
      <c r="BF726" s="25" t="s">
        <v>846</v>
      </c>
      <c r="BG726" s="14">
        <f t="shared" si="239"/>
        <v>33</v>
      </c>
      <c r="BH726" s="14">
        <f>SUMIFS(BG$4:BG726,AU$4:AU726,"="&amp;AU726,AY$4:AY726,"="&amp;AY726)</f>
        <v>55</v>
      </c>
      <c r="BI726" s="25" t="s">
        <v>847</v>
      </c>
      <c r="BJ726" s="14">
        <f t="shared" si="240"/>
        <v>1620</v>
      </c>
      <c r="BK726" s="14">
        <f>SUMIFS(BJ$4:BJ726,$AU$4:$AU726,"="&amp;$AU726,$AY$4:$AY726,"="&amp;$AY726)</f>
        <v>2700</v>
      </c>
    </row>
    <row r="727" spans="46:63" ht="16.5" x14ac:dyDescent="0.2">
      <c r="AT727" s="13">
        <v>724</v>
      </c>
      <c r="AU727" s="13">
        <f t="shared" si="232"/>
        <v>10</v>
      </c>
      <c r="AV727" s="14">
        <f t="shared" si="233"/>
        <v>201101</v>
      </c>
      <c r="AW727" s="14">
        <f t="shared" si="234"/>
        <v>1102011</v>
      </c>
      <c r="AX727" s="13" t="s">
        <v>816</v>
      </c>
      <c r="AY727" s="13">
        <f t="shared" si="235"/>
        <v>1</v>
      </c>
      <c r="AZ727" s="13" t="s">
        <v>837</v>
      </c>
      <c r="BA727" s="14">
        <f t="shared" si="236"/>
        <v>3</v>
      </c>
      <c r="BB727" s="14" t="str">
        <f t="shared" si="237"/>
        <v>张飞魂珠-1 等级-3</v>
      </c>
      <c r="BC727" s="25" t="s">
        <v>845</v>
      </c>
      <c r="BD727" s="14">
        <f t="shared" si="238"/>
        <v>80</v>
      </c>
      <c r="BE727" s="14">
        <f>SUMIFS(BD$4:BD727,$AU$4:$AU727,"="&amp;$AU727,$AY$4:$AY727,"="&amp;$AY727)</f>
        <v>180</v>
      </c>
      <c r="BF727" s="25" t="s">
        <v>846</v>
      </c>
      <c r="BG727" s="14">
        <f t="shared" si="239"/>
        <v>44</v>
      </c>
      <c r="BH727" s="14">
        <f>SUMIFS(BG$4:BG727,AU$4:AU727,"="&amp;AU727,AY$4:AY727,"="&amp;AY727)</f>
        <v>99</v>
      </c>
      <c r="BI727" s="25" t="s">
        <v>847</v>
      </c>
      <c r="BJ727" s="14">
        <f t="shared" si="240"/>
        <v>2160</v>
      </c>
      <c r="BK727" s="14">
        <f>SUMIFS(BJ$4:BJ727,$AU$4:$AU727,"="&amp;$AU727,$AY$4:$AY727,"="&amp;$AY727)</f>
        <v>4860</v>
      </c>
    </row>
    <row r="728" spans="46:63" ht="16.5" x14ac:dyDescent="0.2">
      <c r="AT728" s="13">
        <v>725</v>
      </c>
      <c r="AU728" s="13">
        <f t="shared" si="232"/>
        <v>10</v>
      </c>
      <c r="AV728" s="14">
        <f t="shared" si="233"/>
        <v>201101</v>
      </c>
      <c r="AW728" s="14">
        <f t="shared" si="234"/>
        <v>1102011</v>
      </c>
      <c r="AX728" s="13" t="s">
        <v>816</v>
      </c>
      <c r="AY728" s="13">
        <f t="shared" si="235"/>
        <v>1</v>
      </c>
      <c r="AZ728" s="13" t="s">
        <v>837</v>
      </c>
      <c r="BA728" s="14">
        <f t="shared" si="236"/>
        <v>4</v>
      </c>
      <c r="BB728" s="14" t="str">
        <f t="shared" si="237"/>
        <v>张飞魂珠-1 等级-4</v>
      </c>
      <c r="BC728" s="25" t="s">
        <v>845</v>
      </c>
      <c r="BD728" s="14">
        <f t="shared" si="238"/>
        <v>120</v>
      </c>
      <c r="BE728" s="14">
        <f>SUMIFS(BD$4:BD728,$AU$4:$AU728,"="&amp;$AU728,$AY$4:$AY728,"="&amp;$AY728)</f>
        <v>300</v>
      </c>
      <c r="BF728" s="25" t="s">
        <v>846</v>
      </c>
      <c r="BG728" s="14">
        <f t="shared" si="239"/>
        <v>66</v>
      </c>
      <c r="BH728" s="14">
        <f>SUMIFS(BG$4:BG728,AU$4:AU728,"="&amp;AU728,AY$4:AY728,"="&amp;AY728)</f>
        <v>165</v>
      </c>
      <c r="BI728" s="25" t="s">
        <v>847</v>
      </c>
      <c r="BJ728" s="14">
        <f t="shared" si="240"/>
        <v>3240</v>
      </c>
      <c r="BK728" s="14">
        <f>SUMIFS(BJ$4:BJ728,$AU$4:$AU728,"="&amp;$AU728,$AY$4:$AY728,"="&amp;$AY728)</f>
        <v>8100</v>
      </c>
    </row>
    <row r="729" spans="46:63" ht="16.5" x14ac:dyDescent="0.2">
      <c r="AT729" s="13">
        <v>726</v>
      </c>
      <c r="AU729" s="13">
        <f t="shared" si="232"/>
        <v>10</v>
      </c>
      <c r="AV729" s="14">
        <f t="shared" si="233"/>
        <v>201101</v>
      </c>
      <c r="AW729" s="14">
        <f t="shared" si="234"/>
        <v>1102011</v>
      </c>
      <c r="AX729" s="13" t="s">
        <v>816</v>
      </c>
      <c r="AY729" s="13">
        <f t="shared" si="235"/>
        <v>1</v>
      </c>
      <c r="AZ729" s="13" t="s">
        <v>837</v>
      </c>
      <c r="BA729" s="14">
        <f t="shared" si="236"/>
        <v>5</v>
      </c>
      <c r="BB729" s="14" t="str">
        <f t="shared" si="237"/>
        <v>张飞魂珠-1 等级-5</v>
      </c>
      <c r="BC729" s="25" t="s">
        <v>845</v>
      </c>
      <c r="BD729" s="14">
        <f t="shared" si="238"/>
        <v>160</v>
      </c>
      <c r="BE729" s="14">
        <f>SUMIFS(BD$4:BD729,$AU$4:$AU729,"="&amp;$AU729,$AY$4:$AY729,"="&amp;$AY729)</f>
        <v>460</v>
      </c>
      <c r="BF729" s="25" t="s">
        <v>846</v>
      </c>
      <c r="BG729" s="14">
        <f t="shared" si="239"/>
        <v>88</v>
      </c>
      <c r="BH729" s="14">
        <f>SUMIFS(BG$4:BG729,AU$4:AU729,"="&amp;AU729,AY$4:AY729,"="&amp;AY729)</f>
        <v>253</v>
      </c>
      <c r="BI729" s="25" t="s">
        <v>847</v>
      </c>
      <c r="BJ729" s="14">
        <f t="shared" si="240"/>
        <v>4320</v>
      </c>
      <c r="BK729" s="14">
        <f>SUMIFS(BJ$4:BJ729,$AU$4:$AU729,"="&amp;$AU729,$AY$4:$AY729,"="&amp;$AY729)</f>
        <v>12420</v>
      </c>
    </row>
    <row r="730" spans="46:63" ht="16.5" x14ac:dyDescent="0.2">
      <c r="AT730" s="13">
        <v>727</v>
      </c>
      <c r="AU730" s="13">
        <f t="shared" si="232"/>
        <v>10</v>
      </c>
      <c r="AV730" s="14">
        <f t="shared" si="233"/>
        <v>201101</v>
      </c>
      <c r="AW730" s="14">
        <f t="shared" si="234"/>
        <v>1102011</v>
      </c>
      <c r="AX730" s="13" t="s">
        <v>816</v>
      </c>
      <c r="AY730" s="13">
        <f t="shared" si="235"/>
        <v>1</v>
      </c>
      <c r="AZ730" s="13" t="s">
        <v>837</v>
      </c>
      <c r="BA730" s="14">
        <f t="shared" si="236"/>
        <v>6</v>
      </c>
      <c r="BB730" s="14" t="str">
        <f t="shared" si="237"/>
        <v>张飞魂珠-1 等级-6</v>
      </c>
      <c r="BC730" s="25" t="s">
        <v>845</v>
      </c>
      <c r="BD730" s="14">
        <f t="shared" si="238"/>
        <v>200</v>
      </c>
      <c r="BE730" s="14">
        <f>SUMIFS(BD$4:BD730,$AU$4:$AU730,"="&amp;$AU730,$AY$4:$AY730,"="&amp;$AY730)</f>
        <v>660</v>
      </c>
      <c r="BF730" s="25" t="s">
        <v>846</v>
      </c>
      <c r="BG730" s="14">
        <f t="shared" si="239"/>
        <v>110</v>
      </c>
      <c r="BH730" s="14">
        <f>SUMIFS(BG$4:BG730,AU$4:AU730,"="&amp;AU730,AY$4:AY730,"="&amp;AY730)</f>
        <v>363</v>
      </c>
      <c r="BI730" s="25" t="s">
        <v>847</v>
      </c>
      <c r="BJ730" s="14">
        <f t="shared" si="240"/>
        <v>5400</v>
      </c>
      <c r="BK730" s="14">
        <f>SUMIFS(BJ$4:BJ730,$AU$4:$AU730,"="&amp;$AU730,$AY$4:$AY730,"="&amp;$AY730)</f>
        <v>17820</v>
      </c>
    </row>
    <row r="731" spans="46:63" ht="16.5" x14ac:dyDescent="0.2">
      <c r="AT731" s="13">
        <v>728</v>
      </c>
      <c r="AU731" s="13">
        <f t="shared" si="232"/>
        <v>10</v>
      </c>
      <c r="AV731" s="14">
        <f t="shared" si="233"/>
        <v>201101</v>
      </c>
      <c r="AW731" s="14">
        <f t="shared" si="234"/>
        <v>1102011</v>
      </c>
      <c r="AX731" s="13" t="s">
        <v>816</v>
      </c>
      <c r="AY731" s="13">
        <f t="shared" si="235"/>
        <v>1</v>
      </c>
      <c r="AZ731" s="13" t="s">
        <v>837</v>
      </c>
      <c r="BA731" s="14">
        <f t="shared" si="236"/>
        <v>7</v>
      </c>
      <c r="BB731" s="14" t="str">
        <f t="shared" si="237"/>
        <v>张飞魂珠-1 等级-7</v>
      </c>
      <c r="BC731" s="25" t="s">
        <v>845</v>
      </c>
      <c r="BD731" s="14">
        <f t="shared" si="238"/>
        <v>240</v>
      </c>
      <c r="BE731" s="14">
        <f>SUMIFS(BD$4:BD731,$AU$4:$AU731,"="&amp;$AU731,$AY$4:$AY731,"="&amp;$AY731)</f>
        <v>900</v>
      </c>
      <c r="BF731" s="25" t="s">
        <v>846</v>
      </c>
      <c r="BG731" s="14">
        <f t="shared" si="239"/>
        <v>132</v>
      </c>
      <c r="BH731" s="14">
        <f>SUMIFS(BG$4:BG731,AU$4:AU731,"="&amp;AU731,AY$4:AY731,"="&amp;AY731)</f>
        <v>495</v>
      </c>
      <c r="BI731" s="25" t="s">
        <v>847</v>
      </c>
      <c r="BJ731" s="14">
        <f t="shared" si="240"/>
        <v>6480</v>
      </c>
      <c r="BK731" s="14">
        <f>SUMIFS(BJ$4:BJ731,$AU$4:$AU731,"="&amp;$AU731,$AY$4:$AY731,"="&amp;$AY731)</f>
        <v>24300</v>
      </c>
    </row>
    <row r="732" spans="46:63" ht="16.5" x14ac:dyDescent="0.2">
      <c r="AT732" s="13">
        <v>729</v>
      </c>
      <c r="AU732" s="13">
        <f t="shared" si="232"/>
        <v>10</v>
      </c>
      <c r="AV732" s="14">
        <f t="shared" si="233"/>
        <v>201101</v>
      </c>
      <c r="AW732" s="14">
        <f t="shared" si="234"/>
        <v>1102011</v>
      </c>
      <c r="AX732" s="13" t="s">
        <v>816</v>
      </c>
      <c r="AY732" s="13">
        <f t="shared" si="235"/>
        <v>1</v>
      </c>
      <c r="AZ732" s="13" t="s">
        <v>837</v>
      </c>
      <c r="BA732" s="14">
        <f t="shared" si="236"/>
        <v>8</v>
      </c>
      <c r="BB732" s="14" t="str">
        <f t="shared" si="237"/>
        <v>张飞魂珠-1 等级-8</v>
      </c>
      <c r="BC732" s="25" t="s">
        <v>845</v>
      </c>
      <c r="BD732" s="14">
        <f t="shared" si="238"/>
        <v>280</v>
      </c>
      <c r="BE732" s="14">
        <f>SUMIFS(BD$4:BD732,$AU$4:$AU732,"="&amp;$AU732,$AY$4:$AY732,"="&amp;$AY732)</f>
        <v>1180</v>
      </c>
      <c r="BF732" s="25" t="s">
        <v>846</v>
      </c>
      <c r="BG732" s="14">
        <f t="shared" si="239"/>
        <v>154</v>
      </c>
      <c r="BH732" s="14">
        <f>SUMIFS(BG$4:BG732,AU$4:AU732,"="&amp;AU732,AY$4:AY732,"="&amp;AY732)</f>
        <v>649</v>
      </c>
      <c r="BI732" s="25" t="s">
        <v>847</v>
      </c>
      <c r="BJ732" s="14">
        <f t="shared" si="240"/>
        <v>7560</v>
      </c>
      <c r="BK732" s="14">
        <f>SUMIFS(BJ$4:BJ732,$AU$4:$AU732,"="&amp;$AU732,$AY$4:$AY732,"="&amp;$AY732)</f>
        <v>31860</v>
      </c>
    </row>
    <row r="733" spans="46:63" ht="16.5" x14ac:dyDescent="0.2">
      <c r="AT733" s="13">
        <v>730</v>
      </c>
      <c r="AU733" s="13">
        <f t="shared" si="232"/>
        <v>10</v>
      </c>
      <c r="AV733" s="14">
        <f t="shared" si="233"/>
        <v>201101</v>
      </c>
      <c r="AW733" s="14">
        <f t="shared" si="234"/>
        <v>1102011</v>
      </c>
      <c r="AX733" s="13" t="s">
        <v>816</v>
      </c>
      <c r="AY733" s="13">
        <f t="shared" si="235"/>
        <v>1</v>
      </c>
      <c r="AZ733" s="13" t="s">
        <v>837</v>
      </c>
      <c r="BA733" s="14">
        <f t="shared" si="236"/>
        <v>9</v>
      </c>
      <c r="BB733" s="14" t="str">
        <f t="shared" si="237"/>
        <v>张飞魂珠-1 等级-9</v>
      </c>
      <c r="BC733" s="25" t="s">
        <v>845</v>
      </c>
      <c r="BD733" s="14">
        <f t="shared" si="238"/>
        <v>320</v>
      </c>
      <c r="BE733" s="14">
        <f>SUMIFS(BD$4:BD733,$AU$4:$AU733,"="&amp;$AU733,$AY$4:$AY733,"="&amp;$AY733)</f>
        <v>1500</v>
      </c>
      <c r="BF733" s="25" t="s">
        <v>846</v>
      </c>
      <c r="BG733" s="14">
        <f t="shared" si="239"/>
        <v>176</v>
      </c>
      <c r="BH733" s="14">
        <f>SUMIFS(BG$4:BG733,AU$4:AU733,"="&amp;AU733,AY$4:AY733,"="&amp;AY733)</f>
        <v>825</v>
      </c>
      <c r="BI733" s="25" t="s">
        <v>847</v>
      </c>
      <c r="BJ733" s="14">
        <f t="shared" si="240"/>
        <v>8640</v>
      </c>
      <c r="BK733" s="14">
        <f>SUMIFS(BJ$4:BJ733,$AU$4:$AU733,"="&amp;$AU733,$AY$4:$AY733,"="&amp;$AY733)</f>
        <v>40500</v>
      </c>
    </row>
    <row r="734" spans="46:63" ht="16.5" x14ac:dyDescent="0.2">
      <c r="AT734" s="13">
        <v>731</v>
      </c>
      <c r="AU734" s="13">
        <f t="shared" si="232"/>
        <v>10</v>
      </c>
      <c r="AV734" s="14">
        <f t="shared" si="233"/>
        <v>201102</v>
      </c>
      <c r="AW734" s="14">
        <f t="shared" si="234"/>
        <v>1102011</v>
      </c>
      <c r="AX734" s="13" t="s">
        <v>816</v>
      </c>
      <c r="AY734" s="13">
        <f t="shared" si="235"/>
        <v>2</v>
      </c>
      <c r="AZ734" s="13" t="s">
        <v>837</v>
      </c>
      <c r="BA734" s="14">
        <f t="shared" si="236"/>
        <v>0</v>
      </c>
      <c r="BB734" s="14" t="str">
        <f t="shared" si="237"/>
        <v>张飞魂珠-2 等级-0</v>
      </c>
      <c r="BC734" s="25" t="s">
        <v>845</v>
      </c>
      <c r="BD734" s="14">
        <f t="shared" si="238"/>
        <v>0</v>
      </c>
      <c r="BE734" s="14">
        <f>SUMIFS(BD$4:BD734,$AU$4:$AU734,"="&amp;$AU734,$AY$4:$AY734,"="&amp;$AY734)</f>
        <v>0</v>
      </c>
      <c r="BF734" s="25" t="s">
        <v>846</v>
      </c>
      <c r="BG734" s="14">
        <f t="shared" si="239"/>
        <v>0</v>
      </c>
      <c r="BH734" s="14">
        <f>SUMIFS(BG$4:BG734,AU$4:AU734,"="&amp;AU734,AY$4:AY734,"="&amp;AY734)</f>
        <v>0</v>
      </c>
      <c r="BI734" s="25" t="s">
        <v>847</v>
      </c>
      <c r="BJ734" s="14">
        <f t="shared" si="240"/>
        <v>0</v>
      </c>
      <c r="BK734" s="14">
        <f>SUMIFS(BJ$4:BJ734,$AU$4:$AU734,"="&amp;$AU734,$AY$4:$AY734,"="&amp;$AY734)</f>
        <v>0</v>
      </c>
    </row>
    <row r="735" spans="46:63" ht="16.5" x14ac:dyDescent="0.2">
      <c r="AT735" s="13">
        <v>732</v>
      </c>
      <c r="AU735" s="13">
        <f t="shared" si="232"/>
        <v>10</v>
      </c>
      <c r="AV735" s="14">
        <f t="shared" si="233"/>
        <v>201102</v>
      </c>
      <c r="AW735" s="14">
        <f t="shared" si="234"/>
        <v>1102011</v>
      </c>
      <c r="AX735" s="13" t="s">
        <v>816</v>
      </c>
      <c r="AY735" s="13">
        <f t="shared" si="235"/>
        <v>2</v>
      </c>
      <c r="AZ735" s="13" t="s">
        <v>837</v>
      </c>
      <c r="BA735" s="14">
        <f t="shared" si="236"/>
        <v>1</v>
      </c>
      <c r="BB735" s="14" t="str">
        <f t="shared" si="237"/>
        <v>张飞魂珠-2 等级-1</v>
      </c>
      <c r="BC735" s="25" t="s">
        <v>845</v>
      </c>
      <c r="BD735" s="14">
        <f t="shared" si="238"/>
        <v>50</v>
      </c>
      <c r="BE735" s="14">
        <f>SUMIFS(BD$4:BD735,$AU$4:$AU735,"="&amp;$AU735,$AY$4:$AY735,"="&amp;$AY735)</f>
        <v>50</v>
      </c>
      <c r="BF735" s="25" t="s">
        <v>846</v>
      </c>
      <c r="BG735" s="14">
        <f t="shared" si="239"/>
        <v>28</v>
      </c>
      <c r="BH735" s="14">
        <f>SUMIFS(BG$4:BG735,AU$4:AU735,"="&amp;AU735,AY$4:AY735,"="&amp;AY735)</f>
        <v>28</v>
      </c>
      <c r="BI735" s="25" t="s">
        <v>847</v>
      </c>
      <c r="BJ735" s="14">
        <f t="shared" si="240"/>
        <v>1350</v>
      </c>
      <c r="BK735" s="14">
        <f>SUMIFS(BJ$4:BJ735,$AU$4:$AU735,"="&amp;$AU735,$AY$4:$AY735,"="&amp;$AY735)</f>
        <v>1350</v>
      </c>
    </row>
    <row r="736" spans="46:63" ht="16.5" x14ac:dyDescent="0.2">
      <c r="AT736" s="13">
        <v>733</v>
      </c>
      <c r="AU736" s="13">
        <f t="shared" si="232"/>
        <v>10</v>
      </c>
      <c r="AV736" s="14">
        <f t="shared" si="233"/>
        <v>201102</v>
      </c>
      <c r="AW736" s="14">
        <f t="shared" si="234"/>
        <v>1102011</v>
      </c>
      <c r="AX736" s="13" t="s">
        <v>816</v>
      </c>
      <c r="AY736" s="13">
        <f t="shared" si="235"/>
        <v>2</v>
      </c>
      <c r="AZ736" s="13" t="s">
        <v>837</v>
      </c>
      <c r="BA736" s="14">
        <f t="shared" si="236"/>
        <v>2</v>
      </c>
      <c r="BB736" s="14" t="str">
        <f t="shared" si="237"/>
        <v>张飞魂珠-2 等级-2</v>
      </c>
      <c r="BC736" s="25" t="s">
        <v>845</v>
      </c>
      <c r="BD736" s="14">
        <f t="shared" si="238"/>
        <v>80</v>
      </c>
      <c r="BE736" s="14">
        <f>SUMIFS(BD$4:BD736,$AU$4:$AU736,"="&amp;$AU736,$AY$4:$AY736,"="&amp;$AY736)</f>
        <v>130</v>
      </c>
      <c r="BF736" s="25" t="s">
        <v>846</v>
      </c>
      <c r="BG736" s="14">
        <f t="shared" si="239"/>
        <v>44</v>
      </c>
      <c r="BH736" s="14">
        <f>SUMIFS(BG$4:BG736,AU$4:AU736,"="&amp;AU736,AY$4:AY736,"="&amp;AY736)</f>
        <v>72</v>
      </c>
      <c r="BI736" s="25" t="s">
        <v>847</v>
      </c>
      <c r="BJ736" s="14">
        <f t="shared" si="240"/>
        <v>2160</v>
      </c>
      <c r="BK736" s="14">
        <f>SUMIFS(BJ$4:BJ736,$AU$4:$AU736,"="&amp;$AU736,$AY$4:$AY736,"="&amp;$AY736)</f>
        <v>3510</v>
      </c>
    </row>
    <row r="737" spans="46:63" ht="16.5" x14ac:dyDescent="0.2">
      <c r="AT737" s="13">
        <v>734</v>
      </c>
      <c r="AU737" s="13">
        <f t="shared" si="232"/>
        <v>10</v>
      </c>
      <c r="AV737" s="14">
        <f t="shared" si="233"/>
        <v>201102</v>
      </c>
      <c r="AW737" s="14">
        <f t="shared" si="234"/>
        <v>1102011</v>
      </c>
      <c r="AX737" s="13" t="s">
        <v>816</v>
      </c>
      <c r="AY737" s="13">
        <f t="shared" si="235"/>
        <v>2</v>
      </c>
      <c r="AZ737" s="13" t="s">
        <v>837</v>
      </c>
      <c r="BA737" s="14">
        <f t="shared" si="236"/>
        <v>3</v>
      </c>
      <c r="BB737" s="14" t="str">
        <f t="shared" si="237"/>
        <v>张飞魂珠-2 等级-3</v>
      </c>
      <c r="BC737" s="25" t="s">
        <v>845</v>
      </c>
      <c r="BD737" s="14">
        <f t="shared" si="238"/>
        <v>100</v>
      </c>
      <c r="BE737" s="14">
        <f>SUMIFS(BD$4:BD737,$AU$4:$AU737,"="&amp;$AU737,$AY$4:$AY737,"="&amp;$AY737)</f>
        <v>230</v>
      </c>
      <c r="BF737" s="25" t="s">
        <v>846</v>
      </c>
      <c r="BG737" s="14">
        <f t="shared" si="239"/>
        <v>55</v>
      </c>
      <c r="BH737" s="14">
        <f>SUMIFS(BG$4:BG737,AU$4:AU737,"="&amp;AU737,AY$4:AY737,"="&amp;AY737)</f>
        <v>127</v>
      </c>
      <c r="BI737" s="25" t="s">
        <v>847</v>
      </c>
      <c r="BJ737" s="14">
        <f t="shared" si="240"/>
        <v>2700</v>
      </c>
      <c r="BK737" s="14">
        <f>SUMIFS(BJ$4:BJ737,$AU$4:$AU737,"="&amp;$AU737,$AY$4:$AY737,"="&amp;$AY737)</f>
        <v>6210</v>
      </c>
    </row>
    <row r="738" spans="46:63" ht="16.5" x14ac:dyDescent="0.2">
      <c r="AT738" s="13">
        <v>735</v>
      </c>
      <c r="AU738" s="13">
        <f t="shared" si="232"/>
        <v>10</v>
      </c>
      <c r="AV738" s="14">
        <f t="shared" si="233"/>
        <v>201102</v>
      </c>
      <c r="AW738" s="14">
        <f t="shared" si="234"/>
        <v>1102011</v>
      </c>
      <c r="AX738" s="13" t="s">
        <v>816</v>
      </c>
      <c r="AY738" s="13">
        <f t="shared" si="235"/>
        <v>2</v>
      </c>
      <c r="AZ738" s="13" t="s">
        <v>837</v>
      </c>
      <c r="BA738" s="14">
        <f t="shared" si="236"/>
        <v>4</v>
      </c>
      <c r="BB738" s="14" t="str">
        <f t="shared" si="237"/>
        <v>张飞魂珠-2 等级-4</v>
      </c>
      <c r="BC738" s="25" t="s">
        <v>845</v>
      </c>
      <c r="BD738" s="14">
        <f t="shared" si="238"/>
        <v>160</v>
      </c>
      <c r="BE738" s="14">
        <f>SUMIFS(BD$4:BD738,$AU$4:$AU738,"="&amp;$AU738,$AY$4:$AY738,"="&amp;$AY738)</f>
        <v>390</v>
      </c>
      <c r="BF738" s="25" t="s">
        <v>846</v>
      </c>
      <c r="BG738" s="14">
        <f t="shared" si="239"/>
        <v>88</v>
      </c>
      <c r="BH738" s="14">
        <f>SUMIFS(BG$4:BG738,AU$4:AU738,"="&amp;AU738,AY$4:AY738,"="&amp;AY738)</f>
        <v>215</v>
      </c>
      <c r="BI738" s="25" t="s">
        <v>847</v>
      </c>
      <c r="BJ738" s="14">
        <f t="shared" si="240"/>
        <v>4320</v>
      </c>
      <c r="BK738" s="14">
        <f>SUMIFS(BJ$4:BJ738,$AU$4:$AU738,"="&amp;$AU738,$AY$4:$AY738,"="&amp;$AY738)</f>
        <v>10530</v>
      </c>
    </row>
    <row r="739" spans="46:63" ht="16.5" x14ac:dyDescent="0.2">
      <c r="AT739" s="13">
        <v>736</v>
      </c>
      <c r="AU739" s="13">
        <f t="shared" si="232"/>
        <v>10</v>
      </c>
      <c r="AV739" s="14">
        <f t="shared" si="233"/>
        <v>201102</v>
      </c>
      <c r="AW739" s="14">
        <f t="shared" si="234"/>
        <v>1102011</v>
      </c>
      <c r="AX739" s="13" t="s">
        <v>816</v>
      </c>
      <c r="AY739" s="13">
        <f t="shared" si="235"/>
        <v>2</v>
      </c>
      <c r="AZ739" s="13" t="s">
        <v>837</v>
      </c>
      <c r="BA739" s="14">
        <f t="shared" si="236"/>
        <v>5</v>
      </c>
      <c r="BB739" s="14" t="str">
        <f t="shared" si="237"/>
        <v>张飞魂珠-2 等级-5</v>
      </c>
      <c r="BC739" s="25" t="s">
        <v>845</v>
      </c>
      <c r="BD739" s="14">
        <f t="shared" si="238"/>
        <v>220</v>
      </c>
      <c r="BE739" s="14">
        <f>SUMIFS(BD$4:BD739,$AU$4:$AU739,"="&amp;$AU739,$AY$4:$AY739,"="&amp;$AY739)</f>
        <v>610</v>
      </c>
      <c r="BF739" s="25" t="s">
        <v>846</v>
      </c>
      <c r="BG739" s="14">
        <f t="shared" si="239"/>
        <v>121</v>
      </c>
      <c r="BH739" s="14">
        <f>SUMIFS(BG$4:BG739,AU$4:AU739,"="&amp;AU739,AY$4:AY739,"="&amp;AY739)</f>
        <v>336</v>
      </c>
      <c r="BI739" s="25" t="s">
        <v>847</v>
      </c>
      <c r="BJ739" s="14">
        <f t="shared" si="240"/>
        <v>5940</v>
      </c>
      <c r="BK739" s="14">
        <f>SUMIFS(BJ$4:BJ739,$AU$4:$AU739,"="&amp;$AU739,$AY$4:$AY739,"="&amp;$AY739)</f>
        <v>16470</v>
      </c>
    </row>
    <row r="740" spans="46:63" ht="16.5" x14ac:dyDescent="0.2">
      <c r="AT740" s="13">
        <v>737</v>
      </c>
      <c r="AU740" s="13">
        <f t="shared" si="232"/>
        <v>10</v>
      </c>
      <c r="AV740" s="14">
        <f t="shared" si="233"/>
        <v>201102</v>
      </c>
      <c r="AW740" s="14">
        <f t="shared" si="234"/>
        <v>1102011</v>
      </c>
      <c r="AX740" s="13" t="s">
        <v>816</v>
      </c>
      <c r="AY740" s="13">
        <f t="shared" si="235"/>
        <v>2</v>
      </c>
      <c r="AZ740" s="13" t="s">
        <v>837</v>
      </c>
      <c r="BA740" s="14">
        <f t="shared" si="236"/>
        <v>6</v>
      </c>
      <c r="BB740" s="14" t="str">
        <f t="shared" si="237"/>
        <v>张飞魂珠-2 等级-6</v>
      </c>
      <c r="BC740" s="25" t="s">
        <v>845</v>
      </c>
      <c r="BD740" s="14">
        <f t="shared" si="238"/>
        <v>280</v>
      </c>
      <c r="BE740" s="14">
        <f>SUMIFS(BD$4:BD740,$AU$4:$AU740,"="&amp;$AU740,$AY$4:$AY740,"="&amp;$AY740)</f>
        <v>890</v>
      </c>
      <c r="BF740" s="25" t="s">
        <v>846</v>
      </c>
      <c r="BG740" s="14">
        <f t="shared" si="239"/>
        <v>154</v>
      </c>
      <c r="BH740" s="14">
        <f>SUMIFS(BG$4:BG740,AU$4:AU740,"="&amp;AU740,AY$4:AY740,"="&amp;AY740)</f>
        <v>490</v>
      </c>
      <c r="BI740" s="25" t="s">
        <v>847</v>
      </c>
      <c r="BJ740" s="14">
        <f t="shared" si="240"/>
        <v>7560</v>
      </c>
      <c r="BK740" s="14">
        <f>SUMIFS(BJ$4:BJ740,$AU$4:$AU740,"="&amp;$AU740,$AY$4:$AY740,"="&amp;$AY740)</f>
        <v>24030</v>
      </c>
    </row>
    <row r="741" spans="46:63" ht="16.5" x14ac:dyDescent="0.2">
      <c r="AT741" s="13">
        <v>738</v>
      </c>
      <c r="AU741" s="13">
        <f t="shared" si="232"/>
        <v>10</v>
      </c>
      <c r="AV741" s="14">
        <f t="shared" si="233"/>
        <v>201102</v>
      </c>
      <c r="AW741" s="14">
        <f t="shared" si="234"/>
        <v>1102011</v>
      </c>
      <c r="AX741" s="13" t="s">
        <v>816</v>
      </c>
      <c r="AY741" s="13">
        <f t="shared" si="235"/>
        <v>2</v>
      </c>
      <c r="AZ741" s="13" t="s">
        <v>837</v>
      </c>
      <c r="BA741" s="14">
        <f t="shared" si="236"/>
        <v>7</v>
      </c>
      <c r="BB741" s="14" t="str">
        <f t="shared" si="237"/>
        <v>张飞魂珠-2 等级-7</v>
      </c>
      <c r="BC741" s="25" t="s">
        <v>845</v>
      </c>
      <c r="BD741" s="14">
        <f t="shared" si="238"/>
        <v>320</v>
      </c>
      <c r="BE741" s="14">
        <f>SUMIFS(BD$4:BD741,$AU$4:$AU741,"="&amp;$AU741,$AY$4:$AY741,"="&amp;$AY741)</f>
        <v>1210</v>
      </c>
      <c r="BF741" s="25" t="s">
        <v>846</v>
      </c>
      <c r="BG741" s="14">
        <f t="shared" si="239"/>
        <v>176</v>
      </c>
      <c r="BH741" s="14">
        <f>SUMIFS(BG$4:BG741,AU$4:AU741,"="&amp;AU741,AY$4:AY741,"="&amp;AY741)</f>
        <v>666</v>
      </c>
      <c r="BI741" s="25" t="s">
        <v>847</v>
      </c>
      <c r="BJ741" s="14">
        <f t="shared" si="240"/>
        <v>8640</v>
      </c>
      <c r="BK741" s="14">
        <f>SUMIFS(BJ$4:BJ741,$AU$4:$AU741,"="&amp;$AU741,$AY$4:$AY741,"="&amp;$AY741)</f>
        <v>32670</v>
      </c>
    </row>
    <row r="742" spans="46:63" ht="16.5" x14ac:dyDescent="0.2">
      <c r="AT742" s="13">
        <v>739</v>
      </c>
      <c r="AU742" s="13">
        <f t="shared" si="232"/>
        <v>10</v>
      </c>
      <c r="AV742" s="14">
        <f t="shared" si="233"/>
        <v>201102</v>
      </c>
      <c r="AW742" s="14">
        <f t="shared" si="234"/>
        <v>1102011</v>
      </c>
      <c r="AX742" s="13" t="s">
        <v>816</v>
      </c>
      <c r="AY742" s="13">
        <f t="shared" si="235"/>
        <v>2</v>
      </c>
      <c r="AZ742" s="13" t="s">
        <v>837</v>
      </c>
      <c r="BA742" s="14">
        <f t="shared" si="236"/>
        <v>8</v>
      </c>
      <c r="BB742" s="14" t="str">
        <f t="shared" si="237"/>
        <v>张飞魂珠-2 等级-8</v>
      </c>
      <c r="BC742" s="25" t="s">
        <v>845</v>
      </c>
      <c r="BD742" s="14">
        <f t="shared" si="238"/>
        <v>380</v>
      </c>
      <c r="BE742" s="14">
        <f>SUMIFS(BD$4:BD742,$AU$4:$AU742,"="&amp;$AU742,$AY$4:$AY742,"="&amp;$AY742)</f>
        <v>1590</v>
      </c>
      <c r="BF742" s="25" t="s">
        <v>846</v>
      </c>
      <c r="BG742" s="14">
        <f t="shared" si="239"/>
        <v>209</v>
      </c>
      <c r="BH742" s="14">
        <f>SUMIFS(BG$4:BG742,AU$4:AU742,"="&amp;AU742,AY$4:AY742,"="&amp;AY742)</f>
        <v>875</v>
      </c>
      <c r="BI742" s="25" t="s">
        <v>847</v>
      </c>
      <c r="BJ742" s="14">
        <f t="shared" si="240"/>
        <v>10260</v>
      </c>
      <c r="BK742" s="14">
        <f>SUMIFS(BJ$4:BJ742,$AU$4:$AU742,"="&amp;$AU742,$AY$4:$AY742,"="&amp;$AY742)</f>
        <v>42930</v>
      </c>
    </row>
    <row r="743" spans="46:63" ht="16.5" x14ac:dyDescent="0.2">
      <c r="AT743" s="13">
        <v>740</v>
      </c>
      <c r="AU743" s="13">
        <f t="shared" si="232"/>
        <v>10</v>
      </c>
      <c r="AV743" s="14">
        <f t="shared" si="233"/>
        <v>201102</v>
      </c>
      <c r="AW743" s="14">
        <f t="shared" si="234"/>
        <v>1102011</v>
      </c>
      <c r="AX743" s="13" t="s">
        <v>816</v>
      </c>
      <c r="AY743" s="13">
        <f t="shared" si="235"/>
        <v>2</v>
      </c>
      <c r="AZ743" s="13" t="s">
        <v>837</v>
      </c>
      <c r="BA743" s="14">
        <f t="shared" si="236"/>
        <v>9</v>
      </c>
      <c r="BB743" s="14" t="str">
        <f t="shared" si="237"/>
        <v>张飞魂珠-2 等级-9</v>
      </c>
      <c r="BC743" s="25" t="s">
        <v>845</v>
      </c>
      <c r="BD743" s="14">
        <f t="shared" si="238"/>
        <v>450</v>
      </c>
      <c r="BE743" s="14">
        <f>SUMIFS(BD$4:BD743,$AU$4:$AU743,"="&amp;$AU743,$AY$4:$AY743,"="&amp;$AY743)</f>
        <v>2040</v>
      </c>
      <c r="BF743" s="25" t="s">
        <v>846</v>
      </c>
      <c r="BG743" s="14">
        <f t="shared" si="239"/>
        <v>248</v>
      </c>
      <c r="BH743" s="14">
        <f>SUMIFS(BG$4:BG743,AU$4:AU743,"="&amp;AU743,AY$4:AY743,"="&amp;AY743)</f>
        <v>1123</v>
      </c>
      <c r="BI743" s="25" t="s">
        <v>847</v>
      </c>
      <c r="BJ743" s="14">
        <f t="shared" si="240"/>
        <v>12150</v>
      </c>
      <c r="BK743" s="14">
        <f>SUMIFS(BJ$4:BJ743,$AU$4:$AU743,"="&amp;$AU743,$AY$4:$AY743,"="&amp;$AY743)</f>
        <v>55080</v>
      </c>
    </row>
    <row r="744" spans="46:63" ht="16.5" x14ac:dyDescent="0.2">
      <c r="AT744" s="13">
        <v>741</v>
      </c>
      <c r="AU744" s="13">
        <f t="shared" si="232"/>
        <v>10</v>
      </c>
      <c r="AV744" s="14">
        <f t="shared" si="233"/>
        <v>201103</v>
      </c>
      <c r="AW744" s="14">
        <f t="shared" si="234"/>
        <v>1102011</v>
      </c>
      <c r="AX744" s="13" t="s">
        <v>816</v>
      </c>
      <c r="AY744" s="13">
        <f t="shared" si="235"/>
        <v>3</v>
      </c>
      <c r="AZ744" s="13" t="s">
        <v>837</v>
      </c>
      <c r="BA744" s="14">
        <f t="shared" si="236"/>
        <v>0</v>
      </c>
      <c r="BB744" s="14" t="str">
        <f t="shared" si="237"/>
        <v>张飞魂珠-3 等级-0</v>
      </c>
      <c r="BC744" s="25" t="s">
        <v>845</v>
      </c>
      <c r="BD744" s="14">
        <f t="shared" si="238"/>
        <v>0</v>
      </c>
      <c r="BE744" s="14">
        <f>SUMIFS(BD$4:BD744,$AU$4:$AU744,"="&amp;$AU744,$AY$4:$AY744,"="&amp;$AY744)</f>
        <v>0</v>
      </c>
      <c r="BF744" s="25" t="s">
        <v>846</v>
      </c>
      <c r="BG744" s="14">
        <f t="shared" si="239"/>
        <v>0</v>
      </c>
      <c r="BH744" s="14">
        <f>SUMIFS(BG$4:BG744,AU$4:AU744,"="&amp;AU744,AY$4:AY744,"="&amp;AY744)</f>
        <v>0</v>
      </c>
      <c r="BI744" s="25" t="s">
        <v>847</v>
      </c>
      <c r="BJ744" s="14">
        <f t="shared" si="240"/>
        <v>0</v>
      </c>
      <c r="BK744" s="14">
        <f>SUMIFS(BJ$4:BJ744,$AU$4:$AU744,"="&amp;$AU744,$AY$4:$AY744,"="&amp;$AY744)</f>
        <v>0</v>
      </c>
    </row>
    <row r="745" spans="46:63" ht="16.5" x14ac:dyDescent="0.2">
      <c r="AT745" s="13">
        <v>742</v>
      </c>
      <c r="AU745" s="13">
        <f t="shared" si="232"/>
        <v>10</v>
      </c>
      <c r="AV745" s="14">
        <f t="shared" si="233"/>
        <v>201103</v>
      </c>
      <c r="AW745" s="14">
        <f t="shared" si="234"/>
        <v>1102011</v>
      </c>
      <c r="AX745" s="13" t="s">
        <v>816</v>
      </c>
      <c r="AY745" s="13">
        <f t="shared" si="235"/>
        <v>3</v>
      </c>
      <c r="AZ745" s="13" t="s">
        <v>837</v>
      </c>
      <c r="BA745" s="14">
        <f t="shared" si="236"/>
        <v>1</v>
      </c>
      <c r="BB745" s="14" t="str">
        <f t="shared" si="237"/>
        <v>张飞魂珠-3 等级-1</v>
      </c>
      <c r="BC745" s="25" t="s">
        <v>845</v>
      </c>
      <c r="BD745" s="14">
        <f t="shared" si="238"/>
        <v>80</v>
      </c>
      <c r="BE745" s="14">
        <f>SUMIFS(BD$4:BD745,$AU$4:$AU745,"="&amp;$AU745,$AY$4:$AY745,"="&amp;$AY745)</f>
        <v>80</v>
      </c>
      <c r="BF745" s="25" t="s">
        <v>846</v>
      </c>
      <c r="BG745" s="14">
        <f t="shared" si="239"/>
        <v>44</v>
      </c>
      <c r="BH745" s="14">
        <f>SUMIFS(BG$4:BG745,AU$4:AU745,"="&amp;AU745,AY$4:AY745,"="&amp;AY745)</f>
        <v>44</v>
      </c>
      <c r="BI745" s="25" t="s">
        <v>847</v>
      </c>
      <c r="BJ745" s="14">
        <f t="shared" si="240"/>
        <v>2160</v>
      </c>
      <c r="BK745" s="14">
        <f>SUMIFS(BJ$4:BJ745,$AU$4:$AU745,"="&amp;$AU745,$AY$4:$AY745,"="&amp;$AY745)</f>
        <v>2160</v>
      </c>
    </row>
    <row r="746" spans="46:63" ht="16.5" x14ac:dyDescent="0.2">
      <c r="AT746" s="13">
        <v>743</v>
      </c>
      <c r="AU746" s="13">
        <f t="shared" si="232"/>
        <v>10</v>
      </c>
      <c r="AV746" s="14">
        <f t="shared" si="233"/>
        <v>201103</v>
      </c>
      <c r="AW746" s="14">
        <f t="shared" si="234"/>
        <v>1102011</v>
      </c>
      <c r="AX746" s="13" t="s">
        <v>816</v>
      </c>
      <c r="AY746" s="13">
        <f t="shared" si="235"/>
        <v>3</v>
      </c>
      <c r="AZ746" s="13" t="s">
        <v>837</v>
      </c>
      <c r="BA746" s="14">
        <f t="shared" si="236"/>
        <v>2</v>
      </c>
      <c r="BB746" s="14" t="str">
        <f t="shared" si="237"/>
        <v>张飞魂珠-3 等级-2</v>
      </c>
      <c r="BC746" s="25" t="s">
        <v>845</v>
      </c>
      <c r="BD746" s="14">
        <f t="shared" si="238"/>
        <v>120</v>
      </c>
      <c r="BE746" s="14">
        <f>SUMIFS(BD$4:BD746,$AU$4:$AU746,"="&amp;$AU746,$AY$4:$AY746,"="&amp;$AY746)</f>
        <v>200</v>
      </c>
      <c r="BF746" s="25" t="s">
        <v>846</v>
      </c>
      <c r="BG746" s="14">
        <f t="shared" si="239"/>
        <v>66</v>
      </c>
      <c r="BH746" s="14">
        <f>SUMIFS(BG$4:BG746,AU$4:AU746,"="&amp;AU746,AY$4:AY746,"="&amp;AY746)</f>
        <v>110</v>
      </c>
      <c r="BI746" s="25" t="s">
        <v>847</v>
      </c>
      <c r="BJ746" s="14">
        <f t="shared" si="240"/>
        <v>3240</v>
      </c>
      <c r="BK746" s="14">
        <f>SUMIFS(BJ$4:BJ746,$AU$4:$AU746,"="&amp;$AU746,$AY$4:$AY746,"="&amp;$AY746)</f>
        <v>5400</v>
      </c>
    </row>
    <row r="747" spans="46:63" ht="16.5" x14ac:dyDescent="0.2">
      <c r="AT747" s="13">
        <v>744</v>
      </c>
      <c r="AU747" s="13">
        <f t="shared" si="232"/>
        <v>10</v>
      </c>
      <c r="AV747" s="14">
        <f t="shared" si="233"/>
        <v>201103</v>
      </c>
      <c r="AW747" s="14">
        <f t="shared" si="234"/>
        <v>1102011</v>
      </c>
      <c r="AX747" s="13" t="s">
        <v>816</v>
      </c>
      <c r="AY747" s="13">
        <f t="shared" si="235"/>
        <v>3</v>
      </c>
      <c r="AZ747" s="13" t="s">
        <v>837</v>
      </c>
      <c r="BA747" s="14">
        <f t="shared" si="236"/>
        <v>3</v>
      </c>
      <c r="BB747" s="14" t="str">
        <f t="shared" si="237"/>
        <v>张飞魂珠-3 等级-3</v>
      </c>
      <c r="BC747" s="25" t="s">
        <v>845</v>
      </c>
      <c r="BD747" s="14">
        <f t="shared" si="238"/>
        <v>160</v>
      </c>
      <c r="BE747" s="14">
        <f>SUMIFS(BD$4:BD747,$AU$4:$AU747,"="&amp;$AU747,$AY$4:$AY747,"="&amp;$AY747)</f>
        <v>360</v>
      </c>
      <c r="BF747" s="25" t="s">
        <v>846</v>
      </c>
      <c r="BG747" s="14">
        <f t="shared" si="239"/>
        <v>88</v>
      </c>
      <c r="BH747" s="14">
        <f>SUMIFS(BG$4:BG747,AU$4:AU747,"="&amp;AU747,AY$4:AY747,"="&amp;AY747)</f>
        <v>198</v>
      </c>
      <c r="BI747" s="25" t="s">
        <v>847</v>
      </c>
      <c r="BJ747" s="14">
        <f t="shared" si="240"/>
        <v>4320</v>
      </c>
      <c r="BK747" s="14">
        <f>SUMIFS(BJ$4:BJ747,$AU$4:$AU747,"="&amp;$AU747,$AY$4:$AY747,"="&amp;$AY747)</f>
        <v>9720</v>
      </c>
    </row>
    <row r="748" spans="46:63" ht="16.5" x14ac:dyDescent="0.2">
      <c r="AT748" s="13">
        <v>745</v>
      </c>
      <c r="AU748" s="13">
        <f t="shared" si="232"/>
        <v>10</v>
      </c>
      <c r="AV748" s="14">
        <f t="shared" si="233"/>
        <v>201103</v>
      </c>
      <c r="AW748" s="14">
        <f t="shared" si="234"/>
        <v>1102011</v>
      </c>
      <c r="AX748" s="13" t="s">
        <v>816</v>
      </c>
      <c r="AY748" s="13">
        <f t="shared" si="235"/>
        <v>3</v>
      </c>
      <c r="AZ748" s="13" t="s">
        <v>837</v>
      </c>
      <c r="BA748" s="14">
        <f t="shared" si="236"/>
        <v>4</v>
      </c>
      <c r="BB748" s="14" t="str">
        <f t="shared" si="237"/>
        <v>张飞魂珠-3 等级-4</v>
      </c>
      <c r="BC748" s="25" t="s">
        <v>845</v>
      </c>
      <c r="BD748" s="14">
        <f t="shared" si="238"/>
        <v>240</v>
      </c>
      <c r="BE748" s="14">
        <f>SUMIFS(BD$4:BD748,$AU$4:$AU748,"="&amp;$AU748,$AY$4:$AY748,"="&amp;$AY748)</f>
        <v>600</v>
      </c>
      <c r="BF748" s="25" t="s">
        <v>846</v>
      </c>
      <c r="BG748" s="14">
        <f t="shared" si="239"/>
        <v>132</v>
      </c>
      <c r="BH748" s="14">
        <f>SUMIFS(BG$4:BG748,AU$4:AU748,"="&amp;AU748,AY$4:AY748,"="&amp;AY748)</f>
        <v>330</v>
      </c>
      <c r="BI748" s="25" t="s">
        <v>847</v>
      </c>
      <c r="BJ748" s="14">
        <f t="shared" si="240"/>
        <v>6480</v>
      </c>
      <c r="BK748" s="14">
        <f>SUMIFS(BJ$4:BJ748,$AU$4:$AU748,"="&amp;$AU748,$AY$4:$AY748,"="&amp;$AY748)</f>
        <v>16200</v>
      </c>
    </row>
    <row r="749" spans="46:63" ht="16.5" x14ac:dyDescent="0.2">
      <c r="AT749" s="13">
        <v>746</v>
      </c>
      <c r="AU749" s="13">
        <f t="shared" si="232"/>
        <v>10</v>
      </c>
      <c r="AV749" s="14">
        <f t="shared" si="233"/>
        <v>201103</v>
      </c>
      <c r="AW749" s="14">
        <f t="shared" si="234"/>
        <v>1102011</v>
      </c>
      <c r="AX749" s="13" t="s">
        <v>816</v>
      </c>
      <c r="AY749" s="13">
        <f t="shared" si="235"/>
        <v>3</v>
      </c>
      <c r="AZ749" s="13" t="s">
        <v>837</v>
      </c>
      <c r="BA749" s="14">
        <f t="shared" si="236"/>
        <v>5</v>
      </c>
      <c r="BB749" s="14" t="str">
        <f t="shared" si="237"/>
        <v>张飞魂珠-3 等级-5</v>
      </c>
      <c r="BC749" s="25" t="s">
        <v>845</v>
      </c>
      <c r="BD749" s="14">
        <f t="shared" si="238"/>
        <v>320</v>
      </c>
      <c r="BE749" s="14">
        <f>SUMIFS(BD$4:BD749,$AU$4:$AU749,"="&amp;$AU749,$AY$4:$AY749,"="&amp;$AY749)</f>
        <v>920</v>
      </c>
      <c r="BF749" s="25" t="s">
        <v>846</v>
      </c>
      <c r="BG749" s="14">
        <f t="shared" si="239"/>
        <v>176</v>
      </c>
      <c r="BH749" s="14">
        <f>SUMIFS(BG$4:BG749,AU$4:AU749,"="&amp;AU749,AY$4:AY749,"="&amp;AY749)</f>
        <v>506</v>
      </c>
      <c r="BI749" s="25" t="s">
        <v>847</v>
      </c>
      <c r="BJ749" s="14">
        <f t="shared" si="240"/>
        <v>8640</v>
      </c>
      <c r="BK749" s="14">
        <f>SUMIFS(BJ$4:BJ749,$AU$4:$AU749,"="&amp;$AU749,$AY$4:$AY749,"="&amp;$AY749)</f>
        <v>24840</v>
      </c>
    </row>
    <row r="750" spans="46:63" ht="16.5" x14ac:dyDescent="0.2">
      <c r="AT750" s="13">
        <v>747</v>
      </c>
      <c r="AU750" s="13">
        <f t="shared" si="232"/>
        <v>10</v>
      </c>
      <c r="AV750" s="14">
        <f t="shared" si="233"/>
        <v>201103</v>
      </c>
      <c r="AW750" s="14">
        <f t="shared" si="234"/>
        <v>1102011</v>
      </c>
      <c r="AX750" s="13" t="s">
        <v>816</v>
      </c>
      <c r="AY750" s="13">
        <f t="shared" si="235"/>
        <v>3</v>
      </c>
      <c r="AZ750" s="13" t="s">
        <v>837</v>
      </c>
      <c r="BA750" s="14">
        <f t="shared" si="236"/>
        <v>6</v>
      </c>
      <c r="BB750" s="14" t="str">
        <f t="shared" si="237"/>
        <v>张飞魂珠-3 等级-6</v>
      </c>
      <c r="BC750" s="25" t="s">
        <v>845</v>
      </c>
      <c r="BD750" s="14">
        <f t="shared" si="238"/>
        <v>400</v>
      </c>
      <c r="BE750" s="14">
        <f>SUMIFS(BD$4:BD750,$AU$4:$AU750,"="&amp;$AU750,$AY$4:$AY750,"="&amp;$AY750)</f>
        <v>1320</v>
      </c>
      <c r="BF750" s="25" t="s">
        <v>846</v>
      </c>
      <c r="BG750" s="14">
        <f t="shared" si="239"/>
        <v>220</v>
      </c>
      <c r="BH750" s="14">
        <f>SUMIFS(BG$4:BG750,AU$4:AU750,"="&amp;AU750,AY$4:AY750,"="&amp;AY750)</f>
        <v>726</v>
      </c>
      <c r="BI750" s="25" t="s">
        <v>847</v>
      </c>
      <c r="BJ750" s="14">
        <f t="shared" si="240"/>
        <v>10800</v>
      </c>
      <c r="BK750" s="14">
        <f>SUMIFS(BJ$4:BJ750,$AU$4:$AU750,"="&amp;$AU750,$AY$4:$AY750,"="&amp;$AY750)</f>
        <v>35640</v>
      </c>
    </row>
    <row r="751" spans="46:63" ht="16.5" x14ac:dyDescent="0.2">
      <c r="AT751" s="13">
        <v>748</v>
      </c>
      <c r="AU751" s="13">
        <f t="shared" si="232"/>
        <v>10</v>
      </c>
      <c r="AV751" s="14">
        <f t="shared" si="233"/>
        <v>201103</v>
      </c>
      <c r="AW751" s="14">
        <f t="shared" si="234"/>
        <v>1102011</v>
      </c>
      <c r="AX751" s="13" t="s">
        <v>816</v>
      </c>
      <c r="AY751" s="13">
        <f t="shared" si="235"/>
        <v>3</v>
      </c>
      <c r="AZ751" s="13" t="s">
        <v>837</v>
      </c>
      <c r="BA751" s="14">
        <f t="shared" si="236"/>
        <v>7</v>
      </c>
      <c r="BB751" s="14" t="str">
        <f t="shared" si="237"/>
        <v>张飞魂珠-3 等级-7</v>
      </c>
      <c r="BC751" s="25" t="s">
        <v>845</v>
      </c>
      <c r="BD751" s="14">
        <f t="shared" si="238"/>
        <v>480</v>
      </c>
      <c r="BE751" s="14">
        <f>SUMIFS(BD$4:BD751,$AU$4:$AU751,"="&amp;$AU751,$AY$4:$AY751,"="&amp;$AY751)</f>
        <v>1800</v>
      </c>
      <c r="BF751" s="25" t="s">
        <v>846</v>
      </c>
      <c r="BG751" s="14">
        <f t="shared" si="239"/>
        <v>264</v>
      </c>
      <c r="BH751" s="14">
        <f>SUMIFS(BG$4:BG751,AU$4:AU751,"="&amp;AU751,AY$4:AY751,"="&amp;AY751)</f>
        <v>990</v>
      </c>
      <c r="BI751" s="25" t="s">
        <v>847</v>
      </c>
      <c r="BJ751" s="14">
        <f t="shared" si="240"/>
        <v>12960</v>
      </c>
      <c r="BK751" s="14">
        <f>SUMIFS(BJ$4:BJ751,$AU$4:$AU751,"="&amp;$AU751,$AY$4:$AY751,"="&amp;$AY751)</f>
        <v>48600</v>
      </c>
    </row>
    <row r="752" spans="46:63" ht="16.5" x14ac:dyDescent="0.2">
      <c r="AT752" s="13">
        <v>749</v>
      </c>
      <c r="AU752" s="13">
        <f t="shared" si="232"/>
        <v>10</v>
      </c>
      <c r="AV752" s="14">
        <f t="shared" si="233"/>
        <v>201103</v>
      </c>
      <c r="AW752" s="14">
        <f t="shared" si="234"/>
        <v>1102011</v>
      </c>
      <c r="AX752" s="13" t="s">
        <v>816</v>
      </c>
      <c r="AY752" s="13">
        <f t="shared" si="235"/>
        <v>3</v>
      </c>
      <c r="AZ752" s="13" t="s">
        <v>837</v>
      </c>
      <c r="BA752" s="14">
        <f t="shared" si="236"/>
        <v>8</v>
      </c>
      <c r="BB752" s="14" t="str">
        <f t="shared" si="237"/>
        <v>张飞魂珠-3 等级-8</v>
      </c>
      <c r="BC752" s="25" t="s">
        <v>845</v>
      </c>
      <c r="BD752" s="14">
        <f t="shared" si="238"/>
        <v>560</v>
      </c>
      <c r="BE752" s="14">
        <f>SUMIFS(BD$4:BD752,$AU$4:$AU752,"="&amp;$AU752,$AY$4:$AY752,"="&amp;$AY752)</f>
        <v>2360</v>
      </c>
      <c r="BF752" s="25" t="s">
        <v>846</v>
      </c>
      <c r="BG752" s="14">
        <f t="shared" si="239"/>
        <v>308</v>
      </c>
      <c r="BH752" s="14">
        <f>SUMIFS(BG$4:BG752,AU$4:AU752,"="&amp;AU752,AY$4:AY752,"="&amp;AY752)</f>
        <v>1298</v>
      </c>
      <c r="BI752" s="25" t="s">
        <v>847</v>
      </c>
      <c r="BJ752" s="14">
        <f t="shared" si="240"/>
        <v>15120</v>
      </c>
      <c r="BK752" s="14">
        <f>SUMIFS(BJ$4:BJ752,$AU$4:$AU752,"="&amp;$AU752,$AY$4:$AY752,"="&amp;$AY752)</f>
        <v>63720</v>
      </c>
    </row>
    <row r="753" spans="46:63" ht="16.5" x14ac:dyDescent="0.2">
      <c r="AT753" s="13">
        <v>750</v>
      </c>
      <c r="AU753" s="13">
        <f t="shared" si="232"/>
        <v>10</v>
      </c>
      <c r="AV753" s="14">
        <f t="shared" si="233"/>
        <v>201103</v>
      </c>
      <c r="AW753" s="14">
        <f t="shared" si="234"/>
        <v>1102011</v>
      </c>
      <c r="AX753" s="13" t="s">
        <v>816</v>
      </c>
      <c r="AY753" s="13">
        <f t="shared" si="235"/>
        <v>3</v>
      </c>
      <c r="AZ753" s="13" t="s">
        <v>837</v>
      </c>
      <c r="BA753" s="14">
        <f t="shared" si="236"/>
        <v>9</v>
      </c>
      <c r="BB753" s="14" t="str">
        <f t="shared" si="237"/>
        <v>张飞魂珠-3 等级-9</v>
      </c>
      <c r="BC753" s="25" t="s">
        <v>845</v>
      </c>
      <c r="BD753" s="14">
        <f t="shared" si="238"/>
        <v>640</v>
      </c>
      <c r="BE753" s="14">
        <f>SUMIFS(BD$4:BD753,$AU$4:$AU753,"="&amp;$AU753,$AY$4:$AY753,"="&amp;$AY753)</f>
        <v>3000</v>
      </c>
      <c r="BF753" s="25" t="s">
        <v>846</v>
      </c>
      <c r="BG753" s="14">
        <f t="shared" si="239"/>
        <v>352</v>
      </c>
      <c r="BH753" s="14">
        <f>SUMIFS(BG$4:BG753,AU$4:AU753,"="&amp;AU753,AY$4:AY753,"="&amp;AY753)</f>
        <v>1650</v>
      </c>
      <c r="BI753" s="25" t="s">
        <v>847</v>
      </c>
      <c r="BJ753" s="14">
        <f t="shared" si="240"/>
        <v>17280</v>
      </c>
      <c r="BK753" s="14">
        <f>SUMIFS(BJ$4:BJ753,$AU$4:$AU753,"="&amp;$AU753,$AY$4:$AY753,"="&amp;$AY753)</f>
        <v>81000</v>
      </c>
    </row>
    <row r="754" spans="46:63" ht="16.5" x14ac:dyDescent="0.2">
      <c r="AT754" s="13">
        <v>751</v>
      </c>
      <c r="AU754" s="13">
        <f t="shared" si="232"/>
        <v>10</v>
      </c>
      <c r="AV754" s="14">
        <f t="shared" si="233"/>
        <v>201104</v>
      </c>
      <c r="AW754" s="14">
        <f t="shared" si="234"/>
        <v>1102011</v>
      </c>
      <c r="AX754" s="13" t="s">
        <v>816</v>
      </c>
      <c r="AY754" s="13">
        <f t="shared" si="235"/>
        <v>4</v>
      </c>
      <c r="AZ754" s="13" t="s">
        <v>837</v>
      </c>
      <c r="BA754" s="14">
        <f t="shared" si="236"/>
        <v>0</v>
      </c>
      <c r="BB754" s="14" t="str">
        <f t="shared" si="237"/>
        <v>张飞魂珠-4 等级-0</v>
      </c>
      <c r="BC754" s="25" t="s">
        <v>845</v>
      </c>
      <c r="BD754" s="14">
        <f t="shared" si="238"/>
        <v>0</v>
      </c>
      <c r="BE754" s="14">
        <f>SUMIFS(BD$4:BD754,$AU$4:$AU754,"="&amp;$AU754,$AY$4:$AY754,"="&amp;$AY754)</f>
        <v>0</v>
      </c>
      <c r="BF754" s="25" t="s">
        <v>846</v>
      </c>
      <c r="BG754" s="14">
        <f t="shared" si="239"/>
        <v>0</v>
      </c>
      <c r="BH754" s="14">
        <f>SUMIFS(BG$4:BG754,AU$4:AU754,"="&amp;AU754,AY$4:AY754,"="&amp;AY754)</f>
        <v>0</v>
      </c>
      <c r="BI754" s="25" t="s">
        <v>847</v>
      </c>
      <c r="BJ754" s="14">
        <f t="shared" si="240"/>
        <v>0</v>
      </c>
      <c r="BK754" s="14">
        <f>SUMIFS(BJ$4:BJ754,$AU$4:$AU754,"="&amp;$AU754,$AY$4:$AY754,"="&amp;$AY754)</f>
        <v>0</v>
      </c>
    </row>
    <row r="755" spans="46:63" ht="16.5" x14ac:dyDescent="0.2">
      <c r="AT755" s="13">
        <v>752</v>
      </c>
      <c r="AU755" s="13">
        <f t="shared" si="232"/>
        <v>10</v>
      </c>
      <c r="AV755" s="14">
        <f t="shared" si="233"/>
        <v>201104</v>
      </c>
      <c r="AW755" s="14">
        <f t="shared" si="234"/>
        <v>1102011</v>
      </c>
      <c r="AX755" s="13" t="s">
        <v>816</v>
      </c>
      <c r="AY755" s="13">
        <f t="shared" si="235"/>
        <v>4</v>
      </c>
      <c r="AZ755" s="13" t="s">
        <v>837</v>
      </c>
      <c r="BA755" s="14">
        <f t="shared" si="236"/>
        <v>1</v>
      </c>
      <c r="BB755" s="14" t="str">
        <f t="shared" si="237"/>
        <v>张飞魂珠-4 等级-1</v>
      </c>
      <c r="BC755" s="25" t="s">
        <v>845</v>
      </c>
      <c r="BD755" s="14">
        <f t="shared" si="238"/>
        <v>100</v>
      </c>
      <c r="BE755" s="14">
        <f>SUMIFS(BD$4:BD755,$AU$4:$AU755,"="&amp;$AU755,$AY$4:$AY755,"="&amp;$AY755)</f>
        <v>100</v>
      </c>
      <c r="BF755" s="25" t="s">
        <v>846</v>
      </c>
      <c r="BG755" s="14">
        <f t="shared" si="239"/>
        <v>55</v>
      </c>
      <c r="BH755" s="14">
        <f>SUMIFS(BG$4:BG755,AU$4:AU755,"="&amp;AU755,AY$4:AY755,"="&amp;AY755)</f>
        <v>55</v>
      </c>
      <c r="BI755" s="25" t="s">
        <v>847</v>
      </c>
      <c r="BJ755" s="14">
        <f t="shared" si="240"/>
        <v>2700</v>
      </c>
      <c r="BK755" s="14">
        <f>SUMIFS(BJ$4:BJ755,$AU$4:$AU755,"="&amp;$AU755,$AY$4:$AY755,"="&amp;$AY755)</f>
        <v>2700</v>
      </c>
    </row>
    <row r="756" spans="46:63" ht="16.5" x14ac:dyDescent="0.2">
      <c r="AT756" s="13">
        <v>753</v>
      </c>
      <c r="AU756" s="13">
        <f t="shared" si="232"/>
        <v>10</v>
      </c>
      <c r="AV756" s="14">
        <f t="shared" si="233"/>
        <v>201104</v>
      </c>
      <c r="AW756" s="14">
        <f t="shared" si="234"/>
        <v>1102011</v>
      </c>
      <c r="AX756" s="13" t="s">
        <v>816</v>
      </c>
      <c r="AY756" s="13">
        <f t="shared" si="235"/>
        <v>4</v>
      </c>
      <c r="AZ756" s="13" t="s">
        <v>837</v>
      </c>
      <c r="BA756" s="14">
        <f t="shared" si="236"/>
        <v>2</v>
      </c>
      <c r="BB756" s="14" t="str">
        <f t="shared" si="237"/>
        <v>张飞魂珠-4 等级-2</v>
      </c>
      <c r="BC756" s="25" t="s">
        <v>845</v>
      </c>
      <c r="BD756" s="14">
        <f t="shared" si="238"/>
        <v>160</v>
      </c>
      <c r="BE756" s="14">
        <f>SUMIFS(BD$4:BD756,$AU$4:$AU756,"="&amp;$AU756,$AY$4:$AY756,"="&amp;$AY756)</f>
        <v>260</v>
      </c>
      <c r="BF756" s="25" t="s">
        <v>846</v>
      </c>
      <c r="BG756" s="14">
        <f t="shared" si="239"/>
        <v>88</v>
      </c>
      <c r="BH756" s="14">
        <f>SUMIFS(BG$4:BG756,AU$4:AU756,"="&amp;AU756,AY$4:AY756,"="&amp;AY756)</f>
        <v>143</v>
      </c>
      <c r="BI756" s="25" t="s">
        <v>847</v>
      </c>
      <c r="BJ756" s="14">
        <f t="shared" si="240"/>
        <v>4320</v>
      </c>
      <c r="BK756" s="14">
        <f>SUMIFS(BJ$4:BJ756,$AU$4:$AU756,"="&amp;$AU756,$AY$4:$AY756,"="&amp;$AY756)</f>
        <v>7020</v>
      </c>
    </row>
    <row r="757" spans="46:63" ht="16.5" x14ac:dyDescent="0.2">
      <c r="AT757" s="13">
        <v>754</v>
      </c>
      <c r="AU757" s="13">
        <f t="shared" si="232"/>
        <v>10</v>
      </c>
      <c r="AV757" s="14">
        <f t="shared" si="233"/>
        <v>201104</v>
      </c>
      <c r="AW757" s="14">
        <f t="shared" si="234"/>
        <v>1102011</v>
      </c>
      <c r="AX757" s="13" t="s">
        <v>816</v>
      </c>
      <c r="AY757" s="13">
        <f t="shared" si="235"/>
        <v>4</v>
      </c>
      <c r="AZ757" s="13" t="s">
        <v>837</v>
      </c>
      <c r="BA757" s="14">
        <f t="shared" si="236"/>
        <v>3</v>
      </c>
      <c r="BB757" s="14" t="str">
        <f t="shared" si="237"/>
        <v>张飞魂珠-4 等级-3</v>
      </c>
      <c r="BC757" s="25" t="s">
        <v>845</v>
      </c>
      <c r="BD757" s="14">
        <f t="shared" si="238"/>
        <v>220</v>
      </c>
      <c r="BE757" s="14">
        <f>SUMIFS(BD$4:BD757,$AU$4:$AU757,"="&amp;$AU757,$AY$4:$AY757,"="&amp;$AY757)</f>
        <v>480</v>
      </c>
      <c r="BF757" s="25" t="s">
        <v>846</v>
      </c>
      <c r="BG757" s="14">
        <f t="shared" si="239"/>
        <v>121</v>
      </c>
      <c r="BH757" s="14">
        <f>SUMIFS(BG$4:BG757,AU$4:AU757,"="&amp;AU757,AY$4:AY757,"="&amp;AY757)</f>
        <v>264</v>
      </c>
      <c r="BI757" s="25" t="s">
        <v>847</v>
      </c>
      <c r="BJ757" s="14">
        <f t="shared" si="240"/>
        <v>5940</v>
      </c>
      <c r="BK757" s="14">
        <f>SUMIFS(BJ$4:BJ757,$AU$4:$AU757,"="&amp;$AU757,$AY$4:$AY757,"="&amp;$AY757)</f>
        <v>12960</v>
      </c>
    </row>
    <row r="758" spans="46:63" ht="16.5" x14ac:dyDescent="0.2">
      <c r="AT758" s="13">
        <v>755</v>
      </c>
      <c r="AU758" s="13">
        <f t="shared" si="232"/>
        <v>10</v>
      </c>
      <c r="AV758" s="14">
        <f t="shared" si="233"/>
        <v>201104</v>
      </c>
      <c r="AW758" s="14">
        <f t="shared" si="234"/>
        <v>1102011</v>
      </c>
      <c r="AX758" s="13" t="s">
        <v>816</v>
      </c>
      <c r="AY758" s="13">
        <f t="shared" si="235"/>
        <v>4</v>
      </c>
      <c r="AZ758" s="13" t="s">
        <v>837</v>
      </c>
      <c r="BA758" s="14">
        <f t="shared" si="236"/>
        <v>4</v>
      </c>
      <c r="BB758" s="14" t="str">
        <f t="shared" si="237"/>
        <v>张飞魂珠-4 等级-4</v>
      </c>
      <c r="BC758" s="25" t="s">
        <v>845</v>
      </c>
      <c r="BD758" s="14">
        <f t="shared" si="238"/>
        <v>320</v>
      </c>
      <c r="BE758" s="14">
        <f>SUMIFS(BD$4:BD758,$AU$4:$AU758,"="&amp;$AU758,$AY$4:$AY758,"="&amp;$AY758)</f>
        <v>800</v>
      </c>
      <c r="BF758" s="25" t="s">
        <v>846</v>
      </c>
      <c r="BG758" s="14">
        <f t="shared" si="239"/>
        <v>176</v>
      </c>
      <c r="BH758" s="14">
        <f>SUMIFS(BG$4:BG758,AU$4:AU758,"="&amp;AU758,AY$4:AY758,"="&amp;AY758)</f>
        <v>440</v>
      </c>
      <c r="BI758" s="25" t="s">
        <v>847</v>
      </c>
      <c r="BJ758" s="14">
        <f t="shared" si="240"/>
        <v>8640</v>
      </c>
      <c r="BK758" s="14">
        <f>SUMIFS(BJ$4:BJ758,$AU$4:$AU758,"="&amp;$AU758,$AY$4:$AY758,"="&amp;$AY758)</f>
        <v>21600</v>
      </c>
    </row>
    <row r="759" spans="46:63" ht="16.5" x14ac:dyDescent="0.2">
      <c r="AT759" s="13">
        <v>756</v>
      </c>
      <c r="AU759" s="13">
        <f t="shared" si="232"/>
        <v>10</v>
      </c>
      <c r="AV759" s="14">
        <f t="shared" si="233"/>
        <v>201104</v>
      </c>
      <c r="AW759" s="14">
        <f t="shared" si="234"/>
        <v>1102011</v>
      </c>
      <c r="AX759" s="13" t="s">
        <v>816</v>
      </c>
      <c r="AY759" s="13">
        <f t="shared" si="235"/>
        <v>4</v>
      </c>
      <c r="AZ759" s="13" t="s">
        <v>837</v>
      </c>
      <c r="BA759" s="14">
        <f t="shared" si="236"/>
        <v>5</v>
      </c>
      <c r="BB759" s="14" t="str">
        <f t="shared" si="237"/>
        <v>张飞魂珠-4 等级-5</v>
      </c>
      <c r="BC759" s="25" t="s">
        <v>845</v>
      </c>
      <c r="BD759" s="14">
        <f t="shared" si="238"/>
        <v>420</v>
      </c>
      <c r="BE759" s="14">
        <f>SUMIFS(BD$4:BD759,$AU$4:$AU759,"="&amp;$AU759,$AY$4:$AY759,"="&amp;$AY759)</f>
        <v>1220</v>
      </c>
      <c r="BF759" s="25" t="s">
        <v>846</v>
      </c>
      <c r="BG759" s="14">
        <f t="shared" si="239"/>
        <v>231</v>
      </c>
      <c r="BH759" s="14">
        <f>SUMIFS(BG$4:BG759,AU$4:AU759,"="&amp;AU759,AY$4:AY759,"="&amp;AY759)</f>
        <v>671</v>
      </c>
      <c r="BI759" s="25" t="s">
        <v>847</v>
      </c>
      <c r="BJ759" s="14">
        <f t="shared" si="240"/>
        <v>11340</v>
      </c>
      <c r="BK759" s="14">
        <f>SUMIFS(BJ$4:BJ759,$AU$4:$AU759,"="&amp;$AU759,$AY$4:$AY759,"="&amp;$AY759)</f>
        <v>32940</v>
      </c>
    </row>
    <row r="760" spans="46:63" ht="16.5" x14ac:dyDescent="0.2">
      <c r="AT760" s="13">
        <v>757</v>
      </c>
      <c r="AU760" s="13">
        <f t="shared" si="232"/>
        <v>10</v>
      </c>
      <c r="AV760" s="14">
        <f t="shared" si="233"/>
        <v>201104</v>
      </c>
      <c r="AW760" s="14">
        <f t="shared" si="234"/>
        <v>1102011</v>
      </c>
      <c r="AX760" s="13" t="s">
        <v>816</v>
      </c>
      <c r="AY760" s="13">
        <f t="shared" si="235"/>
        <v>4</v>
      </c>
      <c r="AZ760" s="13" t="s">
        <v>837</v>
      </c>
      <c r="BA760" s="14">
        <f t="shared" si="236"/>
        <v>6</v>
      </c>
      <c r="BB760" s="14" t="str">
        <f t="shared" si="237"/>
        <v>张飞魂珠-4 等级-6</v>
      </c>
      <c r="BC760" s="25" t="s">
        <v>845</v>
      </c>
      <c r="BD760" s="14">
        <f t="shared" si="238"/>
        <v>550</v>
      </c>
      <c r="BE760" s="14">
        <f>SUMIFS(BD$4:BD760,$AU$4:$AU760,"="&amp;$AU760,$AY$4:$AY760,"="&amp;$AY760)</f>
        <v>1770</v>
      </c>
      <c r="BF760" s="25" t="s">
        <v>846</v>
      </c>
      <c r="BG760" s="14">
        <f t="shared" si="239"/>
        <v>303</v>
      </c>
      <c r="BH760" s="14">
        <f>SUMIFS(BG$4:BG760,AU$4:AU760,"="&amp;AU760,AY$4:AY760,"="&amp;AY760)</f>
        <v>974</v>
      </c>
      <c r="BI760" s="25" t="s">
        <v>847</v>
      </c>
      <c r="BJ760" s="14">
        <f t="shared" si="240"/>
        <v>14850</v>
      </c>
      <c r="BK760" s="14">
        <f>SUMIFS(BJ$4:BJ760,$AU$4:$AU760,"="&amp;$AU760,$AY$4:$AY760,"="&amp;$AY760)</f>
        <v>47790</v>
      </c>
    </row>
    <row r="761" spans="46:63" ht="16.5" x14ac:dyDescent="0.2">
      <c r="AT761" s="13">
        <v>758</v>
      </c>
      <c r="AU761" s="13">
        <f t="shared" si="232"/>
        <v>10</v>
      </c>
      <c r="AV761" s="14">
        <f t="shared" si="233"/>
        <v>201104</v>
      </c>
      <c r="AW761" s="14">
        <f t="shared" si="234"/>
        <v>1102011</v>
      </c>
      <c r="AX761" s="13" t="s">
        <v>816</v>
      </c>
      <c r="AY761" s="13">
        <f t="shared" si="235"/>
        <v>4</v>
      </c>
      <c r="AZ761" s="13" t="s">
        <v>837</v>
      </c>
      <c r="BA761" s="14">
        <f t="shared" si="236"/>
        <v>7</v>
      </c>
      <c r="BB761" s="14" t="str">
        <f t="shared" si="237"/>
        <v>张飞魂珠-4 等级-7</v>
      </c>
      <c r="BC761" s="25" t="s">
        <v>845</v>
      </c>
      <c r="BD761" s="14">
        <f t="shared" si="238"/>
        <v>650</v>
      </c>
      <c r="BE761" s="14">
        <f>SUMIFS(BD$4:BD761,$AU$4:$AU761,"="&amp;$AU761,$AY$4:$AY761,"="&amp;$AY761)</f>
        <v>2420</v>
      </c>
      <c r="BF761" s="25" t="s">
        <v>846</v>
      </c>
      <c r="BG761" s="14">
        <f t="shared" si="239"/>
        <v>358</v>
      </c>
      <c r="BH761" s="14">
        <f>SUMIFS(BG$4:BG761,AU$4:AU761,"="&amp;AU761,AY$4:AY761,"="&amp;AY761)</f>
        <v>1332</v>
      </c>
      <c r="BI761" s="25" t="s">
        <v>847</v>
      </c>
      <c r="BJ761" s="14">
        <f t="shared" si="240"/>
        <v>17550</v>
      </c>
      <c r="BK761" s="14">
        <f>SUMIFS(BJ$4:BJ761,$AU$4:$AU761,"="&amp;$AU761,$AY$4:$AY761,"="&amp;$AY761)</f>
        <v>65340</v>
      </c>
    </row>
    <row r="762" spans="46:63" ht="16.5" x14ac:dyDescent="0.2">
      <c r="AT762" s="13">
        <v>759</v>
      </c>
      <c r="AU762" s="13">
        <f t="shared" si="232"/>
        <v>10</v>
      </c>
      <c r="AV762" s="14">
        <f t="shared" si="233"/>
        <v>201104</v>
      </c>
      <c r="AW762" s="14">
        <f t="shared" si="234"/>
        <v>1102011</v>
      </c>
      <c r="AX762" s="13" t="s">
        <v>816</v>
      </c>
      <c r="AY762" s="13">
        <f t="shared" si="235"/>
        <v>4</v>
      </c>
      <c r="AZ762" s="13" t="s">
        <v>837</v>
      </c>
      <c r="BA762" s="14">
        <f t="shared" si="236"/>
        <v>8</v>
      </c>
      <c r="BB762" s="14" t="str">
        <f t="shared" si="237"/>
        <v>张飞魂珠-4 等级-8</v>
      </c>
      <c r="BC762" s="25" t="s">
        <v>845</v>
      </c>
      <c r="BD762" s="14">
        <f t="shared" si="238"/>
        <v>750</v>
      </c>
      <c r="BE762" s="14">
        <f>SUMIFS(BD$4:BD762,$AU$4:$AU762,"="&amp;$AU762,$AY$4:$AY762,"="&amp;$AY762)</f>
        <v>3170</v>
      </c>
      <c r="BF762" s="25" t="s">
        <v>846</v>
      </c>
      <c r="BG762" s="14">
        <f t="shared" si="239"/>
        <v>413</v>
      </c>
      <c r="BH762" s="14">
        <f>SUMIFS(BG$4:BG762,AU$4:AU762,"="&amp;AU762,AY$4:AY762,"="&amp;AY762)</f>
        <v>1745</v>
      </c>
      <c r="BI762" s="25" t="s">
        <v>847</v>
      </c>
      <c r="BJ762" s="14">
        <f t="shared" si="240"/>
        <v>20250</v>
      </c>
      <c r="BK762" s="14">
        <f>SUMIFS(BJ$4:BJ762,$AU$4:$AU762,"="&amp;$AU762,$AY$4:$AY762,"="&amp;$AY762)</f>
        <v>85590</v>
      </c>
    </row>
    <row r="763" spans="46:63" ht="16.5" x14ac:dyDescent="0.2">
      <c r="AT763" s="13">
        <v>760</v>
      </c>
      <c r="AU763" s="13">
        <f t="shared" si="232"/>
        <v>10</v>
      </c>
      <c r="AV763" s="14">
        <f t="shared" si="233"/>
        <v>201104</v>
      </c>
      <c r="AW763" s="14">
        <f t="shared" si="234"/>
        <v>1102011</v>
      </c>
      <c r="AX763" s="13" t="s">
        <v>816</v>
      </c>
      <c r="AY763" s="13">
        <f t="shared" si="235"/>
        <v>4</v>
      </c>
      <c r="AZ763" s="13" t="s">
        <v>837</v>
      </c>
      <c r="BA763" s="14">
        <f t="shared" si="236"/>
        <v>9</v>
      </c>
      <c r="BB763" s="14" t="str">
        <f t="shared" si="237"/>
        <v>张飞魂珠-4 等级-9</v>
      </c>
      <c r="BC763" s="25" t="s">
        <v>845</v>
      </c>
      <c r="BD763" s="14">
        <f t="shared" si="238"/>
        <v>850</v>
      </c>
      <c r="BE763" s="14">
        <f>SUMIFS(BD$4:BD763,$AU$4:$AU763,"="&amp;$AU763,$AY$4:$AY763,"="&amp;$AY763)</f>
        <v>4020</v>
      </c>
      <c r="BF763" s="25" t="s">
        <v>846</v>
      </c>
      <c r="BG763" s="14">
        <f t="shared" si="239"/>
        <v>468</v>
      </c>
      <c r="BH763" s="14">
        <f>SUMIFS(BG$4:BG763,AU$4:AU763,"="&amp;AU763,AY$4:AY763,"="&amp;AY763)</f>
        <v>2213</v>
      </c>
      <c r="BI763" s="25" t="s">
        <v>847</v>
      </c>
      <c r="BJ763" s="14">
        <f t="shared" si="240"/>
        <v>22950</v>
      </c>
      <c r="BK763" s="14">
        <f>SUMIFS(BJ$4:BJ763,$AU$4:$AU763,"="&amp;$AU763,$AY$4:$AY763,"="&amp;$AY763)</f>
        <v>108540</v>
      </c>
    </row>
    <row r="764" spans="46:63" ht="16.5" x14ac:dyDescent="0.2">
      <c r="AT764" s="13">
        <v>761</v>
      </c>
      <c r="AU764" s="13">
        <f t="shared" si="232"/>
        <v>10</v>
      </c>
      <c r="AV764" s="14">
        <f t="shared" si="233"/>
        <v>201105</v>
      </c>
      <c r="AW764" s="14">
        <f t="shared" si="234"/>
        <v>1102011</v>
      </c>
      <c r="AX764" s="13" t="s">
        <v>816</v>
      </c>
      <c r="AY764" s="13">
        <f t="shared" si="235"/>
        <v>5</v>
      </c>
      <c r="AZ764" s="13" t="s">
        <v>837</v>
      </c>
      <c r="BA764" s="14">
        <f t="shared" si="236"/>
        <v>0</v>
      </c>
      <c r="BB764" s="14" t="str">
        <f t="shared" si="237"/>
        <v>张飞魂珠-5 等级-0</v>
      </c>
      <c r="BC764" s="25" t="s">
        <v>845</v>
      </c>
      <c r="BD764" s="14">
        <f t="shared" si="238"/>
        <v>0</v>
      </c>
      <c r="BE764" s="14">
        <f>SUMIFS(BD$4:BD764,$AU$4:$AU764,"="&amp;$AU764,$AY$4:$AY764,"="&amp;$AY764)</f>
        <v>0</v>
      </c>
      <c r="BF764" s="25" t="s">
        <v>846</v>
      </c>
      <c r="BG764" s="14">
        <f t="shared" si="239"/>
        <v>0</v>
      </c>
      <c r="BH764" s="14">
        <f>SUMIFS(BG$4:BG764,AU$4:AU764,"="&amp;AU764,AY$4:AY764,"="&amp;AY764)</f>
        <v>0</v>
      </c>
      <c r="BI764" s="25" t="s">
        <v>847</v>
      </c>
      <c r="BJ764" s="14">
        <f t="shared" si="240"/>
        <v>0</v>
      </c>
      <c r="BK764" s="14">
        <f>SUMIFS(BJ$4:BJ764,$AU$4:$AU764,"="&amp;$AU764,$AY$4:$AY764,"="&amp;$AY764)</f>
        <v>0</v>
      </c>
    </row>
    <row r="765" spans="46:63" ht="16.5" x14ac:dyDescent="0.2">
      <c r="AT765" s="13">
        <v>762</v>
      </c>
      <c r="AU765" s="13">
        <f t="shared" si="232"/>
        <v>10</v>
      </c>
      <c r="AV765" s="14">
        <f t="shared" si="233"/>
        <v>201105</v>
      </c>
      <c r="AW765" s="14">
        <f t="shared" si="234"/>
        <v>1102011</v>
      </c>
      <c r="AX765" s="13" t="s">
        <v>816</v>
      </c>
      <c r="AY765" s="13">
        <f t="shared" si="235"/>
        <v>5</v>
      </c>
      <c r="AZ765" s="13" t="s">
        <v>837</v>
      </c>
      <c r="BA765" s="14">
        <f t="shared" si="236"/>
        <v>1</v>
      </c>
      <c r="BB765" s="14" t="str">
        <f t="shared" si="237"/>
        <v>张飞魂珠-5 等级-1</v>
      </c>
      <c r="BC765" s="25" t="s">
        <v>845</v>
      </c>
      <c r="BD765" s="14">
        <f t="shared" si="238"/>
        <v>140</v>
      </c>
      <c r="BE765" s="14">
        <f>SUMIFS(BD$4:BD765,$AU$4:$AU765,"="&amp;$AU765,$AY$4:$AY765,"="&amp;$AY765)</f>
        <v>140</v>
      </c>
      <c r="BF765" s="25" t="s">
        <v>846</v>
      </c>
      <c r="BG765" s="14">
        <f t="shared" si="239"/>
        <v>77</v>
      </c>
      <c r="BH765" s="14">
        <f>SUMIFS(BG$4:BG765,AU$4:AU765,"="&amp;AU765,AY$4:AY765,"="&amp;AY765)</f>
        <v>77</v>
      </c>
      <c r="BI765" s="25" t="s">
        <v>847</v>
      </c>
      <c r="BJ765" s="14">
        <f t="shared" si="240"/>
        <v>3780</v>
      </c>
      <c r="BK765" s="14">
        <f>SUMIFS(BJ$4:BJ765,$AU$4:$AU765,"="&amp;$AU765,$AY$4:$AY765,"="&amp;$AY765)</f>
        <v>3780</v>
      </c>
    </row>
    <row r="766" spans="46:63" ht="16.5" x14ac:dyDescent="0.2">
      <c r="AT766" s="13">
        <v>763</v>
      </c>
      <c r="AU766" s="13">
        <f t="shared" si="232"/>
        <v>10</v>
      </c>
      <c r="AV766" s="14">
        <f t="shared" si="233"/>
        <v>201105</v>
      </c>
      <c r="AW766" s="14">
        <f t="shared" si="234"/>
        <v>1102011</v>
      </c>
      <c r="AX766" s="13" t="s">
        <v>816</v>
      </c>
      <c r="AY766" s="13">
        <f t="shared" si="235"/>
        <v>5</v>
      </c>
      <c r="AZ766" s="13" t="s">
        <v>837</v>
      </c>
      <c r="BA766" s="14">
        <f t="shared" si="236"/>
        <v>2</v>
      </c>
      <c r="BB766" s="14" t="str">
        <f t="shared" si="237"/>
        <v>张飞魂珠-5 等级-2</v>
      </c>
      <c r="BC766" s="25" t="s">
        <v>845</v>
      </c>
      <c r="BD766" s="14">
        <f t="shared" si="238"/>
        <v>200</v>
      </c>
      <c r="BE766" s="14">
        <f>SUMIFS(BD$4:BD766,$AU$4:$AU766,"="&amp;$AU766,$AY$4:$AY766,"="&amp;$AY766)</f>
        <v>340</v>
      </c>
      <c r="BF766" s="25" t="s">
        <v>846</v>
      </c>
      <c r="BG766" s="14">
        <f t="shared" si="239"/>
        <v>110</v>
      </c>
      <c r="BH766" s="14">
        <f>SUMIFS(BG$4:BG766,AU$4:AU766,"="&amp;AU766,AY$4:AY766,"="&amp;AY766)</f>
        <v>187</v>
      </c>
      <c r="BI766" s="25" t="s">
        <v>847</v>
      </c>
      <c r="BJ766" s="14">
        <f t="shared" si="240"/>
        <v>5400</v>
      </c>
      <c r="BK766" s="14">
        <f>SUMIFS(BJ$4:BJ766,$AU$4:$AU766,"="&amp;$AU766,$AY$4:$AY766,"="&amp;$AY766)</f>
        <v>9180</v>
      </c>
    </row>
    <row r="767" spans="46:63" ht="16.5" x14ac:dyDescent="0.2">
      <c r="AT767" s="13">
        <v>764</v>
      </c>
      <c r="AU767" s="13">
        <f t="shared" si="232"/>
        <v>10</v>
      </c>
      <c r="AV767" s="14">
        <f t="shared" si="233"/>
        <v>201105</v>
      </c>
      <c r="AW767" s="14">
        <f t="shared" si="234"/>
        <v>1102011</v>
      </c>
      <c r="AX767" s="13" t="s">
        <v>816</v>
      </c>
      <c r="AY767" s="13">
        <f t="shared" si="235"/>
        <v>5</v>
      </c>
      <c r="AZ767" s="13" t="s">
        <v>837</v>
      </c>
      <c r="BA767" s="14">
        <f t="shared" si="236"/>
        <v>3</v>
      </c>
      <c r="BB767" s="14" t="str">
        <f t="shared" si="237"/>
        <v>张飞魂珠-5 等级-3</v>
      </c>
      <c r="BC767" s="25" t="s">
        <v>845</v>
      </c>
      <c r="BD767" s="14">
        <f t="shared" si="238"/>
        <v>260</v>
      </c>
      <c r="BE767" s="14">
        <f>SUMIFS(BD$4:BD767,$AU$4:$AU767,"="&amp;$AU767,$AY$4:$AY767,"="&amp;$AY767)</f>
        <v>600</v>
      </c>
      <c r="BF767" s="25" t="s">
        <v>846</v>
      </c>
      <c r="BG767" s="14">
        <f t="shared" si="239"/>
        <v>143</v>
      </c>
      <c r="BH767" s="14">
        <f>SUMIFS(BG$4:BG767,AU$4:AU767,"="&amp;AU767,AY$4:AY767,"="&amp;AY767)</f>
        <v>330</v>
      </c>
      <c r="BI767" s="25" t="s">
        <v>847</v>
      </c>
      <c r="BJ767" s="14">
        <f t="shared" si="240"/>
        <v>7020</v>
      </c>
      <c r="BK767" s="14">
        <f>SUMIFS(BJ$4:BJ767,$AU$4:$AU767,"="&amp;$AU767,$AY$4:$AY767,"="&amp;$AY767)</f>
        <v>16200</v>
      </c>
    </row>
    <row r="768" spans="46:63" ht="16.5" x14ac:dyDescent="0.2">
      <c r="AT768" s="13">
        <v>765</v>
      </c>
      <c r="AU768" s="13">
        <f t="shared" si="232"/>
        <v>10</v>
      </c>
      <c r="AV768" s="14">
        <f t="shared" si="233"/>
        <v>201105</v>
      </c>
      <c r="AW768" s="14">
        <f t="shared" si="234"/>
        <v>1102011</v>
      </c>
      <c r="AX768" s="13" t="s">
        <v>816</v>
      </c>
      <c r="AY768" s="13">
        <f t="shared" si="235"/>
        <v>5</v>
      </c>
      <c r="AZ768" s="13" t="s">
        <v>837</v>
      </c>
      <c r="BA768" s="14">
        <f t="shared" si="236"/>
        <v>4</v>
      </c>
      <c r="BB768" s="14" t="str">
        <f t="shared" si="237"/>
        <v>张飞魂珠-5 等级-4</v>
      </c>
      <c r="BC768" s="25" t="s">
        <v>845</v>
      </c>
      <c r="BD768" s="14">
        <f t="shared" si="238"/>
        <v>400</v>
      </c>
      <c r="BE768" s="14">
        <f>SUMIFS(BD$4:BD768,$AU$4:$AU768,"="&amp;$AU768,$AY$4:$AY768,"="&amp;$AY768)</f>
        <v>1000</v>
      </c>
      <c r="BF768" s="25" t="s">
        <v>846</v>
      </c>
      <c r="BG768" s="14">
        <f t="shared" si="239"/>
        <v>220</v>
      </c>
      <c r="BH768" s="14">
        <f>SUMIFS(BG$4:BG768,AU$4:AU768,"="&amp;AU768,AY$4:AY768,"="&amp;AY768)</f>
        <v>550</v>
      </c>
      <c r="BI768" s="25" t="s">
        <v>847</v>
      </c>
      <c r="BJ768" s="14">
        <f t="shared" si="240"/>
        <v>10800</v>
      </c>
      <c r="BK768" s="14">
        <f>SUMIFS(BJ$4:BJ768,$AU$4:$AU768,"="&amp;$AU768,$AY$4:$AY768,"="&amp;$AY768)</f>
        <v>27000</v>
      </c>
    </row>
    <row r="769" spans="46:63" ht="16.5" x14ac:dyDescent="0.2">
      <c r="AT769" s="13">
        <v>766</v>
      </c>
      <c r="AU769" s="13">
        <f t="shared" si="232"/>
        <v>10</v>
      </c>
      <c r="AV769" s="14">
        <f t="shared" si="233"/>
        <v>201105</v>
      </c>
      <c r="AW769" s="14">
        <f t="shared" si="234"/>
        <v>1102011</v>
      </c>
      <c r="AX769" s="13" t="s">
        <v>816</v>
      </c>
      <c r="AY769" s="13">
        <f t="shared" si="235"/>
        <v>5</v>
      </c>
      <c r="AZ769" s="13" t="s">
        <v>837</v>
      </c>
      <c r="BA769" s="14">
        <f t="shared" si="236"/>
        <v>5</v>
      </c>
      <c r="BB769" s="14" t="str">
        <f t="shared" si="237"/>
        <v>张飞魂珠-5 等级-5</v>
      </c>
      <c r="BC769" s="25" t="s">
        <v>845</v>
      </c>
      <c r="BD769" s="14">
        <f t="shared" si="238"/>
        <v>520</v>
      </c>
      <c r="BE769" s="14">
        <f>SUMIFS(BD$4:BD769,$AU$4:$AU769,"="&amp;$AU769,$AY$4:$AY769,"="&amp;$AY769)</f>
        <v>1520</v>
      </c>
      <c r="BF769" s="25" t="s">
        <v>846</v>
      </c>
      <c r="BG769" s="14">
        <f t="shared" si="239"/>
        <v>286</v>
      </c>
      <c r="BH769" s="14">
        <f>SUMIFS(BG$4:BG769,AU$4:AU769,"="&amp;AU769,AY$4:AY769,"="&amp;AY769)</f>
        <v>836</v>
      </c>
      <c r="BI769" s="25" t="s">
        <v>847</v>
      </c>
      <c r="BJ769" s="14">
        <f t="shared" si="240"/>
        <v>14040</v>
      </c>
      <c r="BK769" s="14">
        <f>SUMIFS(BJ$4:BJ769,$AU$4:$AU769,"="&amp;$AU769,$AY$4:$AY769,"="&amp;$AY769)</f>
        <v>41040</v>
      </c>
    </row>
    <row r="770" spans="46:63" ht="16.5" x14ac:dyDescent="0.2">
      <c r="AT770" s="13">
        <v>767</v>
      </c>
      <c r="AU770" s="13">
        <f t="shared" si="232"/>
        <v>10</v>
      </c>
      <c r="AV770" s="14">
        <f t="shared" si="233"/>
        <v>201105</v>
      </c>
      <c r="AW770" s="14">
        <f t="shared" si="234"/>
        <v>1102011</v>
      </c>
      <c r="AX770" s="13" t="s">
        <v>816</v>
      </c>
      <c r="AY770" s="13">
        <f t="shared" si="235"/>
        <v>5</v>
      </c>
      <c r="AZ770" s="13" t="s">
        <v>837</v>
      </c>
      <c r="BA770" s="14">
        <f t="shared" si="236"/>
        <v>6</v>
      </c>
      <c r="BB770" s="14" t="str">
        <f t="shared" si="237"/>
        <v>张飞魂珠-5 等级-6</v>
      </c>
      <c r="BC770" s="25" t="s">
        <v>845</v>
      </c>
      <c r="BD770" s="14">
        <f t="shared" si="238"/>
        <v>650</v>
      </c>
      <c r="BE770" s="14">
        <f>SUMIFS(BD$4:BD770,$AU$4:$AU770,"="&amp;$AU770,$AY$4:$AY770,"="&amp;$AY770)</f>
        <v>2170</v>
      </c>
      <c r="BF770" s="25" t="s">
        <v>846</v>
      </c>
      <c r="BG770" s="14">
        <f t="shared" si="239"/>
        <v>358</v>
      </c>
      <c r="BH770" s="14">
        <f>SUMIFS(BG$4:BG770,AU$4:AU770,"="&amp;AU770,AY$4:AY770,"="&amp;AY770)</f>
        <v>1194</v>
      </c>
      <c r="BI770" s="25" t="s">
        <v>847</v>
      </c>
      <c r="BJ770" s="14">
        <f t="shared" si="240"/>
        <v>17550</v>
      </c>
      <c r="BK770" s="14">
        <f>SUMIFS(BJ$4:BJ770,$AU$4:$AU770,"="&amp;$AU770,$AY$4:$AY770,"="&amp;$AY770)</f>
        <v>58590</v>
      </c>
    </row>
    <row r="771" spans="46:63" ht="16.5" x14ac:dyDescent="0.2">
      <c r="AT771" s="13">
        <v>768</v>
      </c>
      <c r="AU771" s="13">
        <f t="shared" si="232"/>
        <v>10</v>
      </c>
      <c r="AV771" s="14">
        <f t="shared" si="233"/>
        <v>201105</v>
      </c>
      <c r="AW771" s="14">
        <f t="shared" si="234"/>
        <v>1102011</v>
      </c>
      <c r="AX771" s="13" t="s">
        <v>816</v>
      </c>
      <c r="AY771" s="13">
        <f t="shared" si="235"/>
        <v>5</v>
      </c>
      <c r="AZ771" s="13" t="s">
        <v>837</v>
      </c>
      <c r="BA771" s="14">
        <f t="shared" si="236"/>
        <v>7</v>
      </c>
      <c r="BB771" s="14" t="str">
        <f t="shared" si="237"/>
        <v>张飞魂珠-5 等级-7</v>
      </c>
      <c r="BC771" s="25" t="s">
        <v>845</v>
      </c>
      <c r="BD771" s="14">
        <f t="shared" si="238"/>
        <v>800</v>
      </c>
      <c r="BE771" s="14">
        <f>SUMIFS(BD$4:BD771,$AU$4:$AU771,"="&amp;$AU771,$AY$4:$AY771,"="&amp;$AY771)</f>
        <v>2970</v>
      </c>
      <c r="BF771" s="25" t="s">
        <v>846</v>
      </c>
      <c r="BG771" s="14">
        <f t="shared" si="239"/>
        <v>440</v>
      </c>
      <c r="BH771" s="14">
        <f>SUMIFS(BG$4:BG771,AU$4:AU771,"="&amp;AU771,AY$4:AY771,"="&amp;AY771)</f>
        <v>1634</v>
      </c>
      <c r="BI771" s="25" t="s">
        <v>847</v>
      </c>
      <c r="BJ771" s="14">
        <f t="shared" si="240"/>
        <v>21600</v>
      </c>
      <c r="BK771" s="14">
        <f>SUMIFS(BJ$4:BJ771,$AU$4:$AU771,"="&amp;$AU771,$AY$4:$AY771,"="&amp;$AY771)</f>
        <v>80190</v>
      </c>
    </row>
    <row r="772" spans="46:63" ht="16.5" x14ac:dyDescent="0.2">
      <c r="AT772" s="13">
        <v>769</v>
      </c>
      <c r="AU772" s="13">
        <f t="shared" si="232"/>
        <v>10</v>
      </c>
      <c r="AV772" s="14">
        <f t="shared" si="233"/>
        <v>201105</v>
      </c>
      <c r="AW772" s="14">
        <f t="shared" si="234"/>
        <v>1102011</v>
      </c>
      <c r="AX772" s="13" t="s">
        <v>816</v>
      </c>
      <c r="AY772" s="13">
        <f t="shared" si="235"/>
        <v>5</v>
      </c>
      <c r="AZ772" s="13" t="s">
        <v>837</v>
      </c>
      <c r="BA772" s="14">
        <f t="shared" si="236"/>
        <v>8</v>
      </c>
      <c r="BB772" s="14" t="str">
        <f t="shared" si="237"/>
        <v>张飞魂珠-5 等级-8</v>
      </c>
      <c r="BC772" s="25" t="s">
        <v>845</v>
      </c>
      <c r="BD772" s="14">
        <f t="shared" si="238"/>
        <v>950</v>
      </c>
      <c r="BE772" s="14">
        <f>SUMIFS(BD$4:BD772,$AU$4:$AU772,"="&amp;$AU772,$AY$4:$AY772,"="&amp;$AY772)</f>
        <v>3920</v>
      </c>
      <c r="BF772" s="25" t="s">
        <v>846</v>
      </c>
      <c r="BG772" s="14">
        <f t="shared" si="239"/>
        <v>523</v>
      </c>
      <c r="BH772" s="14">
        <f>SUMIFS(BG$4:BG772,AU$4:AU772,"="&amp;AU772,AY$4:AY772,"="&amp;AY772)</f>
        <v>2157</v>
      </c>
      <c r="BI772" s="25" t="s">
        <v>847</v>
      </c>
      <c r="BJ772" s="14">
        <f t="shared" si="240"/>
        <v>25650</v>
      </c>
      <c r="BK772" s="14">
        <f>SUMIFS(BJ$4:BJ772,$AU$4:$AU772,"="&amp;$AU772,$AY$4:$AY772,"="&amp;$AY772)</f>
        <v>105840</v>
      </c>
    </row>
    <row r="773" spans="46:63" ht="16.5" x14ac:dyDescent="0.2">
      <c r="AT773" s="13">
        <v>770</v>
      </c>
      <c r="AU773" s="13">
        <f t="shared" ref="AU773:AU836" si="241">INT((AT773-1)/80)+1</f>
        <v>10</v>
      </c>
      <c r="AV773" s="14">
        <f t="shared" ref="AV773:AV836" si="242">INDEX($AJ$4:$AJ$203,(AU773-1)*8+AY773)</f>
        <v>201105</v>
      </c>
      <c r="AW773" s="14">
        <f t="shared" ref="AW773:AW836" si="243">INDEX($W$4:$W$28,AU773)</f>
        <v>1102011</v>
      </c>
      <c r="AX773" s="13" t="s">
        <v>816</v>
      </c>
      <c r="AY773" s="13">
        <f t="shared" ref="AY773:AY836" si="244">INT(((AT773-(AU773-1)*80)-1)/10)+1</f>
        <v>5</v>
      </c>
      <c r="AZ773" s="13" t="s">
        <v>837</v>
      </c>
      <c r="BA773" s="14">
        <f t="shared" ref="BA773:BA836" si="245">AT773-(AU773-1)*80-(AY773-1)*10-1</f>
        <v>9</v>
      </c>
      <c r="BB773" s="14" t="str">
        <f t="shared" ref="BB773:BB836" si="246">INDEX($X$4:$X$28,AU773)&amp;"魂珠-"&amp;AY773&amp;" 等级-"&amp;BA773</f>
        <v>张飞魂珠-5 等级-9</v>
      </c>
      <c r="BC773" s="25" t="s">
        <v>845</v>
      </c>
      <c r="BD773" s="14">
        <f t="shared" ref="BD773:BD836" si="247">ROUND(INDEX(Q$4:Q$83,($AY773-1)*10+$BA773+1)*INDEX(AC$4:AC$28,$AU773),0)</f>
        <v>1100</v>
      </c>
      <c r="BE773" s="14">
        <f>SUMIFS(BD$4:BD773,$AU$4:$AU773,"="&amp;$AU773,$AY$4:$AY773,"="&amp;$AY773)</f>
        <v>5020</v>
      </c>
      <c r="BF773" s="25" t="s">
        <v>846</v>
      </c>
      <c r="BG773" s="14">
        <f t="shared" ref="BG773:BG836" si="248">ROUND(INDEX(R$4:R$83,($AY773-1)*10+$BA773+1)*INDEX(AD$4:AD$28,$AU773),0)</f>
        <v>605</v>
      </c>
      <c r="BH773" s="14">
        <f>SUMIFS(BG$4:BG773,AU$4:AU773,"="&amp;AU773,AY$4:AY773,"="&amp;AY773)</f>
        <v>2762</v>
      </c>
      <c r="BI773" s="25" t="s">
        <v>847</v>
      </c>
      <c r="BJ773" s="14">
        <f t="shared" ref="BJ773:BJ836" si="249">ROUND(INDEX(S$4:S$83,($AY773-1)*10+$BA773+1)*INDEX(AE$4:AE$28,$AU773),0)</f>
        <v>29700</v>
      </c>
      <c r="BK773" s="14">
        <f>SUMIFS(BJ$4:BJ773,$AU$4:$AU773,"="&amp;$AU773,$AY$4:$AY773,"="&amp;$AY773)</f>
        <v>135540</v>
      </c>
    </row>
    <row r="774" spans="46:63" ht="16.5" x14ac:dyDescent="0.2">
      <c r="AT774" s="13">
        <v>771</v>
      </c>
      <c r="AU774" s="13">
        <f t="shared" si="241"/>
        <v>10</v>
      </c>
      <c r="AV774" s="14">
        <f t="shared" si="242"/>
        <v>201106</v>
      </c>
      <c r="AW774" s="14">
        <f t="shared" si="243"/>
        <v>1102011</v>
      </c>
      <c r="AX774" s="13" t="s">
        <v>816</v>
      </c>
      <c r="AY774" s="13">
        <f t="shared" si="244"/>
        <v>6</v>
      </c>
      <c r="AZ774" s="13" t="s">
        <v>837</v>
      </c>
      <c r="BA774" s="14">
        <f t="shared" si="245"/>
        <v>0</v>
      </c>
      <c r="BB774" s="14" t="str">
        <f t="shared" si="246"/>
        <v>张飞魂珠-6 等级-0</v>
      </c>
      <c r="BC774" s="25" t="s">
        <v>845</v>
      </c>
      <c r="BD774" s="14">
        <f t="shared" si="247"/>
        <v>0</v>
      </c>
      <c r="BE774" s="14">
        <f>SUMIFS(BD$4:BD774,$AU$4:$AU774,"="&amp;$AU774,$AY$4:$AY774,"="&amp;$AY774)</f>
        <v>0</v>
      </c>
      <c r="BF774" s="25" t="s">
        <v>846</v>
      </c>
      <c r="BG774" s="14">
        <f t="shared" si="248"/>
        <v>0</v>
      </c>
      <c r="BH774" s="14">
        <f>SUMIFS(BG$4:BG774,AU$4:AU774,"="&amp;AU774,AY$4:AY774,"="&amp;AY774)</f>
        <v>0</v>
      </c>
      <c r="BI774" s="25" t="s">
        <v>847</v>
      </c>
      <c r="BJ774" s="14">
        <f t="shared" si="249"/>
        <v>0</v>
      </c>
      <c r="BK774" s="14">
        <f>SUMIFS(BJ$4:BJ774,$AU$4:$AU774,"="&amp;$AU774,$AY$4:$AY774,"="&amp;$AY774)</f>
        <v>0</v>
      </c>
    </row>
    <row r="775" spans="46:63" ht="16.5" x14ac:dyDescent="0.2">
      <c r="AT775" s="13">
        <v>772</v>
      </c>
      <c r="AU775" s="13">
        <f t="shared" si="241"/>
        <v>10</v>
      </c>
      <c r="AV775" s="14">
        <f t="shared" si="242"/>
        <v>201106</v>
      </c>
      <c r="AW775" s="14">
        <f t="shared" si="243"/>
        <v>1102011</v>
      </c>
      <c r="AX775" s="13" t="s">
        <v>816</v>
      </c>
      <c r="AY775" s="13">
        <f t="shared" si="244"/>
        <v>6</v>
      </c>
      <c r="AZ775" s="13" t="s">
        <v>837</v>
      </c>
      <c r="BA775" s="14">
        <f t="shared" si="245"/>
        <v>1</v>
      </c>
      <c r="BB775" s="14" t="str">
        <f t="shared" si="246"/>
        <v>张飞魂珠-6 等级-1</v>
      </c>
      <c r="BC775" s="25" t="s">
        <v>845</v>
      </c>
      <c r="BD775" s="14">
        <f t="shared" si="247"/>
        <v>180</v>
      </c>
      <c r="BE775" s="14">
        <f>SUMIFS(BD$4:BD775,$AU$4:$AU775,"="&amp;$AU775,$AY$4:$AY775,"="&amp;$AY775)</f>
        <v>180</v>
      </c>
      <c r="BF775" s="25" t="s">
        <v>846</v>
      </c>
      <c r="BG775" s="14">
        <f t="shared" si="248"/>
        <v>99</v>
      </c>
      <c r="BH775" s="14">
        <f>SUMIFS(BG$4:BG775,AU$4:AU775,"="&amp;AU775,AY$4:AY775,"="&amp;AY775)</f>
        <v>99</v>
      </c>
      <c r="BI775" s="25" t="s">
        <v>847</v>
      </c>
      <c r="BJ775" s="14">
        <f t="shared" si="249"/>
        <v>4860</v>
      </c>
      <c r="BK775" s="14">
        <f>SUMIFS(BJ$4:BJ775,$AU$4:$AU775,"="&amp;$AU775,$AY$4:$AY775,"="&amp;$AY775)</f>
        <v>4860</v>
      </c>
    </row>
    <row r="776" spans="46:63" ht="16.5" x14ac:dyDescent="0.2">
      <c r="AT776" s="13">
        <v>773</v>
      </c>
      <c r="AU776" s="13">
        <f t="shared" si="241"/>
        <v>10</v>
      </c>
      <c r="AV776" s="14">
        <f t="shared" si="242"/>
        <v>201106</v>
      </c>
      <c r="AW776" s="14">
        <f t="shared" si="243"/>
        <v>1102011</v>
      </c>
      <c r="AX776" s="13" t="s">
        <v>816</v>
      </c>
      <c r="AY776" s="13">
        <f t="shared" si="244"/>
        <v>6</v>
      </c>
      <c r="AZ776" s="13" t="s">
        <v>837</v>
      </c>
      <c r="BA776" s="14">
        <f t="shared" si="245"/>
        <v>2</v>
      </c>
      <c r="BB776" s="14" t="str">
        <f t="shared" si="246"/>
        <v>张飞魂珠-6 等级-2</v>
      </c>
      <c r="BC776" s="25" t="s">
        <v>845</v>
      </c>
      <c r="BD776" s="14">
        <f t="shared" si="247"/>
        <v>280</v>
      </c>
      <c r="BE776" s="14">
        <f>SUMIFS(BD$4:BD776,$AU$4:$AU776,"="&amp;$AU776,$AY$4:$AY776,"="&amp;$AY776)</f>
        <v>460</v>
      </c>
      <c r="BF776" s="25" t="s">
        <v>846</v>
      </c>
      <c r="BG776" s="14">
        <f t="shared" si="248"/>
        <v>154</v>
      </c>
      <c r="BH776" s="14">
        <f>SUMIFS(BG$4:BG776,AU$4:AU776,"="&amp;AU776,AY$4:AY776,"="&amp;AY776)</f>
        <v>253</v>
      </c>
      <c r="BI776" s="25" t="s">
        <v>847</v>
      </c>
      <c r="BJ776" s="14">
        <f t="shared" si="249"/>
        <v>7560</v>
      </c>
      <c r="BK776" s="14">
        <f>SUMIFS(BJ$4:BJ776,$AU$4:$AU776,"="&amp;$AU776,$AY$4:$AY776,"="&amp;$AY776)</f>
        <v>12420</v>
      </c>
    </row>
    <row r="777" spans="46:63" ht="16.5" x14ac:dyDescent="0.2">
      <c r="AT777" s="13">
        <v>774</v>
      </c>
      <c r="AU777" s="13">
        <f t="shared" si="241"/>
        <v>10</v>
      </c>
      <c r="AV777" s="14">
        <f t="shared" si="242"/>
        <v>201106</v>
      </c>
      <c r="AW777" s="14">
        <f t="shared" si="243"/>
        <v>1102011</v>
      </c>
      <c r="AX777" s="13" t="s">
        <v>816</v>
      </c>
      <c r="AY777" s="13">
        <f t="shared" si="244"/>
        <v>6</v>
      </c>
      <c r="AZ777" s="13" t="s">
        <v>837</v>
      </c>
      <c r="BA777" s="14">
        <f t="shared" si="245"/>
        <v>3</v>
      </c>
      <c r="BB777" s="14" t="str">
        <f t="shared" si="246"/>
        <v>张飞魂珠-6 等级-3</v>
      </c>
      <c r="BC777" s="25" t="s">
        <v>845</v>
      </c>
      <c r="BD777" s="14">
        <f t="shared" si="247"/>
        <v>375</v>
      </c>
      <c r="BE777" s="14">
        <f>SUMIFS(BD$4:BD777,$AU$4:$AU777,"="&amp;$AU777,$AY$4:$AY777,"="&amp;$AY777)</f>
        <v>835</v>
      </c>
      <c r="BF777" s="25" t="s">
        <v>846</v>
      </c>
      <c r="BG777" s="14">
        <f t="shared" si="248"/>
        <v>206</v>
      </c>
      <c r="BH777" s="14">
        <f>SUMIFS(BG$4:BG777,AU$4:AU777,"="&amp;AU777,AY$4:AY777,"="&amp;AY777)</f>
        <v>459</v>
      </c>
      <c r="BI777" s="25" t="s">
        <v>847</v>
      </c>
      <c r="BJ777" s="14">
        <f t="shared" si="249"/>
        <v>10125</v>
      </c>
      <c r="BK777" s="14">
        <f>SUMIFS(BJ$4:BJ777,$AU$4:$AU777,"="&amp;$AU777,$AY$4:$AY777,"="&amp;$AY777)</f>
        <v>22545</v>
      </c>
    </row>
    <row r="778" spans="46:63" ht="16.5" x14ac:dyDescent="0.2">
      <c r="AT778" s="13">
        <v>775</v>
      </c>
      <c r="AU778" s="13">
        <f t="shared" si="241"/>
        <v>10</v>
      </c>
      <c r="AV778" s="14">
        <f t="shared" si="242"/>
        <v>201106</v>
      </c>
      <c r="AW778" s="14">
        <f t="shared" si="243"/>
        <v>1102011</v>
      </c>
      <c r="AX778" s="13" t="s">
        <v>816</v>
      </c>
      <c r="AY778" s="13">
        <f t="shared" si="244"/>
        <v>6</v>
      </c>
      <c r="AZ778" s="13" t="s">
        <v>837</v>
      </c>
      <c r="BA778" s="14">
        <f t="shared" si="245"/>
        <v>4</v>
      </c>
      <c r="BB778" s="14" t="str">
        <f t="shared" si="246"/>
        <v>张飞魂珠-6 等级-4</v>
      </c>
      <c r="BC778" s="25" t="s">
        <v>845</v>
      </c>
      <c r="BD778" s="14">
        <f t="shared" si="247"/>
        <v>560</v>
      </c>
      <c r="BE778" s="14">
        <f>SUMIFS(BD$4:BD778,$AU$4:$AU778,"="&amp;$AU778,$AY$4:$AY778,"="&amp;$AY778)</f>
        <v>1395</v>
      </c>
      <c r="BF778" s="25" t="s">
        <v>846</v>
      </c>
      <c r="BG778" s="14">
        <f t="shared" si="248"/>
        <v>308</v>
      </c>
      <c r="BH778" s="14">
        <f>SUMIFS(BG$4:BG778,AU$4:AU778,"="&amp;AU778,AY$4:AY778,"="&amp;AY778)</f>
        <v>767</v>
      </c>
      <c r="BI778" s="25" t="s">
        <v>847</v>
      </c>
      <c r="BJ778" s="14">
        <f t="shared" si="249"/>
        <v>15120</v>
      </c>
      <c r="BK778" s="14">
        <f>SUMIFS(BJ$4:BJ778,$AU$4:$AU778,"="&amp;$AU778,$AY$4:$AY778,"="&amp;$AY778)</f>
        <v>37665</v>
      </c>
    </row>
    <row r="779" spans="46:63" ht="16.5" x14ac:dyDescent="0.2">
      <c r="AT779" s="13">
        <v>776</v>
      </c>
      <c r="AU779" s="13">
        <f t="shared" si="241"/>
        <v>10</v>
      </c>
      <c r="AV779" s="14">
        <f t="shared" si="242"/>
        <v>201106</v>
      </c>
      <c r="AW779" s="14">
        <f t="shared" si="243"/>
        <v>1102011</v>
      </c>
      <c r="AX779" s="13" t="s">
        <v>816</v>
      </c>
      <c r="AY779" s="13">
        <f t="shared" si="244"/>
        <v>6</v>
      </c>
      <c r="AZ779" s="13" t="s">
        <v>837</v>
      </c>
      <c r="BA779" s="14">
        <f t="shared" si="245"/>
        <v>5</v>
      </c>
      <c r="BB779" s="14" t="str">
        <f t="shared" si="246"/>
        <v>张飞魂珠-6 等级-5</v>
      </c>
      <c r="BC779" s="25" t="s">
        <v>845</v>
      </c>
      <c r="BD779" s="14">
        <f t="shared" si="247"/>
        <v>750</v>
      </c>
      <c r="BE779" s="14">
        <f>SUMIFS(BD$4:BD779,$AU$4:$AU779,"="&amp;$AU779,$AY$4:$AY779,"="&amp;$AY779)</f>
        <v>2145</v>
      </c>
      <c r="BF779" s="25" t="s">
        <v>846</v>
      </c>
      <c r="BG779" s="14">
        <f t="shared" si="248"/>
        <v>413</v>
      </c>
      <c r="BH779" s="14">
        <f>SUMIFS(BG$4:BG779,AU$4:AU779,"="&amp;AU779,AY$4:AY779,"="&amp;AY779)</f>
        <v>1180</v>
      </c>
      <c r="BI779" s="25" t="s">
        <v>847</v>
      </c>
      <c r="BJ779" s="14">
        <f t="shared" si="249"/>
        <v>20250</v>
      </c>
      <c r="BK779" s="14">
        <f>SUMIFS(BJ$4:BJ779,$AU$4:$AU779,"="&amp;$AU779,$AY$4:$AY779,"="&amp;$AY779)</f>
        <v>57915</v>
      </c>
    </row>
    <row r="780" spans="46:63" ht="16.5" x14ac:dyDescent="0.2">
      <c r="AT780" s="13">
        <v>777</v>
      </c>
      <c r="AU780" s="13">
        <f t="shared" si="241"/>
        <v>10</v>
      </c>
      <c r="AV780" s="14">
        <f t="shared" si="242"/>
        <v>201106</v>
      </c>
      <c r="AW780" s="14">
        <f t="shared" si="243"/>
        <v>1102011</v>
      </c>
      <c r="AX780" s="13" t="s">
        <v>816</v>
      </c>
      <c r="AY780" s="13">
        <f t="shared" si="244"/>
        <v>6</v>
      </c>
      <c r="AZ780" s="13" t="s">
        <v>837</v>
      </c>
      <c r="BA780" s="14">
        <f t="shared" si="245"/>
        <v>6</v>
      </c>
      <c r="BB780" s="14" t="str">
        <f t="shared" si="246"/>
        <v>张飞魂珠-6 等级-6</v>
      </c>
      <c r="BC780" s="25" t="s">
        <v>845</v>
      </c>
      <c r="BD780" s="14">
        <f t="shared" si="247"/>
        <v>950</v>
      </c>
      <c r="BE780" s="14">
        <f>SUMIFS(BD$4:BD780,$AU$4:$AU780,"="&amp;$AU780,$AY$4:$AY780,"="&amp;$AY780)</f>
        <v>3095</v>
      </c>
      <c r="BF780" s="25" t="s">
        <v>846</v>
      </c>
      <c r="BG780" s="14">
        <f t="shared" si="248"/>
        <v>523</v>
      </c>
      <c r="BH780" s="14">
        <f>SUMIFS(BG$4:BG780,AU$4:AU780,"="&amp;AU780,AY$4:AY780,"="&amp;AY780)</f>
        <v>1703</v>
      </c>
      <c r="BI780" s="25" t="s">
        <v>847</v>
      </c>
      <c r="BJ780" s="14">
        <f t="shared" si="249"/>
        <v>25650</v>
      </c>
      <c r="BK780" s="14">
        <f>SUMIFS(BJ$4:BJ780,$AU$4:$AU780,"="&amp;$AU780,$AY$4:$AY780,"="&amp;$AY780)</f>
        <v>83565</v>
      </c>
    </row>
    <row r="781" spans="46:63" ht="16.5" x14ac:dyDescent="0.2">
      <c r="AT781" s="13">
        <v>778</v>
      </c>
      <c r="AU781" s="13">
        <f t="shared" si="241"/>
        <v>10</v>
      </c>
      <c r="AV781" s="14">
        <f t="shared" si="242"/>
        <v>201106</v>
      </c>
      <c r="AW781" s="14">
        <f t="shared" si="243"/>
        <v>1102011</v>
      </c>
      <c r="AX781" s="13" t="s">
        <v>816</v>
      </c>
      <c r="AY781" s="13">
        <f t="shared" si="244"/>
        <v>6</v>
      </c>
      <c r="AZ781" s="13" t="s">
        <v>837</v>
      </c>
      <c r="BA781" s="14">
        <f t="shared" si="245"/>
        <v>7</v>
      </c>
      <c r="BB781" s="14" t="str">
        <f t="shared" si="246"/>
        <v>张飞魂珠-6 等级-7</v>
      </c>
      <c r="BC781" s="25" t="s">
        <v>845</v>
      </c>
      <c r="BD781" s="14">
        <f t="shared" si="247"/>
        <v>1150</v>
      </c>
      <c r="BE781" s="14">
        <f>SUMIFS(BD$4:BD781,$AU$4:$AU781,"="&amp;$AU781,$AY$4:$AY781,"="&amp;$AY781)</f>
        <v>4245</v>
      </c>
      <c r="BF781" s="25" t="s">
        <v>846</v>
      </c>
      <c r="BG781" s="14">
        <f t="shared" si="248"/>
        <v>633</v>
      </c>
      <c r="BH781" s="14">
        <f>SUMIFS(BG$4:BG781,AU$4:AU781,"="&amp;AU781,AY$4:AY781,"="&amp;AY781)</f>
        <v>2336</v>
      </c>
      <c r="BI781" s="25" t="s">
        <v>847</v>
      </c>
      <c r="BJ781" s="14">
        <f t="shared" si="249"/>
        <v>31050</v>
      </c>
      <c r="BK781" s="14">
        <f>SUMIFS(BJ$4:BJ781,$AU$4:$AU781,"="&amp;$AU781,$AY$4:$AY781,"="&amp;$AY781)</f>
        <v>114615</v>
      </c>
    </row>
    <row r="782" spans="46:63" ht="16.5" x14ac:dyDescent="0.2">
      <c r="AT782" s="13">
        <v>779</v>
      </c>
      <c r="AU782" s="13">
        <f t="shared" si="241"/>
        <v>10</v>
      </c>
      <c r="AV782" s="14">
        <f t="shared" si="242"/>
        <v>201106</v>
      </c>
      <c r="AW782" s="14">
        <f t="shared" si="243"/>
        <v>1102011</v>
      </c>
      <c r="AX782" s="13" t="s">
        <v>816</v>
      </c>
      <c r="AY782" s="13">
        <f t="shared" si="244"/>
        <v>6</v>
      </c>
      <c r="AZ782" s="13" t="s">
        <v>837</v>
      </c>
      <c r="BA782" s="14">
        <f t="shared" si="245"/>
        <v>8</v>
      </c>
      <c r="BB782" s="14" t="str">
        <f t="shared" si="246"/>
        <v>张飞魂珠-6 等级-8</v>
      </c>
      <c r="BC782" s="25" t="s">
        <v>845</v>
      </c>
      <c r="BD782" s="14">
        <f t="shared" si="247"/>
        <v>1300</v>
      </c>
      <c r="BE782" s="14">
        <f>SUMIFS(BD$4:BD782,$AU$4:$AU782,"="&amp;$AU782,$AY$4:$AY782,"="&amp;$AY782)</f>
        <v>5545</v>
      </c>
      <c r="BF782" s="25" t="s">
        <v>846</v>
      </c>
      <c r="BG782" s="14">
        <f t="shared" si="248"/>
        <v>715</v>
      </c>
      <c r="BH782" s="14">
        <f>SUMIFS(BG$4:BG782,AU$4:AU782,"="&amp;AU782,AY$4:AY782,"="&amp;AY782)</f>
        <v>3051</v>
      </c>
      <c r="BI782" s="25" t="s">
        <v>847</v>
      </c>
      <c r="BJ782" s="14">
        <f t="shared" si="249"/>
        <v>35100</v>
      </c>
      <c r="BK782" s="14">
        <f>SUMIFS(BJ$4:BJ782,$AU$4:$AU782,"="&amp;$AU782,$AY$4:$AY782,"="&amp;$AY782)</f>
        <v>149715</v>
      </c>
    </row>
    <row r="783" spans="46:63" ht="16.5" x14ac:dyDescent="0.2">
      <c r="AT783" s="13">
        <v>780</v>
      </c>
      <c r="AU783" s="13">
        <f t="shared" si="241"/>
        <v>10</v>
      </c>
      <c r="AV783" s="14">
        <f t="shared" si="242"/>
        <v>201106</v>
      </c>
      <c r="AW783" s="14">
        <f t="shared" si="243"/>
        <v>1102011</v>
      </c>
      <c r="AX783" s="13" t="s">
        <v>816</v>
      </c>
      <c r="AY783" s="13">
        <f t="shared" si="244"/>
        <v>6</v>
      </c>
      <c r="AZ783" s="13" t="s">
        <v>837</v>
      </c>
      <c r="BA783" s="14">
        <f t="shared" si="245"/>
        <v>9</v>
      </c>
      <c r="BB783" s="14" t="str">
        <f t="shared" si="246"/>
        <v>张飞魂珠-6 等级-9</v>
      </c>
      <c r="BC783" s="25" t="s">
        <v>845</v>
      </c>
      <c r="BD783" s="14">
        <f t="shared" si="247"/>
        <v>1500</v>
      </c>
      <c r="BE783" s="14">
        <f>SUMIFS(BD$4:BD783,$AU$4:$AU783,"="&amp;$AU783,$AY$4:$AY783,"="&amp;$AY783)</f>
        <v>7045</v>
      </c>
      <c r="BF783" s="25" t="s">
        <v>846</v>
      </c>
      <c r="BG783" s="14">
        <f t="shared" si="248"/>
        <v>825</v>
      </c>
      <c r="BH783" s="14">
        <f>SUMIFS(BG$4:BG783,AU$4:AU783,"="&amp;AU783,AY$4:AY783,"="&amp;AY783)</f>
        <v>3876</v>
      </c>
      <c r="BI783" s="25" t="s">
        <v>847</v>
      </c>
      <c r="BJ783" s="14">
        <f t="shared" si="249"/>
        <v>40500</v>
      </c>
      <c r="BK783" s="14">
        <f>SUMIFS(BJ$4:BJ783,$AU$4:$AU783,"="&amp;$AU783,$AY$4:$AY783,"="&amp;$AY783)</f>
        <v>190215</v>
      </c>
    </row>
    <row r="784" spans="46:63" ht="16.5" x14ac:dyDescent="0.2">
      <c r="AT784" s="13">
        <v>781</v>
      </c>
      <c r="AU784" s="13">
        <f t="shared" si="241"/>
        <v>10</v>
      </c>
      <c r="AV784" s="14">
        <f t="shared" si="242"/>
        <v>201107</v>
      </c>
      <c r="AW784" s="14">
        <f t="shared" si="243"/>
        <v>1102011</v>
      </c>
      <c r="AX784" s="13" t="s">
        <v>816</v>
      </c>
      <c r="AY784" s="13">
        <f t="shared" si="244"/>
        <v>7</v>
      </c>
      <c r="AZ784" s="13" t="s">
        <v>837</v>
      </c>
      <c r="BA784" s="14">
        <f t="shared" si="245"/>
        <v>0</v>
      </c>
      <c r="BB784" s="14" t="str">
        <f t="shared" si="246"/>
        <v>张飞魂珠-7 等级-0</v>
      </c>
      <c r="BC784" s="25" t="s">
        <v>845</v>
      </c>
      <c r="BD784" s="14">
        <f t="shared" si="247"/>
        <v>0</v>
      </c>
      <c r="BE784" s="14">
        <f>SUMIFS(BD$4:BD784,$AU$4:$AU784,"="&amp;$AU784,$AY$4:$AY784,"="&amp;$AY784)</f>
        <v>0</v>
      </c>
      <c r="BF784" s="25" t="s">
        <v>846</v>
      </c>
      <c r="BG784" s="14">
        <f t="shared" si="248"/>
        <v>0</v>
      </c>
      <c r="BH784" s="14">
        <f>SUMIFS(BG$4:BG784,AU$4:AU784,"="&amp;AU784,AY$4:AY784,"="&amp;AY784)</f>
        <v>0</v>
      </c>
      <c r="BI784" s="25" t="s">
        <v>847</v>
      </c>
      <c r="BJ784" s="14">
        <f t="shared" si="249"/>
        <v>0</v>
      </c>
      <c r="BK784" s="14">
        <f>SUMIFS(BJ$4:BJ784,$AU$4:$AU784,"="&amp;$AU784,$AY$4:$AY784,"="&amp;$AY784)</f>
        <v>0</v>
      </c>
    </row>
    <row r="785" spans="46:63" ht="16.5" x14ac:dyDescent="0.2">
      <c r="AT785" s="13">
        <v>782</v>
      </c>
      <c r="AU785" s="13">
        <f t="shared" si="241"/>
        <v>10</v>
      </c>
      <c r="AV785" s="14">
        <f t="shared" si="242"/>
        <v>201107</v>
      </c>
      <c r="AW785" s="14">
        <f t="shared" si="243"/>
        <v>1102011</v>
      </c>
      <c r="AX785" s="13" t="s">
        <v>816</v>
      </c>
      <c r="AY785" s="13">
        <f t="shared" si="244"/>
        <v>7</v>
      </c>
      <c r="AZ785" s="13" t="s">
        <v>837</v>
      </c>
      <c r="BA785" s="14">
        <f t="shared" si="245"/>
        <v>1</v>
      </c>
      <c r="BB785" s="14" t="str">
        <f t="shared" si="246"/>
        <v>张飞魂珠-7 等级-1</v>
      </c>
      <c r="BC785" s="25" t="s">
        <v>845</v>
      </c>
      <c r="BD785" s="14">
        <f t="shared" si="247"/>
        <v>240</v>
      </c>
      <c r="BE785" s="14">
        <f>SUMIFS(BD$4:BD785,$AU$4:$AU785,"="&amp;$AU785,$AY$4:$AY785,"="&amp;$AY785)</f>
        <v>240</v>
      </c>
      <c r="BF785" s="25" t="s">
        <v>846</v>
      </c>
      <c r="BG785" s="14">
        <f t="shared" si="248"/>
        <v>132</v>
      </c>
      <c r="BH785" s="14">
        <f>SUMIFS(BG$4:BG785,AU$4:AU785,"="&amp;AU785,AY$4:AY785,"="&amp;AY785)</f>
        <v>132</v>
      </c>
      <c r="BI785" s="25" t="s">
        <v>847</v>
      </c>
      <c r="BJ785" s="14">
        <f t="shared" si="249"/>
        <v>6480</v>
      </c>
      <c r="BK785" s="14">
        <f>SUMIFS(BJ$4:BJ785,$AU$4:$AU785,"="&amp;$AU785,$AY$4:$AY785,"="&amp;$AY785)</f>
        <v>6480</v>
      </c>
    </row>
    <row r="786" spans="46:63" ht="16.5" x14ac:dyDescent="0.2">
      <c r="AT786" s="13">
        <v>783</v>
      </c>
      <c r="AU786" s="13">
        <f t="shared" si="241"/>
        <v>10</v>
      </c>
      <c r="AV786" s="14">
        <f t="shared" si="242"/>
        <v>201107</v>
      </c>
      <c r="AW786" s="14">
        <f t="shared" si="243"/>
        <v>1102011</v>
      </c>
      <c r="AX786" s="13" t="s">
        <v>816</v>
      </c>
      <c r="AY786" s="13">
        <f t="shared" si="244"/>
        <v>7</v>
      </c>
      <c r="AZ786" s="13" t="s">
        <v>837</v>
      </c>
      <c r="BA786" s="14">
        <f t="shared" si="245"/>
        <v>2</v>
      </c>
      <c r="BB786" s="14" t="str">
        <f t="shared" si="246"/>
        <v>张飞魂珠-7 等级-2</v>
      </c>
      <c r="BC786" s="25" t="s">
        <v>845</v>
      </c>
      <c r="BD786" s="14">
        <f t="shared" si="247"/>
        <v>360</v>
      </c>
      <c r="BE786" s="14">
        <f>SUMIFS(BD$4:BD786,$AU$4:$AU786,"="&amp;$AU786,$AY$4:$AY786,"="&amp;$AY786)</f>
        <v>600</v>
      </c>
      <c r="BF786" s="25" t="s">
        <v>846</v>
      </c>
      <c r="BG786" s="14">
        <f t="shared" si="248"/>
        <v>198</v>
      </c>
      <c r="BH786" s="14">
        <f>SUMIFS(BG$4:BG786,AU$4:AU786,"="&amp;AU786,AY$4:AY786,"="&amp;AY786)</f>
        <v>330</v>
      </c>
      <c r="BI786" s="25" t="s">
        <v>847</v>
      </c>
      <c r="BJ786" s="14">
        <f t="shared" si="249"/>
        <v>9720</v>
      </c>
      <c r="BK786" s="14">
        <f>SUMIFS(BJ$4:BJ786,$AU$4:$AU786,"="&amp;$AU786,$AY$4:$AY786,"="&amp;$AY786)</f>
        <v>16200</v>
      </c>
    </row>
    <row r="787" spans="46:63" ht="16.5" x14ac:dyDescent="0.2">
      <c r="AT787" s="13">
        <v>784</v>
      </c>
      <c r="AU787" s="13">
        <f t="shared" si="241"/>
        <v>10</v>
      </c>
      <c r="AV787" s="14">
        <f t="shared" si="242"/>
        <v>201107</v>
      </c>
      <c r="AW787" s="14">
        <f t="shared" si="243"/>
        <v>1102011</v>
      </c>
      <c r="AX787" s="13" t="s">
        <v>816</v>
      </c>
      <c r="AY787" s="13">
        <f t="shared" si="244"/>
        <v>7</v>
      </c>
      <c r="AZ787" s="13" t="s">
        <v>837</v>
      </c>
      <c r="BA787" s="14">
        <f t="shared" si="245"/>
        <v>3</v>
      </c>
      <c r="BB787" s="14" t="str">
        <f t="shared" si="246"/>
        <v>张飞魂珠-7 等级-3</v>
      </c>
      <c r="BC787" s="25" t="s">
        <v>845</v>
      </c>
      <c r="BD787" s="14">
        <f t="shared" si="247"/>
        <v>480</v>
      </c>
      <c r="BE787" s="14">
        <f>SUMIFS(BD$4:BD787,$AU$4:$AU787,"="&amp;$AU787,$AY$4:$AY787,"="&amp;$AY787)</f>
        <v>1080</v>
      </c>
      <c r="BF787" s="25" t="s">
        <v>846</v>
      </c>
      <c r="BG787" s="14">
        <f t="shared" si="248"/>
        <v>264</v>
      </c>
      <c r="BH787" s="14">
        <f>SUMIFS(BG$4:BG787,AU$4:AU787,"="&amp;AU787,AY$4:AY787,"="&amp;AY787)</f>
        <v>594</v>
      </c>
      <c r="BI787" s="25" t="s">
        <v>847</v>
      </c>
      <c r="BJ787" s="14">
        <f t="shared" si="249"/>
        <v>12960</v>
      </c>
      <c r="BK787" s="14">
        <f>SUMIFS(BJ$4:BJ787,$AU$4:$AU787,"="&amp;$AU787,$AY$4:$AY787,"="&amp;$AY787)</f>
        <v>29160</v>
      </c>
    </row>
    <row r="788" spans="46:63" ht="16.5" x14ac:dyDescent="0.2">
      <c r="AT788" s="13">
        <v>785</v>
      </c>
      <c r="AU788" s="13">
        <f t="shared" si="241"/>
        <v>10</v>
      </c>
      <c r="AV788" s="14">
        <f t="shared" si="242"/>
        <v>201107</v>
      </c>
      <c r="AW788" s="14">
        <f t="shared" si="243"/>
        <v>1102011</v>
      </c>
      <c r="AX788" s="13" t="s">
        <v>816</v>
      </c>
      <c r="AY788" s="13">
        <f t="shared" si="244"/>
        <v>7</v>
      </c>
      <c r="AZ788" s="13" t="s">
        <v>837</v>
      </c>
      <c r="BA788" s="14">
        <f t="shared" si="245"/>
        <v>4</v>
      </c>
      <c r="BB788" s="14" t="str">
        <f t="shared" si="246"/>
        <v>张飞魂珠-7 等级-4</v>
      </c>
      <c r="BC788" s="25" t="s">
        <v>845</v>
      </c>
      <c r="BD788" s="14">
        <f t="shared" si="247"/>
        <v>720</v>
      </c>
      <c r="BE788" s="14">
        <f>SUMIFS(BD$4:BD788,$AU$4:$AU788,"="&amp;$AU788,$AY$4:$AY788,"="&amp;$AY788)</f>
        <v>1800</v>
      </c>
      <c r="BF788" s="25" t="s">
        <v>846</v>
      </c>
      <c r="BG788" s="14">
        <f t="shared" si="248"/>
        <v>396</v>
      </c>
      <c r="BH788" s="14">
        <f>SUMIFS(BG$4:BG788,AU$4:AU788,"="&amp;AU788,AY$4:AY788,"="&amp;AY788)</f>
        <v>990</v>
      </c>
      <c r="BI788" s="25" t="s">
        <v>847</v>
      </c>
      <c r="BJ788" s="14">
        <f t="shared" si="249"/>
        <v>19440</v>
      </c>
      <c r="BK788" s="14">
        <f>SUMIFS(BJ$4:BJ788,$AU$4:$AU788,"="&amp;$AU788,$AY$4:$AY788,"="&amp;$AY788)</f>
        <v>48600</v>
      </c>
    </row>
    <row r="789" spans="46:63" ht="16.5" x14ac:dyDescent="0.2">
      <c r="AT789" s="13">
        <v>786</v>
      </c>
      <c r="AU789" s="13">
        <f t="shared" si="241"/>
        <v>10</v>
      </c>
      <c r="AV789" s="14">
        <f t="shared" si="242"/>
        <v>201107</v>
      </c>
      <c r="AW789" s="14">
        <f t="shared" si="243"/>
        <v>1102011</v>
      </c>
      <c r="AX789" s="13" t="s">
        <v>816</v>
      </c>
      <c r="AY789" s="13">
        <f t="shared" si="244"/>
        <v>7</v>
      </c>
      <c r="AZ789" s="13" t="s">
        <v>837</v>
      </c>
      <c r="BA789" s="14">
        <f t="shared" si="245"/>
        <v>5</v>
      </c>
      <c r="BB789" s="14" t="str">
        <f t="shared" si="246"/>
        <v>张飞魂珠-7 等级-5</v>
      </c>
      <c r="BC789" s="25" t="s">
        <v>845</v>
      </c>
      <c r="BD789" s="14">
        <f t="shared" si="247"/>
        <v>960</v>
      </c>
      <c r="BE789" s="14">
        <f>SUMIFS(BD$4:BD789,$AU$4:$AU789,"="&amp;$AU789,$AY$4:$AY789,"="&amp;$AY789)</f>
        <v>2760</v>
      </c>
      <c r="BF789" s="25" t="s">
        <v>846</v>
      </c>
      <c r="BG789" s="14">
        <f t="shared" si="248"/>
        <v>528</v>
      </c>
      <c r="BH789" s="14">
        <f>SUMIFS(BG$4:BG789,AU$4:AU789,"="&amp;AU789,AY$4:AY789,"="&amp;AY789)</f>
        <v>1518</v>
      </c>
      <c r="BI789" s="25" t="s">
        <v>847</v>
      </c>
      <c r="BJ789" s="14">
        <f t="shared" si="249"/>
        <v>25920</v>
      </c>
      <c r="BK789" s="14">
        <f>SUMIFS(BJ$4:BJ789,$AU$4:$AU789,"="&amp;$AU789,$AY$4:$AY789,"="&amp;$AY789)</f>
        <v>74520</v>
      </c>
    </row>
    <row r="790" spans="46:63" ht="16.5" x14ac:dyDescent="0.2">
      <c r="AT790" s="13">
        <v>787</v>
      </c>
      <c r="AU790" s="13">
        <f t="shared" si="241"/>
        <v>10</v>
      </c>
      <c r="AV790" s="14">
        <f t="shared" si="242"/>
        <v>201107</v>
      </c>
      <c r="AW790" s="14">
        <f t="shared" si="243"/>
        <v>1102011</v>
      </c>
      <c r="AX790" s="13" t="s">
        <v>816</v>
      </c>
      <c r="AY790" s="13">
        <f t="shared" si="244"/>
        <v>7</v>
      </c>
      <c r="AZ790" s="13" t="s">
        <v>837</v>
      </c>
      <c r="BA790" s="14">
        <f t="shared" si="245"/>
        <v>6</v>
      </c>
      <c r="BB790" s="14" t="str">
        <f t="shared" si="246"/>
        <v>张飞魂珠-7 等级-6</v>
      </c>
      <c r="BC790" s="25" t="s">
        <v>845</v>
      </c>
      <c r="BD790" s="14">
        <f t="shared" si="247"/>
        <v>1200</v>
      </c>
      <c r="BE790" s="14">
        <f>SUMIFS(BD$4:BD790,$AU$4:$AU790,"="&amp;$AU790,$AY$4:$AY790,"="&amp;$AY790)</f>
        <v>3960</v>
      </c>
      <c r="BF790" s="25" t="s">
        <v>846</v>
      </c>
      <c r="BG790" s="14">
        <f t="shared" si="248"/>
        <v>660</v>
      </c>
      <c r="BH790" s="14">
        <f>SUMIFS(BG$4:BG790,AU$4:AU790,"="&amp;AU790,AY$4:AY790,"="&amp;AY790)</f>
        <v>2178</v>
      </c>
      <c r="BI790" s="25" t="s">
        <v>847</v>
      </c>
      <c r="BJ790" s="14">
        <f t="shared" si="249"/>
        <v>32400</v>
      </c>
      <c r="BK790" s="14">
        <f>SUMIFS(BJ$4:BJ790,$AU$4:$AU790,"="&amp;$AU790,$AY$4:$AY790,"="&amp;$AY790)</f>
        <v>106920</v>
      </c>
    </row>
    <row r="791" spans="46:63" ht="16.5" x14ac:dyDescent="0.2">
      <c r="AT791" s="13">
        <v>788</v>
      </c>
      <c r="AU791" s="13">
        <f t="shared" si="241"/>
        <v>10</v>
      </c>
      <c r="AV791" s="14">
        <f t="shared" si="242"/>
        <v>201107</v>
      </c>
      <c r="AW791" s="14">
        <f t="shared" si="243"/>
        <v>1102011</v>
      </c>
      <c r="AX791" s="13" t="s">
        <v>816</v>
      </c>
      <c r="AY791" s="13">
        <f t="shared" si="244"/>
        <v>7</v>
      </c>
      <c r="AZ791" s="13" t="s">
        <v>837</v>
      </c>
      <c r="BA791" s="14">
        <f t="shared" si="245"/>
        <v>7</v>
      </c>
      <c r="BB791" s="14" t="str">
        <f t="shared" si="246"/>
        <v>张飞魂珠-7 等级-7</v>
      </c>
      <c r="BC791" s="25" t="s">
        <v>845</v>
      </c>
      <c r="BD791" s="14">
        <f t="shared" si="247"/>
        <v>1440</v>
      </c>
      <c r="BE791" s="14">
        <f>SUMIFS(BD$4:BD791,$AU$4:$AU791,"="&amp;$AU791,$AY$4:$AY791,"="&amp;$AY791)</f>
        <v>5400</v>
      </c>
      <c r="BF791" s="25" t="s">
        <v>846</v>
      </c>
      <c r="BG791" s="14">
        <f t="shared" si="248"/>
        <v>792</v>
      </c>
      <c r="BH791" s="14">
        <f>SUMIFS(BG$4:BG791,AU$4:AU791,"="&amp;AU791,AY$4:AY791,"="&amp;AY791)</f>
        <v>2970</v>
      </c>
      <c r="BI791" s="25" t="s">
        <v>847</v>
      </c>
      <c r="BJ791" s="14">
        <f t="shared" si="249"/>
        <v>38880</v>
      </c>
      <c r="BK791" s="14">
        <f>SUMIFS(BJ$4:BJ791,$AU$4:$AU791,"="&amp;$AU791,$AY$4:$AY791,"="&amp;$AY791)</f>
        <v>145800</v>
      </c>
    </row>
    <row r="792" spans="46:63" ht="16.5" x14ac:dyDescent="0.2">
      <c r="AT792" s="13">
        <v>789</v>
      </c>
      <c r="AU792" s="13">
        <f t="shared" si="241"/>
        <v>10</v>
      </c>
      <c r="AV792" s="14">
        <f t="shared" si="242"/>
        <v>201107</v>
      </c>
      <c r="AW792" s="14">
        <f t="shared" si="243"/>
        <v>1102011</v>
      </c>
      <c r="AX792" s="13" t="s">
        <v>816</v>
      </c>
      <c r="AY792" s="13">
        <f t="shared" si="244"/>
        <v>7</v>
      </c>
      <c r="AZ792" s="13" t="s">
        <v>837</v>
      </c>
      <c r="BA792" s="14">
        <f t="shared" si="245"/>
        <v>8</v>
      </c>
      <c r="BB792" s="14" t="str">
        <f t="shared" si="246"/>
        <v>张飞魂珠-7 等级-8</v>
      </c>
      <c r="BC792" s="25" t="s">
        <v>845</v>
      </c>
      <c r="BD792" s="14">
        <f t="shared" si="247"/>
        <v>1680</v>
      </c>
      <c r="BE792" s="14">
        <f>SUMIFS(BD$4:BD792,$AU$4:$AU792,"="&amp;$AU792,$AY$4:$AY792,"="&amp;$AY792)</f>
        <v>7080</v>
      </c>
      <c r="BF792" s="25" t="s">
        <v>846</v>
      </c>
      <c r="BG792" s="14">
        <f t="shared" si="248"/>
        <v>924</v>
      </c>
      <c r="BH792" s="14">
        <f>SUMIFS(BG$4:BG792,AU$4:AU792,"="&amp;AU792,AY$4:AY792,"="&amp;AY792)</f>
        <v>3894</v>
      </c>
      <c r="BI792" s="25" t="s">
        <v>847</v>
      </c>
      <c r="BJ792" s="14">
        <f t="shared" si="249"/>
        <v>45360</v>
      </c>
      <c r="BK792" s="14">
        <f>SUMIFS(BJ$4:BJ792,$AU$4:$AU792,"="&amp;$AU792,$AY$4:$AY792,"="&amp;$AY792)</f>
        <v>191160</v>
      </c>
    </row>
    <row r="793" spans="46:63" ht="16.5" x14ac:dyDescent="0.2">
      <c r="AT793" s="13">
        <v>790</v>
      </c>
      <c r="AU793" s="13">
        <f t="shared" si="241"/>
        <v>10</v>
      </c>
      <c r="AV793" s="14">
        <f t="shared" si="242"/>
        <v>201107</v>
      </c>
      <c r="AW793" s="14">
        <f t="shared" si="243"/>
        <v>1102011</v>
      </c>
      <c r="AX793" s="13" t="s">
        <v>816</v>
      </c>
      <c r="AY793" s="13">
        <f t="shared" si="244"/>
        <v>7</v>
      </c>
      <c r="AZ793" s="13" t="s">
        <v>837</v>
      </c>
      <c r="BA793" s="14">
        <f t="shared" si="245"/>
        <v>9</v>
      </c>
      <c r="BB793" s="14" t="str">
        <f t="shared" si="246"/>
        <v>张飞魂珠-7 等级-9</v>
      </c>
      <c r="BC793" s="25" t="s">
        <v>845</v>
      </c>
      <c r="BD793" s="14">
        <f t="shared" si="247"/>
        <v>1920</v>
      </c>
      <c r="BE793" s="14">
        <f>SUMIFS(BD$4:BD793,$AU$4:$AU793,"="&amp;$AU793,$AY$4:$AY793,"="&amp;$AY793)</f>
        <v>9000</v>
      </c>
      <c r="BF793" s="25" t="s">
        <v>846</v>
      </c>
      <c r="BG793" s="14">
        <f t="shared" si="248"/>
        <v>1056</v>
      </c>
      <c r="BH793" s="14">
        <f>SUMIFS(BG$4:BG793,AU$4:AU793,"="&amp;AU793,AY$4:AY793,"="&amp;AY793)</f>
        <v>4950</v>
      </c>
      <c r="BI793" s="25" t="s">
        <v>847</v>
      </c>
      <c r="BJ793" s="14">
        <f t="shared" si="249"/>
        <v>51840</v>
      </c>
      <c r="BK793" s="14">
        <f>SUMIFS(BJ$4:BJ793,$AU$4:$AU793,"="&amp;$AU793,$AY$4:$AY793,"="&amp;$AY793)</f>
        <v>243000</v>
      </c>
    </row>
    <row r="794" spans="46:63" ht="16.5" x14ac:dyDescent="0.2">
      <c r="AT794" s="13">
        <v>791</v>
      </c>
      <c r="AU794" s="13">
        <f t="shared" si="241"/>
        <v>10</v>
      </c>
      <c r="AV794" s="14">
        <f t="shared" si="242"/>
        <v>201108</v>
      </c>
      <c r="AW794" s="14">
        <f t="shared" si="243"/>
        <v>1102011</v>
      </c>
      <c r="AX794" s="13" t="s">
        <v>816</v>
      </c>
      <c r="AY794" s="13">
        <f t="shared" si="244"/>
        <v>8</v>
      </c>
      <c r="AZ794" s="13" t="s">
        <v>837</v>
      </c>
      <c r="BA794" s="14">
        <f t="shared" si="245"/>
        <v>0</v>
      </c>
      <c r="BB794" s="14" t="str">
        <f t="shared" si="246"/>
        <v>张飞魂珠-8 等级-0</v>
      </c>
      <c r="BC794" s="25" t="s">
        <v>845</v>
      </c>
      <c r="BD794" s="14">
        <f t="shared" si="247"/>
        <v>0</v>
      </c>
      <c r="BE794" s="14">
        <f>SUMIFS(BD$4:BD794,$AU$4:$AU794,"="&amp;$AU794,$AY$4:$AY794,"="&amp;$AY794)</f>
        <v>0</v>
      </c>
      <c r="BF794" s="25" t="s">
        <v>846</v>
      </c>
      <c r="BG794" s="14">
        <f t="shared" si="248"/>
        <v>0</v>
      </c>
      <c r="BH794" s="14">
        <f>SUMIFS(BG$4:BG794,AU$4:AU794,"="&amp;AU794,AY$4:AY794,"="&amp;AY794)</f>
        <v>0</v>
      </c>
      <c r="BI794" s="25" t="s">
        <v>847</v>
      </c>
      <c r="BJ794" s="14">
        <f t="shared" si="249"/>
        <v>0</v>
      </c>
      <c r="BK794" s="14">
        <f>SUMIFS(BJ$4:BJ794,$AU$4:$AU794,"="&amp;$AU794,$AY$4:$AY794,"="&amp;$AY794)</f>
        <v>0</v>
      </c>
    </row>
    <row r="795" spans="46:63" ht="16.5" x14ac:dyDescent="0.2">
      <c r="AT795" s="13">
        <v>792</v>
      </c>
      <c r="AU795" s="13">
        <f t="shared" si="241"/>
        <v>10</v>
      </c>
      <c r="AV795" s="14">
        <f t="shared" si="242"/>
        <v>201108</v>
      </c>
      <c r="AW795" s="14">
        <f t="shared" si="243"/>
        <v>1102011</v>
      </c>
      <c r="AX795" s="13" t="s">
        <v>816</v>
      </c>
      <c r="AY795" s="13">
        <f t="shared" si="244"/>
        <v>8</v>
      </c>
      <c r="AZ795" s="13" t="s">
        <v>837</v>
      </c>
      <c r="BA795" s="14">
        <f t="shared" si="245"/>
        <v>1</v>
      </c>
      <c r="BB795" s="14" t="str">
        <f t="shared" si="246"/>
        <v>张飞魂珠-8 等级-1</v>
      </c>
      <c r="BC795" s="25" t="s">
        <v>845</v>
      </c>
      <c r="BD795" s="14">
        <f t="shared" si="247"/>
        <v>320</v>
      </c>
      <c r="BE795" s="14">
        <f>SUMIFS(BD$4:BD795,$AU$4:$AU795,"="&amp;$AU795,$AY$4:$AY795,"="&amp;$AY795)</f>
        <v>320</v>
      </c>
      <c r="BF795" s="25" t="s">
        <v>846</v>
      </c>
      <c r="BG795" s="14">
        <f t="shared" si="248"/>
        <v>176</v>
      </c>
      <c r="BH795" s="14">
        <f>SUMIFS(BG$4:BG795,AU$4:AU795,"="&amp;AU795,AY$4:AY795,"="&amp;AY795)</f>
        <v>176</v>
      </c>
      <c r="BI795" s="25" t="s">
        <v>847</v>
      </c>
      <c r="BJ795" s="14">
        <f t="shared" si="249"/>
        <v>8640</v>
      </c>
      <c r="BK795" s="14">
        <f>SUMIFS(BJ$4:BJ795,$AU$4:$AU795,"="&amp;$AU795,$AY$4:$AY795,"="&amp;$AY795)</f>
        <v>8640</v>
      </c>
    </row>
    <row r="796" spans="46:63" ht="16.5" x14ac:dyDescent="0.2">
      <c r="AT796" s="13">
        <v>793</v>
      </c>
      <c r="AU796" s="13">
        <f t="shared" si="241"/>
        <v>10</v>
      </c>
      <c r="AV796" s="14">
        <f t="shared" si="242"/>
        <v>201108</v>
      </c>
      <c r="AW796" s="14">
        <f t="shared" si="243"/>
        <v>1102011</v>
      </c>
      <c r="AX796" s="13" t="s">
        <v>816</v>
      </c>
      <c r="AY796" s="13">
        <f t="shared" si="244"/>
        <v>8</v>
      </c>
      <c r="AZ796" s="13" t="s">
        <v>837</v>
      </c>
      <c r="BA796" s="14">
        <f t="shared" si="245"/>
        <v>2</v>
      </c>
      <c r="BB796" s="14" t="str">
        <f t="shared" si="246"/>
        <v>张飞魂珠-8 等级-2</v>
      </c>
      <c r="BC796" s="25" t="s">
        <v>845</v>
      </c>
      <c r="BD796" s="14">
        <f t="shared" si="247"/>
        <v>480</v>
      </c>
      <c r="BE796" s="14">
        <f>SUMIFS(BD$4:BD796,$AU$4:$AU796,"="&amp;$AU796,$AY$4:$AY796,"="&amp;$AY796)</f>
        <v>800</v>
      </c>
      <c r="BF796" s="25" t="s">
        <v>846</v>
      </c>
      <c r="BG796" s="14">
        <f t="shared" si="248"/>
        <v>264</v>
      </c>
      <c r="BH796" s="14">
        <f>SUMIFS(BG$4:BG796,AU$4:AU796,"="&amp;AU796,AY$4:AY796,"="&amp;AY796)</f>
        <v>440</v>
      </c>
      <c r="BI796" s="25" t="s">
        <v>847</v>
      </c>
      <c r="BJ796" s="14">
        <f t="shared" si="249"/>
        <v>12960</v>
      </c>
      <c r="BK796" s="14">
        <f>SUMIFS(BJ$4:BJ796,$AU$4:$AU796,"="&amp;$AU796,$AY$4:$AY796,"="&amp;$AY796)</f>
        <v>21600</v>
      </c>
    </row>
    <row r="797" spans="46:63" ht="16.5" x14ac:dyDescent="0.2">
      <c r="AT797" s="13">
        <v>794</v>
      </c>
      <c r="AU797" s="13">
        <f t="shared" si="241"/>
        <v>10</v>
      </c>
      <c r="AV797" s="14">
        <f t="shared" si="242"/>
        <v>201108</v>
      </c>
      <c r="AW797" s="14">
        <f t="shared" si="243"/>
        <v>1102011</v>
      </c>
      <c r="AX797" s="13" t="s">
        <v>816</v>
      </c>
      <c r="AY797" s="13">
        <f t="shared" si="244"/>
        <v>8</v>
      </c>
      <c r="AZ797" s="13" t="s">
        <v>837</v>
      </c>
      <c r="BA797" s="14">
        <f t="shared" si="245"/>
        <v>3</v>
      </c>
      <c r="BB797" s="14" t="str">
        <f t="shared" si="246"/>
        <v>张飞魂珠-8 等级-3</v>
      </c>
      <c r="BC797" s="25" t="s">
        <v>845</v>
      </c>
      <c r="BD797" s="14">
        <f t="shared" si="247"/>
        <v>640</v>
      </c>
      <c r="BE797" s="14">
        <f>SUMIFS(BD$4:BD797,$AU$4:$AU797,"="&amp;$AU797,$AY$4:$AY797,"="&amp;$AY797)</f>
        <v>1440</v>
      </c>
      <c r="BF797" s="25" t="s">
        <v>846</v>
      </c>
      <c r="BG797" s="14">
        <f t="shared" si="248"/>
        <v>352</v>
      </c>
      <c r="BH797" s="14">
        <f>SUMIFS(BG$4:BG797,AU$4:AU797,"="&amp;AU797,AY$4:AY797,"="&amp;AY797)</f>
        <v>792</v>
      </c>
      <c r="BI797" s="25" t="s">
        <v>847</v>
      </c>
      <c r="BJ797" s="14">
        <f t="shared" si="249"/>
        <v>17280</v>
      </c>
      <c r="BK797" s="14">
        <f>SUMIFS(BJ$4:BJ797,$AU$4:$AU797,"="&amp;$AU797,$AY$4:$AY797,"="&amp;$AY797)</f>
        <v>38880</v>
      </c>
    </row>
    <row r="798" spans="46:63" ht="16.5" x14ac:dyDescent="0.2">
      <c r="AT798" s="13">
        <v>795</v>
      </c>
      <c r="AU798" s="13">
        <f t="shared" si="241"/>
        <v>10</v>
      </c>
      <c r="AV798" s="14">
        <f t="shared" si="242"/>
        <v>201108</v>
      </c>
      <c r="AW798" s="14">
        <f t="shared" si="243"/>
        <v>1102011</v>
      </c>
      <c r="AX798" s="13" t="s">
        <v>816</v>
      </c>
      <c r="AY798" s="13">
        <f t="shared" si="244"/>
        <v>8</v>
      </c>
      <c r="AZ798" s="13" t="s">
        <v>837</v>
      </c>
      <c r="BA798" s="14">
        <f t="shared" si="245"/>
        <v>4</v>
      </c>
      <c r="BB798" s="14" t="str">
        <f t="shared" si="246"/>
        <v>张飞魂珠-8 等级-4</v>
      </c>
      <c r="BC798" s="25" t="s">
        <v>845</v>
      </c>
      <c r="BD798" s="14">
        <f t="shared" si="247"/>
        <v>960</v>
      </c>
      <c r="BE798" s="14">
        <f>SUMIFS(BD$4:BD798,$AU$4:$AU798,"="&amp;$AU798,$AY$4:$AY798,"="&amp;$AY798)</f>
        <v>2400</v>
      </c>
      <c r="BF798" s="25" t="s">
        <v>846</v>
      </c>
      <c r="BG798" s="14">
        <f t="shared" si="248"/>
        <v>528</v>
      </c>
      <c r="BH798" s="14">
        <f>SUMIFS(BG$4:BG798,AU$4:AU798,"="&amp;AU798,AY$4:AY798,"="&amp;AY798)</f>
        <v>1320</v>
      </c>
      <c r="BI798" s="25" t="s">
        <v>847</v>
      </c>
      <c r="BJ798" s="14">
        <f t="shared" si="249"/>
        <v>25920</v>
      </c>
      <c r="BK798" s="14">
        <f>SUMIFS(BJ$4:BJ798,$AU$4:$AU798,"="&amp;$AU798,$AY$4:$AY798,"="&amp;$AY798)</f>
        <v>64800</v>
      </c>
    </row>
    <row r="799" spans="46:63" ht="16.5" x14ac:dyDescent="0.2">
      <c r="AT799" s="13">
        <v>796</v>
      </c>
      <c r="AU799" s="13">
        <f t="shared" si="241"/>
        <v>10</v>
      </c>
      <c r="AV799" s="14">
        <f t="shared" si="242"/>
        <v>201108</v>
      </c>
      <c r="AW799" s="14">
        <f t="shared" si="243"/>
        <v>1102011</v>
      </c>
      <c r="AX799" s="13" t="s">
        <v>816</v>
      </c>
      <c r="AY799" s="13">
        <f t="shared" si="244"/>
        <v>8</v>
      </c>
      <c r="AZ799" s="13" t="s">
        <v>837</v>
      </c>
      <c r="BA799" s="14">
        <f t="shared" si="245"/>
        <v>5</v>
      </c>
      <c r="BB799" s="14" t="str">
        <f t="shared" si="246"/>
        <v>张飞魂珠-8 等级-5</v>
      </c>
      <c r="BC799" s="25" t="s">
        <v>845</v>
      </c>
      <c r="BD799" s="14">
        <f t="shared" si="247"/>
        <v>1280</v>
      </c>
      <c r="BE799" s="14">
        <f>SUMIFS(BD$4:BD799,$AU$4:$AU799,"="&amp;$AU799,$AY$4:$AY799,"="&amp;$AY799)</f>
        <v>3680</v>
      </c>
      <c r="BF799" s="25" t="s">
        <v>846</v>
      </c>
      <c r="BG799" s="14">
        <f t="shared" si="248"/>
        <v>704</v>
      </c>
      <c r="BH799" s="14">
        <f>SUMIFS(BG$4:BG799,AU$4:AU799,"="&amp;AU799,AY$4:AY799,"="&amp;AY799)</f>
        <v>2024</v>
      </c>
      <c r="BI799" s="25" t="s">
        <v>847</v>
      </c>
      <c r="BJ799" s="14">
        <f t="shared" si="249"/>
        <v>34560</v>
      </c>
      <c r="BK799" s="14">
        <f>SUMIFS(BJ$4:BJ799,$AU$4:$AU799,"="&amp;$AU799,$AY$4:$AY799,"="&amp;$AY799)</f>
        <v>99360</v>
      </c>
    </row>
    <row r="800" spans="46:63" ht="16.5" x14ac:dyDescent="0.2">
      <c r="AT800" s="13">
        <v>797</v>
      </c>
      <c r="AU800" s="13">
        <f t="shared" si="241"/>
        <v>10</v>
      </c>
      <c r="AV800" s="14">
        <f t="shared" si="242"/>
        <v>201108</v>
      </c>
      <c r="AW800" s="14">
        <f t="shared" si="243"/>
        <v>1102011</v>
      </c>
      <c r="AX800" s="13" t="s">
        <v>816</v>
      </c>
      <c r="AY800" s="13">
        <f t="shared" si="244"/>
        <v>8</v>
      </c>
      <c r="AZ800" s="13" t="s">
        <v>837</v>
      </c>
      <c r="BA800" s="14">
        <f t="shared" si="245"/>
        <v>6</v>
      </c>
      <c r="BB800" s="14" t="str">
        <f t="shared" si="246"/>
        <v>张飞魂珠-8 等级-6</v>
      </c>
      <c r="BC800" s="25" t="s">
        <v>845</v>
      </c>
      <c r="BD800" s="14">
        <f t="shared" si="247"/>
        <v>1600</v>
      </c>
      <c r="BE800" s="14">
        <f>SUMIFS(BD$4:BD800,$AU$4:$AU800,"="&amp;$AU800,$AY$4:$AY800,"="&amp;$AY800)</f>
        <v>5280</v>
      </c>
      <c r="BF800" s="25" t="s">
        <v>846</v>
      </c>
      <c r="BG800" s="14">
        <f t="shared" si="248"/>
        <v>880</v>
      </c>
      <c r="BH800" s="14">
        <f>SUMIFS(BG$4:BG800,AU$4:AU800,"="&amp;AU800,AY$4:AY800,"="&amp;AY800)</f>
        <v>2904</v>
      </c>
      <c r="BI800" s="25" t="s">
        <v>847</v>
      </c>
      <c r="BJ800" s="14">
        <f t="shared" si="249"/>
        <v>43200</v>
      </c>
      <c r="BK800" s="14">
        <f>SUMIFS(BJ$4:BJ800,$AU$4:$AU800,"="&amp;$AU800,$AY$4:$AY800,"="&amp;$AY800)</f>
        <v>142560</v>
      </c>
    </row>
    <row r="801" spans="46:63" ht="16.5" x14ac:dyDescent="0.2">
      <c r="AT801" s="13">
        <v>798</v>
      </c>
      <c r="AU801" s="13">
        <f t="shared" si="241"/>
        <v>10</v>
      </c>
      <c r="AV801" s="14">
        <f t="shared" si="242"/>
        <v>201108</v>
      </c>
      <c r="AW801" s="14">
        <f t="shared" si="243"/>
        <v>1102011</v>
      </c>
      <c r="AX801" s="13" t="s">
        <v>816</v>
      </c>
      <c r="AY801" s="13">
        <f t="shared" si="244"/>
        <v>8</v>
      </c>
      <c r="AZ801" s="13" t="s">
        <v>837</v>
      </c>
      <c r="BA801" s="14">
        <f t="shared" si="245"/>
        <v>7</v>
      </c>
      <c r="BB801" s="14" t="str">
        <f t="shared" si="246"/>
        <v>张飞魂珠-8 等级-7</v>
      </c>
      <c r="BC801" s="25" t="s">
        <v>845</v>
      </c>
      <c r="BD801" s="14">
        <f t="shared" si="247"/>
        <v>1920</v>
      </c>
      <c r="BE801" s="14">
        <f>SUMIFS(BD$4:BD801,$AU$4:$AU801,"="&amp;$AU801,$AY$4:$AY801,"="&amp;$AY801)</f>
        <v>7200</v>
      </c>
      <c r="BF801" s="25" t="s">
        <v>846</v>
      </c>
      <c r="BG801" s="14">
        <f t="shared" si="248"/>
        <v>1056</v>
      </c>
      <c r="BH801" s="14">
        <f>SUMIFS(BG$4:BG801,AU$4:AU801,"="&amp;AU801,AY$4:AY801,"="&amp;AY801)</f>
        <v>3960</v>
      </c>
      <c r="BI801" s="25" t="s">
        <v>847</v>
      </c>
      <c r="BJ801" s="14">
        <f t="shared" si="249"/>
        <v>51840</v>
      </c>
      <c r="BK801" s="14">
        <f>SUMIFS(BJ$4:BJ801,$AU$4:$AU801,"="&amp;$AU801,$AY$4:$AY801,"="&amp;$AY801)</f>
        <v>194400</v>
      </c>
    </row>
    <row r="802" spans="46:63" ht="16.5" x14ac:dyDescent="0.2">
      <c r="AT802" s="13">
        <v>799</v>
      </c>
      <c r="AU802" s="13">
        <f t="shared" si="241"/>
        <v>10</v>
      </c>
      <c r="AV802" s="14">
        <f t="shared" si="242"/>
        <v>201108</v>
      </c>
      <c r="AW802" s="14">
        <f t="shared" si="243"/>
        <v>1102011</v>
      </c>
      <c r="AX802" s="13" t="s">
        <v>816</v>
      </c>
      <c r="AY802" s="13">
        <f t="shared" si="244"/>
        <v>8</v>
      </c>
      <c r="AZ802" s="13" t="s">
        <v>837</v>
      </c>
      <c r="BA802" s="14">
        <f t="shared" si="245"/>
        <v>8</v>
      </c>
      <c r="BB802" s="14" t="str">
        <f t="shared" si="246"/>
        <v>张飞魂珠-8 等级-8</v>
      </c>
      <c r="BC802" s="25" t="s">
        <v>845</v>
      </c>
      <c r="BD802" s="14">
        <f t="shared" si="247"/>
        <v>2240</v>
      </c>
      <c r="BE802" s="14">
        <f>SUMIFS(BD$4:BD802,$AU$4:$AU802,"="&amp;$AU802,$AY$4:$AY802,"="&amp;$AY802)</f>
        <v>9440</v>
      </c>
      <c r="BF802" s="25" t="s">
        <v>846</v>
      </c>
      <c r="BG802" s="14">
        <f t="shared" si="248"/>
        <v>1232</v>
      </c>
      <c r="BH802" s="14">
        <f>SUMIFS(BG$4:BG802,AU$4:AU802,"="&amp;AU802,AY$4:AY802,"="&amp;AY802)</f>
        <v>5192</v>
      </c>
      <c r="BI802" s="25" t="s">
        <v>847</v>
      </c>
      <c r="BJ802" s="14">
        <f t="shared" si="249"/>
        <v>60480</v>
      </c>
      <c r="BK802" s="14">
        <f>SUMIFS(BJ$4:BJ802,$AU$4:$AU802,"="&amp;$AU802,$AY$4:$AY802,"="&amp;$AY802)</f>
        <v>254880</v>
      </c>
    </row>
    <row r="803" spans="46:63" ht="16.5" x14ac:dyDescent="0.2">
      <c r="AT803" s="13">
        <v>800</v>
      </c>
      <c r="AU803" s="13">
        <f t="shared" si="241"/>
        <v>10</v>
      </c>
      <c r="AV803" s="14">
        <f t="shared" si="242"/>
        <v>201108</v>
      </c>
      <c r="AW803" s="14">
        <f t="shared" si="243"/>
        <v>1102011</v>
      </c>
      <c r="AX803" s="13" t="s">
        <v>816</v>
      </c>
      <c r="AY803" s="13">
        <f t="shared" si="244"/>
        <v>8</v>
      </c>
      <c r="AZ803" s="13" t="s">
        <v>837</v>
      </c>
      <c r="BA803" s="14">
        <f t="shared" si="245"/>
        <v>9</v>
      </c>
      <c r="BB803" s="14" t="str">
        <f t="shared" si="246"/>
        <v>张飞魂珠-8 等级-9</v>
      </c>
      <c r="BC803" s="25" t="s">
        <v>845</v>
      </c>
      <c r="BD803" s="14">
        <f t="shared" si="247"/>
        <v>2560</v>
      </c>
      <c r="BE803" s="14">
        <f>SUMIFS(BD$4:BD803,$AU$4:$AU803,"="&amp;$AU803,$AY$4:$AY803,"="&amp;$AY803)</f>
        <v>12000</v>
      </c>
      <c r="BF803" s="25" t="s">
        <v>846</v>
      </c>
      <c r="BG803" s="14">
        <f t="shared" si="248"/>
        <v>1408</v>
      </c>
      <c r="BH803" s="14">
        <f>SUMIFS(BG$4:BG803,AU$4:AU803,"="&amp;AU803,AY$4:AY803,"="&amp;AY803)</f>
        <v>6600</v>
      </c>
      <c r="BI803" s="25" t="s">
        <v>847</v>
      </c>
      <c r="BJ803" s="14">
        <f t="shared" si="249"/>
        <v>69120</v>
      </c>
      <c r="BK803" s="14">
        <f>SUMIFS(BJ$4:BJ803,$AU$4:$AU803,"="&amp;$AU803,$AY$4:$AY803,"="&amp;$AY803)</f>
        <v>324000</v>
      </c>
    </row>
    <row r="804" spans="46:63" ht="16.5" x14ac:dyDescent="0.2">
      <c r="AT804" s="13">
        <v>801</v>
      </c>
      <c r="AU804" s="13">
        <f t="shared" si="241"/>
        <v>11</v>
      </c>
      <c r="AV804" s="14">
        <f t="shared" si="242"/>
        <v>201201</v>
      </c>
      <c r="AW804" s="14">
        <f t="shared" si="243"/>
        <v>1102012</v>
      </c>
      <c r="AX804" s="13" t="s">
        <v>816</v>
      </c>
      <c r="AY804" s="13">
        <f t="shared" si="244"/>
        <v>1</v>
      </c>
      <c r="AZ804" s="13" t="s">
        <v>837</v>
      </c>
      <c r="BA804" s="14">
        <f t="shared" si="245"/>
        <v>0</v>
      </c>
      <c r="BB804" s="14" t="str">
        <f t="shared" si="246"/>
        <v>夏侯惇魂珠-1 等级-0</v>
      </c>
      <c r="BC804" s="25" t="s">
        <v>845</v>
      </c>
      <c r="BD804" s="14">
        <f t="shared" si="247"/>
        <v>0</v>
      </c>
      <c r="BE804" s="14">
        <f>SUMIFS(BD$4:BD804,$AU$4:$AU804,"="&amp;$AU804,$AY$4:$AY804,"="&amp;$AY804)</f>
        <v>0</v>
      </c>
      <c r="BF804" s="25" t="s">
        <v>846</v>
      </c>
      <c r="BG804" s="14">
        <f t="shared" si="248"/>
        <v>0</v>
      </c>
      <c r="BH804" s="14">
        <f>SUMIFS(BG$4:BG804,AU$4:AU804,"="&amp;AU804,AY$4:AY804,"="&amp;AY804)</f>
        <v>0</v>
      </c>
      <c r="BI804" s="25" t="s">
        <v>847</v>
      </c>
      <c r="BJ804" s="14">
        <f t="shared" si="249"/>
        <v>0</v>
      </c>
      <c r="BK804" s="14">
        <f>SUMIFS(BJ$4:BJ804,$AU$4:$AU804,"="&amp;$AU804,$AY$4:$AY804,"="&amp;$AY804)</f>
        <v>0</v>
      </c>
    </row>
    <row r="805" spans="46:63" ht="16.5" x14ac:dyDescent="0.2">
      <c r="AT805" s="13">
        <v>802</v>
      </c>
      <c r="AU805" s="13">
        <f t="shared" si="241"/>
        <v>11</v>
      </c>
      <c r="AV805" s="14">
        <f t="shared" si="242"/>
        <v>201201</v>
      </c>
      <c r="AW805" s="14">
        <f t="shared" si="243"/>
        <v>1102012</v>
      </c>
      <c r="AX805" s="13" t="s">
        <v>816</v>
      </c>
      <c r="AY805" s="13">
        <f t="shared" si="244"/>
        <v>1</v>
      </c>
      <c r="AZ805" s="13" t="s">
        <v>837</v>
      </c>
      <c r="BA805" s="14">
        <f t="shared" si="245"/>
        <v>1</v>
      </c>
      <c r="BB805" s="14" t="str">
        <f t="shared" si="246"/>
        <v>夏侯惇魂珠-1 等级-1</v>
      </c>
      <c r="BC805" s="25" t="s">
        <v>845</v>
      </c>
      <c r="BD805" s="14">
        <f t="shared" si="247"/>
        <v>48</v>
      </c>
      <c r="BE805" s="14">
        <f>SUMIFS(BD$4:BD805,$AU$4:$AU805,"="&amp;$AU805,$AY$4:$AY805,"="&amp;$AY805)</f>
        <v>48</v>
      </c>
      <c r="BF805" s="25" t="s">
        <v>846</v>
      </c>
      <c r="BG805" s="14">
        <f t="shared" si="248"/>
        <v>24</v>
      </c>
      <c r="BH805" s="14">
        <f>SUMIFS(BG$4:BG805,AU$4:AU805,"="&amp;AU805,AY$4:AY805,"="&amp;AY805)</f>
        <v>24</v>
      </c>
      <c r="BI805" s="25" t="s">
        <v>847</v>
      </c>
      <c r="BJ805" s="14">
        <f t="shared" si="249"/>
        <v>1200</v>
      </c>
      <c r="BK805" s="14">
        <f>SUMIFS(BJ$4:BJ805,$AU$4:$AU805,"="&amp;$AU805,$AY$4:$AY805,"="&amp;$AY805)</f>
        <v>1200</v>
      </c>
    </row>
    <row r="806" spans="46:63" ht="16.5" x14ac:dyDescent="0.2">
      <c r="AT806" s="13">
        <v>803</v>
      </c>
      <c r="AU806" s="13">
        <f t="shared" si="241"/>
        <v>11</v>
      </c>
      <c r="AV806" s="14">
        <f t="shared" si="242"/>
        <v>201201</v>
      </c>
      <c r="AW806" s="14">
        <f t="shared" si="243"/>
        <v>1102012</v>
      </c>
      <c r="AX806" s="13" t="s">
        <v>816</v>
      </c>
      <c r="AY806" s="13">
        <f t="shared" si="244"/>
        <v>1</v>
      </c>
      <c r="AZ806" s="13" t="s">
        <v>837</v>
      </c>
      <c r="BA806" s="14">
        <f t="shared" si="245"/>
        <v>2</v>
      </c>
      <c r="BB806" s="14" t="str">
        <f t="shared" si="246"/>
        <v>夏侯惇魂珠-1 等级-2</v>
      </c>
      <c r="BC806" s="25" t="s">
        <v>845</v>
      </c>
      <c r="BD806" s="14">
        <f t="shared" si="247"/>
        <v>72</v>
      </c>
      <c r="BE806" s="14">
        <f>SUMIFS(BD$4:BD806,$AU$4:$AU806,"="&amp;$AU806,$AY$4:$AY806,"="&amp;$AY806)</f>
        <v>120</v>
      </c>
      <c r="BF806" s="25" t="s">
        <v>846</v>
      </c>
      <c r="BG806" s="14">
        <f t="shared" si="248"/>
        <v>36</v>
      </c>
      <c r="BH806" s="14">
        <f>SUMIFS(BG$4:BG806,AU$4:AU806,"="&amp;AU806,AY$4:AY806,"="&amp;AY806)</f>
        <v>60</v>
      </c>
      <c r="BI806" s="25" t="s">
        <v>847</v>
      </c>
      <c r="BJ806" s="14">
        <f t="shared" si="249"/>
        <v>1800</v>
      </c>
      <c r="BK806" s="14">
        <f>SUMIFS(BJ$4:BJ806,$AU$4:$AU806,"="&amp;$AU806,$AY$4:$AY806,"="&amp;$AY806)</f>
        <v>3000</v>
      </c>
    </row>
    <row r="807" spans="46:63" ht="16.5" x14ac:dyDescent="0.2">
      <c r="AT807" s="13">
        <v>804</v>
      </c>
      <c r="AU807" s="13">
        <f t="shared" si="241"/>
        <v>11</v>
      </c>
      <c r="AV807" s="14">
        <f t="shared" si="242"/>
        <v>201201</v>
      </c>
      <c r="AW807" s="14">
        <f t="shared" si="243"/>
        <v>1102012</v>
      </c>
      <c r="AX807" s="13" t="s">
        <v>816</v>
      </c>
      <c r="AY807" s="13">
        <f t="shared" si="244"/>
        <v>1</v>
      </c>
      <c r="AZ807" s="13" t="s">
        <v>837</v>
      </c>
      <c r="BA807" s="14">
        <f t="shared" si="245"/>
        <v>3</v>
      </c>
      <c r="BB807" s="14" t="str">
        <f t="shared" si="246"/>
        <v>夏侯惇魂珠-1 等级-3</v>
      </c>
      <c r="BC807" s="25" t="s">
        <v>845</v>
      </c>
      <c r="BD807" s="14">
        <f t="shared" si="247"/>
        <v>96</v>
      </c>
      <c r="BE807" s="14">
        <f>SUMIFS(BD$4:BD807,$AU$4:$AU807,"="&amp;$AU807,$AY$4:$AY807,"="&amp;$AY807)</f>
        <v>216</v>
      </c>
      <c r="BF807" s="25" t="s">
        <v>846</v>
      </c>
      <c r="BG807" s="14">
        <f t="shared" si="248"/>
        <v>48</v>
      </c>
      <c r="BH807" s="14">
        <f>SUMIFS(BG$4:BG807,AU$4:AU807,"="&amp;AU807,AY$4:AY807,"="&amp;AY807)</f>
        <v>108</v>
      </c>
      <c r="BI807" s="25" t="s">
        <v>847</v>
      </c>
      <c r="BJ807" s="14">
        <f t="shared" si="249"/>
        <v>2400</v>
      </c>
      <c r="BK807" s="14">
        <f>SUMIFS(BJ$4:BJ807,$AU$4:$AU807,"="&amp;$AU807,$AY$4:$AY807,"="&amp;$AY807)</f>
        <v>5400</v>
      </c>
    </row>
    <row r="808" spans="46:63" ht="16.5" x14ac:dyDescent="0.2">
      <c r="AT808" s="13">
        <v>805</v>
      </c>
      <c r="AU808" s="13">
        <f t="shared" si="241"/>
        <v>11</v>
      </c>
      <c r="AV808" s="14">
        <f t="shared" si="242"/>
        <v>201201</v>
      </c>
      <c r="AW808" s="14">
        <f t="shared" si="243"/>
        <v>1102012</v>
      </c>
      <c r="AX808" s="13" t="s">
        <v>816</v>
      </c>
      <c r="AY808" s="13">
        <f t="shared" si="244"/>
        <v>1</v>
      </c>
      <c r="AZ808" s="13" t="s">
        <v>837</v>
      </c>
      <c r="BA808" s="14">
        <f t="shared" si="245"/>
        <v>4</v>
      </c>
      <c r="BB808" s="14" t="str">
        <f t="shared" si="246"/>
        <v>夏侯惇魂珠-1 等级-4</v>
      </c>
      <c r="BC808" s="25" t="s">
        <v>845</v>
      </c>
      <c r="BD808" s="14">
        <f t="shared" si="247"/>
        <v>144</v>
      </c>
      <c r="BE808" s="14">
        <f>SUMIFS(BD$4:BD808,$AU$4:$AU808,"="&amp;$AU808,$AY$4:$AY808,"="&amp;$AY808)</f>
        <v>360</v>
      </c>
      <c r="BF808" s="25" t="s">
        <v>846</v>
      </c>
      <c r="BG808" s="14">
        <f t="shared" si="248"/>
        <v>72</v>
      </c>
      <c r="BH808" s="14">
        <f>SUMIFS(BG$4:BG808,AU$4:AU808,"="&amp;AU808,AY$4:AY808,"="&amp;AY808)</f>
        <v>180</v>
      </c>
      <c r="BI808" s="25" t="s">
        <v>847</v>
      </c>
      <c r="BJ808" s="14">
        <f t="shared" si="249"/>
        <v>3600</v>
      </c>
      <c r="BK808" s="14">
        <f>SUMIFS(BJ$4:BJ808,$AU$4:$AU808,"="&amp;$AU808,$AY$4:$AY808,"="&amp;$AY808)</f>
        <v>9000</v>
      </c>
    </row>
    <row r="809" spans="46:63" ht="16.5" x14ac:dyDescent="0.2">
      <c r="AT809" s="13">
        <v>806</v>
      </c>
      <c r="AU809" s="13">
        <f t="shared" si="241"/>
        <v>11</v>
      </c>
      <c r="AV809" s="14">
        <f t="shared" si="242"/>
        <v>201201</v>
      </c>
      <c r="AW809" s="14">
        <f t="shared" si="243"/>
        <v>1102012</v>
      </c>
      <c r="AX809" s="13" t="s">
        <v>816</v>
      </c>
      <c r="AY809" s="13">
        <f t="shared" si="244"/>
        <v>1</v>
      </c>
      <c r="AZ809" s="13" t="s">
        <v>837</v>
      </c>
      <c r="BA809" s="14">
        <f t="shared" si="245"/>
        <v>5</v>
      </c>
      <c r="BB809" s="14" t="str">
        <f t="shared" si="246"/>
        <v>夏侯惇魂珠-1 等级-5</v>
      </c>
      <c r="BC809" s="25" t="s">
        <v>845</v>
      </c>
      <c r="BD809" s="14">
        <f t="shared" si="247"/>
        <v>192</v>
      </c>
      <c r="BE809" s="14">
        <f>SUMIFS(BD$4:BD809,$AU$4:$AU809,"="&amp;$AU809,$AY$4:$AY809,"="&amp;$AY809)</f>
        <v>552</v>
      </c>
      <c r="BF809" s="25" t="s">
        <v>846</v>
      </c>
      <c r="BG809" s="14">
        <f t="shared" si="248"/>
        <v>96</v>
      </c>
      <c r="BH809" s="14">
        <f>SUMIFS(BG$4:BG809,AU$4:AU809,"="&amp;AU809,AY$4:AY809,"="&amp;AY809)</f>
        <v>276</v>
      </c>
      <c r="BI809" s="25" t="s">
        <v>847</v>
      </c>
      <c r="BJ809" s="14">
        <f t="shared" si="249"/>
        <v>4800</v>
      </c>
      <c r="BK809" s="14">
        <f>SUMIFS(BJ$4:BJ809,$AU$4:$AU809,"="&amp;$AU809,$AY$4:$AY809,"="&amp;$AY809)</f>
        <v>13800</v>
      </c>
    </row>
    <row r="810" spans="46:63" ht="16.5" x14ac:dyDescent="0.2">
      <c r="AT810" s="13">
        <v>807</v>
      </c>
      <c r="AU810" s="13">
        <f t="shared" si="241"/>
        <v>11</v>
      </c>
      <c r="AV810" s="14">
        <f t="shared" si="242"/>
        <v>201201</v>
      </c>
      <c r="AW810" s="14">
        <f t="shared" si="243"/>
        <v>1102012</v>
      </c>
      <c r="AX810" s="13" t="s">
        <v>816</v>
      </c>
      <c r="AY810" s="13">
        <f t="shared" si="244"/>
        <v>1</v>
      </c>
      <c r="AZ810" s="13" t="s">
        <v>837</v>
      </c>
      <c r="BA810" s="14">
        <f t="shared" si="245"/>
        <v>6</v>
      </c>
      <c r="BB810" s="14" t="str">
        <f t="shared" si="246"/>
        <v>夏侯惇魂珠-1 等级-6</v>
      </c>
      <c r="BC810" s="25" t="s">
        <v>845</v>
      </c>
      <c r="BD810" s="14">
        <f t="shared" si="247"/>
        <v>240</v>
      </c>
      <c r="BE810" s="14">
        <f>SUMIFS(BD$4:BD810,$AU$4:$AU810,"="&amp;$AU810,$AY$4:$AY810,"="&amp;$AY810)</f>
        <v>792</v>
      </c>
      <c r="BF810" s="25" t="s">
        <v>846</v>
      </c>
      <c r="BG810" s="14">
        <f t="shared" si="248"/>
        <v>120</v>
      </c>
      <c r="BH810" s="14">
        <f>SUMIFS(BG$4:BG810,AU$4:AU810,"="&amp;AU810,AY$4:AY810,"="&amp;AY810)</f>
        <v>396</v>
      </c>
      <c r="BI810" s="25" t="s">
        <v>847</v>
      </c>
      <c r="BJ810" s="14">
        <f t="shared" si="249"/>
        <v>6000</v>
      </c>
      <c r="BK810" s="14">
        <f>SUMIFS(BJ$4:BJ810,$AU$4:$AU810,"="&amp;$AU810,$AY$4:$AY810,"="&amp;$AY810)</f>
        <v>19800</v>
      </c>
    </row>
    <row r="811" spans="46:63" ht="16.5" x14ac:dyDescent="0.2">
      <c r="AT811" s="13">
        <v>808</v>
      </c>
      <c r="AU811" s="13">
        <f t="shared" si="241"/>
        <v>11</v>
      </c>
      <c r="AV811" s="14">
        <f t="shared" si="242"/>
        <v>201201</v>
      </c>
      <c r="AW811" s="14">
        <f t="shared" si="243"/>
        <v>1102012</v>
      </c>
      <c r="AX811" s="13" t="s">
        <v>816</v>
      </c>
      <c r="AY811" s="13">
        <f t="shared" si="244"/>
        <v>1</v>
      </c>
      <c r="AZ811" s="13" t="s">
        <v>837</v>
      </c>
      <c r="BA811" s="14">
        <f t="shared" si="245"/>
        <v>7</v>
      </c>
      <c r="BB811" s="14" t="str">
        <f t="shared" si="246"/>
        <v>夏侯惇魂珠-1 等级-7</v>
      </c>
      <c r="BC811" s="25" t="s">
        <v>845</v>
      </c>
      <c r="BD811" s="14">
        <f t="shared" si="247"/>
        <v>288</v>
      </c>
      <c r="BE811" s="14">
        <f>SUMIFS(BD$4:BD811,$AU$4:$AU811,"="&amp;$AU811,$AY$4:$AY811,"="&amp;$AY811)</f>
        <v>1080</v>
      </c>
      <c r="BF811" s="25" t="s">
        <v>846</v>
      </c>
      <c r="BG811" s="14">
        <f t="shared" si="248"/>
        <v>144</v>
      </c>
      <c r="BH811" s="14">
        <f>SUMIFS(BG$4:BG811,AU$4:AU811,"="&amp;AU811,AY$4:AY811,"="&amp;AY811)</f>
        <v>540</v>
      </c>
      <c r="BI811" s="25" t="s">
        <v>847</v>
      </c>
      <c r="BJ811" s="14">
        <f t="shared" si="249"/>
        <v>7200</v>
      </c>
      <c r="BK811" s="14">
        <f>SUMIFS(BJ$4:BJ811,$AU$4:$AU811,"="&amp;$AU811,$AY$4:$AY811,"="&amp;$AY811)</f>
        <v>27000</v>
      </c>
    </row>
    <row r="812" spans="46:63" ht="16.5" x14ac:dyDescent="0.2">
      <c r="AT812" s="13">
        <v>809</v>
      </c>
      <c r="AU812" s="13">
        <f t="shared" si="241"/>
        <v>11</v>
      </c>
      <c r="AV812" s="14">
        <f t="shared" si="242"/>
        <v>201201</v>
      </c>
      <c r="AW812" s="14">
        <f t="shared" si="243"/>
        <v>1102012</v>
      </c>
      <c r="AX812" s="13" t="s">
        <v>816</v>
      </c>
      <c r="AY812" s="13">
        <f t="shared" si="244"/>
        <v>1</v>
      </c>
      <c r="AZ812" s="13" t="s">
        <v>837</v>
      </c>
      <c r="BA812" s="14">
        <f t="shared" si="245"/>
        <v>8</v>
      </c>
      <c r="BB812" s="14" t="str">
        <f t="shared" si="246"/>
        <v>夏侯惇魂珠-1 等级-8</v>
      </c>
      <c r="BC812" s="25" t="s">
        <v>845</v>
      </c>
      <c r="BD812" s="14">
        <f t="shared" si="247"/>
        <v>336</v>
      </c>
      <c r="BE812" s="14">
        <f>SUMIFS(BD$4:BD812,$AU$4:$AU812,"="&amp;$AU812,$AY$4:$AY812,"="&amp;$AY812)</f>
        <v>1416</v>
      </c>
      <c r="BF812" s="25" t="s">
        <v>846</v>
      </c>
      <c r="BG812" s="14">
        <f t="shared" si="248"/>
        <v>168</v>
      </c>
      <c r="BH812" s="14">
        <f>SUMIFS(BG$4:BG812,AU$4:AU812,"="&amp;AU812,AY$4:AY812,"="&amp;AY812)</f>
        <v>708</v>
      </c>
      <c r="BI812" s="25" t="s">
        <v>847</v>
      </c>
      <c r="BJ812" s="14">
        <f t="shared" si="249"/>
        <v>8400</v>
      </c>
      <c r="BK812" s="14">
        <f>SUMIFS(BJ$4:BJ812,$AU$4:$AU812,"="&amp;$AU812,$AY$4:$AY812,"="&amp;$AY812)</f>
        <v>35400</v>
      </c>
    </row>
    <row r="813" spans="46:63" ht="16.5" x14ac:dyDescent="0.2">
      <c r="AT813" s="13">
        <v>810</v>
      </c>
      <c r="AU813" s="13">
        <f t="shared" si="241"/>
        <v>11</v>
      </c>
      <c r="AV813" s="14">
        <f t="shared" si="242"/>
        <v>201201</v>
      </c>
      <c r="AW813" s="14">
        <f t="shared" si="243"/>
        <v>1102012</v>
      </c>
      <c r="AX813" s="13" t="s">
        <v>816</v>
      </c>
      <c r="AY813" s="13">
        <f t="shared" si="244"/>
        <v>1</v>
      </c>
      <c r="AZ813" s="13" t="s">
        <v>837</v>
      </c>
      <c r="BA813" s="14">
        <f t="shared" si="245"/>
        <v>9</v>
      </c>
      <c r="BB813" s="14" t="str">
        <f t="shared" si="246"/>
        <v>夏侯惇魂珠-1 等级-9</v>
      </c>
      <c r="BC813" s="25" t="s">
        <v>845</v>
      </c>
      <c r="BD813" s="14">
        <f t="shared" si="247"/>
        <v>384</v>
      </c>
      <c r="BE813" s="14">
        <f>SUMIFS(BD$4:BD813,$AU$4:$AU813,"="&amp;$AU813,$AY$4:$AY813,"="&amp;$AY813)</f>
        <v>1800</v>
      </c>
      <c r="BF813" s="25" t="s">
        <v>846</v>
      </c>
      <c r="BG813" s="14">
        <f t="shared" si="248"/>
        <v>192</v>
      </c>
      <c r="BH813" s="14">
        <f>SUMIFS(BG$4:BG813,AU$4:AU813,"="&amp;AU813,AY$4:AY813,"="&amp;AY813)</f>
        <v>900</v>
      </c>
      <c r="BI813" s="25" t="s">
        <v>847</v>
      </c>
      <c r="BJ813" s="14">
        <f t="shared" si="249"/>
        <v>9600</v>
      </c>
      <c r="BK813" s="14">
        <f>SUMIFS(BJ$4:BJ813,$AU$4:$AU813,"="&amp;$AU813,$AY$4:$AY813,"="&amp;$AY813)</f>
        <v>45000</v>
      </c>
    </row>
    <row r="814" spans="46:63" ht="16.5" x14ac:dyDescent="0.2">
      <c r="AT814" s="13">
        <v>811</v>
      </c>
      <c r="AU814" s="13">
        <f t="shared" si="241"/>
        <v>11</v>
      </c>
      <c r="AV814" s="14">
        <f t="shared" si="242"/>
        <v>201202</v>
      </c>
      <c r="AW814" s="14">
        <f t="shared" si="243"/>
        <v>1102012</v>
      </c>
      <c r="AX814" s="13" t="s">
        <v>816</v>
      </c>
      <c r="AY814" s="13">
        <f t="shared" si="244"/>
        <v>2</v>
      </c>
      <c r="AZ814" s="13" t="s">
        <v>837</v>
      </c>
      <c r="BA814" s="14">
        <f t="shared" si="245"/>
        <v>0</v>
      </c>
      <c r="BB814" s="14" t="str">
        <f t="shared" si="246"/>
        <v>夏侯惇魂珠-2 等级-0</v>
      </c>
      <c r="BC814" s="25" t="s">
        <v>845</v>
      </c>
      <c r="BD814" s="14">
        <f t="shared" si="247"/>
        <v>0</v>
      </c>
      <c r="BE814" s="14">
        <f>SUMIFS(BD$4:BD814,$AU$4:$AU814,"="&amp;$AU814,$AY$4:$AY814,"="&amp;$AY814)</f>
        <v>0</v>
      </c>
      <c r="BF814" s="25" t="s">
        <v>846</v>
      </c>
      <c r="BG814" s="14">
        <f t="shared" si="248"/>
        <v>0</v>
      </c>
      <c r="BH814" s="14">
        <f>SUMIFS(BG$4:BG814,AU$4:AU814,"="&amp;AU814,AY$4:AY814,"="&amp;AY814)</f>
        <v>0</v>
      </c>
      <c r="BI814" s="25" t="s">
        <v>847</v>
      </c>
      <c r="BJ814" s="14">
        <f t="shared" si="249"/>
        <v>0</v>
      </c>
      <c r="BK814" s="14">
        <f>SUMIFS(BJ$4:BJ814,$AU$4:$AU814,"="&amp;$AU814,$AY$4:$AY814,"="&amp;$AY814)</f>
        <v>0</v>
      </c>
    </row>
    <row r="815" spans="46:63" ht="16.5" x14ac:dyDescent="0.2">
      <c r="AT815" s="13">
        <v>812</v>
      </c>
      <c r="AU815" s="13">
        <f t="shared" si="241"/>
        <v>11</v>
      </c>
      <c r="AV815" s="14">
        <f t="shared" si="242"/>
        <v>201202</v>
      </c>
      <c r="AW815" s="14">
        <f t="shared" si="243"/>
        <v>1102012</v>
      </c>
      <c r="AX815" s="13" t="s">
        <v>816</v>
      </c>
      <c r="AY815" s="13">
        <f t="shared" si="244"/>
        <v>2</v>
      </c>
      <c r="AZ815" s="13" t="s">
        <v>837</v>
      </c>
      <c r="BA815" s="14">
        <f t="shared" si="245"/>
        <v>1</v>
      </c>
      <c r="BB815" s="14" t="str">
        <f t="shared" si="246"/>
        <v>夏侯惇魂珠-2 等级-1</v>
      </c>
      <c r="BC815" s="25" t="s">
        <v>845</v>
      </c>
      <c r="BD815" s="14">
        <f t="shared" si="247"/>
        <v>60</v>
      </c>
      <c r="BE815" s="14">
        <f>SUMIFS(BD$4:BD815,$AU$4:$AU815,"="&amp;$AU815,$AY$4:$AY815,"="&amp;$AY815)</f>
        <v>60</v>
      </c>
      <c r="BF815" s="25" t="s">
        <v>846</v>
      </c>
      <c r="BG815" s="14">
        <f t="shared" si="248"/>
        <v>30</v>
      </c>
      <c r="BH815" s="14">
        <f>SUMIFS(BG$4:BG815,AU$4:AU815,"="&amp;AU815,AY$4:AY815,"="&amp;AY815)</f>
        <v>30</v>
      </c>
      <c r="BI815" s="25" t="s">
        <v>847</v>
      </c>
      <c r="BJ815" s="14">
        <f t="shared" si="249"/>
        <v>1500</v>
      </c>
      <c r="BK815" s="14">
        <f>SUMIFS(BJ$4:BJ815,$AU$4:$AU815,"="&amp;$AU815,$AY$4:$AY815,"="&amp;$AY815)</f>
        <v>1500</v>
      </c>
    </row>
    <row r="816" spans="46:63" ht="16.5" x14ac:dyDescent="0.2">
      <c r="AT816" s="13">
        <v>813</v>
      </c>
      <c r="AU816" s="13">
        <f t="shared" si="241"/>
        <v>11</v>
      </c>
      <c r="AV816" s="14">
        <f t="shared" si="242"/>
        <v>201202</v>
      </c>
      <c r="AW816" s="14">
        <f t="shared" si="243"/>
        <v>1102012</v>
      </c>
      <c r="AX816" s="13" t="s">
        <v>816</v>
      </c>
      <c r="AY816" s="13">
        <f t="shared" si="244"/>
        <v>2</v>
      </c>
      <c r="AZ816" s="13" t="s">
        <v>837</v>
      </c>
      <c r="BA816" s="14">
        <f t="shared" si="245"/>
        <v>2</v>
      </c>
      <c r="BB816" s="14" t="str">
        <f t="shared" si="246"/>
        <v>夏侯惇魂珠-2 等级-2</v>
      </c>
      <c r="BC816" s="25" t="s">
        <v>845</v>
      </c>
      <c r="BD816" s="14">
        <f t="shared" si="247"/>
        <v>96</v>
      </c>
      <c r="BE816" s="14">
        <f>SUMIFS(BD$4:BD816,$AU$4:$AU816,"="&amp;$AU816,$AY$4:$AY816,"="&amp;$AY816)</f>
        <v>156</v>
      </c>
      <c r="BF816" s="25" t="s">
        <v>846</v>
      </c>
      <c r="BG816" s="14">
        <f t="shared" si="248"/>
        <v>48</v>
      </c>
      <c r="BH816" s="14">
        <f>SUMIFS(BG$4:BG816,AU$4:AU816,"="&amp;AU816,AY$4:AY816,"="&amp;AY816)</f>
        <v>78</v>
      </c>
      <c r="BI816" s="25" t="s">
        <v>847</v>
      </c>
      <c r="BJ816" s="14">
        <f t="shared" si="249"/>
        <v>2400</v>
      </c>
      <c r="BK816" s="14">
        <f>SUMIFS(BJ$4:BJ816,$AU$4:$AU816,"="&amp;$AU816,$AY$4:$AY816,"="&amp;$AY816)</f>
        <v>3900</v>
      </c>
    </row>
    <row r="817" spans="46:63" ht="16.5" x14ac:dyDescent="0.2">
      <c r="AT817" s="13">
        <v>814</v>
      </c>
      <c r="AU817" s="13">
        <f t="shared" si="241"/>
        <v>11</v>
      </c>
      <c r="AV817" s="14">
        <f t="shared" si="242"/>
        <v>201202</v>
      </c>
      <c r="AW817" s="14">
        <f t="shared" si="243"/>
        <v>1102012</v>
      </c>
      <c r="AX817" s="13" t="s">
        <v>816</v>
      </c>
      <c r="AY817" s="13">
        <f t="shared" si="244"/>
        <v>2</v>
      </c>
      <c r="AZ817" s="13" t="s">
        <v>837</v>
      </c>
      <c r="BA817" s="14">
        <f t="shared" si="245"/>
        <v>3</v>
      </c>
      <c r="BB817" s="14" t="str">
        <f t="shared" si="246"/>
        <v>夏侯惇魂珠-2 等级-3</v>
      </c>
      <c r="BC817" s="25" t="s">
        <v>845</v>
      </c>
      <c r="BD817" s="14">
        <f t="shared" si="247"/>
        <v>120</v>
      </c>
      <c r="BE817" s="14">
        <f>SUMIFS(BD$4:BD817,$AU$4:$AU817,"="&amp;$AU817,$AY$4:$AY817,"="&amp;$AY817)</f>
        <v>276</v>
      </c>
      <c r="BF817" s="25" t="s">
        <v>846</v>
      </c>
      <c r="BG817" s="14">
        <f t="shared" si="248"/>
        <v>60</v>
      </c>
      <c r="BH817" s="14">
        <f>SUMIFS(BG$4:BG817,AU$4:AU817,"="&amp;AU817,AY$4:AY817,"="&amp;AY817)</f>
        <v>138</v>
      </c>
      <c r="BI817" s="25" t="s">
        <v>847</v>
      </c>
      <c r="BJ817" s="14">
        <f t="shared" si="249"/>
        <v>3000</v>
      </c>
      <c r="BK817" s="14">
        <f>SUMIFS(BJ$4:BJ817,$AU$4:$AU817,"="&amp;$AU817,$AY$4:$AY817,"="&amp;$AY817)</f>
        <v>6900</v>
      </c>
    </row>
    <row r="818" spans="46:63" ht="16.5" x14ac:dyDescent="0.2">
      <c r="AT818" s="13">
        <v>815</v>
      </c>
      <c r="AU818" s="13">
        <f t="shared" si="241"/>
        <v>11</v>
      </c>
      <c r="AV818" s="14">
        <f t="shared" si="242"/>
        <v>201202</v>
      </c>
      <c r="AW818" s="14">
        <f t="shared" si="243"/>
        <v>1102012</v>
      </c>
      <c r="AX818" s="13" t="s">
        <v>816</v>
      </c>
      <c r="AY818" s="13">
        <f t="shared" si="244"/>
        <v>2</v>
      </c>
      <c r="AZ818" s="13" t="s">
        <v>837</v>
      </c>
      <c r="BA818" s="14">
        <f t="shared" si="245"/>
        <v>4</v>
      </c>
      <c r="BB818" s="14" t="str">
        <f t="shared" si="246"/>
        <v>夏侯惇魂珠-2 等级-4</v>
      </c>
      <c r="BC818" s="25" t="s">
        <v>845</v>
      </c>
      <c r="BD818" s="14">
        <f t="shared" si="247"/>
        <v>192</v>
      </c>
      <c r="BE818" s="14">
        <f>SUMIFS(BD$4:BD818,$AU$4:$AU818,"="&amp;$AU818,$AY$4:$AY818,"="&amp;$AY818)</f>
        <v>468</v>
      </c>
      <c r="BF818" s="25" t="s">
        <v>846</v>
      </c>
      <c r="BG818" s="14">
        <f t="shared" si="248"/>
        <v>96</v>
      </c>
      <c r="BH818" s="14">
        <f>SUMIFS(BG$4:BG818,AU$4:AU818,"="&amp;AU818,AY$4:AY818,"="&amp;AY818)</f>
        <v>234</v>
      </c>
      <c r="BI818" s="25" t="s">
        <v>847</v>
      </c>
      <c r="BJ818" s="14">
        <f t="shared" si="249"/>
        <v>4800</v>
      </c>
      <c r="BK818" s="14">
        <f>SUMIFS(BJ$4:BJ818,$AU$4:$AU818,"="&amp;$AU818,$AY$4:$AY818,"="&amp;$AY818)</f>
        <v>11700</v>
      </c>
    </row>
    <row r="819" spans="46:63" ht="16.5" x14ac:dyDescent="0.2">
      <c r="AT819" s="13">
        <v>816</v>
      </c>
      <c r="AU819" s="13">
        <f t="shared" si="241"/>
        <v>11</v>
      </c>
      <c r="AV819" s="14">
        <f t="shared" si="242"/>
        <v>201202</v>
      </c>
      <c r="AW819" s="14">
        <f t="shared" si="243"/>
        <v>1102012</v>
      </c>
      <c r="AX819" s="13" t="s">
        <v>816</v>
      </c>
      <c r="AY819" s="13">
        <f t="shared" si="244"/>
        <v>2</v>
      </c>
      <c r="AZ819" s="13" t="s">
        <v>837</v>
      </c>
      <c r="BA819" s="14">
        <f t="shared" si="245"/>
        <v>5</v>
      </c>
      <c r="BB819" s="14" t="str">
        <f t="shared" si="246"/>
        <v>夏侯惇魂珠-2 等级-5</v>
      </c>
      <c r="BC819" s="25" t="s">
        <v>845</v>
      </c>
      <c r="BD819" s="14">
        <f t="shared" si="247"/>
        <v>264</v>
      </c>
      <c r="BE819" s="14">
        <f>SUMIFS(BD$4:BD819,$AU$4:$AU819,"="&amp;$AU819,$AY$4:$AY819,"="&amp;$AY819)</f>
        <v>732</v>
      </c>
      <c r="BF819" s="25" t="s">
        <v>846</v>
      </c>
      <c r="BG819" s="14">
        <f t="shared" si="248"/>
        <v>132</v>
      </c>
      <c r="BH819" s="14">
        <f>SUMIFS(BG$4:BG819,AU$4:AU819,"="&amp;AU819,AY$4:AY819,"="&amp;AY819)</f>
        <v>366</v>
      </c>
      <c r="BI819" s="25" t="s">
        <v>847</v>
      </c>
      <c r="BJ819" s="14">
        <f t="shared" si="249"/>
        <v>6600</v>
      </c>
      <c r="BK819" s="14">
        <f>SUMIFS(BJ$4:BJ819,$AU$4:$AU819,"="&amp;$AU819,$AY$4:$AY819,"="&amp;$AY819)</f>
        <v>18300</v>
      </c>
    </row>
    <row r="820" spans="46:63" ht="16.5" x14ac:dyDescent="0.2">
      <c r="AT820" s="13">
        <v>817</v>
      </c>
      <c r="AU820" s="13">
        <f t="shared" si="241"/>
        <v>11</v>
      </c>
      <c r="AV820" s="14">
        <f t="shared" si="242"/>
        <v>201202</v>
      </c>
      <c r="AW820" s="14">
        <f t="shared" si="243"/>
        <v>1102012</v>
      </c>
      <c r="AX820" s="13" t="s">
        <v>816</v>
      </c>
      <c r="AY820" s="13">
        <f t="shared" si="244"/>
        <v>2</v>
      </c>
      <c r="AZ820" s="13" t="s">
        <v>837</v>
      </c>
      <c r="BA820" s="14">
        <f t="shared" si="245"/>
        <v>6</v>
      </c>
      <c r="BB820" s="14" t="str">
        <f t="shared" si="246"/>
        <v>夏侯惇魂珠-2 等级-6</v>
      </c>
      <c r="BC820" s="25" t="s">
        <v>845</v>
      </c>
      <c r="BD820" s="14">
        <f t="shared" si="247"/>
        <v>336</v>
      </c>
      <c r="BE820" s="14">
        <f>SUMIFS(BD$4:BD820,$AU$4:$AU820,"="&amp;$AU820,$AY$4:$AY820,"="&amp;$AY820)</f>
        <v>1068</v>
      </c>
      <c r="BF820" s="25" t="s">
        <v>846</v>
      </c>
      <c r="BG820" s="14">
        <f t="shared" si="248"/>
        <v>168</v>
      </c>
      <c r="BH820" s="14">
        <f>SUMIFS(BG$4:BG820,AU$4:AU820,"="&amp;AU820,AY$4:AY820,"="&amp;AY820)</f>
        <v>534</v>
      </c>
      <c r="BI820" s="25" t="s">
        <v>847</v>
      </c>
      <c r="BJ820" s="14">
        <f t="shared" si="249"/>
        <v>8400</v>
      </c>
      <c r="BK820" s="14">
        <f>SUMIFS(BJ$4:BJ820,$AU$4:$AU820,"="&amp;$AU820,$AY$4:$AY820,"="&amp;$AY820)</f>
        <v>26700</v>
      </c>
    </row>
    <row r="821" spans="46:63" ht="16.5" x14ac:dyDescent="0.2">
      <c r="AT821" s="13">
        <v>818</v>
      </c>
      <c r="AU821" s="13">
        <f t="shared" si="241"/>
        <v>11</v>
      </c>
      <c r="AV821" s="14">
        <f t="shared" si="242"/>
        <v>201202</v>
      </c>
      <c r="AW821" s="14">
        <f t="shared" si="243"/>
        <v>1102012</v>
      </c>
      <c r="AX821" s="13" t="s">
        <v>816</v>
      </c>
      <c r="AY821" s="13">
        <f t="shared" si="244"/>
        <v>2</v>
      </c>
      <c r="AZ821" s="13" t="s">
        <v>837</v>
      </c>
      <c r="BA821" s="14">
        <f t="shared" si="245"/>
        <v>7</v>
      </c>
      <c r="BB821" s="14" t="str">
        <f t="shared" si="246"/>
        <v>夏侯惇魂珠-2 等级-7</v>
      </c>
      <c r="BC821" s="25" t="s">
        <v>845</v>
      </c>
      <c r="BD821" s="14">
        <f t="shared" si="247"/>
        <v>384</v>
      </c>
      <c r="BE821" s="14">
        <f>SUMIFS(BD$4:BD821,$AU$4:$AU821,"="&amp;$AU821,$AY$4:$AY821,"="&amp;$AY821)</f>
        <v>1452</v>
      </c>
      <c r="BF821" s="25" t="s">
        <v>846</v>
      </c>
      <c r="BG821" s="14">
        <f t="shared" si="248"/>
        <v>192</v>
      </c>
      <c r="BH821" s="14">
        <f>SUMIFS(BG$4:BG821,AU$4:AU821,"="&amp;AU821,AY$4:AY821,"="&amp;AY821)</f>
        <v>726</v>
      </c>
      <c r="BI821" s="25" t="s">
        <v>847</v>
      </c>
      <c r="BJ821" s="14">
        <f t="shared" si="249"/>
        <v>9600</v>
      </c>
      <c r="BK821" s="14">
        <f>SUMIFS(BJ$4:BJ821,$AU$4:$AU821,"="&amp;$AU821,$AY$4:$AY821,"="&amp;$AY821)</f>
        <v>36300</v>
      </c>
    </row>
    <row r="822" spans="46:63" ht="16.5" x14ac:dyDescent="0.2">
      <c r="AT822" s="13">
        <v>819</v>
      </c>
      <c r="AU822" s="13">
        <f t="shared" si="241"/>
        <v>11</v>
      </c>
      <c r="AV822" s="14">
        <f t="shared" si="242"/>
        <v>201202</v>
      </c>
      <c r="AW822" s="14">
        <f t="shared" si="243"/>
        <v>1102012</v>
      </c>
      <c r="AX822" s="13" t="s">
        <v>816</v>
      </c>
      <c r="AY822" s="13">
        <f t="shared" si="244"/>
        <v>2</v>
      </c>
      <c r="AZ822" s="13" t="s">
        <v>837</v>
      </c>
      <c r="BA822" s="14">
        <f t="shared" si="245"/>
        <v>8</v>
      </c>
      <c r="BB822" s="14" t="str">
        <f t="shared" si="246"/>
        <v>夏侯惇魂珠-2 等级-8</v>
      </c>
      <c r="BC822" s="25" t="s">
        <v>845</v>
      </c>
      <c r="BD822" s="14">
        <f t="shared" si="247"/>
        <v>456</v>
      </c>
      <c r="BE822" s="14">
        <f>SUMIFS(BD$4:BD822,$AU$4:$AU822,"="&amp;$AU822,$AY$4:$AY822,"="&amp;$AY822)</f>
        <v>1908</v>
      </c>
      <c r="BF822" s="25" t="s">
        <v>846</v>
      </c>
      <c r="BG822" s="14">
        <f t="shared" si="248"/>
        <v>228</v>
      </c>
      <c r="BH822" s="14">
        <f>SUMIFS(BG$4:BG822,AU$4:AU822,"="&amp;AU822,AY$4:AY822,"="&amp;AY822)</f>
        <v>954</v>
      </c>
      <c r="BI822" s="25" t="s">
        <v>847</v>
      </c>
      <c r="BJ822" s="14">
        <f t="shared" si="249"/>
        <v>11400</v>
      </c>
      <c r="BK822" s="14">
        <f>SUMIFS(BJ$4:BJ822,$AU$4:$AU822,"="&amp;$AU822,$AY$4:$AY822,"="&amp;$AY822)</f>
        <v>47700</v>
      </c>
    </row>
    <row r="823" spans="46:63" ht="16.5" x14ac:dyDescent="0.2">
      <c r="AT823" s="13">
        <v>820</v>
      </c>
      <c r="AU823" s="13">
        <f t="shared" si="241"/>
        <v>11</v>
      </c>
      <c r="AV823" s="14">
        <f t="shared" si="242"/>
        <v>201202</v>
      </c>
      <c r="AW823" s="14">
        <f t="shared" si="243"/>
        <v>1102012</v>
      </c>
      <c r="AX823" s="13" t="s">
        <v>816</v>
      </c>
      <c r="AY823" s="13">
        <f t="shared" si="244"/>
        <v>2</v>
      </c>
      <c r="AZ823" s="13" t="s">
        <v>837</v>
      </c>
      <c r="BA823" s="14">
        <f t="shared" si="245"/>
        <v>9</v>
      </c>
      <c r="BB823" s="14" t="str">
        <f t="shared" si="246"/>
        <v>夏侯惇魂珠-2 等级-9</v>
      </c>
      <c r="BC823" s="25" t="s">
        <v>845</v>
      </c>
      <c r="BD823" s="14">
        <f t="shared" si="247"/>
        <v>540</v>
      </c>
      <c r="BE823" s="14">
        <f>SUMIFS(BD$4:BD823,$AU$4:$AU823,"="&amp;$AU823,$AY$4:$AY823,"="&amp;$AY823)</f>
        <v>2448</v>
      </c>
      <c r="BF823" s="25" t="s">
        <v>846</v>
      </c>
      <c r="BG823" s="14">
        <f t="shared" si="248"/>
        <v>270</v>
      </c>
      <c r="BH823" s="14">
        <f>SUMIFS(BG$4:BG823,AU$4:AU823,"="&amp;AU823,AY$4:AY823,"="&amp;AY823)</f>
        <v>1224</v>
      </c>
      <c r="BI823" s="25" t="s">
        <v>847</v>
      </c>
      <c r="BJ823" s="14">
        <f t="shared" si="249"/>
        <v>13500</v>
      </c>
      <c r="BK823" s="14">
        <f>SUMIFS(BJ$4:BJ823,$AU$4:$AU823,"="&amp;$AU823,$AY$4:$AY823,"="&amp;$AY823)</f>
        <v>61200</v>
      </c>
    </row>
    <row r="824" spans="46:63" ht="16.5" x14ac:dyDescent="0.2">
      <c r="AT824" s="13">
        <v>821</v>
      </c>
      <c r="AU824" s="13">
        <f t="shared" si="241"/>
        <v>11</v>
      </c>
      <c r="AV824" s="14">
        <f t="shared" si="242"/>
        <v>201203</v>
      </c>
      <c r="AW824" s="14">
        <f t="shared" si="243"/>
        <v>1102012</v>
      </c>
      <c r="AX824" s="13" t="s">
        <v>816</v>
      </c>
      <c r="AY824" s="13">
        <f t="shared" si="244"/>
        <v>3</v>
      </c>
      <c r="AZ824" s="13" t="s">
        <v>837</v>
      </c>
      <c r="BA824" s="14">
        <f t="shared" si="245"/>
        <v>0</v>
      </c>
      <c r="BB824" s="14" t="str">
        <f t="shared" si="246"/>
        <v>夏侯惇魂珠-3 等级-0</v>
      </c>
      <c r="BC824" s="25" t="s">
        <v>845</v>
      </c>
      <c r="BD824" s="14">
        <f t="shared" si="247"/>
        <v>0</v>
      </c>
      <c r="BE824" s="14">
        <f>SUMIFS(BD$4:BD824,$AU$4:$AU824,"="&amp;$AU824,$AY$4:$AY824,"="&amp;$AY824)</f>
        <v>0</v>
      </c>
      <c r="BF824" s="25" t="s">
        <v>846</v>
      </c>
      <c r="BG824" s="14">
        <f t="shared" si="248"/>
        <v>0</v>
      </c>
      <c r="BH824" s="14">
        <f>SUMIFS(BG$4:BG824,AU$4:AU824,"="&amp;AU824,AY$4:AY824,"="&amp;AY824)</f>
        <v>0</v>
      </c>
      <c r="BI824" s="25" t="s">
        <v>847</v>
      </c>
      <c r="BJ824" s="14">
        <f t="shared" si="249"/>
        <v>0</v>
      </c>
      <c r="BK824" s="14">
        <f>SUMIFS(BJ$4:BJ824,$AU$4:$AU824,"="&amp;$AU824,$AY$4:$AY824,"="&amp;$AY824)</f>
        <v>0</v>
      </c>
    </row>
    <row r="825" spans="46:63" ht="16.5" x14ac:dyDescent="0.2">
      <c r="AT825" s="13">
        <v>822</v>
      </c>
      <c r="AU825" s="13">
        <f t="shared" si="241"/>
        <v>11</v>
      </c>
      <c r="AV825" s="14">
        <f t="shared" si="242"/>
        <v>201203</v>
      </c>
      <c r="AW825" s="14">
        <f t="shared" si="243"/>
        <v>1102012</v>
      </c>
      <c r="AX825" s="13" t="s">
        <v>816</v>
      </c>
      <c r="AY825" s="13">
        <f t="shared" si="244"/>
        <v>3</v>
      </c>
      <c r="AZ825" s="13" t="s">
        <v>837</v>
      </c>
      <c r="BA825" s="14">
        <f t="shared" si="245"/>
        <v>1</v>
      </c>
      <c r="BB825" s="14" t="str">
        <f t="shared" si="246"/>
        <v>夏侯惇魂珠-3 等级-1</v>
      </c>
      <c r="BC825" s="25" t="s">
        <v>845</v>
      </c>
      <c r="BD825" s="14">
        <f t="shared" si="247"/>
        <v>96</v>
      </c>
      <c r="BE825" s="14">
        <f>SUMIFS(BD$4:BD825,$AU$4:$AU825,"="&amp;$AU825,$AY$4:$AY825,"="&amp;$AY825)</f>
        <v>96</v>
      </c>
      <c r="BF825" s="25" t="s">
        <v>846</v>
      </c>
      <c r="BG825" s="14">
        <f t="shared" si="248"/>
        <v>48</v>
      </c>
      <c r="BH825" s="14">
        <f>SUMIFS(BG$4:BG825,AU$4:AU825,"="&amp;AU825,AY$4:AY825,"="&amp;AY825)</f>
        <v>48</v>
      </c>
      <c r="BI825" s="25" t="s">
        <v>847</v>
      </c>
      <c r="BJ825" s="14">
        <f t="shared" si="249"/>
        <v>2400</v>
      </c>
      <c r="BK825" s="14">
        <f>SUMIFS(BJ$4:BJ825,$AU$4:$AU825,"="&amp;$AU825,$AY$4:$AY825,"="&amp;$AY825)</f>
        <v>2400</v>
      </c>
    </row>
    <row r="826" spans="46:63" ht="16.5" x14ac:dyDescent="0.2">
      <c r="AT826" s="13">
        <v>823</v>
      </c>
      <c r="AU826" s="13">
        <f t="shared" si="241"/>
        <v>11</v>
      </c>
      <c r="AV826" s="14">
        <f t="shared" si="242"/>
        <v>201203</v>
      </c>
      <c r="AW826" s="14">
        <f t="shared" si="243"/>
        <v>1102012</v>
      </c>
      <c r="AX826" s="13" t="s">
        <v>816</v>
      </c>
      <c r="AY826" s="13">
        <f t="shared" si="244"/>
        <v>3</v>
      </c>
      <c r="AZ826" s="13" t="s">
        <v>837</v>
      </c>
      <c r="BA826" s="14">
        <f t="shared" si="245"/>
        <v>2</v>
      </c>
      <c r="BB826" s="14" t="str">
        <f t="shared" si="246"/>
        <v>夏侯惇魂珠-3 等级-2</v>
      </c>
      <c r="BC826" s="25" t="s">
        <v>845</v>
      </c>
      <c r="BD826" s="14">
        <f t="shared" si="247"/>
        <v>144</v>
      </c>
      <c r="BE826" s="14">
        <f>SUMIFS(BD$4:BD826,$AU$4:$AU826,"="&amp;$AU826,$AY$4:$AY826,"="&amp;$AY826)</f>
        <v>240</v>
      </c>
      <c r="BF826" s="25" t="s">
        <v>846</v>
      </c>
      <c r="BG826" s="14">
        <f t="shared" si="248"/>
        <v>72</v>
      </c>
      <c r="BH826" s="14">
        <f>SUMIFS(BG$4:BG826,AU$4:AU826,"="&amp;AU826,AY$4:AY826,"="&amp;AY826)</f>
        <v>120</v>
      </c>
      <c r="BI826" s="25" t="s">
        <v>847</v>
      </c>
      <c r="BJ826" s="14">
        <f t="shared" si="249"/>
        <v>3600</v>
      </c>
      <c r="BK826" s="14">
        <f>SUMIFS(BJ$4:BJ826,$AU$4:$AU826,"="&amp;$AU826,$AY$4:$AY826,"="&amp;$AY826)</f>
        <v>6000</v>
      </c>
    </row>
    <row r="827" spans="46:63" ht="16.5" x14ac:dyDescent="0.2">
      <c r="AT827" s="13">
        <v>824</v>
      </c>
      <c r="AU827" s="13">
        <f t="shared" si="241"/>
        <v>11</v>
      </c>
      <c r="AV827" s="14">
        <f t="shared" si="242"/>
        <v>201203</v>
      </c>
      <c r="AW827" s="14">
        <f t="shared" si="243"/>
        <v>1102012</v>
      </c>
      <c r="AX827" s="13" t="s">
        <v>816</v>
      </c>
      <c r="AY827" s="13">
        <f t="shared" si="244"/>
        <v>3</v>
      </c>
      <c r="AZ827" s="13" t="s">
        <v>837</v>
      </c>
      <c r="BA827" s="14">
        <f t="shared" si="245"/>
        <v>3</v>
      </c>
      <c r="BB827" s="14" t="str">
        <f t="shared" si="246"/>
        <v>夏侯惇魂珠-3 等级-3</v>
      </c>
      <c r="BC827" s="25" t="s">
        <v>845</v>
      </c>
      <c r="BD827" s="14">
        <f t="shared" si="247"/>
        <v>192</v>
      </c>
      <c r="BE827" s="14">
        <f>SUMIFS(BD$4:BD827,$AU$4:$AU827,"="&amp;$AU827,$AY$4:$AY827,"="&amp;$AY827)</f>
        <v>432</v>
      </c>
      <c r="BF827" s="25" t="s">
        <v>846</v>
      </c>
      <c r="BG827" s="14">
        <f t="shared" si="248"/>
        <v>96</v>
      </c>
      <c r="BH827" s="14">
        <f>SUMIFS(BG$4:BG827,AU$4:AU827,"="&amp;AU827,AY$4:AY827,"="&amp;AY827)</f>
        <v>216</v>
      </c>
      <c r="BI827" s="25" t="s">
        <v>847</v>
      </c>
      <c r="BJ827" s="14">
        <f t="shared" si="249"/>
        <v>4800</v>
      </c>
      <c r="BK827" s="14">
        <f>SUMIFS(BJ$4:BJ827,$AU$4:$AU827,"="&amp;$AU827,$AY$4:$AY827,"="&amp;$AY827)</f>
        <v>10800</v>
      </c>
    </row>
    <row r="828" spans="46:63" ht="16.5" x14ac:dyDescent="0.2">
      <c r="AT828" s="13">
        <v>825</v>
      </c>
      <c r="AU828" s="13">
        <f t="shared" si="241"/>
        <v>11</v>
      </c>
      <c r="AV828" s="14">
        <f t="shared" si="242"/>
        <v>201203</v>
      </c>
      <c r="AW828" s="14">
        <f t="shared" si="243"/>
        <v>1102012</v>
      </c>
      <c r="AX828" s="13" t="s">
        <v>816</v>
      </c>
      <c r="AY828" s="13">
        <f t="shared" si="244"/>
        <v>3</v>
      </c>
      <c r="AZ828" s="13" t="s">
        <v>837</v>
      </c>
      <c r="BA828" s="14">
        <f t="shared" si="245"/>
        <v>4</v>
      </c>
      <c r="BB828" s="14" t="str">
        <f t="shared" si="246"/>
        <v>夏侯惇魂珠-3 等级-4</v>
      </c>
      <c r="BC828" s="25" t="s">
        <v>845</v>
      </c>
      <c r="BD828" s="14">
        <f t="shared" si="247"/>
        <v>288</v>
      </c>
      <c r="BE828" s="14">
        <f>SUMIFS(BD$4:BD828,$AU$4:$AU828,"="&amp;$AU828,$AY$4:$AY828,"="&amp;$AY828)</f>
        <v>720</v>
      </c>
      <c r="BF828" s="25" t="s">
        <v>846</v>
      </c>
      <c r="BG828" s="14">
        <f t="shared" si="248"/>
        <v>144</v>
      </c>
      <c r="BH828" s="14">
        <f>SUMIFS(BG$4:BG828,AU$4:AU828,"="&amp;AU828,AY$4:AY828,"="&amp;AY828)</f>
        <v>360</v>
      </c>
      <c r="BI828" s="25" t="s">
        <v>847</v>
      </c>
      <c r="BJ828" s="14">
        <f t="shared" si="249"/>
        <v>7200</v>
      </c>
      <c r="BK828" s="14">
        <f>SUMIFS(BJ$4:BJ828,$AU$4:$AU828,"="&amp;$AU828,$AY$4:$AY828,"="&amp;$AY828)</f>
        <v>18000</v>
      </c>
    </row>
    <row r="829" spans="46:63" ht="16.5" x14ac:dyDescent="0.2">
      <c r="AT829" s="13">
        <v>826</v>
      </c>
      <c r="AU829" s="13">
        <f t="shared" si="241"/>
        <v>11</v>
      </c>
      <c r="AV829" s="14">
        <f t="shared" si="242"/>
        <v>201203</v>
      </c>
      <c r="AW829" s="14">
        <f t="shared" si="243"/>
        <v>1102012</v>
      </c>
      <c r="AX829" s="13" t="s">
        <v>816</v>
      </c>
      <c r="AY829" s="13">
        <f t="shared" si="244"/>
        <v>3</v>
      </c>
      <c r="AZ829" s="13" t="s">
        <v>837</v>
      </c>
      <c r="BA829" s="14">
        <f t="shared" si="245"/>
        <v>5</v>
      </c>
      <c r="BB829" s="14" t="str">
        <f t="shared" si="246"/>
        <v>夏侯惇魂珠-3 等级-5</v>
      </c>
      <c r="BC829" s="25" t="s">
        <v>845</v>
      </c>
      <c r="BD829" s="14">
        <f t="shared" si="247"/>
        <v>384</v>
      </c>
      <c r="BE829" s="14">
        <f>SUMIFS(BD$4:BD829,$AU$4:$AU829,"="&amp;$AU829,$AY$4:$AY829,"="&amp;$AY829)</f>
        <v>1104</v>
      </c>
      <c r="BF829" s="25" t="s">
        <v>846</v>
      </c>
      <c r="BG829" s="14">
        <f t="shared" si="248"/>
        <v>192</v>
      </c>
      <c r="BH829" s="14">
        <f>SUMIFS(BG$4:BG829,AU$4:AU829,"="&amp;AU829,AY$4:AY829,"="&amp;AY829)</f>
        <v>552</v>
      </c>
      <c r="BI829" s="25" t="s">
        <v>847</v>
      </c>
      <c r="BJ829" s="14">
        <f t="shared" si="249"/>
        <v>9600</v>
      </c>
      <c r="BK829" s="14">
        <f>SUMIFS(BJ$4:BJ829,$AU$4:$AU829,"="&amp;$AU829,$AY$4:$AY829,"="&amp;$AY829)</f>
        <v>27600</v>
      </c>
    </row>
    <row r="830" spans="46:63" ht="16.5" x14ac:dyDescent="0.2">
      <c r="AT830" s="13">
        <v>827</v>
      </c>
      <c r="AU830" s="13">
        <f t="shared" si="241"/>
        <v>11</v>
      </c>
      <c r="AV830" s="14">
        <f t="shared" si="242"/>
        <v>201203</v>
      </c>
      <c r="AW830" s="14">
        <f t="shared" si="243"/>
        <v>1102012</v>
      </c>
      <c r="AX830" s="13" t="s">
        <v>816</v>
      </c>
      <c r="AY830" s="13">
        <f t="shared" si="244"/>
        <v>3</v>
      </c>
      <c r="AZ830" s="13" t="s">
        <v>837</v>
      </c>
      <c r="BA830" s="14">
        <f t="shared" si="245"/>
        <v>6</v>
      </c>
      <c r="BB830" s="14" t="str">
        <f t="shared" si="246"/>
        <v>夏侯惇魂珠-3 等级-6</v>
      </c>
      <c r="BC830" s="25" t="s">
        <v>845</v>
      </c>
      <c r="BD830" s="14">
        <f t="shared" si="247"/>
        <v>480</v>
      </c>
      <c r="BE830" s="14">
        <f>SUMIFS(BD$4:BD830,$AU$4:$AU830,"="&amp;$AU830,$AY$4:$AY830,"="&amp;$AY830)</f>
        <v>1584</v>
      </c>
      <c r="BF830" s="25" t="s">
        <v>846</v>
      </c>
      <c r="BG830" s="14">
        <f t="shared" si="248"/>
        <v>240</v>
      </c>
      <c r="BH830" s="14">
        <f>SUMIFS(BG$4:BG830,AU$4:AU830,"="&amp;AU830,AY$4:AY830,"="&amp;AY830)</f>
        <v>792</v>
      </c>
      <c r="BI830" s="25" t="s">
        <v>847</v>
      </c>
      <c r="BJ830" s="14">
        <f t="shared" si="249"/>
        <v>12000</v>
      </c>
      <c r="BK830" s="14">
        <f>SUMIFS(BJ$4:BJ830,$AU$4:$AU830,"="&amp;$AU830,$AY$4:$AY830,"="&amp;$AY830)</f>
        <v>39600</v>
      </c>
    </row>
    <row r="831" spans="46:63" ht="16.5" x14ac:dyDescent="0.2">
      <c r="AT831" s="13">
        <v>828</v>
      </c>
      <c r="AU831" s="13">
        <f t="shared" si="241"/>
        <v>11</v>
      </c>
      <c r="AV831" s="14">
        <f t="shared" si="242"/>
        <v>201203</v>
      </c>
      <c r="AW831" s="14">
        <f t="shared" si="243"/>
        <v>1102012</v>
      </c>
      <c r="AX831" s="13" t="s">
        <v>816</v>
      </c>
      <c r="AY831" s="13">
        <f t="shared" si="244"/>
        <v>3</v>
      </c>
      <c r="AZ831" s="13" t="s">
        <v>837</v>
      </c>
      <c r="BA831" s="14">
        <f t="shared" si="245"/>
        <v>7</v>
      </c>
      <c r="BB831" s="14" t="str">
        <f t="shared" si="246"/>
        <v>夏侯惇魂珠-3 等级-7</v>
      </c>
      <c r="BC831" s="25" t="s">
        <v>845</v>
      </c>
      <c r="BD831" s="14">
        <f t="shared" si="247"/>
        <v>576</v>
      </c>
      <c r="BE831" s="14">
        <f>SUMIFS(BD$4:BD831,$AU$4:$AU831,"="&amp;$AU831,$AY$4:$AY831,"="&amp;$AY831)</f>
        <v>2160</v>
      </c>
      <c r="BF831" s="25" t="s">
        <v>846</v>
      </c>
      <c r="BG831" s="14">
        <f t="shared" si="248"/>
        <v>288</v>
      </c>
      <c r="BH831" s="14">
        <f>SUMIFS(BG$4:BG831,AU$4:AU831,"="&amp;AU831,AY$4:AY831,"="&amp;AY831)</f>
        <v>1080</v>
      </c>
      <c r="BI831" s="25" t="s">
        <v>847</v>
      </c>
      <c r="BJ831" s="14">
        <f t="shared" si="249"/>
        <v>14400</v>
      </c>
      <c r="BK831" s="14">
        <f>SUMIFS(BJ$4:BJ831,$AU$4:$AU831,"="&amp;$AU831,$AY$4:$AY831,"="&amp;$AY831)</f>
        <v>54000</v>
      </c>
    </row>
    <row r="832" spans="46:63" ht="16.5" x14ac:dyDescent="0.2">
      <c r="AT832" s="13">
        <v>829</v>
      </c>
      <c r="AU832" s="13">
        <f t="shared" si="241"/>
        <v>11</v>
      </c>
      <c r="AV832" s="14">
        <f t="shared" si="242"/>
        <v>201203</v>
      </c>
      <c r="AW832" s="14">
        <f t="shared" si="243"/>
        <v>1102012</v>
      </c>
      <c r="AX832" s="13" t="s">
        <v>816</v>
      </c>
      <c r="AY832" s="13">
        <f t="shared" si="244"/>
        <v>3</v>
      </c>
      <c r="AZ832" s="13" t="s">
        <v>837</v>
      </c>
      <c r="BA832" s="14">
        <f t="shared" si="245"/>
        <v>8</v>
      </c>
      <c r="BB832" s="14" t="str">
        <f t="shared" si="246"/>
        <v>夏侯惇魂珠-3 等级-8</v>
      </c>
      <c r="BC832" s="25" t="s">
        <v>845</v>
      </c>
      <c r="BD832" s="14">
        <f t="shared" si="247"/>
        <v>672</v>
      </c>
      <c r="BE832" s="14">
        <f>SUMIFS(BD$4:BD832,$AU$4:$AU832,"="&amp;$AU832,$AY$4:$AY832,"="&amp;$AY832)</f>
        <v>2832</v>
      </c>
      <c r="BF832" s="25" t="s">
        <v>846</v>
      </c>
      <c r="BG832" s="14">
        <f t="shared" si="248"/>
        <v>336</v>
      </c>
      <c r="BH832" s="14">
        <f>SUMIFS(BG$4:BG832,AU$4:AU832,"="&amp;AU832,AY$4:AY832,"="&amp;AY832)</f>
        <v>1416</v>
      </c>
      <c r="BI832" s="25" t="s">
        <v>847</v>
      </c>
      <c r="BJ832" s="14">
        <f t="shared" si="249"/>
        <v>16800</v>
      </c>
      <c r="BK832" s="14">
        <f>SUMIFS(BJ$4:BJ832,$AU$4:$AU832,"="&amp;$AU832,$AY$4:$AY832,"="&amp;$AY832)</f>
        <v>70800</v>
      </c>
    </row>
    <row r="833" spans="46:63" ht="16.5" x14ac:dyDescent="0.2">
      <c r="AT833" s="13">
        <v>830</v>
      </c>
      <c r="AU833" s="13">
        <f t="shared" si="241"/>
        <v>11</v>
      </c>
      <c r="AV833" s="14">
        <f t="shared" si="242"/>
        <v>201203</v>
      </c>
      <c r="AW833" s="14">
        <f t="shared" si="243"/>
        <v>1102012</v>
      </c>
      <c r="AX833" s="13" t="s">
        <v>816</v>
      </c>
      <c r="AY833" s="13">
        <f t="shared" si="244"/>
        <v>3</v>
      </c>
      <c r="AZ833" s="13" t="s">
        <v>837</v>
      </c>
      <c r="BA833" s="14">
        <f t="shared" si="245"/>
        <v>9</v>
      </c>
      <c r="BB833" s="14" t="str">
        <f t="shared" si="246"/>
        <v>夏侯惇魂珠-3 等级-9</v>
      </c>
      <c r="BC833" s="25" t="s">
        <v>845</v>
      </c>
      <c r="BD833" s="14">
        <f t="shared" si="247"/>
        <v>768</v>
      </c>
      <c r="BE833" s="14">
        <f>SUMIFS(BD$4:BD833,$AU$4:$AU833,"="&amp;$AU833,$AY$4:$AY833,"="&amp;$AY833)</f>
        <v>3600</v>
      </c>
      <c r="BF833" s="25" t="s">
        <v>846</v>
      </c>
      <c r="BG833" s="14">
        <f t="shared" si="248"/>
        <v>384</v>
      </c>
      <c r="BH833" s="14">
        <f>SUMIFS(BG$4:BG833,AU$4:AU833,"="&amp;AU833,AY$4:AY833,"="&amp;AY833)</f>
        <v>1800</v>
      </c>
      <c r="BI833" s="25" t="s">
        <v>847</v>
      </c>
      <c r="BJ833" s="14">
        <f t="shared" si="249"/>
        <v>19200</v>
      </c>
      <c r="BK833" s="14">
        <f>SUMIFS(BJ$4:BJ833,$AU$4:$AU833,"="&amp;$AU833,$AY$4:$AY833,"="&amp;$AY833)</f>
        <v>90000</v>
      </c>
    </row>
    <row r="834" spans="46:63" ht="16.5" x14ac:dyDescent="0.2">
      <c r="AT834" s="13">
        <v>831</v>
      </c>
      <c r="AU834" s="13">
        <f t="shared" si="241"/>
        <v>11</v>
      </c>
      <c r="AV834" s="14">
        <f t="shared" si="242"/>
        <v>201204</v>
      </c>
      <c r="AW834" s="14">
        <f t="shared" si="243"/>
        <v>1102012</v>
      </c>
      <c r="AX834" s="13" t="s">
        <v>816</v>
      </c>
      <c r="AY834" s="13">
        <f t="shared" si="244"/>
        <v>4</v>
      </c>
      <c r="AZ834" s="13" t="s">
        <v>837</v>
      </c>
      <c r="BA834" s="14">
        <f t="shared" si="245"/>
        <v>0</v>
      </c>
      <c r="BB834" s="14" t="str">
        <f t="shared" si="246"/>
        <v>夏侯惇魂珠-4 等级-0</v>
      </c>
      <c r="BC834" s="25" t="s">
        <v>845</v>
      </c>
      <c r="BD834" s="14">
        <f t="shared" si="247"/>
        <v>0</v>
      </c>
      <c r="BE834" s="14">
        <f>SUMIFS(BD$4:BD834,$AU$4:$AU834,"="&amp;$AU834,$AY$4:$AY834,"="&amp;$AY834)</f>
        <v>0</v>
      </c>
      <c r="BF834" s="25" t="s">
        <v>846</v>
      </c>
      <c r="BG834" s="14">
        <f t="shared" si="248"/>
        <v>0</v>
      </c>
      <c r="BH834" s="14">
        <f>SUMIFS(BG$4:BG834,AU$4:AU834,"="&amp;AU834,AY$4:AY834,"="&amp;AY834)</f>
        <v>0</v>
      </c>
      <c r="BI834" s="25" t="s">
        <v>847</v>
      </c>
      <c r="BJ834" s="14">
        <f t="shared" si="249"/>
        <v>0</v>
      </c>
      <c r="BK834" s="14">
        <f>SUMIFS(BJ$4:BJ834,$AU$4:$AU834,"="&amp;$AU834,$AY$4:$AY834,"="&amp;$AY834)</f>
        <v>0</v>
      </c>
    </row>
    <row r="835" spans="46:63" ht="16.5" x14ac:dyDescent="0.2">
      <c r="AT835" s="13">
        <v>832</v>
      </c>
      <c r="AU835" s="13">
        <f t="shared" si="241"/>
        <v>11</v>
      </c>
      <c r="AV835" s="14">
        <f t="shared" si="242"/>
        <v>201204</v>
      </c>
      <c r="AW835" s="14">
        <f t="shared" si="243"/>
        <v>1102012</v>
      </c>
      <c r="AX835" s="13" t="s">
        <v>816</v>
      </c>
      <c r="AY835" s="13">
        <f t="shared" si="244"/>
        <v>4</v>
      </c>
      <c r="AZ835" s="13" t="s">
        <v>837</v>
      </c>
      <c r="BA835" s="14">
        <f t="shared" si="245"/>
        <v>1</v>
      </c>
      <c r="BB835" s="14" t="str">
        <f t="shared" si="246"/>
        <v>夏侯惇魂珠-4 等级-1</v>
      </c>
      <c r="BC835" s="25" t="s">
        <v>845</v>
      </c>
      <c r="BD835" s="14">
        <f t="shared" si="247"/>
        <v>120</v>
      </c>
      <c r="BE835" s="14">
        <f>SUMIFS(BD$4:BD835,$AU$4:$AU835,"="&amp;$AU835,$AY$4:$AY835,"="&amp;$AY835)</f>
        <v>120</v>
      </c>
      <c r="BF835" s="25" t="s">
        <v>846</v>
      </c>
      <c r="BG835" s="14">
        <f t="shared" si="248"/>
        <v>60</v>
      </c>
      <c r="BH835" s="14">
        <f>SUMIFS(BG$4:BG835,AU$4:AU835,"="&amp;AU835,AY$4:AY835,"="&amp;AY835)</f>
        <v>60</v>
      </c>
      <c r="BI835" s="25" t="s">
        <v>847</v>
      </c>
      <c r="BJ835" s="14">
        <f t="shared" si="249"/>
        <v>3000</v>
      </c>
      <c r="BK835" s="14">
        <f>SUMIFS(BJ$4:BJ835,$AU$4:$AU835,"="&amp;$AU835,$AY$4:$AY835,"="&amp;$AY835)</f>
        <v>3000</v>
      </c>
    </row>
    <row r="836" spans="46:63" ht="16.5" x14ac:dyDescent="0.2">
      <c r="AT836" s="13">
        <v>833</v>
      </c>
      <c r="AU836" s="13">
        <f t="shared" si="241"/>
        <v>11</v>
      </c>
      <c r="AV836" s="14">
        <f t="shared" si="242"/>
        <v>201204</v>
      </c>
      <c r="AW836" s="14">
        <f t="shared" si="243"/>
        <v>1102012</v>
      </c>
      <c r="AX836" s="13" t="s">
        <v>816</v>
      </c>
      <c r="AY836" s="13">
        <f t="shared" si="244"/>
        <v>4</v>
      </c>
      <c r="AZ836" s="13" t="s">
        <v>837</v>
      </c>
      <c r="BA836" s="14">
        <f t="shared" si="245"/>
        <v>2</v>
      </c>
      <c r="BB836" s="14" t="str">
        <f t="shared" si="246"/>
        <v>夏侯惇魂珠-4 等级-2</v>
      </c>
      <c r="BC836" s="25" t="s">
        <v>845</v>
      </c>
      <c r="BD836" s="14">
        <f t="shared" si="247"/>
        <v>192</v>
      </c>
      <c r="BE836" s="14">
        <f>SUMIFS(BD$4:BD836,$AU$4:$AU836,"="&amp;$AU836,$AY$4:$AY836,"="&amp;$AY836)</f>
        <v>312</v>
      </c>
      <c r="BF836" s="25" t="s">
        <v>846</v>
      </c>
      <c r="BG836" s="14">
        <f t="shared" si="248"/>
        <v>96</v>
      </c>
      <c r="BH836" s="14">
        <f>SUMIFS(BG$4:BG836,AU$4:AU836,"="&amp;AU836,AY$4:AY836,"="&amp;AY836)</f>
        <v>156</v>
      </c>
      <c r="BI836" s="25" t="s">
        <v>847</v>
      </c>
      <c r="BJ836" s="14">
        <f t="shared" si="249"/>
        <v>4800</v>
      </c>
      <c r="BK836" s="14">
        <f>SUMIFS(BJ$4:BJ836,$AU$4:$AU836,"="&amp;$AU836,$AY$4:$AY836,"="&amp;$AY836)</f>
        <v>7800</v>
      </c>
    </row>
    <row r="837" spans="46:63" ht="16.5" x14ac:dyDescent="0.2">
      <c r="AT837" s="13">
        <v>834</v>
      </c>
      <c r="AU837" s="13">
        <f t="shared" ref="AU837:AU900" si="250">INT((AT837-1)/80)+1</f>
        <v>11</v>
      </c>
      <c r="AV837" s="14">
        <f t="shared" ref="AV837:AV900" si="251">INDEX($AJ$4:$AJ$203,(AU837-1)*8+AY837)</f>
        <v>201204</v>
      </c>
      <c r="AW837" s="14">
        <f t="shared" ref="AW837:AW900" si="252">INDEX($W$4:$W$28,AU837)</f>
        <v>1102012</v>
      </c>
      <c r="AX837" s="13" t="s">
        <v>816</v>
      </c>
      <c r="AY837" s="13">
        <f t="shared" ref="AY837:AY900" si="253">INT(((AT837-(AU837-1)*80)-1)/10)+1</f>
        <v>4</v>
      </c>
      <c r="AZ837" s="13" t="s">
        <v>837</v>
      </c>
      <c r="BA837" s="14">
        <f t="shared" ref="BA837:BA900" si="254">AT837-(AU837-1)*80-(AY837-1)*10-1</f>
        <v>3</v>
      </c>
      <c r="BB837" s="14" t="str">
        <f t="shared" ref="BB837:BB900" si="255">INDEX($X$4:$X$28,AU837)&amp;"魂珠-"&amp;AY837&amp;" 等级-"&amp;BA837</f>
        <v>夏侯惇魂珠-4 等级-3</v>
      </c>
      <c r="BC837" s="25" t="s">
        <v>845</v>
      </c>
      <c r="BD837" s="14">
        <f t="shared" ref="BD837:BD900" si="256">ROUND(INDEX(Q$4:Q$83,($AY837-1)*10+$BA837+1)*INDEX(AC$4:AC$28,$AU837),0)</f>
        <v>264</v>
      </c>
      <c r="BE837" s="14">
        <f>SUMIFS(BD$4:BD837,$AU$4:$AU837,"="&amp;$AU837,$AY$4:$AY837,"="&amp;$AY837)</f>
        <v>576</v>
      </c>
      <c r="BF837" s="25" t="s">
        <v>846</v>
      </c>
      <c r="BG837" s="14">
        <f t="shared" ref="BG837:BG900" si="257">ROUND(INDEX(R$4:R$83,($AY837-1)*10+$BA837+1)*INDEX(AD$4:AD$28,$AU837),0)</f>
        <v>132</v>
      </c>
      <c r="BH837" s="14">
        <f>SUMIFS(BG$4:BG837,AU$4:AU837,"="&amp;AU837,AY$4:AY837,"="&amp;AY837)</f>
        <v>288</v>
      </c>
      <c r="BI837" s="25" t="s">
        <v>847</v>
      </c>
      <c r="BJ837" s="14">
        <f t="shared" ref="BJ837:BJ900" si="258">ROUND(INDEX(S$4:S$83,($AY837-1)*10+$BA837+1)*INDEX(AE$4:AE$28,$AU837),0)</f>
        <v>6600</v>
      </c>
      <c r="BK837" s="14">
        <f>SUMIFS(BJ$4:BJ837,$AU$4:$AU837,"="&amp;$AU837,$AY$4:$AY837,"="&amp;$AY837)</f>
        <v>14400</v>
      </c>
    </row>
    <row r="838" spans="46:63" ht="16.5" x14ac:dyDescent="0.2">
      <c r="AT838" s="13">
        <v>835</v>
      </c>
      <c r="AU838" s="13">
        <f t="shared" si="250"/>
        <v>11</v>
      </c>
      <c r="AV838" s="14">
        <f t="shared" si="251"/>
        <v>201204</v>
      </c>
      <c r="AW838" s="14">
        <f t="shared" si="252"/>
        <v>1102012</v>
      </c>
      <c r="AX838" s="13" t="s">
        <v>816</v>
      </c>
      <c r="AY838" s="13">
        <f t="shared" si="253"/>
        <v>4</v>
      </c>
      <c r="AZ838" s="13" t="s">
        <v>837</v>
      </c>
      <c r="BA838" s="14">
        <f t="shared" si="254"/>
        <v>4</v>
      </c>
      <c r="BB838" s="14" t="str">
        <f t="shared" si="255"/>
        <v>夏侯惇魂珠-4 等级-4</v>
      </c>
      <c r="BC838" s="25" t="s">
        <v>845</v>
      </c>
      <c r="BD838" s="14">
        <f t="shared" si="256"/>
        <v>384</v>
      </c>
      <c r="BE838" s="14">
        <f>SUMIFS(BD$4:BD838,$AU$4:$AU838,"="&amp;$AU838,$AY$4:$AY838,"="&amp;$AY838)</f>
        <v>960</v>
      </c>
      <c r="BF838" s="25" t="s">
        <v>846</v>
      </c>
      <c r="BG838" s="14">
        <f t="shared" si="257"/>
        <v>192</v>
      </c>
      <c r="BH838" s="14">
        <f>SUMIFS(BG$4:BG838,AU$4:AU838,"="&amp;AU838,AY$4:AY838,"="&amp;AY838)</f>
        <v>480</v>
      </c>
      <c r="BI838" s="25" t="s">
        <v>847</v>
      </c>
      <c r="BJ838" s="14">
        <f t="shared" si="258"/>
        <v>9600</v>
      </c>
      <c r="BK838" s="14">
        <f>SUMIFS(BJ$4:BJ838,$AU$4:$AU838,"="&amp;$AU838,$AY$4:$AY838,"="&amp;$AY838)</f>
        <v>24000</v>
      </c>
    </row>
    <row r="839" spans="46:63" ht="16.5" x14ac:dyDescent="0.2">
      <c r="AT839" s="13">
        <v>836</v>
      </c>
      <c r="AU839" s="13">
        <f t="shared" si="250"/>
        <v>11</v>
      </c>
      <c r="AV839" s="14">
        <f t="shared" si="251"/>
        <v>201204</v>
      </c>
      <c r="AW839" s="14">
        <f t="shared" si="252"/>
        <v>1102012</v>
      </c>
      <c r="AX839" s="13" t="s">
        <v>816</v>
      </c>
      <c r="AY839" s="13">
        <f t="shared" si="253"/>
        <v>4</v>
      </c>
      <c r="AZ839" s="13" t="s">
        <v>837</v>
      </c>
      <c r="BA839" s="14">
        <f t="shared" si="254"/>
        <v>5</v>
      </c>
      <c r="BB839" s="14" t="str">
        <f t="shared" si="255"/>
        <v>夏侯惇魂珠-4 等级-5</v>
      </c>
      <c r="BC839" s="25" t="s">
        <v>845</v>
      </c>
      <c r="BD839" s="14">
        <f t="shared" si="256"/>
        <v>504</v>
      </c>
      <c r="BE839" s="14">
        <f>SUMIFS(BD$4:BD839,$AU$4:$AU839,"="&amp;$AU839,$AY$4:$AY839,"="&amp;$AY839)</f>
        <v>1464</v>
      </c>
      <c r="BF839" s="25" t="s">
        <v>846</v>
      </c>
      <c r="BG839" s="14">
        <f t="shared" si="257"/>
        <v>252</v>
      </c>
      <c r="BH839" s="14">
        <f>SUMIFS(BG$4:BG839,AU$4:AU839,"="&amp;AU839,AY$4:AY839,"="&amp;AY839)</f>
        <v>732</v>
      </c>
      <c r="BI839" s="25" t="s">
        <v>847</v>
      </c>
      <c r="BJ839" s="14">
        <f t="shared" si="258"/>
        <v>12600</v>
      </c>
      <c r="BK839" s="14">
        <f>SUMIFS(BJ$4:BJ839,$AU$4:$AU839,"="&amp;$AU839,$AY$4:$AY839,"="&amp;$AY839)</f>
        <v>36600</v>
      </c>
    </row>
    <row r="840" spans="46:63" ht="16.5" x14ac:dyDescent="0.2">
      <c r="AT840" s="13">
        <v>837</v>
      </c>
      <c r="AU840" s="13">
        <f t="shared" si="250"/>
        <v>11</v>
      </c>
      <c r="AV840" s="14">
        <f t="shared" si="251"/>
        <v>201204</v>
      </c>
      <c r="AW840" s="14">
        <f t="shared" si="252"/>
        <v>1102012</v>
      </c>
      <c r="AX840" s="13" t="s">
        <v>816</v>
      </c>
      <c r="AY840" s="13">
        <f t="shared" si="253"/>
        <v>4</v>
      </c>
      <c r="AZ840" s="13" t="s">
        <v>837</v>
      </c>
      <c r="BA840" s="14">
        <f t="shared" si="254"/>
        <v>6</v>
      </c>
      <c r="BB840" s="14" t="str">
        <f t="shared" si="255"/>
        <v>夏侯惇魂珠-4 等级-6</v>
      </c>
      <c r="BC840" s="25" t="s">
        <v>845</v>
      </c>
      <c r="BD840" s="14">
        <f t="shared" si="256"/>
        <v>660</v>
      </c>
      <c r="BE840" s="14">
        <f>SUMIFS(BD$4:BD840,$AU$4:$AU840,"="&amp;$AU840,$AY$4:$AY840,"="&amp;$AY840)</f>
        <v>2124</v>
      </c>
      <c r="BF840" s="25" t="s">
        <v>846</v>
      </c>
      <c r="BG840" s="14">
        <f t="shared" si="257"/>
        <v>330</v>
      </c>
      <c r="BH840" s="14">
        <f>SUMIFS(BG$4:BG840,AU$4:AU840,"="&amp;AU840,AY$4:AY840,"="&amp;AY840)</f>
        <v>1062</v>
      </c>
      <c r="BI840" s="25" t="s">
        <v>847</v>
      </c>
      <c r="BJ840" s="14">
        <f t="shared" si="258"/>
        <v>16500</v>
      </c>
      <c r="BK840" s="14">
        <f>SUMIFS(BJ$4:BJ840,$AU$4:$AU840,"="&amp;$AU840,$AY$4:$AY840,"="&amp;$AY840)</f>
        <v>53100</v>
      </c>
    </row>
    <row r="841" spans="46:63" ht="16.5" x14ac:dyDescent="0.2">
      <c r="AT841" s="13">
        <v>838</v>
      </c>
      <c r="AU841" s="13">
        <f t="shared" si="250"/>
        <v>11</v>
      </c>
      <c r="AV841" s="14">
        <f t="shared" si="251"/>
        <v>201204</v>
      </c>
      <c r="AW841" s="14">
        <f t="shared" si="252"/>
        <v>1102012</v>
      </c>
      <c r="AX841" s="13" t="s">
        <v>816</v>
      </c>
      <c r="AY841" s="13">
        <f t="shared" si="253"/>
        <v>4</v>
      </c>
      <c r="AZ841" s="13" t="s">
        <v>837</v>
      </c>
      <c r="BA841" s="14">
        <f t="shared" si="254"/>
        <v>7</v>
      </c>
      <c r="BB841" s="14" t="str">
        <f t="shared" si="255"/>
        <v>夏侯惇魂珠-4 等级-7</v>
      </c>
      <c r="BC841" s="25" t="s">
        <v>845</v>
      </c>
      <c r="BD841" s="14">
        <f t="shared" si="256"/>
        <v>780</v>
      </c>
      <c r="BE841" s="14">
        <f>SUMIFS(BD$4:BD841,$AU$4:$AU841,"="&amp;$AU841,$AY$4:$AY841,"="&amp;$AY841)</f>
        <v>2904</v>
      </c>
      <c r="BF841" s="25" t="s">
        <v>846</v>
      </c>
      <c r="BG841" s="14">
        <f t="shared" si="257"/>
        <v>390</v>
      </c>
      <c r="BH841" s="14">
        <f>SUMIFS(BG$4:BG841,AU$4:AU841,"="&amp;AU841,AY$4:AY841,"="&amp;AY841)</f>
        <v>1452</v>
      </c>
      <c r="BI841" s="25" t="s">
        <v>847</v>
      </c>
      <c r="BJ841" s="14">
        <f t="shared" si="258"/>
        <v>19500</v>
      </c>
      <c r="BK841" s="14">
        <f>SUMIFS(BJ$4:BJ841,$AU$4:$AU841,"="&amp;$AU841,$AY$4:$AY841,"="&amp;$AY841)</f>
        <v>72600</v>
      </c>
    </row>
    <row r="842" spans="46:63" ht="16.5" x14ac:dyDescent="0.2">
      <c r="AT842" s="13">
        <v>839</v>
      </c>
      <c r="AU842" s="13">
        <f t="shared" si="250"/>
        <v>11</v>
      </c>
      <c r="AV842" s="14">
        <f t="shared" si="251"/>
        <v>201204</v>
      </c>
      <c r="AW842" s="14">
        <f t="shared" si="252"/>
        <v>1102012</v>
      </c>
      <c r="AX842" s="13" t="s">
        <v>816</v>
      </c>
      <c r="AY842" s="13">
        <f t="shared" si="253"/>
        <v>4</v>
      </c>
      <c r="AZ842" s="13" t="s">
        <v>837</v>
      </c>
      <c r="BA842" s="14">
        <f t="shared" si="254"/>
        <v>8</v>
      </c>
      <c r="BB842" s="14" t="str">
        <f t="shared" si="255"/>
        <v>夏侯惇魂珠-4 等级-8</v>
      </c>
      <c r="BC842" s="25" t="s">
        <v>845</v>
      </c>
      <c r="BD842" s="14">
        <f t="shared" si="256"/>
        <v>900</v>
      </c>
      <c r="BE842" s="14">
        <f>SUMIFS(BD$4:BD842,$AU$4:$AU842,"="&amp;$AU842,$AY$4:$AY842,"="&amp;$AY842)</f>
        <v>3804</v>
      </c>
      <c r="BF842" s="25" t="s">
        <v>846</v>
      </c>
      <c r="BG842" s="14">
        <f t="shared" si="257"/>
        <v>450</v>
      </c>
      <c r="BH842" s="14">
        <f>SUMIFS(BG$4:BG842,AU$4:AU842,"="&amp;AU842,AY$4:AY842,"="&amp;AY842)</f>
        <v>1902</v>
      </c>
      <c r="BI842" s="25" t="s">
        <v>847</v>
      </c>
      <c r="BJ842" s="14">
        <f t="shared" si="258"/>
        <v>22500</v>
      </c>
      <c r="BK842" s="14">
        <f>SUMIFS(BJ$4:BJ842,$AU$4:$AU842,"="&amp;$AU842,$AY$4:$AY842,"="&amp;$AY842)</f>
        <v>95100</v>
      </c>
    </row>
    <row r="843" spans="46:63" ht="16.5" x14ac:dyDescent="0.2">
      <c r="AT843" s="13">
        <v>840</v>
      </c>
      <c r="AU843" s="13">
        <f t="shared" si="250"/>
        <v>11</v>
      </c>
      <c r="AV843" s="14">
        <f t="shared" si="251"/>
        <v>201204</v>
      </c>
      <c r="AW843" s="14">
        <f t="shared" si="252"/>
        <v>1102012</v>
      </c>
      <c r="AX843" s="13" t="s">
        <v>816</v>
      </c>
      <c r="AY843" s="13">
        <f t="shared" si="253"/>
        <v>4</v>
      </c>
      <c r="AZ843" s="13" t="s">
        <v>837</v>
      </c>
      <c r="BA843" s="14">
        <f t="shared" si="254"/>
        <v>9</v>
      </c>
      <c r="BB843" s="14" t="str">
        <f t="shared" si="255"/>
        <v>夏侯惇魂珠-4 等级-9</v>
      </c>
      <c r="BC843" s="25" t="s">
        <v>845</v>
      </c>
      <c r="BD843" s="14">
        <f t="shared" si="256"/>
        <v>1020</v>
      </c>
      <c r="BE843" s="14">
        <f>SUMIFS(BD$4:BD843,$AU$4:$AU843,"="&amp;$AU843,$AY$4:$AY843,"="&amp;$AY843)</f>
        <v>4824</v>
      </c>
      <c r="BF843" s="25" t="s">
        <v>846</v>
      </c>
      <c r="BG843" s="14">
        <f t="shared" si="257"/>
        <v>510</v>
      </c>
      <c r="BH843" s="14">
        <f>SUMIFS(BG$4:BG843,AU$4:AU843,"="&amp;AU843,AY$4:AY843,"="&amp;AY843)</f>
        <v>2412</v>
      </c>
      <c r="BI843" s="25" t="s">
        <v>847</v>
      </c>
      <c r="BJ843" s="14">
        <f t="shared" si="258"/>
        <v>25500</v>
      </c>
      <c r="BK843" s="14">
        <f>SUMIFS(BJ$4:BJ843,$AU$4:$AU843,"="&amp;$AU843,$AY$4:$AY843,"="&amp;$AY843)</f>
        <v>120600</v>
      </c>
    </row>
    <row r="844" spans="46:63" ht="16.5" x14ac:dyDescent="0.2">
      <c r="AT844" s="13">
        <v>841</v>
      </c>
      <c r="AU844" s="13">
        <f t="shared" si="250"/>
        <v>11</v>
      </c>
      <c r="AV844" s="14">
        <f t="shared" si="251"/>
        <v>201205</v>
      </c>
      <c r="AW844" s="14">
        <f t="shared" si="252"/>
        <v>1102012</v>
      </c>
      <c r="AX844" s="13" t="s">
        <v>816</v>
      </c>
      <c r="AY844" s="13">
        <f t="shared" si="253"/>
        <v>5</v>
      </c>
      <c r="AZ844" s="13" t="s">
        <v>837</v>
      </c>
      <c r="BA844" s="14">
        <f t="shared" si="254"/>
        <v>0</v>
      </c>
      <c r="BB844" s="14" t="str">
        <f t="shared" si="255"/>
        <v>夏侯惇魂珠-5 等级-0</v>
      </c>
      <c r="BC844" s="25" t="s">
        <v>845</v>
      </c>
      <c r="BD844" s="14">
        <f t="shared" si="256"/>
        <v>0</v>
      </c>
      <c r="BE844" s="14">
        <f>SUMIFS(BD$4:BD844,$AU$4:$AU844,"="&amp;$AU844,$AY$4:$AY844,"="&amp;$AY844)</f>
        <v>0</v>
      </c>
      <c r="BF844" s="25" t="s">
        <v>846</v>
      </c>
      <c r="BG844" s="14">
        <f t="shared" si="257"/>
        <v>0</v>
      </c>
      <c r="BH844" s="14">
        <f>SUMIFS(BG$4:BG844,AU$4:AU844,"="&amp;AU844,AY$4:AY844,"="&amp;AY844)</f>
        <v>0</v>
      </c>
      <c r="BI844" s="25" t="s">
        <v>847</v>
      </c>
      <c r="BJ844" s="14">
        <f t="shared" si="258"/>
        <v>0</v>
      </c>
      <c r="BK844" s="14">
        <f>SUMIFS(BJ$4:BJ844,$AU$4:$AU844,"="&amp;$AU844,$AY$4:$AY844,"="&amp;$AY844)</f>
        <v>0</v>
      </c>
    </row>
    <row r="845" spans="46:63" ht="16.5" x14ac:dyDescent="0.2">
      <c r="AT845" s="13">
        <v>842</v>
      </c>
      <c r="AU845" s="13">
        <f t="shared" si="250"/>
        <v>11</v>
      </c>
      <c r="AV845" s="14">
        <f t="shared" si="251"/>
        <v>201205</v>
      </c>
      <c r="AW845" s="14">
        <f t="shared" si="252"/>
        <v>1102012</v>
      </c>
      <c r="AX845" s="13" t="s">
        <v>816</v>
      </c>
      <c r="AY845" s="13">
        <f t="shared" si="253"/>
        <v>5</v>
      </c>
      <c r="AZ845" s="13" t="s">
        <v>837</v>
      </c>
      <c r="BA845" s="14">
        <f t="shared" si="254"/>
        <v>1</v>
      </c>
      <c r="BB845" s="14" t="str">
        <f t="shared" si="255"/>
        <v>夏侯惇魂珠-5 等级-1</v>
      </c>
      <c r="BC845" s="25" t="s">
        <v>845</v>
      </c>
      <c r="BD845" s="14">
        <f t="shared" si="256"/>
        <v>168</v>
      </c>
      <c r="BE845" s="14">
        <f>SUMIFS(BD$4:BD845,$AU$4:$AU845,"="&amp;$AU845,$AY$4:$AY845,"="&amp;$AY845)</f>
        <v>168</v>
      </c>
      <c r="BF845" s="25" t="s">
        <v>846</v>
      </c>
      <c r="BG845" s="14">
        <f t="shared" si="257"/>
        <v>84</v>
      </c>
      <c r="BH845" s="14">
        <f>SUMIFS(BG$4:BG845,AU$4:AU845,"="&amp;AU845,AY$4:AY845,"="&amp;AY845)</f>
        <v>84</v>
      </c>
      <c r="BI845" s="25" t="s">
        <v>847</v>
      </c>
      <c r="BJ845" s="14">
        <f t="shared" si="258"/>
        <v>4200</v>
      </c>
      <c r="BK845" s="14">
        <f>SUMIFS(BJ$4:BJ845,$AU$4:$AU845,"="&amp;$AU845,$AY$4:$AY845,"="&amp;$AY845)</f>
        <v>4200</v>
      </c>
    </row>
    <row r="846" spans="46:63" ht="16.5" x14ac:dyDescent="0.2">
      <c r="AT846" s="13">
        <v>843</v>
      </c>
      <c r="AU846" s="13">
        <f t="shared" si="250"/>
        <v>11</v>
      </c>
      <c r="AV846" s="14">
        <f t="shared" si="251"/>
        <v>201205</v>
      </c>
      <c r="AW846" s="14">
        <f t="shared" si="252"/>
        <v>1102012</v>
      </c>
      <c r="AX846" s="13" t="s">
        <v>816</v>
      </c>
      <c r="AY846" s="13">
        <f t="shared" si="253"/>
        <v>5</v>
      </c>
      <c r="AZ846" s="13" t="s">
        <v>837</v>
      </c>
      <c r="BA846" s="14">
        <f t="shared" si="254"/>
        <v>2</v>
      </c>
      <c r="BB846" s="14" t="str">
        <f t="shared" si="255"/>
        <v>夏侯惇魂珠-5 等级-2</v>
      </c>
      <c r="BC846" s="25" t="s">
        <v>845</v>
      </c>
      <c r="BD846" s="14">
        <f t="shared" si="256"/>
        <v>240</v>
      </c>
      <c r="BE846" s="14">
        <f>SUMIFS(BD$4:BD846,$AU$4:$AU846,"="&amp;$AU846,$AY$4:$AY846,"="&amp;$AY846)</f>
        <v>408</v>
      </c>
      <c r="BF846" s="25" t="s">
        <v>846</v>
      </c>
      <c r="BG846" s="14">
        <f t="shared" si="257"/>
        <v>120</v>
      </c>
      <c r="BH846" s="14">
        <f>SUMIFS(BG$4:BG846,AU$4:AU846,"="&amp;AU846,AY$4:AY846,"="&amp;AY846)</f>
        <v>204</v>
      </c>
      <c r="BI846" s="25" t="s">
        <v>847</v>
      </c>
      <c r="BJ846" s="14">
        <f t="shared" si="258"/>
        <v>6000</v>
      </c>
      <c r="BK846" s="14">
        <f>SUMIFS(BJ$4:BJ846,$AU$4:$AU846,"="&amp;$AU846,$AY$4:$AY846,"="&amp;$AY846)</f>
        <v>10200</v>
      </c>
    </row>
    <row r="847" spans="46:63" ht="16.5" x14ac:dyDescent="0.2">
      <c r="AT847" s="13">
        <v>844</v>
      </c>
      <c r="AU847" s="13">
        <f t="shared" si="250"/>
        <v>11</v>
      </c>
      <c r="AV847" s="14">
        <f t="shared" si="251"/>
        <v>201205</v>
      </c>
      <c r="AW847" s="14">
        <f t="shared" si="252"/>
        <v>1102012</v>
      </c>
      <c r="AX847" s="13" t="s">
        <v>816</v>
      </c>
      <c r="AY847" s="13">
        <f t="shared" si="253"/>
        <v>5</v>
      </c>
      <c r="AZ847" s="13" t="s">
        <v>837</v>
      </c>
      <c r="BA847" s="14">
        <f t="shared" si="254"/>
        <v>3</v>
      </c>
      <c r="BB847" s="14" t="str">
        <f t="shared" si="255"/>
        <v>夏侯惇魂珠-5 等级-3</v>
      </c>
      <c r="BC847" s="25" t="s">
        <v>845</v>
      </c>
      <c r="BD847" s="14">
        <f t="shared" si="256"/>
        <v>312</v>
      </c>
      <c r="BE847" s="14">
        <f>SUMIFS(BD$4:BD847,$AU$4:$AU847,"="&amp;$AU847,$AY$4:$AY847,"="&amp;$AY847)</f>
        <v>720</v>
      </c>
      <c r="BF847" s="25" t="s">
        <v>846</v>
      </c>
      <c r="BG847" s="14">
        <f t="shared" si="257"/>
        <v>156</v>
      </c>
      <c r="BH847" s="14">
        <f>SUMIFS(BG$4:BG847,AU$4:AU847,"="&amp;AU847,AY$4:AY847,"="&amp;AY847)</f>
        <v>360</v>
      </c>
      <c r="BI847" s="25" t="s">
        <v>847</v>
      </c>
      <c r="BJ847" s="14">
        <f t="shared" si="258"/>
        <v>7800</v>
      </c>
      <c r="BK847" s="14">
        <f>SUMIFS(BJ$4:BJ847,$AU$4:$AU847,"="&amp;$AU847,$AY$4:$AY847,"="&amp;$AY847)</f>
        <v>18000</v>
      </c>
    </row>
    <row r="848" spans="46:63" ht="16.5" x14ac:dyDescent="0.2">
      <c r="AT848" s="13">
        <v>845</v>
      </c>
      <c r="AU848" s="13">
        <f t="shared" si="250"/>
        <v>11</v>
      </c>
      <c r="AV848" s="14">
        <f t="shared" si="251"/>
        <v>201205</v>
      </c>
      <c r="AW848" s="14">
        <f t="shared" si="252"/>
        <v>1102012</v>
      </c>
      <c r="AX848" s="13" t="s">
        <v>816</v>
      </c>
      <c r="AY848" s="13">
        <f t="shared" si="253"/>
        <v>5</v>
      </c>
      <c r="AZ848" s="13" t="s">
        <v>837</v>
      </c>
      <c r="BA848" s="14">
        <f t="shared" si="254"/>
        <v>4</v>
      </c>
      <c r="BB848" s="14" t="str">
        <f t="shared" si="255"/>
        <v>夏侯惇魂珠-5 等级-4</v>
      </c>
      <c r="BC848" s="25" t="s">
        <v>845</v>
      </c>
      <c r="BD848" s="14">
        <f t="shared" si="256"/>
        <v>480</v>
      </c>
      <c r="BE848" s="14">
        <f>SUMIFS(BD$4:BD848,$AU$4:$AU848,"="&amp;$AU848,$AY$4:$AY848,"="&amp;$AY848)</f>
        <v>1200</v>
      </c>
      <c r="BF848" s="25" t="s">
        <v>846</v>
      </c>
      <c r="BG848" s="14">
        <f t="shared" si="257"/>
        <v>240</v>
      </c>
      <c r="BH848" s="14">
        <f>SUMIFS(BG$4:BG848,AU$4:AU848,"="&amp;AU848,AY$4:AY848,"="&amp;AY848)</f>
        <v>600</v>
      </c>
      <c r="BI848" s="25" t="s">
        <v>847</v>
      </c>
      <c r="BJ848" s="14">
        <f t="shared" si="258"/>
        <v>12000</v>
      </c>
      <c r="BK848" s="14">
        <f>SUMIFS(BJ$4:BJ848,$AU$4:$AU848,"="&amp;$AU848,$AY$4:$AY848,"="&amp;$AY848)</f>
        <v>30000</v>
      </c>
    </row>
    <row r="849" spans="46:63" ht="16.5" x14ac:dyDescent="0.2">
      <c r="AT849" s="13">
        <v>846</v>
      </c>
      <c r="AU849" s="13">
        <f t="shared" si="250"/>
        <v>11</v>
      </c>
      <c r="AV849" s="14">
        <f t="shared" si="251"/>
        <v>201205</v>
      </c>
      <c r="AW849" s="14">
        <f t="shared" si="252"/>
        <v>1102012</v>
      </c>
      <c r="AX849" s="13" t="s">
        <v>816</v>
      </c>
      <c r="AY849" s="13">
        <f t="shared" si="253"/>
        <v>5</v>
      </c>
      <c r="AZ849" s="13" t="s">
        <v>837</v>
      </c>
      <c r="BA849" s="14">
        <f t="shared" si="254"/>
        <v>5</v>
      </c>
      <c r="BB849" s="14" t="str">
        <f t="shared" si="255"/>
        <v>夏侯惇魂珠-5 等级-5</v>
      </c>
      <c r="BC849" s="25" t="s">
        <v>845</v>
      </c>
      <c r="BD849" s="14">
        <f t="shared" si="256"/>
        <v>624</v>
      </c>
      <c r="BE849" s="14">
        <f>SUMIFS(BD$4:BD849,$AU$4:$AU849,"="&amp;$AU849,$AY$4:$AY849,"="&amp;$AY849)</f>
        <v>1824</v>
      </c>
      <c r="BF849" s="25" t="s">
        <v>846</v>
      </c>
      <c r="BG849" s="14">
        <f t="shared" si="257"/>
        <v>312</v>
      </c>
      <c r="BH849" s="14">
        <f>SUMIFS(BG$4:BG849,AU$4:AU849,"="&amp;AU849,AY$4:AY849,"="&amp;AY849)</f>
        <v>912</v>
      </c>
      <c r="BI849" s="25" t="s">
        <v>847</v>
      </c>
      <c r="BJ849" s="14">
        <f t="shared" si="258"/>
        <v>15600</v>
      </c>
      <c r="BK849" s="14">
        <f>SUMIFS(BJ$4:BJ849,$AU$4:$AU849,"="&amp;$AU849,$AY$4:$AY849,"="&amp;$AY849)</f>
        <v>45600</v>
      </c>
    </row>
    <row r="850" spans="46:63" ht="16.5" x14ac:dyDescent="0.2">
      <c r="AT850" s="13">
        <v>847</v>
      </c>
      <c r="AU850" s="13">
        <f t="shared" si="250"/>
        <v>11</v>
      </c>
      <c r="AV850" s="14">
        <f t="shared" si="251"/>
        <v>201205</v>
      </c>
      <c r="AW850" s="14">
        <f t="shared" si="252"/>
        <v>1102012</v>
      </c>
      <c r="AX850" s="13" t="s">
        <v>816</v>
      </c>
      <c r="AY850" s="13">
        <f t="shared" si="253"/>
        <v>5</v>
      </c>
      <c r="AZ850" s="13" t="s">
        <v>837</v>
      </c>
      <c r="BA850" s="14">
        <f t="shared" si="254"/>
        <v>6</v>
      </c>
      <c r="BB850" s="14" t="str">
        <f t="shared" si="255"/>
        <v>夏侯惇魂珠-5 等级-6</v>
      </c>
      <c r="BC850" s="25" t="s">
        <v>845</v>
      </c>
      <c r="BD850" s="14">
        <f t="shared" si="256"/>
        <v>780</v>
      </c>
      <c r="BE850" s="14">
        <f>SUMIFS(BD$4:BD850,$AU$4:$AU850,"="&amp;$AU850,$AY$4:$AY850,"="&amp;$AY850)</f>
        <v>2604</v>
      </c>
      <c r="BF850" s="25" t="s">
        <v>846</v>
      </c>
      <c r="BG850" s="14">
        <f t="shared" si="257"/>
        <v>390</v>
      </c>
      <c r="BH850" s="14">
        <f>SUMIFS(BG$4:BG850,AU$4:AU850,"="&amp;AU850,AY$4:AY850,"="&amp;AY850)</f>
        <v>1302</v>
      </c>
      <c r="BI850" s="25" t="s">
        <v>847</v>
      </c>
      <c r="BJ850" s="14">
        <f t="shared" si="258"/>
        <v>19500</v>
      </c>
      <c r="BK850" s="14">
        <f>SUMIFS(BJ$4:BJ850,$AU$4:$AU850,"="&amp;$AU850,$AY$4:$AY850,"="&amp;$AY850)</f>
        <v>65100</v>
      </c>
    </row>
    <row r="851" spans="46:63" ht="16.5" x14ac:dyDescent="0.2">
      <c r="AT851" s="13">
        <v>848</v>
      </c>
      <c r="AU851" s="13">
        <f t="shared" si="250"/>
        <v>11</v>
      </c>
      <c r="AV851" s="14">
        <f t="shared" si="251"/>
        <v>201205</v>
      </c>
      <c r="AW851" s="14">
        <f t="shared" si="252"/>
        <v>1102012</v>
      </c>
      <c r="AX851" s="13" t="s">
        <v>816</v>
      </c>
      <c r="AY851" s="13">
        <f t="shared" si="253"/>
        <v>5</v>
      </c>
      <c r="AZ851" s="13" t="s">
        <v>837</v>
      </c>
      <c r="BA851" s="14">
        <f t="shared" si="254"/>
        <v>7</v>
      </c>
      <c r="BB851" s="14" t="str">
        <f t="shared" si="255"/>
        <v>夏侯惇魂珠-5 等级-7</v>
      </c>
      <c r="BC851" s="25" t="s">
        <v>845</v>
      </c>
      <c r="BD851" s="14">
        <f t="shared" si="256"/>
        <v>960</v>
      </c>
      <c r="BE851" s="14">
        <f>SUMIFS(BD$4:BD851,$AU$4:$AU851,"="&amp;$AU851,$AY$4:$AY851,"="&amp;$AY851)</f>
        <v>3564</v>
      </c>
      <c r="BF851" s="25" t="s">
        <v>846</v>
      </c>
      <c r="BG851" s="14">
        <f t="shared" si="257"/>
        <v>480</v>
      </c>
      <c r="BH851" s="14">
        <f>SUMIFS(BG$4:BG851,AU$4:AU851,"="&amp;AU851,AY$4:AY851,"="&amp;AY851)</f>
        <v>1782</v>
      </c>
      <c r="BI851" s="25" t="s">
        <v>847</v>
      </c>
      <c r="BJ851" s="14">
        <f t="shared" si="258"/>
        <v>24000</v>
      </c>
      <c r="BK851" s="14">
        <f>SUMIFS(BJ$4:BJ851,$AU$4:$AU851,"="&amp;$AU851,$AY$4:$AY851,"="&amp;$AY851)</f>
        <v>89100</v>
      </c>
    </row>
    <row r="852" spans="46:63" ht="16.5" x14ac:dyDescent="0.2">
      <c r="AT852" s="13">
        <v>849</v>
      </c>
      <c r="AU852" s="13">
        <f t="shared" si="250"/>
        <v>11</v>
      </c>
      <c r="AV852" s="14">
        <f t="shared" si="251"/>
        <v>201205</v>
      </c>
      <c r="AW852" s="14">
        <f t="shared" si="252"/>
        <v>1102012</v>
      </c>
      <c r="AX852" s="13" t="s">
        <v>816</v>
      </c>
      <c r="AY852" s="13">
        <f t="shared" si="253"/>
        <v>5</v>
      </c>
      <c r="AZ852" s="13" t="s">
        <v>837</v>
      </c>
      <c r="BA852" s="14">
        <f t="shared" si="254"/>
        <v>8</v>
      </c>
      <c r="BB852" s="14" t="str">
        <f t="shared" si="255"/>
        <v>夏侯惇魂珠-5 等级-8</v>
      </c>
      <c r="BC852" s="25" t="s">
        <v>845</v>
      </c>
      <c r="BD852" s="14">
        <f t="shared" si="256"/>
        <v>1140</v>
      </c>
      <c r="BE852" s="14">
        <f>SUMIFS(BD$4:BD852,$AU$4:$AU852,"="&amp;$AU852,$AY$4:$AY852,"="&amp;$AY852)</f>
        <v>4704</v>
      </c>
      <c r="BF852" s="25" t="s">
        <v>846</v>
      </c>
      <c r="BG852" s="14">
        <f t="shared" si="257"/>
        <v>570</v>
      </c>
      <c r="BH852" s="14">
        <f>SUMIFS(BG$4:BG852,AU$4:AU852,"="&amp;AU852,AY$4:AY852,"="&amp;AY852)</f>
        <v>2352</v>
      </c>
      <c r="BI852" s="25" t="s">
        <v>847</v>
      </c>
      <c r="BJ852" s="14">
        <f t="shared" si="258"/>
        <v>28500</v>
      </c>
      <c r="BK852" s="14">
        <f>SUMIFS(BJ$4:BJ852,$AU$4:$AU852,"="&amp;$AU852,$AY$4:$AY852,"="&amp;$AY852)</f>
        <v>117600</v>
      </c>
    </row>
    <row r="853" spans="46:63" ht="16.5" x14ac:dyDescent="0.2">
      <c r="AT853" s="13">
        <v>850</v>
      </c>
      <c r="AU853" s="13">
        <f t="shared" si="250"/>
        <v>11</v>
      </c>
      <c r="AV853" s="14">
        <f t="shared" si="251"/>
        <v>201205</v>
      </c>
      <c r="AW853" s="14">
        <f t="shared" si="252"/>
        <v>1102012</v>
      </c>
      <c r="AX853" s="13" t="s">
        <v>816</v>
      </c>
      <c r="AY853" s="13">
        <f t="shared" si="253"/>
        <v>5</v>
      </c>
      <c r="AZ853" s="13" t="s">
        <v>837</v>
      </c>
      <c r="BA853" s="14">
        <f t="shared" si="254"/>
        <v>9</v>
      </c>
      <c r="BB853" s="14" t="str">
        <f t="shared" si="255"/>
        <v>夏侯惇魂珠-5 等级-9</v>
      </c>
      <c r="BC853" s="25" t="s">
        <v>845</v>
      </c>
      <c r="BD853" s="14">
        <f t="shared" si="256"/>
        <v>1320</v>
      </c>
      <c r="BE853" s="14">
        <f>SUMIFS(BD$4:BD853,$AU$4:$AU853,"="&amp;$AU853,$AY$4:$AY853,"="&amp;$AY853)</f>
        <v>6024</v>
      </c>
      <c r="BF853" s="25" t="s">
        <v>846</v>
      </c>
      <c r="BG853" s="14">
        <f t="shared" si="257"/>
        <v>660</v>
      </c>
      <c r="BH853" s="14">
        <f>SUMIFS(BG$4:BG853,AU$4:AU853,"="&amp;AU853,AY$4:AY853,"="&amp;AY853)</f>
        <v>3012</v>
      </c>
      <c r="BI853" s="25" t="s">
        <v>847</v>
      </c>
      <c r="BJ853" s="14">
        <f t="shared" si="258"/>
        <v>33000</v>
      </c>
      <c r="BK853" s="14">
        <f>SUMIFS(BJ$4:BJ853,$AU$4:$AU853,"="&amp;$AU853,$AY$4:$AY853,"="&amp;$AY853)</f>
        <v>150600</v>
      </c>
    </row>
    <row r="854" spans="46:63" ht="16.5" x14ac:dyDescent="0.2">
      <c r="AT854" s="13">
        <v>851</v>
      </c>
      <c r="AU854" s="13">
        <f t="shared" si="250"/>
        <v>11</v>
      </c>
      <c r="AV854" s="14">
        <f t="shared" si="251"/>
        <v>201206</v>
      </c>
      <c r="AW854" s="14">
        <f t="shared" si="252"/>
        <v>1102012</v>
      </c>
      <c r="AX854" s="13" t="s">
        <v>816</v>
      </c>
      <c r="AY854" s="13">
        <f t="shared" si="253"/>
        <v>6</v>
      </c>
      <c r="AZ854" s="13" t="s">
        <v>837</v>
      </c>
      <c r="BA854" s="14">
        <f t="shared" si="254"/>
        <v>0</v>
      </c>
      <c r="BB854" s="14" t="str">
        <f t="shared" si="255"/>
        <v>夏侯惇魂珠-6 等级-0</v>
      </c>
      <c r="BC854" s="25" t="s">
        <v>845</v>
      </c>
      <c r="BD854" s="14">
        <f t="shared" si="256"/>
        <v>0</v>
      </c>
      <c r="BE854" s="14">
        <f>SUMIFS(BD$4:BD854,$AU$4:$AU854,"="&amp;$AU854,$AY$4:$AY854,"="&amp;$AY854)</f>
        <v>0</v>
      </c>
      <c r="BF854" s="25" t="s">
        <v>846</v>
      </c>
      <c r="BG854" s="14">
        <f t="shared" si="257"/>
        <v>0</v>
      </c>
      <c r="BH854" s="14">
        <f>SUMIFS(BG$4:BG854,AU$4:AU854,"="&amp;AU854,AY$4:AY854,"="&amp;AY854)</f>
        <v>0</v>
      </c>
      <c r="BI854" s="25" t="s">
        <v>847</v>
      </c>
      <c r="BJ854" s="14">
        <f t="shared" si="258"/>
        <v>0</v>
      </c>
      <c r="BK854" s="14">
        <f>SUMIFS(BJ$4:BJ854,$AU$4:$AU854,"="&amp;$AU854,$AY$4:$AY854,"="&amp;$AY854)</f>
        <v>0</v>
      </c>
    </row>
    <row r="855" spans="46:63" ht="16.5" x14ac:dyDescent="0.2">
      <c r="AT855" s="13">
        <v>852</v>
      </c>
      <c r="AU855" s="13">
        <f t="shared" si="250"/>
        <v>11</v>
      </c>
      <c r="AV855" s="14">
        <f t="shared" si="251"/>
        <v>201206</v>
      </c>
      <c r="AW855" s="14">
        <f t="shared" si="252"/>
        <v>1102012</v>
      </c>
      <c r="AX855" s="13" t="s">
        <v>816</v>
      </c>
      <c r="AY855" s="13">
        <f t="shared" si="253"/>
        <v>6</v>
      </c>
      <c r="AZ855" s="13" t="s">
        <v>837</v>
      </c>
      <c r="BA855" s="14">
        <f t="shared" si="254"/>
        <v>1</v>
      </c>
      <c r="BB855" s="14" t="str">
        <f t="shared" si="255"/>
        <v>夏侯惇魂珠-6 等级-1</v>
      </c>
      <c r="BC855" s="25" t="s">
        <v>845</v>
      </c>
      <c r="BD855" s="14">
        <f t="shared" si="256"/>
        <v>216</v>
      </c>
      <c r="BE855" s="14">
        <f>SUMIFS(BD$4:BD855,$AU$4:$AU855,"="&amp;$AU855,$AY$4:$AY855,"="&amp;$AY855)</f>
        <v>216</v>
      </c>
      <c r="BF855" s="25" t="s">
        <v>846</v>
      </c>
      <c r="BG855" s="14">
        <f t="shared" si="257"/>
        <v>108</v>
      </c>
      <c r="BH855" s="14">
        <f>SUMIFS(BG$4:BG855,AU$4:AU855,"="&amp;AU855,AY$4:AY855,"="&amp;AY855)</f>
        <v>108</v>
      </c>
      <c r="BI855" s="25" t="s">
        <v>847</v>
      </c>
      <c r="BJ855" s="14">
        <f t="shared" si="258"/>
        <v>5400</v>
      </c>
      <c r="BK855" s="14">
        <f>SUMIFS(BJ$4:BJ855,$AU$4:$AU855,"="&amp;$AU855,$AY$4:$AY855,"="&amp;$AY855)</f>
        <v>5400</v>
      </c>
    </row>
    <row r="856" spans="46:63" ht="16.5" x14ac:dyDescent="0.2">
      <c r="AT856" s="13">
        <v>853</v>
      </c>
      <c r="AU856" s="13">
        <f t="shared" si="250"/>
        <v>11</v>
      </c>
      <c r="AV856" s="14">
        <f t="shared" si="251"/>
        <v>201206</v>
      </c>
      <c r="AW856" s="14">
        <f t="shared" si="252"/>
        <v>1102012</v>
      </c>
      <c r="AX856" s="13" t="s">
        <v>816</v>
      </c>
      <c r="AY856" s="13">
        <f t="shared" si="253"/>
        <v>6</v>
      </c>
      <c r="AZ856" s="13" t="s">
        <v>837</v>
      </c>
      <c r="BA856" s="14">
        <f t="shared" si="254"/>
        <v>2</v>
      </c>
      <c r="BB856" s="14" t="str">
        <f t="shared" si="255"/>
        <v>夏侯惇魂珠-6 等级-2</v>
      </c>
      <c r="BC856" s="25" t="s">
        <v>845</v>
      </c>
      <c r="BD856" s="14">
        <f t="shared" si="256"/>
        <v>336</v>
      </c>
      <c r="BE856" s="14">
        <f>SUMIFS(BD$4:BD856,$AU$4:$AU856,"="&amp;$AU856,$AY$4:$AY856,"="&amp;$AY856)</f>
        <v>552</v>
      </c>
      <c r="BF856" s="25" t="s">
        <v>846</v>
      </c>
      <c r="BG856" s="14">
        <f t="shared" si="257"/>
        <v>168</v>
      </c>
      <c r="BH856" s="14">
        <f>SUMIFS(BG$4:BG856,AU$4:AU856,"="&amp;AU856,AY$4:AY856,"="&amp;AY856)</f>
        <v>276</v>
      </c>
      <c r="BI856" s="25" t="s">
        <v>847</v>
      </c>
      <c r="BJ856" s="14">
        <f t="shared" si="258"/>
        <v>8400</v>
      </c>
      <c r="BK856" s="14">
        <f>SUMIFS(BJ$4:BJ856,$AU$4:$AU856,"="&amp;$AU856,$AY$4:$AY856,"="&amp;$AY856)</f>
        <v>13800</v>
      </c>
    </row>
    <row r="857" spans="46:63" ht="16.5" x14ac:dyDescent="0.2">
      <c r="AT857" s="13">
        <v>854</v>
      </c>
      <c r="AU857" s="13">
        <f t="shared" si="250"/>
        <v>11</v>
      </c>
      <c r="AV857" s="14">
        <f t="shared" si="251"/>
        <v>201206</v>
      </c>
      <c r="AW857" s="14">
        <f t="shared" si="252"/>
        <v>1102012</v>
      </c>
      <c r="AX857" s="13" t="s">
        <v>816</v>
      </c>
      <c r="AY857" s="13">
        <f t="shared" si="253"/>
        <v>6</v>
      </c>
      <c r="AZ857" s="13" t="s">
        <v>837</v>
      </c>
      <c r="BA857" s="14">
        <f t="shared" si="254"/>
        <v>3</v>
      </c>
      <c r="BB857" s="14" t="str">
        <f t="shared" si="255"/>
        <v>夏侯惇魂珠-6 等级-3</v>
      </c>
      <c r="BC857" s="25" t="s">
        <v>845</v>
      </c>
      <c r="BD857" s="14">
        <f t="shared" si="256"/>
        <v>450</v>
      </c>
      <c r="BE857" s="14">
        <f>SUMIFS(BD$4:BD857,$AU$4:$AU857,"="&amp;$AU857,$AY$4:$AY857,"="&amp;$AY857)</f>
        <v>1002</v>
      </c>
      <c r="BF857" s="25" t="s">
        <v>846</v>
      </c>
      <c r="BG857" s="14">
        <f t="shared" si="257"/>
        <v>225</v>
      </c>
      <c r="BH857" s="14">
        <f>SUMIFS(BG$4:BG857,AU$4:AU857,"="&amp;AU857,AY$4:AY857,"="&amp;AY857)</f>
        <v>501</v>
      </c>
      <c r="BI857" s="25" t="s">
        <v>847</v>
      </c>
      <c r="BJ857" s="14">
        <f t="shared" si="258"/>
        <v>11250</v>
      </c>
      <c r="BK857" s="14">
        <f>SUMIFS(BJ$4:BJ857,$AU$4:$AU857,"="&amp;$AU857,$AY$4:$AY857,"="&amp;$AY857)</f>
        <v>25050</v>
      </c>
    </row>
    <row r="858" spans="46:63" ht="16.5" x14ac:dyDescent="0.2">
      <c r="AT858" s="13">
        <v>855</v>
      </c>
      <c r="AU858" s="13">
        <f t="shared" si="250"/>
        <v>11</v>
      </c>
      <c r="AV858" s="14">
        <f t="shared" si="251"/>
        <v>201206</v>
      </c>
      <c r="AW858" s="14">
        <f t="shared" si="252"/>
        <v>1102012</v>
      </c>
      <c r="AX858" s="13" t="s">
        <v>816</v>
      </c>
      <c r="AY858" s="13">
        <f t="shared" si="253"/>
        <v>6</v>
      </c>
      <c r="AZ858" s="13" t="s">
        <v>837</v>
      </c>
      <c r="BA858" s="14">
        <f t="shared" si="254"/>
        <v>4</v>
      </c>
      <c r="BB858" s="14" t="str">
        <f t="shared" si="255"/>
        <v>夏侯惇魂珠-6 等级-4</v>
      </c>
      <c r="BC858" s="25" t="s">
        <v>845</v>
      </c>
      <c r="BD858" s="14">
        <f t="shared" si="256"/>
        <v>672</v>
      </c>
      <c r="BE858" s="14">
        <f>SUMIFS(BD$4:BD858,$AU$4:$AU858,"="&amp;$AU858,$AY$4:$AY858,"="&amp;$AY858)</f>
        <v>1674</v>
      </c>
      <c r="BF858" s="25" t="s">
        <v>846</v>
      </c>
      <c r="BG858" s="14">
        <f t="shared" si="257"/>
        <v>336</v>
      </c>
      <c r="BH858" s="14">
        <f>SUMIFS(BG$4:BG858,AU$4:AU858,"="&amp;AU858,AY$4:AY858,"="&amp;AY858)</f>
        <v>837</v>
      </c>
      <c r="BI858" s="25" t="s">
        <v>847</v>
      </c>
      <c r="BJ858" s="14">
        <f t="shared" si="258"/>
        <v>16800</v>
      </c>
      <c r="BK858" s="14">
        <f>SUMIFS(BJ$4:BJ858,$AU$4:$AU858,"="&amp;$AU858,$AY$4:$AY858,"="&amp;$AY858)</f>
        <v>41850</v>
      </c>
    </row>
    <row r="859" spans="46:63" ht="16.5" x14ac:dyDescent="0.2">
      <c r="AT859" s="13">
        <v>856</v>
      </c>
      <c r="AU859" s="13">
        <f t="shared" si="250"/>
        <v>11</v>
      </c>
      <c r="AV859" s="14">
        <f t="shared" si="251"/>
        <v>201206</v>
      </c>
      <c r="AW859" s="14">
        <f t="shared" si="252"/>
        <v>1102012</v>
      </c>
      <c r="AX859" s="13" t="s">
        <v>816</v>
      </c>
      <c r="AY859" s="13">
        <f t="shared" si="253"/>
        <v>6</v>
      </c>
      <c r="AZ859" s="13" t="s">
        <v>837</v>
      </c>
      <c r="BA859" s="14">
        <f t="shared" si="254"/>
        <v>5</v>
      </c>
      <c r="BB859" s="14" t="str">
        <f t="shared" si="255"/>
        <v>夏侯惇魂珠-6 等级-5</v>
      </c>
      <c r="BC859" s="25" t="s">
        <v>845</v>
      </c>
      <c r="BD859" s="14">
        <f t="shared" si="256"/>
        <v>900</v>
      </c>
      <c r="BE859" s="14">
        <f>SUMIFS(BD$4:BD859,$AU$4:$AU859,"="&amp;$AU859,$AY$4:$AY859,"="&amp;$AY859)</f>
        <v>2574</v>
      </c>
      <c r="BF859" s="25" t="s">
        <v>846</v>
      </c>
      <c r="BG859" s="14">
        <f t="shared" si="257"/>
        <v>450</v>
      </c>
      <c r="BH859" s="14">
        <f>SUMIFS(BG$4:BG859,AU$4:AU859,"="&amp;AU859,AY$4:AY859,"="&amp;AY859)</f>
        <v>1287</v>
      </c>
      <c r="BI859" s="25" t="s">
        <v>847</v>
      </c>
      <c r="BJ859" s="14">
        <f t="shared" si="258"/>
        <v>22500</v>
      </c>
      <c r="BK859" s="14">
        <f>SUMIFS(BJ$4:BJ859,$AU$4:$AU859,"="&amp;$AU859,$AY$4:$AY859,"="&amp;$AY859)</f>
        <v>64350</v>
      </c>
    </row>
    <row r="860" spans="46:63" ht="16.5" x14ac:dyDescent="0.2">
      <c r="AT860" s="13">
        <v>857</v>
      </c>
      <c r="AU860" s="13">
        <f t="shared" si="250"/>
        <v>11</v>
      </c>
      <c r="AV860" s="14">
        <f t="shared" si="251"/>
        <v>201206</v>
      </c>
      <c r="AW860" s="14">
        <f t="shared" si="252"/>
        <v>1102012</v>
      </c>
      <c r="AX860" s="13" t="s">
        <v>816</v>
      </c>
      <c r="AY860" s="13">
        <f t="shared" si="253"/>
        <v>6</v>
      </c>
      <c r="AZ860" s="13" t="s">
        <v>837</v>
      </c>
      <c r="BA860" s="14">
        <f t="shared" si="254"/>
        <v>6</v>
      </c>
      <c r="BB860" s="14" t="str">
        <f t="shared" si="255"/>
        <v>夏侯惇魂珠-6 等级-6</v>
      </c>
      <c r="BC860" s="25" t="s">
        <v>845</v>
      </c>
      <c r="BD860" s="14">
        <f t="shared" si="256"/>
        <v>1140</v>
      </c>
      <c r="BE860" s="14">
        <f>SUMIFS(BD$4:BD860,$AU$4:$AU860,"="&amp;$AU860,$AY$4:$AY860,"="&amp;$AY860)</f>
        <v>3714</v>
      </c>
      <c r="BF860" s="25" t="s">
        <v>846</v>
      </c>
      <c r="BG860" s="14">
        <f t="shared" si="257"/>
        <v>570</v>
      </c>
      <c r="BH860" s="14">
        <f>SUMIFS(BG$4:BG860,AU$4:AU860,"="&amp;AU860,AY$4:AY860,"="&amp;AY860)</f>
        <v>1857</v>
      </c>
      <c r="BI860" s="25" t="s">
        <v>847</v>
      </c>
      <c r="BJ860" s="14">
        <f t="shared" si="258"/>
        <v>28500</v>
      </c>
      <c r="BK860" s="14">
        <f>SUMIFS(BJ$4:BJ860,$AU$4:$AU860,"="&amp;$AU860,$AY$4:$AY860,"="&amp;$AY860)</f>
        <v>92850</v>
      </c>
    </row>
    <row r="861" spans="46:63" ht="16.5" x14ac:dyDescent="0.2">
      <c r="AT861" s="13">
        <v>858</v>
      </c>
      <c r="AU861" s="13">
        <f t="shared" si="250"/>
        <v>11</v>
      </c>
      <c r="AV861" s="14">
        <f t="shared" si="251"/>
        <v>201206</v>
      </c>
      <c r="AW861" s="14">
        <f t="shared" si="252"/>
        <v>1102012</v>
      </c>
      <c r="AX861" s="13" t="s">
        <v>816</v>
      </c>
      <c r="AY861" s="13">
        <f t="shared" si="253"/>
        <v>6</v>
      </c>
      <c r="AZ861" s="13" t="s">
        <v>837</v>
      </c>
      <c r="BA861" s="14">
        <f t="shared" si="254"/>
        <v>7</v>
      </c>
      <c r="BB861" s="14" t="str">
        <f t="shared" si="255"/>
        <v>夏侯惇魂珠-6 等级-7</v>
      </c>
      <c r="BC861" s="25" t="s">
        <v>845</v>
      </c>
      <c r="BD861" s="14">
        <f t="shared" si="256"/>
        <v>1380</v>
      </c>
      <c r="BE861" s="14">
        <f>SUMIFS(BD$4:BD861,$AU$4:$AU861,"="&amp;$AU861,$AY$4:$AY861,"="&amp;$AY861)</f>
        <v>5094</v>
      </c>
      <c r="BF861" s="25" t="s">
        <v>846</v>
      </c>
      <c r="BG861" s="14">
        <f t="shared" si="257"/>
        <v>690</v>
      </c>
      <c r="BH861" s="14">
        <f>SUMIFS(BG$4:BG861,AU$4:AU861,"="&amp;AU861,AY$4:AY861,"="&amp;AY861)</f>
        <v>2547</v>
      </c>
      <c r="BI861" s="25" t="s">
        <v>847</v>
      </c>
      <c r="BJ861" s="14">
        <f t="shared" si="258"/>
        <v>34500</v>
      </c>
      <c r="BK861" s="14">
        <f>SUMIFS(BJ$4:BJ861,$AU$4:$AU861,"="&amp;$AU861,$AY$4:$AY861,"="&amp;$AY861)</f>
        <v>127350</v>
      </c>
    </row>
    <row r="862" spans="46:63" ht="16.5" x14ac:dyDescent="0.2">
      <c r="AT862" s="13">
        <v>859</v>
      </c>
      <c r="AU862" s="13">
        <f t="shared" si="250"/>
        <v>11</v>
      </c>
      <c r="AV862" s="14">
        <f t="shared" si="251"/>
        <v>201206</v>
      </c>
      <c r="AW862" s="14">
        <f t="shared" si="252"/>
        <v>1102012</v>
      </c>
      <c r="AX862" s="13" t="s">
        <v>816</v>
      </c>
      <c r="AY862" s="13">
        <f t="shared" si="253"/>
        <v>6</v>
      </c>
      <c r="AZ862" s="13" t="s">
        <v>837</v>
      </c>
      <c r="BA862" s="14">
        <f t="shared" si="254"/>
        <v>8</v>
      </c>
      <c r="BB862" s="14" t="str">
        <f t="shared" si="255"/>
        <v>夏侯惇魂珠-6 等级-8</v>
      </c>
      <c r="BC862" s="25" t="s">
        <v>845</v>
      </c>
      <c r="BD862" s="14">
        <f t="shared" si="256"/>
        <v>1560</v>
      </c>
      <c r="BE862" s="14">
        <f>SUMIFS(BD$4:BD862,$AU$4:$AU862,"="&amp;$AU862,$AY$4:$AY862,"="&amp;$AY862)</f>
        <v>6654</v>
      </c>
      <c r="BF862" s="25" t="s">
        <v>846</v>
      </c>
      <c r="BG862" s="14">
        <f t="shared" si="257"/>
        <v>780</v>
      </c>
      <c r="BH862" s="14">
        <f>SUMIFS(BG$4:BG862,AU$4:AU862,"="&amp;AU862,AY$4:AY862,"="&amp;AY862)</f>
        <v>3327</v>
      </c>
      <c r="BI862" s="25" t="s">
        <v>847</v>
      </c>
      <c r="BJ862" s="14">
        <f t="shared" si="258"/>
        <v>39000</v>
      </c>
      <c r="BK862" s="14">
        <f>SUMIFS(BJ$4:BJ862,$AU$4:$AU862,"="&amp;$AU862,$AY$4:$AY862,"="&amp;$AY862)</f>
        <v>166350</v>
      </c>
    </row>
    <row r="863" spans="46:63" ht="16.5" x14ac:dyDescent="0.2">
      <c r="AT863" s="13">
        <v>860</v>
      </c>
      <c r="AU863" s="13">
        <f t="shared" si="250"/>
        <v>11</v>
      </c>
      <c r="AV863" s="14">
        <f t="shared" si="251"/>
        <v>201206</v>
      </c>
      <c r="AW863" s="14">
        <f t="shared" si="252"/>
        <v>1102012</v>
      </c>
      <c r="AX863" s="13" t="s">
        <v>816</v>
      </c>
      <c r="AY863" s="13">
        <f t="shared" si="253"/>
        <v>6</v>
      </c>
      <c r="AZ863" s="13" t="s">
        <v>837</v>
      </c>
      <c r="BA863" s="14">
        <f t="shared" si="254"/>
        <v>9</v>
      </c>
      <c r="BB863" s="14" t="str">
        <f t="shared" si="255"/>
        <v>夏侯惇魂珠-6 等级-9</v>
      </c>
      <c r="BC863" s="25" t="s">
        <v>845</v>
      </c>
      <c r="BD863" s="14">
        <f t="shared" si="256"/>
        <v>1800</v>
      </c>
      <c r="BE863" s="14">
        <f>SUMIFS(BD$4:BD863,$AU$4:$AU863,"="&amp;$AU863,$AY$4:$AY863,"="&amp;$AY863)</f>
        <v>8454</v>
      </c>
      <c r="BF863" s="25" t="s">
        <v>846</v>
      </c>
      <c r="BG863" s="14">
        <f t="shared" si="257"/>
        <v>900</v>
      </c>
      <c r="BH863" s="14">
        <f>SUMIFS(BG$4:BG863,AU$4:AU863,"="&amp;AU863,AY$4:AY863,"="&amp;AY863)</f>
        <v>4227</v>
      </c>
      <c r="BI863" s="25" t="s">
        <v>847</v>
      </c>
      <c r="BJ863" s="14">
        <f t="shared" si="258"/>
        <v>45000</v>
      </c>
      <c r="BK863" s="14">
        <f>SUMIFS(BJ$4:BJ863,$AU$4:$AU863,"="&amp;$AU863,$AY$4:$AY863,"="&amp;$AY863)</f>
        <v>211350</v>
      </c>
    </row>
    <row r="864" spans="46:63" ht="16.5" x14ac:dyDescent="0.2">
      <c r="AT864" s="13">
        <v>861</v>
      </c>
      <c r="AU864" s="13">
        <f t="shared" si="250"/>
        <v>11</v>
      </c>
      <c r="AV864" s="14">
        <f t="shared" si="251"/>
        <v>201207</v>
      </c>
      <c r="AW864" s="14">
        <f t="shared" si="252"/>
        <v>1102012</v>
      </c>
      <c r="AX864" s="13" t="s">
        <v>816</v>
      </c>
      <c r="AY864" s="13">
        <f t="shared" si="253"/>
        <v>7</v>
      </c>
      <c r="AZ864" s="13" t="s">
        <v>837</v>
      </c>
      <c r="BA864" s="14">
        <f t="shared" si="254"/>
        <v>0</v>
      </c>
      <c r="BB864" s="14" t="str">
        <f t="shared" si="255"/>
        <v>夏侯惇魂珠-7 等级-0</v>
      </c>
      <c r="BC864" s="25" t="s">
        <v>845</v>
      </c>
      <c r="BD864" s="14">
        <f t="shared" si="256"/>
        <v>0</v>
      </c>
      <c r="BE864" s="14">
        <f>SUMIFS(BD$4:BD864,$AU$4:$AU864,"="&amp;$AU864,$AY$4:$AY864,"="&amp;$AY864)</f>
        <v>0</v>
      </c>
      <c r="BF864" s="25" t="s">
        <v>846</v>
      </c>
      <c r="BG864" s="14">
        <f t="shared" si="257"/>
        <v>0</v>
      </c>
      <c r="BH864" s="14">
        <f>SUMIFS(BG$4:BG864,AU$4:AU864,"="&amp;AU864,AY$4:AY864,"="&amp;AY864)</f>
        <v>0</v>
      </c>
      <c r="BI864" s="25" t="s">
        <v>847</v>
      </c>
      <c r="BJ864" s="14">
        <f t="shared" si="258"/>
        <v>0</v>
      </c>
      <c r="BK864" s="14">
        <f>SUMIFS(BJ$4:BJ864,$AU$4:$AU864,"="&amp;$AU864,$AY$4:$AY864,"="&amp;$AY864)</f>
        <v>0</v>
      </c>
    </row>
    <row r="865" spans="46:63" ht="16.5" x14ac:dyDescent="0.2">
      <c r="AT865" s="13">
        <v>862</v>
      </c>
      <c r="AU865" s="13">
        <f t="shared" si="250"/>
        <v>11</v>
      </c>
      <c r="AV865" s="14">
        <f t="shared" si="251"/>
        <v>201207</v>
      </c>
      <c r="AW865" s="14">
        <f t="shared" si="252"/>
        <v>1102012</v>
      </c>
      <c r="AX865" s="13" t="s">
        <v>816</v>
      </c>
      <c r="AY865" s="13">
        <f t="shared" si="253"/>
        <v>7</v>
      </c>
      <c r="AZ865" s="13" t="s">
        <v>837</v>
      </c>
      <c r="BA865" s="14">
        <f t="shared" si="254"/>
        <v>1</v>
      </c>
      <c r="BB865" s="14" t="str">
        <f t="shared" si="255"/>
        <v>夏侯惇魂珠-7 等级-1</v>
      </c>
      <c r="BC865" s="25" t="s">
        <v>845</v>
      </c>
      <c r="BD865" s="14">
        <f t="shared" si="256"/>
        <v>288</v>
      </c>
      <c r="BE865" s="14">
        <f>SUMIFS(BD$4:BD865,$AU$4:$AU865,"="&amp;$AU865,$AY$4:$AY865,"="&amp;$AY865)</f>
        <v>288</v>
      </c>
      <c r="BF865" s="25" t="s">
        <v>846</v>
      </c>
      <c r="BG865" s="14">
        <f t="shared" si="257"/>
        <v>144</v>
      </c>
      <c r="BH865" s="14">
        <f>SUMIFS(BG$4:BG865,AU$4:AU865,"="&amp;AU865,AY$4:AY865,"="&amp;AY865)</f>
        <v>144</v>
      </c>
      <c r="BI865" s="25" t="s">
        <v>847</v>
      </c>
      <c r="BJ865" s="14">
        <f t="shared" si="258"/>
        <v>7200</v>
      </c>
      <c r="BK865" s="14">
        <f>SUMIFS(BJ$4:BJ865,$AU$4:$AU865,"="&amp;$AU865,$AY$4:$AY865,"="&amp;$AY865)</f>
        <v>7200</v>
      </c>
    </row>
    <row r="866" spans="46:63" ht="16.5" x14ac:dyDescent="0.2">
      <c r="AT866" s="13">
        <v>863</v>
      </c>
      <c r="AU866" s="13">
        <f t="shared" si="250"/>
        <v>11</v>
      </c>
      <c r="AV866" s="14">
        <f t="shared" si="251"/>
        <v>201207</v>
      </c>
      <c r="AW866" s="14">
        <f t="shared" si="252"/>
        <v>1102012</v>
      </c>
      <c r="AX866" s="13" t="s">
        <v>816</v>
      </c>
      <c r="AY866" s="13">
        <f t="shared" si="253"/>
        <v>7</v>
      </c>
      <c r="AZ866" s="13" t="s">
        <v>837</v>
      </c>
      <c r="BA866" s="14">
        <f t="shared" si="254"/>
        <v>2</v>
      </c>
      <c r="BB866" s="14" t="str">
        <f t="shared" si="255"/>
        <v>夏侯惇魂珠-7 等级-2</v>
      </c>
      <c r="BC866" s="25" t="s">
        <v>845</v>
      </c>
      <c r="BD866" s="14">
        <f t="shared" si="256"/>
        <v>432</v>
      </c>
      <c r="BE866" s="14">
        <f>SUMIFS(BD$4:BD866,$AU$4:$AU866,"="&amp;$AU866,$AY$4:$AY866,"="&amp;$AY866)</f>
        <v>720</v>
      </c>
      <c r="BF866" s="25" t="s">
        <v>846</v>
      </c>
      <c r="BG866" s="14">
        <f t="shared" si="257"/>
        <v>216</v>
      </c>
      <c r="BH866" s="14">
        <f>SUMIFS(BG$4:BG866,AU$4:AU866,"="&amp;AU866,AY$4:AY866,"="&amp;AY866)</f>
        <v>360</v>
      </c>
      <c r="BI866" s="25" t="s">
        <v>847</v>
      </c>
      <c r="BJ866" s="14">
        <f t="shared" si="258"/>
        <v>10800</v>
      </c>
      <c r="BK866" s="14">
        <f>SUMIFS(BJ$4:BJ866,$AU$4:$AU866,"="&amp;$AU866,$AY$4:$AY866,"="&amp;$AY866)</f>
        <v>18000</v>
      </c>
    </row>
    <row r="867" spans="46:63" ht="16.5" x14ac:dyDescent="0.2">
      <c r="AT867" s="13">
        <v>864</v>
      </c>
      <c r="AU867" s="13">
        <f t="shared" si="250"/>
        <v>11</v>
      </c>
      <c r="AV867" s="14">
        <f t="shared" si="251"/>
        <v>201207</v>
      </c>
      <c r="AW867" s="14">
        <f t="shared" si="252"/>
        <v>1102012</v>
      </c>
      <c r="AX867" s="13" t="s">
        <v>816</v>
      </c>
      <c r="AY867" s="13">
        <f t="shared" si="253"/>
        <v>7</v>
      </c>
      <c r="AZ867" s="13" t="s">
        <v>837</v>
      </c>
      <c r="BA867" s="14">
        <f t="shared" si="254"/>
        <v>3</v>
      </c>
      <c r="BB867" s="14" t="str">
        <f t="shared" si="255"/>
        <v>夏侯惇魂珠-7 等级-3</v>
      </c>
      <c r="BC867" s="25" t="s">
        <v>845</v>
      </c>
      <c r="BD867" s="14">
        <f t="shared" si="256"/>
        <v>576</v>
      </c>
      <c r="BE867" s="14">
        <f>SUMIFS(BD$4:BD867,$AU$4:$AU867,"="&amp;$AU867,$AY$4:$AY867,"="&amp;$AY867)</f>
        <v>1296</v>
      </c>
      <c r="BF867" s="25" t="s">
        <v>846</v>
      </c>
      <c r="BG867" s="14">
        <f t="shared" si="257"/>
        <v>288</v>
      </c>
      <c r="BH867" s="14">
        <f>SUMIFS(BG$4:BG867,AU$4:AU867,"="&amp;AU867,AY$4:AY867,"="&amp;AY867)</f>
        <v>648</v>
      </c>
      <c r="BI867" s="25" t="s">
        <v>847</v>
      </c>
      <c r="BJ867" s="14">
        <f t="shared" si="258"/>
        <v>14400</v>
      </c>
      <c r="BK867" s="14">
        <f>SUMIFS(BJ$4:BJ867,$AU$4:$AU867,"="&amp;$AU867,$AY$4:$AY867,"="&amp;$AY867)</f>
        <v>32400</v>
      </c>
    </row>
    <row r="868" spans="46:63" ht="16.5" x14ac:dyDescent="0.2">
      <c r="AT868" s="13">
        <v>865</v>
      </c>
      <c r="AU868" s="13">
        <f t="shared" si="250"/>
        <v>11</v>
      </c>
      <c r="AV868" s="14">
        <f t="shared" si="251"/>
        <v>201207</v>
      </c>
      <c r="AW868" s="14">
        <f t="shared" si="252"/>
        <v>1102012</v>
      </c>
      <c r="AX868" s="13" t="s">
        <v>816</v>
      </c>
      <c r="AY868" s="13">
        <f t="shared" si="253"/>
        <v>7</v>
      </c>
      <c r="AZ868" s="13" t="s">
        <v>837</v>
      </c>
      <c r="BA868" s="14">
        <f t="shared" si="254"/>
        <v>4</v>
      </c>
      <c r="BB868" s="14" t="str">
        <f t="shared" si="255"/>
        <v>夏侯惇魂珠-7 等级-4</v>
      </c>
      <c r="BC868" s="25" t="s">
        <v>845</v>
      </c>
      <c r="BD868" s="14">
        <f t="shared" si="256"/>
        <v>864</v>
      </c>
      <c r="BE868" s="14">
        <f>SUMIFS(BD$4:BD868,$AU$4:$AU868,"="&amp;$AU868,$AY$4:$AY868,"="&amp;$AY868)</f>
        <v>2160</v>
      </c>
      <c r="BF868" s="25" t="s">
        <v>846</v>
      </c>
      <c r="BG868" s="14">
        <f t="shared" si="257"/>
        <v>432</v>
      </c>
      <c r="BH868" s="14">
        <f>SUMIFS(BG$4:BG868,AU$4:AU868,"="&amp;AU868,AY$4:AY868,"="&amp;AY868)</f>
        <v>1080</v>
      </c>
      <c r="BI868" s="25" t="s">
        <v>847</v>
      </c>
      <c r="BJ868" s="14">
        <f t="shared" si="258"/>
        <v>21600</v>
      </c>
      <c r="BK868" s="14">
        <f>SUMIFS(BJ$4:BJ868,$AU$4:$AU868,"="&amp;$AU868,$AY$4:$AY868,"="&amp;$AY868)</f>
        <v>54000</v>
      </c>
    </row>
    <row r="869" spans="46:63" ht="16.5" x14ac:dyDescent="0.2">
      <c r="AT869" s="13">
        <v>866</v>
      </c>
      <c r="AU869" s="13">
        <f t="shared" si="250"/>
        <v>11</v>
      </c>
      <c r="AV869" s="14">
        <f t="shared" si="251"/>
        <v>201207</v>
      </c>
      <c r="AW869" s="14">
        <f t="shared" si="252"/>
        <v>1102012</v>
      </c>
      <c r="AX869" s="13" t="s">
        <v>816</v>
      </c>
      <c r="AY869" s="13">
        <f t="shared" si="253"/>
        <v>7</v>
      </c>
      <c r="AZ869" s="13" t="s">
        <v>837</v>
      </c>
      <c r="BA869" s="14">
        <f t="shared" si="254"/>
        <v>5</v>
      </c>
      <c r="BB869" s="14" t="str">
        <f t="shared" si="255"/>
        <v>夏侯惇魂珠-7 等级-5</v>
      </c>
      <c r="BC869" s="25" t="s">
        <v>845</v>
      </c>
      <c r="BD869" s="14">
        <f t="shared" si="256"/>
        <v>1152</v>
      </c>
      <c r="BE869" s="14">
        <f>SUMIFS(BD$4:BD869,$AU$4:$AU869,"="&amp;$AU869,$AY$4:$AY869,"="&amp;$AY869)</f>
        <v>3312</v>
      </c>
      <c r="BF869" s="25" t="s">
        <v>846</v>
      </c>
      <c r="BG869" s="14">
        <f t="shared" si="257"/>
        <v>576</v>
      </c>
      <c r="BH869" s="14">
        <f>SUMIFS(BG$4:BG869,AU$4:AU869,"="&amp;AU869,AY$4:AY869,"="&amp;AY869)</f>
        <v>1656</v>
      </c>
      <c r="BI869" s="25" t="s">
        <v>847</v>
      </c>
      <c r="BJ869" s="14">
        <f t="shared" si="258"/>
        <v>28800</v>
      </c>
      <c r="BK869" s="14">
        <f>SUMIFS(BJ$4:BJ869,$AU$4:$AU869,"="&amp;$AU869,$AY$4:$AY869,"="&amp;$AY869)</f>
        <v>82800</v>
      </c>
    </row>
    <row r="870" spans="46:63" ht="16.5" x14ac:dyDescent="0.2">
      <c r="AT870" s="13">
        <v>867</v>
      </c>
      <c r="AU870" s="13">
        <f t="shared" si="250"/>
        <v>11</v>
      </c>
      <c r="AV870" s="14">
        <f t="shared" si="251"/>
        <v>201207</v>
      </c>
      <c r="AW870" s="14">
        <f t="shared" si="252"/>
        <v>1102012</v>
      </c>
      <c r="AX870" s="13" t="s">
        <v>816</v>
      </c>
      <c r="AY870" s="13">
        <f t="shared" si="253"/>
        <v>7</v>
      </c>
      <c r="AZ870" s="13" t="s">
        <v>837</v>
      </c>
      <c r="BA870" s="14">
        <f t="shared" si="254"/>
        <v>6</v>
      </c>
      <c r="BB870" s="14" t="str">
        <f t="shared" si="255"/>
        <v>夏侯惇魂珠-7 等级-6</v>
      </c>
      <c r="BC870" s="25" t="s">
        <v>845</v>
      </c>
      <c r="BD870" s="14">
        <f t="shared" si="256"/>
        <v>1440</v>
      </c>
      <c r="BE870" s="14">
        <f>SUMIFS(BD$4:BD870,$AU$4:$AU870,"="&amp;$AU870,$AY$4:$AY870,"="&amp;$AY870)</f>
        <v>4752</v>
      </c>
      <c r="BF870" s="25" t="s">
        <v>846</v>
      </c>
      <c r="BG870" s="14">
        <f t="shared" si="257"/>
        <v>720</v>
      </c>
      <c r="BH870" s="14">
        <f>SUMIFS(BG$4:BG870,AU$4:AU870,"="&amp;AU870,AY$4:AY870,"="&amp;AY870)</f>
        <v>2376</v>
      </c>
      <c r="BI870" s="25" t="s">
        <v>847</v>
      </c>
      <c r="BJ870" s="14">
        <f t="shared" si="258"/>
        <v>36000</v>
      </c>
      <c r="BK870" s="14">
        <f>SUMIFS(BJ$4:BJ870,$AU$4:$AU870,"="&amp;$AU870,$AY$4:$AY870,"="&amp;$AY870)</f>
        <v>118800</v>
      </c>
    </row>
    <row r="871" spans="46:63" ht="16.5" x14ac:dyDescent="0.2">
      <c r="AT871" s="13">
        <v>868</v>
      </c>
      <c r="AU871" s="13">
        <f t="shared" si="250"/>
        <v>11</v>
      </c>
      <c r="AV871" s="14">
        <f t="shared" si="251"/>
        <v>201207</v>
      </c>
      <c r="AW871" s="14">
        <f t="shared" si="252"/>
        <v>1102012</v>
      </c>
      <c r="AX871" s="13" t="s">
        <v>816</v>
      </c>
      <c r="AY871" s="13">
        <f t="shared" si="253"/>
        <v>7</v>
      </c>
      <c r="AZ871" s="13" t="s">
        <v>837</v>
      </c>
      <c r="BA871" s="14">
        <f t="shared" si="254"/>
        <v>7</v>
      </c>
      <c r="BB871" s="14" t="str">
        <f t="shared" si="255"/>
        <v>夏侯惇魂珠-7 等级-7</v>
      </c>
      <c r="BC871" s="25" t="s">
        <v>845</v>
      </c>
      <c r="BD871" s="14">
        <f t="shared" si="256"/>
        <v>1728</v>
      </c>
      <c r="BE871" s="14">
        <f>SUMIFS(BD$4:BD871,$AU$4:$AU871,"="&amp;$AU871,$AY$4:$AY871,"="&amp;$AY871)</f>
        <v>6480</v>
      </c>
      <c r="BF871" s="25" t="s">
        <v>846</v>
      </c>
      <c r="BG871" s="14">
        <f t="shared" si="257"/>
        <v>864</v>
      </c>
      <c r="BH871" s="14">
        <f>SUMIFS(BG$4:BG871,AU$4:AU871,"="&amp;AU871,AY$4:AY871,"="&amp;AY871)</f>
        <v>3240</v>
      </c>
      <c r="BI871" s="25" t="s">
        <v>847</v>
      </c>
      <c r="BJ871" s="14">
        <f t="shared" si="258"/>
        <v>43200</v>
      </c>
      <c r="BK871" s="14">
        <f>SUMIFS(BJ$4:BJ871,$AU$4:$AU871,"="&amp;$AU871,$AY$4:$AY871,"="&amp;$AY871)</f>
        <v>162000</v>
      </c>
    </row>
    <row r="872" spans="46:63" ht="16.5" x14ac:dyDescent="0.2">
      <c r="AT872" s="13">
        <v>869</v>
      </c>
      <c r="AU872" s="13">
        <f t="shared" si="250"/>
        <v>11</v>
      </c>
      <c r="AV872" s="14">
        <f t="shared" si="251"/>
        <v>201207</v>
      </c>
      <c r="AW872" s="14">
        <f t="shared" si="252"/>
        <v>1102012</v>
      </c>
      <c r="AX872" s="13" t="s">
        <v>816</v>
      </c>
      <c r="AY872" s="13">
        <f t="shared" si="253"/>
        <v>7</v>
      </c>
      <c r="AZ872" s="13" t="s">
        <v>837</v>
      </c>
      <c r="BA872" s="14">
        <f t="shared" si="254"/>
        <v>8</v>
      </c>
      <c r="BB872" s="14" t="str">
        <f t="shared" si="255"/>
        <v>夏侯惇魂珠-7 等级-8</v>
      </c>
      <c r="BC872" s="25" t="s">
        <v>845</v>
      </c>
      <c r="BD872" s="14">
        <f t="shared" si="256"/>
        <v>2016</v>
      </c>
      <c r="BE872" s="14">
        <f>SUMIFS(BD$4:BD872,$AU$4:$AU872,"="&amp;$AU872,$AY$4:$AY872,"="&amp;$AY872)</f>
        <v>8496</v>
      </c>
      <c r="BF872" s="25" t="s">
        <v>846</v>
      </c>
      <c r="BG872" s="14">
        <f t="shared" si="257"/>
        <v>1008</v>
      </c>
      <c r="BH872" s="14">
        <f>SUMIFS(BG$4:BG872,AU$4:AU872,"="&amp;AU872,AY$4:AY872,"="&amp;AY872)</f>
        <v>4248</v>
      </c>
      <c r="BI872" s="25" t="s">
        <v>847</v>
      </c>
      <c r="BJ872" s="14">
        <f t="shared" si="258"/>
        <v>50400</v>
      </c>
      <c r="BK872" s="14">
        <f>SUMIFS(BJ$4:BJ872,$AU$4:$AU872,"="&amp;$AU872,$AY$4:$AY872,"="&amp;$AY872)</f>
        <v>212400</v>
      </c>
    </row>
    <row r="873" spans="46:63" ht="16.5" x14ac:dyDescent="0.2">
      <c r="AT873" s="13">
        <v>870</v>
      </c>
      <c r="AU873" s="13">
        <f t="shared" si="250"/>
        <v>11</v>
      </c>
      <c r="AV873" s="14">
        <f t="shared" si="251"/>
        <v>201207</v>
      </c>
      <c r="AW873" s="14">
        <f t="shared" si="252"/>
        <v>1102012</v>
      </c>
      <c r="AX873" s="13" t="s">
        <v>816</v>
      </c>
      <c r="AY873" s="13">
        <f t="shared" si="253"/>
        <v>7</v>
      </c>
      <c r="AZ873" s="13" t="s">
        <v>837</v>
      </c>
      <c r="BA873" s="14">
        <f t="shared" si="254"/>
        <v>9</v>
      </c>
      <c r="BB873" s="14" t="str">
        <f t="shared" si="255"/>
        <v>夏侯惇魂珠-7 等级-9</v>
      </c>
      <c r="BC873" s="25" t="s">
        <v>845</v>
      </c>
      <c r="BD873" s="14">
        <f t="shared" si="256"/>
        <v>2304</v>
      </c>
      <c r="BE873" s="14">
        <f>SUMIFS(BD$4:BD873,$AU$4:$AU873,"="&amp;$AU873,$AY$4:$AY873,"="&amp;$AY873)</f>
        <v>10800</v>
      </c>
      <c r="BF873" s="25" t="s">
        <v>846</v>
      </c>
      <c r="BG873" s="14">
        <f t="shared" si="257"/>
        <v>1152</v>
      </c>
      <c r="BH873" s="14">
        <f>SUMIFS(BG$4:BG873,AU$4:AU873,"="&amp;AU873,AY$4:AY873,"="&amp;AY873)</f>
        <v>5400</v>
      </c>
      <c r="BI873" s="25" t="s">
        <v>847</v>
      </c>
      <c r="BJ873" s="14">
        <f t="shared" si="258"/>
        <v>57600</v>
      </c>
      <c r="BK873" s="14">
        <f>SUMIFS(BJ$4:BJ873,$AU$4:$AU873,"="&amp;$AU873,$AY$4:$AY873,"="&amp;$AY873)</f>
        <v>270000</v>
      </c>
    </row>
    <row r="874" spans="46:63" ht="16.5" x14ac:dyDescent="0.2">
      <c r="AT874" s="13">
        <v>871</v>
      </c>
      <c r="AU874" s="13">
        <f t="shared" si="250"/>
        <v>11</v>
      </c>
      <c r="AV874" s="14">
        <f t="shared" si="251"/>
        <v>201208</v>
      </c>
      <c r="AW874" s="14">
        <f t="shared" si="252"/>
        <v>1102012</v>
      </c>
      <c r="AX874" s="13" t="s">
        <v>816</v>
      </c>
      <c r="AY874" s="13">
        <f t="shared" si="253"/>
        <v>8</v>
      </c>
      <c r="AZ874" s="13" t="s">
        <v>837</v>
      </c>
      <c r="BA874" s="14">
        <f t="shared" si="254"/>
        <v>0</v>
      </c>
      <c r="BB874" s="14" t="str">
        <f t="shared" si="255"/>
        <v>夏侯惇魂珠-8 等级-0</v>
      </c>
      <c r="BC874" s="25" t="s">
        <v>845</v>
      </c>
      <c r="BD874" s="14">
        <f t="shared" si="256"/>
        <v>0</v>
      </c>
      <c r="BE874" s="14">
        <f>SUMIFS(BD$4:BD874,$AU$4:$AU874,"="&amp;$AU874,$AY$4:$AY874,"="&amp;$AY874)</f>
        <v>0</v>
      </c>
      <c r="BF874" s="25" t="s">
        <v>846</v>
      </c>
      <c r="BG874" s="14">
        <f t="shared" si="257"/>
        <v>0</v>
      </c>
      <c r="BH874" s="14">
        <f>SUMIFS(BG$4:BG874,AU$4:AU874,"="&amp;AU874,AY$4:AY874,"="&amp;AY874)</f>
        <v>0</v>
      </c>
      <c r="BI874" s="25" t="s">
        <v>847</v>
      </c>
      <c r="BJ874" s="14">
        <f t="shared" si="258"/>
        <v>0</v>
      </c>
      <c r="BK874" s="14">
        <f>SUMIFS(BJ$4:BJ874,$AU$4:$AU874,"="&amp;$AU874,$AY$4:$AY874,"="&amp;$AY874)</f>
        <v>0</v>
      </c>
    </row>
    <row r="875" spans="46:63" ht="16.5" x14ac:dyDescent="0.2">
      <c r="AT875" s="13">
        <v>872</v>
      </c>
      <c r="AU875" s="13">
        <f t="shared" si="250"/>
        <v>11</v>
      </c>
      <c r="AV875" s="14">
        <f t="shared" si="251"/>
        <v>201208</v>
      </c>
      <c r="AW875" s="14">
        <f t="shared" si="252"/>
        <v>1102012</v>
      </c>
      <c r="AX875" s="13" t="s">
        <v>816</v>
      </c>
      <c r="AY875" s="13">
        <f t="shared" si="253"/>
        <v>8</v>
      </c>
      <c r="AZ875" s="13" t="s">
        <v>837</v>
      </c>
      <c r="BA875" s="14">
        <f t="shared" si="254"/>
        <v>1</v>
      </c>
      <c r="BB875" s="14" t="str">
        <f t="shared" si="255"/>
        <v>夏侯惇魂珠-8 等级-1</v>
      </c>
      <c r="BC875" s="25" t="s">
        <v>845</v>
      </c>
      <c r="BD875" s="14">
        <f t="shared" si="256"/>
        <v>384</v>
      </c>
      <c r="BE875" s="14">
        <f>SUMIFS(BD$4:BD875,$AU$4:$AU875,"="&amp;$AU875,$AY$4:$AY875,"="&amp;$AY875)</f>
        <v>384</v>
      </c>
      <c r="BF875" s="25" t="s">
        <v>846</v>
      </c>
      <c r="BG875" s="14">
        <f t="shared" si="257"/>
        <v>192</v>
      </c>
      <c r="BH875" s="14">
        <f>SUMIFS(BG$4:BG875,AU$4:AU875,"="&amp;AU875,AY$4:AY875,"="&amp;AY875)</f>
        <v>192</v>
      </c>
      <c r="BI875" s="25" t="s">
        <v>847</v>
      </c>
      <c r="BJ875" s="14">
        <f t="shared" si="258"/>
        <v>9600</v>
      </c>
      <c r="BK875" s="14">
        <f>SUMIFS(BJ$4:BJ875,$AU$4:$AU875,"="&amp;$AU875,$AY$4:$AY875,"="&amp;$AY875)</f>
        <v>9600</v>
      </c>
    </row>
    <row r="876" spans="46:63" ht="16.5" x14ac:dyDescent="0.2">
      <c r="AT876" s="13">
        <v>873</v>
      </c>
      <c r="AU876" s="13">
        <f t="shared" si="250"/>
        <v>11</v>
      </c>
      <c r="AV876" s="14">
        <f t="shared" si="251"/>
        <v>201208</v>
      </c>
      <c r="AW876" s="14">
        <f t="shared" si="252"/>
        <v>1102012</v>
      </c>
      <c r="AX876" s="13" t="s">
        <v>816</v>
      </c>
      <c r="AY876" s="13">
        <f t="shared" si="253"/>
        <v>8</v>
      </c>
      <c r="AZ876" s="13" t="s">
        <v>837</v>
      </c>
      <c r="BA876" s="14">
        <f t="shared" si="254"/>
        <v>2</v>
      </c>
      <c r="BB876" s="14" t="str">
        <f t="shared" si="255"/>
        <v>夏侯惇魂珠-8 等级-2</v>
      </c>
      <c r="BC876" s="25" t="s">
        <v>845</v>
      </c>
      <c r="BD876" s="14">
        <f t="shared" si="256"/>
        <v>576</v>
      </c>
      <c r="BE876" s="14">
        <f>SUMIFS(BD$4:BD876,$AU$4:$AU876,"="&amp;$AU876,$AY$4:$AY876,"="&amp;$AY876)</f>
        <v>960</v>
      </c>
      <c r="BF876" s="25" t="s">
        <v>846</v>
      </c>
      <c r="BG876" s="14">
        <f t="shared" si="257"/>
        <v>288</v>
      </c>
      <c r="BH876" s="14">
        <f>SUMIFS(BG$4:BG876,AU$4:AU876,"="&amp;AU876,AY$4:AY876,"="&amp;AY876)</f>
        <v>480</v>
      </c>
      <c r="BI876" s="25" t="s">
        <v>847</v>
      </c>
      <c r="BJ876" s="14">
        <f t="shared" si="258"/>
        <v>14400</v>
      </c>
      <c r="BK876" s="14">
        <f>SUMIFS(BJ$4:BJ876,$AU$4:$AU876,"="&amp;$AU876,$AY$4:$AY876,"="&amp;$AY876)</f>
        <v>24000</v>
      </c>
    </row>
    <row r="877" spans="46:63" ht="16.5" x14ac:dyDescent="0.2">
      <c r="AT877" s="13">
        <v>874</v>
      </c>
      <c r="AU877" s="13">
        <f t="shared" si="250"/>
        <v>11</v>
      </c>
      <c r="AV877" s="14">
        <f t="shared" si="251"/>
        <v>201208</v>
      </c>
      <c r="AW877" s="14">
        <f t="shared" si="252"/>
        <v>1102012</v>
      </c>
      <c r="AX877" s="13" t="s">
        <v>816</v>
      </c>
      <c r="AY877" s="13">
        <f t="shared" si="253"/>
        <v>8</v>
      </c>
      <c r="AZ877" s="13" t="s">
        <v>837</v>
      </c>
      <c r="BA877" s="14">
        <f t="shared" si="254"/>
        <v>3</v>
      </c>
      <c r="BB877" s="14" t="str">
        <f t="shared" si="255"/>
        <v>夏侯惇魂珠-8 等级-3</v>
      </c>
      <c r="BC877" s="25" t="s">
        <v>845</v>
      </c>
      <c r="BD877" s="14">
        <f t="shared" si="256"/>
        <v>768</v>
      </c>
      <c r="BE877" s="14">
        <f>SUMIFS(BD$4:BD877,$AU$4:$AU877,"="&amp;$AU877,$AY$4:$AY877,"="&amp;$AY877)</f>
        <v>1728</v>
      </c>
      <c r="BF877" s="25" t="s">
        <v>846</v>
      </c>
      <c r="BG877" s="14">
        <f t="shared" si="257"/>
        <v>384</v>
      </c>
      <c r="BH877" s="14">
        <f>SUMIFS(BG$4:BG877,AU$4:AU877,"="&amp;AU877,AY$4:AY877,"="&amp;AY877)</f>
        <v>864</v>
      </c>
      <c r="BI877" s="25" t="s">
        <v>847</v>
      </c>
      <c r="BJ877" s="14">
        <f t="shared" si="258"/>
        <v>19200</v>
      </c>
      <c r="BK877" s="14">
        <f>SUMIFS(BJ$4:BJ877,$AU$4:$AU877,"="&amp;$AU877,$AY$4:$AY877,"="&amp;$AY877)</f>
        <v>43200</v>
      </c>
    </row>
    <row r="878" spans="46:63" ht="16.5" x14ac:dyDescent="0.2">
      <c r="AT878" s="13">
        <v>875</v>
      </c>
      <c r="AU878" s="13">
        <f t="shared" si="250"/>
        <v>11</v>
      </c>
      <c r="AV878" s="14">
        <f t="shared" si="251"/>
        <v>201208</v>
      </c>
      <c r="AW878" s="14">
        <f t="shared" si="252"/>
        <v>1102012</v>
      </c>
      <c r="AX878" s="13" t="s">
        <v>816</v>
      </c>
      <c r="AY878" s="13">
        <f t="shared" si="253"/>
        <v>8</v>
      </c>
      <c r="AZ878" s="13" t="s">
        <v>837</v>
      </c>
      <c r="BA878" s="14">
        <f t="shared" si="254"/>
        <v>4</v>
      </c>
      <c r="BB878" s="14" t="str">
        <f t="shared" si="255"/>
        <v>夏侯惇魂珠-8 等级-4</v>
      </c>
      <c r="BC878" s="25" t="s">
        <v>845</v>
      </c>
      <c r="BD878" s="14">
        <f t="shared" si="256"/>
        <v>1152</v>
      </c>
      <c r="BE878" s="14">
        <f>SUMIFS(BD$4:BD878,$AU$4:$AU878,"="&amp;$AU878,$AY$4:$AY878,"="&amp;$AY878)</f>
        <v>2880</v>
      </c>
      <c r="BF878" s="25" t="s">
        <v>846</v>
      </c>
      <c r="BG878" s="14">
        <f t="shared" si="257"/>
        <v>576</v>
      </c>
      <c r="BH878" s="14">
        <f>SUMIFS(BG$4:BG878,AU$4:AU878,"="&amp;AU878,AY$4:AY878,"="&amp;AY878)</f>
        <v>1440</v>
      </c>
      <c r="BI878" s="25" t="s">
        <v>847</v>
      </c>
      <c r="BJ878" s="14">
        <f t="shared" si="258"/>
        <v>28800</v>
      </c>
      <c r="BK878" s="14">
        <f>SUMIFS(BJ$4:BJ878,$AU$4:$AU878,"="&amp;$AU878,$AY$4:$AY878,"="&amp;$AY878)</f>
        <v>72000</v>
      </c>
    </row>
    <row r="879" spans="46:63" ht="16.5" x14ac:dyDescent="0.2">
      <c r="AT879" s="13">
        <v>876</v>
      </c>
      <c r="AU879" s="13">
        <f t="shared" si="250"/>
        <v>11</v>
      </c>
      <c r="AV879" s="14">
        <f t="shared" si="251"/>
        <v>201208</v>
      </c>
      <c r="AW879" s="14">
        <f t="shared" si="252"/>
        <v>1102012</v>
      </c>
      <c r="AX879" s="13" t="s">
        <v>816</v>
      </c>
      <c r="AY879" s="13">
        <f t="shared" si="253"/>
        <v>8</v>
      </c>
      <c r="AZ879" s="13" t="s">
        <v>837</v>
      </c>
      <c r="BA879" s="14">
        <f t="shared" si="254"/>
        <v>5</v>
      </c>
      <c r="BB879" s="14" t="str">
        <f t="shared" si="255"/>
        <v>夏侯惇魂珠-8 等级-5</v>
      </c>
      <c r="BC879" s="25" t="s">
        <v>845</v>
      </c>
      <c r="BD879" s="14">
        <f t="shared" si="256"/>
        <v>1536</v>
      </c>
      <c r="BE879" s="14">
        <f>SUMIFS(BD$4:BD879,$AU$4:$AU879,"="&amp;$AU879,$AY$4:$AY879,"="&amp;$AY879)</f>
        <v>4416</v>
      </c>
      <c r="BF879" s="25" t="s">
        <v>846</v>
      </c>
      <c r="BG879" s="14">
        <f t="shared" si="257"/>
        <v>768</v>
      </c>
      <c r="BH879" s="14">
        <f>SUMIFS(BG$4:BG879,AU$4:AU879,"="&amp;AU879,AY$4:AY879,"="&amp;AY879)</f>
        <v>2208</v>
      </c>
      <c r="BI879" s="25" t="s">
        <v>847</v>
      </c>
      <c r="BJ879" s="14">
        <f t="shared" si="258"/>
        <v>38400</v>
      </c>
      <c r="BK879" s="14">
        <f>SUMIFS(BJ$4:BJ879,$AU$4:$AU879,"="&amp;$AU879,$AY$4:$AY879,"="&amp;$AY879)</f>
        <v>110400</v>
      </c>
    </row>
    <row r="880" spans="46:63" ht="16.5" x14ac:dyDescent="0.2">
      <c r="AT880" s="13">
        <v>877</v>
      </c>
      <c r="AU880" s="13">
        <f t="shared" si="250"/>
        <v>11</v>
      </c>
      <c r="AV880" s="14">
        <f t="shared" si="251"/>
        <v>201208</v>
      </c>
      <c r="AW880" s="14">
        <f t="shared" si="252"/>
        <v>1102012</v>
      </c>
      <c r="AX880" s="13" t="s">
        <v>816</v>
      </c>
      <c r="AY880" s="13">
        <f t="shared" si="253"/>
        <v>8</v>
      </c>
      <c r="AZ880" s="13" t="s">
        <v>837</v>
      </c>
      <c r="BA880" s="14">
        <f t="shared" si="254"/>
        <v>6</v>
      </c>
      <c r="BB880" s="14" t="str">
        <f t="shared" si="255"/>
        <v>夏侯惇魂珠-8 等级-6</v>
      </c>
      <c r="BC880" s="25" t="s">
        <v>845</v>
      </c>
      <c r="BD880" s="14">
        <f t="shared" si="256"/>
        <v>1920</v>
      </c>
      <c r="BE880" s="14">
        <f>SUMIFS(BD$4:BD880,$AU$4:$AU880,"="&amp;$AU880,$AY$4:$AY880,"="&amp;$AY880)</f>
        <v>6336</v>
      </c>
      <c r="BF880" s="25" t="s">
        <v>846</v>
      </c>
      <c r="BG880" s="14">
        <f t="shared" si="257"/>
        <v>960</v>
      </c>
      <c r="BH880" s="14">
        <f>SUMIFS(BG$4:BG880,AU$4:AU880,"="&amp;AU880,AY$4:AY880,"="&amp;AY880)</f>
        <v>3168</v>
      </c>
      <c r="BI880" s="25" t="s">
        <v>847</v>
      </c>
      <c r="BJ880" s="14">
        <f t="shared" si="258"/>
        <v>48000</v>
      </c>
      <c r="BK880" s="14">
        <f>SUMIFS(BJ$4:BJ880,$AU$4:$AU880,"="&amp;$AU880,$AY$4:$AY880,"="&amp;$AY880)</f>
        <v>158400</v>
      </c>
    </row>
    <row r="881" spans="46:63" ht="16.5" x14ac:dyDescent="0.2">
      <c r="AT881" s="13">
        <v>878</v>
      </c>
      <c r="AU881" s="13">
        <f t="shared" si="250"/>
        <v>11</v>
      </c>
      <c r="AV881" s="14">
        <f t="shared" si="251"/>
        <v>201208</v>
      </c>
      <c r="AW881" s="14">
        <f t="shared" si="252"/>
        <v>1102012</v>
      </c>
      <c r="AX881" s="13" t="s">
        <v>816</v>
      </c>
      <c r="AY881" s="13">
        <f t="shared" si="253"/>
        <v>8</v>
      </c>
      <c r="AZ881" s="13" t="s">
        <v>837</v>
      </c>
      <c r="BA881" s="14">
        <f t="shared" si="254"/>
        <v>7</v>
      </c>
      <c r="BB881" s="14" t="str">
        <f t="shared" si="255"/>
        <v>夏侯惇魂珠-8 等级-7</v>
      </c>
      <c r="BC881" s="25" t="s">
        <v>845</v>
      </c>
      <c r="BD881" s="14">
        <f t="shared" si="256"/>
        <v>2304</v>
      </c>
      <c r="BE881" s="14">
        <f>SUMIFS(BD$4:BD881,$AU$4:$AU881,"="&amp;$AU881,$AY$4:$AY881,"="&amp;$AY881)</f>
        <v>8640</v>
      </c>
      <c r="BF881" s="25" t="s">
        <v>846</v>
      </c>
      <c r="BG881" s="14">
        <f t="shared" si="257"/>
        <v>1152</v>
      </c>
      <c r="BH881" s="14">
        <f>SUMIFS(BG$4:BG881,AU$4:AU881,"="&amp;AU881,AY$4:AY881,"="&amp;AY881)</f>
        <v>4320</v>
      </c>
      <c r="BI881" s="25" t="s">
        <v>847</v>
      </c>
      <c r="BJ881" s="14">
        <f t="shared" si="258"/>
        <v>57600</v>
      </c>
      <c r="BK881" s="14">
        <f>SUMIFS(BJ$4:BJ881,$AU$4:$AU881,"="&amp;$AU881,$AY$4:$AY881,"="&amp;$AY881)</f>
        <v>216000</v>
      </c>
    </row>
    <row r="882" spans="46:63" ht="16.5" x14ac:dyDescent="0.2">
      <c r="AT882" s="13">
        <v>879</v>
      </c>
      <c r="AU882" s="13">
        <f t="shared" si="250"/>
        <v>11</v>
      </c>
      <c r="AV882" s="14">
        <f t="shared" si="251"/>
        <v>201208</v>
      </c>
      <c r="AW882" s="14">
        <f t="shared" si="252"/>
        <v>1102012</v>
      </c>
      <c r="AX882" s="13" t="s">
        <v>816</v>
      </c>
      <c r="AY882" s="13">
        <f t="shared" si="253"/>
        <v>8</v>
      </c>
      <c r="AZ882" s="13" t="s">
        <v>837</v>
      </c>
      <c r="BA882" s="14">
        <f t="shared" si="254"/>
        <v>8</v>
      </c>
      <c r="BB882" s="14" t="str">
        <f t="shared" si="255"/>
        <v>夏侯惇魂珠-8 等级-8</v>
      </c>
      <c r="BC882" s="25" t="s">
        <v>845</v>
      </c>
      <c r="BD882" s="14">
        <f t="shared" si="256"/>
        <v>2688</v>
      </c>
      <c r="BE882" s="14">
        <f>SUMIFS(BD$4:BD882,$AU$4:$AU882,"="&amp;$AU882,$AY$4:$AY882,"="&amp;$AY882)</f>
        <v>11328</v>
      </c>
      <c r="BF882" s="25" t="s">
        <v>846</v>
      </c>
      <c r="BG882" s="14">
        <f t="shared" si="257"/>
        <v>1344</v>
      </c>
      <c r="BH882" s="14">
        <f>SUMIFS(BG$4:BG882,AU$4:AU882,"="&amp;AU882,AY$4:AY882,"="&amp;AY882)</f>
        <v>5664</v>
      </c>
      <c r="BI882" s="25" t="s">
        <v>847</v>
      </c>
      <c r="BJ882" s="14">
        <f t="shared" si="258"/>
        <v>67200</v>
      </c>
      <c r="BK882" s="14">
        <f>SUMIFS(BJ$4:BJ882,$AU$4:$AU882,"="&amp;$AU882,$AY$4:$AY882,"="&amp;$AY882)</f>
        <v>283200</v>
      </c>
    </row>
    <row r="883" spans="46:63" ht="16.5" x14ac:dyDescent="0.2">
      <c r="AT883" s="13">
        <v>880</v>
      </c>
      <c r="AU883" s="13">
        <f t="shared" si="250"/>
        <v>11</v>
      </c>
      <c r="AV883" s="14">
        <f t="shared" si="251"/>
        <v>201208</v>
      </c>
      <c r="AW883" s="14">
        <f t="shared" si="252"/>
        <v>1102012</v>
      </c>
      <c r="AX883" s="13" t="s">
        <v>816</v>
      </c>
      <c r="AY883" s="13">
        <f t="shared" si="253"/>
        <v>8</v>
      </c>
      <c r="AZ883" s="13" t="s">
        <v>837</v>
      </c>
      <c r="BA883" s="14">
        <f t="shared" si="254"/>
        <v>9</v>
      </c>
      <c r="BB883" s="14" t="str">
        <f t="shared" si="255"/>
        <v>夏侯惇魂珠-8 等级-9</v>
      </c>
      <c r="BC883" s="25" t="s">
        <v>845</v>
      </c>
      <c r="BD883" s="14">
        <f t="shared" si="256"/>
        <v>3072</v>
      </c>
      <c r="BE883" s="14">
        <f>SUMIFS(BD$4:BD883,$AU$4:$AU883,"="&amp;$AU883,$AY$4:$AY883,"="&amp;$AY883)</f>
        <v>14400</v>
      </c>
      <c r="BF883" s="25" t="s">
        <v>846</v>
      </c>
      <c r="BG883" s="14">
        <f t="shared" si="257"/>
        <v>1536</v>
      </c>
      <c r="BH883" s="14">
        <f>SUMIFS(BG$4:BG883,AU$4:AU883,"="&amp;AU883,AY$4:AY883,"="&amp;AY883)</f>
        <v>7200</v>
      </c>
      <c r="BI883" s="25" t="s">
        <v>847</v>
      </c>
      <c r="BJ883" s="14">
        <f t="shared" si="258"/>
        <v>76800</v>
      </c>
      <c r="BK883" s="14">
        <f>SUMIFS(BJ$4:BJ883,$AU$4:$AU883,"="&amp;$AU883,$AY$4:$AY883,"="&amp;$AY883)</f>
        <v>360000</v>
      </c>
    </row>
    <row r="884" spans="46:63" ht="16.5" x14ac:dyDescent="0.2">
      <c r="AT884" s="13">
        <v>881</v>
      </c>
      <c r="AU884" s="13">
        <f t="shared" si="250"/>
        <v>12</v>
      </c>
      <c r="AV884" s="14">
        <f t="shared" si="251"/>
        <v>201401</v>
      </c>
      <c r="AW884" s="14">
        <f t="shared" si="252"/>
        <v>1102014</v>
      </c>
      <c r="AX884" s="13" t="s">
        <v>816</v>
      </c>
      <c r="AY884" s="13">
        <f t="shared" si="253"/>
        <v>1</v>
      </c>
      <c r="AZ884" s="13" t="s">
        <v>837</v>
      </c>
      <c r="BA884" s="14">
        <f t="shared" si="254"/>
        <v>0</v>
      </c>
      <c r="BB884" s="14" t="str">
        <f t="shared" si="255"/>
        <v>石灵明魂珠-1 等级-0</v>
      </c>
      <c r="BC884" s="25" t="s">
        <v>845</v>
      </c>
      <c r="BD884" s="14">
        <f t="shared" si="256"/>
        <v>0</v>
      </c>
      <c r="BE884" s="14">
        <f>SUMIFS(BD$4:BD884,$AU$4:$AU884,"="&amp;$AU884,$AY$4:$AY884,"="&amp;$AY884)</f>
        <v>0</v>
      </c>
      <c r="BF884" s="25" t="s">
        <v>846</v>
      </c>
      <c r="BG884" s="14">
        <f t="shared" si="257"/>
        <v>0</v>
      </c>
      <c r="BH884" s="14">
        <f>SUMIFS(BG$4:BG884,AU$4:AU884,"="&amp;AU884,AY$4:AY884,"="&amp;AY884)</f>
        <v>0</v>
      </c>
      <c r="BI884" s="25" t="s">
        <v>847</v>
      </c>
      <c r="BJ884" s="14">
        <f t="shared" si="258"/>
        <v>0</v>
      </c>
      <c r="BK884" s="14">
        <f>SUMIFS(BJ$4:BJ884,$AU$4:$AU884,"="&amp;$AU884,$AY$4:$AY884,"="&amp;$AY884)</f>
        <v>0</v>
      </c>
    </row>
    <row r="885" spans="46:63" ht="16.5" x14ac:dyDescent="0.2">
      <c r="AT885" s="13">
        <v>882</v>
      </c>
      <c r="AU885" s="13">
        <f t="shared" si="250"/>
        <v>12</v>
      </c>
      <c r="AV885" s="14">
        <f t="shared" si="251"/>
        <v>201401</v>
      </c>
      <c r="AW885" s="14">
        <f t="shared" si="252"/>
        <v>1102014</v>
      </c>
      <c r="AX885" s="13" t="s">
        <v>816</v>
      </c>
      <c r="AY885" s="13">
        <f t="shared" si="253"/>
        <v>1</v>
      </c>
      <c r="AZ885" s="13" t="s">
        <v>837</v>
      </c>
      <c r="BA885" s="14">
        <f t="shared" si="254"/>
        <v>1</v>
      </c>
      <c r="BB885" s="14" t="str">
        <f t="shared" si="255"/>
        <v>石灵明魂珠-1 等级-1</v>
      </c>
      <c r="BC885" s="25" t="s">
        <v>845</v>
      </c>
      <c r="BD885" s="14">
        <f t="shared" si="256"/>
        <v>40</v>
      </c>
      <c r="BE885" s="14">
        <f>SUMIFS(BD$4:BD885,$AU$4:$AU885,"="&amp;$AU885,$AY$4:$AY885,"="&amp;$AY885)</f>
        <v>40</v>
      </c>
      <c r="BF885" s="25" t="s">
        <v>846</v>
      </c>
      <c r="BG885" s="14">
        <f t="shared" si="257"/>
        <v>20</v>
      </c>
      <c r="BH885" s="14">
        <f>SUMIFS(BG$4:BG885,AU$4:AU885,"="&amp;AU885,AY$4:AY885,"="&amp;AY885)</f>
        <v>20</v>
      </c>
      <c r="BI885" s="25" t="s">
        <v>847</v>
      </c>
      <c r="BJ885" s="14">
        <f t="shared" si="258"/>
        <v>800</v>
      </c>
      <c r="BK885" s="14">
        <f>SUMIFS(BJ$4:BJ885,$AU$4:$AU885,"="&amp;$AU885,$AY$4:$AY885,"="&amp;$AY885)</f>
        <v>800</v>
      </c>
    </row>
    <row r="886" spans="46:63" ht="16.5" x14ac:dyDescent="0.2">
      <c r="AT886" s="13">
        <v>883</v>
      </c>
      <c r="AU886" s="13">
        <f t="shared" si="250"/>
        <v>12</v>
      </c>
      <c r="AV886" s="14">
        <f t="shared" si="251"/>
        <v>201401</v>
      </c>
      <c r="AW886" s="14">
        <f t="shared" si="252"/>
        <v>1102014</v>
      </c>
      <c r="AX886" s="13" t="s">
        <v>816</v>
      </c>
      <c r="AY886" s="13">
        <f t="shared" si="253"/>
        <v>1</v>
      </c>
      <c r="AZ886" s="13" t="s">
        <v>837</v>
      </c>
      <c r="BA886" s="14">
        <f t="shared" si="254"/>
        <v>2</v>
      </c>
      <c r="BB886" s="14" t="str">
        <f t="shared" si="255"/>
        <v>石灵明魂珠-1 等级-2</v>
      </c>
      <c r="BC886" s="25" t="s">
        <v>845</v>
      </c>
      <c r="BD886" s="14">
        <f t="shared" si="256"/>
        <v>60</v>
      </c>
      <c r="BE886" s="14">
        <f>SUMIFS(BD$4:BD886,$AU$4:$AU886,"="&amp;$AU886,$AY$4:$AY886,"="&amp;$AY886)</f>
        <v>100</v>
      </c>
      <c r="BF886" s="25" t="s">
        <v>846</v>
      </c>
      <c r="BG886" s="14">
        <f t="shared" si="257"/>
        <v>30</v>
      </c>
      <c r="BH886" s="14">
        <f>SUMIFS(BG$4:BG886,AU$4:AU886,"="&amp;AU886,AY$4:AY886,"="&amp;AY886)</f>
        <v>50</v>
      </c>
      <c r="BI886" s="25" t="s">
        <v>847</v>
      </c>
      <c r="BJ886" s="14">
        <f t="shared" si="258"/>
        <v>1200</v>
      </c>
      <c r="BK886" s="14">
        <f>SUMIFS(BJ$4:BJ886,$AU$4:$AU886,"="&amp;$AU886,$AY$4:$AY886,"="&amp;$AY886)</f>
        <v>2000</v>
      </c>
    </row>
    <row r="887" spans="46:63" ht="16.5" x14ac:dyDescent="0.2">
      <c r="AT887" s="13">
        <v>884</v>
      </c>
      <c r="AU887" s="13">
        <f t="shared" si="250"/>
        <v>12</v>
      </c>
      <c r="AV887" s="14">
        <f t="shared" si="251"/>
        <v>201401</v>
      </c>
      <c r="AW887" s="14">
        <f t="shared" si="252"/>
        <v>1102014</v>
      </c>
      <c r="AX887" s="13" t="s">
        <v>816</v>
      </c>
      <c r="AY887" s="13">
        <f t="shared" si="253"/>
        <v>1</v>
      </c>
      <c r="AZ887" s="13" t="s">
        <v>837</v>
      </c>
      <c r="BA887" s="14">
        <f t="shared" si="254"/>
        <v>3</v>
      </c>
      <c r="BB887" s="14" t="str">
        <f t="shared" si="255"/>
        <v>石灵明魂珠-1 等级-3</v>
      </c>
      <c r="BC887" s="25" t="s">
        <v>845</v>
      </c>
      <c r="BD887" s="14">
        <f t="shared" si="256"/>
        <v>80</v>
      </c>
      <c r="BE887" s="14">
        <f>SUMIFS(BD$4:BD887,$AU$4:$AU887,"="&amp;$AU887,$AY$4:$AY887,"="&amp;$AY887)</f>
        <v>180</v>
      </c>
      <c r="BF887" s="25" t="s">
        <v>846</v>
      </c>
      <c r="BG887" s="14">
        <f t="shared" si="257"/>
        <v>40</v>
      </c>
      <c r="BH887" s="14">
        <f>SUMIFS(BG$4:BG887,AU$4:AU887,"="&amp;AU887,AY$4:AY887,"="&amp;AY887)</f>
        <v>90</v>
      </c>
      <c r="BI887" s="25" t="s">
        <v>847</v>
      </c>
      <c r="BJ887" s="14">
        <f t="shared" si="258"/>
        <v>1600</v>
      </c>
      <c r="BK887" s="14">
        <f>SUMIFS(BJ$4:BJ887,$AU$4:$AU887,"="&amp;$AU887,$AY$4:$AY887,"="&amp;$AY887)</f>
        <v>3600</v>
      </c>
    </row>
    <row r="888" spans="46:63" ht="16.5" x14ac:dyDescent="0.2">
      <c r="AT888" s="13">
        <v>885</v>
      </c>
      <c r="AU888" s="13">
        <f t="shared" si="250"/>
        <v>12</v>
      </c>
      <c r="AV888" s="14">
        <f t="shared" si="251"/>
        <v>201401</v>
      </c>
      <c r="AW888" s="14">
        <f t="shared" si="252"/>
        <v>1102014</v>
      </c>
      <c r="AX888" s="13" t="s">
        <v>816</v>
      </c>
      <c r="AY888" s="13">
        <f t="shared" si="253"/>
        <v>1</v>
      </c>
      <c r="AZ888" s="13" t="s">
        <v>837</v>
      </c>
      <c r="BA888" s="14">
        <f t="shared" si="254"/>
        <v>4</v>
      </c>
      <c r="BB888" s="14" t="str">
        <f t="shared" si="255"/>
        <v>石灵明魂珠-1 等级-4</v>
      </c>
      <c r="BC888" s="25" t="s">
        <v>845</v>
      </c>
      <c r="BD888" s="14">
        <f t="shared" si="256"/>
        <v>120</v>
      </c>
      <c r="BE888" s="14">
        <f>SUMIFS(BD$4:BD888,$AU$4:$AU888,"="&amp;$AU888,$AY$4:$AY888,"="&amp;$AY888)</f>
        <v>300</v>
      </c>
      <c r="BF888" s="25" t="s">
        <v>846</v>
      </c>
      <c r="BG888" s="14">
        <f t="shared" si="257"/>
        <v>60</v>
      </c>
      <c r="BH888" s="14">
        <f>SUMIFS(BG$4:BG888,AU$4:AU888,"="&amp;AU888,AY$4:AY888,"="&amp;AY888)</f>
        <v>150</v>
      </c>
      <c r="BI888" s="25" t="s">
        <v>847</v>
      </c>
      <c r="BJ888" s="14">
        <f t="shared" si="258"/>
        <v>2400</v>
      </c>
      <c r="BK888" s="14">
        <f>SUMIFS(BJ$4:BJ888,$AU$4:$AU888,"="&amp;$AU888,$AY$4:$AY888,"="&amp;$AY888)</f>
        <v>6000</v>
      </c>
    </row>
    <row r="889" spans="46:63" ht="16.5" x14ac:dyDescent="0.2">
      <c r="AT889" s="13">
        <v>886</v>
      </c>
      <c r="AU889" s="13">
        <f t="shared" si="250"/>
        <v>12</v>
      </c>
      <c r="AV889" s="14">
        <f t="shared" si="251"/>
        <v>201401</v>
      </c>
      <c r="AW889" s="14">
        <f t="shared" si="252"/>
        <v>1102014</v>
      </c>
      <c r="AX889" s="13" t="s">
        <v>816</v>
      </c>
      <c r="AY889" s="13">
        <f t="shared" si="253"/>
        <v>1</v>
      </c>
      <c r="AZ889" s="13" t="s">
        <v>837</v>
      </c>
      <c r="BA889" s="14">
        <f t="shared" si="254"/>
        <v>5</v>
      </c>
      <c r="BB889" s="14" t="str">
        <f t="shared" si="255"/>
        <v>石灵明魂珠-1 等级-5</v>
      </c>
      <c r="BC889" s="25" t="s">
        <v>845</v>
      </c>
      <c r="BD889" s="14">
        <f t="shared" si="256"/>
        <v>160</v>
      </c>
      <c r="BE889" s="14">
        <f>SUMIFS(BD$4:BD889,$AU$4:$AU889,"="&amp;$AU889,$AY$4:$AY889,"="&amp;$AY889)</f>
        <v>460</v>
      </c>
      <c r="BF889" s="25" t="s">
        <v>846</v>
      </c>
      <c r="BG889" s="14">
        <f t="shared" si="257"/>
        <v>80</v>
      </c>
      <c r="BH889" s="14">
        <f>SUMIFS(BG$4:BG889,AU$4:AU889,"="&amp;AU889,AY$4:AY889,"="&amp;AY889)</f>
        <v>230</v>
      </c>
      <c r="BI889" s="25" t="s">
        <v>847</v>
      </c>
      <c r="BJ889" s="14">
        <f t="shared" si="258"/>
        <v>3200</v>
      </c>
      <c r="BK889" s="14">
        <f>SUMIFS(BJ$4:BJ889,$AU$4:$AU889,"="&amp;$AU889,$AY$4:$AY889,"="&amp;$AY889)</f>
        <v>9200</v>
      </c>
    </row>
    <row r="890" spans="46:63" ht="16.5" x14ac:dyDescent="0.2">
      <c r="AT890" s="13">
        <v>887</v>
      </c>
      <c r="AU890" s="13">
        <f t="shared" si="250"/>
        <v>12</v>
      </c>
      <c r="AV890" s="14">
        <f t="shared" si="251"/>
        <v>201401</v>
      </c>
      <c r="AW890" s="14">
        <f t="shared" si="252"/>
        <v>1102014</v>
      </c>
      <c r="AX890" s="13" t="s">
        <v>816</v>
      </c>
      <c r="AY890" s="13">
        <f t="shared" si="253"/>
        <v>1</v>
      </c>
      <c r="AZ890" s="13" t="s">
        <v>837</v>
      </c>
      <c r="BA890" s="14">
        <f t="shared" si="254"/>
        <v>6</v>
      </c>
      <c r="BB890" s="14" t="str">
        <f t="shared" si="255"/>
        <v>石灵明魂珠-1 等级-6</v>
      </c>
      <c r="BC890" s="25" t="s">
        <v>845</v>
      </c>
      <c r="BD890" s="14">
        <f t="shared" si="256"/>
        <v>200</v>
      </c>
      <c r="BE890" s="14">
        <f>SUMIFS(BD$4:BD890,$AU$4:$AU890,"="&amp;$AU890,$AY$4:$AY890,"="&amp;$AY890)</f>
        <v>660</v>
      </c>
      <c r="BF890" s="25" t="s">
        <v>846</v>
      </c>
      <c r="BG890" s="14">
        <f t="shared" si="257"/>
        <v>100</v>
      </c>
      <c r="BH890" s="14">
        <f>SUMIFS(BG$4:BG890,AU$4:AU890,"="&amp;AU890,AY$4:AY890,"="&amp;AY890)</f>
        <v>330</v>
      </c>
      <c r="BI890" s="25" t="s">
        <v>847</v>
      </c>
      <c r="BJ890" s="14">
        <f t="shared" si="258"/>
        <v>4000</v>
      </c>
      <c r="BK890" s="14">
        <f>SUMIFS(BJ$4:BJ890,$AU$4:$AU890,"="&amp;$AU890,$AY$4:$AY890,"="&amp;$AY890)</f>
        <v>13200</v>
      </c>
    </row>
    <row r="891" spans="46:63" ht="16.5" x14ac:dyDescent="0.2">
      <c r="AT891" s="13">
        <v>888</v>
      </c>
      <c r="AU891" s="13">
        <f t="shared" si="250"/>
        <v>12</v>
      </c>
      <c r="AV891" s="14">
        <f t="shared" si="251"/>
        <v>201401</v>
      </c>
      <c r="AW891" s="14">
        <f t="shared" si="252"/>
        <v>1102014</v>
      </c>
      <c r="AX891" s="13" t="s">
        <v>816</v>
      </c>
      <c r="AY891" s="13">
        <f t="shared" si="253"/>
        <v>1</v>
      </c>
      <c r="AZ891" s="13" t="s">
        <v>837</v>
      </c>
      <c r="BA891" s="14">
        <f t="shared" si="254"/>
        <v>7</v>
      </c>
      <c r="BB891" s="14" t="str">
        <f t="shared" si="255"/>
        <v>石灵明魂珠-1 等级-7</v>
      </c>
      <c r="BC891" s="25" t="s">
        <v>845</v>
      </c>
      <c r="BD891" s="14">
        <f t="shared" si="256"/>
        <v>240</v>
      </c>
      <c r="BE891" s="14">
        <f>SUMIFS(BD$4:BD891,$AU$4:$AU891,"="&amp;$AU891,$AY$4:$AY891,"="&amp;$AY891)</f>
        <v>900</v>
      </c>
      <c r="BF891" s="25" t="s">
        <v>846</v>
      </c>
      <c r="BG891" s="14">
        <f t="shared" si="257"/>
        <v>120</v>
      </c>
      <c r="BH891" s="14">
        <f>SUMIFS(BG$4:BG891,AU$4:AU891,"="&amp;AU891,AY$4:AY891,"="&amp;AY891)</f>
        <v>450</v>
      </c>
      <c r="BI891" s="25" t="s">
        <v>847</v>
      </c>
      <c r="BJ891" s="14">
        <f t="shared" si="258"/>
        <v>4800</v>
      </c>
      <c r="BK891" s="14">
        <f>SUMIFS(BJ$4:BJ891,$AU$4:$AU891,"="&amp;$AU891,$AY$4:$AY891,"="&amp;$AY891)</f>
        <v>18000</v>
      </c>
    </row>
    <row r="892" spans="46:63" ht="16.5" x14ac:dyDescent="0.2">
      <c r="AT892" s="13">
        <v>889</v>
      </c>
      <c r="AU892" s="13">
        <f t="shared" si="250"/>
        <v>12</v>
      </c>
      <c r="AV892" s="14">
        <f t="shared" si="251"/>
        <v>201401</v>
      </c>
      <c r="AW892" s="14">
        <f t="shared" si="252"/>
        <v>1102014</v>
      </c>
      <c r="AX892" s="13" t="s">
        <v>816</v>
      </c>
      <c r="AY892" s="13">
        <f t="shared" si="253"/>
        <v>1</v>
      </c>
      <c r="AZ892" s="13" t="s">
        <v>837</v>
      </c>
      <c r="BA892" s="14">
        <f t="shared" si="254"/>
        <v>8</v>
      </c>
      <c r="BB892" s="14" t="str">
        <f t="shared" si="255"/>
        <v>石灵明魂珠-1 等级-8</v>
      </c>
      <c r="BC892" s="25" t="s">
        <v>845</v>
      </c>
      <c r="BD892" s="14">
        <f t="shared" si="256"/>
        <v>280</v>
      </c>
      <c r="BE892" s="14">
        <f>SUMIFS(BD$4:BD892,$AU$4:$AU892,"="&amp;$AU892,$AY$4:$AY892,"="&amp;$AY892)</f>
        <v>1180</v>
      </c>
      <c r="BF892" s="25" t="s">
        <v>846</v>
      </c>
      <c r="BG892" s="14">
        <f t="shared" si="257"/>
        <v>140</v>
      </c>
      <c r="BH892" s="14">
        <f>SUMIFS(BG$4:BG892,AU$4:AU892,"="&amp;AU892,AY$4:AY892,"="&amp;AY892)</f>
        <v>590</v>
      </c>
      <c r="BI892" s="25" t="s">
        <v>847</v>
      </c>
      <c r="BJ892" s="14">
        <f t="shared" si="258"/>
        <v>5600</v>
      </c>
      <c r="BK892" s="14">
        <f>SUMIFS(BJ$4:BJ892,$AU$4:$AU892,"="&amp;$AU892,$AY$4:$AY892,"="&amp;$AY892)</f>
        <v>23600</v>
      </c>
    </row>
    <row r="893" spans="46:63" ht="16.5" x14ac:dyDescent="0.2">
      <c r="AT893" s="13">
        <v>890</v>
      </c>
      <c r="AU893" s="13">
        <f t="shared" si="250"/>
        <v>12</v>
      </c>
      <c r="AV893" s="14">
        <f t="shared" si="251"/>
        <v>201401</v>
      </c>
      <c r="AW893" s="14">
        <f t="shared" si="252"/>
        <v>1102014</v>
      </c>
      <c r="AX893" s="13" t="s">
        <v>816</v>
      </c>
      <c r="AY893" s="13">
        <f t="shared" si="253"/>
        <v>1</v>
      </c>
      <c r="AZ893" s="13" t="s">
        <v>837</v>
      </c>
      <c r="BA893" s="14">
        <f t="shared" si="254"/>
        <v>9</v>
      </c>
      <c r="BB893" s="14" t="str">
        <f t="shared" si="255"/>
        <v>石灵明魂珠-1 等级-9</v>
      </c>
      <c r="BC893" s="25" t="s">
        <v>845</v>
      </c>
      <c r="BD893" s="14">
        <f t="shared" si="256"/>
        <v>320</v>
      </c>
      <c r="BE893" s="14">
        <f>SUMIFS(BD$4:BD893,$AU$4:$AU893,"="&amp;$AU893,$AY$4:$AY893,"="&amp;$AY893)</f>
        <v>1500</v>
      </c>
      <c r="BF893" s="25" t="s">
        <v>846</v>
      </c>
      <c r="BG893" s="14">
        <f t="shared" si="257"/>
        <v>160</v>
      </c>
      <c r="BH893" s="14">
        <f>SUMIFS(BG$4:BG893,AU$4:AU893,"="&amp;AU893,AY$4:AY893,"="&amp;AY893)</f>
        <v>750</v>
      </c>
      <c r="BI893" s="25" t="s">
        <v>847</v>
      </c>
      <c r="BJ893" s="14">
        <f t="shared" si="258"/>
        <v>6400</v>
      </c>
      <c r="BK893" s="14">
        <f>SUMIFS(BJ$4:BJ893,$AU$4:$AU893,"="&amp;$AU893,$AY$4:$AY893,"="&amp;$AY893)</f>
        <v>30000</v>
      </c>
    </row>
    <row r="894" spans="46:63" ht="16.5" x14ac:dyDescent="0.2">
      <c r="AT894" s="13">
        <v>891</v>
      </c>
      <c r="AU894" s="13">
        <f t="shared" si="250"/>
        <v>12</v>
      </c>
      <c r="AV894" s="14">
        <f t="shared" si="251"/>
        <v>201402</v>
      </c>
      <c r="AW894" s="14">
        <f t="shared" si="252"/>
        <v>1102014</v>
      </c>
      <c r="AX894" s="13" t="s">
        <v>816</v>
      </c>
      <c r="AY894" s="13">
        <f t="shared" si="253"/>
        <v>2</v>
      </c>
      <c r="AZ894" s="13" t="s">
        <v>837</v>
      </c>
      <c r="BA894" s="14">
        <f t="shared" si="254"/>
        <v>0</v>
      </c>
      <c r="BB894" s="14" t="str">
        <f t="shared" si="255"/>
        <v>石灵明魂珠-2 等级-0</v>
      </c>
      <c r="BC894" s="25" t="s">
        <v>845</v>
      </c>
      <c r="BD894" s="14">
        <f t="shared" si="256"/>
        <v>0</v>
      </c>
      <c r="BE894" s="14">
        <f>SUMIFS(BD$4:BD894,$AU$4:$AU894,"="&amp;$AU894,$AY$4:$AY894,"="&amp;$AY894)</f>
        <v>0</v>
      </c>
      <c r="BF894" s="25" t="s">
        <v>846</v>
      </c>
      <c r="BG894" s="14">
        <f t="shared" si="257"/>
        <v>0</v>
      </c>
      <c r="BH894" s="14">
        <f>SUMIFS(BG$4:BG894,AU$4:AU894,"="&amp;AU894,AY$4:AY894,"="&amp;AY894)</f>
        <v>0</v>
      </c>
      <c r="BI894" s="25" t="s">
        <v>847</v>
      </c>
      <c r="BJ894" s="14">
        <f t="shared" si="258"/>
        <v>0</v>
      </c>
      <c r="BK894" s="14">
        <f>SUMIFS(BJ$4:BJ894,$AU$4:$AU894,"="&amp;$AU894,$AY$4:$AY894,"="&amp;$AY894)</f>
        <v>0</v>
      </c>
    </row>
    <row r="895" spans="46:63" ht="16.5" x14ac:dyDescent="0.2">
      <c r="AT895" s="13">
        <v>892</v>
      </c>
      <c r="AU895" s="13">
        <f t="shared" si="250"/>
        <v>12</v>
      </c>
      <c r="AV895" s="14">
        <f t="shared" si="251"/>
        <v>201402</v>
      </c>
      <c r="AW895" s="14">
        <f t="shared" si="252"/>
        <v>1102014</v>
      </c>
      <c r="AX895" s="13" t="s">
        <v>816</v>
      </c>
      <c r="AY895" s="13">
        <f t="shared" si="253"/>
        <v>2</v>
      </c>
      <c r="AZ895" s="13" t="s">
        <v>837</v>
      </c>
      <c r="BA895" s="14">
        <f t="shared" si="254"/>
        <v>1</v>
      </c>
      <c r="BB895" s="14" t="str">
        <f t="shared" si="255"/>
        <v>石灵明魂珠-2 等级-1</v>
      </c>
      <c r="BC895" s="25" t="s">
        <v>845</v>
      </c>
      <c r="BD895" s="14">
        <f t="shared" si="256"/>
        <v>50</v>
      </c>
      <c r="BE895" s="14">
        <f>SUMIFS(BD$4:BD895,$AU$4:$AU895,"="&amp;$AU895,$AY$4:$AY895,"="&amp;$AY895)</f>
        <v>50</v>
      </c>
      <c r="BF895" s="25" t="s">
        <v>846</v>
      </c>
      <c r="BG895" s="14">
        <f t="shared" si="257"/>
        <v>25</v>
      </c>
      <c r="BH895" s="14">
        <f>SUMIFS(BG$4:BG895,AU$4:AU895,"="&amp;AU895,AY$4:AY895,"="&amp;AY895)</f>
        <v>25</v>
      </c>
      <c r="BI895" s="25" t="s">
        <v>847</v>
      </c>
      <c r="BJ895" s="14">
        <f t="shared" si="258"/>
        <v>1000</v>
      </c>
      <c r="BK895" s="14">
        <f>SUMIFS(BJ$4:BJ895,$AU$4:$AU895,"="&amp;$AU895,$AY$4:$AY895,"="&amp;$AY895)</f>
        <v>1000</v>
      </c>
    </row>
    <row r="896" spans="46:63" ht="16.5" x14ac:dyDescent="0.2">
      <c r="AT896" s="13">
        <v>893</v>
      </c>
      <c r="AU896" s="13">
        <f t="shared" si="250"/>
        <v>12</v>
      </c>
      <c r="AV896" s="14">
        <f t="shared" si="251"/>
        <v>201402</v>
      </c>
      <c r="AW896" s="14">
        <f t="shared" si="252"/>
        <v>1102014</v>
      </c>
      <c r="AX896" s="13" t="s">
        <v>816</v>
      </c>
      <c r="AY896" s="13">
        <f t="shared" si="253"/>
        <v>2</v>
      </c>
      <c r="AZ896" s="13" t="s">
        <v>837</v>
      </c>
      <c r="BA896" s="14">
        <f t="shared" si="254"/>
        <v>2</v>
      </c>
      <c r="BB896" s="14" t="str">
        <f t="shared" si="255"/>
        <v>石灵明魂珠-2 等级-2</v>
      </c>
      <c r="BC896" s="25" t="s">
        <v>845</v>
      </c>
      <c r="BD896" s="14">
        <f t="shared" si="256"/>
        <v>80</v>
      </c>
      <c r="BE896" s="14">
        <f>SUMIFS(BD$4:BD896,$AU$4:$AU896,"="&amp;$AU896,$AY$4:$AY896,"="&amp;$AY896)</f>
        <v>130</v>
      </c>
      <c r="BF896" s="25" t="s">
        <v>846</v>
      </c>
      <c r="BG896" s="14">
        <f t="shared" si="257"/>
        <v>40</v>
      </c>
      <c r="BH896" s="14">
        <f>SUMIFS(BG$4:BG896,AU$4:AU896,"="&amp;AU896,AY$4:AY896,"="&amp;AY896)</f>
        <v>65</v>
      </c>
      <c r="BI896" s="25" t="s">
        <v>847</v>
      </c>
      <c r="BJ896" s="14">
        <f t="shared" si="258"/>
        <v>1600</v>
      </c>
      <c r="BK896" s="14">
        <f>SUMIFS(BJ$4:BJ896,$AU$4:$AU896,"="&amp;$AU896,$AY$4:$AY896,"="&amp;$AY896)</f>
        <v>2600</v>
      </c>
    </row>
    <row r="897" spans="46:63" ht="16.5" x14ac:dyDescent="0.2">
      <c r="AT897" s="13">
        <v>894</v>
      </c>
      <c r="AU897" s="13">
        <f t="shared" si="250"/>
        <v>12</v>
      </c>
      <c r="AV897" s="14">
        <f t="shared" si="251"/>
        <v>201402</v>
      </c>
      <c r="AW897" s="14">
        <f t="shared" si="252"/>
        <v>1102014</v>
      </c>
      <c r="AX897" s="13" t="s">
        <v>816</v>
      </c>
      <c r="AY897" s="13">
        <f t="shared" si="253"/>
        <v>2</v>
      </c>
      <c r="AZ897" s="13" t="s">
        <v>837</v>
      </c>
      <c r="BA897" s="14">
        <f t="shared" si="254"/>
        <v>3</v>
      </c>
      <c r="BB897" s="14" t="str">
        <f t="shared" si="255"/>
        <v>石灵明魂珠-2 等级-3</v>
      </c>
      <c r="BC897" s="25" t="s">
        <v>845</v>
      </c>
      <c r="BD897" s="14">
        <f t="shared" si="256"/>
        <v>100</v>
      </c>
      <c r="BE897" s="14">
        <f>SUMIFS(BD$4:BD897,$AU$4:$AU897,"="&amp;$AU897,$AY$4:$AY897,"="&amp;$AY897)</f>
        <v>230</v>
      </c>
      <c r="BF897" s="25" t="s">
        <v>846</v>
      </c>
      <c r="BG897" s="14">
        <f t="shared" si="257"/>
        <v>50</v>
      </c>
      <c r="BH897" s="14">
        <f>SUMIFS(BG$4:BG897,AU$4:AU897,"="&amp;AU897,AY$4:AY897,"="&amp;AY897)</f>
        <v>115</v>
      </c>
      <c r="BI897" s="25" t="s">
        <v>847</v>
      </c>
      <c r="BJ897" s="14">
        <f t="shared" si="258"/>
        <v>2000</v>
      </c>
      <c r="BK897" s="14">
        <f>SUMIFS(BJ$4:BJ897,$AU$4:$AU897,"="&amp;$AU897,$AY$4:$AY897,"="&amp;$AY897)</f>
        <v>4600</v>
      </c>
    </row>
    <row r="898" spans="46:63" ht="16.5" x14ac:dyDescent="0.2">
      <c r="AT898" s="13">
        <v>895</v>
      </c>
      <c r="AU898" s="13">
        <f t="shared" si="250"/>
        <v>12</v>
      </c>
      <c r="AV898" s="14">
        <f t="shared" si="251"/>
        <v>201402</v>
      </c>
      <c r="AW898" s="14">
        <f t="shared" si="252"/>
        <v>1102014</v>
      </c>
      <c r="AX898" s="13" t="s">
        <v>816</v>
      </c>
      <c r="AY898" s="13">
        <f t="shared" si="253"/>
        <v>2</v>
      </c>
      <c r="AZ898" s="13" t="s">
        <v>837</v>
      </c>
      <c r="BA898" s="14">
        <f t="shared" si="254"/>
        <v>4</v>
      </c>
      <c r="BB898" s="14" t="str">
        <f t="shared" si="255"/>
        <v>石灵明魂珠-2 等级-4</v>
      </c>
      <c r="BC898" s="25" t="s">
        <v>845</v>
      </c>
      <c r="BD898" s="14">
        <f t="shared" si="256"/>
        <v>160</v>
      </c>
      <c r="BE898" s="14">
        <f>SUMIFS(BD$4:BD898,$AU$4:$AU898,"="&amp;$AU898,$AY$4:$AY898,"="&amp;$AY898)</f>
        <v>390</v>
      </c>
      <c r="BF898" s="25" t="s">
        <v>846</v>
      </c>
      <c r="BG898" s="14">
        <f t="shared" si="257"/>
        <v>80</v>
      </c>
      <c r="BH898" s="14">
        <f>SUMIFS(BG$4:BG898,AU$4:AU898,"="&amp;AU898,AY$4:AY898,"="&amp;AY898)</f>
        <v>195</v>
      </c>
      <c r="BI898" s="25" t="s">
        <v>847</v>
      </c>
      <c r="BJ898" s="14">
        <f t="shared" si="258"/>
        <v>3200</v>
      </c>
      <c r="BK898" s="14">
        <f>SUMIFS(BJ$4:BJ898,$AU$4:$AU898,"="&amp;$AU898,$AY$4:$AY898,"="&amp;$AY898)</f>
        <v>7800</v>
      </c>
    </row>
    <row r="899" spans="46:63" ht="16.5" x14ac:dyDescent="0.2">
      <c r="AT899" s="13">
        <v>896</v>
      </c>
      <c r="AU899" s="13">
        <f t="shared" si="250"/>
        <v>12</v>
      </c>
      <c r="AV899" s="14">
        <f t="shared" si="251"/>
        <v>201402</v>
      </c>
      <c r="AW899" s="14">
        <f t="shared" si="252"/>
        <v>1102014</v>
      </c>
      <c r="AX899" s="13" t="s">
        <v>816</v>
      </c>
      <c r="AY899" s="13">
        <f t="shared" si="253"/>
        <v>2</v>
      </c>
      <c r="AZ899" s="13" t="s">
        <v>837</v>
      </c>
      <c r="BA899" s="14">
        <f t="shared" si="254"/>
        <v>5</v>
      </c>
      <c r="BB899" s="14" t="str">
        <f t="shared" si="255"/>
        <v>石灵明魂珠-2 等级-5</v>
      </c>
      <c r="BC899" s="25" t="s">
        <v>845</v>
      </c>
      <c r="BD899" s="14">
        <f t="shared" si="256"/>
        <v>220</v>
      </c>
      <c r="BE899" s="14">
        <f>SUMIFS(BD$4:BD899,$AU$4:$AU899,"="&amp;$AU899,$AY$4:$AY899,"="&amp;$AY899)</f>
        <v>610</v>
      </c>
      <c r="BF899" s="25" t="s">
        <v>846</v>
      </c>
      <c r="BG899" s="14">
        <f t="shared" si="257"/>
        <v>110</v>
      </c>
      <c r="BH899" s="14">
        <f>SUMIFS(BG$4:BG899,AU$4:AU899,"="&amp;AU899,AY$4:AY899,"="&amp;AY899)</f>
        <v>305</v>
      </c>
      <c r="BI899" s="25" t="s">
        <v>847</v>
      </c>
      <c r="BJ899" s="14">
        <f t="shared" si="258"/>
        <v>4400</v>
      </c>
      <c r="BK899" s="14">
        <f>SUMIFS(BJ$4:BJ899,$AU$4:$AU899,"="&amp;$AU899,$AY$4:$AY899,"="&amp;$AY899)</f>
        <v>12200</v>
      </c>
    </row>
    <row r="900" spans="46:63" ht="16.5" x14ac:dyDescent="0.2">
      <c r="AT900" s="13">
        <v>897</v>
      </c>
      <c r="AU900" s="13">
        <f t="shared" si="250"/>
        <v>12</v>
      </c>
      <c r="AV900" s="14">
        <f t="shared" si="251"/>
        <v>201402</v>
      </c>
      <c r="AW900" s="14">
        <f t="shared" si="252"/>
        <v>1102014</v>
      </c>
      <c r="AX900" s="13" t="s">
        <v>816</v>
      </c>
      <c r="AY900" s="13">
        <f t="shared" si="253"/>
        <v>2</v>
      </c>
      <c r="AZ900" s="13" t="s">
        <v>837</v>
      </c>
      <c r="BA900" s="14">
        <f t="shared" si="254"/>
        <v>6</v>
      </c>
      <c r="BB900" s="14" t="str">
        <f t="shared" si="255"/>
        <v>石灵明魂珠-2 等级-6</v>
      </c>
      <c r="BC900" s="25" t="s">
        <v>845</v>
      </c>
      <c r="BD900" s="14">
        <f t="shared" si="256"/>
        <v>280</v>
      </c>
      <c r="BE900" s="14">
        <f>SUMIFS(BD$4:BD900,$AU$4:$AU900,"="&amp;$AU900,$AY$4:$AY900,"="&amp;$AY900)</f>
        <v>890</v>
      </c>
      <c r="BF900" s="25" t="s">
        <v>846</v>
      </c>
      <c r="BG900" s="14">
        <f t="shared" si="257"/>
        <v>140</v>
      </c>
      <c r="BH900" s="14">
        <f>SUMIFS(BG$4:BG900,AU$4:AU900,"="&amp;AU900,AY$4:AY900,"="&amp;AY900)</f>
        <v>445</v>
      </c>
      <c r="BI900" s="25" t="s">
        <v>847</v>
      </c>
      <c r="BJ900" s="14">
        <f t="shared" si="258"/>
        <v>5600</v>
      </c>
      <c r="BK900" s="14">
        <f>SUMIFS(BJ$4:BJ900,$AU$4:$AU900,"="&amp;$AU900,$AY$4:$AY900,"="&amp;$AY900)</f>
        <v>17800</v>
      </c>
    </row>
    <row r="901" spans="46:63" ht="16.5" x14ac:dyDescent="0.2">
      <c r="AT901" s="13">
        <v>898</v>
      </c>
      <c r="AU901" s="13">
        <f t="shared" ref="AU901:AU964" si="259">INT((AT901-1)/80)+1</f>
        <v>12</v>
      </c>
      <c r="AV901" s="14">
        <f t="shared" ref="AV901:AV964" si="260">INDEX($AJ$4:$AJ$203,(AU901-1)*8+AY901)</f>
        <v>201402</v>
      </c>
      <c r="AW901" s="14">
        <f t="shared" ref="AW901:AW964" si="261">INDEX($W$4:$W$28,AU901)</f>
        <v>1102014</v>
      </c>
      <c r="AX901" s="13" t="s">
        <v>816</v>
      </c>
      <c r="AY901" s="13">
        <f t="shared" ref="AY901:AY964" si="262">INT(((AT901-(AU901-1)*80)-1)/10)+1</f>
        <v>2</v>
      </c>
      <c r="AZ901" s="13" t="s">
        <v>837</v>
      </c>
      <c r="BA901" s="14">
        <f t="shared" ref="BA901:BA964" si="263">AT901-(AU901-1)*80-(AY901-1)*10-1</f>
        <v>7</v>
      </c>
      <c r="BB901" s="14" t="str">
        <f t="shared" ref="BB901:BB964" si="264">INDEX($X$4:$X$28,AU901)&amp;"魂珠-"&amp;AY901&amp;" 等级-"&amp;BA901</f>
        <v>石灵明魂珠-2 等级-7</v>
      </c>
      <c r="BC901" s="25" t="s">
        <v>845</v>
      </c>
      <c r="BD901" s="14">
        <f t="shared" ref="BD901:BD964" si="265">ROUND(INDEX(Q$4:Q$83,($AY901-1)*10+$BA901+1)*INDEX(AC$4:AC$28,$AU901),0)</f>
        <v>320</v>
      </c>
      <c r="BE901" s="14">
        <f>SUMIFS(BD$4:BD901,$AU$4:$AU901,"="&amp;$AU901,$AY$4:$AY901,"="&amp;$AY901)</f>
        <v>1210</v>
      </c>
      <c r="BF901" s="25" t="s">
        <v>846</v>
      </c>
      <c r="BG901" s="14">
        <f t="shared" ref="BG901:BG964" si="266">ROUND(INDEX(R$4:R$83,($AY901-1)*10+$BA901+1)*INDEX(AD$4:AD$28,$AU901),0)</f>
        <v>160</v>
      </c>
      <c r="BH901" s="14">
        <f>SUMIFS(BG$4:BG901,AU$4:AU901,"="&amp;AU901,AY$4:AY901,"="&amp;AY901)</f>
        <v>605</v>
      </c>
      <c r="BI901" s="25" t="s">
        <v>847</v>
      </c>
      <c r="BJ901" s="14">
        <f t="shared" ref="BJ901:BJ964" si="267">ROUND(INDEX(S$4:S$83,($AY901-1)*10+$BA901+1)*INDEX(AE$4:AE$28,$AU901),0)</f>
        <v>6400</v>
      </c>
      <c r="BK901" s="14">
        <f>SUMIFS(BJ$4:BJ901,$AU$4:$AU901,"="&amp;$AU901,$AY$4:$AY901,"="&amp;$AY901)</f>
        <v>24200</v>
      </c>
    </row>
    <row r="902" spans="46:63" ht="16.5" x14ac:dyDescent="0.2">
      <c r="AT902" s="13">
        <v>899</v>
      </c>
      <c r="AU902" s="13">
        <f t="shared" si="259"/>
        <v>12</v>
      </c>
      <c r="AV902" s="14">
        <f t="shared" si="260"/>
        <v>201402</v>
      </c>
      <c r="AW902" s="14">
        <f t="shared" si="261"/>
        <v>1102014</v>
      </c>
      <c r="AX902" s="13" t="s">
        <v>816</v>
      </c>
      <c r="AY902" s="13">
        <f t="shared" si="262"/>
        <v>2</v>
      </c>
      <c r="AZ902" s="13" t="s">
        <v>837</v>
      </c>
      <c r="BA902" s="14">
        <f t="shared" si="263"/>
        <v>8</v>
      </c>
      <c r="BB902" s="14" t="str">
        <f t="shared" si="264"/>
        <v>石灵明魂珠-2 等级-8</v>
      </c>
      <c r="BC902" s="25" t="s">
        <v>845</v>
      </c>
      <c r="BD902" s="14">
        <f t="shared" si="265"/>
        <v>380</v>
      </c>
      <c r="BE902" s="14">
        <f>SUMIFS(BD$4:BD902,$AU$4:$AU902,"="&amp;$AU902,$AY$4:$AY902,"="&amp;$AY902)</f>
        <v>1590</v>
      </c>
      <c r="BF902" s="25" t="s">
        <v>846</v>
      </c>
      <c r="BG902" s="14">
        <f t="shared" si="266"/>
        <v>190</v>
      </c>
      <c r="BH902" s="14">
        <f>SUMIFS(BG$4:BG902,AU$4:AU902,"="&amp;AU902,AY$4:AY902,"="&amp;AY902)</f>
        <v>795</v>
      </c>
      <c r="BI902" s="25" t="s">
        <v>847</v>
      </c>
      <c r="BJ902" s="14">
        <f t="shared" si="267"/>
        <v>7600</v>
      </c>
      <c r="BK902" s="14">
        <f>SUMIFS(BJ$4:BJ902,$AU$4:$AU902,"="&amp;$AU902,$AY$4:$AY902,"="&amp;$AY902)</f>
        <v>31800</v>
      </c>
    </row>
    <row r="903" spans="46:63" ht="16.5" x14ac:dyDescent="0.2">
      <c r="AT903" s="13">
        <v>900</v>
      </c>
      <c r="AU903" s="13">
        <f t="shared" si="259"/>
        <v>12</v>
      </c>
      <c r="AV903" s="14">
        <f t="shared" si="260"/>
        <v>201402</v>
      </c>
      <c r="AW903" s="14">
        <f t="shared" si="261"/>
        <v>1102014</v>
      </c>
      <c r="AX903" s="13" t="s">
        <v>816</v>
      </c>
      <c r="AY903" s="13">
        <f t="shared" si="262"/>
        <v>2</v>
      </c>
      <c r="AZ903" s="13" t="s">
        <v>837</v>
      </c>
      <c r="BA903" s="14">
        <f t="shared" si="263"/>
        <v>9</v>
      </c>
      <c r="BB903" s="14" t="str">
        <f t="shared" si="264"/>
        <v>石灵明魂珠-2 等级-9</v>
      </c>
      <c r="BC903" s="25" t="s">
        <v>845</v>
      </c>
      <c r="BD903" s="14">
        <f t="shared" si="265"/>
        <v>450</v>
      </c>
      <c r="BE903" s="14">
        <f>SUMIFS(BD$4:BD903,$AU$4:$AU903,"="&amp;$AU903,$AY$4:$AY903,"="&amp;$AY903)</f>
        <v>2040</v>
      </c>
      <c r="BF903" s="25" t="s">
        <v>846</v>
      </c>
      <c r="BG903" s="14">
        <f t="shared" si="266"/>
        <v>225</v>
      </c>
      <c r="BH903" s="14">
        <f>SUMIFS(BG$4:BG903,AU$4:AU903,"="&amp;AU903,AY$4:AY903,"="&amp;AY903)</f>
        <v>1020</v>
      </c>
      <c r="BI903" s="25" t="s">
        <v>847</v>
      </c>
      <c r="BJ903" s="14">
        <f t="shared" si="267"/>
        <v>9000</v>
      </c>
      <c r="BK903" s="14">
        <f>SUMIFS(BJ$4:BJ903,$AU$4:$AU903,"="&amp;$AU903,$AY$4:$AY903,"="&amp;$AY903)</f>
        <v>40800</v>
      </c>
    </row>
    <row r="904" spans="46:63" ht="16.5" x14ac:dyDescent="0.2">
      <c r="AT904" s="13">
        <v>901</v>
      </c>
      <c r="AU904" s="13">
        <f t="shared" si="259"/>
        <v>12</v>
      </c>
      <c r="AV904" s="14">
        <f t="shared" si="260"/>
        <v>201403</v>
      </c>
      <c r="AW904" s="14">
        <f t="shared" si="261"/>
        <v>1102014</v>
      </c>
      <c r="AX904" s="13" t="s">
        <v>816</v>
      </c>
      <c r="AY904" s="13">
        <f t="shared" si="262"/>
        <v>3</v>
      </c>
      <c r="AZ904" s="13" t="s">
        <v>837</v>
      </c>
      <c r="BA904" s="14">
        <f t="shared" si="263"/>
        <v>0</v>
      </c>
      <c r="BB904" s="14" t="str">
        <f t="shared" si="264"/>
        <v>石灵明魂珠-3 等级-0</v>
      </c>
      <c r="BC904" s="25" t="s">
        <v>845</v>
      </c>
      <c r="BD904" s="14">
        <f t="shared" si="265"/>
        <v>0</v>
      </c>
      <c r="BE904" s="14">
        <f>SUMIFS(BD$4:BD904,$AU$4:$AU904,"="&amp;$AU904,$AY$4:$AY904,"="&amp;$AY904)</f>
        <v>0</v>
      </c>
      <c r="BF904" s="25" t="s">
        <v>846</v>
      </c>
      <c r="BG904" s="14">
        <f t="shared" si="266"/>
        <v>0</v>
      </c>
      <c r="BH904" s="14">
        <f>SUMIFS(BG$4:BG904,AU$4:AU904,"="&amp;AU904,AY$4:AY904,"="&amp;AY904)</f>
        <v>0</v>
      </c>
      <c r="BI904" s="25" t="s">
        <v>847</v>
      </c>
      <c r="BJ904" s="14">
        <f t="shared" si="267"/>
        <v>0</v>
      </c>
      <c r="BK904" s="14">
        <f>SUMIFS(BJ$4:BJ904,$AU$4:$AU904,"="&amp;$AU904,$AY$4:$AY904,"="&amp;$AY904)</f>
        <v>0</v>
      </c>
    </row>
    <row r="905" spans="46:63" ht="16.5" x14ac:dyDescent="0.2">
      <c r="AT905" s="13">
        <v>902</v>
      </c>
      <c r="AU905" s="13">
        <f t="shared" si="259"/>
        <v>12</v>
      </c>
      <c r="AV905" s="14">
        <f t="shared" si="260"/>
        <v>201403</v>
      </c>
      <c r="AW905" s="14">
        <f t="shared" si="261"/>
        <v>1102014</v>
      </c>
      <c r="AX905" s="13" t="s">
        <v>816</v>
      </c>
      <c r="AY905" s="13">
        <f t="shared" si="262"/>
        <v>3</v>
      </c>
      <c r="AZ905" s="13" t="s">
        <v>837</v>
      </c>
      <c r="BA905" s="14">
        <f t="shared" si="263"/>
        <v>1</v>
      </c>
      <c r="BB905" s="14" t="str">
        <f t="shared" si="264"/>
        <v>石灵明魂珠-3 等级-1</v>
      </c>
      <c r="BC905" s="25" t="s">
        <v>845</v>
      </c>
      <c r="BD905" s="14">
        <f t="shared" si="265"/>
        <v>80</v>
      </c>
      <c r="BE905" s="14">
        <f>SUMIFS(BD$4:BD905,$AU$4:$AU905,"="&amp;$AU905,$AY$4:$AY905,"="&amp;$AY905)</f>
        <v>80</v>
      </c>
      <c r="BF905" s="25" t="s">
        <v>846</v>
      </c>
      <c r="BG905" s="14">
        <f t="shared" si="266"/>
        <v>40</v>
      </c>
      <c r="BH905" s="14">
        <f>SUMIFS(BG$4:BG905,AU$4:AU905,"="&amp;AU905,AY$4:AY905,"="&amp;AY905)</f>
        <v>40</v>
      </c>
      <c r="BI905" s="25" t="s">
        <v>847</v>
      </c>
      <c r="BJ905" s="14">
        <f t="shared" si="267"/>
        <v>1600</v>
      </c>
      <c r="BK905" s="14">
        <f>SUMIFS(BJ$4:BJ905,$AU$4:$AU905,"="&amp;$AU905,$AY$4:$AY905,"="&amp;$AY905)</f>
        <v>1600</v>
      </c>
    </row>
    <row r="906" spans="46:63" ht="16.5" x14ac:dyDescent="0.2">
      <c r="AT906" s="13">
        <v>903</v>
      </c>
      <c r="AU906" s="13">
        <f t="shared" si="259"/>
        <v>12</v>
      </c>
      <c r="AV906" s="14">
        <f t="shared" si="260"/>
        <v>201403</v>
      </c>
      <c r="AW906" s="14">
        <f t="shared" si="261"/>
        <v>1102014</v>
      </c>
      <c r="AX906" s="13" t="s">
        <v>816</v>
      </c>
      <c r="AY906" s="13">
        <f t="shared" si="262"/>
        <v>3</v>
      </c>
      <c r="AZ906" s="13" t="s">
        <v>837</v>
      </c>
      <c r="BA906" s="14">
        <f t="shared" si="263"/>
        <v>2</v>
      </c>
      <c r="BB906" s="14" t="str">
        <f t="shared" si="264"/>
        <v>石灵明魂珠-3 等级-2</v>
      </c>
      <c r="BC906" s="25" t="s">
        <v>845</v>
      </c>
      <c r="BD906" s="14">
        <f t="shared" si="265"/>
        <v>120</v>
      </c>
      <c r="BE906" s="14">
        <f>SUMIFS(BD$4:BD906,$AU$4:$AU906,"="&amp;$AU906,$AY$4:$AY906,"="&amp;$AY906)</f>
        <v>200</v>
      </c>
      <c r="BF906" s="25" t="s">
        <v>846</v>
      </c>
      <c r="BG906" s="14">
        <f t="shared" si="266"/>
        <v>60</v>
      </c>
      <c r="BH906" s="14">
        <f>SUMIFS(BG$4:BG906,AU$4:AU906,"="&amp;AU906,AY$4:AY906,"="&amp;AY906)</f>
        <v>100</v>
      </c>
      <c r="BI906" s="25" t="s">
        <v>847</v>
      </c>
      <c r="BJ906" s="14">
        <f t="shared" si="267"/>
        <v>2400</v>
      </c>
      <c r="BK906" s="14">
        <f>SUMIFS(BJ$4:BJ906,$AU$4:$AU906,"="&amp;$AU906,$AY$4:$AY906,"="&amp;$AY906)</f>
        <v>4000</v>
      </c>
    </row>
    <row r="907" spans="46:63" ht="16.5" x14ac:dyDescent="0.2">
      <c r="AT907" s="13">
        <v>904</v>
      </c>
      <c r="AU907" s="13">
        <f t="shared" si="259"/>
        <v>12</v>
      </c>
      <c r="AV907" s="14">
        <f t="shared" si="260"/>
        <v>201403</v>
      </c>
      <c r="AW907" s="14">
        <f t="shared" si="261"/>
        <v>1102014</v>
      </c>
      <c r="AX907" s="13" t="s">
        <v>816</v>
      </c>
      <c r="AY907" s="13">
        <f t="shared" si="262"/>
        <v>3</v>
      </c>
      <c r="AZ907" s="13" t="s">
        <v>837</v>
      </c>
      <c r="BA907" s="14">
        <f t="shared" si="263"/>
        <v>3</v>
      </c>
      <c r="BB907" s="14" t="str">
        <f t="shared" si="264"/>
        <v>石灵明魂珠-3 等级-3</v>
      </c>
      <c r="BC907" s="25" t="s">
        <v>845</v>
      </c>
      <c r="BD907" s="14">
        <f t="shared" si="265"/>
        <v>160</v>
      </c>
      <c r="BE907" s="14">
        <f>SUMIFS(BD$4:BD907,$AU$4:$AU907,"="&amp;$AU907,$AY$4:$AY907,"="&amp;$AY907)</f>
        <v>360</v>
      </c>
      <c r="BF907" s="25" t="s">
        <v>846</v>
      </c>
      <c r="BG907" s="14">
        <f t="shared" si="266"/>
        <v>80</v>
      </c>
      <c r="BH907" s="14">
        <f>SUMIFS(BG$4:BG907,AU$4:AU907,"="&amp;AU907,AY$4:AY907,"="&amp;AY907)</f>
        <v>180</v>
      </c>
      <c r="BI907" s="25" t="s">
        <v>847</v>
      </c>
      <c r="BJ907" s="14">
        <f t="shared" si="267"/>
        <v>3200</v>
      </c>
      <c r="BK907" s="14">
        <f>SUMIFS(BJ$4:BJ907,$AU$4:$AU907,"="&amp;$AU907,$AY$4:$AY907,"="&amp;$AY907)</f>
        <v>7200</v>
      </c>
    </row>
    <row r="908" spans="46:63" ht="16.5" x14ac:dyDescent="0.2">
      <c r="AT908" s="13">
        <v>905</v>
      </c>
      <c r="AU908" s="13">
        <f t="shared" si="259"/>
        <v>12</v>
      </c>
      <c r="AV908" s="14">
        <f t="shared" si="260"/>
        <v>201403</v>
      </c>
      <c r="AW908" s="14">
        <f t="shared" si="261"/>
        <v>1102014</v>
      </c>
      <c r="AX908" s="13" t="s">
        <v>816</v>
      </c>
      <c r="AY908" s="13">
        <f t="shared" si="262"/>
        <v>3</v>
      </c>
      <c r="AZ908" s="13" t="s">
        <v>837</v>
      </c>
      <c r="BA908" s="14">
        <f t="shared" si="263"/>
        <v>4</v>
      </c>
      <c r="BB908" s="14" t="str">
        <f t="shared" si="264"/>
        <v>石灵明魂珠-3 等级-4</v>
      </c>
      <c r="BC908" s="25" t="s">
        <v>845</v>
      </c>
      <c r="BD908" s="14">
        <f t="shared" si="265"/>
        <v>240</v>
      </c>
      <c r="BE908" s="14">
        <f>SUMIFS(BD$4:BD908,$AU$4:$AU908,"="&amp;$AU908,$AY$4:$AY908,"="&amp;$AY908)</f>
        <v>600</v>
      </c>
      <c r="BF908" s="25" t="s">
        <v>846</v>
      </c>
      <c r="BG908" s="14">
        <f t="shared" si="266"/>
        <v>120</v>
      </c>
      <c r="BH908" s="14">
        <f>SUMIFS(BG$4:BG908,AU$4:AU908,"="&amp;AU908,AY$4:AY908,"="&amp;AY908)</f>
        <v>300</v>
      </c>
      <c r="BI908" s="25" t="s">
        <v>847</v>
      </c>
      <c r="BJ908" s="14">
        <f t="shared" si="267"/>
        <v>4800</v>
      </c>
      <c r="BK908" s="14">
        <f>SUMIFS(BJ$4:BJ908,$AU$4:$AU908,"="&amp;$AU908,$AY$4:$AY908,"="&amp;$AY908)</f>
        <v>12000</v>
      </c>
    </row>
    <row r="909" spans="46:63" ht="16.5" x14ac:dyDescent="0.2">
      <c r="AT909" s="13">
        <v>906</v>
      </c>
      <c r="AU909" s="13">
        <f t="shared" si="259"/>
        <v>12</v>
      </c>
      <c r="AV909" s="14">
        <f t="shared" si="260"/>
        <v>201403</v>
      </c>
      <c r="AW909" s="14">
        <f t="shared" si="261"/>
        <v>1102014</v>
      </c>
      <c r="AX909" s="13" t="s">
        <v>816</v>
      </c>
      <c r="AY909" s="13">
        <f t="shared" si="262"/>
        <v>3</v>
      </c>
      <c r="AZ909" s="13" t="s">
        <v>837</v>
      </c>
      <c r="BA909" s="14">
        <f t="shared" si="263"/>
        <v>5</v>
      </c>
      <c r="BB909" s="14" t="str">
        <f t="shared" si="264"/>
        <v>石灵明魂珠-3 等级-5</v>
      </c>
      <c r="BC909" s="25" t="s">
        <v>845</v>
      </c>
      <c r="BD909" s="14">
        <f t="shared" si="265"/>
        <v>320</v>
      </c>
      <c r="BE909" s="14">
        <f>SUMIFS(BD$4:BD909,$AU$4:$AU909,"="&amp;$AU909,$AY$4:$AY909,"="&amp;$AY909)</f>
        <v>920</v>
      </c>
      <c r="BF909" s="25" t="s">
        <v>846</v>
      </c>
      <c r="BG909" s="14">
        <f t="shared" si="266"/>
        <v>160</v>
      </c>
      <c r="BH909" s="14">
        <f>SUMIFS(BG$4:BG909,AU$4:AU909,"="&amp;AU909,AY$4:AY909,"="&amp;AY909)</f>
        <v>460</v>
      </c>
      <c r="BI909" s="25" t="s">
        <v>847</v>
      </c>
      <c r="BJ909" s="14">
        <f t="shared" si="267"/>
        <v>6400</v>
      </c>
      <c r="BK909" s="14">
        <f>SUMIFS(BJ$4:BJ909,$AU$4:$AU909,"="&amp;$AU909,$AY$4:$AY909,"="&amp;$AY909)</f>
        <v>18400</v>
      </c>
    </row>
    <row r="910" spans="46:63" ht="16.5" x14ac:dyDescent="0.2">
      <c r="AT910" s="13">
        <v>907</v>
      </c>
      <c r="AU910" s="13">
        <f t="shared" si="259"/>
        <v>12</v>
      </c>
      <c r="AV910" s="14">
        <f t="shared" si="260"/>
        <v>201403</v>
      </c>
      <c r="AW910" s="14">
        <f t="shared" si="261"/>
        <v>1102014</v>
      </c>
      <c r="AX910" s="13" t="s">
        <v>816</v>
      </c>
      <c r="AY910" s="13">
        <f t="shared" si="262"/>
        <v>3</v>
      </c>
      <c r="AZ910" s="13" t="s">
        <v>837</v>
      </c>
      <c r="BA910" s="14">
        <f t="shared" si="263"/>
        <v>6</v>
      </c>
      <c r="BB910" s="14" t="str">
        <f t="shared" si="264"/>
        <v>石灵明魂珠-3 等级-6</v>
      </c>
      <c r="BC910" s="25" t="s">
        <v>845</v>
      </c>
      <c r="BD910" s="14">
        <f t="shared" si="265"/>
        <v>400</v>
      </c>
      <c r="BE910" s="14">
        <f>SUMIFS(BD$4:BD910,$AU$4:$AU910,"="&amp;$AU910,$AY$4:$AY910,"="&amp;$AY910)</f>
        <v>1320</v>
      </c>
      <c r="BF910" s="25" t="s">
        <v>846</v>
      </c>
      <c r="BG910" s="14">
        <f t="shared" si="266"/>
        <v>200</v>
      </c>
      <c r="BH910" s="14">
        <f>SUMIFS(BG$4:BG910,AU$4:AU910,"="&amp;AU910,AY$4:AY910,"="&amp;AY910)</f>
        <v>660</v>
      </c>
      <c r="BI910" s="25" t="s">
        <v>847</v>
      </c>
      <c r="BJ910" s="14">
        <f t="shared" si="267"/>
        <v>8000</v>
      </c>
      <c r="BK910" s="14">
        <f>SUMIFS(BJ$4:BJ910,$AU$4:$AU910,"="&amp;$AU910,$AY$4:$AY910,"="&amp;$AY910)</f>
        <v>26400</v>
      </c>
    </row>
    <row r="911" spans="46:63" ht="16.5" x14ac:dyDescent="0.2">
      <c r="AT911" s="13">
        <v>908</v>
      </c>
      <c r="AU911" s="13">
        <f t="shared" si="259"/>
        <v>12</v>
      </c>
      <c r="AV911" s="14">
        <f t="shared" si="260"/>
        <v>201403</v>
      </c>
      <c r="AW911" s="14">
        <f t="shared" si="261"/>
        <v>1102014</v>
      </c>
      <c r="AX911" s="13" t="s">
        <v>816</v>
      </c>
      <c r="AY911" s="13">
        <f t="shared" si="262"/>
        <v>3</v>
      </c>
      <c r="AZ911" s="13" t="s">
        <v>837</v>
      </c>
      <c r="BA911" s="14">
        <f t="shared" si="263"/>
        <v>7</v>
      </c>
      <c r="BB911" s="14" t="str">
        <f t="shared" si="264"/>
        <v>石灵明魂珠-3 等级-7</v>
      </c>
      <c r="BC911" s="25" t="s">
        <v>845</v>
      </c>
      <c r="BD911" s="14">
        <f t="shared" si="265"/>
        <v>480</v>
      </c>
      <c r="BE911" s="14">
        <f>SUMIFS(BD$4:BD911,$AU$4:$AU911,"="&amp;$AU911,$AY$4:$AY911,"="&amp;$AY911)</f>
        <v>1800</v>
      </c>
      <c r="BF911" s="25" t="s">
        <v>846</v>
      </c>
      <c r="BG911" s="14">
        <f t="shared" si="266"/>
        <v>240</v>
      </c>
      <c r="BH911" s="14">
        <f>SUMIFS(BG$4:BG911,AU$4:AU911,"="&amp;AU911,AY$4:AY911,"="&amp;AY911)</f>
        <v>900</v>
      </c>
      <c r="BI911" s="25" t="s">
        <v>847</v>
      </c>
      <c r="BJ911" s="14">
        <f t="shared" si="267"/>
        <v>9600</v>
      </c>
      <c r="BK911" s="14">
        <f>SUMIFS(BJ$4:BJ911,$AU$4:$AU911,"="&amp;$AU911,$AY$4:$AY911,"="&amp;$AY911)</f>
        <v>36000</v>
      </c>
    </row>
    <row r="912" spans="46:63" ht="16.5" x14ac:dyDescent="0.2">
      <c r="AT912" s="13">
        <v>909</v>
      </c>
      <c r="AU912" s="13">
        <f t="shared" si="259"/>
        <v>12</v>
      </c>
      <c r="AV912" s="14">
        <f t="shared" si="260"/>
        <v>201403</v>
      </c>
      <c r="AW912" s="14">
        <f t="shared" si="261"/>
        <v>1102014</v>
      </c>
      <c r="AX912" s="13" t="s">
        <v>816</v>
      </c>
      <c r="AY912" s="13">
        <f t="shared" si="262"/>
        <v>3</v>
      </c>
      <c r="AZ912" s="13" t="s">
        <v>837</v>
      </c>
      <c r="BA912" s="14">
        <f t="shared" si="263"/>
        <v>8</v>
      </c>
      <c r="BB912" s="14" t="str">
        <f t="shared" si="264"/>
        <v>石灵明魂珠-3 等级-8</v>
      </c>
      <c r="BC912" s="25" t="s">
        <v>845</v>
      </c>
      <c r="BD912" s="14">
        <f t="shared" si="265"/>
        <v>560</v>
      </c>
      <c r="BE912" s="14">
        <f>SUMIFS(BD$4:BD912,$AU$4:$AU912,"="&amp;$AU912,$AY$4:$AY912,"="&amp;$AY912)</f>
        <v>2360</v>
      </c>
      <c r="BF912" s="25" t="s">
        <v>846</v>
      </c>
      <c r="BG912" s="14">
        <f t="shared" si="266"/>
        <v>280</v>
      </c>
      <c r="BH912" s="14">
        <f>SUMIFS(BG$4:BG912,AU$4:AU912,"="&amp;AU912,AY$4:AY912,"="&amp;AY912)</f>
        <v>1180</v>
      </c>
      <c r="BI912" s="25" t="s">
        <v>847</v>
      </c>
      <c r="BJ912" s="14">
        <f t="shared" si="267"/>
        <v>11200</v>
      </c>
      <c r="BK912" s="14">
        <f>SUMIFS(BJ$4:BJ912,$AU$4:$AU912,"="&amp;$AU912,$AY$4:$AY912,"="&amp;$AY912)</f>
        <v>47200</v>
      </c>
    </row>
    <row r="913" spans="46:63" ht="16.5" x14ac:dyDescent="0.2">
      <c r="AT913" s="13">
        <v>910</v>
      </c>
      <c r="AU913" s="13">
        <f t="shared" si="259"/>
        <v>12</v>
      </c>
      <c r="AV913" s="14">
        <f t="shared" si="260"/>
        <v>201403</v>
      </c>
      <c r="AW913" s="14">
        <f t="shared" si="261"/>
        <v>1102014</v>
      </c>
      <c r="AX913" s="13" t="s">
        <v>816</v>
      </c>
      <c r="AY913" s="13">
        <f t="shared" si="262"/>
        <v>3</v>
      </c>
      <c r="AZ913" s="13" t="s">
        <v>837</v>
      </c>
      <c r="BA913" s="14">
        <f t="shared" si="263"/>
        <v>9</v>
      </c>
      <c r="BB913" s="14" t="str">
        <f t="shared" si="264"/>
        <v>石灵明魂珠-3 等级-9</v>
      </c>
      <c r="BC913" s="25" t="s">
        <v>845</v>
      </c>
      <c r="BD913" s="14">
        <f t="shared" si="265"/>
        <v>640</v>
      </c>
      <c r="BE913" s="14">
        <f>SUMIFS(BD$4:BD913,$AU$4:$AU913,"="&amp;$AU913,$AY$4:$AY913,"="&amp;$AY913)</f>
        <v>3000</v>
      </c>
      <c r="BF913" s="25" t="s">
        <v>846</v>
      </c>
      <c r="BG913" s="14">
        <f t="shared" si="266"/>
        <v>320</v>
      </c>
      <c r="BH913" s="14">
        <f>SUMIFS(BG$4:BG913,AU$4:AU913,"="&amp;AU913,AY$4:AY913,"="&amp;AY913)</f>
        <v>1500</v>
      </c>
      <c r="BI913" s="25" t="s">
        <v>847</v>
      </c>
      <c r="BJ913" s="14">
        <f t="shared" si="267"/>
        <v>12800</v>
      </c>
      <c r="BK913" s="14">
        <f>SUMIFS(BJ$4:BJ913,$AU$4:$AU913,"="&amp;$AU913,$AY$4:$AY913,"="&amp;$AY913)</f>
        <v>60000</v>
      </c>
    </row>
    <row r="914" spans="46:63" ht="16.5" x14ac:dyDescent="0.2">
      <c r="AT914" s="13">
        <v>911</v>
      </c>
      <c r="AU914" s="13">
        <f t="shared" si="259"/>
        <v>12</v>
      </c>
      <c r="AV914" s="14">
        <f t="shared" si="260"/>
        <v>201404</v>
      </c>
      <c r="AW914" s="14">
        <f t="shared" si="261"/>
        <v>1102014</v>
      </c>
      <c r="AX914" s="13" t="s">
        <v>816</v>
      </c>
      <c r="AY914" s="13">
        <f t="shared" si="262"/>
        <v>4</v>
      </c>
      <c r="AZ914" s="13" t="s">
        <v>837</v>
      </c>
      <c r="BA914" s="14">
        <f t="shared" si="263"/>
        <v>0</v>
      </c>
      <c r="BB914" s="14" t="str">
        <f t="shared" si="264"/>
        <v>石灵明魂珠-4 等级-0</v>
      </c>
      <c r="BC914" s="25" t="s">
        <v>845</v>
      </c>
      <c r="BD914" s="14">
        <f t="shared" si="265"/>
        <v>0</v>
      </c>
      <c r="BE914" s="14">
        <f>SUMIFS(BD$4:BD914,$AU$4:$AU914,"="&amp;$AU914,$AY$4:$AY914,"="&amp;$AY914)</f>
        <v>0</v>
      </c>
      <c r="BF914" s="25" t="s">
        <v>846</v>
      </c>
      <c r="BG914" s="14">
        <f t="shared" si="266"/>
        <v>0</v>
      </c>
      <c r="BH914" s="14">
        <f>SUMIFS(BG$4:BG914,AU$4:AU914,"="&amp;AU914,AY$4:AY914,"="&amp;AY914)</f>
        <v>0</v>
      </c>
      <c r="BI914" s="25" t="s">
        <v>847</v>
      </c>
      <c r="BJ914" s="14">
        <f t="shared" si="267"/>
        <v>0</v>
      </c>
      <c r="BK914" s="14">
        <f>SUMIFS(BJ$4:BJ914,$AU$4:$AU914,"="&amp;$AU914,$AY$4:$AY914,"="&amp;$AY914)</f>
        <v>0</v>
      </c>
    </row>
    <row r="915" spans="46:63" ht="16.5" x14ac:dyDescent="0.2">
      <c r="AT915" s="13">
        <v>912</v>
      </c>
      <c r="AU915" s="13">
        <f t="shared" si="259"/>
        <v>12</v>
      </c>
      <c r="AV915" s="14">
        <f t="shared" si="260"/>
        <v>201404</v>
      </c>
      <c r="AW915" s="14">
        <f t="shared" si="261"/>
        <v>1102014</v>
      </c>
      <c r="AX915" s="13" t="s">
        <v>816</v>
      </c>
      <c r="AY915" s="13">
        <f t="shared" si="262"/>
        <v>4</v>
      </c>
      <c r="AZ915" s="13" t="s">
        <v>837</v>
      </c>
      <c r="BA915" s="14">
        <f t="shared" si="263"/>
        <v>1</v>
      </c>
      <c r="BB915" s="14" t="str">
        <f t="shared" si="264"/>
        <v>石灵明魂珠-4 等级-1</v>
      </c>
      <c r="BC915" s="25" t="s">
        <v>845</v>
      </c>
      <c r="BD915" s="14">
        <f t="shared" si="265"/>
        <v>100</v>
      </c>
      <c r="BE915" s="14">
        <f>SUMIFS(BD$4:BD915,$AU$4:$AU915,"="&amp;$AU915,$AY$4:$AY915,"="&amp;$AY915)</f>
        <v>100</v>
      </c>
      <c r="BF915" s="25" t="s">
        <v>846</v>
      </c>
      <c r="BG915" s="14">
        <f t="shared" si="266"/>
        <v>50</v>
      </c>
      <c r="BH915" s="14">
        <f>SUMIFS(BG$4:BG915,AU$4:AU915,"="&amp;AU915,AY$4:AY915,"="&amp;AY915)</f>
        <v>50</v>
      </c>
      <c r="BI915" s="25" t="s">
        <v>847</v>
      </c>
      <c r="BJ915" s="14">
        <f t="shared" si="267"/>
        <v>2000</v>
      </c>
      <c r="BK915" s="14">
        <f>SUMIFS(BJ$4:BJ915,$AU$4:$AU915,"="&amp;$AU915,$AY$4:$AY915,"="&amp;$AY915)</f>
        <v>2000</v>
      </c>
    </row>
    <row r="916" spans="46:63" ht="16.5" x14ac:dyDescent="0.2">
      <c r="AT916" s="13">
        <v>913</v>
      </c>
      <c r="AU916" s="13">
        <f t="shared" si="259"/>
        <v>12</v>
      </c>
      <c r="AV916" s="14">
        <f t="shared" si="260"/>
        <v>201404</v>
      </c>
      <c r="AW916" s="14">
        <f t="shared" si="261"/>
        <v>1102014</v>
      </c>
      <c r="AX916" s="13" t="s">
        <v>816</v>
      </c>
      <c r="AY916" s="13">
        <f t="shared" si="262"/>
        <v>4</v>
      </c>
      <c r="AZ916" s="13" t="s">
        <v>837</v>
      </c>
      <c r="BA916" s="14">
        <f t="shared" si="263"/>
        <v>2</v>
      </c>
      <c r="BB916" s="14" t="str">
        <f t="shared" si="264"/>
        <v>石灵明魂珠-4 等级-2</v>
      </c>
      <c r="BC916" s="25" t="s">
        <v>845</v>
      </c>
      <c r="BD916" s="14">
        <f t="shared" si="265"/>
        <v>160</v>
      </c>
      <c r="BE916" s="14">
        <f>SUMIFS(BD$4:BD916,$AU$4:$AU916,"="&amp;$AU916,$AY$4:$AY916,"="&amp;$AY916)</f>
        <v>260</v>
      </c>
      <c r="BF916" s="25" t="s">
        <v>846</v>
      </c>
      <c r="BG916" s="14">
        <f t="shared" si="266"/>
        <v>80</v>
      </c>
      <c r="BH916" s="14">
        <f>SUMIFS(BG$4:BG916,AU$4:AU916,"="&amp;AU916,AY$4:AY916,"="&amp;AY916)</f>
        <v>130</v>
      </c>
      <c r="BI916" s="25" t="s">
        <v>847</v>
      </c>
      <c r="BJ916" s="14">
        <f t="shared" si="267"/>
        <v>3200</v>
      </c>
      <c r="BK916" s="14">
        <f>SUMIFS(BJ$4:BJ916,$AU$4:$AU916,"="&amp;$AU916,$AY$4:$AY916,"="&amp;$AY916)</f>
        <v>5200</v>
      </c>
    </row>
    <row r="917" spans="46:63" ht="16.5" x14ac:dyDescent="0.2">
      <c r="AT917" s="13">
        <v>914</v>
      </c>
      <c r="AU917" s="13">
        <f t="shared" si="259"/>
        <v>12</v>
      </c>
      <c r="AV917" s="14">
        <f t="shared" si="260"/>
        <v>201404</v>
      </c>
      <c r="AW917" s="14">
        <f t="shared" si="261"/>
        <v>1102014</v>
      </c>
      <c r="AX917" s="13" t="s">
        <v>816</v>
      </c>
      <c r="AY917" s="13">
        <f t="shared" si="262"/>
        <v>4</v>
      </c>
      <c r="AZ917" s="13" t="s">
        <v>837</v>
      </c>
      <c r="BA917" s="14">
        <f t="shared" si="263"/>
        <v>3</v>
      </c>
      <c r="BB917" s="14" t="str">
        <f t="shared" si="264"/>
        <v>石灵明魂珠-4 等级-3</v>
      </c>
      <c r="BC917" s="25" t="s">
        <v>845</v>
      </c>
      <c r="BD917" s="14">
        <f t="shared" si="265"/>
        <v>220</v>
      </c>
      <c r="BE917" s="14">
        <f>SUMIFS(BD$4:BD917,$AU$4:$AU917,"="&amp;$AU917,$AY$4:$AY917,"="&amp;$AY917)</f>
        <v>480</v>
      </c>
      <c r="BF917" s="25" t="s">
        <v>846</v>
      </c>
      <c r="BG917" s="14">
        <f t="shared" si="266"/>
        <v>110</v>
      </c>
      <c r="BH917" s="14">
        <f>SUMIFS(BG$4:BG917,AU$4:AU917,"="&amp;AU917,AY$4:AY917,"="&amp;AY917)</f>
        <v>240</v>
      </c>
      <c r="BI917" s="25" t="s">
        <v>847</v>
      </c>
      <c r="BJ917" s="14">
        <f t="shared" si="267"/>
        <v>4400</v>
      </c>
      <c r="BK917" s="14">
        <f>SUMIFS(BJ$4:BJ917,$AU$4:$AU917,"="&amp;$AU917,$AY$4:$AY917,"="&amp;$AY917)</f>
        <v>9600</v>
      </c>
    </row>
    <row r="918" spans="46:63" ht="16.5" x14ac:dyDescent="0.2">
      <c r="AT918" s="13">
        <v>915</v>
      </c>
      <c r="AU918" s="13">
        <f t="shared" si="259"/>
        <v>12</v>
      </c>
      <c r="AV918" s="14">
        <f t="shared" si="260"/>
        <v>201404</v>
      </c>
      <c r="AW918" s="14">
        <f t="shared" si="261"/>
        <v>1102014</v>
      </c>
      <c r="AX918" s="13" t="s">
        <v>816</v>
      </c>
      <c r="AY918" s="13">
        <f t="shared" si="262"/>
        <v>4</v>
      </c>
      <c r="AZ918" s="13" t="s">
        <v>837</v>
      </c>
      <c r="BA918" s="14">
        <f t="shared" si="263"/>
        <v>4</v>
      </c>
      <c r="BB918" s="14" t="str">
        <f t="shared" si="264"/>
        <v>石灵明魂珠-4 等级-4</v>
      </c>
      <c r="BC918" s="25" t="s">
        <v>845</v>
      </c>
      <c r="BD918" s="14">
        <f t="shared" si="265"/>
        <v>320</v>
      </c>
      <c r="BE918" s="14">
        <f>SUMIFS(BD$4:BD918,$AU$4:$AU918,"="&amp;$AU918,$AY$4:$AY918,"="&amp;$AY918)</f>
        <v>800</v>
      </c>
      <c r="BF918" s="25" t="s">
        <v>846</v>
      </c>
      <c r="BG918" s="14">
        <f t="shared" si="266"/>
        <v>160</v>
      </c>
      <c r="BH918" s="14">
        <f>SUMIFS(BG$4:BG918,AU$4:AU918,"="&amp;AU918,AY$4:AY918,"="&amp;AY918)</f>
        <v>400</v>
      </c>
      <c r="BI918" s="25" t="s">
        <v>847</v>
      </c>
      <c r="BJ918" s="14">
        <f t="shared" si="267"/>
        <v>6400</v>
      </c>
      <c r="BK918" s="14">
        <f>SUMIFS(BJ$4:BJ918,$AU$4:$AU918,"="&amp;$AU918,$AY$4:$AY918,"="&amp;$AY918)</f>
        <v>16000</v>
      </c>
    </row>
    <row r="919" spans="46:63" ht="16.5" x14ac:dyDescent="0.2">
      <c r="AT919" s="13">
        <v>916</v>
      </c>
      <c r="AU919" s="13">
        <f t="shared" si="259"/>
        <v>12</v>
      </c>
      <c r="AV919" s="14">
        <f t="shared" si="260"/>
        <v>201404</v>
      </c>
      <c r="AW919" s="14">
        <f t="shared" si="261"/>
        <v>1102014</v>
      </c>
      <c r="AX919" s="13" t="s">
        <v>816</v>
      </c>
      <c r="AY919" s="13">
        <f t="shared" si="262"/>
        <v>4</v>
      </c>
      <c r="AZ919" s="13" t="s">
        <v>837</v>
      </c>
      <c r="BA919" s="14">
        <f t="shared" si="263"/>
        <v>5</v>
      </c>
      <c r="BB919" s="14" t="str">
        <f t="shared" si="264"/>
        <v>石灵明魂珠-4 等级-5</v>
      </c>
      <c r="BC919" s="25" t="s">
        <v>845</v>
      </c>
      <c r="BD919" s="14">
        <f t="shared" si="265"/>
        <v>420</v>
      </c>
      <c r="BE919" s="14">
        <f>SUMIFS(BD$4:BD919,$AU$4:$AU919,"="&amp;$AU919,$AY$4:$AY919,"="&amp;$AY919)</f>
        <v>1220</v>
      </c>
      <c r="BF919" s="25" t="s">
        <v>846</v>
      </c>
      <c r="BG919" s="14">
        <f t="shared" si="266"/>
        <v>210</v>
      </c>
      <c r="BH919" s="14">
        <f>SUMIFS(BG$4:BG919,AU$4:AU919,"="&amp;AU919,AY$4:AY919,"="&amp;AY919)</f>
        <v>610</v>
      </c>
      <c r="BI919" s="25" t="s">
        <v>847</v>
      </c>
      <c r="BJ919" s="14">
        <f t="shared" si="267"/>
        <v>8400</v>
      </c>
      <c r="BK919" s="14">
        <f>SUMIFS(BJ$4:BJ919,$AU$4:$AU919,"="&amp;$AU919,$AY$4:$AY919,"="&amp;$AY919)</f>
        <v>24400</v>
      </c>
    </row>
    <row r="920" spans="46:63" ht="16.5" x14ac:dyDescent="0.2">
      <c r="AT920" s="13">
        <v>917</v>
      </c>
      <c r="AU920" s="13">
        <f t="shared" si="259"/>
        <v>12</v>
      </c>
      <c r="AV920" s="14">
        <f t="shared" si="260"/>
        <v>201404</v>
      </c>
      <c r="AW920" s="14">
        <f t="shared" si="261"/>
        <v>1102014</v>
      </c>
      <c r="AX920" s="13" t="s">
        <v>816</v>
      </c>
      <c r="AY920" s="13">
        <f t="shared" si="262"/>
        <v>4</v>
      </c>
      <c r="AZ920" s="13" t="s">
        <v>837</v>
      </c>
      <c r="BA920" s="14">
        <f t="shared" si="263"/>
        <v>6</v>
      </c>
      <c r="BB920" s="14" t="str">
        <f t="shared" si="264"/>
        <v>石灵明魂珠-4 等级-6</v>
      </c>
      <c r="BC920" s="25" t="s">
        <v>845</v>
      </c>
      <c r="BD920" s="14">
        <f t="shared" si="265"/>
        <v>550</v>
      </c>
      <c r="BE920" s="14">
        <f>SUMIFS(BD$4:BD920,$AU$4:$AU920,"="&amp;$AU920,$AY$4:$AY920,"="&amp;$AY920)</f>
        <v>1770</v>
      </c>
      <c r="BF920" s="25" t="s">
        <v>846</v>
      </c>
      <c r="BG920" s="14">
        <f t="shared" si="266"/>
        <v>275</v>
      </c>
      <c r="BH920" s="14">
        <f>SUMIFS(BG$4:BG920,AU$4:AU920,"="&amp;AU920,AY$4:AY920,"="&amp;AY920)</f>
        <v>885</v>
      </c>
      <c r="BI920" s="25" t="s">
        <v>847</v>
      </c>
      <c r="BJ920" s="14">
        <f t="shared" si="267"/>
        <v>11000</v>
      </c>
      <c r="BK920" s="14">
        <f>SUMIFS(BJ$4:BJ920,$AU$4:$AU920,"="&amp;$AU920,$AY$4:$AY920,"="&amp;$AY920)</f>
        <v>35400</v>
      </c>
    </row>
    <row r="921" spans="46:63" ht="16.5" x14ac:dyDescent="0.2">
      <c r="AT921" s="13">
        <v>918</v>
      </c>
      <c r="AU921" s="13">
        <f t="shared" si="259"/>
        <v>12</v>
      </c>
      <c r="AV921" s="14">
        <f t="shared" si="260"/>
        <v>201404</v>
      </c>
      <c r="AW921" s="14">
        <f t="shared" si="261"/>
        <v>1102014</v>
      </c>
      <c r="AX921" s="13" t="s">
        <v>816</v>
      </c>
      <c r="AY921" s="13">
        <f t="shared" si="262"/>
        <v>4</v>
      </c>
      <c r="AZ921" s="13" t="s">
        <v>837</v>
      </c>
      <c r="BA921" s="14">
        <f t="shared" si="263"/>
        <v>7</v>
      </c>
      <c r="BB921" s="14" t="str">
        <f t="shared" si="264"/>
        <v>石灵明魂珠-4 等级-7</v>
      </c>
      <c r="BC921" s="25" t="s">
        <v>845</v>
      </c>
      <c r="BD921" s="14">
        <f t="shared" si="265"/>
        <v>650</v>
      </c>
      <c r="BE921" s="14">
        <f>SUMIFS(BD$4:BD921,$AU$4:$AU921,"="&amp;$AU921,$AY$4:$AY921,"="&amp;$AY921)</f>
        <v>2420</v>
      </c>
      <c r="BF921" s="25" t="s">
        <v>846</v>
      </c>
      <c r="BG921" s="14">
        <f t="shared" si="266"/>
        <v>325</v>
      </c>
      <c r="BH921" s="14">
        <f>SUMIFS(BG$4:BG921,AU$4:AU921,"="&amp;AU921,AY$4:AY921,"="&amp;AY921)</f>
        <v>1210</v>
      </c>
      <c r="BI921" s="25" t="s">
        <v>847</v>
      </c>
      <c r="BJ921" s="14">
        <f t="shared" si="267"/>
        <v>13000</v>
      </c>
      <c r="BK921" s="14">
        <f>SUMIFS(BJ$4:BJ921,$AU$4:$AU921,"="&amp;$AU921,$AY$4:$AY921,"="&amp;$AY921)</f>
        <v>48400</v>
      </c>
    </row>
    <row r="922" spans="46:63" ht="16.5" x14ac:dyDescent="0.2">
      <c r="AT922" s="13">
        <v>919</v>
      </c>
      <c r="AU922" s="13">
        <f t="shared" si="259"/>
        <v>12</v>
      </c>
      <c r="AV922" s="14">
        <f t="shared" si="260"/>
        <v>201404</v>
      </c>
      <c r="AW922" s="14">
        <f t="shared" si="261"/>
        <v>1102014</v>
      </c>
      <c r="AX922" s="13" t="s">
        <v>816</v>
      </c>
      <c r="AY922" s="13">
        <f t="shared" si="262"/>
        <v>4</v>
      </c>
      <c r="AZ922" s="13" t="s">
        <v>837</v>
      </c>
      <c r="BA922" s="14">
        <f t="shared" si="263"/>
        <v>8</v>
      </c>
      <c r="BB922" s="14" t="str">
        <f t="shared" si="264"/>
        <v>石灵明魂珠-4 等级-8</v>
      </c>
      <c r="BC922" s="25" t="s">
        <v>845</v>
      </c>
      <c r="BD922" s="14">
        <f t="shared" si="265"/>
        <v>750</v>
      </c>
      <c r="BE922" s="14">
        <f>SUMIFS(BD$4:BD922,$AU$4:$AU922,"="&amp;$AU922,$AY$4:$AY922,"="&amp;$AY922)</f>
        <v>3170</v>
      </c>
      <c r="BF922" s="25" t="s">
        <v>846</v>
      </c>
      <c r="BG922" s="14">
        <f t="shared" si="266"/>
        <v>375</v>
      </c>
      <c r="BH922" s="14">
        <f>SUMIFS(BG$4:BG922,AU$4:AU922,"="&amp;AU922,AY$4:AY922,"="&amp;AY922)</f>
        <v>1585</v>
      </c>
      <c r="BI922" s="25" t="s">
        <v>847</v>
      </c>
      <c r="BJ922" s="14">
        <f t="shared" si="267"/>
        <v>15000</v>
      </c>
      <c r="BK922" s="14">
        <f>SUMIFS(BJ$4:BJ922,$AU$4:$AU922,"="&amp;$AU922,$AY$4:$AY922,"="&amp;$AY922)</f>
        <v>63400</v>
      </c>
    </row>
    <row r="923" spans="46:63" ht="16.5" x14ac:dyDescent="0.2">
      <c r="AT923" s="13">
        <v>920</v>
      </c>
      <c r="AU923" s="13">
        <f t="shared" si="259"/>
        <v>12</v>
      </c>
      <c r="AV923" s="14">
        <f t="shared" si="260"/>
        <v>201404</v>
      </c>
      <c r="AW923" s="14">
        <f t="shared" si="261"/>
        <v>1102014</v>
      </c>
      <c r="AX923" s="13" t="s">
        <v>816</v>
      </c>
      <c r="AY923" s="13">
        <f t="shared" si="262"/>
        <v>4</v>
      </c>
      <c r="AZ923" s="13" t="s">
        <v>837</v>
      </c>
      <c r="BA923" s="14">
        <f t="shared" si="263"/>
        <v>9</v>
      </c>
      <c r="BB923" s="14" t="str">
        <f t="shared" si="264"/>
        <v>石灵明魂珠-4 等级-9</v>
      </c>
      <c r="BC923" s="25" t="s">
        <v>845</v>
      </c>
      <c r="BD923" s="14">
        <f t="shared" si="265"/>
        <v>850</v>
      </c>
      <c r="BE923" s="14">
        <f>SUMIFS(BD$4:BD923,$AU$4:$AU923,"="&amp;$AU923,$AY$4:$AY923,"="&amp;$AY923)</f>
        <v>4020</v>
      </c>
      <c r="BF923" s="25" t="s">
        <v>846</v>
      </c>
      <c r="BG923" s="14">
        <f t="shared" si="266"/>
        <v>425</v>
      </c>
      <c r="BH923" s="14">
        <f>SUMIFS(BG$4:BG923,AU$4:AU923,"="&amp;AU923,AY$4:AY923,"="&amp;AY923)</f>
        <v>2010</v>
      </c>
      <c r="BI923" s="25" t="s">
        <v>847</v>
      </c>
      <c r="BJ923" s="14">
        <f t="shared" si="267"/>
        <v>17000</v>
      </c>
      <c r="BK923" s="14">
        <f>SUMIFS(BJ$4:BJ923,$AU$4:$AU923,"="&amp;$AU923,$AY$4:$AY923,"="&amp;$AY923)</f>
        <v>80400</v>
      </c>
    </row>
    <row r="924" spans="46:63" ht="16.5" x14ac:dyDescent="0.2">
      <c r="AT924" s="13">
        <v>921</v>
      </c>
      <c r="AU924" s="13">
        <f t="shared" si="259"/>
        <v>12</v>
      </c>
      <c r="AV924" s="14">
        <f t="shared" si="260"/>
        <v>201405</v>
      </c>
      <c r="AW924" s="14">
        <f t="shared" si="261"/>
        <v>1102014</v>
      </c>
      <c r="AX924" s="13" t="s">
        <v>816</v>
      </c>
      <c r="AY924" s="13">
        <f t="shared" si="262"/>
        <v>5</v>
      </c>
      <c r="AZ924" s="13" t="s">
        <v>837</v>
      </c>
      <c r="BA924" s="14">
        <f t="shared" si="263"/>
        <v>0</v>
      </c>
      <c r="BB924" s="14" t="str">
        <f t="shared" si="264"/>
        <v>石灵明魂珠-5 等级-0</v>
      </c>
      <c r="BC924" s="25" t="s">
        <v>845</v>
      </c>
      <c r="BD924" s="14">
        <f t="shared" si="265"/>
        <v>0</v>
      </c>
      <c r="BE924" s="14">
        <f>SUMIFS(BD$4:BD924,$AU$4:$AU924,"="&amp;$AU924,$AY$4:$AY924,"="&amp;$AY924)</f>
        <v>0</v>
      </c>
      <c r="BF924" s="25" t="s">
        <v>846</v>
      </c>
      <c r="BG924" s="14">
        <f t="shared" si="266"/>
        <v>0</v>
      </c>
      <c r="BH924" s="14">
        <f>SUMIFS(BG$4:BG924,AU$4:AU924,"="&amp;AU924,AY$4:AY924,"="&amp;AY924)</f>
        <v>0</v>
      </c>
      <c r="BI924" s="25" t="s">
        <v>847</v>
      </c>
      <c r="BJ924" s="14">
        <f t="shared" si="267"/>
        <v>0</v>
      </c>
      <c r="BK924" s="14">
        <f>SUMIFS(BJ$4:BJ924,$AU$4:$AU924,"="&amp;$AU924,$AY$4:$AY924,"="&amp;$AY924)</f>
        <v>0</v>
      </c>
    </row>
    <row r="925" spans="46:63" ht="16.5" x14ac:dyDescent="0.2">
      <c r="AT925" s="13">
        <v>922</v>
      </c>
      <c r="AU925" s="13">
        <f t="shared" si="259"/>
        <v>12</v>
      </c>
      <c r="AV925" s="14">
        <f t="shared" si="260"/>
        <v>201405</v>
      </c>
      <c r="AW925" s="14">
        <f t="shared" si="261"/>
        <v>1102014</v>
      </c>
      <c r="AX925" s="13" t="s">
        <v>816</v>
      </c>
      <c r="AY925" s="13">
        <f t="shared" si="262"/>
        <v>5</v>
      </c>
      <c r="AZ925" s="13" t="s">
        <v>837</v>
      </c>
      <c r="BA925" s="14">
        <f t="shared" si="263"/>
        <v>1</v>
      </c>
      <c r="BB925" s="14" t="str">
        <f t="shared" si="264"/>
        <v>石灵明魂珠-5 等级-1</v>
      </c>
      <c r="BC925" s="25" t="s">
        <v>845</v>
      </c>
      <c r="BD925" s="14">
        <f t="shared" si="265"/>
        <v>140</v>
      </c>
      <c r="BE925" s="14">
        <f>SUMIFS(BD$4:BD925,$AU$4:$AU925,"="&amp;$AU925,$AY$4:$AY925,"="&amp;$AY925)</f>
        <v>140</v>
      </c>
      <c r="BF925" s="25" t="s">
        <v>846</v>
      </c>
      <c r="BG925" s="14">
        <f t="shared" si="266"/>
        <v>70</v>
      </c>
      <c r="BH925" s="14">
        <f>SUMIFS(BG$4:BG925,AU$4:AU925,"="&amp;AU925,AY$4:AY925,"="&amp;AY925)</f>
        <v>70</v>
      </c>
      <c r="BI925" s="25" t="s">
        <v>847</v>
      </c>
      <c r="BJ925" s="14">
        <f t="shared" si="267"/>
        <v>2800</v>
      </c>
      <c r="BK925" s="14">
        <f>SUMIFS(BJ$4:BJ925,$AU$4:$AU925,"="&amp;$AU925,$AY$4:$AY925,"="&amp;$AY925)</f>
        <v>2800</v>
      </c>
    </row>
    <row r="926" spans="46:63" ht="16.5" x14ac:dyDescent="0.2">
      <c r="AT926" s="13">
        <v>923</v>
      </c>
      <c r="AU926" s="13">
        <f t="shared" si="259"/>
        <v>12</v>
      </c>
      <c r="AV926" s="14">
        <f t="shared" si="260"/>
        <v>201405</v>
      </c>
      <c r="AW926" s="14">
        <f t="shared" si="261"/>
        <v>1102014</v>
      </c>
      <c r="AX926" s="13" t="s">
        <v>816</v>
      </c>
      <c r="AY926" s="13">
        <f t="shared" si="262"/>
        <v>5</v>
      </c>
      <c r="AZ926" s="13" t="s">
        <v>837</v>
      </c>
      <c r="BA926" s="14">
        <f t="shared" si="263"/>
        <v>2</v>
      </c>
      <c r="BB926" s="14" t="str">
        <f t="shared" si="264"/>
        <v>石灵明魂珠-5 等级-2</v>
      </c>
      <c r="BC926" s="25" t="s">
        <v>845</v>
      </c>
      <c r="BD926" s="14">
        <f t="shared" si="265"/>
        <v>200</v>
      </c>
      <c r="BE926" s="14">
        <f>SUMIFS(BD$4:BD926,$AU$4:$AU926,"="&amp;$AU926,$AY$4:$AY926,"="&amp;$AY926)</f>
        <v>340</v>
      </c>
      <c r="BF926" s="25" t="s">
        <v>846</v>
      </c>
      <c r="BG926" s="14">
        <f t="shared" si="266"/>
        <v>100</v>
      </c>
      <c r="BH926" s="14">
        <f>SUMIFS(BG$4:BG926,AU$4:AU926,"="&amp;AU926,AY$4:AY926,"="&amp;AY926)</f>
        <v>170</v>
      </c>
      <c r="BI926" s="25" t="s">
        <v>847</v>
      </c>
      <c r="BJ926" s="14">
        <f t="shared" si="267"/>
        <v>4000</v>
      </c>
      <c r="BK926" s="14">
        <f>SUMIFS(BJ$4:BJ926,$AU$4:$AU926,"="&amp;$AU926,$AY$4:$AY926,"="&amp;$AY926)</f>
        <v>6800</v>
      </c>
    </row>
    <row r="927" spans="46:63" ht="16.5" x14ac:dyDescent="0.2">
      <c r="AT927" s="13">
        <v>924</v>
      </c>
      <c r="AU927" s="13">
        <f t="shared" si="259"/>
        <v>12</v>
      </c>
      <c r="AV927" s="14">
        <f t="shared" si="260"/>
        <v>201405</v>
      </c>
      <c r="AW927" s="14">
        <f t="shared" si="261"/>
        <v>1102014</v>
      </c>
      <c r="AX927" s="13" t="s">
        <v>816</v>
      </c>
      <c r="AY927" s="13">
        <f t="shared" si="262"/>
        <v>5</v>
      </c>
      <c r="AZ927" s="13" t="s">
        <v>837</v>
      </c>
      <c r="BA927" s="14">
        <f t="shared" si="263"/>
        <v>3</v>
      </c>
      <c r="BB927" s="14" t="str">
        <f t="shared" si="264"/>
        <v>石灵明魂珠-5 等级-3</v>
      </c>
      <c r="BC927" s="25" t="s">
        <v>845</v>
      </c>
      <c r="BD927" s="14">
        <f t="shared" si="265"/>
        <v>260</v>
      </c>
      <c r="BE927" s="14">
        <f>SUMIFS(BD$4:BD927,$AU$4:$AU927,"="&amp;$AU927,$AY$4:$AY927,"="&amp;$AY927)</f>
        <v>600</v>
      </c>
      <c r="BF927" s="25" t="s">
        <v>846</v>
      </c>
      <c r="BG927" s="14">
        <f t="shared" si="266"/>
        <v>130</v>
      </c>
      <c r="BH927" s="14">
        <f>SUMIFS(BG$4:BG927,AU$4:AU927,"="&amp;AU927,AY$4:AY927,"="&amp;AY927)</f>
        <v>300</v>
      </c>
      <c r="BI927" s="25" t="s">
        <v>847</v>
      </c>
      <c r="BJ927" s="14">
        <f t="shared" si="267"/>
        <v>5200</v>
      </c>
      <c r="BK927" s="14">
        <f>SUMIFS(BJ$4:BJ927,$AU$4:$AU927,"="&amp;$AU927,$AY$4:$AY927,"="&amp;$AY927)</f>
        <v>12000</v>
      </c>
    </row>
    <row r="928" spans="46:63" ht="16.5" x14ac:dyDescent="0.2">
      <c r="AT928" s="13">
        <v>925</v>
      </c>
      <c r="AU928" s="13">
        <f t="shared" si="259"/>
        <v>12</v>
      </c>
      <c r="AV928" s="14">
        <f t="shared" si="260"/>
        <v>201405</v>
      </c>
      <c r="AW928" s="14">
        <f t="shared" si="261"/>
        <v>1102014</v>
      </c>
      <c r="AX928" s="13" t="s">
        <v>816</v>
      </c>
      <c r="AY928" s="13">
        <f t="shared" si="262"/>
        <v>5</v>
      </c>
      <c r="AZ928" s="13" t="s">
        <v>837</v>
      </c>
      <c r="BA928" s="14">
        <f t="shared" si="263"/>
        <v>4</v>
      </c>
      <c r="BB928" s="14" t="str">
        <f t="shared" si="264"/>
        <v>石灵明魂珠-5 等级-4</v>
      </c>
      <c r="BC928" s="25" t="s">
        <v>845</v>
      </c>
      <c r="BD928" s="14">
        <f t="shared" si="265"/>
        <v>400</v>
      </c>
      <c r="BE928" s="14">
        <f>SUMIFS(BD$4:BD928,$AU$4:$AU928,"="&amp;$AU928,$AY$4:$AY928,"="&amp;$AY928)</f>
        <v>1000</v>
      </c>
      <c r="BF928" s="25" t="s">
        <v>846</v>
      </c>
      <c r="BG928" s="14">
        <f t="shared" si="266"/>
        <v>200</v>
      </c>
      <c r="BH928" s="14">
        <f>SUMIFS(BG$4:BG928,AU$4:AU928,"="&amp;AU928,AY$4:AY928,"="&amp;AY928)</f>
        <v>500</v>
      </c>
      <c r="BI928" s="25" t="s">
        <v>847</v>
      </c>
      <c r="BJ928" s="14">
        <f t="shared" si="267"/>
        <v>8000</v>
      </c>
      <c r="BK928" s="14">
        <f>SUMIFS(BJ$4:BJ928,$AU$4:$AU928,"="&amp;$AU928,$AY$4:$AY928,"="&amp;$AY928)</f>
        <v>20000</v>
      </c>
    </row>
    <row r="929" spans="46:63" ht="16.5" x14ac:dyDescent="0.2">
      <c r="AT929" s="13">
        <v>926</v>
      </c>
      <c r="AU929" s="13">
        <f t="shared" si="259"/>
        <v>12</v>
      </c>
      <c r="AV929" s="14">
        <f t="shared" si="260"/>
        <v>201405</v>
      </c>
      <c r="AW929" s="14">
        <f t="shared" si="261"/>
        <v>1102014</v>
      </c>
      <c r="AX929" s="13" t="s">
        <v>816</v>
      </c>
      <c r="AY929" s="13">
        <f t="shared" si="262"/>
        <v>5</v>
      </c>
      <c r="AZ929" s="13" t="s">
        <v>837</v>
      </c>
      <c r="BA929" s="14">
        <f t="shared" si="263"/>
        <v>5</v>
      </c>
      <c r="BB929" s="14" t="str">
        <f t="shared" si="264"/>
        <v>石灵明魂珠-5 等级-5</v>
      </c>
      <c r="BC929" s="25" t="s">
        <v>845</v>
      </c>
      <c r="BD929" s="14">
        <f t="shared" si="265"/>
        <v>520</v>
      </c>
      <c r="BE929" s="14">
        <f>SUMIFS(BD$4:BD929,$AU$4:$AU929,"="&amp;$AU929,$AY$4:$AY929,"="&amp;$AY929)</f>
        <v>1520</v>
      </c>
      <c r="BF929" s="25" t="s">
        <v>846</v>
      </c>
      <c r="BG929" s="14">
        <f t="shared" si="266"/>
        <v>260</v>
      </c>
      <c r="BH929" s="14">
        <f>SUMIFS(BG$4:BG929,AU$4:AU929,"="&amp;AU929,AY$4:AY929,"="&amp;AY929)</f>
        <v>760</v>
      </c>
      <c r="BI929" s="25" t="s">
        <v>847</v>
      </c>
      <c r="BJ929" s="14">
        <f t="shared" si="267"/>
        <v>10400</v>
      </c>
      <c r="BK929" s="14">
        <f>SUMIFS(BJ$4:BJ929,$AU$4:$AU929,"="&amp;$AU929,$AY$4:$AY929,"="&amp;$AY929)</f>
        <v>30400</v>
      </c>
    </row>
    <row r="930" spans="46:63" ht="16.5" x14ac:dyDescent="0.2">
      <c r="AT930" s="13">
        <v>927</v>
      </c>
      <c r="AU930" s="13">
        <f t="shared" si="259"/>
        <v>12</v>
      </c>
      <c r="AV930" s="14">
        <f t="shared" si="260"/>
        <v>201405</v>
      </c>
      <c r="AW930" s="14">
        <f t="shared" si="261"/>
        <v>1102014</v>
      </c>
      <c r="AX930" s="13" t="s">
        <v>816</v>
      </c>
      <c r="AY930" s="13">
        <f t="shared" si="262"/>
        <v>5</v>
      </c>
      <c r="AZ930" s="13" t="s">
        <v>837</v>
      </c>
      <c r="BA930" s="14">
        <f t="shared" si="263"/>
        <v>6</v>
      </c>
      <c r="BB930" s="14" t="str">
        <f t="shared" si="264"/>
        <v>石灵明魂珠-5 等级-6</v>
      </c>
      <c r="BC930" s="25" t="s">
        <v>845</v>
      </c>
      <c r="BD930" s="14">
        <f t="shared" si="265"/>
        <v>650</v>
      </c>
      <c r="BE930" s="14">
        <f>SUMIFS(BD$4:BD930,$AU$4:$AU930,"="&amp;$AU930,$AY$4:$AY930,"="&amp;$AY930)</f>
        <v>2170</v>
      </c>
      <c r="BF930" s="25" t="s">
        <v>846</v>
      </c>
      <c r="BG930" s="14">
        <f t="shared" si="266"/>
        <v>325</v>
      </c>
      <c r="BH930" s="14">
        <f>SUMIFS(BG$4:BG930,AU$4:AU930,"="&amp;AU930,AY$4:AY930,"="&amp;AY930)</f>
        <v>1085</v>
      </c>
      <c r="BI930" s="25" t="s">
        <v>847</v>
      </c>
      <c r="BJ930" s="14">
        <f t="shared" si="267"/>
        <v>13000</v>
      </c>
      <c r="BK930" s="14">
        <f>SUMIFS(BJ$4:BJ930,$AU$4:$AU930,"="&amp;$AU930,$AY$4:$AY930,"="&amp;$AY930)</f>
        <v>43400</v>
      </c>
    </row>
    <row r="931" spans="46:63" ht="16.5" x14ac:dyDescent="0.2">
      <c r="AT931" s="13">
        <v>928</v>
      </c>
      <c r="AU931" s="13">
        <f t="shared" si="259"/>
        <v>12</v>
      </c>
      <c r="AV931" s="14">
        <f t="shared" si="260"/>
        <v>201405</v>
      </c>
      <c r="AW931" s="14">
        <f t="shared" si="261"/>
        <v>1102014</v>
      </c>
      <c r="AX931" s="13" t="s">
        <v>816</v>
      </c>
      <c r="AY931" s="13">
        <f t="shared" si="262"/>
        <v>5</v>
      </c>
      <c r="AZ931" s="13" t="s">
        <v>837</v>
      </c>
      <c r="BA931" s="14">
        <f t="shared" si="263"/>
        <v>7</v>
      </c>
      <c r="BB931" s="14" t="str">
        <f t="shared" si="264"/>
        <v>石灵明魂珠-5 等级-7</v>
      </c>
      <c r="BC931" s="25" t="s">
        <v>845</v>
      </c>
      <c r="BD931" s="14">
        <f t="shared" si="265"/>
        <v>800</v>
      </c>
      <c r="BE931" s="14">
        <f>SUMIFS(BD$4:BD931,$AU$4:$AU931,"="&amp;$AU931,$AY$4:$AY931,"="&amp;$AY931)</f>
        <v>2970</v>
      </c>
      <c r="BF931" s="25" t="s">
        <v>846</v>
      </c>
      <c r="BG931" s="14">
        <f t="shared" si="266"/>
        <v>400</v>
      </c>
      <c r="BH931" s="14">
        <f>SUMIFS(BG$4:BG931,AU$4:AU931,"="&amp;AU931,AY$4:AY931,"="&amp;AY931)</f>
        <v>1485</v>
      </c>
      <c r="BI931" s="25" t="s">
        <v>847</v>
      </c>
      <c r="BJ931" s="14">
        <f t="shared" si="267"/>
        <v>16000</v>
      </c>
      <c r="BK931" s="14">
        <f>SUMIFS(BJ$4:BJ931,$AU$4:$AU931,"="&amp;$AU931,$AY$4:$AY931,"="&amp;$AY931)</f>
        <v>59400</v>
      </c>
    </row>
    <row r="932" spans="46:63" ht="16.5" x14ac:dyDescent="0.2">
      <c r="AT932" s="13">
        <v>929</v>
      </c>
      <c r="AU932" s="13">
        <f t="shared" si="259"/>
        <v>12</v>
      </c>
      <c r="AV932" s="14">
        <f t="shared" si="260"/>
        <v>201405</v>
      </c>
      <c r="AW932" s="14">
        <f t="shared" si="261"/>
        <v>1102014</v>
      </c>
      <c r="AX932" s="13" t="s">
        <v>816</v>
      </c>
      <c r="AY932" s="13">
        <f t="shared" si="262"/>
        <v>5</v>
      </c>
      <c r="AZ932" s="13" t="s">
        <v>837</v>
      </c>
      <c r="BA932" s="14">
        <f t="shared" si="263"/>
        <v>8</v>
      </c>
      <c r="BB932" s="14" t="str">
        <f t="shared" si="264"/>
        <v>石灵明魂珠-5 等级-8</v>
      </c>
      <c r="BC932" s="25" t="s">
        <v>845</v>
      </c>
      <c r="BD932" s="14">
        <f t="shared" si="265"/>
        <v>950</v>
      </c>
      <c r="BE932" s="14">
        <f>SUMIFS(BD$4:BD932,$AU$4:$AU932,"="&amp;$AU932,$AY$4:$AY932,"="&amp;$AY932)</f>
        <v>3920</v>
      </c>
      <c r="BF932" s="25" t="s">
        <v>846</v>
      </c>
      <c r="BG932" s="14">
        <f t="shared" si="266"/>
        <v>475</v>
      </c>
      <c r="BH932" s="14">
        <f>SUMIFS(BG$4:BG932,AU$4:AU932,"="&amp;AU932,AY$4:AY932,"="&amp;AY932)</f>
        <v>1960</v>
      </c>
      <c r="BI932" s="25" t="s">
        <v>847</v>
      </c>
      <c r="BJ932" s="14">
        <f t="shared" si="267"/>
        <v>19000</v>
      </c>
      <c r="BK932" s="14">
        <f>SUMIFS(BJ$4:BJ932,$AU$4:$AU932,"="&amp;$AU932,$AY$4:$AY932,"="&amp;$AY932)</f>
        <v>78400</v>
      </c>
    </row>
    <row r="933" spans="46:63" ht="16.5" x14ac:dyDescent="0.2">
      <c r="AT933" s="13">
        <v>930</v>
      </c>
      <c r="AU933" s="13">
        <f t="shared" si="259"/>
        <v>12</v>
      </c>
      <c r="AV933" s="14">
        <f t="shared" si="260"/>
        <v>201405</v>
      </c>
      <c r="AW933" s="14">
        <f t="shared" si="261"/>
        <v>1102014</v>
      </c>
      <c r="AX933" s="13" t="s">
        <v>816</v>
      </c>
      <c r="AY933" s="13">
        <f t="shared" si="262"/>
        <v>5</v>
      </c>
      <c r="AZ933" s="13" t="s">
        <v>837</v>
      </c>
      <c r="BA933" s="14">
        <f t="shared" si="263"/>
        <v>9</v>
      </c>
      <c r="BB933" s="14" t="str">
        <f t="shared" si="264"/>
        <v>石灵明魂珠-5 等级-9</v>
      </c>
      <c r="BC933" s="25" t="s">
        <v>845</v>
      </c>
      <c r="BD933" s="14">
        <f t="shared" si="265"/>
        <v>1100</v>
      </c>
      <c r="BE933" s="14">
        <f>SUMIFS(BD$4:BD933,$AU$4:$AU933,"="&amp;$AU933,$AY$4:$AY933,"="&amp;$AY933)</f>
        <v>5020</v>
      </c>
      <c r="BF933" s="25" t="s">
        <v>846</v>
      </c>
      <c r="BG933" s="14">
        <f t="shared" si="266"/>
        <v>550</v>
      </c>
      <c r="BH933" s="14">
        <f>SUMIFS(BG$4:BG933,AU$4:AU933,"="&amp;AU933,AY$4:AY933,"="&amp;AY933)</f>
        <v>2510</v>
      </c>
      <c r="BI933" s="25" t="s">
        <v>847</v>
      </c>
      <c r="BJ933" s="14">
        <f t="shared" si="267"/>
        <v>22000</v>
      </c>
      <c r="BK933" s="14">
        <f>SUMIFS(BJ$4:BJ933,$AU$4:$AU933,"="&amp;$AU933,$AY$4:$AY933,"="&amp;$AY933)</f>
        <v>100400</v>
      </c>
    </row>
    <row r="934" spans="46:63" ht="16.5" x14ac:dyDescent="0.2">
      <c r="AT934" s="13">
        <v>931</v>
      </c>
      <c r="AU934" s="13">
        <f t="shared" si="259"/>
        <v>12</v>
      </c>
      <c r="AV934" s="14">
        <f t="shared" si="260"/>
        <v>201406</v>
      </c>
      <c r="AW934" s="14">
        <f t="shared" si="261"/>
        <v>1102014</v>
      </c>
      <c r="AX934" s="13" t="s">
        <v>816</v>
      </c>
      <c r="AY934" s="13">
        <f t="shared" si="262"/>
        <v>6</v>
      </c>
      <c r="AZ934" s="13" t="s">
        <v>837</v>
      </c>
      <c r="BA934" s="14">
        <f t="shared" si="263"/>
        <v>0</v>
      </c>
      <c r="BB934" s="14" t="str">
        <f t="shared" si="264"/>
        <v>石灵明魂珠-6 等级-0</v>
      </c>
      <c r="BC934" s="25" t="s">
        <v>845</v>
      </c>
      <c r="BD934" s="14">
        <f t="shared" si="265"/>
        <v>0</v>
      </c>
      <c r="BE934" s="14">
        <f>SUMIFS(BD$4:BD934,$AU$4:$AU934,"="&amp;$AU934,$AY$4:$AY934,"="&amp;$AY934)</f>
        <v>0</v>
      </c>
      <c r="BF934" s="25" t="s">
        <v>846</v>
      </c>
      <c r="BG934" s="14">
        <f t="shared" si="266"/>
        <v>0</v>
      </c>
      <c r="BH934" s="14">
        <f>SUMIFS(BG$4:BG934,AU$4:AU934,"="&amp;AU934,AY$4:AY934,"="&amp;AY934)</f>
        <v>0</v>
      </c>
      <c r="BI934" s="25" t="s">
        <v>847</v>
      </c>
      <c r="BJ934" s="14">
        <f t="shared" si="267"/>
        <v>0</v>
      </c>
      <c r="BK934" s="14">
        <f>SUMIFS(BJ$4:BJ934,$AU$4:$AU934,"="&amp;$AU934,$AY$4:$AY934,"="&amp;$AY934)</f>
        <v>0</v>
      </c>
    </row>
    <row r="935" spans="46:63" ht="16.5" x14ac:dyDescent="0.2">
      <c r="AT935" s="13">
        <v>932</v>
      </c>
      <c r="AU935" s="13">
        <f t="shared" si="259"/>
        <v>12</v>
      </c>
      <c r="AV935" s="14">
        <f t="shared" si="260"/>
        <v>201406</v>
      </c>
      <c r="AW935" s="14">
        <f t="shared" si="261"/>
        <v>1102014</v>
      </c>
      <c r="AX935" s="13" t="s">
        <v>816</v>
      </c>
      <c r="AY935" s="13">
        <f t="shared" si="262"/>
        <v>6</v>
      </c>
      <c r="AZ935" s="13" t="s">
        <v>837</v>
      </c>
      <c r="BA935" s="14">
        <f t="shared" si="263"/>
        <v>1</v>
      </c>
      <c r="BB935" s="14" t="str">
        <f t="shared" si="264"/>
        <v>石灵明魂珠-6 等级-1</v>
      </c>
      <c r="BC935" s="25" t="s">
        <v>845</v>
      </c>
      <c r="BD935" s="14">
        <f t="shared" si="265"/>
        <v>180</v>
      </c>
      <c r="BE935" s="14">
        <f>SUMIFS(BD$4:BD935,$AU$4:$AU935,"="&amp;$AU935,$AY$4:$AY935,"="&amp;$AY935)</f>
        <v>180</v>
      </c>
      <c r="BF935" s="25" t="s">
        <v>846</v>
      </c>
      <c r="BG935" s="14">
        <f t="shared" si="266"/>
        <v>90</v>
      </c>
      <c r="BH935" s="14">
        <f>SUMIFS(BG$4:BG935,AU$4:AU935,"="&amp;AU935,AY$4:AY935,"="&amp;AY935)</f>
        <v>90</v>
      </c>
      <c r="BI935" s="25" t="s">
        <v>847</v>
      </c>
      <c r="BJ935" s="14">
        <f t="shared" si="267"/>
        <v>3600</v>
      </c>
      <c r="BK935" s="14">
        <f>SUMIFS(BJ$4:BJ935,$AU$4:$AU935,"="&amp;$AU935,$AY$4:$AY935,"="&amp;$AY935)</f>
        <v>3600</v>
      </c>
    </row>
    <row r="936" spans="46:63" ht="16.5" x14ac:dyDescent="0.2">
      <c r="AT936" s="13">
        <v>933</v>
      </c>
      <c r="AU936" s="13">
        <f t="shared" si="259"/>
        <v>12</v>
      </c>
      <c r="AV936" s="14">
        <f t="shared" si="260"/>
        <v>201406</v>
      </c>
      <c r="AW936" s="14">
        <f t="shared" si="261"/>
        <v>1102014</v>
      </c>
      <c r="AX936" s="13" t="s">
        <v>816</v>
      </c>
      <c r="AY936" s="13">
        <f t="shared" si="262"/>
        <v>6</v>
      </c>
      <c r="AZ936" s="13" t="s">
        <v>837</v>
      </c>
      <c r="BA936" s="14">
        <f t="shared" si="263"/>
        <v>2</v>
      </c>
      <c r="BB936" s="14" t="str">
        <f t="shared" si="264"/>
        <v>石灵明魂珠-6 等级-2</v>
      </c>
      <c r="BC936" s="25" t="s">
        <v>845</v>
      </c>
      <c r="BD936" s="14">
        <f t="shared" si="265"/>
        <v>280</v>
      </c>
      <c r="BE936" s="14">
        <f>SUMIFS(BD$4:BD936,$AU$4:$AU936,"="&amp;$AU936,$AY$4:$AY936,"="&amp;$AY936)</f>
        <v>460</v>
      </c>
      <c r="BF936" s="25" t="s">
        <v>846</v>
      </c>
      <c r="BG936" s="14">
        <f t="shared" si="266"/>
        <v>140</v>
      </c>
      <c r="BH936" s="14">
        <f>SUMIFS(BG$4:BG936,AU$4:AU936,"="&amp;AU936,AY$4:AY936,"="&amp;AY936)</f>
        <v>230</v>
      </c>
      <c r="BI936" s="25" t="s">
        <v>847</v>
      </c>
      <c r="BJ936" s="14">
        <f t="shared" si="267"/>
        <v>5600</v>
      </c>
      <c r="BK936" s="14">
        <f>SUMIFS(BJ$4:BJ936,$AU$4:$AU936,"="&amp;$AU936,$AY$4:$AY936,"="&amp;$AY936)</f>
        <v>9200</v>
      </c>
    </row>
    <row r="937" spans="46:63" ht="16.5" x14ac:dyDescent="0.2">
      <c r="AT937" s="13">
        <v>934</v>
      </c>
      <c r="AU937" s="13">
        <f t="shared" si="259"/>
        <v>12</v>
      </c>
      <c r="AV937" s="14">
        <f t="shared" si="260"/>
        <v>201406</v>
      </c>
      <c r="AW937" s="14">
        <f t="shared" si="261"/>
        <v>1102014</v>
      </c>
      <c r="AX937" s="13" t="s">
        <v>816</v>
      </c>
      <c r="AY937" s="13">
        <f t="shared" si="262"/>
        <v>6</v>
      </c>
      <c r="AZ937" s="13" t="s">
        <v>837</v>
      </c>
      <c r="BA937" s="14">
        <f t="shared" si="263"/>
        <v>3</v>
      </c>
      <c r="BB937" s="14" t="str">
        <f t="shared" si="264"/>
        <v>石灵明魂珠-6 等级-3</v>
      </c>
      <c r="BC937" s="25" t="s">
        <v>845</v>
      </c>
      <c r="BD937" s="14">
        <f t="shared" si="265"/>
        <v>375</v>
      </c>
      <c r="BE937" s="14">
        <f>SUMIFS(BD$4:BD937,$AU$4:$AU937,"="&amp;$AU937,$AY$4:$AY937,"="&amp;$AY937)</f>
        <v>835</v>
      </c>
      <c r="BF937" s="25" t="s">
        <v>846</v>
      </c>
      <c r="BG937" s="14">
        <f t="shared" si="266"/>
        <v>188</v>
      </c>
      <c r="BH937" s="14">
        <f>SUMIFS(BG$4:BG937,AU$4:AU937,"="&amp;AU937,AY$4:AY937,"="&amp;AY937)</f>
        <v>418</v>
      </c>
      <c r="BI937" s="25" t="s">
        <v>847</v>
      </c>
      <c r="BJ937" s="14">
        <f t="shared" si="267"/>
        <v>7500</v>
      </c>
      <c r="BK937" s="14">
        <f>SUMIFS(BJ$4:BJ937,$AU$4:$AU937,"="&amp;$AU937,$AY$4:$AY937,"="&amp;$AY937)</f>
        <v>16700</v>
      </c>
    </row>
    <row r="938" spans="46:63" ht="16.5" x14ac:dyDescent="0.2">
      <c r="AT938" s="13">
        <v>935</v>
      </c>
      <c r="AU938" s="13">
        <f t="shared" si="259"/>
        <v>12</v>
      </c>
      <c r="AV938" s="14">
        <f t="shared" si="260"/>
        <v>201406</v>
      </c>
      <c r="AW938" s="14">
        <f t="shared" si="261"/>
        <v>1102014</v>
      </c>
      <c r="AX938" s="13" t="s">
        <v>816</v>
      </c>
      <c r="AY938" s="13">
        <f t="shared" si="262"/>
        <v>6</v>
      </c>
      <c r="AZ938" s="13" t="s">
        <v>837</v>
      </c>
      <c r="BA938" s="14">
        <f t="shared" si="263"/>
        <v>4</v>
      </c>
      <c r="BB938" s="14" t="str">
        <f t="shared" si="264"/>
        <v>石灵明魂珠-6 等级-4</v>
      </c>
      <c r="BC938" s="25" t="s">
        <v>845</v>
      </c>
      <c r="BD938" s="14">
        <f t="shared" si="265"/>
        <v>560</v>
      </c>
      <c r="BE938" s="14">
        <f>SUMIFS(BD$4:BD938,$AU$4:$AU938,"="&amp;$AU938,$AY$4:$AY938,"="&amp;$AY938)</f>
        <v>1395</v>
      </c>
      <c r="BF938" s="25" t="s">
        <v>846</v>
      </c>
      <c r="BG938" s="14">
        <f t="shared" si="266"/>
        <v>280</v>
      </c>
      <c r="BH938" s="14">
        <f>SUMIFS(BG$4:BG938,AU$4:AU938,"="&amp;AU938,AY$4:AY938,"="&amp;AY938)</f>
        <v>698</v>
      </c>
      <c r="BI938" s="25" t="s">
        <v>847</v>
      </c>
      <c r="BJ938" s="14">
        <f t="shared" si="267"/>
        <v>11200</v>
      </c>
      <c r="BK938" s="14">
        <f>SUMIFS(BJ$4:BJ938,$AU$4:$AU938,"="&amp;$AU938,$AY$4:$AY938,"="&amp;$AY938)</f>
        <v>27900</v>
      </c>
    </row>
    <row r="939" spans="46:63" ht="16.5" x14ac:dyDescent="0.2">
      <c r="AT939" s="13">
        <v>936</v>
      </c>
      <c r="AU939" s="13">
        <f t="shared" si="259"/>
        <v>12</v>
      </c>
      <c r="AV939" s="14">
        <f t="shared" si="260"/>
        <v>201406</v>
      </c>
      <c r="AW939" s="14">
        <f t="shared" si="261"/>
        <v>1102014</v>
      </c>
      <c r="AX939" s="13" t="s">
        <v>816</v>
      </c>
      <c r="AY939" s="13">
        <f t="shared" si="262"/>
        <v>6</v>
      </c>
      <c r="AZ939" s="13" t="s">
        <v>837</v>
      </c>
      <c r="BA939" s="14">
        <f t="shared" si="263"/>
        <v>5</v>
      </c>
      <c r="BB939" s="14" t="str">
        <f t="shared" si="264"/>
        <v>石灵明魂珠-6 等级-5</v>
      </c>
      <c r="BC939" s="25" t="s">
        <v>845</v>
      </c>
      <c r="BD939" s="14">
        <f t="shared" si="265"/>
        <v>750</v>
      </c>
      <c r="BE939" s="14">
        <f>SUMIFS(BD$4:BD939,$AU$4:$AU939,"="&amp;$AU939,$AY$4:$AY939,"="&amp;$AY939)</f>
        <v>2145</v>
      </c>
      <c r="BF939" s="25" t="s">
        <v>846</v>
      </c>
      <c r="BG939" s="14">
        <f t="shared" si="266"/>
        <v>375</v>
      </c>
      <c r="BH939" s="14">
        <f>SUMIFS(BG$4:BG939,AU$4:AU939,"="&amp;AU939,AY$4:AY939,"="&amp;AY939)</f>
        <v>1073</v>
      </c>
      <c r="BI939" s="25" t="s">
        <v>847</v>
      </c>
      <c r="BJ939" s="14">
        <f t="shared" si="267"/>
        <v>15000</v>
      </c>
      <c r="BK939" s="14">
        <f>SUMIFS(BJ$4:BJ939,$AU$4:$AU939,"="&amp;$AU939,$AY$4:$AY939,"="&amp;$AY939)</f>
        <v>42900</v>
      </c>
    </row>
    <row r="940" spans="46:63" ht="16.5" x14ac:dyDescent="0.2">
      <c r="AT940" s="13">
        <v>937</v>
      </c>
      <c r="AU940" s="13">
        <f t="shared" si="259"/>
        <v>12</v>
      </c>
      <c r="AV940" s="14">
        <f t="shared" si="260"/>
        <v>201406</v>
      </c>
      <c r="AW940" s="14">
        <f t="shared" si="261"/>
        <v>1102014</v>
      </c>
      <c r="AX940" s="13" t="s">
        <v>816</v>
      </c>
      <c r="AY940" s="13">
        <f t="shared" si="262"/>
        <v>6</v>
      </c>
      <c r="AZ940" s="13" t="s">
        <v>837</v>
      </c>
      <c r="BA940" s="14">
        <f t="shared" si="263"/>
        <v>6</v>
      </c>
      <c r="BB940" s="14" t="str">
        <f t="shared" si="264"/>
        <v>石灵明魂珠-6 等级-6</v>
      </c>
      <c r="BC940" s="25" t="s">
        <v>845</v>
      </c>
      <c r="BD940" s="14">
        <f t="shared" si="265"/>
        <v>950</v>
      </c>
      <c r="BE940" s="14">
        <f>SUMIFS(BD$4:BD940,$AU$4:$AU940,"="&amp;$AU940,$AY$4:$AY940,"="&amp;$AY940)</f>
        <v>3095</v>
      </c>
      <c r="BF940" s="25" t="s">
        <v>846</v>
      </c>
      <c r="BG940" s="14">
        <f t="shared" si="266"/>
        <v>475</v>
      </c>
      <c r="BH940" s="14">
        <f>SUMIFS(BG$4:BG940,AU$4:AU940,"="&amp;AU940,AY$4:AY940,"="&amp;AY940)</f>
        <v>1548</v>
      </c>
      <c r="BI940" s="25" t="s">
        <v>847</v>
      </c>
      <c r="BJ940" s="14">
        <f t="shared" si="267"/>
        <v>19000</v>
      </c>
      <c r="BK940" s="14">
        <f>SUMIFS(BJ$4:BJ940,$AU$4:$AU940,"="&amp;$AU940,$AY$4:$AY940,"="&amp;$AY940)</f>
        <v>61900</v>
      </c>
    </row>
    <row r="941" spans="46:63" ht="16.5" x14ac:dyDescent="0.2">
      <c r="AT941" s="13">
        <v>938</v>
      </c>
      <c r="AU941" s="13">
        <f t="shared" si="259"/>
        <v>12</v>
      </c>
      <c r="AV941" s="14">
        <f t="shared" si="260"/>
        <v>201406</v>
      </c>
      <c r="AW941" s="14">
        <f t="shared" si="261"/>
        <v>1102014</v>
      </c>
      <c r="AX941" s="13" t="s">
        <v>816</v>
      </c>
      <c r="AY941" s="13">
        <f t="shared" si="262"/>
        <v>6</v>
      </c>
      <c r="AZ941" s="13" t="s">
        <v>837</v>
      </c>
      <c r="BA941" s="14">
        <f t="shared" si="263"/>
        <v>7</v>
      </c>
      <c r="BB941" s="14" t="str">
        <f t="shared" si="264"/>
        <v>石灵明魂珠-6 等级-7</v>
      </c>
      <c r="BC941" s="25" t="s">
        <v>845</v>
      </c>
      <c r="BD941" s="14">
        <f t="shared" si="265"/>
        <v>1150</v>
      </c>
      <c r="BE941" s="14">
        <f>SUMIFS(BD$4:BD941,$AU$4:$AU941,"="&amp;$AU941,$AY$4:$AY941,"="&amp;$AY941)</f>
        <v>4245</v>
      </c>
      <c r="BF941" s="25" t="s">
        <v>846</v>
      </c>
      <c r="BG941" s="14">
        <f t="shared" si="266"/>
        <v>575</v>
      </c>
      <c r="BH941" s="14">
        <f>SUMIFS(BG$4:BG941,AU$4:AU941,"="&amp;AU941,AY$4:AY941,"="&amp;AY941)</f>
        <v>2123</v>
      </c>
      <c r="BI941" s="25" t="s">
        <v>847</v>
      </c>
      <c r="BJ941" s="14">
        <f t="shared" si="267"/>
        <v>23000</v>
      </c>
      <c r="BK941" s="14">
        <f>SUMIFS(BJ$4:BJ941,$AU$4:$AU941,"="&amp;$AU941,$AY$4:$AY941,"="&amp;$AY941)</f>
        <v>84900</v>
      </c>
    </row>
    <row r="942" spans="46:63" ht="16.5" x14ac:dyDescent="0.2">
      <c r="AT942" s="13">
        <v>939</v>
      </c>
      <c r="AU942" s="13">
        <f t="shared" si="259"/>
        <v>12</v>
      </c>
      <c r="AV942" s="14">
        <f t="shared" si="260"/>
        <v>201406</v>
      </c>
      <c r="AW942" s="14">
        <f t="shared" si="261"/>
        <v>1102014</v>
      </c>
      <c r="AX942" s="13" t="s">
        <v>816</v>
      </c>
      <c r="AY942" s="13">
        <f t="shared" si="262"/>
        <v>6</v>
      </c>
      <c r="AZ942" s="13" t="s">
        <v>837</v>
      </c>
      <c r="BA942" s="14">
        <f t="shared" si="263"/>
        <v>8</v>
      </c>
      <c r="BB942" s="14" t="str">
        <f t="shared" si="264"/>
        <v>石灵明魂珠-6 等级-8</v>
      </c>
      <c r="BC942" s="25" t="s">
        <v>845</v>
      </c>
      <c r="BD942" s="14">
        <f t="shared" si="265"/>
        <v>1300</v>
      </c>
      <c r="BE942" s="14">
        <f>SUMIFS(BD$4:BD942,$AU$4:$AU942,"="&amp;$AU942,$AY$4:$AY942,"="&amp;$AY942)</f>
        <v>5545</v>
      </c>
      <c r="BF942" s="25" t="s">
        <v>846</v>
      </c>
      <c r="BG942" s="14">
        <f t="shared" si="266"/>
        <v>650</v>
      </c>
      <c r="BH942" s="14">
        <f>SUMIFS(BG$4:BG942,AU$4:AU942,"="&amp;AU942,AY$4:AY942,"="&amp;AY942)</f>
        <v>2773</v>
      </c>
      <c r="BI942" s="25" t="s">
        <v>847</v>
      </c>
      <c r="BJ942" s="14">
        <f t="shared" si="267"/>
        <v>26000</v>
      </c>
      <c r="BK942" s="14">
        <f>SUMIFS(BJ$4:BJ942,$AU$4:$AU942,"="&amp;$AU942,$AY$4:$AY942,"="&amp;$AY942)</f>
        <v>110900</v>
      </c>
    </row>
    <row r="943" spans="46:63" ht="16.5" x14ac:dyDescent="0.2">
      <c r="AT943" s="13">
        <v>940</v>
      </c>
      <c r="AU943" s="13">
        <f t="shared" si="259"/>
        <v>12</v>
      </c>
      <c r="AV943" s="14">
        <f t="shared" si="260"/>
        <v>201406</v>
      </c>
      <c r="AW943" s="14">
        <f t="shared" si="261"/>
        <v>1102014</v>
      </c>
      <c r="AX943" s="13" t="s">
        <v>816</v>
      </c>
      <c r="AY943" s="13">
        <f t="shared" si="262"/>
        <v>6</v>
      </c>
      <c r="AZ943" s="13" t="s">
        <v>837</v>
      </c>
      <c r="BA943" s="14">
        <f t="shared" si="263"/>
        <v>9</v>
      </c>
      <c r="BB943" s="14" t="str">
        <f t="shared" si="264"/>
        <v>石灵明魂珠-6 等级-9</v>
      </c>
      <c r="BC943" s="25" t="s">
        <v>845</v>
      </c>
      <c r="BD943" s="14">
        <f t="shared" si="265"/>
        <v>1500</v>
      </c>
      <c r="BE943" s="14">
        <f>SUMIFS(BD$4:BD943,$AU$4:$AU943,"="&amp;$AU943,$AY$4:$AY943,"="&amp;$AY943)</f>
        <v>7045</v>
      </c>
      <c r="BF943" s="25" t="s">
        <v>846</v>
      </c>
      <c r="BG943" s="14">
        <f t="shared" si="266"/>
        <v>750</v>
      </c>
      <c r="BH943" s="14">
        <f>SUMIFS(BG$4:BG943,AU$4:AU943,"="&amp;AU943,AY$4:AY943,"="&amp;AY943)</f>
        <v>3523</v>
      </c>
      <c r="BI943" s="25" t="s">
        <v>847</v>
      </c>
      <c r="BJ943" s="14">
        <f t="shared" si="267"/>
        <v>30000</v>
      </c>
      <c r="BK943" s="14">
        <f>SUMIFS(BJ$4:BJ943,$AU$4:$AU943,"="&amp;$AU943,$AY$4:$AY943,"="&amp;$AY943)</f>
        <v>140900</v>
      </c>
    </row>
    <row r="944" spans="46:63" ht="16.5" x14ac:dyDescent="0.2">
      <c r="AT944" s="13">
        <v>941</v>
      </c>
      <c r="AU944" s="13">
        <f t="shared" si="259"/>
        <v>12</v>
      </c>
      <c r="AV944" s="14">
        <f t="shared" si="260"/>
        <v>201407</v>
      </c>
      <c r="AW944" s="14">
        <f t="shared" si="261"/>
        <v>1102014</v>
      </c>
      <c r="AX944" s="13" t="s">
        <v>816</v>
      </c>
      <c r="AY944" s="13">
        <f t="shared" si="262"/>
        <v>7</v>
      </c>
      <c r="AZ944" s="13" t="s">
        <v>837</v>
      </c>
      <c r="BA944" s="14">
        <f t="shared" si="263"/>
        <v>0</v>
      </c>
      <c r="BB944" s="14" t="str">
        <f t="shared" si="264"/>
        <v>石灵明魂珠-7 等级-0</v>
      </c>
      <c r="BC944" s="25" t="s">
        <v>845</v>
      </c>
      <c r="BD944" s="14">
        <f t="shared" si="265"/>
        <v>0</v>
      </c>
      <c r="BE944" s="14">
        <f>SUMIFS(BD$4:BD944,$AU$4:$AU944,"="&amp;$AU944,$AY$4:$AY944,"="&amp;$AY944)</f>
        <v>0</v>
      </c>
      <c r="BF944" s="25" t="s">
        <v>846</v>
      </c>
      <c r="BG944" s="14">
        <f t="shared" si="266"/>
        <v>0</v>
      </c>
      <c r="BH944" s="14">
        <f>SUMIFS(BG$4:BG944,AU$4:AU944,"="&amp;AU944,AY$4:AY944,"="&amp;AY944)</f>
        <v>0</v>
      </c>
      <c r="BI944" s="25" t="s">
        <v>847</v>
      </c>
      <c r="BJ944" s="14">
        <f t="shared" si="267"/>
        <v>0</v>
      </c>
      <c r="BK944" s="14">
        <f>SUMIFS(BJ$4:BJ944,$AU$4:$AU944,"="&amp;$AU944,$AY$4:$AY944,"="&amp;$AY944)</f>
        <v>0</v>
      </c>
    </row>
    <row r="945" spans="46:63" ht="16.5" x14ac:dyDescent="0.2">
      <c r="AT945" s="13">
        <v>942</v>
      </c>
      <c r="AU945" s="13">
        <f t="shared" si="259"/>
        <v>12</v>
      </c>
      <c r="AV945" s="14">
        <f t="shared" si="260"/>
        <v>201407</v>
      </c>
      <c r="AW945" s="14">
        <f t="shared" si="261"/>
        <v>1102014</v>
      </c>
      <c r="AX945" s="13" t="s">
        <v>816</v>
      </c>
      <c r="AY945" s="13">
        <f t="shared" si="262"/>
        <v>7</v>
      </c>
      <c r="AZ945" s="13" t="s">
        <v>837</v>
      </c>
      <c r="BA945" s="14">
        <f t="shared" si="263"/>
        <v>1</v>
      </c>
      <c r="BB945" s="14" t="str">
        <f t="shared" si="264"/>
        <v>石灵明魂珠-7 等级-1</v>
      </c>
      <c r="BC945" s="25" t="s">
        <v>845</v>
      </c>
      <c r="BD945" s="14">
        <f t="shared" si="265"/>
        <v>240</v>
      </c>
      <c r="BE945" s="14">
        <f>SUMIFS(BD$4:BD945,$AU$4:$AU945,"="&amp;$AU945,$AY$4:$AY945,"="&amp;$AY945)</f>
        <v>240</v>
      </c>
      <c r="BF945" s="25" t="s">
        <v>846</v>
      </c>
      <c r="BG945" s="14">
        <f t="shared" si="266"/>
        <v>120</v>
      </c>
      <c r="BH945" s="14">
        <f>SUMIFS(BG$4:BG945,AU$4:AU945,"="&amp;AU945,AY$4:AY945,"="&amp;AY945)</f>
        <v>120</v>
      </c>
      <c r="BI945" s="25" t="s">
        <v>847</v>
      </c>
      <c r="BJ945" s="14">
        <f t="shared" si="267"/>
        <v>4800</v>
      </c>
      <c r="BK945" s="14">
        <f>SUMIFS(BJ$4:BJ945,$AU$4:$AU945,"="&amp;$AU945,$AY$4:$AY945,"="&amp;$AY945)</f>
        <v>4800</v>
      </c>
    </row>
    <row r="946" spans="46:63" ht="16.5" x14ac:dyDescent="0.2">
      <c r="AT946" s="13">
        <v>943</v>
      </c>
      <c r="AU946" s="13">
        <f t="shared" si="259"/>
        <v>12</v>
      </c>
      <c r="AV946" s="14">
        <f t="shared" si="260"/>
        <v>201407</v>
      </c>
      <c r="AW946" s="14">
        <f t="shared" si="261"/>
        <v>1102014</v>
      </c>
      <c r="AX946" s="13" t="s">
        <v>816</v>
      </c>
      <c r="AY946" s="13">
        <f t="shared" si="262"/>
        <v>7</v>
      </c>
      <c r="AZ946" s="13" t="s">
        <v>837</v>
      </c>
      <c r="BA946" s="14">
        <f t="shared" si="263"/>
        <v>2</v>
      </c>
      <c r="BB946" s="14" t="str">
        <f t="shared" si="264"/>
        <v>石灵明魂珠-7 等级-2</v>
      </c>
      <c r="BC946" s="25" t="s">
        <v>845</v>
      </c>
      <c r="BD946" s="14">
        <f t="shared" si="265"/>
        <v>360</v>
      </c>
      <c r="BE946" s="14">
        <f>SUMIFS(BD$4:BD946,$AU$4:$AU946,"="&amp;$AU946,$AY$4:$AY946,"="&amp;$AY946)</f>
        <v>600</v>
      </c>
      <c r="BF946" s="25" t="s">
        <v>846</v>
      </c>
      <c r="BG946" s="14">
        <f t="shared" si="266"/>
        <v>180</v>
      </c>
      <c r="BH946" s="14">
        <f>SUMIFS(BG$4:BG946,AU$4:AU946,"="&amp;AU946,AY$4:AY946,"="&amp;AY946)</f>
        <v>300</v>
      </c>
      <c r="BI946" s="25" t="s">
        <v>847</v>
      </c>
      <c r="BJ946" s="14">
        <f t="shared" si="267"/>
        <v>7200</v>
      </c>
      <c r="BK946" s="14">
        <f>SUMIFS(BJ$4:BJ946,$AU$4:$AU946,"="&amp;$AU946,$AY$4:$AY946,"="&amp;$AY946)</f>
        <v>12000</v>
      </c>
    </row>
    <row r="947" spans="46:63" ht="16.5" x14ac:dyDescent="0.2">
      <c r="AT947" s="13">
        <v>944</v>
      </c>
      <c r="AU947" s="13">
        <f t="shared" si="259"/>
        <v>12</v>
      </c>
      <c r="AV947" s="14">
        <f t="shared" si="260"/>
        <v>201407</v>
      </c>
      <c r="AW947" s="14">
        <f t="shared" si="261"/>
        <v>1102014</v>
      </c>
      <c r="AX947" s="13" t="s">
        <v>816</v>
      </c>
      <c r="AY947" s="13">
        <f t="shared" si="262"/>
        <v>7</v>
      </c>
      <c r="AZ947" s="13" t="s">
        <v>837</v>
      </c>
      <c r="BA947" s="14">
        <f t="shared" si="263"/>
        <v>3</v>
      </c>
      <c r="BB947" s="14" t="str">
        <f t="shared" si="264"/>
        <v>石灵明魂珠-7 等级-3</v>
      </c>
      <c r="BC947" s="25" t="s">
        <v>845</v>
      </c>
      <c r="BD947" s="14">
        <f t="shared" si="265"/>
        <v>480</v>
      </c>
      <c r="BE947" s="14">
        <f>SUMIFS(BD$4:BD947,$AU$4:$AU947,"="&amp;$AU947,$AY$4:$AY947,"="&amp;$AY947)</f>
        <v>1080</v>
      </c>
      <c r="BF947" s="25" t="s">
        <v>846</v>
      </c>
      <c r="BG947" s="14">
        <f t="shared" si="266"/>
        <v>240</v>
      </c>
      <c r="BH947" s="14">
        <f>SUMIFS(BG$4:BG947,AU$4:AU947,"="&amp;AU947,AY$4:AY947,"="&amp;AY947)</f>
        <v>540</v>
      </c>
      <c r="BI947" s="25" t="s">
        <v>847</v>
      </c>
      <c r="BJ947" s="14">
        <f t="shared" si="267"/>
        <v>9600</v>
      </c>
      <c r="BK947" s="14">
        <f>SUMIFS(BJ$4:BJ947,$AU$4:$AU947,"="&amp;$AU947,$AY$4:$AY947,"="&amp;$AY947)</f>
        <v>21600</v>
      </c>
    </row>
    <row r="948" spans="46:63" ht="16.5" x14ac:dyDescent="0.2">
      <c r="AT948" s="13">
        <v>945</v>
      </c>
      <c r="AU948" s="13">
        <f t="shared" si="259"/>
        <v>12</v>
      </c>
      <c r="AV948" s="14">
        <f t="shared" si="260"/>
        <v>201407</v>
      </c>
      <c r="AW948" s="14">
        <f t="shared" si="261"/>
        <v>1102014</v>
      </c>
      <c r="AX948" s="13" t="s">
        <v>816</v>
      </c>
      <c r="AY948" s="13">
        <f t="shared" si="262"/>
        <v>7</v>
      </c>
      <c r="AZ948" s="13" t="s">
        <v>837</v>
      </c>
      <c r="BA948" s="14">
        <f t="shared" si="263"/>
        <v>4</v>
      </c>
      <c r="BB948" s="14" t="str">
        <f t="shared" si="264"/>
        <v>石灵明魂珠-7 等级-4</v>
      </c>
      <c r="BC948" s="25" t="s">
        <v>845</v>
      </c>
      <c r="BD948" s="14">
        <f t="shared" si="265"/>
        <v>720</v>
      </c>
      <c r="BE948" s="14">
        <f>SUMIFS(BD$4:BD948,$AU$4:$AU948,"="&amp;$AU948,$AY$4:$AY948,"="&amp;$AY948)</f>
        <v>1800</v>
      </c>
      <c r="BF948" s="25" t="s">
        <v>846</v>
      </c>
      <c r="BG948" s="14">
        <f t="shared" si="266"/>
        <v>360</v>
      </c>
      <c r="BH948" s="14">
        <f>SUMIFS(BG$4:BG948,AU$4:AU948,"="&amp;AU948,AY$4:AY948,"="&amp;AY948)</f>
        <v>900</v>
      </c>
      <c r="BI948" s="25" t="s">
        <v>847</v>
      </c>
      <c r="BJ948" s="14">
        <f t="shared" si="267"/>
        <v>14400</v>
      </c>
      <c r="BK948" s="14">
        <f>SUMIFS(BJ$4:BJ948,$AU$4:$AU948,"="&amp;$AU948,$AY$4:$AY948,"="&amp;$AY948)</f>
        <v>36000</v>
      </c>
    </row>
    <row r="949" spans="46:63" ht="16.5" x14ac:dyDescent="0.2">
      <c r="AT949" s="13">
        <v>946</v>
      </c>
      <c r="AU949" s="13">
        <f t="shared" si="259"/>
        <v>12</v>
      </c>
      <c r="AV949" s="14">
        <f t="shared" si="260"/>
        <v>201407</v>
      </c>
      <c r="AW949" s="14">
        <f t="shared" si="261"/>
        <v>1102014</v>
      </c>
      <c r="AX949" s="13" t="s">
        <v>816</v>
      </c>
      <c r="AY949" s="13">
        <f t="shared" si="262"/>
        <v>7</v>
      </c>
      <c r="AZ949" s="13" t="s">
        <v>837</v>
      </c>
      <c r="BA949" s="14">
        <f t="shared" si="263"/>
        <v>5</v>
      </c>
      <c r="BB949" s="14" t="str">
        <f t="shared" si="264"/>
        <v>石灵明魂珠-7 等级-5</v>
      </c>
      <c r="BC949" s="25" t="s">
        <v>845</v>
      </c>
      <c r="BD949" s="14">
        <f t="shared" si="265"/>
        <v>960</v>
      </c>
      <c r="BE949" s="14">
        <f>SUMIFS(BD$4:BD949,$AU$4:$AU949,"="&amp;$AU949,$AY$4:$AY949,"="&amp;$AY949)</f>
        <v>2760</v>
      </c>
      <c r="BF949" s="25" t="s">
        <v>846</v>
      </c>
      <c r="BG949" s="14">
        <f t="shared" si="266"/>
        <v>480</v>
      </c>
      <c r="BH949" s="14">
        <f>SUMIFS(BG$4:BG949,AU$4:AU949,"="&amp;AU949,AY$4:AY949,"="&amp;AY949)</f>
        <v>1380</v>
      </c>
      <c r="BI949" s="25" t="s">
        <v>847</v>
      </c>
      <c r="BJ949" s="14">
        <f t="shared" si="267"/>
        <v>19200</v>
      </c>
      <c r="BK949" s="14">
        <f>SUMIFS(BJ$4:BJ949,$AU$4:$AU949,"="&amp;$AU949,$AY$4:$AY949,"="&amp;$AY949)</f>
        <v>55200</v>
      </c>
    </row>
    <row r="950" spans="46:63" ht="16.5" x14ac:dyDescent="0.2">
      <c r="AT950" s="13">
        <v>947</v>
      </c>
      <c r="AU950" s="13">
        <f t="shared" si="259"/>
        <v>12</v>
      </c>
      <c r="AV950" s="14">
        <f t="shared" si="260"/>
        <v>201407</v>
      </c>
      <c r="AW950" s="14">
        <f t="shared" si="261"/>
        <v>1102014</v>
      </c>
      <c r="AX950" s="13" t="s">
        <v>816</v>
      </c>
      <c r="AY950" s="13">
        <f t="shared" si="262"/>
        <v>7</v>
      </c>
      <c r="AZ950" s="13" t="s">
        <v>837</v>
      </c>
      <c r="BA950" s="14">
        <f t="shared" si="263"/>
        <v>6</v>
      </c>
      <c r="BB950" s="14" t="str">
        <f t="shared" si="264"/>
        <v>石灵明魂珠-7 等级-6</v>
      </c>
      <c r="BC950" s="25" t="s">
        <v>845</v>
      </c>
      <c r="BD950" s="14">
        <f t="shared" si="265"/>
        <v>1200</v>
      </c>
      <c r="BE950" s="14">
        <f>SUMIFS(BD$4:BD950,$AU$4:$AU950,"="&amp;$AU950,$AY$4:$AY950,"="&amp;$AY950)</f>
        <v>3960</v>
      </c>
      <c r="BF950" s="25" t="s">
        <v>846</v>
      </c>
      <c r="BG950" s="14">
        <f t="shared" si="266"/>
        <v>600</v>
      </c>
      <c r="BH950" s="14">
        <f>SUMIFS(BG$4:BG950,AU$4:AU950,"="&amp;AU950,AY$4:AY950,"="&amp;AY950)</f>
        <v>1980</v>
      </c>
      <c r="BI950" s="25" t="s">
        <v>847</v>
      </c>
      <c r="BJ950" s="14">
        <f t="shared" si="267"/>
        <v>24000</v>
      </c>
      <c r="BK950" s="14">
        <f>SUMIFS(BJ$4:BJ950,$AU$4:$AU950,"="&amp;$AU950,$AY$4:$AY950,"="&amp;$AY950)</f>
        <v>79200</v>
      </c>
    </row>
    <row r="951" spans="46:63" ht="16.5" x14ac:dyDescent="0.2">
      <c r="AT951" s="13">
        <v>948</v>
      </c>
      <c r="AU951" s="13">
        <f t="shared" si="259"/>
        <v>12</v>
      </c>
      <c r="AV951" s="14">
        <f t="shared" si="260"/>
        <v>201407</v>
      </c>
      <c r="AW951" s="14">
        <f t="shared" si="261"/>
        <v>1102014</v>
      </c>
      <c r="AX951" s="13" t="s">
        <v>816</v>
      </c>
      <c r="AY951" s="13">
        <f t="shared" si="262"/>
        <v>7</v>
      </c>
      <c r="AZ951" s="13" t="s">
        <v>837</v>
      </c>
      <c r="BA951" s="14">
        <f t="shared" si="263"/>
        <v>7</v>
      </c>
      <c r="BB951" s="14" t="str">
        <f t="shared" si="264"/>
        <v>石灵明魂珠-7 等级-7</v>
      </c>
      <c r="BC951" s="25" t="s">
        <v>845</v>
      </c>
      <c r="BD951" s="14">
        <f t="shared" si="265"/>
        <v>1440</v>
      </c>
      <c r="BE951" s="14">
        <f>SUMIFS(BD$4:BD951,$AU$4:$AU951,"="&amp;$AU951,$AY$4:$AY951,"="&amp;$AY951)</f>
        <v>5400</v>
      </c>
      <c r="BF951" s="25" t="s">
        <v>846</v>
      </c>
      <c r="BG951" s="14">
        <f t="shared" si="266"/>
        <v>720</v>
      </c>
      <c r="BH951" s="14">
        <f>SUMIFS(BG$4:BG951,AU$4:AU951,"="&amp;AU951,AY$4:AY951,"="&amp;AY951)</f>
        <v>2700</v>
      </c>
      <c r="BI951" s="25" t="s">
        <v>847</v>
      </c>
      <c r="BJ951" s="14">
        <f t="shared" si="267"/>
        <v>28800</v>
      </c>
      <c r="BK951" s="14">
        <f>SUMIFS(BJ$4:BJ951,$AU$4:$AU951,"="&amp;$AU951,$AY$4:$AY951,"="&amp;$AY951)</f>
        <v>108000</v>
      </c>
    </row>
    <row r="952" spans="46:63" ht="16.5" x14ac:dyDescent="0.2">
      <c r="AT952" s="13">
        <v>949</v>
      </c>
      <c r="AU952" s="13">
        <f t="shared" si="259"/>
        <v>12</v>
      </c>
      <c r="AV952" s="14">
        <f t="shared" si="260"/>
        <v>201407</v>
      </c>
      <c r="AW952" s="14">
        <f t="shared" si="261"/>
        <v>1102014</v>
      </c>
      <c r="AX952" s="13" t="s">
        <v>816</v>
      </c>
      <c r="AY952" s="13">
        <f t="shared" si="262"/>
        <v>7</v>
      </c>
      <c r="AZ952" s="13" t="s">
        <v>837</v>
      </c>
      <c r="BA952" s="14">
        <f t="shared" si="263"/>
        <v>8</v>
      </c>
      <c r="BB952" s="14" t="str">
        <f t="shared" si="264"/>
        <v>石灵明魂珠-7 等级-8</v>
      </c>
      <c r="BC952" s="25" t="s">
        <v>845</v>
      </c>
      <c r="BD952" s="14">
        <f t="shared" si="265"/>
        <v>1680</v>
      </c>
      <c r="BE952" s="14">
        <f>SUMIFS(BD$4:BD952,$AU$4:$AU952,"="&amp;$AU952,$AY$4:$AY952,"="&amp;$AY952)</f>
        <v>7080</v>
      </c>
      <c r="BF952" s="25" t="s">
        <v>846</v>
      </c>
      <c r="BG952" s="14">
        <f t="shared" si="266"/>
        <v>840</v>
      </c>
      <c r="BH952" s="14">
        <f>SUMIFS(BG$4:BG952,AU$4:AU952,"="&amp;AU952,AY$4:AY952,"="&amp;AY952)</f>
        <v>3540</v>
      </c>
      <c r="BI952" s="25" t="s">
        <v>847</v>
      </c>
      <c r="BJ952" s="14">
        <f t="shared" si="267"/>
        <v>33600</v>
      </c>
      <c r="BK952" s="14">
        <f>SUMIFS(BJ$4:BJ952,$AU$4:$AU952,"="&amp;$AU952,$AY$4:$AY952,"="&amp;$AY952)</f>
        <v>141600</v>
      </c>
    </row>
    <row r="953" spans="46:63" ht="16.5" x14ac:dyDescent="0.2">
      <c r="AT953" s="13">
        <v>950</v>
      </c>
      <c r="AU953" s="13">
        <f t="shared" si="259"/>
        <v>12</v>
      </c>
      <c r="AV953" s="14">
        <f t="shared" si="260"/>
        <v>201407</v>
      </c>
      <c r="AW953" s="14">
        <f t="shared" si="261"/>
        <v>1102014</v>
      </c>
      <c r="AX953" s="13" t="s">
        <v>816</v>
      </c>
      <c r="AY953" s="13">
        <f t="shared" si="262"/>
        <v>7</v>
      </c>
      <c r="AZ953" s="13" t="s">
        <v>837</v>
      </c>
      <c r="BA953" s="14">
        <f t="shared" si="263"/>
        <v>9</v>
      </c>
      <c r="BB953" s="14" t="str">
        <f t="shared" si="264"/>
        <v>石灵明魂珠-7 等级-9</v>
      </c>
      <c r="BC953" s="25" t="s">
        <v>845</v>
      </c>
      <c r="BD953" s="14">
        <f t="shared" si="265"/>
        <v>1920</v>
      </c>
      <c r="BE953" s="14">
        <f>SUMIFS(BD$4:BD953,$AU$4:$AU953,"="&amp;$AU953,$AY$4:$AY953,"="&amp;$AY953)</f>
        <v>9000</v>
      </c>
      <c r="BF953" s="25" t="s">
        <v>846</v>
      </c>
      <c r="BG953" s="14">
        <f t="shared" si="266"/>
        <v>960</v>
      </c>
      <c r="BH953" s="14">
        <f>SUMIFS(BG$4:BG953,AU$4:AU953,"="&amp;AU953,AY$4:AY953,"="&amp;AY953)</f>
        <v>4500</v>
      </c>
      <c r="BI953" s="25" t="s">
        <v>847</v>
      </c>
      <c r="BJ953" s="14">
        <f t="shared" si="267"/>
        <v>38400</v>
      </c>
      <c r="BK953" s="14">
        <f>SUMIFS(BJ$4:BJ953,$AU$4:$AU953,"="&amp;$AU953,$AY$4:$AY953,"="&amp;$AY953)</f>
        <v>180000</v>
      </c>
    </row>
    <row r="954" spans="46:63" ht="16.5" x14ac:dyDescent="0.2">
      <c r="AT954" s="13">
        <v>951</v>
      </c>
      <c r="AU954" s="13">
        <f t="shared" si="259"/>
        <v>12</v>
      </c>
      <c r="AV954" s="14">
        <f t="shared" si="260"/>
        <v>201408</v>
      </c>
      <c r="AW954" s="14">
        <f t="shared" si="261"/>
        <v>1102014</v>
      </c>
      <c r="AX954" s="13" t="s">
        <v>816</v>
      </c>
      <c r="AY954" s="13">
        <f t="shared" si="262"/>
        <v>8</v>
      </c>
      <c r="AZ954" s="13" t="s">
        <v>837</v>
      </c>
      <c r="BA954" s="14">
        <f t="shared" si="263"/>
        <v>0</v>
      </c>
      <c r="BB954" s="14" t="str">
        <f t="shared" si="264"/>
        <v>石灵明魂珠-8 等级-0</v>
      </c>
      <c r="BC954" s="25" t="s">
        <v>845</v>
      </c>
      <c r="BD954" s="14">
        <f t="shared" si="265"/>
        <v>0</v>
      </c>
      <c r="BE954" s="14">
        <f>SUMIFS(BD$4:BD954,$AU$4:$AU954,"="&amp;$AU954,$AY$4:$AY954,"="&amp;$AY954)</f>
        <v>0</v>
      </c>
      <c r="BF954" s="25" t="s">
        <v>846</v>
      </c>
      <c r="BG954" s="14">
        <f t="shared" si="266"/>
        <v>0</v>
      </c>
      <c r="BH954" s="14">
        <f>SUMIFS(BG$4:BG954,AU$4:AU954,"="&amp;AU954,AY$4:AY954,"="&amp;AY954)</f>
        <v>0</v>
      </c>
      <c r="BI954" s="25" t="s">
        <v>847</v>
      </c>
      <c r="BJ954" s="14">
        <f t="shared" si="267"/>
        <v>0</v>
      </c>
      <c r="BK954" s="14">
        <f>SUMIFS(BJ$4:BJ954,$AU$4:$AU954,"="&amp;$AU954,$AY$4:$AY954,"="&amp;$AY954)</f>
        <v>0</v>
      </c>
    </row>
    <row r="955" spans="46:63" ht="16.5" x14ac:dyDescent="0.2">
      <c r="AT955" s="13">
        <v>952</v>
      </c>
      <c r="AU955" s="13">
        <f t="shared" si="259"/>
        <v>12</v>
      </c>
      <c r="AV955" s="14">
        <f t="shared" si="260"/>
        <v>201408</v>
      </c>
      <c r="AW955" s="14">
        <f t="shared" si="261"/>
        <v>1102014</v>
      </c>
      <c r="AX955" s="13" t="s">
        <v>816</v>
      </c>
      <c r="AY955" s="13">
        <f t="shared" si="262"/>
        <v>8</v>
      </c>
      <c r="AZ955" s="13" t="s">
        <v>837</v>
      </c>
      <c r="BA955" s="14">
        <f t="shared" si="263"/>
        <v>1</v>
      </c>
      <c r="BB955" s="14" t="str">
        <f t="shared" si="264"/>
        <v>石灵明魂珠-8 等级-1</v>
      </c>
      <c r="BC955" s="25" t="s">
        <v>845</v>
      </c>
      <c r="BD955" s="14">
        <f t="shared" si="265"/>
        <v>320</v>
      </c>
      <c r="BE955" s="14">
        <f>SUMIFS(BD$4:BD955,$AU$4:$AU955,"="&amp;$AU955,$AY$4:$AY955,"="&amp;$AY955)</f>
        <v>320</v>
      </c>
      <c r="BF955" s="25" t="s">
        <v>846</v>
      </c>
      <c r="BG955" s="14">
        <f t="shared" si="266"/>
        <v>160</v>
      </c>
      <c r="BH955" s="14">
        <f>SUMIFS(BG$4:BG955,AU$4:AU955,"="&amp;AU955,AY$4:AY955,"="&amp;AY955)</f>
        <v>160</v>
      </c>
      <c r="BI955" s="25" t="s">
        <v>847</v>
      </c>
      <c r="BJ955" s="14">
        <f t="shared" si="267"/>
        <v>6400</v>
      </c>
      <c r="BK955" s="14">
        <f>SUMIFS(BJ$4:BJ955,$AU$4:$AU955,"="&amp;$AU955,$AY$4:$AY955,"="&amp;$AY955)</f>
        <v>6400</v>
      </c>
    </row>
    <row r="956" spans="46:63" ht="16.5" x14ac:dyDescent="0.2">
      <c r="AT956" s="13">
        <v>953</v>
      </c>
      <c r="AU956" s="13">
        <f t="shared" si="259"/>
        <v>12</v>
      </c>
      <c r="AV956" s="14">
        <f t="shared" si="260"/>
        <v>201408</v>
      </c>
      <c r="AW956" s="14">
        <f t="shared" si="261"/>
        <v>1102014</v>
      </c>
      <c r="AX956" s="13" t="s">
        <v>816</v>
      </c>
      <c r="AY956" s="13">
        <f t="shared" si="262"/>
        <v>8</v>
      </c>
      <c r="AZ956" s="13" t="s">
        <v>837</v>
      </c>
      <c r="BA956" s="14">
        <f t="shared" si="263"/>
        <v>2</v>
      </c>
      <c r="BB956" s="14" t="str">
        <f t="shared" si="264"/>
        <v>石灵明魂珠-8 等级-2</v>
      </c>
      <c r="BC956" s="25" t="s">
        <v>845</v>
      </c>
      <c r="BD956" s="14">
        <f t="shared" si="265"/>
        <v>480</v>
      </c>
      <c r="BE956" s="14">
        <f>SUMIFS(BD$4:BD956,$AU$4:$AU956,"="&amp;$AU956,$AY$4:$AY956,"="&amp;$AY956)</f>
        <v>800</v>
      </c>
      <c r="BF956" s="25" t="s">
        <v>846</v>
      </c>
      <c r="BG956" s="14">
        <f t="shared" si="266"/>
        <v>240</v>
      </c>
      <c r="BH956" s="14">
        <f>SUMIFS(BG$4:BG956,AU$4:AU956,"="&amp;AU956,AY$4:AY956,"="&amp;AY956)</f>
        <v>400</v>
      </c>
      <c r="BI956" s="25" t="s">
        <v>847</v>
      </c>
      <c r="BJ956" s="14">
        <f t="shared" si="267"/>
        <v>9600</v>
      </c>
      <c r="BK956" s="14">
        <f>SUMIFS(BJ$4:BJ956,$AU$4:$AU956,"="&amp;$AU956,$AY$4:$AY956,"="&amp;$AY956)</f>
        <v>16000</v>
      </c>
    </row>
    <row r="957" spans="46:63" ht="16.5" x14ac:dyDescent="0.2">
      <c r="AT957" s="13">
        <v>954</v>
      </c>
      <c r="AU957" s="13">
        <f t="shared" si="259"/>
        <v>12</v>
      </c>
      <c r="AV957" s="14">
        <f t="shared" si="260"/>
        <v>201408</v>
      </c>
      <c r="AW957" s="14">
        <f t="shared" si="261"/>
        <v>1102014</v>
      </c>
      <c r="AX957" s="13" t="s">
        <v>816</v>
      </c>
      <c r="AY957" s="13">
        <f t="shared" si="262"/>
        <v>8</v>
      </c>
      <c r="AZ957" s="13" t="s">
        <v>837</v>
      </c>
      <c r="BA957" s="14">
        <f t="shared" si="263"/>
        <v>3</v>
      </c>
      <c r="BB957" s="14" t="str">
        <f t="shared" si="264"/>
        <v>石灵明魂珠-8 等级-3</v>
      </c>
      <c r="BC957" s="25" t="s">
        <v>845</v>
      </c>
      <c r="BD957" s="14">
        <f t="shared" si="265"/>
        <v>640</v>
      </c>
      <c r="BE957" s="14">
        <f>SUMIFS(BD$4:BD957,$AU$4:$AU957,"="&amp;$AU957,$AY$4:$AY957,"="&amp;$AY957)</f>
        <v>1440</v>
      </c>
      <c r="BF957" s="25" t="s">
        <v>846</v>
      </c>
      <c r="BG957" s="14">
        <f t="shared" si="266"/>
        <v>320</v>
      </c>
      <c r="BH957" s="14">
        <f>SUMIFS(BG$4:BG957,AU$4:AU957,"="&amp;AU957,AY$4:AY957,"="&amp;AY957)</f>
        <v>720</v>
      </c>
      <c r="BI957" s="25" t="s">
        <v>847</v>
      </c>
      <c r="BJ957" s="14">
        <f t="shared" si="267"/>
        <v>12800</v>
      </c>
      <c r="BK957" s="14">
        <f>SUMIFS(BJ$4:BJ957,$AU$4:$AU957,"="&amp;$AU957,$AY$4:$AY957,"="&amp;$AY957)</f>
        <v>28800</v>
      </c>
    </row>
    <row r="958" spans="46:63" ht="16.5" x14ac:dyDescent="0.2">
      <c r="AT958" s="13">
        <v>955</v>
      </c>
      <c r="AU958" s="13">
        <f t="shared" si="259"/>
        <v>12</v>
      </c>
      <c r="AV958" s="14">
        <f t="shared" si="260"/>
        <v>201408</v>
      </c>
      <c r="AW958" s="14">
        <f t="shared" si="261"/>
        <v>1102014</v>
      </c>
      <c r="AX958" s="13" t="s">
        <v>816</v>
      </c>
      <c r="AY958" s="13">
        <f t="shared" si="262"/>
        <v>8</v>
      </c>
      <c r="AZ958" s="13" t="s">
        <v>837</v>
      </c>
      <c r="BA958" s="14">
        <f t="shared" si="263"/>
        <v>4</v>
      </c>
      <c r="BB958" s="14" t="str">
        <f t="shared" si="264"/>
        <v>石灵明魂珠-8 等级-4</v>
      </c>
      <c r="BC958" s="25" t="s">
        <v>845</v>
      </c>
      <c r="BD958" s="14">
        <f t="shared" si="265"/>
        <v>960</v>
      </c>
      <c r="BE958" s="14">
        <f>SUMIFS(BD$4:BD958,$AU$4:$AU958,"="&amp;$AU958,$AY$4:$AY958,"="&amp;$AY958)</f>
        <v>2400</v>
      </c>
      <c r="BF958" s="25" t="s">
        <v>846</v>
      </c>
      <c r="BG958" s="14">
        <f t="shared" si="266"/>
        <v>480</v>
      </c>
      <c r="BH958" s="14">
        <f>SUMIFS(BG$4:BG958,AU$4:AU958,"="&amp;AU958,AY$4:AY958,"="&amp;AY958)</f>
        <v>1200</v>
      </c>
      <c r="BI958" s="25" t="s">
        <v>847</v>
      </c>
      <c r="BJ958" s="14">
        <f t="shared" si="267"/>
        <v>19200</v>
      </c>
      <c r="BK958" s="14">
        <f>SUMIFS(BJ$4:BJ958,$AU$4:$AU958,"="&amp;$AU958,$AY$4:$AY958,"="&amp;$AY958)</f>
        <v>48000</v>
      </c>
    </row>
    <row r="959" spans="46:63" ht="16.5" x14ac:dyDescent="0.2">
      <c r="AT959" s="13">
        <v>956</v>
      </c>
      <c r="AU959" s="13">
        <f t="shared" si="259"/>
        <v>12</v>
      </c>
      <c r="AV959" s="14">
        <f t="shared" si="260"/>
        <v>201408</v>
      </c>
      <c r="AW959" s="14">
        <f t="shared" si="261"/>
        <v>1102014</v>
      </c>
      <c r="AX959" s="13" t="s">
        <v>816</v>
      </c>
      <c r="AY959" s="13">
        <f t="shared" si="262"/>
        <v>8</v>
      </c>
      <c r="AZ959" s="13" t="s">
        <v>837</v>
      </c>
      <c r="BA959" s="14">
        <f t="shared" si="263"/>
        <v>5</v>
      </c>
      <c r="BB959" s="14" t="str">
        <f t="shared" si="264"/>
        <v>石灵明魂珠-8 等级-5</v>
      </c>
      <c r="BC959" s="25" t="s">
        <v>845</v>
      </c>
      <c r="BD959" s="14">
        <f t="shared" si="265"/>
        <v>1280</v>
      </c>
      <c r="BE959" s="14">
        <f>SUMIFS(BD$4:BD959,$AU$4:$AU959,"="&amp;$AU959,$AY$4:$AY959,"="&amp;$AY959)</f>
        <v>3680</v>
      </c>
      <c r="BF959" s="25" t="s">
        <v>846</v>
      </c>
      <c r="BG959" s="14">
        <f t="shared" si="266"/>
        <v>640</v>
      </c>
      <c r="BH959" s="14">
        <f>SUMIFS(BG$4:BG959,AU$4:AU959,"="&amp;AU959,AY$4:AY959,"="&amp;AY959)</f>
        <v>1840</v>
      </c>
      <c r="BI959" s="25" t="s">
        <v>847</v>
      </c>
      <c r="BJ959" s="14">
        <f t="shared" si="267"/>
        <v>25600</v>
      </c>
      <c r="BK959" s="14">
        <f>SUMIFS(BJ$4:BJ959,$AU$4:$AU959,"="&amp;$AU959,$AY$4:$AY959,"="&amp;$AY959)</f>
        <v>73600</v>
      </c>
    </row>
    <row r="960" spans="46:63" ht="16.5" x14ac:dyDescent="0.2">
      <c r="AT960" s="13">
        <v>957</v>
      </c>
      <c r="AU960" s="13">
        <f t="shared" si="259"/>
        <v>12</v>
      </c>
      <c r="AV960" s="14">
        <f t="shared" si="260"/>
        <v>201408</v>
      </c>
      <c r="AW960" s="14">
        <f t="shared" si="261"/>
        <v>1102014</v>
      </c>
      <c r="AX960" s="13" t="s">
        <v>816</v>
      </c>
      <c r="AY960" s="13">
        <f t="shared" si="262"/>
        <v>8</v>
      </c>
      <c r="AZ960" s="13" t="s">
        <v>837</v>
      </c>
      <c r="BA960" s="14">
        <f t="shared" si="263"/>
        <v>6</v>
      </c>
      <c r="BB960" s="14" t="str">
        <f t="shared" si="264"/>
        <v>石灵明魂珠-8 等级-6</v>
      </c>
      <c r="BC960" s="25" t="s">
        <v>845</v>
      </c>
      <c r="BD960" s="14">
        <f t="shared" si="265"/>
        <v>1600</v>
      </c>
      <c r="BE960" s="14">
        <f>SUMIFS(BD$4:BD960,$AU$4:$AU960,"="&amp;$AU960,$AY$4:$AY960,"="&amp;$AY960)</f>
        <v>5280</v>
      </c>
      <c r="BF960" s="25" t="s">
        <v>846</v>
      </c>
      <c r="BG960" s="14">
        <f t="shared" si="266"/>
        <v>800</v>
      </c>
      <c r="BH960" s="14">
        <f>SUMIFS(BG$4:BG960,AU$4:AU960,"="&amp;AU960,AY$4:AY960,"="&amp;AY960)</f>
        <v>2640</v>
      </c>
      <c r="BI960" s="25" t="s">
        <v>847</v>
      </c>
      <c r="BJ960" s="14">
        <f t="shared" si="267"/>
        <v>32000</v>
      </c>
      <c r="BK960" s="14">
        <f>SUMIFS(BJ$4:BJ960,$AU$4:$AU960,"="&amp;$AU960,$AY$4:$AY960,"="&amp;$AY960)</f>
        <v>105600</v>
      </c>
    </row>
    <row r="961" spans="46:63" ht="16.5" x14ac:dyDescent="0.2">
      <c r="AT961" s="13">
        <v>958</v>
      </c>
      <c r="AU961" s="13">
        <f t="shared" si="259"/>
        <v>12</v>
      </c>
      <c r="AV961" s="14">
        <f t="shared" si="260"/>
        <v>201408</v>
      </c>
      <c r="AW961" s="14">
        <f t="shared" si="261"/>
        <v>1102014</v>
      </c>
      <c r="AX961" s="13" t="s">
        <v>816</v>
      </c>
      <c r="AY961" s="13">
        <f t="shared" si="262"/>
        <v>8</v>
      </c>
      <c r="AZ961" s="13" t="s">
        <v>837</v>
      </c>
      <c r="BA961" s="14">
        <f t="shared" si="263"/>
        <v>7</v>
      </c>
      <c r="BB961" s="14" t="str">
        <f t="shared" si="264"/>
        <v>石灵明魂珠-8 等级-7</v>
      </c>
      <c r="BC961" s="25" t="s">
        <v>845</v>
      </c>
      <c r="BD961" s="14">
        <f t="shared" si="265"/>
        <v>1920</v>
      </c>
      <c r="BE961" s="14">
        <f>SUMIFS(BD$4:BD961,$AU$4:$AU961,"="&amp;$AU961,$AY$4:$AY961,"="&amp;$AY961)</f>
        <v>7200</v>
      </c>
      <c r="BF961" s="25" t="s">
        <v>846</v>
      </c>
      <c r="BG961" s="14">
        <f t="shared" si="266"/>
        <v>960</v>
      </c>
      <c r="BH961" s="14">
        <f>SUMIFS(BG$4:BG961,AU$4:AU961,"="&amp;AU961,AY$4:AY961,"="&amp;AY961)</f>
        <v>3600</v>
      </c>
      <c r="BI961" s="25" t="s">
        <v>847</v>
      </c>
      <c r="BJ961" s="14">
        <f t="shared" si="267"/>
        <v>38400</v>
      </c>
      <c r="BK961" s="14">
        <f>SUMIFS(BJ$4:BJ961,$AU$4:$AU961,"="&amp;$AU961,$AY$4:$AY961,"="&amp;$AY961)</f>
        <v>144000</v>
      </c>
    </row>
    <row r="962" spans="46:63" ht="16.5" x14ac:dyDescent="0.2">
      <c r="AT962" s="13">
        <v>959</v>
      </c>
      <c r="AU962" s="13">
        <f t="shared" si="259"/>
        <v>12</v>
      </c>
      <c r="AV962" s="14">
        <f t="shared" si="260"/>
        <v>201408</v>
      </c>
      <c r="AW962" s="14">
        <f t="shared" si="261"/>
        <v>1102014</v>
      </c>
      <c r="AX962" s="13" t="s">
        <v>816</v>
      </c>
      <c r="AY962" s="13">
        <f t="shared" si="262"/>
        <v>8</v>
      </c>
      <c r="AZ962" s="13" t="s">
        <v>837</v>
      </c>
      <c r="BA962" s="14">
        <f t="shared" si="263"/>
        <v>8</v>
      </c>
      <c r="BB962" s="14" t="str">
        <f t="shared" si="264"/>
        <v>石灵明魂珠-8 等级-8</v>
      </c>
      <c r="BC962" s="25" t="s">
        <v>845</v>
      </c>
      <c r="BD962" s="14">
        <f t="shared" si="265"/>
        <v>2240</v>
      </c>
      <c r="BE962" s="14">
        <f>SUMIFS(BD$4:BD962,$AU$4:$AU962,"="&amp;$AU962,$AY$4:$AY962,"="&amp;$AY962)</f>
        <v>9440</v>
      </c>
      <c r="BF962" s="25" t="s">
        <v>846</v>
      </c>
      <c r="BG962" s="14">
        <f t="shared" si="266"/>
        <v>1120</v>
      </c>
      <c r="BH962" s="14">
        <f>SUMIFS(BG$4:BG962,AU$4:AU962,"="&amp;AU962,AY$4:AY962,"="&amp;AY962)</f>
        <v>4720</v>
      </c>
      <c r="BI962" s="25" t="s">
        <v>847</v>
      </c>
      <c r="BJ962" s="14">
        <f t="shared" si="267"/>
        <v>44800</v>
      </c>
      <c r="BK962" s="14">
        <f>SUMIFS(BJ$4:BJ962,$AU$4:$AU962,"="&amp;$AU962,$AY$4:$AY962,"="&amp;$AY962)</f>
        <v>188800</v>
      </c>
    </row>
    <row r="963" spans="46:63" ht="16.5" x14ac:dyDescent="0.2">
      <c r="AT963" s="13">
        <v>960</v>
      </c>
      <c r="AU963" s="13">
        <f t="shared" si="259"/>
        <v>12</v>
      </c>
      <c r="AV963" s="14">
        <f t="shared" si="260"/>
        <v>201408</v>
      </c>
      <c r="AW963" s="14">
        <f t="shared" si="261"/>
        <v>1102014</v>
      </c>
      <c r="AX963" s="13" t="s">
        <v>816</v>
      </c>
      <c r="AY963" s="13">
        <f t="shared" si="262"/>
        <v>8</v>
      </c>
      <c r="AZ963" s="13" t="s">
        <v>837</v>
      </c>
      <c r="BA963" s="14">
        <f t="shared" si="263"/>
        <v>9</v>
      </c>
      <c r="BB963" s="14" t="str">
        <f t="shared" si="264"/>
        <v>石灵明魂珠-8 等级-9</v>
      </c>
      <c r="BC963" s="25" t="s">
        <v>845</v>
      </c>
      <c r="BD963" s="14">
        <f t="shared" si="265"/>
        <v>2560</v>
      </c>
      <c r="BE963" s="14">
        <f>SUMIFS(BD$4:BD963,$AU$4:$AU963,"="&amp;$AU963,$AY$4:$AY963,"="&amp;$AY963)</f>
        <v>12000</v>
      </c>
      <c r="BF963" s="25" t="s">
        <v>846</v>
      </c>
      <c r="BG963" s="14">
        <f t="shared" si="266"/>
        <v>1280</v>
      </c>
      <c r="BH963" s="14">
        <f>SUMIFS(BG$4:BG963,AU$4:AU963,"="&amp;AU963,AY$4:AY963,"="&amp;AY963)</f>
        <v>6000</v>
      </c>
      <c r="BI963" s="25" t="s">
        <v>847</v>
      </c>
      <c r="BJ963" s="14">
        <f t="shared" si="267"/>
        <v>51200</v>
      </c>
      <c r="BK963" s="14">
        <f>SUMIFS(BJ$4:BJ963,$AU$4:$AU963,"="&amp;$AU963,$AY$4:$AY963,"="&amp;$AY963)</f>
        <v>240000</v>
      </c>
    </row>
    <row r="964" spans="46:63" ht="16.5" x14ac:dyDescent="0.2">
      <c r="AT964" s="13">
        <v>961</v>
      </c>
      <c r="AU964" s="13">
        <f t="shared" si="259"/>
        <v>13</v>
      </c>
      <c r="AV964" s="14">
        <f t="shared" si="260"/>
        <v>201601</v>
      </c>
      <c r="AW964" s="14">
        <f t="shared" si="261"/>
        <v>1102016</v>
      </c>
      <c r="AX964" s="13" t="s">
        <v>816</v>
      </c>
      <c r="AY964" s="13">
        <f t="shared" si="262"/>
        <v>1</v>
      </c>
      <c r="AZ964" s="13" t="s">
        <v>837</v>
      </c>
      <c r="BA964" s="14">
        <f t="shared" si="263"/>
        <v>0</v>
      </c>
      <c r="BB964" s="14" t="str">
        <f t="shared" si="264"/>
        <v>西方龙魂珠-1 等级-0</v>
      </c>
      <c r="BC964" s="25" t="s">
        <v>845</v>
      </c>
      <c r="BD964" s="14">
        <f t="shared" si="265"/>
        <v>0</v>
      </c>
      <c r="BE964" s="14">
        <f>SUMIFS(BD$4:BD964,$AU$4:$AU964,"="&amp;$AU964,$AY$4:$AY964,"="&amp;$AY964)</f>
        <v>0</v>
      </c>
      <c r="BF964" s="25" t="s">
        <v>846</v>
      </c>
      <c r="BG964" s="14">
        <f t="shared" si="266"/>
        <v>0</v>
      </c>
      <c r="BH964" s="14">
        <f>SUMIFS(BG$4:BG964,AU$4:AU964,"="&amp;AU964,AY$4:AY964,"="&amp;AY964)</f>
        <v>0</v>
      </c>
      <c r="BI964" s="25" t="s">
        <v>847</v>
      </c>
      <c r="BJ964" s="14">
        <f t="shared" si="267"/>
        <v>0</v>
      </c>
      <c r="BK964" s="14">
        <f>SUMIFS(BJ$4:BJ964,$AU$4:$AU964,"="&amp;$AU964,$AY$4:$AY964,"="&amp;$AY964)</f>
        <v>0</v>
      </c>
    </row>
    <row r="965" spans="46:63" ht="16.5" x14ac:dyDescent="0.2">
      <c r="AT965" s="13">
        <v>962</v>
      </c>
      <c r="AU965" s="13">
        <f t="shared" ref="AU965:AU1028" si="268">INT((AT965-1)/80)+1</f>
        <v>13</v>
      </c>
      <c r="AV965" s="14">
        <f t="shared" ref="AV965:AV1028" si="269">INDEX($AJ$4:$AJ$203,(AU965-1)*8+AY965)</f>
        <v>201601</v>
      </c>
      <c r="AW965" s="14">
        <f t="shared" ref="AW965:AW1028" si="270">INDEX($W$4:$W$28,AU965)</f>
        <v>1102016</v>
      </c>
      <c r="AX965" s="13" t="s">
        <v>816</v>
      </c>
      <c r="AY965" s="13">
        <f t="shared" ref="AY965:AY1028" si="271">INT(((AT965-(AU965-1)*80)-1)/10)+1</f>
        <v>1</v>
      </c>
      <c r="AZ965" s="13" t="s">
        <v>837</v>
      </c>
      <c r="BA965" s="14">
        <f t="shared" ref="BA965:BA1028" si="272">AT965-(AU965-1)*80-(AY965-1)*10-1</f>
        <v>1</v>
      </c>
      <c r="BB965" s="14" t="str">
        <f t="shared" ref="BB965:BB1028" si="273">INDEX($X$4:$X$28,AU965)&amp;"魂珠-"&amp;AY965&amp;" 等级-"&amp;BA965</f>
        <v>西方龙魂珠-1 等级-1</v>
      </c>
      <c r="BC965" s="25" t="s">
        <v>845</v>
      </c>
      <c r="BD965" s="14">
        <f t="shared" ref="BD965:BD1028" si="274">ROUND(INDEX(Q$4:Q$83,($AY965-1)*10+$BA965+1)*INDEX(AC$4:AC$28,$AU965),0)</f>
        <v>44</v>
      </c>
      <c r="BE965" s="14">
        <f>SUMIFS(BD$4:BD965,$AU$4:$AU965,"="&amp;$AU965,$AY$4:$AY965,"="&amp;$AY965)</f>
        <v>44</v>
      </c>
      <c r="BF965" s="25" t="s">
        <v>846</v>
      </c>
      <c r="BG965" s="14">
        <f t="shared" ref="BG965:BG1028" si="275">ROUND(INDEX(R$4:R$83,($AY965-1)*10+$BA965+1)*INDEX(AD$4:AD$28,$AU965),0)</f>
        <v>24</v>
      </c>
      <c r="BH965" s="14">
        <f>SUMIFS(BG$4:BG965,AU$4:AU965,"="&amp;AU965,AY$4:AY965,"="&amp;AY965)</f>
        <v>24</v>
      </c>
      <c r="BI965" s="25" t="s">
        <v>847</v>
      </c>
      <c r="BJ965" s="14">
        <f t="shared" ref="BJ965:BJ1028" si="276">ROUND(INDEX(S$4:S$83,($AY965-1)*10+$BA965+1)*INDEX(AE$4:AE$28,$AU965),0)</f>
        <v>1080</v>
      </c>
      <c r="BK965" s="14">
        <f>SUMIFS(BJ$4:BJ965,$AU$4:$AU965,"="&amp;$AU965,$AY$4:$AY965,"="&amp;$AY965)</f>
        <v>1080</v>
      </c>
    </row>
    <row r="966" spans="46:63" ht="16.5" x14ac:dyDescent="0.2">
      <c r="AT966" s="13">
        <v>963</v>
      </c>
      <c r="AU966" s="13">
        <f t="shared" si="268"/>
        <v>13</v>
      </c>
      <c r="AV966" s="14">
        <f t="shared" si="269"/>
        <v>201601</v>
      </c>
      <c r="AW966" s="14">
        <f t="shared" si="270"/>
        <v>1102016</v>
      </c>
      <c r="AX966" s="13" t="s">
        <v>816</v>
      </c>
      <c r="AY966" s="13">
        <f t="shared" si="271"/>
        <v>1</v>
      </c>
      <c r="AZ966" s="13" t="s">
        <v>837</v>
      </c>
      <c r="BA966" s="14">
        <f t="shared" si="272"/>
        <v>2</v>
      </c>
      <c r="BB966" s="14" t="str">
        <f t="shared" si="273"/>
        <v>西方龙魂珠-1 等级-2</v>
      </c>
      <c r="BC966" s="25" t="s">
        <v>845</v>
      </c>
      <c r="BD966" s="14">
        <f t="shared" si="274"/>
        <v>66</v>
      </c>
      <c r="BE966" s="14">
        <f>SUMIFS(BD$4:BD966,$AU$4:$AU966,"="&amp;$AU966,$AY$4:$AY966,"="&amp;$AY966)</f>
        <v>110</v>
      </c>
      <c r="BF966" s="25" t="s">
        <v>846</v>
      </c>
      <c r="BG966" s="14">
        <f t="shared" si="275"/>
        <v>36</v>
      </c>
      <c r="BH966" s="14">
        <f>SUMIFS(BG$4:BG966,AU$4:AU966,"="&amp;AU966,AY$4:AY966,"="&amp;AY966)</f>
        <v>60</v>
      </c>
      <c r="BI966" s="25" t="s">
        <v>847</v>
      </c>
      <c r="BJ966" s="14">
        <f t="shared" si="276"/>
        <v>1620</v>
      </c>
      <c r="BK966" s="14">
        <f>SUMIFS(BJ$4:BJ966,$AU$4:$AU966,"="&amp;$AU966,$AY$4:$AY966,"="&amp;$AY966)</f>
        <v>2700</v>
      </c>
    </row>
    <row r="967" spans="46:63" ht="16.5" x14ac:dyDescent="0.2">
      <c r="AT967" s="13">
        <v>964</v>
      </c>
      <c r="AU967" s="13">
        <f t="shared" si="268"/>
        <v>13</v>
      </c>
      <c r="AV967" s="14">
        <f t="shared" si="269"/>
        <v>201601</v>
      </c>
      <c r="AW967" s="14">
        <f t="shared" si="270"/>
        <v>1102016</v>
      </c>
      <c r="AX967" s="13" t="s">
        <v>816</v>
      </c>
      <c r="AY967" s="13">
        <f t="shared" si="271"/>
        <v>1</v>
      </c>
      <c r="AZ967" s="13" t="s">
        <v>837</v>
      </c>
      <c r="BA967" s="14">
        <f t="shared" si="272"/>
        <v>3</v>
      </c>
      <c r="BB967" s="14" t="str">
        <f t="shared" si="273"/>
        <v>西方龙魂珠-1 等级-3</v>
      </c>
      <c r="BC967" s="25" t="s">
        <v>845</v>
      </c>
      <c r="BD967" s="14">
        <f t="shared" si="274"/>
        <v>88</v>
      </c>
      <c r="BE967" s="14">
        <f>SUMIFS(BD$4:BD967,$AU$4:$AU967,"="&amp;$AU967,$AY$4:$AY967,"="&amp;$AY967)</f>
        <v>198</v>
      </c>
      <c r="BF967" s="25" t="s">
        <v>846</v>
      </c>
      <c r="BG967" s="14">
        <f t="shared" si="275"/>
        <v>48</v>
      </c>
      <c r="BH967" s="14">
        <f>SUMIFS(BG$4:BG967,AU$4:AU967,"="&amp;AU967,AY$4:AY967,"="&amp;AY967)</f>
        <v>108</v>
      </c>
      <c r="BI967" s="25" t="s">
        <v>847</v>
      </c>
      <c r="BJ967" s="14">
        <f t="shared" si="276"/>
        <v>2160</v>
      </c>
      <c r="BK967" s="14">
        <f>SUMIFS(BJ$4:BJ967,$AU$4:$AU967,"="&amp;$AU967,$AY$4:$AY967,"="&amp;$AY967)</f>
        <v>4860</v>
      </c>
    </row>
    <row r="968" spans="46:63" ht="16.5" x14ac:dyDescent="0.2">
      <c r="AT968" s="13">
        <v>965</v>
      </c>
      <c r="AU968" s="13">
        <f t="shared" si="268"/>
        <v>13</v>
      </c>
      <c r="AV968" s="14">
        <f t="shared" si="269"/>
        <v>201601</v>
      </c>
      <c r="AW968" s="14">
        <f t="shared" si="270"/>
        <v>1102016</v>
      </c>
      <c r="AX968" s="13" t="s">
        <v>816</v>
      </c>
      <c r="AY968" s="13">
        <f t="shared" si="271"/>
        <v>1</v>
      </c>
      <c r="AZ968" s="13" t="s">
        <v>837</v>
      </c>
      <c r="BA968" s="14">
        <f t="shared" si="272"/>
        <v>4</v>
      </c>
      <c r="BB968" s="14" t="str">
        <f t="shared" si="273"/>
        <v>西方龙魂珠-1 等级-4</v>
      </c>
      <c r="BC968" s="25" t="s">
        <v>845</v>
      </c>
      <c r="BD968" s="14">
        <f t="shared" si="274"/>
        <v>132</v>
      </c>
      <c r="BE968" s="14">
        <f>SUMIFS(BD$4:BD968,$AU$4:$AU968,"="&amp;$AU968,$AY$4:$AY968,"="&amp;$AY968)</f>
        <v>330</v>
      </c>
      <c r="BF968" s="25" t="s">
        <v>846</v>
      </c>
      <c r="BG968" s="14">
        <f t="shared" si="275"/>
        <v>72</v>
      </c>
      <c r="BH968" s="14">
        <f>SUMIFS(BG$4:BG968,AU$4:AU968,"="&amp;AU968,AY$4:AY968,"="&amp;AY968)</f>
        <v>180</v>
      </c>
      <c r="BI968" s="25" t="s">
        <v>847</v>
      </c>
      <c r="BJ968" s="14">
        <f t="shared" si="276"/>
        <v>3240</v>
      </c>
      <c r="BK968" s="14">
        <f>SUMIFS(BJ$4:BJ968,$AU$4:$AU968,"="&amp;$AU968,$AY$4:$AY968,"="&amp;$AY968)</f>
        <v>8100</v>
      </c>
    </row>
    <row r="969" spans="46:63" ht="16.5" x14ac:dyDescent="0.2">
      <c r="AT969" s="13">
        <v>966</v>
      </c>
      <c r="AU969" s="13">
        <f t="shared" si="268"/>
        <v>13</v>
      </c>
      <c r="AV969" s="14">
        <f t="shared" si="269"/>
        <v>201601</v>
      </c>
      <c r="AW969" s="14">
        <f t="shared" si="270"/>
        <v>1102016</v>
      </c>
      <c r="AX969" s="13" t="s">
        <v>816</v>
      </c>
      <c r="AY969" s="13">
        <f t="shared" si="271"/>
        <v>1</v>
      </c>
      <c r="AZ969" s="13" t="s">
        <v>837</v>
      </c>
      <c r="BA969" s="14">
        <f t="shared" si="272"/>
        <v>5</v>
      </c>
      <c r="BB969" s="14" t="str">
        <f t="shared" si="273"/>
        <v>西方龙魂珠-1 等级-5</v>
      </c>
      <c r="BC969" s="25" t="s">
        <v>845</v>
      </c>
      <c r="BD969" s="14">
        <f t="shared" si="274"/>
        <v>176</v>
      </c>
      <c r="BE969" s="14">
        <f>SUMIFS(BD$4:BD969,$AU$4:$AU969,"="&amp;$AU969,$AY$4:$AY969,"="&amp;$AY969)</f>
        <v>506</v>
      </c>
      <c r="BF969" s="25" t="s">
        <v>846</v>
      </c>
      <c r="BG969" s="14">
        <f t="shared" si="275"/>
        <v>96</v>
      </c>
      <c r="BH969" s="14">
        <f>SUMIFS(BG$4:BG969,AU$4:AU969,"="&amp;AU969,AY$4:AY969,"="&amp;AY969)</f>
        <v>276</v>
      </c>
      <c r="BI969" s="25" t="s">
        <v>847</v>
      </c>
      <c r="BJ969" s="14">
        <f t="shared" si="276"/>
        <v>4320</v>
      </c>
      <c r="BK969" s="14">
        <f>SUMIFS(BJ$4:BJ969,$AU$4:$AU969,"="&amp;$AU969,$AY$4:$AY969,"="&amp;$AY969)</f>
        <v>12420</v>
      </c>
    </row>
    <row r="970" spans="46:63" ht="16.5" x14ac:dyDescent="0.2">
      <c r="AT970" s="13">
        <v>967</v>
      </c>
      <c r="AU970" s="13">
        <f t="shared" si="268"/>
        <v>13</v>
      </c>
      <c r="AV970" s="14">
        <f t="shared" si="269"/>
        <v>201601</v>
      </c>
      <c r="AW970" s="14">
        <f t="shared" si="270"/>
        <v>1102016</v>
      </c>
      <c r="AX970" s="13" t="s">
        <v>816</v>
      </c>
      <c r="AY970" s="13">
        <f t="shared" si="271"/>
        <v>1</v>
      </c>
      <c r="AZ970" s="13" t="s">
        <v>837</v>
      </c>
      <c r="BA970" s="14">
        <f t="shared" si="272"/>
        <v>6</v>
      </c>
      <c r="BB970" s="14" t="str">
        <f t="shared" si="273"/>
        <v>西方龙魂珠-1 等级-6</v>
      </c>
      <c r="BC970" s="25" t="s">
        <v>845</v>
      </c>
      <c r="BD970" s="14">
        <f t="shared" si="274"/>
        <v>220</v>
      </c>
      <c r="BE970" s="14">
        <f>SUMIFS(BD$4:BD970,$AU$4:$AU970,"="&amp;$AU970,$AY$4:$AY970,"="&amp;$AY970)</f>
        <v>726</v>
      </c>
      <c r="BF970" s="25" t="s">
        <v>846</v>
      </c>
      <c r="BG970" s="14">
        <f t="shared" si="275"/>
        <v>120</v>
      </c>
      <c r="BH970" s="14">
        <f>SUMIFS(BG$4:BG970,AU$4:AU970,"="&amp;AU970,AY$4:AY970,"="&amp;AY970)</f>
        <v>396</v>
      </c>
      <c r="BI970" s="25" t="s">
        <v>847</v>
      </c>
      <c r="BJ970" s="14">
        <f t="shared" si="276"/>
        <v>5400</v>
      </c>
      <c r="BK970" s="14">
        <f>SUMIFS(BJ$4:BJ970,$AU$4:$AU970,"="&amp;$AU970,$AY$4:$AY970,"="&amp;$AY970)</f>
        <v>17820</v>
      </c>
    </row>
    <row r="971" spans="46:63" ht="16.5" x14ac:dyDescent="0.2">
      <c r="AT971" s="13">
        <v>968</v>
      </c>
      <c r="AU971" s="13">
        <f t="shared" si="268"/>
        <v>13</v>
      </c>
      <c r="AV971" s="14">
        <f t="shared" si="269"/>
        <v>201601</v>
      </c>
      <c r="AW971" s="14">
        <f t="shared" si="270"/>
        <v>1102016</v>
      </c>
      <c r="AX971" s="13" t="s">
        <v>816</v>
      </c>
      <c r="AY971" s="13">
        <f t="shared" si="271"/>
        <v>1</v>
      </c>
      <c r="AZ971" s="13" t="s">
        <v>837</v>
      </c>
      <c r="BA971" s="14">
        <f t="shared" si="272"/>
        <v>7</v>
      </c>
      <c r="BB971" s="14" t="str">
        <f t="shared" si="273"/>
        <v>西方龙魂珠-1 等级-7</v>
      </c>
      <c r="BC971" s="25" t="s">
        <v>845</v>
      </c>
      <c r="BD971" s="14">
        <f t="shared" si="274"/>
        <v>264</v>
      </c>
      <c r="BE971" s="14">
        <f>SUMIFS(BD$4:BD971,$AU$4:$AU971,"="&amp;$AU971,$AY$4:$AY971,"="&amp;$AY971)</f>
        <v>990</v>
      </c>
      <c r="BF971" s="25" t="s">
        <v>846</v>
      </c>
      <c r="BG971" s="14">
        <f t="shared" si="275"/>
        <v>144</v>
      </c>
      <c r="BH971" s="14">
        <f>SUMIFS(BG$4:BG971,AU$4:AU971,"="&amp;AU971,AY$4:AY971,"="&amp;AY971)</f>
        <v>540</v>
      </c>
      <c r="BI971" s="25" t="s">
        <v>847</v>
      </c>
      <c r="BJ971" s="14">
        <f t="shared" si="276"/>
        <v>6480</v>
      </c>
      <c r="BK971" s="14">
        <f>SUMIFS(BJ$4:BJ971,$AU$4:$AU971,"="&amp;$AU971,$AY$4:$AY971,"="&amp;$AY971)</f>
        <v>24300</v>
      </c>
    </row>
    <row r="972" spans="46:63" ht="16.5" x14ac:dyDescent="0.2">
      <c r="AT972" s="13">
        <v>969</v>
      </c>
      <c r="AU972" s="13">
        <f t="shared" si="268"/>
        <v>13</v>
      </c>
      <c r="AV972" s="14">
        <f t="shared" si="269"/>
        <v>201601</v>
      </c>
      <c r="AW972" s="14">
        <f t="shared" si="270"/>
        <v>1102016</v>
      </c>
      <c r="AX972" s="13" t="s">
        <v>816</v>
      </c>
      <c r="AY972" s="13">
        <f t="shared" si="271"/>
        <v>1</v>
      </c>
      <c r="AZ972" s="13" t="s">
        <v>837</v>
      </c>
      <c r="BA972" s="14">
        <f t="shared" si="272"/>
        <v>8</v>
      </c>
      <c r="BB972" s="14" t="str">
        <f t="shared" si="273"/>
        <v>西方龙魂珠-1 等级-8</v>
      </c>
      <c r="BC972" s="25" t="s">
        <v>845</v>
      </c>
      <c r="BD972" s="14">
        <f t="shared" si="274"/>
        <v>308</v>
      </c>
      <c r="BE972" s="14">
        <f>SUMIFS(BD$4:BD972,$AU$4:$AU972,"="&amp;$AU972,$AY$4:$AY972,"="&amp;$AY972)</f>
        <v>1298</v>
      </c>
      <c r="BF972" s="25" t="s">
        <v>846</v>
      </c>
      <c r="BG972" s="14">
        <f t="shared" si="275"/>
        <v>168</v>
      </c>
      <c r="BH972" s="14">
        <f>SUMIFS(BG$4:BG972,AU$4:AU972,"="&amp;AU972,AY$4:AY972,"="&amp;AY972)</f>
        <v>708</v>
      </c>
      <c r="BI972" s="25" t="s">
        <v>847</v>
      </c>
      <c r="BJ972" s="14">
        <f t="shared" si="276"/>
        <v>7560</v>
      </c>
      <c r="BK972" s="14">
        <f>SUMIFS(BJ$4:BJ972,$AU$4:$AU972,"="&amp;$AU972,$AY$4:$AY972,"="&amp;$AY972)</f>
        <v>31860</v>
      </c>
    </row>
    <row r="973" spans="46:63" ht="16.5" x14ac:dyDescent="0.2">
      <c r="AT973" s="13">
        <v>970</v>
      </c>
      <c r="AU973" s="13">
        <f t="shared" si="268"/>
        <v>13</v>
      </c>
      <c r="AV973" s="14">
        <f t="shared" si="269"/>
        <v>201601</v>
      </c>
      <c r="AW973" s="14">
        <f t="shared" si="270"/>
        <v>1102016</v>
      </c>
      <c r="AX973" s="13" t="s">
        <v>816</v>
      </c>
      <c r="AY973" s="13">
        <f t="shared" si="271"/>
        <v>1</v>
      </c>
      <c r="AZ973" s="13" t="s">
        <v>837</v>
      </c>
      <c r="BA973" s="14">
        <f t="shared" si="272"/>
        <v>9</v>
      </c>
      <c r="BB973" s="14" t="str">
        <f t="shared" si="273"/>
        <v>西方龙魂珠-1 等级-9</v>
      </c>
      <c r="BC973" s="25" t="s">
        <v>845</v>
      </c>
      <c r="BD973" s="14">
        <f t="shared" si="274"/>
        <v>352</v>
      </c>
      <c r="BE973" s="14">
        <f>SUMIFS(BD$4:BD973,$AU$4:$AU973,"="&amp;$AU973,$AY$4:$AY973,"="&amp;$AY973)</f>
        <v>1650</v>
      </c>
      <c r="BF973" s="25" t="s">
        <v>846</v>
      </c>
      <c r="BG973" s="14">
        <f t="shared" si="275"/>
        <v>192</v>
      </c>
      <c r="BH973" s="14">
        <f>SUMIFS(BG$4:BG973,AU$4:AU973,"="&amp;AU973,AY$4:AY973,"="&amp;AY973)</f>
        <v>900</v>
      </c>
      <c r="BI973" s="25" t="s">
        <v>847</v>
      </c>
      <c r="BJ973" s="14">
        <f t="shared" si="276"/>
        <v>8640</v>
      </c>
      <c r="BK973" s="14">
        <f>SUMIFS(BJ$4:BJ973,$AU$4:$AU973,"="&amp;$AU973,$AY$4:$AY973,"="&amp;$AY973)</f>
        <v>40500</v>
      </c>
    </row>
    <row r="974" spans="46:63" ht="16.5" x14ac:dyDescent="0.2">
      <c r="AT974" s="13">
        <v>971</v>
      </c>
      <c r="AU974" s="13">
        <f t="shared" si="268"/>
        <v>13</v>
      </c>
      <c r="AV974" s="14">
        <f t="shared" si="269"/>
        <v>201602</v>
      </c>
      <c r="AW974" s="14">
        <f t="shared" si="270"/>
        <v>1102016</v>
      </c>
      <c r="AX974" s="13" t="s">
        <v>816</v>
      </c>
      <c r="AY974" s="13">
        <f t="shared" si="271"/>
        <v>2</v>
      </c>
      <c r="AZ974" s="13" t="s">
        <v>837</v>
      </c>
      <c r="BA974" s="14">
        <f t="shared" si="272"/>
        <v>0</v>
      </c>
      <c r="BB974" s="14" t="str">
        <f t="shared" si="273"/>
        <v>西方龙魂珠-2 等级-0</v>
      </c>
      <c r="BC974" s="25" t="s">
        <v>845</v>
      </c>
      <c r="BD974" s="14">
        <f t="shared" si="274"/>
        <v>0</v>
      </c>
      <c r="BE974" s="14">
        <f>SUMIFS(BD$4:BD974,$AU$4:$AU974,"="&amp;$AU974,$AY$4:$AY974,"="&amp;$AY974)</f>
        <v>0</v>
      </c>
      <c r="BF974" s="25" t="s">
        <v>846</v>
      </c>
      <c r="BG974" s="14">
        <f t="shared" si="275"/>
        <v>0</v>
      </c>
      <c r="BH974" s="14">
        <f>SUMIFS(BG$4:BG974,AU$4:AU974,"="&amp;AU974,AY$4:AY974,"="&amp;AY974)</f>
        <v>0</v>
      </c>
      <c r="BI974" s="25" t="s">
        <v>847</v>
      </c>
      <c r="BJ974" s="14">
        <f t="shared" si="276"/>
        <v>0</v>
      </c>
      <c r="BK974" s="14">
        <f>SUMIFS(BJ$4:BJ974,$AU$4:$AU974,"="&amp;$AU974,$AY$4:$AY974,"="&amp;$AY974)</f>
        <v>0</v>
      </c>
    </row>
    <row r="975" spans="46:63" ht="16.5" x14ac:dyDescent="0.2">
      <c r="AT975" s="13">
        <v>972</v>
      </c>
      <c r="AU975" s="13">
        <f t="shared" si="268"/>
        <v>13</v>
      </c>
      <c r="AV975" s="14">
        <f t="shared" si="269"/>
        <v>201602</v>
      </c>
      <c r="AW975" s="14">
        <f t="shared" si="270"/>
        <v>1102016</v>
      </c>
      <c r="AX975" s="13" t="s">
        <v>816</v>
      </c>
      <c r="AY975" s="13">
        <f t="shared" si="271"/>
        <v>2</v>
      </c>
      <c r="AZ975" s="13" t="s">
        <v>837</v>
      </c>
      <c r="BA975" s="14">
        <f t="shared" si="272"/>
        <v>1</v>
      </c>
      <c r="BB975" s="14" t="str">
        <f t="shared" si="273"/>
        <v>西方龙魂珠-2 等级-1</v>
      </c>
      <c r="BC975" s="25" t="s">
        <v>845</v>
      </c>
      <c r="BD975" s="14">
        <f t="shared" si="274"/>
        <v>55</v>
      </c>
      <c r="BE975" s="14">
        <f>SUMIFS(BD$4:BD975,$AU$4:$AU975,"="&amp;$AU975,$AY$4:$AY975,"="&amp;$AY975)</f>
        <v>55</v>
      </c>
      <c r="BF975" s="25" t="s">
        <v>846</v>
      </c>
      <c r="BG975" s="14">
        <f t="shared" si="275"/>
        <v>30</v>
      </c>
      <c r="BH975" s="14">
        <f>SUMIFS(BG$4:BG975,AU$4:AU975,"="&amp;AU975,AY$4:AY975,"="&amp;AY975)</f>
        <v>30</v>
      </c>
      <c r="BI975" s="25" t="s">
        <v>847</v>
      </c>
      <c r="BJ975" s="14">
        <f t="shared" si="276"/>
        <v>1350</v>
      </c>
      <c r="BK975" s="14">
        <f>SUMIFS(BJ$4:BJ975,$AU$4:$AU975,"="&amp;$AU975,$AY$4:$AY975,"="&amp;$AY975)</f>
        <v>1350</v>
      </c>
    </row>
    <row r="976" spans="46:63" ht="16.5" x14ac:dyDescent="0.2">
      <c r="AT976" s="13">
        <v>973</v>
      </c>
      <c r="AU976" s="13">
        <f t="shared" si="268"/>
        <v>13</v>
      </c>
      <c r="AV976" s="14">
        <f t="shared" si="269"/>
        <v>201602</v>
      </c>
      <c r="AW976" s="14">
        <f t="shared" si="270"/>
        <v>1102016</v>
      </c>
      <c r="AX976" s="13" t="s">
        <v>816</v>
      </c>
      <c r="AY976" s="13">
        <f t="shared" si="271"/>
        <v>2</v>
      </c>
      <c r="AZ976" s="13" t="s">
        <v>837</v>
      </c>
      <c r="BA976" s="14">
        <f t="shared" si="272"/>
        <v>2</v>
      </c>
      <c r="BB976" s="14" t="str">
        <f t="shared" si="273"/>
        <v>西方龙魂珠-2 等级-2</v>
      </c>
      <c r="BC976" s="25" t="s">
        <v>845</v>
      </c>
      <c r="BD976" s="14">
        <f t="shared" si="274"/>
        <v>88</v>
      </c>
      <c r="BE976" s="14">
        <f>SUMIFS(BD$4:BD976,$AU$4:$AU976,"="&amp;$AU976,$AY$4:$AY976,"="&amp;$AY976)</f>
        <v>143</v>
      </c>
      <c r="BF976" s="25" t="s">
        <v>846</v>
      </c>
      <c r="BG976" s="14">
        <f t="shared" si="275"/>
        <v>48</v>
      </c>
      <c r="BH976" s="14">
        <f>SUMIFS(BG$4:BG976,AU$4:AU976,"="&amp;AU976,AY$4:AY976,"="&amp;AY976)</f>
        <v>78</v>
      </c>
      <c r="BI976" s="25" t="s">
        <v>847</v>
      </c>
      <c r="BJ976" s="14">
        <f t="shared" si="276"/>
        <v>2160</v>
      </c>
      <c r="BK976" s="14">
        <f>SUMIFS(BJ$4:BJ976,$AU$4:$AU976,"="&amp;$AU976,$AY$4:$AY976,"="&amp;$AY976)</f>
        <v>3510</v>
      </c>
    </row>
    <row r="977" spans="46:63" ht="16.5" x14ac:dyDescent="0.2">
      <c r="AT977" s="13">
        <v>974</v>
      </c>
      <c r="AU977" s="13">
        <f t="shared" si="268"/>
        <v>13</v>
      </c>
      <c r="AV977" s="14">
        <f t="shared" si="269"/>
        <v>201602</v>
      </c>
      <c r="AW977" s="14">
        <f t="shared" si="270"/>
        <v>1102016</v>
      </c>
      <c r="AX977" s="13" t="s">
        <v>816</v>
      </c>
      <c r="AY977" s="13">
        <f t="shared" si="271"/>
        <v>2</v>
      </c>
      <c r="AZ977" s="13" t="s">
        <v>837</v>
      </c>
      <c r="BA977" s="14">
        <f t="shared" si="272"/>
        <v>3</v>
      </c>
      <c r="BB977" s="14" t="str">
        <f t="shared" si="273"/>
        <v>西方龙魂珠-2 等级-3</v>
      </c>
      <c r="BC977" s="25" t="s">
        <v>845</v>
      </c>
      <c r="BD977" s="14">
        <f t="shared" si="274"/>
        <v>110</v>
      </c>
      <c r="BE977" s="14">
        <f>SUMIFS(BD$4:BD977,$AU$4:$AU977,"="&amp;$AU977,$AY$4:$AY977,"="&amp;$AY977)</f>
        <v>253</v>
      </c>
      <c r="BF977" s="25" t="s">
        <v>846</v>
      </c>
      <c r="BG977" s="14">
        <f t="shared" si="275"/>
        <v>60</v>
      </c>
      <c r="BH977" s="14">
        <f>SUMIFS(BG$4:BG977,AU$4:AU977,"="&amp;AU977,AY$4:AY977,"="&amp;AY977)</f>
        <v>138</v>
      </c>
      <c r="BI977" s="25" t="s">
        <v>847</v>
      </c>
      <c r="BJ977" s="14">
        <f t="shared" si="276"/>
        <v>2700</v>
      </c>
      <c r="BK977" s="14">
        <f>SUMIFS(BJ$4:BJ977,$AU$4:$AU977,"="&amp;$AU977,$AY$4:$AY977,"="&amp;$AY977)</f>
        <v>6210</v>
      </c>
    </row>
    <row r="978" spans="46:63" ht="16.5" x14ac:dyDescent="0.2">
      <c r="AT978" s="13">
        <v>975</v>
      </c>
      <c r="AU978" s="13">
        <f t="shared" si="268"/>
        <v>13</v>
      </c>
      <c r="AV978" s="14">
        <f t="shared" si="269"/>
        <v>201602</v>
      </c>
      <c r="AW978" s="14">
        <f t="shared" si="270"/>
        <v>1102016</v>
      </c>
      <c r="AX978" s="13" t="s">
        <v>816</v>
      </c>
      <c r="AY978" s="13">
        <f t="shared" si="271"/>
        <v>2</v>
      </c>
      <c r="AZ978" s="13" t="s">
        <v>837</v>
      </c>
      <c r="BA978" s="14">
        <f t="shared" si="272"/>
        <v>4</v>
      </c>
      <c r="BB978" s="14" t="str">
        <f t="shared" si="273"/>
        <v>西方龙魂珠-2 等级-4</v>
      </c>
      <c r="BC978" s="25" t="s">
        <v>845</v>
      </c>
      <c r="BD978" s="14">
        <f t="shared" si="274"/>
        <v>176</v>
      </c>
      <c r="BE978" s="14">
        <f>SUMIFS(BD$4:BD978,$AU$4:$AU978,"="&amp;$AU978,$AY$4:$AY978,"="&amp;$AY978)</f>
        <v>429</v>
      </c>
      <c r="BF978" s="25" t="s">
        <v>846</v>
      </c>
      <c r="BG978" s="14">
        <f t="shared" si="275"/>
        <v>96</v>
      </c>
      <c r="BH978" s="14">
        <f>SUMIFS(BG$4:BG978,AU$4:AU978,"="&amp;AU978,AY$4:AY978,"="&amp;AY978)</f>
        <v>234</v>
      </c>
      <c r="BI978" s="25" t="s">
        <v>847</v>
      </c>
      <c r="BJ978" s="14">
        <f t="shared" si="276"/>
        <v>4320</v>
      </c>
      <c r="BK978" s="14">
        <f>SUMIFS(BJ$4:BJ978,$AU$4:$AU978,"="&amp;$AU978,$AY$4:$AY978,"="&amp;$AY978)</f>
        <v>10530</v>
      </c>
    </row>
    <row r="979" spans="46:63" ht="16.5" x14ac:dyDescent="0.2">
      <c r="AT979" s="13">
        <v>976</v>
      </c>
      <c r="AU979" s="13">
        <f t="shared" si="268"/>
        <v>13</v>
      </c>
      <c r="AV979" s="14">
        <f t="shared" si="269"/>
        <v>201602</v>
      </c>
      <c r="AW979" s="14">
        <f t="shared" si="270"/>
        <v>1102016</v>
      </c>
      <c r="AX979" s="13" t="s">
        <v>816</v>
      </c>
      <c r="AY979" s="13">
        <f t="shared" si="271"/>
        <v>2</v>
      </c>
      <c r="AZ979" s="13" t="s">
        <v>837</v>
      </c>
      <c r="BA979" s="14">
        <f t="shared" si="272"/>
        <v>5</v>
      </c>
      <c r="BB979" s="14" t="str">
        <f t="shared" si="273"/>
        <v>西方龙魂珠-2 等级-5</v>
      </c>
      <c r="BC979" s="25" t="s">
        <v>845</v>
      </c>
      <c r="BD979" s="14">
        <f t="shared" si="274"/>
        <v>242</v>
      </c>
      <c r="BE979" s="14">
        <f>SUMIFS(BD$4:BD979,$AU$4:$AU979,"="&amp;$AU979,$AY$4:$AY979,"="&amp;$AY979)</f>
        <v>671</v>
      </c>
      <c r="BF979" s="25" t="s">
        <v>846</v>
      </c>
      <c r="BG979" s="14">
        <f t="shared" si="275"/>
        <v>132</v>
      </c>
      <c r="BH979" s="14">
        <f>SUMIFS(BG$4:BG979,AU$4:AU979,"="&amp;AU979,AY$4:AY979,"="&amp;AY979)</f>
        <v>366</v>
      </c>
      <c r="BI979" s="25" t="s">
        <v>847</v>
      </c>
      <c r="BJ979" s="14">
        <f t="shared" si="276"/>
        <v>5940</v>
      </c>
      <c r="BK979" s="14">
        <f>SUMIFS(BJ$4:BJ979,$AU$4:$AU979,"="&amp;$AU979,$AY$4:$AY979,"="&amp;$AY979)</f>
        <v>16470</v>
      </c>
    </row>
    <row r="980" spans="46:63" ht="16.5" x14ac:dyDescent="0.2">
      <c r="AT980" s="13">
        <v>977</v>
      </c>
      <c r="AU980" s="13">
        <f t="shared" si="268"/>
        <v>13</v>
      </c>
      <c r="AV980" s="14">
        <f t="shared" si="269"/>
        <v>201602</v>
      </c>
      <c r="AW980" s="14">
        <f t="shared" si="270"/>
        <v>1102016</v>
      </c>
      <c r="AX980" s="13" t="s">
        <v>816</v>
      </c>
      <c r="AY980" s="13">
        <f t="shared" si="271"/>
        <v>2</v>
      </c>
      <c r="AZ980" s="13" t="s">
        <v>837</v>
      </c>
      <c r="BA980" s="14">
        <f t="shared" si="272"/>
        <v>6</v>
      </c>
      <c r="BB980" s="14" t="str">
        <f t="shared" si="273"/>
        <v>西方龙魂珠-2 等级-6</v>
      </c>
      <c r="BC980" s="25" t="s">
        <v>845</v>
      </c>
      <c r="BD980" s="14">
        <f t="shared" si="274"/>
        <v>308</v>
      </c>
      <c r="BE980" s="14">
        <f>SUMIFS(BD$4:BD980,$AU$4:$AU980,"="&amp;$AU980,$AY$4:$AY980,"="&amp;$AY980)</f>
        <v>979</v>
      </c>
      <c r="BF980" s="25" t="s">
        <v>846</v>
      </c>
      <c r="BG980" s="14">
        <f t="shared" si="275"/>
        <v>168</v>
      </c>
      <c r="BH980" s="14">
        <f>SUMIFS(BG$4:BG980,AU$4:AU980,"="&amp;AU980,AY$4:AY980,"="&amp;AY980)</f>
        <v>534</v>
      </c>
      <c r="BI980" s="25" t="s">
        <v>847</v>
      </c>
      <c r="BJ980" s="14">
        <f t="shared" si="276"/>
        <v>7560</v>
      </c>
      <c r="BK980" s="14">
        <f>SUMIFS(BJ$4:BJ980,$AU$4:$AU980,"="&amp;$AU980,$AY$4:$AY980,"="&amp;$AY980)</f>
        <v>24030</v>
      </c>
    </row>
    <row r="981" spans="46:63" ht="16.5" x14ac:dyDescent="0.2">
      <c r="AT981" s="13">
        <v>978</v>
      </c>
      <c r="AU981" s="13">
        <f t="shared" si="268"/>
        <v>13</v>
      </c>
      <c r="AV981" s="14">
        <f t="shared" si="269"/>
        <v>201602</v>
      </c>
      <c r="AW981" s="14">
        <f t="shared" si="270"/>
        <v>1102016</v>
      </c>
      <c r="AX981" s="13" t="s">
        <v>816</v>
      </c>
      <c r="AY981" s="13">
        <f t="shared" si="271"/>
        <v>2</v>
      </c>
      <c r="AZ981" s="13" t="s">
        <v>837</v>
      </c>
      <c r="BA981" s="14">
        <f t="shared" si="272"/>
        <v>7</v>
      </c>
      <c r="BB981" s="14" t="str">
        <f t="shared" si="273"/>
        <v>西方龙魂珠-2 等级-7</v>
      </c>
      <c r="BC981" s="25" t="s">
        <v>845</v>
      </c>
      <c r="BD981" s="14">
        <f t="shared" si="274"/>
        <v>352</v>
      </c>
      <c r="BE981" s="14">
        <f>SUMIFS(BD$4:BD981,$AU$4:$AU981,"="&amp;$AU981,$AY$4:$AY981,"="&amp;$AY981)</f>
        <v>1331</v>
      </c>
      <c r="BF981" s="25" t="s">
        <v>846</v>
      </c>
      <c r="BG981" s="14">
        <f t="shared" si="275"/>
        <v>192</v>
      </c>
      <c r="BH981" s="14">
        <f>SUMIFS(BG$4:BG981,AU$4:AU981,"="&amp;AU981,AY$4:AY981,"="&amp;AY981)</f>
        <v>726</v>
      </c>
      <c r="BI981" s="25" t="s">
        <v>847</v>
      </c>
      <c r="BJ981" s="14">
        <f t="shared" si="276"/>
        <v>8640</v>
      </c>
      <c r="BK981" s="14">
        <f>SUMIFS(BJ$4:BJ981,$AU$4:$AU981,"="&amp;$AU981,$AY$4:$AY981,"="&amp;$AY981)</f>
        <v>32670</v>
      </c>
    </row>
    <row r="982" spans="46:63" ht="16.5" x14ac:dyDescent="0.2">
      <c r="AT982" s="13">
        <v>979</v>
      </c>
      <c r="AU982" s="13">
        <f t="shared" si="268"/>
        <v>13</v>
      </c>
      <c r="AV982" s="14">
        <f t="shared" si="269"/>
        <v>201602</v>
      </c>
      <c r="AW982" s="14">
        <f t="shared" si="270"/>
        <v>1102016</v>
      </c>
      <c r="AX982" s="13" t="s">
        <v>816</v>
      </c>
      <c r="AY982" s="13">
        <f t="shared" si="271"/>
        <v>2</v>
      </c>
      <c r="AZ982" s="13" t="s">
        <v>837</v>
      </c>
      <c r="BA982" s="14">
        <f t="shared" si="272"/>
        <v>8</v>
      </c>
      <c r="BB982" s="14" t="str">
        <f t="shared" si="273"/>
        <v>西方龙魂珠-2 等级-8</v>
      </c>
      <c r="BC982" s="25" t="s">
        <v>845</v>
      </c>
      <c r="BD982" s="14">
        <f t="shared" si="274"/>
        <v>418</v>
      </c>
      <c r="BE982" s="14">
        <f>SUMIFS(BD$4:BD982,$AU$4:$AU982,"="&amp;$AU982,$AY$4:$AY982,"="&amp;$AY982)</f>
        <v>1749</v>
      </c>
      <c r="BF982" s="25" t="s">
        <v>846</v>
      </c>
      <c r="BG982" s="14">
        <f t="shared" si="275"/>
        <v>228</v>
      </c>
      <c r="BH982" s="14">
        <f>SUMIFS(BG$4:BG982,AU$4:AU982,"="&amp;AU982,AY$4:AY982,"="&amp;AY982)</f>
        <v>954</v>
      </c>
      <c r="BI982" s="25" t="s">
        <v>847</v>
      </c>
      <c r="BJ982" s="14">
        <f t="shared" si="276"/>
        <v>10260</v>
      </c>
      <c r="BK982" s="14">
        <f>SUMIFS(BJ$4:BJ982,$AU$4:$AU982,"="&amp;$AU982,$AY$4:$AY982,"="&amp;$AY982)</f>
        <v>42930</v>
      </c>
    </row>
    <row r="983" spans="46:63" ht="16.5" x14ac:dyDescent="0.2">
      <c r="AT983" s="13">
        <v>980</v>
      </c>
      <c r="AU983" s="13">
        <f t="shared" si="268"/>
        <v>13</v>
      </c>
      <c r="AV983" s="14">
        <f t="shared" si="269"/>
        <v>201602</v>
      </c>
      <c r="AW983" s="14">
        <f t="shared" si="270"/>
        <v>1102016</v>
      </c>
      <c r="AX983" s="13" t="s">
        <v>816</v>
      </c>
      <c r="AY983" s="13">
        <f t="shared" si="271"/>
        <v>2</v>
      </c>
      <c r="AZ983" s="13" t="s">
        <v>837</v>
      </c>
      <c r="BA983" s="14">
        <f t="shared" si="272"/>
        <v>9</v>
      </c>
      <c r="BB983" s="14" t="str">
        <f t="shared" si="273"/>
        <v>西方龙魂珠-2 等级-9</v>
      </c>
      <c r="BC983" s="25" t="s">
        <v>845</v>
      </c>
      <c r="BD983" s="14">
        <f t="shared" si="274"/>
        <v>495</v>
      </c>
      <c r="BE983" s="14">
        <f>SUMIFS(BD$4:BD983,$AU$4:$AU983,"="&amp;$AU983,$AY$4:$AY983,"="&amp;$AY983)</f>
        <v>2244</v>
      </c>
      <c r="BF983" s="25" t="s">
        <v>846</v>
      </c>
      <c r="BG983" s="14">
        <f t="shared" si="275"/>
        <v>270</v>
      </c>
      <c r="BH983" s="14">
        <f>SUMIFS(BG$4:BG983,AU$4:AU983,"="&amp;AU983,AY$4:AY983,"="&amp;AY983)</f>
        <v>1224</v>
      </c>
      <c r="BI983" s="25" t="s">
        <v>847</v>
      </c>
      <c r="BJ983" s="14">
        <f t="shared" si="276"/>
        <v>12150</v>
      </c>
      <c r="BK983" s="14">
        <f>SUMIFS(BJ$4:BJ983,$AU$4:$AU983,"="&amp;$AU983,$AY$4:$AY983,"="&amp;$AY983)</f>
        <v>55080</v>
      </c>
    </row>
    <row r="984" spans="46:63" ht="16.5" x14ac:dyDescent="0.2">
      <c r="AT984" s="13">
        <v>981</v>
      </c>
      <c r="AU984" s="13">
        <f t="shared" si="268"/>
        <v>13</v>
      </c>
      <c r="AV984" s="14">
        <f t="shared" si="269"/>
        <v>201603</v>
      </c>
      <c r="AW984" s="14">
        <f t="shared" si="270"/>
        <v>1102016</v>
      </c>
      <c r="AX984" s="13" t="s">
        <v>816</v>
      </c>
      <c r="AY984" s="13">
        <f t="shared" si="271"/>
        <v>3</v>
      </c>
      <c r="AZ984" s="13" t="s">
        <v>837</v>
      </c>
      <c r="BA984" s="14">
        <f t="shared" si="272"/>
        <v>0</v>
      </c>
      <c r="BB984" s="14" t="str">
        <f t="shared" si="273"/>
        <v>西方龙魂珠-3 等级-0</v>
      </c>
      <c r="BC984" s="25" t="s">
        <v>845</v>
      </c>
      <c r="BD984" s="14">
        <f t="shared" si="274"/>
        <v>0</v>
      </c>
      <c r="BE984" s="14">
        <f>SUMIFS(BD$4:BD984,$AU$4:$AU984,"="&amp;$AU984,$AY$4:$AY984,"="&amp;$AY984)</f>
        <v>0</v>
      </c>
      <c r="BF984" s="25" t="s">
        <v>846</v>
      </c>
      <c r="BG984" s="14">
        <f t="shared" si="275"/>
        <v>0</v>
      </c>
      <c r="BH984" s="14">
        <f>SUMIFS(BG$4:BG984,AU$4:AU984,"="&amp;AU984,AY$4:AY984,"="&amp;AY984)</f>
        <v>0</v>
      </c>
      <c r="BI984" s="25" t="s">
        <v>847</v>
      </c>
      <c r="BJ984" s="14">
        <f t="shared" si="276"/>
        <v>0</v>
      </c>
      <c r="BK984" s="14">
        <f>SUMIFS(BJ$4:BJ984,$AU$4:$AU984,"="&amp;$AU984,$AY$4:$AY984,"="&amp;$AY984)</f>
        <v>0</v>
      </c>
    </row>
    <row r="985" spans="46:63" ht="16.5" x14ac:dyDescent="0.2">
      <c r="AT985" s="13">
        <v>982</v>
      </c>
      <c r="AU985" s="13">
        <f t="shared" si="268"/>
        <v>13</v>
      </c>
      <c r="AV985" s="14">
        <f t="shared" si="269"/>
        <v>201603</v>
      </c>
      <c r="AW985" s="14">
        <f t="shared" si="270"/>
        <v>1102016</v>
      </c>
      <c r="AX985" s="13" t="s">
        <v>816</v>
      </c>
      <c r="AY985" s="13">
        <f t="shared" si="271"/>
        <v>3</v>
      </c>
      <c r="AZ985" s="13" t="s">
        <v>837</v>
      </c>
      <c r="BA985" s="14">
        <f t="shared" si="272"/>
        <v>1</v>
      </c>
      <c r="BB985" s="14" t="str">
        <f t="shared" si="273"/>
        <v>西方龙魂珠-3 等级-1</v>
      </c>
      <c r="BC985" s="25" t="s">
        <v>845</v>
      </c>
      <c r="BD985" s="14">
        <f t="shared" si="274"/>
        <v>88</v>
      </c>
      <c r="BE985" s="14">
        <f>SUMIFS(BD$4:BD985,$AU$4:$AU985,"="&amp;$AU985,$AY$4:$AY985,"="&amp;$AY985)</f>
        <v>88</v>
      </c>
      <c r="BF985" s="25" t="s">
        <v>846</v>
      </c>
      <c r="BG985" s="14">
        <f t="shared" si="275"/>
        <v>48</v>
      </c>
      <c r="BH985" s="14">
        <f>SUMIFS(BG$4:BG985,AU$4:AU985,"="&amp;AU985,AY$4:AY985,"="&amp;AY985)</f>
        <v>48</v>
      </c>
      <c r="BI985" s="25" t="s">
        <v>847</v>
      </c>
      <c r="BJ985" s="14">
        <f t="shared" si="276"/>
        <v>2160</v>
      </c>
      <c r="BK985" s="14">
        <f>SUMIFS(BJ$4:BJ985,$AU$4:$AU985,"="&amp;$AU985,$AY$4:$AY985,"="&amp;$AY985)</f>
        <v>2160</v>
      </c>
    </row>
    <row r="986" spans="46:63" ht="16.5" x14ac:dyDescent="0.2">
      <c r="AT986" s="13">
        <v>983</v>
      </c>
      <c r="AU986" s="13">
        <f t="shared" si="268"/>
        <v>13</v>
      </c>
      <c r="AV986" s="14">
        <f t="shared" si="269"/>
        <v>201603</v>
      </c>
      <c r="AW986" s="14">
        <f t="shared" si="270"/>
        <v>1102016</v>
      </c>
      <c r="AX986" s="13" t="s">
        <v>816</v>
      </c>
      <c r="AY986" s="13">
        <f t="shared" si="271"/>
        <v>3</v>
      </c>
      <c r="AZ986" s="13" t="s">
        <v>837</v>
      </c>
      <c r="BA986" s="14">
        <f t="shared" si="272"/>
        <v>2</v>
      </c>
      <c r="BB986" s="14" t="str">
        <f t="shared" si="273"/>
        <v>西方龙魂珠-3 等级-2</v>
      </c>
      <c r="BC986" s="25" t="s">
        <v>845</v>
      </c>
      <c r="BD986" s="14">
        <f t="shared" si="274"/>
        <v>132</v>
      </c>
      <c r="BE986" s="14">
        <f>SUMIFS(BD$4:BD986,$AU$4:$AU986,"="&amp;$AU986,$AY$4:$AY986,"="&amp;$AY986)</f>
        <v>220</v>
      </c>
      <c r="BF986" s="25" t="s">
        <v>846</v>
      </c>
      <c r="BG986" s="14">
        <f t="shared" si="275"/>
        <v>72</v>
      </c>
      <c r="BH986" s="14">
        <f>SUMIFS(BG$4:BG986,AU$4:AU986,"="&amp;AU986,AY$4:AY986,"="&amp;AY986)</f>
        <v>120</v>
      </c>
      <c r="BI986" s="25" t="s">
        <v>847</v>
      </c>
      <c r="BJ986" s="14">
        <f t="shared" si="276"/>
        <v>3240</v>
      </c>
      <c r="BK986" s="14">
        <f>SUMIFS(BJ$4:BJ986,$AU$4:$AU986,"="&amp;$AU986,$AY$4:$AY986,"="&amp;$AY986)</f>
        <v>5400</v>
      </c>
    </row>
    <row r="987" spans="46:63" ht="16.5" x14ac:dyDescent="0.2">
      <c r="AT987" s="13">
        <v>984</v>
      </c>
      <c r="AU987" s="13">
        <f t="shared" si="268"/>
        <v>13</v>
      </c>
      <c r="AV987" s="14">
        <f t="shared" si="269"/>
        <v>201603</v>
      </c>
      <c r="AW987" s="14">
        <f t="shared" si="270"/>
        <v>1102016</v>
      </c>
      <c r="AX987" s="13" t="s">
        <v>816</v>
      </c>
      <c r="AY987" s="13">
        <f t="shared" si="271"/>
        <v>3</v>
      </c>
      <c r="AZ987" s="13" t="s">
        <v>837</v>
      </c>
      <c r="BA987" s="14">
        <f t="shared" si="272"/>
        <v>3</v>
      </c>
      <c r="BB987" s="14" t="str">
        <f t="shared" si="273"/>
        <v>西方龙魂珠-3 等级-3</v>
      </c>
      <c r="BC987" s="25" t="s">
        <v>845</v>
      </c>
      <c r="BD987" s="14">
        <f t="shared" si="274"/>
        <v>176</v>
      </c>
      <c r="BE987" s="14">
        <f>SUMIFS(BD$4:BD987,$AU$4:$AU987,"="&amp;$AU987,$AY$4:$AY987,"="&amp;$AY987)</f>
        <v>396</v>
      </c>
      <c r="BF987" s="25" t="s">
        <v>846</v>
      </c>
      <c r="BG987" s="14">
        <f t="shared" si="275"/>
        <v>96</v>
      </c>
      <c r="BH987" s="14">
        <f>SUMIFS(BG$4:BG987,AU$4:AU987,"="&amp;AU987,AY$4:AY987,"="&amp;AY987)</f>
        <v>216</v>
      </c>
      <c r="BI987" s="25" t="s">
        <v>847</v>
      </c>
      <c r="BJ987" s="14">
        <f t="shared" si="276"/>
        <v>4320</v>
      </c>
      <c r="BK987" s="14">
        <f>SUMIFS(BJ$4:BJ987,$AU$4:$AU987,"="&amp;$AU987,$AY$4:$AY987,"="&amp;$AY987)</f>
        <v>9720</v>
      </c>
    </row>
    <row r="988" spans="46:63" ht="16.5" x14ac:dyDescent="0.2">
      <c r="AT988" s="13">
        <v>985</v>
      </c>
      <c r="AU988" s="13">
        <f t="shared" si="268"/>
        <v>13</v>
      </c>
      <c r="AV988" s="14">
        <f t="shared" si="269"/>
        <v>201603</v>
      </c>
      <c r="AW988" s="14">
        <f t="shared" si="270"/>
        <v>1102016</v>
      </c>
      <c r="AX988" s="13" t="s">
        <v>816</v>
      </c>
      <c r="AY988" s="13">
        <f t="shared" si="271"/>
        <v>3</v>
      </c>
      <c r="AZ988" s="13" t="s">
        <v>837</v>
      </c>
      <c r="BA988" s="14">
        <f t="shared" si="272"/>
        <v>4</v>
      </c>
      <c r="BB988" s="14" t="str">
        <f t="shared" si="273"/>
        <v>西方龙魂珠-3 等级-4</v>
      </c>
      <c r="BC988" s="25" t="s">
        <v>845</v>
      </c>
      <c r="BD988" s="14">
        <f t="shared" si="274"/>
        <v>264</v>
      </c>
      <c r="BE988" s="14">
        <f>SUMIFS(BD$4:BD988,$AU$4:$AU988,"="&amp;$AU988,$AY$4:$AY988,"="&amp;$AY988)</f>
        <v>660</v>
      </c>
      <c r="BF988" s="25" t="s">
        <v>846</v>
      </c>
      <c r="BG988" s="14">
        <f t="shared" si="275"/>
        <v>144</v>
      </c>
      <c r="BH988" s="14">
        <f>SUMIFS(BG$4:BG988,AU$4:AU988,"="&amp;AU988,AY$4:AY988,"="&amp;AY988)</f>
        <v>360</v>
      </c>
      <c r="BI988" s="25" t="s">
        <v>847</v>
      </c>
      <c r="BJ988" s="14">
        <f t="shared" si="276"/>
        <v>6480</v>
      </c>
      <c r="BK988" s="14">
        <f>SUMIFS(BJ$4:BJ988,$AU$4:$AU988,"="&amp;$AU988,$AY$4:$AY988,"="&amp;$AY988)</f>
        <v>16200</v>
      </c>
    </row>
    <row r="989" spans="46:63" ht="16.5" x14ac:dyDescent="0.2">
      <c r="AT989" s="13">
        <v>986</v>
      </c>
      <c r="AU989" s="13">
        <f t="shared" si="268"/>
        <v>13</v>
      </c>
      <c r="AV989" s="14">
        <f t="shared" si="269"/>
        <v>201603</v>
      </c>
      <c r="AW989" s="14">
        <f t="shared" si="270"/>
        <v>1102016</v>
      </c>
      <c r="AX989" s="13" t="s">
        <v>816</v>
      </c>
      <c r="AY989" s="13">
        <f t="shared" si="271"/>
        <v>3</v>
      </c>
      <c r="AZ989" s="13" t="s">
        <v>837</v>
      </c>
      <c r="BA989" s="14">
        <f t="shared" si="272"/>
        <v>5</v>
      </c>
      <c r="BB989" s="14" t="str">
        <f t="shared" si="273"/>
        <v>西方龙魂珠-3 等级-5</v>
      </c>
      <c r="BC989" s="25" t="s">
        <v>845</v>
      </c>
      <c r="BD989" s="14">
        <f t="shared" si="274"/>
        <v>352</v>
      </c>
      <c r="BE989" s="14">
        <f>SUMIFS(BD$4:BD989,$AU$4:$AU989,"="&amp;$AU989,$AY$4:$AY989,"="&amp;$AY989)</f>
        <v>1012</v>
      </c>
      <c r="BF989" s="25" t="s">
        <v>846</v>
      </c>
      <c r="BG989" s="14">
        <f t="shared" si="275"/>
        <v>192</v>
      </c>
      <c r="BH989" s="14">
        <f>SUMIFS(BG$4:BG989,AU$4:AU989,"="&amp;AU989,AY$4:AY989,"="&amp;AY989)</f>
        <v>552</v>
      </c>
      <c r="BI989" s="25" t="s">
        <v>847</v>
      </c>
      <c r="BJ989" s="14">
        <f t="shared" si="276"/>
        <v>8640</v>
      </c>
      <c r="BK989" s="14">
        <f>SUMIFS(BJ$4:BJ989,$AU$4:$AU989,"="&amp;$AU989,$AY$4:$AY989,"="&amp;$AY989)</f>
        <v>24840</v>
      </c>
    </row>
    <row r="990" spans="46:63" ht="16.5" x14ac:dyDescent="0.2">
      <c r="AT990" s="13">
        <v>987</v>
      </c>
      <c r="AU990" s="13">
        <f t="shared" si="268"/>
        <v>13</v>
      </c>
      <c r="AV990" s="14">
        <f t="shared" si="269"/>
        <v>201603</v>
      </c>
      <c r="AW990" s="14">
        <f t="shared" si="270"/>
        <v>1102016</v>
      </c>
      <c r="AX990" s="13" t="s">
        <v>816</v>
      </c>
      <c r="AY990" s="13">
        <f t="shared" si="271"/>
        <v>3</v>
      </c>
      <c r="AZ990" s="13" t="s">
        <v>837</v>
      </c>
      <c r="BA990" s="14">
        <f t="shared" si="272"/>
        <v>6</v>
      </c>
      <c r="BB990" s="14" t="str">
        <f t="shared" si="273"/>
        <v>西方龙魂珠-3 等级-6</v>
      </c>
      <c r="BC990" s="25" t="s">
        <v>845</v>
      </c>
      <c r="BD990" s="14">
        <f t="shared" si="274"/>
        <v>440</v>
      </c>
      <c r="BE990" s="14">
        <f>SUMIFS(BD$4:BD990,$AU$4:$AU990,"="&amp;$AU990,$AY$4:$AY990,"="&amp;$AY990)</f>
        <v>1452</v>
      </c>
      <c r="BF990" s="25" t="s">
        <v>846</v>
      </c>
      <c r="BG990" s="14">
        <f t="shared" si="275"/>
        <v>240</v>
      </c>
      <c r="BH990" s="14">
        <f>SUMIFS(BG$4:BG990,AU$4:AU990,"="&amp;AU990,AY$4:AY990,"="&amp;AY990)</f>
        <v>792</v>
      </c>
      <c r="BI990" s="25" t="s">
        <v>847</v>
      </c>
      <c r="BJ990" s="14">
        <f t="shared" si="276"/>
        <v>10800</v>
      </c>
      <c r="BK990" s="14">
        <f>SUMIFS(BJ$4:BJ990,$AU$4:$AU990,"="&amp;$AU990,$AY$4:$AY990,"="&amp;$AY990)</f>
        <v>35640</v>
      </c>
    </row>
    <row r="991" spans="46:63" ht="16.5" x14ac:dyDescent="0.2">
      <c r="AT991" s="13">
        <v>988</v>
      </c>
      <c r="AU991" s="13">
        <f t="shared" si="268"/>
        <v>13</v>
      </c>
      <c r="AV991" s="14">
        <f t="shared" si="269"/>
        <v>201603</v>
      </c>
      <c r="AW991" s="14">
        <f t="shared" si="270"/>
        <v>1102016</v>
      </c>
      <c r="AX991" s="13" t="s">
        <v>816</v>
      </c>
      <c r="AY991" s="13">
        <f t="shared" si="271"/>
        <v>3</v>
      </c>
      <c r="AZ991" s="13" t="s">
        <v>837</v>
      </c>
      <c r="BA991" s="14">
        <f t="shared" si="272"/>
        <v>7</v>
      </c>
      <c r="BB991" s="14" t="str">
        <f t="shared" si="273"/>
        <v>西方龙魂珠-3 等级-7</v>
      </c>
      <c r="BC991" s="25" t="s">
        <v>845</v>
      </c>
      <c r="BD991" s="14">
        <f t="shared" si="274"/>
        <v>528</v>
      </c>
      <c r="BE991" s="14">
        <f>SUMIFS(BD$4:BD991,$AU$4:$AU991,"="&amp;$AU991,$AY$4:$AY991,"="&amp;$AY991)</f>
        <v>1980</v>
      </c>
      <c r="BF991" s="25" t="s">
        <v>846</v>
      </c>
      <c r="BG991" s="14">
        <f t="shared" si="275"/>
        <v>288</v>
      </c>
      <c r="BH991" s="14">
        <f>SUMIFS(BG$4:BG991,AU$4:AU991,"="&amp;AU991,AY$4:AY991,"="&amp;AY991)</f>
        <v>1080</v>
      </c>
      <c r="BI991" s="25" t="s">
        <v>847</v>
      </c>
      <c r="BJ991" s="14">
        <f t="shared" si="276"/>
        <v>12960</v>
      </c>
      <c r="BK991" s="14">
        <f>SUMIFS(BJ$4:BJ991,$AU$4:$AU991,"="&amp;$AU991,$AY$4:$AY991,"="&amp;$AY991)</f>
        <v>48600</v>
      </c>
    </row>
    <row r="992" spans="46:63" ht="16.5" x14ac:dyDescent="0.2">
      <c r="AT992" s="13">
        <v>989</v>
      </c>
      <c r="AU992" s="13">
        <f t="shared" si="268"/>
        <v>13</v>
      </c>
      <c r="AV992" s="14">
        <f t="shared" si="269"/>
        <v>201603</v>
      </c>
      <c r="AW992" s="14">
        <f t="shared" si="270"/>
        <v>1102016</v>
      </c>
      <c r="AX992" s="13" t="s">
        <v>816</v>
      </c>
      <c r="AY992" s="13">
        <f t="shared" si="271"/>
        <v>3</v>
      </c>
      <c r="AZ992" s="13" t="s">
        <v>837</v>
      </c>
      <c r="BA992" s="14">
        <f t="shared" si="272"/>
        <v>8</v>
      </c>
      <c r="BB992" s="14" t="str">
        <f t="shared" si="273"/>
        <v>西方龙魂珠-3 等级-8</v>
      </c>
      <c r="BC992" s="25" t="s">
        <v>845</v>
      </c>
      <c r="BD992" s="14">
        <f t="shared" si="274"/>
        <v>616</v>
      </c>
      <c r="BE992" s="14">
        <f>SUMIFS(BD$4:BD992,$AU$4:$AU992,"="&amp;$AU992,$AY$4:$AY992,"="&amp;$AY992)</f>
        <v>2596</v>
      </c>
      <c r="BF992" s="25" t="s">
        <v>846</v>
      </c>
      <c r="BG992" s="14">
        <f t="shared" si="275"/>
        <v>336</v>
      </c>
      <c r="BH992" s="14">
        <f>SUMIFS(BG$4:BG992,AU$4:AU992,"="&amp;AU992,AY$4:AY992,"="&amp;AY992)</f>
        <v>1416</v>
      </c>
      <c r="BI992" s="25" t="s">
        <v>847</v>
      </c>
      <c r="BJ992" s="14">
        <f t="shared" si="276"/>
        <v>15120</v>
      </c>
      <c r="BK992" s="14">
        <f>SUMIFS(BJ$4:BJ992,$AU$4:$AU992,"="&amp;$AU992,$AY$4:$AY992,"="&amp;$AY992)</f>
        <v>63720</v>
      </c>
    </row>
    <row r="993" spans="46:63" ht="16.5" x14ac:dyDescent="0.2">
      <c r="AT993" s="13">
        <v>990</v>
      </c>
      <c r="AU993" s="13">
        <f t="shared" si="268"/>
        <v>13</v>
      </c>
      <c r="AV993" s="14">
        <f t="shared" si="269"/>
        <v>201603</v>
      </c>
      <c r="AW993" s="14">
        <f t="shared" si="270"/>
        <v>1102016</v>
      </c>
      <c r="AX993" s="13" t="s">
        <v>816</v>
      </c>
      <c r="AY993" s="13">
        <f t="shared" si="271"/>
        <v>3</v>
      </c>
      <c r="AZ993" s="13" t="s">
        <v>837</v>
      </c>
      <c r="BA993" s="14">
        <f t="shared" si="272"/>
        <v>9</v>
      </c>
      <c r="BB993" s="14" t="str">
        <f t="shared" si="273"/>
        <v>西方龙魂珠-3 等级-9</v>
      </c>
      <c r="BC993" s="25" t="s">
        <v>845</v>
      </c>
      <c r="BD993" s="14">
        <f t="shared" si="274"/>
        <v>704</v>
      </c>
      <c r="BE993" s="14">
        <f>SUMIFS(BD$4:BD993,$AU$4:$AU993,"="&amp;$AU993,$AY$4:$AY993,"="&amp;$AY993)</f>
        <v>3300</v>
      </c>
      <c r="BF993" s="25" t="s">
        <v>846</v>
      </c>
      <c r="BG993" s="14">
        <f t="shared" si="275"/>
        <v>384</v>
      </c>
      <c r="BH993" s="14">
        <f>SUMIFS(BG$4:BG993,AU$4:AU993,"="&amp;AU993,AY$4:AY993,"="&amp;AY993)</f>
        <v>1800</v>
      </c>
      <c r="BI993" s="25" t="s">
        <v>847</v>
      </c>
      <c r="BJ993" s="14">
        <f t="shared" si="276"/>
        <v>17280</v>
      </c>
      <c r="BK993" s="14">
        <f>SUMIFS(BJ$4:BJ993,$AU$4:$AU993,"="&amp;$AU993,$AY$4:$AY993,"="&amp;$AY993)</f>
        <v>81000</v>
      </c>
    </row>
    <row r="994" spans="46:63" ht="16.5" x14ac:dyDescent="0.2">
      <c r="AT994" s="13">
        <v>991</v>
      </c>
      <c r="AU994" s="13">
        <f t="shared" si="268"/>
        <v>13</v>
      </c>
      <c r="AV994" s="14">
        <f t="shared" si="269"/>
        <v>201604</v>
      </c>
      <c r="AW994" s="14">
        <f t="shared" si="270"/>
        <v>1102016</v>
      </c>
      <c r="AX994" s="13" t="s">
        <v>816</v>
      </c>
      <c r="AY994" s="13">
        <f t="shared" si="271"/>
        <v>4</v>
      </c>
      <c r="AZ994" s="13" t="s">
        <v>837</v>
      </c>
      <c r="BA994" s="14">
        <f t="shared" si="272"/>
        <v>0</v>
      </c>
      <c r="BB994" s="14" t="str">
        <f t="shared" si="273"/>
        <v>西方龙魂珠-4 等级-0</v>
      </c>
      <c r="BC994" s="25" t="s">
        <v>845</v>
      </c>
      <c r="BD994" s="14">
        <f t="shared" si="274"/>
        <v>0</v>
      </c>
      <c r="BE994" s="14">
        <f>SUMIFS(BD$4:BD994,$AU$4:$AU994,"="&amp;$AU994,$AY$4:$AY994,"="&amp;$AY994)</f>
        <v>0</v>
      </c>
      <c r="BF994" s="25" t="s">
        <v>846</v>
      </c>
      <c r="BG994" s="14">
        <f t="shared" si="275"/>
        <v>0</v>
      </c>
      <c r="BH994" s="14">
        <f>SUMIFS(BG$4:BG994,AU$4:AU994,"="&amp;AU994,AY$4:AY994,"="&amp;AY994)</f>
        <v>0</v>
      </c>
      <c r="BI994" s="25" t="s">
        <v>847</v>
      </c>
      <c r="BJ994" s="14">
        <f t="shared" si="276"/>
        <v>0</v>
      </c>
      <c r="BK994" s="14">
        <f>SUMIFS(BJ$4:BJ994,$AU$4:$AU994,"="&amp;$AU994,$AY$4:$AY994,"="&amp;$AY994)</f>
        <v>0</v>
      </c>
    </row>
    <row r="995" spans="46:63" ht="16.5" x14ac:dyDescent="0.2">
      <c r="AT995" s="13">
        <v>992</v>
      </c>
      <c r="AU995" s="13">
        <f t="shared" si="268"/>
        <v>13</v>
      </c>
      <c r="AV995" s="14">
        <f t="shared" si="269"/>
        <v>201604</v>
      </c>
      <c r="AW995" s="14">
        <f t="shared" si="270"/>
        <v>1102016</v>
      </c>
      <c r="AX995" s="13" t="s">
        <v>816</v>
      </c>
      <c r="AY995" s="13">
        <f t="shared" si="271"/>
        <v>4</v>
      </c>
      <c r="AZ995" s="13" t="s">
        <v>837</v>
      </c>
      <c r="BA995" s="14">
        <f t="shared" si="272"/>
        <v>1</v>
      </c>
      <c r="BB995" s="14" t="str">
        <f t="shared" si="273"/>
        <v>西方龙魂珠-4 等级-1</v>
      </c>
      <c r="BC995" s="25" t="s">
        <v>845</v>
      </c>
      <c r="BD995" s="14">
        <f t="shared" si="274"/>
        <v>110</v>
      </c>
      <c r="BE995" s="14">
        <f>SUMIFS(BD$4:BD995,$AU$4:$AU995,"="&amp;$AU995,$AY$4:$AY995,"="&amp;$AY995)</f>
        <v>110</v>
      </c>
      <c r="BF995" s="25" t="s">
        <v>846</v>
      </c>
      <c r="BG995" s="14">
        <f t="shared" si="275"/>
        <v>60</v>
      </c>
      <c r="BH995" s="14">
        <f>SUMIFS(BG$4:BG995,AU$4:AU995,"="&amp;AU995,AY$4:AY995,"="&amp;AY995)</f>
        <v>60</v>
      </c>
      <c r="BI995" s="25" t="s">
        <v>847</v>
      </c>
      <c r="BJ995" s="14">
        <f t="shared" si="276"/>
        <v>2700</v>
      </c>
      <c r="BK995" s="14">
        <f>SUMIFS(BJ$4:BJ995,$AU$4:$AU995,"="&amp;$AU995,$AY$4:$AY995,"="&amp;$AY995)</f>
        <v>2700</v>
      </c>
    </row>
    <row r="996" spans="46:63" ht="16.5" x14ac:dyDescent="0.2">
      <c r="AT996" s="13">
        <v>993</v>
      </c>
      <c r="AU996" s="13">
        <f t="shared" si="268"/>
        <v>13</v>
      </c>
      <c r="AV996" s="14">
        <f t="shared" si="269"/>
        <v>201604</v>
      </c>
      <c r="AW996" s="14">
        <f t="shared" si="270"/>
        <v>1102016</v>
      </c>
      <c r="AX996" s="13" t="s">
        <v>816</v>
      </c>
      <c r="AY996" s="13">
        <f t="shared" si="271"/>
        <v>4</v>
      </c>
      <c r="AZ996" s="13" t="s">
        <v>837</v>
      </c>
      <c r="BA996" s="14">
        <f t="shared" si="272"/>
        <v>2</v>
      </c>
      <c r="BB996" s="14" t="str">
        <f t="shared" si="273"/>
        <v>西方龙魂珠-4 等级-2</v>
      </c>
      <c r="BC996" s="25" t="s">
        <v>845</v>
      </c>
      <c r="BD996" s="14">
        <f t="shared" si="274"/>
        <v>176</v>
      </c>
      <c r="BE996" s="14">
        <f>SUMIFS(BD$4:BD996,$AU$4:$AU996,"="&amp;$AU996,$AY$4:$AY996,"="&amp;$AY996)</f>
        <v>286</v>
      </c>
      <c r="BF996" s="25" t="s">
        <v>846</v>
      </c>
      <c r="BG996" s="14">
        <f t="shared" si="275"/>
        <v>96</v>
      </c>
      <c r="BH996" s="14">
        <f>SUMIFS(BG$4:BG996,AU$4:AU996,"="&amp;AU996,AY$4:AY996,"="&amp;AY996)</f>
        <v>156</v>
      </c>
      <c r="BI996" s="25" t="s">
        <v>847</v>
      </c>
      <c r="BJ996" s="14">
        <f t="shared" si="276"/>
        <v>4320</v>
      </c>
      <c r="BK996" s="14">
        <f>SUMIFS(BJ$4:BJ996,$AU$4:$AU996,"="&amp;$AU996,$AY$4:$AY996,"="&amp;$AY996)</f>
        <v>7020</v>
      </c>
    </row>
    <row r="997" spans="46:63" ht="16.5" x14ac:dyDescent="0.2">
      <c r="AT997" s="13">
        <v>994</v>
      </c>
      <c r="AU997" s="13">
        <f t="shared" si="268"/>
        <v>13</v>
      </c>
      <c r="AV997" s="14">
        <f t="shared" si="269"/>
        <v>201604</v>
      </c>
      <c r="AW997" s="14">
        <f t="shared" si="270"/>
        <v>1102016</v>
      </c>
      <c r="AX997" s="13" t="s">
        <v>816</v>
      </c>
      <c r="AY997" s="13">
        <f t="shared" si="271"/>
        <v>4</v>
      </c>
      <c r="AZ997" s="13" t="s">
        <v>837</v>
      </c>
      <c r="BA997" s="14">
        <f t="shared" si="272"/>
        <v>3</v>
      </c>
      <c r="BB997" s="14" t="str">
        <f t="shared" si="273"/>
        <v>西方龙魂珠-4 等级-3</v>
      </c>
      <c r="BC997" s="25" t="s">
        <v>845</v>
      </c>
      <c r="BD997" s="14">
        <f t="shared" si="274"/>
        <v>242</v>
      </c>
      <c r="BE997" s="14">
        <f>SUMIFS(BD$4:BD997,$AU$4:$AU997,"="&amp;$AU997,$AY$4:$AY997,"="&amp;$AY997)</f>
        <v>528</v>
      </c>
      <c r="BF997" s="25" t="s">
        <v>846</v>
      </c>
      <c r="BG997" s="14">
        <f t="shared" si="275"/>
        <v>132</v>
      </c>
      <c r="BH997" s="14">
        <f>SUMIFS(BG$4:BG997,AU$4:AU997,"="&amp;AU997,AY$4:AY997,"="&amp;AY997)</f>
        <v>288</v>
      </c>
      <c r="BI997" s="25" t="s">
        <v>847</v>
      </c>
      <c r="BJ997" s="14">
        <f t="shared" si="276"/>
        <v>5940</v>
      </c>
      <c r="BK997" s="14">
        <f>SUMIFS(BJ$4:BJ997,$AU$4:$AU997,"="&amp;$AU997,$AY$4:$AY997,"="&amp;$AY997)</f>
        <v>12960</v>
      </c>
    </row>
    <row r="998" spans="46:63" ht="16.5" x14ac:dyDescent="0.2">
      <c r="AT998" s="13">
        <v>995</v>
      </c>
      <c r="AU998" s="13">
        <f t="shared" si="268"/>
        <v>13</v>
      </c>
      <c r="AV998" s="14">
        <f t="shared" si="269"/>
        <v>201604</v>
      </c>
      <c r="AW998" s="14">
        <f t="shared" si="270"/>
        <v>1102016</v>
      </c>
      <c r="AX998" s="13" t="s">
        <v>816</v>
      </c>
      <c r="AY998" s="13">
        <f t="shared" si="271"/>
        <v>4</v>
      </c>
      <c r="AZ998" s="13" t="s">
        <v>837</v>
      </c>
      <c r="BA998" s="14">
        <f t="shared" si="272"/>
        <v>4</v>
      </c>
      <c r="BB998" s="14" t="str">
        <f t="shared" si="273"/>
        <v>西方龙魂珠-4 等级-4</v>
      </c>
      <c r="BC998" s="25" t="s">
        <v>845</v>
      </c>
      <c r="BD998" s="14">
        <f t="shared" si="274"/>
        <v>352</v>
      </c>
      <c r="BE998" s="14">
        <f>SUMIFS(BD$4:BD998,$AU$4:$AU998,"="&amp;$AU998,$AY$4:$AY998,"="&amp;$AY998)</f>
        <v>880</v>
      </c>
      <c r="BF998" s="25" t="s">
        <v>846</v>
      </c>
      <c r="BG998" s="14">
        <f t="shared" si="275"/>
        <v>192</v>
      </c>
      <c r="BH998" s="14">
        <f>SUMIFS(BG$4:BG998,AU$4:AU998,"="&amp;AU998,AY$4:AY998,"="&amp;AY998)</f>
        <v>480</v>
      </c>
      <c r="BI998" s="25" t="s">
        <v>847</v>
      </c>
      <c r="BJ998" s="14">
        <f t="shared" si="276"/>
        <v>8640</v>
      </c>
      <c r="BK998" s="14">
        <f>SUMIFS(BJ$4:BJ998,$AU$4:$AU998,"="&amp;$AU998,$AY$4:$AY998,"="&amp;$AY998)</f>
        <v>21600</v>
      </c>
    </row>
    <row r="999" spans="46:63" ht="16.5" x14ac:dyDescent="0.2">
      <c r="AT999" s="13">
        <v>996</v>
      </c>
      <c r="AU999" s="13">
        <f t="shared" si="268"/>
        <v>13</v>
      </c>
      <c r="AV999" s="14">
        <f t="shared" si="269"/>
        <v>201604</v>
      </c>
      <c r="AW999" s="14">
        <f t="shared" si="270"/>
        <v>1102016</v>
      </c>
      <c r="AX999" s="13" t="s">
        <v>816</v>
      </c>
      <c r="AY999" s="13">
        <f t="shared" si="271"/>
        <v>4</v>
      </c>
      <c r="AZ999" s="13" t="s">
        <v>837</v>
      </c>
      <c r="BA999" s="14">
        <f t="shared" si="272"/>
        <v>5</v>
      </c>
      <c r="BB999" s="14" t="str">
        <f t="shared" si="273"/>
        <v>西方龙魂珠-4 等级-5</v>
      </c>
      <c r="BC999" s="25" t="s">
        <v>845</v>
      </c>
      <c r="BD999" s="14">
        <f t="shared" si="274"/>
        <v>462</v>
      </c>
      <c r="BE999" s="14">
        <f>SUMIFS(BD$4:BD999,$AU$4:$AU999,"="&amp;$AU999,$AY$4:$AY999,"="&amp;$AY999)</f>
        <v>1342</v>
      </c>
      <c r="BF999" s="25" t="s">
        <v>846</v>
      </c>
      <c r="BG999" s="14">
        <f t="shared" si="275"/>
        <v>252</v>
      </c>
      <c r="BH999" s="14">
        <f>SUMIFS(BG$4:BG999,AU$4:AU999,"="&amp;AU999,AY$4:AY999,"="&amp;AY999)</f>
        <v>732</v>
      </c>
      <c r="BI999" s="25" t="s">
        <v>847</v>
      </c>
      <c r="BJ999" s="14">
        <f t="shared" si="276"/>
        <v>11340</v>
      </c>
      <c r="BK999" s="14">
        <f>SUMIFS(BJ$4:BJ999,$AU$4:$AU999,"="&amp;$AU999,$AY$4:$AY999,"="&amp;$AY999)</f>
        <v>32940</v>
      </c>
    </row>
    <row r="1000" spans="46:63" ht="16.5" x14ac:dyDescent="0.2">
      <c r="AT1000" s="13">
        <v>997</v>
      </c>
      <c r="AU1000" s="13">
        <f t="shared" si="268"/>
        <v>13</v>
      </c>
      <c r="AV1000" s="14">
        <f t="shared" si="269"/>
        <v>201604</v>
      </c>
      <c r="AW1000" s="14">
        <f t="shared" si="270"/>
        <v>1102016</v>
      </c>
      <c r="AX1000" s="13" t="s">
        <v>816</v>
      </c>
      <c r="AY1000" s="13">
        <f t="shared" si="271"/>
        <v>4</v>
      </c>
      <c r="AZ1000" s="13" t="s">
        <v>837</v>
      </c>
      <c r="BA1000" s="14">
        <f t="shared" si="272"/>
        <v>6</v>
      </c>
      <c r="BB1000" s="14" t="str">
        <f t="shared" si="273"/>
        <v>西方龙魂珠-4 等级-6</v>
      </c>
      <c r="BC1000" s="25" t="s">
        <v>845</v>
      </c>
      <c r="BD1000" s="14">
        <f t="shared" si="274"/>
        <v>605</v>
      </c>
      <c r="BE1000" s="14">
        <f>SUMIFS(BD$4:BD1000,$AU$4:$AU1000,"="&amp;$AU1000,$AY$4:$AY1000,"="&amp;$AY1000)</f>
        <v>1947</v>
      </c>
      <c r="BF1000" s="25" t="s">
        <v>846</v>
      </c>
      <c r="BG1000" s="14">
        <f t="shared" si="275"/>
        <v>330</v>
      </c>
      <c r="BH1000" s="14">
        <f>SUMIFS(BG$4:BG1000,AU$4:AU1000,"="&amp;AU1000,AY$4:AY1000,"="&amp;AY1000)</f>
        <v>1062</v>
      </c>
      <c r="BI1000" s="25" t="s">
        <v>847</v>
      </c>
      <c r="BJ1000" s="14">
        <f t="shared" si="276"/>
        <v>14850</v>
      </c>
      <c r="BK1000" s="14">
        <f>SUMIFS(BJ$4:BJ1000,$AU$4:$AU1000,"="&amp;$AU1000,$AY$4:$AY1000,"="&amp;$AY1000)</f>
        <v>47790</v>
      </c>
    </row>
    <row r="1001" spans="46:63" ht="16.5" x14ac:dyDescent="0.2">
      <c r="AT1001" s="13">
        <v>998</v>
      </c>
      <c r="AU1001" s="13">
        <f t="shared" si="268"/>
        <v>13</v>
      </c>
      <c r="AV1001" s="14">
        <f t="shared" si="269"/>
        <v>201604</v>
      </c>
      <c r="AW1001" s="14">
        <f t="shared" si="270"/>
        <v>1102016</v>
      </c>
      <c r="AX1001" s="13" t="s">
        <v>816</v>
      </c>
      <c r="AY1001" s="13">
        <f t="shared" si="271"/>
        <v>4</v>
      </c>
      <c r="AZ1001" s="13" t="s">
        <v>837</v>
      </c>
      <c r="BA1001" s="14">
        <f t="shared" si="272"/>
        <v>7</v>
      </c>
      <c r="BB1001" s="14" t="str">
        <f t="shared" si="273"/>
        <v>西方龙魂珠-4 等级-7</v>
      </c>
      <c r="BC1001" s="25" t="s">
        <v>845</v>
      </c>
      <c r="BD1001" s="14">
        <f t="shared" si="274"/>
        <v>715</v>
      </c>
      <c r="BE1001" s="14">
        <f>SUMIFS(BD$4:BD1001,$AU$4:$AU1001,"="&amp;$AU1001,$AY$4:$AY1001,"="&amp;$AY1001)</f>
        <v>2662</v>
      </c>
      <c r="BF1001" s="25" t="s">
        <v>846</v>
      </c>
      <c r="BG1001" s="14">
        <f t="shared" si="275"/>
        <v>390</v>
      </c>
      <c r="BH1001" s="14">
        <f>SUMIFS(BG$4:BG1001,AU$4:AU1001,"="&amp;AU1001,AY$4:AY1001,"="&amp;AY1001)</f>
        <v>1452</v>
      </c>
      <c r="BI1001" s="25" t="s">
        <v>847</v>
      </c>
      <c r="BJ1001" s="14">
        <f t="shared" si="276"/>
        <v>17550</v>
      </c>
      <c r="BK1001" s="14">
        <f>SUMIFS(BJ$4:BJ1001,$AU$4:$AU1001,"="&amp;$AU1001,$AY$4:$AY1001,"="&amp;$AY1001)</f>
        <v>65340</v>
      </c>
    </row>
    <row r="1002" spans="46:63" ht="16.5" x14ac:dyDescent="0.2">
      <c r="AT1002" s="13">
        <v>999</v>
      </c>
      <c r="AU1002" s="13">
        <f t="shared" si="268"/>
        <v>13</v>
      </c>
      <c r="AV1002" s="14">
        <f t="shared" si="269"/>
        <v>201604</v>
      </c>
      <c r="AW1002" s="14">
        <f t="shared" si="270"/>
        <v>1102016</v>
      </c>
      <c r="AX1002" s="13" t="s">
        <v>816</v>
      </c>
      <c r="AY1002" s="13">
        <f t="shared" si="271"/>
        <v>4</v>
      </c>
      <c r="AZ1002" s="13" t="s">
        <v>837</v>
      </c>
      <c r="BA1002" s="14">
        <f t="shared" si="272"/>
        <v>8</v>
      </c>
      <c r="BB1002" s="14" t="str">
        <f t="shared" si="273"/>
        <v>西方龙魂珠-4 等级-8</v>
      </c>
      <c r="BC1002" s="25" t="s">
        <v>845</v>
      </c>
      <c r="BD1002" s="14">
        <f t="shared" si="274"/>
        <v>825</v>
      </c>
      <c r="BE1002" s="14">
        <f>SUMIFS(BD$4:BD1002,$AU$4:$AU1002,"="&amp;$AU1002,$AY$4:$AY1002,"="&amp;$AY1002)</f>
        <v>3487</v>
      </c>
      <c r="BF1002" s="25" t="s">
        <v>846</v>
      </c>
      <c r="BG1002" s="14">
        <f t="shared" si="275"/>
        <v>450</v>
      </c>
      <c r="BH1002" s="14">
        <f>SUMIFS(BG$4:BG1002,AU$4:AU1002,"="&amp;AU1002,AY$4:AY1002,"="&amp;AY1002)</f>
        <v>1902</v>
      </c>
      <c r="BI1002" s="25" t="s">
        <v>847</v>
      </c>
      <c r="BJ1002" s="14">
        <f t="shared" si="276"/>
        <v>20250</v>
      </c>
      <c r="BK1002" s="14">
        <f>SUMIFS(BJ$4:BJ1002,$AU$4:$AU1002,"="&amp;$AU1002,$AY$4:$AY1002,"="&amp;$AY1002)</f>
        <v>85590</v>
      </c>
    </row>
    <row r="1003" spans="46:63" ht="16.5" x14ac:dyDescent="0.2">
      <c r="AT1003" s="13">
        <v>1000</v>
      </c>
      <c r="AU1003" s="13">
        <f t="shared" si="268"/>
        <v>13</v>
      </c>
      <c r="AV1003" s="14">
        <f t="shared" si="269"/>
        <v>201604</v>
      </c>
      <c r="AW1003" s="14">
        <f t="shared" si="270"/>
        <v>1102016</v>
      </c>
      <c r="AX1003" s="13" t="s">
        <v>816</v>
      </c>
      <c r="AY1003" s="13">
        <f t="shared" si="271"/>
        <v>4</v>
      </c>
      <c r="AZ1003" s="13" t="s">
        <v>837</v>
      </c>
      <c r="BA1003" s="14">
        <f t="shared" si="272"/>
        <v>9</v>
      </c>
      <c r="BB1003" s="14" t="str">
        <f t="shared" si="273"/>
        <v>西方龙魂珠-4 等级-9</v>
      </c>
      <c r="BC1003" s="25" t="s">
        <v>845</v>
      </c>
      <c r="BD1003" s="14">
        <f t="shared" si="274"/>
        <v>935</v>
      </c>
      <c r="BE1003" s="14">
        <f>SUMIFS(BD$4:BD1003,$AU$4:$AU1003,"="&amp;$AU1003,$AY$4:$AY1003,"="&amp;$AY1003)</f>
        <v>4422</v>
      </c>
      <c r="BF1003" s="25" t="s">
        <v>846</v>
      </c>
      <c r="BG1003" s="14">
        <f t="shared" si="275"/>
        <v>510</v>
      </c>
      <c r="BH1003" s="14">
        <f>SUMIFS(BG$4:BG1003,AU$4:AU1003,"="&amp;AU1003,AY$4:AY1003,"="&amp;AY1003)</f>
        <v>2412</v>
      </c>
      <c r="BI1003" s="25" t="s">
        <v>847</v>
      </c>
      <c r="BJ1003" s="14">
        <f t="shared" si="276"/>
        <v>22950</v>
      </c>
      <c r="BK1003" s="14">
        <f>SUMIFS(BJ$4:BJ1003,$AU$4:$AU1003,"="&amp;$AU1003,$AY$4:$AY1003,"="&amp;$AY1003)</f>
        <v>108540</v>
      </c>
    </row>
    <row r="1004" spans="46:63" ht="16.5" x14ac:dyDescent="0.2">
      <c r="AT1004" s="13">
        <v>1001</v>
      </c>
      <c r="AU1004" s="13">
        <f t="shared" si="268"/>
        <v>13</v>
      </c>
      <c r="AV1004" s="14">
        <f t="shared" si="269"/>
        <v>201605</v>
      </c>
      <c r="AW1004" s="14">
        <f t="shared" si="270"/>
        <v>1102016</v>
      </c>
      <c r="AX1004" s="13" t="s">
        <v>816</v>
      </c>
      <c r="AY1004" s="13">
        <f t="shared" si="271"/>
        <v>5</v>
      </c>
      <c r="AZ1004" s="13" t="s">
        <v>837</v>
      </c>
      <c r="BA1004" s="14">
        <f t="shared" si="272"/>
        <v>0</v>
      </c>
      <c r="BB1004" s="14" t="str">
        <f t="shared" si="273"/>
        <v>西方龙魂珠-5 等级-0</v>
      </c>
      <c r="BC1004" s="25" t="s">
        <v>845</v>
      </c>
      <c r="BD1004" s="14">
        <f t="shared" si="274"/>
        <v>0</v>
      </c>
      <c r="BE1004" s="14">
        <f>SUMIFS(BD$4:BD1004,$AU$4:$AU1004,"="&amp;$AU1004,$AY$4:$AY1004,"="&amp;$AY1004)</f>
        <v>0</v>
      </c>
      <c r="BF1004" s="25" t="s">
        <v>846</v>
      </c>
      <c r="BG1004" s="14">
        <f t="shared" si="275"/>
        <v>0</v>
      </c>
      <c r="BH1004" s="14">
        <f>SUMIFS(BG$4:BG1004,AU$4:AU1004,"="&amp;AU1004,AY$4:AY1004,"="&amp;AY1004)</f>
        <v>0</v>
      </c>
      <c r="BI1004" s="25" t="s">
        <v>847</v>
      </c>
      <c r="BJ1004" s="14">
        <f t="shared" si="276"/>
        <v>0</v>
      </c>
      <c r="BK1004" s="14">
        <f>SUMIFS(BJ$4:BJ1004,$AU$4:$AU1004,"="&amp;$AU1004,$AY$4:$AY1004,"="&amp;$AY1004)</f>
        <v>0</v>
      </c>
    </row>
    <row r="1005" spans="46:63" ht="16.5" x14ac:dyDescent="0.2">
      <c r="AT1005" s="13">
        <v>1002</v>
      </c>
      <c r="AU1005" s="13">
        <f t="shared" si="268"/>
        <v>13</v>
      </c>
      <c r="AV1005" s="14">
        <f t="shared" si="269"/>
        <v>201605</v>
      </c>
      <c r="AW1005" s="14">
        <f t="shared" si="270"/>
        <v>1102016</v>
      </c>
      <c r="AX1005" s="13" t="s">
        <v>816</v>
      </c>
      <c r="AY1005" s="13">
        <f t="shared" si="271"/>
        <v>5</v>
      </c>
      <c r="AZ1005" s="13" t="s">
        <v>837</v>
      </c>
      <c r="BA1005" s="14">
        <f t="shared" si="272"/>
        <v>1</v>
      </c>
      <c r="BB1005" s="14" t="str">
        <f t="shared" si="273"/>
        <v>西方龙魂珠-5 等级-1</v>
      </c>
      <c r="BC1005" s="25" t="s">
        <v>845</v>
      </c>
      <c r="BD1005" s="14">
        <f t="shared" si="274"/>
        <v>154</v>
      </c>
      <c r="BE1005" s="14">
        <f>SUMIFS(BD$4:BD1005,$AU$4:$AU1005,"="&amp;$AU1005,$AY$4:$AY1005,"="&amp;$AY1005)</f>
        <v>154</v>
      </c>
      <c r="BF1005" s="25" t="s">
        <v>846</v>
      </c>
      <c r="BG1005" s="14">
        <f t="shared" si="275"/>
        <v>84</v>
      </c>
      <c r="BH1005" s="14">
        <f>SUMIFS(BG$4:BG1005,AU$4:AU1005,"="&amp;AU1005,AY$4:AY1005,"="&amp;AY1005)</f>
        <v>84</v>
      </c>
      <c r="BI1005" s="25" t="s">
        <v>847</v>
      </c>
      <c r="BJ1005" s="14">
        <f t="shared" si="276"/>
        <v>3780</v>
      </c>
      <c r="BK1005" s="14">
        <f>SUMIFS(BJ$4:BJ1005,$AU$4:$AU1005,"="&amp;$AU1005,$AY$4:$AY1005,"="&amp;$AY1005)</f>
        <v>3780</v>
      </c>
    </row>
    <row r="1006" spans="46:63" ht="16.5" x14ac:dyDescent="0.2">
      <c r="AT1006" s="13">
        <v>1003</v>
      </c>
      <c r="AU1006" s="13">
        <f t="shared" si="268"/>
        <v>13</v>
      </c>
      <c r="AV1006" s="14">
        <f t="shared" si="269"/>
        <v>201605</v>
      </c>
      <c r="AW1006" s="14">
        <f t="shared" si="270"/>
        <v>1102016</v>
      </c>
      <c r="AX1006" s="13" t="s">
        <v>816</v>
      </c>
      <c r="AY1006" s="13">
        <f t="shared" si="271"/>
        <v>5</v>
      </c>
      <c r="AZ1006" s="13" t="s">
        <v>837</v>
      </c>
      <c r="BA1006" s="14">
        <f t="shared" si="272"/>
        <v>2</v>
      </c>
      <c r="BB1006" s="14" t="str">
        <f t="shared" si="273"/>
        <v>西方龙魂珠-5 等级-2</v>
      </c>
      <c r="BC1006" s="25" t="s">
        <v>845</v>
      </c>
      <c r="BD1006" s="14">
        <f t="shared" si="274"/>
        <v>220</v>
      </c>
      <c r="BE1006" s="14">
        <f>SUMIFS(BD$4:BD1006,$AU$4:$AU1006,"="&amp;$AU1006,$AY$4:$AY1006,"="&amp;$AY1006)</f>
        <v>374</v>
      </c>
      <c r="BF1006" s="25" t="s">
        <v>846</v>
      </c>
      <c r="BG1006" s="14">
        <f t="shared" si="275"/>
        <v>120</v>
      </c>
      <c r="BH1006" s="14">
        <f>SUMIFS(BG$4:BG1006,AU$4:AU1006,"="&amp;AU1006,AY$4:AY1006,"="&amp;AY1006)</f>
        <v>204</v>
      </c>
      <c r="BI1006" s="25" t="s">
        <v>847</v>
      </c>
      <c r="BJ1006" s="14">
        <f t="shared" si="276"/>
        <v>5400</v>
      </c>
      <c r="BK1006" s="14">
        <f>SUMIFS(BJ$4:BJ1006,$AU$4:$AU1006,"="&amp;$AU1006,$AY$4:$AY1006,"="&amp;$AY1006)</f>
        <v>9180</v>
      </c>
    </row>
    <row r="1007" spans="46:63" ht="16.5" x14ac:dyDescent="0.2">
      <c r="AT1007" s="13">
        <v>1004</v>
      </c>
      <c r="AU1007" s="13">
        <f t="shared" si="268"/>
        <v>13</v>
      </c>
      <c r="AV1007" s="14">
        <f t="shared" si="269"/>
        <v>201605</v>
      </c>
      <c r="AW1007" s="14">
        <f t="shared" si="270"/>
        <v>1102016</v>
      </c>
      <c r="AX1007" s="13" t="s">
        <v>816</v>
      </c>
      <c r="AY1007" s="13">
        <f t="shared" si="271"/>
        <v>5</v>
      </c>
      <c r="AZ1007" s="13" t="s">
        <v>837</v>
      </c>
      <c r="BA1007" s="14">
        <f t="shared" si="272"/>
        <v>3</v>
      </c>
      <c r="BB1007" s="14" t="str">
        <f t="shared" si="273"/>
        <v>西方龙魂珠-5 等级-3</v>
      </c>
      <c r="BC1007" s="25" t="s">
        <v>845</v>
      </c>
      <c r="BD1007" s="14">
        <f t="shared" si="274"/>
        <v>286</v>
      </c>
      <c r="BE1007" s="14">
        <f>SUMIFS(BD$4:BD1007,$AU$4:$AU1007,"="&amp;$AU1007,$AY$4:$AY1007,"="&amp;$AY1007)</f>
        <v>660</v>
      </c>
      <c r="BF1007" s="25" t="s">
        <v>846</v>
      </c>
      <c r="BG1007" s="14">
        <f t="shared" si="275"/>
        <v>156</v>
      </c>
      <c r="BH1007" s="14">
        <f>SUMIFS(BG$4:BG1007,AU$4:AU1007,"="&amp;AU1007,AY$4:AY1007,"="&amp;AY1007)</f>
        <v>360</v>
      </c>
      <c r="BI1007" s="25" t="s">
        <v>847</v>
      </c>
      <c r="BJ1007" s="14">
        <f t="shared" si="276"/>
        <v>7020</v>
      </c>
      <c r="BK1007" s="14">
        <f>SUMIFS(BJ$4:BJ1007,$AU$4:$AU1007,"="&amp;$AU1007,$AY$4:$AY1007,"="&amp;$AY1007)</f>
        <v>16200</v>
      </c>
    </row>
    <row r="1008" spans="46:63" ht="16.5" x14ac:dyDescent="0.2">
      <c r="AT1008" s="13">
        <v>1005</v>
      </c>
      <c r="AU1008" s="13">
        <f t="shared" si="268"/>
        <v>13</v>
      </c>
      <c r="AV1008" s="14">
        <f t="shared" si="269"/>
        <v>201605</v>
      </c>
      <c r="AW1008" s="14">
        <f t="shared" si="270"/>
        <v>1102016</v>
      </c>
      <c r="AX1008" s="13" t="s">
        <v>816</v>
      </c>
      <c r="AY1008" s="13">
        <f t="shared" si="271"/>
        <v>5</v>
      </c>
      <c r="AZ1008" s="13" t="s">
        <v>837</v>
      </c>
      <c r="BA1008" s="14">
        <f t="shared" si="272"/>
        <v>4</v>
      </c>
      <c r="BB1008" s="14" t="str">
        <f t="shared" si="273"/>
        <v>西方龙魂珠-5 等级-4</v>
      </c>
      <c r="BC1008" s="25" t="s">
        <v>845</v>
      </c>
      <c r="BD1008" s="14">
        <f t="shared" si="274"/>
        <v>440</v>
      </c>
      <c r="BE1008" s="14">
        <f>SUMIFS(BD$4:BD1008,$AU$4:$AU1008,"="&amp;$AU1008,$AY$4:$AY1008,"="&amp;$AY1008)</f>
        <v>1100</v>
      </c>
      <c r="BF1008" s="25" t="s">
        <v>846</v>
      </c>
      <c r="BG1008" s="14">
        <f t="shared" si="275"/>
        <v>240</v>
      </c>
      <c r="BH1008" s="14">
        <f>SUMIFS(BG$4:BG1008,AU$4:AU1008,"="&amp;AU1008,AY$4:AY1008,"="&amp;AY1008)</f>
        <v>600</v>
      </c>
      <c r="BI1008" s="25" t="s">
        <v>847</v>
      </c>
      <c r="BJ1008" s="14">
        <f t="shared" si="276"/>
        <v>10800</v>
      </c>
      <c r="BK1008" s="14">
        <f>SUMIFS(BJ$4:BJ1008,$AU$4:$AU1008,"="&amp;$AU1008,$AY$4:$AY1008,"="&amp;$AY1008)</f>
        <v>27000</v>
      </c>
    </row>
    <row r="1009" spans="46:63" ht="16.5" x14ac:dyDescent="0.2">
      <c r="AT1009" s="13">
        <v>1006</v>
      </c>
      <c r="AU1009" s="13">
        <f t="shared" si="268"/>
        <v>13</v>
      </c>
      <c r="AV1009" s="14">
        <f t="shared" si="269"/>
        <v>201605</v>
      </c>
      <c r="AW1009" s="14">
        <f t="shared" si="270"/>
        <v>1102016</v>
      </c>
      <c r="AX1009" s="13" t="s">
        <v>816</v>
      </c>
      <c r="AY1009" s="13">
        <f t="shared" si="271"/>
        <v>5</v>
      </c>
      <c r="AZ1009" s="13" t="s">
        <v>837</v>
      </c>
      <c r="BA1009" s="14">
        <f t="shared" si="272"/>
        <v>5</v>
      </c>
      <c r="BB1009" s="14" t="str">
        <f t="shared" si="273"/>
        <v>西方龙魂珠-5 等级-5</v>
      </c>
      <c r="BC1009" s="25" t="s">
        <v>845</v>
      </c>
      <c r="BD1009" s="14">
        <f t="shared" si="274"/>
        <v>572</v>
      </c>
      <c r="BE1009" s="14">
        <f>SUMIFS(BD$4:BD1009,$AU$4:$AU1009,"="&amp;$AU1009,$AY$4:$AY1009,"="&amp;$AY1009)</f>
        <v>1672</v>
      </c>
      <c r="BF1009" s="25" t="s">
        <v>846</v>
      </c>
      <c r="BG1009" s="14">
        <f t="shared" si="275"/>
        <v>312</v>
      </c>
      <c r="BH1009" s="14">
        <f>SUMIFS(BG$4:BG1009,AU$4:AU1009,"="&amp;AU1009,AY$4:AY1009,"="&amp;AY1009)</f>
        <v>912</v>
      </c>
      <c r="BI1009" s="25" t="s">
        <v>847</v>
      </c>
      <c r="BJ1009" s="14">
        <f t="shared" si="276"/>
        <v>14040</v>
      </c>
      <c r="BK1009" s="14">
        <f>SUMIFS(BJ$4:BJ1009,$AU$4:$AU1009,"="&amp;$AU1009,$AY$4:$AY1009,"="&amp;$AY1009)</f>
        <v>41040</v>
      </c>
    </row>
    <row r="1010" spans="46:63" ht="16.5" x14ac:dyDescent="0.2">
      <c r="AT1010" s="13">
        <v>1007</v>
      </c>
      <c r="AU1010" s="13">
        <f t="shared" si="268"/>
        <v>13</v>
      </c>
      <c r="AV1010" s="14">
        <f t="shared" si="269"/>
        <v>201605</v>
      </c>
      <c r="AW1010" s="14">
        <f t="shared" si="270"/>
        <v>1102016</v>
      </c>
      <c r="AX1010" s="13" t="s">
        <v>816</v>
      </c>
      <c r="AY1010" s="13">
        <f t="shared" si="271"/>
        <v>5</v>
      </c>
      <c r="AZ1010" s="13" t="s">
        <v>837</v>
      </c>
      <c r="BA1010" s="14">
        <f t="shared" si="272"/>
        <v>6</v>
      </c>
      <c r="BB1010" s="14" t="str">
        <f t="shared" si="273"/>
        <v>西方龙魂珠-5 等级-6</v>
      </c>
      <c r="BC1010" s="25" t="s">
        <v>845</v>
      </c>
      <c r="BD1010" s="14">
        <f t="shared" si="274"/>
        <v>715</v>
      </c>
      <c r="BE1010" s="14">
        <f>SUMIFS(BD$4:BD1010,$AU$4:$AU1010,"="&amp;$AU1010,$AY$4:$AY1010,"="&amp;$AY1010)</f>
        <v>2387</v>
      </c>
      <c r="BF1010" s="25" t="s">
        <v>846</v>
      </c>
      <c r="BG1010" s="14">
        <f t="shared" si="275"/>
        <v>390</v>
      </c>
      <c r="BH1010" s="14">
        <f>SUMIFS(BG$4:BG1010,AU$4:AU1010,"="&amp;AU1010,AY$4:AY1010,"="&amp;AY1010)</f>
        <v>1302</v>
      </c>
      <c r="BI1010" s="25" t="s">
        <v>847</v>
      </c>
      <c r="BJ1010" s="14">
        <f t="shared" si="276"/>
        <v>17550</v>
      </c>
      <c r="BK1010" s="14">
        <f>SUMIFS(BJ$4:BJ1010,$AU$4:$AU1010,"="&amp;$AU1010,$AY$4:$AY1010,"="&amp;$AY1010)</f>
        <v>58590</v>
      </c>
    </row>
    <row r="1011" spans="46:63" ht="16.5" x14ac:dyDescent="0.2">
      <c r="AT1011" s="13">
        <v>1008</v>
      </c>
      <c r="AU1011" s="13">
        <f t="shared" si="268"/>
        <v>13</v>
      </c>
      <c r="AV1011" s="14">
        <f t="shared" si="269"/>
        <v>201605</v>
      </c>
      <c r="AW1011" s="14">
        <f t="shared" si="270"/>
        <v>1102016</v>
      </c>
      <c r="AX1011" s="13" t="s">
        <v>816</v>
      </c>
      <c r="AY1011" s="13">
        <f t="shared" si="271"/>
        <v>5</v>
      </c>
      <c r="AZ1011" s="13" t="s">
        <v>837</v>
      </c>
      <c r="BA1011" s="14">
        <f t="shared" si="272"/>
        <v>7</v>
      </c>
      <c r="BB1011" s="14" t="str">
        <f t="shared" si="273"/>
        <v>西方龙魂珠-5 等级-7</v>
      </c>
      <c r="BC1011" s="25" t="s">
        <v>845</v>
      </c>
      <c r="BD1011" s="14">
        <f t="shared" si="274"/>
        <v>880</v>
      </c>
      <c r="BE1011" s="14">
        <f>SUMIFS(BD$4:BD1011,$AU$4:$AU1011,"="&amp;$AU1011,$AY$4:$AY1011,"="&amp;$AY1011)</f>
        <v>3267</v>
      </c>
      <c r="BF1011" s="25" t="s">
        <v>846</v>
      </c>
      <c r="BG1011" s="14">
        <f t="shared" si="275"/>
        <v>480</v>
      </c>
      <c r="BH1011" s="14">
        <f>SUMIFS(BG$4:BG1011,AU$4:AU1011,"="&amp;AU1011,AY$4:AY1011,"="&amp;AY1011)</f>
        <v>1782</v>
      </c>
      <c r="BI1011" s="25" t="s">
        <v>847</v>
      </c>
      <c r="BJ1011" s="14">
        <f t="shared" si="276"/>
        <v>21600</v>
      </c>
      <c r="BK1011" s="14">
        <f>SUMIFS(BJ$4:BJ1011,$AU$4:$AU1011,"="&amp;$AU1011,$AY$4:$AY1011,"="&amp;$AY1011)</f>
        <v>80190</v>
      </c>
    </row>
    <row r="1012" spans="46:63" ht="16.5" x14ac:dyDescent="0.2">
      <c r="AT1012" s="13">
        <v>1009</v>
      </c>
      <c r="AU1012" s="13">
        <f t="shared" si="268"/>
        <v>13</v>
      </c>
      <c r="AV1012" s="14">
        <f t="shared" si="269"/>
        <v>201605</v>
      </c>
      <c r="AW1012" s="14">
        <f t="shared" si="270"/>
        <v>1102016</v>
      </c>
      <c r="AX1012" s="13" t="s">
        <v>816</v>
      </c>
      <c r="AY1012" s="13">
        <f t="shared" si="271"/>
        <v>5</v>
      </c>
      <c r="AZ1012" s="13" t="s">
        <v>837</v>
      </c>
      <c r="BA1012" s="14">
        <f t="shared" si="272"/>
        <v>8</v>
      </c>
      <c r="BB1012" s="14" t="str">
        <f t="shared" si="273"/>
        <v>西方龙魂珠-5 等级-8</v>
      </c>
      <c r="BC1012" s="25" t="s">
        <v>43</v>
      </c>
      <c r="BD1012" s="14">
        <f t="shared" si="274"/>
        <v>1045</v>
      </c>
      <c r="BE1012" s="14">
        <f>SUMIFS(BD$4:BD1012,$AU$4:$AU1012,"="&amp;$AU1012,$AY$4:$AY1012,"="&amp;$AY1012)</f>
        <v>4312</v>
      </c>
      <c r="BF1012" s="25" t="s">
        <v>846</v>
      </c>
      <c r="BG1012" s="14">
        <f t="shared" si="275"/>
        <v>570</v>
      </c>
      <c r="BH1012" s="14">
        <f>SUMIFS(BG$4:BG1012,AU$4:AU1012,"="&amp;AU1012,AY$4:AY1012,"="&amp;AY1012)</f>
        <v>2352</v>
      </c>
      <c r="BI1012" s="25" t="s">
        <v>847</v>
      </c>
      <c r="BJ1012" s="14">
        <f t="shared" si="276"/>
        <v>25650</v>
      </c>
      <c r="BK1012" s="14">
        <f>SUMIFS(BJ$4:BJ1012,$AU$4:$AU1012,"="&amp;$AU1012,$AY$4:$AY1012,"="&amp;$AY1012)</f>
        <v>105840</v>
      </c>
    </row>
    <row r="1013" spans="46:63" ht="16.5" x14ac:dyDescent="0.2">
      <c r="AT1013" s="13">
        <v>1010</v>
      </c>
      <c r="AU1013" s="13">
        <f t="shared" si="268"/>
        <v>13</v>
      </c>
      <c r="AV1013" s="14">
        <f t="shared" si="269"/>
        <v>201605</v>
      </c>
      <c r="AW1013" s="14">
        <f t="shared" si="270"/>
        <v>1102016</v>
      </c>
      <c r="AX1013" s="13" t="s">
        <v>816</v>
      </c>
      <c r="AY1013" s="13">
        <f t="shared" si="271"/>
        <v>5</v>
      </c>
      <c r="AZ1013" s="13" t="s">
        <v>837</v>
      </c>
      <c r="BA1013" s="14">
        <f t="shared" si="272"/>
        <v>9</v>
      </c>
      <c r="BB1013" s="14" t="str">
        <f t="shared" si="273"/>
        <v>西方龙魂珠-5 等级-9</v>
      </c>
      <c r="BC1013" s="25" t="s">
        <v>43</v>
      </c>
      <c r="BD1013" s="14">
        <f t="shared" si="274"/>
        <v>1210</v>
      </c>
      <c r="BE1013" s="14">
        <f>SUMIFS(BD$4:BD1013,$AU$4:$AU1013,"="&amp;$AU1013,$AY$4:$AY1013,"="&amp;$AY1013)</f>
        <v>5522</v>
      </c>
      <c r="BF1013" s="25" t="s">
        <v>846</v>
      </c>
      <c r="BG1013" s="14">
        <f t="shared" si="275"/>
        <v>660</v>
      </c>
      <c r="BH1013" s="14">
        <f>SUMIFS(BG$4:BG1013,AU$4:AU1013,"="&amp;AU1013,AY$4:AY1013,"="&amp;AY1013)</f>
        <v>3012</v>
      </c>
      <c r="BI1013" s="25" t="s">
        <v>847</v>
      </c>
      <c r="BJ1013" s="14">
        <f t="shared" si="276"/>
        <v>29700</v>
      </c>
      <c r="BK1013" s="14">
        <f>SUMIFS(BJ$4:BJ1013,$AU$4:$AU1013,"="&amp;$AU1013,$AY$4:$AY1013,"="&amp;$AY1013)</f>
        <v>135540</v>
      </c>
    </row>
    <row r="1014" spans="46:63" ht="16.5" x14ac:dyDescent="0.2">
      <c r="AT1014" s="13">
        <v>1011</v>
      </c>
      <c r="AU1014" s="13">
        <f t="shared" si="268"/>
        <v>13</v>
      </c>
      <c r="AV1014" s="14">
        <f t="shared" si="269"/>
        <v>201606</v>
      </c>
      <c r="AW1014" s="14">
        <f t="shared" si="270"/>
        <v>1102016</v>
      </c>
      <c r="AX1014" s="13" t="s">
        <v>816</v>
      </c>
      <c r="AY1014" s="13">
        <f t="shared" si="271"/>
        <v>6</v>
      </c>
      <c r="AZ1014" s="13" t="s">
        <v>837</v>
      </c>
      <c r="BA1014" s="14">
        <f t="shared" si="272"/>
        <v>0</v>
      </c>
      <c r="BB1014" s="14" t="str">
        <f t="shared" si="273"/>
        <v>西方龙魂珠-6 等级-0</v>
      </c>
      <c r="BC1014" s="25" t="s">
        <v>43</v>
      </c>
      <c r="BD1014" s="14">
        <f t="shared" si="274"/>
        <v>0</v>
      </c>
      <c r="BE1014" s="14">
        <f>SUMIFS(BD$4:BD1014,$AU$4:$AU1014,"="&amp;$AU1014,$AY$4:$AY1014,"="&amp;$AY1014)</f>
        <v>0</v>
      </c>
      <c r="BF1014" s="25" t="s">
        <v>846</v>
      </c>
      <c r="BG1014" s="14">
        <f t="shared" si="275"/>
        <v>0</v>
      </c>
      <c r="BH1014" s="14">
        <f>SUMIFS(BG$4:BG1014,AU$4:AU1014,"="&amp;AU1014,AY$4:AY1014,"="&amp;AY1014)</f>
        <v>0</v>
      </c>
      <c r="BI1014" s="25" t="s">
        <v>847</v>
      </c>
      <c r="BJ1014" s="14">
        <f t="shared" si="276"/>
        <v>0</v>
      </c>
      <c r="BK1014" s="14">
        <f>SUMIFS(BJ$4:BJ1014,$AU$4:$AU1014,"="&amp;$AU1014,$AY$4:$AY1014,"="&amp;$AY1014)</f>
        <v>0</v>
      </c>
    </row>
    <row r="1015" spans="46:63" ht="16.5" x14ac:dyDescent="0.2">
      <c r="AT1015" s="13">
        <v>1012</v>
      </c>
      <c r="AU1015" s="13">
        <f t="shared" si="268"/>
        <v>13</v>
      </c>
      <c r="AV1015" s="14">
        <f t="shared" si="269"/>
        <v>201606</v>
      </c>
      <c r="AW1015" s="14">
        <f t="shared" si="270"/>
        <v>1102016</v>
      </c>
      <c r="AX1015" s="13" t="s">
        <v>816</v>
      </c>
      <c r="AY1015" s="13">
        <f t="shared" si="271"/>
        <v>6</v>
      </c>
      <c r="AZ1015" s="13" t="s">
        <v>837</v>
      </c>
      <c r="BA1015" s="14">
        <f t="shared" si="272"/>
        <v>1</v>
      </c>
      <c r="BB1015" s="14" t="str">
        <f t="shared" si="273"/>
        <v>西方龙魂珠-6 等级-1</v>
      </c>
      <c r="BC1015" s="25" t="s">
        <v>43</v>
      </c>
      <c r="BD1015" s="14">
        <f t="shared" si="274"/>
        <v>198</v>
      </c>
      <c r="BE1015" s="14">
        <f>SUMIFS(BD$4:BD1015,$AU$4:$AU1015,"="&amp;$AU1015,$AY$4:$AY1015,"="&amp;$AY1015)</f>
        <v>198</v>
      </c>
      <c r="BF1015" s="25" t="s">
        <v>846</v>
      </c>
      <c r="BG1015" s="14">
        <f t="shared" si="275"/>
        <v>108</v>
      </c>
      <c r="BH1015" s="14">
        <f>SUMIFS(BG$4:BG1015,AU$4:AU1015,"="&amp;AU1015,AY$4:AY1015,"="&amp;AY1015)</f>
        <v>108</v>
      </c>
      <c r="BI1015" s="25" t="s">
        <v>847</v>
      </c>
      <c r="BJ1015" s="14">
        <f t="shared" si="276"/>
        <v>4860</v>
      </c>
      <c r="BK1015" s="14">
        <f>SUMIFS(BJ$4:BJ1015,$AU$4:$AU1015,"="&amp;$AU1015,$AY$4:$AY1015,"="&amp;$AY1015)</f>
        <v>4860</v>
      </c>
    </row>
    <row r="1016" spans="46:63" ht="16.5" x14ac:dyDescent="0.2">
      <c r="AT1016" s="13">
        <v>1013</v>
      </c>
      <c r="AU1016" s="13">
        <f t="shared" si="268"/>
        <v>13</v>
      </c>
      <c r="AV1016" s="14">
        <f t="shared" si="269"/>
        <v>201606</v>
      </c>
      <c r="AW1016" s="14">
        <f t="shared" si="270"/>
        <v>1102016</v>
      </c>
      <c r="AX1016" s="13" t="s">
        <v>816</v>
      </c>
      <c r="AY1016" s="13">
        <f t="shared" si="271"/>
        <v>6</v>
      </c>
      <c r="AZ1016" s="13" t="s">
        <v>837</v>
      </c>
      <c r="BA1016" s="14">
        <f t="shared" si="272"/>
        <v>2</v>
      </c>
      <c r="BB1016" s="14" t="str">
        <f t="shared" si="273"/>
        <v>西方龙魂珠-6 等级-2</v>
      </c>
      <c r="BC1016" s="25" t="s">
        <v>43</v>
      </c>
      <c r="BD1016" s="14">
        <f t="shared" si="274"/>
        <v>308</v>
      </c>
      <c r="BE1016" s="14">
        <f>SUMIFS(BD$4:BD1016,$AU$4:$AU1016,"="&amp;$AU1016,$AY$4:$AY1016,"="&amp;$AY1016)</f>
        <v>506</v>
      </c>
      <c r="BF1016" s="25" t="s">
        <v>846</v>
      </c>
      <c r="BG1016" s="14">
        <f t="shared" si="275"/>
        <v>168</v>
      </c>
      <c r="BH1016" s="14">
        <f>SUMIFS(BG$4:BG1016,AU$4:AU1016,"="&amp;AU1016,AY$4:AY1016,"="&amp;AY1016)</f>
        <v>276</v>
      </c>
      <c r="BI1016" s="25" t="s">
        <v>847</v>
      </c>
      <c r="BJ1016" s="14">
        <f t="shared" si="276"/>
        <v>7560</v>
      </c>
      <c r="BK1016" s="14">
        <f>SUMIFS(BJ$4:BJ1016,$AU$4:$AU1016,"="&amp;$AU1016,$AY$4:$AY1016,"="&amp;$AY1016)</f>
        <v>12420</v>
      </c>
    </row>
    <row r="1017" spans="46:63" ht="16.5" x14ac:dyDescent="0.2">
      <c r="AT1017" s="13">
        <v>1014</v>
      </c>
      <c r="AU1017" s="13">
        <f t="shared" si="268"/>
        <v>13</v>
      </c>
      <c r="AV1017" s="14">
        <f t="shared" si="269"/>
        <v>201606</v>
      </c>
      <c r="AW1017" s="14">
        <f t="shared" si="270"/>
        <v>1102016</v>
      </c>
      <c r="AX1017" s="13" t="s">
        <v>816</v>
      </c>
      <c r="AY1017" s="13">
        <f t="shared" si="271"/>
        <v>6</v>
      </c>
      <c r="AZ1017" s="13" t="s">
        <v>837</v>
      </c>
      <c r="BA1017" s="14">
        <f t="shared" si="272"/>
        <v>3</v>
      </c>
      <c r="BB1017" s="14" t="str">
        <f t="shared" si="273"/>
        <v>西方龙魂珠-6 等级-3</v>
      </c>
      <c r="BC1017" s="25" t="s">
        <v>43</v>
      </c>
      <c r="BD1017" s="14">
        <f t="shared" si="274"/>
        <v>413</v>
      </c>
      <c r="BE1017" s="14">
        <f>SUMIFS(BD$4:BD1017,$AU$4:$AU1017,"="&amp;$AU1017,$AY$4:$AY1017,"="&amp;$AY1017)</f>
        <v>919</v>
      </c>
      <c r="BF1017" s="25" t="s">
        <v>846</v>
      </c>
      <c r="BG1017" s="14">
        <f t="shared" si="275"/>
        <v>225</v>
      </c>
      <c r="BH1017" s="14">
        <f>SUMIFS(BG$4:BG1017,AU$4:AU1017,"="&amp;AU1017,AY$4:AY1017,"="&amp;AY1017)</f>
        <v>501</v>
      </c>
      <c r="BI1017" s="25" t="s">
        <v>847</v>
      </c>
      <c r="BJ1017" s="14">
        <f t="shared" si="276"/>
        <v>10125</v>
      </c>
      <c r="BK1017" s="14">
        <f>SUMIFS(BJ$4:BJ1017,$AU$4:$AU1017,"="&amp;$AU1017,$AY$4:$AY1017,"="&amp;$AY1017)</f>
        <v>22545</v>
      </c>
    </row>
    <row r="1018" spans="46:63" ht="16.5" x14ac:dyDescent="0.2">
      <c r="AT1018" s="13">
        <v>1015</v>
      </c>
      <c r="AU1018" s="13">
        <f t="shared" si="268"/>
        <v>13</v>
      </c>
      <c r="AV1018" s="14">
        <f t="shared" si="269"/>
        <v>201606</v>
      </c>
      <c r="AW1018" s="14">
        <f t="shared" si="270"/>
        <v>1102016</v>
      </c>
      <c r="AX1018" s="13" t="s">
        <v>816</v>
      </c>
      <c r="AY1018" s="13">
        <f t="shared" si="271"/>
        <v>6</v>
      </c>
      <c r="AZ1018" s="13" t="s">
        <v>837</v>
      </c>
      <c r="BA1018" s="14">
        <f t="shared" si="272"/>
        <v>4</v>
      </c>
      <c r="BB1018" s="14" t="str">
        <f t="shared" si="273"/>
        <v>西方龙魂珠-6 等级-4</v>
      </c>
      <c r="BC1018" s="25" t="s">
        <v>43</v>
      </c>
      <c r="BD1018" s="14">
        <f t="shared" si="274"/>
        <v>616</v>
      </c>
      <c r="BE1018" s="14">
        <f>SUMIFS(BD$4:BD1018,$AU$4:$AU1018,"="&amp;$AU1018,$AY$4:$AY1018,"="&amp;$AY1018)</f>
        <v>1535</v>
      </c>
      <c r="BF1018" s="25" t="s">
        <v>846</v>
      </c>
      <c r="BG1018" s="14">
        <f t="shared" si="275"/>
        <v>336</v>
      </c>
      <c r="BH1018" s="14">
        <f>SUMIFS(BG$4:BG1018,AU$4:AU1018,"="&amp;AU1018,AY$4:AY1018,"="&amp;AY1018)</f>
        <v>837</v>
      </c>
      <c r="BI1018" s="25" t="s">
        <v>847</v>
      </c>
      <c r="BJ1018" s="14">
        <f t="shared" si="276"/>
        <v>15120</v>
      </c>
      <c r="BK1018" s="14">
        <f>SUMIFS(BJ$4:BJ1018,$AU$4:$AU1018,"="&amp;$AU1018,$AY$4:$AY1018,"="&amp;$AY1018)</f>
        <v>37665</v>
      </c>
    </row>
    <row r="1019" spans="46:63" ht="16.5" x14ac:dyDescent="0.2">
      <c r="AT1019" s="13">
        <v>1016</v>
      </c>
      <c r="AU1019" s="13">
        <f t="shared" si="268"/>
        <v>13</v>
      </c>
      <c r="AV1019" s="14">
        <f t="shared" si="269"/>
        <v>201606</v>
      </c>
      <c r="AW1019" s="14">
        <f t="shared" si="270"/>
        <v>1102016</v>
      </c>
      <c r="AX1019" s="13" t="s">
        <v>816</v>
      </c>
      <c r="AY1019" s="13">
        <f t="shared" si="271"/>
        <v>6</v>
      </c>
      <c r="AZ1019" s="13" t="s">
        <v>837</v>
      </c>
      <c r="BA1019" s="14">
        <f t="shared" si="272"/>
        <v>5</v>
      </c>
      <c r="BB1019" s="14" t="str">
        <f t="shared" si="273"/>
        <v>西方龙魂珠-6 等级-5</v>
      </c>
      <c r="BC1019" s="25" t="s">
        <v>43</v>
      </c>
      <c r="BD1019" s="14">
        <f t="shared" si="274"/>
        <v>825</v>
      </c>
      <c r="BE1019" s="14">
        <f>SUMIFS(BD$4:BD1019,$AU$4:$AU1019,"="&amp;$AU1019,$AY$4:$AY1019,"="&amp;$AY1019)</f>
        <v>2360</v>
      </c>
      <c r="BF1019" s="25" t="s">
        <v>846</v>
      </c>
      <c r="BG1019" s="14">
        <f t="shared" si="275"/>
        <v>450</v>
      </c>
      <c r="BH1019" s="14">
        <f>SUMIFS(BG$4:BG1019,AU$4:AU1019,"="&amp;AU1019,AY$4:AY1019,"="&amp;AY1019)</f>
        <v>1287</v>
      </c>
      <c r="BI1019" s="25" t="s">
        <v>847</v>
      </c>
      <c r="BJ1019" s="14">
        <f t="shared" si="276"/>
        <v>20250</v>
      </c>
      <c r="BK1019" s="14">
        <f>SUMIFS(BJ$4:BJ1019,$AU$4:$AU1019,"="&amp;$AU1019,$AY$4:$AY1019,"="&amp;$AY1019)</f>
        <v>57915</v>
      </c>
    </row>
    <row r="1020" spans="46:63" ht="16.5" x14ac:dyDescent="0.2">
      <c r="AT1020" s="13">
        <v>1017</v>
      </c>
      <c r="AU1020" s="13">
        <f t="shared" si="268"/>
        <v>13</v>
      </c>
      <c r="AV1020" s="14">
        <f t="shared" si="269"/>
        <v>201606</v>
      </c>
      <c r="AW1020" s="14">
        <f t="shared" si="270"/>
        <v>1102016</v>
      </c>
      <c r="AX1020" s="13" t="s">
        <v>816</v>
      </c>
      <c r="AY1020" s="13">
        <f t="shared" si="271"/>
        <v>6</v>
      </c>
      <c r="AZ1020" s="13" t="s">
        <v>837</v>
      </c>
      <c r="BA1020" s="14">
        <f t="shared" si="272"/>
        <v>6</v>
      </c>
      <c r="BB1020" s="14" t="str">
        <f t="shared" si="273"/>
        <v>西方龙魂珠-6 等级-6</v>
      </c>
      <c r="BC1020" s="25" t="s">
        <v>43</v>
      </c>
      <c r="BD1020" s="14">
        <f t="shared" si="274"/>
        <v>1045</v>
      </c>
      <c r="BE1020" s="14">
        <f>SUMIFS(BD$4:BD1020,$AU$4:$AU1020,"="&amp;$AU1020,$AY$4:$AY1020,"="&amp;$AY1020)</f>
        <v>3405</v>
      </c>
      <c r="BF1020" s="25" t="s">
        <v>846</v>
      </c>
      <c r="BG1020" s="14">
        <f t="shared" si="275"/>
        <v>570</v>
      </c>
      <c r="BH1020" s="14">
        <f>SUMIFS(BG$4:BG1020,AU$4:AU1020,"="&amp;AU1020,AY$4:AY1020,"="&amp;AY1020)</f>
        <v>1857</v>
      </c>
      <c r="BI1020" s="25" t="s">
        <v>847</v>
      </c>
      <c r="BJ1020" s="14">
        <f t="shared" si="276"/>
        <v>25650</v>
      </c>
      <c r="BK1020" s="14">
        <f>SUMIFS(BJ$4:BJ1020,$AU$4:$AU1020,"="&amp;$AU1020,$AY$4:$AY1020,"="&amp;$AY1020)</f>
        <v>83565</v>
      </c>
    </row>
    <row r="1021" spans="46:63" ht="16.5" x14ac:dyDescent="0.2">
      <c r="AT1021" s="13">
        <v>1018</v>
      </c>
      <c r="AU1021" s="13">
        <f t="shared" si="268"/>
        <v>13</v>
      </c>
      <c r="AV1021" s="14">
        <f t="shared" si="269"/>
        <v>201606</v>
      </c>
      <c r="AW1021" s="14">
        <f t="shared" si="270"/>
        <v>1102016</v>
      </c>
      <c r="AX1021" s="13" t="s">
        <v>816</v>
      </c>
      <c r="AY1021" s="13">
        <f t="shared" si="271"/>
        <v>6</v>
      </c>
      <c r="AZ1021" s="13" t="s">
        <v>837</v>
      </c>
      <c r="BA1021" s="14">
        <f t="shared" si="272"/>
        <v>7</v>
      </c>
      <c r="BB1021" s="14" t="str">
        <f t="shared" si="273"/>
        <v>西方龙魂珠-6 等级-7</v>
      </c>
      <c r="BC1021" s="25" t="s">
        <v>43</v>
      </c>
      <c r="BD1021" s="14">
        <f t="shared" si="274"/>
        <v>1265</v>
      </c>
      <c r="BE1021" s="14">
        <f>SUMIFS(BD$4:BD1021,$AU$4:$AU1021,"="&amp;$AU1021,$AY$4:$AY1021,"="&amp;$AY1021)</f>
        <v>4670</v>
      </c>
      <c r="BF1021" s="25" t="s">
        <v>846</v>
      </c>
      <c r="BG1021" s="14">
        <f t="shared" si="275"/>
        <v>690</v>
      </c>
      <c r="BH1021" s="14">
        <f>SUMIFS(BG$4:BG1021,AU$4:AU1021,"="&amp;AU1021,AY$4:AY1021,"="&amp;AY1021)</f>
        <v>2547</v>
      </c>
      <c r="BI1021" s="25" t="s">
        <v>847</v>
      </c>
      <c r="BJ1021" s="14">
        <f t="shared" si="276"/>
        <v>31050</v>
      </c>
      <c r="BK1021" s="14">
        <f>SUMIFS(BJ$4:BJ1021,$AU$4:$AU1021,"="&amp;$AU1021,$AY$4:$AY1021,"="&amp;$AY1021)</f>
        <v>114615</v>
      </c>
    </row>
    <row r="1022" spans="46:63" ht="16.5" x14ac:dyDescent="0.2">
      <c r="AT1022" s="13">
        <v>1019</v>
      </c>
      <c r="AU1022" s="13">
        <f t="shared" si="268"/>
        <v>13</v>
      </c>
      <c r="AV1022" s="14">
        <f t="shared" si="269"/>
        <v>201606</v>
      </c>
      <c r="AW1022" s="14">
        <f t="shared" si="270"/>
        <v>1102016</v>
      </c>
      <c r="AX1022" s="13" t="s">
        <v>816</v>
      </c>
      <c r="AY1022" s="13">
        <f t="shared" si="271"/>
        <v>6</v>
      </c>
      <c r="AZ1022" s="13" t="s">
        <v>837</v>
      </c>
      <c r="BA1022" s="14">
        <f t="shared" si="272"/>
        <v>8</v>
      </c>
      <c r="BB1022" s="14" t="str">
        <f t="shared" si="273"/>
        <v>西方龙魂珠-6 等级-8</v>
      </c>
      <c r="BC1022" s="25" t="s">
        <v>43</v>
      </c>
      <c r="BD1022" s="14">
        <f t="shared" si="274"/>
        <v>1430</v>
      </c>
      <c r="BE1022" s="14">
        <f>SUMIFS(BD$4:BD1022,$AU$4:$AU1022,"="&amp;$AU1022,$AY$4:$AY1022,"="&amp;$AY1022)</f>
        <v>6100</v>
      </c>
      <c r="BF1022" s="25" t="s">
        <v>846</v>
      </c>
      <c r="BG1022" s="14">
        <f t="shared" si="275"/>
        <v>780</v>
      </c>
      <c r="BH1022" s="14">
        <f>SUMIFS(BG$4:BG1022,AU$4:AU1022,"="&amp;AU1022,AY$4:AY1022,"="&amp;AY1022)</f>
        <v>3327</v>
      </c>
      <c r="BI1022" s="25" t="s">
        <v>847</v>
      </c>
      <c r="BJ1022" s="14">
        <f t="shared" si="276"/>
        <v>35100</v>
      </c>
      <c r="BK1022" s="14">
        <f>SUMIFS(BJ$4:BJ1022,$AU$4:$AU1022,"="&amp;$AU1022,$AY$4:$AY1022,"="&amp;$AY1022)</f>
        <v>149715</v>
      </c>
    </row>
    <row r="1023" spans="46:63" ht="16.5" x14ac:dyDescent="0.2">
      <c r="AT1023" s="13">
        <v>1020</v>
      </c>
      <c r="AU1023" s="13">
        <f t="shared" si="268"/>
        <v>13</v>
      </c>
      <c r="AV1023" s="14">
        <f t="shared" si="269"/>
        <v>201606</v>
      </c>
      <c r="AW1023" s="14">
        <f t="shared" si="270"/>
        <v>1102016</v>
      </c>
      <c r="AX1023" s="13" t="s">
        <v>816</v>
      </c>
      <c r="AY1023" s="13">
        <f t="shared" si="271"/>
        <v>6</v>
      </c>
      <c r="AZ1023" s="13" t="s">
        <v>837</v>
      </c>
      <c r="BA1023" s="14">
        <f t="shared" si="272"/>
        <v>9</v>
      </c>
      <c r="BB1023" s="14" t="str">
        <f t="shared" si="273"/>
        <v>西方龙魂珠-6 等级-9</v>
      </c>
      <c r="BC1023" s="25" t="s">
        <v>43</v>
      </c>
      <c r="BD1023" s="14">
        <f t="shared" si="274"/>
        <v>1650</v>
      </c>
      <c r="BE1023" s="14">
        <f>SUMIFS(BD$4:BD1023,$AU$4:$AU1023,"="&amp;$AU1023,$AY$4:$AY1023,"="&amp;$AY1023)</f>
        <v>7750</v>
      </c>
      <c r="BF1023" s="25" t="s">
        <v>846</v>
      </c>
      <c r="BG1023" s="14">
        <f t="shared" si="275"/>
        <v>900</v>
      </c>
      <c r="BH1023" s="14">
        <f>SUMIFS(BG$4:BG1023,AU$4:AU1023,"="&amp;AU1023,AY$4:AY1023,"="&amp;AY1023)</f>
        <v>4227</v>
      </c>
      <c r="BI1023" s="25" t="s">
        <v>847</v>
      </c>
      <c r="BJ1023" s="14">
        <f t="shared" si="276"/>
        <v>40500</v>
      </c>
      <c r="BK1023" s="14">
        <f>SUMIFS(BJ$4:BJ1023,$AU$4:$AU1023,"="&amp;$AU1023,$AY$4:$AY1023,"="&amp;$AY1023)</f>
        <v>190215</v>
      </c>
    </row>
    <row r="1024" spans="46:63" ht="16.5" x14ac:dyDescent="0.2">
      <c r="AT1024" s="13">
        <v>1021</v>
      </c>
      <c r="AU1024" s="13">
        <f t="shared" si="268"/>
        <v>13</v>
      </c>
      <c r="AV1024" s="14">
        <f t="shared" si="269"/>
        <v>201607</v>
      </c>
      <c r="AW1024" s="14">
        <f t="shared" si="270"/>
        <v>1102016</v>
      </c>
      <c r="AX1024" s="13" t="s">
        <v>816</v>
      </c>
      <c r="AY1024" s="13">
        <f t="shared" si="271"/>
        <v>7</v>
      </c>
      <c r="AZ1024" s="13" t="s">
        <v>837</v>
      </c>
      <c r="BA1024" s="14">
        <f t="shared" si="272"/>
        <v>0</v>
      </c>
      <c r="BB1024" s="14" t="str">
        <f t="shared" si="273"/>
        <v>西方龙魂珠-7 等级-0</v>
      </c>
      <c r="BC1024" s="25" t="s">
        <v>43</v>
      </c>
      <c r="BD1024" s="14">
        <f t="shared" si="274"/>
        <v>0</v>
      </c>
      <c r="BE1024" s="14">
        <f>SUMIFS(BD$4:BD1024,$AU$4:$AU1024,"="&amp;$AU1024,$AY$4:$AY1024,"="&amp;$AY1024)</f>
        <v>0</v>
      </c>
      <c r="BF1024" s="25" t="s">
        <v>846</v>
      </c>
      <c r="BG1024" s="14">
        <f t="shared" si="275"/>
        <v>0</v>
      </c>
      <c r="BH1024" s="14">
        <f>SUMIFS(BG$4:BG1024,AU$4:AU1024,"="&amp;AU1024,AY$4:AY1024,"="&amp;AY1024)</f>
        <v>0</v>
      </c>
      <c r="BI1024" s="25" t="s">
        <v>847</v>
      </c>
      <c r="BJ1024" s="14">
        <f t="shared" si="276"/>
        <v>0</v>
      </c>
      <c r="BK1024" s="14">
        <f>SUMIFS(BJ$4:BJ1024,$AU$4:$AU1024,"="&amp;$AU1024,$AY$4:$AY1024,"="&amp;$AY1024)</f>
        <v>0</v>
      </c>
    </row>
    <row r="1025" spans="46:63" ht="16.5" x14ac:dyDescent="0.2">
      <c r="AT1025" s="13">
        <v>1022</v>
      </c>
      <c r="AU1025" s="13">
        <f t="shared" si="268"/>
        <v>13</v>
      </c>
      <c r="AV1025" s="14">
        <f t="shared" si="269"/>
        <v>201607</v>
      </c>
      <c r="AW1025" s="14">
        <f t="shared" si="270"/>
        <v>1102016</v>
      </c>
      <c r="AX1025" s="13" t="s">
        <v>816</v>
      </c>
      <c r="AY1025" s="13">
        <f t="shared" si="271"/>
        <v>7</v>
      </c>
      <c r="AZ1025" s="13" t="s">
        <v>837</v>
      </c>
      <c r="BA1025" s="14">
        <f t="shared" si="272"/>
        <v>1</v>
      </c>
      <c r="BB1025" s="14" t="str">
        <f t="shared" si="273"/>
        <v>西方龙魂珠-7 等级-1</v>
      </c>
      <c r="BC1025" s="25" t="s">
        <v>43</v>
      </c>
      <c r="BD1025" s="14">
        <f t="shared" si="274"/>
        <v>264</v>
      </c>
      <c r="BE1025" s="14">
        <f>SUMIFS(BD$4:BD1025,$AU$4:$AU1025,"="&amp;$AU1025,$AY$4:$AY1025,"="&amp;$AY1025)</f>
        <v>264</v>
      </c>
      <c r="BF1025" s="25" t="s">
        <v>846</v>
      </c>
      <c r="BG1025" s="14">
        <f t="shared" si="275"/>
        <v>144</v>
      </c>
      <c r="BH1025" s="14">
        <f>SUMIFS(BG$4:BG1025,AU$4:AU1025,"="&amp;AU1025,AY$4:AY1025,"="&amp;AY1025)</f>
        <v>144</v>
      </c>
      <c r="BI1025" s="25" t="s">
        <v>847</v>
      </c>
      <c r="BJ1025" s="14">
        <f t="shared" si="276"/>
        <v>6480</v>
      </c>
      <c r="BK1025" s="14">
        <f>SUMIFS(BJ$4:BJ1025,$AU$4:$AU1025,"="&amp;$AU1025,$AY$4:$AY1025,"="&amp;$AY1025)</f>
        <v>6480</v>
      </c>
    </row>
    <row r="1026" spans="46:63" ht="16.5" x14ac:dyDescent="0.2">
      <c r="AT1026" s="13">
        <v>1023</v>
      </c>
      <c r="AU1026" s="13">
        <f t="shared" si="268"/>
        <v>13</v>
      </c>
      <c r="AV1026" s="14">
        <f t="shared" si="269"/>
        <v>201607</v>
      </c>
      <c r="AW1026" s="14">
        <f t="shared" si="270"/>
        <v>1102016</v>
      </c>
      <c r="AX1026" s="13" t="s">
        <v>816</v>
      </c>
      <c r="AY1026" s="13">
        <f t="shared" si="271"/>
        <v>7</v>
      </c>
      <c r="AZ1026" s="13" t="s">
        <v>837</v>
      </c>
      <c r="BA1026" s="14">
        <f t="shared" si="272"/>
        <v>2</v>
      </c>
      <c r="BB1026" s="14" t="str">
        <f t="shared" si="273"/>
        <v>西方龙魂珠-7 等级-2</v>
      </c>
      <c r="BC1026" s="25" t="s">
        <v>43</v>
      </c>
      <c r="BD1026" s="14">
        <f t="shared" si="274"/>
        <v>396</v>
      </c>
      <c r="BE1026" s="14">
        <f>SUMIFS(BD$4:BD1026,$AU$4:$AU1026,"="&amp;$AU1026,$AY$4:$AY1026,"="&amp;$AY1026)</f>
        <v>660</v>
      </c>
      <c r="BF1026" s="25" t="s">
        <v>846</v>
      </c>
      <c r="BG1026" s="14">
        <f t="shared" si="275"/>
        <v>216</v>
      </c>
      <c r="BH1026" s="14">
        <f>SUMIFS(BG$4:BG1026,AU$4:AU1026,"="&amp;AU1026,AY$4:AY1026,"="&amp;AY1026)</f>
        <v>360</v>
      </c>
      <c r="BI1026" s="25" t="s">
        <v>847</v>
      </c>
      <c r="BJ1026" s="14">
        <f t="shared" si="276"/>
        <v>9720</v>
      </c>
      <c r="BK1026" s="14">
        <f>SUMIFS(BJ$4:BJ1026,$AU$4:$AU1026,"="&amp;$AU1026,$AY$4:$AY1026,"="&amp;$AY1026)</f>
        <v>16200</v>
      </c>
    </row>
    <row r="1027" spans="46:63" ht="16.5" x14ac:dyDescent="0.2">
      <c r="AT1027" s="13">
        <v>1024</v>
      </c>
      <c r="AU1027" s="13">
        <f t="shared" si="268"/>
        <v>13</v>
      </c>
      <c r="AV1027" s="14">
        <f t="shared" si="269"/>
        <v>201607</v>
      </c>
      <c r="AW1027" s="14">
        <f t="shared" si="270"/>
        <v>1102016</v>
      </c>
      <c r="AX1027" s="13" t="s">
        <v>816</v>
      </c>
      <c r="AY1027" s="13">
        <f t="shared" si="271"/>
        <v>7</v>
      </c>
      <c r="AZ1027" s="13" t="s">
        <v>837</v>
      </c>
      <c r="BA1027" s="14">
        <f t="shared" si="272"/>
        <v>3</v>
      </c>
      <c r="BB1027" s="14" t="str">
        <f t="shared" si="273"/>
        <v>西方龙魂珠-7 等级-3</v>
      </c>
      <c r="BC1027" s="25" t="s">
        <v>43</v>
      </c>
      <c r="BD1027" s="14">
        <f t="shared" si="274"/>
        <v>528</v>
      </c>
      <c r="BE1027" s="14">
        <f>SUMIFS(BD$4:BD1027,$AU$4:$AU1027,"="&amp;$AU1027,$AY$4:$AY1027,"="&amp;$AY1027)</f>
        <v>1188</v>
      </c>
      <c r="BF1027" s="25" t="s">
        <v>846</v>
      </c>
      <c r="BG1027" s="14">
        <f t="shared" si="275"/>
        <v>288</v>
      </c>
      <c r="BH1027" s="14">
        <f>SUMIFS(BG$4:BG1027,AU$4:AU1027,"="&amp;AU1027,AY$4:AY1027,"="&amp;AY1027)</f>
        <v>648</v>
      </c>
      <c r="BI1027" s="25" t="s">
        <v>847</v>
      </c>
      <c r="BJ1027" s="14">
        <f t="shared" si="276"/>
        <v>12960</v>
      </c>
      <c r="BK1027" s="14">
        <f>SUMIFS(BJ$4:BJ1027,$AU$4:$AU1027,"="&amp;$AU1027,$AY$4:$AY1027,"="&amp;$AY1027)</f>
        <v>29160</v>
      </c>
    </row>
    <row r="1028" spans="46:63" ht="16.5" x14ac:dyDescent="0.2">
      <c r="AT1028" s="13">
        <v>1025</v>
      </c>
      <c r="AU1028" s="13">
        <f t="shared" si="268"/>
        <v>13</v>
      </c>
      <c r="AV1028" s="14">
        <f t="shared" si="269"/>
        <v>201607</v>
      </c>
      <c r="AW1028" s="14">
        <f t="shared" si="270"/>
        <v>1102016</v>
      </c>
      <c r="AX1028" s="13" t="s">
        <v>816</v>
      </c>
      <c r="AY1028" s="13">
        <f t="shared" si="271"/>
        <v>7</v>
      </c>
      <c r="AZ1028" s="13" t="s">
        <v>837</v>
      </c>
      <c r="BA1028" s="14">
        <f t="shared" si="272"/>
        <v>4</v>
      </c>
      <c r="BB1028" s="14" t="str">
        <f t="shared" si="273"/>
        <v>西方龙魂珠-7 等级-4</v>
      </c>
      <c r="BC1028" s="25" t="s">
        <v>43</v>
      </c>
      <c r="BD1028" s="14">
        <f t="shared" si="274"/>
        <v>792</v>
      </c>
      <c r="BE1028" s="14">
        <f>SUMIFS(BD$4:BD1028,$AU$4:$AU1028,"="&amp;$AU1028,$AY$4:$AY1028,"="&amp;$AY1028)</f>
        <v>1980</v>
      </c>
      <c r="BF1028" s="25" t="s">
        <v>846</v>
      </c>
      <c r="BG1028" s="14">
        <f t="shared" si="275"/>
        <v>432</v>
      </c>
      <c r="BH1028" s="14">
        <f>SUMIFS(BG$4:BG1028,AU$4:AU1028,"="&amp;AU1028,AY$4:AY1028,"="&amp;AY1028)</f>
        <v>1080</v>
      </c>
      <c r="BI1028" s="25" t="s">
        <v>847</v>
      </c>
      <c r="BJ1028" s="14">
        <f t="shared" si="276"/>
        <v>19440</v>
      </c>
      <c r="BK1028" s="14">
        <f>SUMIFS(BJ$4:BJ1028,$AU$4:$AU1028,"="&amp;$AU1028,$AY$4:$AY1028,"="&amp;$AY1028)</f>
        <v>48600</v>
      </c>
    </row>
    <row r="1029" spans="46:63" ht="16.5" x14ac:dyDescent="0.2">
      <c r="AT1029" s="13">
        <v>1026</v>
      </c>
      <c r="AU1029" s="13">
        <f t="shared" ref="AU1029:AU1092" si="277">INT((AT1029-1)/80)+1</f>
        <v>13</v>
      </c>
      <c r="AV1029" s="14">
        <f t="shared" ref="AV1029:AV1092" si="278">INDEX($AJ$4:$AJ$203,(AU1029-1)*8+AY1029)</f>
        <v>201607</v>
      </c>
      <c r="AW1029" s="14">
        <f t="shared" ref="AW1029:AW1092" si="279">INDEX($W$4:$W$28,AU1029)</f>
        <v>1102016</v>
      </c>
      <c r="AX1029" s="13" t="s">
        <v>816</v>
      </c>
      <c r="AY1029" s="13">
        <f t="shared" ref="AY1029:AY1092" si="280">INT(((AT1029-(AU1029-1)*80)-1)/10)+1</f>
        <v>7</v>
      </c>
      <c r="AZ1029" s="13" t="s">
        <v>837</v>
      </c>
      <c r="BA1029" s="14">
        <f t="shared" ref="BA1029:BA1092" si="281">AT1029-(AU1029-1)*80-(AY1029-1)*10-1</f>
        <v>5</v>
      </c>
      <c r="BB1029" s="14" t="str">
        <f t="shared" ref="BB1029:BB1092" si="282">INDEX($X$4:$X$28,AU1029)&amp;"魂珠-"&amp;AY1029&amp;" 等级-"&amp;BA1029</f>
        <v>西方龙魂珠-7 等级-5</v>
      </c>
      <c r="BC1029" s="25" t="s">
        <v>43</v>
      </c>
      <c r="BD1029" s="14">
        <f t="shared" ref="BD1029:BD1092" si="283">ROUND(INDEX(Q$4:Q$83,($AY1029-1)*10+$BA1029+1)*INDEX(AC$4:AC$28,$AU1029),0)</f>
        <v>1056</v>
      </c>
      <c r="BE1029" s="14">
        <f>SUMIFS(BD$4:BD1029,$AU$4:$AU1029,"="&amp;$AU1029,$AY$4:$AY1029,"="&amp;$AY1029)</f>
        <v>3036</v>
      </c>
      <c r="BF1029" s="25" t="s">
        <v>846</v>
      </c>
      <c r="BG1029" s="14">
        <f t="shared" ref="BG1029:BG1092" si="284">ROUND(INDEX(R$4:R$83,($AY1029-1)*10+$BA1029+1)*INDEX(AD$4:AD$28,$AU1029),0)</f>
        <v>576</v>
      </c>
      <c r="BH1029" s="14">
        <f>SUMIFS(BG$4:BG1029,AU$4:AU1029,"="&amp;AU1029,AY$4:AY1029,"="&amp;AY1029)</f>
        <v>1656</v>
      </c>
      <c r="BI1029" s="25" t="s">
        <v>847</v>
      </c>
      <c r="BJ1029" s="14">
        <f t="shared" ref="BJ1029:BJ1092" si="285">ROUND(INDEX(S$4:S$83,($AY1029-1)*10+$BA1029+1)*INDEX(AE$4:AE$28,$AU1029),0)</f>
        <v>25920</v>
      </c>
      <c r="BK1029" s="14">
        <f>SUMIFS(BJ$4:BJ1029,$AU$4:$AU1029,"="&amp;$AU1029,$AY$4:$AY1029,"="&amp;$AY1029)</f>
        <v>74520</v>
      </c>
    </row>
    <row r="1030" spans="46:63" ht="16.5" x14ac:dyDescent="0.2">
      <c r="AT1030" s="13">
        <v>1027</v>
      </c>
      <c r="AU1030" s="13">
        <f t="shared" si="277"/>
        <v>13</v>
      </c>
      <c r="AV1030" s="14">
        <f t="shared" si="278"/>
        <v>201607</v>
      </c>
      <c r="AW1030" s="14">
        <f t="shared" si="279"/>
        <v>1102016</v>
      </c>
      <c r="AX1030" s="13" t="s">
        <v>816</v>
      </c>
      <c r="AY1030" s="13">
        <f t="shared" si="280"/>
        <v>7</v>
      </c>
      <c r="AZ1030" s="13" t="s">
        <v>837</v>
      </c>
      <c r="BA1030" s="14">
        <f t="shared" si="281"/>
        <v>6</v>
      </c>
      <c r="BB1030" s="14" t="str">
        <f t="shared" si="282"/>
        <v>西方龙魂珠-7 等级-6</v>
      </c>
      <c r="BC1030" s="25" t="s">
        <v>43</v>
      </c>
      <c r="BD1030" s="14">
        <f t="shared" si="283"/>
        <v>1320</v>
      </c>
      <c r="BE1030" s="14">
        <f>SUMIFS(BD$4:BD1030,$AU$4:$AU1030,"="&amp;$AU1030,$AY$4:$AY1030,"="&amp;$AY1030)</f>
        <v>4356</v>
      </c>
      <c r="BF1030" s="25" t="s">
        <v>846</v>
      </c>
      <c r="BG1030" s="14">
        <f t="shared" si="284"/>
        <v>720</v>
      </c>
      <c r="BH1030" s="14">
        <f>SUMIFS(BG$4:BG1030,AU$4:AU1030,"="&amp;AU1030,AY$4:AY1030,"="&amp;AY1030)</f>
        <v>2376</v>
      </c>
      <c r="BI1030" s="25" t="s">
        <v>847</v>
      </c>
      <c r="BJ1030" s="14">
        <f t="shared" si="285"/>
        <v>32400</v>
      </c>
      <c r="BK1030" s="14">
        <f>SUMIFS(BJ$4:BJ1030,$AU$4:$AU1030,"="&amp;$AU1030,$AY$4:$AY1030,"="&amp;$AY1030)</f>
        <v>106920</v>
      </c>
    </row>
    <row r="1031" spans="46:63" ht="16.5" x14ac:dyDescent="0.2">
      <c r="AT1031" s="13">
        <v>1028</v>
      </c>
      <c r="AU1031" s="13">
        <f t="shared" si="277"/>
        <v>13</v>
      </c>
      <c r="AV1031" s="14">
        <f t="shared" si="278"/>
        <v>201607</v>
      </c>
      <c r="AW1031" s="14">
        <f t="shared" si="279"/>
        <v>1102016</v>
      </c>
      <c r="AX1031" s="13" t="s">
        <v>816</v>
      </c>
      <c r="AY1031" s="13">
        <f t="shared" si="280"/>
        <v>7</v>
      </c>
      <c r="AZ1031" s="13" t="s">
        <v>837</v>
      </c>
      <c r="BA1031" s="14">
        <f t="shared" si="281"/>
        <v>7</v>
      </c>
      <c r="BB1031" s="14" t="str">
        <f t="shared" si="282"/>
        <v>西方龙魂珠-7 等级-7</v>
      </c>
      <c r="BC1031" s="25" t="s">
        <v>43</v>
      </c>
      <c r="BD1031" s="14">
        <f t="shared" si="283"/>
        <v>1584</v>
      </c>
      <c r="BE1031" s="14">
        <f>SUMIFS(BD$4:BD1031,$AU$4:$AU1031,"="&amp;$AU1031,$AY$4:$AY1031,"="&amp;$AY1031)</f>
        <v>5940</v>
      </c>
      <c r="BF1031" s="25" t="s">
        <v>846</v>
      </c>
      <c r="BG1031" s="14">
        <f t="shared" si="284"/>
        <v>864</v>
      </c>
      <c r="BH1031" s="14">
        <f>SUMIFS(BG$4:BG1031,AU$4:AU1031,"="&amp;AU1031,AY$4:AY1031,"="&amp;AY1031)</f>
        <v>3240</v>
      </c>
      <c r="BI1031" s="25" t="s">
        <v>847</v>
      </c>
      <c r="BJ1031" s="14">
        <f t="shared" si="285"/>
        <v>38880</v>
      </c>
      <c r="BK1031" s="14">
        <f>SUMIFS(BJ$4:BJ1031,$AU$4:$AU1031,"="&amp;$AU1031,$AY$4:$AY1031,"="&amp;$AY1031)</f>
        <v>145800</v>
      </c>
    </row>
    <row r="1032" spans="46:63" ht="16.5" x14ac:dyDescent="0.2">
      <c r="AT1032" s="13">
        <v>1029</v>
      </c>
      <c r="AU1032" s="13">
        <f t="shared" si="277"/>
        <v>13</v>
      </c>
      <c r="AV1032" s="14">
        <f t="shared" si="278"/>
        <v>201607</v>
      </c>
      <c r="AW1032" s="14">
        <f t="shared" si="279"/>
        <v>1102016</v>
      </c>
      <c r="AX1032" s="13" t="s">
        <v>816</v>
      </c>
      <c r="AY1032" s="13">
        <f t="shared" si="280"/>
        <v>7</v>
      </c>
      <c r="AZ1032" s="13" t="s">
        <v>837</v>
      </c>
      <c r="BA1032" s="14">
        <f t="shared" si="281"/>
        <v>8</v>
      </c>
      <c r="BB1032" s="14" t="str">
        <f t="shared" si="282"/>
        <v>西方龙魂珠-7 等级-8</v>
      </c>
      <c r="BC1032" s="25" t="s">
        <v>43</v>
      </c>
      <c r="BD1032" s="14">
        <f t="shared" si="283"/>
        <v>1848</v>
      </c>
      <c r="BE1032" s="14">
        <f>SUMIFS(BD$4:BD1032,$AU$4:$AU1032,"="&amp;$AU1032,$AY$4:$AY1032,"="&amp;$AY1032)</f>
        <v>7788</v>
      </c>
      <c r="BF1032" s="25" t="s">
        <v>846</v>
      </c>
      <c r="BG1032" s="14">
        <f t="shared" si="284"/>
        <v>1008</v>
      </c>
      <c r="BH1032" s="14">
        <f>SUMIFS(BG$4:BG1032,AU$4:AU1032,"="&amp;AU1032,AY$4:AY1032,"="&amp;AY1032)</f>
        <v>4248</v>
      </c>
      <c r="BI1032" s="25" t="s">
        <v>847</v>
      </c>
      <c r="BJ1032" s="14">
        <f t="shared" si="285"/>
        <v>45360</v>
      </c>
      <c r="BK1032" s="14">
        <f>SUMIFS(BJ$4:BJ1032,$AU$4:$AU1032,"="&amp;$AU1032,$AY$4:$AY1032,"="&amp;$AY1032)</f>
        <v>191160</v>
      </c>
    </row>
    <row r="1033" spans="46:63" ht="16.5" x14ac:dyDescent="0.2">
      <c r="AT1033" s="13">
        <v>1030</v>
      </c>
      <c r="AU1033" s="13">
        <f t="shared" si="277"/>
        <v>13</v>
      </c>
      <c r="AV1033" s="14">
        <f t="shared" si="278"/>
        <v>201607</v>
      </c>
      <c r="AW1033" s="14">
        <f t="shared" si="279"/>
        <v>1102016</v>
      </c>
      <c r="AX1033" s="13" t="s">
        <v>816</v>
      </c>
      <c r="AY1033" s="13">
        <f t="shared" si="280"/>
        <v>7</v>
      </c>
      <c r="AZ1033" s="13" t="s">
        <v>837</v>
      </c>
      <c r="BA1033" s="14">
        <f t="shared" si="281"/>
        <v>9</v>
      </c>
      <c r="BB1033" s="14" t="str">
        <f t="shared" si="282"/>
        <v>西方龙魂珠-7 等级-9</v>
      </c>
      <c r="BC1033" s="25" t="s">
        <v>43</v>
      </c>
      <c r="BD1033" s="14">
        <f t="shared" si="283"/>
        <v>2112</v>
      </c>
      <c r="BE1033" s="14">
        <f>SUMIFS(BD$4:BD1033,$AU$4:$AU1033,"="&amp;$AU1033,$AY$4:$AY1033,"="&amp;$AY1033)</f>
        <v>9900</v>
      </c>
      <c r="BF1033" s="25" t="s">
        <v>846</v>
      </c>
      <c r="BG1033" s="14">
        <f t="shared" si="284"/>
        <v>1152</v>
      </c>
      <c r="BH1033" s="14">
        <f>SUMIFS(BG$4:BG1033,AU$4:AU1033,"="&amp;AU1033,AY$4:AY1033,"="&amp;AY1033)</f>
        <v>5400</v>
      </c>
      <c r="BI1033" s="25" t="s">
        <v>847</v>
      </c>
      <c r="BJ1033" s="14">
        <f t="shared" si="285"/>
        <v>51840</v>
      </c>
      <c r="BK1033" s="14">
        <f>SUMIFS(BJ$4:BJ1033,$AU$4:$AU1033,"="&amp;$AU1033,$AY$4:$AY1033,"="&amp;$AY1033)</f>
        <v>243000</v>
      </c>
    </row>
    <row r="1034" spans="46:63" ht="16.5" x14ac:dyDescent="0.2">
      <c r="AT1034" s="13">
        <v>1031</v>
      </c>
      <c r="AU1034" s="13">
        <f t="shared" si="277"/>
        <v>13</v>
      </c>
      <c r="AV1034" s="14">
        <f t="shared" si="278"/>
        <v>201608</v>
      </c>
      <c r="AW1034" s="14">
        <f t="shared" si="279"/>
        <v>1102016</v>
      </c>
      <c r="AX1034" s="13" t="s">
        <v>816</v>
      </c>
      <c r="AY1034" s="13">
        <f t="shared" si="280"/>
        <v>8</v>
      </c>
      <c r="AZ1034" s="13" t="s">
        <v>837</v>
      </c>
      <c r="BA1034" s="14">
        <f t="shared" si="281"/>
        <v>0</v>
      </c>
      <c r="BB1034" s="14" t="str">
        <f t="shared" si="282"/>
        <v>西方龙魂珠-8 等级-0</v>
      </c>
      <c r="BC1034" s="25" t="s">
        <v>43</v>
      </c>
      <c r="BD1034" s="14">
        <f t="shared" si="283"/>
        <v>0</v>
      </c>
      <c r="BE1034" s="14">
        <f>SUMIFS(BD$4:BD1034,$AU$4:$AU1034,"="&amp;$AU1034,$AY$4:$AY1034,"="&amp;$AY1034)</f>
        <v>0</v>
      </c>
      <c r="BF1034" s="25" t="s">
        <v>846</v>
      </c>
      <c r="BG1034" s="14">
        <f t="shared" si="284"/>
        <v>0</v>
      </c>
      <c r="BH1034" s="14">
        <f>SUMIFS(BG$4:BG1034,AU$4:AU1034,"="&amp;AU1034,AY$4:AY1034,"="&amp;AY1034)</f>
        <v>0</v>
      </c>
      <c r="BI1034" s="25" t="s">
        <v>847</v>
      </c>
      <c r="BJ1034" s="14">
        <f t="shared" si="285"/>
        <v>0</v>
      </c>
      <c r="BK1034" s="14">
        <f>SUMIFS(BJ$4:BJ1034,$AU$4:$AU1034,"="&amp;$AU1034,$AY$4:$AY1034,"="&amp;$AY1034)</f>
        <v>0</v>
      </c>
    </row>
    <row r="1035" spans="46:63" ht="16.5" x14ac:dyDescent="0.2">
      <c r="AT1035" s="13">
        <v>1032</v>
      </c>
      <c r="AU1035" s="13">
        <f t="shared" si="277"/>
        <v>13</v>
      </c>
      <c r="AV1035" s="14">
        <f t="shared" si="278"/>
        <v>201608</v>
      </c>
      <c r="AW1035" s="14">
        <f t="shared" si="279"/>
        <v>1102016</v>
      </c>
      <c r="AX1035" s="13" t="s">
        <v>816</v>
      </c>
      <c r="AY1035" s="13">
        <f t="shared" si="280"/>
        <v>8</v>
      </c>
      <c r="AZ1035" s="13" t="s">
        <v>837</v>
      </c>
      <c r="BA1035" s="14">
        <f t="shared" si="281"/>
        <v>1</v>
      </c>
      <c r="BB1035" s="14" t="str">
        <f t="shared" si="282"/>
        <v>西方龙魂珠-8 等级-1</v>
      </c>
      <c r="BC1035" s="25" t="s">
        <v>43</v>
      </c>
      <c r="BD1035" s="14">
        <f t="shared" si="283"/>
        <v>352</v>
      </c>
      <c r="BE1035" s="14">
        <f>SUMIFS(BD$4:BD1035,$AU$4:$AU1035,"="&amp;$AU1035,$AY$4:$AY1035,"="&amp;$AY1035)</f>
        <v>352</v>
      </c>
      <c r="BF1035" s="25" t="s">
        <v>846</v>
      </c>
      <c r="BG1035" s="14">
        <f t="shared" si="284"/>
        <v>192</v>
      </c>
      <c r="BH1035" s="14">
        <f>SUMIFS(BG$4:BG1035,AU$4:AU1035,"="&amp;AU1035,AY$4:AY1035,"="&amp;AY1035)</f>
        <v>192</v>
      </c>
      <c r="BI1035" s="25" t="s">
        <v>847</v>
      </c>
      <c r="BJ1035" s="14">
        <f t="shared" si="285"/>
        <v>8640</v>
      </c>
      <c r="BK1035" s="14">
        <f>SUMIFS(BJ$4:BJ1035,$AU$4:$AU1035,"="&amp;$AU1035,$AY$4:$AY1035,"="&amp;$AY1035)</f>
        <v>8640</v>
      </c>
    </row>
    <row r="1036" spans="46:63" ht="16.5" x14ac:dyDescent="0.2">
      <c r="AT1036" s="13">
        <v>1033</v>
      </c>
      <c r="AU1036" s="13">
        <f t="shared" si="277"/>
        <v>13</v>
      </c>
      <c r="AV1036" s="14">
        <f t="shared" si="278"/>
        <v>201608</v>
      </c>
      <c r="AW1036" s="14">
        <f t="shared" si="279"/>
        <v>1102016</v>
      </c>
      <c r="AX1036" s="13" t="s">
        <v>816</v>
      </c>
      <c r="AY1036" s="13">
        <f t="shared" si="280"/>
        <v>8</v>
      </c>
      <c r="AZ1036" s="13" t="s">
        <v>837</v>
      </c>
      <c r="BA1036" s="14">
        <f t="shared" si="281"/>
        <v>2</v>
      </c>
      <c r="BB1036" s="14" t="str">
        <f t="shared" si="282"/>
        <v>西方龙魂珠-8 等级-2</v>
      </c>
      <c r="BC1036" s="25" t="s">
        <v>43</v>
      </c>
      <c r="BD1036" s="14">
        <f t="shared" si="283"/>
        <v>528</v>
      </c>
      <c r="BE1036" s="14">
        <f>SUMIFS(BD$4:BD1036,$AU$4:$AU1036,"="&amp;$AU1036,$AY$4:$AY1036,"="&amp;$AY1036)</f>
        <v>880</v>
      </c>
      <c r="BF1036" s="25" t="s">
        <v>846</v>
      </c>
      <c r="BG1036" s="14">
        <f t="shared" si="284"/>
        <v>288</v>
      </c>
      <c r="BH1036" s="14">
        <f>SUMIFS(BG$4:BG1036,AU$4:AU1036,"="&amp;AU1036,AY$4:AY1036,"="&amp;AY1036)</f>
        <v>480</v>
      </c>
      <c r="BI1036" s="25" t="s">
        <v>847</v>
      </c>
      <c r="BJ1036" s="14">
        <f t="shared" si="285"/>
        <v>12960</v>
      </c>
      <c r="BK1036" s="14">
        <f>SUMIFS(BJ$4:BJ1036,$AU$4:$AU1036,"="&amp;$AU1036,$AY$4:$AY1036,"="&amp;$AY1036)</f>
        <v>21600</v>
      </c>
    </row>
    <row r="1037" spans="46:63" ht="16.5" x14ac:dyDescent="0.2">
      <c r="AT1037" s="13">
        <v>1034</v>
      </c>
      <c r="AU1037" s="13">
        <f t="shared" si="277"/>
        <v>13</v>
      </c>
      <c r="AV1037" s="14">
        <f t="shared" si="278"/>
        <v>201608</v>
      </c>
      <c r="AW1037" s="14">
        <f t="shared" si="279"/>
        <v>1102016</v>
      </c>
      <c r="AX1037" s="13" t="s">
        <v>816</v>
      </c>
      <c r="AY1037" s="13">
        <f t="shared" si="280"/>
        <v>8</v>
      </c>
      <c r="AZ1037" s="13" t="s">
        <v>837</v>
      </c>
      <c r="BA1037" s="14">
        <f t="shared" si="281"/>
        <v>3</v>
      </c>
      <c r="BB1037" s="14" t="str">
        <f t="shared" si="282"/>
        <v>西方龙魂珠-8 等级-3</v>
      </c>
      <c r="BC1037" s="25" t="s">
        <v>43</v>
      </c>
      <c r="BD1037" s="14">
        <f t="shared" si="283"/>
        <v>704</v>
      </c>
      <c r="BE1037" s="14">
        <f>SUMIFS(BD$4:BD1037,$AU$4:$AU1037,"="&amp;$AU1037,$AY$4:$AY1037,"="&amp;$AY1037)</f>
        <v>1584</v>
      </c>
      <c r="BF1037" s="25" t="s">
        <v>846</v>
      </c>
      <c r="BG1037" s="14">
        <f t="shared" si="284"/>
        <v>384</v>
      </c>
      <c r="BH1037" s="14">
        <f>SUMIFS(BG$4:BG1037,AU$4:AU1037,"="&amp;AU1037,AY$4:AY1037,"="&amp;AY1037)</f>
        <v>864</v>
      </c>
      <c r="BI1037" s="25" t="s">
        <v>847</v>
      </c>
      <c r="BJ1037" s="14">
        <f t="shared" si="285"/>
        <v>17280</v>
      </c>
      <c r="BK1037" s="14">
        <f>SUMIFS(BJ$4:BJ1037,$AU$4:$AU1037,"="&amp;$AU1037,$AY$4:$AY1037,"="&amp;$AY1037)</f>
        <v>38880</v>
      </c>
    </row>
    <row r="1038" spans="46:63" ht="16.5" x14ac:dyDescent="0.2">
      <c r="AT1038" s="13">
        <v>1035</v>
      </c>
      <c r="AU1038" s="13">
        <f t="shared" si="277"/>
        <v>13</v>
      </c>
      <c r="AV1038" s="14">
        <f t="shared" si="278"/>
        <v>201608</v>
      </c>
      <c r="AW1038" s="14">
        <f t="shared" si="279"/>
        <v>1102016</v>
      </c>
      <c r="AX1038" s="13" t="s">
        <v>816</v>
      </c>
      <c r="AY1038" s="13">
        <f t="shared" si="280"/>
        <v>8</v>
      </c>
      <c r="AZ1038" s="13" t="s">
        <v>837</v>
      </c>
      <c r="BA1038" s="14">
        <f t="shared" si="281"/>
        <v>4</v>
      </c>
      <c r="BB1038" s="14" t="str">
        <f t="shared" si="282"/>
        <v>西方龙魂珠-8 等级-4</v>
      </c>
      <c r="BC1038" s="25" t="s">
        <v>43</v>
      </c>
      <c r="BD1038" s="14">
        <f t="shared" si="283"/>
        <v>1056</v>
      </c>
      <c r="BE1038" s="14">
        <f>SUMIFS(BD$4:BD1038,$AU$4:$AU1038,"="&amp;$AU1038,$AY$4:$AY1038,"="&amp;$AY1038)</f>
        <v>2640</v>
      </c>
      <c r="BF1038" s="25" t="s">
        <v>846</v>
      </c>
      <c r="BG1038" s="14">
        <f t="shared" si="284"/>
        <v>576</v>
      </c>
      <c r="BH1038" s="14">
        <f>SUMIFS(BG$4:BG1038,AU$4:AU1038,"="&amp;AU1038,AY$4:AY1038,"="&amp;AY1038)</f>
        <v>1440</v>
      </c>
      <c r="BI1038" s="25" t="s">
        <v>847</v>
      </c>
      <c r="BJ1038" s="14">
        <f t="shared" si="285"/>
        <v>25920</v>
      </c>
      <c r="BK1038" s="14">
        <f>SUMIFS(BJ$4:BJ1038,$AU$4:$AU1038,"="&amp;$AU1038,$AY$4:$AY1038,"="&amp;$AY1038)</f>
        <v>64800</v>
      </c>
    </row>
    <row r="1039" spans="46:63" ht="16.5" x14ac:dyDescent="0.2">
      <c r="AT1039" s="13">
        <v>1036</v>
      </c>
      <c r="AU1039" s="13">
        <f t="shared" si="277"/>
        <v>13</v>
      </c>
      <c r="AV1039" s="14">
        <f t="shared" si="278"/>
        <v>201608</v>
      </c>
      <c r="AW1039" s="14">
        <f t="shared" si="279"/>
        <v>1102016</v>
      </c>
      <c r="AX1039" s="13" t="s">
        <v>816</v>
      </c>
      <c r="AY1039" s="13">
        <f t="shared" si="280"/>
        <v>8</v>
      </c>
      <c r="AZ1039" s="13" t="s">
        <v>837</v>
      </c>
      <c r="BA1039" s="14">
        <f t="shared" si="281"/>
        <v>5</v>
      </c>
      <c r="BB1039" s="14" t="str">
        <f t="shared" si="282"/>
        <v>西方龙魂珠-8 等级-5</v>
      </c>
      <c r="BC1039" s="25" t="s">
        <v>43</v>
      </c>
      <c r="BD1039" s="14">
        <f t="shared" si="283"/>
        <v>1408</v>
      </c>
      <c r="BE1039" s="14">
        <f>SUMIFS(BD$4:BD1039,$AU$4:$AU1039,"="&amp;$AU1039,$AY$4:$AY1039,"="&amp;$AY1039)</f>
        <v>4048</v>
      </c>
      <c r="BF1039" s="25" t="s">
        <v>846</v>
      </c>
      <c r="BG1039" s="14">
        <f t="shared" si="284"/>
        <v>768</v>
      </c>
      <c r="BH1039" s="14">
        <f>SUMIFS(BG$4:BG1039,AU$4:AU1039,"="&amp;AU1039,AY$4:AY1039,"="&amp;AY1039)</f>
        <v>2208</v>
      </c>
      <c r="BI1039" s="25" t="s">
        <v>847</v>
      </c>
      <c r="BJ1039" s="14">
        <f t="shared" si="285"/>
        <v>34560</v>
      </c>
      <c r="BK1039" s="14">
        <f>SUMIFS(BJ$4:BJ1039,$AU$4:$AU1039,"="&amp;$AU1039,$AY$4:$AY1039,"="&amp;$AY1039)</f>
        <v>99360</v>
      </c>
    </row>
    <row r="1040" spans="46:63" ht="16.5" x14ac:dyDescent="0.2">
      <c r="AT1040" s="13">
        <v>1037</v>
      </c>
      <c r="AU1040" s="13">
        <f t="shared" si="277"/>
        <v>13</v>
      </c>
      <c r="AV1040" s="14">
        <f t="shared" si="278"/>
        <v>201608</v>
      </c>
      <c r="AW1040" s="14">
        <f t="shared" si="279"/>
        <v>1102016</v>
      </c>
      <c r="AX1040" s="13" t="s">
        <v>816</v>
      </c>
      <c r="AY1040" s="13">
        <f t="shared" si="280"/>
        <v>8</v>
      </c>
      <c r="AZ1040" s="13" t="s">
        <v>837</v>
      </c>
      <c r="BA1040" s="14">
        <f t="shared" si="281"/>
        <v>6</v>
      </c>
      <c r="BB1040" s="14" t="str">
        <f t="shared" si="282"/>
        <v>西方龙魂珠-8 等级-6</v>
      </c>
      <c r="BC1040" s="25" t="s">
        <v>43</v>
      </c>
      <c r="BD1040" s="14">
        <f t="shared" si="283"/>
        <v>1760</v>
      </c>
      <c r="BE1040" s="14">
        <f>SUMIFS(BD$4:BD1040,$AU$4:$AU1040,"="&amp;$AU1040,$AY$4:$AY1040,"="&amp;$AY1040)</f>
        <v>5808</v>
      </c>
      <c r="BF1040" s="25" t="s">
        <v>846</v>
      </c>
      <c r="BG1040" s="14">
        <f t="shared" si="284"/>
        <v>960</v>
      </c>
      <c r="BH1040" s="14">
        <f>SUMIFS(BG$4:BG1040,AU$4:AU1040,"="&amp;AU1040,AY$4:AY1040,"="&amp;AY1040)</f>
        <v>3168</v>
      </c>
      <c r="BI1040" s="25" t="s">
        <v>847</v>
      </c>
      <c r="BJ1040" s="14">
        <f t="shared" si="285"/>
        <v>43200</v>
      </c>
      <c r="BK1040" s="14">
        <f>SUMIFS(BJ$4:BJ1040,$AU$4:$AU1040,"="&amp;$AU1040,$AY$4:$AY1040,"="&amp;$AY1040)</f>
        <v>142560</v>
      </c>
    </row>
    <row r="1041" spans="46:63" ht="16.5" x14ac:dyDescent="0.2">
      <c r="AT1041" s="13">
        <v>1038</v>
      </c>
      <c r="AU1041" s="13">
        <f t="shared" si="277"/>
        <v>13</v>
      </c>
      <c r="AV1041" s="14">
        <f t="shared" si="278"/>
        <v>201608</v>
      </c>
      <c r="AW1041" s="14">
        <f t="shared" si="279"/>
        <v>1102016</v>
      </c>
      <c r="AX1041" s="13" t="s">
        <v>816</v>
      </c>
      <c r="AY1041" s="13">
        <f t="shared" si="280"/>
        <v>8</v>
      </c>
      <c r="AZ1041" s="13" t="s">
        <v>837</v>
      </c>
      <c r="BA1041" s="14">
        <f t="shared" si="281"/>
        <v>7</v>
      </c>
      <c r="BB1041" s="14" t="str">
        <f t="shared" si="282"/>
        <v>西方龙魂珠-8 等级-7</v>
      </c>
      <c r="BC1041" s="25" t="s">
        <v>43</v>
      </c>
      <c r="BD1041" s="14">
        <f t="shared" si="283"/>
        <v>2112</v>
      </c>
      <c r="BE1041" s="14">
        <f>SUMIFS(BD$4:BD1041,$AU$4:$AU1041,"="&amp;$AU1041,$AY$4:$AY1041,"="&amp;$AY1041)</f>
        <v>7920</v>
      </c>
      <c r="BF1041" s="25" t="s">
        <v>846</v>
      </c>
      <c r="BG1041" s="14">
        <f t="shared" si="284"/>
        <v>1152</v>
      </c>
      <c r="BH1041" s="14">
        <f>SUMIFS(BG$4:BG1041,AU$4:AU1041,"="&amp;AU1041,AY$4:AY1041,"="&amp;AY1041)</f>
        <v>4320</v>
      </c>
      <c r="BI1041" s="25" t="s">
        <v>847</v>
      </c>
      <c r="BJ1041" s="14">
        <f t="shared" si="285"/>
        <v>51840</v>
      </c>
      <c r="BK1041" s="14">
        <f>SUMIFS(BJ$4:BJ1041,$AU$4:$AU1041,"="&amp;$AU1041,$AY$4:$AY1041,"="&amp;$AY1041)</f>
        <v>194400</v>
      </c>
    </row>
    <row r="1042" spans="46:63" ht="16.5" x14ac:dyDescent="0.2">
      <c r="AT1042" s="13">
        <v>1039</v>
      </c>
      <c r="AU1042" s="13">
        <f t="shared" si="277"/>
        <v>13</v>
      </c>
      <c r="AV1042" s="14">
        <f t="shared" si="278"/>
        <v>201608</v>
      </c>
      <c r="AW1042" s="14">
        <f t="shared" si="279"/>
        <v>1102016</v>
      </c>
      <c r="AX1042" s="13" t="s">
        <v>816</v>
      </c>
      <c r="AY1042" s="13">
        <f t="shared" si="280"/>
        <v>8</v>
      </c>
      <c r="AZ1042" s="13" t="s">
        <v>837</v>
      </c>
      <c r="BA1042" s="14">
        <f t="shared" si="281"/>
        <v>8</v>
      </c>
      <c r="BB1042" s="14" t="str">
        <f t="shared" si="282"/>
        <v>西方龙魂珠-8 等级-8</v>
      </c>
      <c r="BC1042" s="25" t="s">
        <v>43</v>
      </c>
      <c r="BD1042" s="14">
        <f t="shared" si="283"/>
        <v>2464</v>
      </c>
      <c r="BE1042" s="14">
        <f>SUMIFS(BD$4:BD1042,$AU$4:$AU1042,"="&amp;$AU1042,$AY$4:$AY1042,"="&amp;$AY1042)</f>
        <v>10384</v>
      </c>
      <c r="BF1042" s="25" t="s">
        <v>846</v>
      </c>
      <c r="BG1042" s="14">
        <f t="shared" si="284"/>
        <v>1344</v>
      </c>
      <c r="BH1042" s="14">
        <f>SUMIFS(BG$4:BG1042,AU$4:AU1042,"="&amp;AU1042,AY$4:AY1042,"="&amp;AY1042)</f>
        <v>5664</v>
      </c>
      <c r="BI1042" s="25" t="s">
        <v>847</v>
      </c>
      <c r="BJ1042" s="14">
        <f t="shared" si="285"/>
        <v>60480</v>
      </c>
      <c r="BK1042" s="14">
        <f>SUMIFS(BJ$4:BJ1042,$AU$4:$AU1042,"="&amp;$AU1042,$AY$4:$AY1042,"="&amp;$AY1042)</f>
        <v>254880</v>
      </c>
    </row>
    <row r="1043" spans="46:63" ht="16.5" x14ac:dyDescent="0.2">
      <c r="AT1043" s="13">
        <v>1040</v>
      </c>
      <c r="AU1043" s="13">
        <f t="shared" si="277"/>
        <v>13</v>
      </c>
      <c r="AV1043" s="14">
        <f t="shared" si="278"/>
        <v>201608</v>
      </c>
      <c r="AW1043" s="14">
        <f t="shared" si="279"/>
        <v>1102016</v>
      </c>
      <c r="AX1043" s="13" t="s">
        <v>816</v>
      </c>
      <c r="AY1043" s="13">
        <f t="shared" si="280"/>
        <v>8</v>
      </c>
      <c r="AZ1043" s="13" t="s">
        <v>837</v>
      </c>
      <c r="BA1043" s="14">
        <f t="shared" si="281"/>
        <v>9</v>
      </c>
      <c r="BB1043" s="14" t="str">
        <f t="shared" si="282"/>
        <v>西方龙魂珠-8 等级-9</v>
      </c>
      <c r="BC1043" s="25" t="s">
        <v>43</v>
      </c>
      <c r="BD1043" s="14">
        <f t="shared" si="283"/>
        <v>2816</v>
      </c>
      <c r="BE1043" s="14">
        <f>SUMIFS(BD$4:BD1043,$AU$4:$AU1043,"="&amp;$AU1043,$AY$4:$AY1043,"="&amp;$AY1043)</f>
        <v>13200</v>
      </c>
      <c r="BF1043" s="25" t="s">
        <v>846</v>
      </c>
      <c r="BG1043" s="14">
        <f t="shared" si="284"/>
        <v>1536</v>
      </c>
      <c r="BH1043" s="14">
        <f>SUMIFS(BG$4:BG1043,AU$4:AU1043,"="&amp;AU1043,AY$4:AY1043,"="&amp;AY1043)</f>
        <v>7200</v>
      </c>
      <c r="BI1043" s="25" t="s">
        <v>847</v>
      </c>
      <c r="BJ1043" s="14">
        <f t="shared" si="285"/>
        <v>69120</v>
      </c>
      <c r="BK1043" s="14">
        <f>SUMIFS(BJ$4:BJ1043,$AU$4:$AU1043,"="&amp;$AU1043,$AY$4:$AY1043,"="&amp;$AY1043)</f>
        <v>324000</v>
      </c>
    </row>
    <row r="1044" spans="46:63" ht="16.5" x14ac:dyDescent="0.2">
      <c r="AT1044" s="13">
        <v>1041</v>
      </c>
      <c r="AU1044" s="13">
        <f t="shared" si="277"/>
        <v>14</v>
      </c>
      <c r="AV1044" s="14">
        <f t="shared" si="278"/>
        <v>201701</v>
      </c>
      <c r="AW1044" s="14">
        <f t="shared" si="279"/>
        <v>1102017</v>
      </c>
      <c r="AX1044" s="13" t="s">
        <v>816</v>
      </c>
      <c r="AY1044" s="13">
        <f t="shared" si="280"/>
        <v>1</v>
      </c>
      <c r="AZ1044" s="13" t="s">
        <v>837</v>
      </c>
      <c r="BA1044" s="14">
        <f t="shared" si="281"/>
        <v>0</v>
      </c>
      <c r="BB1044" s="14" t="str">
        <f t="shared" si="282"/>
        <v>飞廉魂珠-1 等级-0</v>
      </c>
      <c r="BC1044" s="25" t="s">
        <v>43</v>
      </c>
      <c r="BD1044" s="14">
        <f t="shared" si="283"/>
        <v>0</v>
      </c>
      <c r="BE1044" s="14">
        <f>SUMIFS(BD$4:BD1044,$AU$4:$AU1044,"="&amp;$AU1044,$AY$4:$AY1044,"="&amp;$AY1044)</f>
        <v>0</v>
      </c>
      <c r="BF1044" s="25" t="s">
        <v>846</v>
      </c>
      <c r="BG1044" s="14">
        <f t="shared" si="284"/>
        <v>0</v>
      </c>
      <c r="BH1044" s="14">
        <f>SUMIFS(BG$4:BG1044,AU$4:AU1044,"="&amp;AU1044,AY$4:AY1044,"="&amp;AY1044)</f>
        <v>0</v>
      </c>
      <c r="BI1044" s="25" t="s">
        <v>847</v>
      </c>
      <c r="BJ1044" s="14">
        <f t="shared" si="285"/>
        <v>0</v>
      </c>
      <c r="BK1044" s="14">
        <f>SUMIFS(BJ$4:BJ1044,$AU$4:$AU1044,"="&amp;$AU1044,$AY$4:$AY1044,"="&amp;$AY1044)</f>
        <v>0</v>
      </c>
    </row>
    <row r="1045" spans="46:63" ht="16.5" x14ac:dyDescent="0.2">
      <c r="AT1045" s="13">
        <v>1042</v>
      </c>
      <c r="AU1045" s="13">
        <f t="shared" si="277"/>
        <v>14</v>
      </c>
      <c r="AV1045" s="14">
        <f t="shared" si="278"/>
        <v>201701</v>
      </c>
      <c r="AW1045" s="14">
        <f t="shared" si="279"/>
        <v>1102017</v>
      </c>
      <c r="AX1045" s="13" t="s">
        <v>816</v>
      </c>
      <c r="AY1045" s="13">
        <f t="shared" si="280"/>
        <v>1</v>
      </c>
      <c r="AZ1045" s="13" t="s">
        <v>837</v>
      </c>
      <c r="BA1045" s="14">
        <f t="shared" si="281"/>
        <v>1</v>
      </c>
      <c r="BB1045" s="14" t="str">
        <f t="shared" si="282"/>
        <v>飞廉魂珠-1 等级-1</v>
      </c>
      <c r="BC1045" s="25" t="s">
        <v>43</v>
      </c>
      <c r="BD1045" s="14">
        <f t="shared" si="283"/>
        <v>54</v>
      </c>
      <c r="BE1045" s="14">
        <f>SUMIFS(BD$4:BD1045,$AU$4:$AU1045,"="&amp;$AU1045,$AY$4:$AY1045,"="&amp;$AY1045)</f>
        <v>54</v>
      </c>
      <c r="BF1045" s="25" t="s">
        <v>846</v>
      </c>
      <c r="BG1045" s="14">
        <f t="shared" si="284"/>
        <v>20</v>
      </c>
      <c r="BH1045" s="14">
        <f>SUMIFS(BG$4:BG1045,AU$4:AU1045,"="&amp;AU1045,AY$4:AY1045,"="&amp;AY1045)</f>
        <v>20</v>
      </c>
      <c r="BI1045" s="25" t="s">
        <v>847</v>
      </c>
      <c r="BJ1045" s="14">
        <f t="shared" si="285"/>
        <v>800</v>
      </c>
      <c r="BK1045" s="14">
        <f>SUMIFS(BJ$4:BJ1045,$AU$4:$AU1045,"="&amp;$AU1045,$AY$4:$AY1045,"="&amp;$AY1045)</f>
        <v>800</v>
      </c>
    </row>
    <row r="1046" spans="46:63" ht="16.5" x14ac:dyDescent="0.2">
      <c r="AT1046" s="13">
        <v>1043</v>
      </c>
      <c r="AU1046" s="13">
        <f t="shared" si="277"/>
        <v>14</v>
      </c>
      <c r="AV1046" s="14">
        <f t="shared" si="278"/>
        <v>201701</v>
      </c>
      <c r="AW1046" s="14">
        <f t="shared" si="279"/>
        <v>1102017</v>
      </c>
      <c r="AX1046" s="13" t="s">
        <v>816</v>
      </c>
      <c r="AY1046" s="13">
        <f t="shared" si="280"/>
        <v>1</v>
      </c>
      <c r="AZ1046" s="13" t="s">
        <v>837</v>
      </c>
      <c r="BA1046" s="14">
        <f t="shared" si="281"/>
        <v>2</v>
      </c>
      <c r="BB1046" s="14" t="str">
        <f t="shared" si="282"/>
        <v>飞廉魂珠-1 等级-2</v>
      </c>
      <c r="BC1046" s="25" t="s">
        <v>43</v>
      </c>
      <c r="BD1046" s="14">
        <f t="shared" si="283"/>
        <v>81</v>
      </c>
      <c r="BE1046" s="14">
        <f>SUMIFS(BD$4:BD1046,$AU$4:$AU1046,"="&amp;$AU1046,$AY$4:$AY1046,"="&amp;$AY1046)</f>
        <v>135</v>
      </c>
      <c r="BF1046" s="25" t="s">
        <v>846</v>
      </c>
      <c r="BG1046" s="14">
        <f t="shared" si="284"/>
        <v>30</v>
      </c>
      <c r="BH1046" s="14">
        <f>SUMIFS(BG$4:BG1046,AU$4:AU1046,"="&amp;AU1046,AY$4:AY1046,"="&amp;AY1046)</f>
        <v>50</v>
      </c>
      <c r="BI1046" s="25" t="s">
        <v>847</v>
      </c>
      <c r="BJ1046" s="14">
        <f t="shared" si="285"/>
        <v>1200</v>
      </c>
      <c r="BK1046" s="14">
        <f>SUMIFS(BJ$4:BJ1046,$AU$4:$AU1046,"="&amp;$AU1046,$AY$4:$AY1046,"="&amp;$AY1046)</f>
        <v>2000</v>
      </c>
    </row>
    <row r="1047" spans="46:63" ht="16.5" x14ac:dyDescent="0.2">
      <c r="AT1047" s="13">
        <v>1044</v>
      </c>
      <c r="AU1047" s="13">
        <f t="shared" si="277"/>
        <v>14</v>
      </c>
      <c r="AV1047" s="14">
        <f t="shared" si="278"/>
        <v>201701</v>
      </c>
      <c r="AW1047" s="14">
        <f t="shared" si="279"/>
        <v>1102017</v>
      </c>
      <c r="AX1047" s="13" t="s">
        <v>816</v>
      </c>
      <c r="AY1047" s="13">
        <f t="shared" si="280"/>
        <v>1</v>
      </c>
      <c r="AZ1047" s="13" t="s">
        <v>837</v>
      </c>
      <c r="BA1047" s="14">
        <f t="shared" si="281"/>
        <v>3</v>
      </c>
      <c r="BB1047" s="14" t="str">
        <f t="shared" si="282"/>
        <v>飞廉魂珠-1 等级-3</v>
      </c>
      <c r="BC1047" s="25" t="s">
        <v>43</v>
      </c>
      <c r="BD1047" s="14">
        <f t="shared" si="283"/>
        <v>108</v>
      </c>
      <c r="BE1047" s="14">
        <f>SUMIFS(BD$4:BD1047,$AU$4:$AU1047,"="&amp;$AU1047,$AY$4:$AY1047,"="&amp;$AY1047)</f>
        <v>243</v>
      </c>
      <c r="BF1047" s="25" t="s">
        <v>846</v>
      </c>
      <c r="BG1047" s="14">
        <f t="shared" si="284"/>
        <v>40</v>
      </c>
      <c r="BH1047" s="14">
        <f>SUMIFS(BG$4:BG1047,AU$4:AU1047,"="&amp;AU1047,AY$4:AY1047,"="&amp;AY1047)</f>
        <v>90</v>
      </c>
      <c r="BI1047" s="25" t="s">
        <v>847</v>
      </c>
      <c r="BJ1047" s="14">
        <f t="shared" si="285"/>
        <v>1600</v>
      </c>
      <c r="BK1047" s="14">
        <f>SUMIFS(BJ$4:BJ1047,$AU$4:$AU1047,"="&amp;$AU1047,$AY$4:$AY1047,"="&amp;$AY1047)</f>
        <v>3600</v>
      </c>
    </row>
    <row r="1048" spans="46:63" ht="16.5" x14ac:dyDescent="0.2">
      <c r="AT1048" s="13">
        <v>1045</v>
      </c>
      <c r="AU1048" s="13">
        <f t="shared" si="277"/>
        <v>14</v>
      </c>
      <c r="AV1048" s="14">
        <f t="shared" si="278"/>
        <v>201701</v>
      </c>
      <c r="AW1048" s="14">
        <f t="shared" si="279"/>
        <v>1102017</v>
      </c>
      <c r="AX1048" s="13" t="s">
        <v>816</v>
      </c>
      <c r="AY1048" s="13">
        <f t="shared" si="280"/>
        <v>1</v>
      </c>
      <c r="AZ1048" s="13" t="s">
        <v>837</v>
      </c>
      <c r="BA1048" s="14">
        <f t="shared" si="281"/>
        <v>4</v>
      </c>
      <c r="BB1048" s="14" t="str">
        <f t="shared" si="282"/>
        <v>飞廉魂珠-1 等级-4</v>
      </c>
      <c r="BC1048" s="25" t="s">
        <v>43</v>
      </c>
      <c r="BD1048" s="14">
        <f t="shared" si="283"/>
        <v>162</v>
      </c>
      <c r="BE1048" s="14">
        <f>SUMIFS(BD$4:BD1048,$AU$4:$AU1048,"="&amp;$AU1048,$AY$4:$AY1048,"="&amp;$AY1048)</f>
        <v>405</v>
      </c>
      <c r="BF1048" s="25" t="s">
        <v>846</v>
      </c>
      <c r="BG1048" s="14">
        <f t="shared" si="284"/>
        <v>60</v>
      </c>
      <c r="BH1048" s="14">
        <f>SUMIFS(BG$4:BG1048,AU$4:AU1048,"="&amp;AU1048,AY$4:AY1048,"="&amp;AY1048)</f>
        <v>150</v>
      </c>
      <c r="BI1048" s="25" t="s">
        <v>847</v>
      </c>
      <c r="BJ1048" s="14">
        <f t="shared" si="285"/>
        <v>2400</v>
      </c>
      <c r="BK1048" s="14">
        <f>SUMIFS(BJ$4:BJ1048,$AU$4:$AU1048,"="&amp;$AU1048,$AY$4:$AY1048,"="&amp;$AY1048)</f>
        <v>6000</v>
      </c>
    </row>
    <row r="1049" spans="46:63" ht="16.5" x14ac:dyDescent="0.2">
      <c r="AT1049" s="13">
        <v>1046</v>
      </c>
      <c r="AU1049" s="13">
        <f t="shared" si="277"/>
        <v>14</v>
      </c>
      <c r="AV1049" s="14">
        <f t="shared" si="278"/>
        <v>201701</v>
      </c>
      <c r="AW1049" s="14">
        <f t="shared" si="279"/>
        <v>1102017</v>
      </c>
      <c r="AX1049" s="13" t="s">
        <v>816</v>
      </c>
      <c r="AY1049" s="13">
        <f t="shared" si="280"/>
        <v>1</v>
      </c>
      <c r="AZ1049" s="13" t="s">
        <v>837</v>
      </c>
      <c r="BA1049" s="14">
        <f t="shared" si="281"/>
        <v>5</v>
      </c>
      <c r="BB1049" s="14" t="str">
        <f t="shared" si="282"/>
        <v>飞廉魂珠-1 等级-5</v>
      </c>
      <c r="BC1049" s="25" t="s">
        <v>43</v>
      </c>
      <c r="BD1049" s="14">
        <f t="shared" si="283"/>
        <v>216</v>
      </c>
      <c r="BE1049" s="14">
        <f>SUMIFS(BD$4:BD1049,$AU$4:$AU1049,"="&amp;$AU1049,$AY$4:$AY1049,"="&amp;$AY1049)</f>
        <v>621</v>
      </c>
      <c r="BF1049" s="25" t="s">
        <v>846</v>
      </c>
      <c r="BG1049" s="14">
        <f t="shared" si="284"/>
        <v>80</v>
      </c>
      <c r="BH1049" s="14">
        <f>SUMIFS(BG$4:BG1049,AU$4:AU1049,"="&amp;AU1049,AY$4:AY1049,"="&amp;AY1049)</f>
        <v>230</v>
      </c>
      <c r="BI1049" s="25" t="s">
        <v>847</v>
      </c>
      <c r="BJ1049" s="14">
        <f t="shared" si="285"/>
        <v>3200</v>
      </c>
      <c r="BK1049" s="14">
        <f>SUMIFS(BJ$4:BJ1049,$AU$4:$AU1049,"="&amp;$AU1049,$AY$4:$AY1049,"="&amp;$AY1049)</f>
        <v>9200</v>
      </c>
    </row>
    <row r="1050" spans="46:63" ht="16.5" x14ac:dyDescent="0.2">
      <c r="AT1050" s="13">
        <v>1047</v>
      </c>
      <c r="AU1050" s="13">
        <f t="shared" si="277"/>
        <v>14</v>
      </c>
      <c r="AV1050" s="14">
        <f t="shared" si="278"/>
        <v>201701</v>
      </c>
      <c r="AW1050" s="14">
        <f t="shared" si="279"/>
        <v>1102017</v>
      </c>
      <c r="AX1050" s="13" t="s">
        <v>816</v>
      </c>
      <c r="AY1050" s="13">
        <f t="shared" si="280"/>
        <v>1</v>
      </c>
      <c r="AZ1050" s="13" t="s">
        <v>837</v>
      </c>
      <c r="BA1050" s="14">
        <f t="shared" si="281"/>
        <v>6</v>
      </c>
      <c r="BB1050" s="14" t="str">
        <f t="shared" si="282"/>
        <v>飞廉魂珠-1 等级-6</v>
      </c>
      <c r="BC1050" s="25" t="s">
        <v>43</v>
      </c>
      <c r="BD1050" s="14">
        <f t="shared" si="283"/>
        <v>270</v>
      </c>
      <c r="BE1050" s="14">
        <f>SUMIFS(BD$4:BD1050,$AU$4:$AU1050,"="&amp;$AU1050,$AY$4:$AY1050,"="&amp;$AY1050)</f>
        <v>891</v>
      </c>
      <c r="BF1050" s="25" t="s">
        <v>846</v>
      </c>
      <c r="BG1050" s="14">
        <f t="shared" si="284"/>
        <v>100</v>
      </c>
      <c r="BH1050" s="14">
        <f>SUMIFS(BG$4:BG1050,AU$4:AU1050,"="&amp;AU1050,AY$4:AY1050,"="&amp;AY1050)</f>
        <v>330</v>
      </c>
      <c r="BI1050" s="25" t="s">
        <v>847</v>
      </c>
      <c r="BJ1050" s="14">
        <f t="shared" si="285"/>
        <v>4000</v>
      </c>
      <c r="BK1050" s="14">
        <f>SUMIFS(BJ$4:BJ1050,$AU$4:$AU1050,"="&amp;$AU1050,$AY$4:$AY1050,"="&amp;$AY1050)</f>
        <v>13200</v>
      </c>
    </row>
    <row r="1051" spans="46:63" ht="16.5" x14ac:dyDescent="0.2">
      <c r="AT1051" s="13">
        <v>1048</v>
      </c>
      <c r="AU1051" s="13">
        <f t="shared" si="277"/>
        <v>14</v>
      </c>
      <c r="AV1051" s="14">
        <f t="shared" si="278"/>
        <v>201701</v>
      </c>
      <c r="AW1051" s="14">
        <f t="shared" si="279"/>
        <v>1102017</v>
      </c>
      <c r="AX1051" s="13" t="s">
        <v>816</v>
      </c>
      <c r="AY1051" s="13">
        <f t="shared" si="280"/>
        <v>1</v>
      </c>
      <c r="AZ1051" s="13" t="s">
        <v>837</v>
      </c>
      <c r="BA1051" s="14">
        <f t="shared" si="281"/>
        <v>7</v>
      </c>
      <c r="BB1051" s="14" t="str">
        <f t="shared" si="282"/>
        <v>飞廉魂珠-1 等级-7</v>
      </c>
      <c r="BC1051" s="25" t="s">
        <v>43</v>
      </c>
      <c r="BD1051" s="14">
        <f t="shared" si="283"/>
        <v>324</v>
      </c>
      <c r="BE1051" s="14">
        <f>SUMIFS(BD$4:BD1051,$AU$4:$AU1051,"="&amp;$AU1051,$AY$4:$AY1051,"="&amp;$AY1051)</f>
        <v>1215</v>
      </c>
      <c r="BF1051" s="25" t="s">
        <v>846</v>
      </c>
      <c r="BG1051" s="14">
        <f t="shared" si="284"/>
        <v>120</v>
      </c>
      <c r="BH1051" s="14">
        <f>SUMIFS(BG$4:BG1051,AU$4:AU1051,"="&amp;AU1051,AY$4:AY1051,"="&amp;AY1051)</f>
        <v>450</v>
      </c>
      <c r="BI1051" s="25" t="s">
        <v>847</v>
      </c>
      <c r="BJ1051" s="14">
        <f t="shared" si="285"/>
        <v>4800</v>
      </c>
      <c r="BK1051" s="14">
        <f>SUMIFS(BJ$4:BJ1051,$AU$4:$AU1051,"="&amp;$AU1051,$AY$4:$AY1051,"="&amp;$AY1051)</f>
        <v>18000</v>
      </c>
    </row>
    <row r="1052" spans="46:63" ht="16.5" x14ac:dyDescent="0.2">
      <c r="AT1052" s="13">
        <v>1049</v>
      </c>
      <c r="AU1052" s="13">
        <f t="shared" si="277"/>
        <v>14</v>
      </c>
      <c r="AV1052" s="14">
        <f t="shared" si="278"/>
        <v>201701</v>
      </c>
      <c r="AW1052" s="14">
        <f t="shared" si="279"/>
        <v>1102017</v>
      </c>
      <c r="AX1052" s="13" t="s">
        <v>816</v>
      </c>
      <c r="AY1052" s="13">
        <f t="shared" si="280"/>
        <v>1</v>
      </c>
      <c r="AZ1052" s="13" t="s">
        <v>837</v>
      </c>
      <c r="BA1052" s="14">
        <f t="shared" si="281"/>
        <v>8</v>
      </c>
      <c r="BB1052" s="14" t="str">
        <f t="shared" si="282"/>
        <v>飞廉魂珠-1 等级-8</v>
      </c>
      <c r="BC1052" s="25" t="s">
        <v>43</v>
      </c>
      <c r="BD1052" s="14">
        <f t="shared" si="283"/>
        <v>378</v>
      </c>
      <c r="BE1052" s="14">
        <f>SUMIFS(BD$4:BD1052,$AU$4:$AU1052,"="&amp;$AU1052,$AY$4:$AY1052,"="&amp;$AY1052)</f>
        <v>1593</v>
      </c>
      <c r="BF1052" s="25" t="s">
        <v>846</v>
      </c>
      <c r="BG1052" s="14">
        <f t="shared" si="284"/>
        <v>140</v>
      </c>
      <c r="BH1052" s="14">
        <f>SUMIFS(BG$4:BG1052,AU$4:AU1052,"="&amp;AU1052,AY$4:AY1052,"="&amp;AY1052)</f>
        <v>590</v>
      </c>
      <c r="BI1052" s="25" t="s">
        <v>847</v>
      </c>
      <c r="BJ1052" s="14">
        <f t="shared" si="285"/>
        <v>5600</v>
      </c>
      <c r="BK1052" s="14">
        <f>SUMIFS(BJ$4:BJ1052,$AU$4:$AU1052,"="&amp;$AU1052,$AY$4:$AY1052,"="&amp;$AY1052)</f>
        <v>23600</v>
      </c>
    </row>
    <row r="1053" spans="46:63" ht="16.5" x14ac:dyDescent="0.2">
      <c r="AT1053" s="13">
        <v>1050</v>
      </c>
      <c r="AU1053" s="13">
        <f t="shared" si="277"/>
        <v>14</v>
      </c>
      <c r="AV1053" s="14">
        <f t="shared" si="278"/>
        <v>201701</v>
      </c>
      <c r="AW1053" s="14">
        <f t="shared" si="279"/>
        <v>1102017</v>
      </c>
      <c r="AX1053" s="13" t="s">
        <v>816</v>
      </c>
      <c r="AY1053" s="13">
        <f t="shared" si="280"/>
        <v>1</v>
      </c>
      <c r="AZ1053" s="13" t="s">
        <v>837</v>
      </c>
      <c r="BA1053" s="14">
        <f t="shared" si="281"/>
        <v>9</v>
      </c>
      <c r="BB1053" s="14" t="str">
        <f t="shared" si="282"/>
        <v>飞廉魂珠-1 等级-9</v>
      </c>
      <c r="BC1053" s="25" t="s">
        <v>43</v>
      </c>
      <c r="BD1053" s="14">
        <f t="shared" si="283"/>
        <v>432</v>
      </c>
      <c r="BE1053" s="14">
        <f>SUMIFS(BD$4:BD1053,$AU$4:$AU1053,"="&amp;$AU1053,$AY$4:$AY1053,"="&amp;$AY1053)</f>
        <v>2025</v>
      </c>
      <c r="BF1053" s="25" t="s">
        <v>846</v>
      </c>
      <c r="BG1053" s="14">
        <f t="shared" si="284"/>
        <v>160</v>
      </c>
      <c r="BH1053" s="14">
        <f>SUMIFS(BG$4:BG1053,AU$4:AU1053,"="&amp;AU1053,AY$4:AY1053,"="&amp;AY1053)</f>
        <v>750</v>
      </c>
      <c r="BI1053" s="25" t="s">
        <v>847</v>
      </c>
      <c r="BJ1053" s="14">
        <f t="shared" si="285"/>
        <v>6400</v>
      </c>
      <c r="BK1053" s="14">
        <f>SUMIFS(BJ$4:BJ1053,$AU$4:$AU1053,"="&amp;$AU1053,$AY$4:$AY1053,"="&amp;$AY1053)</f>
        <v>30000</v>
      </c>
    </row>
    <row r="1054" spans="46:63" ht="16.5" x14ac:dyDescent="0.2">
      <c r="AT1054" s="13">
        <v>1051</v>
      </c>
      <c r="AU1054" s="13">
        <f t="shared" si="277"/>
        <v>14</v>
      </c>
      <c r="AV1054" s="14">
        <f t="shared" si="278"/>
        <v>201702</v>
      </c>
      <c r="AW1054" s="14">
        <f t="shared" si="279"/>
        <v>1102017</v>
      </c>
      <c r="AX1054" s="13" t="s">
        <v>816</v>
      </c>
      <c r="AY1054" s="13">
        <f t="shared" si="280"/>
        <v>2</v>
      </c>
      <c r="AZ1054" s="13" t="s">
        <v>837</v>
      </c>
      <c r="BA1054" s="14">
        <f t="shared" si="281"/>
        <v>0</v>
      </c>
      <c r="BB1054" s="14" t="str">
        <f t="shared" si="282"/>
        <v>飞廉魂珠-2 等级-0</v>
      </c>
      <c r="BC1054" s="25" t="s">
        <v>43</v>
      </c>
      <c r="BD1054" s="14">
        <f t="shared" si="283"/>
        <v>0</v>
      </c>
      <c r="BE1054" s="14">
        <f>SUMIFS(BD$4:BD1054,$AU$4:$AU1054,"="&amp;$AU1054,$AY$4:$AY1054,"="&amp;$AY1054)</f>
        <v>0</v>
      </c>
      <c r="BF1054" s="25" t="s">
        <v>846</v>
      </c>
      <c r="BG1054" s="14">
        <f t="shared" si="284"/>
        <v>0</v>
      </c>
      <c r="BH1054" s="14">
        <f>SUMIFS(BG$4:BG1054,AU$4:AU1054,"="&amp;AU1054,AY$4:AY1054,"="&amp;AY1054)</f>
        <v>0</v>
      </c>
      <c r="BI1054" s="25" t="s">
        <v>847</v>
      </c>
      <c r="BJ1054" s="14">
        <f t="shared" si="285"/>
        <v>0</v>
      </c>
      <c r="BK1054" s="14">
        <f>SUMIFS(BJ$4:BJ1054,$AU$4:$AU1054,"="&amp;$AU1054,$AY$4:$AY1054,"="&amp;$AY1054)</f>
        <v>0</v>
      </c>
    </row>
    <row r="1055" spans="46:63" ht="16.5" x14ac:dyDescent="0.2">
      <c r="AT1055" s="13">
        <v>1052</v>
      </c>
      <c r="AU1055" s="13">
        <f t="shared" si="277"/>
        <v>14</v>
      </c>
      <c r="AV1055" s="14">
        <f t="shared" si="278"/>
        <v>201702</v>
      </c>
      <c r="AW1055" s="14">
        <f t="shared" si="279"/>
        <v>1102017</v>
      </c>
      <c r="AX1055" s="13" t="s">
        <v>816</v>
      </c>
      <c r="AY1055" s="13">
        <f t="shared" si="280"/>
        <v>2</v>
      </c>
      <c r="AZ1055" s="13" t="s">
        <v>837</v>
      </c>
      <c r="BA1055" s="14">
        <f t="shared" si="281"/>
        <v>1</v>
      </c>
      <c r="BB1055" s="14" t="str">
        <f t="shared" si="282"/>
        <v>飞廉魂珠-2 等级-1</v>
      </c>
      <c r="BC1055" s="25" t="s">
        <v>43</v>
      </c>
      <c r="BD1055" s="14">
        <f t="shared" si="283"/>
        <v>68</v>
      </c>
      <c r="BE1055" s="14">
        <f>SUMIFS(BD$4:BD1055,$AU$4:$AU1055,"="&amp;$AU1055,$AY$4:$AY1055,"="&amp;$AY1055)</f>
        <v>68</v>
      </c>
      <c r="BF1055" s="25" t="s">
        <v>846</v>
      </c>
      <c r="BG1055" s="14">
        <f t="shared" si="284"/>
        <v>25</v>
      </c>
      <c r="BH1055" s="14">
        <f>SUMIFS(BG$4:BG1055,AU$4:AU1055,"="&amp;AU1055,AY$4:AY1055,"="&amp;AY1055)</f>
        <v>25</v>
      </c>
      <c r="BI1055" s="25" t="s">
        <v>847</v>
      </c>
      <c r="BJ1055" s="14">
        <f t="shared" si="285"/>
        <v>1000</v>
      </c>
      <c r="BK1055" s="14">
        <f>SUMIFS(BJ$4:BJ1055,$AU$4:$AU1055,"="&amp;$AU1055,$AY$4:$AY1055,"="&amp;$AY1055)</f>
        <v>1000</v>
      </c>
    </row>
    <row r="1056" spans="46:63" ht="16.5" x14ac:dyDescent="0.2">
      <c r="AT1056" s="13">
        <v>1053</v>
      </c>
      <c r="AU1056" s="13">
        <f t="shared" si="277"/>
        <v>14</v>
      </c>
      <c r="AV1056" s="14">
        <f t="shared" si="278"/>
        <v>201702</v>
      </c>
      <c r="AW1056" s="14">
        <f t="shared" si="279"/>
        <v>1102017</v>
      </c>
      <c r="AX1056" s="13" t="s">
        <v>816</v>
      </c>
      <c r="AY1056" s="13">
        <f t="shared" si="280"/>
        <v>2</v>
      </c>
      <c r="AZ1056" s="13" t="s">
        <v>837</v>
      </c>
      <c r="BA1056" s="14">
        <f t="shared" si="281"/>
        <v>2</v>
      </c>
      <c r="BB1056" s="14" t="str">
        <f t="shared" si="282"/>
        <v>飞廉魂珠-2 等级-2</v>
      </c>
      <c r="BC1056" s="25" t="s">
        <v>43</v>
      </c>
      <c r="BD1056" s="14">
        <f t="shared" si="283"/>
        <v>108</v>
      </c>
      <c r="BE1056" s="14">
        <f>SUMIFS(BD$4:BD1056,$AU$4:$AU1056,"="&amp;$AU1056,$AY$4:$AY1056,"="&amp;$AY1056)</f>
        <v>176</v>
      </c>
      <c r="BF1056" s="25" t="s">
        <v>846</v>
      </c>
      <c r="BG1056" s="14">
        <f t="shared" si="284"/>
        <v>40</v>
      </c>
      <c r="BH1056" s="14">
        <f>SUMIFS(BG$4:BG1056,AU$4:AU1056,"="&amp;AU1056,AY$4:AY1056,"="&amp;AY1056)</f>
        <v>65</v>
      </c>
      <c r="BI1056" s="25" t="s">
        <v>847</v>
      </c>
      <c r="BJ1056" s="14">
        <f t="shared" si="285"/>
        <v>1600</v>
      </c>
      <c r="BK1056" s="14">
        <f>SUMIFS(BJ$4:BJ1056,$AU$4:$AU1056,"="&amp;$AU1056,$AY$4:$AY1056,"="&amp;$AY1056)</f>
        <v>2600</v>
      </c>
    </row>
    <row r="1057" spans="46:63" ht="16.5" x14ac:dyDescent="0.2">
      <c r="AT1057" s="13">
        <v>1054</v>
      </c>
      <c r="AU1057" s="13">
        <f t="shared" si="277"/>
        <v>14</v>
      </c>
      <c r="AV1057" s="14">
        <f t="shared" si="278"/>
        <v>201702</v>
      </c>
      <c r="AW1057" s="14">
        <f t="shared" si="279"/>
        <v>1102017</v>
      </c>
      <c r="AX1057" s="13" t="s">
        <v>816</v>
      </c>
      <c r="AY1057" s="13">
        <f t="shared" si="280"/>
        <v>2</v>
      </c>
      <c r="AZ1057" s="13" t="s">
        <v>837</v>
      </c>
      <c r="BA1057" s="14">
        <f t="shared" si="281"/>
        <v>3</v>
      </c>
      <c r="BB1057" s="14" t="str">
        <f t="shared" si="282"/>
        <v>飞廉魂珠-2 等级-3</v>
      </c>
      <c r="BC1057" s="25" t="s">
        <v>43</v>
      </c>
      <c r="BD1057" s="14">
        <f t="shared" si="283"/>
        <v>135</v>
      </c>
      <c r="BE1057" s="14">
        <f>SUMIFS(BD$4:BD1057,$AU$4:$AU1057,"="&amp;$AU1057,$AY$4:$AY1057,"="&amp;$AY1057)</f>
        <v>311</v>
      </c>
      <c r="BF1057" s="25" t="s">
        <v>846</v>
      </c>
      <c r="BG1057" s="14">
        <f t="shared" si="284"/>
        <v>50</v>
      </c>
      <c r="BH1057" s="14">
        <f>SUMIFS(BG$4:BG1057,AU$4:AU1057,"="&amp;AU1057,AY$4:AY1057,"="&amp;AY1057)</f>
        <v>115</v>
      </c>
      <c r="BI1057" s="25" t="s">
        <v>847</v>
      </c>
      <c r="BJ1057" s="14">
        <f t="shared" si="285"/>
        <v>2000</v>
      </c>
      <c r="BK1057" s="14">
        <f>SUMIFS(BJ$4:BJ1057,$AU$4:$AU1057,"="&amp;$AU1057,$AY$4:$AY1057,"="&amp;$AY1057)</f>
        <v>4600</v>
      </c>
    </row>
    <row r="1058" spans="46:63" ht="16.5" x14ac:dyDescent="0.2">
      <c r="AT1058" s="13">
        <v>1055</v>
      </c>
      <c r="AU1058" s="13">
        <f t="shared" si="277"/>
        <v>14</v>
      </c>
      <c r="AV1058" s="14">
        <f t="shared" si="278"/>
        <v>201702</v>
      </c>
      <c r="AW1058" s="14">
        <f t="shared" si="279"/>
        <v>1102017</v>
      </c>
      <c r="AX1058" s="13" t="s">
        <v>816</v>
      </c>
      <c r="AY1058" s="13">
        <f t="shared" si="280"/>
        <v>2</v>
      </c>
      <c r="AZ1058" s="13" t="s">
        <v>837</v>
      </c>
      <c r="BA1058" s="14">
        <f t="shared" si="281"/>
        <v>4</v>
      </c>
      <c r="BB1058" s="14" t="str">
        <f t="shared" si="282"/>
        <v>飞廉魂珠-2 等级-4</v>
      </c>
      <c r="BC1058" s="25" t="s">
        <v>43</v>
      </c>
      <c r="BD1058" s="14">
        <f t="shared" si="283"/>
        <v>216</v>
      </c>
      <c r="BE1058" s="14">
        <f>SUMIFS(BD$4:BD1058,$AU$4:$AU1058,"="&amp;$AU1058,$AY$4:$AY1058,"="&amp;$AY1058)</f>
        <v>527</v>
      </c>
      <c r="BF1058" s="25" t="s">
        <v>846</v>
      </c>
      <c r="BG1058" s="14">
        <f t="shared" si="284"/>
        <v>80</v>
      </c>
      <c r="BH1058" s="14">
        <f>SUMIFS(BG$4:BG1058,AU$4:AU1058,"="&amp;AU1058,AY$4:AY1058,"="&amp;AY1058)</f>
        <v>195</v>
      </c>
      <c r="BI1058" s="25" t="s">
        <v>847</v>
      </c>
      <c r="BJ1058" s="14">
        <f t="shared" si="285"/>
        <v>3200</v>
      </c>
      <c r="BK1058" s="14">
        <f>SUMIFS(BJ$4:BJ1058,$AU$4:$AU1058,"="&amp;$AU1058,$AY$4:$AY1058,"="&amp;$AY1058)</f>
        <v>7800</v>
      </c>
    </row>
    <row r="1059" spans="46:63" ht="16.5" x14ac:dyDescent="0.2">
      <c r="AT1059" s="13">
        <v>1056</v>
      </c>
      <c r="AU1059" s="13">
        <f t="shared" si="277"/>
        <v>14</v>
      </c>
      <c r="AV1059" s="14">
        <f t="shared" si="278"/>
        <v>201702</v>
      </c>
      <c r="AW1059" s="14">
        <f t="shared" si="279"/>
        <v>1102017</v>
      </c>
      <c r="AX1059" s="13" t="s">
        <v>816</v>
      </c>
      <c r="AY1059" s="13">
        <f t="shared" si="280"/>
        <v>2</v>
      </c>
      <c r="AZ1059" s="13" t="s">
        <v>837</v>
      </c>
      <c r="BA1059" s="14">
        <f t="shared" si="281"/>
        <v>5</v>
      </c>
      <c r="BB1059" s="14" t="str">
        <f t="shared" si="282"/>
        <v>飞廉魂珠-2 等级-5</v>
      </c>
      <c r="BC1059" s="25" t="s">
        <v>43</v>
      </c>
      <c r="BD1059" s="14">
        <f t="shared" si="283"/>
        <v>297</v>
      </c>
      <c r="BE1059" s="14">
        <f>SUMIFS(BD$4:BD1059,$AU$4:$AU1059,"="&amp;$AU1059,$AY$4:$AY1059,"="&amp;$AY1059)</f>
        <v>824</v>
      </c>
      <c r="BF1059" s="25" t="s">
        <v>846</v>
      </c>
      <c r="BG1059" s="14">
        <f t="shared" si="284"/>
        <v>110</v>
      </c>
      <c r="BH1059" s="14">
        <f>SUMIFS(BG$4:BG1059,AU$4:AU1059,"="&amp;AU1059,AY$4:AY1059,"="&amp;AY1059)</f>
        <v>305</v>
      </c>
      <c r="BI1059" s="25" t="s">
        <v>847</v>
      </c>
      <c r="BJ1059" s="14">
        <f t="shared" si="285"/>
        <v>4400</v>
      </c>
      <c r="BK1059" s="14">
        <f>SUMIFS(BJ$4:BJ1059,$AU$4:$AU1059,"="&amp;$AU1059,$AY$4:$AY1059,"="&amp;$AY1059)</f>
        <v>12200</v>
      </c>
    </row>
    <row r="1060" spans="46:63" ht="16.5" x14ac:dyDescent="0.2">
      <c r="AT1060" s="13">
        <v>1057</v>
      </c>
      <c r="AU1060" s="13">
        <f t="shared" si="277"/>
        <v>14</v>
      </c>
      <c r="AV1060" s="14">
        <f t="shared" si="278"/>
        <v>201702</v>
      </c>
      <c r="AW1060" s="14">
        <f t="shared" si="279"/>
        <v>1102017</v>
      </c>
      <c r="AX1060" s="13" t="s">
        <v>816</v>
      </c>
      <c r="AY1060" s="13">
        <f t="shared" si="280"/>
        <v>2</v>
      </c>
      <c r="AZ1060" s="13" t="s">
        <v>837</v>
      </c>
      <c r="BA1060" s="14">
        <f t="shared" si="281"/>
        <v>6</v>
      </c>
      <c r="BB1060" s="14" t="str">
        <f t="shared" si="282"/>
        <v>飞廉魂珠-2 等级-6</v>
      </c>
      <c r="BC1060" s="25" t="s">
        <v>43</v>
      </c>
      <c r="BD1060" s="14">
        <f t="shared" si="283"/>
        <v>378</v>
      </c>
      <c r="BE1060" s="14">
        <f>SUMIFS(BD$4:BD1060,$AU$4:$AU1060,"="&amp;$AU1060,$AY$4:$AY1060,"="&amp;$AY1060)</f>
        <v>1202</v>
      </c>
      <c r="BF1060" s="25" t="s">
        <v>846</v>
      </c>
      <c r="BG1060" s="14">
        <f t="shared" si="284"/>
        <v>140</v>
      </c>
      <c r="BH1060" s="14">
        <f>SUMIFS(BG$4:BG1060,AU$4:AU1060,"="&amp;AU1060,AY$4:AY1060,"="&amp;AY1060)</f>
        <v>445</v>
      </c>
      <c r="BI1060" s="25" t="s">
        <v>847</v>
      </c>
      <c r="BJ1060" s="14">
        <f t="shared" si="285"/>
        <v>5600</v>
      </c>
      <c r="BK1060" s="14">
        <f>SUMIFS(BJ$4:BJ1060,$AU$4:$AU1060,"="&amp;$AU1060,$AY$4:$AY1060,"="&amp;$AY1060)</f>
        <v>17800</v>
      </c>
    </row>
    <row r="1061" spans="46:63" ht="16.5" x14ac:dyDescent="0.2">
      <c r="AT1061" s="13">
        <v>1058</v>
      </c>
      <c r="AU1061" s="13">
        <f t="shared" si="277"/>
        <v>14</v>
      </c>
      <c r="AV1061" s="14">
        <f t="shared" si="278"/>
        <v>201702</v>
      </c>
      <c r="AW1061" s="14">
        <f t="shared" si="279"/>
        <v>1102017</v>
      </c>
      <c r="AX1061" s="13" t="s">
        <v>816</v>
      </c>
      <c r="AY1061" s="13">
        <f t="shared" si="280"/>
        <v>2</v>
      </c>
      <c r="AZ1061" s="13" t="s">
        <v>837</v>
      </c>
      <c r="BA1061" s="14">
        <f t="shared" si="281"/>
        <v>7</v>
      </c>
      <c r="BB1061" s="14" t="str">
        <f t="shared" si="282"/>
        <v>飞廉魂珠-2 等级-7</v>
      </c>
      <c r="BC1061" s="25" t="s">
        <v>43</v>
      </c>
      <c r="BD1061" s="14">
        <f t="shared" si="283"/>
        <v>432</v>
      </c>
      <c r="BE1061" s="14">
        <f>SUMIFS(BD$4:BD1061,$AU$4:$AU1061,"="&amp;$AU1061,$AY$4:$AY1061,"="&amp;$AY1061)</f>
        <v>1634</v>
      </c>
      <c r="BF1061" s="25" t="s">
        <v>846</v>
      </c>
      <c r="BG1061" s="14">
        <f t="shared" si="284"/>
        <v>160</v>
      </c>
      <c r="BH1061" s="14">
        <f>SUMIFS(BG$4:BG1061,AU$4:AU1061,"="&amp;AU1061,AY$4:AY1061,"="&amp;AY1061)</f>
        <v>605</v>
      </c>
      <c r="BI1061" s="25" t="s">
        <v>847</v>
      </c>
      <c r="BJ1061" s="14">
        <f t="shared" si="285"/>
        <v>6400</v>
      </c>
      <c r="BK1061" s="14">
        <f>SUMIFS(BJ$4:BJ1061,$AU$4:$AU1061,"="&amp;$AU1061,$AY$4:$AY1061,"="&amp;$AY1061)</f>
        <v>24200</v>
      </c>
    </row>
    <row r="1062" spans="46:63" ht="16.5" x14ac:dyDescent="0.2">
      <c r="AT1062" s="13">
        <v>1059</v>
      </c>
      <c r="AU1062" s="13">
        <f t="shared" si="277"/>
        <v>14</v>
      </c>
      <c r="AV1062" s="14">
        <f t="shared" si="278"/>
        <v>201702</v>
      </c>
      <c r="AW1062" s="14">
        <f t="shared" si="279"/>
        <v>1102017</v>
      </c>
      <c r="AX1062" s="13" t="s">
        <v>816</v>
      </c>
      <c r="AY1062" s="13">
        <f t="shared" si="280"/>
        <v>2</v>
      </c>
      <c r="AZ1062" s="13" t="s">
        <v>837</v>
      </c>
      <c r="BA1062" s="14">
        <f t="shared" si="281"/>
        <v>8</v>
      </c>
      <c r="BB1062" s="14" t="str">
        <f t="shared" si="282"/>
        <v>飞廉魂珠-2 等级-8</v>
      </c>
      <c r="BC1062" s="25" t="s">
        <v>43</v>
      </c>
      <c r="BD1062" s="14">
        <f t="shared" si="283"/>
        <v>513</v>
      </c>
      <c r="BE1062" s="14">
        <f>SUMIFS(BD$4:BD1062,$AU$4:$AU1062,"="&amp;$AU1062,$AY$4:$AY1062,"="&amp;$AY1062)</f>
        <v>2147</v>
      </c>
      <c r="BF1062" s="25" t="s">
        <v>846</v>
      </c>
      <c r="BG1062" s="14">
        <f t="shared" si="284"/>
        <v>190</v>
      </c>
      <c r="BH1062" s="14">
        <f>SUMIFS(BG$4:BG1062,AU$4:AU1062,"="&amp;AU1062,AY$4:AY1062,"="&amp;AY1062)</f>
        <v>795</v>
      </c>
      <c r="BI1062" s="25" t="s">
        <v>847</v>
      </c>
      <c r="BJ1062" s="14">
        <f t="shared" si="285"/>
        <v>7600</v>
      </c>
      <c r="BK1062" s="14">
        <f>SUMIFS(BJ$4:BJ1062,$AU$4:$AU1062,"="&amp;$AU1062,$AY$4:$AY1062,"="&amp;$AY1062)</f>
        <v>31800</v>
      </c>
    </row>
    <row r="1063" spans="46:63" ht="16.5" x14ac:dyDescent="0.2">
      <c r="AT1063" s="13">
        <v>1060</v>
      </c>
      <c r="AU1063" s="13">
        <f t="shared" si="277"/>
        <v>14</v>
      </c>
      <c r="AV1063" s="14">
        <f t="shared" si="278"/>
        <v>201702</v>
      </c>
      <c r="AW1063" s="14">
        <f t="shared" si="279"/>
        <v>1102017</v>
      </c>
      <c r="AX1063" s="13" t="s">
        <v>816</v>
      </c>
      <c r="AY1063" s="13">
        <f t="shared" si="280"/>
        <v>2</v>
      </c>
      <c r="AZ1063" s="13" t="s">
        <v>837</v>
      </c>
      <c r="BA1063" s="14">
        <f t="shared" si="281"/>
        <v>9</v>
      </c>
      <c r="BB1063" s="14" t="str">
        <f t="shared" si="282"/>
        <v>飞廉魂珠-2 等级-9</v>
      </c>
      <c r="BC1063" s="25" t="s">
        <v>43</v>
      </c>
      <c r="BD1063" s="14">
        <f t="shared" si="283"/>
        <v>608</v>
      </c>
      <c r="BE1063" s="14">
        <f>SUMIFS(BD$4:BD1063,$AU$4:$AU1063,"="&amp;$AU1063,$AY$4:$AY1063,"="&amp;$AY1063)</f>
        <v>2755</v>
      </c>
      <c r="BF1063" s="25" t="s">
        <v>846</v>
      </c>
      <c r="BG1063" s="14">
        <f t="shared" si="284"/>
        <v>225</v>
      </c>
      <c r="BH1063" s="14">
        <f>SUMIFS(BG$4:BG1063,AU$4:AU1063,"="&amp;AU1063,AY$4:AY1063,"="&amp;AY1063)</f>
        <v>1020</v>
      </c>
      <c r="BI1063" s="25" t="s">
        <v>847</v>
      </c>
      <c r="BJ1063" s="14">
        <f t="shared" si="285"/>
        <v>9000</v>
      </c>
      <c r="BK1063" s="14">
        <f>SUMIFS(BJ$4:BJ1063,$AU$4:$AU1063,"="&amp;$AU1063,$AY$4:$AY1063,"="&amp;$AY1063)</f>
        <v>40800</v>
      </c>
    </row>
    <row r="1064" spans="46:63" ht="16.5" x14ac:dyDescent="0.2">
      <c r="AT1064" s="13">
        <v>1061</v>
      </c>
      <c r="AU1064" s="13">
        <f t="shared" si="277"/>
        <v>14</v>
      </c>
      <c r="AV1064" s="14">
        <f t="shared" si="278"/>
        <v>201703</v>
      </c>
      <c r="AW1064" s="14">
        <f t="shared" si="279"/>
        <v>1102017</v>
      </c>
      <c r="AX1064" s="13" t="s">
        <v>816</v>
      </c>
      <c r="AY1064" s="13">
        <f t="shared" si="280"/>
        <v>3</v>
      </c>
      <c r="AZ1064" s="13" t="s">
        <v>837</v>
      </c>
      <c r="BA1064" s="14">
        <f t="shared" si="281"/>
        <v>0</v>
      </c>
      <c r="BB1064" s="14" t="str">
        <f t="shared" si="282"/>
        <v>飞廉魂珠-3 等级-0</v>
      </c>
      <c r="BC1064" s="25" t="s">
        <v>43</v>
      </c>
      <c r="BD1064" s="14">
        <f t="shared" si="283"/>
        <v>0</v>
      </c>
      <c r="BE1064" s="14">
        <f>SUMIFS(BD$4:BD1064,$AU$4:$AU1064,"="&amp;$AU1064,$AY$4:$AY1064,"="&amp;$AY1064)</f>
        <v>0</v>
      </c>
      <c r="BF1064" s="25" t="s">
        <v>846</v>
      </c>
      <c r="BG1064" s="14">
        <f t="shared" si="284"/>
        <v>0</v>
      </c>
      <c r="BH1064" s="14">
        <f>SUMIFS(BG$4:BG1064,AU$4:AU1064,"="&amp;AU1064,AY$4:AY1064,"="&amp;AY1064)</f>
        <v>0</v>
      </c>
      <c r="BI1064" s="25" t="s">
        <v>847</v>
      </c>
      <c r="BJ1064" s="14">
        <f t="shared" si="285"/>
        <v>0</v>
      </c>
      <c r="BK1064" s="14">
        <f>SUMIFS(BJ$4:BJ1064,$AU$4:$AU1064,"="&amp;$AU1064,$AY$4:$AY1064,"="&amp;$AY1064)</f>
        <v>0</v>
      </c>
    </row>
    <row r="1065" spans="46:63" ht="16.5" x14ac:dyDescent="0.2">
      <c r="AT1065" s="13">
        <v>1062</v>
      </c>
      <c r="AU1065" s="13">
        <f t="shared" si="277"/>
        <v>14</v>
      </c>
      <c r="AV1065" s="14">
        <f t="shared" si="278"/>
        <v>201703</v>
      </c>
      <c r="AW1065" s="14">
        <f t="shared" si="279"/>
        <v>1102017</v>
      </c>
      <c r="AX1065" s="13" t="s">
        <v>816</v>
      </c>
      <c r="AY1065" s="13">
        <f t="shared" si="280"/>
        <v>3</v>
      </c>
      <c r="AZ1065" s="13" t="s">
        <v>837</v>
      </c>
      <c r="BA1065" s="14">
        <f t="shared" si="281"/>
        <v>1</v>
      </c>
      <c r="BB1065" s="14" t="str">
        <f t="shared" si="282"/>
        <v>飞廉魂珠-3 等级-1</v>
      </c>
      <c r="BC1065" s="25" t="s">
        <v>43</v>
      </c>
      <c r="BD1065" s="14">
        <f t="shared" si="283"/>
        <v>108</v>
      </c>
      <c r="BE1065" s="14">
        <f>SUMIFS(BD$4:BD1065,$AU$4:$AU1065,"="&amp;$AU1065,$AY$4:$AY1065,"="&amp;$AY1065)</f>
        <v>108</v>
      </c>
      <c r="BF1065" s="25" t="s">
        <v>846</v>
      </c>
      <c r="BG1065" s="14">
        <f t="shared" si="284"/>
        <v>40</v>
      </c>
      <c r="BH1065" s="14">
        <f>SUMIFS(BG$4:BG1065,AU$4:AU1065,"="&amp;AU1065,AY$4:AY1065,"="&amp;AY1065)</f>
        <v>40</v>
      </c>
      <c r="BI1065" s="25" t="s">
        <v>847</v>
      </c>
      <c r="BJ1065" s="14">
        <f t="shared" si="285"/>
        <v>1600</v>
      </c>
      <c r="BK1065" s="14">
        <f>SUMIFS(BJ$4:BJ1065,$AU$4:$AU1065,"="&amp;$AU1065,$AY$4:$AY1065,"="&amp;$AY1065)</f>
        <v>1600</v>
      </c>
    </row>
    <row r="1066" spans="46:63" ht="16.5" x14ac:dyDescent="0.2">
      <c r="AT1066" s="13">
        <v>1063</v>
      </c>
      <c r="AU1066" s="13">
        <f t="shared" si="277"/>
        <v>14</v>
      </c>
      <c r="AV1066" s="14">
        <f t="shared" si="278"/>
        <v>201703</v>
      </c>
      <c r="AW1066" s="14">
        <f t="shared" si="279"/>
        <v>1102017</v>
      </c>
      <c r="AX1066" s="13" t="s">
        <v>816</v>
      </c>
      <c r="AY1066" s="13">
        <f t="shared" si="280"/>
        <v>3</v>
      </c>
      <c r="AZ1066" s="13" t="s">
        <v>837</v>
      </c>
      <c r="BA1066" s="14">
        <f t="shared" si="281"/>
        <v>2</v>
      </c>
      <c r="BB1066" s="14" t="str">
        <f t="shared" si="282"/>
        <v>飞廉魂珠-3 等级-2</v>
      </c>
      <c r="BC1066" s="25" t="s">
        <v>43</v>
      </c>
      <c r="BD1066" s="14">
        <f t="shared" si="283"/>
        <v>162</v>
      </c>
      <c r="BE1066" s="14">
        <f>SUMIFS(BD$4:BD1066,$AU$4:$AU1066,"="&amp;$AU1066,$AY$4:$AY1066,"="&amp;$AY1066)</f>
        <v>270</v>
      </c>
      <c r="BF1066" s="25" t="s">
        <v>846</v>
      </c>
      <c r="BG1066" s="14">
        <f t="shared" si="284"/>
        <v>60</v>
      </c>
      <c r="BH1066" s="14">
        <f>SUMIFS(BG$4:BG1066,AU$4:AU1066,"="&amp;AU1066,AY$4:AY1066,"="&amp;AY1066)</f>
        <v>100</v>
      </c>
      <c r="BI1066" s="25" t="s">
        <v>847</v>
      </c>
      <c r="BJ1066" s="14">
        <f t="shared" si="285"/>
        <v>2400</v>
      </c>
      <c r="BK1066" s="14">
        <f>SUMIFS(BJ$4:BJ1066,$AU$4:$AU1066,"="&amp;$AU1066,$AY$4:$AY1066,"="&amp;$AY1066)</f>
        <v>4000</v>
      </c>
    </row>
    <row r="1067" spans="46:63" ht="16.5" x14ac:dyDescent="0.2">
      <c r="AT1067" s="13">
        <v>1064</v>
      </c>
      <c r="AU1067" s="13">
        <f t="shared" si="277"/>
        <v>14</v>
      </c>
      <c r="AV1067" s="14">
        <f t="shared" si="278"/>
        <v>201703</v>
      </c>
      <c r="AW1067" s="14">
        <f t="shared" si="279"/>
        <v>1102017</v>
      </c>
      <c r="AX1067" s="13" t="s">
        <v>816</v>
      </c>
      <c r="AY1067" s="13">
        <f t="shared" si="280"/>
        <v>3</v>
      </c>
      <c r="AZ1067" s="13" t="s">
        <v>837</v>
      </c>
      <c r="BA1067" s="14">
        <f t="shared" si="281"/>
        <v>3</v>
      </c>
      <c r="BB1067" s="14" t="str">
        <f t="shared" si="282"/>
        <v>飞廉魂珠-3 等级-3</v>
      </c>
      <c r="BC1067" s="25" t="s">
        <v>43</v>
      </c>
      <c r="BD1067" s="14">
        <f t="shared" si="283"/>
        <v>216</v>
      </c>
      <c r="BE1067" s="14">
        <f>SUMIFS(BD$4:BD1067,$AU$4:$AU1067,"="&amp;$AU1067,$AY$4:$AY1067,"="&amp;$AY1067)</f>
        <v>486</v>
      </c>
      <c r="BF1067" s="25" t="s">
        <v>846</v>
      </c>
      <c r="BG1067" s="14">
        <f t="shared" si="284"/>
        <v>80</v>
      </c>
      <c r="BH1067" s="14">
        <f>SUMIFS(BG$4:BG1067,AU$4:AU1067,"="&amp;AU1067,AY$4:AY1067,"="&amp;AY1067)</f>
        <v>180</v>
      </c>
      <c r="BI1067" s="25" t="s">
        <v>847</v>
      </c>
      <c r="BJ1067" s="14">
        <f t="shared" si="285"/>
        <v>3200</v>
      </c>
      <c r="BK1067" s="14">
        <f>SUMIFS(BJ$4:BJ1067,$AU$4:$AU1067,"="&amp;$AU1067,$AY$4:$AY1067,"="&amp;$AY1067)</f>
        <v>7200</v>
      </c>
    </row>
    <row r="1068" spans="46:63" ht="16.5" x14ac:dyDescent="0.2">
      <c r="AT1068" s="13">
        <v>1065</v>
      </c>
      <c r="AU1068" s="13">
        <f t="shared" si="277"/>
        <v>14</v>
      </c>
      <c r="AV1068" s="14">
        <f t="shared" si="278"/>
        <v>201703</v>
      </c>
      <c r="AW1068" s="14">
        <f t="shared" si="279"/>
        <v>1102017</v>
      </c>
      <c r="AX1068" s="13" t="s">
        <v>816</v>
      </c>
      <c r="AY1068" s="13">
        <f t="shared" si="280"/>
        <v>3</v>
      </c>
      <c r="AZ1068" s="13" t="s">
        <v>837</v>
      </c>
      <c r="BA1068" s="14">
        <f t="shared" si="281"/>
        <v>4</v>
      </c>
      <c r="BB1068" s="14" t="str">
        <f t="shared" si="282"/>
        <v>飞廉魂珠-3 等级-4</v>
      </c>
      <c r="BC1068" s="25" t="s">
        <v>43</v>
      </c>
      <c r="BD1068" s="14">
        <f t="shared" si="283"/>
        <v>324</v>
      </c>
      <c r="BE1068" s="14">
        <f>SUMIFS(BD$4:BD1068,$AU$4:$AU1068,"="&amp;$AU1068,$AY$4:$AY1068,"="&amp;$AY1068)</f>
        <v>810</v>
      </c>
      <c r="BF1068" s="25" t="s">
        <v>846</v>
      </c>
      <c r="BG1068" s="14">
        <f t="shared" si="284"/>
        <v>120</v>
      </c>
      <c r="BH1068" s="14">
        <f>SUMIFS(BG$4:BG1068,AU$4:AU1068,"="&amp;AU1068,AY$4:AY1068,"="&amp;AY1068)</f>
        <v>300</v>
      </c>
      <c r="BI1068" s="25" t="s">
        <v>847</v>
      </c>
      <c r="BJ1068" s="14">
        <f t="shared" si="285"/>
        <v>4800</v>
      </c>
      <c r="BK1068" s="14">
        <f>SUMIFS(BJ$4:BJ1068,$AU$4:$AU1068,"="&amp;$AU1068,$AY$4:$AY1068,"="&amp;$AY1068)</f>
        <v>12000</v>
      </c>
    </row>
    <row r="1069" spans="46:63" ht="16.5" x14ac:dyDescent="0.2">
      <c r="AT1069" s="13">
        <v>1066</v>
      </c>
      <c r="AU1069" s="13">
        <f t="shared" si="277"/>
        <v>14</v>
      </c>
      <c r="AV1069" s="14">
        <f t="shared" si="278"/>
        <v>201703</v>
      </c>
      <c r="AW1069" s="14">
        <f t="shared" si="279"/>
        <v>1102017</v>
      </c>
      <c r="AX1069" s="13" t="s">
        <v>816</v>
      </c>
      <c r="AY1069" s="13">
        <f t="shared" si="280"/>
        <v>3</v>
      </c>
      <c r="AZ1069" s="13" t="s">
        <v>837</v>
      </c>
      <c r="BA1069" s="14">
        <f t="shared" si="281"/>
        <v>5</v>
      </c>
      <c r="BB1069" s="14" t="str">
        <f t="shared" si="282"/>
        <v>飞廉魂珠-3 等级-5</v>
      </c>
      <c r="BC1069" s="25" t="s">
        <v>43</v>
      </c>
      <c r="BD1069" s="14">
        <f t="shared" si="283"/>
        <v>432</v>
      </c>
      <c r="BE1069" s="14">
        <f>SUMIFS(BD$4:BD1069,$AU$4:$AU1069,"="&amp;$AU1069,$AY$4:$AY1069,"="&amp;$AY1069)</f>
        <v>1242</v>
      </c>
      <c r="BF1069" s="25" t="s">
        <v>846</v>
      </c>
      <c r="BG1069" s="14">
        <f t="shared" si="284"/>
        <v>160</v>
      </c>
      <c r="BH1069" s="14">
        <f>SUMIFS(BG$4:BG1069,AU$4:AU1069,"="&amp;AU1069,AY$4:AY1069,"="&amp;AY1069)</f>
        <v>460</v>
      </c>
      <c r="BI1069" s="25" t="s">
        <v>847</v>
      </c>
      <c r="BJ1069" s="14">
        <f t="shared" si="285"/>
        <v>6400</v>
      </c>
      <c r="BK1069" s="14">
        <f>SUMIFS(BJ$4:BJ1069,$AU$4:$AU1069,"="&amp;$AU1069,$AY$4:$AY1069,"="&amp;$AY1069)</f>
        <v>18400</v>
      </c>
    </row>
    <row r="1070" spans="46:63" ht="16.5" x14ac:dyDescent="0.2">
      <c r="AT1070" s="13">
        <v>1067</v>
      </c>
      <c r="AU1070" s="13">
        <f t="shared" si="277"/>
        <v>14</v>
      </c>
      <c r="AV1070" s="14">
        <f t="shared" si="278"/>
        <v>201703</v>
      </c>
      <c r="AW1070" s="14">
        <f t="shared" si="279"/>
        <v>1102017</v>
      </c>
      <c r="AX1070" s="13" t="s">
        <v>816</v>
      </c>
      <c r="AY1070" s="13">
        <f t="shared" si="280"/>
        <v>3</v>
      </c>
      <c r="AZ1070" s="13" t="s">
        <v>837</v>
      </c>
      <c r="BA1070" s="14">
        <f t="shared" si="281"/>
        <v>6</v>
      </c>
      <c r="BB1070" s="14" t="str">
        <f t="shared" si="282"/>
        <v>飞廉魂珠-3 等级-6</v>
      </c>
      <c r="BC1070" s="25" t="s">
        <v>43</v>
      </c>
      <c r="BD1070" s="14">
        <f t="shared" si="283"/>
        <v>540</v>
      </c>
      <c r="BE1070" s="14">
        <f>SUMIFS(BD$4:BD1070,$AU$4:$AU1070,"="&amp;$AU1070,$AY$4:$AY1070,"="&amp;$AY1070)</f>
        <v>1782</v>
      </c>
      <c r="BF1070" s="25" t="s">
        <v>846</v>
      </c>
      <c r="BG1070" s="14">
        <f t="shared" si="284"/>
        <v>200</v>
      </c>
      <c r="BH1070" s="14">
        <f>SUMIFS(BG$4:BG1070,AU$4:AU1070,"="&amp;AU1070,AY$4:AY1070,"="&amp;AY1070)</f>
        <v>660</v>
      </c>
      <c r="BI1070" s="25" t="s">
        <v>847</v>
      </c>
      <c r="BJ1070" s="14">
        <f t="shared" si="285"/>
        <v>8000</v>
      </c>
      <c r="BK1070" s="14">
        <f>SUMIFS(BJ$4:BJ1070,$AU$4:$AU1070,"="&amp;$AU1070,$AY$4:$AY1070,"="&amp;$AY1070)</f>
        <v>26400</v>
      </c>
    </row>
    <row r="1071" spans="46:63" ht="16.5" x14ac:dyDescent="0.2">
      <c r="AT1071" s="13">
        <v>1068</v>
      </c>
      <c r="AU1071" s="13">
        <f t="shared" si="277"/>
        <v>14</v>
      </c>
      <c r="AV1071" s="14">
        <f t="shared" si="278"/>
        <v>201703</v>
      </c>
      <c r="AW1071" s="14">
        <f t="shared" si="279"/>
        <v>1102017</v>
      </c>
      <c r="AX1071" s="13" t="s">
        <v>816</v>
      </c>
      <c r="AY1071" s="13">
        <f t="shared" si="280"/>
        <v>3</v>
      </c>
      <c r="AZ1071" s="13" t="s">
        <v>837</v>
      </c>
      <c r="BA1071" s="14">
        <f t="shared" si="281"/>
        <v>7</v>
      </c>
      <c r="BB1071" s="14" t="str">
        <f t="shared" si="282"/>
        <v>飞廉魂珠-3 等级-7</v>
      </c>
      <c r="BC1071" s="25" t="s">
        <v>43</v>
      </c>
      <c r="BD1071" s="14">
        <f t="shared" si="283"/>
        <v>648</v>
      </c>
      <c r="BE1071" s="14">
        <f>SUMIFS(BD$4:BD1071,$AU$4:$AU1071,"="&amp;$AU1071,$AY$4:$AY1071,"="&amp;$AY1071)</f>
        <v>2430</v>
      </c>
      <c r="BF1071" s="25" t="s">
        <v>846</v>
      </c>
      <c r="BG1071" s="14">
        <f t="shared" si="284"/>
        <v>240</v>
      </c>
      <c r="BH1071" s="14">
        <f>SUMIFS(BG$4:BG1071,AU$4:AU1071,"="&amp;AU1071,AY$4:AY1071,"="&amp;AY1071)</f>
        <v>900</v>
      </c>
      <c r="BI1071" s="25" t="s">
        <v>847</v>
      </c>
      <c r="BJ1071" s="14">
        <f t="shared" si="285"/>
        <v>9600</v>
      </c>
      <c r="BK1071" s="14">
        <f>SUMIFS(BJ$4:BJ1071,$AU$4:$AU1071,"="&amp;$AU1071,$AY$4:$AY1071,"="&amp;$AY1071)</f>
        <v>36000</v>
      </c>
    </row>
    <row r="1072" spans="46:63" ht="16.5" x14ac:dyDescent="0.2">
      <c r="AT1072" s="13">
        <v>1069</v>
      </c>
      <c r="AU1072" s="13">
        <f t="shared" si="277"/>
        <v>14</v>
      </c>
      <c r="AV1072" s="14">
        <f t="shared" si="278"/>
        <v>201703</v>
      </c>
      <c r="AW1072" s="14">
        <f t="shared" si="279"/>
        <v>1102017</v>
      </c>
      <c r="AX1072" s="13" t="s">
        <v>816</v>
      </c>
      <c r="AY1072" s="13">
        <f t="shared" si="280"/>
        <v>3</v>
      </c>
      <c r="AZ1072" s="13" t="s">
        <v>837</v>
      </c>
      <c r="BA1072" s="14">
        <f t="shared" si="281"/>
        <v>8</v>
      </c>
      <c r="BB1072" s="14" t="str">
        <f t="shared" si="282"/>
        <v>飞廉魂珠-3 等级-8</v>
      </c>
      <c r="BC1072" s="25" t="s">
        <v>43</v>
      </c>
      <c r="BD1072" s="14">
        <f t="shared" si="283"/>
        <v>756</v>
      </c>
      <c r="BE1072" s="14">
        <f>SUMIFS(BD$4:BD1072,$AU$4:$AU1072,"="&amp;$AU1072,$AY$4:$AY1072,"="&amp;$AY1072)</f>
        <v>3186</v>
      </c>
      <c r="BF1072" s="25" t="s">
        <v>846</v>
      </c>
      <c r="BG1072" s="14">
        <f t="shared" si="284"/>
        <v>280</v>
      </c>
      <c r="BH1072" s="14">
        <f>SUMIFS(BG$4:BG1072,AU$4:AU1072,"="&amp;AU1072,AY$4:AY1072,"="&amp;AY1072)</f>
        <v>1180</v>
      </c>
      <c r="BI1072" s="25" t="s">
        <v>847</v>
      </c>
      <c r="BJ1072" s="14">
        <f t="shared" si="285"/>
        <v>11200</v>
      </c>
      <c r="BK1072" s="14">
        <f>SUMIFS(BJ$4:BJ1072,$AU$4:$AU1072,"="&amp;$AU1072,$AY$4:$AY1072,"="&amp;$AY1072)</f>
        <v>47200</v>
      </c>
    </row>
    <row r="1073" spans="46:63" ht="16.5" x14ac:dyDescent="0.2">
      <c r="AT1073" s="13">
        <v>1070</v>
      </c>
      <c r="AU1073" s="13">
        <f t="shared" si="277"/>
        <v>14</v>
      </c>
      <c r="AV1073" s="14">
        <f t="shared" si="278"/>
        <v>201703</v>
      </c>
      <c r="AW1073" s="14">
        <f t="shared" si="279"/>
        <v>1102017</v>
      </c>
      <c r="AX1073" s="13" t="s">
        <v>816</v>
      </c>
      <c r="AY1073" s="13">
        <f t="shared" si="280"/>
        <v>3</v>
      </c>
      <c r="AZ1073" s="13" t="s">
        <v>837</v>
      </c>
      <c r="BA1073" s="14">
        <f t="shared" si="281"/>
        <v>9</v>
      </c>
      <c r="BB1073" s="14" t="str">
        <f t="shared" si="282"/>
        <v>飞廉魂珠-3 等级-9</v>
      </c>
      <c r="BC1073" s="25" t="s">
        <v>43</v>
      </c>
      <c r="BD1073" s="14">
        <f t="shared" si="283"/>
        <v>864</v>
      </c>
      <c r="BE1073" s="14">
        <f>SUMIFS(BD$4:BD1073,$AU$4:$AU1073,"="&amp;$AU1073,$AY$4:$AY1073,"="&amp;$AY1073)</f>
        <v>4050</v>
      </c>
      <c r="BF1073" s="25" t="s">
        <v>846</v>
      </c>
      <c r="BG1073" s="14">
        <f t="shared" si="284"/>
        <v>320</v>
      </c>
      <c r="BH1073" s="14">
        <f>SUMIFS(BG$4:BG1073,AU$4:AU1073,"="&amp;AU1073,AY$4:AY1073,"="&amp;AY1073)</f>
        <v>1500</v>
      </c>
      <c r="BI1073" s="25" t="s">
        <v>847</v>
      </c>
      <c r="BJ1073" s="14">
        <f t="shared" si="285"/>
        <v>12800</v>
      </c>
      <c r="BK1073" s="14">
        <f>SUMIFS(BJ$4:BJ1073,$AU$4:$AU1073,"="&amp;$AU1073,$AY$4:$AY1073,"="&amp;$AY1073)</f>
        <v>60000</v>
      </c>
    </row>
    <row r="1074" spans="46:63" ht="16.5" x14ac:dyDescent="0.2">
      <c r="AT1074" s="13">
        <v>1071</v>
      </c>
      <c r="AU1074" s="13">
        <f t="shared" si="277"/>
        <v>14</v>
      </c>
      <c r="AV1074" s="14">
        <f t="shared" si="278"/>
        <v>201704</v>
      </c>
      <c r="AW1074" s="14">
        <f t="shared" si="279"/>
        <v>1102017</v>
      </c>
      <c r="AX1074" s="13" t="s">
        <v>816</v>
      </c>
      <c r="AY1074" s="13">
        <f t="shared" si="280"/>
        <v>4</v>
      </c>
      <c r="AZ1074" s="13" t="s">
        <v>837</v>
      </c>
      <c r="BA1074" s="14">
        <f t="shared" si="281"/>
        <v>0</v>
      </c>
      <c r="BB1074" s="14" t="str">
        <f t="shared" si="282"/>
        <v>飞廉魂珠-4 等级-0</v>
      </c>
      <c r="BC1074" s="25" t="s">
        <v>43</v>
      </c>
      <c r="BD1074" s="14">
        <f t="shared" si="283"/>
        <v>0</v>
      </c>
      <c r="BE1074" s="14">
        <f>SUMIFS(BD$4:BD1074,$AU$4:$AU1074,"="&amp;$AU1074,$AY$4:$AY1074,"="&amp;$AY1074)</f>
        <v>0</v>
      </c>
      <c r="BF1074" s="25" t="s">
        <v>846</v>
      </c>
      <c r="BG1074" s="14">
        <f t="shared" si="284"/>
        <v>0</v>
      </c>
      <c r="BH1074" s="14">
        <f>SUMIFS(BG$4:BG1074,AU$4:AU1074,"="&amp;AU1074,AY$4:AY1074,"="&amp;AY1074)</f>
        <v>0</v>
      </c>
      <c r="BI1074" s="25" t="s">
        <v>847</v>
      </c>
      <c r="BJ1074" s="14">
        <f t="shared" si="285"/>
        <v>0</v>
      </c>
      <c r="BK1074" s="14">
        <f>SUMIFS(BJ$4:BJ1074,$AU$4:$AU1074,"="&amp;$AU1074,$AY$4:$AY1074,"="&amp;$AY1074)</f>
        <v>0</v>
      </c>
    </row>
    <row r="1075" spans="46:63" ht="16.5" x14ac:dyDescent="0.2">
      <c r="AT1075" s="13">
        <v>1072</v>
      </c>
      <c r="AU1075" s="13">
        <f t="shared" si="277"/>
        <v>14</v>
      </c>
      <c r="AV1075" s="14">
        <f t="shared" si="278"/>
        <v>201704</v>
      </c>
      <c r="AW1075" s="14">
        <f t="shared" si="279"/>
        <v>1102017</v>
      </c>
      <c r="AX1075" s="13" t="s">
        <v>816</v>
      </c>
      <c r="AY1075" s="13">
        <f t="shared" si="280"/>
        <v>4</v>
      </c>
      <c r="AZ1075" s="13" t="s">
        <v>837</v>
      </c>
      <c r="BA1075" s="14">
        <f t="shared" si="281"/>
        <v>1</v>
      </c>
      <c r="BB1075" s="14" t="str">
        <f t="shared" si="282"/>
        <v>飞廉魂珠-4 等级-1</v>
      </c>
      <c r="BC1075" s="25" t="s">
        <v>43</v>
      </c>
      <c r="BD1075" s="14">
        <f t="shared" si="283"/>
        <v>135</v>
      </c>
      <c r="BE1075" s="14">
        <f>SUMIFS(BD$4:BD1075,$AU$4:$AU1075,"="&amp;$AU1075,$AY$4:$AY1075,"="&amp;$AY1075)</f>
        <v>135</v>
      </c>
      <c r="BF1075" s="25" t="s">
        <v>846</v>
      </c>
      <c r="BG1075" s="14">
        <f t="shared" si="284"/>
        <v>50</v>
      </c>
      <c r="BH1075" s="14">
        <f>SUMIFS(BG$4:BG1075,AU$4:AU1075,"="&amp;AU1075,AY$4:AY1075,"="&amp;AY1075)</f>
        <v>50</v>
      </c>
      <c r="BI1075" s="25" t="s">
        <v>847</v>
      </c>
      <c r="BJ1075" s="14">
        <f t="shared" si="285"/>
        <v>2000</v>
      </c>
      <c r="BK1075" s="14">
        <f>SUMIFS(BJ$4:BJ1075,$AU$4:$AU1075,"="&amp;$AU1075,$AY$4:$AY1075,"="&amp;$AY1075)</f>
        <v>2000</v>
      </c>
    </row>
    <row r="1076" spans="46:63" ht="16.5" x14ac:dyDescent="0.2">
      <c r="AT1076" s="13">
        <v>1073</v>
      </c>
      <c r="AU1076" s="13">
        <f t="shared" si="277"/>
        <v>14</v>
      </c>
      <c r="AV1076" s="14">
        <f t="shared" si="278"/>
        <v>201704</v>
      </c>
      <c r="AW1076" s="14">
        <f t="shared" si="279"/>
        <v>1102017</v>
      </c>
      <c r="AX1076" s="13" t="s">
        <v>816</v>
      </c>
      <c r="AY1076" s="13">
        <f t="shared" si="280"/>
        <v>4</v>
      </c>
      <c r="AZ1076" s="13" t="s">
        <v>837</v>
      </c>
      <c r="BA1076" s="14">
        <f t="shared" si="281"/>
        <v>2</v>
      </c>
      <c r="BB1076" s="14" t="str">
        <f t="shared" si="282"/>
        <v>飞廉魂珠-4 等级-2</v>
      </c>
      <c r="BC1076" s="25" t="s">
        <v>43</v>
      </c>
      <c r="BD1076" s="14">
        <f t="shared" si="283"/>
        <v>216</v>
      </c>
      <c r="BE1076" s="14">
        <f>SUMIFS(BD$4:BD1076,$AU$4:$AU1076,"="&amp;$AU1076,$AY$4:$AY1076,"="&amp;$AY1076)</f>
        <v>351</v>
      </c>
      <c r="BF1076" s="25" t="s">
        <v>846</v>
      </c>
      <c r="BG1076" s="14">
        <f t="shared" si="284"/>
        <v>80</v>
      </c>
      <c r="BH1076" s="14">
        <f>SUMIFS(BG$4:BG1076,AU$4:AU1076,"="&amp;AU1076,AY$4:AY1076,"="&amp;AY1076)</f>
        <v>130</v>
      </c>
      <c r="BI1076" s="25" t="s">
        <v>847</v>
      </c>
      <c r="BJ1076" s="14">
        <f t="shared" si="285"/>
        <v>3200</v>
      </c>
      <c r="BK1076" s="14">
        <f>SUMIFS(BJ$4:BJ1076,$AU$4:$AU1076,"="&amp;$AU1076,$AY$4:$AY1076,"="&amp;$AY1076)</f>
        <v>5200</v>
      </c>
    </row>
    <row r="1077" spans="46:63" ht="16.5" x14ac:dyDescent="0.2">
      <c r="AT1077" s="13">
        <v>1074</v>
      </c>
      <c r="AU1077" s="13">
        <f t="shared" si="277"/>
        <v>14</v>
      </c>
      <c r="AV1077" s="14">
        <f t="shared" si="278"/>
        <v>201704</v>
      </c>
      <c r="AW1077" s="14">
        <f t="shared" si="279"/>
        <v>1102017</v>
      </c>
      <c r="AX1077" s="13" t="s">
        <v>816</v>
      </c>
      <c r="AY1077" s="13">
        <f t="shared" si="280"/>
        <v>4</v>
      </c>
      <c r="AZ1077" s="13" t="s">
        <v>837</v>
      </c>
      <c r="BA1077" s="14">
        <f t="shared" si="281"/>
        <v>3</v>
      </c>
      <c r="BB1077" s="14" t="str">
        <f t="shared" si="282"/>
        <v>飞廉魂珠-4 等级-3</v>
      </c>
      <c r="BC1077" s="25" t="s">
        <v>43</v>
      </c>
      <c r="BD1077" s="14">
        <f t="shared" si="283"/>
        <v>297</v>
      </c>
      <c r="BE1077" s="14">
        <f>SUMIFS(BD$4:BD1077,$AU$4:$AU1077,"="&amp;$AU1077,$AY$4:$AY1077,"="&amp;$AY1077)</f>
        <v>648</v>
      </c>
      <c r="BF1077" s="25" t="s">
        <v>846</v>
      </c>
      <c r="BG1077" s="14">
        <f t="shared" si="284"/>
        <v>110</v>
      </c>
      <c r="BH1077" s="14">
        <f>SUMIFS(BG$4:BG1077,AU$4:AU1077,"="&amp;AU1077,AY$4:AY1077,"="&amp;AY1077)</f>
        <v>240</v>
      </c>
      <c r="BI1077" s="25" t="s">
        <v>847</v>
      </c>
      <c r="BJ1077" s="14">
        <f t="shared" si="285"/>
        <v>4400</v>
      </c>
      <c r="BK1077" s="14">
        <f>SUMIFS(BJ$4:BJ1077,$AU$4:$AU1077,"="&amp;$AU1077,$AY$4:$AY1077,"="&amp;$AY1077)</f>
        <v>9600</v>
      </c>
    </row>
    <row r="1078" spans="46:63" ht="16.5" x14ac:dyDescent="0.2">
      <c r="AT1078" s="13">
        <v>1075</v>
      </c>
      <c r="AU1078" s="13">
        <f t="shared" si="277"/>
        <v>14</v>
      </c>
      <c r="AV1078" s="14">
        <f t="shared" si="278"/>
        <v>201704</v>
      </c>
      <c r="AW1078" s="14">
        <f t="shared" si="279"/>
        <v>1102017</v>
      </c>
      <c r="AX1078" s="13" t="s">
        <v>816</v>
      </c>
      <c r="AY1078" s="13">
        <f t="shared" si="280"/>
        <v>4</v>
      </c>
      <c r="AZ1078" s="13" t="s">
        <v>837</v>
      </c>
      <c r="BA1078" s="14">
        <f t="shared" si="281"/>
        <v>4</v>
      </c>
      <c r="BB1078" s="14" t="str">
        <f t="shared" si="282"/>
        <v>飞廉魂珠-4 等级-4</v>
      </c>
      <c r="BC1078" s="25" t="s">
        <v>43</v>
      </c>
      <c r="BD1078" s="14">
        <f t="shared" si="283"/>
        <v>432</v>
      </c>
      <c r="BE1078" s="14">
        <f>SUMIFS(BD$4:BD1078,$AU$4:$AU1078,"="&amp;$AU1078,$AY$4:$AY1078,"="&amp;$AY1078)</f>
        <v>1080</v>
      </c>
      <c r="BF1078" s="25" t="s">
        <v>846</v>
      </c>
      <c r="BG1078" s="14">
        <f t="shared" si="284"/>
        <v>160</v>
      </c>
      <c r="BH1078" s="14">
        <f>SUMIFS(BG$4:BG1078,AU$4:AU1078,"="&amp;AU1078,AY$4:AY1078,"="&amp;AY1078)</f>
        <v>400</v>
      </c>
      <c r="BI1078" s="25" t="s">
        <v>847</v>
      </c>
      <c r="BJ1078" s="14">
        <f t="shared" si="285"/>
        <v>6400</v>
      </c>
      <c r="BK1078" s="14">
        <f>SUMIFS(BJ$4:BJ1078,$AU$4:$AU1078,"="&amp;$AU1078,$AY$4:$AY1078,"="&amp;$AY1078)</f>
        <v>16000</v>
      </c>
    </row>
    <row r="1079" spans="46:63" ht="16.5" x14ac:dyDescent="0.2">
      <c r="AT1079" s="13">
        <v>1076</v>
      </c>
      <c r="AU1079" s="13">
        <f t="shared" si="277"/>
        <v>14</v>
      </c>
      <c r="AV1079" s="14">
        <f t="shared" si="278"/>
        <v>201704</v>
      </c>
      <c r="AW1079" s="14">
        <f t="shared" si="279"/>
        <v>1102017</v>
      </c>
      <c r="AX1079" s="13" t="s">
        <v>816</v>
      </c>
      <c r="AY1079" s="13">
        <f t="shared" si="280"/>
        <v>4</v>
      </c>
      <c r="AZ1079" s="13" t="s">
        <v>837</v>
      </c>
      <c r="BA1079" s="14">
        <f t="shared" si="281"/>
        <v>5</v>
      </c>
      <c r="BB1079" s="14" t="str">
        <f t="shared" si="282"/>
        <v>飞廉魂珠-4 等级-5</v>
      </c>
      <c r="BC1079" s="25" t="s">
        <v>43</v>
      </c>
      <c r="BD1079" s="14">
        <f t="shared" si="283"/>
        <v>567</v>
      </c>
      <c r="BE1079" s="14">
        <f>SUMIFS(BD$4:BD1079,$AU$4:$AU1079,"="&amp;$AU1079,$AY$4:$AY1079,"="&amp;$AY1079)</f>
        <v>1647</v>
      </c>
      <c r="BF1079" s="25" t="s">
        <v>846</v>
      </c>
      <c r="BG1079" s="14">
        <f t="shared" si="284"/>
        <v>210</v>
      </c>
      <c r="BH1079" s="14">
        <f>SUMIFS(BG$4:BG1079,AU$4:AU1079,"="&amp;AU1079,AY$4:AY1079,"="&amp;AY1079)</f>
        <v>610</v>
      </c>
      <c r="BI1079" s="25" t="s">
        <v>847</v>
      </c>
      <c r="BJ1079" s="14">
        <f t="shared" si="285"/>
        <v>8400</v>
      </c>
      <c r="BK1079" s="14">
        <f>SUMIFS(BJ$4:BJ1079,$AU$4:$AU1079,"="&amp;$AU1079,$AY$4:$AY1079,"="&amp;$AY1079)</f>
        <v>24400</v>
      </c>
    </row>
    <row r="1080" spans="46:63" ht="16.5" x14ac:dyDescent="0.2">
      <c r="AT1080" s="13">
        <v>1077</v>
      </c>
      <c r="AU1080" s="13">
        <f t="shared" si="277"/>
        <v>14</v>
      </c>
      <c r="AV1080" s="14">
        <f t="shared" si="278"/>
        <v>201704</v>
      </c>
      <c r="AW1080" s="14">
        <f t="shared" si="279"/>
        <v>1102017</v>
      </c>
      <c r="AX1080" s="13" t="s">
        <v>816</v>
      </c>
      <c r="AY1080" s="13">
        <f t="shared" si="280"/>
        <v>4</v>
      </c>
      <c r="AZ1080" s="13" t="s">
        <v>837</v>
      </c>
      <c r="BA1080" s="14">
        <f t="shared" si="281"/>
        <v>6</v>
      </c>
      <c r="BB1080" s="14" t="str">
        <f t="shared" si="282"/>
        <v>飞廉魂珠-4 等级-6</v>
      </c>
      <c r="BC1080" s="25" t="s">
        <v>43</v>
      </c>
      <c r="BD1080" s="14">
        <f t="shared" si="283"/>
        <v>743</v>
      </c>
      <c r="BE1080" s="14">
        <f>SUMIFS(BD$4:BD1080,$AU$4:$AU1080,"="&amp;$AU1080,$AY$4:$AY1080,"="&amp;$AY1080)</f>
        <v>2390</v>
      </c>
      <c r="BF1080" s="25" t="s">
        <v>846</v>
      </c>
      <c r="BG1080" s="14">
        <f t="shared" si="284"/>
        <v>275</v>
      </c>
      <c r="BH1080" s="14">
        <f>SUMIFS(BG$4:BG1080,AU$4:AU1080,"="&amp;AU1080,AY$4:AY1080,"="&amp;AY1080)</f>
        <v>885</v>
      </c>
      <c r="BI1080" s="25" t="s">
        <v>847</v>
      </c>
      <c r="BJ1080" s="14">
        <f t="shared" si="285"/>
        <v>11000</v>
      </c>
      <c r="BK1080" s="14">
        <f>SUMIFS(BJ$4:BJ1080,$AU$4:$AU1080,"="&amp;$AU1080,$AY$4:$AY1080,"="&amp;$AY1080)</f>
        <v>35400</v>
      </c>
    </row>
    <row r="1081" spans="46:63" ht="16.5" x14ac:dyDescent="0.2">
      <c r="AT1081" s="13">
        <v>1078</v>
      </c>
      <c r="AU1081" s="13">
        <f t="shared" si="277"/>
        <v>14</v>
      </c>
      <c r="AV1081" s="14">
        <f t="shared" si="278"/>
        <v>201704</v>
      </c>
      <c r="AW1081" s="14">
        <f t="shared" si="279"/>
        <v>1102017</v>
      </c>
      <c r="AX1081" s="13" t="s">
        <v>816</v>
      </c>
      <c r="AY1081" s="13">
        <f t="shared" si="280"/>
        <v>4</v>
      </c>
      <c r="AZ1081" s="13" t="s">
        <v>837</v>
      </c>
      <c r="BA1081" s="14">
        <f t="shared" si="281"/>
        <v>7</v>
      </c>
      <c r="BB1081" s="14" t="str">
        <f t="shared" si="282"/>
        <v>飞廉魂珠-4 等级-7</v>
      </c>
      <c r="BC1081" s="25" t="s">
        <v>43</v>
      </c>
      <c r="BD1081" s="14">
        <f t="shared" si="283"/>
        <v>878</v>
      </c>
      <c r="BE1081" s="14">
        <f>SUMIFS(BD$4:BD1081,$AU$4:$AU1081,"="&amp;$AU1081,$AY$4:$AY1081,"="&amp;$AY1081)</f>
        <v>3268</v>
      </c>
      <c r="BF1081" s="25" t="s">
        <v>846</v>
      </c>
      <c r="BG1081" s="14">
        <f t="shared" si="284"/>
        <v>325</v>
      </c>
      <c r="BH1081" s="14">
        <f>SUMIFS(BG$4:BG1081,AU$4:AU1081,"="&amp;AU1081,AY$4:AY1081,"="&amp;AY1081)</f>
        <v>1210</v>
      </c>
      <c r="BI1081" s="25" t="s">
        <v>847</v>
      </c>
      <c r="BJ1081" s="14">
        <f t="shared" si="285"/>
        <v>13000</v>
      </c>
      <c r="BK1081" s="14">
        <f>SUMIFS(BJ$4:BJ1081,$AU$4:$AU1081,"="&amp;$AU1081,$AY$4:$AY1081,"="&amp;$AY1081)</f>
        <v>48400</v>
      </c>
    </row>
    <row r="1082" spans="46:63" ht="16.5" x14ac:dyDescent="0.2">
      <c r="AT1082" s="13">
        <v>1079</v>
      </c>
      <c r="AU1082" s="13">
        <f t="shared" si="277"/>
        <v>14</v>
      </c>
      <c r="AV1082" s="14">
        <f t="shared" si="278"/>
        <v>201704</v>
      </c>
      <c r="AW1082" s="14">
        <f t="shared" si="279"/>
        <v>1102017</v>
      </c>
      <c r="AX1082" s="13" t="s">
        <v>816</v>
      </c>
      <c r="AY1082" s="13">
        <f t="shared" si="280"/>
        <v>4</v>
      </c>
      <c r="AZ1082" s="13" t="s">
        <v>837</v>
      </c>
      <c r="BA1082" s="14">
        <f t="shared" si="281"/>
        <v>8</v>
      </c>
      <c r="BB1082" s="14" t="str">
        <f t="shared" si="282"/>
        <v>飞廉魂珠-4 等级-8</v>
      </c>
      <c r="BC1082" s="25" t="s">
        <v>43</v>
      </c>
      <c r="BD1082" s="14">
        <f t="shared" si="283"/>
        <v>1013</v>
      </c>
      <c r="BE1082" s="14">
        <f>SUMIFS(BD$4:BD1082,$AU$4:$AU1082,"="&amp;$AU1082,$AY$4:$AY1082,"="&amp;$AY1082)</f>
        <v>4281</v>
      </c>
      <c r="BF1082" s="25" t="s">
        <v>846</v>
      </c>
      <c r="BG1082" s="14">
        <f t="shared" si="284"/>
        <v>375</v>
      </c>
      <c r="BH1082" s="14">
        <f>SUMIFS(BG$4:BG1082,AU$4:AU1082,"="&amp;AU1082,AY$4:AY1082,"="&amp;AY1082)</f>
        <v>1585</v>
      </c>
      <c r="BI1082" s="25" t="s">
        <v>847</v>
      </c>
      <c r="BJ1082" s="14">
        <f t="shared" si="285"/>
        <v>15000</v>
      </c>
      <c r="BK1082" s="14">
        <f>SUMIFS(BJ$4:BJ1082,$AU$4:$AU1082,"="&amp;$AU1082,$AY$4:$AY1082,"="&amp;$AY1082)</f>
        <v>63400</v>
      </c>
    </row>
    <row r="1083" spans="46:63" ht="16.5" x14ac:dyDescent="0.2">
      <c r="AT1083" s="13">
        <v>1080</v>
      </c>
      <c r="AU1083" s="13">
        <f t="shared" si="277"/>
        <v>14</v>
      </c>
      <c r="AV1083" s="14">
        <f t="shared" si="278"/>
        <v>201704</v>
      </c>
      <c r="AW1083" s="14">
        <f t="shared" si="279"/>
        <v>1102017</v>
      </c>
      <c r="AX1083" s="13" t="s">
        <v>816</v>
      </c>
      <c r="AY1083" s="13">
        <f t="shared" si="280"/>
        <v>4</v>
      </c>
      <c r="AZ1083" s="13" t="s">
        <v>837</v>
      </c>
      <c r="BA1083" s="14">
        <f t="shared" si="281"/>
        <v>9</v>
      </c>
      <c r="BB1083" s="14" t="str">
        <f t="shared" si="282"/>
        <v>飞廉魂珠-4 等级-9</v>
      </c>
      <c r="BC1083" s="25" t="s">
        <v>43</v>
      </c>
      <c r="BD1083" s="14">
        <f t="shared" si="283"/>
        <v>1148</v>
      </c>
      <c r="BE1083" s="14">
        <f>SUMIFS(BD$4:BD1083,$AU$4:$AU1083,"="&amp;$AU1083,$AY$4:$AY1083,"="&amp;$AY1083)</f>
        <v>5429</v>
      </c>
      <c r="BF1083" s="25" t="s">
        <v>846</v>
      </c>
      <c r="BG1083" s="14">
        <f t="shared" si="284"/>
        <v>425</v>
      </c>
      <c r="BH1083" s="14">
        <f>SUMIFS(BG$4:BG1083,AU$4:AU1083,"="&amp;AU1083,AY$4:AY1083,"="&amp;AY1083)</f>
        <v>2010</v>
      </c>
      <c r="BI1083" s="25" t="s">
        <v>847</v>
      </c>
      <c r="BJ1083" s="14">
        <f t="shared" si="285"/>
        <v>17000</v>
      </c>
      <c r="BK1083" s="14">
        <f>SUMIFS(BJ$4:BJ1083,$AU$4:$AU1083,"="&amp;$AU1083,$AY$4:$AY1083,"="&amp;$AY1083)</f>
        <v>80400</v>
      </c>
    </row>
    <row r="1084" spans="46:63" ht="16.5" x14ac:dyDescent="0.2">
      <c r="AT1084" s="13">
        <v>1081</v>
      </c>
      <c r="AU1084" s="13">
        <f t="shared" si="277"/>
        <v>14</v>
      </c>
      <c r="AV1084" s="14">
        <f t="shared" si="278"/>
        <v>201705</v>
      </c>
      <c r="AW1084" s="14">
        <f t="shared" si="279"/>
        <v>1102017</v>
      </c>
      <c r="AX1084" s="13" t="s">
        <v>816</v>
      </c>
      <c r="AY1084" s="13">
        <f t="shared" si="280"/>
        <v>5</v>
      </c>
      <c r="AZ1084" s="13" t="s">
        <v>837</v>
      </c>
      <c r="BA1084" s="14">
        <f t="shared" si="281"/>
        <v>0</v>
      </c>
      <c r="BB1084" s="14" t="str">
        <f t="shared" si="282"/>
        <v>飞廉魂珠-5 等级-0</v>
      </c>
      <c r="BC1084" s="25" t="s">
        <v>43</v>
      </c>
      <c r="BD1084" s="14">
        <f t="shared" si="283"/>
        <v>0</v>
      </c>
      <c r="BE1084" s="14">
        <f>SUMIFS(BD$4:BD1084,$AU$4:$AU1084,"="&amp;$AU1084,$AY$4:$AY1084,"="&amp;$AY1084)</f>
        <v>0</v>
      </c>
      <c r="BF1084" s="25" t="s">
        <v>846</v>
      </c>
      <c r="BG1084" s="14">
        <f t="shared" si="284"/>
        <v>0</v>
      </c>
      <c r="BH1084" s="14">
        <f>SUMIFS(BG$4:BG1084,AU$4:AU1084,"="&amp;AU1084,AY$4:AY1084,"="&amp;AY1084)</f>
        <v>0</v>
      </c>
      <c r="BI1084" s="25" t="s">
        <v>847</v>
      </c>
      <c r="BJ1084" s="14">
        <f t="shared" si="285"/>
        <v>0</v>
      </c>
      <c r="BK1084" s="14">
        <f>SUMIFS(BJ$4:BJ1084,$AU$4:$AU1084,"="&amp;$AU1084,$AY$4:$AY1084,"="&amp;$AY1084)</f>
        <v>0</v>
      </c>
    </row>
    <row r="1085" spans="46:63" ht="16.5" x14ac:dyDescent="0.2">
      <c r="AT1085" s="13">
        <v>1082</v>
      </c>
      <c r="AU1085" s="13">
        <f t="shared" si="277"/>
        <v>14</v>
      </c>
      <c r="AV1085" s="14">
        <f t="shared" si="278"/>
        <v>201705</v>
      </c>
      <c r="AW1085" s="14">
        <f t="shared" si="279"/>
        <v>1102017</v>
      </c>
      <c r="AX1085" s="13" t="s">
        <v>816</v>
      </c>
      <c r="AY1085" s="13">
        <f t="shared" si="280"/>
        <v>5</v>
      </c>
      <c r="AZ1085" s="13" t="s">
        <v>837</v>
      </c>
      <c r="BA1085" s="14">
        <f t="shared" si="281"/>
        <v>1</v>
      </c>
      <c r="BB1085" s="14" t="str">
        <f t="shared" si="282"/>
        <v>飞廉魂珠-5 等级-1</v>
      </c>
      <c r="BC1085" s="25" t="s">
        <v>43</v>
      </c>
      <c r="BD1085" s="14">
        <f t="shared" si="283"/>
        <v>189</v>
      </c>
      <c r="BE1085" s="14">
        <f>SUMIFS(BD$4:BD1085,$AU$4:$AU1085,"="&amp;$AU1085,$AY$4:$AY1085,"="&amp;$AY1085)</f>
        <v>189</v>
      </c>
      <c r="BF1085" s="25" t="s">
        <v>846</v>
      </c>
      <c r="BG1085" s="14">
        <f t="shared" si="284"/>
        <v>70</v>
      </c>
      <c r="BH1085" s="14">
        <f>SUMIFS(BG$4:BG1085,AU$4:AU1085,"="&amp;AU1085,AY$4:AY1085,"="&amp;AY1085)</f>
        <v>70</v>
      </c>
      <c r="BI1085" s="25" t="s">
        <v>847</v>
      </c>
      <c r="BJ1085" s="14">
        <f t="shared" si="285"/>
        <v>2800</v>
      </c>
      <c r="BK1085" s="14">
        <f>SUMIFS(BJ$4:BJ1085,$AU$4:$AU1085,"="&amp;$AU1085,$AY$4:$AY1085,"="&amp;$AY1085)</f>
        <v>2800</v>
      </c>
    </row>
    <row r="1086" spans="46:63" ht="16.5" x14ac:dyDescent="0.2">
      <c r="AT1086" s="13">
        <v>1083</v>
      </c>
      <c r="AU1086" s="13">
        <f t="shared" si="277"/>
        <v>14</v>
      </c>
      <c r="AV1086" s="14">
        <f t="shared" si="278"/>
        <v>201705</v>
      </c>
      <c r="AW1086" s="14">
        <f t="shared" si="279"/>
        <v>1102017</v>
      </c>
      <c r="AX1086" s="13" t="s">
        <v>816</v>
      </c>
      <c r="AY1086" s="13">
        <f t="shared" si="280"/>
        <v>5</v>
      </c>
      <c r="AZ1086" s="13" t="s">
        <v>837</v>
      </c>
      <c r="BA1086" s="14">
        <f t="shared" si="281"/>
        <v>2</v>
      </c>
      <c r="BB1086" s="14" t="str">
        <f t="shared" si="282"/>
        <v>飞廉魂珠-5 等级-2</v>
      </c>
      <c r="BC1086" s="25" t="s">
        <v>43</v>
      </c>
      <c r="BD1086" s="14">
        <f t="shared" si="283"/>
        <v>270</v>
      </c>
      <c r="BE1086" s="14">
        <f>SUMIFS(BD$4:BD1086,$AU$4:$AU1086,"="&amp;$AU1086,$AY$4:$AY1086,"="&amp;$AY1086)</f>
        <v>459</v>
      </c>
      <c r="BF1086" s="25" t="s">
        <v>846</v>
      </c>
      <c r="BG1086" s="14">
        <f t="shared" si="284"/>
        <v>100</v>
      </c>
      <c r="BH1086" s="14">
        <f>SUMIFS(BG$4:BG1086,AU$4:AU1086,"="&amp;AU1086,AY$4:AY1086,"="&amp;AY1086)</f>
        <v>170</v>
      </c>
      <c r="BI1086" s="25" t="s">
        <v>847</v>
      </c>
      <c r="BJ1086" s="14">
        <f t="shared" si="285"/>
        <v>4000</v>
      </c>
      <c r="BK1086" s="14">
        <f>SUMIFS(BJ$4:BJ1086,$AU$4:$AU1086,"="&amp;$AU1086,$AY$4:$AY1086,"="&amp;$AY1086)</f>
        <v>6800</v>
      </c>
    </row>
    <row r="1087" spans="46:63" ht="16.5" x14ac:dyDescent="0.2">
      <c r="AT1087" s="13">
        <v>1084</v>
      </c>
      <c r="AU1087" s="13">
        <f t="shared" si="277"/>
        <v>14</v>
      </c>
      <c r="AV1087" s="14">
        <f t="shared" si="278"/>
        <v>201705</v>
      </c>
      <c r="AW1087" s="14">
        <f t="shared" si="279"/>
        <v>1102017</v>
      </c>
      <c r="AX1087" s="13" t="s">
        <v>816</v>
      </c>
      <c r="AY1087" s="13">
        <f t="shared" si="280"/>
        <v>5</v>
      </c>
      <c r="AZ1087" s="13" t="s">
        <v>837</v>
      </c>
      <c r="BA1087" s="14">
        <f t="shared" si="281"/>
        <v>3</v>
      </c>
      <c r="BB1087" s="14" t="str">
        <f t="shared" si="282"/>
        <v>飞廉魂珠-5 等级-3</v>
      </c>
      <c r="BC1087" s="25" t="s">
        <v>43</v>
      </c>
      <c r="BD1087" s="14">
        <f t="shared" si="283"/>
        <v>351</v>
      </c>
      <c r="BE1087" s="14">
        <f>SUMIFS(BD$4:BD1087,$AU$4:$AU1087,"="&amp;$AU1087,$AY$4:$AY1087,"="&amp;$AY1087)</f>
        <v>810</v>
      </c>
      <c r="BF1087" s="25" t="s">
        <v>846</v>
      </c>
      <c r="BG1087" s="14">
        <f t="shared" si="284"/>
        <v>130</v>
      </c>
      <c r="BH1087" s="14">
        <f>SUMIFS(BG$4:BG1087,AU$4:AU1087,"="&amp;AU1087,AY$4:AY1087,"="&amp;AY1087)</f>
        <v>300</v>
      </c>
      <c r="BI1087" s="25" t="s">
        <v>847</v>
      </c>
      <c r="BJ1087" s="14">
        <f t="shared" si="285"/>
        <v>5200</v>
      </c>
      <c r="BK1087" s="14">
        <f>SUMIFS(BJ$4:BJ1087,$AU$4:$AU1087,"="&amp;$AU1087,$AY$4:$AY1087,"="&amp;$AY1087)</f>
        <v>12000</v>
      </c>
    </row>
    <row r="1088" spans="46:63" ht="16.5" x14ac:dyDescent="0.2">
      <c r="AT1088" s="13">
        <v>1085</v>
      </c>
      <c r="AU1088" s="13">
        <f t="shared" si="277"/>
        <v>14</v>
      </c>
      <c r="AV1088" s="14">
        <f t="shared" si="278"/>
        <v>201705</v>
      </c>
      <c r="AW1088" s="14">
        <f t="shared" si="279"/>
        <v>1102017</v>
      </c>
      <c r="AX1088" s="13" t="s">
        <v>816</v>
      </c>
      <c r="AY1088" s="13">
        <f t="shared" si="280"/>
        <v>5</v>
      </c>
      <c r="AZ1088" s="13" t="s">
        <v>837</v>
      </c>
      <c r="BA1088" s="14">
        <f t="shared" si="281"/>
        <v>4</v>
      </c>
      <c r="BB1088" s="14" t="str">
        <f t="shared" si="282"/>
        <v>飞廉魂珠-5 等级-4</v>
      </c>
      <c r="BC1088" s="25" t="s">
        <v>43</v>
      </c>
      <c r="BD1088" s="14">
        <f t="shared" si="283"/>
        <v>540</v>
      </c>
      <c r="BE1088" s="14">
        <f>SUMIFS(BD$4:BD1088,$AU$4:$AU1088,"="&amp;$AU1088,$AY$4:$AY1088,"="&amp;$AY1088)</f>
        <v>1350</v>
      </c>
      <c r="BF1088" s="25" t="s">
        <v>846</v>
      </c>
      <c r="BG1088" s="14">
        <f t="shared" si="284"/>
        <v>200</v>
      </c>
      <c r="BH1088" s="14">
        <f>SUMIFS(BG$4:BG1088,AU$4:AU1088,"="&amp;AU1088,AY$4:AY1088,"="&amp;AY1088)</f>
        <v>500</v>
      </c>
      <c r="BI1088" s="25" t="s">
        <v>847</v>
      </c>
      <c r="BJ1088" s="14">
        <f t="shared" si="285"/>
        <v>8000</v>
      </c>
      <c r="BK1088" s="14">
        <f>SUMIFS(BJ$4:BJ1088,$AU$4:$AU1088,"="&amp;$AU1088,$AY$4:$AY1088,"="&amp;$AY1088)</f>
        <v>20000</v>
      </c>
    </row>
    <row r="1089" spans="46:63" ht="16.5" x14ac:dyDescent="0.2">
      <c r="AT1089" s="13">
        <v>1086</v>
      </c>
      <c r="AU1089" s="13">
        <f t="shared" si="277"/>
        <v>14</v>
      </c>
      <c r="AV1089" s="14">
        <f t="shared" si="278"/>
        <v>201705</v>
      </c>
      <c r="AW1089" s="14">
        <f t="shared" si="279"/>
        <v>1102017</v>
      </c>
      <c r="AX1089" s="13" t="s">
        <v>816</v>
      </c>
      <c r="AY1089" s="13">
        <f t="shared" si="280"/>
        <v>5</v>
      </c>
      <c r="AZ1089" s="13" t="s">
        <v>837</v>
      </c>
      <c r="BA1089" s="14">
        <f t="shared" si="281"/>
        <v>5</v>
      </c>
      <c r="BB1089" s="14" t="str">
        <f t="shared" si="282"/>
        <v>飞廉魂珠-5 等级-5</v>
      </c>
      <c r="BC1089" s="25" t="s">
        <v>43</v>
      </c>
      <c r="BD1089" s="14">
        <f t="shared" si="283"/>
        <v>702</v>
      </c>
      <c r="BE1089" s="14">
        <f>SUMIFS(BD$4:BD1089,$AU$4:$AU1089,"="&amp;$AU1089,$AY$4:$AY1089,"="&amp;$AY1089)</f>
        <v>2052</v>
      </c>
      <c r="BF1089" s="25" t="s">
        <v>846</v>
      </c>
      <c r="BG1089" s="14">
        <f t="shared" si="284"/>
        <v>260</v>
      </c>
      <c r="BH1089" s="14">
        <f>SUMIFS(BG$4:BG1089,AU$4:AU1089,"="&amp;AU1089,AY$4:AY1089,"="&amp;AY1089)</f>
        <v>760</v>
      </c>
      <c r="BI1089" s="25" t="s">
        <v>847</v>
      </c>
      <c r="BJ1089" s="14">
        <f t="shared" si="285"/>
        <v>10400</v>
      </c>
      <c r="BK1089" s="14">
        <f>SUMIFS(BJ$4:BJ1089,$AU$4:$AU1089,"="&amp;$AU1089,$AY$4:$AY1089,"="&amp;$AY1089)</f>
        <v>30400</v>
      </c>
    </row>
    <row r="1090" spans="46:63" ht="16.5" x14ac:dyDescent="0.2">
      <c r="AT1090" s="13">
        <v>1087</v>
      </c>
      <c r="AU1090" s="13">
        <f t="shared" si="277"/>
        <v>14</v>
      </c>
      <c r="AV1090" s="14">
        <f t="shared" si="278"/>
        <v>201705</v>
      </c>
      <c r="AW1090" s="14">
        <f t="shared" si="279"/>
        <v>1102017</v>
      </c>
      <c r="AX1090" s="13" t="s">
        <v>816</v>
      </c>
      <c r="AY1090" s="13">
        <f t="shared" si="280"/>
        <v>5</v>
      </c>
      <c r="AZ1090" s="13" t="s">
        <v>837</v>
      </c>
      <c r="BA1090" s="14">
        <f t="shared" si="281"/>
        <v>6</v>
      </c>
      <c r="BB1090" s="14" t="str">
        <f t="shared" si="282"/>
        <v>飞廉魂珠-5 等级-6</v>
      </c>
      <c r="BC1090" s="25" t="s">
        <v>43</v>
      </c>
      <c r="BD1090" s="14">
        <f t="shared" si="283"/>
        <v>878</v>
      </c>
      <c r="BE1090" s="14">
        <f>SUMIFS(BD$4:BD1090,$AU$4:$AU1090,"="&amp;$AU1090,$AY$4:$AY1090,"="&amp;$AY1090)</f>
        <v>2930</v>
      </c>
      <c r="BF1090" s="25" t="s">
        <v>846</v>
      </c>
      <c r="BG1090" s="14">
        <f t="shared" si="284"/>
        <v>325</v>
      </c>
      <c r="BH1090" s="14">
        <f>SUMIFS(BG$4:BG1090,AU$4:AU1090,"="&amp;AU1090,AY$4:AY1090,"="&amp;AY1090)</f>
        <v>1085</v>
      </c>
      <c r="BI1090" s="25" t="s">
        <v>847</v>
      </c>
      <c r="BJ1090" s="14">
        <f t="shared" si="285"/>
        <v>13000</v>
      </c>
      <c r="BK1090" s="14">
        <f>SUMIFS(BJ$4:BJ1090,$AU$4:$AU1090,"="&amp;$AU1090,$AY$4:$AY1090,"="&amp;$AY1090)</f>
        <v>43400</v>
      </c>
    </row>
    <row r="1091" spans="46:63" ht="16.5" x14ac:dyDescent="0.2">
      <c r="AT1091" s="13">
        <v>1088</v>
      </c>
      <c r="AU1091" s="13">
        <f t="shared" si="277"/>
        <v>14</v>
      </c>
      <c r="AV1091" s="14">
        <f t="shared" si="278"/>
        <v>201705</v>
      </c>
      <c r="AW1091" s="14">
        <f t="shared" si="279"/>
        <v>1102017</v>
      </c>
      <c r="AX1091" s="13" t="s">
        <v>816</v>
      </c>
      <c r="AY1091" s="13">
        <f t="shared" si="280"/>
        <v>5</v>
      </c>
      <c r="AZ1091" s="13" t="s">
        <v>837</v>
      </c>
      <c r="BA1091" s="14">
        <f t="shared" si="281"/>
        <v>7</v>
      </c>
      <c r="BB1091" s="14" t="str">
        <f t="shared" si="282"/>
        <v>飞廉魂珠-5 等级-7</v>
      </c>
      <c r="BC1091" s="25" t="s">
        <v>43</v>
      </c>
      <c r="BD1091" s="14">
        <f t="shared" si="283"/>
        <v>1080</v>
      </c>
      <c r="BE1091" s="14">
        <f>SUMIFS(BD$4:BD1091,$AU$4:$AU1091,"="&amp;$AU1091,$AY$4:$AY1091,"="&amp;$AY1091)</f>
        <v>4010</v>
      </c>
      <c r="BF1091" s="25" t="s">
        <v>846</v>
      </c>
      <c r="BG1091" s="14">
        <f t="shared" si="284"/>
        <v>400</v>
      </c>
      <c r="BH1091" s="14">
        <f>SUMIFS(BG$4:BG1091,AU$4:AU1091,"="&amp;AU1091,AY$4:AY1091,"="&amp;AY1091)</f>
        <v>1485</v>
      </c>
      <c r="BI1091" s="25" t="s">
        <v>847</v>
      </c>
      <c r="BJ1091" s="14">
        <f t="shared" si="285"/>
        <v>16000</v>
      </c>
      <c r="BK1091" s="14">
        <f>SUMIFS(BJ$4:BJ1091,$AU$4:$AU1091,"="&amp;$AU1091,$AY$4:$AY1091,"="&amp;$AY1091)</f>
        <v>59400</v>
      </c>
    </row>
    <row r="1092" spans="46:63" ht="16.5" x14ac:dyDescent="0.2">
      <c r="AT1092" s="13">
        <v>1089</v>
      </c>
      <c r="AU1092" s="13">
        <f t="shared" si="277"/>
        <v>14</v>
      </c>
      <c r="AV1092" s="14">
        <f t="shared" si="278"/>
        <v>201705</v>
      </c>
      <c r="AW1092" s="14">
        <f t="shared" si="279"/>
        <v>1102017</v>
      </c>
      <c r="AX1092" s="13" t="s">
        <v>816</v>
      </c>
      <c r="AY1092" s="13">
        <f t="shared" si="280"/>
        <v>5</v>
      </c>
      <c r="AZ1092" s="13" t="s">
        <v>837</v>
      </c>
      <c r="BA1092" s="14">
        <f t="shared" si="281"/>
        <v>8</v>
      </c>
      <c r="BB1092" s="14" t="str">
        <f t="shared" si="282"/>
        <v>飞廉魂珠-5 等级-8</v>
      </c>
      <c r="BC1092" s="25" t="s">
        <v>43</v>
      </c>
      <c r="BD1092" s="14">
        <f t="shared" si="283"/>
        <v>1283</v>
      </c>
      <c r="BE1092" s="14">
        <f>SUMIFS(BD$4:BD1092,$AU$4:$AU1092,"="&amp;$AU1092,$AY$4:$AY1092,"="&amp;$AY1092)</f>
        <v>5293</v>
      </c>
      <c r="BF1092" s="25" t="s">
        <v>846</v>
      </c>
      <c r="BG1092" s="14">
        <f t="shared" si="284"/>
        <v>475</v>
      </c>
      <c r="BH1092" s="14">
        <f>SUMIFS(BG$4:BG1092,AU$4:AU1092,"="&amp;AU1092,AY$4:AY1092,"="&amp;AY1092)</f>
        <v>1960</v>
      </c>
      <c r="BI1092" s="25" t="s">
        <v>847</v>
      </c>
      <c r="BJ1092" s="14">
        <f t="shared" si="285"/>
        <v>19000</v>
      </c>
      <c r="BK1092" s="14">
        <f>SUMIFS(BJ$4:BJ1092,$AU$4:$AU1092,"="&amp;$AU1092,$AY$4:$AY1092,"="&amp;$AY1092)</f>
        <v>78400</v>
      </c>
    </row>
    <row r="1093" spans="46:63" ht="16.5" x14ac:dyDescent="0.2">
      <c r="AT1093" s="13">
        <v>1090</v>
      </c>
      <c r="AU1093" s="13">
        <f t="shared" ref="AU1093:AU1156" si="286">INT((AT1093-1)/80)+1</f>
        <v>14</v>
      </c>
      <c r="AV1093" s="14">
        <f t="shared" ref="AV1093:AV1156" si="287">INDEX($AJ$4:$AJ$203,(AU1093-1)*8+AY1093)</f>
        <v>201705</v>
      </c>
      <c r="AW1093" s="14">
        <f t="shared" ref="AW1093:AW1156" si="288">INDEX($W$4:$W$28,AU1093)</f>
        <v>1102017</v>
      </c>
      <c r="AX1093" s="13" t="s">
        <v>816</v>
      </c>
      <c r="AY1093" s="13">
        <f t="shared" ref="AY1093:AY1156" si="289">INT(((AT1093-(AU1093-1)*80)-1)/10)+1</f>
        <v>5</v>
      </c>
      <c r="AZ1093" s="13" t="s">
        <v>837</v>
      </c>
      <c r="BA1093" s="14">
        <f t="shared" ref="BA1093:BA1156" si="290">AT1093-(AU1093-1)*80-(AY1093-1)*10-1</f>
        <v>9</v>
      </c>
      <c r="BB1093" s="14" t="str">
        <f t="shared" ref="BB1093:BB1156" si="291">INDEX($X$4:$X$28,AU1093)&amp;"魂珠-"&amp;AY1093&amp;" 等级-"&amp;BA1093</f>
        <v>飞廉魂珠-5 等级-9</v>
      </c>
      <c r="BC1093" s="25" t="s">
        <v>43</v>
      </c>
      <c r="BD1093" s="14">
        <f t="shared" ref="BD1093:BD1156" si="292">ROUND(INDEX(Q$4:Q$83,($AY1093-1)*10+$BA1093+1)*INDEX(AC$4:AC$28,$AU1093),0)</f>
        <v>1485</v>
      </c>
      <c r="BE1093" s="14">
        <f>SUMIFS(BD$4:BD1093,$AU$4:$AU1093,"="&amp;$AU1093,$AY$4:$AY1093,"="&amp;$AY1093)</f>
        <v>6778</v>
      </c>
      <c r="BF1093" s="25" t="s">
        <v>846</v>
      </c>
      <c r="BG1093" s="14">
        <f t="shared" ref="BG1093:BG1156" si="293">ROUND(INDEX(R$4:R$83,($AY1093-1)*10+$BA1093+1)*INDEX(AD$4:AD$28,$AU1093),0)</f>
        <v>550</v>
      </c>
      <c r="BH1093" s="14">
        <f>SUMIFS(BG$4:BG1093,AU$4:AU1093,"="&amp;AU1093,AY$4:AY1093,"="&amp;AY1093)</f>
        <v>2510</v>
      </c>
      <c r="BI1093" s="25" t="s">
        <v>847</v>
      </c>
      <c r="BJ1093" s="14">
        <f t="shared" ref="BJ1093:BJ1156" si="294">ROUND(INDEX(S$4:S$83,($AY1093-1)*10+$BA1093+1)*INDEX(AE$4:AE$28,$AU1093),0)</f>
        <v>22000</v>
      </c>
      <c r="BK1093" s="14">
        <f>SUMIFS(BJ$4:BJ1093,$AU$4:$AU1093,"="&amp;$AU1093,$AY$4:$AY1093,"="&amp;$AY1093)</f>
        <v>100400</v>
      </c>
    </row>
    <row r="1094" spans="46:63" ht="16.5" x14ac:dyDescent="0.2">
      <c r="AT1094" s="13">
        <v>1091</v>
      </c>
      <c r="AU1094" s="13">
        <f t="shared" si="286"/>
        <v>14</v>
      </c>
      <c r="AV1094" s="14">
        <f t="shared" si="287"/>
        <v>201706</v>
      </c>
      <c r="AW1094" s="14">
        <f t="shared" si="288"/>
        <v>1102017</v>
      </c>
      <c r="AX1094" s="13" t="s">
        <v>816</v>
      </c>
      <c r="AY1094" s="13">
        <f t="shared" si="289"/>
        <v>6</v>
      </c>
      <c r="AZ1094" s="13" t="s">
        <v>837</v>
      </c>
      <c r="BA1094" s="14">
        <f t="shared" si="290"/>
        <v>0</v>
      </c>
      <c r="BB1094" s="14" t="str">
        <f t="shared" si="291"/>
        <v>飞廉魂珠-6 等级-0</v>
      </c>
      <c r="BC1094" s="25" t="s">
        <v>43</v>
      </c>
      <c r="BD1094" s="14">
        <f t="shared" si="292"/>
        <v>0</v>
      </c>
      <c r="BE1094" s="14">
        <f>SUMIFS(BD$4:BD1094,$AU$4:$AU1094,"="&amp;$AU1094,$AY$4:$AY1094,"="&amp;$AY1094)</f>
        <v>0</v>
      </c>
      <c r="BF1094" s="25" t="s">
        <v>846</v>
      </c>
      <c r="BG1094" s="14">
        <f t="shared" si="293"/>
        <v>0</v>
      </c>
      <c r="BH1094" s="14">
        <f>SUMIFS(BG$4:BG1094,AU$4:AU1094,"="&amp;AU1094,AY$4:AY1094,"="&amp;AY1094)</f>
        <v>0</v>
      </c>
      <c r="BI1094" s="25" t="s">
        <v>847</v>
      </c>
      <c r="BJ1094" s="14">
        <f t="shared" si="294"/>
        <v>0</v>
      </c>
      <c r="BK1094" s="14">
        <f>SUMIFS(BJ$4:BJ1094,$AU$4:$AU1094,"="&amp;$AU1094,$AY$4:$AY1094,"="&amp;$AY1094)</f>
        <v>0</v>
      </c>
    </row>
    <row r="1095" spans="46:63" ht="16.5" x14ac:dyDescent="0.2">
      <c r="AT1095" s="13">
        <v>1092</v>
      </c>
      <c r="AU1095" s="13">
        <f t="shared" si="286"/>
        <v>14</v>
      </c>
      <c r="AV1095" s="14">
        <f t="shared" si="287"/>
        <v>201706</v>
      </c>
      <c r="AW1095" s="14">
        <f t="shared" si="288"/>
        <v>1102017</v>
      </c>
      <c r="AX1095" s="13" t="s">
        <v>816</v>
      </c>
      <c r="AY1095" s="13">
        <f t="shared" si="289"/>
        <v>6</v>
      </c>
      <c r="AZ1095" s="13" t="s">
        <v>837</v>
      </c>
      <c r="BA1095" s="14">
        <f t="shared" si="290"/>
        <v>1</v>
      </c>
      <c r="BB1095" s="14" t="str">
        <f t="shared" si="291"/>
        <v>飞廉魂珠-6 等级-1</v>
      </c>
      <c r="BC1095" s="25" t="s">
        <v>43</v>
      </c>
      <c r="BD1095" s="14">
        <f t="shared" si="292"/>
        <v>243</v>
      </c>
      <c r="BE1095" s="14">
        <f>SUMIFS(BD$4:BD1095,$AU$4:$AU1095,"="&amp;$AU1095,$AY$4:$AY1095,"="&amp;$AY1095)</f>
        <v>243</v>
      </c>
      <c r="BF1095" s="25" t="s">
        <v>846</v>
      </c>
      <c r="BG1095" s="14">
        <f t="shared" si="293"/>
        <v>90</v>
      </c>
      <c r="BH1095" s="14">
        <f>SUMIFS(BG$4:BG1095,AU$4:AU1095,"="&amp;AU1095,AY$4:AY1095,"="&amp;AY1095)</f>
        <v>90</v>
      </c>
      <c r="BI1095" s="25" t="s">
        <v>847</v>
      </c>
      <c r="BJ1095" s="14">
        <f t="shared" si="294"/>
        <v>3600</v>
      </c>
      <c r="BK1095" s="14">
        <f>SUMIFS(BJ$4:BJ1095,$AU$4:$AU1095,"="&amp;$AU1095,$AY$4:$AY1095,"="&amp;$AY1095)</f>
        <v>3600</v>
      </c>
    </row>
    <row r="1096" spans="46:63" ht="16.5" x14ac:dyDescent="0.2">
      <c r="AT1096" s="13">
        <v>1093</v>
      </c>
      <c r="AU1096" s="13">
        <f t="shared" si="286"/>
        <v>14</v>
      </c>
      <c r="AV1096" s="14">
        <f t="shared" si="287"/>
        <v>201706</v>
      </c>
      <c r="AW1096" s="14">
        <f t="shared" si="288"/>
        <v>1102017</v>
      </c>
      <c r="AX1096" s="13" t="s">
        <v>816</v>
      </c>
      <c r="AY1096" s="13">
        <f t="shared" si="289"/>
        <v>6</v>
      </c>
      <c r="AZ1096" s="13" t="s">
        <v>837</v>
      </c>
      <c r="BA1096" s="14">
        <f t="shared" si="290"/>
        <v>2</v>
      </c>
      <c r="BB1096" s="14" t="str">
        <f t="shared" si="291"/>
        <v>飞廉魂珠-6 等级-2</v>
      </c>
      <c r="BC1096" s="25" t="s">
        <v>43</v>
      </c>
      <c r="BD1096" s="14">
        <f t="shared" si="292"/>
        <v>378</v>
      </c>
      <c r="BE1096" s="14">
        <f>SUMIFS(BD$4:BD1096,$AU$4:$AU1096,"="&amp;$AU1096,$AY$4:$AY1096,"="&amp;$AY1096)</f>
        <v>621</v>
      </c>
      <c r="BF1096" s="25" t="s">
        <v>846</v>
      </c>
      <c r="BG1096" s="14">
        <f t="shared" si="293"/>
        <v>140</v>
      </c>
      <c r="BH1096" s="14">
        <f>SUMIFS(BG$4:BG1096,AU$4:AU1096,"="&amp;AU1096,AY$4:AY1096,"="&amp;AY1096)</f>
        <v>230</v>
      </c>
      <c r="BI1096" s="25" t="s">
        <v>847</v>
      </c>
      <c r="BJ1096" s="14">
        <f t="shared" si="294"/>
        <v>5600</v>
      </c>
      <c r="BK1096" s="14">
        <f>SUMIFS(BJ$4:BJ1096,$AU$4:$AU1096,"="&amp;$AU1096,$AY$4:$AY1096,"="&amp;$AY1096)</f>
        <v>9200</v>
      </c>
    </row>
    <row r="1097" spans="46:63" ht="16.5" x14ac:dyDescent="0.2">
      <c r="AT1097" s="13">
        <v>1094</v>
      </c>
      <c r="AU1097" s="13">
        <f t="shared" si="286"/>
        <v>14</v>
      </c>
      <c r="AV1097" s="14">
        <f t="shared" si="287"/>
        <v>201706</v>
      </c>
      <c r="AW1097" s="14">
        <f t="shared" si="288"/>
        <v>1102017</v>
      </c>
      <c r="AX1097" s="13" t="s">
        <v>816</v>
      </c>
      <c r="AY1097" s="13">
        <f t="shared" si="289"/>
        <v>6</v>
      </c>
      <c r="AZ1097" s="13" t="s">
        <v>837</v>
      </c>
      <c r="BA1097" s="14">
        <f t="shared" si="290"/>
        <v>3</v>
      </c>
      <c r="BB1097" s="14" t="str">
        <f t="shared" si="291"/>
        <v>飞廉魂珠-6 等级-3</v>
      </c>
      <c r="BC1097" s="25" t="s">
        <v>43</v>
      </c>
      <c r="BD1097" s="14">
        <f t="shared" si="292"/>
        <v>506</v>
      </c>
      <c r="BE1097" s="14">
        <f>SUMIFS(BD$4:BD1097,$AU$4:$AU1097,"="&amp;$AU1097,$AY$4:$AY1097,"="&amp;$AY1097)</f>
        <v>1127</v>
      </c>
      <c r="BF1097" s="25" t="s">
        <v>846</v>
      </c>
      <c r="BG1097" s="14">
        <f t="shared" si="293"/>
        <v>188</v>
      </c>
      <c r="BH1097" s="14">
        <f>SUMIFS(BG$4:BG1097,AU$4:AU1097,"="&amp;AU1097,AY$4:AY1097,"="&amp;AY1097)</f>
        <v>418</v>
      </c>
      <c r="BI1097" s="25" t="s">
        <v>847</v>
      </c>
      <c r="BJ1097" s="14">
        <f t="shared" si="294"/>
        <v>7500</v>
      </c>
      <c r="BK1097" s="14">
        <f>SUMIFS(BJ$4:BJ1097,$AU$4:$AU1097,"="&amp;$AU1097,$AY$4:$AY1097,"="&amp;$AY1097)</f>
        <v>16700</v>
      </c>
    </row>
    <row r="1098" spans="46:63" ht="16.5" x14ac:dyDescent="0.2">
      <c r="AT1098" s="13">
        <v>1095</v>
      </c>
      <c r="AU1098" s="13">
        <f t="shared" si="286"/>
        <v>14</v>
      </c>
      <c r="AV1098" s="14">
        <f t="shared" si="287"/>
        <v>201706</v>
      </c>
      <c r="AW1098" s="14">
        <f t="shared" si="288"/>
        <v>1102017</v>
      </c>
      <c r="AX1098" s="13" t="s">
        <v>816</v>
      </c>
      <c r="AY1098" s="13">
        <f t="shared" si="289"/>
        <v>6</v>
      </c>
      <c r="AZ1098" s="13" t="s">
        <v>837</v>
      </c>
      <c r="BA1098" s="14">
        <f t="shared" si="290"/>
        <v>4</v>
      </c>
      <c r="BB1098" s="14" t="str">
        <f t="shared" si="291"/>
        <v>飞廉魂珠-6 等级-4</v>
      </c>
      <c r="BC1098" s="25" t="s">
        <v>43</v>
      </c>
      <c r="BD1098" s="14">
        <f t="shared" si="292"/>
        <v>756</v>
      </c>
      <c r="BE1098" s="14">
        <f>SUMIFS(BD$4:BD1098,$AU$4:$AU1098,"="&amp;$AU1098,$AY$4:$AY1098,"="&amp;$AY1098)</f>
        <v>1883</v>
      </c>
      <c r="BF1098" s="25" t="s">
        <v>846</v>
      </c>
      <c r="BG1098" s="14">
        <f t="shared" si="293"/>
        <v>280</v>
      </c>
      <c r="BH1098" s="14">
        <f>SUMIFS(BG$4:BG1098,AU$4:AU1098,"="&amp;AU1098,AY$4:AY1098,"="&amp;AY1098)</f>
        <v>698</v>
      </c>
      <c r="BI1098" s="25" t="s">
        <v>847</v>
      </c>
      <c r="BJ1098" s="14">
        <f t="shared" si="294"/>
        <v>11200</v>
      </c>
      <c r="BK1098" s="14">
        <f>SUMIFS(BJ$4:BJ1098,$AU$4:$AU1098,"="&amp;$AU1098,$AY$4:$AY1098,"="&amp;$AY1098)</f>
        <v>27900</v>
      </c>
    </row>
    <row r="1099" spans="46:63" ht="16.5" x14ac:dyDescent="0.2">
      <c r="AT1099" s="13">
        <v>1096</v>
      </c>
      <c r="AU1099" s="13">
        <f t="shared" si="286"/>
        <v>14</v>
      </c>
      <c r="AV1099" s="14">
        <f t="shared" si="287"/>
        <v>201706</v>
      </c>
      <c r="AW1099" s="14">
        <f t="shared" si="288"/>
        <v>1102017</v>
      </c>
      <c r="AX1099" s="13" t="s">
        <v>816</v>
      </c>
      <c r="AY1099" s="13">
        <f t="shared" si="289"/>
        <v>6</v>
      </c>
      <c r="AZ1099" s="13" t="s">
        <v>837</v>
      </c>
      <c r="BA1099" s="14">
        <f t="shared" si="290"/>
        <v>5</v>
      </c>
      <c r="BB1099" s="14" t="str">
        <f t="shared" si="291"/>
        <v>飞廉魂珠-6 等级-5</v>
      </c>
      <c r="BC1099" s="25" t="s">
        <v>43</v>
      </c>
      <c r="BD1099" s="14">
        <f t="shared" si="292"/>
        <v>1013</v>
      </c>
      <c r="BE1099" s="14">
        <f>SUMIFS(BD$4:BD1099,$AU$4:$AU1099,"="&amp;$AU1099,$AY$4:$AY1099,"="&amp;$AY1099)</f>
        <v>2896</v>
      </c>
      <c r="BF1099" s="25" t="s">
        <v>846</v>
      </c>
      <c r="BG1099" s="14">
        <f t="shared" si="293"/>
        <v>375</v>
      </c>
      <c r="BH1099" s="14">
        <f>SUMIFS(BG$4:BG1099,AU$4:AU1099,"="&amp;AU1099,AY$4:AY1099,"="&amp;AY1099)</f>
        <v>1073</v>
      </c>
      <c r="BI1099" s="25" t="s">
        <v>847</v>
      </c>
      <c r="BJ1099" s="14">
        <f t="shared" si="294"/>
        <v>15000</v>
      </c>
      <c r="BK1099" s="14">
        <f>SUMIFS(BJ$4:BJ1099,$AU$4:$AU1099,"="&amp;$AU1099,$AY$4:$AY1099,"="&amp;$AY1099)</f>
        <v>42900</v>
      </c>
    </row>
    <row r="1100" spans="46:63" ht="16.5" x14ac:dyDescent="0.2">
      <c r="AT1100" s="13">
        <v>1097</v>
      </c>
      <c r="AU1100" s="13">
        <f t="shared" si="286"/>
        <v>14</v>
      </c>
      <c r="AV1100" s="14">
        <f t="shared" si="287"/>
        <v>201706</v>
      </c>
      <c r="AW1100" s="14">
        <f t="shared" si="288"/>
        <v>1102017</v>
      </c>
      <c r="AX1100" s="13" t="s">
        <v>816</v>
      </c>
      <c r="AY1100" s="13">
        <f t="shared" si="289"/>
        <v>6</v>
      </c>
      <c r="AZ1100" s="13" t="s">
        <v>837</v>
      </c>
      <c r="BA1100" s="14">
        <f t="shared" si="290"/>
        <v>6</v>
      </c>
      <c r="BB1100" s="14" t="str">
        <f t="shared" si="291"/>
        <v>飞廉魂珠-6 等级-6</v>
      </c>
      <c r="BC1100" s="25" t="s">
        <v>43</v>
      </c>
      <c r="BD1100" s="14">
        <f t="shared" si="292"/>
        <v>1283</v>
      </c>
      <c r="BE1100" s="14">
        <f>SUMIFS(BD$4:BD1100,$AU$4:$AU1100,"="&amp;$AU1100,$AY$4:$AY1100,"="&amp;$AY1100)</f>
        <v>4179</v>
      </c>
      <c r="BF1100" s="25" t="s">
        <v>846</v>
      </c>
      <c r="BG1100" s="14">
        <f t="shared" si="293"/>
        <v>475</v>
      </c>
      <c r="BH1100" s="14">
        <f>SUMIFS(BG$4:BG1100,AU$4:AU1100,"="&amp;AU1100,AY$4:AY1100,"="&amp;AY1100)</f>
        <v>1548</v>
      </c>
      <c r="BI1100" s="25" t="s">
        <v>847</v>
      </c>
      <c r="BJ1100" s="14">
        <f t="shared" si="294"/>
        <v>19000</v>
      </c>
      <c r="BK1100" s="14">
        <f>SUMIFS(BJ$4:BJ1100,$AU$4:$AU1100,"="&amp;$AU1100,$AY$4:$AY1100,"="&amp;$AY1100)</f>
        <v>61900</v>
      </c>
    </row>
    <row r="1101" spans="46:63" ht="16.5" x14ac:dyDescent="0.2">
      <c r="AT1101" s="13">
        <v>1098</v>
      </c>
      <c r="AU1101" s="13">
        <f t="shared" si="286"/>
        <v>14</v>
      </c>
      <c r="AV1101" s="14">
        <f t="shared" si="287"/>
        <v>201706</v>
      </c>
      <c r="AW1101" s="14">
        <f t="shared" si="288"/>
        <v>1102017</v>
      </c>
      <c r="AX1101" s="13" t="s">
        <v>816</v>
      </c>
      <c r="AY1101" s="13">
        <f t="shared" si="289"/>
        <v>6</v>
      </c>
      <c r="AZ1101" s="13" t="s">
        <v>837</v>
      </c>
      <c r="BA1101" s="14">
        <f t="shared" si="290"/>
        <v>7</v>
      </c>
      <c r="BB1101" s="14" t="str">
        <f t="shared" si="291"/>
        <v>飞廉魂珠-6 等级-7</v>
      </c>
      <c r="BC1101" s="25" t="s">
        <v>43</v>
      </c>
      <c r="BD1101" s="14">
        <f t="shared" si="292"/>
        <v>1553</v>
      </c>
      <c r="BE1101" s="14">
        <f>SUMIFS(BD$4:BD1101,$AU$4:$AU1101,"="&amp;$AU1101,$AY$4:$AY1101,"="&amp;$AY1101)</f>
        <v>5732</v>
      </c>
      <c r="BF1101" s="25" t="s">
        <v>846</v>
      </c>
      <c r="BG1101" s="14">
        <f t="shared" si="293"/>
        <v>575</v>
      </c>
      <c r="BH1101" s="14">
        <f>SUMIFS(BG$4:BG1101,AU$4:AU1101,"="&amp;AU1101,AY$4:AY1101,"="&amp;AY1101)</f>
        <v>2123</v>
      </c>
      <c r="BI1101" s="25" t="s">
        <v>847</v>
      </c>
      <c r="BJ1101" s="14">
        <f t="shared" si="294"/>
        <v>23000</v>
      </c>
      <c r="BK1101" s="14">
        <f>SUMIFS(BJ$4:BJ1101,$AU$4:$AU1101,"="&amp;$AU1101,$AY$4:$AY1101,"="&amp;$AY1101)</f>
        <v>84900</v>
      </c>
    </row>
    <row r="1102" spans="46:63" ht="16.5" x14ac:dyDescent="0.2">
      <c r="AT1102" s="13">
        <v>1099</v>
      </c>
      <c r="AU1102" s="13">
        <f t="shared" si="286"/>
        <v>14</v>
      </c>
      <c r="AV1102" s="14">
        <f t="shared" si="287"/>
        <v>201706</v>
      </c>
      <c r="AW1102" s="14">
        <f t="shared" si="288"/>
        <v>1102017</v>
      </c>
      <c r="AX1102" s="13" t="s">
        <v>816</v>
      </c>
      <c r="AY1102" s="13">
        <f t="shared" si="289"/>
        <v>6</v>
      </c>
      <c r="AZ1102" s="13" t="s">
        <v>837</v>
      </c>
      <c r="BA1102" s="14">
        <f t="shared" si="290"/>
        <v>8</v>
      </c>
      <c r="BB1102" s="14" t="str">
        <f t="shared" si="291"/>
        <v>飞廉魂珠-6 等级-8</v>
      </c>
      <c r="BC1102" s="25" t="s">
        <v>43</v>
      </c>
      <c r="BD1102" s="14">
        <f t="shared" si="292"/>
        <v>1755</v>
      </c>
      <c r="BE1102" s="14">
        <f>SUMIFS(BD$4:BD1102,$AU$4:$AU1102,"="&amp;$AU1102,$AY$4:$AY1102,"="&amp;$AY1102)</f>
        <v>7487</v>
      </c>
      <c r="BF1102" s="25" t="s">
        <v>846</v>
      </c>
      <c r="BG1102" s="14">
        <f t="shared" si="293"/>
        <v>650</v>
      </c>
      <c r="BH1102" s="14">
        <f>SUMIFS(BG$4:BG1102,AU$4:AU1102,"="&amp;AU1102,AY$4:AY1102,"="&amp;AY1102)</f>
        <v>2773</v>
      </c>
      <c r="BI1102" s="25" t="s">
        <v>847</v>
      </c>
      <c r="BJ1102" s="14">
        <f t="shared" si="294"/>
        <v>26000</v>
      </c>
      <c r="BK1102" s="14">
        <f>SUMIFS(BJ$4:BJ1102,$AU$4:$AU1102,"="&amp;$AU1102,$AY$4:$AY1102,"="&amp;$AY1102)</f>
        <v>110900</v>
      </c>
    </row>
    <row r="1103" spans="46:63" ht="16.5" x14ac:dyDescent="0.2">
      <c r="AT1103" s="13">
        <v>1100</v>
      </c>
      <c r="AU1103" s="13">
        <f t="shared" si="286"/>
        <v>14</v>
      </c>
      <c r="AV1103" s="14">
        <f t="shared" si="287"/>
        <v>201706</v>
      </c>
      <c r="AW1103" s="14">
        <f t="shared" si="288"/>
        <v>1102017</v>
      </c>
      <c r="AX1103" s="13" t="s">
        <v>816</v>
      </c>
      <c r="AY1103" s="13">
        <f t="shared" si="289"/>
        <v>6</v>
      </c>
      <c r="AZ1103" s="13" t="s">
        <v>837</v>
      </c>
      <c r="BA1103" s="14">
        <f t="shared" si="290"/>
        <v>9</v>
      </c>
      <c r="BB1103" s="14" t="str">
        <f t="shared" si="291"/>
        <v>飞廉魂珠-6 等级-9</v>
      </c>
      <c r="BC1103" s="25" t="s">
        <v>43</v>
      </c>
      <c r="BD1103" s="14">
        <f t="shared" si="292"/>
        <v>2025</v>
      </c>
      <c r="BE1103" s="14">
        <f>SUMIFS(BD$4:BD1103,$AU$4:$AU1103,"="&amp;$AU1103,$AY$4:$AY1103,"="&amp;$AY1103)</f>
        <v>9512</v>
      </c>
      <c r="BF1103" s="25" t="s">
        <v>846</v>
      </c>
      <c r="BG1103" s="14">
        <f t="shared" si="293"/>
        <v>750</v>
      </c>
      <c r="BH1103" s="14">
        <f>SUMIFS(BG$4:BG1103,AU$4:AU1103,"="&amp;AU1103,AY$4:AY1103,"="&amp;AY1103)</f>
        <v>3523</v>
      </c>
      <c r="BI1103" s="25" t="s">
        <v>847</v>
      </c>
      <c r="BJ1103" s="14">
        <f t="shared" si="294"/>
        <v>30000</v>
      </c>
      <c r="BK1103" s="14">
        <f>SUMIFS(BJ$4:BJ1103,$AU$4:$AU1103,"="&amp;$AU1103,$AY$4:$AY1103,"="&amp;$AY1103)</f>
        <v>140900</v>
      </c>
    </row>
    <row r="1104" spans="46:63" ht="16.5" x14ac:dyDescent="0.2">
      <c r="AT1104" s="13">
        <v>1101</v>
      </c>
      <c r="AU1104" s="13">
        <f t="shared" si="286"/>
        <v>14</v>
      </c>
      <c r="AV1104" s="14">
        <f t="shared" si="287"/>
        <v>201707</v>
      </c>
      <c r="AW1104" s="14">
        <f t="shared" si="288"/>
        <v>1102017</v>
      </c>
      <c r="AX1104" s="13" t="s">
        <v>816</v>
      </c>
      <c r="AY1104" s="13">
        <f t="shared" si="289"/>
        <v>7</v>
      </c>
      <c r="AZ1104" s="13" t="s">
        <v>837</v>
      </c>
      <c r="BA1104" s="14">
        <f t="shared" si="290"/>
        <v>0</v>
      </c>
      <c r="BB1104" s="14" t="str">
        <f t="shared" si="291"/>
        <v>飞廉魂珠-7 等级-0</v>
      </c>
      <c r="BC1104" s="25" t="s">
        <v>43</v>
      </c>
      <c r="BD1104" s="14">
        <f t="shared" si="292"/>
        <v>0</v>
      </c>
      <c r="BE1104" s="14">
        <f>SUMIFS(BD$4:BD1104,$AU$4:$AU1104,"="&amp;$AU1104,$AY$4:$AY1104,"="&amp;$AY1104)</f>
        <v>0</v>
      </c>
      <c r="BF1104" s="25" t="s">
        <v>846</v>
      </c>
      <c r="BG1104" s="14">
        <f t="shared" si="293"/>
        <v>0</v>
      </c>
      <c r="BH1104" s="14">
        <f>SUMIFS(BG$4:BG1104,AU$4:AU1104,"="&amp;AU1104,AY$4:AY1104,"="&amp;AY1104)</f>
        <v>0</v>
      </c>
      <c r="BI1104" s="25" t="s">
        <v>847</v>
      </c>
      <c r="BJ1104" s="14">
        <f t="shared" si="294"/>
        <v>0</v>
      </c>
      <c r="BK1104" s="14">
        <f>SUMIFS(BJ$4:BJ1104,$AU$4:$AU1104,"="&amp;$AU1104,$AY$4:$AY1104,"="&amp;$AY1104)</f>
        <v>0</v>
      </c>
    </row>
    <row r="1105" spans="46:63" ht="16.5" x14ac:dyDescent="0.2">
      <c r="AT1105" s="13">
        <v>1102</v>
      </c>
      <c r="AU1105" s="13">
        <f t="shared" si="286"/>
        <v>14</v>
      </c>
      <c r="AV1105" s="14">
        <f t="shared" si="287"/>
        <v>201707</v>
      </c>
      <c r="AW1105" s="14">
        <f t="shared" si="288"/>
        <v>1102017</v>
      </c>
      <c r="AX1105" s="13" t="s">
        <v>816</v>
      </c>
      <c r="AY1105" s="13">
        <f t="shared" si="289"/>
        <v>7</v>
      </c>
      <c r="AZ1105" s="13" t="s">
        <v>837</v>
      </c>
      <c r="BA1105" s="14">
        <f t="shared" si="290"/>
        <v>1</v>
      </c>
      <c r="BB1105" s="14" t="str">
        <f t="shared" si="291"/>
        <v>飞廉魂珠-7 等级-1</v>
      </c>
      <c r="BC1105" s="25" t="s">
        <v>43</v>
      </c>
      <c r="BD1105" s="14">
        <f t="shared" si="292"/>
        <v>324</v>
      </c>
      <c r="BE1105" s="14">
        <f>SUMIFS(BD$4:BD1105,$AU$4:$AU1105,"="&amp;$AU1105,$AY$4:$AY1105,"="&amp;$AY1105)</f>
        <v>324</v>
      </c>
      <c r="BF1105" s="25" t="s">
        <v>846</v>
      </c>
      <c r="BG1105" s="14">
        <f t="shared" si="293"/>
        <v>120</v>
      </c>
      <c r="BH1105" s="14">
        <f>SUMIFS(BG$4:BG1105,AU$4:AU1105,"="&amp;AU1105,AY$4:AY1105,"="&amp;AY1105)</f>
        <v>120</v>
      </c>
      <c r="BI1105" s="25" t="s">
        <v>847</v>
      </c>
      <c r="BJ1105" s="14">
        <f t="shared" si="294"/>
        <v>4800</v>
      </c>
      <c r="BK1105" s="14">
        <f>SUMIFS(BJ$4:BJ1105,$AU$4:$AU1105,"="&amp;$AU1105,$AY$4:$AY1105,"="&amp;$AY1105)</f>
        <v>4800</v>
      </c>
    </row>
    <row r="1106" spans="46:63" ht="16.5" x14ac:dyDescent="0.2">
      <c r="AT1106" s="13">
        <v>1103</v>
      </c>
      <c r="AU1106" s="13">
        <f t="shared" si="286"/>
        <v>14</v>
      </c>
      <c r="AV1106" s="14">
        <f t="shared" si="287"/>
        <v>201707</v>
      </c>
      <c r="AW1106" s="14">
        <f t="shared" si="288"/>
        <v>1102017</v>
      </c>
      <c r="AX1106" s="13" t="s">
        <v>816</v>
      </c>
      <c r="AY1106" s="13">
        <f t="shared" si="289"/>
        <v>7</v>
      </c>
      <c r="AZ1106" s="13" t="s">
        <v>837</v>
      </c>
      <c r="BA1106" s="14">
        <f t="shared" si="290"/>
        <v>2</v>
      </c>
      <c r="BB1106" s="14" t="str">
        <f t="shared" si="291"/>
        <v>飞廉魂珠-7 等级-2</v>
      </c>
      <c r="BC1106" s="25" t="s">
        <v>43</v>
      </c>
      <c r="BD1106" s="14">
        <f t="shared" si="292"/>
        <v>486</v>
      </c>
      <c r="BE1106" s="14">
        <f>SUMIFS(BD$4:BD1106,$AU$4:$AU1106,"="&amp;$AU1106,$AY$4:$AY1106,"="&amp;$AY1106)</f>
        <v>810</v>
      </c>
      <c r="BF1106" s="25" t="s">
        <v>846</v>
      </c>
      <c r="BG1106" s="14">
        <f t="shared" si="293"/>
        <v>180</v>
      </c>
      <c r="BH1106" s="14">
        <f>SUMIFS(BG$4:BG1106,AU$4:AU1106,"="&amp;AU1106,AY$4:AY1106,"="&amp;AY1106)</f>
        <v>300</v>
      </c>
      <c r="BI1106" s="25" t="s">
        <v>847</v>
      </c>
      <c r="BJ1106" s="14">
        <f t="shared" si="294"/>
        <v>7200</v>
      </c>
      <c r="BK1106" s="14">
        <f>SUMIFS(BJ$4:BJ1106,$AU$4:$AU1106,"="&amp;$AU1106,$AY$4:$AY1106,"="&amp;$AY1106)</f>
        <v>12000</v>
      </c>
    </row>
    <row r="1107" spans="46:63" ht="16.5" x14ac:dyDescent="0.2">
      <c r="AT1107" s="13">
        <v>1104</v>
      </c>
      <c r="AU1107" s="13">
        <f t="shared" si="286"/>
        <v>14</v>
      </c>
      <c r="AV1107" s="14">
        <f t="shared" si="287"/>
        <v>201707</v>
      </c>
      <c r="AW1107" s="14">
        <f t="shared" si="288"/>
        <v>1102017</v>
      </c>
      <c r="AX1107" s="13" t="s">
        <v>816</v>
      </c>
      <c r="AY1107" s="13">
        <f t="shared" si="289"/>
        <v>7</v>
      </c>
      <c r="AZ1107" s="13" t="s">
        <v>837</v>
      </c>
      <c r="BA1107" s="14">
        <f t="shared" si="290"/>
        <v>3</v>
      </c>
      <c r="BB1107" s="14" t="str">
        <f t="shared" si="291"/>
        <v>飞廉魂珠-7 等级-3</v>
      </c>
      <c r="BC1107" s="25" t="s">
        <v>43</v>
      </c>
      <c r="BD1107" s="14">
        <f t="shared" si="292"/>
        <v>648</v>
      </c>
      <c r="BE1107" s="14">
        <f>SUMIFS(BD$4:BD1107,$AU$4:$AU1107,"="&amp;$AU1107,$AY$4:$AY1107,"="&amp;$AY1107)</f>
        <v>1458</v>
      </c>
      <c r="BF1107" s="25" t="s">
        <v>846</v>
      </c>
      <c r="BG1107" s="14">
        <f t="shared" si="293"/>
        <v>240</v>
      </c>
      <c r="BH1107" s="14">
        <f>SUMIFS(BG$4:BG1107,AU$4:AU1107,"="&amp;AU1107,AY$4:AY1107,"="&amp;AY1107)</f>
        <v>540</v>
      </c>
      <c r="BI1107" s="25" t="s">
        <v>847</v>
      </c>
      <c r="BJ1107" s="14">
        <f t="shared" si="294"/>
        <v>9600</v>
      </c>
      <c r="BK1107" s="14">
        <f>SUMIFS(BJ$4:BJ1107,$AU$4:$AU1107,"="&amp;$AU1107,$AY$4:$AY1107,"="&amp;$AY1107)</f>
        <v>21600</v>
      </c>
    </row>
    <row r="1108" spans="46:63" ht="16.5" x14ac:dyDescent="0.2">
      <c r="AT1108" s="13">
        <v>1105</v>
      </c>
      <c r="AU1108" s="13">
        <f t="shared" si="286"/>
        <v>14</v>
      </c>
      <c r="AV1108" s="14">
        <f t="shared" si="287"/>
        <v>201707</v>
      </c>
      <c r="AW1108" s="14">
        <f t="shared" si="288"/>
        <v>1102017</v>
      </c>
      <c r="AX1108" s="13" t="s">
        <v>816</v>
      </c>
      <c r="AY1108" s="13">
        <f t="shared" si="289"/>
        <v>7</v>
      </c>
      <c r="AZ1108" s="13" t="s">
        <v>837</v>
      </c>
      <c r="BA1108" s="14">
        <f t="shared" si="290"/>
        <v>4</v>
      </c>
      <c r="BB1108" s="14" t="str">
        <f t="shared" si="291"/>
        <v>飞廉魂珠-7 等级-4</v>
      </c>
      <c r="BC1108" s="25" t="s">
        <v>43</v>
      </c>
      <c r="BD1108" s="14">
        <f t="shared" si="292"/>
        <v>972</v>
      </c>
      <c r="BE1108" s="14">
        <f>SUMIFS(BD$4:BD1108,$AU$4:$AU1108,"="&amp;$AU1108,$AY$4:$AY1108,"="&amp;$AY1108)</f>
        <v>2430</v>
      </c>
      <c r="BF1108" s="25" t="s">
        <v>846</v>
      </c>
      <c r="BG1108" s="14">
        <f t="shared" si="293"/>
        <v>360</v>
      </c>
      <c r="BH1108" s="14">
        <f>SUMIFS(BG$4:BG1108,AU$4:AU1108,"="&amp;AU1108,AY$4:AY1108,"="&amp;AY1108)</f>
        <v>900</v>
      </c>
      <c r="BI1108" s="25" t="s">
        <v>847</v>
      </c>
      <c r="BJ1108" s="14">
        <f t="shared" si="294"/>
        <v>14400</v>
      </c>
      <c r="BK1108" s="14">
        <f>SUMIFS(BJ$4:BJ1108,$AU$4:$AU1108,"="&amp;$AU1108,$AY$4:$AY1108,"="&amp;$AY1108)</f>
        <v>36000</v>
      </c>
    </row>
    <row r="1109" spans="46:63" ht="16.5" x14ac:dyDescent="0.2">
      <c r="AT1109" s="13">
        <v>1106</v>
      </c>
      <c r="AU1109" s="13">
        <f t="shared" si="286"/>
        <v>14</v>
      </c>
      <c r="AV1109" s="14">
        <f t="shared" si="287"/>
        <v>201707</v>
      </c>
      <c r="AW1109" s="14">
        <f t="shared" si="288"/>
        <v>1102017</v>
      </c>
      <c r="AX1109" s="13" t="s">
        <v>816</v>
      </c>
      <c r="AY1109" s="13">
        <f t="shared" si="289"/>
        <v>7</v>
      </c>
      <c r="AZ1109" s="13" t="s">
        <v>837</v>
      </c>
      <c r="BA1109" s="14">
        <f t="shared" si="290"/>
        <v>5</v>
      </c>
      <c r="BB1109" s="14" t="str">
        <f t="shared" si="291"/>
        <v>飞廉魂珠-7 等级-5</v>
      </c>
      <c r="BC1109" s="25" t="s">
        <v>43</v>
      </c>
      <c r="BD1109" s="14">
        <f t="shared" si="292"/>
        <v>1296</v>
      </c>
      <c r="BE1109" s="14">
        <f>SUMIFS(BD$4:BD1109,$AU$4:$AU1109,"="&amp;$AU1109,$AY$4:$AY1109,"="&amp;$AY1109)</f>
        <v>3726</v>
      </c>
      <c r="BF1109" s="25" t="s">
        <v>846</v>
      </c>
      <c r="BG1109" s="14">
        <f t="shared" si="293"/>
        <v>480</v>
      </c>
      <c r="BH1109" s="14">
        <f>SUMIFS(BG$4:BG1109,AU$4:AU1109,"="&amp;AU1109,AY$4:AY1109,"="&amp;AY1109)</f>
        <v>1380</v>
      </c>
      <c r="BI1109" s="25" t="s">
        <v>847</v>
      </c>
      <c r="BJ1109" s="14">
        <f t="shared" si="294"/>
        <v>19200</v>
      </c>
      <c r="BK1109" s="14">
        <f>SUMIFS(BJ$4:BJ1109,$AU$4:$AU1109,"="&amp;$AU1109,$AY$4:$AY1109,"="&amp;$AY1109)</f>
        <v>55200</v>
      </c>
    </row>
    <row r="1110" spans="46:63" ht="16.5" x14ac:dyDescent="0.2">
      <c r="AT1110" s="13">
        <v>1107</v>
      </c>
      <c r="AU1110" s="13">
        <f t="shared" si="286"/>
        <v>14</v>
      </c>
      <c r="AV1110" s="14">
        <f t="shared" si="287"/>
        <v>201707</v>
      </c>
      <c r="AW1110" s="14">
        <f t="shared" si="288"/>
        <v>1102017</v>
      </c>
      <c r="AX1110" s="13" t="s">
        <v>816</v>
      </c>
      <c r="AY1110" s="13">
        <f t="shared" si="289"/>
        <v>7</v>
      </c>
      <c r="AZ1110" s="13" t="s">
        <v>837</v>
      </c>
      <c r="BA1110" s="14">
        <f t="shared" si="290"/>
        <v>6</v>
      </c>
      <c r="BB1110" s="14" t="str">
        <f t="shared" si="291"/>
        <v>飞廉魂珠-7 等级-6</v>
      </c>
      <c r="BC1110" s="25" t="s">
        <v>43</v>
      </c>
      <c r="BD1110" s="14">
        <f t="shared" si="292"/>
        <v>1620</v>
      </c>
      <c r="BE1110" s="14">
        <f>SUMIFS(BD$4:BD1110,$AU$4:$AU1110,"="&amp;$AU1110,$AY$4:$AY1110,"="&amp;$AY1110)</f>
        <v>5346</v>
      </c>
      <c r="BF1110" s="25" t="s">
        <v>846</v>
      </c>
      <c r="BG1110" s="14">
        <f t="shared" si="293"/>
        <v>600</v>
      </c>
      <c r="BH1110" s="14">
        <f>SUMIFS(BG$4:BG1110,AU$4:AU1110,"="&amp;AU1110,AY$4:AY1110,"="&amp;AY1110)</f>
        <v>1980</v>
      </c>
      <c r="BI1110" s="25" t="s">
        <v>847</v>
      </c>
      <c r="BJ1110" s="14">
        <f t="shared" si="294"/>
        <v>24000</v>
      </c>
      <c r="BK1110" s="14">
        <f>SUMIFS(BJ$4:BJ1110,$AU$4:$AU1110,"="&amp;$AU1110,$AY$4:$AY1110,"="&amp;$AY1110)</f>
        <v>79200</v>
      </c>
    </row>
    <row r="1111" spans="46:63" ht="16.5" x14ac:dyDescent="0.2">
      <c r="AT1111" s="13">
        <v>1108</v>
      </c>
      <c r="AU1111" s="13">
        <f t="shared" si="286"/>
        <v>14</v>
      </c>
      <c r="AV1111" s="14">
        <f t="shared" si="287"/>
        <v>201707</v>
      </c>
      <c r="AW1111" s="14">
        <f t="shared" si="288"/>
        <v>1102017</v>
      </c>
      <c r="AX1111" s="13" t="s">
        <v>816</v>
      </c>
      <c r="AY1111" s="13">
        <f t="shared" si="289"/>
        <v>7</v>
      </c>
      <c r="AZ1111" s="13" t="s">
        <v>837</v>
      </c>
      <c r="BA1111" s="14">
        <f t="shared" si="290"/>
        <v>7</v>
      </c>
      <c r="BB1111" s="14" t="str">
        <f t="shared" si="291"/>
        <v>飞廉魂珠-7 等级-7</v>
      </c>
      <c r="BC1111" s="25" t="s">
        <v>43</v>
      </c>
      <c r="BD1111" s="14">
        <f t="shared" si="292"/>
        <v>1944</v>
      </c>
      <c r="BE1111" s="14">
        <f>SUMIFS(BD$4:BD1111,$AU$4:$AU1111,"="&amp;$AU1111,$AY$4:$AY1111,"="&amp;$AY1111)</f>
        <v>7290</v>
      </c>
      <c r="BF1111" s="25" t="s">
        <v>846</v>
      </c>
      <c r="BG1111" s="14">
        <f t="shared" si="293"/>
        <v>720</v>
      </c>
      <c r="BH1111" s="14">
        <f>SUMIFS(BG$4:BG1111,AU$4:AU1111,"="&amp;AU1111,AY$4:AY1111,"="&amp;AY1111)</f>
        <v>2700</v>
      </c>
      <c r="BI1111" s="25" t="s">
        <v>847</v>
      </c>
      <c r="BJ1111" s="14">
        <f t="shared" si="294"/>
        <v>28800</v>
      </c>
      <c r="BK1111" s="14">
        <f>SUMIFS(BJ$4:BJ1111,$AU$4:$AU1111,"="&amp;$AU1111,$AY$4:$AY1111,"="&amp;$AY1111)</f>
        <v>108000</v>
      </c>
    </row>
    <row r="1112" spans="46:63" ht="16.5" x14ac:dyDescent="0.2">
      <c r="AT1112" s="13">
        <v>1109</v>
      </c>
      <c r="AU1112" s="13">
        <f t="shared" si="286"/>
        <v>14</v>
      </c>
      <c r="AV1112" s="14">
        <f t="shared" si="287"/>
        <v>201707</v>
      </c>
      <c r="AW1112" s="14">
        <f t="shared" si="288"/>
        <v>1102017</v>
      </c>
      <c r="AX1112" s="13" t="s">
        <v>816</v>
      </c>
      <c r="AY1112" s="13">
        <f t="shared" si="289"/>
        <v>7</v>
      </c>
      <c r="AZ1112" s="13" t="s">
        <v>837</v>
      </c>
      <c r="BA1112" s="14">
        <f t="shared" si="290"/>
        <v>8</v>
      </c>
      <c r="BB1112" s="14" t="str">
        <f t="shared" si="291"/>
        <v>飞廉魂珠-7 等级-8</v>
      </c>
      <c r="BC1112" s="25" t="s">
        <v>43</v>
      </c>
      <c r="BD1112" s="14">
        <f t="shared" si="292"/>
        <v>2268</v>
      </c>
      <c r="BE1112" s="14">
        <f>SUMIFS(BD$4:BD1112,$AU$4:$AU1112,"="&amp;$AU1112,$AY$4:$AY1112,"="&amp;$AY1112)</f>
        <v>9558</v>
      </c>
      <c r="BF1112" s="25" t="s">
        <v>846</v>
      </c>
      <c r="BG1112" s="14">
        <f t="shared" si="293"/>
        <v>840</v>
      </c>
      <c r="BH1112" s="14">
        <f>SUMIFS(BG$4:BG1112,AU$4:AU1112,"="&amp;AU1112,AY$4:AY1112,"="&amp;AY1112)</f>
        <v>3540</v>
      </c>
      <c r="BI1112" s="25" t="s">
        <v>847</v>
      </c>
      <c r="BJ1112" s="14">
        <f t="shared" si="294"/>
        <v>33600</v>
      </c>
      <c r="BK1112" s="14">
        <f>SUMIFS(BJ$4:BJ1112,$AU$4:$AU1112,"="&amp;$AU1112,$AY$4:$AY1112,"="&amp;$AY1112)</f>
        <v>141600</v>
      </c>
    </row>
    <row r="1113" spans="46:63" ht="16.5" x14ac:dyDescent="0.2">
      <c r="AT1113" s="13">
        <v>1110</v>
      </c>
      <c r="AU1113" s="13">
        <f t="shared" si="286"/>
        <v>14</v>
      </c>
      <c r="AV1113" s="14">
        <f t="shared" si="287"/>
        <v>201707</v>
      </c>
      <c r="AW1113" s="14">
        <f t="shared" si="288"/>
        <v>1102017</v>
      </c>
      <c r="AX1113" s="13" t="s">
        <v>816</v>
      </c>
      <c r="AY1113" s="13">
        <f t="shared" si="289"/>
        <v>7</v>
      </c>
      <c r="AZ1113" s="13" t="s">
        <v>837</v>
      </c>
      <c r="BA1113" s="14">
        <f t="shared" si="290"/>
        <v>9</v>
      </c>
      <c r="BB1113" s="14" t="str">
        <f t="shared" si="291"/>
        <v>飞廉魂珠-7 等级-9</v>
      </c>
      <c r="BC1113" s="25" t="s">
        <v>43</v>
      </c>
      <c r="BD1113" s="14">
        <f t="shared" si="292"/>
        <v>2592</v>
      </c>
      <c r="BE1113" s="14">
        <f>SUMIFS(BD$4:BD1113,$AU$4:$AU1113,"="&amp;$AU1113,$AY$4:$AY1113,"="&amp;$AY1113)</f>
        <v>12150</v>
      </c>
      <c r="BF1113" s="25" t="s">
        <v>846</v>
      </c>
      <c r="BG1113" s="14">
        <f t="shared" si="293"/>
        <v>960</v>
      </c>
      <c r="BH1113" s="14">
        <f>SUMIFS(BG$4:BG1113,AU$4:AU1113,"="&amp;AU1113,AY$4:AY1113,"="&amp;AY1113)</f>
        <v>4500</v>
      </c>
      <c r="BI1113" s="25" t="s">
        <v>847</v>
      </c>
      <c r="BJ1113" s="14">
        <f t="shared" si="294"/>
        <v>38400</v>
      </c>
      <c r="BK1113" s="14">
        <f>SUMIFS(BJ$4:BJ1113,$AU$4:$AU1113,"="&amp;$AU1113,$AY$4:$AY1113,"="&amp;$AY1113)</f>
        <v>180000</v>
      </c>
    </row>
    <row r="1114" spans="46:63" ht="16.5" x14ac:dyDescent="0.2">
      <c r="AT1114" s="13">
        <v>1111</v>
      </c>
      <c r="AU1114" s="13">
        <f t="shared" si="286"/>
        <v>14</v>
      </c>
      <c r="AV1114" s="14">
        <f t="shared" si="287"/>
        <v>201708</v>
      </c>
      <c r="AW1114" s="14">
        <f t="shared" si="288"/>
        <v>1102017</v>
      </c>
      <c r="AX1114" s="13" t="s">
        <v>816</v>
      </c>
      <c r="AY1114" s="13">
        <f t="shared" si="289"/>
        <v>8</v>
      </c>
      <c r="AZ1114" s="13" t="s">
        <v>837</v>
      </c>
      <c r="BA1114" s="14">
        <f t="shared" si="290"/>
        <v>0</v>
      </c>
      <c r="BB1114" s="14" t="str">
        <f t="shared" si="291"/>
        <v>飞廉魂珠-8 等级-0</v>
      </c>
      <c r="BC1114" s="25" t="s">
        <v>43</v>
      </c>
      <c r="BD1114" s="14">
        <f t="shared" si="292"/>
        <v>0</v>
      </c>
      <c r="BE1114" s="14">
        <f>SUMIFS(BD$4:BD1114,$AU$4:$AU1114,"="&amp;$AU1114,$AY$4:$AY1114,"="&amp;$AY1114)</f>
        <v>0</v>
      </c>
      <c r="BF1114" s="25" t="s">
        <v>846</v>
      </c>
      <c r="BG1114" s="14">
        <f t="shared" si="293"/>
        <v>0</v>
      </c>
      <c r="BH1114" s="14">
        <f>SUMIFS(BG$4:BG1114,AU$4:AU1114,"="&amp;AU1114,AY$4:AY1114,"="&amp;AY1114)</f>
        <v>0</v>
      </c>
      <c r="BI1114" s="25" t="s">
        <v>847</v>
      </c>
      <c r="BJ1114" s="14">
        <f t="shared" si="294"/>
        <v>0</v>
      </c>
      <c r="BK1114" s="14">
        <f>SUMIFS(BJ$4:BJ1114,$AU$4:$AU1114,"="&amp;$AU1114,$AY$4:$AY1114,"="&amp;$AY1114)</f>
        <v>0</v>
      </c>
    </row>
    <row r="1115" spans="46:63" ht="16.5" x14ac:dyDescent="0.2">
      <c r="AT1115" s="13">
        <v>1112</v>
      </c>
      <c r="AU1115" s="13">
        <f t="shared" si="286"/>
        <v>14</v>
      </c>
      <c r="AV1115" s="14">
        <f t="shared" si="287"/>
        <v>201708</v>
      </c>
      <c r="AW1115" s="14">
        <f t="shared" si="288"/>
        <v>1102017</v>
      </c>
      <c r="AX1115" s="13" t="s">
        <v>816</v>
      </c>
      <c r="AY1115" s="13">
        <f t="shared" si="289"/>
        <v>8</v>
      </c>
      <c r="AZ1115" s="13" t="s">
        <v>837</v>
      </c>
      <c r="BA1115" s="14">
        <f t="shared" si="290"/>
        <v>1</v>
      </c>
      <c r="BB1115" s="14" t="str">
        <f t="shared" si="291"/>
        <v>飞廉魂珠-8 等级-1</v>
      </c>
      <c r="BC1115" s="25" t="s">
        <v>43</v>
      </c>
      <c r="BD1115" s="14">
        <f t="shared" si="292"/>
        <v>432</v>
      </c>
      <c r="BE1115" s="14">
        <f>SUMIFS(BD$4:BD1115,$AU$4:$AU1115,"="&amp;$AU1115,$AY$4:$AY1115,"="&amp;$AY1115)</f>
        <v>432</v>
      </c>
      <c r="BF1115" s="25" t="s">
        <v>846</v>
      </c>
      <c r="BG1115" s="14">
        <f t="shared" si="293"/>
        <v>160</v>
      </c>
      <c r="BH1115" s="14">
        <f>SUMIFS(BG$4:BG1115,AU$4:AU1115,"="&amp;AU1115,AY$4:AY1115,"="&amp;AY1115)</f>
        <v>160</v>
      </c>
      <c r="BI1115" s="25" t="s">
        <v>847</v>
      </c>
      <c r="BJ1115" s="14">
        <f t="shared" si="294"/>
        <v>6400</v>
      </c>
      <c r="BK1115" s="14">
        <f>SUMIFS(BJ$4:BJ1115,$AU$4:$AU1115,"="&amp;$AU1115,$AY$4:$AY1115,"="&amp;$AY1115)</f>
        <v>6400</v>
      </c>
    </row>
    <row r="1116" spans="46:63" ht="16.5" x14ac:dyDescent="0.2">
      <c r="AT1116" s="13">
        <v>1113</v>
      </c>
      <c r="AU1116" s="13">
        <f t="shared" si="286"/>
        <v>14</v>
      </c>
      <c r="AV1116" s="14">
        <f t="shared" si="287"/>
        <v>201708</v>
      </c>
      <c r="AW1116" s="14">
        <f t="shared" si="288"/>
        <v>1102017</v>
      </c>
      <c r="AX1116" s="13" t="s">
        <v>816</v>
      </c>
      <c r="AY1116" s="13">
        <f t="shared" si="289"/>
        <v>8</v>
      </c>
      <c r="AZ1116" s="13" t="s">
        <v>837</v>
      </c>
      <c r="BA1116" s="14">
        <f t="shared" si="290"/>
        <v>2</v>
      </c>
      <c r="BB1116" s="14" t="str">
        <f t="shared" si="291"/>
        <v>飞廉魂珠-8 等级-2</v>
      </c>
      <c r="BC1116" s="25" t="s">
        <v>43</v>
      </c>
      <c r="BD1116" s="14">
        <f t="shared" si="292"/>
        <v>648</v>
      </c>
      <c r="BE1116" s="14">
        <f>SUMIFS(BD$4:BD1116,$AU$4:$AU1116,"="&amp;$AU1116,$AY$4:$AY1116,"="&amp;$AY1116)</f>
        <v>1080</v>
      </c>
      <c r="BF1116" s="25" t="s">
        <v>846</v>
      </c>
      <c r="BG1116" s="14">
        <f t="shared" si="293"/>
        <v>240</v>
      </c>
      <c r="BH1116" s="14">
        <f>SUMIFS(BG$4:BG1116,AU$4:AU1116,"="&amp;AU1116,AY$4:AY1116,"="&amp;AY1116)</f>
        <v>400</v>
      </c>
      <c r="BI1116" s="25" t="s">
        <v>847</v>
      </c>
      <c r="BJ1116" s="14">
        <f t="shared" si="294"/>
        <v>9600</v>
      </c>
      <c r="BK1116" s="14">
        <f>SUMIFS(BJ$4:BJ1116,$AU$4:$AU1116,"="&amp;$AU1116,$AY$4:$AY1116,"="&amp;$AY1116)</f>
        <v>16000</v>
      </c>
    </row>
    <row r="1117" spans="46:63" ht="16.5" x14ac:dyDescent="0.2">
      <c r="AT1117" s="13">
        <v>1114</v>
      </c>
      <c r="AU1117" s="13">
        <f t="shared" si="286"/>
        <v>14</v>
      </c>
      <c r="AV1117" s="14">
        <f t="shared" si="287"/>
        <v>201708</v>
      </c>
      <c r="AW1117" s="14">
        <f t="shared" si="288"/>
        <v>1102017</v>
      </c>
      <c r="AX1117" s="13" t="s">
        <v>816</v>
      </c>
      <c r="AY1117" s="13">
        <f t="shared" si="289"/>
        <v>8</v>
      </c>
      <c r="AZ1117" s="13" t="s">
        <v>837</v>
      </c>
      <c r="BA1117" s="14">
        <f t="shared" si="290"/>
        <v>3</v>
      </c>
      <c r="BB1117" s="14" t="str">
        <f t="shared" si="291"/>
        <v>飞廉魂珠-8 等级-3</v>
      </c>
      <c r="BC1117" s="25" t="s">
        <v>43</v>
      </c>
      <c r="BD1117" s="14">
        <f t="shared" si="292"/>
        <v>864</v>
      </c>
      <c r="BE1117" s="14">
        <f>SUMIFS(BD$4:BD1117,$AU$4:$AU1117,"="&amp;$AU1117,$AY$4:$AY1117,"="&amp;$AY1117)</f>
        <v>1944</v>
      </c>
      <c r="BF1117" s="25" t="s">
        <v>846</v>
      </c>
      <c r="BG1117" s="14">
        <f t="shared" si="293"/>
        <v>320</v>
      </c>
      <c r="BH1117" s="14">
        <f>SUMIFS(BG$4:BG1117,AU$4:AU1117,"="&amp;AU1117,AY$4:AY1117,"="&amp;AY1117)</f>
        <v>720</v>
      </c>
      <c r="BI1117" s="25" t="s">
        <v>847</v>
      </c>
      <c r="BJ1117" s="14">
        <f t="shared" si="294"/>
        <v>12800</v>
      </c>
      <c r="BK1117" s="14">
        <f>SUMIFS(BJ$4:BJ1117,$AU$4:$AU1117,"="&amp;$AU1117,$AY$4:$AY1117,"="&amp;$AY1117)</f>
        <v>28800</v>
      </c>
    </row>
    <row r="1118" spans="46:63" ht="16.5" x14ac:dyDescent="0.2">
      <c r="AT1118" s="13">
        <v>1115</v>
      </c>
      <c r="AU1118" s="13">
        <f t="shared" si="286"/>
        <v>14</v>
      </c>
      <c r="AV1118" s="14">
        <f t="shared" si="287"/>
        <v>201708</v>
      </c>
      <c r="AW1118" s="14">
        <f t="shared" si="288"/>
        <v>1102017</v>
      </c>
      <c r="AX1118" s="13" t="s">
        <v>816</v>
      </c>
      <c r="AY1118" s="13">
        <f t="shared" si="289"/>
        <v>8</v>
      </c>
      <c r="AZ1118" s="13" t="s">
        <v>837</v>
      </c>
      <c r="BA1118" s="14">
        <f t="shared" si="290"/>
        <v>4</v>
      </c>
      <c r="BB1118" s="14" t="str">
        <f t="shared" si="291"/>
        <v>飞廉魂珠-8 等级-4</v>
      </c>
      <c r="BC1118" s="25" t="s">
        <v>43</v>
      </c>
      <c r="BD1118" s="14">
        <f t="shared" si="292"/>
        <v>1296</v>
      </c>
      <c r="BE1118" s="14">
        <f>SUMIFS(BD$4:BD1118,$AU$4:$AU1118,"="&amp;$AU1118,$AY$4:$AY1118,"="&amp;$AY1118)</f>
        <v>3240</v>
      </c>
      <c r="BF1118" s="25" t="s">
        <v>846</v>
      </c>
      <c r="BG1118" s="14">
        <f t="shared" si="293"/>
        <v>480</v>
      </c>
      <c r="BH1118" s="14">
        <f>SUMIFS(BG$4:BG1118,AU$4:AU1118,"="&amp;AU1118,AY$4:AY1118,"="&amp;AY1118)</f>
        <v>1200</v>
      </c>
      <c r="BI1118" s="25" t="s">
        <v>847</v>
      </c>
      <c r="BJ1118" s="14">
        <f t="shared" si="294"/>
        <v>19200</v>
      </c>
      <c r="BK1118" s="14">
        <f>SUMIFS(BJ$4:BJ1118,$AU$4:$AU1118,"="&amp;$AU1118,$AY$4:$AY1118,"="&amp;$AY1118)</f>
        <v>48000</v>
      </c>
    </row>
    <row r="1119" spans="46:63" ht="16.5" x14ac:dyDescent="0.2">
      <c r="AT1119" s="13">
        <v>1116</v>
      </c>
      <c r="AU1119" s="13">
        <f t="shared" si="286"/>
        <v>14</v>
      </c>
      <c r="AV1119" s="14">
        <f t="shared" si="287"/>
        <v>201708</v>
      </c>
      <c r="AW1119" s="14">
        <f t="shared" si="288"/>
        <v>1102017</v>
      </c>
      <c r="AX1119" s="13" t="s">
        <v>816</v>
      </c>
      <c r="AY1119" s="13">
        <f t="shared" si="289"/>
        <v>8</v>
      </c>
      <c r="AZ1119" s="13" t="s">
        <v>837</v>
      </c>
      <c r="BA1119" s="14">
        <f t="shared" si="290"/>
        <v>5</v>
      </c>
      <c r="BB1119" s="14" t="str">
        <f t="shared" si="291"/>
        <v>飞廉魂珠-8 等级-5</v>
      </c>
      <c r="BC1119" s="25" t="s">
        <v>43</v>
      </c>
      <c r="BD1119" s="14">
        <f t="shared" si="292"/>
        <v>1728</v>
      </c>
      <c r="BE1119" s="14">
        <f>SUMIFS(BD$4:BD1119,$AU$4:$AU1119,"="&amp;$AU1119,$AY$4:$AY1119,"="&amp;$AY1119)</f>
        <v>4968</v>
      </c>
      <c r="BF1119" s="25" t="s">
        <v>846</v>
      </c>
      <c r="BG1119" s="14">
        <f t="shared" si="293"/>
        <v>640</v>
      </c>
      <c r="BH1119" s="14">
        <f>SUMIFS(BG$4:BG1119,AU$4:AU1119,"="&amp;AU1119,AY$4:AY1119,"="&amp;AY1119)</f>
        <v>1840</v>
      </c>
      <c r="BI1119" s="25" t="s">
        <v>847</v>
      </c>
      <c r="BJ1119" s="14">
        <f t="shared" si="294"/>
        <v>25600</v>
      </c>
      <c r="BK1119" s="14">
        <f>SUMIFS(BJ$4:BJ1119,$AU$4:$AU1119,"="&amp;$AU1119,$AY$4:$AY1119,"="&amp;$AY1119)</f>
        <v>73600</v>
      </c>
    </row>
    <row r="1120" spans="46:63" ht="16.5" x14ac:dyDescent="0.2">
      <c r="AT1120" s="13">
        <v>1117</v>
      </c>
      <c r="AU1120" s="13">
        <f t="shared" si="286"/>
        <v>14</v>
      </c>
      <c r="AV1120" s="14">
        <f t="shared" si="287"/>
        <v>201708</v>
      </c>
      <c r="AW1120" s="14">
        <f t="shared" si="288"/>
        <v>1102017</v>
      </c>
      <c r="AX1120" s="13" t="s">
        <v>816</v>
      </c>
      <c r="AY1120" s="13">
        <f t="shared" si="289"/>
        <v>8</v>
      </c>
      <c r="AZ1120" s="13" t="s">
        <v>837</v>
      </c>
      <c r="BA1120" s="14">
        <f t="shared" si="290"/>
        <v>6</v>
      </c>
      <c r="BB1120" s="14" t="str">
        <f t="shared" si="291"/>
        <v>飞廉魂珠-8 等级-6</v>
      </c>
      <c r="BC1120" s="25" t="s">
        <v>43</v>
      </c>
      <c r="BD1120" s="14">
        <f t="shared" si="292"/>
        <v>2160</v>
      </c>
      <c r="BE1120" s="14">
        <f>SUMIFS(BD$4:BD1120,$AU$4:$AU1120,"="&amp;$AU1120,$AY$4:$AY1120,"="&amp;$AY1120)</f>
        <v>7128</v>
      </c>
      <c r="BF1120" s="25" t="s">
        <v>846</v>
      </c>
      <c r="BG1120" s="14">
        <f t="shared" si="293"/>
        <v>800</v>
      </c>
      <c r="BH1120" s="14">
        <f>SUMIFS(BG$4:BG1120,AU$4:AU1120,"="&amp;AU1120,AY$4:AY1120,"="&amp;AY1120)</f>
        <v>2640</v>
      </c>
      <c r="BI1120" s="25" t="s">
        <v>847</v>
      </c>
      <c r="BJ1120" s="14">
        <f t="shared" si="294"/>
        <v>32000</v>
      </c>
      <c r="BK1120" s="14">
        <f>SUMIFS(BJ$4:BJ1120,$AU$4:$AU1120,"="&amp;$AU1120,$AY$4:$AY1120,"="&amp;$AY1120)</f>
        <v>105600</v>
      </c>
    </row>
    <row r="1121" spans="46:63" ht="16.5" x14ac:dyDescent="0.2">
      <c r="AT1121" s="13">
        <v>1118</v>
      </c>
      <c r="AU1121" s="13">
        <f t="shared" si="286"/>
        <v>14</v>
      </c>
      <c r="AV1121" s="14">
        <f t="shared" si="287"/>
        <v>201708</v>
      </c>
      <c r="AW1121" s="14">
        <f t="shared" si="288"/>
        <v>1102017</v>
      </c>
      <c r="AX1121" s="13" t="s">
        <v>816</v>
      </c>
      <c r="AY1121" s="13">
        <f t="shared" si="289"/>
        <v>8</v>
      </c>
      <c r="AZ1121" s="13" t="s">
        <v>837</v>
      </c>
      <c r="BA1121" s="14">
        <f t="shared" si="290"/>
        <v>7</v>
      </c>
      <c r="BB1121" s="14" t="str">
        <f t="shared" si="291"/>
        <v>飞廉魂珠-8 等级-7</v>
      </c>
      <c r="BC1121" s="25" t="s">
        <v>43</v>
      </c>
      <c r="BD1121" s="14">
        <f t="shared" si="292"/>
        <v>2592</v>
      </c>
      <c r="BE1121" s="14">
        <f>SUMIFS(BD$4:BD1121,$AU$4:$AU1121,"="&amp;$AU1121,$AY$4:$AY1121,"="&amp;$AY1121)</f>
        <v>9720</v>
      </c>
      <c r="BF1121" s="25" t="s">
        <v>846</v>
      </c>
      <c r="BG1121" s="14">
        <f t="shared" si="293"/>
        <v>960</v>
      </c>
      <c r="BH1121" s="14">
        <f>SUMIFS(BG$4:BG1121,AU$4:AU1121,"="&amp;AU1121,AY$4:AY1121,"="&amp;AY1121)</f>
        <v>3600</v>
      </c>
      <c r="BI1121" s="25" t="s">
        <v>847</v>
      </c>
      <c r="BJ1121" s="14">
        <f t="shared" si="294"/>
        <v>38400</v>
      </c>
      <c r="BK1121" s="14">
        <f>SUMIFS(BJ$4:BJ1121,$AU$4:$AU1121,"="&amp;$AU1121,$AY$4:$AY1121,"="&amp;$AY1121)</f>
        <v>144000</v>
      </c>
    </row>
    <row r="1122" spans="46:63" ht="16.5" x14ac:dyDescent="0.2">
      <c r="AT1122" s="13">
        <v>1119</v>
      </c>
      <c r="AU1122" s="13">
        <f t="shared" si="286"/>
        <v>14</v>
      </c>
      <c r="AV1122" s="14">
        <f t="shared" si="287"/>
        <v>201708</v>
      </c>
      <c r="AW1122" s="14">
        <f t="shared" si="288"/>
        <v>1102017</v>
      </c>
      <c r="AX1122" s="13" t="s">
        <v>816</v>
      </c>
      <c r="AY1122" s="13">
        <f t="shared" si="289"/>
        <v>8</v>
      </c>
      <c r="AZ1122" s="13" t="s">
        <v>837</v>
      </c>
      <c r="BA1122" s="14">
        <f t="shared" si="290"/>
        <v>8</v>
      </c>
      <c r="BB1122" s="14" t="str">
        <f t="shared" si="291"/>
        <v>飞廉魂珠-8 等级-8</v>
      </c>
      <c r="BC1122" s="25" t="s">
        <v>43</v>
      </c>
      <c r="BD1122" s="14">
        <f t="shared" si="292"/>
        <v>3024</v>
      </c>
      <c r="BE1122" s="14">
        <f>SUMIFS(BD$4:BD1122,$AU$4:$AU1122,"="&amp;$AU1122,$AY$4:$AY1122,"="&amp;$AY1122)</f>
        <v>12744</v>
      </c>
      <c r="BF1122" s="25" t="s">
        <v>846</v>
      </c>
      <c r="BG1122" s="14">
        <f t="shared" si="293"/>
        <v>1120</v>
      </c>
      <c r="BH1122" s="14">
        <f>SUMIFS(BG$4:BG1122,AU$4:AU1122,"="&amp;AU1122,AY$4:AY1122,"="&amp;AY1122)</f>
        <v>4720</v>
      </c>
      <c r="BI1122" s="25" t="s">
        <v>847</v>
      </c>
      <c r="BJ1122" s="14">
        <f t="shared" si="294"/>
        <v>44800</v>
      </c>
      <c r="BK1122" s="14">
        <f>SUMIFS(BJ$4:BJ1122,$AU$4:$AU1122,"="&amp;$AU1122,$AY$4:$AY1122,"="&amp;$AY1122)</f>
        <v>188800</v>
      </c>
    </row>
    <row r="1123" spans="46:63" ht="16.5" x14ac:dyDescent="0.2">
      <c r="AT1123" s="13">
        <v>1120</v>
      </c>
      <c r="AU1123" s="13">
        <f t="shared" si="286"/>
        <v>14</v>
      </c>
      <c r="AV1123" s="14">
        <f t="shared" si="287"/>
        <v>201708</v>
      </c>
      <c r="AW1123" s="14">
        <f t="shared" si="288"/>
        <v>1102017</v>
      </c>
      <c r="AX1123" s="13" t="s">
        <v>816</v>
      </c>
      <c r="AY1123" s="13">
        <f t="shared" si="289"/>
        <v>8</v>
      </c>
      <c r="AZ1123" s="13" t="s">
        <v>837</v>
      </c>
      <c r="BA1123" s="14">
        <f t="shared" si="290"/>
        <v>9</v>
      </c>
      <c r="BB1123" s="14" t="str">
        <f t="shared" si="291"/>
        <v>飞廉魂珠-8 等级-9</v>
      </c>
      <c r="BC1123" s="25" t="s">
        <v>43</v>
      </c>
      <c r="BD1123" s="14">
        <f t="shared" si="292"/>
        <v>3456</v>
      </c>
      <c r="BE1123" s="14">
        <f>SUMIFS(BD$4:BD1123,$AU$4:$AU1123,"="&amp;$AU1123,$AY$4:$AY1123,"="&amp;$AY1123)</f>
        <v>16200</v>
      </c>
      <c r="BF1123" s="25" t="s">
        <v>846</v>
      </c>
      <c r="BG1123" s="14">
        <f t="shared" si="293"/>
        <v>1280</v>
      </c>
      <c r="BH1123" s="14">
        <f>SUMIFS(BG$4:BG1123,AU$4:AU1123,"="&amp;AU1123,AY$4:AY1123,"="&amp;AY1123)</f>
        <v>6000</v>
      </c>
      <c r="BI1123" s="25" t="s">
        <v>847</v>
      </c>
      <c r="BJ1123" s="14">
        <f t="shared" si="294"/>
        <v>51200</v>
      </c>
      <c r="BK1123" s="14">
        <f>SUMIFS(BJ$4:BJ1123,$AU$4:$AU1123,"="&amp;$AU1123,$AY$4:$AY1123,"="&amp;$AY1123)</f>
        <v>240000</v>
      </c>
    </row>
    <row r="1124" spans="46:63" ht="16.5" x14ac:dyDescent="0.2">
      <c r="AT1124" s="13">
        <v>1121</v>
      </c>
      <c r="AU1124" s="13">
        <f t="shared" si="286"/>
        <v>15</v>
      </c>
      <c r="AV1124" s="14">
        <f t="shared" si="287"/>
        <v>202001</v>
      </c>
      <c r="AW1124" s="14">
        <f t="shared" si="288"/>
        <v>1102020</v>
      </c>
      <c r="AX1124" s="13" t="s">
        <v>816</v>
      </c>
      <c r="AY1124" s="13">
        <f t="shared" si="289"/>
        <v>1</v>
      </c>
      <c r="AZ1124" s="13" t="s">
        <v>837</v>
      </c>
      <c r="BA1124" s="14">
        <f t="shared" si="290"/>
        <v>0</v>
      </c>
      <c r="BB1124" s="14" t="str">
        <f t="shared" si="291"/>
        <v>高顺魂珠-1 等级-0</v>
      </c>
      <c r="BC1124" s="25" t="s">
        <v>43</v>
      </c>
      <c r="BD1124" s="14">
        <f t="shared" si="292"/>
        <v>0</v>
      </c>
      <c r="BE1124" s="14">
        <f>SUMIFS(BD$4:BD1124,$AU$4:$AU1124,"="&amp;$AU1124,$AY$4:$AY1124,"="&amp;$AY1124)</f>
        <v>0</v>
      </c>
      <c r="BF1124" s="25" t="s">
        <v>846</v>
      </c>
      <c r="BG1124" s="14">
        <f t="shared" si="293"/>
        <v>0</v>
      </c>
      <c r="BH1124" s="14">
        <f>SUMIFS(BG$4:BG1124,AU$4:AU1124,"="&amp;AU1124,AY$4:AY1124,"="&amp;AY1124)</f>
        <v>0</v>
      </c>
      <c r="BI1124" s="25" t="s">
        <v>847</v>
      </c>
      <c r="BJ1124" s="14">
        <f t="shared" si="294"/>
        <v>0</v>
      </c>
      <c r="BK1124" s="14">
        <f>SUMIFS(BJ$4:BJ1124,$AU$4:$AU1124,"="&amp;$AU1124,$AY$4:$AY1124,"="&amp;$AY1124)</f>
        <v>0</v>
      </c>
    </row>
    <row r="1125" spans="46:63" ht="16.5" x14ac:dyDescent="0.2">
      <c r="AT1125" s="13">
        <v>1122</v>
      </c>
      <c r="AU1125" s="13">
        <f t="shared" si="286"/>
        <v>15</v>
      </c>
      <c r="AV1125" s="14">
        <f t="shared" si="287"/>
        <v>202001</v>
      </c>
      <c r="AW1125" s="14">
        <f t="shared" si="288"/>
        <v>1102020</v>
      </c>
      <c r="AX1125" s="13" t="s">
        <v>816</v>
      </c>
      <c r="AY1125" s="13">
        <f t="shared" si="289"/>
        <v>1</v>
      </c>
      <c r="AZ1125" s="13" t="s">
        <v>837</v>
      </c>
      <c r="BA1125" s="14">
        <f t="shared" si="290"/>
        <v>1</v>
      </c>
      <c r="BB1125" s="14" t="str">
        <f t="shared" si="291"/>
        <v>高顺魂珠-1 等级-1</v>
      </c>
      <c r="BC1125" s="25" t="s">
        <v>43</v>
      </c>
      <c r="BD1125" s="14">
        <f t="shared" si="292"/>
        <v>44</v>
      </c>
      <c r="BE1125" s="14">
        <f>SUMIFS(BD$4:BD1125,$AU$4:$AU1125,"="&amp;$AU1125,$AY$4:$AY1125,"="&amp;$AY1125)</f>
        <v>44</v>
      </c>
      <c r="BF1125" s="25" t="s">
        <v>846</v>
      </c>
      <c r="BG1125" s="14">
        <f t="shared" si="293"/>
        <v>20</v>
      </c>
      <c r="BH1125" s="14">
        <f>SUMIFS(BG$4:BG1125,AU$4:AU1125,"="&amp;AU1125,AY$4:AY1125,"="&amp;AY1125)</f>
        <v>20</v>
      </c>
      <c r="BI1125" s="25" t="s">
        <v>847</v>
      </c>
      <c r="BJ1125" s="14">
        <f t="shared" si="294"/>
        <v>800</v>
      </c>
      <c r="BK1125" s="14">
        <f>SUMIFS(BJ$4:BJ1125,$AU$4:$AU1125,"="&amp;$AU1125,$AY$4:$AY1125,"="&amp;$AY1125)</f>
        <v>800</v>
      </c>
    </row>
    <row r="1126" spans="46:63" ht="16.5" x14ac:dyDescent="0.2">
      <c r="AT1126" s="13">
        <v>1123</v>
      </c>
      <c r="AU1126" s="13">
        <f t="shared" si="286"/>
        <v>15</v>
      </c>
      <c r="AV1126" s="14">
        <f t="shared" si="287"/>
        <v>202001</v>
      </c>
      <c r="AW1126" s="14">
        <f t="shared" si="288"/>
        <v>1102020</v>
      </c>
      <c r="AX1126" s="13" t="s">
        <v>816</v>
      </c>
      <c r="AY1126" s="13">
        <f t="shared" si="289"/>
        <v>1</v>
      </c>
      <c r="AZ1126" s="13" t="s">
        <v>837</v>
      </c>
      <c r="BA1126" s="14">
        <f t="shared" si="290"/>
        <v>2</v>
      </c>
      <c r="BB1126" s="14" t="str">
        <f t="shared" si="291"/>
        <v>高顺魂珠-1 等级-2</v>
      </c>
      <c r="BC1126" s="25" t="s">
        <v>43</v>
      </c>
      <c r="BD1126" s="14">
        <f t="shared" si="292"/>
        <v>66</v>
      </c>
      <c r="BE1126" s="14">
        <f>SUMIFS(BD$4:BD1126,$AU$4:$AU1126,"="&amp;$AU1126,$AY$4:$AY1126,"="&amp;$AY1126)</f>
        <v>110</v>
      </c>
      <c r="BF1126" s="25" t="s">
        <v>846</v>
      </c>
      <c r="BG1126" s="14">
        <f t="shared" si="293"/>
        <v>30</v>
      </c>
      <c r="BH1126" s="14">
        <f>SUMIFS(BG$4:BG1126,AU$4:AU1126,"="&amp;AU1126,AY$4:AY1126,"="&amp;AY1126)</f>
        <v>50</v>
      </c>
      <c r="BI1126" s="25" t="s">
        <v>847</v>
      </c>
      <c r="BJ1126" s="14">
        <f t="shared" si="294"/>
        <v>1200</v>
      </c>
      <c r="BK1126" s="14">
        <f>SUMIFS(BJ$4:BJ1126,$AU$4:$AU1126,"="&amp;$AU1126,$AY$4:$AY1126,"="&amp;$AY1126)</f>
        <v>2000</v>
      </c>
    </row>
    <row r="1127" spans="46:63" ht="16.5" x14ac:dyDescent="0.2">
      <c r="AT1127" s="13">
        <v>1124</v>
      </c>
      <c r="AU1127" s="13">
        <f t="shared" si="286"/>
        <v>15</v>
      </c>
      <c r="AV1127" s="14">
        <f t="shared" si="287"/>
        <v>202001</v>
      </c>
      <c r="AW1127" s="14">
        <f t="shared" si="288"/>
        <v>1102020</v>
      </c>
      <c r="AX1127" s="13" t="s">
        <v>816</v>
      </c>
      <c r="AY1127" s="13">
        <f t="shared" si="289"/>
        <v>1</v>
      </c>
      <c r="AZ1127" s="13" t="s">
        <v>837</v>
      </c>
      <c r="BA1127" s="14">
        <f t="shared" si="290"/>
        <v>3</v>
      </c>
      <c r="BB1127" s="14" t="str">
        <f t="shared" si="291"/>
        <v>高顺魂珠-1 等级-3</v>
      </c>
      <c r="BC1127" s="25" t="s">
        <v>43</v>
      </c>
      <c r="BD1127" s="14">
        <f t="shared" si="292"/>
        <v>88</v>
      </c>
      <c r="BE1127" s="14">
        <f>SUMIFS(BD$4:BD1127,$AU$4:$AU1127,"="&amp;$AU1127,$AY$4:$AY1127,"="&amp;$AY1127)</f>
        <v>198</v>
      </c>
      <c r="BF1127" s="25" t="s">
        <v>846</v>
      </c>
      <c r="BG1127" s="14">
        <f t="shared" si="293"/>
        <v>40</v>
      </c>
      <c r="BH1127" s="14">
        <f>SUMIFS(BG$4:BG1127,AU$4:AU1127,"="&amp;AU1127,AY$4:AY1127,"="&amp;AY1127)</f>
        <v>90</v>
      </c>
      <c r="BI1127" s="25" t="s">
        <v>847</v>
      </c>
      <c r="BJ1127" s="14">
        <f t="shared" si="294"/>
        <v>1600</v>
      </c>
      <c r="BK1127" s="14">
        <f>SUMIFS(BJ$4:BJ1127,$AU$4:$AU1127,"="&amp;$AU1127,$AY$4:$AY1127,"="&amp;$AY1127)</f>
        <v>3600</v>
      </c>
    </row>
    <row r="1128" spans="46:63" ht="16.5" x14ac:dyDescent="0.2">
      <c r="AT1128" s="13">
        <v>1125</v>
      </c>
      <c r="AU1128" s="13">
        <f t="shared" si="286"/>
        <v>15</v>
      </c>
      <c r="AV1128" s="14">
        <f t="shared" si="287"/>
        <v>202001</v>
      </c>
      <c r="AW1128" s="14">
        <f t="shared" si="288"/>
        <v>1102020</v>
      </c>
      <c r="AX1128" s="13" t="s">
        <v>816</v>
      </c>
      <c r="AY1128" s="13">
        <f t="shared" si="289"/>
        <v>1</v>
      </c>
      <c r="AZ1128" s="13" t="s">
        <v>837</v>
      </c>
      <c r="BA1128" s="14">
        <f t="shared" si="290"/>
        <v>4</v>
      </c>
      <c r="BB1128" s="14" t="str">
        <f t="shared" si="291"/>
        <v>高顺魂珠-1 等级-4</v>
      </c>
      <c r="BC1128" s="25" t="s">
        <v>43</v>
      </c>
      <c r="BD1128" s="14">
        <f t="shared" si="292"/>
        <v>132</v>
      </c>
      <c r="BE1128" s="14">
        <f>SUMIFS(BD$4:BD1128,$AU$4:$AU1128,"="&amp;$AU1128,$AY$4:$AY1128,"="&amp;$AY1128)</f>
        <v>330</v>
      </c>
      <c r="BF1128" s="25" t="s">
        <v>846</v>
      </c>
      <c r="BG1128" s="14">
        <f t="shared" si="293"/>
        <v>60</v>
      </c>
      <c r="BH1128" s="14">
        <f>SUMIFS(BG$4:BG1128,AU$4:AU1128,"="&amp;AU1128,AY$4:AY1128,"="&amp;AY1128)</f>
        <v>150</v>
      </c>
      <c r="BI1128" s="25" t="s">
        <v>847</v>
      </c>
      <c r="BJ1128" s="14">
        <f t="shared" si="294"/>
        <v>2400</v>
      </c>
      <c r="BK1128" s="14">
        <f>SUMIFS(BJ$4:BJ1128,$AU$4:$AU1128,"="&amp;$AU1128,$AY$4:$AY1128,"="&amp;$AY1128)</f>
        <v>6000</v>
      </c>
    </row>
    <row r="1129" spans="46:63" ht="16.5" x14ac:dyDescent="0.2">
      <c r="AT1129" s="13">
        <v>1126</v>
      </c>
      <c r="AU1129" s="13">
        <f t="shared" si="286"/>
        <v>15</v>
      </c>
      <c r="AV1129" s="14">
        <f t="shared" si="287"/>
        <v>202001</v>
      </c>
      <c r="AW1129" s="14">
        <f t="shared" si="288"/>
        <v>1102020</v>
      </c>
      <c r="AX1129" s="13" t="s">
        <v>816</v>
      </c>
      <c r="AY1129" s="13">
        <f t="shared" si="289"/>
        <v>1</v>
      </c>
      <c r="AZ1129" s="13" t="s">
        <v>837</v>
      </c>
      <c r="BA1129" s="14">
        <f t="shared" si="290"/>
        <v>5</v>
      </c>
      <c r="BB1129" s="14" t="str">
        <f t="shared" si="291"/>
        <v>高顺魂珠-1 等级-5</v>
      </c>
      <c r="BC1129" s="25" t="s">
        <v>43</v>
      </c>
      <c r="BD1129" s="14">
        <f t="shared" si="292"/>
        <v>176</v>
      </c>
      <c r="BE1129" s="14">
        <f>SUMIFS(BD$4:BD1129,$AU$4:$AU1129,"="&amp;$AU1129,$AY$4:$AY1129,"="&amp;$AY1129)</f>
        <v>506</v>
      </c>
      <c r="BF1129" s="25" t="s">
        <v>846</v>
      </c>
      <c r="BG1129" s="14">
        <f t="shared" si="293"/>
        <v>80</v>
      </c>
      <c r="BH1129" s="14">
        <f>SUMIFS(BG$4:BG1129,AU$4:AU1129,"="&amp;AU1129,AY$4:AY1129,"="&amp;AY1129)</f>
        <v>230</v>
      </c>
      <c r="BI1129" s="25" t="s">
        <v>847</v>
      </c>
      <c r="BJ1129" s="14">
        <f t="shared" si="294"/>
        <v>3200</v>
      </c>
      <c r="BK1129" s="14">
        <f>SUMIFS(BJ$4:BJ1129,$AU$4:$AU1129,"="&amp;$AU1129,$AY$4:$AY1129,"="&amp;$AY1129)</f>
        <v>9200</v>
      </c>
    </row>
    <row r="1130" spans="46:63" ht="16.5" x14ac:dyDescent="0.2">
      <c r="AT1130" s="13">
        <v>1127</v>
      </c>
      <c r="AU1130" s="13">
        <f t="shared" si="286"/>
        <v>15</v>
      </c>
      <c r="AV1130" s="14">
        <f t="shared" si="287"/>
        <v>202001</v>
      </c>
      <c r="AW1130" s="14">
        <f t="shared" si="288"/>
        <v>1102020</v>
      </c>
      <c r="AX1130" s="13" t="s">
        <v>816</v>
      </c>
      <c r="AY1130" s="13">
        <f t="shared" si="289"/>
        <v>1</v>
      </c>
      <c r="AZ1130" s="13" t="s">
        <v>837</v>
      </c>
      <c r="BA1130" s="14">
        <f t="shared" si="290"/>
        <v>6</v>
      </c>
      <c r="BB1130" s="14" t="str">
        <f t="shared" si="291"/>
        <v>高顺魂珠-1 等级-6</v>
      </c>
      <c r="BC1130" s="25" t="s">
        <v>43</v>
      </c>
      <c r="BD1130" s="14">
        <f t="shared" si="292"/>
        <v>220</v>
      </c>
      <c r="BE1130" s="14">
        <f>SUMIFS(BD$4:BD1130,$AU$4:$AU1130,"="&amp;$AU1130,$AY$4:$AY1130,"="&amp;$AY1130)</f>
        <v>726</v>
      </c>
      <c r="BF1130" s="25" t="s">
        <v>846</v>
      </c>
      <c r="BG1130" s="14">
        <f t="shared" si="293"/>
        <v>100</v>
      </c>
      <c r="BH1130" s="14">
        <f>SUMIFS(BG$4:BG1130,AU$4:AU1130,"="&amp;AU1130,AY$4:AY1130,"="&amp;AY1130)</f>
        <v>330</v>
      </c>
      <c r="BI1130" s="25" t="s">
        <v>847</v>
      </c>
      <c r="BJ1130" s="14">
        <f t="shared" si="294"/>
        <v>4000</v>
      </c>
      <c r="BK1130" s="14">
        <f>SUMIFS(BJ$4:BJ1130,$AU$4:$AU1130,"="&amp;$AU1130,$AY$4:$AY1130,"="&amp;$AY1130)</f>
        <v>13200</v>
      </c>
    </row>
    <row r="1131" spans="46:63" ht="16.5" x14ac:dyDescent="0.2">
      <c r="AT1131" s="13">
        <v>1128</v>
      </c>
      <c r="AU1131" s="13">
        <f t="shared" si="286"/>
        <v>15</v>
      </c>
      <c r="AV1131" s="14">
        <f t="shared" si="287"/>
        <v>202001</v>
      </c>
      <c r="AW1131" s="14">
        <f t="shared" si="288"/>
        <v>1102020</v>
      </c>
      <c r="AX1131" s="13" t="s">
        <v>816</v>
      </c>
      <c r="AY1131" s="13">
        <f t="shared" si="289"/>
        <v>1</v>
      </c>
      <c r="AZ1131" s="13" t="s">
        <v>837</v>
      </c>
      <c r="BA1131" s="14">
        <f t="shared" si="290"/>
        <v>7</v>
      </c>
      <c r="BB1131" s="14" t="str">
        <f t="shared" si="291"/>
        <v>高顺魂珠-1 等级-7</v>
      </c>
      <c r="BC1131" s="25" t="s">
        <v>43</v>
      </c>
      <c r="BD1131" s="14">
        <f t="shared" si="292"/>
        <v>264</v>
      </c>
      <c r="BE1131" s="14">
        <f>SUMIFS(BD$4:BD1131,$AU$4:$AU1131,"="&amp;$AU1131,$AY$4:$AY1131,"="&amp;$AY1131)</f>
        <v>990</v>
      </c>
      <c r="BF1131" s="25" t="s">
        <v>846</v>
      </c>
      <c r="BG1131" s="14">
        <f t="shared" si="293"/>
        <v>120</v>
      </c>
      <c r="BH1131" s="14">
        <f>SUMIFS(BG$4:BG1131,AU$4:AU1131,"="&amp;AU1131,AY$4:AY1131,"="&amp;AY1131)</f>
        <v>450</v>
      </c>
      <c r="BI1131" s="25" t="s">
        <v>847</v>
      </c>
      <c r="BJ1131" s="14">
        <f t="shared" si="294"/>
        <v>4800</v>
      </c>
      <c r="BK1131" s="14">
        <f>SUMIFS(BJ$4:BJ1131,$AU$4:$AU1131,"="&amp;$AU1131,$AY$4:$AY1131,"="&amp;$AY1131)</f>
        <v>18000</v>
      </c>
    </row>
    <row r="1132" spans="46:63" ht="16.5" x14ac:dyDescent="0.2">
      <c r="AT1132" s="13">
        <v>1129</v>
      </c>
      <c r="AU1132" s="13">
        <f t="shared" si="286"/>
        <v>15</v>
      </c>
      <c r="AV1132" s="14">
        <f t="shared" si="287"/>
        <v>202001</v>
      </c>
      <c r="AW1132" s="14">
        <f t="shared" si="288"/>
        <v>1102020</v>
      </c>
      <c r="AX1132" s="13" t="s">
        <v>816</v>
      </c>
      <c r="AY1132" s="13">
        <f t="shared" si="289"/>
        <v>1</v>
      </c>
      <c r="AZ1132" s="13" t="s">
        <v>837</v>
      </c>
      <c r="BA1132" s="14">
        <f t="shared" si="290"/>
        <v>8</v>
      </c>
      <c r="BB1132" s="14" t="str">
        <f t="shared" si="291"/>
        <v>高顺魂珠-1 等级-8</v>
      </c>
      <c r="BC1132" s="25" t="s">
        <v>43</v>
      </c>
      <c r="BD1132" s="14">
        <f t="shared" si="292"/>
        <v>308</v>
      </c>
      <c r="BE1132" s="14">
        <f>SUMIFS(BD$4:BD1132,$AU$4:$AU1132,"="&amp;$AU1132,$AY$4:$AY1132,"="&amp;$AY1132)</f>
        <v>1298</v>
      </c>
      <c r="BF1132" s="25" t="s">
        <v>846</v>
      </c>
      <c r="BG1132" s="14">
        <f t="shared" si="293"/>
        <v>140</v>
      </c>
      <c r="BH1132" s="14">
        <f>SUMIFS(BG$4:BG1132,AU$4:AU1132,"="&amp;AU1132,AY$4:AY1132,"="&amp;AY1132)</f>
        <v>590</v>
      </c>
      <c r="BI1132" s="25" t="s">
        <v>847</v>
      </c>
      <c r="BJ1132" s="14">
        <f t="shared" si="294"/>
        <v>5600</v>
      </c>
      <c r="BK1132" s="14">
        <f>SUMIFS(BJ$4:BJ1132,$AU$4:$AU1132,"="&amp;$AU1132,$AY$4:$AY1132,"="&amp;$AY1132)</f>
        <v>23600</v>
      </c>
    </row>
    <row r="1133" spans="46:63" ht="16.5" x14ac:dyDescent="0.2">
      <c r="AT1133" s="13">
        <v>1130</v>
      </c>
      <c r="AU1133" s="13">
        <f t="shared" si="286"/>
        <v>15</v>
      </c>
      <c r="AV1133" s="14">
        <f t="shared" si="287"/>
        <v>202001</v>
      </c>
      <c r="AW1133" s="14">
        <f t="shared" si="288"/>
        <v>1102020</v>
      </c>
      <c r="AX1133" s="13" t="s">
        <v>816</v>
      </c>
      <c r="AY1133" s="13">
        <f t="shared" si="289"/>
        <v>1</v>
      </c>
      <c r="AZ1133" s="13" t="s">
        <v>837</v>
      </c>
      <c r="BA1133" s="14">
        <f t="shared" si="290"/>
        <v>9</v>
      </c>
      <c r="BB1133" s="14" t="str">
        <f t="shared" si="291"/>
        <v>高顺魂珠-1 等级-9</v>
      </c>
      <c r="BC1133" s="25" t="s">
        <v>43</v>
      </c>
      <c r="BD1133" s="14">
        <f t="shared" si="292"/>
        <v>352</v>
      </c>
      <c r="BE1133" s="14">
        <f>SUMIFS(BD$4:BD1133,$AU$4:$AU1133,"="&amp;$AU1133,$AY$4:$AY1133,"="&amp;$AY1133)</f>
        <v>1650</v>
      </c>
      <c r="BF1133" s="25" t="s">
        <v>846</v>
      </c>
      <c r="BG1133" s="14">
        <f t="shared" si="293"/>
        <v>160</v>
      </c>
      <c r="BH1133" s="14">
        <f>SUMIFS(BG$4:BG1133,AU$4:AU1133,"="&amp;AU1133,AY$4:AY1133,"="&amp;AY1133)</f>
        <v>750</v>
      </c>
      <c r="BI1133" s="25" t="s">
        <v>847</v>
      </c>
      <c r="BJ1133" s="14">
        <f t="shared" si="294"/>
        <v>6400</v>
      </c>
      <c r="BK1133" s="14">
        <f>SUMIFS(BJ$4:BJ1133,$AU$4:$AU1133,"="&amp;$AU1133,$AY$4:$AY1133,"="&amp;$AY1133)</f>
        <v>30000</v>
      </c>
    </row>
    <row r="1134" spans="46:63" ht="16.5" x14ac:dyDescent="0.2">
      <c r="AT1134" s="13">
        <v>1131</v>
      </c>
      <c r="AU1134" s="13">
        <f t="shared" si="286"/>
        <v>15</v>
      </c>
      <c r="AV1134" s="14">
        <f t="shared" si="287"/>
        <v>202002</v>
      </c>
      <c r="AW1134" s="14">
        <f t="shared" si="288"/>
        <v>1102020</v>
      </c>
      <c r="AX1134" s="13" t="s">
        <v>816</v>
      </c>
      <c r="AY1134" s="13">
        <f t="shared" si="289"/>
        <v>2</v>
      </c>
      <c r="AZ1134" s="13" t="s">
        <v>837</v>
      </c>
      <c r="BA1134" s="14">
        <f t="shared" si="290"/>
        <v>0</v>
      </c>
      <c r="BB1134" s="14" t="str">
        <f t="shared" si="291"/>
        <v>高顺魂珠-2 等级-0</v>
      </c>
      <c r="BC1134" s="25" t="s">
        <v>43</v>
      </c>
      <c r="BD1134" s="14">
        <f t="shared" si="292"/>
        <v>0</v>
      </c>
      <c r="BE1134" s="14">
        <f>SUMIFS(BD$4:BD1134,$AU$4:$AU1134,"="&amp;$AU1134,$AY$4:$AY1134,"="&amp;$AY1134)</f>
        <v>0</v>
      </c>
      <c r="BF1134" s="25" t="s">
        <v>846</v>
      </c>
      <c r="BG1134" s="14">
        <f t="shared" si="293"/>
        <v>0</v>
      </c>
      <c r="BH1134" s="14">
        <f>SUMIFS(BG$4:BG1134,AU$4:AU1134,"="&amp;AU1134,AY$4:AY1134,"="&amp;AY1134)</f>
        <v>0</v>
      </c>
      <c r="BI1134" s="25" t="s">
        <v>847</v>
      </c>
      <c r="BJ1134" s="14">
        <f t="shared" si="294"/>
        <v>0</v>
      </c>
      <c r="BK1134" s="14">
        <f>SUMIFS(BJ$4:BJ1134,$AU$4:$AU1134,"="&amp;$AU1134,$AY$4:$AY1134,"="&amp;$AY1134)</f>
        <v>0</v>
      </c>
    </row>
    <row r="1135" spans="46:63" ht="16.5" x14ac:dyDescent="0.2">
      <c r="AT1135" s="13">
        <v>1132</v>
      </c>
      <c r="AU1135" s="13">
        <f t="shared" si="286"/>
        <v>15</v>
      </c>
      <c r="AV1135" s="14">
        <f t="shared" si="287"/>
        <v>202002</v>
      </c>
      <c r="AW1135" s="14">
        <f t="shared" si="288"/>
        <v>1102020</v>
      </c>
      <c r="AX1135" s="13" t="s">
        <v>816</v>
      </c>
      <c r="AY1135" s="13">
        <f t="shared" si="289"/>
        <v>2</v>
      </c>
      <c r="AZ1135" s="13" t="s">
        <v>837</v>
      </c>
      <c r="BA1135" s="14">
        <f t="shared" si="290"/>
        <v>1</v>
      </c>
      <c r="BB1135" s="14" t="str">
        <f t="shared" si="291"/>
        <v>高顺魂珠-2 等级-1</v>
      </c>
      <c r="BC1135" s="25" t="s">
        <v>43</v>
      </c>
      <c r="BD1135" s="14">
        <f t="shared" si="292"/>
        <v>55</v>
      </c>
      <c r="BE1135" s="14">
        <f>SUMIFS(BD$4:BD1135,$AU$4:$AU1135,"="&amp;$AU1135,$AY$4:$AY1135,"="&amp;$AY1135)</f>
        <v>55</v>
      </c>
      <c r="BF1135" s="25" t="s">
        <v>846</v>
      </c>
      <c r="BG1135" s="14">
        <f t="shared" si="293"/>
        <v>25</v>
      </c>
      <c r="BH1135" s="14">
        <f>SUMIFS(BG$4:BG1135,AU$4:AU1135,"="&amp;AU1135,AY$4:AY1135,"="&amp;AY1135)</f>
        <v>25</v>
      </c>
      <c r="BI1135" s="25" t="s">
        <v>847</v>
      </c>
      <c r="BJ1135" s="14">
        <f t="shared" si="294"/>
        <v>1000</v>
      </c>
      <c r="BK1135" s="14">
        <f>SUMIFS(BJ$4:BJ1135,$AU$4:$AU1135,"="&amp;$AU1135,$AY$4:$AY1135,"="&amp;$AY1135)</f>
        <v>1000</v>
      </c>
    </row>
    <row r="1136" spans="46:63" ht="16.5" x14ac:dyDescent="0.2">
      <c r="AT1136" s="13">
        <v>1133</v>
      </c>
      <c r="AU1136" s="13">
        <f t="shared" si="286"/>
        <v>15</v>
      </c>
      <c r="AV1136" s="14">
        <f t="shared" si="287"/>
        <v>202002</v>
      </c>
      <c r="AW1136" s="14">
        <f t="shared" si="288"/>
        <v>1102020</v>
      </c>
      <c r="AX1136" s="13" t="s">
        <v>816</v>
      </c>
      <c r="AY1136" s="13">
        <f t="shared" si="289"/>
        <v>2</v>
      </c>
      <c r="AZ1136" s="13" t="s">
        <v>837</v>
      </c>
      <c r="BA1136" s="14">
        <f t="shared" si="290"/>
        <v>2</v>
      </c>
      <c r="BB1136" s="14" t="str">
        <f t="shared" si="291"/>
        <v>高顺魂珠-2 等级-2</v>
      </c>
      <c r="BC1136" s="25" t="s">
        <v>43</v>
      </c>
      <c r="BD1136" s="14">
        <f t="shared" si="292"/>
        <v>88</v>
      </c>
      <c r="BE1136" s="14">
        <f>SUMIFS(BD$4:BD1136,$AU$4:$AU1136,"="&amp;$AU1136,$AY$4:$AY1136,"="&amp;$AY1136)</f>
        <v>143</v>
      </c>
      <c r="BF1136" s="25" t="s">
        <v>846</v>
      </c>
      <c r="BG1136" s="14">
        <f t="shared" si="293"/>
        <v>40</v>
      </c>
      <c r="BH1136" s="14">
        <f>SUMIFS(BG$4:BG1136,AU$4:AU1136,"="&amp;AU1136,AY$4:AY1136,"="&amp;AY1136)</f>
        <v>65</v>
      </c>
      <c r="BI1136" s="25" t="s">
        <v>847</v>
      </c>
      <c r="BJ1136" s="14">
        <f t="shared" si="294"/>
        <v>1600</v>
      </c>
      <c r="BK1136" s="14">
        <f>SUMIFS(BJ$4:BJ1136,$AU$4:$AU1136,"="&amp;$AU1136,$AY$4:$AY1136,"="&amp;$AY1136)</f>
        <v>2600</v>
      </c>
    </row>
    <row r="1137" spans="46:63" ht="16.5" x14ac:dyDescent="0.2">
      <c r="AT1137" s="13">
        <v>1134</v>
      </c>
      <c r="AU1137" s="13">
        <f t="shared" si="286"/>
        <v>15</v>
      </c>
      <c r="AV1137" s="14">
        <f t="shared" si="287"/>
        <v>202002</v>
      </c>
      <c r="AW1137" s="14">
        <f t="shared" si="288"/>
        <v>1102020</v>
      </c>
      <c r="AX1137" s="13" t="s">
        <v>816</v>
      </c>
      <c r="AY1137" s="13">
        <f t="shared" si="289"/>
        <v>2</v>
      </c>
      <c r="AZ1137" s="13" t="s">
        <v>837</v>
      </c>
      <c r="BA1137" s="14">
        <f t="shared" si="290"/>
        <v>3</v>
      </c>
      <c r="BB1137" s="14" t="str">
        <f t="shared" si="291"/>
        <v>高顺魂珠-2 等级-3</v>
      </c>
      <c r="BC1137" s="25" t="s">
        <v>43</v>
      </c>
      <c r="BD1137" s="14">
        <f t="shared" si="292"/>
        <v>110</v>
      </c>
      <c r="BE1137" s="14">
        <f>SUMIFS(BD$4:BD1137,$AU$4:$AU1137,"="&amp;$AU1137,$AY$4:$AY1137,"="&amp;$AY1137)</f>
        <v>253</v>
      </c>
      <c r="BF1137" s="25" t="s">
        <v>846</v>
      </c>
      <c r="BG1137" s="14">
        <f t="shared" si="293"/>
        <v>50</v>
      </c>
      <c r="BH1137" s="14">
        <f>SUMIFS(BG$4:BG1137,AU$4:AU1137,"="&amp;AU1137,AY$4:AY1137,"="&amp;AY1137)</f>
        <v>115</v>
      </c>
      <c r="BI1137" s="25" t="s">
        <v>847</v>
      </c>
      <c r="BJ1137" s="14">
        <f t="shared" si="294"/>
        <v>2000</v>
      </c>
      <c r="BK1137" s="14">
        <f>SUMIFS(BJ$4:BJ1137,$AU$4:$AU1137,"="&amp;$AU1137,$AY$4:$AY1137,"="&amp;$AY1137)</f>
        <v>4600</v>
      </c>
    </row>
    <row r="1138" spans="46:63" ht="16.5" x14ac:dyDescent="0.2">
      <c r="AT1138" s="13">
        <v>1135</v>
      </c>
      <c r="AU1138" s="13">
        <f t="shared" si="286"/>
        <v>15</v>
      </c>
      <c r="AV1138" s="14">
        <f t="shared" si="287"/>
        <v>202002</v>
      </c>
      <c r="AW1138" s="14">
        <f t="shared" si="288"/>
        <v>1102020</v>
      </c>
      <c r="AX1138" s="13" t="s">
        <v>816</v>
      </c>
      <c r="AY1138" s="13">
        <f t="shared" si="289"/>
        <v>2</v>
      </c>
      <c r="AZ1138" s="13" t="s">
        <v>837</v>
      </c>
      <c r="BA1138" s="14">
        <f t="shared" si="290"/>
        <v>4</v>
      </c>
      <c r="BB1138" s="14" t="str">
        <f t="shared" si="291"/>
        <v>高顺魂珠-2 等级-4</v>
      </c>
      <c r="BC1138" s="25" t="s">
        <v>43</v>
      </c>
      <c r="BD1138" s="14">
        <f t="shared" si="292"/>
        <v>176</v>
      </c>
      <c r="BE1138" s="14">
        <f>SUMIFS(BD$4:BD1138,$AU$4:$AU1138,"="&amp;$AU1138,$AY$4:$AY1138,"="&amp;$AY1138)</f>
        <v>429</v>
      </c>
      <c r="BF1138" s="25" t="s">
        <v>846</v>
      </c>
      <c r="BG1138" s="14">
        <f t="shared" si="293"/>
        <v>80</v>
      </c>
      <c r="BH1138" s="14">
        <f>SUMIFS(BG$4:BG1138,AU$4:AU1138,"="&amp;AU1138,AY$4:AY1138,"="&amp;AY1138)</f>
        <v>195</v>
      </c>
      <c r="BI1138" s="25" t="s">
        <v>847</v>
      </c>
      <c r="BJ1138" s="14">
        <f t="shared" si="294"/>
        <v>3200</v>
      </c>
      <c r="BK1138" s="14">
        <f>SUMIFS(BJ$4:BJ1138,$AU$4:$AU1138,"="&amp;$AU1138,$AY$4:$AY1138,"="&amp;$AY1138)</f>
        <v>7800</v>
      </c>
    </row>
    <row r="1139" spans="46:63" ht="16.5" x14ac:dyDescent="0.2">
      <c r="AT1139" s="13">
        <v>1136</v>
      </c>
      <c r="AU1139" s="13">
        <f t="shared" si="286"/>
        <v>15</v>
      </c>
      <c r="AV1139" s="14">
        <f t="shared" si="287"/>
        <v>202002</v>
      </c>
      <c r="AW1139" s="14">
        <f t="shared" si="288"/>
        <v>1102020</v>
      </c>
      <c r="AX1139" s="13" t="s">
        <v>816</v>
      </c>
      <c r="AY1139" s="13">
        <f t="shared" si="289"/>
        <v>2</v>
      </c>
      <c r="AZ1139" s="13" t="s">
        <v>837</v>
      </c>
      <c r="BA1139" s="14">
        <f t="shared" si="290"/>
        <v>5</v>
      </c>
      <c r="BB1139" s="14" t="str">
        <f t="shared" si="291"/>
        <v>高顺魂珠-2 等级-5</v>
      </c>
      <c r="BC1139" s="25" t="s">
        <v>43</v>
      </c>
      <c r="BD1139" s="14">
        <f t="shared" si="292"/>
        <v>242</v>
      </c>
      <c r="BE1139" s="14">
        <f>SUMIFS(BD$4:BD1139,$AU$4:$AU1139,"="&amp;$AU1139,$AY$4:$AY1139,"="&amp;$AY1139)</f>
        <v>671</v>
      </c>
      <c r="BF1139" s="25" t="s">
        <v>846</v>
      </c>
      <c r="BG1139" s="14">
        <f t="shared" si="293"/>
        <v>110</v>
      </c>
      <c r="BH1139" s="14">
        <f>SUMIFS(BG$4:BG1139,AU$4:AU1139,"="&amp;AU1139,AY$4:AY1139,"="&amp;AY1139)</f>
        <v>305</v>
      </c>
      <c r="BI1139" s="25" t="s">
        <v>847</v>
      </c>
      <c r="BJ1139" s="14">
        <f t="shared" si="294"/>
        <v>4400</v>
      </c>
      <c r="BK1139" s="14">
        <f>SUMIFS(BJ$4:BJ1139,$AU$4:$AU1139,"="&amp;$AU1139,$AY$4:$AY1139,"="&amp;$AY1139)</f>
        <v>12200</v>
      </c>
    </row>
    <row r="1140" spans="46:63" ht="16.5" x14ac:dyDescent="0.2">
      <c r="AT1140" s="13">
        <v>1137</v>
      </c>
      <c r="AU1140" s="13">
        <f t="shared" si="286"/>
        <v>15</v>
      </c>
      <c r="AV1140" s="14">
        <f t="shared" si="287"/>
        <v>202002</v>
      </c>
      <c r="AW1140" s="14">
        <f t="shared" si="288"/>
        <v>1102020</v>
      </c>
      <c r="AX1140" s="13" t="s">
        <v>816</v>
      </c>
      <c r="AY1140" s="13">
        <f t="shared" si="289"/>
        <v>2</v>
      </c>
      <c r="AZ1140" s="13" t="s">
        <v>837</v>
      </c>
      <c r="BA1140" s="14">
        <f t="shared" si="290"/>
        <v>6</v>
      </c>
      <c r="BB1140" s="14" t="str">
        <f t="shared" si="291"/>
        <v>高顺魂珠-2 等级-6</v>
      </c>
      <c r="BC1140" s="25" t="s">
        <v>43</v>
      </c>
      <c r="BD1140" s="14">
        <f t="shared" si="292"/>
        <v>308</v>
      </c>
      <c r="BE1140" s="14">
        <f>SUMIFS(BD$4:BD1140,$AU$4:$AU1140,"="&amp;$AU1140,$AY$4:$AY1140,"="&amp;$AY1140)</f>
        <v>979</v>
      </c>
      <c r="BF1140" s="25" t="s">
        <v>846</v>
      </c>
      <c r="BG1140" s="14">
        <f t="shared" si="293"/>
        <v>140</v>
      </c>
      <c r="BH1140" s="14">
        <f>SUMIFS(BG$4:BG1140,AU$4:AU1140,"="&amp;AU1140,AY$4:AY1140,"="&amp;AY1140)</f>
        <v>445</v>
      </c>
      <c r="BI1140" s="25" t="s">
        <v>847</v>
      </c>
      <c r="BJ1140" s="14">
        <f t="shared" si="294"/>
        <v>5600</v>
      </c>
      <c r="BK1140" s="14">
        <f>SUMIFS(BJ$4:BJ1140,$AU$4:$AU1140,"="&amp;$AU1140,$AY$4:$AY1140,"="&amp;$AY1140)</f>
        <v>17800</v>
      </c>
    </row>
    <row r="1141" spans="46:63" ht="16.5" x14ac:dyDescent="0.2">
      <c r="AT1141" s="13">
        <v>1138</v>
      </c>
      <c r="AU1141" s="13">
        <f t="shared" si="286"/>
        <v>15</v>
      </c>
      <c r="AV1141" s="14">
        <f t="shared" si="287"/>
        <v>202002</v>
      </c>
      <c r="AW1141" s="14">
        <f t="shared" si="288"/>
        <v>1102020</v>
      </c>
      <c r="AX1141" s="13" t="s">
        <v>816</v>
      </c>
      <c r="AY1141" s="13">
        <f t="shared" si="289"/>
        <v>2</v>
      </c>
      <c r="AZ1141" s="13" t="s">
        <v>837</v>
      </c>
      <c r="BA1141" s="14">
        <f t="shared" si="290"/>
        <v>7</v>
      </c>
      <c r="BB1141" s="14" t="str">
        <f t="shared" si="291"/>
        <v>高顺魂珠-2 等级-7</v>
      </c>
      <c r="BC1141" s="25" t="s">
        <v>43</v>
      </c>
      <c r="BD1141" s="14">
        <f t="shared" si="292"/>
        <v>352</v>
      </c>
      <c r="BE1141" s="14">
        <f>SUMIFS(BD$4:BD1141,$AU$4:$AU1141,"="&amp;$AU1141,$AY$4:$AY1141,"="&amp;$AY1141)</f>
        <v>1331</v>
      </c>
      <c r="BF1141" s="25" t="s">
        <v>846</v>
      </c>
      <c r="BG1141" s="14">
        <f t="shared" si="293"/>
        <v>160</v>
      </c>
      <c r="BH1141" s="14">
        <f>SUMIFS(BG$4:BG1141,AU$4:AU1141,"="&amp;AU1141,AY$4:AY1141,"="&amp;AY1141)</f>
        <v>605</v>
      </c>
      <c r="BI1141" s="25" t="s">
        <v>847</v>
      </c>
      <c r="BJ1141" s="14">
        <f t="shared" si="294"/>
        <v>6400</v>
      </c>
      <c r="BK1141" s="14">
        <f>SUMIFS(BJ$4:BJ1141,$AU$4:$AU1141,"="&amp;$AU1141,$AY$4:$AY1141,"="&amp;$AY1141)</f>
        <v>24200</v>
      </c>
    </row>
    <row r="1142" spans="46:63" ht="16.5" x14ac:dyDescent="0.2">
      <c r="AT1142" s="13">
        <v>1139</v>
      </c>
      <c r="AU1142" s="13">
        <f t="shared" si="286"/>
        <v>15</v>
      </c>
      <c r="AV1142" s="14">
        <f t="shared" si="287"/>
        <v>202002</v>
      </c>
      <c r="AW1142" s="14">
        <f t="shared" si="288"/>
        <v>1102020</v>
      </c>
      <c r="AX1142" s="13" t="s">
        <v>816</v>
      </c>
      <c r="AY1142" s="13">
        <f t="shared" si="289"/>
        <v>2</v>
      </c>
      <c r="AZ1142" s="13" t="s">
        <v>837</v>
      </c>
      <c r="BA1142" s="14">
        <f t="shared" si="290"/>
        <v>8</v>
      </c>
      <c r="BB1142" s="14" t="str">
        <f t="shared" si="291"/>
        <v>高顺魂珠-2 等级-8</v>
      </c>
      <c r="BC1142" s="25" t="s">
        <v>43</v>
      </c>
      <c r="BD1142" s="14">
        <f t="shared" si="292"/>
        <v>418</v>
      </c>
      <c r="BE1142" s="14">
        <f>SUMIFS(BD$4:BD1142,$AU$4:$AU1142,"="&amp;$AU1142,$AY$4:$AY1142,"="&amp;$AY1142)</f>
        <v>1749</v>
      </c>
      <c r="BF1142" s="25" t="s">
        <v>846</v>
      </c>
      <c r="BG1142" s="14">
        <f t="shared" si="293"/>
        <v>190</v>
      </c>
      <c r="BH1142" s="14">
        <f>SUMIFS(BG$4:BG1142,AU$4:AU1142,"="&amp;AU1142,AY$4:AY1142,"="&amp;AY1142)</f>
        <v>795</v>
      </c>
      <c r="BI1142" s="25" t="s">
        <v>847</v>
      </c>
      <c r="BJ1142" s="14">
        <f t="shared" si="294"/>
        <v>7600</v>
      </c>
      <c r="BK1142" s="14">
        <f>SUMIFS(BJ$4:BJ1142,$AU$4:$AU1142,"="&amp;$AU1142,$AY$4:$AY1142,"="&amp;$AY1142)</f>
        <v>31800</v>
      </c>
    </row>
    <row r="1143" spans="46:63" ht="16.5" x14ac:dyDescent="0.2">
      <c r="AT1143" s="13">
        <v>1140</v>
      </c>
      <c r="AU1143" s="13">
        <f t="shared" si="286"/>
        <v>15</v>
      </c>
      <c r="AV1143" s="14">
        <f t="shared" si="287"/>
        <v>202002</v>
      </c>
      <c r="AW1143" s="14">
        <f t="shared" si="288"/>
        <v>1102020</v>
      </c>
      <c r="AX1143" s="13" t="s">
        <v>816</v>
      </c>
      <c r="AY1143" s="13">
        <f t="shared" si="289"/>
        <v>2</v>
      </c>
      <c r="AZ1143" s="13" t="s">
        <v>837</v>
      </c>
      <c r="BA1143" s="14">
        <f t="shared" si="290"/>
        <v>9</v>
      </c>
      <c r="BB1143" s="14" t="str">
        <f t="shared" si="291"/>
        <v>高顺魂珠-2 等级-9</v>
      </c>
      <c r="BC1143" s="25" t="s">
        <v>43</v>
      </c>
      <c r="BD1143" s="14">
        <f t="shared" si="292"/>
        <v>495</v>
      </c>
      <c r="BE1143" s="14">
        <f>SUMIFS(BD$4:BD1143,$AU$4:$AU1143,"="&amp;$AU1143,$AY$4:$AY1143,"="&amp;$AY1143)</f>
        <v>2244</v>
      </c>
      <c r="BF1143" s="25" t="s">
        <v>846</v>
      </c>
      <c r="BG1143" s="14">
        <f t="shared" si="293"/>
        <v>225</v>
      </c>
      <c r="BH1143" s="14">
        <f>SUMIFS(BG$4:BG1143,AU$4:AU1143,"="&amp;AU1143,AY$4:AY1143,"="&amp;AY1143)</f>
        <v>1020</v>
      </c>
      <c r="BI1143" s="25" t="s">
        <v>847</v>
      </c>
      <c r="BJ1143" s="14">
        <f t="shared" si="294"/>
        <v>9000</v>
      </c>
      <c r="BK1143" s="14">
        <f>SUMIFS(BJ$4:BJ1143,$AU$4:$AU1143,"="&amp;$AU1143,$AY$4:$AY1143,"="&amp;$AY1143)</f>
        <v>40800</v>
      </c>
    </row>
    <row r="1144" spans="46:63" ht="16.5" x14ac:dyDescent="0.2">
      <c r="AT1144" s="13">
        <v>1141</v>
      </c>
      <c r="AU1144" s="13">
        <f t="shared" si="286"/>
        <v>15</v>
      </c>
      <c r="AV1144" s="14">
        <f t="shared" si="287"/>
        <v>202003</v>
      </c>
      <c r="AW1144" s="14">
        <f t="shared" si="288"/>
        <v>1102020</v>
      </c>
      <c r="AX1144" s="13" t="s">
        <v>816</v>
      </c>
      <c r="AY1144" s="13">
        <f t="shared" si="289"/>
        <v>3</v>
      </c>
      <c r="AZ1144" s="13" t="s">
        <v>837</v>
      </c>
      <c r="BA1144" s="14">
        <f t="shared" si="290"/>
        <v>0</v>
      </c>
      <c r="BB1144" s="14" t="str">
        <f t="shared" si="291"/>
        <v>高顺魂珠-3 等级-0</v>
      </c>
      <c r="BC1144" s="25" t="s">
        <v>43</v>
      </c>
      <c r="BD1144" s="14">
        <f t="shared" si="292"/>
        <v>0</v>
      </c>
      <c r="BE1144" s="14">
        <f>SUMIFS(BD$4:BD1144,$AU$4:$AU1144,"="&amp;$AU1144,$AY$4:$AY1144,"="&amp;$AY1144)</f>
        <v>0</v>
      </c>
      <c r="BF1144" s="25" t="s">
        <v>846</v>
      </c>
      <c r="BG1144" s="14">
        <f t="shared" si="293"/>
        <v>0</v>
      </c>
      <c r="BH1144" s="14">
        <f>SUMIFS(BG$4:BG1144,AU$4:AU1144,"="&amp;AU1144,AY$4:AY1144,"="&amp;AY1144)</f>
        <v>0</v>
      </c>
      <c r="BI1144" s="25" t="s">
        <v>847</v>
      </c>
      <c r="BJ1144" s="14">
        <f t="shared" si="294"/>
        <v>0</v>
      </c>
      <c r="BK1144" s="14">
        <f>SUMIFS(BJ$4:BJ1144,$AU$4:$AU1144,"="&amp;$AU1144,$AY$4:$AY1144,"="&amp;$AY1144)</f>
        <v>0</v>
      </c>
    </row>
    <row r="1145" spans="46:63" ht="16.5" x14ac:dyDescent="0.2">
      <c r="AT1145" s="13">
        <v>1142</v>
      </c>
      <c r="AU1145" s="13">
        <f t="shared" si="286"/>
        <v>15</v>
      </c>
      <c r="AV1145" s="14">
        <f t="shared" si="287"/>
        <v>202003</v>
      </c>
      <c r="AW1145" s="14">
        <f t="shared" si="288"/>
        <v>1102020</v>
      </c>
      <c r="AX1145" s="13" t="s">
        <v>816</v>
      </c>
      <c r="AY1145" s="13">
        <f t="shared" si="289"/>
        <v>3</v>
      </c>
      <c r="AZ1145" s="13" t="s">
        <v>837</v>
      </c>
      <c r="BA1145" s="14">
        <f t="shared" si="290"/>
        <v>1</v>
      </c>
      <c r="BB1145" s="14" t="str">
        <f t="shared" si="291"/>
        <v>高顺魂珠-3 等级-1</v>
      </c>
      <c r="BC1145" s="25" t="s">
        <v>43</v>
      </c>
      <c r="BD1145" s="14">
        <f t="shared" si="292"/>
        <v>88</v>
      </c>
      <c r="BE1145" s="14">
        <f>SUMIFS(BD$4:BD1145,$AU$4:$AU1145,"="&amp;$AU1145,$AY$4:$AY1145,"="&amp;$AY1145)</f>
        <v>88</v>
      </c>
      <c r="BF1145" s="25" t="s">
        <v>846</v>
      </c>
      <c r="BG1145" s="14">
        <f t="shared" si="293"/>
        <v>40</v>
      </c>
      <c r="BH1145" s="14">
        <f>SUMIFS(BG$4:BG1145,AU$4:AU1145,"="&amp;AU1145,AY$4:AY1145,"="&amp;AY1145)</f>
        <v>40</v>
      </c>
      <c r="BI1145" s="25" t="s">
        <v>847</v>
      </c>
      <c r="BJ1145" s="14">
        <f t="shared" si="294"/>
        <v>1600</v>
      </c>
      <c r="BK1145" s="14">
        <f>SUMIFS(BJ$4:BJ1145,$AU$4:$AU1145,"="&amp;$AU1145,$AY$4:$AY1145,"="&amp;$AY1145)</f>
        <v>1600</v>
      </c>
    </row>
    <row r="1146" spans="46:63" ht="16.5" x14ac:dyDescent="0.2">
      <c r="AT1146" s="13">
        <v>1143</v>
      </c>
      <c r="AU1146" s="13">
        <f t="shared" si="286"/>
        <v>15</v>
      </c>
      <c r="AV1146" s="14">
        <f t="shared" si="287"/>
        <v>202003</v>
      </c>
      <c r="AW1146" s="14">
        <f t="shared" si="288"/>
        <v>1102020</v>
      </c>
      <c r="AX1146" s="13" t="s">
        <v>816</v>
      </c>
      <c r="AY1146" s="13">
        <f t="shared" si="289"/>
        <v>3</v>
      </c>
      <c r="AZ1146" s="13" t="s">
        <v>837</v>
      </c>
      <c r="BA1146" s="14">
        <f t="shared" si="290"/>
        <v>2</v>
      </c>
      <c r="BB1146" s="14" t="str">
        <f t="shared" si="291"/>
        <v>高顺魂珠-3 等级-2</v>
      </c>
      <c r="BC1146" s="25" t="s">
        <v>43</v>
      </c>
      <c r="BD1146" s="14">
        <f t="shared" si="292"/>
        <v>132</v>
      </c>
      <c r="BE1146" s="14">
        <f>SUMIFS(BD$4:BD1146,$AU$4:$AU1146,"="&amp;$AU1146,$AY$4:$AY1146,"="&amp;$AY1146)</f>
        <v>220</v>
      </c>
      <c r="BF1146" s="25" t="s">
        <v>846</v>
      </c>
      <c r="BG1146" s="14">
        <f t="shared" si="293"/>
        <v>60</v>
      </c>
      <c r="BH1146" s="14">
        <f>SUMIFS(BG$4:BG1146,AU$4:AU1146,"="&amp;AU1146,AY$4:AY1146,"="&amp;AY1146)</f>
        <v>100</v>
      </c>
      <c r="BI1146" s="25" t="s">
        <v>847</v>
      </c>
      <c r="BJ1146" s="14">
        <f t="shared" si="294"/>
        <v>2400</v>
      </c>
      <c r="BK1146" s="14">
        <f>SUMIFS(BJ$4:BJ1146,$AU$4:$AU1146,"="&amp;$AU1146,$AY$4:$AY1146,"="&amp;$AY1146)</f>
        <v>4000</v>
      </c>
    </row>
    <row r="1147" spans="46:63" ht="16.5" x14ac:dyDescent="0.2">
      <c r="AT1147" s="13">
        <v>1144</v>
      </c>
      <c r="AU1147" s="13">
        <f t="shared" si="286"/>
        <v>15</v>
      </c>
      <c r="AV1147" s="14">
        <f t="shared" si="287"/>
        <v>202003</v>
      </c>
      <c r="AW1147" s="14">
        <f t="shared" si="288"/>
        <v>1102020</v>
      </c>
      <c r="AX1147" s="13" t="s">
        <v>816</v>
      </c>
      <c r="AY1147" s="13">
        <f t="shared" si="289"/>
        <v>3</v>
      </c>
      <c r="AZ1147" s="13" t="s">
        <v>837</v>
      </c>
      <c r="BA1147" s="14">
        <f t="shared" si="290"/>
        <v>3</v>
      </c>
      <c r="BB1147" s="14" t="str">
        <f t="shared" si="291"/>
        <v>高顺魂珠-3 等级-3</v>
      </c>
      <c r="BC1147" s="25" t="s">
        <v>43</v>
      </c>
      <c r="BD1147" s="14">
        <f t="shared" si="292"/>
        <v>176</v>
      </c>
      <c r="BE1147" s="14">
        <f>SUMIFS(BD$4:BD1147,$AU$4:$AU1147,"="&amp;$AU1147,$AY$4:$AY1147,"="&amp;$AY1147)</f>
        <v>396</v>
      </c>
      <c r="BF1147" s="25" t="s">
        <v>846</v>
      </c>
      <c r="BG1147" s="14">
        <f t="shared" si="293"/>
        <v>80</v>
      </c>
      <c r="BH1147" s="14">
        <f>SUMIFS(BG$4:BG1147,AU$4:AU1147,"="&amp;AU1147,AY$4:AY1147,"="&amp;AY1147)</f>
        <v>180</v>
      </c>
      <c r="BI1147" s="25" t="s">
        <v>847</v>
      </c>
      <c r="BJ1147" s="14">
        <f t="shared" si="294"/>
        <v>3200</v>
      </c>
      <c r="BK1147" s="14">
        <f>SUMIFS(BJ$4:BJ1147,$AU$4:$AU1147,"="&amp;$AU1147,$AY$4:$AY1147,"="&amp;$AY1147)</f>
        <v>7200</v>
      </c>
    </row>
    <row r="1148" spans="46:63" ht="16.5" x14ac:dyDescent="0.2">
      <c r="AT1148" s="13">
        <v>1145</v>
      </c>
      <c r="AU1148" s="13">
        <f t="shared" si="286"/>
        <v>15</v>
      </c>
      <c r="AV1148" s="14">
        <f t="shared" si="287"/>
        <v>202003</v>
      </c>
      <c r="AW1148" s="14">
        <f t="shared" si="288"/>
        <v>1102020</v>
      </c>
      <c r="AX1148" s="13" t="s">
        <v>816</v>
      </c>
      <c r="AY1148" s="13">
        <f t="shared" si="289"/>
        <v>3</v>
      </c>
      <c r="AZ1148" s="13" t="s">
        <v>837</v>
      </c>
      <c r="BA1148" s="14">
        <f t="shared" si="290"/>
        <v>4</v>
      </c>
      <c r="BB1148" s="14" t="str">
        <f t="shared" si="291"/>
        <v>高顺魂珠-3 等级-4</v>
      </c>
      <c r="BC1148" s="25" t="s">
        <v>43</v>
      </c>
      <c r="BD1148" s="14">
        <f t="shared" si="292"/>
        <v>264</v>
      </c>
      <c r="BE1148" s="14">
        <f>SUMIFS(BD$4:BD1148,$AU$4:$AU1148,"="&amp;$AU1148,$AY$4:$AY1148,"="&amp;$AY1148)</f>
        <v>660</v>
      </c>
      <c r="BF1148" s="25" t="s">
        <v>846</v>
      </c>
      <c r="BG1148" s="14">
        <f t="shared" si="293"/>
        <v>120</v>
      </c>
      <c r="BH1148" s="14">
        <f>SUMIFS(BG$4:BG1148,AU$4:AU1148,"="&amp;AU1148,AY$4:AY1148,"="&amp;AY1148)</f>
        <v>300</v>
      </c>
      <c r="BI1148" s="25" t="s">
        <v>847</v>
      </c>
      <c r="BJ1148" s="14">
        <f t="shared" si="294"/>
        <v>4800</v>
      </c>
      <c r="BK1148" s="14">
        <f>SUMIFS(BJ$4:BJ1148,$AU$4:$AU1148,"="&amp;$AU1148,$AY$4:$AY1148,"="&amp;$AY1148)</f>
        <v>12000</v>
      </c>
    </row>
    <row r="1149" spans="46:63" ht="16.5" x14ac:dyDescent="0.2">
      <c r="AT1149" s="13">
        <v>1146</v>
      </c>
      <c r="AU1149" s="13">
        <f t="shared" si="286"/>
        <v>15</v>
      </c>
      <c r="AV1149" s="14">
        <f t="shared" si="287"/>
        <v>202003</v>
      </c>
      <c r="AW1149" s="14">
        <f t="shared" si="288"/>
        <v>1102020</v>
      </c>
      <c r="AX1149" s="13" t="s">
        <v>816</v>
      </c>
      <c r="AY1149" s="13">
        <f t="shared" si="289"/>
        <v>3</v>
      </c>
      <c r="AZ1149" s="13" t="s">
        <v>837</v>
      </c>
      <c r="BA1149" s="14">
        <f t="shared" si="290"/>
        <v>5</v>
      </c>
      <c r="BB1149" s="14" t="str">
        <f t="shared" si="291"/>
        <v>高顺魂珠-3 等级-5</v>
      </c>
      <c r="BC1149" s="25" t="s">
        <v>43</v>
      </c>
      <c r="BD1149" s="14">
        <f t="shared" si="292"/>
        <v>352</v>
      </c>
      <c r="BE1149" s="14">
        <f>SUMIFS(BD$4:BD1149,$AU$4:$AU1149,"="&amp;$AU1149,$AY$4:$AY1149,"="&amp;$AY1149)</f>
        <v>1012</v>
      </c>
      <c r="BF1149" s="25" t="s">
        <v>846</v>
      </c>
      <c r="BG1149" s="14">
        <f t="shared" si="293"/>
        <v>160</v>
      </c>
      <c r="BH1149" s="14">
        <f>SUMIFS(BG$4:BG1149,AU$4:AU1149,"="&amp;AU1149,AY$4:AY1149,"="&amp;AY1149)</f>
        <v>460</v>
      </c>
      <c r="BI1149" s="25" t="s">
        <v>847</v>
      </c>
      <c r="BJ1149" s="14">
        <f t="shared" si="294"/>
        <v>6400</v>
      </c>
      <c r="BK1149" s="14">
        <f>SUMIFS(BJ$4:BJ1149,$AU$4:$AU1149,"="&amp;$AU1149,$AY$4:$AY1149,"="&amp;$AY1149)</f>
        <v>18400</v>
      </c>
    </row>
    <row r="1150" spans="46:63" ht="16.5" x14ac:dyDescent="0.2">
      <c r="AT1150" s="13">
        <v>1147</v>
      </c>
      <c r="AU1150" s="13">
        <f t="shared" si="286"/>
        <v>15</v>
      </c>
      <c r="AV1150" s="14">
        <f t="shared" si="287"/>
        <v>202003</v>
      </c>
      <c r="AW1150" s="14">
        <f t="shared" si="288"/>
        <v>1102020</v>
      </c>
      <c r="AX1150" s="13" t="s">
        <v>816</v>
      </c>
      <c r="AY1150" s="13">
        <f t="shared" si="289"/>
        <v>3</v>
      </c>
      <c r="AZ1150" s="13" t="s">
        <v>837</v>
      </c>
      <c r="BA1150" s="14">
        <f t="shared" si="290"/>
        <v>6</v>
      </c>
      <c r="BB1150" s="14" t="str">
        <f t="shared" si="291"/>
        <v>高顺魂珠-3 等级-6</v>
      </c>
      <c r="BC1150" s="25" t="s">
        <v>43</v>
      </c>
      <c r="BD1150" s="14">
        <f t="shared" si="292"/>
        <v>440</v>
      </c>
      <c r="BE1150" s="14">
        <f>SUMIFS(BD$4:BD1150,$AU$4:$AU1150,"="&amp;$AU1150,$AY$4:$AY1150,"="&amp;$AY1150)</f>
        <v>1452</v>
      </c>
      <c r="BF1150" s="25" t="s">
        <v>846</v>
      </c>
      <c r="BG1150" s="14">
        <f t="shared" si="293"/>
        <v>200</v>
      </c>
      <c r="BH1150" s="14">
        <f>SUMIFS(BG$4:BG1150,AU$4:AU1150,"="&amp;AU1150,AY$4:AY1150,"="&amp;AY1150)</f>
        <v>660</v>
      </c>
      <c r="BI1150" s="25" t="s">
        <v>847</v>
      </c>
      <c r="BJ1150" s="14">
        <f t="shared" si="294"/>
        <v>8000</v>
      </c>
      <c r="BK1150" s="14">
        <f>SUMIFS(BJ$4:BJ1150,$AU$4:$AU1150,"="&amp;$AU1150,$AY$4:$AY1150,"="&amp;$AY1150)</f>
        <v>26400</v>
      </c>
    </row>
    <row r="1151" spans="46:63" ht="16.5" x14ac:dyDescent="0.2">
      <c r="AT1151" s="13">
        <v>1148</v>
      </c>
      <c r="AU1151" s="13">
        <f t="shared" si="286"/>
        <v>15</v>
      </c>
      <c r="AV1151" s="14">
        <f t="shared" si="287"/>
        <v>202003</v>
      </c>
      <c r="AW1151" s="14">
        <f t="shared" si="288"/>
        <v>1102020</v>
      </c>
      <c r="AX1151" s="13" t="s">
        <v>816</v>
      </c>
      <c r="AY1151" s="13">
        <f t="shared" si="289"/>
        <v>3</v>
      </c>
      <c r="AZ1151" s="13" t="s">
        <v>837</v>
      </c>
      <c r="BA1151" s="14">
        <f t="shared" si="290"/>
        <v>7</v>
      </c>
      <c r="BB1151" s="14" t="str">
        <f t="shared" si="291"/>
        <v>高顺魂珠-3 等级-7</v>
      </c>
      <c r="BC1151" s="25" t="s">
        <v>43</v>
      </c>
      <c r="BD1151" s="14">
        <f t="shared" si="292"/>
        <v>528</v>
      </c>
      <c r="BE1151" s="14">
        <f>SUMIFS(BD$4:BD1151,$AU$4:$AU1151,"="&amp;$AU1151,$AY$4:$AY1151,"="&amp;$AY1151)</f>
        <v>1980</v>
      </c>
      <c r="BF1151" s="25" t="s">
        <v>846</v>
      </c>
      <c r="BG1151" s="14">
        <f t="shared" si="293"/>
        <v>240</v>
      </c>
      <c r="BH1151" s="14">
        <f>SUMIFS(BG$4:BG1151,AU$4:AU1151,"="&amp;AU1151,AY$4:AY1151,"="&amp;AY1151)</f>
        <v>900</v>
      </c>
      <c r="BI1151" s="25" t="s">
        <v>847</v>
      </c>
      <c r="BJ1151" s="14">
        <f t="shared" si="294"/>
        <v>9600</v>
      </c>
      <c r="BK1151" s="14">
        <f>SUMIFS(BJ$4:BJ1151,$AU$4:$AU1151,"="&amp;$AU1151,$AY$4:$AY1151,"="&amp;$AY1151)</f>
        <v>36000</v>
      </c>
    </row>
    <row r="1152" spans="46:63" ht="16.5" x14ac:dyDescent="0.2">
      <c r="AT1152" s="13">
        <v>1149</v>
      </c>
      <c r="AU1152" s="13">
        <f t="shared" si="286"/>
        <v>15</v>
      </c>
      <c r="AV1152" s="14">
        <f t="shared" si="287"/>
        <v>202003</v>
      </c>
      <c r="AW1152" s="14">
        <f t="shared" si="288"/>
        <v>1102020</v>
      </c>
      <c r="AX1152" s="13" t="s">
        <v>816</v>
      </c>
      <c r="AY1152" s="13">
        <f t="shared" si="289"/>
        <v>3</v>
      </c>
      <c r="AZ1152" s="13" t="s">
        <v>837</v>
      </c>
      <c r="BA1152" s="14">
        <f t="shared" si="290"/>
        <v>8</v>
      </c>
      <c r="BB1152" s="14" t="str">
        <f t="shared" si="291"/>
        <v>高顺魂珠-3 等级-8</v>
      </c>
      <c r="BC1152" s="25" t="s">
        <v>43</v>
      </c>
      <c r="BD1152" s="14">
        <f t="shared" si="292"/>
        <v>616</v>
      </c>
      <c r="BE1152" s="14">
        <f>SUMIFS(BD$4:BD1152,$AU$4:$AU1152,"="&amp;$AU1152,$AY$4:$AY1152,"="&amp;$AY1152)</f>
        <v>2596</v>
      </c>
      <c r="BF1152" s="25" t="s">
        <v>846</v>
      </c>
      <c r="BG1152" s="14">
        <f t="shared" si="293"/>
        <v>280</v>
      </c>
      <c r="BH1152" s="14">
        <f>SUMIFS(BG$4:BG1152,AU$4:AU1152,"="&amp;AU1152,AY$4:AY1152,"="&amp;AY1152)</f>
        <v>1180</v>
      </c>
      <c r="BI1152" s="25" t="s">
        <v>847</v>
      </c>
      <c r="BJ1152" s="14">
        <f t="shared" si="294"/>
        <v>11200</v>
      </c>
      <c r="BK1152" s="14">
        <f>SUMIFS(BJ$4:BJ1152,$AU$4:$AU1152,"="&amp;$AU1152,$AY$4:$AY1152,"="&amp;$AY1152)</f>
        <v>47200</v>
      </c>
    </row>
    <row r="1153" spans="46:63" ht="16.5" x14ac:dyDescent="0.2">
      <c r="AT1153" s="13">
        <v>1150</v>
      </c>
      <c r="AU1153" s="13">
        <f t="shared" si="286"/>
        <v>15</v>
      </c>
      <c r="AV1153" s="14">
        <f t="shared" si="287"/>
        <v>202003</v>
      </c>
      <c r="AW1153" s="14">
        <f t="shared" si="288"/>
        <v>1102020</v>
      </c>
      <c r="AX1153" s="13" t="s">
        <v>816</v>
      </c>
      <c r="AY1153" s="13">
        <f t="shared" si="289"/>
        <v>3</v>
      </c>
      <c r="AZ1153" s="13" t="s">
        <v>837</v>
      </c>
      <c r="BA1153" s="14">
        <f t="shared" si="290"/>
        <v>9</v>
      </c>
      <c r="BB1153" s="14" t="str">
        <f t="shared" si="291"/>
        <v>高顺魂珠-3 等级-9</v>
      </c>
      <c r="BC1153" s="25" t="s">
        <v>43</v>
      </c>
      <c r="BD1153" s="14">
        <f t="shared" si="292"/>
        <v>704</v>
      </c>
      <c r="BE1153" s="14">
        <f>SUMIFS(BD$4:BD1153,$AU$4:$AU1153,"="&amp;$AU1153,$AY$4:$AY1153,"="&amp;$AY1153)</f>
        <v>3300</v>
      </c>
      <c r="BF1153" s="25" t="s">
        <v>846</v>
      </c>
      <c r="BG1153" s="14">
        <f t="shared" si="293"/>
        <v>320</v>
      </c>
      <c r="BH1153" s="14">
        <f>SUMIFS(BG$4:BG1153,AU$4:AU1153,"="&amp;AU1153,AY$4:AY1153,"="&amp;AY1153)</f>
        <v>1500</v>
      </c>
      <c r="BI1153" s="25" t="s">
        <v>847</v>
      </c>
      <c r="BJ1153" s="14">
        <f t="shared" si="294"/>
        <v>12800</v>
      </c>
      <c r="BK1153" s="14">
        <f>SUMIFS(BJ$4:BJ1153,$AU$4:$AU1153,"="&amp;$AU1153,$AY$4:$AY1153,"="&amp;$AY1153)</f>
        <v>60000</v>
      </c>
    </row>
    <row r="1154" spans="46:63" ht="16.5" x14ac:dyDescent="0.2">
      <c r="AT1154" s="13">
        <v>1151</v>
      </c>
      <c r="AU1154" s="13">
        <f t="shared" si="286"/>
        <v>15</v>
      </c>
      <c r="AV1154" s="14">
        <f t="shared" si="287"/>
        <v>202004</v>
      </c>
      <c r="AW1154" s="14">
        <f t="shared" si="288"/>
        <v>1102020</v>
      </c>
      <c r="AX1154" s="13" t="s">
        <v>816</v>
      </c>
      <c r="AY1154" s="13">
        <f t="shared" si="289"/>
        <v>4</v>
      </c>
      <c r="AZ1154" s="13" t="s">
        <v>837</v>
      </c>
      <c r="BA1154" s="14">
        <f t="shared" si="290"/>
        <v>0</v>
      </c>
      <c r="BB1154" s="14" t="str">
        <f t="shared" si="291"/>
        <v>高顺魂珠-4 等级-0</v>
      </c>
      <c r="BC1154" s="25" t="s">
        <v>43</v>
      </c>
      <c r="BD1154" s="14">
        <f t="shared" si="292"/>
        <v>0</v>
      </c>
      <c r="BE1154" s="14">
        <f>SUMIFS(BD$4:BD1154,$AU$4:$AU1154,"="&amp;$AU1154,$AY$4:$AY1154,"="&amp;$AY1154)</f>
        <v>0</v>
      </c>
      <c r="BF1154" s="25" t="s">
        <v>846</v>
      </c>
      <c r="BG1154" s="14">
        <f t="shared" si="293"/>
        <v>0</v>
      </c>
      <c r="BH1154" s="14">
        <f>SUMIFS(BG$4:BG1154,AU$4:AU1154,"="&amp;AU1154,AY$4:AY1154,"="&amp;AY1154)</f>
        <v>0</v>
      </c>
      <c r="BI1154" s="25" t="s">
        <v>847</v>
      </c>
      <c r="BJ1154" s="14">
        <f t="shared" si="294"/>
        <v>0</v>
      </c>
      <c r="BK1154" s="14">
        <f>SUMIFS(BJ$4:BJ1154,$AU$4:$AU1154,"="&amp;$AU1154,$AY$4:$AY1154,"="&amp;$AY1154)</f>
        <v>0</v>
      </c>
    </row>
    <row r="1155" spans="46:63" ht="16.5" x14ac:dyDescent="0.2">
      <c r="AT1155" s="13">
        <v>1152</v>
      </c>
      <c r="AU1155" s="13">
        <f t="shared" si="286"/>
        <v>15</v>
      </c>
      <c r="AV1155" s="14">
        <f t="shared" si="287"/>
        <v>202004</v>
      </c>
      <c r="AW1155" s="14">
        <f t="shared" si="288"/>
        <v>1102020</v>
      </c>
      <c r="AX1155" s="13" t="s">
        <v>816</v>
      </c>
      <c r="AY1155" s="13">
        <f t="shared" si="289"/>
        <v>4</v>
      </c>
      <c r="AZ1155" s="13" t="s">
        <v>837</v>
      </c>
      <c r="BA1155" s="14">
        <f t="shared" si="290"/>
        <v>1</v>
      </c>
      <c r="BB1155" s="14" t="str">
        <f t="shared" si="291"/>
        <v>高顺魂珠-4 等级-1</v>
      </c>
      <c r="BC1155" s="25" t="s">
        <v>43</v>
      </c>
      <c r="BD1155" s="14">
        <f t="shared" si="292"/>
        <v>110</v>
      </c>
      <c r="BE1155" s="14">
        <f>SUMIFS(BD$4:BD1155,$AU$4:$AU1155,"="&amp;$AU1155,$AY$4:$AY1155,"="&amp;$AY1155)</f>
        <v>110</v>
      </c>
      <c r="BF1155" s="25" t="s">
        <v>846</v>
      </c>
      <c r="BG1155" s="14">
        <f t="shared" si="293"/>
        <v>50</v>
      </c>
      <c r="BH1155" s="14">
        <f>SUMIFS(BG$4:BG1155,AU$4:AU1155,"="&amp;AU1155,AY$4:AY1155,"="&amp;AY1155)</f>
        <v>50</v>
      </c>
      <c r="BI1155" s="25" t="s">
        <v>847</v>
      </c>
      <c r="BJ1155" s="14">
        <f t="shared" si="294"/>
        <v>2000</v>
      </c>
      <c r="BK1155" s="14">
        <f>SUMIFS(BJ$4:BJ1155,$AU$4:$AU1155,"="&amp;$AU1155,$AY$4:$AY1155,"="&amp;$AY1155)</f>
        <v>2000</v>
      </c>
    </row>
    <row r="1156" spans="46:63" ht="16.5" x14ac:dyDescent="0.2">
      <c r="AT1156" s="13">
        <v>1153</v>
      </c>
      <c r="AU1156" s="13">
        <f t="shared" si="286"/>
        <v>15</v>
      </c>
      <c r="AV1156" s="14">
        <f t="shared" si="287"/>
        <v>202004</v>
      </c>
      <c r="AW1156" s="14">
        <f t="shared" si="288"/>
        <v>1102020</v>
      </c>
      <c r="AX1156" s="13" t="s">
        <v>816</v>
      </c>
      <c r="AY1156" s="13">
        <f t="shared" si="289"/>
        <v>4</v>
      </c>
      <c r="AZ1156" s="13" t="s">
        <v>837</v>
      </c>
      <c r="BA1156" s="14">
        <f t="shared" si="290"/>
        <v>2</v>
      </c>
      <c r="BB1156" s="14" t="str">
        <f t="shared" si="291"/>
        <v>高顺魂珠-4 等级-2</v>
      </c>
      <c r="BC1156" s="25" t="s">
        <v>43</v>
      </c>
      <c r="BD1156" s="14">
        <f t="shared" si="292"/>
        <v>176</v>
      </c>
      <c r="BE1156" s="14">
        <f>SUMIFS(BD$4:BD1156,$AU$4:$AU1156,"="&amp;$AU1156,$AY$4:$AY1156,"="&amp;$AY1156)</f>
        <v>286</v>
      </c>
      <c r="BF1156" s="25" t="s">
        <v>846</v>
      </c>
      <c r="BG1156" s="14">
        <f t="shared" si="293"/>
        <v>80</v>
      </c>
      <c r="BH1156" s="14">
        <f>SUMIFS(BG$4:BG1156,AU$4:AU1156,"="&amp;AU1156,AY$4:AY1156,"="&amp;AY1156)</f>
        <v>130</v>
      </c>
      <c r="BI1156" s="25" t="s">
        <v>847</v>
      </c>
      <c r="BJ1156" s="14">
        <f t="shared" si="294"/>
        <v>3200</v>
      </c>
      <c r="BK1156" s="14">
        <f>SUMIFS(BJ$4:BJ1156,$AU$4:$AU1156,"="&amp;$AU1156,$AY$4:$AY1156,"="&amp;$AY1156)</f>
        <v>5200</v>
      </c>
    </row>
    <row r="1157" spans="46:63" ht="16.5" x14ac:dyDescent="0.2">
      <c r="AT1157" s="13">
        <v>1154</v>
      </c>
      <c r="AU1157" s="13">
        <f t="shared" ref="AU1157:AU1220" si="295">INT((AT1157-1)/80)+1</f>
        <v>15</v>
      </c>
      <c r="AV1157" s="14">
        <f t="shared" ref="AV1157:AV1220" si="296">INDEX($AJ$4:$AJ$203,(AU1157-1)*8+AY1157)</f>
        <v>202004</v>
      </c>
      <c r="AW1157" s="14">
        <f t="shared" ref="AW1157:AW1220" si="297">INDEX($W$4:$W$28,AU1157)</f>
        <v>1102020</v>
      </c>
      <c r="AX1157" s="13" t="s">
        <v>816</v>
      </c>
      <c r="AY1157" s="13">
        <f t="shared" ref="AY1157:AY1220" si="298">INT(((AT1157-(AU1157-1)*80)-1)/10)+1</f>
        <v>4</v>
      </c>
      <c r="AZ1157" s="13" t="s">
        <v>837</v>
      </c>
      <c r="BA1157" s="14">
        <f t="shared" ref="BA1157:BA1220" si="299">AT1157-(AU1157-1)*80-(AY1157-1)*10-1</f>
        <v>3</v>
      </c>
      <c r="BB1157" s="14" t="str">
        <f t="shared" ref="BB1157:BB1220" si="300">INDEX($X$4:$X$28,AU1157)&amp;"魂珠-"&amp;AY1157&amp;" 等级-"&amp;BA1157</f>
        <v>高顺魂珠-4 等级-3</v>
      </c>
      <c r="BC1157" s="25" t="s">
        <v>43</v>
      </c>
      <c r="BD1157" s="14">
        <f t="shared" ref="BD1157:BD1220" si="301">ROUND(INDEX(Q$4:Q$83,($AY1157-1)*10+$BA1157+1)*INDEX(AC$4:AC$28,$AU1157),0)</f>
        <v>242</v>
      </c>
      <c r="BE1157" s="14">
        <f>SUMIFS(BD$4:BD1157,$AU$4:$AU1157,"="&amp;$AU1157,$AY$4:$AY1157,"="&amp;$AY1157)</f>
        <v>528</v>
      </c>
      <c r="BF1157" s="25" t="s">
        <v>846</v>
      </c>
      <c r="BG1157" s="14">
        <f t="shared" ref="BG1157:BG1220" si="302">ROUND(INDEX(R$4:R$83,($AY1157-1)*10+$BA1157+1)*INDEX(AD$4:AD$28,$AU1157),0)</f>
        <v>110</v>
      </c>
      <c r="BH1157" s="14">
        <f>SUMIFS(BG$4:BG1157,AU$4:AU1157,"="&amp;AU1157,AY$4:AY1157,"="&amp;AY1157)</f>
        <v>240</v>
      </c>
      <c r="BI1157" s="25" t="s">
        <v>847</v>
      </c>
      <c r="BJ1157" s="14">
        <f t="shared" ref="BJ1157:BJ1220" si="303">ROUND(INDEX(S$4:S$83,($AY1157-1)*10+$BA1157+1)*INDEX(AE$4:AE$28,$AU1157),0)</f>
        <v>4400</v>
      </c>
      <c r="BK1157" s="14">
        <f>SUMIFS(BJ$4:BJ1157,$AU$4:$AU1157,"="&amp;$AU1157,$AY$4:$AY1157,"="&amp;$AY1157)</f>
        <v>9600</v>
      </c>
    </row>
    <row r="1158" spans="46:63" ht="16.5" x14ac:dyDescent="0.2">
      <c r="AT1158" s="13">
        <v>1155</v>
      </c>
      <c r="AU1158" s="13">
        <f t="shared" si="295"/>
        <v>15</v>
      </c>
      <c r="AV1158" s="14">
        <f t="shared" si="296"/>
        <v>202004</v>
      </c>
      <c r="AW1158" s="14">
        <f t="shared" si="297"/>
        <v>1102020</v>
      </c>
      <c r="AX1158" s="13" t="s">
        <v>816</v>
      </c>
      <c r="AY1158" s="13">
        <f t="shared" si="298"/>
        <v>4</v>
      </c>
      <c r="AZ1158" s="13" t="s">
        <v>837</v>
      </c>
      <c r="BA1158" s="14">
        <f t="shared" si="299"/>
        <v>4</v>
      </c>
      <c r="BB1158" s="14" t="str">
        <f t="shared" si="300"/>
        <v>高顺魂珠-4 等级-4</v>
      </c>
      <c r="BC1158" s="25" t="s">
        <v>43</v>
      </c>
      <c r="BD1158" s="14">
        <f t="shared" si="301"/>
        <v>352</v>
      </c>
      <c r="BE1158" s="14">
        <f>SUMIFS(BD$4:BD1158,$AU$4:$AU1158,"="&amp;$AU1158,$AY$4:$AY1158,"="&amp;$AY1158)</f>
        <v>880</v>
      </c>
      <c r="BF1158" s="25" t="s">
        <v>846</v>
      </c>
      <c r="BG1158" s="14">
        <f t="shared" si="302"/>
        <v>160</v>
      </c>
      <c r="BH1158" s="14">
        <f>SUMIFS(BG$4:BG1158,AU$4:AU1158,"="&amp;AU1158,AY$4:AY1158,"="&amp;AY1158)</f>
        <v>400</v>
      </c>
      <c r="BI1158" s="25" t="s">
        <v>847</v>
      </c>
      <c r="BJ1158" s="14">
        <f t="shared" si="303"/>
        <v>6400</v>
      </c>
      <c r="BK1158" s="14">
        <f>SUMIFS(BJ$4:BJ1158,$AU$4:$AU1158,"="&amp;$AU1158,$AY$4:$AY1158,"="&amp;$AY1158)</f>
        <v>16000</v>
      </c>
    </row>
    <row r="1159" spans="46:63" ht="16.5" x14ac:dyDescent="0.2">
      <c r="AT1159" s="13">
        <v>1156</v>
      </c>
      <c r="AU1159" s="13">
        <f t="shared" si="295"/>
        <v>15</v>
      </c>
      <c r="AV1159" s="14">
        <f t="shared" si="296"/>
        <v>202004</v>
      </c>
      <c r="AW1159" s="14">
        <f t="shared" si="297"/>
        <v>1102020</v>
      </c>
      <c r="AX1159" s="13" t="s">
        <v>816</v>
      </c>
      <c r="AY1159" s="13">
        <f t="shared" si="298"/>
        <v>4</v>
      </c>
      <c r="AZ1159" s="13" t="s">
        <v>837</v>
      </c>
      <c r="BA1159" s="14">
        <f t="shared" si="299"/>
        <v>5</v>
      </c>
      <c r="BB1159" s="14" t="str">
        <f t="shared" si="300"/>
        <v>高顺魂珠-4 等级-5</v>
      </c>
      <c r="BC1159" s="25" t="s">
        <v>43</v>
      </c>
      <c r="BD1159" s="14">
        <f t="shared" si="301"/>
        <v>462</v>
      </c>
      <c r="BE1159" s="14">
        <f>SUMIFS(BD$4:BD1159,$AU$4:$AU1159,"="&amp;$AU1159,$AY$4:$AY1159,"="&amp;$AY1159)</f>
        <v>1342</v>
      </c>
      <c r="BF1159" s="25" t="s">
        <v>846</v>
      </c>
      <c r="BG1159" s="14">
        <f t="shared" si="302"/>
        <v>210</v>
      </c>
      <c r="BH1159" s="14">
        <f>SUMIFS(BG$4:BG1159,AU$4:AU1159,"="&amp;AU1159,AY$4:AY1159,"="&amp;AY1159)</f>
        <v>610</v>
      </c>
      <c r="BI1159" s="25" t="s">
        <v>847</v>
      </c>
      <c r="BJ1159" s="14">
        <f t="shared" si="303"/>
        <v>8400</v>
      </c>
      <c r="BK1159" s="14">
        <f>SUMIFS(BJ$4:BJ1159,$AU$4:$AU1159,"="&amp;$AU1159,$AY$4:$AY1159,"="&amp;$AY1159)</f>
        <v>24400</v>
      </c>
    </row>
    <row r="1160" spans="46:63" ht="16.5" x14ac:dyDescent="0.2">
      <c r="AT1160" s="13">
        <v>1157</v>
      </c>
      <c r="AU1160" s="13">
        <f t="shared" si="295"/>
        <v>15</v>
      </c>
      <c r="AV1160" s="14">
        <f t="shared" si="296"/>
        <v>202004</v>
      </c>
      <c r="AW1160" s="14">
        <f t="shared" si="297"/>
        <v>1102020</v>
      </c>
      <c r="AX1160" s="13" t="s">
        <v>816</v>
      </c>
      <c r="AY1160" s="13">
        <f t="shared" si="298"/>
        <v>4</v>
      </c>
      <c r="AZ1160" s="13" t="s">
        <v>837</v>
      </c>
      <c r="BA1160" s="14">
        <f t="shared" si="299"/>
        <v>6</v>
      </c>
      <c r="BB1160" s="14" t="str">
        <f t="shared" si="300"/>
        <v>高顺魂珠-4 等级-6</v>
      </c>
      <c r="BC1160" s="25" t="s">
        <v>43</v>
      </c>
      <c r="BD1160" s="14">
        <f t="shared" si="301"/>
        <v>605</v>
      </c>
      <c r="BE1160" s="14">
        <f>SUMIFS(BD$4:BD1160,$AU$4:$AU1160,"="&amp;$AU1160,$AY$4:$AY1160,"="&amp;$AY1160)</f>
        <v>1947</v>
      </c>
      <c r="BF1160" s="25" t="s">
        <v>846</v>
      </c>
      <c r="BG1160" s="14">
        <f t="shared" si="302"/>
        <v>275</v>
      </c>
      <c r="BH1160" s="14">
        <f>SUMIFS(BG$4:BG1160,AU$4:AU1160,"="&amp;AU1160,AY$4:AY1160,"="&amp;AY1160)</f>
        <v>885</v>
      </c>
      <c r="BI1160" s="25" t="s">
        <v>847</v>
      </c>
      <c r="BJ1160" s="14">
        <f t="shared" si="303"/>
        <v>11000</v>
      </c>
      <c r="BK1160" s="14">
        <f>SUMIFS(BJ$4:BJ1160,$AU$4:$AU1160,"="&amp;$AU1160,$AY$4:$AY1160,"="&amp;$AY1160)</f>
        <v>35400</v>
      </c>
    </row>
    <row r="1161" spans="46:63" ht="16.5" x14ac:dyDescent="0.2">
      <c r="AT1161" s="13">
        <v>1158</v>
      </c>
      <c r="AU1161" s="13">
        <f t="shared" si="295"/>
        <v>15</v>
      </c>
      <c r="AV1161" s="14">
        <f t="shared" si="296"/>
        <v>202004</v>
      </c>
      <c r="AW1161" s="14">
        <f t="shared" si="297"/>
        <v>1102020</v>
      </c>
      <c r="AX1161" s="13" t="s">
        <v>816</v>
      </c>
      <c r="AY1161" s="13">
        <f t="shared" si="298"/>
        <v>4</v>
      </c>
      <c r="AZ1161" s="13" t="s">
        <v>837</v>
      </c>
      <c r="BA1161" s="14">
        <f t="shared" si="299"/>
        <v>7</v>
      </c>
      <c r="BB1161" s="14" t="str">
        <f t="shared" si="300"/>
        <v>高顺魂珠-4 等级-7</v>
      </c>
      <c r="BC1161" s="25" t="s">
        <v>43</v>
      </c>
      <c r="BD1161" s="14">
        <f t="shared" si="301"/>
        <v>715</v>
      </c>
      <c r="BE1161" s="14">
        <f>SUMIFS(BD$4:BD1161,$AU$4:$AU1161,"="&amp;$AU1161,$AY$4:$AY1161,"="&amp;$AY1161)</f>
        <v>2662</v>
      </c>
      <c r="BF1161" s="25" t="s">
        <v>846</v>
      </c>
      <c r="BG1161" s="14">
        <f t="shared" si="302"/>
        <v>325</v>
      </c>
      <c r="BH1161" s="14">
        <f>SUMIFS(BG$4:BG1161,AU$4:AU1161,"="&amp;AU1161,AY$4:AY1161,"="&amp;AY1161)</f>
        <v>1210</v>
      </c>
      <c r="BI1161" s="25" t="s">
        <v>847</v>
      </c>
      <c r="BJ1161" s="14">
        <f t="shared" si="303"/>
        <v>13000</v>
      </c>
      <c r="BK1161" s="14">
        <f>SUMIFS(BJ$4:BJ1161,$AU$4:$AU1161,"="&amp;$AU1161,$AY$4:$AY1161,"="&amp;$AY1161)</f>
        <v>48400</v>
      </c>
    </row>
    <row r="1162" spans="46:63" ht="16.5" x14ac:dyDescent="0.2">
      <c r="AT1162" s="13">
        <v>1159</v>
      </c>
      <c r="AU1162" s="13">
        <f t="shared" si="295"/>
        <v>15</v>
      </c>
      <c r="AV1162" s="14">
        <f t="shared" si="296"/>
        <v>202004</v>
      </c>
      <c r="AW1162" s="14">
        <f t="shared" si="297"/>
        <v>1102020</v>
      </c>
      <c r="AX1162" s="13" t="s">
        <v>816</v>
      </c>
      <c r="AY1162" s="13">
        <f t="shared" si="298"/>
        <v>4</v>
      </c>
      <c r="AZ1162" s="13" t="s">
        <v>837</v>
      </c>
      <c r="BA1162" s="14">
        <f t="shared" si="299"/>
        <v>8</v>
      </c>
      <c r="BB1162" s="14" t="str">
        <f t="shared" si="300"/>
        <v>高顺魂珠-4 等级-8</v>
      </c>
      <c r="BC1162" s="25" t="s">
        <v>43</v>
      </c>
      <c r="BD1162" s="14">
        <f t="shared" si="301"/>
        <v>825</v>
      </c>
      <c r="BE1162" s="14">
        <f>SUMIFS(BD$4:BD1162,$AU$4:$AU1162,"="&amp;$AU1162,$AY$4:$AY1162,"="&amp;$AY1162)</f>
        <v>3487</v>
      </c>
      <c r="BF1162" s="25" t="s">
        <v>846</v>
      </c>
      <c r="BG1162" s="14">
        <f t="shared" si="302"/>
        <v>375</v>
      </c>
      <c r="BH1162" s="14">
        <f>SUMIFS(BG$4:BG1162,AU$4:AU1162,"="&amp;AU1162,AY$4:AY1162,"="&amp;AY1162)</f>
        <v>1585</v>
      </c>
      <c r="BI1162" s="25" t="s">
        <v>847</v>
      </c>
      <c r="BJ1162" s="14">
        <f t="shared" si="303"/>
        <v>15000</v>
      </c>
      <c r="BK1162" s="14">
        <f>SUMIFS(BJ$4:BJ1162,$AU$4:$AU1162,"="&amp;$AU1162,$AY$4:$AY1162,"="&amp;$AY1162)</f>
        <v>63400</v>
      </c>
    </row>
    <row r="1163" spans="46:63" ht="16.5" x14ac:dyDescent="0.2">
      <c r="AT1163" s="13">
        <v>1160</v>
      </c>
      <c r="AU1163" s="13">
        <f t="shared" si="295"/>
        <v>15</v>
      </c>
      <c r="AV1163" s="14">
        <f t="shared" si="296"/>
        <v>202004</v>
      </c>
      <c r="AW1163" s="14">
        <f t="shared" si="297"/>
        <v>1102020</v>
      </c>
      <c r="AX1163" s="13" t="s">
        <v>816</v>
      </c>
      <c r="AY1163" s="13">
        <f t="shared" si="298"/>
        <v>4</v>
      </c>
      <c r="AZ1163" s="13" t="s">
        <v>837</v>
      </c>
      <c r="BA1163" s="14">
        <f t="shared" si="299"/>
        <v>9</v>
      </c>
      <c r="BB1163" s="14" t="str">
        <f t="shared" si="300"/>
        <v>高顺魂珠-4 等级-9</v>
      </c>
      <c r="BC1163" s="25" t="s">
        <v>43</v>
      </c>
      <c r="BD1163" s="14">
        <f t="shared" si="301"/>
        <v>935</v>
      </c>
      <c r="BE1163" s="14">
        <f>SUMIFS(BD$4:BD1163,$AU$4:$AU1163,"="&amp;$AU1163,$AY$4:$AY1163,"="&amp;$AY1163)</f>
        <v>4422</v>
      </c>
      <c r="BF1163" s="25" t="s">
        <v>846</v>
      </c>
      <c r="BG1163" s="14">
        <f t="shared" si="302"/>
        <v>425</v>
      </c>
      <c r="BH1163" s="14">
        <f>SUMIFS(BG$4:BG1163,AU$4:AU1163,"="&amp;AU1163,AY$4:AY1163,"="&amp;AY1163)</f>
        <v>2010</v>
      </c>
      <c r="BI1163" s="25" t="s">
        <v>847</v>
      </c>
      <c r="BJ1163" s="14">
        <f t="shared" si="303"/>
        <v>17000</v>
      </c>
      <c r="BK1163" s="14">
        <f>SUMIFS(BJ$4:BJ1163,$AU$4:$AU1163,"="&amp;$AU1163,$AY$4:$AY1163,"="&amp;$AY1163)</f>
        <v>80400</v>
      </c>
    </row>
    <row r="1164" spans="46:63" ht="16.5" x14ac:dyDescent="0.2">
      <c r="AT1164" s="13">
        <v>1161</v>
      </c>
      <c r="AU1164" s="13">
        <f t="shared" si="295"/>
        <v>15</v>
      </c>
      <c r="AV1164" s="14">
        <f t="shared" si="296"/>
        <v>202005</v>
      </c>
      <c r="AW1164" s="14">
        <f t="shared" si="297"/>
        <v>1102020</v>
      </c>
      <c r="AX1164" s="13" t="s">
        <v>816</v>
      </c>
      <c r="AY1164" s="13">
        <f t="shared" si="298"/>
        <v>5</v>
      </c>
      <c r="AZ1164" s="13" t="s">
        <v>837</v>
      </c>
      <c r="BA1164" s="14">
        <f t="shared" si="299"/>
        <v>0</v>
      </c>
      <c r="BB1164" s="14" t="str">
        <f t="shared" si="300"/>
        <v>高顺魂珠-5 等级-0</v>
      </c>
      <c r="BC1164" s="25" t="s">
        <v>43</v>
      </c>
      <c r="BD1164" s="14">
        <f t="shared" si="301"/>
        <v>0</v>
      </c>
      <c r="BE1164" s="14">
        <f>SUMIFS(BD$4:BD1164,$AU$4:$AU1164,"="&amp;$AU1164,$AY$4:$AY1164,"="&amp;$AY1164)</f>
        <v>0</v>
      </c>
      <c r="BF1164" s="25" t="s">
        <v>846</v>
      </c>
      <c r="BG1164" s="14">
        <f t="shared" si="302"/>
        <v>0</v>
      </c>
      <c r="BH1164" s="14">
        <f>SUMIFS(BG$4:BG1164,AU$4:AU1164,"="&amp;AU1164,AY$4:AY1164,"="&amp;AY1164)</f>
        <v>0</v>
      </c>
      <c r="BI1164" s="25" t="s">
        <v>847</v>
      </c>
      <c r="BJ1164" s="14">
        <f t="shared" si="303"/>
        <v>0</v>
      </c>
      <c r="BK1164" s="14">
        <f>SUMIFS(BJ$4:BJ1164,$AU$4:$AU1164,"="&amp;$AU1164,$AY$4:$AY1164,"="&amp;$AY1164)</f>
        <v>0</v>
      </c>
    </row>
    <row r="1165" spans="46:63" ht="16.5" x14ac:dyDescent="0.2">
      <c r="AT1165" s="13">
        <v>1162</v>
      </c>
      <c r="AU1165" s="13">
        <f t="shared" si="295"/>
        <v>15</v>
      </c>
      <c r="AV1165" s="14">
        <f t="shared" si="296"/>
        <v>202005</v>
      </c>
      <c r="AW1165" s="14">
        <f t="shared" si="297"/>
        <v>1102020</v>
      </c>
      <c r="AX1165" s="13" t="s">
        <v>816</v>
      </c>
      <c r="AY1165" s="13">
        <f t="shared" si="298"/>
        <v>5</v>
      </c>
      <c r="AZ1165" s="13" t="s">
        <v>837</v>
      </c>
      <c r="BA1165" s="14">
        <f t="shared" si="299"/>
        <v>1</v>
      </c>
      <c r="BB1165" s="14" t="str">
        <f t="shared" si="300"/>
        <v>高顺魂珠-5 等级-1</v>
      </c>
      <c r="BC1165" s="25" t="s">
        <v>43</v>
      </c>
      <c r="BD1165" s="14">
        <f t="shared" si="301"/>
        <v>154</v>
      </c>
      <c r="BE1165" s="14">
        <f>SUMIFS(BD$4:BD1165,$AU$4:$AU1165,"="&amp;$AU1165,$AY$4:$AY1165,"="&amp;$AY1165)</f>
        <v>154</v>
      </c>
      <c r="BF1165" s="25" t="s">
        <v>846</v>
      </c>
      <c r="BG1165" s="14">
        <f t="shared" si="302"/>
        <v>70</v>
      </c>
      <c r="BH1165" s="14">
        <f>SUMIFS(BG$4:BG1165,AU$4:AU1165,"="&amp;AU1165,AY$4:AY1165,"="&amp;AY1165)</f>
        <v>70</v>
      </c>
      <c r="BI1165" s="25" t="s">
        <v>847</v>
      </c>
      <c r="BJ1165" s="14">
        <f t="shared" si="303"/>
        <v>2800</v>
      </c>
      <c r="BK1165" s="14">
        <f>SUMIFS(BJ$4:BJ1165,$AU$4:$AU1165,"="&amp;$AU1165,$AY$4:$AY1165,"="&amp;$AY1165)</f>
        <v>2800</v>
      </c>
    </row>
    <row r="1166" spans="46:63" ht="16.5" x14ac:dyDescent="0.2">
      <c r="AT1166" s="13">
        <v>1163</v>
      </c>
      <c r="AU1166" s="13">
        <f t="shared" si="295"/>
        <v>15</v>
      </c>
      <c r="AV1166" s="14">
        <f t="shared" si="296"/>
        <v>202005</v>
      </c>
      <c r="AW1166" s="14">
        <f t="shared" si="297"/>
        <v>1102020</v>
      </c>
      <c r="AX1166" s="13" t="s">
        <v>816</v>
      </c>
      <c r="AY1166" s="13">
        <f t="shared" si="298"/>
        <v>5</v>
      </c>
      <c r="AZ1166" s="13" t="s">
        <v>837</v>
      </c>
      <c r="BA1166" s="14">
        <f t="shared" si="299"/>
        <v>2</v>
      </c>
      <c r="BB1166" s="14" t="str">
        <f t="shared" si="300"/>
        <v>高顺魂珠-5 等级-2</v>
      </c>
      <c r="BC1166" s="25" t="s">
        <v>43</v>
      </c>
      <c r="BD1166" s="14">
        <f t="shared" si="301"/>
        <v>220</v>
      </c>
      <c r="BE1166" s="14">
        <f>SUMIFS(BD$4:BD1166,$AU$4:$AU1166,"="&amp;$AU1166,$AY$4:$AY1166,"="&amp;$AY1166)</f>
        <v>374</v>
      </c>
      <c r="BF1166" s="25" t="s">
        <v>846</v>
      </c>
      <c r="BG1166" s="14">
        <f t="shared" si="302"/>
        <v>100</v>
      </c>
      <c r="BH1166" s="14">
        <f>SUMIFS(BG$4:BG1166,AU$4:AU1166,"="&amp;AU1166,AY$4:AY1166,"="&amp;AY1166)</f>
        <v>170</v>
      </c>
      <c r="BI1166" s="25" t="s">
        <v>847</v>
      </c>
      <c r="BJ1166" s="14">
        <f t="shared" si="303"/>
        <v>4000</v>
      </c>
      <c r="BK1166" s="14">
        <f>SUMIFS(BJ$4:BJ1166,$AU$4:$AU1166,"="&amp;$AU1166,$AY$4:$AY1166,"="&amp;$AY1166)</f>
        <v>6800</v>
      </c>
    </row>
    <row r="1167" spans="46:63" ht="16.5" x14ac:dyDescent="0.2">
      <c r="AT1167" s="13">
        <v>1164</v>
      </c>
      <c r="AU1167" s="13">
        <f t="shared" si="295"/>
        <v>15</v>
      </c>
      <c r="AV1167" s="14">
        <f t="shared" si="296"/>
        <v>202005</v>
      </c>
      <c r="AW1167" s="14">
        <f t="shared" si="297"/>
        <v>1102020</v>
      </c>
      <c r="AX1167" s="13" t="s">
        <v>816</v>
      </c>
      <c r="AY1167" s="13">
        <f t="shared" si="298"/>
        <v>5</v>
      </c>
      <c r="AZ1167" s="13" t="s">
        <v>837</v>
      </c>
      <c r="BA1167" s="14">
        <f t="shared" si="299"/>
        <v>3</v>
      </c>
      <c r="BB1167" s="14" t="str">
        <f t="shared" si="300"/>
        <v>高顺魂珠-5 等级-3</v>
      </c>
      <c r="BC1167" s="25" t="s">
        <v>43</v>
      </c>
      <c r="BD1167" s="14">
        <f t="shared" si="301"/>
        <v>286</v>
      </c>
      <c r="BE1167" s="14">
        <f>SUMIFS(BD$4:BD1167,$AU$4:$AU1167,"="&amp;$AU1167,$AY$4:$AY1167,"="&amp;$AY1167)</f>
        <v>660</v>
      </c>
      <c r="BF1167" s="25" t="s">
        <v>846</v>
      </c>
      <c r="BG1167" s="14">
        <f t="shared" si="302"/>
        <v>130</v>
      </c>
      <c r="BH1167" s="14">
        <f>SUMIFS(BG$4:BG1167,AU$4:AU1167,"="&amp;AU1167,AY$4:AY1167,"="&amp;AY1167)</f>
        <v>300</v>
      </c>
      <c r="BI1167" s="25" t="s">
        <v>847</v>
      </c>
      <c r="BJ1167" s="14">
        <f t="shared" si="303"/>
        <v>5200</v>
      </c>
      <c r="BK1167" s="14">
        <f>SUMIFS(BJ$4:BJ1167,$AU$4:$AU1167,"="&amp;$AU1167,$AY$4:$AY1167,"="&amp;$AY1167)</f>
        <v>12000</v>
      </c>
    </row>
    <row r="1168" spans="46:63" ht="16.5" x14ac:dyDescent="0.2">
      <c r="AT1168" s="13">
        <v>1165</v>
      </c>
      <c r="AU1168" s="13">
        <f t="shared" si="295"/>
        <v>15</v>
      </c>
      <c r="AV1168" s="14">
        <f t="shared" si="296"/>
        <v>202005</v>
      </c>
      <c r="AW1168" s="14">
        <f t="shared" si="297"/>
        <v>1102020</v>
      </c>
      <c r="AX1168" s="13" t="s">
        <v>816</v>
      </c>
      <c r="AY1168" s="13">
        <f t="shared" si="298"/>
        <v>5</v>
      </c>
      <c r="AZ1168" s="13" t="s">
        <v>837</v>
      </c>
      <c r="BA1168" s="14">
        <f t="shared" si="299"/>
        <v>4</v>
      </c>
      <c r="BB1168" s="14" t="str">
        <f t="shared" si="300"/>
        <v>高顺魂珠-5 等级-4</v>
      </c>
      <c r="BC1168" s="25" t="s">
        <v>43</v>
      </c>
      <c r="BD1168" s="14">
        <f t="shared" si="301"/>
        <v>440</v>
      </c>
      <c r="BE1168" s="14">
        <f>SUMIFS(BD$4:BD1168,$AU$4:$AU1168,"="&amp;$AU1168,$AY$4:$AY1168,"="&amp;$AY1168)</f>
        <v>1100</v>
      </c>
      <c r="BF1168" s="25" t="s">
        <v>846</v>
      </c>
      <c r="BG1168" s="14">
        <f t="shared" si="302"/>
        <v>200</v>
      </c>
      <c r="BH1168" s="14">
        <f>SUMIFS(BG$4:BG1168,AU$4:AU1168,"="&amp;AU1168,AY$4:AY1168,"="&amp;AY1168)</f>
        <v>500</v>
      </c>
      <c r="BI1168" s="25" t="s">
        <v>847</v>
      </c>
      <c r="BJ1168" s="14">
        <f t="shared" si="303"/>
        <v>8000</v>
      </c>
      <c r="BK1168" s="14">
        <f>SUMIFS(BJ$4:BJ1168,$AU$4:$AU1168,"="&amp;$AU1168,$AY$4:$AY1168,"="&amp;$AY1168)</f>
        <v>20000</v>
      </c>
    </row>
    <row r="1169" spans="46:63" ht="16.5" x14ac:dyDescent="0.2">
      <c r="AT1169" s="13">
        <v>1166</v>
      </c>
      <c r="AU1169" s="13">
        <f t="shared" si="295"/>
        <v>15</v>
      </c>
      <c r="AV1169" s="14">
        <f t="shared" si="296"/>
        <v>202005</v>
      </c>
      <c r="AW1169" s="14">
        <f t="shared" si="297"/>
        <v>1102020</v>
      </c>
      <c r="AX1169" s="13" t="s">
        <v>816</v>
      </c>
      <c r="AY1169" s="13">
        <f t="shared" si="298"/>
        <v>5</v>
      </c>
      <c r="AZ1169" s="13" t="s">
        <v>837</v>
      </c>
      <c r="BA1169" s="14">
        <f t="shared" si="299"/>
        <v>5</v>
      </c>
      <c r="BB1169" s="14" t="str">
        <f t="shared" si="300"/>
        <v>高顺魂珠-5 等级-5</v>
      </c>
      <c r="BC1169" s="25" t="s">
        <v>43</v>
      </c>
      <c r="BD1169" s="14">
        <f t="shared" si="301"/>
        <v>572</v>
      </c>
      <c r="BE1169" s="14">
        <f>SUMIFS(BD$4:BD1169,$AU$4:$AU1169,"="&amp;$AU1169,$AY$4:$AY1169,"="&amp;$AY1169)</f>
        <v>1672</v>
      </c>
      <c r="BF1169" s="25" t="s">
        <v>846</v>
      </c>
      <c r="BG1169" s="14">
        <f t="shared" si="302"/>
        <v>260</v>
      </c>
      <c r="BH1169" s="14">
        <f>SUMIFS(BG$4:BG1169,AU$4:AU1169,"="&amp;AU1169,AY$4:AY1169,"="&amp;AY1169)</f>
        <v>760</v>
      </c>
      <c r="BI1169" s="25" t="s">
        <v>847</v>
      </c>
      <c r="BJ1169" s="14">
        <f t="shared" si="303"/>
        <v>10400</v>
      </c>
      <c r="BK1169" s="14">
        <f>SUMIFS(BJ$4:BJ1169,$AU$4:$AU1169,"="&amp;$AU1169,$AY$4:$AY1169,"="&amp;$AY1169)</f>
        <v>30400</v>
      </c>
    </row>
    <row r="1170" spans="46:63" ht="16.5" x14ac:dyDescent="0.2">
      <c r="AT1170" s="13">
        <v>1167</v>
      </c>
      <c r="AU1170" s="13">
        <f t="shared" si="295"/>
        <v>15</v>
      </c>
      <c r="AV1170" s="14">
        <f t="shared" si="296"/>
        <v>202005</v>
      </c>
      <c r="AW1170" s="14">
        <f t="shared" si="297"/>
        <v>1102020</v>
      </c>
      <c r="AX1170" s="13" t="s">
        <v>816</v>
      </c>
      <c r="AY1170" s="13">
        <f t="shared" si="298"/>
        <v>5</v>
      </c>
      <c r="AZ1170" s="13" t="s">
        <v>837</v>
      </c>
      <c r="BA1170" s="14">
        <f t="shared" si="299"/>
        <v>6</v>
      </c>
      <c r="BB1170" s="14" t="str">
        <f t="shared" si="300"/>
        <v>高顺魂珠-5 等级-6</v>
      </c>
      <c r="BC1170" s="25" t="s">
        <v>43</v>
      </c>
      <c r="BD1170" s="14">
        <f t="shared" si="301"/>
        <v>715</v>
      </c>
      <c r="BE1170" s="14">
        <f>SUMIFS(BD$4:BD1170,$AU$4:$AU1170,"="&amp;$AU1170,$AY$4:$AY1170,"="&amp;$AY1170)</f>
        <v>2387</v>
      </c>
      <c r="BF1170" s="25" t="s">
        <v>846</v>
      </c>
      <c r="BG1170" s="14">
        <f t="shared" si="302"/>
        <v>325</v>
      </c>
      <c r="BH1170" s="14">
        <f>SUMIFS(BG$4:BG1170,AU$4:AU1170,"="&amp;AU1170,AY$4:AY1170,"="&amp;AY1170)</f>
        <v>1085</v>
      </c>
      <c r="BI1170" s="25" t="s">
        <v>847</v>
      </c>
      <c r="BJ1170" s="14">
        <f t="shared" si="303"/>
        <v>13000</v>
      </c>
      <c r="BK1170" s="14">
        <f>SUMIFS(BJ$4:BJ1170,$AU$4:$AU1170,"="&amp;$AU1170,$AY$4:$AY1170,"="&amp;$AY1170)</f>
        <v>43400</v>
      </c>
    </row>
    <row r="1171" spans="46:63" ht="16.5" x14ac:dyDescent="0.2">
      <c r="AT1171" s="13">
        <v>1168</v>
      </c>
      <c r="AU1171" s="13">
        <f t="shared" si="295"/>
        <v>15</v>
      </c>
      <c r="AV1171" s="14">
        <f t="shared" si="296"/>
        <v>202005</v>
      </c>
      <c r="AW1171" s="14">
        <f t="shared" si="297"/>
        <v>1102020</v>
      </c>
      <c r="AX1171" s="13" t="s">
        <v>816</v>
      </c>
      <c r="AY1171" s="13">
        <f t="shared" si="298"/>
        <v>5</v>
      </c>
      <c r="AZ1171" s="13" t="s">
        <v>837</v>
      </c>
      <c r="BA1171" s="14">
        <f t="shared" si="299"/>
        <v>7</v>
      </c>
      <c r="BB1171" s="14" t="str">
        <f t="shared" si="300"/>
        <v>高顺魂珠-5 等级-7</v>
      </c>
      <c r="BC1171" s="25" t="s">
        <v>43</v>
      </c>
      <c r="BD1171" s="14">
        <f t="shared" si="301"/>
        <v>880</v>
      </c>
      <c r="BE1171" s="14">
        <f>SUMIFS(BD$4:BD1171,$AU$4:$AU1171,"="&amp;$AU1171,$AY$4:$AY1171,"="&amp;$AY1171)</f>
        <v>3267</v>
      </c>
      <c r="BF1171" s="25" t="s">
        <v>846</v>
      </c>
      <c r="BG1171" s="14">
        <f t="shared" si="302"/>
        <v>400</v>
      </c>
      <c r="BH1171" s="14">
        <f>SUMIFS(BG$4:BG1171,AU$4:AU1171,"="&amp;AU1171,AY$4:AY1171,"="&amp;AY1171)</f>
        <v>1485</v>
      </c>
      <c r="BI1171" s="25" t="s">
        <v>847</v>
      </c>
      <c r="BJ1171" s="14">
        <f t="shared" si="303"/>
        <v>16000</v>
      </c>
      <c r="BK1171" s="14">
        <f>SUMIFS(BJ$4:BJ1171,$AU$4:$AU1171,"="&amp;$AU1171,$AY$4:$AY1171,"="&amp;$AY1171)</f>
        <v>59400</v>
      </c>
    </row>
    <row r="1172" spans="46:63" ht="16.5" x14ac:dyDescent="0.2">
      <c r="AT1172" s="13">
        <v>1169</v>
      </c>
      <c r="AU1172" s="13">
        <f t="shared" si="295"/>
        <v>15</v>
      </c>
      <c r="AV1172" s="14">
        <f t="shared" si="296"/>
        <v>202005</v>
      </c>
      <c r="AW1172" s="14">
        <f t="shared" si="297"/>
        <v>1102020</v>
      </c>
      <c r="AX1172" s="13" t="s">
        <v>816</v>
      </c>
      <c r="AY1172" s="13">
        <f t="shared" si="298"/>
        <v>5</v>
      </c>
      <c r="AZ1172" s="13" t="s">
        <v>837</v>
      </c>
      <c r="BA1172" s="14">
        <f t="shared" si="299"/>
        <v>8</v>
      </c>
      <c r="BB1172" s="14" t="str">
        <f t="shared" si="300"/>
        <v>高顺魂珠-5 等级-8</v>
      </c>
      <c r="BC1172" s="25" t="s">
        <v>43</v>
      </c>
      <c r="BD1172" s="14">
        <f t="shared" si="301"/>
        <v>1045</v>
      </c>
      <c r="BE1172" s="14">
        <f>SUMIFS(BD$4:BD1172,$AU$4:$AU1172,"="&amp;$AU1172,$AY$4:$AY1172,"="&amp;$AY1172)</f>
        <v>4312</v>
      </c>
      <c r="BF1172" s="25" t="s">
        <v>846</v>
      </c>
      <c r="BG1172" s="14">
        <f t="shared" si="302"/>
        <v>475</v>
      </c>
      <c r="BH1172" s="14">
        <f>SUMIFS(BG$4:BG1172,AU$4:AU1172,"="&amp;AU1172,AY$4:AY1172,"="&amp;AY1172)</f>
        <v>1960</v>
      </c>
      <c r="BI1172" s="25" t="s">
        <v>847</v>
      </c>
      <c r="BJ1172" s="14">
        <f t="shared" si="303"/>
        <v>19000</v>
      </c>
      <c r="BK1172" s="14">
        <f>SUMIFS(BJ$4:BJ1172,$AU$4:$AU1172,"="&amp;$AU1172,$AY$4:$AY1172,"="&amp;$AY1172)</f>
        <v>78400</v>
      </c>
    </row>
    <row r="1173" spans="46:63" ht="16.5" x14ac:dyDescent="0.2">
      <c r="AT1173" s="13">
        <v>1170</v>
      </c>
      <c r="AU1173" s="13">
        <f t="shared" si="295"/>
        <v>15</v>
      </c>
      <c r="AV1173" s="14">
        <f t="shared" si="296"/>
        <v>202005</v>
      </c>
      <c r="AW1173" s="14">
        <f t="shared" si="297"/>
        <v>1102020</v>
      </c>
      <c r="AX1173" s="13" t="s">
        <v>816</v>
      </c>
      <c r="AY1173" s="13">
        <f t="shared" si="298"/>
        <v>5</v>
      </c>
      <c r="AZ1173" s="13" t="s">
        <v>837</v>
      </c>
      <c r="BA1173" s="14">
        <f t="shared" si="299"/>
        <v>9</v>
      </c>
      <c r="BB1173" s="14" t="str">
        <f t="shared" si="300"/>
        <v>高顺魂珠-5 等级-9</v>
      </c>
      <c r="BC1173" s="25" t="s">
        <v>43</v>
      </c>
      <c r="BD1173" s="14">
        <f t="shared" si="301"/>
        <v>1210</v>
      </c>
      <c r="BE1173" s="14">
        <f>SUMIFS(BD$4:BD1173,$AU$4:$AU1173,"="&amp;$AU1173,$AY$4:$AY1173,"="&amp;$AY1173)</f>
        <v>5522</v>
      </c>
      <c r="BF1173" s="25" t="s">
        <v>846</v>
      </c>
      <c r="BG1173" s="14">
        <f t="shared" si="302"/>
        <v>550</v>
      </c>
      <c r="BH1173" s="14">
        <f>SUMIFS(BG$4:BG1173,AU$4:AU1173,"="&amp;AU1173,AY$4:AY1173,"="&amp;AY1173)</f>
        <v>2510</v>
      </c>
      <c r="BI1173" s="25" t="s">
        <v>847</v>
      </c>
      <c r="BJ1173" s="14">
        <f t="shared" si="303"/>
        <v>22000</v>
      </c>
      <c r="BK1173" s="14">
        <f>SUMIFS(BJ$4:BJ1173,$AU$4:$AU1173,"="&amp;$AU1173,$AY$4:$AY1173,"="&amp;$AY1173)</f>
        <v>100400</v>
      </c>
    </row>
    <row r="1174" spans="46:63" ht="16.5" x14ac:dyDescent="0.2">
      <c r="AT1174" s="13">
        <v>1171</v>
      </c>
      <c r="AU1174" s="13">
        <f t="shared" si="295"/>
        <v>15</v>
      </c>
      <c r="AV1174" s="14">
        <f t="shared" si="296"/>
        <v>202006</v>
      </c>
      <c r="AW1174" s="14">
        <f t="shared" si="297"/>
        <v>1102020</v>
      </c>
      <c r="AX1174" s="13" t="s">
        <v>816</v>
      </c>
      <c r="AY1174" s="13">
        <f t="shared" si="298"/>
        <v>6</v>
      </c>
      <c r="AZ1174" s="13" t="s">
        <v>837</v>
      </c>
      <c r="BA1174" s="14">
        <f t="shared" si="299"/>
        <v>0</v>
      </c>
      <c r="BB1174" s="14" t="str">
        <f t="shared" si="300"/>
        <v>高顺魂珠-6 等级-0</v>
      </c>
      <c r="BC1174" s="25" t="s">
        <v>43</v>
      </c>
      <c r="BD1174" s="14">
        <f t="shared" si="301"/>
        <v>0</v>
      </c>
      <c r="BE1174" s="14">
        <f>SUMIFS(BD$4:BD1174,$AU$4:$AU1174,"="&amp;$AU1174,$AY$4:$AY1174,"="&amp;$AY1174)</f>
        <v>0</v>
      </c>
      <c r="BF1174" s="25" t="s">
        <v>846</v>
      </c>
      <c r="BG1174" s="14">
        <f t="shared" si="302"/>
        <v>0</v>
      </c>
      <c r="BH1174" s="14">
        <f>SUMIFS(BG$4:BG1174,AU$4:AU1174,"="&amp;AU1174,AY$4:AY1174,"="&amp;AY1174)</f>
        <v>0</v>
      </c>
      <c r="BI1174" s="25" t="s">
        <v>847</v>
      </c>
      <c r="BJ1174" s="14">
        <f t="shared" si="303"/>
        <v>0</v>
      </c>
      <c r="BK1174" s="14">
        <f>SUMIFS(BJ$4:BJ1174,$AU$4:$AU1174,"="&amp;$AU1174,$AY$4:$AY1174,"="&amp;$AY1174)</f>
        <v>0</v>
      </c>
    </row>
    <row r="1175" spans="46:63" ht="16.5" x14ac:dyDescent="0.2">
      <c r="AT1175" s="13">
        <v>1172</v>
      </c>
      <c r="AU1175" s="13">
        <f t="shared" si="295"/>
        <v>15</v>
      </c>
      <c r="AV1175" s="14">
        <f t="shared" si="296"/>
        <v>202006</v>
      </c>
      <c r="AW1175" s="14">
        <f t="shared" si="297"/>
        <v>1102020</v>
      </c>
      <c r="AX1175" s="13" t="s">
        <v>816</v>
      </c>
      <c r="AY1175" s="13">
        <f t="shared" si="298"/>
        <v>6</v>
      </c>
      <c r="AZ1175" s="13" t="s">
        <v>837</v>
      </c>
      <c r="BA1175" s="14">
        <f t="shared" si="299"/>
        <v>1</v>
      </c>
      <c r="BB1175" s="14" t="str">
        <f t="shared" si="300"/>
        <v>高顺魂珠-6 等级-1</v>
      </c>
      <c r="BC1175" s="25" t="s">
        <v>43</v>
      </c>
      <c r="BD1175" s="14">
        <f t="shared" si="301"/>
        <v>198</v>
      </c>
      <c r="BE1175" s="14">
        <f>SUMIFS(BD$4:BD1175,$AU$4:$AU1175,"="&amp;$AU1175,$AY$4:$AY1175,"="&amp;$AY1175)</f>
        <v>198</v>
      </c>
      <c r="BF1175" s="25" t="s">
        <v>846</v>
      </c>
      <c r="BG1175" s="14">
        <f t="shared" si="302"/>
        <v>90</v>
      </c>
      <c r="BH1175" s="14">
        <f>SUMIFS(BG$4:BG1175,AU$4:AU1175,"="&amp;AU1175,AY$4:AY1175,"="&amp;AY1175)</f>
        <v>90</v>
      </c>
      <c r="BI1175" s="25" t="s">
        <v>847</v>
      </c>
      <c r="BJ1175" s="14">
        <f t="shared" si="303"/>
        <v>3600</v>
      </c>
      <c r="BK1175" s="14">
        <f>SUMIFS(BJ$4:BJ1175,$AU$4:$AU1175,"="&amp;$AU1175,$AY$4:$AY1175,"="&amp;$AY1175)</f>
        <v>3600</v>
      </c>
    </row>
    <row r="1176" spans="46:63" ht="16.5" x14ac:dyDescent="0.2">
      <c r="AT1176" s="13">
        <v>1173</v>
      </c>
      <c r="AU1176" s="13">
        <f t="shared" si="295"/>
        <v>15</v>
      </c>
      <c r="AV1176" s="14">
        <f t="shared" si="296"/>
        <v>202006</v>
      </c>
      <c r="AW1176" s="14">
        <f t="shared" si="297"/>
        <v>1102020</v>
      </c>
      <c r="AX1176" s="13" t="s">
        <v>816</v>
      </c>
      <c r="AY1176" s="13">
        <f t="shared" si="298"/>
        <v>6</v>
      </c>
      <c r="AZ1176" s="13" t="s">
        <v>837</v>
      </c>
      <c r="BA1176" s="14">
        <f t="shared" si="299"/>
        <v>2</v>
      </c>
      <c r="BB1176" s="14" t="str">
        <f t="shared" si="300"/>
        <v>高顺魂珠-6 等级-2</v>
      </c>
      <c r="BC1176" s="25" t="s">
        <v>43</v>
      </c>
      <c r="BD1176" s="14">
        <f t="shared" si="301"/>
        <v>308</v>
      </c>
      <c r="BE1176" s="14">
        <f>SUMIFS(BD$4:BD1176,$AU$4:$AU1176,"="&amp;$AU1176,$AY$4:$AY1176,"="&amp;$AY1176)</f>
        <v>506</v>
      </c>
      <c r="BF1176" s="25" t="s">
        <v>846</v>
      </c>
      <c r="BG1176" s="14">
        <f t="shared" si="302"/>
        <v>140</v>
      </c>
      <c r="BH1176" s="14">
        <f>SUMIFS(BG$4:BG1176,AU$4:AU1176,"="&amp;AU1176,AY$4:AY1176,"="&amp;AY1176)</f>
        <v>230</v>
      </c>
      <c r="BI1176" s="25" t="s">
        <v>847</v>
      </c>
      <c r="BJ1176" s="14">
        <f t="shared" si="303"/>
        <v>5600</v>
      </c>
      <c r="BK1176" s="14">
        <f>SUMIFS(BJ$4:BJ1176,$AU$4:$AU1176,"="&amp;$AU1176,$AY$4:$AY1176,"="&amp;$AY1176)</f>
        <v>9200</v>
      </c>
    </row>
    <row r="1177" spans="46:63" ht="16.5" x14ac:dyDescent="0.2">
      <c r="AT1177" s="13">
        <v>1174</v>
      </c>
      <c r="AU1177" s="13">
        <f t="shared" si="295"/>
        <v>15</v>
      </c>
      <c r="AV1177" s="14">
        <f t="shared" si="296"/>
        <v>202006</v>
      </c>
      <c r="AW1177" s="14">
        <f t="shared" si="297"/>
        <v>1102020</v>
      </c>
      <c r="AX1177" s="13" t="s">
        <v>816</v>
      </c>
      <c r="AY1177" s="13">
        <f t="shared" si="298"/>
        <v>6</v>
      </c>
      <c r="AZ1177" s="13" t="s">
        <v>837</v>
      </c>
      <c r="BA1177" s="14">
        <f t="shared" si="299"/>
        <v>3</v>
      </c>
      <c r="BB1177" s="14" t="str">
        <f t="shared" si="300"/>
        <v>高顺魂珠-6 等级-3</v>
      </c>
      <c r="BC1177" s="25" t="s">
        <v>43</v>
      </c>
      <c r="BD1177" s="14">
        <f t="shared" si="301"/>
        <v>413</v>
      </c>
      <c r="BE1177" s="14">
        <f>SUMIFS(BD$4:BD1177,$AU$4:$AU1177,"="&amp;$AU1177,$AY$4:$AY1177,"="&amp;$AY1177)</f>
        <v>919</v>
      </c>
      <c r="BF1177" s="25" t="s">
        <v>846</v>
      </c>
      <c r="BG1177" s="14">
        <f t="shared" si="302"/>
        <v>188</v>
      </c>
      <c r="BH1177" s="14">
        <f>SUMIFS(BG$4:BG1177,AU$4:AU1177,"="&amp;AU1177,AY$4:AY1177,"="&amp;AY1177)</f>
        <v>418</v>
      </c>
      <c r="BI1177" s="25" t="s">
        <v>847</v>
      </c>
      <c r="BJ1177" s="14">
        <f t="shared" si="303"/>
        <v>7500</v>
      </c>
      <c r="BK1177" s="14">
        <f>SUMIFS(BJ$4:BJ1177,$AU$4:$AU1177,"="&amp;$AU1177,$AY$4:$AY1177,"="&amp;$AY1177)</f>
        <v>16700</v>
      </c>
    </row>
    <row r="1178" spans="46:63" ht="16.5" x14ac:dyDescent="0.2">
      <c r="AT1178" s="13">
        <v>1175</v>
      </c>
      <c r="AU1178" s="13">
        <f t="shared" si="295"/>
        <v>15</v>
      </c>
      <c r="AV1178" s="14">
        <f t="shared" si="296"/>
        <v>202006</v>
      </c>
      <c r="AW1178" s="14">
        <f t="shared" si="297"/>
        <v>1102020</v>
      </c>
      <c r="AX1178" s="13" t="s">
        <v>816</v>
      </c>
      <c r="AY1178" s="13">
        <f t="shared" si="298"/>
        <v>6</v>
      </c>
      <c r="AZ1178" s="13" t="s">
        <v>837</v>
      </c>
      <c r="BA1178" s="14">
        <f t="shared" si="299"/>
        <v>4</v>
      </c>
      <c r="BB1178" s="14" t="str">
        <f t="shared" si="300"/>
        <v>高顺魂珠-6 等级-4</v>
      </c>
      <c r="BC1178" s="25" t="s">
        <v>43</v>
      </c>
      <c r="BD1178" s="14">
        <f t="shared" si="301"/>
        <v>616</v>
      </c>
      <c r="BE1178" s="14">
        <f>SUMIFS(BD$4:BD1178,$AU$4:$AU1178,"="&amp;$AU1178,$AY$4:$AY1178,"="&amp;$AY1178)</f>
        <v>1535</v>
      </c>
      <c r="BF1178" s="25" t="s">
        <v>846</v>
      </c>
      <c r="BG1178" s="14">
        <f t="shared" si="302"/>
        <v>280</v>
      </c>
      <c r="BH1178" s="14">
        <f>SUMIFS(BG$4:BG1178,AU$4:AU1178,"="&amp;AU1178,AY$4:AY1178,"="&amp;AY1178)</f>
        <v>698</v>
      </c>
      <c r="BI1178" s="25" t="s">
        <v>847</v>
      </c>
      <c r="BJ1178" s="14">
        <f t="shared" si="303"/>
        <v>11200</v>
      </c>
      <c r="BK1178" s="14">
        <f>SUMIFS(BJ$4:BJ1178,$AU$4:$AU1178,"="&amp;$AU1178,$AY$4:$AY1178,"="&amp;$AY1178)</f>
        <v>27900</v>
      </c>
    </row>
    <row r="1179" spans="46:63" ht="16.5" x14ac:dyDescent="0.2">
      <c r="AT1179" s="13">
        <v>1176</v>
      </c>
      <c r="AU1179" s="13">
        <f t="shared" si="295"/>
        <v>15</v>
      </c>
      <c r="AV1179" s="14">
        <f t="shared" si="296"/>
        <v>202006</v>
      </c>
      <c r="AW1179" s="14">
        <f t="shared" si="297"/>
        <v>1102020</v>
      </c>
      <c r="AX1179" s="13" t="s">
        <v>816</v>
      </c>
      <c r="AY1179" s="13">
        <f t="shared" si="298"/>
        <v>6</v>
      </c>
      <c r="AZ1179" s="13" t="s">
        <v>837</v>
      </c>
      <c r="BA1179" s="14">
        <f t="shared" si="299"/>
        <v>5</v>
      </c>
      <c r="BB1179" s="14" t="str">
        <f t="shared" si="300"/>
        <v>高顺魂珠-6 等级-5</v>
      </c>
      <c r="BC1179" s="25" t="s">
        <v>43</v>
      </c>
      <c r="BD1179" s="14">
        <f t="shared" si="301"/>
        <v>825</v>
      </c>
      <c r="BE1179" s="14">
        <f>SUMIFS(BD$4:BD1179,$AU$4:$AU1179,"="&amp;$AU1179,$AY$4:$AY1179,"="&amp;$AY1179)</f>
        <v>2360</v>
      </c>
      <c r="BF1179" s="25" t="s">
        <v>846</v>
      </c>
      <c r="BG1179" s="14">
        <f t="shared" si="302"/>
        <v>375</v>
      </c>
      <c r="BH1179" s="14">
        <f>SUMIFS(BG$4:BG1179,AU$4:AU1179,"="&amp;AU1179,AY$4:AY1179,"="&amp;AY1179)</f>
        <v>1073</v>
      </c>
      <c r="BI1179" s="25" t="s">
        <v>847</v>
      </c>
      <c r="BJ1179" s="14">
        <f t="shared" si="303"/>
        <v>15000</v>
      </c>
      <c r="BK1179" s="14">
        <f>SUMIFS(BJ$4:BJ1179,$AU$4:$AU1179,"="&amp;$AU1179,$AY$4:$AY1179,"="&amp;$AY1179)</f>
        <v>42900</v>
      </c>
    </row>
    <row r="1180" spans="46:63" ht="16.5" x14ac:dyDescent="0.2">
      <c r="AT1180" s="13">
        <v>1177</v>
      </c>
      <c r="AU1180" s="13">
        <f t="shared" si="295"/>
        <v>15</v>
      </c>
      <c r="AV1180" s="14">
        <f t="shared" si="296"/>
        <v>202006</v>
      </c>
      <c r="AW1180" s="14">
        <f t="shared" si="297"/>
        <v>1102020</v>
      </c>
      <c r="AX1180" s="13" t="s">
        <v>816</v>
      </c>
      <c r="AY1180" s="13">
        <f t="shared" si="298"/>
        <v>6</v>
      </c>
      <c r="AZ1180" s="13" t="s">
        <v>837</v>
      </c>
      <c r="BA1180" s="14">
        <f t="shared" si="299"/>
        <v>6</v>
      </c>
      <c r="BB1180" s="14" t="str">
        <f t="shared" si="300"/>
        <v>高顺魂珠-6 等级-6</v>
      </c>
      <c r="BC1180" s="25" t="s">
        <v>43</v>
      </c>
      <c r="BD1180" s="14">
        <f t="shared" si="301"/>
        <v>1045</v>
      </c>
      <c r="BE1180" s="14">
        <f>SUMIFS(BD$4:BD1180,$AU$4:$AU1180,"="&amp;$AU1180,$AY$4:$AY1180,"="&amp;$AY1180)</f>
        <v>3405</v>
      </c>
      <c r="BF1180" s="25" t="s">
        <v>846</v>
      </c>
      <c r="BG1180" s="14">
        <f t="shared" si="302"/>
        <v>475</v>
      </c>
      <c r="BH1180" s="14">
        <f>SUMIFS(BG$4:BG1180,AU$4:AU1180,"="&amp;AU1180,AY$4:AY1180,"="&amp;AY1180)</f>
        <v>1548</v>
      </c>
      <c r="BI1180" s="25" t="s">
        <v>847</v>
      </c>
      <c r="BJ1180" s="14">
        <f t="shared" si="303"/>
        <v>19000</v>
      </c>
      <c r="BK1180" s="14">
        <f>SUMIFS(BJ$4:BJ1180,$AU$4:$AU1180,"="&amp;$AU1180,$AY$4:$AY1180,"="&amp;$AY1180)</f>
        <v>61900</v>
      </c>
    </row>
    <row r="1181" spans="46:63" ht="16.5" x14ac:dyDescent="0.2">
      <c r="AT1181" s="13">
        <v>1178</v>
      </c>
      <c r="AU1181" s="13">
        <f t="shared" si="295"/>
        <v>15</v>
      </c>
      <c r="AV1181" s="14">
        <f t="shared" si="296"/>
        <v>202006</v>
      </c>
      <c r="AW1181" s="14">
        <f t="shared" si="297"/>
        <v>1102020</v>
      </c>
      <c r="AX1181" s="13" t="s">
        <v>816</v>
      </c>
      <c r="AY1181" s="13">
        <f t="shared" si="298"/>
        <v>6</v>
      </c>
      <c r="AZ1181" s="13" t="s">
        <v>837</v>
      </c>
      <c r="BA1181" s="14">
        <f t="shared" si="299"/>
        <v>7</v>
      </c>
      <c r="BB1181" s="14" t="str">
        <f t="shared" si="300"/>
        <v>高顺魂珠-6 等级-7</v>
      </c>
      <c r="BC1181" s="25" t="s">
        <v>43</v>
      </c>
      <c r="BD1181" s="14">
        <f t="shared" si="301"/>
        <v>1265</v>
      </c>
      <c r="BE1181" s="14">
        <f>SUMIFS(BD$4:BD1181,$AU$4:$AU1181,"="&amp;$AU1181,$AY$4:$AY1181,"="&amp;$AY1181)</f>
        <v>4670</v>
      </c>
      <c r="BF1181" s="25" t="s">
        <v>846</v>
      </c>
      <c r="BG1181" s="14">
        <f t="shared" si="302"/>
        <v>575</v>
      </c>
      <c r="BH1181" s="14">
        <f>SUMIFS(BG$4:BG1181,AU$4:AU1181,"="&amp;AU1181,AY$4:AY1181,"="&amp;AY1181)</f>
        <v>2123</v>
      </c>
      <c r="BI1181" s="25" t="s">
        <v>847</v>
      </c>
      <c r="BJ1181" s="14">
        <f t="shared" si="303"/>
        <v>23000</v>
      </c>
      <c r="BK1181" s="14">
        <f>SUMIFS(BJ$4:BJ1181,$AU$4:$AU1181,"="&amp;$AU1181,$AY$4:$AY1181,"="&amp;$AY1181)</f>
        <v>84900</v>
      </c>
    </row>
    <row r="1182" spans="46:63" ht="16.5" x14ac:dyDescent="0.2">
      <c r="AT1182" s="13">
        <v>1179</v>
      </c>
      <c r="AU1182" s="13">
        <f t="shared" si="295"/>
        <v>15</v>
      </c>
      <c r="AV1182" s="14">
        <f t="shared" si="296"/>
        <v>202006</v>
      </c>
      <c r="AW1182" s="14">
        <f t="shared" si="297"/>
        <v>1102020</v>
      </c>
      <c r="AX1182" s="13" t="s">
        <v>816</v>
      </c>
      <c r="AY1182" s="13">
        <f t="shared" si="298"/>
        <v>6</v>
      </c>
      <c r="AZ1182" s="13" t="s">
        <v>837</v>
      </c>
      <c r="BA1182" s="14">
        <f t="shared" si="299"/>
        <v>8</v>
      </c>
      <c r="BB1182" s="14" t="str">
        <f t="shared" si="300"/>
        <v>高顺魂珠-6 等级-8</v>
      </c>
      <c r="BC1182" s="25" t="s">
        <v>43</v>
      </c>
      <c r="BD1182" s="14">
        <f t="shared" si="301"/>
        <v>1430</v>
      </c>
      <c r="BE1182" s="14">
        <f>SUMIFS(BD$4:BD1182,$AU$4:$AU1182,"="&amp;$AU1182,$AY$4:$AY1182,"="&amp;$AY1182)</f>
        <v>6100</v>
      </c>
      <c r="BF1182" s="25" t="s">
        <v>846</v>
      </c>
      <c r="BG1182" s="14">
        <f t="shared" si="302"/>
        <v>650</v>
      </c>
      <c r="BH1182" s="14">
        <f>SUMIFS(BG$4:BG1182,AU$4:AU1182,"="&amp;AU1182,AY$4:AY1182,"="&amp;AY1182)</f>
        <v>2773</v>
      </c>
      <c r="BI1182" s="25" t="s">
        <v>847</v>
      </c>
      <c r="BJ1182" s="14">
        <f t="shared" si="303"/>
        <v>26000</v>
      </c>
      <c r="BK1182" s="14">
        <f>SUMIFS(BJ$4:BJ1182,$AU$4:$AU1182,"="&amp;$AU1182,$AY$4:$AY1182,"="&amp;$AY1182)</f>
        <v>110900</v>
      </c>
    </row>
    <row r="1183" spans="46:63" ht="16.5" x14ac:dyDescent="0.2">
      <c r="AT1183" s="13">
        <v>1180</v>
      </c>
      <c r="AU1183" s="13">
        <f t="shared" si="295"/>
        <v>15</v>
      </c>
      <c r="AV1183" s="14">
        <f t="shared" si="296"/>
        <v>202006</v>
      </c>
      <c r="AW1183" s="14">
        <f t="shared" si="297"/>
        <v>1102020</v>
      </c>
      <c r="AX1183" s="13" t="s">
        <v>816</v>
      </c>
      <c r="AY1183" s="13">
        <f t="shared" si="298"/>
        <v>6</v>
      </c>
      <c r="AZ1183" s="13" t="s">
        <v>837</v>
      </c>
      <c r="BA1183" s="14">
        <f t="shared" si="299"/>
        <v>9</v>
      </c>
      <c r="BB1183" s="14" t="str">
        <f t="shared" si="300"/>
        <v>高顺魂珠-6 等级-9</v>
      </c>
      <c r="BC1183" s="25" t="s">
        <v>43</v>
      </c>
      <c r="BD1183" s="14">
        <f t="shared" si="301"/>
        <v>1650</v>
      </c>
      <c r="BE1183" s="14">
        <f>SUMIFS(BD$4:BD1183,$AU$4:$AU1183,"="&amp;$AU1183,$AY$4:$AY1183,"="&amp;$AY1183)</f>
        <v>7750</v>
      </c>
      <c r="BF1183" s="25" t="s">
        <v>846</v>
      </c>
      <c r="BG1183" s="14">
        <f t="shared" si="302"/>
        <v>750</v>
      </c>
      <c r="BH1183" s="14">
        <f>SUMIFS(BG$4:BG1183,AU$4:AU1183,"="&amp;AU1183,AY$4:AY1183,"="&amp;AY1183)</f>
        <v>3523</v>
      </c>
      <c r="BI1183" s="25" t="s">
        <v>847</v>
      </c>
      <c r="BJ1183" s="14">
        <f t="shared" si="303"/>
        <v>30000</v>
      </c>
      <c r="BK1183" s="14">
        <f>SUMIFS(BJ$4:BJ1183,$AU$4:$AU1183,"="&amp;$AU1183,$AY$4:$AY1183,"="&amp;$AY1183)</f>
        <v>140900</v>
      </c>
    </row>
    <row r="1184" spans="46:63" ht="16.5" x14ac:dyDescent="0.2">
      <c r="AT1184" s="13">
        <v>1181</v>
      </c>
      <c r="AU1184" s="13">
        <f t="shared" si="295"/>
        <v>15</v>
      </c>
      <c r="AV1184" s="14">
        <f t="shared" si="296"/>
        <v>202007</v>
      </c>
      <c r="AW1184" s="14">
        <f t="shared" si="297"/>
        <v>1102020</v>
      </c>
      <c r="AX1184" s="13" t="s">
        <v>816</v>
      </c>
      <c r="AY1184" s="13">
        <f t="shared" si="298"/>
        <v>7</v>
      </c>
      <c r="AZ1184" s="13" t="s">
        <v>837</v>
      </c>
      <c r="BA1184" s="14">
        <f t="shared" si="299"/>
        <v>0</v>
      </c>
      <c r="BB1184" s="14" t="str">
        <f t="shared" si="300"/>
        <v>高顺魂珠-7 等级-0</v>
      </c>
      <c r="BC1184" s="25" t="s">
        <v>43</v>
      </c>
      <c r="BD1184" s="14">
        <f t="shared" si="301"/>
        <v>0</v>
      </c>
      <c r="BE1184" s="14">
        <f>SUMIFS(BD$4:BD1184,$AU$4:$AU1184,"="&amp;$AU1184,$AY$4:$AY1184,"="&amp;$AY1184)</f>
        <v>0</v>
      </c>
      <c r="BF1184" s="25" t="s">
        <v>846</v>
      </c>
      <c r="BG1184" s="14">
        <f t="shared" si="302"/>
        <v>0</v>
      </c>
      <c r="BH1184" s="14">
        <f>SUMIFS(BG$4:BG1184,AU$4:AU1184,"="&amp;AU1184,AY$4:AY1184,"="&amp;AY1184)</f>
        <v>0</v>
      </c>
      <c r="BI1184" s="25" t="s">
        <v>847</v>
      </c>
      <c r="BJ1184" s="14">
        <f t="shared" si="303"/>
        <v>0</v>
      </c>
      <c r="BK1184" s="14">
        <f>SUMIFS(BJ$4:BJ1184,$AU$4:$AU1184,"="&amp;$AU1184,$AY$4:$AY1184,"="&amp;$AY1184)</f>
        <v>0</v>
      </c>
    </row>
    <row r="1185" spans="46:63" ht="16.5" x14ac:dyDescent="0.2">
      <c r="AT1185" s="13">
        <v>1182</v>
      </c>
      <c r="AU1185" s="13">
        <f t="shared" si="295"/>
        <v>15</v>
      </c>
      <c r="AV1185" s="14">
        <f t="shared" si="296"/>
        <v>202007</v>
      </c>
      <c r="AW1185" s="14">
        <f t="shared" si="297"/>
        <v>1102020</v>
      </c>
      <c r="AX1185" s="13" t="s">
        <v>816</v>
      </c>
      <c r="AY1185" s="13">
        <f t="shared" si="298"/>
        <v>7</v>
      </c>
      <c r="AZ1185" s="13" t="s">
        <v>837</v>
      </c>
      <c r="BA1185" s="14">
        <f t="shared" si="299"/>
        <v>1</v>
      </c>
      <c r="BB1185" s="14" t="str">
        <f t="shared" si="300"/>
        <v>高顺魂珠-7 等级-1</v>
      </c>
      <c r="BC1185" s="25" t="s">
        <v>43</v>
      </c>
      <c r="BD1185" s="14">
        <f t="shared" si="301"/>
        <v>264</v>
      </c>
      <c r="BE1185" s="14">
        <f>SUMIFS(BD$4:BD1185,$AU$4:$AU1185,"="&amp;$AU1185,$AY$4:$AY1185,"="&amp;$AY1185)</f>
        <v>264</v>
      </c>
      <c r="BF1185" s="25" t="s">
        <v>846</v>
      </c>
      <c r="BG1185" s="14">
        <f t="shared" si="302"/>
        <v>120</v>
      </c>
      <c r="BH1185" s="14">
        <f>SUMIFS(BG$4:BG1185,AU$4:AU1185,"="&amp;AU1185,AY$4:AY1185,"="&amp;AY1185)</f>
        <v>120</v>
      </c>
      <c r="BI1185" s="25" t="s">
        <v>847</v>
      </c>
      <c r="BJ1185" s="14">
        <f t="shared" si="303"/>
        <v>4800</v>
      </c>
      <c r="BK1185" s="14">
        <f>SUMIFS(BJ$4:BJ1185,$AU$4:$AU1185,"="&amp;$AU1185,$AY$4:$AY1185,"="&amp;$AY1185)</f>
        <v>4800</v>
      </c>
    </row>
    <row r="1186" spans="46:63" ht="16.5" x14ac:dyDescent="0.2">
      <c r="AT1186" s="13">
        <v>1183</v>
      </c>
      <c r="AU1186" s="13">
        <f t="shared" si="295"/>
        <v>15</v>
      </c>
      <c r="AV1186" s="14">
        <f t="shared" si="296"/>
        <v>202007</v>
      </c>
      <c r="AW1186" s="14">
        <f t="shared" si="297"/>
        <v>1102020</v>
      </c>
      <c r="AX1186" s="13" t="s">
        <v>816</v>
      </c>
      <c r="AY1186" s="13">
        <f t="shared" si="298"/>
        <v>7</v>
      </c>
      <c r="AZ1186" s="13" t="s">
        <v>837</v>
      </c>
      <c r="BA1186" s="14">
        <f t="shared" si="299"/>
        <v>2</v>
      </c>
      <c r="BB1186" s="14" t="str">
        <f t="shared" si="300"/>
        <v>高顺魂珠-7 等级-2</v>
      </c>
      <c r="BC1186" s="25" t="s">
        <v>43</v>
      </c>
      <c r="BD1186" s="14">
        <f t="shared" si="301"/>
        <v>396</v>
      </c>
      <c r="BE1186" s="14">
        <f>SUMIFS(BD$4:BD1186,$AU$4:$AU1186,"="&amp;$AU1186,$AY$4:$AY1186,"="&amp;$AY1186)</f>
        <v>660</v>
      </c>
      <c r="BF1186" s="25" t="s">
        <v>846</v>
      </c>
      <c r="BG1186" s="14">
        <f t="shared" si="302"/>
        <v>180</v>
      </c>
      <c r="BH1186" s="14">
        <f>SUMIFS(BG$4:BG1186,AU$4:AU1186,"="&amp;AU1186,AY$4:AY1186,"="&amp;AY1186)</f>
        <v>300</v>
      </c>
      <c r="BI1186" s="25" t="s">
        <v>847</v>
      </c>
      <c r="BJ1186" s="14">
        <f t="shared" si="303"/>
        <v>7200</v>
      </c>
      <c r="BK1186" s="14">
        <f>SUMIFS(BJ$4:BJ1186,$AU$4:$AU1186,"="&amp;$AU1186,$AY$4:$AY1186,"="&amp;$AY1186)</f>
        <v>12000</v>
      </c>
    </row>
    <row r="1187" spans="46:63" ht="16.5" x14ac:dyDescent="0.2">
      <c r="AT1187" s="13">
        <v>1184</v>
      </c>
      <c r="AU1187" s="13">
        <f t="shared" si="295"/>
        <v>15</v>
      </c>
      <c r="AV1187" s="14">
        <f t="shared" si="296"/>
        <v>202007</v>
      </c>
      <c r="AW1187" s="14">
        <f t="shared" si="297"/>
        <v>1102020</v>
      </c>
      <c r="AX1187" s="13" t="s">
        <v>816</v>
      </c>
      <c r="AY1187" s="13">
        <f t="shared" si="298"/>
        <v>7</v>
      </c>
      <c r="AZ1187" s="13" t="s">
        <v>837</v>
      </c>
      <c r="BA1187" s="14">
        <f t="shared" si="299"/>
        <v>3</v>
      </c>
      <c r="BB1187" s="14" t="str">
        <f t="shared" si="300"/>
        <v>高顺魂珠-7 等级-3</v>
      </c>
      <c r="BC1187" s="25" t="s">
        <v>43</v>
      </c>
      <c r="BD1187" s="14">
        <f t="shared" si="301"/>
        <v>528</v>
      </c>
      <c r="BE1187" s="14">
        <f>SUMIFS(BD$4:BD1187,$AU$4:$AU1187,"="&amp;$AU1187,$AY$4:$AY1187,"="&amp;$AY1187)</f>
        <v>1188</v>
      </c>
      <c r="BF1187" s="25" t="s">
        <v>846</v>
      </c>
      <c r="BG1187" s="14">
        <f t="shared" si="302"/>
        <v>240</v>
      </c>
      <c r="BH1187" s="14">
        <f>SUMIFS(BG$4:BG1187,AU$4:AU1187,"="&amp;AU1187,AY$4:AY1187,"="&amp;AY1187)</f>
        <v>540</v>
      </c>
      <c r="BI1187" s="25" t="s">
        <v>847</v>
      </c>
      <c r="BJ1187" s="14">
        <f t="shared" si="303"/>
        <v>9600</v>
      </c>
      <c r="BK1187" s="14">
        <f>SUMIFS(BJ$4:BJ1187,$AU$4:$AU1187,"="&amp;$AU1187,$AY$4:$AY1187,"="&amp;$AY1187)</f>
        <v>21600</v>
      </c>
    </row>
    <row r="1188" spans="46:63" ht="16.5" x14ac:dyDescent="0.2">
      <c r="AT1188" s="13">
        <v>1185</v>
      </c>
      <c r="AU1188" s="13">
        <f t="shared" si="295"/>
        <v>15</v>
      </c>
      <c r="AV1188" s="14">
        <f t="shared" si="296"/>
        <v>202007</v>
      </c>
      <c r="AW1188" s="14">
        <f t="shared" si="297"/>
        <v>1102020</v>
      </c>
      <c r="AX1188" s="13" t="s">
        <v>816</v>
      </c>
      <c r="AY1188" s="13">
        <f t="shared" si="298"/>
        <v>7</v>
      </c>
      <c r="AZ1188" s="13" t="s">
        <v>837</v>
      </c>
      <c r="BA1188" s="14">
        <f t="shared" si="299"/>
        <v>4</v>
      </c>
      <c r="BB1188" s="14" t="str">
        <f t="shared" si="300"/>
        <v>高顺魂珠-7 等级-4</v>
      </c>
      <c r="BC1188" s="25" t="s">
        <v>43</v>
      </c>
      <c r="BD1188" s="14">
        <f t="shared" si="301"/>
        <v>792</v>
      </c>
      <c r="BE1188" s="14">
        <f>SUMIFS(BD$4:BD1188,$AU$4:$AU1188,"="&amp;$AU1188,$AY$4:$AY1188,"="&amp;$AY1188)</f>
        <v>1980</v>
      </c>
      <c r="BF1188" s="25" t="s">
        <v>846</v>
      </c>
      <c r="BG1188" s="14">
        <f t="shared" si="302"/>
        <v>360</v>
      </c>
      <c r="BH1188" s="14">
        <f>SUMIFS(BG$4:BG1188,AU$4:AU1188,"="&amp;AU1188,AY$4:AY1188,"="&amp;AY1188)</f>
        <v>900</v>
      </c>
      <c r="BI1188" s="25" t="s">
        <v>847</v>
      </c>
      <c r="BJ1188" s="14">
        <f t="shared" si="303"/>
        <v>14400</v>
      </c>
      <c r="BK1188" s="14">
        <f>SUMIFS(BJ$4:BJ1188,$AU$4:$AU1188,"="&amp;$AU1188,$AY$4:$AY1188,"="&amp;$AY1188)</f>
        <v>36000</v>
      </c>
    </row>
    <row r="1189" spans="46:63" ht="16.5" x14ac:dyDescent="0.2">
      <c r="AT1189" s="13">
        <v>1186</v>
      </c>
      <c r="AU1189" s="13">
        <f t="shared" si="295"/>
        <v>15</v>
      </c>
      <c r="AV1189" s="14">
        <f t="shared" si="296"/>
        <v>202007</v>
      </c>
      <c r="AW1189" s="14">
        <f t="shared" si="297"/>
        <v>1102020</v>
      </c>
      <c r="AX1189" s="13" t="s">
        <v>816</v>
      </c>
      <c r="AY1189" s="13">
        <f t="shared" si="298"/>
        <v>7</v>
      </c>
      <c r="AZ1189" s="13" t="s">
        <v>837</v>
      </c>
      <c r="BA1189" s="14">
        <f t="shared" si="299"/>
        <v>5</v>
      </c>
      <c r="BB1189" s="14" t="str">
        <f t="shared" si="300"/>
        <v>高顺魂珠-7 等级-5</v>
      </c>
      <c r="BC1189" s="25" t="s">
        <v>43</v>
      </c>
      <c r="BD1189" s="14">
        <f t="shared" si="301"/>
        <v>1056</v>
      </c>
      <c r="BE1189" s="14">
        <f>SUMIFS(BD$4:BD1189,$AU$4:$AU1189,"="&amp;$AU1189,$AY$4:$AY1189,"="&amp;$AY1189)</f>
        <v>3036</v>
      </c>
      <c r="BF1189" s="25" t="s">
        <v>846</v>
      </c>
      <c r="BG1189" s="14">
        <f t="shared" si="302"/>
        <v>480</v>
      </c>
      <c r="BH1189" s="14">
        <f>SUMIFS(BG$4:BG1189,AU$4:AU1189,"="&amp;AU1189,AY$4:AY1189,"="&amp;AY1189)</f>
        <v>1380</v>
      </c>
      <c r="BI1189" s="25" t="s">
        <v>847</v>
      </c>
      <c r="BJ1189" s="14">
        <f t="shared" si="303"/>
        <v>19200</v>
      </c>
      <c r="BK1189" s="14">
        <f>SUMIFS(BJ$4:BJ1189,$AU$4:$AU1189,"="&amp;$AU1189,$AY$4:$AY1189,"="&amp;$AY1189)</f>
        <v>55200</v>
      </c>
    </row>
    <row r="1190" spans="46:63" ht="16.5" x14ac:dyDescent="0.2">
      <c r="AT1190" s="13">
        <v>1187</v>
      </c>
      <c r="AU1190" s="13">
        <f t="shared" si="295"/>
        <v>15</v>
      </c>
      <c r="AV1190" s="14">
        <f t="shared" si="296"/>
        <v>202007</v>
      </c>
      <c r="AW1190" s="14">
        <f t="shared" si="297"/>
        <v>1102020</v>
      </c>
      <c r="AX1190" s="13" t="s">
        <v>816</v>
      </c>
      <c r="AY1190" s="13">
        <f t="shared" si="298"/>
        <v>7</v>
      </c>
      <c r="AZ1190" s="13" t="s">
        <v>837</v>
      </c>
      <c r="BA1190" s="14">
        <f t="shared" si="299"/>
        <v>6</v>
      </c>
      <c r="BB1190" s="14" t="str">
        <f t="shared" si="300"/>
        <v>高顺魂珠-7 等级-6</v>
      </c>
      <c r="BC1190" s="25" t="s">
        <v>43</v>
      </c>
      <c r="BD1190" s="14">
        <f t="shared" si="301"/>
        <v>1320</v>
      </c>
      <c r="BE1190" s="14">
        <f>SUMIFS(BD$4:BD1190,$AU$4:$AU1190,"="&amp;$AU1190,$AY$4:$AY1190,"="&amp;$AY1190)</f>
        <v>4356</v>
      </c>
      <c r="BF1190" s="25" t="s">
        <v>846</v>
      </c>
      <c r="BG1190" s="14">
        <f t="shared" si="302"/>
        <v>600</v>
      </c>
      <c r="BH1190" s="14">
        <f>SUMIFS(BG$4:BG1190,AU$4:AU1190,"="&amp;AU1190,AY$4:AY1190,"="&amp;AY1190)</f>
        <v>1980</v>
      </c>
      <c r="BI1190" s="25" t="s">
        <v>847</v>
      </c>
      <c r="BJ1190" s="14">
        <f t="shared" si="303"/>
        <v>24000</v>
      </c>
      <c r="BK1190" s="14">
        <f>SUMIFS(BJ$4:BJ1190,$AU$4:$AU1190,"="&amp;$AU1190,$AY$4:$AY1190,"="&amp;$AY1190)</f>
        <v>79200</v>
      </c>
    </row>
    <row r="1191" spans="46:63" ht="16.5" x14ac:dyDescent="0.2">
      <c r="AT1191" s="13">
        <v>1188</v>
      </c>
      <c r="AU1191" s="13">
        <f t="shared" si="295"/>
        <v>15</v>
      </c>
      <c r="AV1191" s="14">
        <f t="shared" si="296"/>
        <v>202007</v>
      </c>
      <c r="AW1191" s="14">
        <f t="shared" si="297"/>
        <v>1102020</v>
      </c>
      <c r="AX1191" s="13" t="s">
        <v>816</v>
      </c>
      <c r="AY1191" s="13">
        <f t="shared" si="298"/>
        <v>7</v>
      </c>
      <c r="AZ1191" s="13" t="s">
        <v>837</v>
      </c>
      <c r="BA1191" s="14">
        <f t="shared" si="299"/>
        <v>7</v>
      </c>
      <c r="BB1191" s="14" t="str">
        <f t="shared" si="300"/>
        <v>高顺魂珠-7 等级-7</v>
      </c>
      <c r="BC1191" s="25" t="s">
        <v>43</v>
      </c>
      <c r="BD1191" s="14">
        <f t="shared" si="301"/>
        <v>1584</v>
      </c>
      <c r="BE1191" s="14">
        <f>SUMIFS(BD$4:BD1191,$AU$4:$AU1191,"="&amp;$AU1191,$AY$4:$AY1191,"="&amp;$AY1191)</f>
        <v>5940</v>
      </c>
      <c r="BF1191" s="25" t="s">
        <v>846</v>
      </c>
      <c r="BG1191" s="14">
        <f t="shared" si="302"/>
        <v>720</v>
      </c>
      <c r="BH1191" s="14">
        <f>SUMIFS(BG$4:BG1191,AU$4:AU1191,"="&amp;AU1191,AY$4:AY1191,"="&amp;AY1191)</f>
        <v>2700</v>
      </c>
      <c r="BI1191" s="25" t="s">
        <v>847</v>
      </c>
      <c r="BJ1191" s="14">
        <f t="shared" si="303"/>
        <v>28800</v>
      </c>
      <c r="BK1191" s="14">
        <f>SUMIFS(BJ$4:BJ1191,$AU$4:$AU1191,"="&amp;$AU1191,$AY$4:$AY1191,"="&amp;$AY1191)</f>
        <v>108000</v>
      </c>
    </row>
    <row r="1192" spans="46:63" ht="16.5" x14ac:dyDescent="0.2">
      <c r="AT1192" s="13">
        <v>1189</v>
      </c>
      <c r="AU1192" s="13">
        <f t="shared" si="295"/>
        <v>15</v>
      </c>
      <c r="AV1192" s="14">
        <f t="shared" si="296"/>
        <v>202007</v>
      </c>
      <c r="AW1192" s="14">
        <f t="shared" si="297"/>
        <v>1102020</v>
      </c>
      <c r="AX1192" s="13" t="s">
        <v>816</v>
      </c>
      <c r="AY1192" s="13">
        <f t="shared" si="298"/>
        <v>7</v>
      </c>
      <c r="AZ1192" s="13" t="s">
        <v>837</v>
      </c>
      <c r="BA1192" s="14">
        <f t="shared" si="299"/>
        <v>8</v>
      </c>
      <c r="BB1192" s="14" t="str">
        <f t="shared" si="300"/>
        <v>高顺魂珠-7 等级-8</v>
      </c>
      <c r="BC1192" s="25" t="s">
        <v>43</v>
      </c>
      <c r="BD1192" s="14">
        <f t="shared" si="301"/>
        <v>1848</v>
      </c>
      <c r="BE1192" s="14">
        <f>SUMIFS(BD$4:BD1192,$AU$4:$AU1192,"="&amp;$AU1192,$AY$4:$AY1192,"="&amp;$AY1192)</f>
        <v>7788</v>
      </c>
      <c r="BF1192" s="25" t="s">
        <v>846</v>
      </c>
      <c r="BG1192" s="14">
        <f t="shared" si="302"/>
        <v>840</v>
      </c>
      <c r="BH1192" s="14">
        <f>SUMIFS(BG$4:BG1192,AU$4:AU1192,"="&amp;AU1192,AY$4:AY1192,"="&amp;AY1192)</f>
        <v>3540</v>
      </c>
      <c r="BI1192" s="25" t="s">
        <v>847</v>
      </c>
      <c r="BJ1192" s="14">
        <f t="shared" si="303"/>
        <v>33600</v>
      </c>
      <c r="BK1192" s="14">
        <f>SUMIFS(BJ$4:BJ1192,$AU$4:$AU1192,"="&amp;$AU1192,$AY$4:$AY1192,"="&amp;$AY1192)</f>
        <v>141600</v>
      </c>
    </row>
    <row r="1193" spans="46:63" ht="16.5" x14ac:dyDescent="0.2">
      <c r="AT1193" s="13">
        <v>1190</v>
      </c>
      <c r="AU1193" s="13">
        <f t="shared" si="295"/>
        <v>15</v>
      </c>
      <c r="AV1193" s="14">
        <f t="shared" si="296"/>
        <v>202007</v>
      </c>
      <c r="AW1193" s="14">
        <f t="shared" si="297"/>
        <v>1102020</v>
      </c>
      <c r="AX1193" s="13" t="s">
        <v>816</v>
      </c>
      <c r="AY1193" s="13">
        <f t="shared" si="298"/>
        <v>7</v>
      </c>
      <c r="AZ1193" s="13" t="s">
        <v>837</v>
      </c>
      <c r="BA1193" s="14">
        <f t="shared" si="299"/>
        <v>9</v>
      </c>
      <c r="BB1193" s="14" t="str">
        <f t="shared" si="300"/>
        <v>高顺魂珠-7 等级-9</v>
      </c>
      <c r="BC1193" s="25" t="s">
        <v>43</v>
      </c>
      <c r="BD1193" s="14">
        <f t="shared" si="301"/>
        <v>2112</v>
      </c>
      <c r="BE1193" s="14">
        <f>SUMIFS(BD$4:BD1193,$AU$4:$AU1193,"="&amp;$AU1193,$AY$4:$AY1193,"="&amp;$AY1193)</f>
        <v>9900</v>
      </c>
      <c r="BF1193" s="25" t="s">
        <v>846</v>
      </c>
      <c r="BG1193" s="14">
        <f t="shared" si="302"/>
        <v>960</v>
      </c>
      <c r="BH1193" s="14">
        <f>SUMIFS(BG$4:BG1193,AU$4:AU1193,"="&amp;AU1193,AY$4:AY1193,"="&amp;AY1193)</f>
        <v>4500</v>
      </c>
      <c r="BI1193" s="25" t="s">
        <v>847</v>
      </c>
      <c r="BJ1193" s="14">
        <f t="shared" si="303"/>
        <v>38400</v>
      </c>
      <c r="BK1193" s="14">
        <f>SUMIFS(BJ$4:BJ1193,$AU$4:$AU1193,"="&amp;$AU1193,$AY$4:$AY1193,"="&amp;$AY1193)</f>
        <v>180000</v>
      </c>
    </row>
    <row r="1194" spans="46:63" ht="16.5" x14ac:dyDescent="0.2">
      <c r="AT1194" s="13">
        <v>1191</v>
      </c>
      <c r="AU1194" s="13">
        <f t="shared" si="295"/>
        <v>15</v>
      </c>
      <c r="AV1194" s="14">
        <f t="shared" si="296"/>
        <v>202008</v>
      </c>
      <c r="AW1194" s="14">
        <f t="shared" si="297"/>
        <v>1102020</v>
      </c>
      <c r="AX1194" s="13" t="s">
        <v>816</v>
      </c>
      <c r="AY1194" s="13">
        <f t="shared" si="298"/>
        <v>8</v>
      </c>
      <c r="AZ1194" s="13" t="s">
        <v>837</v>
      </c>
      <c r="BA1194" s="14">
        <f t="shared" si="299"/>
        <v>0</v>
      </c>
      <c r="BB1194" s="14" t="str">
        <f t="shared" si="300"/>
        <v>高顺魂珠-8 等级-0</v>
      </c>
      <c r="BC1194" s="25" t="s">
        <v>43</v>
      </c>
      <c r="BD1194" s="14">
        <f t="shared" si="301"/>
        <v>0</v>
      </c>
      <c r="BE1194" s="14">
        <f>SUMIFS(BD$4:BD1194,$AU$4:$AU1194,"="&amp;$AU1194,$AY$4:$AY1194,"="&amp;$AY1194)</f>
        <v>0</v>
      </c>
      <c r="BF1194" s="25" t="s">
        <v>846</v>
      </c>
      <c r="BG1194" s="14">
        <f t="shared" si="302"/>
        <v>0</v>
      </c>
      <c r="BH1194" s="14">
        <f>SUMIFS(BG$4:BG1194,AU$4:AU1194,"="&amp;AU1194,AY$4:AY1194,"="&amp;AY1194)</f>
        <v>0</v>
      </c>
      <c r="BI1194" s="25" t="s">
        <v>847</v>
      </c>
      <c r="BJ1194" s="14">
        <f t="shared" si="303"/>
        <v>0</v>
      </c>
      <c r="BK1194" s="14">
        <f>SUMIFS(BJ$4:BJ1194,$AU$4:$AU1194,"="&amp;$AU1194,$AY$4:$AY1194,"="&amp;$AY1194)</f>
        <v>0</v>
      </c>
    </row>
    <row r="1195" spans="46:63" ht="16.5" x14ac:dyDescent="0.2">
      <c r="AT1195" s="13">
        <v>1192</v>
      </c>
      <c r="AU1195" s="13">
        <f t="shared" si="295"/>
        <v>15</v>
      </c>
      <c r="AV1195" s="14">
        <f t="shared" si="296"/>
        <v>202008</v>
      </c>
      <c r="AW1195" s="14">
        <f t="shared" si="297"/>
        <v>1102020</v>
      </c>
      <c r="AX1195" s="13" t="s">
        <v>816</v>
      </c>
      <c r="AY1195" s="13">
        <f t="shared" si="298"/>
        <v>8</v>
      </c>
      <c r="AZ1195" s="13" t="s">
        <v>837</v>
      </c>
      <c r="BA1195" s="14">
        <f t="shared" si="299"/>
        <v>1</v>
      </c>
      <c r="BB1195" s="14" t="str">
        <f t="shared" si="300"/>
        <v>高顺魂珠-8 等级-1</v>
      </c>
      <c r="BC1195" s="25" t="s">
        <v>43</v>
      </c>
      <c r="BD1195" s="14">
        <f t="shared" si="301"/>
        <v>352</v>
      </c>
      <c r="BE1195" s="14">
        <f>SUMIFS(BD$4:BD1195,$AU$4:$AU1195,"="&amp;$AU1195,$AY$4:$AY1195,"="&amp;$AY1195)</f>
        <v>352</v>
      </c>
      <c r="BF1195" s="25" t="s">
        <v>846</v>
      </c>
      <c r="BG1195" s="14">
        <f t="shared" si="302"/>
        <v>160</v>
      </c>
      <c r="BH1195" s="14">
        <f>SUMIFS(BG$4:BG1195,AU$4:AU1195,"="&amp;AU1195,AY$4:AY1195,"="&amp;AY1195)</f>
        <v>160</v>
      </c>
      <c r="BI1195" s="25" t="s">
        <v>847</v>
      </c>
      <c r="BJ1195" s="14">
        <f t="shared" si="303"/>
        <v>6400</v>
      </c>
      <c r="BK1195" s="14">
        <f>SUMIFS(BJ$4:BJ1195,$AU$4:$AU1195,"="&amp;$AU1195,$AY$4:$AY1195,"="&amp;$AY1195)</f>
        <v>6400</v>
      </c>
    </row>
    <row r="1196" spans="46:63" ht="16.5" x14ac:dyDescent="0.2">
      <c r="AT1196" s="13">
        <v>1193</v>
      </c>
      <c r="AU1196" s="13">
        <f t="shared" si="295"/>
        <v>15</v>
      </c>
      <c r="AV1196" s="14">
        <f t="shared" si="296"/>
        <v>202008</v>
      </c>
      <c r="AW1196" s="14">
        <f t="shared" si="297"/>
        <v>1102020</v>
      </c>
      <c r="AX1196" s="13" t="s">
        <v>816</v>
      </c>
      <c r="AY1196" s="13">
        <f t="shared" si="298"/>
        <v>8</v>
      </c>
      <c r="AZ1196" s="13" t="s">
        <v>837</v>
      </c>
      <c r="BA1196" s="14">
        <f t="shared" si="299"/>
        <v>2</v>
      </c>
      <c r="BB1196" s="14" t="str">
        <f t="shared" si="300"/>
        <v>高顺魂珠-8 等级-2</v>
      </c>
      <c r="BC1196" s="25" t="s">
        <v>43</v>
      </c>
      <c r="BD1196" s="14">
        <f t="shared" si="301"/>
        <v>528</v>
      </c>
      <c r="BE1196" s="14">
        <f>SUMIFS(BD$4:BD1196,$AU$4:$AU1196,"="&amp;$AU1196,$AY$4:$AY1196,"="&amp;$AY1196)</f>
        <v>880</v>
      </c>
      <c r="BF1196" s="25" t="s">
        <v>846</v>
      </c>
      <c r="BG1196" s="14">
        <f t="shared" si="302"/>
        <v>240</v>
      </c>
      <c r="BH1196" s="14">
        <f>SUMIFS(BG$4:BG1196,AU$4:AU1196,"="&amp;AU1196,AY$4:AY1196,"="&amp;AY1196)</f>
        <v>400</v>
      </c>
      <c r="BI1196" s="25" t="s">
        <v>847</v>
      </c>
      <c r="BJ1196" s="14">
        <f t="shared" si="303"/>
        <v>9600</v>
      </c>
      <c r="BK1196" s="14">
        <f>SUMIFS(BJ$4:BJ1196,$AU$4:$AU1196,"="&amp;$AU1196,$AY$4:$AY1196,"="&amp;$AY1196)</f>
        <v>16000</v>
      </c>
    </row>
    <row r="1197" spans="46:63" ht="16.5" x14ac:dyDescent="0.2">
      <c r="AT1197" s="13">
        <v>1194</v>
      </c>
      <c r="AU1197" s="13">
        <f t="shared" si="295"/>
        <v>15</v>
      </c>
      <c r="AV1197" s="14">
        <f t="shared" si="296"/>
        <v>202008</v>
      </c>
      <c r="AW1197" s="14">
        <f t="shared" si="297"/>
        <v>1102020</v>
      </c>
      <c r="AX1197" s="13" t="s">
        <v>816</v>
      </c>
      <c r="AY1197" s="13">
        <f t="shared" si="298"/>
        <v>8</v>
      </c>
      <c r="AZ1197" s="13" t="s">
        <v>837</v>
      </c>
      <c r="BA1197" s="14">
        <f t="shared" si="299"/>
        <v>3</v>
      </c>
      <c r="BB1197" s="14" t="str">
        <f t="shared" si="300"/>
        <v>高顺魂珠-8 等级-3</v>
      </c>
      <c r="BC1197" s="25" t="s">
        <v>43</v>
      </c>
      <c r="BD1197" s="14">
        <f t="shared" si="301"/>
        <v>704</v>
      </c>
      <c r="BE1197" s="14">
        <f>SUMIFS(BD$4:BD1197,$AU$4:$AU1197,"="&amp;$AU1197,$AY$4:$AY1197,"="&amp;$AY1197)</f>
        <v>1584</v>
      </c>
      <c r="BF1197" s="25" t="s">
        <v>846</v>
      </c>
      <c r="BG1197" s="14">
        <f t="shared" si="302"/>
        <v>320</v>
      </c>
      <c r="BH1197" s="14">
        <f>SUMIFS(BG$4:BG1197,AU$4:AU1197,"="&amp;AU1197,AY$4:AY1197,"="&amp;AY1197)</f>
        <v>720</v>
      </c>
      <c r="BI1197" s="25" t="s">
        <v>847</v>
      </c>
      <c r="BJ1197" s="14">
        <f t="shared" si="303"/>
        <v>12800</v>
      </c>
      <c r="BK1197" s="14">
        <f>SUMIFS(BJ$4:BJ1197,$AU$4:$AU1197,"="&amp;$AU1197,$AY$4:$AY1197,"="&amp;$AY1197)</f>
        <v>28800</v>
      </c>
    </row>
    <row r="1198" spans="46:63" ht="16.5" x14ac:dyDescent="0.2">
      <c r="AT1198" s="13">
        <v>1195</v>
      </c>
      <c r="AU1198" s="13">
        <f t="shared" si="295"/>
        <v>15</v>
      </c>
      <c r="AV1198" s="14">
        <f t="shared" si="296"/>
        <v>202008</v>
      </c>
      <c r="AW1198" s="14">
        <f t="shared" si="297"/>
        <v>1102020</v>
      </c>
      <c r="AX1198" s="13" t="s">
        <v>816</v>
      </c>
      <c r="AY1198" s="13">
        <f t="shared" si="298"/>
        <v>8</v>
      </c>
      <c r="AZ1198" s="13" t="s">
        <v>837</v>
      </c>
      <c r="BA1198" s="14">
        <f t="shared" si="299"/>
        <v>4</v>
      </c>
      <c r="BB1198" s="14" t="str">
        <f t="shared" si="300"/>
        <v>高顺魂珠-8 等级-4</v>
      </c>
      <c r="BC1198" s="25" t="s">
        <v>43</v>
      </c>
      <c r="BD1198" s="14">
        <f t="shared" si="301"/>
        <v>1056</v>
      </c>
      <c r="BE1198" s="14">
        <f>SUMIFS(BD$4:BD1198,$AU$4:$AU1198,"="&amp;$AU1198,$AY$4:$AY1198,"="&amp;$AY1198)</f>
        <v>2640</v>
      </c>
      <c r="BF1198" s="25" t="s">
        <v>846</v>
      </c>
      <c r="BG1198" s="14">
        <f t="shared" si="302"/>
        <v>480</v>
      </c>
      <c r="BH1198" s="14">
        <f>SUMIFS(BG$4:BG1198,AU$4:AU1198,"="&amp;AU1198,AY$4:AY1198,"="&amp;AY1198)</f>
        <v>1200</v>
      </c>
      <c r="BI1198" s="25" t="s">
        <v>847</v>
      </c>
      <c r="BJ1198" s="14">
        <f t="shared" si="303"/>
        <v>19200</v>
      </c>
      <c r="BK1198" s="14">
        <f>SUMIFS(BJ$4:BJ1198,$AU$4:$AU1198,"="&amp;$AU1198,$AY$4:$AY1198,"="&amp;$AY1198)</f>
        <v>48000</v>
      </c>
    </row>
    <row r="1199" spans="46:63" ht="16.5" x14ac:dyDescent="0.2">
      <c r="AT1199" s="13">
        <v>1196</v>
      </c>
      <c r="AU1199" s="13">
        <f t="shared" si="295"/>
        <v>15</v>
      </c>
      <c r="AV1199" s="14">
        <f t="shared" si="296"/>
        <v>202008</v>
      </c>
      <c r="AW1199" s="14">
        <f t="shared" si="297"/>
        <v>1102020</v>
      </c>
      <c r="AX1199" s="13" t="s">
        <v>816</v>
      </c>
      <c r="AY1199" s="13">
        <f t="shared" si="298"/>
        <v>8</v>
      </c>
      <c r="AZ1199" s="13" t="s">
        <v>837</v>
      </c>
      <c r="BA1199" s="14">
        <f t="shared" si="299"/>
        <v>5</v>
      </c>
      <c r="BB1199" s="14" t="str">
        <f t="shared" si="300"/>
        <v>高顺魂珠-8 等级-5</v>
      </c>
      <c r="BC1199" s="25" t="s">
        <v>43</v>
      </c>
      <c r="BD1199" s="14">
        <f t="shared" si="301"/>
        <v>1408</v>
      </c>
      <c r="BE1199" s="14">
        <f>SUMIFS(BD$4:BD1199,$AU$4:$AU1199,"="&amp;$AU1199,$AY$4:$AY1199,"="&amp;$AY1199)</f>
        <v>4048</v>
      </c>
      <c r="BF1199" s="25" t="s">
        <v>846</v>
      </c>
      <c r="BG1199" s="14">
        <f t="shared" si="302"/>
        <v>640</v>
      </c>
      <c r="BH1199" s="14">
        <f>SUMIFS(BG$4:BG1199,AU$4:AU1199,"="&amp;AU1199,AY$4:AY1199,"="&amp;AY1199)</f>
        <v>1840</v>
      </c>
      <c r="BI1199" s="25" t="s">
        <v>847</v>
      </c>
      <c r="BJ1199" s="14">
        <f t="shared" si="303"/>
        <v>25600</v>
      </c>
      <c r="BK1199" s="14">
        <f>SUMIFS(BJ$4:BJ1199,$AU$4:$AU1199,"="&amp;$AU1199,$AY$4:$AY1199,"="&amp;$AY1199)</f>
        <v>73600</v>
      </c>
    </row>
    <row r="1200" spans="46:63" ht="16.5" x14ac:dyDescent="0.2">
      <c r="AT1200" s="13">
        <v>1197</v>
      </c>
      <c r="AU1200" s="13">
        <f t="shared" si="295"/>
        <v>15</v>
      </c>
      <c r="AV1200" s="14">
        <f t="shared" si="296"/>
        <v>202008</v>
      </c>
      <c r="AW1200" s="14">
        <f t="shared" si="297"/>
        <v>1102020</v>
      </c>
      <c r="AX1200" s="13" t="s">
        <v>816</v>
      </c>
      <c r="AY1200" s="13">
        <f t="shared" si="298"/>
        <v>8</v>
      </c>
      <c r="AZ1200" s="13" t="s">
        <v>837</v>
      </c>
      <c r="BA1200" s="14">
        <f t="shared" si="299"/>
        <v>6</v>
      </c>
      <c r="BB1200" s="14" t="str">
        <f t="shared" si="300"/>
        <v>高顺魂珠-8 等级-6</v>
      </c>
      <c r="BC1200" s="25" t="s">
        <v>43</v>
      </c>
      <c r="BD1200" s="14">
        <f t="shared" si="301"/>
        <v>1760</v>
      </c>
      <c r="BE1200" s="14">
        <f>SUMIFS(BD$4:BD1200,$AU$4:$AU1200,"="&amp;$AU1200,$AY$4:$AY1200,"="&amp;$AY1200)</f>
        <v>5808</v>
      </c>
      <c r="BF1200" s="25" t="s">
        <v>846</v>
      </c>
      <c r="BG1200" s="14">
        <f t="shared" si="302"/>
        <v>800</v>
      </c>
      <c r="BH1200" s="14">
        <f>SUMIFS(BG$4:BG1200,AU$4:AU1200,"="&amp;AU1200,AY$4:AY1200,"="&amp;AY1200)</f>
        <v>2640</v>
      </c>
      <c r="BI1200" s="25" t="s">
        <v>847</v>
      </c>
      <c r="BJ1200" s="14">
        <f t="shared" si="303"/>
        <v>32000</v>
      </c>
      <c r="BK1200" s="14">
        <f>SUMIFS(BJ$4:BJ1200,$AU$4:$AU1200,"="&amp;$AU1200,$AY$4:$AY1200,"="&amp;$AY1200)</f>
        <v>105600</v>
      </c>
    </row>
    <row r="1201" spans="46:63" ht="16.5" x14ac:dyDescent="0.2">
      <c r="AT1201" s="13">
        <v>1198</v>
      </c>
      <c r="AU1201" s="13">
        <f t="shared" si="295"/>
        <v>15</v>
      </c>
      <c r="AV1201" s="14">
        <f t="shared" si="296"/>
        <v>202008</v>
      </c>
      <c r="AW1201" s="14">
        <f t="shared" si="297"/>
        <v>1102020</v>
      </c>
      <c r="AX1201" s="13" t="s">
        <v>816</v>
      </c>
      <c r="AY1201" s="13">
        <f t="shared" si="298"/>
        <v>8</v>
      </c>
      <c r="AZ1201" s="13" t="s">
        <v>837</v>
      </c>
      <c r="BA1201" s="14">
        <f t="shared" si="299"/>
        <v>7</v>
      </c>
      <c r="BB1201" s="14" t="str">
        <f t="shared" si="300"/>
        <v>高顺魂珠-8 等级-7</v>
      </c>
      <c r="BC1201" s="25" t="s">
        <v>43</v>
      </c>
      <c r="BD1201" s="14">
        <f t="shared" si="301"/>
        <v>2112</v>
      </c>
      <c r="BE1201" s="14">
        <f>SUMIFS(BD$4:BD1201,$AU$4:$AU1201,"="&amp;$AU1201,$AY$4:$AY1201,"="&amp;$AY1201)</f>
        <v>7920</v>
      </c>
      <c r="BF1201" s="25" t="s">
        <v>846</v>
      </c>
      <c r="BG1201" s="14">
        <f t="shared" si="302"/>
        <v>960</v>
      </c>
      <c r="BH1201" s="14">
        <f>SUMIFS(BG$4:BG1201,AU$4:AU1201,"="&amp;AU1201,AY$4:AY1201,"="&amp;AY1201)</f>
        <v>3600</v>
      </c>
      <c r="BI1201" s="25" t="s">
        <v>847</v>
      </c>
      <c r="BJ1201" s="14">
        <f t="shared" si="303"/>
        <v>38400</v>
      </c>
      <c r="BK1201" s="14">
        <f>SUMIFS(BJ$4:BJ1201,$AU$4:$AU1201,"="&amp;$AU1201,$AY$4:$AY1201,"="&amp;$AY1201)</f>
        <v>144000</v>
      </c>
    </row>
    <row r="1202" spans="46:63" ht="16.5" x14ac:dyDescent="0.2">
      <c r="AT1202" s="13">
        <v>1199</v>
      </c>
      <c r="AU1202" s="13">
        <f t="shared" si="295"/>
        <v>15</v>
      </c>
      <c r="AV1202" s="14">
        <f t="shared" si="296"/>
        <v>202008</v>
      </c>
      <c r="AW1202" s="14">
        <f t="shared" si="297"/>
        <v>1102020</v>
      </c>
      <c r="AX1202" s="13" t="s">
        <v>816</v>
      </c>
      <c r="AY1202" s="13">
        <f t="shared" si="298"/>
        <v>8</v>
      </c>
      <c r="AZ1202" s="13" t="s">
        <v>837</v>
      </c>
      <c r="BA1202" s="14">
        <f t="shared" si="299"/>
        <v>8</v>
      </c>
      <c r="BB1202" s="14" t="str">
        <f t="shared" si="300"/>
        <v>高顺魂珠-8 等级-8</v>
      </c>
      <c r="BC1202" s="25" t="s">
        <v>43</v>
      </c>
      <c r="BD1202" s="14">
        <f t="shared" si="301"/>
        <v>2464</v>
      </c>
      <c r="BE1202" s="14">
        <f>SUMIFS(BD$4:BD1202,$AU$4:$AU1202,"="&amp;$AU1202,$AY$4:$AY1202,"="&amp;$AY1202)</f>
        <v>10384</v>
      </c>
      <c r="BF1202" s="25" t="s">
        <v>846</v>
      </c>
      <c r="BG1202" s="14">
        <f t="shared" si="302"/>
        <v>1120</v>
      </c>
      <c r="BH1202" s="14">
        <f>SUMIFS(BG$4:BG1202,AU$4:AU1202,"="&amp;AU1202,AY$4:AY1202,"="&amp;AY1202)</f>
        <v>4720</v>
      </c>
      <c r="BI1202" s="25" t="s">
        <v>847</v>
      </c>
      <c r="BJ1202" s="14">
        <f t="shared" si="303"/>
        <v>44800</v>
      </c>
      <c r="BK1202" s="14">
        <f>SUMIFS(BJ$4:BJ1202,$AU$4:$AU1202,"="&amp;$AU1202,$AY$4:$AY1202,"="&amp;$AY1202)</f>
        <v>188800</v>
      </c>
    </row>
    <row r="1203" spans="46:63" ht="16.5" x14ac:dyDescent="0.2">
      <c r="AT1203" s="13">
        <v>1200</v>
      </c>
      <c r="AU1203" s="13">
        <f t="shared" si="295"/>
        <v>15</v>
      </c>
      <c r="AV1203" s="14">
        <f t="shared" si="296"/>
        <v>202008</v>
      </c>
      <c r="AW1203" s="14">
        <f t="shared" si="297"/>
        <v>1102020</v>
      </c>
      <c r="AX1203" s="13" t="s">
        <v>816</v>
      </c>
      <c r="AY1203" s="13">
        <f t="shared" si="298"/>
        <v>8</v>
      </c>
      <c r="AZ1203" s="13" t="s">
        <v>837</v>
      </c>
      <c r="BA1203" s="14">
        <f t="shared" si="299"/>
        <v>9</v>
      </c>
      <c r="BB1203" s="14" t="str">
        <f t="shared" si="300"/>
        <v>高顺魂珠-8 等级-9</v>
      </c>
      <c r="BC1203" s="25" t="s">
        <v>43</v>
      </c>
      <c r="BD1203" s="14">
        <f t="shared" si="301"/>
        <v>2816</v>
      </c>
      <c r="BE1203" s="14">
        <f>SUMIFS(BD$4:BD1203,$AU$4:$AU1203,"="&amp;$AU1203,$AY$4:$AY1203,"="&amp;$AY1203)</f>
        <v>13200</v>
      </c>
      <c r="BF1203" s="25" t="s">
        <v>846</v>
      </c>
      <c r="BG1203" s="14">
        <f t="shared" si="302"/>
        <v>1280</v>
      </c>
      <c r="BH1203" s="14">
        <f>SUMIFS(BG$4:BG1203,AU$4:AU1203,"="&amp;AU1203,AY$4:AY1203,"="&amp;AY1203)</f>
        <v>6000</v>
      </c>
      <c r="BI1203" s="25" t="s">
        <v>847</v>
      </c>
      <c r="BJ1203" s="14">
        <f t="shared" si="303"/>
        <v>51200</v>
      </c>
      <c r="BK1203" s="14">
        <f>SUMIFS(BJ$4:BJ1203,$AU$4:$AU1203,"="&amp;$AU1203,$AY$4:$AY1203,"="&amp;$AY1203)</f>
        <v>240000</v>
      </c>
    </row>
    <row r="1204" spans="46:63" ht="16.5" x14ac:dyDescent="0.2">
      <c r="AT1204" s="13">
        <v>1201</v>
      </c>
      <c r="AU1204" s="13">
        <f t="shared" si="295"/>
        <v>16</v>
      </c>
      <c r="AV1204" s="14">
        <f t="shared" si="296"/>
        <v>202101</v>
      </c>
      <c r="AW1204" s="14">
        <f t="shared" si="297"/>
        <v>1102021</v>
      </c>
      <c r="AX1204" s="13" t="s">
        <v>816</v>
      </c>
      <c r="AY1204" s="13">
        <f t="shared" si="298"/>
        <v>1</v>
      </c>
      <c r="AZ1204" s="13" t="s">
        <v>837</v>
      </c>
      <c r="BA1204" s="14">
        <f t="shared" si="299"/>
        <v>0</v>
      </c>
      <c r="BB1204" s="14" t="str">
        <f t="shared" si="300"/>
        <v>烈风螳螂魂珠-1 等级-0</v>
      </c>
      <c r="BC1204" s="25" t="s">
        <v>43</v>
      </c>
      <c r="BD1204" s="14">
        <f t="shared" si="301"/>
        <v>0</v>
      </c>
      <c r="BE1204" s="14">
        <f>SUMIFS(BD$4:BD1204,$AU$4:$AU1204,"="&amp;$AU1204,$AY$4:$AY1204,"="&amp;$AY1204)</f>
        <v>0</v>
      </c>
      <c r="BF1204" s="25" t="s">
        <v>846</v>
      </c>
      <c r="BG1204" s="14">
        <f t="shared" si="302"/>
        <v>0</v>
      </c>
      <c r="BH1204" s="14">
        <f>SUMIFS(BG$4:BG1204,AU$4:AU1204,"="&amp;AU1204,AY$4:AY1204,"="&amp;AY1204)</f>
        <v>0</v>
      </c>
      <c r="BI1204" s="25" t="s">
        <v>847</v>
      </c>
      <c r="BJ1204" s="14">
        <f t="shared" si="303"/>
        <v>0</v>
      </c>
      <c r="BK1204" s="14">
        <f>SUMIFS(BJ$4:BJ1204,$AU$4:$AU1204,"="&amp;$AU1204,$AY$4:$AY1204,"="&amp;$AY1204)</f>
        <v>0</v>
      </c>
    </row>
    <row r="1205" spans="46:63" ht="16.5" x14ac:dyDescent="0.2">
      <c r="AT1205" s="13">
        <v>1202</v>
      </c>
      <c r="AU1205" s="13">
        <f t="shared" si="295"/>
        <v>16</v>
      </c>
      <c r="AV1205" s="14">
        <f t="shared" si="296"/>
        <v>202101</v>
      </c>
      <c r="AW1205" s="14">
        <f t="shared" si="297"/>
        <v>1102021</v>
      </c>
      <c r="AX1205" s="13" t="s">
        <v>816</v>
      </c>
      <c r="AY1205" s="13">
        <f t="shared" si="298"/>
        <v>1</v>
      </c>
      <c r="AZ1205" s="13" t="s">
        <v>837</v>
      </c>
      <c r="BA1205" s="14">
        <f t="shared" si="299"/>
        <v>1</v>
      </c>
      <c r="BB1205" s="14" t="str">
        <f t="shared" si="300"/>
        <v>烈风螳螂魂珠-1 等级-1</v>
      </c>
      <c r="BC1205" s="25" t="s">
        <v>43</v>
      </c>
      <c r="BD1205" s="14">
        <f t="shared" si="301"/>
        <v>48</v>
      </c>
      <c r="BE1205" s="14">
        <f>SUMIFS(BD$4:BD1205,$AU$4:$AU1205,"="&amp;$AU1205,$AY$4:$AY1205,"="&amp;$AY1205)</f>
        <v>48</v>
      </c>
      <c r="BF1205" s="25" t="s">
        <v>846</v>
      </c>
      <c r="BG1205" s="14">
        <f t="shared" si="302"/>
        <v>20</v>
      </c>
      <c r="BH1205" s="14">
        <f>SUMIFS(BG$4:BG1205,AU$4:AU1205,"="&amp;AU1205,AY$4:AY1205,"="&amp;AY1205)</f>
        <v>20</v>
      </c>
      <c r="BI1205" s="25" t="s">
        <v>847</v>
      </c>
      <c r="BJ1205" s="14">
        <f t="shared" si="303"/>
        <v>640</v>
      </c>
      <c r="BK1205" s="14">
        <f>SUMIFS(BJ$4:BJ1205,$AU$4:$AU1205,"="&amp;$AU1205,$AY$4:$AY1205,"="&amp;$AY1205)</f>
        <v>640</v>
      </c>
    </row>
    <row r="1206" spans="46:63" ht="16.5" x14ac:dyDescent="0.2">
      <c r="AT1206" s="13">
        <v>1203</v>
      </c>
      <c r="AU1206" s="13">
        <f t="shared" si="295"/>
        <v>16</v>
      </c>
      <c r="AV1206" s="14">
        <f t="shared" si="296"/>
        <v>202101</v>
      </c>
      <c r="AW1206" s="14">
        <f t="shared" si="297"/>
        <v>1102021</v>
      </c>
      <c r="AX1206" s="13" t="s">
        <v>816</v>
      </c>
      <c r="AY1206" s="13">
        <f t="shared" si="298"/>
        <v>1</v>
      </c>
      <c r="AZ1206" s="13" t="s">
        <v>837</v>
      </c>
      <c r="BA1206" s="14">
        <f t="shared" si="299"/>
        <v>2</v>
      </c>
      <c r="BB1206" s="14" t="str">
        <f t="shared" si="300"/>
        <v>烈风螳螂魂珠-1 等级-2</v>
      </c>
      <c r="BC1206" s="25" t="s">
        <v>43</v>
      </c>
      <c r="BD1206" s="14">
        <f t="shared" si="301"/>
        <v>72</v>
      </c>
      <c r="BE1206" s="14">
        <f>SUMIFS(BD$4:BD1206,$AU$4:$AU1206,"="&amp;$AU1206,$AY$4:$AY1206,"="&amp;$AY1206)</f>
        <v>120</v>
      </c>
      <c r="BF1206" s="25" t="s">
        <v>846</v>
      </c>
      <c r="BG1206" s="14">
        <f t="shared" si="302"/>
        <v>30</v>
      </c>
      <c r="BH1206" s="14">
        <f>SUMIFS(BG$4:BG1206,AU$4:AU1206,"="&amp;AU1206,AY$4:AY1206,"="&amp;AY1206)</f>
        <v>50</v>
      </c>
      <c r="BI1206" s="25" t="s">
        <v>847</v>
      </c>
      <c r="BJ1206" s="14">
        <f t="shared" si="303"/>
        <v>960</v>
      </c>
      <c r="BK1206" s="14">
        <f>SUMIFS(BJ$4:BJ1206,$AU$4:$AU1206,"="&amp;$AU1206,$AY$4:$AY1206,"="&amp;$AY1206)</f>
        <v>1600</v>
      </c>
    </row>
    <row r="1207" spans="46:63" ht="16.5" x14ac:dyDescent="0.2">
      <c r="AT1207" s="13">
        <v>1204</v>
      </c>
      <c r="AU1207" s="13">
        <f t="shared" si="295"/>
        <v>16</v>
      </c>
      <c r="AV1207" s="14">
        <f t="shared" si="296"/>
        <v>202101</v>
      </c>
      <c r="AW1207" s="14">
        <f t="shared" si="297"/>
        <v>1102021</v>
      </c>
      <c r="AX1207" s="13" t="s">
        <v>816</v>
      </c>
      <c r="AY1207" s="13">
        <f t="shared" si="298"/>
        <v>1</v>
      </c>
      <c r="AZ1207" s="13" t="s">
        <v>837</v>
      </c>
      <c r="BA1207" s="14">
        <f t="shared" si="299"/>
        <v>3</v>
      </c>
      <c r="BB1207" s="14" t="str">
        <f t="shared" si="300"/>
        <v>烈风螳螂魂珠-1 等级-3</v>
      </c>
      <c r="BC1207" s="25" t="s">
        <v>43</v>
      </c>
      <c r="BD1207" s="14">
        <f t="shared" si="301"/>
        <v>96</v>
      </c>
      <c r="BE1207" s="14">
        <f>SUMIFS(BD$4:BD1207,$AU$4:$AU1207,"="&amp;$AU1207,$AY$4:$AY1207,"="&amp;$AY1207)</f>
        <v>216</v>
      </c>
      <c r="BF1207" s="25" t="s">
        <v>846</v>
      </c>
      <c r="BG1207" s="14">
        <f t="shared" si="302"/>
        <v>40</v>
      </c>
      <c r="BH1207" s="14">
        <f>SUMIFS(BG$4:BG1207,AU$4:AU1207,"="&amp;AU1207,AY$4:AY1207,"="&amp;AY1207)</f>
        <v>90</v>
      </c>
      <c r="BI1207" s="25" t="s">
        <v>847</v>
      </c>
      <c r="BJ1207" s="14">
        <f t="shared" si="303"/>
        <v>1280</v>
      </c>
      <c r="BK1207" s="14">
        <f>SUMIFS(BJ$4:BJ1207,$AU$4:$AU1207,"="&amp;$AU1207,$AY$4:$AY1207,"="&amp;$AY1207)</f>
        <v>2880</v>
      </c>
    </row>
    <row r="1208" spans="46:63" ht="16.5" x14ac:dyDescent="0.2">
      <c r="AT1208" s="13">
        <v>1205</v>
      </c>
      <c r="AU1208" s="13">
        <f t="shared" si="295"/>
        <v>16</v>
      </c>
      <c r="AV1208" s="14">
        <f t="shared" si="296"/>
        <v>202101</v>
      </c>
      <c r="AW1208" s="14">
        <f t="shared" si="297"/>
        <v>1102021</v>
      </c>
      <c r="AX1208" s="13" t="s">
        <v>816</v>
      </c>
      <c r="AY1208" s="13">
        <f t="shared" si="298"/>
        <v>1</v>
      </c>
      <c r="AZ1208" s="13" t="s">
        <v>837</v>
      </c>
      <c r="BA1208" s="14">
        <f t="shared" si="299"/>
        <v>4</v>
      </c>
      <c r="BB1208" s="14" t="str">
        <f t="shared" si="300"/>
        <v>烈风螳螂魂珠-1 等级-4</v>
      </c>
      <c r="BC1208" s="25" t="s">
        <v>43</v>
      </c>
      <c r="BD1208" s="14">
        <f t="shared" si="301"/>
        <v>144</v>
      </c>
      <c r="BE1208" s="14">
        <f>SUMIFS(BD$4:BD1208,$AU$4:$AU1208,"="&amp;$AU1208,$AY$4:$AY1208,"="&amp;$AY1208)</f>
        <v>360</v>
      </c>
      <c r="BF1208" s="25" t="s">
        <v>846</v>
      </c>
      <c r="BG1208" s="14">
        <f t="shared" si="302"/>
        <v>60</v>
      </c>
      <c r="BH1208" s="14">
        <f>SUMIFS(BG$4:BG1208,AU$4:AU1208,"="&amp;AU1208,AY$4:AY1208,"="&amp;AY1208)</f>
        <v>150</v>
      </c>
      <c r="BI1208" s="25" t="s">
        <v>847</v>
      </c>
      <c r="BJ1208" s="14">
        <f t="shared" si="303"/>
        <v>1920</v>
      </c>
      <c r="BK1208" s="14">
        <f>SUMIFS(BJ$4:BJ1208,$AU$4:$AU1208,"="&amp;$AU1208,$AY$4:$AY1208,"="&amp;$AY1208)</f>
        <v>4800</v>
      </c>
    </row>
    <row r="1209" spans="46:63" ht="16.5" x14ac:dyDescent="0.2">
      <c r="AT1209" s="13">
        <v>1206</v>
      </c>
      <c r="AU1209" s="13">
        <f t="shared" si="295"/>
        <v>16</v>
      </c>
      <c r="AV1209" s="14">
        <f t="shared" si="296"/>
        <v>202101</v>
      </c>
      <c r="AW1209" s="14">
        <f t="shared" si="297"/>
        <v>1102021</v>
      </c>
      <c r="AX1209" s="13" t="s">
        <v>816</v>
      </c>
      <c r="AY1209" s="13">
        <f t="shared" si="298"/>
        <v>1</v>
      </c>
      <c r="AZ1209" s="13" t="s">
        <v>837</v>
      </c>
      <c r="BA1209" s="14">
        <f t="shared" si="299"/>
        <v>5</v>
      </c>
      <c r="BB1209" s="14" t="str">
        <f t="shared" si="300"/>
        <v>烈风螳螂魂珠-1 等级-5</v>
      </c>
      <c r="BC1209" s="25" t="s">
        <v>43</v>
      </c>
      <c r="BD1209" s="14">
        <f t="shared" si="301"/>
        <v>192</v>
      </c>
      <c r="BE1209" s="14">
        <f>SUMIFS(BD$4:BD1209,$AU$4:$AU1209,"="&amp;$AU1209,$AY$4:$AY1209,"="&amp;$AY1209)</f>
        <v>552</v>
      </c>
      <c r="BF1209" s="25" t="s">
        <v>846</v>
      </c>
      <c r="BG1209" s="14">
        <f t="shared" si="302"/>
        <v>80</v>
      </c>
      <c r="BH1209" s="14">
        <f>SUMIFS(BG$4:BG1209,AU$4:AU1209,"="&amp;AU1209,AY$4:AY1209,"="&amp;AY1209)</f>
        <v>230</v>
      </c>
      <c r="BI1209" s="25" t="s">
        <v>847</v>
      </c>
      <c r="BJ1209" s="14">
        <f t="shared" si="303"/>
        <v>2560</v>
      </c>
      <c r="BK1209" s="14">
        <f>SUMIFS(BJ$4:BJ1209,$AU$4:$AU1209,"="&amp;$AU1209,$AY$4:$AY1209,"="&amp;$AY1209)</f>
        <v>7360</v>
      </c>
    </row>
    <row r="1210" spans="46:63" ht="16.5" x14ac:dyDescent="0.2">
      <c r="AT1210" s="13">
        <v>1207</v>
      </c>
      <c r="AU1210" s="13">
        <f t="shared" si="295"/>
        <v>16</v>
      </c>
      <c r="AV1210" s="14">
        <f t="shared" si="296"/>
        <v>202101</v>
      </c>
      <c r="AW1210" s="14">
        <f t="shared" si="297"/>
        <v>1102021</v>
      </c>
      <c r="AX1210" s="13" t="s">
        <v>816</v>
      </c>
      <c r="AY1210" s="13">
        <f t="shared" si="298"/>
        <v>1</v>
      </c>
      <c r="AZ1210" s="13" t="s">
        <v>837</v>
      </c>
      <c r="BA1210" s="14">
        <f t="shared" si="299"/>
        <v>6</v>
      </c>
      <c r="BB1210" s="14" t="str">
        <f t="shared" si="300"/>
        <v>烈风螳螂魂珠-1 等级-6</v>
      </c>
      <c r="BC1210" s="25" t="s">
        <v>43</v>
      </c>
      <c r="BD1210" s="14">
        <f t="shared" si="301"/>
        <v>240</v>
      </c>
      <c r="BE1210" s="14">
        <f>SUMIFS(BD$4:BD1210,$AU$4:$AU1210,"="&amp;$AU1210,$AY$4:$AY1210,"="&amp;$AY1210)</f>
        <v>792</v>
      </c>
      <c r="BF1210" s="25" t="s">
        <v>846</v>
      </c>
      <c r="BG1210" s="14">
        <f t="shared" si="302"/>
        <v>100</v>
      </c>
      <c r="BH1210" s="14">
        <f>SUMIFS(BG$4:BG1210,AU$4:AU1210,"="&amp;AU1210,AY$4:AY1210,"="&amp;AY1210)</f>
        <v>330</v>
      </c>
      <c r="BI1210" s="25" t="s">
        <v>847</v>
      </c>
      <c r="BJ1210" s="14">
        <f t="shared" si="303"/>
        <v>3200</v>
      </c>
      <c r="BK1210" s="14">
        <f>SUMIFS(BJ$4:BJ1210,$AU$4:$AU1210,"="&amp;$AU1210,$AY$4:$AY1210,"="&amp;$AY1210)</f>
        <v>10560</v>
      </c>
    </row>
    <row r="1211" spans="46:63" ht="16.5" x14ac:dyDescent="0.2">
      <c r="AT1211" s="13">
        <v>1208</v>
      </c>
      <c r="AU1211" s="13">
        <f t="shared" si="295"/>
        <v>16</v>
      </c>
      <c r="AV1211" s="14">
        <f t="shared" si="296"/>
        <v>202101</v>
      </c>
      <c r="AW1211" s="14">
        <f t="shared" si="297"/>
        <v>1102021</v>
      </c>
      <c r="AX1211" s="13" t="s">
        <v>816</v>
      </c>
      <c r="AY1211" s="13">
        <f t="shared" si="298"/>
        <v>1</v>
      </c>
      <c r="AZ1211" s="13" t="s">
        <v>837</v>
      </c>
      <c r="BA1211" s="14">
        <f t="shared" si="299"/>
        <v>7</v>
      </c>
      <c r="BB1211" s="14" t="str">
        <f t="shared" si="300"/>
        <v>烈风螳螂魂珠-1 等级-7</v>
      </c>
      <c r="BC1211" s="25" t="s">
        <v>43</v>
      </c>
      <c r="BD1211" s="14">
        <f t="shared" si="301"/>
        <v>288</v>
      </c>
      <c r="BE1211" s="14">
        <f>SUMIFS(BD$4:BD1211,$AU$4:$AU1211,"="&amp;$AU1211,$AY$4:$AY1211,"="&amp;$AY1211)</f>
        <v>1080</v>
      </c>
      <c r="BF1211" s="25" t="s">
        <v>846</v>
      </c>
      <c r="BG1211" s="14">
        <f t="shared" si="302"/>
        <v>120</v>
      </c>
      <c r="BH1211" s="14">
        <f>SUMIFS(BG$4:BG1211,AU$4:AU1211,"="&amp;AU1211,AY$4:AY1211,"="&amp;AY1211)</f>
        <v>450</v>
      </c>
      <c r="BI1211" s="25" t="s">
        <v>847</v>
      </c>
      <c r="BJ1211" s="14">
        <f t="shared" si="303"/>
        <v>3840</v>
      </c>
      <c r="BK1211" s="14">
        <f>SUMIFS(BJ$4:BJ1211,$AU$4:$AU1211,"="&amp;$AU1211,$AY$4:$AY1211,"="&amp;$AY1211)</f>
        <v>14400</v>
      </c>
    </row>
    <row r="1212" spans="46:63" ht="16.5" x14ac:dyDescent="0.2">
      <c r="AT1212" s="13">
        <v>1209</v>
      </c>
      <c r="AU1212" s="13">
        <f t="shared" si="295"/>
        <v>16</v>
      </c>
      <c r="AV1212" s="14">
        <f t="shared" si="296"/>
        <v>202101</v>
      </c>
      <c r="AW1212" s="14">
        <f t="shared" si="297"/>
        <v>1102021</v>
      </c>
      <c r="AX1212" s="13" t="s">
        <v>816</v>
      </c>
      <c r="AY1212" s="13">
        <f t="shared" si="298"/>
        <v>1</v>
      </c>
      <c r="AZ1212" s="13" t="s">
        <v>837</v>
      </c>
      <c r="BA1212" s="14">
        <f t="shared" si="299"/>
        <v>8</v>
      </c>
      <c r="BB1212" s="14" t="str">
        <f t="shared" si="300"/>
        <v>烈风螳螂魂珠-1 等级-8</v>
      </c>
      <c r="BC1212" s="25" t="s">
        <v>43</v>
      </c>
      <c r="BD1212" s="14">
        <f t="shared" si="301"/>
        <v>336</v>
      </c>
      <c r="BE1212" s="14">
        <f>SUMIFS(BD$4:BD1212,$AU$4:$AU1212,"="&amp;$AU1212,$AY$4:$AY1212,"="&amp;$AY1212)</f>
        <v>1416</v>
      </c>
      <c r="BF1212" s="25" t="s">
        <v>846</v>
      </c>
      <c r="BG1212" s="14">
        <f t="shared" si="302"/>
        <v>140</v>
      </c>
      <c r="BH1212" s="14">
        <f>SUMIFS(BG$4:BG1212,AU$4:AU1212,"="&amp;AU1212,AY$4:AY1212,"="&amp;AY1212)</f>
        <v>590</v>
      </c>
      <c r="BI1212" s="25" t="s">
        <v>847</v>
      </c>
      <c r="BJ1212" s="14">
        <f t="shared" si="303"/>
        <v>4480</v>
      </c>
      <c r="BK1212" s="14">
        <f>SUMIFS(BJ$4:BJ1212,$AU$4:$AU1212,"="&amp;$AU1212,$AY$4:$AY1212,"="&amp;$AY1212)</f>
        <v>18880</v>
      </c>
    </row>
    <row r="1213" spans="46:63" ht="16.5" x14ac:dyDescent="0.2">
      <c r="AT1213" s="13">
        <v>1210</v>
      </c>
      <c r="AU1213" s="13">
        <f t="shared" si="295"/>
        <v>16</v>
      </c>
      <c r="AV1213" s="14">
        <f t="shared" si="296"/>
        <v>202101</v>
      </c>
      <c r="AW1213" s="14">
        <f t="shared" si="297"/>
        <v>1102021</v>
      </c>
      <c r="AX1213" s="13" t="s">
        <v>816</v>
      </c>
      <c r="AY1213" s="13">
        <f t="shared" si="298"/>
        <v>1</v>
      </c>
      <c r="AZ1213" s="13" t="s">
        <v>837</v>
      </c>
      <c r="BA1213" s="14">
        <f t="shared" si="299"/>
        <v>9</v>
      </c>
      <c r="BB1213" s="14" t="str">
        <f t="shared" si="300"/>
        <v>烈风螳螂魂珠-1 等级-9</v>
      </c>
      <c r="BC1213" s="25" t="s">
        <v>43</v>
      </c>
      <c r="BD1213" s="14">
        <f t="shared" si="301"/>
        <v>384</v>
      </c>
      <c r="BE1213" s="14">
        <f>SUMIFS(BD$4:BD1213,$AU$4:$AU1213,"="&amp;$AU1213,$AY$4:$AY1213,"="&amp;$AY1213)</f>
        <v>1800</v>
      </c>
      <c r="BF1213" s="25" t="s">
        <v>846</v>
      </c>
      <c r="BG1213" s="14">
        <f t="shared" si="302"/>
        <v>160</v>
      </c>
      <c r="BH1213" s="14">
        <f>SUMIFS(BG$4:BG1213,AU$4:AU1213,"="&amp;AU1213,AY$4:AY1213,"="&amp;AY1213)</f>
        <v>750</v>
      </c>
      <c r="BI1213" s="25" t="s">
        <v>847</v>
      </c>
      <c r="BJ1213" s="14">
        <f t="shared" si="303"/>
        <v>5120</v>
      </c>
      <c r="BK1213" s="14">
        <f>SUMIFS(BJ$4:BJ1213,$AU$4:$AU1213,"="&amp;$AU1213,$AY$4:$AY1213,"="&amp;$AY1213)</f>
        <v>24000</v>
      </c>
    </row>
    <row r="1214" spans="46:63" ht="16.5" x14ac:dyDescent="0.2">
      <c r="AT1214" s="13">
        <v>1211</v>
      </c>
      <c r="AU1214" s="13">
        <f t="shared" si="295"/>
        <v>16</v>
      </c>
      <c r="AV1214" s="14">
        <f t="shared" si="296"/>
        <v>202102</v>
      </c>
      <c r="AW1214" s="14">
        <f t="shared" si="297"/>
        <v>1102021</v>
      </c>
      <c r="AX1214" s="13" t="s">
        <v>816</v>
      </c>
      <c r="AY1214" s="13">
        <f t="shared" si="298"/>
        <v>2</v>
      </c>
      <c r="AZ1214" s="13" t="s">
        <v>837</v>
      </c>
      <c r="BA1214" s="14">
        <f t="shared" si="299"/>
        <v>0</v>
      </c>
      <c r="BB1214" s="14" t="str">
        <f t="shared" si="300"/>
        <v>烈风螳螂魂珠-2 等级-0</v>
      </c>
      <c r="BC1214" s="25" t="s">
        <v>43</v>
      </c>
      <c r="BD1214" s="14">
        <f t="shared" si="301"/>
        <v>0</v>
      </c>
      <c r="BE1214" s="14">
        <f>SUMIFS(BD$4:BD1214,$AU$4:$AU1214,"="&amp;$AU1214,$AY$4:$AY1214,"="&amp;$AY1214)</f>
        <v>0</v>
      </c>
      <c r="BF1214" s="25" t="s">
        <v>846</v>
      </c>
      <c r="BG1214" s="14">
        <f t="shared" si="302"/>
        <v>0</v>
      </c>
      <c r="BH1214" s="14">
        <f>SUMIFS(BG$4:BG1214,AU$4:AU1214,"="&amp;AU1214,AY$4:AY1214,"="&amp;AY1214)</f>
        <v>0</v>
      </c>
      <c r="BI1214" s="25" t="s">
        <v>847</v>
      </c>
      <c r="BJ1214" s="14">
        <f t="shared" si="303"/>
        <v>0</v>
      </c>
      <c r="BK1214" s="14">
        <f>SUMIFS(BJ$4:BJ1214,$AU$4:$AU1214,"="&amp;$AU1214,$AY$4:$AY1214,"="&amp;$AY1214)</f>
        <v>0</v>
      </c>
    </row>
    <row r="1215" spans="46:63" ht="16.5" x14ac:dyDescent="0.2">
      <c r="AT1215" s="13">
        <v>1212</v>
      </c>
      <c r="AU1215" s="13">
        <f t="shared" si="295"/>
        <v>16</v>
      </c>
      <c r="AV1215" s="14">
        <f t="shared" si="296"/>
        <v>202102</v>
      </c>
      <c r="AW1215" s="14">
        <f t="shared" si="297"/>
        <v>1102021</v>
      </c>
      <c r="AX1215" s="13" t="s">
        <v>816</v>
      </c>
      <c r="AY1215" s="13">
        <f t="shared" si="298"/>
        <v>2</v>
      </c>
      <c r="AZ1215" s="13" t="s">
        <v>837</v>
      </c>
      <c r="BA1215" s="14">
        <f t="shared" si="299"/>
        <v>1</v>
      </c>
      <c r="BB1215" s="14" t="str">
        <f t="shared" si="300"/>
        <v>烈风螳螂魂珠-2 等级-1</v>
      </c>
      <c r="BC1215" s="25" t="s">
        <v>43</v>
      </c>
      <c r="BD1215" s="14">
        <f t="shared" si="301"/>
        <v>60</v>
      </c>
      <c r="BE1215" s="14">
        <f>SUMIFS(BD$4:BD1215,$AU$4:$AU1215,"="&amp;$AU1215,$AY$4:$AY1215,"="&amp;$AY1215)</f>
        <v>60</v>
      </c>
      <c r="BF1215" s="25" t="s">
        <v>846</v>
      </c>
      <c r="BG1215" s="14">
        <f t="shared" si="302"/>
        <v>25</v>
      </c>
      <c r="BH1215" s="14">
        <f>SUMIFS(BG$4:BG1215,AU$4:AU1215,"="&amp;AU1215,AY$4:AY1215,"="&amp;AY1215)</f>
        <v>25</v>
      </c>
      <c r="BI1215" s="25" t="s">
        <v>847</v>
      </c>
      <c r="BJ1215" s="14">
        <f t="shared" si="303"/>
        <v>800</v>
      </c>
      <c r="BK1215" s="14">
        <f>SUMIFS(BJ$4:BJ1215,$AU$4:$AU1215,"="&amp;$AU1215,$AY$4:$AY1215,"="&amp;$AY1215)</f>
        <v>800</v>
      </c>
    </row>
    <row r="1216" spans="46:63" ht="16.5" x14ac:dyDescent="0.2">
      <c r="AT1216" s="13">
        <v>1213</v>
      </c>
      <c r="AU1216" s="13">
        <f t="shared" si="295"/>
        <v>16</v>
      </c>
      <c r="AV1216" s="14">
        <f t="shared" si="296"/>
        <v>202102</v>
      </c>
      <c r="AW1216" s="14">
        <f t="shared" si="297"/>
        <v>1102021</v>
      </c>
      <c r="AX1216" s="13" t="s">
        <v>816</v>
      </c>
      <c r="AY1216" s="13">
        <f t="shared" si="298"/>
        <v>2</v>
      </c>
      <c r="AZ1216" s="13" t="s">
        <v>837</v>
      </c>
      <c r="BA1216" s="14">
        <f t="shared" si="299"/>
        <v>2</v>
      </c>
      <c r="BB1216" s="14" t="str">
        <f t="shared" si="300"/>
        <v>烈风螳螂魂珠-2 等级-2</v>
      </c>
      <c r="BC1216" s="25" t="s">
        <v>43</v>
      </c>
      <c r="BD1216" s="14">
        <f t="shared" si="301"/>
        <v>96</v>
      </c>
      <c r="BE1216" s="14">
        <f>SUMIFS(BD$4:BD1216,$AU$4:$AU1216,"="&amp;$AU1216,$AY$4:$AY1216,"="&amp;$AY1216)</f>
        <v>156</v>
      </c>
      <c r="BF1216" s="25" t="s">
        <v>846</v>
      </c>
      <c r="BG1216" s="14">
        <f t="shared" si="302"/>
        <v>40</v>
      </c>
      <c r="BH1216" s="14">
        <f>SUMIFS(BG$4:BG1216,AU$4:AU1216,"="&amp;AU1216,AY$4:AY1216,"="&amp;AY1216)</f>
        <v>65</v>
      </c>
      <c r="BI1216" s="25" t="s">
        <v>847</v>
      </c>
      <c r="BJ1216" s="14">
        <f t="shared" si="303"/>
        <v>1280</v>
      </c>
      <c r="BK1216" s="14">
        <f>SUMIFS(BJ$4:BJ1216,$AU$4:$AU1216,"="&amp;$AU1216,$AY$4:$AY1216,"="&amp;$AY1216)</f>
        <v>2080</v>
      </c>
    </row>
    <row r="1217" spans="46:63" ht="16.5" x14ac:dyDescent="0.2">
      <c r="AT1217" s="13">
        <v>1214</v>
      </c>
      <c r="AU1217" s="13">
        <f t="shared" si="295"/>
        <v>16</v>
      </c>
      <c r="AV1217" s="14">
        <f t="shared" si="296"/>
        <v>202102</v>
      </c>
      <c r="AW1217" s="14">
        <f t="shared" si="297"/>
        <v>1102021</v>
      </c>
      <c r="AX1217" s="13" t="s">
        <v>816</v>
      </c>
      <c r="AY1217" s="13">
        <f t="shared" si="298"/>
        <v>2</v>
      </c>
      <c r="AZ1217" s="13" t="s">
        <v>837</v>
      </c>
      <c r="BA1217" s="14">
        <f t="shared" si="299"/>
        <v>3</v>
      </c>
      <c r="BB1217" s="14" t="str">
        <f t="shared" si="300"/>
        <v>烈风螳螂魂珠-2 等级-3</v>
      </c>
      <c r="BC1217" s="25" t="s">
        <v>43</v>
      </c>
      <c r="BD1217" s="14">
        <f t="shared" si="301"/>
        <v>120</v>
      </c>
      <c r="BE1217" s="14">
        <f>SUMIFS(BD$4:BD1217,$AU$4:$AU1217,"="&amp;$AU1217,$AY$4:$AY1217,"="&amp;$AY1217)</f>
        <v>276</v>
      </c>
      <c r="BF1217" s="25" t="s">
        <v>846</v>
      </c>
      <c r="BG1217" s="14">
        <f t="shared" si="302"/>
        <v>50</v>
      </c>
      <c r="BH1217" s="14">
        <f>SUMIFS(BG$4:BG1217,AU$4:AU1217,"="&amp;AU1217,AY$4:AY1217,"="&amp;AY1217)</f>
        <v>115</v>
      </c>
      <c r="BI1217" s="25" t="s">
        <v>847</v>
      </c>
      <c r="BJ1217" s="14">
        <f t="shared" si="303"/>
        <v>1600</v>
      </c>
      <c r="BK1217" s="14">
        <f>SUMIFS(BJ$4:BJ1217,$AU$4:$AU1217,"="&amp;$AU1217,$AY$4:$AY1217,"="&amp;$AY1217)</f>
        <v>3680</v>
      </c>
    </row>
    <row r="1218" spans="46:63" ht="16.5" x14ac:dyDescent="0.2">
      <c r="AT1218" s="13">
        <v>1215</v>
      </c>
      <c r="AU1218" s="13">
        <f t="shared" si="295"/>
        <v>16</v>
      </c>
      <c r="AV1218" s="14">
        <f t="shared" si="296"/>
        <v>202102</v>
      </c>
      <c r="AW1218" s="14">
        <f t="shared" si="297"/>
        <v>1102021</v>
      </c>
      <c r="AX1218" s="13" t="s">
        <v>816</v>
      </c>
      <c r="AY1218" s="13">
        <f t="shared" si="298"/>
        <v>2</v>
      </c>
      <c r="AZ1218" s="13" t="s">
        <v>837</v>
      </c>
      <c r="BA1218" s="14">
        <f t="shared" si="299"/>
        <v>4</v>
      </c>
      <c r="BB1218" s="14" t="str">
        <f t="shared" si="300"/>
        <v>烈风螳螂魂珠-2 等级-4</v>
      </c>
      <c r="BC1218" s="25" t="s">
        <v>43</v>
      </c>
      <c r="BD1218" s="14">
        <f t="shared" si="301"/>
        <v>192</v>
      </c>
      <c r="BE1218" s="14">
        <f>SUMIFS(BD$4:BD1218,$AU$4:$AU1218,"="&amp;$AU1218,$AY$4:$AY1218,"="&amp;$AY1218)</f>
        <v>468</v>
      </c>
      <c r="BF1218" s="25" t="s">
        <v>846</v>
      </c>
      <c r="BG1218" s="14">
        <f t="shared" si="302"/>
        <v>80</v>
      </c>
      <c r="BH1218" s="14">
        <f>SUMIFS(BG$4:BG1218,AU$4:AU1218,"="&amp;AU1218,AY$4:AY1218,"="&amp;AY1218)</f>
        <v>195</v>
      </c>
      <c r="BI1218" s="25" t="s">
        <v>847</v>
      </c>
      <c r="BJ1218" s="14">
        <f t="shared" si="303"/>
        <v>2560</v>
      </c>
      <c r="BK1218" s="14">
        <f>SUMIFS(BJ$4:BJ1218,$AU$4:$AU1218,"="&amp;$AU1218,$AY$4:$AY1218,"="&amp;$AY1218)</f>
        <v>6240</v>
      </c>
    </row>
    <row r="1219" spans="46:63" ht="16.5" x14ac:dyDescent="0.2">
      <c r="AT1219" s="13">
        <v>1216</v>
      </c>
      <c r="AU1219" s="13">
        <f t="shared" si="295"/>
        <v>16</v>
      </c>
      <c r="AV1219" s="14">
        <f t="shared" si="296"/>
        <v>202102</v>
      </c>
      <c r="AW1219" s="14">
        <f t="shared" si="297"/>
        <v>1102021</v>
      </c>
      <c r="AX1219" s="13" t="s">
        <v>816</v>
      </c>
      <c r="AY1219" s="13">
        <f t="shared" si="298"/>
        <v>2</v>
      </c>
      <c r="AZ1219" s="13" t="s">
        <v>837</v>
      </c>
      <c r="BA1219" s="14">
        <f t="shared" si="299"/>
        <v>5</v>
      </c>
      <c r="BB1219" s="14" t="str">
        <f t="shared" si="300"/>
        <v>烈风螳螂魂珠-2 等级-5</v>
      </c>
      <c r="BC1219" s="25" t="s">
        <v>43</v>
      </c>
      <c r="BD1219" s="14">
        <f t="shared" si="301"/>
        <v>264</v>
      </c>
      <c r="BE1219" s="14">
        <f>SUMIFS(BD$4:BD1219,$AU$4:$AU1219,"="&amp;$AU1219,$AY$4:$AY1219,"="&amp;$AY1219)</f>
        <v>732</v>
      </c>
      <c r="BF1219" s="25" t="s">
        <v>846</v>
      </c>
      <c r="BG1219" s="14">
        <f t="shared" si="302"/>
        <v>110</v>
      </c>
      <c r="BH1219" s="14">
        <f>SUMIFS(BG$4:BG1219,AU$4:AU1219,"="&amp;AU1219,AY$4:AY1219,"="&amp;AY1219)</f>
        <v>305</v>
      </c>
      <c r="BI1219" s="25" t="s">
        <v>847</v>
      </c>
      <c r="BJ1219" s="14">
        <f t="shared" si="303"/>
        <v>3520</v>
      </c>
      <c r="BK1219" s="14">
        <f>SUMIFS(BJ$4:BJ1219,$AU$4:$AU1219,"="&amp;$AU1219,$AY$4:$AY1219,"="&amp;$AY1219)</f>
        <v>9760</v>
      </c>
    </row>
    <row r="1220" spans="46:63" ht="16.5" x14ac:dyDescent="0.2">
      <c r="AT1220" s="13">
        <v>1217</v>
      </c>
      <c r="AU1220" s="13">
        <f t="shared" si="295"/>
        <v>16</v>
      </c>
      <c r="AV1220" s="14">
        <f t="shared" si="296"/>
        <v>202102</v>
      </c>
      <c r="AW1220" s="14">
        <f t="shared" si="297"/>
        <v>1102021</v>
      </c>
      <c r="AX1220" s="13" t="s">
        <v>816</v>
      </c>
      <c r="AY1220" s="13">
        <f t="shared" si="298"/>
        <v>2</v>
      </c>
      <c r="AZ1220" s="13" t="s">
        <v>837</v>
      </c>
      <c r="BA1220" s="14">
        <f t="shared" si="299"/>
        <v>6</v>
      </c>
      <c r="BB1220" s="14" t="str">
        <f t="shared" si="300"/>
        <v>烈风螳螂魂珠-2 等级-6</v>
      </c>
      <c r="BC1220" s="25" t="s">
        <v>43</v>
      </c>
      <c r="BD1220" s="14">
        <f t="shared" si="301"/>
        <v>336</v>
      </c>
      <c r="BE1220" s="14">
        <f>SUMIFS(BD$4:BD1220,$AU$4:$AU1220,"="&amp;$AU1220,$AY$4:$AY1220,"="&amp;$AY1220)</f>
        <v>1068</v>
      </c>
      <c r="BF1220" s="25" t="s">
        <v>846</v>
      </c>
      <c r="BG1220" s="14">
        <f t="shared" si="302"/>
        <v>140</v>
      </c>
      <c r="BH1220" s="14">
        <f>SUMIFS(BG$4:BG1220,AU$4:AU1220,"="&amp;AU1220,AY$4:AY1220,"="&amp;AY1220)</f>
        <v>445</v>
      </c>
      <c r="BI1220" s="25" t="s">
        <v>847</v>
      </c>
      <c r="BJ1220" s="14">
        <f t="shared" si="303"/>
        <v>4480</v>
      </c>
      <c r="BK1220" s="14">
        <f>SUMIFS(BJ$4:BJ1220,$AU$4:$AU1220,"="&amp;$AU1220,$AY$4:$AY1220,"="&amp;$AY1220)</f>
        <v>14240</v>
      </c>
    </row>
    <row r="1221" spans="46:63" ht="16.5" x14ac:dyDescent="0.2">
      <c r="AT1221" s="13">
        <v>1218</v>
      </c>
      <c r="AU1221" s="13">
        <f t="shared" ref="AU1221:AU1284" si="304">INT((AT1221-1)/80)+1</f>
        <v>16</v>
      </c>
      <c r="AV1221" s="14">
        <f t="shared" ref="AV1221:AV1284" si="305">INDEX($AJ$4:$AJ$203,(AU1221-1)*8+AY1221)</f>
        <v>202102</v>
      </c>
      <c r="AW1221" s="14">
        <f t="shared" ref="AW1221:AW1284" si="306">INDEX($W$4:$W$28,AU1221)</f>
        <v>1102021</v>
      </c>
      <c r="AX1221" s="13" t="s">
        <v>816</v>
      </c>
      <c r="AY1221" s="13">
        <f t="shared" ref="AY1221:AY1284" si="307">INT(((AT1221-(AU1221-1)*80)-1)/10)+1</f>
        <v>2</v>
      </c>
      <c r="AZ1221" s="13" t="s">
        <v>837</v>
      </c>
      <c r="BA1221" s="14">
        <f t="shared" ref="BA1221:BA1284" si="308">AT1221-(AU1221-1)*80-(AY1221-1)*10-1</f>
        <v>7</v>
      </c>
      <c r="BB1221" s="14" t="str">
        <f t="shared" ref="BB1221:BB1284" si="309">INDEX($X$4:$X$28,AU1221)&amp;"魂珠-"&amp;AY1221&amp;" 等级-"&amp;BA1221</f>
        <v>烈风螳螂魂珠-2 等级-7</v>
      </c>
      <c r="BC1221" s="25" t="s">
        <v>43</v>
      </c>
      <c r="BD1221" s="14">
        <f t="shared" ref="BD1221:BD1284" si="310">ROUND(INDEX(Q$4:Q$83,($AY1221-1)*10+$BA1221+1)*INDEX(AC$4:AC$28,$AU1221),0)</f>
        <v>384</v>
      </c>
      <c r="BE1221" s="14">
        <f>SUMIFS(BD$4:BD1221,$AU$4:$AU1221,"="&amp;$AU1221,$AY$4:$AY1221,"="&amp;$AY1221)</f>
        <v>1452</v>
      </c>
      <c r="BF1221" s="25" t="s">
        <v>846</v>
      </c>
      <c r="BG1221" s="14">
        <f t="shared" ref="BG1221:BG1284" si="311">ROUND(INDEX(R$4:R$83,($AY1221-1)*10+$BA1221+1)*INDEX(AD$4:AD$28,$AU1221),0)</f>
        <v>160</v>
      </c>
      <c r="BH1221" s="14">
        <f>SUMIFS(BG$4:BG1221,AU$4:AU1221,"="&amp;AU1221,AY$4:AY1221,"="&amp;AY1221)</f>
        <v>605</v>
      </c>
      <c r="BI1221" s="25" t="s">
        <v>847</v>
      </c>
      <c r="BJ1221" s="14">
        <f t="shared" ref="BJ1221:BJ1284" si="312">ROUND(INDEX(S$4:S$83,($AY1221-1)*10+$BA1221+1)*INDEX(AE$4:AE$28,$AU1221),0)</f>
        <v>5120</v>
      </c>
      <c r="BK1221" s="14">
        <f>SUMIFS(BJ$4:BJ1221,$AU$4:$AU1221,"="&amp;$AU1221,$AY$4:$AY1221,"="&amp;$AY1221)</f>
        <v>19360</v>
      </c>
    </row>
    <row r="1222" spans="46:63" ht="16.5" x14ac:dyDescent="0.2">
      <c r="AT1222" s="13">
        <v>1219</v>
      </c>
      <c r="AU1222" s="13">
        <f t="shared" si="304"/>
        <v>16</v>
      </c>
      <c r="AV1222" s="14">
        <f t="shared" si="305"/>
        <v>202102</v>
      </c>
      <c r="AW1222" s="14">
        <f t="shared" si="306"/>
        <v>1102021</v>
      </c>
      <c r="AX1222" s="13" t="s">
        <v>816</v>
      </c>
      <c r="AY1222" s="13">
        <f t="shared" si="307"/>
        <v>2</v>
      </c>
      <c r="AZ1222" s="13" t="s">
        <v>837</v>
      </c>
      <c r="BA1222" s="14">
        <f t="shared" si="308"/>
        <v>8</v>
      </c>
      <c r="BB1222" s="14" t="str">
        <f t="shared" si="309"/>
        <v>烈风螳螂魂珠-2 等级-8</v>
      </c>
      <c r="BC1222" s="25" t="s">
        <v>43</v>
      </c>
      <c r="BD1222" s="14">
        <f t="shared" si="310"/>
        <v>456</v>
      </c>
      <c r="BE1222" s="14">
        <f>SUMIFS(BD$4:BD1222,$AU$4:$AU1222,"="&amp;$AU1222,$AY$4:$AY1222,"="&amp;$AY1222)</f>
        <v>1908</v>
      </c>
      <c r="BF1222" s="25" t="s">
        <v>846</v>
      </c>
      <c r="BG1222" s="14">
        <f t="shared" si="311"/>
        <v>190</v>
      </c>
      <c r="BH1222" s="14">
        <f>SUMIFS(BG$4:BG1222,AU$4:AU1222,"="&amp;AU1222,AY$4:AY1222,"="&amp;AY1222)</f>
        <v>795</v>
      </c>
      <c r="BI1222" s="25" t="s">
        <v>847</v>
      </c>
      <c r="BJ1222" s="14">
        <f t="shared" si="312"/>
        <v>6080</v>
      </c>
      <c r="BK1222" s="14">
        <f>SUMIFS(BJ$4:BJ1222,$AU$4:$AU1222,"="&amp;$AU1222,$AY$4:$AY1222,"="&amp;$AY1222)</f>
        <v>25440</v>
      </c>
    </row>
    <row r="1223" spans="46:63" ht="16.5" x14ac:dyDescent="0.2">
      <c r="AT1223" s="13">
        <v>1220</v>
      </c>
      <c r="AU1223" s="13">
        <f t="shared" si="304"/>
        <v>16</v>
      </c>
      <c r="AV1223" s="14">
        <f t="shared" si="305"/>
        <v>202102</v>
      </c>
      <c r="AW1223" s="14">
        <f t="shared" si="306"/>
        <v>1102021</v>
      </c>
      <c r="AX1223" s="13" t="s">
        <v>816</v>
      </c>
      <c r="AY1223" s="13">
        <f t="shared" si="307"/>
        <v>2</v>
      </c>
      <c r="AZ1223" s="13" t="s">
        <v>837</v>
      </c>
      <c r="BA1223" s="14">
        <f t="shared" si="308"/>
        <v>9</v>
      </c>
      <c r="BB1223" s="14" t="str">
        <f t="shared" si="309"/>
        <v>烈风螳螂魂珠-2 等级-9</v>
      </c>
      <c r="BC1223" s="25" t="s">
        <v>43</v>
      </c>
      <c r="BD1223" s="14">
        <f t="shared" si="310"/>
        <v>540</v>
      </c>
      <c r="BE1223" s="14">
        <f>SUMIFS(BD$4:BD1223,$AU$4:$AU1223,"="&amp;$AU1223,$AY$4:$AY1223,"="&amp;$AY1223)</f>
        <v>2448</v>
      </c>
      <c r="BF1223" s="25" t="s">
        <v>846</v>
      </c>
      <c r="BG1223" s="14">
        <f t="shared" si="311"/>
        <v>225</v>
      </c>
      <c r="BH1223" s="14">
        <f>SUMIFS(BG$4:BG1223,AU$4:AU1223,"="&amp;AU1223,AY$4:AY1223,"="&amp;AY1223)</f>
        <v>1020</v>
      </c>
      <c r="BI1223" s="25" t="s">
        <v>847</v>
      </c>
      <c r="BJ1223" s="14">
        <f t="shared" si="312"/>
        <v>7200</v>
      </c>
      <c r="BK1223" s="14">
        <f>SUMIFS(BJ$4:BJ1223,$AU$4:$AU1223,"="&amp;$AU1223,$AY$4:$AY1223,"="&amp;$AY1223)</f>
        <v>32640</v>
      </c>
    </row>
    <row r="1224" spans="46:63" ht="16.5" x14ac:dyDescent="0.2">
      <c r="AT1224" s="13">
        <v>1221</v>
      </c>
      <c r="AU1224" s="13">
        <f t="shared" si="304"/>
        <v>16</v>
      </c>
      <c r="AV1224" s="14">
        <f t="shared" si="305"/>
        <v>202103</v>
      </c>
      <c r="AW1224" s="14">
        <f t="shared" si="306"/>
        <v>1102021</v>
      </c>
      <c r="AX1224" s="13" t="s">
        <v>816</v>
      </c>
      <c r="AY1224" s="13">
        <f t="shared" si="307"/>
        <v>3</v>
      </c>
      <c r="AZ1224" s="13" t="s">
        <v>837</v>
      </c>
      <c r="BA1224" s="14">
        <f t="shared" si="308"/>
        <v>0</v>
      </c>
      <c r="BB1224" s="14" t="str">
        <f t="shared" si="309"/>
        <v>烈风螳螂魂珠-3 等级-0</v>
      </c>
      <c r="BC1224" s="25" t="s">
        <v>43</v>
      </c>
      <c r="BD1224" s="14">
        <f t="shared" si="310"/>
        <v>0</v>
      </c>
      <c r="BE1224" s="14">
        <f>SUMIFS(BD$4:BD1224,$AU$4:$AU1224,"="&amp;$AU1224,$AY$4:$AY1224,"="&amp;$AY1224)</f>
        <v>0</v>
      </c>
      <c r="BF1224" s="25" t="s">
        <v>846</v>
      </c>
      <c r="BG1224" s="14">
        <f t="shared" si="311"/>
        <v>0</v>
      </c>
      <c r="BH1224" s="14">
        <f>SUMIFS(BG$4:BG1224,AU$4:AU1224,"="&amp;AU1224,AY$4:AY1224,"="&amp;AY1224)</f>
        <v>0</v>
      </c>
      <c r="BI1224" s="25" t="s">
        <v>847</v>
      </c>
      <c r="BJ1224" s="14">
        <f t="shared" si="312"/>
        <v>0</v>
      </c>
      <c r="BK1224" s="14">
        <f>SUMIFS(BJ$4:BJ1224,$AU$4:$AU1224,"="&amp;$AU1224,$AY$4:$AY1224,"="&amp;$AY1224)</f>
        <v>0</v>
      </c>
    </row>
    <row r="1225" spans="46:63" ht="16.5" x14ac:dyDescent="0.2">
      <c r="AT1225" s="13">
        <v>1222</v>
      </c>
      <c r="AU1225" s="13">
        <f t="shared" si="304"/>
        <v>16</v>
      </c>
      <c r="AV1225" s="14">
        <f t="shared" si="305"/>
        <v>202103</v>
      </c>
      <c r="AW1225" s="14">
        <f t="shared" si="306"/>
        <v>1102021</v>
      </c>
      <c r="AX1225" s="13" t="s">
        <v>816</v>
      </c>
      <c r="AY1225" s="13">
        <f t="shared" si="307"/>
        <v>3</v>
      </c>
      <c r="AZ1225" s="13" t="s">
        <v>837</v>
      </c>
      <c r="BA1225" s="14">
        <f t="shared" si="308"/>
        <v>1</v>
      </c>
      <c r="BB1225" s="14" t="str">
        <f t="shared" si="309"/>
        <v>烈风螳螂魂珠-3 等级-1</v>
      </c>
      <c r="BC1225" s="25" t="s">
        <v>43</v>
      </c>
      <c r="BD1225" s="14">
        <f t="shared" si="310"/>
        <v>96</v>
      </c>
      <c r="BE1225" s="14">
        <f>SUMIFS(BD$4:BD1225,$AU$4:$AU1225,"="&amp;$AU1225,$AY$4:$AY1225,"="&amp;$AY1225)</f>
        <v>96</v>
      </c>
      <c r="BF1225" s="25" t="s">
        <v>846</v>
      </c>
      <c r="BG1225" s="14">
        <f t="shared" si="311"/>
        <v>40</v>
      </c>
      <c r="BH1225" s="14">
        <f>SUMIFS(BG$4:BG1225,AU$4:AU1225,"="&amp;AU1225,AY$4:AY1225,"="&amp;AY1225)</f>
        <v>40</v>
      </c>
      <c r="BI1225" s="25" t="s">
        <v>847</v>
      </c>
      <c r="BJ1225" s="14">
        <f t="shared" si="312"/>
        <v>1280</v>
      </c>
      <c r="BK1225" s="14">
        <f>SUMIFS(BJ$4:BJ1225,$AU$4:$AU1225,"="&amp;$AU1225,$AY$4:$AY1225,"="&amp;$AY1225)</f>
        <v>1280</v>
      </c>
    </row>
    <row r="1226" spans="46:63" ht="16.5" x14ac:dyDescent="0.2">
      <c r="AT1226" s="13">
        <v>1223</v>
      </c>
      <c r="AU1226" s="13">
        <f t="shared" si="304"/>
        <v>16</v>
      </c>
      <c r="AV1226" s="14">
        <f t="shared" si="305"/>
        <v>202103</v>
      </c>
      <c r="AW1226" s="14">
        <f t="shared" si="306"/>
        <v>1102021</v>
      </c>
      <c r="AX1226" s="13" t="s">
        <v>816</v>
      </c>
      <c r="AY1226" s="13">
        <f t="shared" si="307"/>
        <v>3</v>
      </c>
      <c r="AZ1226" s="13" t="s">
        <v>837</v>
      </c>
      <c r="BA1226" s="14">
        <f t="shared" si="308"/>
        <v>2</v>
      </c>
      <c r="BB1226" s="14" t="str">
        <f t="shared" si="309"/>
        <v>烈风螳螂魂珠-3 等级-2</v>
      </c>
      <c r="BC1226" s="25" t="s">
        <v>43</v>
      </c>
      <c r="BD1226" s="14">
        <f t="shared" si="310"/>
        <v>144</v>
      </c>
      <c r="BE1226" s="14">
        <f>SUMIFS(BD$4:BD1226,$AU$4:$AU1226,"="&amp;$AU1226,$AY$4:$AY1226,"="&amp;$AY1226)</f>
        <v>240</v>
      </c>
      <c r="BF1226" s="25" t="s">
        <v>846</v>
      </c>
      <c r="BG1226" s="14">
        <f t="shared" si="311"/>
        <v>60</v>
      </c>
      <c r="BH1226" s="14">
        <f>SUMIFS(BG$4:BG1226,AU$4:AU1226,"="&amp;AU1226,AY$4:AY1226,"="&amp;AY1226)</f>
        <v>100</v>
      </c>
      <c r="BI1226" s="25" t="s">
        <v>847</v>
      </c>
      <c r="BJ1226" s="14">
        <f t="shared" si="312"/>
        <v>1920</v>
      </c>
      <c r="BK1226" s="14">
        <f>SUMIFS(BJ$4:BJ1226,$AU$4:$AU1226,"="&amp;$AU1226,$AY$4:$AY1226,"="&amp;$AY1226)</f>
        <v>3200</v>
      </c>
    </row>
    <row r="1227" spans="46:63" ht="16.5" x14ac:dyDescent="0.2">
      <c r="AT1227" s="13">
        <v>1224</v>
      </c>
      <c r="AU1227" s="13">
        <f t="shared" si="304"/>
        <v>16</v>
      </c>
      <c r="AV1227" s="14">
        <f t="shared" si="305"/>
        <v>202103</v>
      </c>
      <c r="AW1227" s="14">
        <f t="shared" si="306"/>
        <v>1102021</v>
      </c>
      <c r="AX1227" s="13" t="s">
        <v>816</v>
      </c>
      <c r="AY1227" s="13">
        <f t="shared" si="307"/>
        <v>3</v>
      </c>
      <c r="AZ1227" s="13" t="s">
        <v>837</v>
      </c>
      <c r="BA1227" s="14">
        <f t="shared" si="308"/>
        <v>3</v>
      </c>
      <c r="BB1227" s="14" t="str">
        <f t="shared" si="309"/>
        <v>烈风螳螂魂珠-3 等级-3</v>
      </c>
      <c r="BC1227" s="25" t="s">
        <v>43</v>
      </c>
      <c r="BD1227" s="14">
        <f t="shared" si="310"/>
        <v>192</v>
      </c>
      <c r="BE1227" s="14">
        <f>SUMIFS(BD$4:BD1227,$AU$4:$AU1227,"="&amp;$AU1227,$AY$4:$AY1227,"="&amp;$AY1227)</f>
        <v>432</v>
      </c>
      <c r="BF1227" s="25" t="s">
        <v>846</v>
      </c>
      <c r="BG1227" s="14">
        <f t="shared" si="311"/>
        <v>80</v>
      </c>
      <c r="BH1227" s="14">
        <f>SUMIFS(BG$4:BG1227,AU$4:AU1227,"="&amp;AU1227,AY$4:AY1227,"="&amp;AY1227)</f>
        <v>180</v>
      </c>
      <c r="BI1227" s="25" t="s">
        <v>847</v>
      </c>
      <c r="BJ1227" s="14">
        <f t="shared" si="312"/>
        <v>2560</v>
      </c>
      <c r="BK1227" s="14">
        <f>SUMIFS(BJ$4:BJ1227,$AU$4:$AU1227,"="&amp;$AU1227,$AY$4:$AY1227,"="&amp;$AY1227)</f>
        <v>5760</v>
      </c>
    </row>
    <row r="1228" spans="46:63" ht="16.5" x14ac:dyDescent="0.2">
      <c r="AT1228" s="13">
        <v>1225</v>
      </c>
      <c r="AU1228" s="13">
        <f t="shared" si="304"/>
        <v>16</v>
      </c>
      <c r="AV1228" s="14">
        <f t="shared" si="305"/>
        <v>202103</v>
      </c>
      <c r="AW1228" s="14">
        <f t="shared" si="306"/>
        <v>1102021</v>
      </c>
      <c r="AX1228" s="13" t="s">
        <v>816</v>
      </c>
      <c r="AY1228" s="13">
        <f t="shared" si="307"/>
        <v>3</v>
      </c>
      <c r="AZ1228" s="13" t="s">
        <v>837</v>
      </c>
      <c r="BA1228" s="14">
        <f t="shared" si="308"/>
        <v>4</v>
      </c>
      <c r="BB1228" s="14" t="str">
        <f t="shared" si="309"/>
        <v>烈风螳螂魂珠-3 等级-4</v>
      </c>
      <c r="BC1228" s="25" t="s">
        <v>43</v>
      </c>
      <c r="BD1228" s="14">
        <f t="shared" si="310"/>
        <v>288</v>
      </c>
      <c r="BE1228" s="14">
        <f>SUMIFS(BD$4:BD1228,$AU$4:$AU1228,"="&amp;$AU1228,$AY$4:$AY1228,"="&amp;$AY1228)</f>
        <v>720</v>
      </c>
      <c r="BF1228" s="25" t="s">
        <v>846</v>
      </c>
      <c r="BG1228" s="14">
        <f t="shared" si="311"/>
        <v>120</v>
      </c>
      <c r="BH1228" s="14">
        <f>SUMIFS(BG$4:BG1228,AU$4:AU1228,"="&amp;AU1228,AY$4:AY1228,"="&amp;AY1228)</f>
        <v>300</v>
      </c>
      <c r="BI1228" s="25" t="s">
        <v>847</v>
      </c>
      <c r="BJ1228" s="14">
        <f t="shared" si="312"/>
        <v>3840</v>
      </c>
      <c r="BK1228" s="14">
        <f>SUMIFS(BJ$4:BJ1228,$AU$4:$AU1228,"="&amp;$AU1228,$AY$4:$AY1228,"="&amp;$AY1228)</f>
        <v>9600</v>
      </c>
    </row>
    <row r="1229" spans="46:63" ht="16.5" x14ac:dyDescent="0.2">
      <c r="AT1229" s="13">
        <v>1226</v>
      </c>
      <c r="AU1229" s="13">
        <f t="shared" si="304"/>
        <v>16</v>
      </c>
      <c r="AV1229" s="14">
        <f t="shared" si="305"/>
        <v>202103</v>
      </c>
      <c r="AW1229" s="14">
        <f t="shared" si="306"/>
        <v>1102021</v>
      </c>
      <c r="AX1229" s="13" t="s">
        <v>816</v>
      </c>
      <c r="AY1229" s="13">
        <f t="shared" si="307"/>
        <v>3</v>
      </c>
      <c r="AZ1229" s="13" t="s">
        <v>837</v>
      </c>
      <c r="BA1229" s="14">
        <f t="shared" si="308"/>
        <v>5</v>
      </c>
      <c r="BB1229" s="14" t="str">
        <f t="shared" si="309"/>
        <v>烈风螳螂魂珠-3 等级-5</v>
      </c>
      <c r="BC1229" s="25" t="s">
        <v>43</v>
      </c>
      <c r="BD1229" s="14">
        <f t="shared" si="310"/>
        <v>384</v>
      </c>
      <c r="BE1229" s="14">
        <f>SUMIFS(BD$4:BD1229,$AU$4:$AU1229,"="&amp;$AU1229,$AY$4:$AY1229,"="&amp;$AY1229)</f>
        <v>1104</v>
      </c>
      <c r="BF1229" s="25" t="s">
        <v>846</v>
      </c>
      <c r="BG1229" s="14">
        <f t="shared" si="311"/>
        <v>160</v>
      </c>
      <c r="BH1229" s="14">
        <f>SUMIFS(BG$4:BG1229,AU$4:AU1229,"="&amp;AU1229,AY$4:AY1229,"="&amp;AY1229)</f>
        <v>460</v>
      </c>
      <c r="BI1229" s="25" t="s">
        <v>847</v>
      </c>
      <c r="BJ1229" s="14">
        <f t="shared" si="312"/>
        <v>5120</v>
      </c>
      <c r="BK1229" s="14">
        <f>SUMIFS(BJ$4:BJ1229,$AU$4:$AU1229,"="&amp;$AU1229,$AY$4:$AY1229,"="&amp;$AY1229)</f>
        <v>14720</v>
      </c>
    </row>
    <row r="1230" spans="46:63" ht="16.5" x14ac:dyDescent="0.2">
      <c r="AT1230" s="13">
        <v>1227</v>
      </c>
      <c r="AU1230" s="13">
        <f t="shared" si="304"/>
        <v>16</v>
      </c>
      <c r="AV1230" s="14">
        <f t="shared" si="305"/>
        <v>202103</v>
      </c>
      <c r="AW1230" s="14">
        <f t="shared" si="306"/>
        <v>1102021</v>
      </c>
      <c r="AX1230" s="13" t="s">
        <v>816</v>
      </c>
      <c r="AY1230" s="13">
        <f t="shared" si="307"/>
        <v>3</v>
      </c>
      <c r="AZ1230" s="13" t="s">
        <v>837</v>
      </c>
      <c r="BA1230" s="14">
        <f t="shared" si="308"/>
        <v>6</v>
      </c>
      <c r="BB1230" s="14" t="str">
        <f t="shared" si="309"/>
        <v>烈风螳螂魂珠-3 等级-6</v>
      </c>
      <c r="BC1230" s="25" t="s">
        <v>43</v>
      </c>
      <c r="BD1230" s="14">
        <f t="shared" si="310"/>
        <v>480</v>
      </c>
      <c r="BE1230" s="14">
        <f>SUMIFS(BD$4:BD1230,$AU$4:$AU1230,"="&amp;$AU1230,$AY$4:$AY1230,"="&amp;$AY1230)</f>
        <v>1584</v>
      </c>
      <c r="BF1230" s="25" t="s">
        <v>846</v>
      </c>
      <c r="BG1230" s="14">
        <f t="shared" si="311"/>
        <v>200</v>
      </c>
      <c r="BH1230" s="14">
        <f>SUMIFS(BG$4:BG1230,AU$4:AU1230,"="&amp;AU1230,AY$4:AY1230,"="&amp;AY1230)</f>
        <v>660</v>
      </c>
      <c r="BI1230" s="25" t="s">
        <v>847</v>
      </c>
      <c r="BJ1230" s="14">
        <f t="shared" si="312"/>
        <v>6400</v>
      </c>
      <c r="BK1230" s="14">
        <f>SUMIFS(BJ$4:BJ1230,$AU$4:$AU1230,"="&amp;$AU1230,$AY$4:$AY1230,"="&amp;$AY1230)</f>
        <v>21120</v>
      </c>
    </row>
    <row r="1231" spans="46:63" ht="16.5" x14ac:dyDescent="0.2">
      <c r="AT1231" s="13">
        <v>1228</v>
      </c>
      <c r="AU1231" s="13">
        <f t="shared" si="304"/>
        <v>16</v>
      </c>
      <c r="AV1231" s="14">
        <f t="shared" si="305"/>
        <v>202103</v>
      </c>
      <c r="AW1231" s="14">
        <f t="shared" si="306"/>
        <v>1102021</v>
      </c>
      <c r="AX1231" s="13" t="s">
        <v>816</v>
      </c>
      <c r="AY1231" s="13">
        <f t="shared" si="307"/>
        <v>3</v>
      </c>
      <c r="AZ1231" s="13" t="s">
        <v>837</v>
      </c>
      <c r="BA1231" s="14">
        <f t="shared" si="308"/>
        <v>7</v>
      </c>
      <c r="BB1231" s="14" t="str">
        <f t="shared" si="309"/>
        <v>烈风螳螂魂珠-3 等级-7</v>
      </c>
      <c r="BC1231" s="25" t="s">
        <v>43</v>
      </c>
      <c r="BD1231" s="14">
        <f t="shared" si="310"/>
        <v>576</v>
      </c>
      <c r="BE1231" s="14">
        <f>SUMIFS(BD$4:BD1231,$AU$4:$AU1231,"="&amp;$AU1231,$AY$4:$AY1231,"="&amp;$AY1231)</f>
        <v>2160</v>
      </c>
      <c r="BF1231" s="25" t="s">
        <v>846</v>
      </c>
      <c r="BG1231" s="14">
        <f t="shared" si="311"/>
        <v>240</v>
      </c>
      <c r="BH1231" s="14">
        <f>SUMIFS(BG$4:BG1231,AU$4:AU1231,"="&amp;AU1231,AY$4:AY1231,"="&amp;AY1231)</f>
        <v>900</v>
      </c>
      <c r="BI1231" s="25" t="s">
        <v>847</v>
      </c>
      <c r="BJ1231" s="14">
        <f t="shared" si="312"/>
        <v>7680</v>
      </c>
      <c r="BK1231" s="14">
        <f>SUMIFS(BJ$4:BJ1231,$AU$4:$AU1231,"="&amp;$AU1231,$AY$4:$AY1231,"="&amp;$AY1231)</f>
        <v>28800</v>
      </c>
    </row>
    <row r="1232" spans="46:63" ht="16.5" x14ac:dyDescent="0.2">
      <c r="AT1232" s="13">
        <v>1229</v>
      </c>
      <c r="AU1232" s="13">
        <f t="shared" si="304"/>
        <v>16</v>
      </c>
      <c r="AV1232" s="14">
        <f t="shared" si="305"/>
        <v>202103</v>
      </c>
      <c r="AW1232" s="14">
        <f t="shared" si="306"/>
        <v>1102021</v>
      </c>
      <c r="AX1232" s="13" t="s">
        <v>816</v>
      </c>
      <c r="AY1232" s="13">
        <f t="shared" si="307"/>
        <v>3</v>
      </c>
      <c r="AZ1232" s="13" t="s">
        <v>837</v>
      </c>
      <c r="BA1232" s="14">
        <f t="shared" si="308"/>
        <v>8</v>
      </c>
      <c r="BB1232" s="14" t="str">
        <f t="shared" si="309"/>
        <v>烈风螳螂魂珠-3 等级-8</v>
      </c>
      <c r="BC1232" s="25" t="s">
        <v>43</v>
      </c>
      <c r="BD1232" s="14">
        <f t="shared" si="310"/>
        <v>672</v>
      </c>
      <c r="BE1232" s="14">
        <f>SUMIFS(BD$4:BD1232,$AU$4:$AU1232,"="&amp;$AU1232,$AY$4:$AY1232,"="&amp;$AY1232)</f>
        <v>2832</v>
      </c>
      <c r="BF1232" s="25" t="s">
        <v>846</v>
      </c>
      <c r="BG1232" s="14">
        <f t="shared" si="311"/>
        <v>280</v>
      </c>
      <c r="BH1232" s="14">
        <f>SUMIFS(BG$4:BG1232,AU$4:AU1232,"="&amp;AU1232,AY$4:AY1232,"="&amp;AY1232)</f>
        <v>1180</v>
      </c>
      <c r="BI1232" s="25" t="s">
        <v>847</v>
      </c>
      <c r="BJ1232" s="14">
        <f t="shared" si="312"/>
        <v>8960</v>
      </c>
      <c r="BK1232" s="14">
        <f>SUMIFS(BJ$4:BJ1232,$AU$4:$AU1232,"="&amp;$AU1232,$AY$4:$AY1232,"="&amp;$AY1232)</f>
        <v>37760</v>
      </c>
    </row>
    <row r="1233" spans="46:63" ht="16.5" x14ac:dyDescent="0.2">
      <c r="AT1233" s="13">
        <v>1230</v>
      </c>
      <c r="AU1233" s="13">
        <f t="shared" si="304"/>
        <v>16</v>
      </c>
      <c r="AV1233" s="14">
        <f t="shared" si="305"/>
        <v>202103</v>
      </c>
      <c r="AW1233" s="14">
        <f t="shared" si="306"/>
        <v>1102021</v>
      </c>
      <c r="AX1233" s="13" t="s">
        <v>816</v>
      </c>
      <c r="AY1233" s="13">
        <f t="shared" si="307"/>
        <v>3</v>
      </c>
      <c r="AZ1233" s="13" t="s">
        <v>837</v>
      </c>
      <c r="BA1233" s="14">
        <f t="shared" si="308"/>
        <v>9</v>
      </c>
      <c r="BB1233" s="14" t="str">
        <f t="shared" si="309"/>
        <v>烈风螳螂魂珠-3 等级-9</v>
      </c>
      <c r="BC1233" s="25" t="s">
        <v>43</v>
      </c>
      <c r="BD1233" s="14">
        <f t="shared" si="310"/>
        <v>768</v>
      </c>
      <c r="BE1233" s="14">
        <f>SUMIFS(BD$4:BD1233,$AU$4:$AU1233,"="&amp;$AU1233,$AY$4:$AY1233,"="&amp;$AY1233)</f>
        <v>3600</v>
      </c>
      <c r="BF1233" s="25" t="s">
        <v>846</v>
      </c>
      <c r="BG1233" s="14">
        <f t="shared" si="311"/>
        <v>320</v>
      </c>
      <c r="BH1233" s="14">
        <f>SUMIFS(BG$4:BG1233,AU$4:AU1233,"="&amp;AU1233,AY$4:AY1233,"="&amp;AY1233)</f>
        <v>1500</v>
      </c>
      <c r="BI1233" s="25" t="s">
        <v>847</v>
      </c>
      <c r="BJ1233" s="14">
        <f t="shared" si="312"/>
        <v>10240</v>
      </c>
      <c r="BK1233" s="14">
        <f>SUMIFS(BJ$4:BJ1233,$AU$4:$AU1233,"="&amp;$AU1233,$AY$4:$AY1233,"="&amp;$AY1233)</f>
        <v>48000</v>
      </c>
    </row>
    <row r="1234" spans="46:63" ht="16.5" x14ac:dyDescent="0.2">
      <c r="AT1234" s="13">
        <v>1231</v>
      </c>
      <c r="AU1234" s="13">
        <f t="shared" si="304"/>
        <v>16</v>
      </c>
      <c r="AV1234" s="14">
        <f t="shared" si="305"/>
        <v>202104</v>
      </c>
      <c r="AW1234" s="14">
        <f t="shared" si="306"/>
        <v>1102021</v>
      </c>
      <c r="AX1234" s="13" t="s">
        <v>816</v>
      </c>
      <c r="AY1234" s="13">
        <f t="shared" si="307"/>
        <v>4</v>
      </c>
      <c r="AZ1234" s="13" t="s">
        <v>837</v>
      </c>
      <c r="BA1234" s="14">
        <f t="shared" si="308"/>
        <v>0</v>
      </c>
      <c r="BB1234" s="14" t="str">
        <f t="shared" si="309"/>
        <v>烈风螳螂魂珠-4 等级-0</v>
      </c>
      <c r="BC1234" s="25" t="s">
        <v>43</v>
      </c>
      <c r="BD1234" s="14">
        <f t="shared" si="310"/>
        <v>0</v>
      </c>
      <c r="BE1234" s="14">
        <f>SUMIFS(BD$4:BD1234,$AU$4:$AU1234,"="&amp;$AU1234,$AY$4:$AY1234,"="&amp;$AY1234)</f>
        <v>0</v>
      </c>
      <c r="BF1234" s="25" t="s">
        <v>846</v>
      </c>
      <c r="BG1234" s="14">
        <f t="shared" si="311"/>
        <v>0</v>
      </c>
      <c r="BH1234" s="14">
        <f>SUMIFS(BG$4:BG1234,AU$4:AU1234,"="&amp;AU1234,AY$4:AY1234,"="&amp;AY1234)</f>
        <v>0</v>
      </c>
      <c r="BI1234" s="25" t="s">
        <v>847</v>
      </c>
      <c r="BJ1234" s="14">
        <f t="shared" si="312"/>
        <v>0</v>
      </c>
      <c r="BK1234" s="14">
        <f>SUMIFS(BJ$4:BJ1234,$AU$4:$AU1234,"="&amp;$AU1234,$AY$4:$AY1234,"="&amp;$AY1234)</f>
        <v>0</v>
      </c>
    </row>
    <row r="1235" spans="46:63" ht="16.5" x14ac:dyDescent="0.2">
      <c r="AT1235" s="13">
        <v>1232</v>
      </c>
      <c r="AU1235" s="13">
        <f t="shared" si="304"/>
        <v>16</v>
      </c>
      <c r="AV1235" s="14">
        <f t="shared" si="305"/>
        <v>202104</v>
      </c>
      <c r="AW1235" s="14">
        <f t="shared" si="306"/>
        <v>1102021</v>
      </c>
      <c r="AX1235" s="13" t="s">
        <v>816</v>
      </c>
      <c r="AY1235" s="13">
        <f t="shared" si="307"/>
        <v>4</v>
      </c>
      <c r="AZ1235" s="13" t="s">
        <v>837</v>
      </c>
      <c r="BA1235" s="14">
        <f t="shared" si="308"/>
        <v>1</v>
      </c>
      <c r="BB1235" s="14" t="str">
        <f t="shared" si="309"/>
        <v>烈风螳螂魂珠-4 等级-1</v>
      </c>
      <c r="BC1235" s="25" t="s">
        <v>43</v>
      </c>
      <c r="BD1235" s="14">
        <f t="shared" si="310"/>
        <v>120</v>
      </c>
      <c r="BE1235" s="14">
        <f>SUMIFS(BD$4:BD1235,$AU$4:$AU1235,"="&amp;$AU1235,$AY$4:$AY1235,"="&amp;$AY1235)</f>
        <v>120</v>
      </c>
      <c r="BF1235" s="25" t="s">
        <v>846</v>
      </c>
      <c r="BG1235" s="14">
        <f t="shared" si="311"/>
        <v>50</v>
      </c>
      <c r="BH1235" s="14">
        <f>SUMIFS(BG$4:BG1235,AU$4:AU1235,"="&amp;AU1235,AY$4:AY1235,"="&amp;AY1235)</f>
        <v>50</v>
      </c>
      <c r="BI1235" s="25" t="s">
        <v>847</v>
      </c>
      <c r="BJ1235" s="14">
        <f t="shared" si="312"/>
        <v>1600</v>
      </c>
      <c r="BK1235" s="14">
        <f>SUMIFS(BJ$4:BJ1235,$AU$4:$AU1235,"="&amp;$AU1235,$AY$4:$AY1235,"="&amp;$AY1235)</f>
        <v>1600</v>
      </c>
    </row>
    <row r="1236" spans="46:63" ht="16.5" x14ac:dyDescent="0.2">
      <c r="AT1236" s="13">
        <v>1233</v>
      </c>
      <c r="AU1236" s="13">
        <f t="shared" si="304"/>
        <v>16</v>
      </c>
      <c r="AV1236" s="14">
        <f t="shared" si="305"/>
        <v>202104</v>
      </c>
      <c r="AW1236" s="14">
        <f t="shared" si="306"/>
        <v>1102021</v>
      </c>
      <c r="AX1236" s="13" t="s">
        <v>816</v>
      </c>
      <c r="AY1236" s="13">
        <f t="shared" si="307"/>
        <v>4</v>
      </c>
      <c r="AZ1236" s="13" t="s">
        <v>837</v>
      </c>
      <c r="BA1236" s="14">
        <f t="shared" si="308"/>
        <v>2</v>
      </c>
      <c r="BB1236" s="14" t="str">
        <f t="shared" si="309"/>
        <v>烈风螳螂魂珠-4 等级-2</v>
      </c>
      <c r="BC1236" s="25" t="s">
        <v>43</v>
      </c>
      <c r="BD1236" s="14">
        <f t="shared" si="310"/>
        <v>192</v>
      </c>
      <c r="BE1236" s="14">
        <f>SUMIFS(BD$4:BD1236,$AU$4:$AU1236,"="&amp;$AU1236,$AY$4:$AY1236,"="&amp;$AY1236)</f>
        <v>312</v>
      </c>
      <c r="BF1236" s="25" t="s">
        <v>846</v>
      </c>
      <c r="BG1236" s="14">
        <f t="shared" si="311"/>
        <v>80</v>
      </c>
      <c r="BH1236" s="14">
        <f>SUMIFS(BG$4:BG1236,AU$4:AU1236,"="&amp;AU1236,AY$4:AY1236,"="&amp;AY1236)</f>
        <v>130</v>
      </c>
      <c r="BI1236" s="25" t="s">
        <v>847</v>
      </c>
      <c r="BJ1236" s="14">
        <f t="shared" si="312"/>
        <v>2560</v>
      </c>
      <c r="BK1236" s="14">
        <f>SUMIFS(BJ$4:BJ1236,$AU$4:$AU1236,"="&amp;$AU1236,$AY$4:$AY1236,"="&amp;$AY1236)</f>
        <v>4160</v>
      </c>
    </row>
    <row r="1237" spans="46:63" ht="16.5" x14ac:dyDescent="0.2">
      <c r="AT1237" s="13">
        <v>1234</v>
      </c>
      <c r="AU1237" s="13">
        <f t="shared" si="304"/>
        <v>16</v>
      </c>
      <c r="AV1237" s="14">
        <f t="shared" si="305"/>
        <v>202104</v>
      </c>
      <c r="AW1237" s="14">
        <f t="shared" si="306"/>
        <v>1102021</v>
      </c>
      <c r="AX1237" s="13" t="s">
        <v>816</v>
      </c>
      <c r="AY1237" s="13">
        <f t="shared" si="307"/>
        <v>4</v>
      </c>
      <c r="AZ1237" s="13" t="s">
        <v>837</v>
      </c>
      <c r="BA1237" s="14">
        <f t="shared" si="308"/>
        <v>3</v>
      </c>
      <c r="BB1237" s="14" t="str">
        <f t="shared" si="309"/>
        <v>烈风螳螂魂珠-4 等级-3</v>
      </c>
      <c r="BC1237" s="25" t="s">
        <v>43</v>
      </c>
      <c r="BD1237" s="14">
        <f t="shared" si="310"/>
        <v>264</v>
      </c>
      <c r="BE1237" s="14">
        <f>SUMIFS(BD$4:BD1237,$AU$4:$AU1237,"="&amp;$AU1237,$AY$4:$AY1237,"="&amp;$AY1237)</f>
        <v>576</v>
      </c>
      <c r="BF1237" s="25" t="s">
        <v>846</v>
      </c>
      <c r="BG1237" s="14">
        <f t="shared" si="311"/>
        <v>110</v>
      </c>
      <c r="BH1237" s="14">
        <f>SUMIFS(BG$4:BG1237,AU$4:AU1237,"="&amp;AU1237,AY$4:AY1237,"="&amp;AY1237)</f>
        <v>240</v>
      </c>
      <c r="BI1237" s="25" t="s">
        <v>847</v>
      </c>
      <c r="BJ1237" s="14">
        <f t="shared" si="312"/>
        <v>3520</v>
      </c>
      <c r="BK1237" s="14">
        <f>SUMIFS(BJ$4:BJ1237,$AU$4:$AU1237,"="&amp;$AU1237,$AY$4:$AY1237,"="&amp;$AY1237)</f>
        <v>7680</v>
      </c>
    </row>
    <row r="1238" spans="46:63" ht="16.5" x14ac:dyDescent="0.2">
      <c r="AT1238" s="13">
        <v>1235</v>
      </c>
      <c r="AU1238" s="13">
        <f t="shared" si="304"/>
        <v>16</v>
      </c>
      <c r="AV1238" s="14">
        <f t="shared" si="305"/>
        <v>202104</v>
      </c>
      <c r="AW1238" s="14">
        <f t="shared" si="306"/>
        <v>1102021</v>
      </c>
      <c r="AX1238" s="13" t="s">
        <v>816</v>
      </c>
      <c r="AY1238" s="13">
        <f t="shared" si="307"/>
        <v>4</v>
      </c>
      <c r="AZ1238" s="13" t="s">
        <v>837</v>
      </c>
      <c r="BA1238" s="14">
        <f t="shared" si="308"/>
        <v>4</v>
      </c>
      <c r="BB1238" s="14" t="str">
        <f t="shared" si="309"/>
        <v>烈风螳螂魂珠-4 等级-4</v>
      </c>
      <c r="BC1238" s="25" t="s">
        <v>43</v>
      </c>
      <c r="BD1238" s="14">
        <f t="shared" si="310"/>
        <v>384</v>
      </c>
      <c r="BE1238" s="14">
        <f>SUMIFS(BD$4:BD1238,$AU$4:$AU1238,"="&amp;$AU1238,$AY$4:$AY1238,"="&amp;$AY1238)</f>
        <v>960</v>
      </c>
      <c r="BF1238" s="25" t="s">
        <v>846</v>
      </c>
      <c r="BG1238" s="14">
        <f t="shared" si="311"/>
        <v>160</v>
      </c>
      <c r="BH1238" s="14">
        <f>SUMIFS(BG$4:BG1238,AU$4:AU1238,"="&amp;AU1238,AY$4:AY1238,"="&amp;AY1238)</f>
        <v>400</v>
      </c>
      <c r="BI1238" s="25" t="s">
        <v>847</v>
      </c>
      <c r="BJ1238" s="14">
        <f t="shared" si="312"/>
        <v>5120</v>
      </c>
      <c r="BK1238" s="14">
        <f>SUMIFS(BJ$4:BJ1238,$AU$4:$AU1238,"="&amp;$AU1238,$AY$4:$AY1238,"="&amp;$AY1238)</f>
        <v>12800</v>
      </c>
    </row>
    <row r="1239" spans="46:63" ht="16.5" x14ac:dyDescent="0.2">
      <c r="AT1239" s="13">
        <v>1236</v>
      </c>
      <c r="AU1239" s="13">
        <f t="shared" si="304"/>
        <v>16</v>
      </c>
      <c r="AV1239" s="14">
        <f t="shared" si="305"/>
        <v>202104</v>
      </c>
      <c r="AW1239" s="14">
        <f t="shared" si="306"/>
        <v>1102021</v>
      </c>
      <c r="AX1239" s="13" t="s">
        <v>816</v>
      </c>
      <c r="AY1239" s="13">
        <f t="shared" si="307"/>
        <v>4</v>
      </c>
      <c r="AZ1239" s="13" t="s">
        <v>837</v>
      </c>
      <c r="BA1239" s="14">
        <f t="shared" si="308"/>
        <v>5</v>
      </c>
      <c r="BB1239" s="14" t="str">
        <f t="shared" si="309"/>
        <v>烈风螳螂魂珠-4 等级-5</v>
      </c>
      <c r="BC1239" s="25" t="s">
        <v>43</v>
      </c>
      <c r="BD1239" s="14">
        <f t="shared" si="310"/>
        <v>504</v>
      </c>
      <c r="BE1239" s="14">
        <f>SUMIFS(BD$4:BD1239,$AU$4:$AU1239,"="&amp;$AU1239,$AY$4:$AY1239,"="&amp;$AY1239)</f>
        <v>1464</v>
      </c>
      <c r="BF1239" s="25" t="s">
        <v>846</v>
      </c>
      <c r="BG1239" s="14">
        <f t="shared" si="311"/>
        <v>210</v>
      </c>
      <c r="BH1239" s="14">
        <f>SUMIFS(BG$4:BG1239,AU$4:AU1239,"="&amp;AU1239,AY$4:AY1239,"="&amp;AY1239)</f>
        <v>610</v>
      </c>
      <c r="BI1239" s="25" t="s">
        <v>847</v>
      </c>
      <c r="BJ1239" s="14">
        <f t="shared" si="312"/>
        <v>6720</v>
      </c>
      <c r="BK1239" s="14">
        <f>SUMIFS(BJ$4:BJ1239,$AU$4:$AU1239,"="&amp;$AU1239,$AY$4:$AY1239,"="&amp;$AY1239)</f>
        <v>19520</v>
      </c>
    </row>
    <row r="1240" spans="46:63" ht="16.5" x14ac:dyDescent="0.2">
      <c r="AT1240" s="13">
        <v>1237</v>
      </c>
      <c r="AU1240" s="13">
        <f t="shared" si="304"/>
        <v>16</v>
      </c>
      <c r="AV1240" s="14">
        <f t="shared" si="305"/>
        <v>202104</v>
      </c>
      <c r="AW1240" s="14">
        <f t="shared" si="306"/>
        <v>1102021</v>
      </c>
      <c r="AX1240" s="13" t="s">
        <v>816</v>
      </c>
      <c r="AY1240" s="13">
        <f t="shared" si="307"/>
        <v>4</v>
      </c>
      <c r="AZ1240" s="13" t="s">
        <v>837</v>
      </c>
      <c r="BA1240" s="14">
        <f t="shared" si="308"/>
        <v>6</v>
      </c>
      <c r="BB1240" s="14" t="str">
        <f t="shared" si="309"/>
        <v>烈风螳螂魂珠-4 等级-6</v>
      </c>
      <c r="BC1240" s="25" t="s">
        <v>43</v>
      </c>
      <c r="BD1240" s="14">
        <f t="shared" si="310"/>
        <v>660</v>
      </c>
      <c r="BE1240" s="14">
        <f>SUMIFS(BD$4:BD1240,$AU$4:$AU1240,"="&amp;$AU1240,$AY$4:$AY1240,"="&amp;$AY1240)</f>
        <v>2124</v>
      </c>
      <c r="BF1240" s="25" t="s">
        <v>846</v>
      </c>
      <c r="BG1240" s="14">
        <f t="shared" si="311"/>
        <v>275</v>
      </c>
      <c r="BH1240" s="14">
        <f>SUMIFS(BG$4:BG1240,AU$4:AU1240,"="&amp;AU1240,AY$4:AY1240,"="&amp;AY1240)</f>
        <v>885</v>
      </c>
      <c r="BI1240" s="25" t="s">
        <v>847</v>
      </c>
      <c r="BJ1240" s="14">
        <f t="shared" si="312"/>
        <v>8800</v>
      </c>
      <c r="BK1240" s="14">
        <f>SUMIFS(BJ$4:BJ1240,$AU$4:$AU1240,"="&amp;$AU1240,$AY$4:$AY1240,"="&amp;$AY1240)</f>
        <v>28320</v>
      </c>
    </row>
    <row r="1241" spans="46:63" ht="16.5" x14ac:dyDescent="0.2">
      <c r="AT1241" s="13">
        <v>1238</v>
      </c>
      <c r="AU1241" s="13">
        <f t="shared" si="304"/>
        <v>16</v>
      </c>
      <c r="AV1241" s="14">
        <f t="shared" si="305"/>
        <v>202104</v>
      </c>
      <c r="AW1241" s="14">
        <f t="shared" si="306"/>
        <v>1102021</v>
      </c>
      <c r="AX1241" s="13" t="s">
        <v>816</v>
      </c>
      <c r="AY1241" s="13">
        <f t="shared" si="307"/>
        <v>4</v>
      </c>
      <c r="AZ1241" s="13" t="s">
        <v>837</v>
      </c>
      <c r="BA1241" s="14">
        <f t="shared" si="308"/>
        <v>7</v>
      </c>
      <c r="BB1241" s="14" t="str">
        <f t="shared" si="309"/>
        <v>烈风螳螂魂珠-4 等级-7</v>
      </c>
      <c r="BC1241" s="25" t="s">
        <v>43</v>
      </c>
      <c r="BD1241" s="14">
        <f t="shared" si="310"/>
        <v>780</v>
      </c>
      <c r="BE1241" s="14">
        <f>SUMIFS(BD$4:BD1241,$AU$4:$AU1241,"="&amp;$AU1241,$AY$4:$AY1241,"="&amp;$AY1241)</f>
        <v>2904</v>
      </c>
      <c r="BF1241" s="25" t="s">
        <v>846</v>
      </c>
      <c r="BG1241" s="14">
        <f t="shared" si="311"/>
        <v>325</v>
      </c>
      <c r="BH1241" s="14">
        <f>SUMIFS(BG$4:BG1241,AU$4:AU1241,"="&amp;AU1241,AY$4:AY1241,"="&amp;AY1241)</f>
        <v>1210</v>
      </c>
      <c r="BI1241" s="25" t="s">
        <v>847</v>
      </c>
      <c r="BJ1241" s="14">
        <f t="shared" si="312"/>
        <v>10400</v>
      </c>
      <c r="BK1241" s="14">
        <f>SUMIFS(BJ$4:BJ1241,$AU$4:$AU1241,"="&amp;$AU1241,$AY$4:$AY1241,"="&amp;$AY1241)</f>
        <v>38720</v>
      </c>
    </row>
    <row r="1242" spans="46:63" ht="16.5" x14ac:dyDescent="0.2">
      <c r="AT1242" s="13">
        <v>1239</v>
      </c>
      <c r="AU1242" s="13">
        <f t="shared" si="304"/>
        <v>16</v>
      </c>
      <c r="AV1242" s="14">
        <f t="shared" si="305"/>
        <v>202104</v>
      </c>
      <c r="AW1242" s="14">
        <f t="shared" si="306"/>
        <v>1102021</v>
      </c>
      <c r="AX1242" s="13" t="s">
        <v>816</v>
      </c>
      <c r="AY1242" s="13">
        <f t="shared" si="307"/>
        <v>4</v>
      </c>
      <c r="AZ1242" s="13" t="s">
        <v>837</v>
      </c>
      <c r="BA1242" s="14">
        <f t="shared" si="308"/>
        <v>8</v>
      </c>
      <c r="BB1242" s="14" t="str">
        <f t="shared" si="309"/>
        <v>烈风螳螂魂珠-4 等级-8</v>
      </c>
      <c r="BC1242" s="25" t="s">
        <v>43</v>
      </c>
      <c r="BD1242" s="14">
        <f t="shared" si="310"/>
        <v>900</v>
      </c>
      <c r="BE1242" s="14">
        <f>SUMIFS(BD$4:BD1242,$AU$4:$AU1242,"="&amp;$AU1242,$AY$4:$AY1242,"="&amp;$AY1242)</f>
        <v>3804</v>
      </c>
      <c r="BF1242" s="25" t="s">
        <v>846</v>
      </c>
      <c r="BG1242" s="14">
        <f t="shared" si="311"/>
        <v>375</v>
      </c>
      <c r="BH1242" s="14">
        <f>SUMIFS(BG$4:BG1242,AU$4:AU1242,"="&amp;AU1242,AY$4:AY1242,"="&amp;AY1242)</f>
        <v>1585</v>
      </c>
      <c r="BI1242" s="25" t="s">
        <v>847</v>
      </c>
      <c r="BJ1242" s="14">
        <f t="shared" si="312"/>
        <v>12000</v>
      </c>
      <c r="BK1242" s="14">
        <f>SUMIFS(BJ$4:BJ1242,$AU$4:$AU1242,"="&amp;$AU1242,$AY$4:$AY1242,"="&amp;$AY1242)</f>
        <v>50720</v>
      </c>
    </row>
    <row r="1243" spans="46:63" ht="16.5" x14ac:dyDescent="0.2">
      <c r="AT1243" s="13">
        <v>1240</v>
      </c>
      <c r="AU1243" s="13">
        <f t="shared" si="304"/>
        <v>16</v>
      </c>
      <c r="AV1243" s="14">
        <f t="shared" si="305"/>
        <v>202104</v>
      </c>
      <c r="AW1243" s="14">
        <f t="shared" si="306"/>
        <v>1102021</v>
      </c>
      <c r="AX1243" s="13" t="s">
        <v>816</v>
      </c>
      <c r="AY1243" s="13">
        <f t="shared" si="307"/>
        <v>4</v>
      </c>
      <c r="AZ1243" s="13" t="s">
        <v>837</v>
      </c>
      <c r="BA1243" s="14">
        <f t="shared" si="308"/>
        <v>9</v>
      </c>
      <c r="BB1243" s="14" t="str">
        <f t="shared" si="309"/>
        <v>烈风螳螂魂珠-4 等级-9</v>
      </c>
      <c r="BC1243" s="25" t="s">
        <v>43</v>
      </c>
      <c r="BD1243" s="14">
        <f t="shared" si="310"/>
        <v>1020</v>
      </c>
      <c r="BE1243" s="14">
        <f>SUMIFS(BD$4:BD1243,$AU$4:$AU1243,"="&amp;$AU1243,$AY$4:$AY1243,"="&amp;$AY1243)</f>
        <v>4824</v>
      </c>
      <c r="BF1243" s="25" t="s">
        <v>846</v>
      </c>
      <c r="BG1243" s="14">
        <f t="shared" si="311"/>
        <v>425</v>
      </c>
      <c r="BH1243" s="14">
        <f>SUMIFS(BG$4:BG1243,AU$4:AU1243,"="&amp;AU1243,AY$4:AY1243,"="&amp;AY1243)</f>
        <v>2010</v>
      </c>
      <c r="BI1243" s="25" t="s">
        <v>847</v>
      </c>
      <c r="BJ1243" s="14">
        <f t="shared" si="312"/>
        <v>13600</v>
      </c>
      <c r="BK1243" s="14">
        <f>SUMIFS(BJ$4:BJ1243,$AU$4:$AU1243,"="&amp;$AU1243,$AY$4:$AY1243,"="&amp;$AY1243)</f>
        <v>64320</v>
      </c>
    </row>
    <row r="1244" spans="46:63" ht="16.5" x14ac:dyDescent="0.2">
      <c r="AT1244" s="13">
        <v>1241</v>
      </c>
      <c r="AU1244" s="13">
        <f t="shared" si="304"/>
        <v>16</v>
      </c>
      <c r="AV1244" s="14">
        <f t="shared" si="305"/>
        <v>202105</v>
      </c>
      <c r="AW1244" s="14">
        <f t="shared" si="306"/>
        <v>1102021</v>
      </c>
      <c r="AX1244" s="13" t="s">
        <v>816</v>
      </c>
      <c r="AY1244" s="13">
        <f t="shared" si="307"/>
        <v>5</v>
      </c>
      <c r="AZ1244" s="13" t="s">
        <v>837</v>
      </c>
      <c r="BA1244" s="14">
        <f t="shared" si="308"/>
        <v>0</v>
      </c>
      <c r="BB1244" s="14" t="str">
        <f t="shared" si="309"/>
        <v>烈风螳螂魂珠-5 等级-0</v>
      </c>
      <c r="BC1244" s="25" t="s">
        <v>43</v>
      </c>
      <c r="BD1244" s="14">
        <f t="shared" si="310"/>
        <v>0</v>
      </c>
      <c r="BE1244" s="14">
        <f>SUMIFS(BD$4:BD1244,$AU$4:$AU1244,"="&amp;$AU1244,$AY$4:$AY1244,"="&amp;$AY1244)</f>
        <v>0</v>
      </c>
      <c r="BF1244" s="25" t="s">
        <v>846</v>
      </c>
      <c r="BG1244" s="14">
        <f t="shared" si="311"/>
        <v>0</v>
      </c>
      <c r="BH1244" s="14">
        <f>SUMIFS(BG$4:BG1244,AU$4:AU1244,"="&amp;AU1244,AY$4:AY1244,"="&amp;AY1244)</f>
        <v>0</v>
      </c>
      <c r="BI1244" s="25" t="s">
        <v>847</v>
      </c>
      <c r="BJ1244" s="14">
        <f t="shared" si="312"/>
        <v>0</v>
      </c>
      <c r="BK1244" s="14">
        <f>SUMIFS(BJ$4:BJ1244,$AU$4:$AU1244,"="&amp;$AU1244,$AY$4:$AY1244,"="&amp;$AY1244)</f>
        <v>0</v>
      </c>
    </row>
    <row r="1245" spans="46:63" ht="16.5" x14ac:dyDescent="0.2">
      <c r="AT1245" s="13">
        <v>1242</v>
      </c>
      <c r="AU1245" s="13">
        <f t="shared" si="304"/>
        <v>16</v>
      </c>
      <c r="AV1245" s="14">
        <f t="shared" si="305"/>
        <v>202105</v>
      </c>
      <c r="AW1245" s="14">
        <f t="shared" si="306"/>
        <v>1102021</v>
      </c>
      <c r="AX1245" s="13" t="s">
        <v>816</v>
      </c>
      <c r="AY1245" s="13">
        <f t="shared" si="307"/>
        <v>5</v>
      </c>
      <c r="AZ1245" s="13" t="s">
        <v>837</v>
      </c>
      <c r="BA1245" s="14">
        <f t="shared" si="308"/>
        <v>1</v>
      </c>
      <c r="BB1245" s="14" t="str">
        <f t="shared" si="309"/>
        <v>烈风螳螂魂珠-5 等级-1</v>
      </c>
      <c r="BC1245" s="25" t="s">
        <v>43</v>
      </c>
      <c r="BD1245" s="14">
        <f t="shared" si="310"/>
        <v>168</v>
      </c>
      <c r="BE1245" s="14">
        <f>SUMIFS(BD$4:BD1245,$AU$4:$AU1245,"="&amp;$AU1245,$AY$4:$AY1245,"="&amp;$AY1245)</f>
        <v>168</v>
      </c>
      <c r="BF1245" s="25" t="s">
        <v>846</v>
      </c>
      <c r="BG1245" s="14">
        <f t="shared" si="311"/>
        <v>70</v>
      </c>
      <c r="BH1245" s="14">
        <f>SUMIFS(BG$4:BG1245,AU$4:AU1245,"="&amp;AU1245,AY$4:AY1245,"="&amp;AY1245)</f>
        <v>70</v>
      </c>
      <c r="BI1245" s="25" t="s">
        <v>847</v>
      </c>
      <c r="BJ1245" s="14">
        <f t="shared" si="312"/>
        <v>2240</v>
      </c>
      <c r="BK1245" s="14">
        <f>SUMIFS(BJ$4:BJ1245,$AU$4:$AU1245,"="&amp;$AU1245,$AY$4:$AY1245,"="&amp;$AY1245)</f>
        <v>2240</v>
      </c>
    </row>
    <row r="1246" spans="46:63" ht="16.5" x14ac:dyDescent="0.2">
      <c r="AT1246" s="13">
        <v>1243</v>
      </c>
      <c r="AU1246" s="13">
        <f t="shared" si="304"/>
        <v>16</v>
      </c>
      <c r="AV1246" s="14">
        <f t="shared" si="305"/>
        <v>202105</v>
      </c>
      <c r="AW1246" s="14">
        <f t="shared" si="306"/>
        <v>1102021</v>
      </c>
      <c r="AX1246" s="13" t="s">
        <v>816</v>
      </c>
      <c r="AY1246" s="13">
        <f t="shared" si="307"/>
        <v>5</v>
      </c>
      <c r="AZ1246" s="13" t="s">
        <v>837</v>
      </c>
      <c r="BA1246" s="14">
        <f t="shared" si="308"/>
        <v>2</v>
      </c>
      <c r="BB1246" s="14" t="str">
        <f t="shared" si="309"/>
        <v>烈风螳螂魂珠-5 等级-2</v>
      </c>
      <c r="BC1246" s="25" t="s">
        <v>43</v>
      </c>
      <c r="BD1246" s="14">
        <f t="shared" si="310"/>
        <v>240</v>
      </c>
      <c r="BE1246" s="14">
        <f>SUMIFS(BD$4:BD1246,$AU$4:$AU1246,"="&amp;$AU1246,$AY$4:$AY1246,"="&amp;$AY1246)</f>
        <v>408</v>
      </c>
      <c r="BF1246" s="25" t="s">
        <v>846</v>
      </c>
      <c r="BG1246" s="14">
        <f t="shared" si="311"/>
        <v>100</v>
      </c>
      <c r="BH1246" s="14">
        <f>SUMIFS(BG$4:BG1246,AU$4:AU1246,"="&amp;AU1246,AY$4:AY1246,"="&amp;AY1246)</f>
        <v>170</v>
      </c>
      <c r="BI1246" s="25" t="s">
        <v>847</v>
      </c>
      <c r="BJ1246" s="14">
        <f t="shared" si="312"/>
        <v>3200</v>
      </c>
      <c r="BK1246" s="14">
        <f>SUMIFS(BJ$4:BJ1246,$AU$4:$AU1246,"="&amp;$AU1246,$AY$4:$AY1246,"="&amp;$AY1246)</f>
        <v>5440</v>
      </c>
    </row>
    <row r="1247" spans="46:63" ht="16.5" x14ac:dyDescent="0.2">
      <c r="AT1247" s="13">
        <v>1244</v>
      </c>
      <c r="AU1247" s="13">
        <f t="shared" si="304"/>
        <v>16</v>
      </c>
      <c r="AV1247" s="14">
        <f t="shared" si="305"/>
        <v>202105</v>
      </c>
      <c r="AW1247" s="14">
        <f t="shared" si="306"/>
        <v>1102021</v>
      </c>
      <c r="AX1247" s="13" t="s">
        <v>816</v>
      </c>
      <c r="AY1247" s="13">
        <f t="shared" si="307"/>
        <v>5</v>
      </c>
      <c r="AZ1247" s="13" t="s">
        <v>837</v>
      </c>
      <c r="BA1247" s="14">
        <f t="shared" si="308"/>
        <v>3</v>
      </c>
      <c r="BB1247" s="14" t="str">
        <f t="shared" si="309"/>
        <v>烈风螳螂魂珠-5 等级-3</v>
      </c>
      <c r="BC1247" s="25" t="s">
        <v>43</v>
      </c>
      <c r="BD1247" s="14">
        <f t="shared" si="310"/>
        <v>312</v>
      </c>
      <c r="BE1247" s="14">
        <f>SUMIFS(BD$4:BD1247,$AU$4:$AU1247,"="&amp;$AU1247,$AY$4:$AY1247,"="&amp;$AY1247)</f>
        <v>720</v>
      </c>
      <c r="BF1247" s="25" t="s">
        <v>846</v>
      </c>
      <c r="BG1247" s="14">
        <f t="shared" si="311"/>
        <v>130</v>
      </c>
      <c r="BH1247" s="14">
        <f>SUMIFS(BG$4:BG1247,AU$4:AU1247,"="&amp;AU1247,AY$4:AY1247,"="&amp;AY1247)</f>
        <v>300</v>
      </c>
      <c r="BI1247" s="25" t="s">
        <v>847</v>
      </c>
      <c r="BJ1247" s="14">
        <f t="shared" si="312"/>
        <v>4160</v>
      </c>
      <c r="BK1247" s="14">
        <f>SUMIFS(BJ$4:BJ1247,$AU$4:$AU1247,"="&amp;$AU1247,$AY$4:$AY1247,"="&amp;$AY1247)</f>
        <v>9600</v>
      </c>
    </row>
    <row r="1248" spans="46:63" ht="16.5" x14ac:dyDescent="0.2">
      <c r="AT1248" s="13">
        <v>1245</v>
      </c>
      <c r="AU1248" s="13">
        <f t="shared" si="304"/>
        <v>16</v>
      </c>
      <c r="AV1248" s="14">
        <f t="shared" si="305"/>
        <v>202105</v>
      </c>
      <c r="AW1248" s="14">
        <f t="shared" si="306"/>
        <v>1102021</v>
      </c>
      <c r="AX1248" s="13" t="s">
        <v>816</v>
      </c>
      <c r="AY1248" s="13">
        <f t="shared" si="307"/>
        <v>5</v>
      </c>
      <c r="AZ1248" s="13" t="s">
        <v>837</v>
      </c>
      <c r="BA1248" s="14">
        <f t="shared" si="308"/>
        <v>4</v>
      </c>
      <c r="BB1248" s="14" t="str">
        <f t="shared" si="309"/>
        <v>烈风螳螂魂珠-5 等级-4</v>
      </c>
      <c r="BC1248" s="25" t="s">
        <v>43</v>
      </c>
      <c r="BD1248" s="14">
        <f t="shared" si="310"/>
        <v>480</v>
      </c>
      <c r="BE1248" s="14">
        <f>SUMIFS(BD$4:BD1248,$AU$4:$AU1248,"="&amp;$AU1248,$AY$4:$AY1248,"="&amp;$AY1248)</f>
        <v>1200</v>
      </c>
      <c r="BF1248" s="25" t="s">
        <v>846</v>
      </c>
      <c r="BG1248" s="14">
        <f t="shared" si="311"/>
        <v>200</v>
      </c>
      <c r="BH1248" s="14">
        <f>SUMIFS(BG$4:BG1248,AU$4:AU1248,"="&amp;AU1248,AY$4:AY1248,"="&amp;AY1248)</f>
        <v>500</v>
      </c>
      <c r="BI1248" s="25" t="s">
        <v>847</v>
      </c>
      <c r="BJ1248" s="14">
        <f t="shared" si="312"/>
        <v>6400</v>
      </c>
      <c r="BK1248" s="14">
        <f>SUMIFS(BJ$4:BJ1248,$AU$4:$AU1248,"="&amp;$AU1248,$AY$4:$AY1248,"="&amp;$AY1248)</f>
        <v>16000</v>
      </c>
    </row>
    <row r="1249" spans="46:63" ht="16.5" x14ac:dyDescent="0.2">
      <c r="AT1249" s="13">
        <v>1246</v>
      </c>
      <c r="AU1249" s="13">
        <f t="shared" si="304"/>
        <v>16</v>
      </c>
      <c r="AV1249" s="14">
        <f t="shared" si="305"/>
        <v>202105</v>
      </c>
      <c r="AW1249" s="14">
        <f t="shared" si="306"/>
        <v>1102021</v>
      </c>
      <c r="AX1249" s="13" t="s">
        <v>816</v>
      </c>
      <c r="AY1249" s="13">
        <f t="shared" si="307"/>
        <v>5</v>
      </c>
      <c r="AZ1249" s="13" t="s">
        <v>837</v>
      </c>
      <c r="BA1249" s="14">
        <f t="shared" si="308"/>
        <v>5</v>
      </c>
      <c r="BB1249" s="14" t="str">
        <f t="shared" si="309"/>
        <v>烈风螳螂魂珠-5 等级-5</v>
      </c>
      <c r="BC1249" s="25" t="s">
        <v>43</v>
      </c>
      <c r="BD1249" s="14">
        <f t="shared" si="310"/>
        <v>624</v>
      </c>
      <c r="BE1249" s="14">
        <f>SUMIFS(BD$4:BD1249,$AU$4:$AU1249,"="&amp;$AU1249,$AY$4:$AY1249,"="&amp;$AY1249)</f>
        <v>1824</v>
      </c>
      <c r="BF1249" s="25" t="s">
        <v>846</v>
      </c>
      <c r="BG1249" s="14">
        <f t="shared" si="311"/>
        <v>260</v>
      </c>
      <c r="BH1249" s="14">
        <f>SUMIFS(BG$4:BG1249,AU$4:AU1249,"="&amp;AU1249,AY$4:AY1249,"="&amp;AY1249)</f>
        <v>760</v>
      </c>
      <c r="BI1249" s="25" t="s">
        <v>847</v>
      </c>
      <c r="BJ1249" s="14">
        <f t="shared" si="312"/>
        <v>8320</v>
      </c>
      <c r="BK1249" s="14">
        <f>SUMIFS(BJ$4:BJ1249,$AU$4:$AU1249,"="&amp;$AU1249,$AY$4:$AY1249,"="&amp;$AY1249)</f>
        <v>24320</v>
      </c>
    </row>
    <row r="1250" spans="46:63" ht="16.5" x14ac:dyDescent="0.2">
      <c r="AT1250" s="13">
        <v>1247</v>
      </c>
      <c r="AU1250" s="13">
        <f t="shared" si="304"/>
        <v>16</v>
      </c>
      <c r="AV1250" s="14">
        <f t="shared" si="305"/>
        <v>202105</v>
      </c>
      <c r="AW1250" s="14">
        <f t="shared" si="306"/>
        <v>1102021</v>
      </c>
      <c r="AX1250" s="13" t="s">
        <v>816</v>
      </c>
      <c r="AY1250" s="13">
        <f t="shared" si="307"/>
        <v>5</v>
      </c>
      <c r="AZ1250" s="13" t="s">
        <v>837</v>
      </c>
      <c r="BA1250" s="14">
        <f t="shared" si="308"/>
        <v>6</v>
      </c>
      <c r="BB1250" s="14" t="str">
        <f t="shared" si="309"/>
        <v>烈风螳螂魂珠-5 等级-6</v>
      </c>
      <c r="BC1250" s="25" t="s">
        <v>43</v>
      </c>
      <c r="BD1250" s="14">
        <f t="shared" si="310"/>
        <v>780</v>
      </c>
      <c r="BE1250" s="14">
        <f>SUMIFS(BD$4:BD1250,$AU$4:$AU1250,"="&amp;$AU1250,$AY$4:$AY1250,"="&amp;$AY1250)</f>
        <v>2604</v>
      </c>
      <c r="BF1250" s="25" t="s">
        <v>846</v>
      </c>
      <c r="BG1250" s="14">
        <f t="shared" si="311"/>
        <v>325</v>
      </c>
      <c r="BH1250" s="14">
        <f>SUMIFS(BG$4:BG1250,AU$4:AU1250,"="&amp;AU1250,AY$4:AY1250,"="&amp;AY1250)</f>
        <v>1085</v>
      </c>
      <c r="BI1250" s="25" t="s">
        <v>847</v>
      </c>
      <c r="BJ1250" s="14">
        <f t="shared" si="312"/>
        <v>10400</v>
      </c>
      <c r="BK1250" s="14">
        <f>SUMIFS(BJ$4:BJ1250,$AU$4:$AU1250,"="&amp;$AU1250,$AY$4:$AY1250,"="&amp;$AY1250)</f>
        <v>34720</v>
      </c>
    </row>
    <row r="1251" spans="46:63" ht="16.5" x14ac:dyDescent="0.2">
      <c r="AT1251" s="13">
        <v>1248</v>
      </c>
      <c r="AU1251" s="13">
        <f t="shared" si="304"/>
        <v>16</v>
      </c>
      <c r="AV1251" s="14">
        <f t="shared" si="305"/>
        <v>202105</v>
      </c>
      <c r="AW1251" s="14">
        <f t="shared" si="306"/>
        <v>1102021</v>
      </c>
      <c r="AX1251" s="13" t="s">
        <v>816</v>
      </c>
      <c r="AY1251" s="13">
        <f t="shared" si="307"/>
        <v>5</v>
      </c>
      <c r="AZ1251" s="13" t="s">
        <v>837</v>
      </c>
      <c r="BA1251" s="14">
        <f t="shared" si="308"/>
        <v>7</v>
      </c>
      <c r="BB1251" s="14" t="str">
        <f t="shared" si="309"/>
        <v>烈风螳螂魂珠-5 等级-7</v>
      </c>
      <c r="BC1251" s="25" t="s">
        <v>43</v>
      </c>
      <c r="BD1251" s="14">
        <f t="shared" si="310"/>
        <v>960</v>
      </c>
      <c r="BE1251" s="14">
        <f>SUMIFS(BD$4:BD1251,$AU$4:$AU1251,"="&amp;$AU1251,$AY$4:$AY1251,"="&amp;$AY1251)</f>
        <v>3564</v>
      </c>
      <c r="BF1251" s="25" t="s">
        <v>846</v>
      </c>
      <c r="BG1251" s="14">
        <f t="shared" si="311"/>
        <v>400</v>
      </c>
      <c r="BH1251" s="14">
        <f>SUMIFS(BG$4:BG1251,AU$4:AU1251,"="&amp;AU1251,AY$4:AY1251,"="&amp;AY1251)</f>
        <v>1485</v>
      </c>
      <c r="BI1251" s="25" t="s">
        <v>847</v>
      </c>
      <c r="BJ1251" s="14">
        <f t="shared" si="312"/>
        <v>12800</v>
      </c>
      <c r="BK1251" s="14">
        <f>SUMIFS(BJ$4:BJ1251,$AU$4:$AU1251,"="&amp;$AU1251,$AY$4:$AY1251,"="&amp;$AY1251)</f>
        <v>47520</v>
      </c>
    </row>
    <row r="1252" spans="46:63" ht="16.5" x14ac:dyDescent="0.2">
      <c r="AT1252" s="13">
        <v>1249</v>
      </c>
      <c r="AU1252" s="13">
        <f t="shared" si="304"/>
        <v>16</v>
      </c>
      <c r="AV1252" s="14">
        <f t="shared" si="305"/>
        <v>202105</v>
      </c>
      <c r="AW1252" s="14">
        <f t="shared" si="306"/>
        <v>1102021</v>
      </c>
      <c r="AX1252" s="13" t="s">
        <v>816</v>
      </c>
      <c r="AY1252" s="13">
        <f t="shared" si="307"/>
        <v>5</v>
      </c>
      <c r="AZ1252" s="13" t="s">
        <v>837</v>
      </c>
      <c r="BA1252" s="14">
        <f t="shared" si="308"/>
        <v>8</v>
      </c>
      <c r="BB1252" s="14" t="str">
        <f t="shared" si="309"/>
        <v>烈风螳螂魂珠-5 等级-8</v>
      </c>
      <c r="BC1252" s="25" t="s">
        <v>43</v>
      </c>
      <c r="BD1252" s="14">
        <f t="shared" si="310"/>
        <v>1140</v>
      </c>
      <c r="BE1252" s="14">
        <f>SUMIFS(BD$4:BD1252,$AU$4:$AU1252,"="&amp;$AU1252,$AY$4:$AY1252,"="&amp;$AY1252)</f>
        <v>4704</v>
      </c>
      <c r="BF1252" s="25" t="s">
        <v>846</v>
      </c>
      <c r="BG1252" s="14">
        <f t="shared" si="311"/>
        <v>475</v>
      </c>
      <c r="BH1252" s="14">
        <f>SUMIFS(BG$4:BG1252,AU$4:AU1252,"="&amp;AU1252,AY$4:AY1252,"="&amp;AY1252)</f>
        <v>1960</v>
      </c>
      <c r="BI1252" s="25" t="s">
        <v>847</v>
      </c>
      <c r="BJ1252" s="14">
        <f t="shared" si="312"/>
        <v>15200</v>
      </c>
      <c r="BK1252" s="14">
        <f>SUMIFS(BJ$4:BJ1252,$AU$4:$AU1252,"="&amp;$AU1252,$AY$4:$AY1252,"="&amp;$AY1252)</f>
        <v>62720</v>
      </c>
    </row>
    <row r="1253" spans="46:63" ht="16.5" x14ac:dyDescent="0.2">
      <c r="AT1253" s="13">
        <v>1250</v>
      </c>
      <c r="AU1253" s="13">
        <f t="shared" si="304"/>
        <v>16</v>
      </c>
      <c r="AV1253" s="14">
        <f t="shared" si="305"/>
        <v>202105</v>
      </c>
      <c r="AW1253" s="14">
        <f t="shared" si="306"/>
        <v>1102021</v>
      </c>
      <c r="AX1253" s="13" t="s">
        <v>816</v>
      </c>
      <c r="AY1253" s="13">
        <f t="shared" si="307"/>
        <v>5</v>
      </c>
      <c r="AZ1253" s="13" t="s">
        <v>837</v>
      </c>
      <c r="BA1253" s="14">
        <f t="shared" si="308"/>
        <v>9</v>
      </c>
      <c r="BB1253" s="14" t="str">
        <f t="shared" si="309"/>
        <v>烈风螳螂魂珠-5 等级-9</v>
      </c>
      <c r="BC1253" s="25" t="s">
        <v>43</v>
      </c>
      <c r="BD1253" s="14">
        <f t="shared" si="310"/>
        <v>1320</v>
      </c>
      <c r="BE1253" s="14">
        <f>SUMIFS(BD$4:BD1253,$AU$4:$AU1253,"="&amp;$AU1253,$AY$4:$AY1253,"="&amp;$AY1253)</f>
        <v>6024</v>
      </c>
      <c r="BF1253" s="25" t="s">
        <v>846</v>
      </c>
      <c r="BG1253" s="14">
        <f t="shared" si="311"/>
        <v>550</v>
      </c>
      <c r="BH1253" s="14">
        <f>SUMIFS(BG$4:BG1253,AU$4:AU1253,"="&amp;AU1253,AY$4:AY1253,"="&amp;AY1253)</f>
        <v>2510</v>
      </c>
      <c r="BI1253" s="25" t="s">
        <v>847</v>
      </c>
      <c r="BJ1253" s="14">
        <f t="shared" si="312"/>
        <v>17600</v>
      </c>
      <c r="BK1253" s="14">
        <f>SUMIFS(BJ$4:BJ1253,$AU$4:$AU1253,"="&amp;$AU1253,$AY$4:$AY1253,"="&amp;$AY1253)</f>
        <v>80320</v>
      </c>
    </row>
    <row r="1254" spans="46:63" ht="16.5" x14ac:dyDescent="0.2">
      <c r="AT1254" s="13">
        <v>1251</v>
      </c>
      <c r="AU1254" s="13">
        <f t="shared" si="304"/>
        <v>16</v>
      </c>
      <c r="AV1254" s="14">
        <f t="shared" si="305"/>
        <v>202106</v>
      </c>
      <c r="AW1254" s="14">
        <f t="shared" si="306"/>
        <v>1102021</v>
      </c>
      <c r="AX1254" s="13" t="s">
        <v>816</v>
      </c>
      <c r="AY1254" s="13">
        <f t="shared" si="307"/>
        <v>6</v>
      </c>
      <c r="AZ1254" s="13" t="s">
        <v>837</v>
      </c>
      <c r="BA1254" s="14">
        <f t="shared" si="308"/>
        <v>0</v>
      </c>
      <c r="BB1254" s="14" t="str">
        <f t="shared" si="309"/>
        <v>烈风螳螂魂珠-6 等级-0</v>
      </c>
      <c r="BC1254" s="25" t="s">
        <v>43</v>
      </c>
      <c r="BD1254" s="14">
        <f t="shared" si="310"/>
        <v>0</v>
      </c>
      <c r="BE1254" s="14">
        <f>SUMIFS(BD$4:BD1254,$AU$4:$AU1254,"="&amp;$AU1254,$AY$4:$AY1254,"="&amp;$AY1254)</f>
        <v>0</v>
      </c>
      <c r="BF1254" s="25" t="s">
        <v>846</v>
      </c>
      <c r="BG1254" s="14">
        <f t="shared" si="311"/>
        <v>0</v>
      </c>
      <c r="BH1254" s="14">
        <f>SUMIFS(BG$4:BG1254,AU$4:AU1254,"="&amp;AU1254,AY$4:AY1254,"="&amp;AY1254)</f>
        <v>0</v>
      </c>
      <c r="BI1254" s="25" t="s">
        <v>847</v>
      </c>
      <c r="BJ1254" s="14">
        <f t="shared" si="312"/>
        <v>0</v>
      </c>
      <c r="BK1254" s="14">
        <f>SUMIFS(BJ$4:BJ1254,$AU$4:$AU1254,"="&amp;$AU1254,$AY$4:$AY1254,"="&amp;$AY1254)</f>
        <v>0</v>
      </c>
    </row>
    <row r="1255" spans="46:63" ht="16.5" x14ac:dyDescent="0.2">
      <c r="AT1255" s="13">
        <v>1252</v>
      </c>
      <c r="AU1255" s="13">
        <f t="shared" si="304"/>
        <v>16</v>
      </c>
      <c r="AV1255" s="14">
        <f t="shared" si="305"/>
        <v>202106</v>
      </c>
      <c r="AW1255" s="14">
        <f t="shared" si="306"/>
        <v>1102021</v>
      </c>
      <c r="AX1255" s="13" t="s">
        <v>816</v>
      </c>
      <c r="AY1255" s="13">
        <f t="shared" si="307"/>
        <v>6</v>
      </c>
      <c r="AZ1255" s="13" t="s">
        <v>837</v>
      </c>
      <c r="BA1255" s="14">
        <f t="shared" si="308"/>
        <v>1</v>
      </c>
      <c r="BB1255" s="14" t="str">
        <f t="shared" si="309"/>
        <v>烈风螳螂魂珠-6 等级-1</v>
      </c>
      <c r="BC1255" s="25" t="s">
        <v>43</v>
      </c>
      <c r="BD1255" s="14">
        <f t="shared" si="310"/>
        <v>216</v>
      </c>
      <c r="BE1255" s="14">
        <f>SUMIFS(BD$4:BD1255,$AU$4:$AU1255,"="&amp;$AU1255,$AY$4:$AY1255,"="&amp;$AY1255)</f>
        <v>216</v>
      </c>
      <c r="BF1255" s="25" t="s">
        <v>846</v>
      </c>
      <c r="BG1255" s="14">
        <f t="shared" si="311"/>
        <v>90</v>
      </c>
      <c r="BH1255" s="14">
        <f>SUMIFS(BG$4:BG1255,AU$4:AU1255,"="&amp;AU1255,AY$4:AY1255,"="&amp;AY1255)</f>
        <v>90</v>
      </c>
      <c r="BI1255" s="25" t="s">
        <v>847</v>
      </c>
      <c r="BJ1255" s="14">
        <f t="shared" si="312"/>
        <v>2880</v>
      </c>
      <c r="BK1255" s="14">
        <f>SUMIFS(BJ$4:BJ1255,$AU$4:$AU1255,"="&amp;$AU1255,$AY$4:$AY1255,"="&amp;$AY1255)</f>
        <v>2880</v>
      </c>
    </row>
    <row r="1256" spans="46:63" ht="16.5" x14ac:dyDescent="0.2">
      <c r="AT1256" s="13">
        <v>1253</v>
      </c>
      <c r="AU1256" s="13">
        <f t="shared" si="304"/>
        <v>16</v>
      </c>
      <c r="AV1256" s="14">
        <f t="shared" si="305"/>
        <v>202106</v>
      </c>
      <c r="AW1256" s="14">
        <f t="shared" si="306"/>
        <v>1102021</v>
      </c>
      <c r="AX1256" s="13" t="s">
        <v>816</v>
      </c>
      <c r="AY1256" s="13">
        <f t="shared" si="307"/>
        <v>6</v>
      </c>
      <c r="AZ1256" s="13" t="s">
        <v>837</v>
      </c>
      <c r="BA1256" s="14">
        <f t="shared" si="308"/>
        <v>2</v>
      </c>
      <c r="BB1256" s="14" t="str">
        <f t="shared" si="309"/>
        <v>烈风螳螂魂珠-6 等级-2</v>
      </c>
      <c r="BC1256" s="25" t="s">
        <v>43</v>
      </c>
      <c r="BD1256" s="14">
        <f t="shared" si="310"/>
        <v>336</v>
      </c>
      <c r="BE1256" s="14">
        <f>SUMIFS(BD$4:BD1256,$AU$4:$AU1256,"="&amp;$AU1256,$AY$4:$AY1256,"="&amp;$AY1256)</f>
        <v>552</v>
      </c>
      <c r="BF1256" s="25" t="s">
        <v>846</v>
      </c>
      <c r="BG1256" s="14">
        <f t="shared" si="311"/>
        <v>140</v>
      </c>
      <c r="BH1256" s="14">
        <f>SUMIFS(BG$4:BG1256,AU$4:AU1256,"="&amp;AU1256,AY$4:AY1256,"="&amp;AY1256)</f>
        <v>230</v>
      </c>
      <c r="BI1256" s="25" t="s">
        <v>847</v>
      </c>
      <c r="BJ1256" s="14">
        <f t="shared" si="312"/>
        <v>4480</v>
      </c>
      <c r="BK1256" s="14">
        <f>SUMIFS(BJ$4:BJ1256,$AU$4:$AU1256,"="&amp;$AU1256,$AY$4:$AY1256,"="&amp;$AY1256)</f>
        <v>7360</v>
      </c>
    </row>
    <row r="1257" spans="46:63" ht="16.5" x14ac:dyDescent="0.2">
      <c r="AT1257" s="13">
        <v>1254</v>
      </c>
      <c r="AU1257" s="13">
        <f t="shared" si="304"/>
        <v>16</v>
      </c>
      <c r="AV1257" s="14">
        <f t="shared" si="305"/>
        <v>202106</v>
      </c>
      <c r="AW1257" s="14">
        <f t="shared" si="306"/>
        <v>1102021</v>
      </c>
      <c r="AX1257" s="13" t="s">
        <v>816</v>
      </c>
      <c r="AY1257" s="13">
        <f t="shared" si="307"/>
        <v>6</v>
      </c>
      <c r="AZ1257" s="13" t="s">
        <v>837</v>
      </c>
      <c r="BA1257" s="14">
        <f t="shared" si="308"/>
        <v>3</v>
      </c>
      <c r="BB1257" s="14" t="str">
        <f t="shared" si="309"/>
        <v>烈风螳螂魂珠-6 等级-3</v>
      </c>
      <c r="BC1257" s="25" t="s">
        <v>43</v>
      </c>
      <c r="BD1257" s="14">
        <f t="shared" si="310"/>
        <v>450</v>
      </c>
      <c r="BE1257" s="14">
        <f>SUMIFS(BD$4:BD1257,$AU$4:$AU1257,"="&amp;$AU1257,$AY$4:$AY1257,"="&amp;$AY1257)</f>
        <v>1002</v>
      </c>
      <c r="BF1257" s="25" t="s">
        <v>846</v>
      </c>
      <c r="BG1257" s="14">
        <f t="shared" si="311"/>
        <v>188</v>
      </c>
      <c r="BH1257" s="14">
        <f>SUMIFS(BG$4:BG1257,AU$4:AU1257,"="&amp;AU1257,AY$4:AY1257,"="&amp;AY1257)</f>
        <v>418</v>
      </c>
      <c r="BI1257" s="25" t="s">
        <v>847</v>
      </c>
      <c r="BJ1257" s="14">
        <f t="shared" si="312"/>
        <v>6000</v>
      </c>
      <c r="BK1257" s="14">
        <f>SUMIFS(BJ$4:BJ1257,$AU$4:$AU1257,"="&amp;$AU1257,$AY$4:$AY1257,"="&amp;$AY1257)</f>
        <v>13360</v>
      </c>
    </row>
    <row r="1258" spans="46:63" ht="16.5" x14ac:dyDescent="0.2">
      <c r="AT1258" s="13">
        <v>1255</v>
      </c>
      <c r="AU1258" s="13">
        <f t="shared" si="304"/>
        <v>16</v>
      </c>
      <c r="AV1258" s="14">
        <f t="shared" si="305"/>
        <v>202106</v>
      </c>
      <c r="AW1258" s="14">
        <f t="shared" si="306"/>
        <v>1102021</v>
      </c>
      <c r="AX1258" s="13" t="s">
        <v>816</v>
      </c>
      <c r="AY1258" s="13">
        <f t="shared" si="307"/>
        <v>6</v>
      </c>
      <c r="AZ1258" s="13" t="s">
        <v>837</v>
      </c>
      <c r="BA1258" s="14">
        <f t="shared" si="308"/>
        <v>4</v>
      </c>
      <c r="BB1258" s="14" t="str">
        <f t="shared" si="309"/>
        <v>烈风螳螂魂珠-6 等级-4</v>
      </c>
      <c r="BC1258" s="25" t="s">
        <v>43</v>
      </c>
      <c r="BD1258" s="14">
        <f t="shared" si="310"/>
        <v>672</v>
      </c>
      <c r="BE1258" s="14">
        <f>SUMIFS(BD$4:BD1258,$AU$4:$AU1258,"="&amp;$AU1258,$AY$4:$AY1258,"="&amp;$AY1258)</f>
        <v>1674</v>
      </c>
      <c r="BF1258" s="25" t="s">
        <v>846</v>
      </c>
      <c r="BG1258" s="14">
        <f t="shared" si="311"/>
        <v>280</v>
      </c>
      <c r="BH1258" s="14">
        <f>SUMIFS(BG$4:BG1258,AU$4:AU1258,"="&amp;AU1258,AY$4:AY1258,"="&amp;AY1258)</f>
        <v>698</v>
      </c>
      <c r="BI1258" s="25" t="s">
        <v>847</v>
      </c>
      <c r="BJ1258" s="14">
        <f t="shared" si="312"/>
        <v>8960</v>
      </c>
      <c r="BK1258" s="14">
        <f>SUMIFS(BJ$4:BJ1258,$AU$4:$AU1258,"="&amp;$AU1258,$AY$4:$AY1258,"="&amp;$AY1258)</f>
        <v>22320</v>
      </c>
    </row>
    <row r="1259" spans="46:63" ht="16.5" x14ac:dyDescent="0.2">
      <c r="AT1259" s="13">
        <v>1256</v>
      </c>
      <c r="AU1259" s="13">
        <f t="shared" si="304"/>
        <v>16</v>
      </c>
      <c r="AV1259" s="14">
        <f t="shared" si="305"/>
        <v>202106</v>
      </c>
      <c r="AW1259" s="14">
        <f t="shared" si="306"/>
        <v>1102021</v>
      </c>
      <c r="AX1259" s="13" t="s">
        <v>816</v>
      </c>
      <c r="AY1259" s="13">
        <f t="shared" si="307"/>
        <v>6</v>
      </c>
      <c r="AZ1259" s="13" t="s">
        <v>837</v>
      </c>
      <c r="BA1259" s="14">
        <f t="shared" si="308"/>
        <v>5</v>
      </c>
      <c r="BB1259" s="14" t="str">
        <f t="shared" si="309"/>
        <v>烈风螳螂魂珠-6 等级-5</v>
      </c>
      <c r="BC1259" s="25" t="s">
        <v>43</v>
      </c>
      <c r="BD1259" s="14">
        <f t="shared" si="310"/>
        <v>900</v>
      </c>
      <c r="BE1259" s="14">
        <f>SUMIFS(BD$4:BD1259,$AU$4:$AU1259,"="&amp;$AU1259,$AY$4:$AY1259,"="&amp;$AY1259)</f>
        <v>2574</v>
      </c>
      <c r="BF1259" s="25" t="s">
        <v>846</v>
      </c>
      <c r="BG1259" s="14">
        <f t="shared" si="311"/>
        <v>375</v>
      </c>
      <c r="BH1259" s="14">
        <f>SUMIFS(BG$4:BG1259,AU$4:AU1259,"="&amp;AU1259,AY$4:AY1259,"="&amp;AY1259)</f>
        <v>1073</v>
      </c>
      <c r="BI1259" s="25" t="s">
        <v>847</v>
      </c>
      <c r="BJ1259" s="14">
        <f t="shared" si="312"/>
        <v>12000</v>
      </c>
      <c r="BK1259" s="14">
        <f>SUMIFS(BJ$4:BJ1259,$AU$4:$AU1259,"="&amp;$AU1259,$AY$4:$AY1259,"="&amp;$AY1259)</f>
        <v>34320</v>
      </c>
    </row>
    <row r="1260" spans="46:63" ht="16.5" x14ac:dyDescent="0.2">
      <c r="AT1260" s="13">
        <v>1257</v>
      </c>
      <c r="AU1260" s="13">
        <f t="shared" si="304"/>
        <v>16</v>
      </c>
      <c r="AV1260" s="14">
        <f t="shared" si="305"/>
        <v>202106</v>
      </c>
      <c r="AW1260" s="14">
        <f t="shared" si="306"/>
        <v>1102021</v>
      </c>
      <c r="AX1260" s="13" t="s">
        <v>816</v>
      </c>
      <c r="AY1260" s="13">
        <f t="shared" si="307"/>
        <v>6</v>
      </c>
      <c r="AZ1260" s="13" t="s">
        <v>837</v>
      </c>
      <c r="BA1260" s="14">
        <f t="shared" si="308"/>
        <v>6</v>
      </c>
      <c r="BB1260" s="14" t="str">
        <f t="shared" si="309"/>
        <v>烈风螳螂魂珠-6 等级-6</v>
      </c>
      <c r="BC1260" s="25" t="s">
        <v>43</v>
      </c>
      <c r="BD1260" s="14">
        <f t="shared" si="310"/>
        <v>1140</v>
      </c>
      <c r="BE1260" s="14">
        <f>SUMIFS(BD$4:BD1260,$AU$4:$AU1260,"="&amp;$AU1260,$AY$4:$AY1260,"="&amp;$AY1260)</f>
        <v>3714</v>
      </c>
      <c r="BF1260" s="25" t="s">
        <v>846</v>
      </c>
      <c r="BG1260" s="14">
        <f t="shared" si="311"/>
        <v>475</v>
      </c>
      <c r="BH1260" s="14">
        <f>SUMIFS(BG$4:BG1260,AU$4:AU1260,"="&amp;AU1260,AY$4:AY1260,"="&amp;AY1260)</f>
        <v>1548</v>
      </c>
      <c r="BI1260" s="25" t="s">
        <v>847</v>
      </c>
      <c r="BJ1260" s="14">
        <f t="shared" si="312"/>
        <v>15200</v>
      </c>
      <c r="BK1260" s="14">
        <f>SUMIFS(BJ$4:BJ1260,$AU$4:$AU1260,"="&amp;$AU1260,$AY$4:$AY1260,"="&amp;$AY1260)</f>
        <v>49520</v>
      </c>
    </row>
    <row r="1261" spans="46:63" ht="16.5" x14ac:dyDescent="0.2">
      <c r="AT1261" s="13">
        <v>1258</v>
      </c>
      <c r="AU1261" s="13">
        <f t="shared" si="304"/>
        <v>16</v>
      </c>
      <c r="AV1261" s="14">
        <f t="shared" si="305"/>
        <v>202106</v>
      </c>
      <c r="AW1261" s="14">
        <f t="shared" si="306"/>
        <v>1102021</v>
      </c>
      <c r="AX1261" s="13" t="s">
        <v>816</v>
      </c>
      <c r="AY1261" s="13">
        <f t="shared" si="307"/>
        <v>6</v>
      </c>
      <c r="AZ1261" s="13" t="s">
        <v>837</v>
      </c>
      <c r="BA1261" s="14">
        <f t="shared" si="308"/>
        <v>7</v>
      </c>
      <c r="BB1261" s="14" t="str">
        <f t="shared" si="309"/>
        <v>烈风螳螂魂珠-6 等级-7</v>
      </c>
      <c r="BC1261" s="25" t="s">
        <v>43</v>
      </c>
      <c r="BD1261" s="14">
        <f t="shared" si="310"/>
        <v>1380</v>
      </c>
      <c r="BE1261" s="14">
        <f>SUMIFS(BD$4:BD1261,$AU$4:$AU1261,"="&amp;$AU1261,$AY$4:$AY1261,"="&amp;$AY1261)</f>
        <v>5094</v>
      </c>
      <c r="BF1261" s="25" t="s">
        <v>846</v>
      </c>
      <c r="BG1261" s="14">
        <f t="shared" si="311"/>
        <v>575</v>
      </c>
      <c r="BH1261" s="14">
        <f>SUMIFS(BG$4:BG1261,AU$4:AU1261,"="&amp;AU1261,AY$4:AY1261,"="&amp;AY1261)</f>
        <v>2123</v>
      </c>
      <c r="BI1261" s="25" t="s">
        <v>847</v>
      </c>
      <c r="BJ1261" s="14">
        <f t="shared" si="312"/>
        <v>18400</v>
      </c>
      <c r="BK1261" s="14">
        <f>SUMIFS(BJ$4:BJ1261,$AU$4:$AU1261,"="&amp;$AU1261,$AY$4:$AY1261,"="&amp;$AY1261)</f>
        <v>67920</v>
      </c>
    </row>
    <row r="1262" spans="46:63" ht="16.5" x14ac:dyDescent="0.2">
      <c r="AT1262" s="13">
        <v>1259</v>
      </c>
      <c r="AU1262" s="13">
        <f t="shared" si="304"/>
        <v>16</v>
      </c>
      <c r="AV1262" s="14">
        <f t="shared" si="305"/>
        <v>202106</v>
      </c>
      <c r="AW1262" s="14">
        <f t="shared" si="306"/>
        <v>1102021</v>
      </c>
      <c r="AX1262" s="13" t="s">
        <v>816</v>
      </c>
      <c r="AY1262" s="13">
        <f t="shared" si="307"/>
        <v>6</v>
      </c>
      <c r="AZ1262" s="13" t="s">
        <v>837</v>
      </c>
      <c r="BA1262" s="14">
        <f t="shared" si="308"/>
        <v>8</v>
      </c>
      <c r="BB1262" s="14" t="str">
        <f t="shared" si="309"/>
        <v>烈风螳螂魂珠-6 等级-8</v>
      </c>
      <c r="BC1262" s="25" t="s">
        <v>43</v>
      </c>
      <c r="BD1262" s="14">
        <f t="shared" si="310"/>
        <v>1560</v>
      </c>
      <c r="BE1262" s="14">
        <f>SUMIFS(BD$4:BD1262,$AU$4:$AU1262,"="&amp;$AU1262,$AY$4:$AY1262,"="&amp;$AY1262)</f>
        <v>6654</v>
      </c>
      <c r="BF1262" s="25" t="s">
        <v>846</v>
      </c>
      <c r="BG1262" s="14">
        <f t="shared" si="311"/>
        <v>650</v>
      </c>
      <c r="BH1262" s="14">
        <f>SUMIFS(BG$4:BG1262,AU$4:AU1262,"="&amp;AU1262,AY$4:AY1262,"="&amp;AY1262)</f>
        <v>2773</v>
      </c>
      <c r="BI1262" s="25" t="s">
        <v>847</v>
      </c>
      <c r="BJ1262" s="14">
        <f t="shared" si="312"/>
        <v>20800</v>
      </c>
      <c r="BK1262" s="14">
        <f>SUMIFS(BJ$4:BJ1262,$AU$4:$AU1262,"="&amp;$AU1262,$AY$4:$AY1262,"="&amp;$AY1262)</f>
        <v>88720</v>
      </c>
    </row>
    <row r="1263" spans="46:63" ht="16.5" x14ac:dyDescent="0.2">
      <c r="AT1263" s="13">
        <v>1260</v>
      </c>
      <c r="AU1263" s="13">
        <f t="shared" si="304"/>
        <v>16</v>
      </c>
      <c r="AV1263" s="14">
        <f t="shared" si="305"/>
        <v>202106</v>
      </c>
      <c r="AW1263" s="14">
        <f t="shared" si="306"/>
        <v>1102021</v>
      </c>
      <c r="AX1263" s="13" t="s">
        <v>816</v>
      </c>
      <c r="AY1263" s="13">
        <f t="shared" si="307"/>
        <v>6</v>
      </c>
      <c r="AZ1263" s="13" t="s">
        <v>837</v>
      </c>
      <c r="BA1263" s="14">
        <f t="shared" si="308"/>
        <v>9</v>
      </c>
      <c r="BB1263" s="14" t="str">
        <f t="shared" si="309"/>
        <v>烈风螳螂魂珠-6 等级-9</v>
      </c>
      <c r="BC1263" s="25" t="s">
        <v>43</v>
      </c>
      <c r="BD1263" s="14">
        <f t="shared" si="310"/>
        <v>1800</v>
      </c>
      <c r="BE1263" s="14">
        <f>SUMIFS(BD$4:BD1263,$AU$4:$AU1263,"="&amp;$AU1263,$AY$4:$AY1263,"="&amp;$AY1263)</f>
        <v>8454</v>
      </c>
      <c r="BF1263" s="25" t="s">
        <v>846</v>
      </c>
      <c r="BG1263" s="14">
        <f t="shared" si="311"/>
        <v>750</v>
      </c>
      <c r="BH1263" s="14">
        <f>SUMIFS(BG$4:BG1263,AU$4:AU1263,"="&amp;AU1263,AY$4:AY1263,"="&amp;AY1263)</f>
        <v>3523</v>
      </c>
      <c r="BI1263" s="25" t="s">
        <v>847</v>
      </c>
      <c r="BJ1263" s="14">
        <f t="shared" si="312"/>
        <v>24000</v>
      </c>
      <c r="BK1263" s="14">
        <f>SUMIFS(BJ$4:BJ1263,$AU$4:$AU1263,"="&amp;$AU1263,$AY$4:$AY1263,"="&amp;$AY1263)</f>
        <v>112720</v>
      </c>
    </row>
    <row r="1264" spans="46:63" ht="16.5" x14ac:dyDescent="0.2">
      <c r="AT1264" s="13">
        <v>1261</v>
      </c>
      <c r="AU1264" s="13">
        <f t="shared" si="304"/>
        <v>16</v>
      </c>
      <c r="AV1264" s="14">
        <f t="shared" si="305"/>
        <v>202107</v>
      </c>
      <c r="AW1264" s="14">
        <f t="shared" si="306"/>
        <v>1102021</v>
      </c>
      <c r="AX1264" s="13" t="s">
        <v>816</v>
      </c>
      <c r="AY1264" s="13">
        <f t="shared" si="307"/>
        <v>7</v>
      </c>
      <c r="AZ1264" s="13" t="s">
        <v>837</v>
      </c>
      <c r="BA1264" s="14">
        <f t="shared" si="308"/>
        <v>0</v>
      </c>
      <c r="BB1264" s="14" t="str">
        <f t="shared" si="309"/>
        <v>烈风螳螂魂珠-7 等级-0</v>
      </c>
      <c r="BC1264" s="25" t="s">
        <v>43</v>
      </c>
      <c r="BD1264" s="14">
        <f t="shared" si="310"/>
        <v>0</v>
      </c>
      <c r="BE1264" s="14">
        <f>SUMIFS(BD$4:BD1264,$AU$4:$AU1264,"="&amp;$AU1264,$AY$4:$AY1264,"="&amp;$AY1264)</f>
        <v>0</v>
      </c>
      <c r="BF1264" s="25" t="s">
        <v>846</v>
      </c>
      <c r="BG1264" s="14">
        <f t="shared" si="311"/>
        <v>0</v>
      </c>
      <c r="BH1264" s="14">
        <f>SUMIFS(BG$4:BG1264,AU$4:AU1264,"="&amp;AU1264,AY$4:AY1264,"="&amp;AY1264)</f>
        <v>0</v>
      </c>
      <c r="BI1264" s="25" t="s">
        <v>847</v>
      </c>
      <c r="BJ1264" s="14">
        <f t="shared" si="312"/>
        <v>0</v>
      </c>
      <c r="BK1264" s="14">
        <f>SUMIFS(BJ$4:BJ1264,$AU$4:$AU1264,"="&amp;$AU1264,$AY$4:$AY1264,"="&amp;$AY1264)</f>
        <v>0</v>
      </c>
    </row>
    <row r="1265" spans="46:63" ht="16.5" x14ac:dyDescent="0.2">
      <c r="AT1265" s="13">
        <v>1262</v>
      </c>
      <c r="AU1265" s="13">
        <f t="shared" si="304"/>
        <v>16</v>
      </c>
      <c r="AV1265" s="14">
        <f t="shared" si="305"/>
        <v>202107</v>
      </c>
      <c r="AW1265" s="14">
        <f t="shared" si="306"/>
        <v>1102021</v>
      </c>
      <c r="AX1265" s="13" t="s">
        <v>816</v>
      </c>
      <c r="AY1265" s="13">
        <f t="shared" si="307"/>
        <v>7</v>
      </c>
      <c r="AZ1265" s="13" t="s">
        <v>837</v>
      </c>
      <c r="BA1265" s="14">
        <f t="shared" si="308"/>
        <v>1</v>
      </c>
      <c r="BB1265" s="14" t="str">
        <f t="shared" si="309"/>
        <v>烈风螳螂魂珠-7 等级-1</v>
      </c>
      <c r="BC1265" s="25" t="s">
        <v>43</v>
      </c>
      <c r="BD1265" s="14">
        <f t="shared" si="310"/>
        <v>288</v>
      </c>
      <c r="BE1265" s="14">
        <f>SUMIFS(BD$4:BD1265,$AU$4:$AU1265,"="&amp;$AU1265,$AY$4:$AY1265,"="&amp;$AY1265)</f>
        <v>288</v>
      </c>
      <c r="BF1265" s="25" t="s">
        <v>846</v>
      </c>
      <c r="BG1265" s="14">
        <f t="shared" si="311"/>
        <v>120</v>
      </c>
      <c r="BH1265" s="14">
        <f>SUMIFS(BG$4:BG1265,AU$4:AU1265,"="&amp;AU1265,AY$4:AY1265,"="&amp;AY1265)</f>
        <v>120</v>
      </c>
      <c r="BI1265" s="25" t="s">
        <v>847</v>
      </c>
      <c r="BJ1265" s="14">
        <f t="shared" si="312"/>
        <v>3840</v>
      </c>
      <c r="BK1265" s="14">
        <f>SUMIFS(BJ$4:BJ1265,$AU$4:$AU1265,"="&amp;$AU1265,$AY$4:$AY1265,"="&amp;$AY1265)</f>
        <v>3840</v>
      </c>
    </row>
    <row r="1266" spans="46:63" ht="16.5" x14ac:dyDescent="0.2">
      <c r="AT1266" s="13">
        <v>1263</v>
      </c>
      <c r="AU1266" s="13">
        <f t="shared" si="304"/>
        <v>16</v>
      </c>
      <c r="AV1266" s="14">
        <f t="shared" si="305"/>
        <v>202107</v>
      </c>
      <c r="AW1266" s="14">
        <f t="shared" si="306"/>
        <v>1102021</v>
      </c>
      <c r="AX1266" s="13" t="s">
        <v>816</v>
      </c>
      <c r="AY1266" s="13">
        <f t="shared" si="307"/>
        <v>7</v>
      </c>
      <c r="AZ1266" s="13" t="s">
        <v>837</v>
      </c>
      <c r="BA1266" s="14">
        <f t="shared" si="308"/>
        <v>2</v>
      </c>
      <c r="BB1266" s="14" t="str">
        <f t="shared" si="309"/>
        <v>烈风螳螂魂珠-7 等级-2</v>
      </c>
      <c r="BC1266" s="25" t="s">
        <v>43</v>
      </c>
      <c r="BD1266" s="14">
        <f t="shared" si="310"/>
        <v>432</v>
      </c>
      <c r="BE1266" s="14">
        <f>SUMIFS(BD$4:BD1266,$AU$4:$AU1266,"="&amp;$AU1266,$AY$4:$AY1266,"="&amp;$AY1266)</f>
        <v>720</v>
      </c>
      <c r="BF1266" s="25" t="s">
        <v>846</v>
      </c>
      <c r="BG1266" s="14">
        <f t="shared" si="311"/>
        <v>180</v>
      </c>
      <c r="BH1266" s="14">
        <f>SUMIFS(BG$4:BG1266,AU$4:AU1266,"="&amp;AU1266,AY$4:AY1266,"="&amp;AY1266)</f>
        <v>300</v>
      </c>
      <c r="BI1266" s="25" t="s">
        <v>847</v>
      </c>
      <c r="BJ1266" s="14">
        <f t="shared" si="312"/>
        <v>5760</v>
      </c>
      <c r="BK1266" s="14">
        <f>SUMIFS(BJ$4:BJ1266,$AU$4:$AU1266,"="&amp;$AU1266,$AY$4:$AY1266,"="&amp;$AY1266)</f>
        <v>9600</v>
      </c>
    </row>
    <row r="1267" spans="46:63" ht="16.5" x14ac:dyDescent="0.2">
      <c r="AT1267" s="13">
        <v>1264</v>
      </c>
      <c r="AU1267" s="13">
        <f t="shared" si="304"/>
        <v>16</v>
      </c>
      <c r="AV1267" s="14">
        <f t="shared" si="305"/>
        <v>202107</v>
      </c>
      <c r="AW1267" s="14">
        <f t="shared" si="306"/>
        <v>1102021</v>
      </c>
      <c r="AX1267" s="13" t="s">
        <v>816</v>
      </c>
      <c r="AY1267" s="13">
        <f t="shared" si="307"/>
        <v>7</v>
      </c>
      <c r="AZ1267" s="13" t="s">
        <v>837</v>
      </c>
      <c r="BA1267" s="14">
        <f t="shared" si="308"/>
        <v>3</v>
      </c>
      <c r="BB1267" s="14" t="str">
        <f t="shared" si="309"/>
        <v>烈风螳螂魂珠-7 等级-3</v>
      </c>
      <c r="BC1267" s="25" t="s">
        <v>43</v>
      </c>
      <c r="BD1267" s="14">
        <f t="shared" si="310"/>
        <v>576</v>
      </c>
      <c r="BE1267" s="14">
        <f>SUMIFS(BD$4:BD1267,$AU$4:$AU1267,"="&amp;$AU1267,$AY$4:$AY1267,"="&amp;$AY1267)</f>
        <v>1296</v>
      </c>
      <c r="BF1267" s="25" t="s">
        <v>846</v>
      </c>
      <c r="BG1267" s="14">
        <f t="shared" si="311"/>
        <v>240</v>
      </c>
      <c r="BH1267" s="14">
        <f>SUMIFS(BG$4:BG1267,AU$4:AU1267,"="&amp;AU1267,AY$4:AY1267,"="&amp;AY1267)</f>
        <v>540</v>
      </c>
      <c r="BI1267" s="25" t="s">
        <v>847</v>
      </c>
      <c r="BJ1267" s="14">
        <f t="shared" si="312"/>
        <v>7680</v>
      </c>
      <c r="BK1267" s="14">
        <f>SUMIFS(BJ$4:BJ1267,$AU$4:$AU1267,"="&amp;$AU1267,$AY$4:$AY1267,"="&amp;$AY1267)</f>
        <v>17280</v>
      </c>
    </row>
    <row r="1268" spans="46:63" ht="16.5" x14ac:dyDescent="0.2">
      <c r="AT1268" s="13">
        <v>1265</v>
      </c>
      <c r="AU1268" s="13">
        <f t="shared" si="304"/>
        <v>16</v>
      </c>
      <c r="AV1268" s="14">
        <f t="shared" si="305"/>
        <v>202107</v>
      </c>
      <c r="AW1268" s="14">
        <f t="shared" si="306"/>
        <v>1102021</v>
      </c>
      <c r="AX1268" s="13" t="s">
        <v>816</v>
      </c>
      <c r="AY1268" s="13">
        <f t="shared" si="307"/>
        <v>7</v>
      </c>
      <c r="AZ1268" s="13" t="s">
        <v>837</v>
      </c>
      <c r="BA1268" s="14">
        <f t="shared" si="308"/>
        <v>4</v>
      </c>
      <c r="BB1268" s="14" t="str">
        <f t="shared" si="309"/>
        <v>烈风螳螂魂珠-7 等级-4</v>
      </c>
      <c r="BC1268" s="25" t="s">
        <v>43</v>
      </c>
      <c r="BD1268" s="14">
        <f t="shared" si="310"/>
        <v>864</v>
      </c>
      <c r="BE1268" s="14">
        <f>SUMIFS(BD$4:BD1268,$AU$4:$AU1268,"="&amp;$AU1268,$AY$4:$AY1268,"="&amp;$AY1268)</f>
        <v>2160</v>
      </c>
      <c r="BF1268" s="25" t="s">
        <v>846</v>
      </c>
      <c r="BG1268" s="14">
        <f t="shared" si="311"/>
        <v>360</v>
      </c>
      <c r="BH1268" s="14">
        <f>SUMIFS(BG$4:BG1268,AU$4:AU1268,"="&amp;AU1268,AY$4:AY1268,"="&amp;AY1268)</f>
        <v>900</v>
      </c>
      <c r="BI1268" s="25" t="s">
        <v>847</v>
      </c>
      <c r="BJ1268" s="14">
        <f t="shared" si="312"/>
        <v>11520</v>
      </c>
      <c r="BK1268" s="14">
        <f>SUMIFS(BJ$4:BJ1268,$AU$4:$AU1268,"="&amp;$AU1268,$AY$4:$AY1268,"="&amp;$AY1268)</f>
        <v>28800</v>
      </c>
    </row>
    <row r="1269" spans="46:63" ht="16.5" x14ac:dyDescent="0.2">
      <c r="AT1269" s="13">
        <v>1266</v>
      </c>
      <c r="AU1269" s="13">
        <f t="shared" si="304"/>
        <v>16</v>
      </c>
      <c r="AV1269" s="14">
        <f t="shared" si="305"/>
        <v>202107</v>
      </c>
      <c r="AW1269" s="14">
        <f t="shared" si="306"/>
        <v>1102021</v>
      </c>
      <c r="AX1269" s="13" t="s">
        <v>816</v>
      </c>
      <c r="AY1269" s="13">
        <f t="shared" si="307"/>
        <v>7</v>
      </c>
      <c r="AZ1269" s="13" t="s">
        <v>837</v>
      </c>
      <c r="BA1269" s="14">
        <f t="shared" si="308"/>
        <v>5</v>
      </c>
      <c r="BB1269" s="14" t="str">
        <f t="shared" si="309"/>
        <v>烈风螳螂魂珠-7 等级-5</v>
      </c>
      <c r="BC1269" s="25" t="s">
        <v>43</v>
      </c>
      <c r="BD1269" s="14">
        <f t="shared" si="310"/>
        <v>1152</v>
      </c>
      <c r="BE1269" s="14">
        <f>SUMIFS(BD$4:BD1269,$AU$4:$AU1269,"="&amp;$AU1269,$AY$4:$AY1269,"="&amp;$AY1269)</f>
        <v>3312</v>
      </c>
      <c r="BF1269" s="25" t="s">
        <v>846</v>
      </c>
      <c r="BG1269" s="14">
        <f t="shared" si="311"/>
        <v>480</v>
      </c>
      <c r="BH1269" s="14">
        <f>SUMIFS(BG$4:BG1269,AU$4:AU1269,"="&amp;AU1269,AY$4:AY1269,"="&amp;AY1269)</f>
        <v>1380</v>
      </c>
      <c r="BI1269" s="25" t="s">
        <v>847</v>
      </c>
      <c r="BJ1269" s="14">
        <f t="shared" si="312"/>
        <v>15360</v>
      </c>
      <c r="BK1269" s="14">
        <f>SUMIFS(BJ$4:BJ1269,$AU$4:$AU1269,"="&amp;$AU1269,$AY$4:$AY1269,"="&amp;$AY1269)</f>
        <v>44160</v>
      </c>
    </row>
    <row r="1270" spans="46:63" ht="16.5" x14ac:dyDescent="0.2">
      <c r="AT1270" s="13">
        <v>1267</v>
      </c>
      <c r="AU1270" s="13">
        <f t="shared" si="304"/>
        <v>16</v>
      </c>
      <c r="AV1270" s="14">
        <f t="shared" si="305"/>
        <v>202107</v>
      </c>
      <c r="AW1270" s="14">
        <f t="shared" si="306"/>
        <v>1102021</v>
      </c>
      <c r="AX1270" s="13" t="s">
        <v>816</v>
      </c>
      <c r="AY1270" s="13">
        <f t="shared" si="307"/>
        <v>7</v>
      </c>
      <c r="AZ1270" s="13" t="s">
        <v>837</v>
      </c>
      <c r="BA1270" s="14">
        <f t="shared" si="308"/>
        <v>6</v>
      </c>
      <c r="BB1270" s="14" t="str">
        <f t="shared" si="309"/>
        <v>烈风螳螂魂珠-7 等级-6</v>
      </c>
      <c r="BC1270" s="25" t="s">
        <v>43</v>
      </c>
      <c r="BD1270" s="14">
        <f t="shared" si="310"/>
        <v>1440</v>
      </c>
      <c r="BE1270" s="14">
        <f>SUMIFS(BD$4:BD1270,$AU$4:$AU1270,"="&amp;$AU1270,$AY$4:$AY1270,"="&amp;$AY1270)</f>
        <v>4752</v>
      </c>
      <c r="BF1270" s="25" t="s">
        <v>846</v>
      </c>
      <c r="BG1270" s="14">
        <f t="shared" si="311"/>
        <v>600</v>
      </c>
      <c r="BH1270" s="14">
        <f>SUMIFS(BG$4:BG1270,AU$4:AU1270,"="&amp;AU1270,AY$4:AY1270,"="&amp;AY1270)</f>
        <v>1980</v>
      </c>
      <c r="BI1270" s="25" t="s">
        <v>847</v>
      </c>
      <c r="BJ1270" s="14">
        <f t="shared" si="312"/>
        <v>19200</v>
      </c>
      <c r="BK1270" s="14">
        <f>SUMIFS(BJ$4:BJ1270,$AU$4:$AU1270,"="&amp;$AU1270,$AY$4:$AY1270,"="&amp;$AY1270)</f>
        <v>63360</v>
      </c>
    </row>
    <row r="1271" spans="46:63" ht="16.5" x14ac:dyDescent="0.2">
      <c r="AT1271" s="13">
        <v>1268</v>
      </c>
      <c r="AU1271" s="13">
        <f t="shared" si="304"/>
        <v>16</v>
      </c>
      <c r="AV1271" s="14">
        <f t="shared" si="305"/>
        <v>202107</v>
      </c>
      <c r="AW1271" s="14">
        <f t="shared" si="306"/>
        <v>1102021</v>
      </c>
      <c r="AX1271" s="13" t="s">
        <v>816</v>
      </c>
      <c r="AY1271" s="13">
        <f t="shared" si="307"/>
        <v>7</v>
      </c>
      <c r="AZ1271" s="13" t="s">
        <v>837</v>
      </c>
      <c r="BA1271" s="14">
        <f t="shared" si="308"/>
        <v>7</v>
      </c>
      <c r="BB1271" s="14" t="str">
        <f t="shared" si="309"/>
        <v>烈风螳螂魂珠-7 等级-7</v>
      </c>
      <c r="BC1271" s="25" t="s">
        <v>43</v>
      </c>
      <c r="BD1271" s="14">
        <f t="shared" si="310"/>
        <v>1728</v>
      </c>
      <c r="BE1271" s="14">
        <f>SUMIFS(BD$4:BD1271,$AU$4:$AU1271,"="&amp;$AU1271,$AY$4:$AY1271,"="&amp;$AY1271)</f>
        <v>6480</v>
      </c>
      <c r="BF1271" s="25" t="s">
        <v>846</v>
      </c>
      <c r="BG1271" s="14">
        <f t="shared" si="311"/>
        <v>720</v>
      </c>
      <c r="BH1271" s="14">
        <f>SUMIFS(BG$4:BG1271,AU$4:AU1271,"="&amp;AU1271,AY$4:AY1271,"="&amp;AY1271)</f>
        <v>2700</v>
      </c>
      <c r="BI1271" s="25" t="s">
        <v>847</v>
      </c>
      <c r="BJ1271" s="14">
        <f t="shared" si="312"/>
        <v>23040</v>
      </c>
      <c r="BK1271" s="14">
        <f>SUMIFS(BJ$4:BJ1271,$AU$4:$AU1271,"="&amp;$AU1271,$AY$4:$AY1271,"="&amp;$AY1271)</f>
        <v>86400</v>
      </c>
    </row>
    <row r="1272" spans="46:63" ht="16.5" x14ac:dyDescent="0.2">
      <c r="AT1272" s="13">
        <v>1269</v>
      </c>
      <c r="AU1272" s="13">
        <f t="shared" si="304"/>
        <v>16</v>
      </c>
      <c r="AV1272" s="14">
        <f t="shared" si="305"/>
        <v>202107</v>
      </c>
      <c r="AW1272" s="14">
        <f t="shared" si="306"/>
        <v>1102021</v>
      </c>
      <c r="AX1272" s="13" t="s">
        <v>816</v>
      </c>
      <c r="AY1272" s="13">
        <f t="shared" si="307"/>
        <v>7</v>
      </c>
      <c r="AZ1272" s="13" t="s">
        <v>837</v>
      </c>
      <c r="BA1272" s="14">
        <f t="shared" si="308"/>
        <v>8</v>
      </c>
      <c r="BB1272" s="14" t="str">
        <f t="shared" si="309"/>
        <v>烈风螳螂魂珠-7 等级-8</v>
      </c>
      <c r="BC1272" s="25" t="s">
        <v>43</v>
      </c>
      <c r="BD1272" s="14">
        <f t="shared" si="310"/>
        <v>2016</v>
      </c>
      <c r="BE1272" s="14">
        <f>SUMIFS(BD$4:BD1272,$AU$4:$AU1272,"="&amp;$AU1272,$AY$4:$AY1272,"="&amp;$AY1272)</f>
        <v>8496</v>
      </c>
      <c r="BF1272" s="25" t="s">
        <v>846</v>
      </c>
      <c r="BG1272" s="14">
        <f t="shared" si="311"/>
        <v>840</v>
      </c>
      <c r="BH1272" s="14">
        <f>SUMIFS(BG$4:BG1272,AU$4:AU1272,"="&amp;AU1272,AY$4:AY1272,"="&amp;AY1272)</f>
        <v>3540</v>
      </c>
      <c r="BI1272" s="25" t="s">
        <v>847</v>
      </c>
      <c r="BJ1272" s="14">
        <f t="shared" si="312"/>
        <v>26880</v>
      </c>
      <c r="BK1272" s="14">
        <f>SUMIFS(BJ$4:BJ1272,$AU$4:$AU1272,"="&amp;$AU1272,$AY$4:$AY1272,"="&amp;$AY1272)</f>
        <v>113280</v>
      </c>
    </row>
    <row r="1273" spans="46:63" ht="16.5" x14ac:dyDescent="0.2">
      <c r="AT1273" s="13">
        <v>1270</v>
      </c>
      <c r="AU1273" s="13">
        <f t="shared" si="304"/>
        <v>16</v>
      </c>
      <c r="AV1273" s="14">
        <f t="shared" si="305"/>
        <v>202107</v>
      </c>
      <c r="AW1273" s="14">
        <f t="shared" si="306"/>
        <v>1102021</v>
      </c>
      <c r="AX1273" s="13" t="s">
        <v>816</v>
      </c>
      <c r="AY1273" s="13">
        <f t="shared" si="307"/>
        <v>7</v>
      </c>
      <c r="AZ1273" s="13" t="s">
        <v>837</v>
      </c>
      <c r="BA1273" s="14">
        <f t="shared" si="308"/>
        <v>9</v>
      </c>
      <c r="BB1273" s="14" t="str">
        <f t="shared" si="309"/>
        <v>烈风螳螂魂珠-7 等级-9</v>
      </c>
      <c r="BC1273" s="25" t="s">
        <v>43</v>
      </c>
      <c r="BD1273" s="14">
        <f t="shared" si="310"/>
        <v>2304</v>
      </c>
      <c r="BE1273" s="14">
        <f>SUMIFS(BD$4:BD1273,$AU$4:$AU1273,"="&amp;$AU1273,$AY$4:$AY1273,"="&amp;$AY1273)</f>
        <v>10800</v>
      </c>
      <c r="BF1273" s="25" t="s">
        <v>846</v>
      </c>
      <c r="BG1273" s="14">
        <f t="shared" si="311"/>
        <v>960</v>
      </c>
      <c r="BH1273" s="14">
        <f>SUMIFS(BG$4:BG1273,AU$4:AU1273,"="&amp;AU1273,AY$4:AY1273,"="&amp;AY1273)</f>
        <v>4500</v>
      </c>
      <c r="BI1273" s="25" t="s">
        <v>847</v>
      </c>
      <c r="BJ1273" s="14">
        <f t="shared" si="312"/>
        <v>30720</v>
      </c>
      <c r="BK1273" s="14">
        <f>SUMIFS(BJ$4:BJ1273,$AU$4:$AU1273,"="&amp;$AU1273,$AY$4:$AY1273,"="&amp;$AY1273)</f>
        <v>144000</v>
      </c>
    </row>
    <row r="1274" spans="46:63" ht="16.5" x14ac:dyDescent="0.2">
      <c r="AT1274" s="13">
        <v>1271</v>
      </c>
      <c r="AU1274" s="13">
        <f t="shared" si="304"/>
        <v>16</v>
      </c>
      <c r="AV1274" s="14">
        <f t="shared" si="305"/>
        <v>202108</v>
      </c>
      <c r="AW1274" s="14">
        <f t="shared" si="306"/>
        <v>1102021</v>
      </c>
      <c r="AX1274" s="13" t="s">
        <v>816</v>
      </c>
      <c r="AY1274" s="13">
        <f t="shared" si="307"/>
        <v>8</v>
      </c>
      <c r="AZ1274" s="13" t="s">
        <v>837</v>
      </c>
      <c r="BA1274" s="14">
        <f t="shared" si="308"/>
        <v>0</v>
      </c>
      <c r="BB1274" s="14" t="str">
        <f t="shared" si="309"/>
        <v>烈风螳螂魂珠-8 等级-0</v>
      </c>
      <c r="BC1274" s="25" t="s">
        <v>43</v>
      </c>
      <c r="BD1274" s="14">
        <f t="shared" si="310"/>
        <v>0</v>
      </c>
      <c r="BE1274" s="14">
        <f>SUMIFS(BD$4:BD1274,$AU$4:$AU1274,"="&amp;$AU1274,$AY$4:$AY1274,"="&amp;$AY1274)</f>
        <v>0</v>
      </c>
      <c r="BF1274" s="25" t="s">
        <v>846</v>
      </c>
      <c r="BG1274" s="14">
        <f t="shared" si="311"/>
        <v>0</v>
      </c>
      <c r="BH1274" s="14">
        <f>SUMIFS(BG$4:BG1274,AU$4:AU1274,"="&amp;AU1274,AY$4:AY1274,"="&amp;AY1274)</f>
        <v>0</v>
      </c>
      <c r="BI1274" s="25" t="s">
        <v>847</v>
      </c>
      <c r="BJ1274" s="14">
        <f t="shared" si="312"/>
        <v>0</v>
      </c>
      <c r="BK1274" s="14">
        <f>SUMIFS(BJ$4:BJ1274,$AU$4:$AU1274,"="&amp;$AU1274,$AY$4:$AY1274,"="&amp;$AY1274)</f>
        <v>0</v>
      </c>
    </row>
    <row r="1275" spans="46:63" ht="16.5" x14ac:dyDescent="0.2">
      <c r="AT1275" s="13">
        <v>1272</v>
      </c>
      <c r="AU1275" s="13">
        <f t="shared" si="304"/>
        <v>16</v>
      </c>
      <c r="AV1275" s="14">
        <f t="shared" si="305"/>
        <v>202108</v>
      </c>
      <c r="AW1275" s="14">
        <f t="shared" si="306"/>
        <v>1102021</v>
      </c>
      <c r="AX1275" s="13" t="s">
        <v>816</v>
      </c>
      <c r="AY1275" s="13">
        <f t="shared" si="307"/>
        <v>8</v>
      </c>
      <c r="AZ1275" s="13" t="s">
        <v>837</v>
      </c>
      <c r="BA1275" s="14">
        <f t="shared" si="308"/>
        <v>1</v>
      </c>
      <c r="BB1275" s="14" t="str">
        <f t="shared" si="309"/>
        <v>烈风螳螂魂珠-8 等级-1</v>
      </c>
      <c r="BC1275" s="25" t="s">
        <v>43</v>
      </c>
      <c r="BD1275" s="14">
        <f t="shared" si="310"/>
        <v>384</v>
      </c>
      <c r="BE1275" s="14">
        <f>SUMIFS(BD$4:BD1275,$AU$4:$AU1275,"="&amp;$AU1275,$AY$4:$AY1275,"="&amp;$AY1275)</f>
        <v>384</v>
      </c>
      <c r="BF1275" s="25" t="s">
        <v>846</v>
      </c>
      <c r="BG1275" s="14">
        <f t="shared" si="311"/>
        <v>160</v>
      </c>
      <c r="BH1275" s="14">
        <f>SUMIFS(BG$4:BG1275,AU$4:AU1275,"="&amp;AU1275,AY$4:AY1275,"="&amp;AY1275)</f>
        <v>160</v>
      </c>
      <c r="BI1275" s="25" t="s">
        <v>847</v>
      </c>
      <c r="BJ1275" s="14">
        <f t="shared" si="312"/>
        <v>5120</v>
      </c>
      <c r="BK1275" s="14">
        <f>SUMIFS(BJ$4:BJ1275,$AU$4:$AU1275,"="&amp;$AU1275,$AY$4:$AY1275,"="&amp;$AY1275)</f>
        <v>5120</v>
      </c>
    </row>
    <row r="1276" spans="46:63" ht="16.5" x14ac:dyDescent="0.2">
      <c r="AT1276" s="13">
        <v>1273</v>
      </c>
      <c r="AU1276" s="13">
        <f t="shared" si="304"/>
        <v>16</v>
      </c>
      <c r="AV1276" s="14">
        <f t="shared" si="305"/>
        <v>202108</v>
      </c>
      <c r="AW1276" s="14">
        <f t="shared" si="306"/>
        <v>1102021</v>
      </c>
      <c r="AX1276" s="13" t="s">
        <v>816</v>
      </c>
      <c r="AY1276" s="13">
        <f t="shared" si="307"/>
        <v>8</v>
      </c>
      <c r="AZ1276" s="13" t="s">
        <v>837</v>
      </c>
      <c r="BA1276" s="14">
        <f t="shared" si="308"/>
        <v>2</v>
      </c>
      <c r="BB1276" s="14" t="str">
        <f t="shared" si="309"/>
        <v>烈风螳螂魂珠-8 等级-2</v>
      </c>
      <c r="BC1276" s="25" t="s">
        <v>43</v>
      </c>
      <c r="BD1276" s="14">
        <f t="shared" si="310"/>
        <v>576</v>
      </c>
      <c r="BE1276" s="14">
        <f>SUMIFS(BD$4:BD1276,$AU$4:$AU1276,"="&amp;$AU1276,$AY$4:$AY1276,"="&amp;$AY1276)</f>
        <v>960</v>
      </c>
      <c r="BF1276" s="25" t="s">
        <v>846</v>
      </c>
      <c r="BG1276" s="14">
        <f t="shared" si="311"/>
        <v>240</v>
      </c>
      <c r="BH1276" s="14">
        <f>SUMIFS(BG$4:BG1276,AU$4:AU1276,"="&amp;AU1276,AY$4:AY1276,"="&amp;AY1276)</f>
        <v>400</v>
      </c>
      <c r="BI1276" s="25" t="s">
        <v>847</v>
      </c>
      <c r="BJ1276" s="14">
        <f t="shared" si="312"/>
        <v>7680</v>
      </c>
      <c r="BK1276" s="14">
        <f>SUMIFS(BJ$4:BJ1276,$AU$4:$AU1276,"="&amp;$AU1276,$AY$4:$AY1276,"="&amp;$AY1276)</f>
        <v>12800</v>
      </c>
    </row>
    <row r="1277" spans="46:63" ht="16.5" x14ac:dyDescent="0.2">
      <c r="AT1277" s="13">
        <v>1274</v>
      </c>
      <c r="AU1277" s="13">
        <f t="shared" si="304"/>
        <v>16</v>
      </c>
      <c r="AV1277" s="14">
        <f t="shared" si="305"/>
        <v>202108</v>
      </c>
      <c r="AW1277" s="14">
        <f t="shared" si="306"/>
        <v>1102021</v>
      </c>
      <c r="AX1277" s="13" t="s">
        <v>816</v>
      </c>
      <c r="AY1277" s="13">
        <f t="shared" si="307"/>
        <v>8</v>
      </c>
      <c r="AZ1277" s="13" t="s">
        <v>837</v>
      </c>
      <c r="BA1277" s="14">
        <f t="shared" si="308"/>
        <v>3</v>
      </c>
      <c r="BB1277" s="14" t="str">
        <f t="shared" si="309"/>
        <v>烈风螳螂魂珠-8 等级-3</v>
      </c>
      <c r="BC1277" s="25" t="s">
        <v>43</v>
      </c>
      <c r="BD1277" s="14">
        <f t="shared" si="310"/>
        <v>768</v>
      </c>
      <c r="BE1277" s="14">
        <f>SUMIFS(BD$4:BD1277,$AU$4:$AU1277,"="&amp;$AU1277,$AY$4:$AY1277,"="&amp;$AY1277)</f>
        <v>1728</v>
      </c>
      <c r="BF1277" s="25" t="s">
        <v>846</v>
      </c>
      <c r="BG1277" s="14">
        <f t="shared" si="311"/>
        <v>320</v>
      </c>
      <c r="BH1277" s="14">
        <f>SUMIFS(BG$4:BG1277,AU$4:AU1277,"="&amp;AU1277,AY$4:AY1277,"="&amp;AY1277)</f>
        <v>720</v>
      </c>
      <c r="BI1277" s="25" t="s">
        <v>847</v>
      </c>
      <c r="BJ1277" s="14">
        <f t="shared" si="312"/>
        <v>10240</v>
      </c>
      <c r="BK1277" s="14">
        <f>SUMIFS(BJ$4:BJ1277,$AU$4:$AU1277,"="&amp;$AU1277,$AY$4:$AY1277,"="&amp;$AY1277)</f>
        <v>23040</v>
      </c>
    </row>
    <row r="1278" spans="46:63" ht="16.5" x14ac:dyDescent="0.2">
      <c r="AT1278" s="13">
        <v>1275</v>
      </c>
      <c r="AU1278" s="13">
        <f t="shared" si="304"/>
        <v>16</v>
      </c>
      <c r="AV1278" s="14">
        <f t="shared" si="305"/>
        <v>202108</v>
      </c>
      <c r="AW1278" s="14">
        <f t="shared" si="306"/>
        <v>1102021</v>
      </c>
      <c r="AX1278" s="13" t="s">
        <v>816</v>
      </c>
      <c r="AY1278" s="13">
        <f t="shared" si="307"/>
        <v>8</v>
      </c>
      <c r="AZ1278" s="13" t="s">
        <v>837</v>
      </c>
      <c r="BA1278" s="14">
        <f t="shared" si="308"/>
        <v>4</v>
      </c>
      <c r="BB1278" s="14" t="str">
        <f t="shared" si="309"/>
        <v>烈风螳螂魂珠-8 等级-4</v>
      </c>
      <c r="BC1278" s="25" t="s">
        <v>43</v>
      </c>
      <c r="BD1278" s="14">
        <f t="shared" si="310"/>
        <v>1152</v>
      </c>
      <c r="BE1278" s="14">
        <f>SUMIFS(BD$4:BD1278,$AU$4:$AU1278,"="&amp;$AU1278,$AY$4:$AY1278,"="&amp;$AY1278)</f>
        <v>2880</v>
      </c>
      <c r="BF1278" s="25" t="s">
        <v>846</v>
      </c>
      <c r="BG1278" s="14">
        <f t="shared" si="311"/>
        <v>480</v>
      </c>
      <c r="BH1278" s="14">
        <f>SUMIFS(BG$4:BG1278,AU$4:AU1278,"="&amp;AU1278,AY$4:AY1278,"="&amp;AY1278)</f>
        <v>1200</v>
      </c>
      <c r="BI1278" s="25" t="s">
        <v>847</v>
      </c>
      <c r="BJ1278" s="14">
        <f t="shared" si="312"/>
        <v>15360</v>
      </c>
      <c r="BK1278" s="14">
        <f>SUMIFS(BJ$4:BJ1278,$AU$4:$AU1278,"="&amp;$AU1278,$AY$4:$AY1278,"="&amp;$AY1278)</f>
        <v>38400</v>
      </c>
    </row>
    <row r="1279" spans="46:63" ht="16.5" x14ac:dyDescent="0.2">
      <c r="AT1279" s="13">
        <v>1276</v>
      </c>
      <c r="AU1279" s="13">
        <f t="shared" si="304"/>
        <v>16</v>
      </c>
      <c r="AV1279" s="14">
        <f t="shared" si="305"/>
        <v>202108</v>
      </c>
      <c r="AW1279" s="14">
        <f t="shared" si="306"/>
        <v>1102021</v>
      </c>
      <c r="AX1279" s="13" t="s">
        <v>816</v>
      </c>
      <c r="AY1279" s="13">
        <f t="shared" si="307"/>
        <v>8</v>
      </c>
      <c r="AZ1279" s="13" t="s">
        <v>837</v>
      </c>
      <c r="BA1279" s="14">
        <f t="shared" si="308"/>
        <v>5</v>
      </c>
      <c r="BB1279" s="14" t="str">
        <f t="shared" si="309"/>
        <v>烈风螳螂魂珠-8 等级-5</v>
      </c>
      <c r="BC1279" s="25" t="s">
        <v>43</v>
      </c>
      <c r="BD1279" s="14">
        <f t="shared" si="310"/>
        <v>1536</v>
      </c>
      <c r="BE1279" s="14">
        <f>SUMIFS(BD$4:BD1279,$AU$4:$AU1279,"="&amp;$AU1279,$AY$4:$AY1279,"="&amp;$AY1279)</f>
        <v>4416</v>
      </c>
      <c r="BF1279" s="25" t="s">
        <v>846</v>
      </c>
      <c r="BG1279" s="14">
        <f t="shared" si="311"/>
        <v>640</v>
      </c>
      <c r="BH1279" s="14">
        <f>SUMIFS(BG$4:BG1279,AU$4:AU1279,"="&amp;AU1279,AY$4:AY1279,"="&amp;AY1279)</f>
        <v>1840</v>
      </c>
      <c r="BI1279" s="25" t="s">
        <v>847</v>
      </c>
      <c r="BJ1279" s="14">
        <f t="shared" si="312"/>
        <v>20480</v>
      </c>
      <c r="BK1279" s="14">
        <f>SUMIFS(BJ$4:BJ1279,$AU$4:$AU1279,"="&amp;$AU1279,$AY$4:$AY1279,"="&amp;$AY1279)</f>
        <v>58880</v>
      </c>
    </row>
    <row r="1280" spans="46:63" ht="16.5" x14ac:dyDescent="0.2">
      <c r="AT1280" s="13">
        <v>1277</v>
      </c>
      <c r="AU1280" s="13">
        <f t="shared" si="304"/>
        <v>16</v>
      </c>
      <c r="AV1280" s="14">
        <f t="shared" si="305"/>
        <v>202108</v>
      </c>
      <c r="AW1280" s="14">
        <f t="shared" si="306"/>
        <v>1102021</v>
      </c>
      <c r="AX1280" s="13" t="s">
        <v>816</v>
      </c>
      <c r="AY1280" s="13">
        <f t="shared" si="307"/>
        <v>8</v>
      </c>
      <c r="AZ1280" s="13" t="s">
        <v>837</v>
      </c>
      <c r="BA1280" s="14">
        <f t="shared" si="308"/>
        <v>6</v>
      </c>
      <c r="BB1280" s="14" t="str">
        <f t="shared" si="309"/>
        <v>烈风螳螂魂珠-8 等级-6</v>
      </c>
      <c r="BC1280" s="25" t="s">
        <v>43</v>
      </c>
      <c r="BD1280" s="14">
        <f t="shared" si="310"/>
        <v>1920</v>
      </c>
      <c r="BE1280" s="14">
        <f>SUMIFS(BD$4:BD1280,$AU$4:$AU1280,"="&amp;$AU1280,$AY$4:$AY1280,"="&amp;$AY1280)</f>
        <v>6336</v>
      </c>
      <c r="BF1280" s="25" t="s">
        <v>846</v>
      </c>
      <c r="BG1280" s="14">
        <f t="shared" si="311"/>
        <v>800</v>
      </c>
      <c r="BH1280" s="14">
        <f>SUMIFS(BG$4:BG1280,AU$4:AU1280,"="&amp;AU1280,AY$4:AY1280,"="&amp;AY1280)</f>
        <v>2640</v>
      </c>
      <c r="BI1280" s="25" t="s">
        <v>847</v>
      </c>
      <c r="BJ1280" s="14">
        <f t="shared" si="312"/>
        <v>25600</v>
      </c>
      <c r="BK1280" s="14">
        <f>SUMIFS(BJ$4:BJ1280,$AU$4:$AU1280,"="&amp;$AU1280,$AY$4:$AY1280,"="&amp;$AY1280)</f>
        <v>84480</v>
      </c>
    </row>
    <row r="1281" spans="46:63" ht="16.5" x14ac:dyDescent="0.2">
      <c r="AT1281" s="13">
        <v>1278</v>
      </c>
      <c r="AU1281" s="13">
        <f t="shared" si="304"/>
        <v>16</v>
      </c>
      <c r="AV1281" s="14">
        <f t="shared" si="305"/>
        <v>202108</v>
      </c>
      <c r="AW1281" s="14">
        <f t="shared" si="306"/>
        <v>1102021</v>
      </c>
      <c r="AX1281" s="13" t="s">
        <v>816</v>
      </c>
      <c r="AY1281" s="13">
        <f t="shared" si="307"/>
        <v>8</v>
      </c>
      <c r="AZ1281" s="13" t="s">
        <v>837</v>
      </c>
      <c r="BA1281" s="14">
        <f t="shared" si="308"/>
        <v>7</v>
      </c>
      <c r="BB1281" s="14" t="str">
        <f t="shared" si="309"/>
        <v>烈风螳螂魂珠-8 等级-7</v>
      </c>
      <c r="BC1281" s="25" t="s">
        <v>43</v>
      </c>
      <c r="BD1281" s="14">
        <f t="shared" si="310"/>
        <v>2304</v>
      </c>
      <c r="BE1281" s="14">
        <f>SUMIFS(BD$4:BD1281,$AU$4:$AU1281,"="&amp;$AU1281,$AY$4:$AY1281,"="&amp;$AY1281)</f>
        <v>8640</v>
      </c>
      <c r="BF1281" s="25" t="s">
        <v>846</v>
      </c>
      <c r="BG1281" s="14">
        <f t="shared" si="311"/>
        <v>960</v>
      </c>
      <c r="BH1281" s="14">
        <f>SUMIFS(BG$4:BG1281,AU$4:AU1281,"="&amp;AU1281,AY$4:AY1281,"="&amp;AY1281)</f>
        <v>3600</v>
      </c>
      <c r="BI1281" s="25" t="s">
        <v>847</v>
      </c>
      <c r="BJ1281" s="14">
        <f t="shared" si="312"/>
        <v>30720</v>
      </c>
      <c r="BK1281" s="14">
        <f>SUMIFS(BJ$4:BJ1281,$AU$4:$AU1281,"="&amp;$AU1281,$AY$4:$AY1281,"="&amp;$AY1281)</f>
        <v>115200</v>
      </c>
    </row>
    <row r="1282" spans="46:63" ht="16.5" x14ac:dyDescent="0.2">
      <c r="AT1282" s="13">
        <v>1279</v>
      </c>
      <c r="AU1282" s="13">
        <f t="shared" si="304"/>
        <v>16</v>
      </c>
      <c r="AV1282" s="14">
        <f t="shared" si="305"/>
        <v>202108</v>
      </c>
      <c r="AW1282" s="14">
        <f t="shared" si="306"/>
        <v>1102021</v>
      </c>
      <c r="AX1282" s="13" t="s">
        <v>816</v>
      </c>
      <c r="AY1282" s="13">
        <f t="shared" si="307"/>
        <v>8</v>
      </c>
      <c r="AZ1282" s="13" t="s">
        <v>837</v>
      </c>
      <c r="BA1282" s="14">
        <f t="shared" si="308"/>
        <v>8</v>
      </c>
      <c r="BB1282" s="14" t="str">
        <f t="shared" si="309"/>
        <v>烈风螳螂魂珠-8 等级-8</v>
      </c>
      <c r="BC1282" s="25" t="s">
        <v>43</v>
      </c>
      <c r="BD1282" s="14">
        <f t="shared" si="310"/>
        <v>2688</v>
      </c>
      <c r="BE1282" s="14">
        <f>SUMIFS(BD$4:BD1282,$AU$4:$AU1282,"="&amp;$AU1282,$AY$4:$AY1282,"="&amp;$AY1282)</f>
        <v>11328</v>
      </c>
      <c r="BF1282" s="25" t="s">
        <v>846</v>
      </c>
      <c r="BG1282" s="14">
        <f t="shared" si="311"/>
        <v>1120</v>
      </c>
      <c r="BH1282" s="14">
        <f>SUMIFS(BG$4:BG1282,AU$4:AU1282,"="&amp;AU1282,AY$4:AY1282,"="&amp;AY1282)</f>
        <v>4720</v>
      </c>
      <c r="BI1282" s="25" t="s">
        <v>847</v>
      </c>
      <c r="BJ1282" s="14">
        <f t="shared" si="312"/>
        <v>35840</v>
      </c>
      <c r="BK1282" s="14">
        <f>SUMIFS(BJ$4:BJ1282,$AU$4:$AU1282,"="&amp;$AU1282,$AY$4:$AY1282,"="&amp;$AY1282)</f>
        <v>151040</v>
      </c>
    </row>
    <row r="1283" spans="46:63" ht="16.5" x14ac:dyDescent="0.2">
      <c r="AT1283" s="13">
        <v>1280</v>
      </c>
      <c r="AU1283" s="13">
        <f t="shared" si="304"/>
        <v>16</v>
      </c>
      <c r="AV1283" s="14">
        <f t="shared" si="305"/>
        <v>202108</v>
      </c>
      <c r="AW1283" s="14">
        <f t="shared" si="306"/>
        <v>1102021</v>
      </c>
      <c r="AX1283" s="13" t="s">
        <v>816</v>
      </c>
      <c r="AY1283" s="13">
        <f t="shared" si="307"/>
        <v>8</v>
      </c>
      <c r="AZ1283" s="13" t="s">
        <v>837</v>
      </c>
      <c r="BA1283" s="14">
        <f t="shared" si="308"/>
        <v>9</v>
      </c>
      <c r="BB1283" s="14" t="str">
        <f t="shared" si="309"/>
        <v>烈风螳螂魂珠-8 等级-9</v>
      </c>
      <c r="BC1283" s="25" t="s">
        <v>43</v>
      </c>
      <c r="BD1283" s="14">
        <f t="shared" si="310"/>
        <v>3072</v>
      </c>
      <c r="BE1283" s="14">
        <f>SUMIFS(BD$4:BD1283,$AU$4:$AU1283,"="&amp;$AU1283,$AY$4:$AY1283,"="&amp;$AY1283)</f>
        <v>14400</v>
      </c>
      <c r="BF1283" s="25" t="s">
        <v>846</v>
      </c>
      <c r="BG1283" s="14">
        <f t="shared" si="311"/>
        <v>1280</v>
      </c>
      <c r="BH1283" s="14">
        <f>SUMIFS(BG$4:BG1283,AU$4:AU1283,"="&amp;AU1283,AY$4:AY1283,"="&amp;AY1283)</f>
        <v>6000</v>
      </c>
      <c r="BI1283" s="25" t="s">
        <v>847</v>
      </c>
      <c r="BJ1283" s="14">
        <f t="shared" si="312"/>
        <v>40960</v>
      </c>
      <c r="BK1283" s="14">
        <f>SUMIFS(BJ$4:BJ1283,$AU$4:$AU1283,"="&amp;$AU1283,$AY$4:$AY1283,"="&amp;$AY1283)</f>
        <v>192000</v>
      </c>
    </row>
    <row r="1284" spans="46:63" ht="16.5" x14ac:dyDescent="0.2">
      <c r="AT1284" s="13">
        <v>1281</v>
      </c>
      <c r="AU1284" s="13">
        <f t="shared" si="304"/>
        <v>17</v>
      </c>
      <c r="AV1284" s="14">
        <f t="shared" si="305"/>
        <v>202401</v>
      </c>
      <c r="AW1284" s="14">
        <f t="shared" si="306"/>
        <v>1102024</v>
      </c>
      <c r="AX1284" s="13" t="s">
        <v>816</v>
      </c>
      <c r="AY1284" s="13">
        <f t="shared" si="307"/>
        <v>1</v>
      </c>
      <c r="AZ1284" s="13" t="s">
        <v>837</v>
      </c>
      <c r="BA1284" s="14">
        <f t="shared" si="308"/>
        <v>0</v>
      </c>
      <c r="BB1284" s="14" t="str">
        <f t="shared" si="309"/>
        <v>朱仙魂珠-1 等级-0</v>
      </c>
      <c r="BC1284" s="25" t="s">
        <v>43</v>
      </c>
      <c r="BD1284" s="14">
        <f t="shared" si="310"/>
        <v>0</v>
      </c>
      <c r="BE1284" s="14">
        <f>SUMIFS(BD$4:BD1284,$AU$4:$AU1284,"="&amp;$AU1284,$AY$4:$AY1284,"="&amp;$AY1284)</f>
        <v>0</v>
      </c>
      <c r="BF1284" s="25" t="s">
        <v>846</v>
      </c>
      <c r="BG1284" s="14">
        <f t="shared" si="311"/>
        <v>0</v>
      </c>
      <c r="BH1284" s="14">
        <f>SUMIFS(BG$4:BG1284,AU$4:AU1284,"="&amp;AU1284,AY$4:AY1284,"="&amp;AY1284)</f>
        <v>0</v>
      </c>
      <c r="BI1284" s="25" t="s">
        <v>847</v>
      </c>
      <c r="BJ1284" s="14">
        <f t="shared" si="312"/>
        <v>0</v>
      </c>
      <c r="BK1284" s="14">
        <f>SUMIFS(BJ$4:BJ1284,$AU$4:$AU1284,"="&amp;$AU1284,$AY$4:$AY1284,"="&amp;$AY1284)</f>
        <v>0</v>
      </c>
    </row>
    <row r="1285" spans="46:63" ht="16.5" x14ac:dyDescent="0.2">
      <c r="AT1285" s="13">
        <v>1282</v>
      </c>
      <c r="AU1285" s="13">
        <f t="shared" ref="AU1285:AU1348" si="313">INT((AT1285-1)/80)+1</f>
        <v>17</v>
      </c>
      <c r="AV1285" s="14">
        <f t="shared" ref="AV1285:AV1348" si="314">INDEX($AJ$4:$AJ$203,(AU1285-1)*8+AY1285)</f>
        <v>202401</v>
      </c>
      <c r="AW1285" s="14">
        <f t="shared" ref="AW1285:AW1348" si="315">INDEX($W$4:$W$28,AU1285)</f>
        <v>1102024</v>
      </c>
      <c r="AX1285" s="13" t="s">
        <v>816</v>
      </c>
      <c r="AY1285" s="13">
        <f t="shared" ref="AY1285:AY1348" si="316">INT(((AT1285-(AU1285-1)*80)-1)/10)+1</f>
        <v>1</v>
      </c>
      <c r="AZ1285" s="13" t="s">
        <v>837</v>
      </c>
      <c r="BA1285" s="14">
        <f t="shared" ref="BA1285:BA1348" si="317">AT1285-(AU1285-1)*80-(AY1285-1)*10-1</f>
        <v>1</v>
      </c>
      <c r="BB1285" s="14" t="str">
        <f t="shared" ref="BB1285:BB1348" si="318">INDEX($X$4:$X$28,AU1285)&amp;"魂珠-"&amp;AY1285&amp;" 等级-"&amp;BA1285</f>
        <v>朱仙魂珠-1 等级-1</v>
      </c>
      <c r="BC1285" s="25" t="s">
        <v>43</v>
      </c>
      <c r="BD1285" s="14">
        <f t="shared" ref="BD1285:BD1348" si="319">ROUND(INDEX(Q$4:Q$83,($AY1285-1)*10+$BA1285+1)*INDEX(AC$4:AC$28,$AU1285),0)</f>
        <v>40</v>
      </c>
      <c r="BE1285" s="14">
        <f>SUMIFS(BD$4:BD1285,$AU$4:$AU1285,"="&amp;$AU1285,$AY$4:$AY1285,"="&amp;$AY1285)</f>
        <v>40</v>
      </c>
      <c r="BF1285" s="25" t="s">
        <v>846</v>
      </c>
      <c r="BG1285" s="14">
        <f t="shared" ref="BG1285:BG1348" si="320">ROUND(INDEX(R$4:R$83,($AY1285-1)*10+$BA1285+1)*INDEX(AD$4:AD$28,$AU1285),0)</f>
        <v>20</v>
      </c>
      <c r="BH1285" s="14">
        <f>SUMIFS(BG$4:BG1285,AU$4:AU1285,"="&amp;AU1285,AY$4:AY1285,"="&amp;AY1285)</f>
        <v>20</v>
      </c>
      <c r="BI1285" s="25" t="s">
        <v>847</v>
      </c>
      <c r="BJ1285" s="14">
        <f t="shared" ref="BJ1285:BJ1348" si="321">ROUND(INDEX(S$4:S$83,($AY1285-1)*10+$BA1285+1)*INDEX(AE$4:AE$28,$AU1285),0)</f>
        <v>800</v>
      </c>
      <c r="BK1285" s="14">
        <f>SUMIFS(BJ$4:BJ1285,$AU$4:$AU1285,"="&amp;$AU1285,$AY$4:$AY1285,"="&amp;$AY1285)</f>
        <v>800</v>
      </c>
    </row>
    <row r="1286" spans="46:63" ht="16.5" x14ac:dyDescent="0.2">
      <c r="AT1286" s="13">
        <v>1283</v>
      </c>
      <c r="AU1286" s="13">
        <f t="shared" si="313"/>
        <v>17</v>
      </c>
      <c r="AV1286" s="14">
        <f t="shared" si="314"/>
        <v>202401</v>
      </c>
      <c r="AW1286" s="14">
        <f t="shared" si="315"/>
        <v>1102024</v>
      </c>
      <c r="AX1286" s="13" t="s">
        <v>816</v>
      </c>
      <c r="AY1286" s="13">
        <f t="shared" si="316"/>
        <v>1</v>
      </c>
      <c r="AZ1286" s="13" t="s">
        <v>837</v>
      </c>
      <c r="BA1286" s="14">
        <f t="shared" si="317"/>
        <v>2</v>
      </c>
      <c r="BB1286" s="14" t="str">
        <f t="shared" si="318"/>
        <v>朱仙魂珠-1 等级-2</v>
      </c>
      <c r="BC1286" s="25" t="s">
        <v>43</v>
      </c>
      <c r="BD1286" s="14">
        <f t="shared" si="319"/>
        <v>60</v>
      </c>
      <c r="BE1286" s="14">
        <f>SUMIFS(BD$4:BD1286,$AU$4:$AU1286,"="&amp;$AU1286,$AY$4:$AY1286,"="&amp;$AY1286)</f>
        <v>100</v>
      </c>
      <c r="BF1286" s="25" t="s">
        <v>846</v>
      </c>
      <c r="BG1286" s="14">
        <f t="shared" si="320"/>
        <v>30</v>
      </c>
      <c r="BH1286" s="14">
        <f>SUMIFS(BG$4:BG1286,AU$4:AU1286,"="&amp;AU1286,AY$4:AY1286,"="&amp;AY1286)</f>
        <v>50</v>
      </c>
      <c r="BI1286" s="25" t="s">
        <v>847</v>
      </c>
      <c r="BJ1286" s="14">
        <f t="shared" si="321"/>
        <v>1200</v>
      </c>
      <c r="BK1286" s="14">
        <f>SUMIFS(BJ$4:BJ1286,$AU$4:$AU1286,"="&amp;$AU1286,$AY$4:$AY1286,"="&amp;$AY1286)</f>
        <v>2000</v>
      </c>
    </row>
    <row r="1287" spans="46:63" ht="16.5" x14ac:dyDescent="0.2">
      <c r="AT1287" s="13">
        <v>1284</v>
      </c>
      <c r="AU1287" s="13">
        <f t="shared" si="313"/>
        <v>17</v>
      </c>
      <c r="AV1287" s="14">
        <f t="shared" si="314"/>
        <v>202401</v>
      </c>
      <c r="AW1287" s="14">
        <f t="shared" si="315"/>
        <v>1102024</v>
      </c>
      <c r="AX1287" s="13" t="s">
        <v>816</v>
      </c>
      <c r="AY1287" s="13">
        <f t="shared" si="316"/>
        <v>1</v>
      </c>
      <c r="AZ1287" s="13" t="s">
        <v>837</v>
      </c>
      <c r="BA1287" s="14">
        <f t="shared" si="317"/>
        <v>3</v>
      </c>
      <c r="BB1287" s="14" t="str">
        <f t="shared" si="318"/>
        <v>朱仙魂珠-1 等级-3</v>
      </c>
      <c r="BC1287" s="25" t="s">
        <v>43</v>
      </c>
      <c r="BD1287" s="14">
        <f t="shared" si="319"/>
        <v>80</v>
      </c>
      <c r="BE1287" s="14">
        <f>SUMIFS(BD$4:BD1287,$AU$4:$AU1287,"="&amp;$AU1287,$AY$4:$AY1287,"="&amp;$AY1287)</f>
        <v>180</v>
      </c>
      <c r="BF1287" s="25" t="s">
        <v>846</v>
      </c>
      <c r="BG1287" s="14">
        <f t="shared" si="320"/>
        <v>40</v>
      </c>
      <c r="BH1287" s="14">
        <f>SUMIFS(BG$4:BG1287,AU$4:AU1287,"="&amp;AU1287,AY$4:AY1287,"="&amp;AY1287)</f>
        <v>90</v>
      </c>
      <c r="BI1287" s="25" t="s">
        <v>847</v>
      </c>
      <c r="BJ1287" s="14">
        <f t="shared" si="321"/>
        <v>1600</v>
      </c>
      <c r="BK1287" s="14">
        <f>SUMIFS(BJ$4:BJ1287,$AU$4:$AU1287,"="&amp;$AU1287,$AY$4:$AY1287,"="&amp;$AY1287)</f>
        <v>3600</v>
      </c>
    </row>
    <row r="1288" spans="46:63" ht="16.5" x14ac:dyDescent="0.2">
      <c r="AT1288" s="13">
        <v>1285</v>
      </c>
      <c r="AU1288" s="13">
        <f t="shared" si="313"/>
        <v>17</v>
      </c>
      <c r="AV1288" s="14">
        <f t="shared" si="314"/>
        <v>202401</v>
      </c>
      <c r="AW1288" s="14">
        <f t="shared" si="315"/>
        <v>1102024</v>
      </c>
      <c r="AX1288" s="13" t="s">
        <v>816</v>
      </c>
      <c r="AY1288" s="13">
        <f t="shared" si="316"/>
        <v>1</v>
      </c>
      <c r="AZ1288" s="13" t="s">
        <v>837</v>
      </c>
      <c r="BA1288" s="14">
        <f t="shared" si="317"/>
        <v>4</v>
      </c>
      <c r="BB1288" s="14" t="str">
        <f t="shared" si="318"/>
        <v>朱仙魂珠-1 等级-4</v>
      </c>
      <c r="BC1288" s="25" t="s">
        <v>43</v>
      </c>
      <c r="BD1288" s="14">
        <f t="shared" si="319"/>
        <v>120</v>
      </c>
      <c r="BE1288" s="14">
        <f>SUMIFS(BD$4:BD1288,$AU$4:$AU1288,"="&amp;$AU1288,$AY$4:$AY1288,"="&amp;$AY1288)</f>
        <v>300</v>
      </c>
      <c r="BF1288" s="25" t="s">
        <v>846</v>
      </c>
      <c r="BG1288" s="14">
        <f t="shared" si="320"/>
        <v>60</v>
      </c>
      <c r="BH1288" s="14">
        <f>SUMIFS(BG$4:BG1288,AU$4:AU1288,"="&amp;AU1288,AY$4:AY1288,"="&amp;AY1288)</f>
        <v>150</v>
      </c>
      <c r="BI1288" s="25" t="s">
        <v>847</v>
      </c>
      <c r="BJ1288" s="14">
        <f t="shared" si="321"/>
        <v>2400</v>
      </c>
      <c r="BK1288" s="14">
        <f>SUMIFS(BJ$4:BJ1288,$AU$4:$AU1288,"="&amp;$AU1288,$AY$4:$AY1288,"="&amp;$AY1288)</f>
        <v>6000</v>
      </c>
    </row>
    <row r="1289" spans="46:63" ht="16.5" x14ac:dyDescent="0.2">
      <c r="AT1289" s="13">
        <v>1286</v>
      </c>
      <c r="AU1289" s="13">
        <f t="shared" si="313"/>
        <v>17</v>
      </c>
      <c r="AV1289" s="14">
        <f t="shared" si="314"/>
        <v>202401</v>
      </c>
      <c r="AW1289" s="14">
        <f t="shared" si="315"/>
        <v>1102024</v>
      </c>
      <c r="AX1289" s="13" t="s">
        <v>816</v>
      </c>
      <c r="AY1289" s="13">
        <f t="shared" si="316"/>
        <v>1</v>
      </c>
      <c r="AZ1289" s="13" t="s">
        <v>837</v>
      </c>
      <c r="BA1289" s="14">
        <f t="shared" si="317"/>
        <v>5</v>
      </c>
      <c r="BB1289" s="14" t="str">
        <f t="shared" si="318"/>
        <v>朱仙魂珠-1 等级-5</v>
      </c>
      <c r="BC1289" s="25" t="s">
        <v>43</v>
      </c>
      <c r="BD1289" s="14">
        <f t="shared" si="319"/>
        <v>160</v>
      </c>
      <c r="BE1289" s="14">
        <f>SUMIFS(BD$4:BD1289,$AU$4:$AU1289,"="&amp;$AU1289,$AY$4:$AY1289,"="&amp;$AY1289)</f>
        <v>460</v>
      </c>
      <c r="BF1289" s="25" t="s">
        <v>846</v>
      </c>
      <c r="BG1289" s="14">
        <f t="shared" si="320"/>
        <v>80</v>
      </c>
      <c r="BH1289" s="14">
        <f>SUMIFS(BG$4:BG1289,AU$4:AU1289,"="&amp;AU1289,AY$4:AY1289,"="&amp;AY1289)</f>
        <v>230</v>
      </c>
      <c r="BI1289" s="25" t="s">
        <v>847</v>
      </c>
      <c r="BJ1289" s="14">
        <f t="shared" si="321"/>
        <v>3200</v>
      </c>
      <c r="BK1289" s="14">
        <f>SUMIFS(BJ$4:BJ1289,$AU$4:$AU1289,"="&amp;$AU1289,$AY$4:$AY1289,"="&amp;$AY1289)</f>
        <v>9200</v>
      </c>
    </row>
    <row r="1290" spans="46:63" ht="16.5" x14ac:dyDescent="0.2">
      <c r="AT1290" s="13">
        <v>1287</v>
      </c>
      <c r="AU1290" s="13">
        <f t="shared" si="313"/>
        <v>17</v>
      </c>
      <c r="AV1290" s="14">
        <f t="shared" si="314"/>
        <v>202401</v>
      </c>
      <c r="AW1290" s="14">
        <f t="shared" si="315"/>
        <v>1102024</v>
      </c>
      <c r="AX1290" s="13" t="s">
        <v>816</v>
      </c>
      <c r="AY1290" s="13">
        <f t="shared" si="316"/>
        <v>1</v>
      </c>
      <c r="AZ1290" s="13" t="s">
        <v>837</v>
      </c>
      <c r="BA1290" s="14">
        <f t="shared" si="317"/>
        <v>6</v>
      </c>
      <c r="BB1290" s="14" t="str">
        <f t="shared" si="318"/>
        <v>朱仙魂珠-1 等级-6</v>
      </c>
      <c r="BC1290" s="25" t="s">
        <v>43</v>
      </c>
      <c r="BD1290" s="14">
        <f t="shared" si="319"/>
        <v>200</v>
      </c>
      <c r="BE1290" s="14">
        <f>SUMIFS(BD$4:BD1290,$AU$4:$AU1290,"="&amp;$AU1290,$AY$4:$AY1290,"="&amp;$AY1290)</f>
        <v>660</v>
      </c>
      <c r="BF1290" s="25" t="s">
        <v>846</v>
      </c>
      <c r="BG1290" s="14">
        <f t="shared" si="320"/>
        <v>100</v>
      </c>
      <c r="BH1290" s="14">
        <f>SUMIFS(BG$4:BG1290,AU$4:AU1290,"="&amp;AU1290,AY$4:AY1290,"="&amp;AY1290)</f>
        <v>330</v>
      </c>
      <c r="BI1290" s="25" t="s">
        <v>847</v>
      </c>
      <c r="BJ1290" s="14">
        <f t="shared" si="321"/>
        <v>4000</v>
      </c>
      <c r="BK1290" s="14">
        <f>SUMIFS(BJ$4:BJ1290,$AU$4:$AU1290,"="&amp;$AU1290,$AY$4:$AY1290,"="&amp;$AY1290)</f>
        <v>13200</v>
      </c>
    </row>
    <row r="1291" spans="46:63" ht="16.5" x14ac:dyDescent="0.2">
      <c r="AT1291" s="13">
        <v>1288</v>
      </c>
      <c r="AU1291" s="13">
        <f t="shared" si="313"/>
        <v>17</v>
      </c>
      <c r="AV1291" s="14">
        <f t="shared" si="314"/>
        <v>202401</v>
      </c>
      <c r="AW1291" s="14">
        <f t="shared" si="315"/>
        <v>1102024</v>
      </c>
      <c r="AX1291" s="13" t="s">
        <v>816</v>
      </c>
      <c r="AY1291" s="13">
        <f t="shared" si="316"/>
        <v>1</v>
      </c>
      <c r="AZ1291" s="13" t="s">
        <v>837</v>
      </c>
      <c r="BA1291" s="14">
        <f t="shared" si="317"/>
        <v>7</v>
      </c>
      <c r="BB1291" s="14" t="str">
        <f t="shared" si="318"/>
        <v>朱仙魂珠-1 等级-7</v>
      </c>
      <c r="BC1291" s="25" t="s">
        <v>43</v>
      </c>
      <c r="BD1291" s="14">
        <f t="shared" si="319"/>
        <v>240</v>
      </c>
      <c r="BE1291" s="14">
        <f>SUMIFS(BD$4:BD1291,$AU$4:$AU1291,"="&amp;$AU1291,$AY$4:$AY1291,"="&amp;$AY1291)</f>
        <v>900</v>
      </c>
      <c r="BF1291" s="25" t="s">
        <v>846</v>
      </c>
      <c r="BG1291" s="14">
        <f t="shared" si="320"/>
        <v>120</v>
      </c>
      <c r="BH1291" s="14">
        <f>SUMIFS(BG$4:BG1291,AU$4:AU1291,"="&amp;AU1291,AY$4:AY1291,"="&amp;AY1291)</f>
        <v>450</v>
      </c>
      <c r="BI1291" s="25" t="s">
        <v>847</v>
      </c>
      <c r="BJ1291" s="14">
        <f t="shared" si="321"/>
        <v>4800</v>
      </c>
      <c r="BK1291" s="14">
        <f>SUMIFS(BJ$4:BJ1291,$AU$4:$AU1291,"="&amp;$AU1291,$AY$4:$AY1291,"="&amp;$AY1291)</f>
        <v>18000</v>
      </c>
    </row>
    <row r="1292" spans="46:63" ht="16.5" x14ac:dyDescent="0.2">
      <c r="AT1292" s="13">
        <v>1289</v>
      </c>
      <c r="AU1292" s="13">
        <f t="shared" si="313"/>
        <v>17</v>
      </c>
      <c r="AV1292" s="14">
        <f t="shared" si="314"/>
        <v>202401</v>
      </c>
      <c r="AW1292" s="14">
        <f t="shared" si="315"/>
        <v>1102024</v>
      </c>
      <c r="AX1292" s="13" t="s">
        <v>816</v>
      </c>
      <c r="AY1292" s="13">
        <f t="shared" si="316"/>
        <v>1</v>
      </c>
      <c r="AZ1292" s="13" t="s">
        <v>837</v>
      </c>
      <c r="BA1292" s="14">
        <f t="shared" si="317"/>
        <v>8</v>
      </c>
      <c r="BB1292" s="14" t="str">
        <f t="shared" si="318"/>
        <v>朱仙魂珠-1 等级-8</v>
      </c>
      <c r="BC1292" s="25" t="s">
        <v>43</v>
      </c>
      <c r="BD1292" s="14">
        <f t="shared" si="319"/>
        <v>280</v>
      </c>
      <c r="BE1292" s="14">
        <f>SUMIFS(BD$4:BD1292,$AU$4:$AU1292,"="&amp;$AU1292,$AY$4:$AY1292,"="&amp;$AY1292)</f>
        <v>1180</v>
      </c>
      <c r="BF1292" s="25" t="s">
        <v>846</v>
      </c>
      <c r="BG1292" s="14">
        <f t="shared" si="320"/>
        <v>140</v>
      </c>
      <c r="BH1292" s="14">
        <f>SUMIFS(BG$4:BG1292,AU$4:AU1292,"="&amp;AU1292,AY$4:AY1292,"="&amp;AY1292)</f>
        <v>590</v>
      </c>
      <c r="BI1292" s="25" t="s">
        <v>847</v>
      </c>
      <c r="BJ1292" s="14">
        <f t="shared" si="321"/>
        <v>5600</v>
      </c>
      <c r="BK1292" s="14">
        <f>SUMIFS(BJ$4:BJ1292,$AU$4:$AU1292,"="&amp;$AU1292,$AY$4:$AY1292,"="&amp;$AY1292)</f>
        <v>23600</v>
      </c>
    </row>
    <row r="1293" spans="46:63" ht="16.5" x14ac:dyDescent="0.2">
      <c r="AT1293" s="13">
        <v>1290</v>
      </c>
      <c r="AU1293" s="13">
        <f t="shared" si="313"/>
        <v>17</v>
      </c>
      <c r="AV1293" s="14">
        <f t="shared" si="314"/>
        <v>202401</v>
      </c>
      <c r="AW1293" s="14">
        <f t="shared" si="315"/>
        <v>1102024</v>
      </c>
      <c r="AX1293" s="13" t="s">
        <v>816</v>
      </c>
      <c r="AY1293" s="13">
        <f t="shared" si="316"/>
        <v>1</v>
      </c>
      <c r="AZ1293" s="13" t="s">
        <v>837</v>
      </c>
      <c r="BA1293" s="14">
        <f t="shared" si="317"/>
        <v>9</v>
      </c>
      <c r="BB1293" s="14" t="str">
        <f t="shared" si="318"/>
        <v>朱仙魂珠-1 等级-9</v>
      </c>
      <c r="BC1293" s="25" t="s">
        <v>43</v>
      </c>
      <c r="BD1293" s="14">
        <f t="shared" si="319"/>
        <v>320</v>
      </c>
      <c r="BE1293" s="14">
        <f>SUMIFS(BD$4:BD1293,$AU$4:$AU1293,"="&amp;$AU1293,$AY$4:$AY1293,"="&amp;$AY1293)</f>
        <v>1500</v>
      </c>
      <c r="BF1293" s="25" t="s">
        <v>846</v>
      </c>
      <c r="BG1293" s="14">
        <f t="shared" si="320"/>
        <v>160</v>
      </c>
      <c r="BH1293" s="14">
        <f>SUMIFS(BG$4:BG1293,AU$4:AU1293,"="&amp;AU1293,AY$4:AY1293,"="&amp;AY1293)</f>
        <v>750</v>
      </c>
      <c r="BI1293" s="25" t="s">
        <v>847</v>
      </c>
      <c r="BJ1293" s="14">
        <f t="shared" si="321"/>
        <v>6400</v>
      </c>
      <c r="BK1293" s="14">
        <f>SUMIFS(BJ$4:BJ1293,$AU$4:$AU1293,"="&amp;$AU1293,$AY$4:$AY1293,"="&amp;$AY1293)</f>
        <v>30000</v>
      </c>
    </row>
    <row r="1294" spans="46:63" ht="16.5" x14ac:dyDescent="0.2">
      <c r="AT1294" s="13">
        <v>1291</v>
      </c>
      <c r="AU1294" s="13">
        <f t="shared" si="313"/>
        <v>17</v>
      </c>
      <c r="AV1294" s="14">
        <f t="shared" si="314"/>
        <v>202402</v>
      </c>
      <c r="AW1294" s="14">
        <f t="shared" si="315"/>
        <v>1102024</v>
      </c>
      <c r="AX1294" s="13" t="s">
        <v>816</v>
      </c>
      <c r="AY1294" s="13">
        <f t="shared" si="316"/>
        <v>2</v>
      </c>
      <c r="AZ1294" s="13" t="s">
        <v>837</v>
      </c>
      <c r="BA1294" s="14">
        <f t="shared" si="317"/>
        <v>0</v>
      </c>
      <c r="BB1294" s="14" t="str">
        <f t="shared" si="318"/>
        <v>朱仙魂珠-2 等级-0</v>
      </c>
      <c r="BC1294" s="25" t="s">
        <v>43</v>
      </c>
      <c r="BD1294" s="14">
        <f t="shared" si="319"/>
        <v>0</v>
      </c>
      <c r="BE1294" s="14">
        <f>SUMIFS(BD$4:BD1294,$AU$4:$AU1294,"="&amp;$AU1294,$AY$4:$AY1294,"="&amp;$AY1294)</f>
        <v>0</v>
      </c>
      <c r="BF1294" s="25" t="s">
        <v>846</v>
      </c>
      <c r="BG1294" s="14">
        <f t="shared" si="320"/>
        <v>0</v>
      </c>
      <c r="BH1294" s="14">
        <f>SUMIFS(BG$4:BG1294,AU$4:AU1294,"="&amp;AU1294,AY$4:AY1294,"="&amp;AY1294)</f>
        <v>0</v>
      </c>
      <c r="BI1294" s="25" t="s">
        <v>847</v>
      </c>
      <c r="BJ1294" s="14">
        <f t="shared" si="321"/>
        <v>0</v>
      </c>
      <c r="BK1294" s="14">
        <f>SUMIFS(BJ$4:BJ1294,$AU$4:$AU1294,"="&amp;$AU1294,$AY$4:$AY1294,"="&amp;$AY1294)</f>
        <v>0</v>
      </c>
    </row>
    <row r="1295" spans="46:63" ht="16.5" x14ac:dyDescent="0.2">
      <c r="AT1295" s="13">
        <v>1292</v>
      </c>
      <c r="AU1295" s="13">
        <f t="shared" si="313"/>
        <v>17</v>
      </c>
      <c r="AV1295" s="14">
        <f t="shared" si="314"/>
        <v>202402</v>
      </c>
      <c r="AW1295" s="14">
        <f t="shared" si="315"/>
        <v>1102024</v>
      </c>
      <c r="AX1295" s="13" t="s">
        <v>816</v>
      </c>
      <c r="AY1295" s="13">
        <f t="shared" si="316"/>
        <v>2</v>
      </c>
      <c r="AZ1295" s="13" t="s">
        <v>837</v>
      </c>
      <c r="BA1295" s="14">
        <f t="shared" si="317"/>
        <v>1</v>
      </c>
      <c r="BB1295" s="14" t="str">
        <f t="shared" si="318"/>
        <v>朱仙魂珠-2 等级-1</v>
      </c>
      <c r="BC1295" s="25" t="s">
        <v>43</v>
      </c>
      <c r="BD1295" s="14">
        <f t="shared" si="319"/>
        <v>50</v>
      </c>
      <c r="BE1295" s="14">
        <f>SUMIFS(BD$4:BD1295,$AU$4:$AU1295,"="&amp;$AU1295,$AY$4:$AY1295,"="&amp;$AY1295)</f>
        <v>50</v>
      </c>
      <c r="BF1295" s="25" t="s">
        <v>846</v>
      </c>
      <c r="BG1295" s="14">
        <f t="shared" si="320"/>
        <v>25</v>
      </c>
      <c r="BH1295" s="14">
        <f>SUMIFS(BG$4:BG1295,AU$4:AU1295,"="&amp;AU1295,AY$4:AY1295,"="&amp;AY1295)</f>
        <v>25</v>
      </c>
      <c r="BI1295" s="25" t="s">
        <v>847</v>
      </c>
      <c r="BJ1295" s="14">
        <f t="shared" si="321"/>
        <v>1000</v>
      </c>
      <c r="BK1295" s="14">
        <f>SUMIFS(BJ$4:BJ1295,$AU$4:$AU1295,"="&amp;$AU1295,$AY$4:$AY1295,"="&amp;$AY1295)</f>
        <v>1000</v>
      </c>
    </row>
    <row r="1296" spans="46:63" ht="16.5" x14ac:dyDescent="0.2">
      <c r="AT1296" s="13">
        <v>1293</v>
      </c>
      <c r="AU1296" s="13">
        <f t="shared" si="313"/>
        <v>17</v>
      </c>
      <c r="AV1296" s="14">
        <f t="shared" si="314"/>
        <v>202402</v>
      </c>
      <c r="AW1296" s="14">
        <f t="shared" si="315"/>
        <v>1102024</v>
      </c>
      <c r="AX1296" s="13" t="s">
        <v>816</v>
      </c>
      <c r="AY1296" s="13">
        <f t="shared" si="316"/>
        <v>2</v>
      </c>
      <c r="AZ1296" s="13" t="s">
        <v>837</v>
      </c>
      <c r="BA1296" s="14">
        <f t="shared" si="317"/>
        <v>2</v>
      </c>
      <c r="BB1296" s="14" t="str">
        <f t="shared" si="318"/>
        <v>朱仙魂珠-2 等级-2</v>
      </c>
      <c r="BC1296" s="25" t="s">
        <v>43</v>
      </c>
      <c r="BD1296" s="14">
        <f t="shared" si="319"/>
        <v>80</v>
      </c>
      <c r="BE1296" s="14">
        <f>SUMIFS(BD$4:BD1296,$AU$4:$AU1296,"="&amp;$AU1296,$AY$4:$AY1296,"="&amp;$AY1296)</f>
        <v>130</v>
      </c>
      <c r="BF1296" s="25" t="s">
        <v>846</v>
      </c>
      <c r="BG1296" s="14">
        <f t="shared" si="320"/>
        <v>40</v>
      </c>
      <c r="BH1296" s="14">
        <f>SUMIFS(BG$4:BG1296,AU$4:AU1296,"="&amp;AU1296,AY$4:AY1296,"="&amp;AY1296)</f>
        <v>65</v>
      </c>
      <c r="BI1296" s="25" t="s">
        <v>847</v>
      </c>
      <c r="BJ1296" s="14">
        <f t="shared" si="321"/>
        <v>1600</v>
      </c>
      <c r="BK1296" s="14">
        <f>SUMIFS(BJ$4:BJ1296,$AU$4:$AU1296,"="&amp;$AU1296,$AY$4:$AY1296,"="&amp;$AY1296)</f>
        <v>2600</v>
      </c>
    </row>
    <row r="1297" spans="46:63" ht="16.5" x14ac:dyDescent="0.2">
      <c r="AT1297" s="13">
        <v>1294</v>
      </c>
      <c r="AU1297" s="13">
        <f t="shared" si="313"/>
        <v>17</v>
      </c>
      <c r="AV1297" s="14">
        <f t="shared" si="314"/>
        <v>202402</v>
      </c>
      <c r="AW1297" s="14">
        <f t="shared" si="315"/>
        <v>1102024</v>
      </c>
      <c r="AX1297" s="13" t="s">
        <v>816</v>
      </c>
      <c r="AY1297" s="13">
        <f t="shared" si="316"/>
        <v>2</v>
      </c>
      <c r="AZ1297" s="13" t="s">
        <v>837</v>
      </c>
      <c r="BA1297" s="14">
        <f t="shared" si="317"/>
        <v>3</v>
      </c>
      <c r="BB1297" s="14" t="str">
        <f t="shared" si="318"/>
        <v>朱仙魂珠-2 等级-3</v>
      </c>
      <c r="BC1297" s="25" t="s">
        <v>43</v>
      </c>
      <c r="BD1297" s="14">
        <f t="shared" si="319"/>
        <v>100</v>
      </c>
      <c r="BE1297" s="14">
        <f>SUMIFS(BD$4:BD1297,$AU$4:$AU1297,"="&amp;$AU1297,$AY$4:$AY1297,"="&amp;$AY1297)</f>
        <v>230</v>
      </c>
      <c r="BF1297" s="25" t="s">
        <v>846</v>
      </c>
      <c r="BG1297" s="14">
        <f t="shared" si="320"/>
        <v>50</v>
      </c>
      <c r="BH1297" s="14">
        <f>SUMIFS(BG$4:BG1297,AU$4:AU1297,"="&amp;AU1297,AY$4:AY1297,"="&amp;AY1297)</f>
        <v>115</v>
      </c>
      <c r="BI1297" s="25" t="s">
        <v>847</v>
      </c>
      <c r="BJ1297" s="14">
        <f t="shared" si="321"/>
        <v>2000</v>
      </c>
      <c r="BK1297" s="14">
        <f>SUMIFS(BJ$4:BJ1297,$AU$4:$AU1297,"="&amp;$AU1297,$AY$4:$AY1297,"="&amp;$AY1297)</f>
        <v>4600</v>
      </c>
    </row>
    <row r="1298" spans="46:63" ht="16.5" x14ac:dyDescent="0.2">
      <c r="AT1298" s="13">
        <v>1295</v>
      </c>
      <c r="AU1298" s="13">
        <f t="shared" si="313"/>
        <v>17</v>
      </c>
      <c r="AV1298" s="14">
        <f t="shared" si="314"/>
        <v>202402</v>
      </c>
      <c r="AW1298" s="14">
        <f t="shared" si="315"/>
        <v>1102024</v>
      </c>
      <c r="AX1298" s="13" t="s">
        <v>816</v>
      </c>
      <c r="AY1298" s="13">
        <f t="shared" si="316"/>
        <v>2</v>
      </c>
      <c r="AZ1298" s="13" t="s">
        <v>837</v>
      </c>
      <c r="BA1298" s="14">
        <f t="shared" si="317"/>
        <v>4</v>
      </c>
      <c r="BB1298" s="14" t="str">
        <f t="shared" si="318"/>
        <v>朱仙魂珠-2 等级-4</v>
      </c>
      <c r="BC1298" s="25" t="s">
        <v>43</v>
      </c>
      <c r="BD1298" s="14">
        <f t="shared" si="319"/>
        <v>160</v>
      </c>
      <c r="BE1298" s="14">
        <f>SUMIFS(BD$4:BD1298,$AU$4:$AU1298,"="&amp;$AU1298,$AY$4:$AY1298,"="&amp;$AY1298)</f>
        <v>390</v>
      </c>
      <c r="BF1298" s="25" t="s">
        <v>846</v>
      </c>
      <c r="BG1298" s="14">
        <f t="shared" si="320"/>
        <v>80</v>
      </c>
      <c r="BH1298" s="14">
        <f>SUMIFS(BG$4:BG1298,AU$4:AU1298,"="&amp;AU1298,AY$4:AY1298,"="&amp;AY1298)</f>
        <v>195</v>
      </c>
      <c r="BI1298" s="25" t="s">
        <v>847</v>
      </c>
      <c r="BJ1298" s="14">
        <f t="shared" si="321"/>
        <v>3200</v>
      </c>
      <c r="BK1298" s="14">
        <f>SUMIFS(BJ$4:BJ1298,$AU$4:$AU1298,"="&amp;$AU1298,$AY$4:$AY1298,"="&amp;$AY1298)</f>
        <v>7800</v>
      </c>
    </row>
    <row r="1299" spans="46:63" ht="16.5" x14ac:dyDescent="0.2">
      <c r="AT1299" s="13">
        <v>1296</v>
      </c>
      <c r="AU1299" s="13">
        <f t="shared" si="313"/>
        <v>17</v>
      </c>
      <c r="AV1299" s="14">
        <f t="shared" si="314"/>
        <v>202402</v>
      </c>
      <c r="AW1299" s="14">
        <f t="shared" si="315"/>
        <v>1102024</v>
      </c>
      <c r="AX1299" s="13" t="s">
        <v>816</v>
      </c>
      <c r="AY1299" s="13">
        <f t="shared" si="316"/>
        <v>2</v>
      </c>
      <c r="AZ1299" s="13" t="s">
        <v>837</v>
      </c>
      <c r="BA1299" s="14">
        <f t="shared" si="317"/>
        <v>5</v>
      </c>
      <c r="BB1299" s="14" t="str">
        <f t="shared" si="318"/>
        <v>朱仙魂珠-2 等级-5</v>
      </c>
      <c r="BC1299" s="25" t="s">
        <v>43</v>
      </c>
      <c r="BD1299" s="14">
        <f t="shared" si="319"/>
        <v>220</v>
      </c>
      <c r="BE1299" s="14">
        <f>SUMIFS(BD$4:BD1299,$AU$4:$AU1299,"="&amp;$AU1299,$AY$4:$AY1299,"="&amp;$AY1299)</f>
        <v>610</v>
      </c>
      <c r="BF1299" s="25" t="s">
        <v>846</v>
      </c>
      <c r="BG1299" s="14">
        <f t="shared" si="320"/>
        <v>110</v>
      </c>
      <c r="BH1299" s="14">
        <f>SUMIFS(BG$4:BG1299,AU$4:AU1299,"="&amp;AU1299,AY$4:AY1299,"="&amp;AY1299)</f>
        <v>305</v>
      </c>
      <c r="BI1299" s="25" t="s">
        <v>847</v>
      </c>
      <c r="BJ1299" s="14">
        <f t="shared" si="321"/>
        <v>4400</v>
      </c>
      <c r="BK1299" s="14">
        <f>SUMIFS(BJ$4:BJ1299,$AU$4:$AU1299,"="&amp;$AU1299,$AY$4:$AY1299,"="&amp;$AY1299)</f>
        <v>12200</v>
      </c>
    </row>
    <row r="1300" spans="46:63" ht="16.5" x14ac:dyDescent="0.2">
      <c r="AT1300" s="13">
        <v>1297</v>
      </c>
      <c r="AU1300" s="13">
        <f t="shared" si="313"/>
        <v>17</v>
      </c>
      <c r="AV1300" s="14">
        <f t="shared" si="314"/>
        <v>202402</v>
      </c>
      <c r="AW1300" s="14">
        <f t="shared" si="315"/>
        <v>1102024</v>
      </c>
      <c r="AX1300" s="13" t="s">
        <v>816</v>
      </c>
      <c r="AY1300" s="13">
        <f t="shared" si="316"/>
        <v>2</v>
      </c>
      <c r="AZ1300" s="13" t="s">
        <v>837</v>
      </c>
      <c r="BA1300" s="14">
        <f t="shared" si="317"/>
        <v>6</v>
      </c>
      <c r="BB1300" s="14" t="str">
        <f t="shared" si="318"/>
        <v>朱仙魂珠-2 等级-6</v>
      </c>
      <c r="BC1300" s="25" t="s">
        <v>43</v>
      </c>
      <c r="BD1300" s="14">
        <f t="shared" si="319"/>
        <v>280</v>
      </c>
      <c r="BE1300" s="14">
        <f>SUMIFS(BD$4:BD1300,$AU$4:$AU1300,"="&amp;$AU1300,$AY$4:$AY1300,"="&amp;$AY1300)</f>
        <v>890</v>
      </c>
      <c r="BF1300" s="25" t="s">
        <v>846</v>
      </c>
      <c r="BG1300" s="14">
        <f t="shared" si="320"/>
        <v>140</v>
      </c>
      <c r="BH1300" s="14">
        <f>SUMIFS(BG$4:BG1300,AU$4:AU1300,"="&amp;AU1300,AY$4:AY1300,"="&amp;AY1300)</f>
        <v>445</v>
      </c>
      <c r="BI1300" s="25" t="s">
        <v>847</v>
      </c>
      <c r="BJ1300" s="14">
        <f t="shared" si="321"/>
        <v>5600</v>
      </c>
      <c r="BK1300" s="14">
        <f>SUMIFS(BJ$4:BJ1300,$AU$4:$AU1300,"="&amp;$AU1300,$AY$4:$AY1300,"="&amp;$AY1300)</f>
        <v>17800</v>
      </c>
    </row>
    <row r="1301" spans="46:63" ht="16.5" x14ac:dyDescent="0.2">
      <c r="AT1301" s="13">
        <v>1298</v>
      </c>
      <c r="AU1301" s="13">
        <f t="shared" si="313"/>
        <v>17</v>
      </c>
      <c r="AV1301" s="14">
        <f t="shared" si="314"/>
        <v>202402</v>
      </c>
      <c r="AW1301" s="14">
        <f t="shared" si="315"/>
        <v>1102024</v>
      </c>
      <c r="AX1301" s="13" t="s">
        <v>816</v>
      </c>
      <c r="AY1301" s="13">
        <f t="shared" si="316"/>
        <v>2</v>
      </c>
      <c r="AZ1301" s="13" t="s">
        <v>837</v>
      </c>
      <c r="BA1301" s="14">
        <f t="shared" si="317"/>
        <v>7</v>
      </c>
      <c r="BB1301" s="14" t="str">
        <f t="shared" si="318"/>
        <v>朱仙魂珠-2 等级-7</v>
      </c>
      <c r="BC1301" s="25" t="s">
        <v>43</v>
      </c>
      <c r="BD1301" s="14">
        <f t="shared" si="319"/>
        <v>320</v>
      </c>
      <c r="BE1301" s="14">
        <f>SUMIFS(BD$4:BD1301,$AU$4:$AU1301,"="&amp;$AU1301,$AY$4:$AY1301,"="&amp;$AY1301)</f>
        <v>1210</v>
      </c>
      <c r="BF1301" s="25" t="s">
        <v>846</v>
      </c>
      <c r="BG1301" s="14">
        <f t="shared" si="320"/>
        <v>160</v>
      </c>
      <c r="BH1301" s="14">
        <f>SUMIFS(BG$4:BG1301,AU$4:AU1301,"="&amp;AU1301,AY$4:AY1301,"="&amp;AY1301)</f>
        <v>605</v>
      </c>
      <c r="BI1301" s="25" t="s">
        <v>847</v>
      </c>
      <c r="BJ1301" s="14">
        <f t="shared" si="321"/>
        <v>6400</v>
      </c>
      <c r="BK1301" s="14">
        <f>SUMIFS(BJ$4:BJ1301,$AU$4:$AU1301,"="&amp;$AU1301,$AY$4:$AY1301,"="&amp;$AY1301)</f>
        <v>24200</v>
      </c>
    </row>
    <row r="1302" spans="46:63" ht="16.5" x14ac:dyDescent="0.2">
      <c r="AT1302" s="13">
        <v>1299</v>
      </c>
      <c r="AU1302" s="13">
        <f t="shared" si="313"/>
        <v>17</v>
      </c>
      <c r="AV1302" s="14">
        <f t="shared" si="314"/>
        <v>202402</v>
      </c>
      <c r="AW1302" s="14">
        <f t="shared" si="315"/>
        <v>1102024</v>
      </c>
      <c r="AX1302" s="13" t="s">
        <v>816</v>
      </c>
      <c r="AY1302" s="13">
        <f t="shared" si="316"/>
        <v>2</v>
      </c>
      <c r="AZ1302" s="13" t="s">
        <v>837</v>
      </c>
      <c r="BA1302" s="14">
        <f t="shared" si="317"/>
        <v>8</v>
      </c>
      <c r="BB1302" s="14" t="str">
        <f t="shared" si="318"/>
        <v>朱仙魂珠-2 等级-8</v>
      </c>
      <c r="BC1302" s="25" t="s">
        <v>43</v>
      </c>
      <c r="BD1302" s="14">
        <f t="shared" si="319"/>
        <v>380</v>
      </c>
      <c r="BE1302" s="14">
        <f>SUMIFS(BD$4:BD1302,$AU$4:$AU1302,"="&amp;$AU1302,$AY$4:$AY1302,"="&amp;$AY1302)</f>
        <v>1590</v>
      </c>
      <c r="BF1302" s="25" t="s">
        <v>846</v>
      </c>
      <c r="BG1302" s="14">
        <f t="shared" si="320"/>
        <v>190</v>
      </c>
      <c r="BH1302" s="14">
        <f>SUMIFS(BG$4:BG1302,AU$4:AU1302,"="&amp;AU1302,AY$4:AY1302,"="&amp;AY1302)</f>
        <v>795</v>
      </c>
      <c r="BI1302" s="25" t="s">
        <v>847</v>
      </c>
      <c r="BJ1302" s="14">
        <f t="shared" si="321"/>
        <v>7600</v>
      </c>
      <c r="BK1302" s="14">
        <f>SUMIFS(BJ$4:BJ1302,$AU$4:$AU1302,"="&amp;$AU1302,$AY$4:$AY1302,"="&amp;$AY1302)</f>
        <v>31800</v>
      </c>
    </row>
    <row r="1303" spans="46:63" ht="16.5" x14ac:dyDescent="0.2">
      <c r="AT1303" s="13">
        <v>1300</v>
      </c>
      <c r="AU1303" s="13">
        <f t="shared" si="313"/>
        <v>17</v>
      </c>
      <c r="AV1303" s="14">
        <f t="shared" si="314"/>
        <v>202402</v>
      </c>
      <c r="AW1303" s="14">
        <f t="shared" si="315"/>
        <v>1102024</v>
      </c>
      <c r="AX1303" s="13" t="s">
        <v>816</v>
      </c>
      <c r="AY1303" s="13">
        <f t="shared" si="316"/>
        <v>2</v>
      </c>
      <c r="AZ1303" s="13" t="s">
        <v>837</v>
      </c>
      <c r="BA1303" s="14">
        <f t="shared" si="317"/>
        <v>9</v>
      </c>
      <c r="BB1303" s="14" t="str">
        <f t="shared" si="318"/>
        <v>朱仙魂珠-2 等级-9</v>
      </c>
      <c r="BC1303" s="25" t="s">
        <v>43</v>
      </c>
      <c r="BD1303" s="14">
        <f t="shared" si="319"/>
        <v>450</v>
      </c>
      <c r="BE1303" s="14">
        <f>SUMIFS(BD$4:BD1303,$AU$4:$AU1303,"="&amp;$AU1303,$AY$4:$AY1303,"="&amp;$AY1303)</f>
        <v>2040</v>
      </c>
      <c r="BF1303" s="25" t="s">
        <v>846</v>
      </c>
      <c r="BG1303" s="14">
        <f t="shared" si="320"/>
        <v>225</v>
      </c>
      <c r="BH1303" s="14">
        <f>SUMIFS(BG$4:BG1303,AU$4:AU1303,"="&amp;AU1303,AY$4:AY1303,"="&amp;AY1303)</f>
        <v>1020</v>
      </c>
      <c r="BI1303" s="25" t="s">
        <v>847</v>
      </c>
      <c r="BJ1303" s="14">
        <f t="shared" si="321"/>
        <v>9000</v>
      </c>
      <c r="BK1303" s="14">
        <f>SUMIFS(BJ$4:BJ1303,$AU$4:$AU1303,"="&amp;$AU1303,$AY$4:$AY1303,"="&amp;$AY1303)</f>
        <v>40800</v>
      </c>
    </row>
    <row r="1304" spans="46:63" ht="16.5" x14ac:dyDescent="0.2">
      <c r="AT1304" s="13">
        <v>1301</v>
      </c>
      <c r="AU1304" s="13">
        <f t="shared" si="313"/>
        <v>17</v>
      </c>
      <c r="AV1304" s="14">
        <f t="shared" si="314"/>
        <v>202403</v>
      </c>
      <c r="AW1304" s="14">
        <f t="shared" si="315"/>
        <v>1102024</v>
      </c>
      <c r="AX1304" s="13" t="s">
        <v>816</v>
      </c>
      <c r="AY1304" s="13">
        <f t="shared" si="316"/>
        <v>3</v>
      </c>
      <c r="AZ1304" s="13" t="s">
        <v>837</v>
      </c>
      <c r="BA1304" s="14">
        <f t="shared" si="317"/>
        <v>0</v>
      </c>
      <c r="BB1304" s="14" t="str">
        <f t="shared" si="318"/>
        <v>朱仙魂珠-3 等级-0</v>
      </c>
      <c r="BC1304" s="25" t="s">
        <v>43</v>
      </c>
      <c r="BD1304" s="14">
        <f t="shared" si="319"/>
        <v>0</v>
      </c>
      <c r="BE1304" s="14">
        <f>SUMIFS(BD$4:BD1304,$AU$4:$AU1304,"="&amp;$AU1304,$AY$4:$AY1304,"="&amp;$AY1304)</f>
        <v>0</v>
      </c>
      <c r="BF1304" s="25" t="s">
        <v>846</v>
      </c>
      <c r="BG1304" s="14">
        <f t="shared" si="320"/>
        <v>0</v>
      </c>
      <c r="BH1304" s="14">
        <f>SUMIFS(BG$4:BG1304,AU$4:AU1304,"="&amp;AU1304,AY$4:AY1304,"="&amp;AY1304)</f>
        <v>0</v>
      </c>
      <c r="BI1304" s="25" t="s">
        <v>847</v>
      </c>
      <c r="BJ1304" s="14">
        <f t="shared" si="321"/>
        <v>0</v>
      </c>
      <c r="BK1304" s="14">
        <f>SUMIFS(BJ$4:BJ1304,$AU$4:$AU1304,"="&amp;$AU1304,$AY$4:$AY1304,"="&amp;$AY1304)</f>
        <v>0</v>
      </c>
    </row>
    <row r="1305" spans="46:63" ht="16.5" x14ac:dyDescent="0.2">
      <c r="AT1305" s="13">
        <v>1302</v>
      </c>
      <c r="AU1305" s="13">
        <f t="shared" si="313"/>
        <v>17</v>
      </c>
      <c r="AV1305" s="14">
        <f t="shared" si="314"/>
        <v>202403</v>
      </c>
      <c r="AW1305" s="14">
        <f t="shared" si="315"/>
        <v>1102024</v>
      </c>
      <c r="AX1305" s="13" t="s">
        <v>816</v>
      </c>
      <c r="AY1305" s="13">
        <f t="shared" si="316"/>
        <v>3</v>
      </c>
      <c r="AZ1305" s="13" t="s">
        <v>837</v>
      </c>
      <c r="BA1305" s="14">
        <f t="shared" si="317"/>
        <v>1</v>
      </c>
      <c r="BB1305" s="14" t="str">
        <f t="shared" si="318"/>
        <v>朱仙魂珠-3 等级-1</v>
      </c>
      <c r="BC1305" s="25" t="s">
        <v>43</v>
      </c>
      <c r="BD1305" s="14">
        <f t="shared" si="319"/>
        <v>80</v>
      </c>
      <c r="BE1305" s="14">
        <f>SUMIFS(BD$4:BD1305,$AU$4:$AU1305,"="&amp;$AU1305,$AY$4:$AY1305,"="&amp;$AY1305)</f>
        <v>80</v>
      </c>
      <c r="BF1305" s="25" t="s">
        <v>846</v>
      </c>
      <c r="BG1305" s="14">
        <f t="shared" si="320"/>
        <v>40</v>
      </c>
      <c r="BH1305" s="14">
        <f>SUMIFS(BG$4:BG1305,AU$4:AU1305,"="&amp;AU1305,AY$4:AY1305,"="&amp;AY1305)</f>
        <v>40</v>
      </c>
      <c r="BI1305" s="25" t="s">
        <v>847</v>
      </c>
      <c r="BJ1305" s="14">
        <f t="shared" si="321"/>
        <v>1600</v>
      </c>
      <c r="BK1305" s="14">
        <f>SUMIFS(BJ$4:BJ1305,$AU$4:$AU1305,"="&amp;$AU1305,$AY$4:$AY1305,"="&amp;$AY1305)</f>
        <v>1600</v>
      </c>
    </row>
    <row r="1306" spans="46:63" ht="16.5" x14ac:dyDescent="0.2">
      <c r="AT1306" s="13">
        <v>1303</v>
      </c>
      <c r="AU1306" s="13">
        <f t="shared" si="313"/>
        <v>17</v>
      </c>
      <c r="AV1306" s="14">
        <f t="shared" si="314"/>
        <v>202403</v>
      </c>
      <c r="AW1306" s="14">
        <f t="shared" si="315"/>
        <v>1102024</v>
      </c>
      <c r="AX1306" s="13" t="s">
        <v>816</v>
      </c>
      <c r="AY1306" s="13">
        <f t="shared" si="316"/>
        <v>3</v>
      </c>
      <c r="AZ1306" s="13" t="s">
        <v>837</v>
      </c>
      <c r="BA1306" s="14">
        <f t="shared" si="317"/>
        <v>2</v>
      </c>
      <c r="BB1306" s="14" t="str">
        <f t="shared" si="318"/>
        <v>朱仙魂珠-3 等级-2</v>
      </c>
      <c r="BC1306" s="25" t="s">
        <v>43</v>
      </c>
      <c r="BD1306" s="14">
        <f t="shared" si="319"/>
        <v>120</v>
      </c>
      <c r="BE1306" s="14">
        <f>SUMIFS(BD$4:BD1306,$AU$4:$AU1306,"="&amp;$AU1306,$AY$4:$AY1306,"="&amp;$AY1306)</f>
        <v>200</v>
      </c>
      <c r="BF1306" s="25" t="s">
        <v>846</v>
      </c>
      <c r="BG1306" s="14">
        <f t="shared" si="320"/>
        <v>60</v>
      </c>
      <c r="BH1306" s="14">
        <f>SUMIFS(BG$4:BG1306,AU$4:AU1306,"="&amp;AU1306,AY$4:AY1306,"="&amp;AY1306)</f>
        <v>100</v>
      </c>
      <c r="BI1306" s="25" t="s">
        <v>847</v>
      </c>
      <c r="BJ1306" s="14">
        <f t="shared" si="321"/>
        <v>2400</v>
      </c>
      <c r="BK1306" s="14">
        <f>SUMIFS(BJ$4:BJ1306,$AU$4:$AU1306,"="&amp;$AU1306,$AY$4:$AY1306,"="&amp;$AY1306)</f>
        <v>4000</v>
      </c>
    </row>
    <row r="1307" spans="46:63" ht="16.5" x14ac:dyDescent="0.2">
      <c r="AT1307" s="13">
        <v>1304</v>
      </c>
      <c r="AU1307" s="13">
        <f t="shared" si="313"/>
        <v>17</v>
      </c>
      <c r="AV1307" s="14">
        <f t="shared" si="314"/>
        <v>202403</v>
      </c>
      <c r="AW1307" s="14">
        <f t="shared" si="315"/>
        <v>1102024</v>
      </c>
      <c r="AX1307" s="13" t="s">
        <v>816</v>
      </c>
      <c r="AY1307" s="13">
        <f t="shared" si="316"/>
        <v>3</v>
      </c>
      <c r="AZ1307" s="13" t="s">
        <v>837</v>
      </c>
      <c r="BA1307" s="14">
        <f t="shared" si="317"/>
        <v>3</v>
      </c>
      <c r="BB1307" s="14" t="str">
        <f t="shared" si="318"/>
        <v>朱仙魂珠-3 等级-3</v>
      </c>
      <c r="BC1307" s="25" t="s">
        <v>43</v>
      </c>
      <c r="BD1307" s="14">
        <f t="shared" si="319"/>
        <v>160</v>
      </c>
      <c r="BE1307" s="14">
        <f>SUMIFS(BD$4:BD1307,$AU$4:$AU1307,"="&amp;$AU1307,$AY$4:$AY1307,"="&amp;$AY1307)</f>
        <v>360</v>
      </c>
      <c r="BF1307" s="25" t="s">
        <v>846</v>
      </c>
      <c r="BG1307" s="14">
        <f t="shared" si="320"/>
        <v>80</v>
      </c>
      <c r="BH1307" s="14">
        <f>SUMIFS(BG$4:BG1307,AU$4:AU1307,"="&amp;AU1307,AY$4:AY1307,"="&amp;AY1307)</f>
        <v>180</v>
      </c>
      <c r="BI1307" s="25" t="s">
        <v>847</v>
      </c>
      <c r="BJ1307" s="14">
        <f t="shared" si="321"/>
        <v>3200</v>
      </c>
      <c r="BK1307" s="14">
        <f>SUMIFS(BJ$4:BJ1307,$AU$4:$AU1307,"="&amp;$AU1307,$AY$4:$AY1307,"="&amp;$AY1307)</f>
        <v>7200</v>
      </c>
    </row>
    <row r="1308" spans="46:63" ht="16.5" x14ac:dyDescent="0.2">
      <c r="AT1308" s="13">
        <v>1305</v>
      </c>
      <c r="AU1308" s="13">
        <f t="shared" si="313"/>
        <v>17</v>
      </c>
      <c r="AV1308" s="14">
        <f t="shared" si="314"/>
        <v>202403</v>
      </c>
      <c r="AW1308" s="14">
        <f t="shared" si="315"/>
        <v>1102024</v>
      </c>
      <c r="AX1308" s="13" t="s">
        <v>816</v>
      </c>
      <c r="AY1308" s="13">
        <f t="shared" si="316"/>
        <v>3</v>
      </c>
      <c r="AZ1308" s="13" t="s">
        <v>837</v>
      </c>
      <c r="BA1308" s="14">
        <f t="shared" si="317"/>
        <v>4</v>
      </c>
      <c r="BB1308" s="14" t="str">
        <f t="shared" si="318"/>
        <v>朱仙魂珠-3 等级-4</v>
      </c>
      <c r="BC1308" s="25" t="s">
        <v>43</v>
      </c>
      <c r="BD1308" s="14">
        <f t="shared" si="319"/>
        <v>240</v>
      </c>
      <c r="BE1308" s="14">
        <f>SUMIFS(BD$4:BD1308,$AU$4:$AU1308,"="&amp;$AU1308,$AY$4:$AY1308,"="&amp;$AY1308)</f>
        <v>600</v>
      </c>
      <c r="BF1308" s="25" t="s">
        <v>846</v>
      </c>
      <c r="BG1308" s="14">
        <f t="shared" si="320"/>
        <v>120</v>
      </c>
      <c r="BH1308" s="14">
        <f>SUMIFS(BG$4:BG1308,AU$4:AU1308,"="&amp;AU1308,AY$4:AY1308,"="&amp;AY1308)</f>
        <v>300</v>
      </c>
      <c r="BI1308" s="25" t="s">
        <v>847</v>
      </c>
      <c r="BJ1308" s="14">
        <f t="shared" si="321"/>
        <v>4800</v>
      </c>
      <c r="BK1308" s="14">
        <f>SUMIFS(BJ$4:BJ1308,$AU$4:$AU1308,"="&amp;$AU1308,$AY$4:$AY1308,"="&amp;$AY1308)</f>
        <v>12000</v>
      </c>
    </row>
    <row r="1309" spans="46:63" ht="16.5" x14ac:dyDescent="0.2">
      <c r="AT1309" s="13">
        <v>1306</v>
      </c>
      <c r="AU1309" s="13">
        <f t="shared" si="313"/>
        <v>17</v>
      </c>
      <c r="AV1309" s="14">
        <f t="shared" si="314"/>
        <v>202403</v>
      </c>
      <c r="AW1309" s="14">
        <f t="shared" si="315"/>
        <v>1102024</v>
      </c>
      <c r="AX1309" s="13" t="s">
        <v>816</v>
      </c>
      <c r="AY1309" s="13">
        <f t="shared" si="316"/>
        <v>3</v>
      </c>
      <c r="AZ1309" s="13" t="s">
        <v>837</v>
      </c>
      <c r="BA1309" s="14">
        <f t="shared" si="317"/>
        <v>5</v>
      </c>
      <c r="BB1309" s="14" t="str">
        <f t="shared" si="318"/>
        <v>朱仙魂珠-3 等级-5</v>
      </c>
      <c r="BC1309" s="25" t="s">
        <v>43</v>
      </c>
      <c r="BD1309" s="14">
        <f t="shared" si="319"/>
        <v>320</v>
      </c>
      <c r="BE1309" s="14">
        <f>SUMIFS(BD$4:BD1309,$AU$4:$AU1309,"="&amp;$AU1309,$AY$4:$AY1309,"="&amp;$AY1309)</f>
        <v>920</v>
      </c>
      <c r="BF1309" s="25" t="s">
        <v>846</v>
      </c>
      <c r="BG1309" s="14">
        <f t="shared" si="320"/>
        <v>160</v>
      </c>
      <c r="BH1309" s="14">
        <f>SUMIFS(BG$4:BG1309,AU$4:AU1309,"="&amp;AU1309,AY$4:AY1309,"="&amp;AY1309)</f>
        <v>460</v>
      </c>
      <c r="BI1309" s="25" t="s">
        <v>847</v>
      </c>
      <c r="BJ1309" s="14">
        <f t="shared" si="321"/>
        <v>6400</v>
      </c>
      <c r="BK1309" s="14">
        <f>SUMIFS(BJ$4:BJ1309,$AU$4:$AU1309,"="&amp;$AU1309,$AY$4:$AY1309,"="&amp;$AY1309)</f>
        <v>18400</v>
      </c>
    </row>
    <row r="1310" spans="46:63" ht="16.5" x14ac:dyDescent="0.2">
      <c r="AT1310" s="13">
        <v>1307</v>
      </c>
      <c r="AU1310" s="13">
        <f t="shared" si="313"/>
        <v>17</v>
      </c>
      <c r="AV1310" s="14">
        <f t="shared" si="314"/>
        <v>202403</v>
      </c>
      <c r="AW1310" s="14">
        <f t="shared" si="315"/>
        <v>1102024</v>
      </c>
      <c r="AX1310" s="13" t="s">
        <v>816</v>
      </c>
      <c r="AY1310" s="13">
        <f t="shared" si="316"/>
        <v>3</v>
      </c>
      <c r="AZ1310" s="13" t="s">
        <v>837</v>
      </c>
      <c r="BA1310" s="14">
        <f t="shared" si="317"/>
        <v>6</v>
      </c>
      <c r="BB1310" s="14" t="str">
        <f t="shared" si="318"/>
        <v>朱仙魂珠-3 等级-6</v>
      </c>
      <c r="BC1310" s="25" t="s">
        <v>43</v>
      </c>
      <c r="BD1310" s="14">
        <f t="shared" si="319"/>
        <v>400</v>
      </c>
      <c r="BE1310" s="14">
        <f>SUMIFS(BD$4:BD1310,$AU$4:$AU1310,"="&amp;$AU1310,$AY$4:$AY1310,"="&amp;$AY1310)</f>
        <v>1320</v>
      </c>
      <c r="BF1310" s="25" t="s">
        <v>846</v>
      </c>
      <c r="BG1310" s="14">
        <f t="shared" si="320"/>
        <v>200</v>
      </c>
      <c r="BH1310" s="14">
        <f>SUMIFS(BG$4:BG1310,AU$4:AU1310,"="&amp;AU1310,AY$4:AY1310,"="&amp;AY1310)</f>
        <v>660</v>
      </c>
      <c r="BI1310" s="25" t="s">
        <v>847</v>
      </c>
      <c r="BJ1310" s="14">
        <f t="shared" si="321"/>
        <v>8000</v>
      </c>
      <c r="BK1310" s="14">
        <f>SUMIFS(BJ$4:BJ1310,$AU$4:$AU1310,"="&amp;$AU1310,$AY$4:$AY1310,"="&amp;$AY1310)</f>
        <v>26400</v>
      </c>
    </row>
    <row r="1311" spans="46:63" ht="16.5" x14ac:dyDescent="0.2">
      <c r="AT1311" s="13">
        <v>1308</v>
      </c>
      <c r="AU1311" s="13">
        <f t="shared" si="313"/>
        <v>17</v>
      </c>
      <c r="AV1311" s="14">
        <f t="shared" si="314"/>
        <v>202403</v>
      </c>
      <c r="AW1311" s="14">
        <f t="shared" si="315"/>
        <v>1102024</v>
      </c>
      <c r="AX1311" s="13" t="s">
        <v>816</v>
      </c>
      <c r="AY1311" s="13">
        <f t="shared" si="316"/>
        <v>3</v>
      </c>
      <c r="AZ1311" s="13" t="s">
        <v>837</v>
      </c>
      <c r="BA1311" s="14">
        <f t="shared" si="317"/>
        <v>7</v>
      </c>
      <c r="BB1311" s="14" t="str">
        <f t="shared" si="318"/>
        <v>朱仙魂珠-3 等级-7</v>
      </c>
      <c r="BC1311" s="25" t="s">
        <v>43</v>
      </c>
      <c r="BD1311" s="14">
        <f t="shared" si="319"/>
        <v>480</v>
      </c>
      <c r="BE1311" s="14">
        <f>SUMIFS(BD$4:BD1311,$AU$4:$AU1311,"="&amp;$AU1311,$AY$4:$AY1311,"="&amp;$AY1311)</f>
        <v>1800</v>
      </c>
      <c r="BF1311" s="25" t="s">
        <v>846</v>
      </c>
      <c r="BG1311" s="14">
        <f t="shared" si="320"/>
        <v>240</v>
      </c>
      <c r="BH1311" s="14">
        <f>SUMIFS(BG$4:BG1311,AU$4:AU1311,"="&amp;AU1311,AY$4:AY1311,"="&amp;AY1311)</f>
        <v>900</v>
      </c>
      <c r="BI1311" s="25" t="s">
        <v>847</v>
      </c>
      <c r="BJ1311" s="14">
        <f t="shared" si="321"/>
        <v>9600</v>
      </c>
      <c r="BK1311" s="14">
        <f>SUMIFS(BJ$4:BJ1311,$AU$4:$AU1311,"="&amp;$AU1311,$AY$4:$AY1311,"="&amp;$AY1311)</f>
        <v>36000</v>
      </c>
    </row>
    <row r="1312" spans="46:63" ht="16.5" x14ac:dyDescent="0.2">
      <c r="AT1312" s="13">
        <v>1309</v>
      </c>
      <c r="AU1312" s="13">
        <f t="shared" si="313"/>
        <v>17</v>
      </c>
      <c r="AV1312" s="14">
        <f t="shared" si="314"/>
        <v>202403</v>
      </c>
      <c r="AW1312" s="14">
        <f t="shared" si="315"/>
        <v>1102024</v>
      </c>
      <c r="AX1312" s="13" t="s">
        <v>816</v>
      </c>
      <c r="AY1312" s="13">
        <f t="shared" si="316"/>
        <v>3</v>
      </c>
      <c r="AZ1312" s="13" t="s">
        <v>837</v>
      </c>
      <c r="BA1312" s="14">
        <f t="shared" si="317"/>
        <v>8</v>
      </c>
      <c r="BB1312" s="14" t="str">
        <f t="shared" si="318"/>
        <v>朱仙魂珠-3 等级-8</v>
      </c>
      <c r="BC1312" s="25" t="s">
        <v>43</v>
      </c>
      <c r="BD1312" s="14">
        <f t="shared" si="319"/>
        <v>560</v>
      </c>
      <c r="BE1312" s="14">
        <f>SUMIFS(BD$4:BD1312,$AU$4:$AU1312,"="&amp;$AU1312,$AY$4:$AY1312,"="&amp;$AY1312)</f>
        <v>2360</v>
      </c>
      <c r="BF1312" s="25" t="s">
        <v>846</v>
      </c>
      <c r="BG1312" s="14">
        <f t="shared" si="320"/>
        <v>280</v>
      </c>
      <c r="BH1312" s="14">
        <f>SUMIFS(BG$4:BG1312,AU$4:AU1312,"="&amp;AU1312,AY$4:AY1312,"="&amp;AY1312)</f>
        <v>1180</v>
      </c>
      <c r="BI1312" s="25" t="s">
        <v>847</v>
      </c>
      <c r="BJ1312" s="14">
        <f t="shared" si="321"/>
        <v>11200</v>
      </c>
      <c r="BK1312" s="14">
        <f>SUMIFS(BJ$4:BJ1312,$AU$4:$AU1312,"="&amp;$AU1312,$AY$4:$AY1312,"="&amp;$AY1312)</f>
        <v>47200</v>
      </c>
    </row>
    <row r="1313" spans="46:63" ht="16.5" x14ac:dyDescent="0.2">
      <c r="AT1313" s="13">
        <v>1310</v>
      </c>
      <c r="AU1313" s="13">
        <f t="shared" si="313"/>
        <v>17</v>
      </c>
      <c r="AV1313" s="14">
        <f t="shared" si="314"/>
        <v>202403</v>
      </c>
      <c r="AW1313" s="14">
        <f t="shared" si="315"/>
        <v>1102024</v>
      </c>
      <c r="AX1313" s="13" t="s">
        <v>816</v>
      </c>
      <c r="AY1313" s="13">
        <f t="shared" si="316"/>
        <v>3</v>
      </c>
      <c r="AZ1313" s="13" t="s">
        <v>837</v>
      </c>
      <c r="BA1313" s="14">
        <f t="shared" si="317"/>
        <v>9</v>
      </c>
      <c r="BB1313" s="14" t="str">
        <f t="shared" si="318"/>
        <v>朱仙魂珠-3 等级-9</v>
      </c>
      <c r="BC1313" s="25" t="s">
        <v>43</v>
      </c>
      <c r="BD1313" s="14">
        <f t="shared" si="319"/>
        <v>640</v>
      </c>
      <c r="BE1313" s="14">
        <f>SUMIFS(BD$4:BD1313,$AU$4:$AU1313,"="&amp;$AU1313,$AY$4:$AY1313,"="&amp;$AY1313)</f>
        <v>3000</v>
      </c>
      <c r="BF1313" s="25" t="s">
        <v>846</v>
      </c>
      <c r="BG1313" s="14">
        <f t="shared" si="320"/>
        <v>320</v>
      </c>
      <c r="BH1313" s="14">
        <f>SUMIFS(BG$4:BG1313,AU$4:AU1313,"="&amp;AU1313,AY$4:AY1313,"="&amp;AY1313)</f>
        <v>1500</v>
      </c>
      <c r="BI1313" s="25" t="s">
        <v>847</v>
      </c>
      <c r="BJ1313" s="14">
        <f t="shared" si="321"/>
        <v>12800</v>
      </c>
      <c r="BK1313" s="14">
        <f>SUMIFS(BJ$4:BJ1313,$AU$4:$AU1313,"="&amp;$AU1313,$AY$4:$AY1313,"="&amp;$AY1313)</f>
        <v>60000</v>
      </c>
    </row>
    <row r="1314" spans="46:63" ht="16.5" x14ac:dyDescent="0.2">
      <c r="AT1314" s="13">
        <v>1311</v>
      </c>
      <c r="AU1314" s="13">
        <f t="shared" si="313"/>
        <v>17</v>
      </c>
      <c r="AV1314" s="14">
        <f t="shared" si="314"/>
        <v>202404</v>
      </c>
      <c r="AW1314" s="14">
        <f t="shared" si="315"/>
        <v>1102024</v>
      </c>
      <c r="AX1314" s="13" t="s">
        <v>816</v>
      </c>
      <c r="AY1314" s="13">
        <f t="shared" si="316"/>
        <v>4</v>
      </c>
      <c r="AZ1314" s="13" t="s">
        <v>837</v>
      </c>
      <c r="BA1314" s="14">
        <f t="shared" si="317"/>
        <v>0</v>
      </c>
      <c r="BB1314" s="14" t="str">
        <f t="shared" si="318"/>
        <v>朱仙魂珠-4 等级-0</v>
      </c>
      <c r="BC1314" s="25" t="s">
        <v>43</v>
      </c>
      <c r="BD1314" s="14">
        <f t="shared" si="319"/>
        <v>0</v>
      </c>
      <c r="BE1314" s="14">
        <f>SUMIFS(BD$4:BD1314,$AU$4:$AU1314,"="&amp;$AU1314,$AY$4:$AY1314,"="&amp;$AY1314)</f>
        <v>0</v>
      </c>
      <c r="BF1314" s="25" t="s">
        <v>846</v>
      </c>
      <c r="BG1314" s="14">
        <f t="shared" si="320"/>
        <v>0</v>
      </c>
      <c r="BH1314" s="14">
        <f>SUMIFS(BG$4:BG1314,AU$4:AU1314,"="&amp;AU1314,AY$4:AY1314,"="&amp;AY1314)</f>
        <v>0</v>
      </c>
      <c r="BI1314" s="25" t="s">
        <v>847</v>
      </c>
      <c r="BJ1314" s="14">
        <f t="shared" si="321"/>
        <v>0</v>
      </c>
      <c r="BK1314" s="14">
        <f>SUMIFS(BJ$4:BJ1314,$AU$4:$AU1314,"="&amp;$AU1314,$AY$4:$AY1314,"="&amp;$AY1314)</f>
        <v>0</v>
      </c>
    </row>
    <row r="1315" spans="46:63" ht="16.5" x14ac:dyDescent="0.2">
      <c r="AT1315" s="13">
        <v>1312</v>
      </c>
      <c r="AU1315" s="13">
        <f t="shared" si="313"/>
        <v>17</v>
      </c>
      <c r="AV1315" s="14">
        <f t="shared" si="314"/>
        <v>202404</v>
      </c>
      <c r="AW1315" s="14">
        <f t="shared" si="315"/>
        <v>1102024</v>
      </c>
      <c r="AX1315" s="13" t="s">
        <v>816</v>
      </c>
      <c r="AY1315" s="13">
        <f t="shared" si="316"/>
        <v>4</v>
      </c>
      <c r="AZ1315" s="13" t="s">
        <v>837</v>
      </c>
      <c r="BA1315" s="14">
        <f t="shared" si="317"/>
        <v>1</v>
      </c>
      <c r="BB1315" s="14" t="str">
        <f t="shared" si="318"/>
        <v>朱仙魂珠-4 等级-1</v>
      </c>
      <c r="BC1315" s="25" t="s">
        <v>43</v>
      </c>
      <c r="BD1315" s="14">
        <f t="shared" si="319"/>
        <v>100</v>
      </c>
      <c r="BE1315" s="14">
        <f>SUMIFS(BD$4:BD1315,$AU$4:$AU1315,"="&amp;$AU1315,$AY$4:$AY1315,"="&amp;$AY1315)</f>
        <v>100</v>
      </c>
      <c r="BF1315" s="25" t="s">
        <v>846</v>
      </c>
      <c r="BG1315" s="14">
        <f t="shared" si="320"/>
        <v>50</v>
      </c>
      <c r="BH1315" s="14">
        <f>SUMIFS(BG$4:BG1315,AU$4:AU1315,"="&amp;AU1315,AY$4:AY1315,"="&amp;AY1315)</f>
        <v>50</v>
      </c>
      <c r="BI1315" s="25" t="s">
        <v>847</v>
      </c>
      <c r="BJ1315" s="14">
        <f t="shared" si="321"/>
        <v>2000</v>
      </c>
      <c r="BK1315" s="14">
        <f>SUMIFS(BJ$4:BJ1315,$AU$4:$AU1315,"="&amp;$AU1315,$AY$4:$AY1315,"="&amp;$AY1315)</f>
        <v>2000</v>
      </c>
    </row>
    <row r="1316" spans="46:63" ht="16.5" x14ac:dyDescent="0.2">
      <c r="AT1316" s="13">
        <v>1313</v>
      </c>
      <c r="AU1316" s="13">
        <f t="shared" si="313"/>
        <v>17</v>
      </c>
      <c r="AV1316" s="14">
        <f t="shared" si="314"/>
        <v>202404</v>
      </c>
      <c r="AW1316" s="14">
        <f t="shared" si="315"/>
        <v>1102024</v>
      </c>
      <c r="AX1316" s="13" t="s">
        <v>816</v>
      </c>
      <c r="AY1316" s="13">
        <f t="shared" si="316"/>
        <v>4</v>
      </c>
      <c r="AZ1316" s="13" t="s">
        <v>837</v>
      </c>
      <c r="BA1316" s="14">
        <f t="shared" si="317"/>
        <v>2</v>
      </c>
      <c r="BB1316" s="14" t="str">
        <f t="shared" si="318"/>
        <v>朱仙魂珠-4 等级-2</v>
      </c>
      <c r="BC1316" s="25" t="s">
        <v>43</v>
      </c>
      <c r="BD1316" s="14">
        <f t="shared" si="319"/>
        <v>160</v>
      </c>
      <c r="BE1316" s="14">
        <f>SUMIFS(BD$4:BD1316,$AU$4:$AU1316,"="&amp;$AU1316,$AY$4:$AY1316,"="&amp;$AY1316)</f>
        <v>260</v>
      </c>
      <c r="BF1316" s="25" t="s">
        <v>846</v>
      </c>
      <c r="BG1316" s="14">
        <f t="shared" si="320"/>
        <v>80</v>
      </c>
      <c r="BH1316" s="14">
        <f>SUMIFS(BG$4:BG1316,AU$4:AU1316,"="&amp;AU1316,AY$4:AY1316,"="&amp;AY1316)</f>
        <v>130</v>
      </c>
      <c r="BI1316" s="25" t="s">
        <v>847</v>
      </c>
      <c r="BJ1316" s="14">
        <f t="shared" si="321"/>
        <v>3200</v>
      </c>
      <c r="BK1316" s="14">
        <f>SUMIFS(BJ$4:BJ1316,$AU$4:$AU1316,"="&amp;$AU1316,$AY$4:$AY1316,"="&amp;$AY1316)</f>
        <v>5200</v>
      </c>
    </row>
    <row r="1317" spans="46:63" ht="16.5" x14ac:dyDescent="0.2">
      <c r="AT1317" s="13">
        <v>1314</v>
      </c>
      <c r="AU1317" s="13">
        <f t="shared" si="313"/>
        <v>17</v>
      </c>
      <c r="AV1317" s="14">
        <f t="shared" si="314"/>
        <v>202404</v>
      </c>
      <c r="AW1317" s="14">
        <f t="shared" si="315"/>
        <v>1102024</v>
      </c>
      <c r="AX1317" s="13" t="s">
        <v>816</v>
      </c>
      <c r="AY1317" s="13">
        <f t="shared" si="316"/>
        <v>4</v>
      </c>
      <c r="AZ1317" s="13" t="s">
        <v>837</v>
      </c>
      <c r="BA1317" s="14">
        <f t="shared" si="317"/>
        <v>3</v>
      </c>
      <c r="BB1317" s="14" t="str">
        <f t="shared" si="318"/>
        <v>朱仙魂珠-4 等级-3</v>
      </c>
      <c r="BC1317" s="25" t="s">
        <v>43</v>
      </c>
      <c r="BD1317" s="14">
        <f t="shared" si="319"/>
        <v>220</v>
      </c>
      <c r="BE1317" s="14">
        <f>SUMIFS(BD$4:BD1317,$AU$4:$AU1317,"="&amp;$AU1317,$AY$4:$AY1317,"="&amp;$AY1317)</f>
        <v>480</v>
      </c>
      <c r="BF1317" s="25" t="s">
        <v>846</v>
      </c>
      <c r="BG1317" s="14">
        <f t="shared" si="320"/>
        <v>110</v>
      </c>
      <c r="BH1317" s="14">
        <f>SUMIFS(BG$4:BG1317,AU$4:AU1317,"="&amp;AU1317,AY$4:AY1317,"="&amp;AY1317)</f>
        <v>240</v>
      </c>
      <c r="BI1317" s="25" t="s">
        <v>847</v>
      </c>
      <c r="BJ1317" s="14">
        <f t="shared" si="321"/>
        <v>4400</v>
      </c>
      <c r="BK1317" s="14">
        <f>SUMIFS(BJ$4:BJ1317,$AU$4:$AU1317,"="&amp;$AU1317,$AY$4:$AY1317,"="&amp;$AY1317)</f>
        <v>9600</v>
      </c>
    </row>
    <row r="1318" spans="46:63" ht="16.5" x14ac:dyDescent="0.2">
      <c r="AT1318" s="13">
        <v>1315</v>
      </c>
      <c r="AU1318" s="13">
        <f t="shared" si="313"/>
        <v>17</v>
      </c>
      <c r="AV1318" s="14">
        <f t="shared" si="314"/>
        <v>202404</v>
      </c>
      <c r="AW1318" s="14">
        <f t="shared" si="315"/>
        <v>1102024</v>
      </c>
      <c r="AX1318" s="13" t="s">
        <v>816</v>
      </c>
      <c r="AY1318" s="13">
        <f t="shared" si="316"/>
        <v>4</v>
      </c>
      <c r="AZ1318" s="13" t="s">
        <v>837</v>
      </c>
      <c r="BA1318" s="14">
        <f t="shared" si="317"/>
        <v>4</v>
      </c>
      <c r="BB1318" s="14" t="str">
        <f t="shared" si="318"/>
        <v>朱仙魂珠-4 等级-4</v>
      </c>
      <c r="BC1318" s="25" t="s">
        <v>43</v>
      </c>
      <c r="BD1318" s="14">
        <f t="shared" si="319"/>
        <v>320</v>
      </c>
      <c r="BE1318" s="14">
        <f>SUMIFS(BD$4:BD1318,$AU$4:$AU1318,"="&amp;$AU1318,$AY$4:$AY1318,"="&amp;$AY1318)</f>
        <v>800</v>
      </c>
      <c r="BF1318" s="25" t="s">
        <v>846</v>
      </c>
      <c r="BG1318" s="14">
        <f t="shared" si="320"/>
        <v>160</v>
      </c>
      <c r="BH1318" s="14">
        <f>SUMIFS(BG$4:BG1318,AU$4:AU1318,"="&amp;AU1318,AY$4:AY1318,"="&amp;AY1318)</f>
        <v>400</v>
      </c>
      <c r="BI1318" s="25" t="s">
        <v>847</v>
      </c>
      <c r="BJ1318" s="14">
        <f t="shared" si="321"/>
        <v>6400</v>
      </c>
      <c r="BK1318" s="14">
        <f>SUMIFS(BJ$4:BJ1318,$AU$4:$AU1318,"="&amp;$AU1318,$AY$4:$AY1318,"="&amp;$AY1318)</f>
        <v>16000</v>
      </c>
    </row>
    <row r="1319" spans="46:63" ht="16.5" x14ac:dyDescent="0.2">
      <c r="AT1319" s="13">
        <v>1316</v>
      </c>
      <c r="AU1319" s="13">
        <f t="shared" si="313"/>
        <v>17</v>
      </c>
      <c r="AV1319" s="14">
        <f t="shared" si="314"/>
        <v>202404</v>
      </c>
      <c r="AW1319" s="14">
        <f t="shared" si="315"/>
        <v>1102024</v>
      </c>
      <c r="AX1319" s="13" t="s">
        <v>816</v>
      </c>
      <c r="AY1319" s="13">
        <f t="shared" si="316"/>
        <v>4</v>
      </c>
      <c r="AZ1319" s="13" t="s">
        <v>837</v>
      </c>
      <c r="BA1319" s="14">
        <f t="shared" si="317"/>
        <v>5</v>
      </c>
      <c r="BB1319" s="14" t="str">
        <f t="shared" si="318"/>
        <v>朱仙魂珠-4 等级-5</v>
      </c>
      <c r="BC1319" s="25" t="s">
        <v>43</v>
      </c>
      <c r="BD1319" s="14">
        <f t="shared" si="319"/>
        <v>420</v>
      </c>
      <c r="BE1319" s="14">
        <f>SUMIFS(BD$4:BD1319,$AU$4:$AU1319,"="&amp;$AU1319,$AY$4:$AY1319,"="&amp;$AY1319)</f>
        <v>1220</v>
      </c>
      <c r="BF1319" s="25" t="s">
        <v>846</v>
      </c>
      <c r="BG1319" s="14">
        <f t="shared" si="320"/>
        <v>210</v>
      </c>
      <c r="BH1319" s="14">
        <f>SUMIFS(BG$4:BG1319,AU$4:AU1319,"="&amp;AU1319,AY$4:AY1319,"="&amp;AY1319)</f>
        <v>610</v>
      </c>
      <c r="BI1319" s="25" t="s">
        <v>847</v>
      </c>
      <c r="BJ1319" s="14">
        <f t="shared" si="321"/>
        <v>8400</v>
      </c>
      <c r="BK1319" s="14">
        <f>SUMIFS(BJ$4:BJ1319,$AU$4:$AU1319,"="&amp;$AU1319,$AY$4:$AY1319,"="&amp;$AY1319)</f>
        <v>24400</v>
      </c>
    </row>
    <row r="1320" spans="46:63" ht="16.5" x14ac:dyDescent="0.2">
      <c r="AT1320" s="13">
        <v>1317</v>
      </c>
      <c r="AU1320" s="13">
        <f t="shared" si="313"/>
        <v>17</v>
      </c>
      <c r="AV1320" s="14">
        <f t="shared" si="314"/>
        <v>202404</v>
      </c>
      <c r="AW1320" s="14">
        <f t="shared" si="315"/>
        <v>1102024</v>
      </c>
      <c r="AX1320" s="13" t="s">
        <v>816</v>
      </c>
      <c r="AY1320" s="13">
        <f t="shared" si="316"/>
        <v>4</v>
      </c>
      <c r="AZ1320" s="13" t="s">
        <v>837</v>
      </c>
      <c r="BA1320" s="14">
        <f t="shared" si="317"/>
        <v>6</v>
      </c>
      <c r="BB1320" s="14" t="str">
        <f t="shared" si="318"/>
        <v>朱仙魂珠-4 等级-6</v>
      </c>
      <c r="BC1320" s="25" t="s">
        <v>43</v>
      </c>
      <c r="BD1320" s="14">
        <f t="shared" si="319"/>
        <v>550</v>
      </c>
      <c r="BE1320" s="14">
        <f>SUMIFS(BD$4:BD1320,$AU$4:$AU1320,"="&amp;$AU1320,$AY$4:$AY1320,"="&amp;$AY1320)</f>
        <v>1770</v>
      </c>
      <c r="BF1320" s="25" t="s">
        <v>846</v>
      </c>
      <c r="BG1320" s="14">
        <f t="shared" si="320"/>
        <v>275</v>
      </c>
      <c r="BH1320" s="14">
        <f>SUMIFS(BG$4:BG1320,AU$4:AU1320,"="&amp;AU1320,AY$4:AY1320,"="&amp;AY1320)</f>
        <v>885</v>
      </c>
      <c r="BI1320" s="25" t="s">
        <v>847</v>
      </c>
      <c r="BJ1320" s="14">
        <f t="shared" si="321"/>
        <v>11000</v>
      </c>
      <c r="BK1320" s="14">
        <f>SUMIFS(BJ$4:BJ1320,$AU$4:$AU1320,"="&amp;$AU1320,$AY$4:$AY1320,"="&amp;$AY1320)</f>
        <v>35400</v>
      </c>
    </row>
    <row r="1321" spans="46:63" ht="16.5" x14ac:dyDescent="0.2">
      <c r="AT1321" s="13">
        <v>1318</v>
      </c>
      <c r="AU1321" s="13">
        <f t="shared" si="313"/>
        <v>17</v>
      </c>
      <c r="AV1321" s="14">
        <f t="shared" si="314"/>
        <v>202404</v>
      </c>
      <c r="AW1321" s="14">
        <f t="shared" si="315"/>
        <v>1102024</v>
      </c>
      <c r="AX1321" s="13" t="s">
        <v>816</v>
      </c>
      <c r="AY1321" s="13">
        <f t="shared" si="316"/>
        <v>4</v>
      </c>
      <c r="AZ1321" s="13" t="s">
        <v>837</v>
      </c>
      <c r="BA1321" s="14">
        <f t="shared" si="317"/>
        <v>7</v>
      </c>
      <c r="BB1321" s="14" t="str">
        <f t="shared" si="318"/>
        <v>朱仙魂珠-4 等级-7</v>
      </c>
      <c r="BC1321" s="25" t="s">
        <v>43</v>
      </c>
      <c r="BD1321" s="14">
        <f t="shared" si="319"/>
        <v>650</v>
      </c>
      <c r="BE1321" s="14">
        <f>SUMIFS(BD$4:BD1321,$AU$4:$AU1321,"="&amp;$AU1321,$AY$4:$AY1321,"="&amp;$AY1321)</f>
        <v>2420</v>
      </c>
      <c r="BF1321" s="25" t="s">
        <v>846</v>
      </c>
      <c r="BG1321" s="14">
        <f t="shared" si="320"/>
        <v>325</v>
      </c>
      <c r="BH1321" s="14">
        <f>SUMIFS(BG$4:BG1321,AU$4:AU1321,"="&amp;AU1321,AY$4:AY1321,"="&amp;AY1321)</f>
        <v>1210</v>
      </c>
      <c r="BI1321" s="25" t="s">
        <v>847</v>
      </c>
      <c r="BJ1321" s="14">
        <f t="shared" si="321"/>
        <v>13000</v>
      </c>
      <c r="BK1321" s="14">
        <f>SUMIFS(BJ$4:BJ1321,$AU$4:$AU1321,"="&amp;$AU1321,$AY$4:$AY1321,"="&amp;$AY1321)</f>
        <v>48400</v>
      </c>
    </row>
    <row r="1322" spans="46:63" ht="16.5" x14ac:dyDescent="0.2">
      <c r="AT1322" s="13">
        <v>1319</v>
      </c>
      <c r="AU1322" s="13">
        <f t="shared" si="313"/>
        <v>17</v>
      </c>
      <c r="AV1322" s="14">
        <f t="shared" si="314"/>
        <v>202404</v>
      </c>
      <c r="AW1322" s="14">
        <f t="shared" si="315"/>
        <v>1102024</v>
      </c>
      <c r="AX1322" s="13" t="s">
        <v>816</v>
      </c>
      <c r="AY1322" s="13">
        <f t="shared" si="316"/>
        <v>4</v>
      </c>
      <c r="AZ1322" s="13" t="s">
        <v>837</v>
      </c>
      <c r="BA1322" s="14">
        <f t="shared" si="317"/>
        <v>8</v>
      </c>
      <c r="BB1322" s="14" t="str">
        <f t="shared" si="318"/>
        <v>朱仙魂珠-4 等级-8</v>
      </c>
      <c r="BC1322" s="25" t="s">
        <v>43</v>
      </c>
      <c r="BD1322" s="14">
        <f t="shared" si="319"/>
        <v>750</v>
      </c>
      <c r="BE1322" s="14">
        <f>SUMIFS(BD$4:BD1322,$AU$4:$AU1322,"="&amp;$AU1322,$AY$4:$AY1322,"="&amp;$AY1322)</f>
        <v>3170</v>
      </c>
      <c r="BF1322" s="25" t="s">
        <v>846</v>
      </c>
      <c r="BG1322" s="14">
        <f t="shared" si="320"/>
        <v>375</v>
      </c>
      <c r="BH1322" s="14">
        <f>SUMIFS(BG$4:BG1322,AU$4:AU1322,"="&amp;AU1322,AY$4:AY1322,"="&amp;AY1322)</f>
        <v>1585</v>
      </c>
      <c r="BI1322" s="25" t="s">
        <v>847</v>
      </c>
      <c r="BJ1322" s="14">
        <f t="shared" si="321"/>
        <v>15000</v>
      </c>
      <c r="BK1322" s="14">
        <f>SUMIFS(BJ$4:BJ1322,$AU$4:$AU1322,"="&amp;$AU1322,$AY$4:$AY1322,"="&amp;$AY1322)</f>
        <v>63400</v>
      </c>
    </row>
    <row r="1323" spans="46:63" ht="16.5" x14ac:dyDescent="0.2">
      <c r="AT1323" s="13">
        <v>1320</v>
      </c>
      <c r="AU1323" s="13">
        <f t="shared" si="313"/>
        <v>17</v>
      </c>
      <c r="AV1323" s="14">
        <f t="shared" si="314"/>
        <v>202404</v>
      </c>
      <c r="AW1323" s="14">
        <f t="shared" si="315"/>
        <v>1102024</v>
      </c>
      <c r="AX1323" s="13" t="s">
        <v>816</v>
      </c>
      <c r="AY1323" s="13">
        <f t="shared" si="316"/>
        <v>4</v>
      </c>
      <c r="AZ1323" s="13" t="s">
        <v>837</v>
      </c>
      <c r="BA1323" s="14">
        <f t="shared" si="317"/>
        <v>9</v>
      </c>
      <c r="BB1323" s="14" t="str">
        <f t="shared" si="318"/>
        <v>朱仙魂珠-4 等级-9</v>
      </c>
      <c r="BC1323" s="25" t="s">
        <v>43</v>
      </c>
      <c r="BD1323" s="14">
        <f t="shared" si="319"/>
        <v>850</v>
      </c>
      <c r="BE1323" s="14">
        <f>SUMIFS(BD$4:BD1323,$AU$4:$AU1323,"="&amp;$AU1323,$AY$4:$AY1323,"="&amp;$AY1323)</f>
        <v>4020</v>
      </c>
      <c r="BF1323" s="25" t="s">
        <v>846</v>
      </c>
      <c r="BG1323" s="14">
        <f t="shared" si="320"/>
        <v>425</v>
      </c>
      <c r="BH1323" s="14">
        <f>SUMIFS(BG$4:BG1323,AU$4:AU1323,"="&amp;AU1323,AY$4:AY1323,"="&amp;AY1323)</f>
        <v>2010</v>
      </c>
      <c r="BI1323" s="25" t="s">
        <v>847</v>
      </c>
      <c r="BJ1323" s="14">
        <f t="shared" si="321"/>
        <v>17000</v>
      </c>
      <c r="BK1323" s="14">
        <f>SUMIFS(BJ$4:BJ1323,$AU$4:$AU1323,"="&amp;$AU1323,$AY$4:$AY1323,"="&amp;$AY1323)</f>
        <v>80400</v>
      </c>
    </row>
    <row r="1324" spans="46:63" ht="16.5" x14ac:dyDescent="0.2">
      <c r="AT1324" s="13">
        <v>1321</v>
      </c>
      <c r="AU1324" s="13">
        <f t="shared" si="313"/>
        <v>17</v>
      </c>
      <c r="AV1324" s="14">
        <f t="shared" si="314"/>
        <v>202405</v>
      </c>
      <c r="AW1324" s="14">
        <f t="shared" si="315"/>
        <v>1102024</v>
      </c>
      <c r="AX1324" s="13" t="s">
        <v>816</v>
      </c>
      <c r="AY1324" s="13">
        <f t="shared" si="316"/>
        <v>5</v>
      </c>
      <c r="AZ1324" s="13" t="s">
        <v>837</v>
      </c>
      <c r="BA1324" s="14">
        <f t="shared" si="317"/>
        <v>0</v>
      </c>
      <c r="BB1324" s="14" t="str">
        <f t="shared" si="318"/>
        <v>朱仙魂珠-5 等级-0</v>
      </c>
      <c r="BC1324" s="25" t="s">
        <v>43</v>
      </c>
      <c r="BD1324" s="14">
        <f t="shared" si="319"/>
        <v>0</v>
      </c>
      <c r="BE1324" s="14">
        <f>SUMIFS(BD$4:BD1324,$AU$4:$AU1324,"="&amp;$AU1324,$AY$4:$AY1324,"="&amp;$AY1324)</f>
        <v>0</v>
      </c>
      <c r="BF1324" s="25" t="s">
        <v>846</v>
      </c>
      <c r="BG1324" s="14">
        <f t="shared" si="320"/>
        <v>0</v>
      </c>
      <c r="BH1324" s="14">
        <f>SUMIFS(BG$4:BG1324,AU$4:AU1324,"="&amp;AU1324,AY$4:AY1324,"="&amp;AY1324)</f>
        <v>0</v>
      </c>
      <c r="BI1324" s="25" t="s">
        <v>847</v>
      </c>
      <c r="BJ1324" s="14">
        <f t="shared" si="321"/>
        <v>0</v>
      </c>
      <c r="BK1324" s="14">
        <f>SUMIFS(BJ$4:BJ1324,$AU$4:$AU1324,"="&amp;$AU1324,$AY$4:$AY1324,"="&amp;$AY1324)</f>
        <v>0</v>
      </c>
    </row>
    <row r="1325" spans="46:63" ht="16.5" x14ac:dyDescent="0.2">
      <c r="AT1325" s="13">
        <v>1322</v>
      </c>
      <c r="AU1325" s="13">
        <f t="shared" si="313"/>
        <v>17</v>
      </c>
      <c r="AV1325" s="14">
        <f t="shared" si="314"/>
        <v>202405</v>
      </c>
      <c r="AW1325" s="14">
        <f t="shared" si="315"/>
        <v>1102024</v>
      </c>
      <c r="AX1325" s="13" t="s">
        <v>816</v>
      </c>
      <c r="AY1325" s="13">
        <f t="shared" si="316"/>
        <v>5</v>
      </c>
      <c r="AZ1325" s="13" t="s">
        <v>837</v>
      </c>
      <c r="BA1325" s="14">
        <f t="shared" si="317"/>
        <v>1</v>
      </c>
      <c r="BB1325" s="14" t="str">
        <f t="shared" si="318"/>
        <v>朱仙魂珠-5 等级-1</v>
      </c>
      <c r="BC1325" s="25" t="s">
        <v>43</v>
      </c>
      <c r="BD1325" s="14">
        <f t="shared" si="319"/>
        <v>140</v>
      </c>
      <c r="BE1325" s="14">
        <f>SUMIFS(BD$4:BD1325,$AU$4:$AU1325,"="&amp;$AU1325,$AY$4:$AY1325,"="&amp;$AY1325)</f>
        <v>140</v>
      </c>
      <c r="BF1325" s="25" t="s">
        <v>846</v>
      </c>
      <c r="BG1325" s="14">
        <f t="shared" si="320"/>
        <v>70</v>
      </c>
      <c r="BH1325" s="14">
        <f>SUMIFS(BG$4:BG1325,AU$4:AU1325,"="&amp;AU1325,AY$4:AY1325,"="&amp;AY1325)</f>
        <v>70</v>
      </c>
      <c r="BI1325" s="25" t="s">
        <v>847</v>
      </c>
      <c r="BJ1325" s="14">
        <f t="shared" si="321"/>
        <v>2800</v>
      </c>
      <c r="BK1325" s="14">
        <f>SUMIFS(BJ$4:BJ1325,$AU$4:$AU1325,"="&amp;$AU1325,$AY$4:$AY1325,"="&amp;$AY1325)</f>
        <v>2800</v>
      </c>
    </row>
    <row r="1326" spans="46:63" ht="16.5" x14ac:dyDescent="0.2">
      <c r="AT1326" s="13">
        <v>1323</v>
      </c>
      <c r="AU1326" s="13">
        <f t="shared" si="313"/>
        <v>17</v>
      </c>
      <c r="AV1326" s="14">
        <f t="shared" si="314"/>
        <v>202405</v>
      </c>
      <c r="AW1326" s="14">
        <f t="shared" si="315"/>
        <v>1102024</v>
      </c>
      <c r="AX1326" s="13" t="s">
        <v>816</v>
      </c>
      <c r="AY1326" s="13">
        <f t="shared" si="316"/>
        <v>5</v>
      </c>
      <c r="AZ1326" s="13" t="s">
        <v>837</v>
      </c>
      <c r="BA1326" s="14">
        <f t="shared" si="317"/>
        <v>2</v>
      </c>
      <c r="BB1326" s="14" t="str">
        <f t="shared" si="318"/>
        <v>朱仙魂珠-5 等级-2</v>
      </c>
      <c r="BC1326" s="25" t="s">
        <v>43</v>
      </c>
      <c r="BD1326" s="14">
        <f t="shared" si="319"/>
        <v>200</v>
      </c>
      <c r="BE1326" s="14">
        <f>SUMIFS(BD$4:BD1326,$AU$4:$AU1326,"="&amp;$AU1326,$AY$4:$AY1326,"="&amp;$AY1326)</f>
        <v>340</v>
      </c>
      <c r="BF1326" s="25" t="s">
        <v>846</v>
      </c>
      <c r="BG1326" s="14">
        <f t="shared" si="320"/>
        <v>100</v>
      </c>
      <c r="BH1326" s="14">
        <f>SUMIFS(BG$4:BG1326,AU$4:AU1326,"="&amp;AU1326,AY$4:AY1326,"="&amp;AY1326)</f>
        <v>170</v>
      </c>
      <c r="BI1326" s="25" t="s">
        <v>847</v>
      </c>
      <c r="BJ1326" s="14">
        <f t="shared" si="321"/>
        <v>4000</v>
      </c>
      <c r="BK1326" s="14">
        <f>SUMIFS(BJ$4:BJ1326,$AU$4:$AU1326,"="&amp;$AU1326,$AY$4:$AY1326,"="&amp;$AY1326)</f>
        <v>6800</v>
      </c>
    </row>
    <row r="1327" spans="46:63" ht="16.5" x14ac:dyDescent="0.2">
      <c r="AT1327" s="13">
        <v>1324</v>
      </c>
      <c r="AU1327" s="13">
        <f t="shared" si="313"/>
        <v>17</v>
      </c>
      <c r="AV1327" s="14">
        <f t="shared" si="314"/>
        <v>202405</v>
      </c>
      <c r="AW1327" s="14">
        <f t="shared" si="315"/>
        <v>1102024</v>
      </c>
      <c r="AX1327" s="13" t="s">
        <v>816</v>
      </c>
      <c r="AY1327" s="13">
        <f t="shared" si="316"/>
        <v>5</v>
      </c>
      <c r="AZ1327" s="13" t="s">
        <v>837</v>
      </c>
      <c r="BA1327" s="14">
        <f t="shared" si="317"/>
        <v>3</v>
      </c>
      <c r="BB1327" s="14" t="str">
        <f t="shared" si="318"/>
        <v>朱仙魂珠-5 等级-3</v>
      </c>
      <c r="BC1327" s="25" t="s">
        <v>43</v>
      </c>
      <c r="BD1327" s="14">
        <f t="shared" si="319"/>
        <v>260</v>
      </c>
      <c r="BE1327" s="14">
        <f>SUMIFS(BD$4:BD1327,$AU$4:$AU1327,"="&amp;$AU1327,$AY$4:$AY1327,"="&amp;$AY1327)</f>
        <v>600</v>
      </c>
      <c r="BF1327" s="25" t="s">
        <v>846</v>
      </c>
      <c r="BG1327" s="14">
        <f t="shared" si="320"/>
        <v>130</v>
      </c>
      <c r="BH1327" s="14">
        <f>SUMIFS(BG$4:BG1327,AU$4:AU1327,"="&amp;AU1327,AY$4:AY1327,"="&amp;AY1327)</f>
        <v>300</v>
      </c>
      <c r="BI1327" s="25" t="s">
        <v>847</v>
      </c>
      <c r="BJ1327" s="14">
        <f t="shared" si="321"/>
        <v>5200</v>
      </c>
      <c r="BK1327" s="14">
        <f>SUMIFS(BJ$4:BJ1327,$AU$4:$AU1327,"="&amp;$AU1327,$AY$4:$AY1327,"="&amp;$AY1327)</f>
        <v>12000</v>
      </c>
    </row>
    <row r="1328" spans="46:63" ht="16.5" x14ac:dyDescent="0.2">
      <c r="AT1328" s="13">
        <v>1325</v>
      </c>
      <c r="AU1328" s="13">
        <f t="shared" si="313"/>
        <v>17</v>
      </c>
      <c r="AV1328" s="14">
        <f t="shared" si="314"/>
        <v>202405</v>
      </c>
      <c r="AW1328" s="14">
        <f t="shared" si="315"/>
        <v>1102024</v>
      </c>
      <c r="AX1328" s="13" t="s">
        <v>816</v>
      </c>
      <c r="AY1328" s="13">
        <f t="shared" si="316"/>
        <v>5</v>
      </c>
      <c r="AZ1328" s="13" t="s">
        <v>837</v>
      </c>
      <c r="BA1328" s="14">
        <f t="shared" si="317"/>
        <v>4</v>
      </c>
      <c r="BB1328" s="14" t="str">
        <f t="shared" si="318"/>
        <v>朱仙魂珠-5 等级-4</v>
      </c>
      <c r="BC1328" s="25" t="s">
        <v>43</v>
      </c>
      <c r="BD1328" s="14">
        <f t="shared" si="319"/>
        <v>400</v>
      </c>
      <c r="BE1328" s="14">
        <f>SUMIFS(BD$4:BD1328,$AU$4:$AU1328,"="&amp;$AU1328,$AY$4:$AY1328,"="&amp;$AY1328)</f>
        <v>1000</v>
      </c>
      <c r="BF1328" s="25" t="s">
        <v>846</v>
      </c>
      <c r="BG1328" s="14">
        <f t="shared" si="320"/>
        <v>200</v>
      </c>
      <c r="BH1328" s="14">
        <f>SUMIFS(BG$4:BG1328,AU$4:AU1328,"="&amp;AU1328,AY$4:AY1328,"="&amp;AY1328)</f>
        <v>500</v>
      </c>
      <c r="BI1328" s="25" t="s">
        <v>847</v>
      </c>
      <c r="BJ1328" s="14">
        <f t="shared" si="321"/>
        <v>8000</v>
      </c>
      <c r="BK1328" s="14">
        <f>SUMIFS(BJ$4:BJ1328,$AU$4:$AU1328,"="&amp;$AU1328,$AY$4:$AY1328,"="&amp;$AY1328)</f>
        <v>20000</v>
      </c>
    </row>
    <row r="1329" spans="46:63" ht="16.5" x14ac:dyDescent="0.2">
      <c r="AT1329" s="13">
        <v>1326</v>
      </c>
      <c r="AU1329" s="13">
        <f t="shared" si="313"/>
        <v>17</v>
      </c>
      <c r="AV1329" s="14">
        <f t="shared" si="314"/>
        <v>202405</v>
      </c>
      <c r="AW1329" s="14">
        <f t="shared" si="315"/>
        <v>1102024</v>
      </c>
      <c r="AX1329" s="13" t="s">
        <v>816</v>
      </c>
      <c r="AY1329" s="13">
        <f t="shared" si="316"/>
        <v>5</v>
      </c>
      <c r="AZ1329" s="13" t="s">
        <v>837</v>
      </c>
      <c r="BA1329" s="14">
        <f t="shared" si="317"/>
        <v>5</v>
      </c>
      <c r="BB1329" s="14" t="str">
        <f t="shared" si="318"/>
        <v>朱仙魂珠-5 等级-5</v>
      </c>
      <c r="BC1329" s="25" t="s">
        <v>43</v>
      </c>
      <c r="BD1329" s="14">
        <f t="shared" si="319"/>
        <v>520</v>
      </c>
      <c r="BE1329" s="14">
        <f>SUMIFS(BD$4:BD1329,$AU$4:$AU1329,"="&amp;$AU1329,$AY$4:$AY1329,"="&amp;$AY1329)</f>
        <v>1520</v>
      </c>
      <c r="BF1329" s="25" t="s">
        <v>846</v>
      </c>
      <c r="BG1329" s="14">
        <f t="shared" si="320"/>
        <v>260</v>
      </c>
      <c r="BH1329" s="14">
        <f>SUMIFS(BG$4:BG1329,AU$4:AU1329,"="&amp;AU1329,AY$4:AY1329,"="&amp;AY1329)</f>
        <v>760</v>
      </c>
      <c r="BI1329" s="25" t="s">
        <v>847</v>
      </c>
      <c r="BJ1329" s="14">
        <f t="shared" si="321"/>
        <v>10400</v>
      </c>
      <c r="BK1329" s="14">
        <f>SUMIFS(BJ$4:BJ1329,$AU$4:$AU1329,"="&amp;$AU1329,$AY$4:$AY1329,"="&amp;$AY1329)</f>
        <v>30400</v>
      </c>
    </row>
    <row r="1330" spans="46:63" ht="16.5" x14ac:dyDescent="0.2">
      <c r="AT1330" s="13">
        <v>1327</v>
      </c>
      <c r="AU1330" s="13">
        <f t="shared" si="313"/>
        <v>17</v>
      </c>
      <c r="AV1330" s="14">
        <f t="shared" si="314"/>
        <v>202405</v>
      </c>
      <c r="AW1330" s="14">
        <f t="shared" si="315"/>
        <v>1102024</v>
      </c>
      <c r="AX1330" s="13" t="s">
        <v>816</v>
      </c>
      <c r="AY1330" s="13">
        <f t="shared" si="316"/>
        <v>5</v>
      </c>
      <c r="AZ1330" s="13" t="s">
        <v>837</v>
      </c>
      <c r="BA1330" s="14">
        <f t="shared" si="317"/>
        <v>6</v>
      </c>
      <c r="BB1330" s="14" t="str">
        <f t="shared" si="318"/>
        <v>朱仙魂珠-5 等级-6</v>
      </c>
      <c r="BC1330" s="25" t="s">
        <v>43</v>
      </c>
      <c r="BD1330" s="14">
        <f t="shared" si="319"/>
        <v>650</v>
      </c>
      <c r="BE1330" s="14">
        <f>SUMIFS(BD$4:BD1330,$AU$4:$AU1330,"="&amp;$AU1330,$AY$4:$AY1330,"="&amp;$AY1330)</f>
        <v>2170</v>
      </c>
      <c r="BF1330" s="25" t="s">
        <v>846</v>
      </c>
      <c r="BG1330" s="14">
        <f t="shared" si="320"/>
        <v>325</v>
      </c>
      <c r="BH1330" s="14">
        <f>SUMIFS(BG$4:BG1330,AU$4:AU1330,"="&amp;AU1330,AY$4:AY1330,"="&amp;AY1330)</f>
        <v>1085</v>
      </c>
      <c r="BI1330" s="25" t="s">
        <v>847</v>
      </c>
      <c r="BJ1330" s="14">
        <f t="shared" si="321"/>
        <v>13000</v>
      </c>
      <c r="BK1330" s="14">
        <f>SUMIFS(BJ$4:BJ1330,$AU$4:$AU1330,"="&amp;$AU1330,$AY$4:$AY1330,"="&amp;$AY1330)</f>
        <v>43400</v>
      </c>
    </row>
    <row r="1331" spans="46:63" ht="16.5" x14ac:dyDescent="0.2">
      <c r="AT1331" s="13">
        <v>1328</v>
      </c>
      <c r="AU1331" s="13">
        <f t="shared" si="313"/>
        <v>17</v>
      </c>
      <c r="AV1331" s="14">
        <f t="shared" si="314"/>
        <v>202405</v>
      </c>
      <c r="AW1331" s="14">
        <f t="shared" si="315"/>
        <v>1102024</v>
      </c>
      <c r="AX1331" s="13" t="s">
        <v>816</v>
      </c>
      <c r="AY1331" s="13">
        <f t="shared" si="316"/>
        <v>5</v>
      </c>
      <c r="AZ1331" s="13" t="s">
        <v>837</v>
      </c>
      <c r="BA1331" s="14">
        <f t="shared" si="317"/>
        <v>7</v>
      </c>
      <c r="BB1331" s="14" t="str">
        <f t="shared" si="318"/>
        <v>朱仙魂珠-5 等级-7</v>
      </c>
      <c r="BC1331" s="25" t="s">
        <v>43</v>
      </c>
      <c r="BD1331" s="14">
        <f t="shared" si="319"/>
        <v>800</v>
      </c>
      <c r="BE1331" s="14">
        <f>SUMIFS(BD$4:BD1331,$AU$4:$AU1331,"="&amp;$AU1331,$AY$4:$AY1331,"="&amp;$AY1331)</f>
        <v>2970</v>
      </c>
      <c r="BF1331" s="25" t="s">
        <v>846</v>
      </c>
      <c r="BG1331" s="14">
        <f t="shared" si="320"/>
        <v>400</v>
      </c>
      <c r="BH1331" s="14">
        <f>SUMIFS(BG$4:BG1331,AU$4:AU1331,"="&amp;AU1331,AY$4:AY1331,"="&amp;AY1331)</f>
        <v>1485</v>
      </c>
      <c r="BI1331" s="25" t="s">
        <v>847</v>
      </c>
      <c r="BJ1331" s="14">
        <f t="shared" si="321"/>
        <v>16000</v>
      </c>
      <c r="BK1331" s="14">
        <f>SUMIFS(BJ$4:BJ1331,$AU$4:$AU1331,"="&amp;$AU1331,$AY$4:$AY1331,"="&amp;$AY1331)</f>
        <v>59400</v>
      </c>
    </row>
    <row r="1332" spans="46:63" ht="16.5" x14ac:dyDescent="0.2">
      <c r="AT1332" s="13">
        <v>1329</v>
      </c>
      <c r="AU1332" s="13">
        <f t="shared" si="313"/>
        <v>17</v>
      </c>
      <c r="AV1332" s="14">
        <f t="shared" si="314"/>
        <v>202405</v>
      </c>
      <c r="AW1332" s="14">
        <f t="shared" si="315"/>
        <v>1102024</v>
      </c>
      <c r="AX1332" s="13" t="s">
        <v>816</v>
      </c>
      <c r="AY1332" s="13">
        <f t="shared" si="316"/>
        <v>5</v>
      </c>
      <c r="AZ1332" s="13" t="s">
        <v>837</v>
      </c>
      <c r="BA1332" s="14">
        <f t="shared" si="317"/>
        <v>8</v>
      </c>
      <c r="BB1332" s="14" t="str">
        <f t="shared" si="318"/>
        <v>朱仙魂珠-5 等级-8</v>
      </c>
      <c r="BC1332" s="25" t="s">
        <v>43</v>
      </c>
      <c r="BD1332" s="14">
        <f t="shared" si="319"/>
        <v>950</v>
      </c>
      <c r="BE1332" s="14">
        <f>SUMIFS(BD$4:BD1332,$AU$4:$AU1332,"="&amp;$AU1332,$AY$4:$AY1332,"="&amp;$AY1332)</f>
        <v>3920</v>
      </c>
      <c r="BF1332" s="25" t="s">
        <v>846</v>
      </c>
      <c r="BG1332" s="14">
        <f t="shared" si="320"/>
        <v>475</v>
      </c>
      <c r="BH1332" s="14">
        <f>SUMIFS(BG$4:BG1332,AU$4:AU1332,"="&amp;AU1332,AY$4:AY1332,"="&amp;AY1332)</f>
        <v>1960</v>
      </c>
      <c r="BI1332" s="25" t="s">
        <v>847</v>
      </c>
      <c r="BJ1332" s="14">
        <f t="shared" si="321"/>
        <v>19000</v>
      </c>
      <c r="BK1332" s="14">
        <f>SUMIFS(BJ$4:BJ1332,$AU$4:$AU1332,"="&amp;$AU1332,$AY$4:$AY1332,"="&amp;$AY1332)</f>
        <v>78400</v>
      </c>
    </row>
    <row r="1333" spans="46:63" ht="16.5" x14ac:dyDescent="0.2">
      <c r="AT1333" s="13">
        <v>1330</v>
      </c>
      <c r="AU1333" s="13">
        <f t="shared" si="313"/>
        <v>17</v>
      </c>
      <c r="AV1333" s="14">
        <f t="shared" si="314"/>
        <v>202405</v>
      </c>
      <c r="AW1333" s="14">
        <f t="shared" si="315"/>
        <v>1102024</v>
      </c>
      <c r="AX1333" s="13" t="s">
        <v>816</v>
      </c>
      <c r="AY1333" s="13">
        <f t="shared" si="316"/>
        <v>5</v>
      </c>
      <c r="AZ1333" s="13" t="s">
        <v>837</v>
      </c>
      <c r="BA1333" s="14">
        <f t="shared" si="317"/>
        <v>9</v>
      </c>
      <c r="BB1333" s="14" t="str">
        <f t="shared" si="318"/>
        <v>朱仙魂珠-5 等级-9</v>
      </c>
      <c r="BC1333" s="25" t="s">
        <v>43</v>
      </c>
      <c r="BD1333" s="14">
        <f t="shared" si="319"/>
        <v>1100</v>
      </c>
      <c r="BE1333" s="14">
        <f>SUMIFS(BD$4:BD1333,$AU$4:$AU1333,"="&amp;$AU1333,$AY$4:$AY1333,"="&amp;$AY1333)</f>
        <v>5020</v>
      </c>
      <c r="BF1333" s="25" t="s">
        <v>846</v>
      </c>
      <c r="BG1333" s="14">
        <f t="shared" si="320"/>
        <v>550</v>
      </c>
      <c r="BH1333" s="14">
        <f>SUMIFS(BG$4:BG1333,AU$4:AU1333,"="&amp;AU1333,AY$4:AY1333,"="&amp;AY1333)</f>
        <v>2510</v>
      </c>
      <c r="BI1333" s="25" t="s">
        <v>847</v>
      </c>
      <c r="BJ1333" s="14">
        <f t="shared" si="321"/>
        <v>22000</v>
      </c>
      <c r="BK1333" s="14">
        <f>SUMIFS(BJ$4:BJ1333,$AU$4:$AU1333,"="&amp;$AU1333,$AY$4:$AY1333,"="&amp;$AY1333)</f>
        <v>100400</v>
      </c>
    </row>
    <row r="1334" spans="46:63" ht="16.5" x14ac:dyDescent="0.2">
      <c r="AT1334" s="13">
        <v>1331</v>
      </c>
      <c r="AU1334" s="13">
        <f t="shared" si="313"/>
        <v>17</v>
      </c>
      <c r="AV1334" s="14">
        <f t="shared" si="314"/>
        <v>202406</v>
      </c>
      <c r="AW1334" s="14">
        <f t="shared" si="315"/>
        <v>1102024</v>
      </c>
      <c r="AX1334" s="13" t="s">
        <v>816</v>
      </c>
      <c r="AY1334" s="13">
        <f t="shared" si="316"/>
        <v>6</v>
      </c>
      <c r="AZ1334" s="13" t="s">
        <v>837</v>
      </c>
      <c r="BA1334" s="14">
        <f t="shared" si="317"/>
        <v>0</v>
      </c>
      <c r="BB1334" s="14" t="str">
        <f t="shared" si="318"/>
        <v>朱仙魂珠-6 等级-0</v>
      </c>
      <c r="BC1334" s="25" t="s">
        <v>43</v>
      </c>
      <c r="BD1334" s="14">
        <f t="shared" si="319"/>
        <v>0</v>
      </c>
      <c r="BE1334" s="14">
        <f>SUMIFS(BD$4:BD1334,$AU$4:$AU1334,"="&amp;$AU1334,$AY$4:$AY1334,"="&amp;$AY1334)</f>
        <v>0</v>
      </c>
      <c r="BF1334" s="25" t="s">
        <v>846</v>
      </c>
      <c r="BG1334" s="14">
        <f t="shared" si="320"/>
        <v>0</v>
      </c>
      <c r="BH1334" s="14">
        <f>SUMIFS(BG$4:BG1334,AU$4:AU1334,"="&amp;AU1334,AY$4:AY1334,"="&amp;AY1334)</f>
        <v>0</v>
      </c>
      <c r="BI1334" s="25" t="s">
        <v>847</v>
      </c>
      <c r="BJ1334" s="14">
        <f t="shared" si="321"/>
        <v>0</v>
      </c>
      <c r="BK1334" s="14">
        <f>SUMIFS(BJ$4:BJ1334,$AU$4:$AU1334,"="&amp;$AU1334,$AY$4:$AY1334,"="&amp;$AY1334)</f>
        <v>0</v>
      </c>
    </row>
    <row r="1335" spans="46:63" ht="16.5" x14ac:dyDescent="0.2">
      <c r="AT1335" s="13">
        <v>1332</v>
      </c>
      <c r="AU1335" s="13">
        <f t="shared" si="313"/>
        <v>17</v>
      </c>
      <c r="AV1335" s="14">
        <f t="shared" si="314"/>
        <v>202406</v>
      </c>
      <c r="AW1335" s="14">
        <f t="shared" si="315"/>
        <v>1102024</v>
      </c>
      <c r="AX1335" s="13" t="s">
        <v>816</v>
      </c>
      <c r="AY1335" s="13">
        <f t="shared" si="316"/>
        <v>6</v>
      </c>
      <c r="AZ1335" s="13" t="s">
        <v>837</v>
      </c>
      <c r="BA1335" s="14">
        <f t="shared" si="317"/>
        <v>1</v>
      </c>
      <c r="BB1335" s="14" t="str">
        <f t="shared" si="318"/>
        <v>朱仙魂珠-6 等级-1</v>
      </c>
      <c r="BC1335" s="25" t="s">
        <v>43</v>
      </c>
      <c r="BD1335" s="14">
        <f t="shared" si="319"/>
        <v>180</v>
      </c>
      <c r="BE1335" s="14">
        <f>SUMIFS(BD$4:BD1335,$AU$4:$AU1335,"="&amp;$AU1335,$AY$4:$AY1335,"="&amp;$AY1335)</f>
        <v>180</v>
      </c>
      <c r="BF1335" s="25" t="s">
        <v>846</v>
      </c>
      <c r="BG1335" s="14">
        <f t="shared" si="320"/>
        <v>90</v>
      </c>
      <c r="BH1335" s="14">
        <f>SUMIFS(BG$4:BG1335,AU$4:AU1335,"="&amp;AU1335,AY$4:AY1335,"="&amp;AY1335)</f>
        <v>90</v>
      </c>
      <c r="BI1335" s="25" t="s">
        <v>847</v>
      </c>
      <c r="BJ1335" s="14">
        <f t="shared" si="321"/>
        <v>3600</v>
      </c>
      <c r="BK1335" s="14">
        <f>SUMIFS(BJ$4:BJ1335,$AU$4:$AU1335,"="&amp;$AU1335,$AY$4:$AY1335,"="&amp;$AY1335)</f>
        <v>3600</v>
      </c>
    </row>
    <row r="1336" spans="46:63" ht="16.5" x14ac:dyDescent="0.2">
      <c r="AT1336" s="13">
        <v>1333</v>
      </c>
      <c r="AU1336" s="13">
        <f t="shared" si="313"/>
        <v>17</v>
      </c>
      <c r="AV1336" s="14">
        <f t="shared" si="314"/>
        <v>202406</v>
      </c>
      <c r="AW1336" s="14">
        <f t="shared" si="315"/>
        <v>1102024</v>
      </c>
      <c r="AX1336" s="13" t="s">
        <v>816</v>
      </c>
      <c r="AY1336" s="13">
        <f t="shared" si="316"/>
        <v>6</v>
      </c>
      <c r="AZ1336" s="13" t="s">
        <v>837</v>
      </c>
      <c r="BA1336" s="14">
        <f t="shared" si="317"/>
        <v>2</v>
      </c>
      <c r="BB1336" s="14" t="str">
        <f t="shared" si="318"/>
        <v>朱仙魂珠-6 等级-2</v>
      </c>
      <c r="BC1336" s="25" t="s">
        <v>43</v>
      </c>
      <c r="BD1336" s="14">
        <f t="shared" si="319"/>
        <v>280</v>
      </c>
      <c r="BE1336" s="14">
        <f>SUMIFS(BD$4:BD1336,$AU$4:$AU1336,"="&amp;$AU1336,$AY$4:$AY1336,"="&amp;$AY1336)</f>
        <v>460</v>
      </c>
      <c r="BF1336" s="25" t="s">
        <v>846</v>
      </c>
      <c r="BG1336" s="14">
        <f t="shared" si="320"/>
        <v>140</v>
      </c>
      <c r="BH1336" s="14">
        <f>SUMIFS(BG$4:BG1336,AU$4:AU1336,"="&amp;AU1336,AY$4:AY1336,"="&amp;AY1336)</f>
        <v>230</v>
      </c>
      <c r="BI1336" s="25" t="s">
        <v>847</v>
      </c>
      <c r="BJ1336" s="14">
        <f t="shared" si="321"/>
        <v>5600</v>
      </c>
      <c r="BK1336" s="14">
        <f>SUMIFS(BJ$4:BJ1336,$AU$4:$AU1336,"="&amp;$AU1336,$AY$4:$AY1336,"="&amp;$AY1336)</f>
        <v>9200</v>
      </c>
    </row>
    <row r="1337" spans="46:63" ht="16.5" x14ac:dyDescent="0.2">
      <c r="AT1337" s="13">
        <v>1334</v>
      </c>
      <c r="AU1337" s="13">
        <f t="shared" si="313"/>
        <v>17</v>
      </c>
      <c r="AV1337" s="14">
        <f t="shared" si="314"/>
        <v>202406</v>
      </c>
      <c r="AW1337" s="14">
        <f t="shared" si="315"/>
        <v>1102024</v>
      </c>
      <c r="AX1337" s="13" t="s">
        <v>816</v>
      </c>
      <c r="AY1337" s="13">
        <f t="shared" si="316"/>
        <v>6</v>
      </c>
      <c r="AZ1337" s="13" t="s">
        <v>837</v>
      </c>
      <c r="BA1337" s="14">
        <f t="shared" si="317"/>
        <v>3</v>
      </c>
      <c r="BB1337" s="14" t="str">
        <f t="shared" si="318"/>
        <v>朱仙魂珠-6 等级-3</v>
      </c>
      <c r="BC1337" s="25" t="s">
        <v>43</v>
      </c>
      <c r="BD1337" s="14">
        <f t="shared" si="319"/>
        <v>375</v>
      </c>
      <c r="BE1337" s="14">
        <f>SUMIFS(BD$4:BD1337,$AU$4:$AU1337,"="&amp;$AU1337,$AY$4:$AY1337,"="&amp;$AY1337)</f>
        <v>835</v>
      </c>
      <c r="BF1337" s="25" t="s">
        <v>846</v>
      </c>
      <c r="BG1337" s="14">
        <f t="shared" si="320"/>
        <v>188</v>
      </c>
      <c r="BH1337" s="14">
        <f>SUMIFS(BG$4:BG1337,AU$4:AU1337,"="&amp;AU1337,AY$4:AY1337,"="&amp;AY1337)</f>
        <v>418</v>
      </c>
      <c r="BI1337" s="25" t="s">
        <v>847</v>
      </c>
      <c r="BJ1337" s="14">
        <f t="shared" si="321"/>
        <v>7500</v>
      </c>
      <c r="BK1337" s="14">
        <f>SUMIFS(BJ$4:BJ1337,$AU$4:$AU1337,"="&amp;$AU1337,$AY$4:$AY1337,"="&amp;$AY1337)</f>
        <v>16700</v>
      </c>
    </row>
    <row r="1338" spans="46:63" ht="16.5" x14ac:dyDescent="0.2">
      <c r="AT1338" s="13">
        <v>1335</v>
      </c>
      <c r="AU1338" s="13">
        <f t="shared" si="313"/>
        <v>17</v>
      </c>
      <c r="AV1338" s="14">
        <f t="shared" si="314"/>
        <v>202406</v>
      </c>
      <c r="AW1338" s="14">
        <f t="shared" si="315"/>
        <v>1102024</v>
      </c>
      <c r="AX1338" s="13" t="s">
        <v>816</v>
      </c>
      <c r="AY1338" s="13">
        <f t="shared" si="316"/>
        <v>6</v>
      </c>
      <c r="AZ1338" s="13" t="s">
        <v>837</v>
      </c>
      <c r="BA1338" s="14">
        <f t="shared" si="317"/>
        <v>4</v>
      </c>
      <c r="BB1338" s="14" t="str">
        <f t="shared" si="318"/>
        <v>朱仙魂珠-6 等级-4</v>
      </c>
      <c r="BC1338" s="25" t="s">
        <v>43</v>
      </c>
      <c r="BD1338" s="14">
        <f t="shared" si="319"/>
        <v>560</v>
      </c>
      <c r="BE1338" s="14">
        <f>SUMIFS(BD$4:BD1338,$AU$4:$AU1338,"="&amp;$AU1338,$AY$4:$AY1338,"="&amp;$AY1338)</f>
        <v>1395</v>
      </c>
      <c r="BF1338" s="25" t="s">
        <v>846</v>
      </c>
      <c r="BG1338" s="14">
        <f t="shared" si="320"/>
        <v>280</v>
      </c>
      <c r="BH1338" s="14">
        <f>SUMIFS(BG$4:BG1338,AU$4:AU1338,"="&amp;AU1338,AY$4:AY1338,"="&amp;AY1338)</f>
        <v>698</v>
      </c>
      <c r="BI1338" s="25" t="s">
        <v>847</v>
      </c>
      <c r="BJ1338" s="14">
        <f t="shared" si="321"/>
        <v>11200</v>
      </c>
      <c r="BK1338" s="14">
        <f>SUMIFS(BJ$4:BJ1338,$AU$4:$AU1338,"="&amp;$AU1338,$AY$4:$AY1338,"="&amp;$AY1338)</f>
        <v>27900</v>
      </c>
    </row>
    <row r="1339" spans="46:63" ht="16.5" x14ac:dyDescent="0.2">
      <c r="AT1339" s="13">
        <v>1336</v>
      </c>
      <c r="AU1339" s="13">
        <f t="shared" si="313"/>
        <v>17</v>
      </c>
      <c r="AV1339" s="14">
        <f t="shared" si="314"/>
        <v>202406</v>
      </c>
      <c r="AW1339" s="14">
        <f t="shared" si="315"/>
        <v>1102024</v>
      </c>
      <c r="AX1339" s="13" t="s">
        <v>816</v>
      </c>
      <c r="AY1339" s="13">
        <f t="shared" si="316"/>
        <v>6</v>
      </c>
      <c r="AZ1339" s="13" t="s">
        <v>837</v>
      </c>
      <c r="BA1339" s="14">
        <f t="shared" si="317"/>
        <v>5</v>
      </c>
      <c r="BB1339" s="14" t="str">
        <f t="shared" si="318"/>
        <v>朱仙魂珠-6 等级-5</v>
      </c>
      <c r="BC1339" s="25" t="s">
        <v>43</v>
      </c>
      <c r="BD1339" s="14">
        <f t="shared" si="319"/>
        <v>750</v>
      </c>
      <c r="BE1339" s="14">
        <f>SUMIFS(BD$4:BD1339,$AU$4:$AU1339,"="&amp;$AU1339,$AY$4:$AY1339,"="&amp;$AY1339)</f>
        <v>2145</v>
      </c>
      <c r="BF1339" s="25" t="s">
        <v>846</v>
      </c>
      <c r="BG1339" s="14">
        <f t="shared" si="320"/>
        <v>375</v>
      </c>
      <c r="BH1339" s="14">
        <f>SUMIFS(BG$4:BG1339,AU$4:AU1339,"="&amp;AU1339,AY$4:AY1339,"="&amp;AY1339)</f>
        <v>1073</v>
      </c>
      <c r="BI1339" s="25" t="s">
        <v>847</v>
      </c>
      <c r="BJ1339" s="14">
        <f t="shared" si="321"/>
        <v>15000</v>
      </c>
      <c r="BK1339" s="14">
        <f>SUMIFS(BJ$4:BJ1339,$AU$4:$AU1339,"="&amp;$AU1339,$AY$4:$AY1339,"="&amp;$AY1339)</f>
        <v>42900</v>
      </c>
    </row>
    <row r="1340" spans="46:63" ht="16.5" x14ac:dyDescent="0.2">
      <c r="AT1340" s="13">
        <v>1337</v>
      </c>
      <c r="AU1340" s="13">
        <f t="shared" si="313"/>
        <v>17</v>
      </c>
      <c r="AV1340" s="14">
        <f t="shared" si="314"/>
        <v>202406</v>
      </c>
      <c r="AW1340" s="14">
        <f t="shared" si="315"/>
        <v>1102024</v>
      </c>
      <c r="AX1340" s="13" t="s">
        <v>816</v>
      </c>
      <c r="AY1340" s="13">
        <f t="shared" si="316"/>
        <v>6</v>
      </c>
      <c r="AZ1340" s="13" t="s">
        <v>837</v>
      </c>
      <c r="BA1340" s="14">
        <f t="shared" si="317"/>
        <v>6</v>
      </c>
      <c r="BB1340" s="14" t="str">
        <f t="shared" si="318"/>
        <v>朱仙魂珠-6 等级-6</v>
      </c>
      <c r="BC1340" s="25" t="s">
        <v>43</v>
      </c>
      <c r="BD1340" s="14">
        <f t="shared" si="319"/>
        <v>950</v>
      </c>
      <c r="BE1340" s="14">
        <f>SUMIFS(BD$4:BD1340,$AU$4:$AU1340,"="&amp;$AU1340,$AY$4:$AY1340,"="&amp;$AY1340)</f>
        <v>3095</v>
      </c>
      <c r="BF1340" s="25" t="s">
        <v>846</v>
      </c>
      <c r="BG1340" s="14">
        <f t="shared" si="320"/>
        <v>475</v>
      </c>
      <c r="BH1340" s="14">
        <f>SUMIFS(BG$4:BG1340,AU$4:AU1340,"="&amp;AU1340,AY$4:AY1340,"="&amp;AY1340)</f>
        <v>1548</v>
      </c>
      <c r="BI1340" s="25" t="s">
        <v>847</v>
      </c>
      <c r="BJ1340" s="14">
        <f t="shared" si="321"/>
        <v>19000</v>
      </c>
      <c r="BK1340" s="14">
        <f>SUMIFS(BJ$4:BJ1340,$AU$4:$AU1340,"="&amp;$AU1340,$AY$4:$AY1340,"="&amp;$AY1340)</f>
        <v>61900</v>
      </c>
    </row>
    <row r="1341" spans="46:63" ht="16.5" x14ac:dyDescent="0.2">
      <c r="AT1341" s="13">
        <v>1338</v>
      </c>
      <c r="AU1341" s="13">
        <f t="shared" si="313"/>
        <v>17</v>
      </c>
      <c r="AV1341" s="14">
        <f t="shared" si="314"/>
        <v>202406</v>
      </c>
      <c r="AW1341" s="14">
        <f t="shared" si="315"/>
        <v>1102024</v>
      </c>
      <c r="AX1341" s="13" t="s">
        <v>816</v>
      </c>
      <c r="AY1341" s="13">
        <f t="shared" si="316"/>
        <v>6</v>
      </c>
      <c r="AZ1341" s="13" t="s">
        <v>837</v>
      </c>
      <c r="BA1341" s="14">
        <f t="shared" si="317"/>
        <v>7</v>
      </c>
      <c r="BB1341" s="14" t="str">
        <f t="shared" si="318"/>
        <v>朱仙魂珠-6 等级-7</v>
      </c>
      <c r="BC1341" s="25" t="s">
        <v>43</v>
      </c>
      <c r="BD1341" s="14">
        <f t="shared" si="319"/>
        <v>1150</v>
      </c>
      <c r="BE1341" s="14">
        <f>SUMIFS(BD$4:BD1341,$AU$4:$AU1341,"="&amp;$AU1341,$AY$4:$AY1341,"="&amp;$AY1341)</f>
        <v>4245</v>
      </c>
      <c r="BF1341" s="25" t="s">
        <v>846</v>
      </c>
      <c r="BG1341" s="14">
        <f t="shared" si="320"/>
        <v>575</v>
      </c>
      <c r="BH1341" s="14">
        <f>SUMIFS(BG$4:BG1341,AU$4:AU1341,"="&amp;AU1341,AY$4:AY1341,"="&amp;AY1341)</f>
        <v>2123</v>
      </c>
      <c r="BI1341" s="25" t="s">
        <v>847</v>
      </c>
      <c r="BJ1341" s="14">
        <f t="shared" si="321"/>
        <v>23000</v>
      </c>
      <c r="BK1341" s="14">
        <f>SUMIFS(BJ$4:BJ1341,$AU$4:$AU1341,"="&amp;$AU1341,$AY$4:$AY1341,"="&amp;$AY1341)</f>
        <v>84900</v>
      </c>
    </row>
    <row r="1342" spans="46:63" ht="16.5" x14ac:dyDescent="0.2">
      <c r="AT1342" s="13">
        <v>1339</v>
      </c>
      <c r="AU1342" s="13">
        <f t="shared" si="313"/>
        <v>17</v>
      </c>
      <c r="AV1342" s="14">
        <f t="shared" si="314"/>
        <v>202406</v>
      </c>
      <c r="AW1342" s="14">
        <f t="shared" si="315"/>
        <v>1102024</v>
      </c>
      <c r="AX1342" s="13" t="s">
        <v>816</v>
      </c>
      <c r="AY1342" s="13">
        <f t="shared" si="316"/>
        <v>6</v>
      </c>
      <c r="AZ1342" s="13" t="s">
        <v>837</v>
      </c>
      <c r="BA1342" s="14">
        <f t="shared" si="317"/>
        <v>8</v>
      </c>
      <c r="BB1342" s="14" t="str">
        <f t="shared" si="318"/>
        <v>朱仙魂珠-6 等级-8</v>
      </c>
      <c r="BC1342" s="25" t="s">
        <v>43</v>
      </c>
      <c r="BD1342" s="14">
        <f t="shared" si="319"/>
        <v>1300</v>
      </c>
      <c r="BE1342" s="14">
        <f>SUMIFS(BD$4:BD1342,$AU$4:$AU1342,"="&amp;$AU1342,$AY$4:$AY1342,"="&amp;$AY1342)</f>
        <v>5545</v>
      </c>
      <c r="BF1342" s="25" t="s">
        <v>846</v>
      </c>
      <c r="BG1342" s="14">
        <f t="shared" si="320"/>
        <v>650</v>
      </c>
      <c r="BH1342" s="14">
        <f>SUMIFS(BG$4:BG1342,AU$4:AU1342,"="&amp;AU1342,AY$4:AY1342,"="&amp;AY1342)</f>
        <v>2773</v>
      </c>
      <c r="BI1342" s="25" t="s">
        <v>847</v>
      </c>
      <c r="BJ1342" s="14">
        <f t="shared" si="321"/>
        <v>26000</v>
      </c>
      <c r="BK1342" s="14">
        <f>SUMIFS(BJ$4:BJ1342,$AU$4:$AU1342,"="&amp;$AU1342,$AY$4:$AY1342,"="&amp;$AY1342)</f>
        <v>110900</v>
      </c>
    </row>
    <row r="1343" spans="46:63" ht="16.5" x14ac:dyDescent="0.2">
      <c r="AT1343" s="13">
        <v>1340</v>
      </c>
      <c r="AU1343" s="13">
        <f t="shared" si="313"/>
        <v>17</v>
      </c>
      <c r="AV1343" s="14">
        <f t="shared" si="314"/>
        <v>202406</v>
      </c>
      <c r="AW1343" s="14">
        <f t="shared" si="315"/>
        <v>1102024</v>
      </c>
      <c r="AX1343" s="13" t="s">
        <v>816</v>
      </c>
      <c r="AY1343" s="13">
        <f t="shared" si="316"/>
        <v>6</v>
      </c>
      <c r="AZ1343" s="13" t="s">
        <v>837</v>
      </c>
      <c r="BA1343" s="14">
        <f t="shared" si="317"/>
        <v>9</v>
      </c>
      <c r="BB1343" s="14" t="str">
        <f t="shared" si="318"/>
        <v>朱仙魂珠-6 等级-9</v>
      </c>
      <c r="BC1343" s="25" t="s">
        <v>43</v>
      </c>
      <c r="BD1343" s="14">
        <f t="shared" si="319"/>
        <v>1500</v>
      </c>
      <c r="BE1343" s="14">
        <f>SUMIFS(BD$4:BD1343,$AU$4:$AU1343,"="&amp;$AU1343,$AY$4:$AY1343,"="&amp;$AY1343)</f>
        <v>7045</v>
      </c>
      <c r="BF1343" s="25" t="s">
        <v>846</v>
      </c>
      <c r="BG1343" s="14">
        <f t="shared" si="320"/>
        <v>750</v>
      </c>
      <c r="BH1343" s="14">
        <f>SUMIFS(BG$4:BG1343,AU$4:AU1343,"="&amp;AU1343,AY$4:AY1343,"="&amp;AY1343)</f>
        <v>3523</v>
      </c>
      <c r="BI1343" s="25" t="s">
        <v>847</v>
      </c>
      <c r="BJ1343" s="14">
        <f t="shared" si="321"/>
        <v>30000</v>
      </c>
      <c r="BK1343" s="14">
        <f>SUMIFS(BJ$4:BJ1343,$AU$4:$AU1343,"="&amp;$AU1343,$AY$4:$AY1343,"="&amp;$AY1343)</f>
        <v>140900</v>
      </c>
    </row>
    <row r="1344" spans="46:63" ht="16.5" x14ac:dyDescent="0.2">
      <c r="AT1344" s="13">
        <v>1341</v>
      </c>
      <c r="AU1344" s="13">
        <f t="shared" si="313"/>
        <v>17</v>
      </c>
      <c r="AV1344" s="14">
        <f t="shared" si="314"/>
        <v>202407</v>
      </c>
      <c r="AW1344" s="14">
        <f t="shared" si="315"/>
        <v>1102024</v>
      </c>
      <c r="AX1344" s="13" t="s">
        <v>816</v>
      </c>
      <c r="AY1344" s="13">
        <f t="shared" si="316"/>
        <v>7</v>
      </c>
      <c r="AZ1344" s="13" t="s">
        <v>837</v>
      </c>
      <c r="BA1344" s="14">
        <f t="shared" si="317"/>
        <v>0</v>
      </c>
      <c r="BB1344" s="14" t="str">
        <f t="shared" si="318"/>
        <v>朱仙魂珠-7 等级-0</v>
      </c>
      <c r="BC1344" s="25" t="s">
        <v>43</v>
      </c>
      <c r="BD1344" s="14">
        <f t="shared" si="319"/>
        <v>0</v>
      </c>
      <c r="BE1344" s="14">
        <f>SUMIFS(BD$4:BD1344,$AU$4:$AU1344,"="&amp;$AU1344,$AY$4:$AY1344,"="&amp;$AY1344)</f>
        <v>0</v>
      </c>
      <c r="BF1344" s="25" t="s">
        <v>846</v>
      </c>
      <c r="BG1344" s="14">
        <f t="shared" si="320"/>
        <v>0</v>
      </c>
      <c r="BH1344" s="14">
        <f>SUMIFS(BG$4:BG1344,AU$4:AU1344,"="&amp;AU1344,AY$4:AY1344,"="&amp;AY1344)</f>
        <v>0</v>
      </c>
      <c r="BI1344" s="25" t="s">
        <v>847</v>
      </c>
      <c r="BJ1344" s="14">
        <f t="shared" si="321"/>
        <v>0</v>
      </c>
      <c r="BK1344" s="14">
        <f>SUMIFS(BJ$4:BJ1344,$AU$4:$AU1344,"="&amp;$AU1344,$AY$4:$AY1344,"="&amp;$AY1344)</f>
        <v>0</v>
      </c>
    </row>
    <row r="1345" spans="46:63" ht="16.5" x14ac:dyDescent="0.2">
      <c r="AT1345" s="13">
        <v>1342</v>
      </c>
      <c r="AU1345" s="13">
        <f t="shared" si="313"/>
        <v>17</v>
      </c>
      <c r="AV1345" s="14">
        <f t="shared" si="314"/>
        <v>202407</v>
      </c>
      <c r="AW1345" s="14">
        <f t="shared" si="315"/>
        <v>1102024</v>
      </c>
      <c r="AX1345" s="13" t="s">
        <v>816</v>
      </c>
      <c r="AY1345" s="13">
        <f t="shared" si="316"/>
        <v>7</v>
      </c>
      <c r="AZ1345" s="13" t="s">
        <v>837</v>
      </c>
      <c r="BA1345" s="14">
        <f t="shared" si="317"/>
        <v>1</v>
      </c>
      <c r="BB1345" s="14" t="str">
        <f t="shared" si="318"/>
        <v>朱仙魂珠-7 等级-1</v>
      </c>
      <c r="BC1345" s="25" t="s">
        <v>43</v>
      </c>
      <c r="BD1345" s="14">
        <f t="shared" si="319"/>
        <v>240</v>
      </c>
      <c r="BE1345" s="14">
        <f>SUMIFS(BD$4:BD1345,$AU$4:$AU1345,"="&amp;$AU1345,$AY$4:$AY1345,"="&amp;$AY1345)</f>
        <v>240</v>
      </c>
      <c r="BF1345" s="25" t="s">
        <v>846</v>
      </c>
      <c r="BG1345" s="14">
        <f t="shared" si="320"/>
        <v>120</v>
      </c>
      <c r="BH1345" s="14">
        <f>SUMIFS(BG$4:BG1345,AU$4:AU1345,"="&amp;AU1345,AY$4:AY1345,"="&amp;AY1345)</f>
        <v>120</v>
      </c>
      <c r="BI1345" s="25" t="s">
        <v>847</v>
      </c>
      <c r="BJ1345" s="14">
        <f t="shared" si="321"/>
        <v>4800</v>
      </c>
      <c r="BK1345" s="14">
        <f>SUMIFS(BJ$4:BJ1345,$AU$4:$AU1345,"="&amp;$AU1345,$AY$4:$AY1345,"="&amp;$AY1345)</f>
        <v>4800</v>
      </c>
    </row>
    <row r="1346" spans="46:63" ht="16.5" x14ac:dyDescent="0.2">
      <c r="AT1346" s="13">
        <v>1343</v>
      </c>
      <c r="AU1346" s="13">
        <f t="shared" si="313"/>
        <v>17</v>
      </c>
      <c r="AV1346" s="14">
        <f t="shared" si="314"/>
        <v>202407</v>
      </c>
      <c r="AW1346" s="14">
        <f t="shared" si="315"/>
        <v>1102024</v>
      </c>
      <c r="AX1346" s="13" t="s">
        <v>816</v>
      </c>
      <c r="AY1346" s="13">
        <f t="shared" si="316"/>
        <v>7</v>
      </c>
      <c r="AZ1346" s="13" t="s">
        <v>837</v>
      </c>
      <c r="BA1346" s="14">
        <f t="shared" si="317"/>
        <v>2</v>
      </c>
      <c r="BB1346" s="14" t="str">
        <f t="shared" si="318"/>
        <v>朱仙魂珠-7 等级-2</v>
      </c>
      <c r="BC1346" s="25" t="s">
        <v>43</v>
      </c>
      <c r="BD1346" s="14">
        <f t="shared" si="319"/>
        <v>360</v>
      </c>
      <c r="BE1346" s="14">
        <f>SUMIFS(BD$4:BD1346,$AU$4:$AU1346,"="&amp;$AU1346,$AY$4:$AY1346,"="&amp;$AY1346)</f>
        <v>600</v>
      </c>
      <c r="BF1346" s="25" t="s">
        <v>846</v>
      </c>
      <c r="BG1346" s="14">
        <f t="shared" si="320"/>
        <v>180</v>
      </c>
      <c r="BH1346" s="14">
        <f>SUMIFS(BG$4:BG1346,AU$4:AU1346,"="&amp;AU1346,AY$4:AY1346,"="&amp;AY1346)</f>
        <v>300</v>
      </c>
      <c r="BI1346" s="25" t="s">
        <v>847</v>
      </c>
      <c r="BJ1346" s="14">
        <f t="shared" si="321"/>
        <v>7200</v>
      </c>
      <c r="BK1346" s="14">
        <f>SUMIFS(BJ$4:BJ1346,$AU$4:$AU1346,"="&amp;$AU1346,$AY$4:$AY1346,"="&amp;$AY1346)</f>
        <v>12000</v>
      </c>
    </row>
    <row r="1347" spans="46:63" ht="16.5" x14ac:dyDescent="0.2">
      <c r="AT1347" s="13">
        <v>1344</v>
      </c>
      <c r="AU1347" s="13">
        <f t="shared" si="313"/>
        <v>17</v>
      </c>
      <c r="AV1347" s="14">
        <f t="shared" si="314"/>
        <v>202407</v>
      </c>
      <c r="AW1347" s="14">
        <f t="shared" si="315"/>
        <v>1102024</v>
      </c>
      <c r="AX1347" s="13" t="s">
        <v>816</v>
      </c>
      <c r="AY1347" s="13">
        <f t="shared" si="316"/>
        <v>7</v>
      </c>
      <c r="AZ1347" s="13" t="s">
        <v>837</v>
      </c>
      <c r="BA1347" s="14">
        <f t="shared" si="317"/>
        <v>3</v>
      </c>
      <c r="BB1347" s="14" t="str">
        <f t="shared" si="318"/>
        <v>朱仙魂珠-7 等级-3</v>
      </c>
      <c r="BC1347" s="25" t="s">
        <v>43</v>
      </c>
      <c r="BD1347" s="14">
        <f t="shared" si="319"/>
        <v>480</v>
      </c>
      <c r="BE1347" s="14">
        <f>SUMIFS(BD$4:BD1347,$AU$4:$AU1347,"="&amp;$AU1347,$AY$4:$AY1347,"="&amp;$AY1347)</f>
        <v>1080</v>
      </c>
      <c r="BF1347" s="25" t="s">
        <v>846</v>
      </c>
      <c r="BG1347" s="14">
        <f t="shared" si="320"/>
        <v>240</v>
      </c>
      <c r="BH1347" s="14">
        <f>SUMIFS(BG$4:BG1347,AU$4:AU1347,"="&amp;AU1347,AY$4:AY1347,"="&amp;AY1347)</f>
        <v>540</v>
      </c>
      <c r="BI1347" s="25" t="s">
        <v>847</v>
      </c>
      <c r="BJ1347" s="14">
        <f t="shared" si="321"/>
        <v>9600</v>
      </c>
      <c r="BK1347" s="14">
        <f>SUMIFS(BJ$4:BJ1347,$AU$4:$AU1347,"="&amp;$AU1347,$AY$4:$AY1347,"="&amp;$AY1347)</f>
        <v>21600</v>
      </c>
    </row>
    <row r="1348" spans="46:63" ht="16.5" x14ac:dyDescent="0.2">
      <c r="AT1348" s="13">
        <v>1345</v>
      </c>
      <c r="AU1348" s="13">
        <f t="shared" si="313"/>
        <v>17</v>
      </c>
      <c r="AV1348" s="14">
        <f t="shared" si="314"/>
        <v>202407</v>
      </c>
      <c r="AW1348" s="14">
        <f t="shared" si="315"/>
        <v>1102024</v>
      </c>
      <c r="AX1348" s="13" t="s">
        <v>816</v>
      </c>
      <c r="AY1348" s="13">
        <f t="shared" si="316"/>
        <v>7</v>
      </c>
      <c r="AZ1348" s="13" t="s">
        <v>837</v>
      </c>
      <c r="BA1348" s="14">
        <f t="shared" si="317"/>
        <v>4</v>
      </c>
      <c r="BB1348" s="14" t="str">
        <f t="shared" si="318"/>
        <v>朱仙魂珠-7 等级-4</v>
      </c>
      <c r="BC1348" s="25" t="s">
        <v>43</v>
      </c>
      <c r="BD1348" s="14">
        <f t="shared" si="319"/>
        <v>720</v>
      </c>
      <c r="BE1348" s="14">
        <f>SUMIFS(BD$4:BD1348,$AU$4:$AU1348,"="&amp;$AU1348,$AY$4:$AY1348,"="&amp;$AY1348)</f>
        <v>1800</v>
      </c>
      <c r="BF1348" s="25" t="s">
        <v>846</v>
      </c>
      <c r="BG1348" s="14">
        <f t="shared" si="320"/>
        <v>360</v>
      </c>
      <c r="BH1348" s="14">
        <f>SUMIFS(BG$4:BG1348,AU$4:AU1348,"="&amp;AU1348,AY$4:AY1348,"="&amp;AY1348)</f>
        <v>900</v>
      </c>
      <c r="BI1348" s="25" t="s">
        <v>847</v>
      </c>
      <c r="BJ1348" s="14">
        <f t="shared" si="321"/>
        <v>14400</v>
      </c>
      <c r="BK1348" s="14">
        <f>SUMIFS(BJ$4:BJ1348,$AU$4:$AU1348,"="&amp;$AU1348,$AY$4:$AY1348,"="&amp;$AY1348)</f>
        <v>36000</v>
      </c>
    </row>
    <row r="1349" spans="46:63" ht="16.5" x14ac:dyDescent="0.2">
      <c r="AT1349" s="13">
        <v>1346</v>
      </c>
      <c r="AU1349" s="13">
        <f t="shared" ref="AU1349:AU1412" si="322">INT((AT1349-1)/80)+1</f>
        <v>17</v>
      </c>
      <c r="AV1349" s="14">
        <f t="shared" ref="AV1349:AV1412" si="323">INDEX($AJ$4:$AJ$203,(AU1349-1)*8+AY1349)</f>
        <v>202407</v>
      </c>
      <c r="AW1349" s="14">
        <f t="shared" ref="AW1349:AW1412" si="324">INDEX($W$4:$W$28,AU1349)</f>
        <v>1102024</v>
      </c>
      <c r="AX1349" s="13" t="s">
        <v>816</v>
      </c>
      <c r="AY1349" s="13">
        <f t="shared" ref="AY1349:AY1412" si="325">INT(((AT1349-(AU1349-1)*80)-1)/10)+1</f>
        <v>7</v>
      </c>
      <c r="AZ1349" s="13" t="s">
        <v>837</v>
      </c>
      <c r="BA1349" s="14">
        <f t="shared" ref="BA1349:BA1412" si="326">AT1349-(AU1349-1)*80-(AY1349-1)*10-1</f>
        <v>5</v>
      </c>
      <c r="BB1349" s="14" t="str">
        <f t="shared" ref="BB1349:BB1412" si="327">INDEX($X$4:$X$28,AU1349)&amp;"魂珠-"&amp;AY1349&amp;" 等级-"&amp;BA1349</f>
        <v>朱仙魂珠-7 等级-5</v>
      </c>
      <c r="BC1349" s="25" t="s">
        <v>43</v>
      </c>
      <c r="BD1349" s="14">
        <f t="shared" ref="BD1349:BD1412" si="328">ROUND(INDEX(Q$4:Q$83,($AY1349-1)*10+$BA1349+1)*INDEX(AC$4:AC$28,$AU1349),0)</f>
        <v>960</v>
      </c>
      <c r="BE1349" s="14">
        <f>SUMIFS(BD$4:BD1349,$AU$4:$AU1349,"="&amp;$AU1349,$AY$4:$AY1349,"="&amp;$AY1349)</f>
        <v>2760</v>
      </c>
      <c r="BF1349" s="25" t="s">
        <v>846</v>
      </c>
      <c r="BG1349" s="14">
        <f t="shared" ref="BG1349:BG1412" si="329">ROUND(INDEX(R$4:R$83,($AY1349-1)*10+$BA1349+1)*INDEX(AD$4:AD$28,$AU1349),0)</f>
        <v>480</v>
      </c>
      <c r="BH1349" s="14">
        <f>SUMIFS(BG$4:BG1349,AU$4:AU1349,"="&amp;AU1349,AY$4:AY1349,"="&amp;AY1349)</f>
        <v>1380</v>
      </c>
      <c r="BI1349" s="25" t="s">
        <v>847</v>
      </c>
      <c r="BJ1349" s="14">
        <f t="shared" ref="BJ1349:BJ1412" si="330">ROUND(INDEX(S$4:S$83,($AY1349-1)*10+$BA1349+1)*INDEX(AE$4:AE$28,$AU1349),0)</f>
        <v>19200</v>
      </c>
      <c r="BK1349" s="14">
        <f>SUMIFS(BJ$4:BJ1349,$AU$4:$AU1349,"="&amp;$AU1349,$AY$4:$AY1349,"="&amp;$AY1349)</f>
        <v>55200</v>
      </c>
    </row>
    <row r="1350" spans="46:63" ht="16.5" x14ac:dyDescent="0.2">
      <c r="AT1350" s="13">
        <v>1347</v>
      </c>
      <c r="AU1350" s="13">
        <f t="shared" si="322"/>
        <v>17</v>
      </c>
      <c r="AV1350" s="14">
        <f t="shared" si="323"/>
        <v>202407</v>
      </c>
      <c r="AW1350" s="14">
        <f t="shared" si="324"/>
        <v>1102024</v>
      </c>
      <c r="AX1350" s="13" t="s">
        <v>816</v>
      </c>
      <c r="AY1350" s="13">
        <f t="shared" si="325"/>
        <v>7</v>
      </c>
      <c r="AZ1350" s="13" t="s">
        <v>837</v>
      </c>
      <c r="BA1350" s="14">
        <f t="shared" si="326"/>
        <v>6</v>
      </c>
      <c r="BB1350" s="14" t="str">
        <f t="shared" si="327"/>
        <v>朱仙魂珠-7 等级-6</v>
      </c>
      <c r="BC1350" s="25" t="s">
        <v>43</v>
      </c>
      <c r="BD1350" s="14">
        <f t="shared" si="328"/>
        <v>1200</v>
      </c>
      <c r="BE1350" s="14">
        <f>SUMIFS(BD$4:BD1350,$AU$4:$AU1350,"="&amp;$AU1350,$AY$4:$AY1350,"="&amp;$AY1350)</f>
        <v>3960</v>
      </c>
      <c r="BF1350" s="25" t="s">
        <v>846</v>
      </c>
      <c r="BG1350" s="14">
        <f t="shared" si="329"/>
        <v>600</v>
      </c>
      <c r="BH1350" s="14">
        <f>SUMIFS(BG$4:BG1350,AU$4:AU1350,"="&amp;AU1350,AY$4:AY1350,"="&amp;AY1350)</f>
        <v>1980</v>
      </c>
      <c r="BI1350" s="25" t="s">
        <v>847</v>
      </c>
      <c r="BJ1350" s="14">
        <f t="shared" si="330"/>
        <v>24000</v>
      </c>
      <c r="BK1350" s="14">
        <f>SUMIFS(BJ$4:BJ1350,$AU$4:$AU1350,"="&amp;$AU1350,$AY$4:$AY1350,"="&amp;$AY1350)</f>
        <v>79200</v>
      </c>
    </row>
    <row r="1351" spans="46:63" ht="16.5" x14ac:dyDescent="0.2">
      <c r="AT1351" s="13">
        <v>1348</v>
      </c>
      <c r="AU1351" s="13">
        <f t="shared" si="322"/>
        <v>17</v>
      </c>
      <c r="AV1351" s="14">
        <f t="shared" si="323"/>
        <v>202407</v>
      </c>
      <c r="AW1351" s="14">
        <f t="shared" si="324"/>
        <v>1102024</v>
      </c>
      <c r="AX1351" s="13" t="s">
        <v>816</v>
      </c>
      <c r="AY1351" s="13">
        <f t="shared" si="325"/>
        <v>7</v>
      </c>
      <c r="AZ1351" s="13" t="s">
        <v>837</v>
      </c>
      <c r="BA1351" s="14">
        <f t="shared" si="326"/>
        <v>7</v>
      </c>
      <c r="BB1351" s="14" t="str">
        <f t="shared" si="327"/>
        <v>朱仙魂珠-7 等级-7</v>
      </c>
      <c r="BC1351" s="25" t="s">
        <v>43</v>
      </c>
      <c r="BD1351" s="14">
        <f t="shared" si="328"/>
        <v>1440</v>
      </c>
      <c r="BE1351" s="14">
        <f>SUMIFS(BD$4:BD1351,$AU$4:$AU1351,"="&amp;$AU1351,$AY$4:$AY1351,"="&amp;$AY1351)</f>
        <v>5400</v>
      </c>
      <c r="BF1351" s="25" t="s">
        <v>846</v>
      </c>
      <c r="BG1351" s="14">
        <f t="shared" si="329"/>
        <v>720</v>
      </c>
      <c r="BH1351" s="14">
        <f>SUMIFS(BG$4:BG1351,AU$4:AU1351,"="&amp;AU1351,AY$4:AY1351,"="&amp;AY1351)</f>
        <v>2700</v>
      </c>
      <c r="BI1351" s="25" t="s">
        <v>847</v>
      </c>
      <c r="BJ1351" s="14">
        <f t="shared" si="330"/>
        <v>28800</v>
      </c>
      <c r="BK1351" s="14">
        <f>SUMIFS(BJ$4:BJ1351,$AU$4:$AU1351,"="&amp;$AU1351,$AY$4:$AY1351,"="&amp;$AY1351)</f>
        <v>108000</v>
      </c>
    </row>
    <row r="1352" spans="46:63" ht="16.5" x14ac:dyDescent="0.2">
      <c r="AT1352" s="13">
        <v>1349</v>
      </c>
      <c r="AU1352" s="13">
        <f t="shared" si="322"/>
        <v>17</v>
      </c>
      <c r="AV1352" s="14">
        <f t="shared" si="323"/>
        <v>202407</v>
      </c>
      <c r="AW1352" s="14">
        <f t="shared" si="324"/>
        <v>1102024</v>
      </c>
      <c r="AX1352" s="13" t="s">
        <v>816</v>
      </c>
      <c r="AY1352" s="13">
        <f t="shared" si="325"/>
        <v>7</v>
      </c>
      <c r="AZ1352" s="13" t="s">
        <v>837</v>
      </c>
      <c r="BA1352" s="14">
        <f t="shared" si="326"/>
        <v>8</v>
      </c>
      <c r="BB1352" s="14" t="str">
        <f t="shared" si="327"/>
        <v>朱仙魂珠-7 等级-8</v>
      </c>
      <c r="BC1352" s="25" t="s">
        <v>43</v>
      </c>
      <c r="BD1352" s="14">
        <f t="shared" si="328"/>
        <v>1680</v>
      </c>
      <c r="BE1352" s="14">
        <f>SUMIFS(BD$4:BD1352,$AU$4:$AU1352,"="&amp;$AU1352,$AY$4:$AY1352,"="&amp;$AY1352)</f>
        <v>7080</v>
      </c>
      <c r="BF1352" s="25" t="s">
        <v>846</v>
      </c>
      <c r="BG1352" s="14">
        <f t="shared" si="329"/>
        <v>840</v>
      </c>
      <c r="BH1352" s="14">
        <f>SUMIFS(BG$4:BG1352,AU$4:AU1352,"="&amp;AU1352,AY$4:AY1352,"="&amp;AY1352)</f>
        <v>3540</v>
      </c>
      <c r="BI1352" s="25" t="s">
        <v>847</v>
      </c>
      <c r="BJ1352" s="14">
        <f t="shared" si="330"/>
        <v>33600</v>
      </c>
      <c r="BK1352" s="14">
        <f>SUMIFS(BJ$4:BJ1352,$AU$4:$AU1352,"="&amp;$AU1352,$AY$4:$AY1352,"="&amp;$AY1352)</f>
        <v>141600</v>
      </c>
    </row>
    <row r="1353" spans="46:63" ht="16.5" x14ac:dyDescent="0.2">
      <c r="AT1353" s="13">
        <v>1350</v>
      </c>
      <c r="AU1353" s="13">
        <f t="shared" si="322"/>
        <v>17</v>
      </c>
      <c r="AV1353" s="14">
        <f t="shared" si="323"/>
        <v>202407</v>
      </c>
      <c r="AW1353" s="14">
        <f t="shared" si="324"/>
        <v>1102024</v>
      </c>
      <c r="AX1353" s="13" t="s">
        <v>816</v>
      </c>
      <c r="AY1353" s="13">
        <f t="shared" si="325"/>
        <v>7</v>
      </c>
      <c r="AZ1353" s="13" t="s">
        <v>837</v>
      </c>
      <c r="BA1353" s="14">
        <f t="shared" si="326"/>
        <v>9</v>
      </c>
      <c r="BB1353" s="14" t="str">
        <f t="shared" si="327"/>
        <v>朱仙魂珠-7 等级-9</v>
      </c>
      <c r="BC1353" s="25" t="s">
        <v>43</v>
      </c>
      <c r="BD1353" s="14">
        <f t="shared" si="328"/>
        <v>1920</v>
      </c>
      <c r="BE1353" s="14">
        <f>SUMIFS(BD$4:BD1353,$AU$4:$AU1353,"="&amp;$AU1353,$AY$4:$AY1353,"="&amp;$AY1353)</f>
        <v>9000</v>
      </c>
      <c r="BF1353" s="25" t="s">
        <v>846</v>
      </c>
      <c r="BG1353" s="14">
        <f t="shared" si="329"/>
        <v>960</v>
      </c>
      <c r="BH1353" s="14">
        <f>SUMIFS(BG$4:BG1353,AU$4:AU1353,"="&amp;AU1353,AY$4:AY1353,"="&amp;AY1353)</f>
        <v>4500</v>
      </c>
      <c r="BI1353" s="25" t="s">
        <v>847</v>
      </c>
      <c r="BJ1353" s="14">
        <f t="shared" si="330"/>
        <v>38400</v>
      </c>
      <c r="BK1353" s="14">
        <f>SUMIFS(BJ$4:BJ1353,$AU$4:$AU1353,"="&amp;$AU1353,$AY$4:$AY1353,"="&amp;$AY1353)</f>
        <v>180000</v>
      </c>
    </row>
    <row r="1354" spans="46:63" ht="16.5" x14ac:dyDescent="0.2">
      <c r="AT1354" s="13">
        <v>1351</v>
      </c>
      <c r="AU1354" s="13">
        <f t="shared" si="322"/>
        <v>17</v>
      </c>
      <c r="AV1354" s="14">
        <f t="shared" si="323"/>
        <v>202408</v>
      </c>
      <c r="AW1354" s="14">
        <f t="shared" si="324"/>
        <v>1102024</v>
      </c>
      <c r="AX1354" s="13" t="s">
        <v>816</v>
      </c>
      <c r="AY1354" s="13">
        <f t="shared" si="325"/>
        <v>8</v>
      </c>
      <c r="AZ1354" s="13" t="s">
        <v>837</v>
      </c>
      <c r="BA1354" s="14">
        <f t="shared" si="326"/>
        <v>0</v>
      </c>
      <c r="BB1354" s="14" t="str">
        <f t="shared" si="327"/>
        <v>朱仙魂珠-8 等级-0</v>
      </c>
      <c r="BC1354" s="25" t="s">
        <v>43</v>
      </c>
      <c r="BD1354" s="14">
        <f t="shared" si="328"/>
        <v>0</v>
      </c>
      <c r="BE1354" s="14">
        <f>SUMIFS(BD$4:BD1354,$AU$4:$AU1354,"="&amp;$AU1354,$AY$4:$AY1354,"="&amp;$AY1354)</f>
        <v>0</v>
      </c>
      <c r="BF1354" s="25" t="s">
        <v>846</v>
      </c>
      <c r="BG1354" s="14">
        <f t="shared" si="329"/>
        <v>0</v>
      </c>
      <c r="BH1354" s="14">
        <f>SUMIFS(BG$4:BG1354,AU$4:AU1354,"="&amp;AU1354,AY$4:AY1354,"="&amp;AY1354)</f>
        <v>0</v>
      </c>
      <c r="BI1354" s="25" t="s">
        <v>847</v>
      </c>
      <c r="BJ1354" s="14">
        <f t="shared" si="330"/>
        <v>0</v>
      </c>
      <c r="BK1354" s="14">
        <f>SUMIFS(BJ$4:BJ1354,$AU$4:$AU1354,"="&amp;$AU1354,$AY$4:$AY1354,"="&amp;$AY1354)</f>
        <v>0</v>
      </c>
    </row>
    <row r="1355" spans="46:63" ht="16.5" x14ac:dyDescent="0.2">
      <c r="AT1355" s="13">
        <v>1352</v>
      </c>
      <c r="AU1355" s="13">
        <f t="shared" si="322"/>
        <v>17</v>
      </c>
      <c r="AV1355" s="14">
        <f t="shared" si="323"/>
        <v>202408</v>
      </c>
      <c r="AW1355" s="14">
        <f t="shared" si="324"/>
        <v>1102024</v>
      </c>
      <c r="AX1355" s="13" t="s">
        <v>816</v>
      </c>
      <c r="AY1355" s="13">
        <f t="shared" si="325"/>
        <v>8</v>
      </c>
      <c r="AZ1355" s="13" t="s">
        <v>837</v>
      </c>
      <c r="BA1355" s="14">
        <f t="shared" si="326"/>
        <v>1</v>
      </c>
      <c r="BB1355" s="14" t="str">
        <f t="shared" si="327"/>
        <v>朱仙魂珠-8 等级-1</v>
      </c>
      <c r="BC1355" s="25" t="s">
        <v>43</v>
      </c>
      <c r="BD1355" s="14">
        <f t="shared" si="328"/>
        <v>320</v>
      </c>
      <c r="BE1355" s="14">
        <f>SUMIFS(BD$4:BD1355,$AU$4:$AU1355,"="&amp;$AU1355,$AY$4:$AY1355,"="&amp;$AY1355)</f>
        <v>320</v>
      </c>
      <c r="BF1355" s="25" t="s">
        <v>846</v>
      </c>
      <c r="BG1355" s="14">
        <f t="shared" si="329"/>
        <v>160</v>
      </c>
      <c r="BH1355" s="14">
        <f>SUMIFS(BG$4:BG1355,AU$4:AU1355,"="&amp;AU1355,AY$4:AY1355,"="&amp;AY1355)</f>
        <v>160</v>
      </c>
      <c r="BI1355" s="25" t="s">
        <v>847</v>
      </c>
      <c r="BJ1355" s="14">
        <f t="shared" si="330"/>
        <v>6400</v>
      </c>
      <c r="BK1355" s="14">
        <f>SUMIFS(BJ$4:BJ1355,$AU$4:$AU1355,"="&amp;$AU1355,$AY$4:$AY1355,"="&amp;$AY1355)</f>
        <v>6400</v>
      </c>
    </row>
    <row r="1356" spans="46:63" ht="16.5" x14ac:dyDescent="0.2">
      <c r="AT1356" s="13">
        <v>1353</v>
      </c>
      <c r="AU1356" s="13">
        <f t="shared" si="322"/>
        <v>17</v>
      </c>
      <c r="AV1356" s="14">
        <f t="shared" si="323"/>
        <v>202408</v>
      </c>
      <c r="AW1356" s="14">
        <f t="shared" si="324"/>
        <v>1102024</v>
      </c>
      <c r="AX1356" s="13" t="s">
        <v>816</v>
      </c>
      <c r="AY1356" s="13">
        <f t="shared" si="325"/>
        <v>8</v>
      </c>
      <c r="AZ1356" s="13" t="s">
        <v>837</v>
      </c>
      <c r="BA1356" s="14">
        <f t="shared" si="326"/>
        <v>2</v>
      </c>
      <c r="BB1356" s="14" t="str">
        <f t="shared" si="327"/>
        <v>朱仙魂珠-8 等级-2</v>
      </c>
      <c r="BC1356" s="25" t="s">
        <v>43</v>
      </c>
      <c r="BD1356" s="14">
        <f t="shared" si="328"/>
        <v>480</v>
      </c>
      <c r="BE1356" s="14">
        <f>SUMIFS(BD$4:BD1356,$AU$4:$AU1356,"="&amp;$AU1356,$AY$4:$AY1356,"="&amp;$AY1356)</f>
        <v>800</v>
      </c>
      <c r="BF1356" s="25" t="s">
        <v>846</v>
      </c>
      <c r="BG1356" s="14">
        <f t="shared" si="329"/>
        <v>240</v>
      </c>
      <c r="BH1356" s="14">
        <f>SUMIFS(BG$4:BG1356,AU$4:AU1356,"="&amp;AU1356,AY$4:AY1356,"="&amp;AY1356)</f>
        <v>400</v>
      </c>
      <c r="BI1356" s="25" t="s">
        <v>847</v>
      </c>
      <c r="BJ1356" s="14">
        <f t="shared" si="330"/>
        <v>9600</v>
      </c>
      <c r="BK1356" s="14">
        <f>SUMIFS(BJ$4:BJ1356,$AU$4:$AU1356,"="&amp;$AU1356,$AY$4:$AY1356,"="&amp;$AY1356)</f>
        <v>16000</v>
      </c>
    </row>
    <row r="1357" spans="46:63" ht="16.5" x14ac:dyDescent="0.2">
      <c r="AT1357" s="13">
        <v>1354</v>
      </c>
      <c r="AU1357" s="13">
        <f t="shared" si="322"/>
        <v>17</v>
      </c>
      <c r="AV1357" s="14">
        <f t="shared" si="323"/>
        <v>202408</v>
      </c>
      <c r="AW1357" s="14">
        <f t="shared" si="324"/>
        <v>1102024</v>
      </c>
      <c r="AX1357" s="13" t="s">
        <v>816</v>
      </c>
      <c r="AY1357" s="13">
        <f t="shared" si="325"/>
        <v>8</v>
      </c>
      <c r="AZ1357" s="13" t="s">
        <v>837</v>
      </c>
      <c r="BA1357" s="14">
        <f t="shared" si="326"/>
        <v>3</v>
      </c>
      <c r="BB1357" s="14" t="str">
        <f t="shared" si="327"/>
        <v>朱仙魂珠-8 等级-3</v>
      </c>
      <c r="BC1357" s="25" t="s">
        <v>43</v>
      </c>
      <c r="BD1357" s="14">
        <f t="shared" si="328"/>
        <v>640</v>
      </c>
      <c r="BE1357" s="14">
        <f>SUMIFS(BD$4:BD1357,$AU$4:$AU1357,"="&amp;$AU1357,$AY$4:$AY1357,"="&amp;$AY1357)</f>
        <v>1440</v>
      </c>
      <c r="BF1357" s="25" t="s">
        <v>846</v>
      </c>
      <c r="BG1357" s="14">
        <f t="shared" si="329"/>
        <v>320</v>
      </c>
      <c r="BH1357" s="14">
        <f>SUMIFS(BG$4:BG1357,AU$4:AU1357,"="&amp;AU1357,AY$4:AY1357,"="&amp;AY1357)</f>
        <v>720</v>
      </c>
      <c r="BI1357" s="25" t="s">
        <v>847</v>
      </c>
      <c r="BJ1357" s="14">
        <f t="shared" si="330"/>
        <v>12800</v>
      </c>
      <c r="BK1357" s="14">
        <f>SUMIFS(BJ$4:BJ1357,$AU$4:$AU1357,"="&amp;$AU1357,$AY$4:$AY1357,"="&amp;$AY1357)</f>
        <v>28800</v>
      </c>
    </row>
    <row r="1358" spans="46:63" ht="16.5" x14ac:dyDescent="0.2">
      <c r="AT1358" s="13">
        <v>1355</v>
      </c>
      <c r="AU1358" s="13">
        <f t="shared" si="322"/>
        <v>17</v>
      </c>
      <c r="AV1358" s="14">
        <f t="shared" si="323"/>
        <v>202408</v>
      </c>
      <c r="AW1358" s="14">
        <f t="shared" si="324"/>
        <v>1102024</v>
      </c>
      <c r="AX1358" s="13" t="s">
        <v>816</v>
      </c>
      <c r="AY1358" s="13">
        <f t="shared" si="325"/>
        <v>8</v>
      </c>
      <c r="AZ1358" s="13" t="s">
        <v>837</v>
      </c>
      <c r="BA1358" s="14">
        <f t="shared" si="326"/>
        <v>4</v>
      </c>
      <c r="BB1358" s="14" t="str">
        <f t="shared" si="327"/>
        <v>朱仙魂珠-8 等级-4</v>
      </c>
      <c r="BC1358" s="25" t="s">
        <v>43</v>
      </c>
      <c r="BD1358" s="14">
        <f t="shared" si="328"/>
        <v>960</v>
      </c>
      <c r="BE1358" s="14">
        <f>SUMIFS(BD$4:BD1358,$AU$4:$AU1358,"="&amp;$AU1358,$AY$4:$AY1358,"="&amp;$AY1358)</f>
        <v>2400</v>
      </c>
      <c r="BF1358" s="25" t="s">
        <v>846</v>
      </c>
      <c r="BG1358" s="14">
        <f t="shared" si="329"/>
        <v>480</v>
      </c>
      <c r="BH1358" s="14">
        <f>SUMIFS(BG$4:BG1358,AU$4:AU1358,"="&amp;AU1358,AY$4:AY1358,"="&amp;AY1358)</f>
        <v>1200</v>
      </c>
      <c r="BI1358" s="25" t="s">
        <v>847</v>
      </c>
      <c r="BJ1358" s="14">
        <f t="shared" si="330"/>
        <v>19200</v>
      </c>
      <c r="BK1358" s="14">
        <f>SUMIFS(BJ$4:BJ1358,$AU$4:$AU1358,"="&amp;$AU1358,$AY$4:$AY1358,"="&amp;$AY1358)</f>
        <v>48000</v>
      </c>
    </row>
    <row r="1359" spans="46:63" ht="16.5" x14ac:dyDescent="0.2">
      <c r="AT1359" s="13">
        <v>1356</v>
      </c>
      <c r="AU1359" s="13">
        <f t="shared" si="322"/>
        <v>17</v>
      </c>
      <c r="AV1359" s="14">
        <f t="shared" si="323"/>
        <v>202408</v>
      </c>
      <c r="AW1359" s="14">
        <f t="shared" si="324"/>
        <v>1102024</v>
      </c>
      <c r="AX1359" s="13" t="s">
        <v>816</v>
      </c>
      <c r="AY1359" s="13">
        <f t="shared" si="325"/>
        <v>8</v>
      </c>
      <c r="AZ1359" s="13" t="s">
        <v>837</v>
      </c>
      <c r="BA1359" s="14">
        <f t="shared" si="326"/>
        <v>5</v>
      </c>
      <c r="BB1359" s="14" t="str">
        <f t="shared" si="327"/>
        <v>朱仙魂珠-8 等级-5</v>
      </c>
      <c r="BC1359" s="25" t="s">
        <v>43</v>
      </c>
      <c r="BD1359" s="14">
        <f t="shared" si="328"/>
        <v>1280</v>
      </c>
      <c r="BE1359" s="14">
        <f>SUMIFS(BD$4:BD1359,$AU$4:$AU1359,"="&amp;$AU1359,$AY$4:$AY1359,"="&amp;$AY1359)</f>
        <v>3680</v>
      </c>
      <c r="BF1359" s="25" t="s">
        <v>846</v>
      </c>
      <c r="BG1359" s="14">
        <f t="shared" si="329"/>
        <v>640</v>
      </c>
      <c r="BH1359" s="14">
        <f>SUMIFS(BG$4:BG1359,AU$4:AU1359,"="&amp;AU1359,AY$4:AY1359,"="&amp;AY1359)</f>
        <v>1840</v>
      </c>
      <c r="BI1359" s="25" t="s">
        <v>847</v>
      </c>
      <c r="BJ1359" s="14">
        <f t="shared" si="330"/>
        <v>25600</v>
      </c>
      <c r="BK1359" s="14">
        <f>SUMIFS(BJ$4:BJ1359,$AU$4:$AU1359,"="&amp;$AU1359,$AY$4:$AY1359,"="&amp;$AY1359)</f>
        <v>73600</v>
      </c>
    </row>
    <row r="1360" spans="46:63" ht="16.5" x14ac:dyDescent="0.2">
      <c r="AT1360" s="13">
        <v>1357</v>
      </c>
      <c r="AU1360" s="13">
        <f t="shared" si="322"/>
        <v>17</v>
      </c>
      <c r="AV1360" s="14">
        <f t="shared" si="323"/>
        <v>202408</v>
      </c>
      <c r="AW1360" s="14">
        <f t="shared" si="324"/>
        <v>1102024</v>
      </c>
      <c r="AX1360" s="13" t="s">
        <v>816</v>
      </c>
      <c r="AY1360" s="13">
        <f t="shared" si="325"/>
        <v>8</v>
      </c>
      <c r="AZ1360" s="13" t="s">
        <v>837</v>
      </c>
      <c r="BA1360" s="14">
        <f t="shared" si="326"/>
        <v>6</v>
      </c>
      <c r="BB1360" s="14" t="str">
        <f t="shared" si="327"/>
        <v>朱仙魂珠-8 等级-6</v>
      </c>
      <c r="BC1360" s="25" t="s">
        <v>43</v>
      </c>
      <c r="BD1360" s="14">
        <f t="shared" si="328"/>
        <v>1600</v>
      </c>
      <c r="BE1360" s="14">
        <f>SUMIFS(BD$4:BD1360,$AU$4:$AU1360,"="&amp;$AU1360,$AY$4:$AY1360,"="&amp;$AY1360)</f>
        <v>5280</v>
      </c>
      <c r="BF1360" s="25" t="s">
        <v>846</v>
      </c>
      <c r="BG1360" s="14">
        <f t="shared" si="329"/>
        <v>800</v>
      </c>
      <c r="BH1360" s="14">
        <f>SUMIFS(BG$4:BG1360,AU$4:AU1360,"="&amp;AU1360,AY$4:AY1360,"="&amp;AY1360)</f>
        <v>2640</v>
      </c>
      <c r="BI1360" s="25" t="s">
        <v>847</v>
      </c>
      <c r="BJ1360" s="14">
        <f t="shared" si="330"/>
        <v>32000</v>
      </c>
      <c r="BK1360" s="14">
        <f>SUMIFS(BJ$4:BJ1360,$AU$4:$AU1360,"="&amp;$AU1360,$AY$4:$AY1360,"="&amp;$AY1360)</f>
        <v>105600</v>
      </c>
    </row>
    <row r="1361" spans="46:63" ht="16.5" x14ac:dyDescent="0.2">
      <c r="AT1361" s="13">
        <v>1358</v>
      </c>
      <c r="AU1361" s="13">
        <f t="shared" si="322"/>
        <v>17</v>
      </c>
      <c r="AV1361" s="14">
        <f t="shared" si="323"/>
        <v>202408</v>
      </c>
      <c r="AW1361" s="14">
        <f t="shared" si="324"/>
        <v>1102024</v>
      </c>
      <c r="AX1361" s="13" t="s">
        <v>816</v>
      </c>
      <c r="AY1361" s="13">
        <f t="shared" si="325"/>
        <v>8</v>
      </c>
      <c r="AZ1361" s="13" t="s">
        <v>837</v>
      </c>
      <c r="BA1361" s="14">
        <f t="shared" si="326"/>
        <v>7</v>
      </c>
      <c r="BB1361" s="14" t="str">
        <f t="shared" si="327"/>
        <v>朱仙魂珠-8 等级-7</v>
      </c>
      <c r="BC1361" s="25" t="s">
        <v>43</v>
      </c>
      <c r="BD1361" s="14">
        <f t="shared" si="328"/>
        <v>1920</v>
      </c>
      <c r="BE1361" s="14">
        <f>SUMIFS(BD$4:BD1361,$AU$4:$AU1361,"="&amp;$AU1361,$AY$4:$AY1361,"="&amp;$AY1361)</f>
        <v>7200</v>
      </c>
      <c r="BF1361" s="25" t="s">
        <v>846</v>
      </c>
      <c r="BG1361" s="14">
        <f t="shared" si="329"/>
        <v>960</v>
      </c>
      <c r="BH1361" s="14">
        <f>SUMIFS(BG$4:BG1361,AU$4:AU1361,"="&amp;AU1361,AY$4:AY1361,"="&amp;AY1361)</f>
        <v>3600</v>
      </c>
      <c r="BI1361" s="25" t="s">
        <v>847</v>
      </c>
      <c r="BJ1361" s="14">
        <f t="shared" si="330"/>
        <v>38400</v>
      </c>
      <c r="BK1361" s="14">
        <f>SUMIFS(BJ$4:BJ1361,$AU$4:$AU1361,"="&amp;$AU1361,$AY$4:$AY1361,"="&amp;$AY1361)</f>
        <v>144000</v>
      </c>
    </row>
    <row r="1362" spans="46:63" ht="16.5" x14ac:dyDescent="0.2">
      <c r="AT1362" s="13">
        <v>1359</v>
      </c>
      <c r="AU1362" s="13">
        <f t="shared" si="322"/>
        <v>17</v>
      </c>
      <c r="AV1362" s="14">
        <f t="shared" si="323"/>
        <v>202408</v>
      </c>
      <c r="AW1362" s="14">
        <f t="shared" si="324"/>
        <v>1102024</v>
      </c>
      <c r="AX1362" s="13" t="s">
        <v>816</v>
      </c>
      <c r="AY1362" s="13">
        <f t="shared" si="325"/>
        <v>8</v>
      </c>
      <c r="AZ1362" s="13" t="s">
        <v>837</v>
      </c>
      <c r="BA1362" s="14">
        <f t="shared" si="326"/>
        <v>8</v>
      </c>
      <c r="BB1362" s="14" t="str">
        <f t="shared" si="327"/>
        <v>朱仙魂珠-8 等级-8</v>
      </c>
      <c r="BC1362" s="25" t="s">
        <v>43</v>
      </c>
      <c r="BD1362" s="14">
        <f t="shared" si="328"/>
        <v>2240</v>
      </c>
      <c r="BE1362" s="14">
        <f>SUMIFS(BD$4:BD1362,$AU$4:$AU1362,"="&amp;$AU1362,$AY$4:$AY1362,"="&amp;$AY1362)</f>
        <v>9440</v>
      </c>
      <c r="BF1362" s="25" t="s">
        <v>846</v>
      </c>
      <c r="BG1362" s="14">
        <f t="shared" si="329"/>
        <v>1120</v>
      </c>
      <c r="BH1362" s="14">
        <f>SUMIFS(BG$4:BG1362,AU$4:AU1362,"="&amp;AU1362,AY$4:AY1362,"="&amp;AY1362)</f>
        <v>4720</v>
      </c>
      <c r="BI1362" s="25" t="s">
        <v>847</v>
      </c>
      <c r="BJ1362" s="14">
        <f t="shared" si="330"/>
        <v>44800</v>
      </c>
      <c r="BK1362" s="14">
        <f>SUMIFS(BJ$4:BJ1362,$AU$4:$AU1362,"="&amp;$AU1362,$AY$4:$AY1362,"="&amp;$AY1362)</f>
        <v>188800</v>
      </c>
    </row>
    <row r="1363" spans="46:63" ht="16.5" x14ac:dyDescent="0.2">
      <c r="AT1363" s="13">
        <v>1360</v>
      </c>
      <c r="AU1363" s="13">
        <f t="shared" si="322"/>
        <v>17</v>
      </c>
      <c r="AV1363" s="14">
        <f t="shared" si="323"/>
        <v>202408</v>
      </c>
      <c r="AW1363" s="14">
        <f t="shared" si="324"/>
        <v>1102024</v>
      </c>
      <c r="AX1363" s="13" t="s">
        <v>816</v>
      </c>
      <c r="AY1363" s="13">
        <f t="shared" si="325"/>
        <v>8</v>
      </c>
      <c r="AZ1363" s="13" t="s">
        <v>837</v>
      </c>
      <c r="BA1363" s="14">
        <f t="shared" si="326"/>
        <v>9</v>
      </c>
      <c r="BB1363" s="14" t="str">
        <f t="shared" si="327"/>
        <v>朱仙魂珠-8 等级-9</v>
      </c>
      <c r="BC1363" s="25" t="s">
        <v>43</v>
      </c>
      <c r="BD1363" s="14">
        <f t="shared" si="328"/>
        <v>2560</v>
      </c>
      <c r="BE1363" s="14">
        <f>SUMIFS(BD$4:BD1363,$AU$4:$AU1363,"="&amp;$AU1363,$AY$4:$AY1363,"="&amp;$AY1363)</f>
        <v>12000</v>
      </c>
      <c r="BF1363" s="25" t="s">
        <v>846</v>
      </c>
      <c r="BG1363" s="14">
        <f t="shared" si="329"/>
        <v>1280</v>
      </c>
      <c r="BH1363" s="14">
        <f>SUMIFS(BG$4:BG1363,AU$4:AU1363,"="&amp;AU1363,AY$4:AY1363,"="&amp;AY1363)</f>
        <v>6000</v>
      </c>
      <c r="BI1363" s="25" t="s">
        <v>847</v>
      </c>
      <c r="BJ1363" s="14">
        <f t="shared" si="330"/>
        <v>51200</v>
      </c>
      <c r="BK1363" s="14">
        <f>SUMIFS(BJ$4:BJ1363,$AU$4:$AU1363,"="&amp;$AU1363,$AY$4:$AY1363,"="&amp;$AY1363)</f>
        <v>240000</v>
      </c>
    </row>
    <row r="1364" spans="46:63" ht="16.5" x14ac:dyDescent="0.2">
      <c r="AT1364" s="13">
        <v>1361</v>
      </c>
      <c r="AU1364" s="13">
        <f t="shared" si="322"/>
        <v>18</v>
      </c>
      <c r="AV1364" s="14">
        <f t="shared" si="323"/>
        <v>202601</v>
      </c>
      <c r="AW1364" s="14">
        <f t="shared" si="324"/>
        <v>1102026</v>
      </c>
      <c r="AX1364" s="13" t="s">
        <v>816</v>
      </c>
      <c r="AY1364" s="13">
        <f t="shared" si="325"/>
        <v>1</v>
      </c>
      <c r="AZ1364" s="13" t="s">
        <v>837</v>
      </c>
      <c r="BA1364" s="14">
        <f t="shared" si="326"/>
        <v>0</v>
      </c>
      <c r="BB1364" s="14" t="str">
        <f t="shared" si="327"/>
        <v>雷震子魂珠-1 等级-0</v>
      </c>
      <c r="BC1364" s="25" t="s">
        <v>43</v>
      </c>
      <c r="BD1364" s="14">
        <f t="shared" si="328"/>
        <v>0</v>
      </c>
      <c r="BE1364" s="14">
        <f>SUMIFS(BD$4:BD1364,$AU$4:$AU1364,"="&amp;$AU1364,$AY$4:$AY1364,"="&amp;$AY1364)</f>
        <v>0</v>
      </c>
      <c r="BF1364" s="25" t="s">
        <v>846</v>
      </c>
      <c r="BG1364" s="14">
        <f t="shared" si="329"/>
        <v>0</v>
      </c>
      <c r="BH1364" s="14">
        <f>SUMIFS(BG$4:BG1364,AU$4:AU1364,"="&amp;AU1364,AY$4:AY1364,"="&amp;AY1364)</f>
        <v>0</v>
      </c>
      <c r="BI1364" s="25" t="s">
        <v>847</v>
      </c>
      <c r="BJ1364" s="14">
        <f t="shared" si="330"/>
        <v>0</v>
      </c>
      <c r="BK1364" s="14">
        <f>SUMIFS(BJ$4:BJ1364,$AU$4:$AU1364,"="&amp;$AU1364,$AY$4:$AY1364,"="&amp;$AY1364)</f>
        <v>0</v>
      </c>
    </row>
    <row r="1365" spans="46:63" ht="16.5" x14ac:dyDescent="0.2">
      <c r="AT1365" s="13">
        <v>1362</v>
      </c>
      <c r="AU1365" s="13">
        <f t="shared" si="322"/>
        <v>18</v>
      </c>
      <c r="AV1365" s="14">
        <f t="shared" si="323"/>
        <v>202601</v>
      </c>
      <c r="AW1365" s="14">
        <f t="shared" si="324"/>
        <v>1102026</v>
      </c>
      <c r="AX1365" s="13" t="s">
        <v>816</v>
      </c>
      <c r="AY1365" s="13">
        <f t="shared" si="325"/>
        <v>1</v>
      </c>
      <c r="AZ1365" s="13" t="s">
        <v>837</v>
      </c>
      <c r="BA1365" s="14">
        <f t="shared" si="326"/>
        <v>1</v>
      </c>
      <c r="BB1365" s="14" t="str">
        <f t="shared" si="327"/>
        <v>雷震子魂珠-1 等级-1</v>
      </c>
      <c r="BC1365" s="25" t="s">
        <v>43</v>
      </c>
      <c r="BD1365" s="14">
        <f t="shared" si="328"/>
        <v>48</v>
      </c>
      <c r="BE1365" s="14">
        <f>SUMIFS(BD$4:BD1365,$AU$4:$AU1365,"="&amp;$AU1365,$AY$4:$AY1365,"="&amp;$AY1365)</f>
        <v>48</v>
      </c>
      <c r="BF1365" s="25" t="s">
        <v>846</v>
      </c>
      <c r="BG1365" s="14">
        <f t="shared" si="329"/>
        <v>18</v>
      </c>
      <c r="BH1365" s="14">
        <f>SUMIFS(BG$4:BG1365,AU$4:AU1365,"="&amp;AU1365,AY$4:AY1365,"="&amp;AY1365)</f>
        <v>18</v>
      </c>
      <c r="BI1365" s="25" t="s">
        <v>847</v>
      </c>
      <c r="BJ1365" s="14">
        <f t="shared" si="330"/>
        <v>720</v>
      </c>
      <c r="BK1365" s="14">
        <f>SUMIFS(BJ$4:BJ1365,$AU$4:$AU1365,"="&amp;$AU1365,$AY$4:$AY1365,"="&amp;$AY1365)</f>
        <v>720</v>
      </c>
    </row>
    <row r="1366" spans="46:63" ht="16.5" x14ac:dyDescent="0.2">
      <c r="AT1366" s="13">
        <v>1363</v>
      </c>
      <c r="AU1366" s="13">
        <f t="shared" si="322"/>
        <v>18</v>
      </c>
      <c r="AV1366" s="14">
        <f t="shared" si="323"/>
        <v>202601</v>
      </c>
      <c r="AW1366" s="14">
        <f t="shared" si="324"/>
        <v>1102026</v>
      </c>
      <c r="AX1366" s="13" t="s">
        <v>816</v>
      </c>
      <c r="AY1366" s="13">
        <f t="shared" si="325"/>
        <v>1</v>
      </c>
      <c r="AZ1366" s="13" t="s">
        <v>837</v>
      </c>
      <c r="BA1366" s="14">
        <f t="shared" si="326"/>
        <v>2</v>
      </c>
      <c r="BB1366" s="14" t="str">
        <f t="shared" si="327"/>
        <v>雷震子魂珠-1 等级-2</v>
      </c>
      <c r="BC1366" s="25" t="s">
        <v>43</v>
      </c>
      <c r="BD1366" s="14">
        <f t="shared" si="328"/>
        <v>72</v>
      </c>
      <c r="BE1366" s="14">
        <f>SUMIFS(BD$4:BD1366,$AU$4:$AU1366,"="&amp;$AU1366,$AY$4:$AY1366,"="&amp;$AY1366)</f>
        <v>120</v>
      </c>
      <c r="BF1366" s="25" t="s">
        <v>846</v>
      </c>
      <c r="BG1366" s="14">
        <f t="shared" si="329"/>
        <v>27</v>
      </c>
      <c r="BH1366" s="14">
        <f>SUMIFS(BG$4:BG1366,AU$4:AU1366,"="&amp;AU1366,AY$4:AY1366,"="&amp;AY1366)</f>
        <v>45</v>
      </c>
      <c r="BI1366" s="25" t="s">
        <v>847</v>
      </c>
      <c r="BJ1366" s="14">
        <f t="shared" si="330"/>
        <v>1080</v>
      </c>
      <c r="BK1366" s="14">
        <f>SUMIFS(BJ$4:BJ1366,$AU$4:$AU1366,"="&amp;$AU1366,$AY$4:$AY1366,"="&amp;$AY1366)</f>
        <v>1800</v>
      </c>
    </row>
    <row r="1367" spans="46:63" ht="16.5" x14ac:dyDescent="0.2">
      <c r="AT1367" s="13">
        <v>1364</v>
      </c>
      <c r="AU1367" s="13">
        <f t="shared" si="322"/>
        <v>18</v>
      </c>
      <c r="AV1367" s="14">
        <f t="shared" si="323"/>
        <v>202601</v>
      </c>
      <c r="AW1367" s="14">
        <f t="shared" si="324"/>
        <v>1102026</v>
      </c>
      <c r="AX1367" s="13" t="s">
        <v>816</v>
      </c>
      <c r="AY1367" s="13">
        <f t="shared" si="325"/>
        <v>1</v>
      </c>
      <c r="AZ1367" s="13" t="s">
        <v>837</v>
      </c>
      <c r="BA1367" s="14">
        <f t="shared" si="326"/>
        <v>3</v>
      </c>
      <c r="BB1367" s="14" t="str">
        <f t="shared" si="327"/>
        <v>雷震子魂珠-1 等级-3</v>
      </c>
      <c r="BC1367" s="25" t="s">
        <v>43</v>
      </c>
      <c r="BD1367" s="14">
        <f t="shared" si="328"/>
        <v>96</v>
      </c>
      <c r="BE1367" s="14">
        <f>SUMIFS(BD$4:BD1367,$AU$4:$AU1367,"="&amp;$AU1367,$AY$4:$AY1367,"="&amp;$AY1367)</f>
        <v>216</v>
      </c>
      <c r="BF1367" s="25" t="s">
        <v>846</v>
      </c>
      <c r="BG1367" s="14">
        <f t="shared" si="329"/>
        <v>36</v>
      </c>
      <c r="BH1367" s="14">
        <f>SUMIFS(BG$4:BG1367,AU$4:AU1367,"="&amp;AU1367,AY$4:AY1367,"="&amp;AY1367)</f>
        <v>81</v>
      </c>
      <c r="BI1367" s="25" t="s">
        <v>847</v>
      </c>
      <c r="BJ1367" s="14">
        <f t="shared" si="330"/>
        <v>1440</v>
      </c>
      <c r="BK1367" s="14">
        <f>SUMIFS(BJ$4:BJ1367,$AU$4:$AU1367,"="&amp;$AU1367,$AY$4:$AY1367,"="&amp;$AY1367)</f>
        <v>3240</v>
      </c>
    </row>
    <row r="1368" spans="46:63" ht="16.5" x14ac:dyDescent="0.2">
      <c r="AT1368" s="13">
        <v>1365</v>
      </c>
      <c r="AU1368" s="13">
        <f t="shared" si="322"/>
        <v>18</v>
      </c>
      <c r="AV1368" s="14">
        <f t="shared" si="323"/>
        <v>202601</v>
      </c>
      <c r="AW1368" s="14">
        <f t="shared" si="324"/>
        <v>1102026</v>
      </c>
      <c r="AX1368" s="13" t="s">
        <v>816</v>
      </c>
      <c r="AY1368" s="13">
        <f t="shared" si="325"/>
        <v>1</v>
      </c>
      <c r="AZ1368" s="13" t="s">
        <v>837</v>
      </c>
      <c r="BA1368" s="14">
        <f t="shared" si="326"/>
        <v>4</v>
      </c>
      <c r="BB1368" s="14" t="str">
        <f t="shared" si="327"/>
        <v>雷震子魂珠-1 等级-4</v>
      </c>
      <c r="BC1368" s="25" t="s">
        <v>43</v>
      </c>
      <c r="BD1368" s="14">
        <f t="shared" si="328"/>
        <v>144</v>
      </c>
      <c r="BE1368" s="14">
        <f>SUMIFS(BD$4:BD1368,$AU$4:$AU1368,"="&amp;$AU1368,$AY$4:$AY1368,"="&amp;$AY1368)</f>
        <v>360</v>
      </c>
      <c r="BF1368" s="25" t="s">
        <v>846</v>
      </c>
      <c r="BG1368" s="14">
        <f t="shared" si="329"/>
        <v>54</v>
      </c>
      <c r="BH1368" s="14">
        <f>SUMIFS(BG$4:BG1368,AU$4:AU1368,"="&amp;AU1368,AY$4:AY1368,"="&amp;AY1368)</f>
        <v>135</v>
      </c>
      <c r="BI1368" s="25" t="s">
        <v>847</v>
      </c>
      <c r="BJ1368" s="14">
        <f t="shared" si="330"/>
        <v>2160</v>
      </c>
      <c r="BK1368" s="14">
        <f>SUMIFS(BJ$4:BJ1368,$AU$4:$AU1368,"="&amp;$AU1368,$AY$4:$AY1368,"="&amp;$AY1368)</f>
        <v>5400</v>
      </c>
    </row>
    <row r="1369" spans="46:63" ht="16.5" x14ac:dyDescent="0.2">
      <c r="AT1369" s="13">
        <v>1366</v>
      </c>
      <c r="AU1369" s="13">
        <f t="shared" si="322"/>
        <v>18</v>
      </c>
      <c r="AV1369" s="14">
        <f t="shared" si="323"/>
        <v>202601</v>
      </c>
      <c r="AW1369" s="14">
        <f t="shared" si="324"/>
        <v>1102026</v>
      </c>
      <c r="AX1369" s="13" t="s">
        <v>816</v>
      </c>
      <c r="AY1369" s="13">
        <f t="shared" si="325"/>
        <v>1</v>
      </c>
      <c r="AZ1369" s="13" t="s">
        <v>837</v>
      </c>
      <c r="BA1369" s="14">
        <f t="shared" si="326"/>
        <v>5</v>
      </c>
      <c r="BB1369" s="14" t="str">
        <f t="shared" si="327"/>
        <v>雷震子魂珠-1 等级-5</v>
      </c>
      <c r="BC1369" s="25" t="s">
        <v>43</v>
      </c>
      <c r="BD1369" s="14">
        <f t="shared" si="328"/>
        <v>192</v>
      </c>
      <c r="BE1369" s="14">
        <f>SUMIFS(BD$4:BD1369,$AU$4:$AU1369,"="&amp;$AU1369,$AY$4:$AY1369,"="&amp;$AY1369)</f>
        <v>552</v>
      </c>
      <c r="BF1369" s="25" t="s">
        <v>846</v>
      </c>
      <c r="BG1369" s="14">
        <f t="shared" si="329"/>
        <v>72</v>
      </c>
      <c r="BH1369" s="14">
        <f>SUMIFS(BG$4:BG1369,AU$4:AU1369,"="&amp;AU1369,AY$4:AY1369,"="&amp;AY1369)</f>
        <v>207</v>
      </c>
      <c r="BI1369" s="25" t="s">
        <v>847</v>
      </c>
      <c r="BJ1369" s="14">
        <f t="shared" si="330"/>
        <v>2880</v>
      </c>
      <c r="BK1369" s="14">
        <f>SUMIFS(BJ$4:BJ1369,$AU$4:$AU1369,"="&amp;$AU1369,$AY$4:$AY1369,"="&amp;$AY1369)</f>
        <v>8280</v>
      </c>
    </row>
    <row r="1370" spans="46:63" ht="16.5" x14ac:dyDescent="0.2">
      <c r="AT1370" s="13">
        <v>1367</v>
      </c>
      <c r="AU1370" s="13">
        <f t="shared" si="322"/>
        <v>18</v>
      </c>
      <c r="AV1370" s="14">
        <f t="shared" si="323"/>
        <v>202601</v>
      </c>
      <c r="AW1370" s="14">
        <f t="shared" si="324"/>
        <v>1102026</v>
      </c>
      <c r="AX1370" s="13" t="s">
        <v>816</v>
      </c>
      <c r="AY1370" s="13">
        <f t="shared" si="325"/>
        <v>1</v>
      </c>
      <c r="AZ1370" s="13" t="s">
        <v>837</v>
      </c>
      <c r="BA1370" s="14">
        <f t="shared" si="326"/>
        <v>6</v>
      </c>
      <c r="BB1370" s="14" t="str">
        <f t="shared" si="327"/>
        <v>雷震子魂珠-1 等级-6</v>
      </c>
      <c r="BC1370" s="25" t="s">
        <v>43</v>
      </c>
      <c r="BD1370" s="14">
        <f t="shared" si="328"/>
        <v>240</v>
      </c>
      <c r="BE1370" s="14">
        <f>SUMIFS(BD$4:BD1370,$AU$4:$AU1370,"="&amp;$AU1370,$AY$4:$AY1370,"="&amp;$AY1370)</f>
        <v>792</v>
      </c>
      <c r="BF1370" s="25" t="s">
        <v>846</v>
      </c>
      <c r="BG1370" s="14">
        <f t="shared" si="329"/>
        <v>90</v>
      </c>
      <c r="BH1370" s="14">
        <f>SUMIFS(BG$4:BG1370,AU$4:AU1370,"="&amp;AU1370,AY$4:AY1370,"="&amp;AY1370)</f>
        <v>297</v>
      </c>
      <c r="BI1370" s="25" t="s">
        <v>847</v>
      </c>
      <c r="BJ1370" s="14">
        <f t="shared" si="330"/>
        <v>3600</v>
      </c>
      <c r="BK1370" s="14">
        <f>SUMIFS(BJ$4:BJ1370,$AU$4:$AU1370,"="&amp;$AU1370,$AY$4:$AY1370,"="&amp;$AY1370)</f>
        <v>11880</v>
      </c>
    </row>
    <row r="1371" spans="46:63" ht="16.5" x14ac:dyDescent="0.2">
      <c r="AT1371" s="13">
        <v>1368</v>
      </c>
      <c r="AU1371" s="13">
        <f t="shared" si="322"/>
        <v>18</v>
      </c>
      <c r="AV1371" s="14">
        <f t="shared" si="323"/>
        <v>202601</v>
      </c>
      <c r="AW1371" s="14">
        <f t="shared" si="324"/>
        <v>1102026</v>
      </c>
      <c r="AX1371" s="13" t="s">
        <v>816</v>
      </c>
      <c r="AY1371" s="13">
        <f t="shared" si="325"/>
        <v>1</v>
      </c>
      <c r="AZ1371" s="13" t="s">
        <v>837</v>
      </c>
      <c r="BA1371" s="14">
        <f t="shared" si="326"/>
        <v>7</v>
      </c>
      <c r="BB1371" s="14" t="str">
        <f t="shared" si="327"/>
        <v>雷震子魂珠-1 等级-7</v>
      </c>
      <c r="BC1371" s="25" t="s">
        <v>43</v>
      </c>
      <c r="BD1371" s="14">
        <f t="shared" si="328"/>
        <v>288</v>
      </c>
      <c r="BE1371" s="14">
        <f>SUMIFS(BD$4:BD1371,$AU$4:$AU1371,"="&amp;$AU1371,$AY$4:$AY1371,"="&amp;$AY1371)</f>
        <v>1080</v>
      </c>
      <c r="BF1371" s="25" t="s">
        <v>846</v>
      </c>
      <c r="BG1371" s="14">
        <f t="shared" si="329"/>
        <v>108</v>
      </c>
      <c r="BH1371" s="14">
        <f>SUMIFS(BG$4:BG1371,AU$4:AU1371,"="&amp;AU1371,AY$4:AY1371,"="&amp;AY1371)</f>
        <v>405</v>
      </c>
      <c r="BI1371" s="25" t="s">
        <v>847</v>
      </c>
      <c r="BJ1371" s="14">
        <f t="shared" si="330"/>
        <v>4320</v>
      </c>
      <c r="BK1371" s="14">
        <f>SUMIFS(BJ$4:BJ1371,$AU$4:$AU1371,"="&amp;$AU1371,$AY$4:$AY1371,"="&amp;$AY1371)</f>
        <v>16200</v>
      </c>
    </row>
    <row r="1372" spans="46:63" ht="16.5" x14ac:dyDescent="0.2">
      <c r="AT1372" s="13">
        <v>1369</v>
      </c>
      <c r="AU1372" s="13">
        <f t="shared" si="322"/>
        <v>18</v>
      </c>
      <c r="AV1372" s="14">
        <f t="shared" si="323"/>
        <v>202601</v>
      </c>
      <c r="AW1372" s="14">
        <f t="shared" si="324"/>
        <v>1102026</v>
      </c>
      <c r="AX1372" s="13" t="s">
        <v>816</v>
      </c>
      <c r="AY1372" s="13">
        <f t="shared" si="325"/>
        <v>1</v>
      </c>
      <c r="AZ1372" s="13" t="s">
        <v>837</v>
      </c>
      <c r="BA1372" s="14">
        <f t="shared" si="326"/>
        <v>8</v>
      </c>
      <c r="BB1372" s="14" t="str">
        <f t="shared" si="327"/>
        <v>雷震子魂珠-1 等级-8</v>
      </c>
      <c r="BC1372" s="25" t="s">
        <v>43</v>
      </c>
      <c r="BD1372" s="14">
        <f t="shared" si="328"/>
        <v>336</v>
      </c>
      <c r="BE1372" s="14">
        <f>SUMIFS(BD$4:BD1372,$AU$4:$AU1372,"="&amp;$AU1372,$AY$4:$AY1372,"="&amp;$AY1372)</f>
        <v>1416</v>
      </c>
      <c r="BF1372" s="25" t="s">
        <v>846</v>
      </c>
      <c r="BG1372" s="14">
        <f t="shared" si="329"/>
        <v>126</v>
      </c>
      <c r="BH1372" s="14">
        <f>SUMIFS(BG$4:BG1372,AU$4:AU1372,"="&amp;AU1372,AY$4:AY1372,"="&amp;AY1372)</f>
        <v>531</v>
      </c>
      <c r="BI1372" s="25" t="s">
        <v>847</v>
      </c>
      <c r="BJ1372" s="14">
        <f t="shared" si="330"/>
        <v>5040</v>
      </c>
      <c r="BK1372" s="14">
        <f>SUMIFS(BJ$4:BJ1372,$AU$4:$AU1372,"="&amp;$AU1372,$AY$4:$AY1372,"="&amp;$AY1372)</f>
        <v>21240</v>
      </c>
    </row>
    <row r="1373" spans="46:63" ht="16.5" x14ac:dyDescent="0.2">
      <c r="AT1373" s="13">
        <v>1370</v>
      </c>
      <c r="AU1373" s="13">
        <f t="shared" si="322"/>
        <v>18</v>
      </c>
      <c r="AV1373" s="14">
        <f t="shared" si="323"/>
        <v>202601</v>
      </c>
      <c r="AW1373" s="14">
        <f t="shared" si="324"/>
        <v>1102026</v>
      </c>
      <c r="AX1373" s="13" t="s">
        <v>816</v>
      </c>
      <c r="AY1373" s="13">
        <f t="shared" si="325"/>
        <v>1</v>
      </c>
      <c r="AZ1373" s="13" t="s">
        <v>837</v>
      </c>
      <c r="BA1373" s="14">
        <f t="shared" si="326"/>
        <v>9</v>
      </c>
      <c r="BB1373" s="14" t="str">
        <f t="shared" si="327"/>
        <v>雷震子魂珠-1 等级-9</v>
      </c>
      <c r="BC1373" s="25" t="s">
        <v>43</v>
      </c>
      <c r="BD1373" s="14">
        <f t="shared" si="328"/>
        <v>384</v>
      </c>
      <c r="BE1373" s="14">
        <f>SUMIFS(BD$4:BD1373,$AU$4:$AU1373,"="&amp;$AU1373,$AY$4:$AY1373,"="&amp;$AY1373)</f>
        <v>1800</v>
      </c>
      <c r="BF1373" s="25" t="s">
        <v>846</v>
      </c>
      <c r="BG1373" s="14">
        <f t="shared" si="329"/>
        <v>144</v>
      </c>
      <c r="BH1373" s="14">
        <f>SUMIFS(BG$4:BG1373,AU$4:AU1373,"="&amp;AU1373,AY$4:AY1373,"="&amp;AY1373)</f>
        <v>675</v>
      </c>
      <c r="BI1373" s="25" t="s">
        <v>847</v>
      </c>
      <c r="BJ1373" s="14">
        <f t="shared" si="330"/>
        <v>5760</v>
      </c>
      <c r="BK1373" s="14">
        <f>SUMIFS(BJ$4:BJ1373,$AU$4:$AU1373,"="&amp;$AU1373,$AY$4:$AY1373,"="&amp;$AY1373)</f>
        <v>27000</v>
      </c>
    </row>
    <row r="1374" spans="46:63" ht="16.5" x14ac:dyDescent="0.2">
      <c r="AT1374" s="13">
        <v>1371</v>
      </c>
      <c r="AU1374" s="13">
        <f t="shared" si="322"/>
        <v>18</v>
      </c>
      <c r="AV1374" s="14">
        <f t="shared" si="323"/>
        <v>202602</v>
      </c>
      <c r="AW1374" s="14">
        <f t="shared" si="324"/>
        <v>1102026</v>
      </c>
      <c r="AX1374" s="13" t="s">
        <v>816</v>
      </c>
      <c r="AY1374" s="13">
        <f t="shared" si="325"/>
        <v>2</v>
      </c>
      <c r="AZ1374" s="13" t="s">
        <v>837</v>
      </c>
      <c r="BA1374" s="14">
        <f t="shared" si="326"/>
        <v>0</v>
      </c>
      <c r="BB1374" s="14" t="str">
        <f t="shared" si="327"/>
        <v>雷震子魂珠-2 等级-0</v>
      </c>
      <c r="BC1374" s="25" t="s">
        <v>43</v>
      </c>
      <c r="BD1374" s="14">
        <f t="shared" si="328"/>
        <v>0</v>
      </c>
      <c r="BE1374" s="14">
        <f>SUMIFS(BD$4:BD1374,$AU$4:$AU1374,"="&amp;$AU1374,$AY$4:$AY1374,"="&amp;$AY1374)</f>
        <v>0</v>
      </c>
      <c r="BF1374" s="25" t="s">
        <v>846</v>
      </c>
      <c r="BG1374" s="14">
        <f t="shared" si="329"/>
        <v>0</v>
      </c>
      <c r="BH1374" s="14">
        <f>SUMIFS(BG$4:BG1374,AU$4:AU1374,"="&amp;AU1374,AY$4:AY1374,"="&amp;AY1374)</f>
        <v>0</v>
      </c>
      <c r="BI1374" s="25" t="s">
        <v>847</v>
      </c>
      <c r="BJ1374" s="14">
        <f t="shared" si="330"/>
        <v>0</v>
      </c>
      <c r="BK1374" s="14">
        <f>SUMIFS(BJ$4:BJ1374,$AU$4:$AU1374,"="&amp;$AU1374,$AY$4:$AY1374,"="&amp;$AY1374)</f>
        <v>0</v>
      </c>
    </row>
    <row r="1375" spans="46:63" ht="16.5" x14ac:dyDescent="0.2">
      <c r="AT1375" s="13">
        <v>1372</v>
      </c>
      <c r="AU1375" s="13">
        <f t="shared" si="322"/>
        <v>18</v>
      </c>
      <c r="AV1375" s="14">
        <f t="shared" si="323"/>
        <v>202602</v>
      </c>
      <c r="AW1375" s="14">
        <f t="shared" si="324"/>
        <v>1102026</v>
      </c>
      <c r="AX1375" s="13" t="s">
        <v>816</v>
      </c>
      <c r="AY1375" s="13">
        <f t="shared" si="325"/>
        <v>2</v>
      </c>
      <c r="AZ1375" s="13" t="s">
        <v>837</v>
      </c>
      <c r="BA1375" s="14">
        <f t="shared" si="326"/>
        <v>1</v>
      </c>
      <c r="BB1375" s="14" t="str">
        <f t="shared" si="327"/>
        <v>雷震子魂珠-2 等级-1</v>
      </c>
      <c r="BC1375" s="25" t="s">
        <v>43</v>
      </c>
      <c r="BD1375" s="14">
        <f t="shared" si="328"/>
        <v>60</v>
      </c>
      <c r="BE1375" s="14">
        <f>SUMIFS(BD$4:BD1375,$AU$4:$AU1375,"="&amp;$AU1375,$AY$4:$AY1375,"="&amp;$AY1375)</f>
        <v>60</v>
      </c>
      <c r="BF1375" s="25" t="s">
        <v>846</v>
      </c>
      <c r="BG1375" s="14">
        <f t="shared" si="329"/>
        <v>23</v>
      </c>
      <c r="BH1375" s="14">
        <f>SUMIFS(BG$4:BG1375,AU$4:AU1375,"="&amp;AU1375,AY$4:AY1375,"="&amp;AY1375)</f>
        <v>23</v>
      </c>
      <c r="BI1375" s="25" t="s">
        <v>847</v>
      </c>
      <c r="BJ1375" s="14">
        <f t="shared" si="330"/>
        <v>900</v>
      </c>
      <c r="BK1375" s="14">
        <f>SUMIFS(BJ$4:BJ1375,$AU$4:$AU1375,"="&amp;$AU1375,$AY$4:$AY1375,"="&amp;$AY1375)</f>
        <v>900</v>
      </c>
    </row>
    <row r="1376" spans="46:63" ht="16.5" x14ac:dyDescent="0.2">
      <c r="AT1376" s="13">
        <v>1373</v>
      </c>
      <c r="AU1376" s="13">
        <f t="shared" si="322"/>
        <v>18</v>
      </c>
      <c r="AV1376" s="14">
        <f t="shared" si="323"/>
        <v>202602</v>
      </c>
      <c r="AW1376" s="14">
        <f t="shared" si="324"/>
        <v>1102026</v>
      </c>
      <c r="AX1376" s="13" t="s">
        <v>816</v>
      </c>
      <c r="AY1376" s="13">
        <f t="shared" si="325"/>
        <v>2</v>
      </c>
      <c r="AZ1376" s="13" t="s">
        <v>837</v>
      </c>
      <c r="BA1376" s="14">
        <f t="shared" si="326"/>
        <v>2</v>
      </c>
      <c r="BB1376" s="14" t="str">
        <f t="shared" si="327"/>
        <v>雷震子魂珠-2 等级-2</v>
      </c>
      <c r="BC1376" s="25" t="s">
        <v>43</v>
      </c>
      <c r="BD1376" s="14">
        <f t="shared" si="328"/>
        <v>96</v>
      </c>
      <c r="BE1376" s="14">
        <f>SUMIFS(BD$4:BD1376,$AU$4:$AU1376,"="&amp;$AU1376,$AY$4:$AY1376,"="&amp;$AY1376)</f>
        <v>156</v>
      </c>
      <c r="BF1376" s="25" t="s">
        <v>846</v>
      </c>
      <c r="BG1376" s="14">
        <f t="shared" si="329"/>
        <v>36</v>
      </c>
      <c r="BH1376" s="14">
        <f>SUMIFS(BG$4:BG1376,AU$4:AU1376,"="&amp;AU1376,AY$4:AY1376,"="&amp;AY1376)</f>
        <v>59</v>
      </c>
      <c r="BI1376" s="25" t="s">
        <v>847</v>
      </c>
      <c r="BJ1376" s="14">
        <f t="shared" si="330"/>
        <v>1440</v>
      </c>
      <c r="BK1376" s="14">
        <f>SUMIFS(BJ$4:BJ1376,$AU$4:$AU1376,"="&amp;$AU1376,$AY$4:$AY1376,"="&amp;$AY1376)</f>
        <v>2340</v>
      </c>
    </row>
    <row r="1377" spans="46:63" ht="16.5" x14ac:dyDescent="0.2">
      <c r="AT1377" s="13">
        <v>1374</v>
      </c>
      <c r="AU1377" s="13">
        <f t="shared" si="322"/>
        <v>18</v>
      </c>
      <c r="AV1377" s="14">
        <f t="shared" si="323"/>
        <v>202602</v>
      </c>
      <c r="AW1377" s="14">
        <f t="shared" si="324"/>
        <v>1102026</v>
      </c>
      <c r="AX1377" s="13" t="s">
        <v>816</v>
      </c>
      <c r="AY1377" s="13">
        <f t="shared" si="325"/>
        <v>2</v>
      </c>
      <c r="AZ1377" s="13" t="s">
        <v>837</v>
      </c>
      <c r="BA1377" s="14">
        <f t="shared" si="326"/>
        <v>3</v>
      </c>
      <c r="BB1377" s="14" t="str">
        <f t="shared" si="327"/>
        <v>雷震子魂珠-2 等级-3</v>
      </c>
      <c r="BC1377" s="25" t="s">
        <v>43</v>
      </c>
      <c r="BD1377" s="14">
        <f t="shared" si="328"/>
        <v>120</v>
      </c>
      <c r="BE1377" s="14">
        <f>SUMIFS(BD$4:BD1377,$AU$4:$AU1377,"="&amp;$AU1377,$AY$4:$AY1377,"="&amp;$AY1377)</f>
        <v>276</v>
      </c>
      <c r="BF1377" s="25" t="s">
        <v>846</v>
      </c>
      <c r="BG1377" s="14">
        <f t="shared" si="329"/>
        <v>45</v>
      </c>
      <c r="BH1377" s="14">
        <f>SUMIFS(BG$4:BG1377,AU$4:AU1377,"="&amp;AU1377,AY$4:AY1377,"="&amp;AY1377)</f>
        <v>104</v>
      </c>
      <c r="BI1377" s="25" t="s">
        <v>847</v>
      </c>
      <c r="BJ1377" s="14">
        <f t="shared" si="330"/>
        <v>1800</v>
      </c>
      <c r="BK1377" s="14">
        <f>SUMIFS(BJ$4:BJ1377,$AU$4:$AU1377,"="&amp;$AU1377,$AY$4:$AY1377,"="&amp;$AY1377)</f>
        <v>4140</v>
      </c>
    </row>
    <row r="1378" spans="46:63" ht="16.5" x14ac:dyDescent="0.2">
      <c r="AT1378" s="13">
        <v>1375</v>
      </c>
      <c r="AU1378" s="13">
        <f t="shared" si="322"/>
        <v>18</v>
      </c>
      <c r="AV1378" s="14">
        <f t="shared" si="323"/>
        <v>202602</v>
      </c>
      <c r="AW1378" s="14">
        <f t="shared" si="324"/>
        <v>1102026</v>
      </c>
      <c r="AX1378" s="13" t="s">
        <v>816</v>
      </c>
      <c r="AY1378" s="13">
        <f t="shared" si="325"/>
        <v>2</v>
      </c>
      <c r="AZ1378" s="13" t="s">
        <v>837</v>
      </c>
      <c r="BA1378" s="14">
        <f t="shared" si="326"/>
        <v>4</v>
      </c>
      <c r="BB1378" s="14" t="str">
        <f t="shared" si="327"/>
        <v>雷震子魂珠-2 等级-4</v>
      </c>
      <c r="BC1378" s="25" t="s">
        <v>43</v>
      </c>
      <c r="BD1378" s="14">
        <f t="shared" si="328"/>
        <v>192</v>
      </c>
      <c r="BE1378" s="14">
        <f>SUMIFS(BD$4:BD1378,$AU$4:$AU1378,"="&amp;$AU1378,$AY$4:$AY1378,"="&amp;$AY1378)</f>
        <v>468</v>
      </c>
      <c r="BF1378" s="25" t="s">
        <v>846</v>
      </c>
      <c r="BG1378" s="14">
        <f t="shared" si="329"/>
        <v>72</v>
      </c>
      <c r="BH1378" s="14">
        <f>SUMIFS(BG$4:BG1378,AU$4:AU1378,"="&amp;AU1378,AY$4:AY1378,"="&amp;AY1378)</f>
        <v>176</v>
      </c>
      <c r="BI1378" s="25" t="s">
        <v>847</v>
      </c>
      <c r="BJ1378" s="14">
        <f t="shared" si="330"/>
        <v>2880</v>
      </c>
      <c r="BK1378" s="14">
        <f>SUMIFS(BJ$4:BJ1378,$AU$4:$AU1378,"="&amp;$AU1378,$AY$4:$AY1378,"="&amp;$AY1378)</f>
        <v>7020</v>
      </c>
    </row>
    <row r="1379" spans="46:63" ht="16.5" x14ac:dyDescent="0.2">
      <c r="AT1379" s="13">
        <v>1376</v>
      </c>
      <c r="AU1379" s="13">
        <f t="shared" si="322"/>
        <v>18</v>
      </c>
      <c r="AV1379" s="14">
        <f t="shared" si="323"/>
        <v>202602</v>
      </c>
      <c r="AW1379" s="14">
        <f t="shared" si="324"/>
        <v>1102026</v>
      </c>
      <c r="AX1379" s="13" t="s">
        <v>816</v>
      </c>
      <c r="AY1379" s="13">
        <f t="shared" si="325"/>
        <v>2</v>
      </c>
      <c r="AZ1379" s="13" t="s">
        <v>837</v>
      </c>
      <c r="BA1379" s="14">
        <f t="shared" si="326"/>
        <v>5</v>
      </c>
      <c r="BB1379" s="14" t="str">
        <f t="shared" si="327"/>
        <v>雷震子魂珠-2 等级-5</v>
      </c>
      <c r="BC1379" s="25" t="s">
        <v>43</v>
      </c>
      <c r="BD1379" s="14">
        <f t="shared" si="328"/>
        <v>264</v>
      </c>
      <c r="BE1379" s="14">
        <f>SUMIFS(BD$4:BD1379,$AU$4:$AU1379,"="&amp;$AU1379,$AY$4:$AY1379,"="&amp;$AY1379)</f>
        <v>732</v>
      </c>
      <c r="BF1379" s="25" t="s">
        <v>846</v>
      </c>
      <c r="BG1379" s="14">
        <f t="shared" si="329"/>
        <v>99</v>
      </c>
      <c r="BH1379" s="14">
        <f>SUMIFS(BG$4:BG1379,AU$4:AU1379,"="&amp;AU1379,AY$4:AY1379,"="&amp;AY1379)</f>
        <v>275</v>
      </c>
      <c r="BI1379" s="25" t="s">
        <v>847</v>
      </c>
      <c r="BJ1379" s="14">
        <f t="shared" si="330"/>
        <v>3960</v>
      </c>
      <c r="BK1379" s="14">
        <f>SUMIFS(BJ$4:BJ1379,$AU$4:$AU1379,"="&amp;$AU1379,$AY$4:$AY1379,"="&amp;$AY1379)</f>
        <v>10980</v>
      </c>
    </row>
    <row r="1380" spans="46:63" ht="16.5" x14ac:dyDescent="0.2">
      <c r="AT1380" s="13">
        <v>1377</v>
      </c>
      <c r="AU1380" s="13">
        <f t="shared" si="322"/>
        <v>18</v>
      </c>
      <c r="AV1380" s="14">
        <f t="shared" si="323"/>
        <v>202602</v>
      </c>
      <c r="AW1380" s="14">
        <f t="shared" si="324"/>
        <v>1102026</v>
      </c>
      <c r="AX1380" s="13" t="s">
        <v>816</v>
      </c>
      <c r="AY1380" s="13">
        <f t="shared" si="325"/>
        <v>2</v>
      </c>
      <c r="AZ1380" s="13" t="s">
        <v>837</v>
      </c>
      <c r="BA1380" s="14">
        <f t="shared" si="326"/>
        <v>6</v>
      </c>
      <c r="BB1380" s="14" t="str">
        <f t="shared" si="327"/>
        <v>雷震子魂珠-2 等级-6</v>
      </c>
      <c r="BC1380" s="25" t="s">
        <v>43</v>
      </c>
      <c r="BD1380" s="14">
        <f t="shared" si="328"/>
        <v>336</v>
      </c>
      <c r="BE1380" s="14">
        <f>SUMIFS(BD$4:BD1380,$AU$4:$AU1380,"="&amp;$AU1380,$AY$4:$AY1380,"="&amp;$AY1380)</f>
        <v>1068</v>
      </c>
      <c r="BF1380" s="25" t="s">
        <v>846</v>
      </c>
      <c r="BG1380" s="14">
        <f t="shared" si="329"/>
        <v>126</v>
      </c>
      <c r="BH1380" s="14">
        <f>SUMIFS(BG$4:BG1380,AU$4:AU1380,"="&amp;AU1380,AY$4:AY1380,"="&amp;AY1380)</f>
        <v>401</v>
      </c>
      <c r="BI1380" s="25" t="s">
        <v>847</v>
      </c>
      <c r="BJ1380" s="14">
        <f t="shared" si="330"/>
        <v>5040</v>
      </c>
      <c r="BK1380" s="14">
        <f>SUMIFS(BJ$4:BJ1380,$AU$4:$AU1380,"="&amp;$AU1380,$AY$4:$AY1380,"="&amp;$AY1380)</f>
        <v>16020</v>
      </c>
    </row>
    <row r="1381" spans="46:63" ht="16.5" x14ac:dyDescent="0.2">
      <c r="AT1381" s="13">
        <v>1378</v>
      </c>
      <c r="AU1381" s="13">
        <f t="shared" si="322"/>
        <v>18</v>
      </c>
      <c r="AV1381" s="14">
        <f t="shared" si="323"/>
        <v>202602</v>
      </c>
      <c r="AW1381" s="14">
        <f t="shared" si="324"/>
        <v>1102026</v>
      </c>
      <c r="AX1381" s="13" t="s">
        <v>816</v>
      </c>
      <c r="AY1381" s="13">
        <f t="shared" si="325"/>
        <v>2</v>
      </c>
      <c r="AZ1381" s="13" t="s">
        <v>837</v>
      </c>
      <c r="BA1381" s="14">
        <f t="shared" si="326"/>
        <v>7</v>
      </c>
      <c r="BB1381" s="14" t="str">
        <f t="shared" si="327"/>
        <v>雷震子魂珠-2 等级-7</v>
      </c>
      <c r="BC1381" s="25" t="s">
        <v>43</v>
      </c>
      <c r="BD1381" s="14">
        <f t="shared" si="328"/>
        <v>384</v>
      </c>
      <c r="BE1381" s="14">
        <f>SUMIFS(BD$4:BD1381,$AU$4:$AU1381,"="&amp;$AU1381,$AY$4:$AY1381,"="&amp;$AY1381)</f>
        <v>1452</v>
      </c>
      <c r="BF1381" s="25" t="s">
        <v>846</v>
      </c>
      <c r="BG1381" s="14">
        <f t="shared" si="329"/>
        <v>144</v>
      </c>
      <c r="BH1381" s="14">
        <f>SUMIFS(BG$4:BG1381,AU$4:AU1381,"="&amp;AU1381,AY$4:AY1381,"="&amp;AY1381)</f>
        <v>545</v>
      </c>
      <c r="BI1381" s="25" t="s">
        <v>847</v>
      </c>
      <c r="BJ1381" s="14">
        <f t="shared" si="330"/>
        <v>5760</v>
      </c>
      <c r="BK1381" s="14">
        <f>SUMIFS(BJ$4:BJ1381,$AU$4:$AU1381,"="&amp;$AU1381,$AY$4:$AY1381,"="&amp;$AY1381)</f>
        <v>21780</v>
      </c>
    </row>
    <row r="1382" spans="46:63" ht="16.5" x14ac:dyDescent="0.2">
      <c r="AT1382" s="13">
        <v>1379</v>
      </c>
      <c r="AU1382" s="13">
        <f t="shared" si="322"/>
        <v>18</v>
      </c>
      <c r="AV1382" s="14">
        <f t="shared" si="323"/>
        <v>202602</v>
      </c>
      <c r="AW1382" s="14">
        <f t="shared" si="324"/>
        <v>1102026</v>
      </c>
      <c r="AX1382" s="13" t="s">
        <v>816</v>
      </c>
      <c r="AY1382" s="13">
        <f t="shared" si="325"/>
        <v>2</v>
      </c>
      <c r="AZ1382" s="13" t="s">
        <v>837</v>
      </c>
      <c r="BA1382" s="14">
        <f t="shared" si="326"/>
        <v>8</v>
      </c>
      <c r="BB1382" s="14" t="str">
        <f t="shared" si="327"/>
        <v>雷震子魂珠-2 等级-8</v>
      </c>
      <c r="BC1382" s="25" t="s">
        <v>43</v>
      </c>
      <c r="BD1382" s="14">
        <f t="shared" si="328"/>
        <v>456</v>
      </c>
      <c r="BE1382" s="14">
        <f>SUMIFS(BD$4:BD1382,$AU$4:$AU1382,"="&amp;$AU1382,$AY$4:$AY1382,"="&amp;$AY1382)</f>
        <v>1908</v>
      </c>
      <c r="BF1382" s="25" t="s">
        <v>846</v>
      </c>
      <c r="BG1382" s="14">
        <f t="shared" si="329"/>
        <v>171</v>
      </c>
      <c r="BH1382" s="14">
        <f>SUMIFS(BG$4:BG1382,AU$4:AU1382,"="&amp;AU1382,AY$4:AY1382,"="&amp;AY1382)</f>
        <v>716</v>
      </c>
      <c r="BI1382" s="25" t="s">
        <v>847</v>
      </c>
      <c r="BJ1382" s="14">
        <f t="shared" si="330"/>
        <v>6840</v>
      </c>
      <c r="BK1382" s="14">
        <f>SUMIFS(BJ$4:BJ1382,$AU$4:$AU1382,"="&amp;$AU1382,$AY$4:$AY1382,"="&amp;$AY1382)</f>
        <v>28620</v>
      </c>
    </row>
    <row r="1383" spans="46:63" ht="16.5" x14ac:dyDescent="0.2">
      <c r="AT1383" s="13">
        <v>1380</v>
      </c>
      <c r="AU1383" s="13">
        <f t="shared" si="322"/>
        <v>18</v>
      </c>
      <c r="AV1383" s="14">
        <f t="shared" si="323"/>
        <v>202602</v>
      </c>
      <c r="AW1383" s="14">
        <f t="shared" si="324"/>
        <v>1102026</v>
      </c>
      <c r="AX1383" s="13" t="s">
        <v>816</v>
      </c>
      <c r="AY1383" s="13">
        <f t="shared" si="325"/>
        <v>2</v>
      </c>
      <c r="AZ1383" s="13" t="s">
        <v>837</v>
      </c>
      <c r="BA1383" s="14">
        <f t="shared" si="326"/>
        <v>9</v>
      </c>
      <c r="BB1383" s="14" t="str">
        <f t="shared" si="327"/>
        <v>雷震子魂珠-2 等级-9</v>
      </c>
      <c r="BC1383" s="25" t="s">
        <v>43</v>
      </c>
      <c r="BD1383" s="14">
        <f t="shared" si="328"/>
        <v>540</v>
      </c>
      <c r="BE1383" s="14">
        <f>SUMIFS(BD$4:BD1383,$AU$4:$AU1383,"="&amp;$AU1383,$AY$4:$AY1383,"="&amp;$AY1383)</f>
        <v>2448</v>
      </c>
      <c r="BF1383" s="25" t="s">
        <v>846</v>
      </c>
      <c r="BG1383" s="14">
        <f t="shared" si="329"/>
        <v>203</v>
      </c>
      <c r="BH1383" s="14">
        <f>SUMIFS(BG$4:BG1383,AU$4:AU1383,"="&amp;AU1383,AY$4:AY1383,"="&amp;AY1383)</f>
        <v>919</v>
      </c>
      <c r="BI1383" s="25" t="s">
        <v>847</v>
      </c>
      <c r="BJ1383" s="14">
        <f t="shared" si="330"/>
        <v>8100</v>
      </c>
      <c r="BK1383" s="14">
        <f>SUMIFS(BJ$4:BJ1383,$AU$4:$AU1383,"="&amp;$AU1383,$AY$4:$AY1383,"="&amp;$AY1383)</f>
        <v>36720</v>
      </c>
    </row>
    <row r="1384" spans="46:63" ht="16.5" x14ac:dyDescent="0.2">
      <c r="AT1384" s="13">
        <v>1381</v>
      </c>
      <c r="AU1384" s="13">
        <f t="shared" si="322"/>
        <v>18</v>
      </c>
      <c r="AV1384" s="14">
        <f t="shared" si="323"/>
        <v>202603</v>
      </c>
      <c r="AW1384" s="14">
        <f t="shared" si="324"/>
        <v>1102026</v>
      </c>
      <c r="AX1384" s="13" t="s">
        <v>816</v>
      </c>
      <c r="AY1384" s="13">
        <f t="shared" si="325"/>
        <v>3</v>
      </c>
      <c r="AZ1384" s="13" t="s">
        <v>837</v>
      </c>
      <c r="BA1384" s="14">
        <f t="shared" si="326"/>
        <v>0</v>
      </c>
      <c r="BB1384" s="14" t="str">
        <f t="shared" si="327"/>
        <v>雷震子魂珠-3 等级-0</v>
      </c>
      <c r="BC1384" s="25" t="s">
        <v>43</v>
      </c>
      <c r="BD1384" s="14">
        <f t="shared" si="328"/>
        <v>0</v>
      </c>
      <c r="BE1384" s="14">
        <f>SUMIFS(BD$4:BD1384,$AU$4:$AU1384,"="&amp;$AU1384,$AY$4:$AY1384,"="&amp;$AY1384)</f>
        <v>0</v>
      </c>
      <c r="BF1384" s="25" t="s">
        <v>846</v>
      </c>
      <c r="BG1384" s="14">
        <f t="shared" si="329"/>
        <v>0</v>
      </c>
      <c r="BH1384" s="14">
        <f>SUMIFS(BG$4:BG1384,AU$4:AU1384,"="&amp;AU1384,AY$4:AY1384,"="&amp;AY1384)</f>
        <v>0</v>
      </c>
      <c r="BI1384" s="25" t="s">
        <v>847</v>
      </c>
      <c r="BJ1384" s="14">
        <f t="shared" si="330"/>
        <v>0</v>
      </c>
      <c r="BK1384" s="14">
        <f>SUMIFS(BJ$4:BJ1384,$AU$4:$AU1384,"="&amp;$AU1384,$AY$4:$AY1384,"="&amp;$AY1384)</f>
        <v>0</v>
      </c>
    </row>
    <row r="1385" spans="46:63" ht="16.5" x14ac:dyDescent="0.2">
      <c r="AT1385" s="13">
        <v>1382</v>
      </c>
      <c r="AU1385" s="13">
        <f t="shared" si="322"/>
        <v>18</v>
      </c>
      <c r="AV1385" s="14">
        <f t="shared" si="323"/>
        <v>202603</v>
      </c>
      <c r="AW1385" s="14">
        <f t="shared" si="324"/>
        <v>1102026</v>
      </c>
      <c r="AX1385" s="13" t="s">
        <v>816</v>
      </c>
      <c r="AY1385" s="13">
        <f t="shared" si="325"/>
        <v>3</v>
      </c>
      <c r="AZ1385" s="13" t="s">
        <v>837</v>
      </c>
      <c r="BA1385" s="14">
        <f t="shared" si="326"/>
        <v>1</v>
      </c>
      <c r="BB1385" s="14" t="str">
        <f t="shared" si="327"/>
        <v>雷震子魂珠-3 等级-1</v>
      </c>
      <c r="BC1385" s="25" t="s">
        <v>43</v>
      </c>
      <c r="BD1385" s="14">
        <f t="shared" si="328"/>
        <v>96</v>
      </c>
      <c r="BE1385" s="14">
        <f>SUMIFS(BD$4:BD1385,$AU$4:$AU1385,"="&amp;$AU1385,$AY$4:$AY1385,"="&amp;$AY1385)</f>
        <v>96</v>
      </c>
      <c r="BF1385" s="25" t="s">
        <v>846</v>
      </c>
      <c r="BG1385" s="14">
        <f t="shared" si="329"/>
        <v>36</v>
      </c>
      <c r="BH1385" s="14">
        <f>SUMIFS(BG$4:BG1385,AU$4:AU1385,"="&amp;AU1385,AY$4:AY1385,"="&amp;AY1385)</f>
        <v>36</v>
      </c>
      <c r="BI1385" s="25" t="s">
        <v>847</v>
      </c>
      <c r="BJ1385" s="14">
        <f t="shared" si="330"/>
        <v>1440</v>
      </c>
      <c r="BK1385" s="14">
        <f>SUMIFS(BJ$4:BJ1385,$AU$4:$AU1385,"="&amp;$AU1385,$AY$4:$AY1385,"="&amp;$AY1385)</f>
        <v>1440</v>
      </c>
    </row>
    <row r="1386" spans="46:63" ht="16.5" x14ac:dyDescent="0.2">
      <c r="AT1386" s="13">
        <v>1383</v>
      </c>
      <c r="AU1386" s="13">
        <f t="shared" si="322"/>
        <v>18</v>
      </c>
      <c r="AV1386" s="14">
        <f t="shared" si="323"/>
        <v>202603</v>
      </c>
      <c r="AW1386" s="14">
        <f t="shared" si="324"/>
        <v>1102026</v>
      </c>
      <c r="AX1386" s="13" t="s">
        <v>816</v>
      </c>
      <c r="AY1386" s="13">
        <f t="shared" si="325"/>
        <v>3</v>
      </c>
      <c r="AZ1386" s="13" t="s">
        <v>837</v>
      </c>
      <c r="BA1386" s="14">
        <f t="shared" si="326"/>
        <v>2</v>
      </c>
      <c r="BB1386" s="14" t="str">
        <f t="shared" si="327"/>
        <v>雷震子魂珠-3 等级-2</v>
      </c>
      <c r="BC1386" s="25" t="s">
        <v>43</v>
      </c>
      <c r="BD1386" s="14">
        <f t="shared" si="328"/>
        <v>144</v>
      </c>
      <c r="BE1386" s="14">
        <f>SUMIFS(BD$4:BD1386,$AU$4:$AU1386,"="&amp;$AU1386,$AY$4:$AY1386,"="&amp;$AY1386)</f>
        <v>240</v>
      </c>
      <c r="BF1386" s="25" t="s">
        <v>846</v>
      </c>
      <c r="BG1386" s="14">
        <f t="shared" si="329"/>
        <v>54</v>
      </c>
      <c r="BH1386" s="14">
        <f>SUMIFS(BG$4:BG1386,AU$4:AU1386,"="&amp;AU1386,AY$4:AY1386,"="&amp;AY1386)</f>
        <v>90</v>
      </c>
      <c r="BI1386" s="25" t="s">
        <v>847</v>
      </c>
      <c r="BJ1386" s="14">
        <f t="shared" si="330"/>
        <v>2160</v>
      </c>
      <c r="BK1386" s="14">
        <f>SUMIFS(BJ$4:BJ1386,$AU$4:$AU1386,"="&amp;$AU1386,$AY$4:$AY1386,"="&amp;$AY1386)</f>
        <v>3600</v>
      </c>
    </row>
    <row r="1387" spans="46:63" ht="16.5" x14ac:dyDescent="0.2">
      <c r="AT1387" s="13">
        <v>1384</v>
      </c>
      <c r="AU1387" s="13">
        <f t="shared" si="322"/>
        <v>18</v>
      </c>
      <c r="AV1387" s="14">
        <f t="shared" si="323"/>
        <v>202603</v>
      </c>
      <c r="AW1387" s="14">
        <f t="shared" si="324"/>
        <v>1102026</v>
      </c>
      <c r="AX1387" s="13" t="s">
        <v>816</v>
      </c>
      <c r="AY1387" s="13">
        <f t="shared" si="325"/>
        <v>3</v>
      </c>
      <c r="AZ1387" s="13" t="s">
        <v>837</v>
      </c>
      <c r="BA1387" s="14">
        <f t="shared" si="326"/>
        <v>3</v>
      </c>
      <c r="BB1387" s="14" t="str">
        <f t="shared" si="327"/>
        <v>雷震子魂珠-3 等级-3</v>
      </c>
      <c r="BC1387" s="25" t="s">
        <v>43</v>
      </c>
      <c r="BD1387" s="14">
        <f t="shared" si="328"/>
        <v>192</v>
      </c>
      <c r="BE1387" s="14">
        <f>SUMIFS(BD$4:BD1387,$AU$4:$AU1387,"="&amp;$AU1387,$AY$4:$AY1387,"="&amp;$AY1387)</f>
        <v>432</v>
      </c>
      <c r="BF1387" s="25" t="s">
        <v>846</v>
      </c>
      <c r="BG1387" s="14">
        <f t="shared" si="329"/>
        <v>72</v>
      </c>
      <c r="BH1387" s="14">
        <f>SUMIFS(BG$4:BG1387,AU$4:AU1387,"="&amp;AU1387,AY$4:AY1387,"="&amp;AY1387)</f>
        <v>162</v>
      </c>
      <c r="BI1387" s="25" t="s">
        <v>847</v>
      </c>
      <c r="BJ1387" s="14">
        <f t="shared" si="330"/>
        <v>2880</v>
      </c>
      <c r="BK1387" s="14">
        <f>SUMIFS(BJ$4:BJ1387,$AU$4:$AU1387,"="&amp;$AU1387,$AY$4:$AY1387,"="&amp;$AY1387)</f>
        <v>6480</v>
      </c>
    </row>
    <row r="1388" spans="46:63" ht="16.5" x14ac:dyDescent="0.2">
      <c r="AT1388" s="13">
        <v>1385</v>
      </c>
      <c r="AU1388" s="13">
        <f t="shared" si="322"/>
        <v>18</v>
      </c>
      <c r="AV1388" s="14">
        <f t="shared" si="323"/>
        <v>202603</v>
      </c>
      <c r="AW1388" s="14">
        <f t="shared" si="324"/>
        <v>1102026</v>
      </c>
      <c r="AX1388" s="13" t="s">
        <v>816</v>
      </c>
      <c r="AY1388" s="13">
        <f t="shared" si="325"/>
        <v>3</v>
      </c>
      <c r="AZ1388" s="13" t="s">
        <v>837</v>
      </c>
      <c r="BA1388" s="14">
        <f t="shared" si="326"/>
        <v>4</v>
      </c>
      <c r="BB1388" s="14" t="str">
        <f t="shared" si="327"/>
        <v>雷震子魂珠-3 等级-4</v>
      </c>
      <c r="BC1388" s="25" t="s">
        <v>43</v>
      </c>
      <c r="BD1388" s="14">
        <f t="shared" si="328"/>
        <v>288</v>
      </c>
      <c r="BE1388" s="14">
        <f>SUMIFS(BD$4:BD1388,$AU$4:$AU1388,"="&amp;$AU1388,$AY$4:$AY1388,"="&amp;$AY1388)</f>
        <v>720</v>
      </c>
      <c r="BF1388" s="25" t="s">
        <v>846</v>
      </c>
      <c r="BG1388" s="14">
        <f t="shared" si="329"/>
        <v>108</v>
      </c>
      <c r="BH1388" s="14">
        <f>SUMIFS(BG$4:BG1388,AU$4:AU1388,"="&amp;AU1388,AY$4:AY1388,"="&amp;AY1388)</f>
        <v>270</v>
      </c>
      <c r="BI1388" s="25" t="s">
        <v>847</v>
      </c>
      <c r="BJ1388" s="14">
        <f t="shared" si="330"/>
        <v>4320</v>
      </c>
      <c r="BK1388" s="14">
        <f>SUMIFS(BJ$4:BJ1388,$AU$4:$AU1388,"="&amp;$AU1388,$AY$4:$AY1388,"="&amp;$AY1388)</f>
        <v>10800</v>
      </c>
    </row>
    <row r="1389" spans="46:63" ht="16.5" x14ac:dyDescent="0.2">
      <c r="AT1389" s="13">
        <v>1386</v>
      </c>
      <c r="AU1389" s="13">
        <f t="shared" si="322"/>
        <v>18</v>
      </c>
      <c r="AV1389" s="14">
        <f t="shared" si="323"/>
        <v>202603</v>
      </c>
      <c r="AW1389" s="14">
        <f t="shared" si="324"/>
        <v>1102026</v>
      </c>
      <c r="AX1389" s="13" t="s">
        <v>816</v>
      </c>
      <c r="AY1389" s="13">
        <f t="shared" si="325"/>
        <v>3</v>
      </c>
      <c r="AZ1389" s="13" t="s">
        <v>837</v>
      </c>
      <c r="BA1389" s="14">
        <f t="shared" si="326"/>
        <v>5</v>
      </c>
      <c r="BB1389" s="14" t="str">
        <f t="shared" si="327"/>
        <v>雷震子魂珠-3 等级-5</v>
      </c>
      <c r="BC1389" s="25" t="s">
        <v>43</v>
      </c>
      <c r="BD1389" s="14">
        <f t="shared" si="328"/>
        <v>384</v>
      </c>
      <c r="BE1389" s="14">
        <f>SUMIFS(BD$4:BD1389,$AU$4:$AU1389,"="&amp;$AU1389,$AY$4:$AY1389,"="&amp;$AY1389)</f>
        <v>1104</v>
      </c>
      <c r="BF1389" s="25" t="s">
        <v>846</v>
      </c>
      <c r="BG1389" s="14">
        <f t="shared" si="329"/>
        <v>144</v>
      </c>
      <c r="BH1389" s="14">
        <f>SUMIFS(BG$4:BG1389,AU$4:AU1389,"="&amp;AU1389,AY$4:AY1389,"="&amp;AY1389)</f>
        <v>414</v>
      </c>
      <c r="BI1389" s="25" t="s">
        <v>847</v>
      </c>
      <c r="BJ1389" s="14">
        <f t="shared" si="330"/>
        <v>5760</v>
      </c>
      <c r="BK1389" s="14">
        <f>SUMIFS(BJ$4:BJ1389,$AU$4:$AU1389,"="&amp;$AU1389,$AY$4:$AY1389,"="&amp;$AY1389)</f>
        <v>16560</v>
      </c>
    </row>
    <row r="1390" spans="46:63" ht="16.5" x14ac:dyDescent="0.2">
      <c r="AT1390" s="13">
        <v>1387</v>
      </c>
      <c r="AU1390" s="13">
        <f t="shared" si="322"/>
        <v>18</v>
      </c>
      <c r="AV1390" s="14">
        <f t="shared" si="323"/>
        <v>202603</v>
      </c>
      <c r="AW1390" s="14">
        <f t="shared" si="324"/>
        <v>1102026</v>
      </c>
      <c r="AX1390" s="13" t="s">
        <v>816</v>
      </c>
      <c r="AY1390" s="13">
        <f t="shared" si="325"/>
        <v>3</v>
      </c>
      <c r="AZ1390" s="13" t="s">
        <v>837</v>
      </c>
      <c r="BA1390" s="14">
        <f t="shared" si="326"/>
        <v>6</v>
      </c>
      <c r="BB1390" s="14" t="str">
        <f t="shared" si="327"/>
        <v>雷震子魂珠-3 等级-6</v>
      </c>
      <c r="BC1390" s="25" t="s">
        <v>43</v>
      </c>
      <c r="BD1390" s="14">
        <f t="shared" si="328"/>
        <v>480</v>
      </c>
      <c r="BE1390" s="14">
        <f>SUMIFS(BD$4:BD1390,$AU$4:$AU1390,"="&amp;$AU1390,$AY$4:$AY1390,"="&amp;$AY1390)</f>
        <v>1584</v>
      </c>
      <c r="BF1390" s="25" t="s">
        <v>846</v>
      </c>
      <c r="BG1390" s="14">
        <f t="shared" si="329"/>
        <v>180</v>
      </c>
      <c r="BH1390" s="14">
        <f>SUMIFS(BG$4:BG1390,AU$4:AU1390,"="&amp;AU1390,AY$4:AY1390,"="&amp;AY1390)</f>
        <v>594</v>
      </c>
      <c r="BI1390" s="25" t="s">
        <v>847</v>
      </c>
      <c r="BJ1390" s="14">
        <f t="shared" si="330"/>
        <v>7200</v>
      </c>
      <c r="BK1390" s="14">
        <f>SUMIFS(BJ$4:BJ1390,$AU$4:$AU1390,"="&amp;$AU1390,$AY$4:$AY1390,"="&amp;$AY1390)</f>
        <v>23760</v>
      </c>
    </row>
    <row r="1391" spans="46:63" ht="16.5" x14ac:dyDescent="0.2">
      <c r="AT1391" s="13">
        <v>1388</v>
      </c>
      <c r="AU1391" s="13">
        <f t="shared" si="322"/>
        <v>18</v>
      </c>
      <c r="AV1391" s="14">
        <f t="shared" si="323"/>
        <v>202603</v>
      </c>
      <c r="AW1391" s="14">
        <f t="shared" si="324"/>
        <v>1102026</v>
      </c>
      <c r="AX1391" s="13" t="s">
        <v>816</v>
      </c>
      <c r="AY1391" s="13">
        <f t="shared" si="325"/>
        <v>3</v>
      </c>
      <c r="AZ1391" s="13" t="s">
        <v>837</v>
      </c>
      <c r="BA1391" s="14">
        <f t="shared" si="326"/>
        <v>7</v>
      </c>
      <c r="BB1391" s="14" t="str">
        <f t="shared" si="327"/>
        <v>雷震子魂珠-3 等级-7</v>
      </c>
      <c r="BC1391" s="25" t="s">
        <v>43</v>
      </c>
      <c r="BD1391" s="14">
        <f t="shared" si="328"/>
        <v>576</v>
      </c>
      <c r="BE1391" s="14">
        <f>SUMIFS(BD$4:BD1391,$AU$4:$AU1391,"="&amp;$AU1391,$AY$4:$AY1391,"="&amp;$AY1391)</f>
        <v>2160</v>
      </c>
      <c r="BF1391" s="25" t="s">
        <v>846</v>
      </c>
      <c r="BG1391" s="14">
        <f t="shared" si="329"/>
        <v>216</v>
      </c>
      <c r="BH1391" s="14">
        <f>SUMIFS(BG$4:BG1391,AU$4:AU1391,"="&amp;AU1391,AY$4:AY1391,"="&amp;AY1391)</f>
        <v>810</v>
      </c>
      <c r="BI1391" s="25" t="s">
        <v>847</v>
      </c>
      <c r="BJ1391" s="14">
        <f t="shared" si="330"/>
        <v>8640</v>
      </c>
      <c r="BK1391" s="14">
        <f>SUMIFS(BJ$4:BJ1391,$AU$4:$AU1391,"="&amp;$AU1391,$AY$4:$AY1391,"="&amp;$AY1391)</f>
        <v>32400</v>
      </c>
    </row>
    <row r="1392" spans="46:63" ht="16.5" x14ac:dyDescent="0.2">
      <c r="AT1392" s="13">
        <v>1389</v>
      </c>
      <c r="AU1392" s="13">
        <f t="shared" si="322"/>
        <v>18</v>
      </c>
      <c r="AV1392" s="14">
        <f t="shared" si="323"/>
        <v>202603</v>
      </c>
      <c r="AW1392" s="14">
        <f t="shared" si="324"/>
        <v>1102026</v>
      </c>
      <c r="AX1392" s="13" t="s">
        <v>816</v>
      </c>
      <c r="AY1392" s="13">
        <f t="shared" si="325"/>
        <v>3</v>
      </c>
      <c r="AZ1392" s="13" t="s">
        <v>837</v>
      </c>
      <c r="BA1392" s="14">
        <f t="shared" si="326"/>
        <v>8</v>
      </c>
      <c r="BB1392" s="14" t="str">
        <f t="shared" si="327"/>
        <v>雷震子魂珠-3 等级-8</v>
      </c>
      <c r="BC1392" s="25" t="s">
        <v>43</v>
      </c>
      <c r="BD1392" s="14">
        <f t="shared" si="328"/>
        <v>672</v>
      </c>
      <c r="BE1392" s="14">
        <f>SUMIFS(BD$4:BD1392,$AU$4:$AU1392,"="&amp;$AU1392,$AY$4:$AY1392,"="&amp;$AY1392)</f>
        <v>2832</v>
      </c>
      <c r="BF1392" s="25" t="s">
        <v>846</v>
      </c>
      <c r="BG1392" s="14">
        <f t="shared" si="329"/>
        <v>252</v>
      </c>
      <c r="BH1392" s="14">
        <f>SUMIFS(BG$4:BG1392,AU$4:AU1392,"="&amp;AU1392,AY$4:AY1392,"="&amp;AY1392)</f>
        <v>1062</v>
      </c>
      <c r="BI1392" s="25" t="s">
        <v>847</v>
      </c>
      <c r="BJ1392" s="14">
        <f t="shared" si="330"/>
        <v>10080</v>
      </c>
      <c r="BK1392" s="14">
        <f>SUMIFS(BJ$4:BJ1392,$AU$4:$AU1392,"="&amp;$AU1392,$AY$4:$AY1392,"="&amp;$AY1392)</f>
        <v>42480</v>
      </c>
    </row>
    <row r="1393" spans="46:63" ht="16.5" x14ac:dyDescent="0.2">
      <c r="AT1393" s="13">
        <v>1390</v>
      </c>
      <c r="AU1393" s="13">
        <f t="shared" si="322"/>
        <v>18</v>
      </c>
      <c r="AV1393" s="14">
        <f t="shared" si="323"/>
        <v>202603</v>
      </c>
      <c r="AW1393" s="14">
        <f t="shared" si="324"/>
        <v>1102026</v>
      </c>
      <c r="AX1393" s="13" t="s">
        <v>816</v>
      </c>
      <c r="AY1393" s="13">
        <f t="shared" si="325"/>
        <v>3</v>
      </c>
      <c r="AZ1393" s="13" t="s">
        <v>837</v>
      </c>
      <c r="BA1393" s="14">
        <f t="shared" si="326"/>
        <v>9</v>
      </c>
      <c r="BB1393" s="14" t="str">
        <f t="shared" si="327"/>
        <v>雷震子魂珠-3 等级-9</v>
      </c>
      <c r="BC1393" s="25" t="s">
        <v>43</v>
      </c>
      <c r="BD1393" s="14">
        <f t="shared" si="328"/>
        <v>768</v>
      </c>
      <c r="BE1393" s="14">
        <f>SUMIFS(BD$4:BD1393,$AU$4:$AU1393,"="&amp;$AU1393,$AY$4:$AY1393,"="&amp;$AY1393)</f>
        <v>3600</v>
      </c>
      <c r="BF1393" s="25" t="s">
        <v>846</v>
      </c>
      <c r="BG1393" s="14">
        <f t="shared" si="329"/>
        <v>288</v>
      </c>
      <c r="BH1393" s="14">
        <f>SUMIFS(BG$4:BG1393,AU$4:AU1393,"="&amp;AU1393,AY$4:AY1393,"="&amp;AY1393)</f>
        <v>1350</v>
      </c>
      <c r="BI1393" s="25" t="s">
        <v>847</v>
      </c>
      <c r="BJ1393" s="14">
        <f t="shared" si="330"/>
        <v>11520</v>
      </c>
      <c r="BK1393" s="14">
        <f>SUMIFS(BJ$4:BJ1393,$AU$4:$AU1393,"="&amp;$AU1393,$AY$4:$AY1393,"="&amp;$AY1393)</f>
        <v>54000</v>
      </c>
    </row>
    <row r="1394" spans="46:63" ht="16.5" x14ac:dyDescent="0.2">
      <c r="AT1394" s="13">
        <v>1391</v>
      </c>
      <c r="AU1394" s="13">
        <f t="shared" si="322"/>
        <v>18</v>
      </c>
      <c r="AV1394" s="14">
        <f t="shared" si="323"/>
        <v>202604</v>
      </c>
      <c r="AW1394" s="14">
        <f t="shared" si="324"/>
        <v>1102026</v>
      </c>
      <c r="AX1394" s="13" t="s">
        <v>816</v>
      </c>
      <c r="AY1394" s="13">
        <f t="shared" si="325"/>
        <v>4</v>
      </c>
      <c r="AZ1394" s="13" t="s">
        <v>837</v>
      </c>
      <c r="BA1394" s="14">
        <f t="shared" si="326"/>
        <v>0</v>
      </c>
      <c r="BB1394" s="14" t="str">
        <f t="shared" si="327"/>
        <v>雷震子魂珠-4 等级-0</v>
      </c>
      <c r="BC1394" s="25" t="s">
        <v>43</v>
      </c>
      <c r="BD1394" s="14">
        <f t="shared" si="328"/>
        <v>0</v>
      </c>
      <c r="BE1394" s="14">
        <f>SUMIFS(BD$4:BD1394,$AU$4:$AU1394,"="&amp;$AU1394,$AY$4:$AY1394,"="&amp;$AY1394)</f>
        <v>0</v>
      </c>
      <c r="BF1394" s="25" t="s">
        <v>846</v>
      </c>
      <c r="BG1394" s="14">
        <f t="shared" si="329"/>
        <v>0</v>
      </c>
      <c r="BH1394" s="14">
        <f>SUMIFS(BG$4:BG1394,AU$4:AU1394,"="&amp;AU1394,AY$4:AY1394,"="&amp;AY1394)</f>
        <v>0</v>
      </c>
      <c r="BI1394" s="25" t="s">
        <v>847</v>
      </c>
      <c r="BJ1394" s="14">
        <f t="shared" si="330"/>
        <v>0</v>
      </c>
      <c r="BK1394" s="14">
        <f>SUMIFS(BJ$4:BJ1394,$AU$4:$AU1394,"="&amp;$AU1394,$AY$4:$AY1394,"="&amp;$AY1394)</f>
        <v>0</v>
      </c>
    </row>
    <row r="1395" spans="46:63" ht="16.5" x14ac:dyDescent="0.2">
      <c r="AT1395" s="13">
        <v>1392</v>
      </c>
      <c r="AU1395" s="13">
        <f t="shared" si="322"/>
        <v>18</v>
      </c>
      <c r="AV1395" s="14">
        <f t="shared" si="323"/>
        <v>202604</v>
      </c>
      <c r="AW1395" s="14">
        <f t="shared" si="324"/>
        <v>1102026</v>
      </c>
      <c r="AX1395" s="13" t="s">
        <v>816</v>
      </c>
      <c r="AY1395" s="13">
        <f t="shared" si="325"/>
        <v>4</v>
      </c>
      <c r="AZ1395" s="13" t="s">
        <v>837</v>
      </c>
      <c r="BA1395" s="14">
        <f t="shared" si="326"/>
        <v>1</v>
      </c>
      <c r="BB1395" s="14" t="str">
        <f t="shared" si="327"/>
        <v>雷震子魂珠-4 等级-1</v>
      </c>
      <c r="BC1395" s="25" t="s">
        <v>43</v>
      </c>
      <c r="BD1395" s="14">
        <f t="shared" si="328"/>
        <v>120</v>
      </c>
      <c r="BE1395" s="14">
        <f>SUMIFS(BD$4:BD1395,$AU$4:$AU1395,"="&amp;$AU1395,$AY$4:$AY1395,"="&amp;$AY1395)</f>
        <v>120</v>
      </c>
      <c r="BF1395" s="25" t="s">
        <v>846</v>
      </c>
      <c r="BG1395" s="14">
        <f t="shared" si="329"/>
        <v>45</v>
      </c>
      <c r="BH1395" s="14">
        <f>SUMIFS(BG$4:BG1395,AU$4:AU1395,"="&amp;AU1395,AY$4:AY1395,"="&amp;AY1395)</f>
        <v>45</v>
      </c>
      <c r="BI1395" s="25" t="s">
        <v>847</v>
      </c>
      <c r="BJ1395" s="14">
        <f t="shared" si="330"/>
        <v>1800</v>
      </c>
      <c r="BK1395" s="14">
        <f>SUMIFS(BJ$4:BJ1395,$AU$4:$AU1395,"="&amp;$AU1395,$AY$4:$AY1395,"="&amp;$AY1395)</f>
        <v>1800</v>
      </c>
    </row>
    <row r="1396" spans="46:63" ht="16.5" x14ac:dyDescent="0.2">
      <c r="AT1396" s="13">
        <v>1393</v>
      </c>
      <c r="AU1396" s="13">
        <f t="shared" si="322"/>
        <v>18</v>
      </c>
      <c r="AV1396" s="14">
        <f t="shared" si="323"/>
        <v>202604</v>
      </c>
      <c r="AW1396" s="14">
        <f t="shared" si="324"/>
        <v>1102026</v>
      </c>
      <c r="AX1396" s="13" t="s">
        <v>816</v>
      </c>
      <c r="AY1396" s="13">
        <f t="shared" si="325"/>
        <v>4</v>
      </c>
      <c r="AZ1396" s="13" t="s">
        <v>837</v>
      </c>
      <c r="BA1396" s="14">
        <f t="shared" si="326"/>
        <v>2</v>
      </c>
      <c r="BB1396" s="14" t="str">
        <f t="shared" si="327"/>
        <v>雷震子魂珠-4 等级-2</v>
      </c>
      <c r="BC1396" s="25" t="s">
        <v>43</v>
      </c>
      <c r="BD1396" s="14">
        <f t="shared" si="328"/>
        <v>192</v>
      </c>
      <c r="BE1396" s="14">
        <f>SUMIFS(BD$4:BD1396,$AU$4:$AU1396,"="&amp;$AU1396,$AY$4:$AY1396,"="&amp;$AY1396)</f>
        <v>312</v>
      </c>
      <c r="BF1396" s="25" t="s">
        <v>846</v>
      </c>
      <c r="BG1396" s="14">
        <f t="shared" si="329"/>
        <v>72</v>
      </c>
      <c r="BH1396" s="14">
        <f>SUMIFS(BG$4:BG1396,AU$4:AU1396,"="&amp;AU1396,AY$4:AY1396,"="&amp;AY1396)</f>
        <v>117</v>
      </c>
      <c r="BI1396" s="25" t="s">
        <v>847</v>
      </c>
      <c r="BJ1396" s="14">
        <f t="shared" si="330"/>
        <v>2880</v>
      </c>
      <c r="BK1396" s="14">
        <f>SUMIFS(BJ$4:BJ1396,$AU$4:$AU1396,"="&amp;$AU1396,$AY$4:$AY1396,"="&amp;$AY1396)</f>
        <v>4680</v>
      </c>
    </row>
    <row r="1397" spans="46:63" ht="16.5" x14ac:dyDescent="0.2">
      <c r="AT1397" s="13">
        <v>1394</v>
      </c>
      <c r="AU1397" s="13">
        <f t="shared" si="322"/>
        <v>18</v>
      </c>
      <c r="AV1397" s="14">
        <f t="shared" si="323"/>
        <v>202604</v>
      </c>
      <c r="AW1397" s="14">
        <f t="shared" si="324"/>
        <v>1102026</v>
      </c>
      <c r="AX1397" s="13" t="s">
        <v>816</v>
      </c>
      <c r="AY1397" s="13">
        <f t="shared" si="325"/>
        <v>4</v>
      </c>
      <c r="AZ1397" s="13" t="s">
        <v>837</v>
      </c>
      <c r="BA1397" s="14">
        <f t="shared" si="326"/>
        <v>3</v>
      </c>
      <c r="BB1397" s="14" t="str">
        <f t="shared" si="327"/>
        <v>雷震子魂珠-4 等级-3</v>
      </c>
      <c r="BC1397" s="25" t="s">
        <v>43</v>
      </c>
      <c r="BD1397" s="14">
        <f t="shared" si="328"/>
        <v>264</v>
      </c>
      <c r="BE1397" s="14">
        <f>SUMIFS(BD$4:BD1397,$AU$4:$AU1397,"="&amp;$AU1397,$AY$4:$AY1397,"="&amp;$AY1397)</f>
        <v>576</v>
      </c>
      <c r="BF1397" s="25" t="s">
        <v>846</v>
      </c>
      <c r="BG1397" s="14">
        <f t="shared" si="329"/>
        <v>99</v>
      </c>
      <c r="BH1397" s="14">
        <f>SUMIFS(BG$4:BG1397,AU$4:AU1397,"="&amp;AU1397,AY$4:AY1397,"="&amp;AY1397)</f>
        <v>216</v>
      </c>
      <c r="BI1397" s="25" t="s">
        <v>847</v>
      </c>
      <c r="BJ1397" s="14">
        <f t="shared" si="330"/>
        <v>3960</v>
      </c>
      <c r="BK1397" s="14">
        <f>SUMIFS(BJ$4:BJ1397,$AU$4:$AU1397,"="&amp;$AU1397,$AY$4:$AY1397,"="&amp;$AY1397)</f>
        <v>8640</v>
      </c>
    </row>
    <row r="1398" spans="46:63" ht="16.5" x14ac:dyDescent="0.2">
      <c r="AT1398" s="13">
        <v>1395</v>
      </c>
      <c r="AU1398" s="13">
        <f t="shared" si="322"/>
        <v>18</v>
      </c>
      <c r="AV1398" s="14">
        <f t="shared" si="323"/>
        <v>202604</v>
      </c>
      <c r="AW1398" s="14">
        <f t="shared" si="324"/>
        <v>1102026</v>
      </c>
      <c r="AX1398" s="13" t="s">
        <v>816</v>
      </c>
      <c r="AY1398" s="13">
        <f t="shared" si="325"/>
        <v>4</v>
      </c>
      <c r="AZ1398" s="13" t="s">
        <v>837</v>
      </c>
      <c r="BA1398" s="14">
        <f t="shared" si="326"/>
        <v>4</v>
      </c>
      <c r="BB1398" s="14" t="str">
        <f t="shared" si="327"/>
        <v>雷震子魂珠-4 等级-4</v>
      </c>
      <c r="BC1398" s="25" t="s">
        <v>43</v>
      </c>
      <c r="BD1398" s="14">
        <f t="shared" si="328"/>
        <v>384</v>
      </c>
      <c r="BE1398" s="14">
        <f>SUMIFS(BD$4:BD1398,$AU$4:$AU1398,"="&amp;$AU1398,$AY$4:$AY1398,"="&amp;$AY1398)</f>
        <v>960</v>
      </c>
      <c r="BF1398" s="25" t="s">
        <v>846</v>
      </c>
      <c r="BG1398" s="14">
        <f t="shared" si="329"/>
        <v>144</v>
      </c>
      <c r="BH1398" s="14">
        <f>SUMIFS(BG$4:BG1398,AU$4:AU1398,"="&amp;AU1398,AY$4:AY1398,"="&amp;AY1398)</f>
        <v>360</v>
      </c>
      <c r="BI1398" s="25" t="s">
        <v>847</v>
      </c>
      <c r="BJ1398" s="14">
        <f t="shared" si="330"/>
        <v>5760</v>
      </c>
      <c r="BK1398" s="14">
        <f>SUMIFS(BJ$4:BJ1398,$AU$4:$AU1398,"="&amp;$AU1398,$AY$4:$AY1398,"="&amp;$AY1398)</f>
        <v>14400</v>
      </c>
    </row>
    <row r="1399" spans="46:63" ht="16.5" x14ac:dyDescent="0.2">
      <c r="AT1399" s="13">
        <v>1396</v>
      </c>
      <c r="AU1399" s="13">
        <f t="shared" si="322"/>
        <v>18</v>
      </c>
      <c r="AV1399" s="14">
        <f t="shared" si="323"/>
        <v>202604</v>
      </c>
      <c r="AW1399" s="14">
        <f t="shared" si="324"/>
        <v>1102026</v>
      </c>
      <c r="AX1399" s="13" t="s">
        <v>816</v>
      </c>
      <c r="AY1399" s="13">
        <f t="shared" si="325"/>
        <v>4</v>
      </c>
      <c r="AZ1399" s="13" t="s">
        <v>837</v>
      </c>
      <c r="BA1399" s="14">
        <f t="shared" si="326"/>
        <v>5</v>
      </c>
      <c r="BB1399" s="14" t="str">
        <f t="shared" si="327"/>
        <v>雷震子魂珠-4 等级-5</v>
      </c>
      <c r="BC1399" s="25" t="s">
        <v>43</v>
      </c>
      <c r="BD1399" s="14">
        <f t="shared" si="328"/>
        <v>504</v>
      </c>
      <c r="BE1399" s="14">
        <f>SUMIFS(BD$4:BD1399,$AU$4:$AU1399,"="&amp;$AU1399,$AY$4:$AY1399,"="&amp;$AY1399)</f>
        <v>1464</v>
      </c>
      <c r="BF1399" s="25" t="s">
        <v>846</v>
      </c>
      <c r="BG1399" s="14">
        <f t="shared" si="329"/>
        <v>189</v>
      </c>
      <c r="BH1399" s="14">
        <f>SUMIFS(BG$4:BG1399,AU$4:AU1399,"="&amp;AU1399,AY$4:AY1399,"="&amp;AY1399)</f>
        <v>549</v>
      </c>
      <c r="BI1399" s="25" t="s">
        <v>847</v>
      </c>
      <c r="BJ1399" s="14">
        <f t="shared" si="330"/>
        <v>7560</v>
      </c>
      <c r="BK1399" s="14">
        <f>SUMIFS(BJ$4:BJ1399,$AU$4:$AU1399,"="&amp;$AU1399,$AY$4:$AY1399,"="&amp;$AY1399)</f>
        <v>21960</v>
      </c>
    </row>
    <row r="1400" spans="46:63" ht="16.5" x14ac:dyDescent="0.2">
      <c r="AT1400" s="13">
        <v>1397</v>
      </c>
      <c r="AU1400" s="13">
        <f t="shared" si="322"/>
        <v>18</v>
      </c>
      <c r="AV1400" s="14">
        <f t="shared" si="323"/>
        <v>202604</v>
      </c>
      <c r="AW1400" s="14">
        <f t="shared" si="324"/>
        <v>1102026</v>
      </c>
      <c r="AX1400" s="13" t="s">
        <v>816</v>
      </c>
      <c r="AY1400" s="13">
        <f t="shared" si="325"/>
        <v>4</v>
      </c>
      <c r="AZ1400" s="13" t="s">
        <v>837</v>
      </c>
      <c r="BA1400" s="14">
        <f t="shared" si="326"/>
        <v>6</v>
      </c>
      <c r="BB1400" s="14" t="str">
        <f t="shared" si="327"/>
        <v>雷震子魂珠-4 等级-6</v>
      </c>
      <c r="BC1400" s="25" t="s">
        <v>43</v>
      </c>
      <c r="BD1400" s="14">
        <f t="shared" si="328"/>
        <v>660</v>
      </c>
      <c r="BE1400" s="14">
        <f>SUMIFS(BD$4:BD1400,$AU$4:$AU1400,"="&amp;$AU1400,$AY$4:$AY1400,"="&amp;$AY1400)</f>
        <v>2124</v>
      </c>
      <c r="BF1400" s="25" t="s">
        <v>846</v>
      </c>
      <c r="BG1400" s="14">
        <f t="shared" si="329"/>
        <v>248</v>
      </c>
      <c r="BH1400" s="14">
        <f>SUMIFS(BG$4:BG1400,AU$4:AU1400,"="&amp;AU1400,AY$4:AY1400,"="&amp;AY1400)</f>
        <v>797</v>
      </c>
      <c r="BI1400" s="25" t="s">
        <v>847</v>
      </c>
      <c r="BJ1400" s="14">
        <f t="shared" si="330"/>
        <v>9900</v>
      </c>
      <c r="BK1400" s="14">
        <f>SUMIFS(BJ$4:BJ1400,$AU$4:$AU1400,"="&amp;$AU1400,$AY$4:$AY1400,"="&amp;$AY1400)</f>
        <v>31860</v>
      </c>
    </row>
    <row r="1401" spans="46:63" ht="16.5" x14ac:dyDescent="0.2">
      <c r="AT1401" s="13">
        <v>1398</v>
      </c>
      <c r="AU1401" s="13">
        <f t="shared" si="322"/>
        <v>18</v>
      </c>
      <c r="AV1401" s="14">
        <f t="shared" si="323"/>
        <v>202604</v>
      </c>
      <c r="AW1401" s="14">
        <f t="shared" si="324"/>
        <v>1102026</v>
      </c>
      <c r="AX1401" s="13" t="s">
        <v>816</v>
      </c>
      <c r="AY1401" s="13">
        <f t="shared" si="325"/>
        <v>4</v>
      </c>
      <c r="AZ1401" s="13" t="s">
        <v>837</v>
      </c>
      <c r="BA1401" s="14">
        <f t="shared" si="326"/>
        <v>7</v>
      </c>
      <c r="BB1401" s="14" t="str">
        <f t="shared" si="327"/>
        <v>雷震子魂珠-4 等级-7</v>
      </c>
      <c r="BC1401" s="25" t="s">
        <v>43</v>
      </c>
      <c r="BD1401" s="14">
        <f t="shared" si="328"/>
        <v>780</v>
      </c>
      <c r="BE1401" s="14">
        <f>SUMIFS(BD$4:BD1401,$AU$4:$AU1401,"="&amp;$AU1401,$AY$4:$AY1401,"="&amp;$AY1401)</f>
        <v>2904</v>
      </c>
      <c r="BF1401" s="25" t="s">
        <v>846</v>
      </c>
      <c r="BG1401" s="14">
        <f t="shared" si="329"/>
        <v>293</v>
      </c>
      <c r="BH1401" s="14">
        <f>SUMIFS(BG$4:BG1401,AU$4:AU1401,"="&amp;AU1401,AY$4:AY1401,"="&amp;AY1401)</f>
        <v>1090</v>
      </c>
      <c r="BI1401" s="25" t="s">
        <v>847</v>
      </c>
      <c r="BJ1401" s="14">
        <f t="shared" si="330"/>
        <v>11700</v>
      </c>
      <c r="BK1401" s="14">
        <f>SUMIFS(BJ$4:BJ1401,$AU$4:$AU1401,"="&amp;$AU1401,$AY$4:$AY1401,"="&amp;$AY1401)</f>
        <v>43560</v>
      </c>
    </row>
    <row r="1402" spans="46:63" ht="16.5" x14ac:dyDescent="0.2">
      <c r="AT1402" s="13">
        <v>1399</v>
      </c>
      <c r="AU1402" s="13">
        <f t="shared" si="322"/>
        <v>18</v>
      </c>
      <c r="AV1402" s="14">
        <f t="shared" si="323"/>
        <v>202604</v>
      </c>
      <c r="AW1402" s="14">
        <f t="shared" si="324"/>
        <v>1102026</v>
      </c>
      <c r="AX1402" s="13" t="s">
        <v>816</v>
      </c>
      <c r="AY1402" s="13">
        <f t="shared" si="325"/>
        <v>4</v>
      </c>
      <c r="AZ1402" s="13" t="s">
        <v>837</v>
      </c>
      <c r="BA1402" s="14">
        <f t="shared" si="326"/>
        <v>8</v>
      </c>
      <c r="BB1402" s="14" t="str">
        <f t="shared" si="327"/>
        <v>雷震子魂珠-4 等级-8</v>
      </c>
      <c r="BC1402" s="25" t="s">
        <v>43</v>
      </c>
      <c r="BD1402" s="14">
        <f t="shared" si="328"/>
        <v>900</v>
      </c>
      <c r="BE1402" s="14">
        <f>SUMIFS(BD$4:BD1402,$AU$4:$AU1402,"="&amp;$AU1402,$AY$4:$AY1402,"="&amp;$AY1402)</f>
        <v>3804</v>
      </c>
      <c r="BF1402" s="25" t="s">
        <v>846</v>
      </c>
      <c r="BG1402" s="14">
        <f t="shared" si="329"/>
        <v>338</v>
      </c>
      <c r="BH1402" s="14">
        <f>SUMIFS(BG$4:BG1402,AU$4:AU1402,"="&amp;AU1402,AY$4:AY1402,"="&amp;AY1402)</f>
        <v>1428</v>
      </c>
      <c r="BI1402" s="25" t="s">
        <v>847</v>
      </c>
      <c r="BJ1402" s="14">
        <f t="shared" si="330"/>
        <v>13500</v>
      </c>
      <c r="BK1402" s="14">
        <f>SUMIFS(BJ$4:BJ1402,$AU$4:$AU1402,"="&amp;$AU1402,$AY$4:$AY1402,"="&amp;$AY1402)</f>
        <v>57060</v>
      </c>
    </row>
    <row r="1403" spans="46:63" ht="16.5" x14ac:dyDescent="0.2">
      <c r="AT1403" s="13">
        <v>1400</v>
      </c>
      <c r="AU1403" s="13">
        <f t="shared" si="322"/>
        <v>18</v>
      </c>
      <c r="AV1403" s="14">
        <f t="shared" si="323"/>
        <v>202604</v>
      </c>
      <c r="AW1403" s="14">
        <f t="shared" si="324"/>
        <v>1102026</v>
      </c>
      <c r="AX1403" s="13" t="s">
        <v>816</v>
      </c>
      <c r="AY1403" s="13">
        <f t="shared" si="325"/>
        <v>4</v>
      </c>
      <c r="AZ1403" s="13" t="s">
        <v>837</v>
      </c>
      <c r="BA1403" s="14">
        <f t="shared" si="326"/>
        <v>9</v>
      </c>
      <c r="BB1403" s="14" t="str">
        <f t="shared" si="327"/>
        <v>雷震子魂珠-4 等级-9</v>
      </c>
      <c r="BC1403" s="25" t="s">
        <v>43</v>
      </c>
      <c r="BD1403" s="14">
        <f t="shared" si="328"/>
        <v>1020</v>
      </c>
      <c r="BE1403" s="14">
        <f>SUMIFS(BD$4:BD1403,$AU$4:$AU1403,"="&amp;$AU1403,$AY$4:$AY1403,"="&amp;$AY1403)</f>
        <v>4824</v>
      </c>
      <c r="BF1403" s="25" t="s">
        <v>846</v>
      </c>
      <c r="BG1403" s="14">
        <f t="shared" si="329"/>
        <v>383</v>
      </c>
      <c r="BH1403" s="14">
        <f>SUMIFS(BG$4:BG1403,AU$4:AU1403,"="&amp;AU1403,AY$4:AY1403,"="&amp;AY1403)</f>
        <v>1811</v>
      </c>
      <c r="BI1403" s="25" t="s">
        <v>847</v>
      </c>
      <c r="BJ1403" s="14">
        <f t="shared" si="330"/>
        <v>15300</v>
      </c>
      <c r="BK1403" s="14">
        <f>SUMIFS(BJ$4:BJ1403,$AU$4:$AU1403,"="&amp;$AU1403,$AY$4:$AY1403,"="&amp;$AY1403)</f>
        <v>72360</v>
      </c>
    </row>
    <row r="1404" spans="46:63" ht="16.5" x14ac:dyDescent="0.2">
      <c r="AT1404" s="13">
        <v>1401</v>
      </c>
      <c r="AU1404" s="13">
        <f t="shared" si="322"/>
        <v>18</v>
      </c>
      <c r="AV1404" s="14">
        <f t="shared" si="323"/>
        <v>202605</v>
      </c>
      <c r="AW1404" s="14">
        <f t="shared" si="324"/>
        <v>1102026</v>
      </c>
      <c r="AX1404" s="13" t="s">
        <v>816</v>
      </c>
      <c r="AY1404" s="13">
        <f t="shared" si="325"/>
        <v>5</v>
      </c>
      <c r="AZ1404" s="13" t="s">
        <v>837</v>
      </c>
      <c r="BA1404" s="14">
        <f t="shared" si="326"/>
        <v>0</v>
      </c>
      <c r="BB1404" s="14" t="str">
        <f t="shared" si="327"/>
        <v>雷震子魂珠-5 等级-0</v>
      </c>
      <c r="BC1404" s="25" t="s">
        <v>43</v>
      </c>
      <c r="BD1404" s="14">
        <f t="shared" si="328"/>
        <v>0</v>
      </c>
      <c r="BE1404" s="14">
        <f>SUMIFS(BD$4:BD1404,$AU$4:$AU1404,"="&amp;$AU1404,$AY$4:$AY1404,"="&amp;$AY1404)</f>
        <v>0</v>
      </c>
      <c r="BF1404" s="25" t="s">
        <v>846</v>
      </c>
      <c r="BG1404" s="14">
        <f t="shared" si="329"/>
        <v>0</v>
      </c>
      <c r="BH1404" s="14">
        <f>SUMIFS(BG$4:BG1404,AU$4:AU1404,"="&amp;AU1404,AY$4:AY1404,"="&amp;AY1404)</f>
        <v>0</v>
      </c>
      <c r="BI1404" s="25" t="s">
        <v>847</v>
      </c>
      <c r="BJ1404" s="14">
        <f t="shared" si="330"/>
        <v>0</v>
      </c>
      <c r="BK1404" s="14">
        <f>SUMIFS(BJ$4:BJ1404,$AU$4:$AU1404,"="&amp;$AU1404,$AY$4:$AY1404,"="&amp;$AY1404)</f>
        <v>0</v>
      </c>
    </row>
    <row r="1405" spans="46:63" ht="16.5" x14ac:dyDescent="0.2">
      <c r="AT1405" s="13">
        <v>1402</v>
      </c>
      <c r="AU1405" s="13">
        <f t="shared" si="322"/>
        <v>18</v>
      </c>
      <c r="AV1405" s="14">
        <f t="shared" si="323"/>
        <v>202605</v>
      </c>
      <c r="AW1405" s="14">
        <f t="shared" si="324"/>
        <v>1102026</v>
      </c>
      <c r="AX1405" s="13" t="s">
        <v>816</v>
      </c>
      <c r="AY1405" s="13">
        <f t="shared" si="325"/>
        <v>5</v>
      </c>
      <c r="AZ1405" s="13" t="s">
        <v>837</v>
      </c>
      <c r="BA1405" s="14">
        <f t="shared" si="326"/>
        <v>1</v>
      </c>
      <c r="BB1405" s="14" t="str">
        <f t="shared" si="327"/>
        <v>雷震子魂珠-5 等级-1</v>
      </c>
      <c r="BC1405" s="25" t="s">
        <v>43</v>
      </c>
      <c r="BD1405" s="14">
        <f t="shared" si="328"/>
        <v>168</v>
      </c>
      <c r="BE1405" s="14">
        <f>SUMIFS(BD$4:BD1405,$AU$4:$AU1405,"="&amp;$AU1405,$AY$4:$AY1405,"="&amp;$AY1405)</f>
        <v>168</v>
      </c>
      <c r="BF1405" s="25" t="s">
        <v>846</v>
      </c>
      <c r="BG1405" s="14">
        <f t="shared" si="329"/>
        <v>63</v>
      </c>
      <c r="BH1405" s="14">
        <f>SUMIFS(BG$4:BG1405,AU$4:AU1405,"="&amp;AU1405,AY$4:AY1405,"="&amp;AY1405)</f>
        <v>63</v>
      </c>
      <c r="BI1405" s="25" t="s">
        <v>847</v>
      </c>
      <c r="BJ1405" s="14">
        <f t="shared" si="330"/>
        <v>2520</v>
      </c>
      <c r="BK1405" s="14">
        <f>SUMIFS(BJ$4:BJ1405,$AU$4:$AU1405,"="&amp;$AU1405,$AY$4:$AY1405,"="&amp;$AY1405)</f>
        <v>2520</v>
      </c>
    </row>
    <row r="1406" spans="46:63" ht="16.5" x14ac:dyDescent="0.2">
      <c r="AT1406" s="13">
        <v>1403</v>
      </c>
      <c r="AU1406" s="13">
        <f t="shared" si="322"/>
        <v>18</v>
      </c>
      <c r="AV1406" s="14">
        <f t="shared" si="323"/>
        <v>202605</v>
      </c>
      <c r="AW1406" s="14">
        <f t="shared" si="324"/>
        <v>1102026</v>
      </c>
      <c r="AX1406" s="13" t="s">
        <v>816</v>
      </c>
      <c r="AY1406" s="13">
        <f t="shared" si="325"/>
        <v>5</v>
      </c>
      <c r="AZ1406" s="13" t="s">
        <v>837</v>
      </c>
      <c r="BA1406" s="14">
        <f t="shared" si="326"/>
        <v>2</v>
      </c>
      <c r="BB1406" s="14" t="str">
        <f t="shared" si="327"/>
        <v>雷震子魂珠-5 等级-2</v>
      </c>
      <c r="BC1406" s="25" t="s">
        <v>43</v>
      </c>
      <c r="BD1406" s="14">
        <f t="shared" si="328"/>
        <v>240</v>
      </c>
      <c r="BE1406" s="14">
        <f>SUMIFS(BD$4:BD1406,$AU$4:$AU1406,"="&amp;$AU1406,$AY$4:$AY1406,"="&amp;$AY1406)</f>
        <v>408</v>
      </c>
      <c r="BF1406" s="25" t="s">
        <v>846</v>
      </c>
      <c r="BG1406" s="14">
        <f t="shared" si="329"/>
        <v>90</v>
      </c>
      <c r="BH1406" s="14">
        <f>SUMIFS(BG$4:BG1406,AU$4:AU1406,"="&amp;AU1406,AY$4:AY1406,"="&amp;AY1406)</f>
        <v>153</v>
      </c>
      <c r="BI1406" s="25" t="s">
        <v>847</v>
      </c>
      <c r="BJ1406" s="14">
        <f t="shared" si="330"/>
        <v>3600</v>
      </c>
      <c r="BK1406" s="14">
        <f>SUMIFS(BJ$4:BJ1406,$AU$4:$AU1406,"="&amp;$AU1406,$AY$4:$AY1406,"="&amp;$AY1406)</f>
        <v>6120</v>
      </c>
    </row>
    <row r="1407" spans="46:63" ht="16.5" x14ac:dyDescent="0.2">
      <c r="AT1407" s="13">
        <v>1404</v>
      </c>
      <c r="AU1407" s="13">
        <f t="shared" si="322"/>
        <v>18</v>
      </c>
      <c r="AV1407" s="14">
        <f t="shared" si="323"/>
        <v>202605</v>
      </c>
      <c r="AW1407" s="14">
        <f t="shared" si="324"/>
        <v>1102026</v>
      </c>
      <c r="AX1407" s="13" t="s">
        <v>816</v>
      </c>
      <c r="AY1407" s="13">
        <f t="shared" si="325"/>
        <v>5</v>
      </c>
      <c r="AZ1407" s="13" t="s">
        <v>837</v>
      </c>
      <c r="BA1407" s="14">
        <f t="shared" si="326"/>
        <v>3</v>
      </c>
      <c r="BB1407" s="14" t="str">
        <f t="shared" si="327"/>
        <v>雷震子魂珠-5 等级-3</v>
      </c>
      <c r="BC1407" s="25" t="s">
        <v>43</v>
      </c>
      <c r="BD1407" s="14">
        <f t="shared" si="328"/>
        <v>312</v>
      </c>
      <c r="BE1407" s="14">
        <f>SUMIFS(BD$4:BD1407,$AU$4:$AU1407,"="&amp;$AU1407,$AY$4:$AY1407,"="&amp;$AY1407)</f>
        <v>720</v>
      </c>
      <c r="BF1407" s="25" t="s">
        <v>846</v>
      </c>
      <c r="BG1407" s="14">
        <f t="shared" si="329"/>
        <v>117</v>
      </c>
      <c r="BH1407" s="14">
        <f>SUMIFS(BG$4:BG1407,AU$4:AU1407,"="&amp;AU1407,AY$4:AY1407,"="&amp;AY1407)</f>
        <v>270</v>
      </c>
      <c r="BI1407" s="25" t="s">
        <v>847</v>
      </c>
      <c r="BJ1407" s="14">
        <f t="shared" si="330"/>
        <v>4680</v>
      </c>
      <c r="BK1407" s="14">
        <f>SUMIFS(BJ$4:BJ1407,$AU$4:$AU1407,"="&amp;$AU1407,$AY$4:$AY1407,"="&amp;$AY1407)</f>
        <v>10800</v>
      </c>
    </row>
    <row r="1408" spans="46:63" ht="16.5" x14ac:dyDescent="0.2">
      <c r="AT1408" s="13">
        <v>1405</v>
      </c>
      <c r="AU1408" s="13">
        <f t="shared" si="322"/>
        <v>18</v>
      </c>
      <c r="AV1408" s="14">
        <f t="shared" si="323"/>
        <v>202605</v>
      </c>
      <c r="AW1408" s="14">
        <f t="shared" si="324"/>
        <v>1102026</v>
      </c>
      <c r="AX1408" s="13" t="s">
        <v>816</v>
      </c>
      <c r="AY1408" s="13">
        <f t="shared" si="325"/>
        <v>5</v>
      </c>
      <c r="AZ1408" s="13" t="s">
        <v>837</v>
      </c>
      <c r="BA1408" s="14">
        <f t="shared" si="326"/>
        <v>4</v>
      </c>
      <c r="BB1408" s="14" t="str">
        <f t="shared" si="327"/>
        <v>雷震子魂珠-5 等级-4</v>
      </c>
      <c r="BC1408" s="25" t="s">
        <v>43</v>
      </c>
      <c r="BD1408" s="14">
        <f t="shared" si="328"/>
        <v>480</v>
      </c>
      <c r="BE1408" s="14">
        <f>SUMIFS(BD$4:BD1408,$AU$4:$AU1408,"="&amp;$AU1408,$AY$4:$AY1408,"="&amp;$AY1408)</f>
        <v>1200</v>
      </c>
      <c r="BF1408" s="25" t="s">
        <v>846</v>
      </c>
      <c r="BG1408" s="14">
        <f t="shared" si="329"/>
        <v>180</v>
      </c>
      <c r="BH1408" s="14">
        <f>SUMIFS(BG$4:BG1408,AU$4:AU1408,"="&amp;AU1408,AY$4:AY1408,"="&amp;AY1408)</f>
        <v>450</v>
      </c>
      <c r="BI1408" s="25" t="s">
        <v>847</v>
      </c>
      <c r="BJ1408" s="14">
        <f t="shared" si="330"/>
        <v>7200</v>
      </c>
      <c r="BK1408" s="14">
        <f>SUMIFS(BJ$4:BJ1408,$AU$4:$AU1408,"="&amp;$AU1408,$AY$4:$AY1408,"="&amp;$AY1408)</f>
        <v>18000</v>
      </c>
    </row>
    <row r="1409" spans="46:63" ht="16.5" x14ac:dyDescent="0.2">
      <c r="AT1409" s="13">
        <v>1406</v>
      </c>
      <c r="AU1409" s="13">
        <f t="shared" si="322"/>
        <v>18</v>
      </c>
      <c r="AV1409" s="14">
        <f t="shared" si="323"/>
        <v>202605</v>
      </c>
      <c r="AW1409" s="14">
        <f t="shared" si="324"/>
        <v>1102026</v>
      </c>
      <c r="AX1409" s="13" t="s">
        <v>816</v>
      </c>
      <c r="AY1409" s="13">
        <f t="shared" si="325"/>
        <v>5</v>
      </c>
      <c r="AZ1409" s="13" t="s">
        <v>837</v>
      </c>
      <c r="BA1409" s="14">
        <f t="shared" si="326"/>
        <v>5</v>
      </c>
      <c r="BB1409" s="14" t="str">
        <f t="shared" si="327"/>
        <v>雷震子魂珠-5 等级-5</v>
      </c>
      <c r="BC1409" s="25" t="s">
        <v>43</v>
      </c>
      <c r="BD1409" s="14">
        <f t="shared" si="328"/>
        <v>624</v>
      </c>
      <c r="BE1409" s="14">
        <f>SUMIFS(BD$4:BD1409,$AU$4:$AU1409,"="&amp;$AU1409,$AY$4:$AY1409,"="&amp;$AY1409)</f>
        <v>1824</v>
      </c>
      <c r="BF1409" s="25" t="s">
        <v>846</v>
      </c>
      <c r="BG1409" s="14">
        <f t="shared" si="329"/>
        <v>234</v>
      </c>
      <c r="BH1409" s="14">
        <f>SUMIFS(BG$4:BG1409,AU$4:AU1409,"="&amp;AU1409,AY$4:AY1409,"="&amp;AY1409)</f>
        <v>684</v>
      </c>
      <c r="BI1409" s="25" t="s">
        <v>847</v>
      </c>
      <c r="BJ1409" s="14">
        <f t="shared" si="330"/>
        <v>9360</v>
      </c>
      <c r="BK1409" s="14">
        <f>SUMIFS(BJ$4:BJ1409,$AU$4:$AU1409,"="&amp;$AU1409,$AY$4:$AY1409,"="&amp;$AY1409)</f>
        <v>27360</v>
      </c>
    </row>
    <row r="1410" spans="46:63" ht="16.5" x14ac:dyDescent="0.2">
      <c r="AT1410" s="13">
        <v>1407</v>
      </c>
      <c r="AU1410" s="13">
        <f t="shared" si="322"/>
        <v>18</v>
      </c>
      <c r="AV1410" s="14">
        <f t="shared" si="323"/>
        <v>202605</v>
      </c>
      <c r="AW1410" s="14">
        <f t="shared" si="324"/>
        <v>1102026</v>
      </c>
      <c r="AX1410" s="13" t="s">
        <v>816</v>
      </c>
      <c r="AY1410" s="13">
        <f t="shared" si="325"/>
        <v>5</v>
      </c>
      <c r="AZ1410" s="13" t="s">
        <v>837</v>
      </c>
      <c r="BA1410" s="14">
        <f t="shared" si="326"/>
        <v>6</v>
      </c>
      <c r="BB1410" s="14" t="str">
        <f t="shared" si="327"/>
        <v>雷震子魂珠-5 等级-6</v>
      </c>
      <c r="BC1410" s="25" t="s">
        <v>43</v>
      </c>
      <c r="BD1410" s="14">
        <f t="shared" si="328"/>
        <v>780</v>
      </c>
      <c r="BE1410" s="14">
        <f>SUMIFS(BD$4:BD1410,$AU$4:$AU1410,"="&amp;$AU1410,$AY$4:$AY1410,"="&amp;$AY1410)</f>
        <v>2604</v>
      </c>
      <c r="BF1410" s="25" t="s">
        <v>846</v>
      </c>
      <c r="BG1410" s="14">
        <f t="shared" si="329"/>
        <v>293</v>
      </c>
      <c r="BH1410" s="14">
        <f>SUMIFS(BG$4:BG1410,AU$4:AU1410,"="&amp;AU1410,AY$4:AY1410,"="&amp;AY1410)</f>
        <v>977</v>
      </c>
      <c r="BI1410" s="25" t="s">
        <v>847</v>
      </c>
      <c r="BJ1410" s="14">
        <f t="shared" si="330"/>
        <v>11700</v>
      </c>
      <c r="BK1410" s="14">
        <f>SUMIFS(BJ$4:BJ1410,$AU$4:$AU1410,"="&amp;$AU1410,$AY$4:$AY1410,"="&amp;$AY1410)</f>
        <v>39060</v>
      </c>
    </row>
    <row r="1411" spans="46:63" ht="16.5" x14ac:dyDescent="0.2">
      <c r="AT1411" s="13">
        <v>1408</v>
      </c>
      <c r="AU1411" s="13">
        <f t="shared" si="322"/>
        <v>18</v>
      </c>
      <c r="AV1411" s="14">
        <f t="shared" si="323"/>
        <v>202605</v>
      </c>
      <c r="AW1411" s="14">
        <f t="shared" si="324"/>
        <v>1102026</v>
      </c>
      <c r="AX1411" s="13" t="s">
        <v>816</v>
      </c>
      <c r="AY1411" s="13">
        <f t="shared" si="325"/>
        <v>5</v>
      </c>
      <c r="AZ1411" s="13" t="s">
        <v>837</v>
      </c>
      <c r="BA1411" s="14">
        <f t="shared" si="326"/>
        <v>7</v>
      </c>
      <c r="BB1411" s="14" t="str">
        <f t="shared" si="327"/>
        <v>雷震子魂珠-5 等级-7</v>
      </c>
      <c r="BC1411" s="25" t="s">
        <v>43</v>
      </c>
      <c r="BD1411" s="14">
        <f t="shared" si="328"/>
        <v>960</v>
      </c>
      <c r="BE1411" s="14">
        <f>SUMIFS(BD$4:BD1411,$AU$4:$AU1411,"="&amp;$AU1411,$AY$4:$AY1411,"="&amp;$AY1411)</f>
        <v>3564</v>
      </c>
      <c r="BF1411" s="25" t="s">
        <v>846</v>
      </c>
      <c r="BG1411" s="14">
        <f t="shared" si="329"/>
        <v>360</v>
      </c>
      <c r="BH1411" s="14">
        <f>SUMIFS(BG$4:BG1411,AU$4:AU1411,"="&amp;AU1411,AY$4:AY1411,"="&amp;AY1411)</f>
        <v>1337</v>
      </c>
      <c r="BI1411" s="25" t="s">
        <v>847</v>
      </c>
      <c r="BJ1411" s="14">
        <f t="shared" si="330"/>
        <v>14400</v>
      </c>
      <c r="BK1411" s="14">
        <f>SUMIFS(BJ$4:BJ1411,$AU$4:$AU1411,"="&amp;$AU1411,$AY$4:$AY1411,"="&amp;$AY1411)</f>
        <v>53460</v>
      </c>
    </row>
    <row r="1412" spans="46:63" ht="16.5" x14ac:dyDescent="0.2">
      <c r="AT1412" s="13">
        <v>1409</v>
      </c>
      <c r="AU1412" s="13">
        <f t="shared" si="322"/>
        <v>18</v>
      </c>
      <c r="AV1412" s="14">
        <f t="shared" si="323"/>
        <v>202605</v>
      </c>
      <c r="AW1412" s="14">
        <f t="shared" si="324"/>
        <v>1102026</v>
      </c>
      <c r="AX1412" s="13" t="s">
        <v>816</v>
      </c>
      <c r="AY1412" s="13">
        <f t="shared" si="325"/>
        <v>5</v>
      </c>
      <c r="AZ1412" s="13" t="s">
        <v>837</v>
      </c>
      <c r="BA1412" s="14">
        <f t="shared" si="326"/>
        <v>8</v>
      </c>
      <c r="BB1412" s="14" t="str">
        <f t="shared" si="327"/>
        <v>雷震子魂珠-5 等级-8</v>
      </c>
      <c r="BC1412" s="25" t="s">
        <v>43</v>
      </c>
      <c r="BD1412" s="14">
        <f t="shared" si="328"/>
        <v>1140</v>
      </c>
      <c r="BE1412" s="14">
        <f>SUMIFS(BD$4:BD1412,$AU$4:$AU1412,"="&amp;$AU1412,$AY$4:$AY1412,"="&amp;$AY1412)</f>
        <v>4704</v>
      </c>
      <c r="BF1412" s="25" t="s">
        <v>846</v>
      </c>
      <c r="BG1412" s="14">
        <f t="shared" si="329"/>
        <v>428</v>
      </c>
      <c r="BH1412" s="14">
        <f>SUMIFS(BG$4:BG1412,AU$4:AU1412,"="&amp;AU1412,AY$4:AY1412,"="&amp;AY1412)</f>
        <v>1765</v>
      </c>
      <c r="BI1412" s="25" t="s">
        <v>847</v>
      </c>
      <c r="BJ1412" s="14">
        <f t="shared" si="330"/>
        <v>17100</v>
      </c>
      <c r="BK1412" s="14">
        <f>SUMIFS(BJ$4:BJ1412,$AU$4:$AU1412,"="&amp;$AU1412,$AY$4:$AY1412,"="&amp;$AY1412)</f>
        <v>70560</v>
      </c>
    </row>
    <row r="1413" spans="46:63" ht="16.5" x14ac:dyDescent="0.2">
      <c r="AT1413" s="13">
        <v>1410</v>
      </c>
      <c r="AU1413" s="13">
        <f t="shared" ref="AU1413:AU1476" si="331">INT((AT1413-1)/80)+1</f>
        <v>18</v>
      </c>
      <c r="AV1413" s="14">
        <f t="shared" ref="AV1413:AV1476" si="332">INDEX($AJ$4:$AJ$203,(AU1413-1)*8+AY1413)</f>
        <v>202605</v>
      </c>
      <c r="AW1413" s="14">
        <f t="shared" ref="AW1413:AW1476" si="333">INDEX($W$4:$W$28,AU1413)</f>
        <v>1102026</v>
      </c>
      <c r="AX1413" s="13" t="s">
        <v>816</v>
      </c>
      <c r="AY1413" s="13">
        <f t="shared" ref="AY1413:AY1476" si="334">INT(((AT1413-(AU1413-1)*80)-1)/10)+1</f>
        <v>5</v>
      </c>
      <c r="AZ1413" s="13" t="s">
        <v>837</v>
      </c>
      <c r="BA1413" s="14">
        <f t="shared" ref="BA1413:BA1476" si="335">AT1413-(AU1413-1)*80-(AY1413-1)*10-1</f>
        <v>9</v>
      </c>
      <c r="BB1413" s="14" t="str">
        <f t="shared" ref="BB1413:BB1476" si="336">INDEX($X$4:$X$28,AU1413)&amp;"魂珠-"&amp;AY1413&amp;" 等级-"&amp;BA1413</f>
        <v>雷震子魂珠-5 等级-9</v>
      </c>
      <c r="BC1413" s="25" t="s">
        <v>43</v>
      </c>
      <c r="BD1413" s="14">
        <f t="shared" ref="BD1413:BD1476" si="337">ROUND(INDEX(Q$4:Q$83,($AY1413-1)*10+$BA1413+1)*INDEX(AC$4:AC$28,$AU1413),0)</f>
        <v>1320</v>
      </c>
      <c r="BE1413" s="14">
        <f>SUMIFS(BD$4:BD1413,$AU$4:$AU1413,"="&amp;$AU1413,$AY$4:$AY1413,"="&amp;$AY1413)</f>
        <v>6024</v>
      </c>
      <c r="BF1413" s="25" t="s">
        <v>846</v>
      </c>
      <c r="BG1413" s="14">
        <f t="shared" ref="BG1413:BG1476" si="338">ROUND(INDEX(R$4:R$83,($AY1413-1)*10+$BA1413+1)*INDEX(AD$4:AD$28,$AU1413),0)</f>
        <v>495</v>
      </c>
      <c r="BH1413" s="14">
        <f>SUMIFS(BG$4:BG1413,AU$4:AU1413,"="&amp;AU1413,AY$4:AY1413,"="&amp;AY1413)</f>
        <v>2260</v>
      </c>
      <c r="BI1413" s="25" t="s">
        <v>847</v>
      </c>
      <c r="BJ1413" s="14">
        <f t="shared" ref="BJ1413:BJ1476" si="339">ROUND(INDEX(S$4:S$83,($AY1413-1)*10+$BA1413+1)*INDEX(AE$4:AE$28,$AU1413),0)</f>
        <v>19800</v>
      </c>
      <c r="BK1413" s="14">
        <f>SUMIFS(BJ$4:BJ1413,$AU$4:$AU1413,"="&amp;$AU1413,$AY$4:$AY1413,"="&amp;$AY1413)</f>
        <v>90360</v>
      </c>
    </row>
    <row r="1414" spans="46:63" ht="16.5" x14ac:dyDescent="0.2">
      <c r="AT1414" s="13">
        <v>1411</v>
      </c>
      <c r="AU1414" s="13">
        <f t="shared" si="331"/>
        <v>18</v>
      </c>
      <c r="AV1414" s="14">
        <f t="shared" si="332"/>
        <v>202606</v>
      </c>
      <c r="AW1414" s="14">
        <f t="shared" si="333"/>
        <v>1102026</v>
      </c>
      <c r="AX1414" s="13" t="s">
        <v>816</v>
      </c>
      <c r="AY1414" s="13">
        <f t="shared" si="334"/>
        <v>6</v>
      </c>
      <c r="AZ1414" s="13" t="s">
        <v>837</v>
      </c>
      <c r="BA1414" s="14">
        <f t="shared" si="335"/>
        <v>0</v>
      </c>
      <c r="BB1414" s="14" t="str">
        <f t="shared" si="336"/>
        <v>雷震子魂珠-6 等级-0</v>
      </c>
      <c r="BC1414" s="25" t="s">
        <v>43</v>
      </c>
      <c r="BD1414" s="14">
        <f t="shared" si="337"/>
        <v>0</v>
      </c>
      <c r="BE1414" s="14">
        <f>SUMIFS(BD$4:BD1414,$AU$4:$AU1414,"="&amp;$AU1414,$AY$4:$AY1414,"="&amp;$AY1414)</f>
        <v>0</v>
      </c>
      <c r="BF1414" s="25" t="s">
        <v>846</v>
      </c>
      <c r="BG1414" s="14">
        <f t="shared" si="338"/>
        <v>0</v>
      </c>
      <c r="BH1414" s="14">
        <f>SUMIFS(BG$4:BG1414,AU$4:AU1414,"="&amp;AU1414,AY$4:AY1414,"="&amp;AY1414)</f>
        <v>0</v>
      </c>
      <c r="BI1414" s="25" t="s">
        <v>847</v>
      </c>
      <c r="BJ1414" s="14">
        <f t="shared" si="339"/>
        <v>0</v>
      </c>
      <c r="BK1414" s="14">
        <f>SUMIFS(BJ$4:BJ1414,$AU$4:$AU1414,"="&amp;$AU1414,$AY$4:$AY1414,"="&amp;$AY1414)</f>
        <v>0</v>
      </c>
    </row>
    <row r="1415" spans="46:63" ht="16.5" x14ac:dyDescent="0.2">
      <c r="AT1415" s="13">
        <v>1412</v>
      </c>
      <c r="AU1415" s="13">
        <f t="shared" si="331"/>
        <v>18</v>
      </c>
      <c r="AV1415" s="14">
        <f t="shared" si="332"/>
        <v>202606</v>
      </c>
      <c r="AW1415" s="14">
        <f t="shared" si="333"/>
        <v>1102026</v>
      </c>
      <c r="AX1415" s="13" t="s">
        <v>816</v>
      </c>
      <c r="AY1415" s="13">
        <f t="shared" si="334"/>
        <v>6</v>
      </c>
      <c r="AZ1415" s="13" t="s">
        <v>837</v>
      </c>
      <c r="BA1415" s="14">
        <f t="shared" si="335"/>
        <v>1</v>
      </c>
      <c r="BB1415" s="14" t="str">
        <f t="shared" si="336"/>
        <v>雷震子魂珠-6 等级-1</v>
      </c>
      <c r="BC1415" s="25" t="s">
        <v>43</v>
      </c>
      <c r="BD1415" s="14">
        <f t="shared" si="337"/>
        <v>216</v>
      </c>
      <c r="BE1415" s="14">
        <f>SUMIFS(BD$4:BD1415,$AU$4:$AU1415,"="&amp;$AU1415,$AY$4:$AY1415,"="&amp;$AY1415)</f>
        <v>216</v>
      </c>
      <c r="BF1415" s="25" t="s">
        <v>846</v>
      </c>
      <c r="BG1415" s="14">
        <f t="shared" si="338"/>
        <v>81</v>
      </c>
      <c r="BH1415" s="14">
        <f>SUMIFS(BG$4:BG1415,AU$4:AU1415,"="&amp;AU1415,AY$4:AY1415,"="&amp;AY1415)</f>
        <v>81</v>
      </c>
      <c r="BI1415" s="25" t="s">
        <v>847</v>
      </c>
      <c r="BJ1415" s="14">
        <f t="shared" si="339"/>
        <v>3240</v>
      </c>
      <c r="BK1415" s="14">
        <f>SUMIFS(BJ$4:BJ1415,$AU$4:$AU1415,"="&amp;$AU1415,$AY$4:$AY1415,"="&amp;$AY1415)</f>
        <v>3240</v>
      </c>
    </row>
    <row r="1416" spans="46:63" ht="16.5" x14ac:dyDescent="0.2">
      <c r="AT1416" s="13">
        <v>1413</v>
      </c>
      <c r="AU1416" s="13">
        <f t="shared" si="331"/>
        <v>18</v>
      </c>
      <c r="AV1416" s="14">
        <f t="shared" si="332"/>
        <v>202606</v>
      </c>
      <c r="AW1416" s="14">
        <f t="shared" si="333"/>
        <v>1102026</v>
      </c>
      <c r="AX1416" s="13" t="s">
        <v>816</v>
      </c>
      <c r="AY1416" s="13">
        <f t="shared" si="334"/>
        <v>6</v>
      </c>
      <c r="AZ1416" s="13" t="s">
        <v>837</v>
      </c>
      <c r="BA1416" s="14">
        <f t="shared" si="335"/>
        <v>2</v>
      </c>
      <c r="BB1416" s="14" t="str">
        <f t="shared" si="336"/>
        <v>雷震子魂珠-6 等级-2</v>
      </c>
      <c r="BC1416" s="25" t="s">
        <v>43</v>
      </c>
      <c r="BD1416" s="14">
        <f t="shared" si="337"/>
        <v>336</v>
      </c>
      <c r="BE1416" s="14">
        <f>SUMIFS(BD$4:BD1416,$AU$4:$AU1416,"="&amp;$AU1416,$AY$4:$AY1416,"="&amp;$AY1416)</f>
        <v>552</v>
      </c>
      <c r="BF1416" s="25" t="s">
        <v>846</v>
      </c>
      <c r="BG1416" s="14">
        <f t="shared" si="338"/>
        <v>126</v>
      </c>
      <c r="BH1416" s="14">
        <f>SUMIFS(BG$4:BG1416,AU$4:AU1416,"="&amp;AU1416,AY$4:AY1416,"="&amp;AY1416)</f>
        <v>207</v>
      </c>
      <c r="BI1416" s="25" t="s">
        <v>847</v>
      </c>
      <c r="BJ1416" s="14">
        <f t="shared" si="339"/>
        <v>5040</v>
      </c>
      <c r="BK1416" s="14">
        <f>SUMIFS(BJ$4:BJ1416,$AU$4:$AU1416,"="&amp;$AU1416,$AY$4:$AY1416,"="&amp;$AY1416)</f>
        <v>8280</v>
      </c>
    </row>
    <row r="1417" spans="46:63" ht="16.5" x14ac:dyDescent="0.2">
      <c r="AT1417" s="13">
        <v>1414</v>
      </c>
      <c r="AU1417" s="13">
        <f t="shared" si="331"/>
        <v>18</v>
      </c>
      <c r="AV1417" s="14">
        <f t="shared" si="332"/>
        <v>202606</v>
      </c>
      <c r="AW1417" s="14">
        <f t="shared" si="333"/>
        <v>1102026</v>
      </c>
      <c r="AX1417" s="13" t="s">
        <v>816</v>
      </c>
      <c r="AY1417" s="13">
        <f t="shared" si="334"/>
        <v>6</v>
      </c>
      <c r="AZ1417" s="13" t="s">
        <v>837</v>
      </c>
      <c r="BA1417" s="14">
        <f t="shared" si="335"/>
        <v>3</v>
      </c>
      <c r="BB1417" s="14" t="str">
        <f t="shared" si="336"/>
        <v>雷震子魂珠-6 等级-3</v>
      </c>
      <c r="BC1417" s="25" t="s">
        <v>43</v>
      </c>
      <c r="BD1417" s="14">
        <f t="shared" si="337"/>
        <v>450</v>
      </c>
      <c r="BE1417" s="14">
        <f>SUMIFS(BD$4:BD1417,$AU$4:$AU1417,"="&amp;$AU1417,$AY$4:$AY1417,"="&amp;$AY1417)</f>
        <v>1002</v>
      </c>
      <c r="BF1417" s="25" t="s">
        <v>846</v>
      </c>
      <c r="BG1417" s="14">
        <f t="shared" si="338"/>
        <v>169</v>
      </c>
      <c r="BH1417" s="14">
        <f>SUMIFS(BG$4:BG1417,AU$4:AU1417,"="&amp;AU1417,AY$4:AY1417,"="&amp;AY1417)</f>
        <v>376</v>
      </c>
      <c r="BI1417" s="25" t="s">
        <v>847</v>
      </c>
      <c r="BJ1417" s="14">
        <f t="shared" si="339"/>
        <v>6750</v>
      </c>
      <c r="BK1417" s="14">
        <f>SUMIFS(BJ$4:BJ1417,$AU$4:$AU1417,"="&amp;$AU1417,$AY$4:$AY1417,"="&amp;$AY1417)</f>
        <v>15030</v>
      </c>
    </row>
    <row r="1418" spans="46:63" ht="16.5" x14ac:dyDescent="0.2">
      <c r="AT1418" s="13">
        <v>1415</v>
      </c>
      <c r="AU1418" s="13">
        <f t="shared" si="331"/>
        <v>18</v>
      </c>
      <c r="AV1418" s="14">
        <f t="shared" si="332"/>
        <v>202606</v>
      </c>
      <c r="AW1418" s="14">
        <f t="shared" si="333"/>
        <v>1102026</v>
      </c>
      <c r="AX1418" s="13" t="s">
        <v>816</v>
      </c>
      <c r="AY1418" s="13">
        <f t="shared" si="334"/>
        <v>6</v>
      </c>
      <c r="AZ1418" s="13" t="s">
        <v>837</v>
      </c>
      <c r="BA1418" s="14">
        <f t="shared" si="335"/>
        <v>4</v>
      </c>
      <c r="BB1418" s="14" t="str">
        <f t="shared" si="336"/>
        <v>雷震子魂珠-6 等级-4</v>
      </c>
      <c r="BC1418" s="25" t="s">
        <v>43</v>
      </c>
      <c r="BD1418" s="14">
        <f t="shared" si="337"/>
        <v>672</v>
      </c>
      <c r="BE1418" s="14">
        <f>SUMIFS(BD$4:BD1418,$AU$4:$AU1418,"="&amp;$AU1418,$AY$4:$AY1418,"="&amp;$AY1418)</f>
        <v>1674</v>
      </c>
      <c r="BF1418" s="25" t="s">
        <v>846</v>
      </c>
      <c r="BG1418" s="14">
        <f t="shared" si="338"/>
        <v>252</v>
      </c>
      <c r="BH1418" s="14">
        <f>SUMIFS(BG$4:BG1418,AU$4:AU1418,"="&amp;AU1418,AY$4:AY1418,"="&amp;AY1418)</f>
        <v>628</v>
      </c>
      <c r="BI1418" s="25" t="s">
        <v>847</v>
      </c>
      <c r="BJ1418" s="14">
        <f t="shared" si="339"/>
        <v>10080</v>
      </c>
      <c r="BK1418" s="14">
        <f>SUMIFS(BJ$4:BJ1418,$AU$4:$AU1418,"="&amp;$AU1418,$AY$4:$AY1418,"="&amp;$AY1418)</f>
        <v>25110</v>
      </c>
    </row>
    <row r="1419" spans="46:63" ht="16.5" x14ac:dyDescent="0.2">
      <c r="AT1419" s="13">
        <v>1416</v>
      </c>
      <c r="AU1419" s="13">
        <f t="shared" si="331"/>
        <v>18</v>
      </c>
      <c r="AV1419" s="14">
        <f t="shared" si="332"/>
        <v>202606</v>
      </c>
      <c r="AW1419" s="14">
        <f t="shared" si="333"/>
        <v>1102026</v>
      </c>
      <c r="AX1419" s="13" t="s">
        <v>816</v>
      </c>
      <c r="AY1419" s="13">
        <f t="shared" si="334"/>
        <v>6</v>
      </c>
      <c r="AZ1419" s="13" t="s">
        <v>837</v>
      </c>
      <c r="BA1419" s="14">
        <f t="shared" si="335"/>
        <v>5</v>
      </c>
      <c r="BB1419" s="14" t="str">
        <f t="shared" si="336"/>
        <v>雷震子魂珠-6 等级-5</v>
      </c>
      <c r="BC1419" s="25" t="s">
        <v>43</v>
      </c>
      <c r="BD1419" s="14">
        <f t="shared" si="337"/>
        <v>900</v>
      </c>
      <c r="BE1419" s="14">
        <f>SUMIFS(BD$4:BD1419,$AU$4:$AU1419,"="&amp;$AU1419,$AY$4:$AY1419,"="&amp;$AY1419)</f>
        <v>2574</v>
      </c>
      <c r="BF1419" s="25" t="s">
        <v>846</v>
      </c>
      <c r="BG1419" s="14">
        <f t="shared" si="338"/>
        <v>338</v>
      </c>
      <c r="BH1419" s="14">
        <f>SUMIFS(BG$4:BG1419,AU$4:AU1419,"="&amp;AU1419,AY$4:AY1419,"="&amp;AY1419)</f>
        <v>966</v>
      </c>
      <c r="BI1419" s="25" t="s">
        <v>847</v>
      </c>
      <c r="BJ1419" s="14">
        <f t="shared" si="339"/>
        <v>13500</v>
      </c>
      <c r="BK1419" s="14">
        <f>SUMIFS(BJ$4:BJ1419,$AU$4:$AU1419,"="&amp;$AU1419,$AY$4:$AY1419,"="&amp;$AY1419)</f>
        <v>38610</v>
      </c>
    </row>
    <row r="1420" spans="46:63" ht="16.5" x14ac:dyDescent="0.2">
      <c r="AT1420" s="13">
        <v>1417</v>
      </c>
      <c r="AU1420" s="13">
        <f t="shared" si="331"/>
        <v>18</v>
      </c>
      <c r="AV1420" s="14">
        <f t="shared" si="332"/>
        <v>202606</v>
      </c>
      <c r="AW1420" s="14">
        <f t="shared" si="333"/>
        <v>1102026</v>
      </c>
      <c r="AX1420" s="13" t="s">
        <v>816</v>
      </c>
      <c r="AY1420" s="13">
        <f t="shared" si="334"/>
        <v>6</v>
      </c>
      <c r="AZ1420" s="13" t="s">
        <v>837</v>
      </c>
      <c r="BA1420" s="14">
        <f t="shared" si="335"/>
        <v>6</v>
      </c>
      <c r="BB1420" s="14" t="str">
        <f t="shared" si="336"/>
        <v>雷震子魂珠-6 等级-6</v>
      </c>
      <c r="BC1420" s="25" t="s">
        <v>43</v>
      </c>
      <c r="BD1420" s="14">
        <f t="shared" si="337"/>
        <v>1140</v>
      </c>
      <c r="BE1420" s="14">
        <f>SUMIFS(BD$4:BD1420,$AU$4:$AU1420,"="&amp;$AU1420,$AY$4:$AY1420,"="&amp;$AY1420)</f>
        <v>3714</v>
      </c>
      <c r="BF1420" s="25" t="s">
        <v>846</v>
      </c>
      <c r="BG1420" s="14">
        <f t="shared" si="338"/>
        <v>428</v>
      </c>
      <c r="BH1420" s="14">
        <f>SUMIFS(BG$4:BG1420,AU$4:AU1420,"="&amp;AU1420,AY$4:AY1420,"="&amp;AY1420)</f>
        <v>1394</v>
      </c>
      <c r="BI1420" s="25" t="s">
        <v>847</v>
      </c>
      <c r="BJ1420" s="14">
        <f t="shared" si="339"/>
        <v>17100</v>
      </c>
      <c r="BK1420" s="14">
        <f>SUMIFS(BJ$4:BJ1420,$AU$4:$AU1420,"="&amp;$AU1420,$AY$4:$AY1420,"="&amp;$AY1420)</f>
        <v>55710</v>
      </c>
    </row>
    <row r="1421" spans="46:63" ht="16.5" x14ac:dyDescent="0.2">
      <c r="AT1421" s="13">
        <v>1418</v>
      </c>
      <c r="AU1421" s="13">
        <f t="shared" si="331"/>
        <v>18</v>
      </c>
      <c r="AV1421" s="14">
        <f t="shared" si="332"/>
        <v>202606</v>
      </c>
      <c r="AW1421" s="14">
        <f t="shared" si="333"/>
        <v>1102026</v>
      </c>
      <c r="AX1421" s="13" t="s">
        <v>816</v>
      </c>
      <c r="AY1421" s="13">
        <f t="shared" si="334"/>
        <v>6</v>
      </c>
      <c r="AZ1421" s="13" t="s">
        <v>837</v>
      </c>
      <c r="BA1421" s="14">
        <f t="shared" si="335"/>
        <v>7</v>
      </c>
      <c r="BB1421" s="14" t="str">
        <f t="shared" si="336"/>
        <v>雷震子魂珠-6 等级-7</v>
      </c>
      <c r="BC1421" s="25" t="s">
        <v>43</v>
      </c>
      <c r="BD1421" s="14">
        <f t="shared" si="337"/>
        <v>1380</v>
      </c>
      <c r="BE1421" s="14">
        <f>SUMIFS(BD$4:BD1421,$AU$4:$AU1421,"="&amp;$AU1421,$AY$4:$AY1421,"="&amp;$AY1421)</f>
        <v>5094</v>
      </c>
      <c r="BF1421" s="25" t="s">
        <v>846</v>
      </c>
      <c r="BG1421" s="14">
        <f t="shared" si="338"/>
        <v>518</v>
      </c>
      <c r="BH1421" s="14">
        <f>SUMIFS(BG$4:BG1421,AU$4:AU1421,"="&amp;AU1421,AY$4:AY1421,"="&amp;AY1421)</f>
        <v>1912</v>
      </c>
      <c r="BI1421" s="25" t="s">
        <v>847</v>
      </c>
      <c r="BJ1421" s="14">
        <f t="shared" si="339"/>
        <v>20700</v>
      </c>
      <c r="BK1421" s="14">
        <f>SUMIFS(BJ$4:BJ1421,$AU$4:$AU1421,"="&amp;$AU1421,$AY$4:$AY1421,"="&amp;$AY1421)</f>
        <v>76410</v>
      </c>
    </row>
    <row r="1422" spans="46:63" ht="16.5" x14ac:dyDescent="0.2">
      <c r="AT1422" s="13">
        <v>1419</v>
      </c>
      <c r="AU1422" s="13">
        <f t="shared" si="331"/>
        <v>18</v>
      </c>
      <c r="AV1422" s="14">
        <f t="shared" si="332"/>
        <v>202606</v>
      </c>
      <c r="AW1422" s="14">
        <f t="shared" si="333"/>
        <v>1102026</v>
      </c>
      <c r="AX1422" s="13" t="s">
        <v>816</v>
      </c>
      <c r="AY1422" s="13">
        <f t="shared" si="334"/>
        <v>6</v>
      </c>
      <c r="AZ1422" s="13" t="s">
        <v>837</v>
      </c>
      <c r="BA1422" s="14">
        <f t="shared" si="335"/>
        <v>8</v>
      </c>
      <c r="BB1422" s="14" t="str">
        <f t="shared" si="336"/>
        <v>雷震子魂珠-6 等级-8</v>
      </c>
      <c r="BC1422" s="25" t="s">
        <v>43</v>
      </c>
      <c r="BD1422" s="14">
        <f t="shared" si="337"/>
        <v>1560</v>
      </c>
      <c r="BE1422" s="14">
        <f>SUMIFS(BD$4:BD1422,$AU$4:$AU1422,"="&amp;$AU1422,$AY$4:$AY1422,"="&amp;$AY1422)</f>
        <v>6654</v>
      </c>
      <c r="BF1422" s="25" t="s">
        <v>846</v>
      </c>
      <c r="BG1422" s="14">
        <f t="shared" si="338"/>
        <v>585</v>
      </c>
      <c r="BH1422" s="14">
        <f>SUMIFS(BG$4:BG1422,AU$4:AU1422,"="&amp;AU1422,AY$4:AY1422,"="&amp;AY1422)</f>
        <v>2497</v>
      </c>
      <c r="BI1422" s="25" t="s">
        <v>847</v>
      </c>
      <c r="BJ1422" s="14">
        <f t="shared" si="339"/>
        <v>23400</v>
      </c>
      <c r="BK1422" s="14">
        <f>SUMIFS(BJ$4:BJ1422,$AU$4:$AU1422,"="&amp;$AU1422,$AY$4:$AY1422,"="&amp;$AY1422)</f>
        <v>99810</v>
      </c>
    </row>
    <row r="1423" spans="46:63" ht="16.5" x14ac:dyDescent="0.2">
      <c r="AT1423" s="13">
        <v>1420</v>
      </c>
      <c r="AU1423" s="13">
        <f t="shared" si="331"/>
        <v>18</v>
      </c>
      <c r="AV1423" s="14">
        <f t="shared" si="332"/>
        <v>202606</v>
      </c>
      <c r="AW1423" s="14">
        <f t="shared" si="333"/>
        <v>1102026</v>
      </c>
      <c r="AX1423" s="13" t="s">
        <v>816</v>
      </c>
      <c r="AY1423" s="13">
        <f t="shared" si="334"/>
        <v>6</v>
      </c>
      <c r="AZ1423" s="13" t="s">
        <v>837</v>
      </c>
      <c r="BA1423" s="14">
        <f t="shared" si="335"/>
        <v>9</v>
      </c>
      <c r="BB1423" s="14" t="str">
        <f t="shared" si="336"/>
        <v>雷震子魂珠-6 等级-9</v>
      </c>
      <c r="BC1423" s="25" t="s">
        <v>43</v>
      </c>
      <c r="BD1423" s="14">
        <f t="shared" si="337"/>
        <v>1800</v>
      </c>
      <c r="BE1423" s="14">
        <f>SUMIFS(BD$4:BD1423,$AU$4:$AU1423,"="&amp;$AU1423,$AY$4:$AY1423,"="&amp;$AY1423)</f>
        <v>8454</v>
      </c>
      <c r="BF1423" s="25" t="s">
        <v>846</v>
      </c>
      <c r="BG1423" s="14">
        <f t="shared" si="338"/>
        <v>675</v>
      </c>
      <c r="BH1423" s="14">
        <f>SUMIFS(BG$4:BG1423,AU$4:AU1423,"="&amp;AU1423,AY$4:AY1423,"="&amp;AY1423)</f>
        <v>3172</v>
      </c>
      <c r="BI1423" s="25" t="s">
        <v>847</v>
      </c>
      <c r="BJ1423" s="14">
        <f t="shared" si="339"/>
        <v>27000</v>
      </c>
      <c r="BK1423" s="14">
        <f>SUMIFS(BJ$4:BJ1423,$AU$4:$AU1423,"="&amp;$AU1423,$AY$4:$AY1423,"="&amp;$AY1423)</f>
        <v>126810</v>
      </c>
    </row>
    <row r="1424" spans="46:63" ht="16.5" x14ac:dyDescent="0.2">
      <c r="AT1424" s="13">
        <v>1421</v>
      </c>
      <c r="AU1424" s="13">
        <f t="shared" si="331"/>
        <v>18</v>
      </c>
      <c r="AV1424" s="14">
        <f t="shared" si="332"/>
        <v>202607</v>
      </c>
      <c r="AW1424" s="14">
        <f t="shared" si="333"/>
        <v>1102026</v>
      </c>
      <c r="AX1424" s="13" t="s">
        <v>816</v>
      </c>
      <c r="AY1424" s="13">
        <f t="shared" si="334"/>
        <v>7</v>
      </c>
      <c r="AZ1424" s="13" t="s">
        <v>837</v>
      </c>
      <c r="BA1424" s="14">
        <f t="shared" si="335"/>
        <v>0</v>
      </c>
      <c r="BB1424" s="14" t="str">
        <f t="shared" si="336"/>
        <v>雷震子魂珠-7 等级-0</v>
      </c>
      <c r="BC1424" s="25" t="s">
        <v>43</v>
      </c>
      <c r="BD1424" s="14">
        <f t="shared" si="337"/>
        <v>0</v>
      </c>
      <c r="BE1424" s="14">
        <f>SUMIFS(BD$4:BD1424,$AU$4:$AU1424,"="&amp;$AU1424,$AY$4:$AY1424,"="&amp;$AY1424)</f>
        <v>0</v>
      </c>
      <c r="BF1424" s="25" t="s">
        <v>846</v>
      </c>
      <c r="BG1424" s="14">
        <f t="shared" si="338"/>
        <v>0</v>
      </c>
      <c r="BH1424" s="14">
        <f>SUMIFS(BG$4:BG1424,AU$4:AU1424,"="&amp;AU1424,AY$4:AY1424,"="&amp;AY1424)</f>
        <v>0</v>
      </c>
      <c r="BI1424" s="25" t="s">
        <v>847</v>
      </c>
      <c r="BJ1424" s="14">
        <f t="shared" si="339"/>
        <v>0</v>
      </c>
      <c r="BK1424" s="14">
        <f>SUMIFS(BJ$4:BJ1424,$AU$4:$AU1424,"="&amp;$AU1424,$AY$4:$AY1424,"="&amp;$AY1424)</f>
        <v>0</v>
      </c>
    </row>
    <row r="1425" spans="46:63" ht="16.5" x14ac:dyDescent="0.2">
      <c r="AT1425" s="13">
        <v>1422</v>
      </c>
      <c r="AU1425" s="13">
        <f t="shared" si="331"/>
        <v>18</v>
      </c>
      <c r="AV1425" s="14">
        <f t="shared" si="332"/>
        <v>202607</v>
      </c>
      <c r="AW1425" s="14">
        <f t="shared" si="333"/>
        <v>1102026</v>
      </c>
      <c r="AX1425" s="13" t="s">
        <v>816</v>
      </c>
      <c r="AY1425" s="13">
        <f t="shared" si="334"/>
        <v>7</v>
      </c>
      <c r="AZ1425" s="13" t="s">
        <v>837</v>
      </c>
      <c r="BA1425" s="14">
        <f t="shared" si="335"/>
        <v>1</v>
      </c>
      <c r="BB1425" s="14" t="str">
        <f t="shared" si="336"/>
        <v>雷震子魂珠-7 等级-1</v>
      </c>
      <c r="BC1425" s="25" t="s">
        <v>43</v>
      </c>
      <c r="BD1425" s="14">
        <f t="shared" si="337"/>
        <v>288</v>
      </c>
      <c r="BE1425" s="14">
        <f>SUMIFS(BD$4:BD1425,$AU$4:$AU1425,"="&amp;$AU1425,$AY$4:$AY1425,"="&amp;$AY1425)</f>
        <v>288</v>
      </c>
      <c r="BF1425" s="25" t="s">
        <v>846</v>
      </c>
      <c r="BG1425" s="14">
        <f t="shared" si="338"/>
        <v>108</v>
      </c>
      <c r="BH1425" s="14">
        <f>SUMIFS(BG$4:BG1425,AU$4:AU1425,"="&amp;AU1425,AY$4:AY1425,"="&amp;AY1425)</f>
        <v>108</v>
      </c>
      <c r="BI1425" s="25" t="s">
        <v>847</v>
      </c>
      <c r="BJ1425" s="14">
        <f t="shared" si="339"/>
        <v>4320</v>
      </c>
      <c r="BK1425" s="14">
        <f>SUMIFS(BJ$4:BJ1425,$AU$4:$AU1425,"="&amp;$AU1425,$AY$4:$AY1425,"="&amp;$AY1425)</f>
        <v>4320</v>
      </c>
    </row>
    <row r="1426" spans="46:63" ht="16.5" x14ac:dyDescent="0.2">
      <c r="AT1426" s="13">
        <v>1423</v>
      </c>
      <c r="AU1426" s="13">
        <f t="shared" si="331"/>
        <v>18</v>
      </c>
      <c r="AV1426" s="14">
        <f t="shared" si="332"/>
        <v>202607</v>
      </c>
      <c r="AW1426" s="14">
        <f t="shared" si="333"/>
        <v>1102026</v>
      </c>
      <c r="AX1426" s="13" t="s">
        <v>816</v>
      </c>
      <c r="AY1426" s="13">
        <f t="shared" si="334"/>
        <v>7</v>
      </c>
      <c r="AZ1426" s="13" t="s">
        <v>837</v>
      </c>
      <c r="BA1426" s="14">
        <f t="shared" si="335"/>
        <v>2</v>
      </c>
      <c r="BB1426" s="14" t="str">
        <f t="shared" si="336"/>
        <v>雷震子魂珠-7 等级-2</v>
      </c>
      <c r="BC1426" s="25" t="s">
        <v>43</v>
      </c>
      <c r="BD1426" s="14">
        <f t="shared" si="337"/>
        <v>432</v>
      </c>
      <c r="BE1426" s="14">
        <f>SUMIFS(BD$4:BD1426,$AU$4:$AU1426,"="&amp;$AU1426,$AY$4:$AY1426,"="&amp;$AY1426)</f>
        <v>720</v>
      </c>
      <c r="BF1426" s="25" t="s">
        <v>846</v>
      </c>
      <c r="BG1426" s="14">
        <f t="shared" si="338"/>
        <v>162</v>
      </c>
      <c r="BH1426" s="14">
        <f>SUMIFS(BG$4:BG1426,AU$4:AU1426,"="&amp;AU1426,AY$4:AY1426,"="&amp;AY1426)</f>
        <v>270</v>
      </c>
      <c r="BI1426" s="25" t="s">
        <v>847</v>
      </c>
      <c r="BJ1426" s="14">
        <f t="shared" si="339"/>
        <v>6480</v>
      </c>
      <c r="BK1426" s="14">
        <f>SUMIFS(BJ$4:BJ1426,$AU$4:$AU1426,"="&amp;$AU1426,$AY$4:$AY1426,"="&amp;$AY1426)</f>
        <v>10800</v>
      </c>
    </row>
    <row r="1427" spans="46:63" ht="16.5" x14ac:dyDescent="0.2">
      <c r="AT1427" s="13">
        <v>1424</v>
      </c>
      <c r="AU1427" s="13">
        <f t="shared" si="331"/>
        <v>18</v>
      </c>
      <c r="AV1427" s="14">
        <f t="shared" si="332"/>
        <v>202607</v>
      </c>
      <c r="AW1427" s="14">
        <f t="shared" si="333"/>
        <v>1102026</v>
      </c>
      <c r="AX1427" s="13" t="s">
        <v>816</v>
      </c>
      <c r="AY1427" s="13">
        <f t="shared" si="334"/>
        <v>7</v>
      </c>
      <c r="AZ1427" s="13" t="s">
        <v>837</v>
      </c>
      <c r="BA1427" s="14">
        <f t="shared" si="335"/>
        <v>3</v>
      </c>
      <c r="BB1427" s="14" t="str">
        <f t="shared" si="336"/>
        <v>雷震子魂珠-7 等级-3</v>
      </c>
      <c r="BC1427" s="25" t="s">
        <v>43</v>
      </c>
      <c r="BD1427" s="14">
        <f t="shared" si="337"/>
        <v>576</v>
      </c>
      <c r="BE1427" s="14">
        <f>SUMIFS(BD$4:BD1427,$AU$4:$AU1427,"="&amp;$AU1427,$AY$4:$AY1427,"="&amp;$AY1427)</f>
        <v>1296</v>
      </c>
      <c r="BF1427" s="25" t="s">
        <v>846</v>
      </c>
      <c r="BG1427" s="14">
        <f t="shared" si="338"/>
        <v>216</v>
      </c>
      <c r="BH1427" s="14">
        <f>SUMIFS(BG$4:BG1427,AU$4:AU1427,"="&amp;AU1427,AY$4:AY1427,"="&amp;AY1427)</f>
        <v>486</v>
      </c>
      <c r="BI1427" s="25" t="s">
        <v>847</v>
      </c>
      <c r="BJ1427" s="14">
        <f t="shared" si="339"/>
        <v>8640</v>
      </c>
      <c r="BK1427" s="14">
        <f>SUMIFS(BJ$4:BJ1427,$AU$4:$AU1427,"="&amp;$AU1427,$AY$4:$AY1427,"="&amp;$AY1427)</f>
        <v>19440</v>
      </c>
    </row>
    <row r="1428" spans="46:63" ht="16.5" x14ac:dyDescent="0.2">
      <c r="AT1428" s="13">
        <v>1425</v>
      </c>
      <c r="AU1428" s="13">
        <f t="shared" si="331"/>
        <v>18</v>
      </c>
      <c r="AV1428" s="14">
        <f t="shared" si="332"/>
        <v>202607</v>
      </c>
      <c r="AW1428" s="14">
        <f t="shared" si="333"/>
        <v>1102026</v>
      </c>
      <c r="AX1428" s="13" t="s">
        <v>816</v>
      </c>
      <c r="AY1428" s="13">
        <f t="shared" si="334"/>
        <v>7</v>
      </c>
      <c r="AZ1428" s="13" t="s">
        <v>837</v>
      </c>
      <c r="BA1428" s="14">
        <f t="shared" si="335"/>
        <v>4</v>
      </c>
      <c r="BB1428" s="14" t="str">
        <f t="shared" si="336"/>
        <v>雷震子魂珠-7 等级-4</v>
      </c>
      <c r="BC1428" s="25" t="s">
        <v>43</v>
      </c>
      <c r="BD1428" s="14">
        <f t="shared" si="337"/>
        <v>864</v>
      </c>
      <c r="BE1428" s="14">
        <f>SUMIFS(BD$4:BD1428,$AU$4:$AU1428,"="&amp;$AU1428,$AY$4:$AY1428,"="&amp;$AY1428)</f>
        <v>2160</v>
      </c>
      <c r="BF1428" s="25" t="s">
        <v>846</v>
      </c>
      <c r="BG1428" s="14">
        <f t="shared" si="338"/>
        <v>324</v>
      </c>
      <c r="BH1428" s="14">
        <f>SUMIFS(BG$4:BG1428,AU$4:AU1428,"="&amp;AU1428,AY$4:AY1428,"="&amp;AY1428)</f>
        <v>810</v>
      </c>
      <c r="BI1428" s="25" t="s">
        <v>847</v>
      </c>
      <c r="BJ1428" s="14">
        <f t="shared" si="339"/>
        <v>12960</v>
      </c>
      <c r="BK1428" s="14">
        <f>SUMIFS(BJ$4:BJ1428,$AU$4:$AU1428,"="&amp;$AU1428,$AY$4:$AY1428,"="&amp;$AY1428)</f>
        <v>32400</v>
      </c>
    </row>
    <row r="1429" spans="46:63" ht="16.5" x14ac:dyDescent="0.2">
      <c r="AT1429" s="13">
        <v>1426</v>
      </c>
      <c r="AU1429" s="13">
        <f t="shared" si="331"/>
        <v>18</v>
      </c>
      <c r="AV1429" s="14">
        <f t="shared" si="332"/>
        <v>202607</v>
      </c>
      <c r="AW1429" s="14">
        <f t="shared" si="333"/>
        <v>1102026</v>
      </c>
      <c r="AX1429" s="13" t="s">
        <v>816</v>
      </c>
      <c r="AY1429" s="13">
        <f t="shared" si="334"/>
        <v>7</v>
      </c>
      <c r="AZ1429" s="13" t="s">
        <v>837</v>
      </c>
      <c r="BA1429" s="14">
        <f t="shared" si="335"/>
        <v>5</v>
      </c>
      <c r="BB1429" s="14" t="str">
        <f t="shared" si="336"/>
        <v>雷震子魂珠-7 等级-5</v>
      </c>
      <c r="BC1429" s="25" t="s">
        <v>43</v>
      </c>
      <c r="BD1429" s="14">
        <f t="shared" si="337"/>
        <v>1152</v>
      </c>
      <c r="BE1429" s="14">
        <f>SUMIFS(BD$4:BD1429,$AU$4:$AU1429,"="&amp;$AU1429,$AY$4:$AY1429,"="&amp;$AY1429)</f>
        <v>3312</v>
      </c>
      <c r="BF1429" s="25" t="s">
        <v>846</v>
      </c>
      <c r="BG1429" s="14">
        <f t="shared" si="338"/>
        <v>432</v>
      </c>
      <c r="BH1429" s="14">
        <f>SUMIFS(BG$4:BG1429,AU$4:AU1429,"="&amp;AU1429,AY$4:AY1429,"="&amp;AY1429)</f>
        <v>1242</v>
      </c>
      <c r="BI1429" s="25" t="s">
        <v>847</v>
      </c>
      <c r="BJ1429" s="14">
        <f t="shared" si="339"/>
        <v>17280</v>
      </c>
      <c r="BK1429" s="14">
        <f>SUMIFS(BJ$4:BJ1429,$AU$4:$AU1429,"="&amp;$AU1429,$AY$4:$AY1429,"="&amp;$AY1429)</f>
        <v>49680</v>
      </c>
    </row>
    <row r="1430" spans="46:63" ht="16.5" x14ac:dyDescent="0.2">
      <c r="AT1430" s="13">
        <v>1427</v>
      </c>
      <c r="AU1430" s="13">
        <f t="shared" si="331"/>
        <v>18</v>
      </c>
      <c r="AV1430" s="14">
        <f t="shared" si="332"/>
        <v>202607</v>
      </c>
      <c r="AW1430" s="14">
        <f t="shared" si="333"/>
        <v>1102026</v>
      </c>
      <c r="AX1430" s="13" t="s">
        <v>816</v>
      </c>
      <c r="AY1430" s="13">
        <f t="shared" si="334"/>
        <v>7</v>
      </c>
      <c r="AZ1430" s="13" t="s">
        <v>837</v>
      </c>
      <c r="BA1430" s="14">
        <f t="shared" si="335"/>
        <v>6</v>
      </c>
      <c r="BB1430" s="14" t="str">
        <f t="shared" si="336"/>
        <v>雷震子魂珠-7 等级-6</v>
      </c>
      <c r="BC1430" s="25" t="s">
        <v>43</v>
      </c>
      <c r="BD1430" s="14">
        <f t="shared" si="337"/>
        <v>1440</v>
      </c>
      <c r="BE1430" s="14">
        <f>SUMIFS(BD$4:BD1430,$AU$4:$AU1430,"="&amp;$AU1430,$AY$4:$AY1430,"="&amp;$AY1430)</f>
        <v>4752</v>
      </c>
      <c r="BF1430" s="25" t="s">
        <v>846</v>
      </c>
      <c r="BG1430" s="14">
        <f t="shared" si="338"/>
        <v>540</v>
      </c>
      <c r="BH1430" s="14">
        <f>SUMIFS(BG$4:BG1430,AU$4:AU1430,"="&amp;AU1430,AY$4:AY1430,"="&amp;AY1430)</f>
        <v>1782</v>
      </c>
      <c r="BI1430" s="25" t="s">
        <v>847</v>
      </c>
      <c r="BJ1430" s="14">
        <f t="shared" si="339"/>
        <v>21600</v>
      </c>
      <c r="BK1430" s="14">
        <f>SUMIFS(BJ$4:BJ1430,$AU$4:$AU1430,"="&amp;$AU1430,$AY$4:$AY1430,"="&amp;$AY1430)</f>
        <v>71280</v>
      </c>
    </row>
    <row r="1431" spans="46:63" ht="16.5" x14ac:dyDescent="0.2">
      <c r="AT1431" s="13">
        <v>1428</v>
      </c>
      <c r="AU1431" s="13">
        <f t="shared" si="331"/>
        <v>18</v>
      </c>
      <c r="AV1431" s="14">
        <f t="shared" si="332"/>
        <v>202607</v>
      </c>
      <c r="AW1431" s="14">
        <f t="shared" si="333"/>
        <v>1102026</v>
      </c>
      <c r="AX1431" s="13" t="s">
        <v>816</v>
      </c>
      <c r="AY1431" s="13">
        <f t="shared" si="334"/>
        <v>7</v>
      </c>
      <c r="AZ1431" s="13" t="s">
        <v>837</v>
      </c>
      <c r="BA1431" s="14">
        <f t="shared" si="335"/>
        <v>7</v>
      </c>
      <c r="BB1431" s="14" t="str">
        <f t="shared" si="336"/>
        <v>雷震子魂珠-7 等级-7</v>
      </c>
      <c r="BC1431" s="25" t="s">
        <v>43</v>
      </c>
      <c r="BD1431" s="14">
        <f t="shared" si="337"/>
        <v>1728</v>
      </c>
      <c r="BE1431" s="14">
        <f>SUMIFS(BD$4:BD1431,$AU$4:$AU1431,"="&amp;$AU1431,$AY$4:$AY1431,"="&amp;$AY1431)</f>
        <v>6480</v>
      </c>
      <c r="BF1431" s="25" t="s">
        <v>846</v>
      </c>
      <c r="BG1431" s="14">
        <f t="shared" si="338"/>
        <v>648</v>
      </c>
      <c r="BH1431" s="14">
        <f>SUMIFS(BG$4:BG1431,AU$4:AU1431,"="&amp;AU1431,AY$4:AY1431,"="&amp;AY1431)</f>
        <v>2430</v>
      </c>
      <c r="BI1431" s="25" t="s">
        <v>847</v>
      </c>
      <c r="BJ1431" s="14">
        <f t="shared" si="339"/>
        <v>25920</v>
      </c>
      <c r="BK1431" s="14">
        <f>SUMIFS(BJ$4:BJ1431,$AU$4:$AU1431,"="&amp;$AU1431,$AY$4:$AY1431,"="&amp;$AY1431)</f>
        <v>97200</v>
      </c>
    </row>
    <row r="1432" spans="46:63" ht="16.5" x14ac:dyDescent="0.2">
      <c r="AT1432" s="13">
        <v>1429</v>
      </c>
      <c r="AU1432" s="13">
        <f t="shared" si="331"/>
        <v>18</v>
      </c>
      <c r="AV1432" s="14">
        <f t="shared" si="332"/>
        <v>202607</v>
      </c>
      <c r="AW1432" s="14">
        <f t="shared" si="333"/>
        <v>1102026</v>
      </c>
      <c r="AX1432" s="13" t="s">
        <v>816</v>
      </c>
      <c r="AY1432" s="13">
        <f t="shared" si="334"/>
        <v>7</v>
      </c>
      <c r="AZ1432" s="13" t="s">
        <v>837</v>
      </c>
      <c r="BA1432" s="14">
        <f t="shared" si="335"/>
        <v>8</v>
      </c>
      <c r="BB1432" s="14" t="str">
        <f t="shared" si="336"/>
        <v>雷震子魂珠-7 等级-8</v>
      </c>
      <c r="BC1432" s="25" t="s">
        <v>43</v>
      </c>
      <c r="BD1432" s="14">
        <f t="shared" si="337"/>
        <v>2016</v>
      </c>
      <c r="BE1432" s="14">
        <f>SUMIFS(BD$4:BD1432,$AU$4:$AU1432,"="&amp;$AU1432,$AY$4:$AY1432,"="&amp;$AY1432)</f>
        <v>8496</v>
      </c>
      <c r="BF1432" s="25" t="s">
        <v>846</v>
      </c>
      <c r="BG1432" s="14">
        <f t="shared" si="338"/>
        <v>756</v>
      </c>
      <c r="BH1432" s="14">
        <f>SUMIFS(BG$4:BG1432,AU$4:AU1432,"="&amp;AU1432,AY$4:AY1432,"="&amp;AY1432)</f>
        <v>3186</v>
      </c>
      <c r="BI1432" s="25" t="s">
        <v>847</v>
      </c>
      <c r="BJ1432" s="14">
        <f t="shared" si="339"/>
        <v>30240</v>
      </c>
      <c r="BK1432" s="14">
        <f>SUMIFS(BJ$4:BJ1432,$AU$4:$AU1432,"="&amp;$AU1432,$AY$4:$AY1432,"="&amp;$AY1432)</f>
        <v>127440</v>
      </c>
    </row>
    <row r="1433" spans="46:63" ht="16.5" x14ac:dyDescent="0.2">
      <c r="AT1433" s="13">
        <v>1430</v>
      </c>
      <c r="AU1433" s="13">
        <f t="shared" si="331"/>
        <v>18</v>
      </c>
      <c r="AV1433" s="14">
        <f t="shared" si="332"/>
        <v>202607</v>
      </c>
      <c r="AW1433" s="14">
        <f t="shared" si="333"/>
        <v>1102026</v>
      </c>
      <c r="AX1433" s="13" t="s">
        <v>816</v>
      </c>
      <c r="AY1433" s="13">
        <f t="shared" si="334"/>
        <v>7</v>
      </c>
      <c r="AZ1433" s="13" t="s">
        <v>837</v>
      </c>
      <c r="BA1433" s="14">
        <f t="shared" si="335"/>
        <v>9</v>
      </c>
      <c r="BB1433" s="14" t="str">
        <f t="shared" si="336"/>
        <v>雷震子魂珠-7 等级-9</v>
      </c>
      <c r="BC1433" s="25" t="s">
        <v>43</v>
      </c>
      <c r="BD1433" s="14">
        <f t="shared" si="337"/>
        <v>2304</v>
      </c>
      <c r="BE1433" s="14">
        <f>SUMIFS(BD$4:BD1433,$AU$4:$AU1433,"="&amp;$AU1433,$AY$4:$AY1433,"="&amp;$AY1433)</f>
        <v>10800</v>
      </c>
      <c r="BF1433" s="25" t="s">
        <v>846</v>
      </c>
      <c r="BG1433" s="14">
        <f t="shared" si="338"/>
        <v>864</v>
      </c>
      <c r="BH1433" s="14">
        <f>SUMIFS(BG$4:BG1433,AU$4:AU1433,"="&amp;AU1433,AY$4:AY1433,"="&amp;AY1433)</f>
        <v>4050</v>
      </c>
      <c r="BI1433" s="25" t="s">
        <v>847</v>
      </c>
      <c r="BJ1433" s="14">
        <f t="shared" si="339"/>
        <v>34560</v>
      </c>
      <c r="BK1433" s="14">
        <f>SUMIFS(BJ$4:BJ1433,$AU$4:$AU1433,"="&amp;$AU1433,$AY$4:$AY1433,"="&amp;$AY1433)</f>
        <v>162000</v>
      </c>
    </row>
    <row r="1434" spans="46:63" ht="16.5" x14ac:dyDescent="0.2">
      <c r="AT1434" s="13">
        <v>1431</v>
      </c>
      <c r="AU1434" s="13">
        <f t="shared" si="331"/>
        <v>18</v>
      </c>
      <c r="AV1434" s="14">
        <f t="shared" si="332"/>
        <v>202608</v>
      </c>
      <c r="AW1434" s="14">
        <f t="shared" si="333"/>
        <v>1102026</v>
      </c>
      <c r="AX1434" s="13" t="s">
        <v>816</v>
      </c>
      <c r="AY1434" s="13">
        <f t="shared" si="334"/>
        <v>8</v>
      </c>
      <c r="AZ1434" s="13" t="s">
        <v>837</v>
      </c>
      <c r="BA1434" s="14">
        <f t="shared" si="335"/>
        <v>0</v>
      </c>
      <c r="BB1434" s="14" t="str">
        <f t="shared" si="336"/>
        <v>雷震子魂珠-8 等级-0</v>
      </c>
      <c r="BC1434" s="25" t="s">
        <v>43</v>
      </c>
      <c r="BD1434" s="14">
        <f t="shared" si="337"/>
        <v>0</v>
      </c>
      <c r="BE1434" s="14">
        <f>SUMIFS(BD$4:BD1434,$AU$4:$AU1434,"="&amp;$AU1434,$AY$4:$AY1434,"="&amp;$AY1434)</f>
        <v>0</v>
      </c>
      <c r="BF1434" s="25" t="s">
        <v>846</v>
      </c>
      <c r="BG1434" s="14">
        <f t="shared" si="338"/>
        <v>0</v>
      </c>
      <c r="BH1434" s="14">
        <f>SUMIFS(BG$4:BG1434,AU$4:AU1434,"="&amp;AU1434,AY$4:AY1434,"="&amp;AY1434)</f>
        <v>0</v>
      </c>
      <c r="BI1434" s="25" t="s">
        <v>847</v>
      </c>
      <c r="BJ1434" s="14">
        <f t="shared" si="339"/>
        <v>0</v>
      </c>
      <c r="BK1434" s="14">
        <f>SUMIFS(BJ$4:BJ1434,$AU$4:$AU1434,"="&amp;$AU1434,$AY$4:$AY1434,"="&amp;$AY1434)</f>
        <v>0</v>
      </c>
    </row>
    <row r="1435" spans="46:63" ht="16.5" x14ac:dyDescent="0.2">
      <c r="AT1435" s="13">
        <v>1432</v>
      </c>
      <c r="AU1435" s="13">
        <f t="shared" si="331"/>
        <v>18</v>
      </c>
      <c r="AV1435" s="14">
        <f t="shared" si="332"/>
        <v>202608</v>
      </c>
      <c r="AW1435" s="14">
        <f t="shared" si="333"/>
        <v>1102026</v>
      </c>
      <c r="AX1435" s="13" t="s">
        <v>816</v>
      </c>
      <c r="AY1435" s="13">
        <f t="shared" si="334"/>
        <v>8</v>
      </c>
      <c r="AZ1435" s="13" t="s">
        <v>837</v>
      </c>
      <c r="BA1435" s="14">
        <f t="shared" si="335"/>
        <v>1</v>
      </c>
      <c r="BB1435" s="14" t="str">
        <f t="shared" si="336"/>
        <v>雷震子魂珠-8 等级-1</v>
      </c>
      <c r="BC1435" s="25" t="s">
        <v>43</v>
      </c>
      <c r="BD1435" s="14">
        <f t="shared" si="337"/>
        <v>384</v>
      </c>
      <c r="BE1435" s="14">
        <f>SUMIFS(BD$4:BD1435,$AU$4:$AU1435,"="&amp;$AU1435,$AY$4:$AY1435,"="&amp;$AY1435)</f>
        <v>384</v>
      </c>
      <c r="BF1435" s="25" t="s">
        <v>846</v>
      </c>
      <c r="BG1435" s="14">
        <f t="shared" si="338"/>
        <v>144</v>
      </c>
      <c r="BH1435" s="14">
        <f>SUMIFS(BG$4:BG1435,AU$4:AU1435,"="&amp;AU1435,AY$4:AY1435,"="&amp;AY1435)</f>
        <v>144</v>
      </c>
      <c r="BI1435" s="25" t="s">
        <v>847</v>
      </c>
      <c r="BJ1435" s="14">
        <f t="shared" si="339"/>
        <v>5760</v>
      </c>
      <c r="BK1435" s="14">
        <f>SUMIFS(BJ$4:BJ1435,$AU$4:$AU1435,"="&amp;$AU1435,$AY$4:$AY1435,"="&amp;$AY1435)</f>
        <v>5760</v>
      </c>
    </row>
    <row r="1436" spans="46:63" ht="16.5" x14ac:dyDescent="0.2">
      <c r="AT1436" s="13">
        <v>1433</v>
      </c>
      <c r="AU1436" s="13">
        <f t="shared" si="331"/>
        <v>18</v>
      </c>
      <c r="AV1436" s="14">
        <f t="shared" si="332"/>
        <v>202608</v>
      </c>
      <c r="AW1436" s="14">
        <f t="shared" si="333"/>
        <v>1102026</v>
      </c>
      <c r="AX1436" s="13" t="s">
        <v>816</v>
      </c>
      <c r="AY1436" s="13">
        <f t="shared" si="334"/>
        <v>8</v>
      </c>
      <c r="AZ1436" s="13" t="s">
        <v>837</v>
      </c>
      <c r="BA1436" s="14">
        <f t="shared" si="335"/>
        <v>2</v>
      </c>
      <c r="BB1436" s="14" t="str">
        <f t="shared" si="336"/>
        <v>雷震子魂珠-8 等级-2</v>
      </c>
      <c r="BC1436" s="25" t="s">
        <v>43</v>
      </c>
      <c r="BD1436" s="14">
        <f t="shared" si="337"/>
        <v>576</v>
      </c>
      <c r="BE1436" s="14">
        <f>SUMIFS(BD$4:BD1436,$AU$4:$AU1436,"="&amp;$AU1436,$AY$4:$AY1436,"="&amp;$AY1436)</f>
        <v>960</v>
      </c>
      <c r="BF1436" s="25" t="s">
        <v>846</v>
      </c>
      <c r="BG1436" s="14">
        <f t="shared" si="338"/>
        <v>216</v>
      </c>
      <c r="BH1436" s="14">
        <f>SUMIFS(BG$4:BG1436,AU$4:AU1436,"="&amp;AU1436,AY$4:AY1436,"="&amp;AY1436)</f>
        <v>360</v>
      </c>
      <c r="BI1436" s="25" t="s">
        <v>847</v>
      </c>
      <c r="BJ1436" s="14">
        <f t="shared" si="339"/>
        <v>8640</v>
      </c>
      <c r="BK1436" s="14">
        <f>SUMIFS(BJ$4:BJ1436,$AU$4:$AU1436,"="&amp;$AU1436,$AY$4:$AY1436,"="&amp;$AY1436)</f>
        <v>14400</v>
      </c>
    </row>
    <row r="1437" spans="46:63" ht="16.5" x14ac:dyDescent="0.2">
      <c r="AT1437" s="13">
        <v>1434</v>
      </c>
      <c r="AU1437" s="13">
        <f t="shared" si="331"/>
        <v>18</v>
      </c>
      <c r="AV1437" s="14">
        <f t="shared" si="332"/>
        <v>202608</v>
      </c>
      <c r="AW1437" s="14">
        <f t="shared" si="333"/>
        <v>1102026</v>
      </c>
      <c r="AX1437" s="13" t="s">
        <v>816</v>
      </c>
      <c r="AY1437" s="13">
        <f t="shared" si="334"/>
        <v>8</v>
      </c>
      <c r="AZ1437" s="13" t="s">
        <v>837</v>
      </c>
      <c r="BA1437" s="14">
        <f t="shared" si="335"/>
        <v>3</v>
      </c>
      <c r="BB1437" s="14" t="str">
        <f t="shared" si="336"/>
        <v>雷震子魂珠-8 等级-3</v>
      </c>
      <c r="BC1437" s="25" t="s">
        <v>43</v>
      </c>
      <c r="BD1437" s="14">
        <f t="shared" si="337"/>
        <v>768</v>
      </c>
      <c r="BE1437" s="14">
        <f>SUMIFS(BD$4:BD1437,$AU$4:$AU1437,"="&amp;$AU1437,$AY$4:$AY1437,"="&amp;$AY1437)</f>
        <v>1728</v>
      </c>
      <c r="BF1437" s="25" t="s">
        <v>846</v>
      </c>
      <c r="BG1437" s="14">
        <f t="shared" si="338"/>
        <v>288</v>
      </c>
      <c r="BH1437" s="14">
        <f>SUMIFS(BG$4:BG1437,AU$4:AU1437,"="&amp;AU1437,AY$4:AY1437,"="&amp;AY1437)</f>
        <v>648</v>
      </c>
      <c r="BI1437" s="25" t="s">
        <v>847</v>
      </c>
      <c r="BJ1437" s="14">
        <f t="shared" si="339"/>
        <v>11520</v>
      </c>
      <c r="BK1437" s="14">
        <f>SUMIFS(BJ$4:BJ1437,$AU$4:$AU1437,"="&amp;$AU1437,$AY$4:$AY1437,"="&amp;$AY1437)</f>
        <v>25920</v>
      </c>
    </row>
    <row r="1438" spans="46:63" ht="16.5" x14ac:dyDescent="0.2">
      <c r="AT1438" s="13">
        <v>1435</v>
      </c>
      <c r="AU1438" s="13">
        <f t="shared" si="331"/>
        <v>18</v>
      </c>
      <c r="AV1438" s="14">
        <f t="shared" si="332"/>
        <v>202608</v>
      </c>
      <c r="AW1438" s="14">
        <f t="shared" si="333"/>
        <v>1102026</v>
      </c>
      <c r="AX1438" s="13" t="s">
        <v>816</v>
      </c>
      <c r="AY1438" s="13">
        <f t="shared" si="334"/>
        <v>8</v>
      </c>
      <c r="AZ1438" s="13" t="s">
        <v>837</v>
      </c>
      <c r="BA1438" s="14">
        <f t="shared" si="335"/>
        <v>4</v>
      </c>
      <c r="BB1438" s="14" t="str">
        <f t="shared" si="336"/>
        <v>雷震子魂珠-8 等级-4</v>
      </c>
      <c r="BC1438" s="25" t="s">
        <v>43</v>
      </c>
      <c r="BD1438" s="14">
        <f t="shared" si="337"/>
        <v>1152</v>
      </c>
      <c r="BE1438" s="14">
        <f>SUMIFS(BD$4:BD1438,$AU$4:$AU1438,"="&amp;$AU1438,$AY$4:$AY1438,"="&amp;$AY1438)</f>
        <v>2880</v>
      </c>
      <c r="BF1438" s="25" t="s">
        <v>846</v>
      </c>
      <c r="BG1438" s="14">
        <f t="shared" si="338"/>
        <v>432</v>
      </c>
      <c r="BH1438" s="14">
        <f>SUMIFS(BG$4:BG1438,AU$4:AU1438,"="&amp;AU1438,AY$4:AY1438,"="&amp;AY1438)</f>
        <v>1080</v>
      </c>
      <c r="BI1438" s="25" t="s">
        <v>847</v>
      </c>
      <c r="BJ1438" s="14">
        <f t="shared" si="339"/>
        <v>17280</v>
      </c>
      <c r="BK1438" s="14">
        <f>SUMIFS(BJ$4:BJ1438,$AU$4:$AU1438,"="&amp;$AU1438,$AY$4:$AY1438,"="&amp;$AY1438)</f>
        <v>43200</v>
      </c>
    </row>
    <row r="1439" spans="46:63" ht="16.5" x14ac:dyDescent="0.2">
      <c r="AT1439" s="13">
        <v>1436</v>
      </c>
      <c r="AU1439" s="13">
        <f t="shared" si="331"/>
        <v>18</v>
      </c>
      <c r="AV1439" s="14">
        <f t="shared" si="332"/>
        <v>202608</v>
      </c>
      <c r="AW1439" s="14">
        <f t="shared" si="333"/>
        <v>1102026</v>
      </c>
      <c r="AX1439" s="13" t="s">
        <v>816</v>
      </c>
      <c r="AY1439" s="13">
        <f t="shared" si="334"/>
        <v>8</v>
      </c>
      <c r="AZ1439" s="13" t="s">
        <v>837</v>
      </c>
      <c r="BA1439" s="14">
        <f t="shared" si="335"/>
        <v>5</v>
      </c>
      <c r="BB1439" s="14" t="str">
        <f t="shared" si="336"/>
        <v>雷震子魂珠-8 等级-5</v>
      </c>
      <c r="BC1439" s="25" t="s">
        <v>43</v>
      </c>
      <c r="BD1439" s="14">
        <f t="shared" si="337"/>
        <v>1536</v>
      </c>
      <c r="BE1439" s="14">
        <f>SUMIFS(BD$4:BD1439,$AU$4:$AU1439,"="&amp;$AU1439,$AY$4:$AY1439,"="&amp;$AY1439)</f>
        <v>4416</v>
      </c>
      <c r="BF1439" s="25" t="s">
        <v>846</v>
      </c>
      <c r="BG1439" s="14">
        <f t="shared" si="338"/>
        <v>576</v>
      </c>
      <c r="BH1439" s="14">
        <f>SUMIFS(BG$4:BG1439,AU$4:AU1439,"="&amp;AU1439,AY$4:AY1439,"="&amp;AY1439)</f>
        <v>1656</v>
      </c>
      <c r="BI1439" s="25" t="s">
        <v>847</v>
      </c>
      <c r="BJ1439" s="14">
        <f t="shared" si="339"/>
        <v>23040</v>
      </c>
      <c r="BK1439" s="14">
        <f>SUMIFS(BJ$4:BJ1439,$AU$4:$AU1439,"="&amp;$AU1439,$AY$4:$AY1439,"="&amp;$AY1439)</f>
        <v>66240</v>
      </c>
    </row>
    <row r="1440" spans="46:63" ht="16.5" x14ac:dyDescent="0.2">
      <c r="AT1440" s="13">
        <v>1437</v>
      </c>
      <c r="AU1440" s="13">
        <f t="shared" si="331"/>
        <v>18</v>
      </c>
      <c r="AV1440" s="14">
        <f t="shared" si="332"/>
        <v>202608</v>
      </c>
      <c r="AW1440" s="14">
        <f t="shared" si="333"/>
        <v>1102026</v>
      </c>
      <c r="AX1440" s="13" t="s">
        <v>816</v>
      </c>
      <c r="AY1440" s="13">
        <f t="shared" si="334"/>
        <v>8</v>
      </c>
      <c r="AZ1440" s="13" t="s">
        <v>837</v>
      </c>
      <c r="BA1440" s="14">
        <f t="shared" si="335"/>
        <v>6</v>
      </c>
      <c r="BB1440" s="14" t="str">
        <f t="shared" si="336"/>
        <v>雷震子魂珠-8 等级-6</v>
      </c>
      <c r="BC1440" s="25" t="s">
        <v>43</v>
      </c>
      <c r="BD1440" s="14">
        <f t="shared" si="337"/>
        <v>1920</v>
      </c>
      <c r="BE1440" s="14">
        <f>SUMIFS(BD$4:BD1440,$AU$4:$AU1440,"="&amp;$AU1440,$AY$4:$AY1440,"="&amp;$AY1440)</f>
        <v>6336</v>
      </c>
      <c r="BF1440" s="25" t="s">
        <v>846</v>
      </c>
      <c r="BG1440" s="14">
        <f t="shared" si="338"/>
        <v>720</v>
      </c>
      <c r="BH1440" s="14">
        <f>SUMIFS(BG$4:BG1440,AU$4:AU1440,"="&amp;AU1440,AY$4:AY1440,"="&amp;AY1440)</f>
        <v>2376</v>
      </c>
      <c r="BI1440" s="25" t="s">
        <v>847</v>
      </c>
      <c r="BJ1440" s="14">
        <f t="shared" si="339"/>
        <v>28800</v>
      </c>
      <c r="BK1440" s="14">
        <f>SUMIFS(BJ$4:BJ1440,$AU$4:$AU1440,"="&amp;$AU1440,$AY$4:$AY1440,"="&amp;$AY1440)</f>
        <v>95040</v>
      </c>
    </row>
    <row r="1441" spans="46:63" ht="16.5" x14ac:dyDescent="0.2">
      <c r="AT1441" s="13">
        <v>1438</v>
      </c>
      <c r="AU1441" s="13">
        <f t="shared" si="331"/>
        <v>18</v>
      </c>
      <c r="AV1441" s="14">
        <f t="shared" si="332"/>
        <v>202608</v>
      </c>
      <c r="AW1441" s="14">
        <f t="shared" si="333"/>
        <v>1102026</v>
      </c>
      <c r="AX1441" s="13" t="s">
        <v>816</v>
      </c>
      <c r="AY1441" s="13">
        <f t="shared" si="334"/>
        <v>8</v>
      </c>
      <c r="AZ1441" s="13" t="s">
        <v>837</v>
      </c>
      <c r="BA1441" s="14">
        <f t="shared" si="335"/>
        <v>7</v>
      </c>
      <c r="BB1441" s="14" t="str">
        <f t="shared" si="336"/>
        <v>雷震子魂珠-8 等级-7</v>
      </c>
      <c r="BC1441" s="25" t="s">
        <v>43</v>
      </c>
      <c r="BD1441" s="14">
        <f t="shared" si="337"/>
        <v>2304</v>
      </c>
      <c r="BE1441" s="14">
        <f>SUMIFS(BD$4:BD1441,$AU$4:$AU1441,"="&amp;$AU1441,$AY$4:$AY1441,"="&amp;$AY1441)</f>
        <v>8640</v>
      </c>
      <c r="BF1441" s="25" t="s">
        <v>846</v>
      </c>
      <c r="BG1441" s="14">
        <f t="shared" si="338"/>
        <v>864</v>
      </c>
      <c r="BH1441" s="14">
        <f>SUMIFS(BG$4:BG1441,AU$4:AU1441,"="&amp;AU1441,AY$4:AY1441,"="&amp;AY1441)</f>
        <v>3240</v>
      </c>
      <c r="BI1441" s="25" t="s">
        <v>847</v>
      </c>
      <c r="BJ1441" s="14">
        <f t="shared" si="339"/>
        <v>34560</v>
      </c>
      <c r="BK1441" s="14">
        <f>SUMIFS(BJ$4:BJ1441,$AU$4:$AU1441,"="&amp;$AU1441,$AY$4:$AY1441,"="&amp;$AY1441)</f>
        <v>129600</v>
      </c>
    </row>
    <row r="1442" spans="46:63" ht="16.5" x14ac:dyDescent="0.2">
      <c r="AT1442" s="13">
        <v>1439</v>
      </c>
      <c r="AU1442" s="13">
        <f t="shared" si="331"/>
        <v>18</v>
      </c>
      <c r="AV1442" s="14">
        <f t="shared" si="332"/>
        <v>202608</v>
      </c>
      <c r="AW1442" s="14">
        <f t="shared" si="333"/>
        <v>1102026</v>
      </c>
      <c r="AX1442" s="13" t="s">
        <v>816</v>
      </c>
      <c r="AY1442" s="13">
        <f t="shared" si="334"/>
        <v>8</v>
      </c>
      <c r="AZ1442" s="13" t="s">
        <v>837</v>
      </c>
      <c r="BA1442" s="14">
        <f t="shared" si="335"/>
        <v>8</v>
      </c>
      <c r="BB1442" s="14" t="str">
        <f t="shared" si="336"/>
        <v>雷震子魂珠-8 等级-8</v>
      </c>
      <c r="BC1442" s="25" t="s">
        <v>43</v>
      </c>
      <c r="BD1442" s="14">
        <f t="shared" si="337"/>
        <v>2688</v>
      </c>
      <c r="BE1442" s="14">
        <f>SUMIFS(BD$4:BD1442,$AU$4:$AU1442,"="&amp;$AU1442,$AY$4:$AY1442,"="&amp;$AY1442)</f>
        <v>11328</v>
      </c>
      <c r="BF1442" s="25" t="s">
        <v>846</v>
      </c>
      <c r="BG1442" s="14">
        <f t="shared" si="338"/>
        <v>1008</v>
      </c>
      <c r="BH1442" s="14">
        <f>SUMIFS(BG$4:BG1442,AU$4:AU1442,"="&amp;AU1442,AY$4:AY1442,"="&amp;AY1442)</f>
        <v>4248</v>
      </c>
      <c r="BI1442" s="25" t="s">
        <v>847</v>
      </c>
      <c r="BJ1442" s="14">
        <f t="shared" si="339"/>
        <v>40320</v>
      </c>
      <c r="BK1442" s="14">
        <f>SUMIFS(BJ$4:BJ1442,$AU$4:$AU1442,"="&amp;$AU1442,$AY$4:$AY1442,"="&amp;$AY1442)</f>
        <v>169920</v>
      </c>
    </row>
    <row r="1443" spans="46:63" ht="16.5" x14ac:dyDescent="0.2">
      <c r="AT1443" s="13">
        <v>1440</v>
      </c>
      <c r="AU1443" s="13">
        <f t="shared" si="331"/>
        <v>18</v>
      </c>
      <c r="AV1443" s="14">
        <f t="shared" si="332"/>
        <v>202608</v>
      </c>
      <c r="AW1443" s="14">
        <f t="shared" si="333"/>
        <v>1102026</v>
      </c>
      <c r="AX1443" s="13" t="s">
        <v>816</v>
      </c>
      <c r="AY1443" s="13">
        <f t="shared" si="334"/>
        <v>8</v>
      </c>
      <c r="AZ1443" s="13" t="s">
        <v>837</v>
      </c>
      <c r="BA1443" s="14">
        <f t="shared" si="335"/>
        <v>9</v>
      </c>
      <c r="BB1443" s="14" t="str">
        <f t="shared" si="336"/>
        <v>雷震子魂珠-8 等级-9</v>
      </c>
      <c r="BC1443" s="25" t="s">
        <v>43</v>
      </c>
      <c r="BD1443" s="14">
        <f t="shared" si="337"/>
        <v>3072</v>
      </c>
      <c r="BE1443" s="14">
        <f>SUMIFS(BD$4:BD1443,$AU$4:$AU1443,"="&amp;$AU1443,$AY$4:$AY1443,"="&amp;$AY1443)</f>
        <v>14400</v>
      </c>
      <c r="BF1443" s="25" t="s">
        <v>846</v>
      </c>
      <c r="BG1443" s="14">
        <f t="shared" si="338"/>
        <v>1152</v>
      </c>
      <c r="BH1443" s="14">
        <f>SUMIFS(BG$4:BG1443,AU$4:AU1443,"="&amp;AU1443,AY$4:AY1443,"="&amp;AY1443)</f>
        <v>5400</v>
      </c>
      <c r="BI1443" s="25" t="s">
        <v>847</v>
      </c>
      <c r="BJ1443" s="14">
        <f t="shared" si="339"/>
        <v>46080</v>
      </c>
      <c r="BK1443" s="14">
        <f>SUMIFS(BJ$4:BJ1443,$AU$4:$AU1443,"="&amp;$AU1443,$AY$4:$AY1443,"="&amp;$AY1443)</f>
        <v>216000</v>
      </c>
    </row>
    <row r="1444" spans="46:63" ht="16.5" x14ac:dyDescent="0.2">
      <c r="AT1444" s="13">
        <v>1441</v>
      </c>
      <c r="AU1444" s="13">
        <f t="shared" si="331"/>
        <v>19</v>
      </c>
      <c r="AV1444" s="14">
        <f t="shared" si="332"/>
        <v>202801</v>
      </c>
      <c r="AW1444" s="14">
        <f t="shared" si="333"/>
        <v>1102028</v>
      </c>
      <c r="AX1444" s="13" t="s">
        <v>816</v>
      </c>
      <c r="AY1444" s="13">
        <f t="shared" si="334"/>
        <v>1</v>
      </c>
      <c r="AZ1444" s="13" t="s">
        <v>837</v>
      </c>
      <c r="BA1444" s="14">
        <f t="shared" si="335"/>
        <v>0</v>
      </c>
      <c r="BB1444" s="14" t="str">
        <f t="shared" si="336"/>
        <v>吕布魂珠-1 等级-0</v>
      </c>
      <c r="BC1444" s="25" t="s">
        <v>43</v>
      </c>
      <c r="BD1444" s="14">
        <f t="shared" si="337"/>
        <v>0</v>
      </c>
      <c r="BE1444" s="14">
        <f>SUMIFS(BD$4:BD1444,$AU$4:$AU1444,"="&amp;$AU1444,$AY$4:$AY1444,"="&amp;$AY1444)</f>
        <v>0</v>
      </c>
      <c r="BF1444" s="25" t="s">
        <v>846</v>
      </c>
      <c r="BG1444" s="14">
        <f t="shared" si="338"/>
        <v>0</v>
      </c>
      <c r="BH1444" s="14">
        <f>SUMIFS(BG$4:BG1444,AU$4:AU1444,"="&amp;AU1444,AY$4:AY1444,"="&amp;AY1444)</f>
        <v>0</v>
      </c>
      <c r="BI1444" s="25" t="s">
        <v>847</v>
      </c>
      <c r="BJ1444" s="14">
        <f t="shared" si="339"/>
        <v>0</v>
      </c>
      <c r="BK1444" s="14">
        <f>SUMIFS(BJ$4:BJ1444,$AU$4:$AU1444,"="&amp;$AU1444,$AY$4:$AY1444,"="&amp;$AY1444)</f>
        <v>0</v>
      </c>
    </row>
    <row r="1445" spans="46:63" ht="16.5" x14ac:dyDescent="0.2">
      <c r="AT1445" s="13">
        <v>1442</v>
      </c>
      <c r="AU1445" s="13">
        <f t="shared" si="331"/>
        <v>19</v>
      </c>
      <c r="AV1445" s="14">
        <f t="shared" si="332"/>
        <v>202801</v>
      </c>
      <c r="AW1445" s="14">
        <f t="shared" si="333"/>
        <v>1102028</v>
      </c>
      <c r="AX1445" s="13" t="s">
        <v>816</v>
      </c>
      <c r="AY1445" s="13">
        <f t="shared" si="334"/>
        <v>1</v>
      </c>
      <c r="AZ1445" s="13" t="s">
        <v>837</v>
      </c>
      <c r="BA1445" s="14">
        <f t="shared" si="335"/>
        <v>1</v>
      </c>
      <c r="BB1445" s="14" t="str">
        <f t="shared" si="336"/>
        <v>吕布魂珠-1 等级-1</v>
      </c>
      <c r="BC1445" s="25" t="s">
        <v>43</v>
      </c>
      <c r="BD1445" s="14">
        <f t="shared" si="337"/>
        <v>54</v>
      </c>
      <c r="BE1445" s="14">
        <f>SUMIFS(BD$4:BD1445,$AU$4:$AU1445,"="&amp;$AU1445,$AY$4:$AY1445,"="&amp;$AY1445)</f>
        <v>54</v>
      </c>
      <c r="BF1445" s="25" t="s">
        <v>846</v>
      </c>
      <c r="BG1445" s="14">
        <f t="shared" si="338"/>
        <v>27</v>
      </c>
      <c r="BH1445" s="14">
        <f>SUMIFS(BG$4:BG1445,AU$4:AU1445,"="&amp;AU1445,AY$4:AY1445,"="&amp;AY1445)</f>
        <v>27</v>
      </c>
      <c r="BI1445" s="25" t="s">
        <v>847</v>
      </c>
      <c r="BJ1445" s="14">
        <f t="shared" si="339"/>
        <v>960</v>
      </c>
      <c r="BK1445" s="14">
        <f>SUMIFS(BJ$4:BJ1445,$AU$4:$AU1445,"="&amp;$AU1445,$AY$4:$AY1445,"="&amp;$AY1445)</f>
        <v>960</v>
      </c>
    </row>
    <row r="1446" spans="46:63" ht="16.5" x14ac:dyDescent="0.2">
      <c r="AT1446" s="13">
        <v>1443</v>
      </c>
      <c r="AU1446" s="13">
        <f t="shared" si="331"/>
        <v>19</v>
      </c>
      <c r="AV1446" s="14">
        <f t="shared" si="332"/>
        <v>202801</v>
      </c>
      <c r="AW1446" s="14">
        <f t="shared" si="333"/>
        <v>1102028</v>
      </c>
      <c r="AX1446" s="13" t="s">
        <v>816</v>
      </c>
      <c r="AY1446" s="13">
        <f t="shared" si="334"/>
        <v>1</v>
      </c>
      <c r="AZ1446" s="13" t="s">
        <v>837</v>
      </c>
      <c r="BA1446" s="14">
        <f t="shared" si="335"/>
        <v>2</v>
      </c>
      <c r="BB1446" s="14" t="str">
        <f t="shared" si="336"/>
        <v>吕布魂珠-1 等级-2</v>
      </c>
      <c r="BC1446" s="25" t="s">
        <v>43</v>
      </c>
      <c r="BD1446" s="14">
        <f t="shared" si="337"/>
        <v>81</v>
      </c>
      <c r="BE1446" s="14">
        <f>SUMIFS(BD$4:BD1446,$AU$4:$AU1446,"="&amp;$AU1446,$AY$4:$AY1446,"="&amp;$AY1446)</f>
        <v>135</v>
      </c>
      <c r="BF1446" s="25" t="s">
        <v>846</v>
      </c>
      <c r="BG1446" s="14">
        <f t="shared" si="338"/>
        <v>41</v>
      </c>
      <c r="BH1446" s="14">
        <f>SUMIFS(BG$4:BG1446,AU$4:AU1446,"="&amp;AU1446,AY$4:AY1446,"="&amp;AY1446)</f>
        <v>68</v>
      </c>
      <c r="BI1446" s="25" t="s">
        <v>847</v>
      </c>
      <c r="BJ1446" s="14">
        <f t="shared" si="339"/>
        <v>1440</v>
      </c>
      <c r="BK1446" s="14">
        <f>SUMIFS(BJ$4:BJ1446,$AU$4:$AU1446,"="&amp;$AU1446,$AY$4:$AY1446,"="&amp;$AY1446)</f>
        <v>2400</v>
      </c>
    </row>
    <row r="1447" spans="46:63" ht="16.5" x14ac:dyDescent="0.2">
      <c r="AT1447" s="13">
        <v>1444</v>
      </c>
      <c r="AU1447" s="13">
        <f t="shared" si="331"/>
        <v>19</v>
      </c>
      <c r="AV1447" s="14">
        <f t="shared" si="332"/>
        <v>202801</v>
      </c>
      <c r="AW1447" s="14">
        <f t="shared" si="333"/>
        <v>1102028</v>
      </c>
      <c r="AX1447" s="13" t="s">
        <v>816</v>
      </c>
      <c r="AY1447" s="13">
        <f t="shared" si="334"/>
        <v>1</v>
      </c>
      <c r="AZ1447" s="13" t="s">
        <v>837</v>
      </c>
      <c r="BA1447" s="14">
        <f t="shared" si="335"/>
        <v>3</v>
      </c>
      <c r="BB1447" s="14" t="str">
        <f t="shared" si="336"/>
        <v>吕布魂珠-1 等级-3</v>
      </c>
      <c r="BC1447" s="25" t="s">
        <v>43</v>
      </c>
      <c r="BD1447" s="14">
        <f t="shared" si="337"/>
        <v>108</v>
      </c>
      <c r="BE1447" s="14">
        <f>SUMIFS(BD$4:BD1447,$AU$4:$AU1447,"="&amp;$AU1447,$AY$4:$AY1447,"="&amp;$AY1447)</f>
        <v>243</v>
      </c>
      <c r="BF1447" s="25" t="s">
        <v>846</v>
      </c>
      <c r="BG1447" s="14">
        <f t="shared" si="338"/>
        <v>54</v>
      </c>
      <c r="BH1447" s="14">
        <f>SUMIFS(BG$4:BG1447,AU$4:AU1447,"="&amp;AU1447,AY$4:AY1447,"="&amp;AY1447)</f>
        <v>122</v>
      </c>
      <c r="BI1447" s="25" t="s">
        <v>847</v>
      </c>
      <c r="BJ1447" s="14">
        <f t="shared" si="339"/>
        <v>1920</v>
      </c>
      <c r="BK1447" s="14">
        <f>SUMIFS(BJ$4:BJ1447,$AU$4:$AU1447,"="&amp;$AU1447,$AY$4:$AY1447,"="&amp;$AY1447)</f>
        <v>4320</v>
      </c>
    </row>
    <row r="1448" spans="46:63" ht="16.5" x14ac:dyDescent="0.2">
      <c r="AT1448" s="13">
        <v>1445</v>
      </c>
      <c r="AU1448" s="13">
        <f t="shared" si="331"/>
        <v>19</v>
      </c>
      <c r="AV1448" s="14">
        <f t="shared" si="332"/>
        <v>202801</v>
      </c>
      <c r="AW1448" s="14">
        <f t="shared" si="333"/>
        <v>1102028</v>
      </c>
      <c r="AX1448" s="13" t="s">
        <v>816</v>
      </c>
      <c r="AY1448" s="13">
        <f t="shared" si="334"/>
        <v>1</v>
      </c>
      <c r="AZ1448" s="13" t="s">
        <v>837</v>
      </c>
      <c r="BA1448" s="14">
        <f t="shared" si="335"/>
        <v>4</v>
      </c>
      <c r="BB1448" s="14" t="str">
        <f t="shared" si="336"/>
        <v>吕布魂珠-1 等级-4</v>
      </c>
      <c r="BC1448" s="25" t="s">
        <v>43</v>
      </c>
      <c r="BD1448" s="14">
        <f t="shared" si="337"/>
        <v>162</v>
      </c>
      <c r="BE1448" s="14">
        <f>SUMIFS(BD$4:BD1448,$AU$4:$AU1448,"="&amp;$AU1448,$AY$4:$AY1448,"="&amp;$AY1448)</f>
        <v>405</v>
      </c>
      <c r="BF1448" s="25" t="s">
        <v>846</v>
      </c>
      <c r="BG1448" s="14">
        <f t="shared" si="338"/>
        <v>81</v>
      </c>
      <c r="BH1448" s="14">
        <f>SUMIFS(BG$4:BG1448,AU$4:AU1448,"="&amp;AU1448,AY$4:AY1448,"="&amp;AY1448)</f>
        <v>203</v>
      </c>
      <c r="BI1448" s="25" t="s">
        <v>847</v>
      </c>
      <c r="BJ1448" s="14">
        <f t="shared" si="339"/>
        <v>2880</v>
      </c>
      <c r="BK1448" s="14">
        <f>SUMIFS(BJ$4:BJ1448,$AU$4:$AU1448,"="&amp;$AU1448,$AY$4:$AY1448,"="&amp;$AY1448)</f>
        <v>7200</v>
      </c>
    </row>
    <row r="1449" spans="46:63" ht="16.5" x14ac:dyDescent="0.2">
      <c r="AT1449" s="13">
        <v>1446</v>
      </c>
      <c r="AU1449" s="13">
        <f t="shared" si="331"/>
        <v>19</v>
      </c>
      <c r="AV1449" s="14">
        <f t="shared" si="332"/>
        <v>202801</v>
      </c>
      <c r="AW1449" s="14">
        <f t="shared" si="333"/>
        <v>1102028</v>
      </c>
      <c r="AX1449" s="13" t="s">
        <v>816</v>
      </c>
      <c r="AY1449" s="13">
        <f t="shared" si="334"/>
        <v>1</v>
      </c>
      <c r="AZ1449" s="13" t="s">
        <v>837</v>
      </c>
      <c r="BA1449" s="14">
        <f t="shared" si="335"/>
        <v>5</v>
      </c>
      <c r="BB1449" s="14" t="str">
        <f t="shared" si="336"/>
        <v>吕布魂珠-1 等级-5</v>
      </c>
      <c r="BC1449" s="25" t="s">
        <v>43</v>
      </c>
      <c r="BD1449" s="14">
        <f t="shared" si="337"/>
        <v>216</v>
      </c>
      <c r="BE1449" s="14">
        <f>SUMIFS(BD$4:BD1449,$AU$4:$AU1449,"="&amp;$AU1449,$AY$4:$AY1449,"="&amp;$AY1449)</f>
        <v>621</v>
      </c>
      <c r="BF1449" s="25" t="s">
        <v>846</v>
      </c>
      <c r="BG1449" s="14">
        <f t="shared" si="338"/>
        <v>108</v>
      </c>
      <c r="BH1449" s="14">
        <f>SUMIFS(BG$4:BG1449,AU$4:AU1449,"="&amp;AU1449,AY$4:AY1449,"="&amp;AY1449)</f>
        <v>311</v>
      </c>
      <c r="BI1449" s="25" t="s">
        <v>847</v>
      </c>
      <c r="BJ1449" s="14">
        <f t="shared" si="339"/>
        <v>3840</v>
      </c>
      <c r="BK1449" s="14">
        <f>SUMIFS(BJ$4:BJ1449,$AU$4:$AU1449,"="&amp;$AU1449,$AY$4:$AY1449,"="&amp;$AY1449)</f>
        <v>11040</v>
      </c>
    </row>
    <row r="1450" spans="46:63" ht="16.5" x14ac:dyDescent="0.2">
      <c r="AT1450" s="13">
        <v>1447</v>
      </c>
      <c r="AU1450" s="13">
        <f t="shared" si="331"/>
        <v>19</v>
      </c>
      <c r="AV1450" s="14">
        <f t="shared" si="332"/>
        <v>202801</v>
      </c>
      <c r="AW1450" s="14">
        <f t="shared" si="333"/>
        <v>1102028</v>
      </c>
      <c r="AX1450" s="13" t="s">
        <v>816</v>
      </c>
      <c r="AY1450" s="13">
        <f t="shared" si="334"/>
        <v>1</v>
      </c>
      <c r="AZ1450" s="13" t="s">
        <v>837</v>
      </c>
      <c r="BA1450" s="14">
        <f t="shared" si="335"/>
        <v>6</v>
      </c>
      <c r="BB1450" s="14" t="str">
        <f t="shared" si="336"/>
        <v>吕布魂珠-1 等级-6</v>
      </c>
      <c r="BC1450" s="25" t="s">
        <v>43</v>
      </c>
      <c r="BD1450" s="14">
        <f t="shared" si="337"/>
        <v>270</v>
      </c>
      <c r="BE1450" s="14">
        <f>SUMIFS(BD$4:BD1450,$AU$4:$AU1450,"="&amp;$AU1450,$AY$4:$AY1450,"="&amp;$AY1450)</f>
        <v>891</v>
      </c>
      <c r="BF1450" s="25" t="s">
        <v>846</v>
      </c>
      <c r="BG1450" s="14">
        <f t="shared" si="338"/>
        <v>135</v>
      </c>
      <c r="BH1450" s="14">
        <f>SUMIFS(BG$4:BG1450,AU$4:AU1450,"="&amp;AU1450,AY$4:AY1450,"="&amp;AY1450)</f>
        <v>446</v>
      </c>
      <c r="BI1450" s="25" t="s">
        <v>847</v>
      </c>
      <c r="BJ1450" s="14">
        <f t="shared" si="339"/>
        <v>4800</v>
      </c>
      <c r="BK1450" s="14">
        <f>SUMIFS(BJ$4:BJ1450,$AU$4:$AU1450,"="&amp;$AU1450,$AY$4:$AY1450,"="&amp;$AY1450)</f>
        <v>15840</v>
      </c>
    </row>
    <row r="1451" spans="46:63" ht="16.5" x14ac:dyDescent="0.2">
      <c r="AT1451" s="13">
        <v>1448</v>
      </c>
      <c r="AU1451" s="13">
        <f t="shared" si="331"/>
        <v>19</v>
      </c>
      <c r="AV1451" s="14">
        <f t="shared" si="332"/>
        <v>202801</v>
      </c>
      <c r="AW1451" s="14">
        <f t="shared" si="333"/>
        <v>1102028</v>
      </c>
      <c r="AX1451" s="13" t="s">
        <v>816</v>
      </c>
      <c r="AY1451" s="13">
        <f t="shared" si="334"/>
        <v>1</v>
      </c>
      <c r="AZ1451" s="13" t="s">
        <v>837</v>
      </c>
      <c r="BA1451" s="14">
        <f t="shared" si="335"/>
        <v>7</v>
      </c>
      <c r="BB1451" s="14" t="str">
        <f t="shared" si="336"/>
        <v>吕布魂珠-1 等级-7</v>
      </c>
      <c r="BC1451" s="25" t="s">
        <v>43</v>
      </c>
      <c r="BD1451" s="14">
        <f t="shared" si="337"/>
        <v>324</v>
      </c>
      <c r="BE1451" s="14">
        <f>SUMIFS(BD$4:BD1451,$AU$4:$AU1451,"="&amp;$AU1451,$AY$4:$AY1451,"="&amp;$AY1451)</f>
        <v>1215</v>
      </c>
      <c r="BF1451" s="25" t="s">
        <v>846</v>
      </c>
      <c r="BG1451" s="14">
        <f t="shared" si="338"/>
        <v>162</v>
      </c>
      <c r="BH1451" s="14">
        <f>SUMIFS(BG$4:BG1451,AU$4:AU1451,"="&amp;AU1451,AY$4:AY1451,"="&amp;AY1451)</f>
        <v>608</v>
      </c>
      <c r="BI1451" s="25" t="s">
        <v>847</v>
      </c>
      <c r="BJ1451" s="14">
        <f t="shared" si="339"/>
        <v>5760</v>
      </c>
      <c r="BK1451" s="14">
        <f>SUMIFS(BJ$4:BJ1451,$AU$4:$AU1451,"="&amp;$AU1451,$AY$4:$AY1451,"="&amp;$AY1451)</f>
        <v>21600</v>
      </c>
    </row>
    <row r="1452" spans="46:63" ht="16.5" x14ac:dyDescent="0.2">
      <c r="AT1452" s="13">
        <v>1449</v>
      </c>
      <c r="AU1452" s="13">
        <f t="shared" si="331"/>
        <v>19</v>
      </c>
      <c r="AV1452" s="14">
        <f t="shared" si="332"/>
        <v>202801</v>
      </c>
      <c r="AW1452" s="14">
        <f t="shared" si="333"/>
        <v>1102028</v>
      </c>
      <c r="AX1452" s="13" t="s">
        <v>816</v>
      </c>
      <c r="AY1452" s="13">
        <f t="shared" si="334"/>
        <v>1</v>
      </c>
      <c r="AZ1452" s="13" t="s">
        <v>837</v>
      </c>
      <c r="BA1452" s="14">
        <f t="shared" si="335"/>
        <v>8</v>
      </c>
      <c r="BB1452" s="14" t="str">
        <f t="shared" si="336"/>
        <v>吕布魂珠-1 等级-8</v>
      </c>
      <c r="BC1452" s="25" t="s">
        <v>43</v>
      </c>
      <c r="BD1452" s="14">
        <f t="shared" si="337"/>
        <v>378</v>
      </c>
      <c r="BE1452" s="14">
        <f>SUMIFS(BD$4:BD1452,$AU$4:$AU1452,"="&amp;$AU1452,$AY$4:$AY1452,"="&amp;$AY1452)</f>
        <v>1593</v>
      </c>
      <c r="BF1452" s="25" t="s">
        <v>846</v>
      </c>
      <c r="BG1452" s="14">
        <f t="shared" si="338"/>
        <v>189</v>
      </c>
      <c r="BH1452" s="14">
        <f>SUMIFS(BG$4:BG1452,AU$4:AU1452,"="&amp;AU1452,AY$4:AY1452,"="&amp;AY1452)</f>
        <v>797</v>
      </c>
      <c r="BI1452" s="25" t="s">
        <v>847</v>
      </c>
      <c r="BJ1452" s="14">
        <f t="shared" si="339"/>
        <v>6720</v>
      </c>
      <c r="BK1452" s="14">
        <f>SUMIFS(BJ$4:BJ1452,$AU$4:$AU1452,"="&amp;$AU1452,$AY$4:$AY1452,"="&amp;$AY1452)</f>
        <v>28320</v>
      </c>
    </row>
    <row r="1453" spans="46:63" ht="16.5" x14ac:dyDescent="0.2">
      <c r="AT1453" s="13">
        <v>1450</v>
      </c>
      <c r="AU1453" s="13">
        <f t="shared" si="331"/>
        <v>19</v>
      </c>
      <c r="AV1453" s="14">
        <f t="shared" si="332"/>
        <v>202801</v>
      </c>
      <c r="AW1453" s="14">
        <f t="shared" si="333"/>
        <v>1102028</v>
      </c>
      <c r="AX1453" s="13" t="s">
        <v>816</v>
      </c>
      <c r="AY1453" s="13">
        <f t="shared" si="334"/>
        <v>1</v>
      </c>
      <c r="AZ1453" s="13" t="s">
        <v>837</v>
      </c>
      <c r="BA1453" s="14">
        <f t="shared" si="335"/>
        <v>9</v>
      </c>
      <c r="BB1453" s="14" t="str">
        <f t="shared" si="336"/>
        <v>吕布魂珠-1 等级-9</v>
      </c>
      <c r="BC1453" s="25" t="s">
        <v>43</v>
      </c>
      <c r="BD1453" s="14">
        <f t="shared" si="337"/>
        <v>432</v>
      </c>
      <c r="BE1453" s="14">
        <f>SUMIFS(BD$4:BD1453,$AU$4:$AU1453,"="&amp;$AU1453,$AY$4:$AY1453,"="&amp;$AY1453)</f>
        <v>2025</v>
      </c>
      <c r="BF1453" s="25" t="s">
        <v>846</v>
      </c>
      <c r="BG1453" s="14">
        <f t="shared" si="338"/>
        <v>216</v>
      </c>
      <c r="BH1453" s="14">
        <f>SUMIFS(BG$4:BG1453,AU$4:AU1453,"="&amp;AU1453,AY$4:AY1453,"="&amp;AY1453)</f>
        <v>1013</v>
      </c>
      <c r="BI1453" s="25" t="s">
        <v>847</v>
      </c>
      <c r="BJ1453" s="14">
        <f t="shared" si="339"/>
        <v>7680</v>
      </c>
      <c r="BK1453" s="14">
        <f>SUMIFS(BJ$4:BJ1453,$AU$4:$AU1453,"="&amp;$AU1453,$AY$4:$AY1453,"="&amp;$AY1453)</f>
        <v>36000</v>
      </c>
    </row>
    <row r="1454" spans="46:63" ht="16.5" x14ac:dyDescent="0.2">
      <c r="AT1454" s="13">
        <v>1451</v>
      </c>
      <c r="AU1454" s="13">
        <f t="shared" si="331"/>
        <v>19</v>
      </c>
      <c r="AV1454" s="14">
        <f t="shared" si="332"/>
        <v>202802</v>
      </c>
      <c r="AW1454" s="14">
        <f t="shared" si="333"/>
        <v>1102028</v>
      </c>
      <c r="AX1454" s="13" t="s">
        <v>816</v>
      </c>
      <c r="AY1454" s="13">
        <f t="shared" si="334"/>
        <v>2</v>
      </c>
      <c r="AZ1454" s="13" t="s">
        <v>837</v>
      </c>
      <c r="BA1454" s="14">
        <f t="shared" si="335"/>
        <v>0</v>
      </c>
      <c r="BB1454" s="14" t="str">
        <f t="shared" si="336"/>
        <v>吕布魂珠-2 等级-0</v>
      </c>
      <c r="BC1454" s="25" t="s">
        <v>43</v>
      </c>
      <c r="BD1454" s="14">
        <f t="shared" si="337"/>
        <v>0</v>
      </c>
      <c r="BE1454" s="14">
        <f>SUMIFS(BD$4:BD1454,$AU$4:$AU1454,"="&amp;$AU1454,$AY$4:$AY1454,"="&amp;$AY1454)</f>
        <v>0</v>
      </c>
      <c r="BF1454" s="25" t="s">
        <v>846</v>
      </c>
      <c r="BG1454" s="14">
        <f t="shared" si="338"/>
        <v>0</v>
      </c>
      <c r="BH1454" s="14">
        <f>SUMIFS(BG$4:BG1454,AU$4:AU1454,"="&amp;AU1454,AY$4:AY1454,"="&amp;AY1454)</f>
        <v>0</v>
      </c>
      <c r="BI1454" s="25" t="s">
        <v>847</v>
      </c>
      <c r="BJ1454" s="14">
        <f t="shared" si="339"/>
        <v>0</v>
      </c>
      <c r="BK1454" s="14">
        <f>SUMIFS(BJ$4:BJ1454,$AU$4:$AU1454,"="&amp;$AU1454,$AY$4:$AY1454,"="&amp;$AY1454)</f>
        <v>0</v>
      </c>
    </row>
    <row r="1455" spans="46:63" ht="16.5" x14ac:dyDescent="0.2">
      <c r="AT1455" s="13">
        <v>1452</v>
      </c>
      <c r="AU1455" s="13">
        <f t="shared" si="331"/>
        <v>19</v>
      </c>
      <c r="AV1455" s="14">
        <f t="shared" si="332"/>
        <v>202802</v>
      </c>
      <c r="AW1455" s="14">
        <f t="shared" si="333"/>
        <v>1102028</v>
      </c>
      <c r="AX1455" s="13" t="s">
        <v>816</v>
      </c>
      <c r="AY1455" s="13">
        <f t="shared" si="334"/>
        <v>2</v>
      </c>
      <c r="AZ1455" s="13" t="s">
        <v>837</v>
      </c>
      <c r="BA1455" s="14">
        <f t="shared" si="335"/>
        <v>1</v>
      </c>
      <c r="BB1455" s="14" t="str">
        <f t="shared" si="336"/>
        <v>吕布魂珠-2 等级-1</v>
      </c>
      <c r="BC1455" s="25" t="s">
        <v>43</v>
      </c>
      <c r="BD1455" s="14">
        <f t="shared" si="337"/>
        <v>68</v>
      </c>
      <c r="BE1455" s="14">
        <f>SUMIFS(BD$4:BD1455,$AU$4:$AU1455,"="&amp;$AU1455,$AY$4:$AY1455,"="&amp;$AY1455)</f>
        <v>68</v>
      </c>
      <c r="BF1455" s="25" t="s">
        <v>846</v>
      </c>
      <c r="BG1455" s="14">
        <f t="shared" si="338"/>
        <v>34</v>
      </c>
      <c r="BH1455" s="14">
        <f>SUMIFS(BG$4:BG1455,AU$4:AU1455,"="&amp;AU1455,AY$4:AY1455,"="&amp;AY1455)</f>
        <v>34</v>
      </c>
      <c r="BI1455" s="25" t="s">
        <v>847</v>
      </c>
      <c r="BJ1455" s="14">
        <f t="shared" si="339"/>
        <v>1200</v>
      </c>
      <c r="BK1455" s="14">
        <f>SUMIFS(BJ$4:BJ1455,$AU$4:$AU1455,"="&amp;$AU1455,$AY$4:$AY1455,"="&amp;$AY1455)</f>
        <v>1200</v>
      </c>
    </row>
    <row r="1456" spans="46:63" ht="16.5" x14ac:dyDescent="0.2">
      <c r="AT1456" s="13">
        <v>1453</v>
      </c>
      <c r="AU1456" s="13">
        <f t="shared" si="331"/>
        <v>19</v>
      </c>
      <c r="AV1456" s="14">
        <f t="shared" si="332"/>
        <v>202802</v>
      </c>
      <c r="AW1456" s="14">
        <f t="shared" si="333"/>
        <v>1102028</v>
      </c>
      <c r="AX1456" s="13" t="s">
        <v>816</v>
      </c>
      <c r="AY1456" s="13">
        <f t="shared" si="334"/>
        <v>2</v>
      </c>
      <c r="AZ1456" s="13" t="s">
        <v>837</v>
      </c>
      <c r="BA1456" s="14">
        <f t="shared" si="335"/>
        <v>2</v>
      </c>
      <c r="BB1456" s="14" t="str">
        <f t="shared" si="336"/>
        <v>吕布魂珠-2 等级-2</v>
      </c>
      <c r="BC1456" s="25" t="s">
        <v>43</v>
      </c>
      <c r="BD1456" s="14">
        <f t="shared" si="337"/>
        <v>108</v>
      </c>
      <c r="BE1456" s="14">
        <f>SUMIFS(BD$4:BD1456,$AU$4:$AU1456,"="&amp;$AU1456,$AY$4:$AY1456,"="&amp;$AY1456)</f>
        <v>176</v>
      </c>
      <c r="BF1456" s="25" t="s">
        <v>846</v>
      </c>
      <c r="BG1456" s="14">
        <f t="shared" si="338"/>
        <v>54</v>
      </c>
      <c r="BH1456" s="14">
        <f>SUMIFS(BG$4:BG1456,AU$4:AU1456,"="&amp;AU1456,AY$4:AY1456,"="&amp;AY1456)</f>
        <v>88</v>
      </c>
      <c r="BI1456" s="25" t="s">
        <v>847</v>
      </c>
      <c r="BJ1456" s="14">
        <f t="shared" si="339"/>
        <v>1920</v>
      </c>
      <c r="BK1456" s="14">
        <f>SUMIFS(BJ$4:BJ1456,$AU$4:$AU1456,"="&amp;$AU1456,$AY$4:$AY1456,"="&amp;$AY1456)</f>
        <v>3120</v>
      </c>
    </row>
    <row r="1457" spans="46:63" ht="16.5" x14ac:dyDescent="0.2">
      <c r="AT1457" s="13">
        <v>1454</v>
      </c>
      <c r="AU1457" s="13">
        <f t="shared" si="331"/>
        <v>19</v>
      </c>
      <c r="AV1457" s="14">
        <f t="shared" si="332"/>
        <v>202802</v>
      </c>
      <c r="AW1457" s="14">
        <f t="shared" si="333"/>
        <v>1102028</v>
      </c>
      <c r="AX1457" s="13" t="s">
        <v>816</v>
      </c>
      <c r="AY1457" s="13">
        <f t="shared" si="334"/>
        <v>2</v>
      </c>
      <c r="AZ1457" s="13" t="s">
        <v>837</v>
      </c>
      <c r="BA1457" s="14">
        <f t="shared" si="335"/>
        <v>3</v>
      </c>
      <c r="BB1457" s="14" t="str">
        <f t="shared" si="336"/>
        <v>吕布魂珠-2 等级-3</v>
      </c>
      <c r="BC1457" s="25" t="s">
        <v>43</v>
      </c>
      <c r="BD1457" s="14">
        <f t="shared" si="337"/>
        <v>135</v>
      </c>
      <c r="BE1457" s="14">
        <f>SUMIFS(BD$4:BD1457,$AU$4:$AU1457,"="&amp;$AU1457,$AY$4:$AY1457,"="&amp;$AY1457)</f>
        <v>311</v>
      </c>
      <c r="BF1457" s="25" t="s">
        <v>846</v>
      </c>
      <c r="BG1457" s="14">
        <f t="shared" si="338"/>
        <v>68</v>
      </c>
      <c r="BH1457" s="14">
        <f>SUMIFS(BG$4:BG1457,AU$4:AU1457,"="&amp;AU1457,AY$4:AY1457,"="&amp;AY1457)</f>
        <v>156</v>
      </c>
      <c r="BI1457" s="25" t="s">
        <v>847</v>
      </c>
      <c r="BJ1457" s="14">
        <f t="shared" si="339"/>
        <v>2400</v>
      </c>
      <c r="BK1457" s="14">
        <f>SUMIFS(BJ$4:BJ1457,$AU$4:$AU1457,"="&amp;$AU1457,$AY$4:$AY1457,"="&amp;$AY1457)</f>
        <v>5520</v>
      </c>
    </row>
    <row r="1458" spans="46:63" ht="16.5" x14ac:dyDescent="0.2">
      <c r="AT1458" s="13">
        <v>1455</v>
      </c>
      <c r="AU1458" s="13">
        <f t="shared" si="331"/>
        <v>19</v>
      </c>
      <c r="AV1458" s="14">
        <f t="shared" si="332"/>
        <v>202802</v>
      </c>
      <c r="AW1458" s="14">
        <f t="shared" si="333"/>
        <v>1102028</v>
      </c>
      <c r="AX1458" s="13" t="s">
        <v>816</v>
      </c>
      <c r="AY1458" s="13">
        <f t="shared" si="334"/>
        <v>2</v>
      </c>
      <c r="AZ1458" s="13" t="s">
        <v>837</v>
      </c>
      <c r="BA1458" s="14">
        <f t="shared" si="335"/>
        <v>4</v>
      </c>
      <c r="BB1458" s="14" t="str">
        <f t="shared" si="336"/>
        <v>吕布魂珠-2 等级-4</v>
      </c>
      <c r="BC1458" s="25" t="s">
        <v>43</v>
      </c>
      <c r="BD1458" s="14">
        <f t="shared" si="337"/>
        <v>216</v>
      </c>
      <c r="BE1458" s="14">
        <f>SUMIFS(BD$4:BD1458,$AU$4:$AU1458,"="&amp;$AU1458,$AY$4:$AY1458,"="&amp;$AY1458)</f>
        <v>527</v>
      </c>
      <c r="BF1458" s="25" t="s">
        <v>846</v>
      </c>
      <c r="BG1458" s="14">
        <f t="shared" si="338"/>
        <v>108</v>
      </c>
      <c r="BH1458" s="14">
        <f>SUMIFS(BG$4:BG1458,AU$4:AU1458,"="&amp;AU1458,AY$4:AY1458,"="&amp;AY1458)</f>
        <v>264</v>
      </c>
      <c r="BI1458" s="25" t="s">
        <v>847</v>
      </c>
      <c r="BJ1458" s="14">
        <f t="shared" si="339"/>
        <v>3840</v>
      </c>
      <c r="BK1458" s="14">
        <f>SUMIFS(BJ$4:BJ1458,$AU$4:$AU1458,"="&amp;$AU1458,$AY$4:$AY1458,"="&amp;$AY1458)</f>
        <v>9360</v>
      </c>
    </row>
    <row r="1459" spans="46:63" ht="16.5" x14ac:dyDescent="0.2">
      <c r="AT1459" s="13">
        <v>1456</v>
      </c>
      <c r="AU1459" s="13">
        <f t="shared" si="331"/>
        <v>19</v>
      </c>
      <c r="AV1459" s="14">
        <f t="shared" si="332"/>
        <v>202802</v>
      </c>
      <c r="AW1459" s="14">
        <f t="shared" si="333"/>
        <v>1102028</v>
      </c>
      <c r="AX1459" s="13" t="s">
        <v>816</v>
      </c>
      <c r="AY1459" s="13">
        <f t="shared" si="334"/>
        <v>2</v>
      </c>
      <c r="AZ1459" s="13" t="s">
        <v>837</v>
      </c>
      <c r="BA1459" s="14">
        <f t="shared" si="335"/>
        <v>5</v>
      </c>
      <c r="BB1459" s="14" t="str">
        <f t="shared" si="336"/>
        <v>吕布魂珠-2 等级-5</v>
      </c>
      <c r="BC1459" s="25" t="s">
        <v>43</v>
      </c>
      <c r="BD1459" s="14">
        <f t="shared" si="337"/>
        <v>297</v>
      </c>
      <c r="BE1459" s="14">
        <f>SUMIFS(BD$4:BD1459,$AU$4:$AU1459,"="&amp;$AU1459,$AY$4:$AY1459,"="&amp;$AY1459)</f>
        <v>824</v>
      </c>
      <c r="BF1459" s="25" t="s">
        <v>846</v>
      </c>
      <c r="BG1459" s="14">
        <f t="shared" si="338"/>
        <v>149</v>
      </c>
      <c r="BH1459" s="14">
        <f>SUMIFS(BG$4:BG1459,AU$4:AU1459,"="&amp;AU1459,AY$4:AY1459,"="&amp;AY1459)</f>
        <v>413</v>
      </c>
      <c r="BI1459" s="25" t="s">
        <v>847</v>
      </c>
      <c r="BJ1459" s="14">
        <f t="shared" si="339"/>
        <v>5280</v>
      </c>
      <c r="BK1459" s="14">
        <f>SUMIFS(BJ$4:BJ1459,$AU$4:$AU1459,"="&amp;$AU1459,$AY$4:$AY1459,"="&amp;$AY1459)</f>
        <v>14640</v>
      </c>
    </row>
    <row r="1460" spans="46:63" ht="16.5" x14ac:dyDescent="0.2">
      <c r="AT1460" s="13">
        <v>1457</v>
      </c>
      <c r="AU1460" s="13">
        <f t="shared" si="331"/>
        <v>19</v>
      </c>
      <c r="AV1460" s="14">
        <f t="shared" si="332"/>
        <v>202802</v>
      </c>
      <c r="AW1460" s="14">
        <f t="shared" si="333"/>
        <v>1102028</v>
      </c>
      <c r="AX1460" s="13" t="s">
        <v>816</v>
      </c>
      <c r="AY1460" s="13">
        <f t="shared" si="334"/>
        <v>2</v>
      </c>
      <c r="AZ1460" s="13" t="s">
        <v>837</v>
      </c>
      <c r="BA1460" s="14">
        <f t="shared" si="335"/>
        <v>6</v>
      </c>
      <c r="BB1460" s="14" t="str">
        <f t="shared" si="336"/>
        <v>吕布魂珠-2 等级-6</v>
      </c>
      <c r="BC1460" s="25" t="s">
        <v>43</v>
      </c>
      <c r="BD1460" s="14">
        <f t="shared" si="337"/>
        <v>378</v>
      </c>
      <c r="BE1460" s="14">
        <f>SUMIFS(BD$4:BD1460,$AU$4:$AU1460,"="&amp;$AU1460,$AY$4:$AY1460,"="&amp;$AY1460)</f>
        <v>1202</v>
      </c>
      <c r="BF1460" s="25" t="s">
        <v>846</v>
      </c>
      <c r="BG1460" s="14">
        <f t="shared" si="338"/>
        <v>189</v>
      </c>
      <c r="BH1460" s="14">
        <f>SUMIFS(BG$4:BG1460,AU$4:AU1460,"="&amp;AU1460,AY$4:AY1460,"="&amp;AY1460)</f>
        <v>602</v>
      </c>
      <c r="BI1460" s="25" t="s">
        <v>847</v>
      </c>
      <c r="BJ1460" s="14">
        <f t="shared" si="339"/>
        <v>6720</v>
      </c>
      <c r="BK1460" s="14">
        <f>SUMIFS(BJ$4:BJ1460,$AU$4:$AU1460,"="&amp;$AU1460,$AY$4:$AY1460,"="&amp;$AY1460)</f>
        <v>21360</v>
      </c>
    </row>
    <row r="1461" spans="46:63" ht="16.5" x14ac:dyDescent="0.2">
      <c r="AT1461" s="13">
        <v>1458</v>
      </c>
      <c r="AU1461" s="13">
        <f t="shared" si="331"/>
        <v>19</v>
      </c>
      <c r="AV1461" s="14">
        <f t="shared" si="332"/>
        <v>202802</v>
      </c>
      <c r="AW1461" s="14">
        <f t="shared" si="333"/>
        <v>1102028</v>
      </c>
      <c r="AX1461" s="13" t="s">
        <v>816</v>
      </c>
      <c r="AY1461" s="13">
        <f t="shared" si="334"/>
        <v>2</v>
      </c>
      <c r="AZ1461" s="13" t="s">
        <v>837</v>
      </c>
      <c r="BA1461" s="14">
        <f t="shared" si="335"/>
        <v>7</v>
      </c>
      <c r="BB1461" s="14" t="str">
        <f t="shared" si="336"/>
        <v>吕布魂珠-2 等级-7</v>
      </c>
      <c r="BC1461" s="25" t="s">
        <v>43</v>
      </c>
      <c r="BD1461" s="14">
        <f t="shared" si="337"/>
        <v>432</v>
      </c>
      <c r="BE1461" s="14">
        <f>SUMIFS(BD$4:BD1461,$AU$4:$AU1461,"="&amp;$AU1461,$AY$4:$AY1461,"="&amp;$AY1461)</f>
        <v>1634</v>
      </c>
      <c r="BF1461" s="25" t="s">
        <v>846</v>
      </c>
      <c r="BG1461" s="14">
        <f t="shared" si="338"/>
        <v>216</v>
      </c>
      <c r="BH1461" s="14">
        <f>SUMIFS(BG$4:BG1461,AU$4:AU1461,"="&amp;AU1461,AY$4:AY1461,"="&amp;AY1461)</f>
        <v>818</v>
      </c>
      <c r="BI1461" s="25" t="s">
        <v>847</v>
      </c>
      <c r="BJ1461" s="14">
        <f t="shared" si="339"/>
        <v>7680</v>
      </c>
      <c r="BK1461" s="14">
        <f>SUMIFS(BJ$4:BJ1461,$AU$4:$AU1461,"="&amp;$AU1461,$AY$4:$AY1461,"="&amp;$AY1461)</f>
        <v>29040</v>
      </c>
    </row>
    <row r="1462" spans="46:63" ht="16.5" x14ac:dyDescent="0.2">
      <c r="AT1462" s="13">
        <v>1459</v>
      </c>
      <c r="AU1462" s="13">
        <f t="shared" si="331"/>
        <v>19</v>
      </c>
      <c r="AV1462" s="14">
        <f t="shared" si="332"/>
        <v>202802</v>
      </c>
      <c r="AW1462" s="14">
        <f t="shared" si="333"/>
        <v>1102028</v>
      </c>
      <c r="AX1462" s="13" t="s">
        <v>816</v>
      </c>
      <c r="AY1462" s="13">
        <f t="shared" si="334"/>
        <v>2</v>
      </c>
      <c r="AZ1462" s="13" t="s">
        <v>837</v>
      </c>
      <c r="BA1462" s="14">
        <f t="shared" si="335"/>
        <v>8</v>
      </c>
      <c r="BB1462" s="14" t="str">
        <f t="shared" si="336"/>
        <v>吕布魂珠-2 等级-8</v>
      </c>
      <c r="BC1462" s="25" t="s">
        <v>43</v>
      </c>
      <c r="BD1462" s="14">
        <f t="shared" si="337"/>
        <v>513</v>
      </c>
      <c r="BE1462" s="14">
        <f>SUMIFS(BD$4:BD1462,$AU$4:$AU1462,"="&amp;$AU1462,$AY$4:$AY1462,"="&amp;$AY1462)</f>
        <v>2147</v>
      </c>
      <c r="BF1462" s="25" t="s">
        <v>846</v>
      </c>
      <c r="BG1462" s="14">
        <f t="shared" si="338"/>
        <v>257</v>
      </c>
      <c r="BH1462" s="14">
        <f>SUMIFS(BG$4:BG1462,AU$4:AU1462,"="&amp;AU1462,AY$4:AY1462,"="&amp;AY1462)</f>
        <v>1075</v>
      </c>
      <c r="BI1462" s="25" t="s">
        <v>847</v>
      </c>
      <c r="BJ1462" s="14">
        <f t="shared" si="339"/>
        <v>9120</v>
      </c>
      <c r="BK1462" s="14">
        <f>SUMIFS(BJ$4:BJ1462,$AU$4:$AU1462,"="&amp;$AU1462,$AY$4:$AY1462,"="&amp;$AY1462)</f>
        <v>38160</v>
      </c>
    </row>
    <row r="1463" spans="46:63" ht="16.5" x14ac:dyDescent="0.2">
      <c r="AT1463" s="13">
        <v>1460</v>
      </c>
      <c r="AU1463" s="13">
        <f t="shared" si="331"/>
        <v>19</v>
      </c>
      <c r="AV1463" s="14">
        <f t="shared" si="332"/>
        <v>202802</v>
      </c>
      <c r="AW1463" s="14">
        <f t="shared" si="333"/>
        <v>1102028</v>
      </c>
      <c r="AX1463" s="13" t="s">
        <v>816</v>
      </c>
      <c r="AY1463" s="13">
        <f t="shared" si="334"/>
        <v>2</v>
      </c>
      <c r="AZ1463" s="13" t="s">
        <v>837</v>
      </c>
      <c r="BA1463" s="14">
        <f t="shared" si="335"/>
        <v>9</v>
      </c>
      <c r="BB1463" s="14" t="str">
        <f t="shared" si="336"/>
        <v>吕布魂珠-2 等级-9</v>
      </c>
      <c r="BC1463" s="25" t="s">
        <v>43</v>
      </c>
      <c r="BD1463" s="14">
        <f t="shared" si="337"/>
        <v>608</v>
      </c>
      <c r="BE1463" s="14">
        <f>SUMIFS(BD$4:BD1463,$AU$4:$AU1463,"="&amp;$AU1463,$AY$4:$AY1463,"="&amp;$AY1463)</f>
        <v>2755</v>
      </c>
      <c r="BF1463" s="25" t="s">
        <v>846</v>
      </c>
      <c r="BG1463" s="14">
        <f t="shared" si="338"/>
        <v>304</v>
      </c>
      <c r="BH1463" s="14">
        <f>SUMIFS(BG$4:BG1463,AU$4:AU1463,"="&amp;AU1463,AY$4:AY1463,"="&amp;AY1463)</f>
        <v>1379</v>
      </c>
      <c r="BI1463" s="25" t="s">
        <v>847</v>
      </c>
      <c r="BJ1463" s="14">
        <f t="shared" si="339"/>
        <v>10800</v>
      </c>
      <c r="BK1463" s="14">
        <f>SUMIFS(BJ$4:BJ1463,$AU$4:$AU1463,"="&amp;$AU1463,$AY$4:$AY1463,"="&amp;$AY1463)</f>
        <v>48960</v>
      </c>
    </row>
    <row r="1464" spans="46:63" ht="16.5" x14ac:dyDescent="0.2">
      <c r="AT1464" s="13">
        <v>1461</v>
      </c>
      <c r="AU1464" s="13">
        <f t="shared" si="331"/>
        <v>19</v>
      </c>
      <c r="AV1464" s="14">
        <f t="shared" si="332"/>
        <v>202803</v>
      </c>
      <c r="AW1464" s="14">
        <f t="shared" si="333"/>
        <v>1102028</v>
      </c>
      <c r="AX1464" s="13" t="s">
        <v>816</v>
      </c>
      <c r="AY1464" s="13">
        <f t="shared" si="334"/>
        <v>3</v>
      </c>
      <c r="AZ1464" s="13" t="s">
        <v>837</v>
      </c>
      <c r="BA1464" s="14">
        <f t="shared" si="335"/>
        <v>0</v>
      </c>
      <c r="BB1464" s="14" t="str">
        <f t="shared" si="336"/>
        <v>吕布魂珠-3 等级-0</v>
      </c>
      <c r="BC1464" s="25" t="s">
        <v>43</v>
      </c>
      <c r="BD1464" s="14">
        <f t="shared" si="337"/>
        <v>0</v>
      </c>
      <c r="BE1464" s="14">
        <f>SUMIFS(BD$4:BD1464,$AU$4:$AU1464,"="&amp;$AU1464,$AY$4:$AY1464,"="&amp;$AY1464)</f>
        <v>0</v>
      </c>
      <c r="BF1464" s="25" t="s">
        <v>846</v>
      </c>
      <c r="BG1464" s="14">
        <f t="shared" si="338"/>
        <v>0</v>
      </c>
      <c r="BH1464" s="14">
        <f>SUMIFS(BG$4:BG1464,AU$4:AU1464,"="&amp;AU1464,AY$4:AY1464,"="&amp;AY1464)</f>
        <v>0</v>
      </c>
      <c r="BI1464" s="25" t="s">
        <v>847</v>
      </c>
      <c r="BJ1464" s="14">
        <f t="shared" si="339"/>
        <v>0</v>
      </c>
      <c r="BK1464" s="14">
        <f>SUMIFS(BJ$4:BJ1464,$AU$4:$AU1464,"="&amp;$AU1464,$AY$4:$AY1464,"="&amp;$AY1464)</f>
        <v>0</v>
      </c>
    </row>
    <row r="1465" spans="46:63" ht="16.5" x14ac:dyDescent="0.2">
      <c r="AT1465" s="13">
        <v>1462</v>
      </c>
      <c r="AU1465" s="13">
        <f t="shared" si="331"/>
        <v>19</v>
      </c>
      <c r="AV1465" s="14">
        <f t="shared" si="332"/>
        <v>202803</v>
      </c>
      <c r="AW1465" s="14">
        <f t="shared" si="333"/>
        <v>1102028</v>
      </c>
      <c r="AX1465" s="13" t="s">
        <v>816</v>
      </c>
      <c r="AY1465" s="13">
        <f t="shared" si="334"/>
        <v>3</v>
      </c>
      <c r="AZ1465" s="13" t="s">
        <v>837</v>
      </c>
      <c r="BA1465" s="14">
        <f t="shared" si="335"/>
        <v>1</v>
      </c>
      <c r="BB1465" s="14" t="str">
        <f t="shared" si="336"/>
        <v>吕布魂珠-3 等级-1</v>
      </c>
      <c r="BC1465" s="25" t="s">
        <v>43</v>
      </c>
      <c r="BD1465" s="14">
        <f t="shared" si="337"/>
        <v>108</v>
      </c>
      <c r="BE1465" s="14">
        <f>SUMIFS(BD$4:BD1465,$AU$4:$AU1465,"="&amp;$AU1465,$AY$4:$AY1465,"="&amp;$AY1465)</f>
        <v>108</v>
      </c>
      <c r="BF1465" s="25" t="s">
        <v>846</v>
      </c>
      <c r="BG1465" s="14">
        <f t="shared" si="338"/>
        <v>54</v>
      </c>
      <c r="BH1465" s="14">
        <f>SUMIFS(BG$4:BG1465,AU$4:AU1465,"="&amp;AU1465,AY$4:AY1465,"="&amp;AY1465)</f>
        <v>54</v>
      </c>
      <c r="BI1465" s="25" t="s">
        <v>847</v>
      </c>
      <c r="BJ1465" s="14">
        <f t="shared" si="339"/>
        <v>1920</v>
      </c>
      <c r="BK1465" s="14">
        <f>SUMIFS(BJ$4:BJ1465,$AU$4:$AU1465,"="&amp;$AU1465,$AY$4:$AY1465,"="&amp;$AY1465)</f>
        <v>1920</v>
      </c>
    </row>
    <row r="1466" spans="46:63" ht="16.5" x14ac:dyDescent="0.2">
      <c r="AT1466" s="13">
        <v>1463</v>
      </c>
      <c r="AU1466" s="13">
        <f t="shared" si="331"/>
        <v>19</v>
      </c>
      <c r="AV1466" s="14">
        <f t="shared" si="332"/>
        <v>202803</v>
      </c>
      <c r="AW1466" s="14">
        <f t="shared" si="333"/>
        <v>1102028</v>
      </c>
      <c r="AX1466" s="13" t="s">
        <v>816</v>
      </c>
      <c r="AY1466" s="13">
        <f t="shared" si="334"/>
        <v>3</v>
      </c>
      <c r="AZ1466" s="13" t="s">
        <v>837</v>
      </c>
      <c r="BA1466" s="14">
        <f t="shared" si="335"/>
        <v>2</v>
      </c>
      <c r="BB1466" s="14" t="str">
        <f t="shared" si="336"/>
        <v>吕布魂珠-3 等级-2</v>
      </c>
      <c r="BC1466" s="25" t="s">
        <v>43</v>
      </c>
      <c r="BD1466" s="14">
        <f t="shared" si="337"/>
        <v>162</v>
      </c>
      <c r="BE1466" s="14">
        <f>SUMIFS(BD$4:BD1466,$AU$4:$AU1466,"="&amp;$AU1466,$AY$4:$AY1466,"="&amp;$AY1466)</f>
        <v>270</v>
      </c>
      <c r="BF1466" s="25" t="s">
        <v>846</v>
      </c>
      <c r="BG1466" s="14">
        <f t="shared" si="338"/>
        <v>81</v>
      </c>
      <c r="BH1466" s="14">
        <f>SUMIFS(BG$4:BG1466,AU$4:AU1466,"="&amp;AU1466,AY$4:AY1466,"="&amp;AY1466)</f>
        <v>135</v>
      </c>
      <c r="BI1466" s="25" t="s">
        <v>847</v>
      </c>
      <c r="BJ1466" s="14">
        <f t="shared" si="339"/>
        <v>2880</v>
      </c>
      <c r="BK1466" s="14">
        <f>SUMIFS(BJ$4:BJ1466,$AU$4:$AU1466,"="&amp;$AU1466,$AY$4:$AY1466,"="&amp;$AY1466)</f>
        <v>4800</v>
      </c>
    </row>
    <row r="1467" spans="46:63" ht="16.5" x14ac:dyDescent="0.2">
      <c r="AT1467" s="13">
        <v>1464</v>
      </c>
      <c r="AU1467" s="13">
        <f t="shared" si="331"/>
        <v>19</v>
      </c>
      <c r="AV1467" s="14">
        <f t="shared" si="332"/>
        <v>202803</v>
      </c>
      <c r="AW1467" s="14">
        <f t="shared" si="333"/>
        <v>1102028</v>
      </c>
      <c r="AX1467" s="13" t="s">
        <v>816</v>
      </c>
      <c r="AY1467" s="13">
        <f t="shared" si="334"/>
        <v>3</v>
      </c>
      <c r="AZ1467" s="13" t="s">
        <v>837</v>
      </c>
      <c r="BA1467" s="14">
        <f t="shared" si="335"/>
        <v>3</v>
      </c>
      <c r="BB1467" s="14" t="str">
        <f t="shared" si="336"/>
        <v>吕布魂珠-3 等级-3</v>
      </c>
      <c r="BC1467" s="25" t="s">
        <v>43</v>
      </c>
      <c r="BD1467" s="14">
        <f t="shared" si="337"/>
        <v>216</v>
      </c>
      <c r="BE1467" s="14">
        <f>SUMIFS(BD$4:BD1467,$AU$4:$AU1467,"="&amp;$AU1467,$AY$4:$AY1467,"="&amp;$AY1467)</f>
        <v>486</v>
      </c>
      <c r="BF1467" s="25" t="s">
        <v>846</v>
      </c>
      <c r="BG1467" s="14">
        <f t="shared" si="338"/>
        <v>108</v>
      </c>
      <c r="BH1467" s="14">
        <f>SUMIFS(BG$4:BG1467,AU$4:AU1467,"="&amp;AU1467,AY$4:AY1467,"="&amp;AY1467)</f>
        <v>243</v>
      </c>
      <c r="BI1467" s="25" t="s">
        <v>847</v>
      </c>
      <c r="BJ1467" s="14">
        <f t="shared" si="339"/>
        <v>3840</v>
      </c>
      <c r="BK1467" s="14">
        <f>SUMIFS(BJ$4:BJ1467,$AU$4:$AU1467,"="&amp;$AU1467,$AY$4:$AY1467,"="&amp;$AY1467)</f>
        <v>8640</v>
      </c>
    </row>
    <row r="1468" spans="46:63" ht="16.5" x14ac:dyDescent="0.2">
      <c r="AT1468" s="13">
        <v>1465</v>
      </c>
      <c r="AU1468" s="13">
        <f t="shared" si="331"/>
        <v>19</v>
      </c>
      <c r="AV1468" s="14">
        <f t="shared" si="332"/>
        <v>202803</v>
      </c>
      <c r="AW1468" s="14">
        <f t="shared" si="333"/>
        <v>1102028</v>
      </c>
      <c r="AX1468" s="13" t="s">
        <v>816</v>
      </c>
      <c r="AY1468" s="13">
        <f t="shared" si="334"/>
        <v>3</v>
      </c>
      <c r="AZ1468" s="13" t="s">
        <v>837</v>
      </c>
      <c r="BA1468" s="14">
        <f t="shared" si="335"/>
        <v>4</v>
      </c>
      <c r="BB1468" s="14" t="str">
        <f t="shared" si="336"/>
        <v>吕布魂珠-3 等级-4</v>
      </c>
      <c r="BC1468" s="25" t="s">
        <v>43</v>
      </c>
      <c r="BD1468" s="14">
        <f t="shared" si="337"/>
        <v>324</v>
      </c>
      <c r="BE1468" s="14">
        <f>SUMIFS(BD$4:BD1468,$AU$4:$AU1468,"="&amp;$AU1468,$AY$4:$AY1468,"="&amp;$AY1468)</f>
        <v>810</v>
      </c>
      <c r="BF1468" s="25" t="s">
        <v>846</v>
      </c>
      <c r="BG1468" s="14">
        <f t="shared" si="338"/>
        <v>162</v>
      </c>
      <c r="BH1468" s="14">
        <f>SUMIFS(BG$4:BG1468,AU$4:AU1468,"="&amp;AU1468,AY$4:AY1468,"="&amp;AY1468)</f>
        <v>405</v>
      </c>
      <c r="BI1468" s="25" t="s">
        <v>847</v>
      </c>
      <c r="BJ1468" s="14">
        <f t="shared" si="339"/>
        <v>5760</v>
      </c>
      <c r="BK1468" s="14">
        <f>SUMIFS(BJ$4:BJ1468,$AU$4:$AU1468,"="&amp;$AU1468,$AY$4:$AY1468,"="&amp;$AY1468)</f>
        <v>14400</v>
      </c>
    </row>
    <row r="1469" spans="46:63" ht="16.5" x14ac:dyDescent="0.2">
      <c r="AT1469" s="13">
        <v>1466</v>
      </c>
      <c r="AU1469" s="13">
        <f t="shared" si="331"/>
        <v>19</v>
      </c>
      <c r="AV1469" s="14">
        <f t="shared" si="332"/>
        <v>202803</v>
      </c>
      <c r="AW1469" s="14">
        <f t="shared" si="333"/>
        <v>1102028</v>
      </c>
      <c r="AX1469" s="13" t="s">
        <v>816</v>
      </c>
      <c r="AY1469" s="13">
        <f t="shared" si="334"/>
        <v>3</v>
      </c>
      <c r="AZ1469" s="13" t="s">
        <v>837</v>
      </c>
      <c r="BA1469" s="14">
        <f t="shared" si="335"/>
        <v>5</v>
      </c>
      <c r="BB1469" s="14" t="str">
        <f t="shared" si="336"/>
        <v>吕布魂珠-3 等级-5</v>
      </c>
      <c r="BC1469" s="25" t="s">
        <v>43</v>
      </c>
      <c r="BD1469" s="14">
        <f t="shared" si="337"/>
        <v>432</v>
      </c>
      <c r="BE1469" s="14">
        <f>SUMIFS(BD$4:BD1469,$AU$4:$AU1469,"="&amp;$AU1469,$AY$4:$AY1469,"="&amp;$AY1469)</f>
        <v>1242</v>
      </c>
      <c r="BF1469" s="25" t="s">
        <v>846</v>
      </c>
      <c r="BG1469" s="14">
        <f t="shared" si="338"/>
        <v>216</v>
      </c>
      <c r="BH1469" s="14">
        <f>SUMIFS(BG$4:BG1469,AU$4:AU1469,"="&amp;AU1469,AY$4:AY1469,"="&amp;AY1469)</f>
        <v>621</v>
      </c>
      <c r="BI1469" s="25" t="s">
        <v>847</v>
      </c>
      <c r="BJ1469" s="14">
        <f t="shared" si="339"/>
        <v>7680</v>
      </c>
      <c r="BK1469" s="14">
        <f>SUMIFS(BJ$4:BJ1469,$AU$4:$AU1469,"="&amp;$AU1469,$AY$4:$AY1469,"="&amp;$AY1469)</f>
        <v>22080</v>
      </c>
    </row>
    <row r="1470" spans="46:63" ht="16.5" x14ac:dyDescent="0.2">
      <c r="AT1470" s="13">
        <v>1467</v>
      </c>
      <c r="AU1470" s="13">
        <f t="shared" si="331"/>
        <v>19</v>
      </c>
      <c r="AV1470" s="14">
        <f t="shared" si="332"/>
        <v>202803</v>
      </c>
      <c r="AW1470" s="14">
        <f t="shared" si="333"/>
        <v>1102028</v>
      </c>
      <c r="AX1470" s="13" t="s">
        <v>816</v>
      </c>
      <c r="AY1470" s="13">
        <f t="shared" si="334"/>
        <v>3</v>
      </c>
      <c r="AZ1470" s="13" t="s">
        <v>837</v>
      </c>
      <c r="BA1470" s="14">
        <f t="shared" si="335"/>
        <v>6</v>
      </c>
      <c r="BB1470" s="14" t="str">
        <f t="shared" si="336"/>
        <v>吕布魂珠-3 等级-6</v>
      </c>
      <c r="BC1470" s="25" t="s">
        <v>43</v>
      </c>
      <c r="BD1470" s="14">
        <f t="shared" si="337"/>
        <v>540</v>
      </c>
      <c r="BE1470" s="14">
        <f>SUMIFS(BD$4:BD1470,$AU$4:$AU1470,"="&amp;$AU1470,$AY$4:$AY1470,"="&amp;$AY1470)</f>
        <v>1782</v>
      </c>
      <c r="BF1470" s="25" t="s">
        <v>846</v>
      </c>
      <c r="BG1470" s="14">
        <f t="shared" si="338"/>
        <v>270</v>
      </c>
      <c r="BH1470" s="14">
        <f>SUMIFS(BG$4:BG1470,AU$4:AU1470,"="&amp;AU1470,AY$4:AY1470,"="&amp;AY1470)</f>
        <v>891</v>
      </c>
      <c r="BI1470" s="25" t="s">
        <v>847</v>
      </c>
      <c r="BJ1470" s="14">
        <f t="shared" si="339"/>
        <v>9600</v>
      </c>
      <c r="BK1470" s="14">
        <f>SUMIFS(BJ$4:BJ1470,$AU$4:$AU1470,"="&amp;$AU1470,$AY$4:$AY1470,"="&amp;$AY1470)</f>
        <v>31680</v>
      </c>
    </row>
    <row r="1471" spans="46:63" ht="16.5" x14ac:dyDescent="0.2">
      <c r="AT1471" s="13">
        <v>1468</v>
      </c>
      <c r="AU1471" s="13">
        <f t="shared" si="331"/>
        <v>19</v>
      </c>
      <c r="AV1471" s="14">
        <f t="shared" si="332"/>
        <v>202803</v>
      </c>
      <c r="AW1471" s="14">
        <f t="shared" si="333"/>
        <v>1102028</v>
      </c>
      <c r="AX1471" s="13" t="s">
        <v>816</v>
      </c>
      <c r="AY1471" s="13">
        <f t="shared" si="334"/>
        <v>3</v>
      </c>
      <c r="AZ1471" s="13" t="s">
        <v>837</v>
      </c>
      <c r="BA1471" s="14">
        <f t="shared" si="335"/>
        <v>7</v>
      </c>
      <c r="BB1471" s="14" t="str">
        <f t="shared" si="336"/>
        <v>吕布魂珠-3 等级-7</v>
      </c>
      <c r="BC1471" s="25" t="s">
        <v>43</v>
      </c>
      <c r="BD1471" s="14">
        <f t="shared" si="337"/>
        <v>648</v>
      </c>
      <c r="BE1471" s="14">
        <f>SUMIFS(BD$4:BD1471,$AU$4:$AU1471,"="&amp;$AU1471,$AY$4:$AY1471,"="&amp;$AY1471)</f>
        <v>2430</v>
      </c>
      <c r="BF1471" s="25" t="s">
        <v>846</v>
      </c>
      <c r="BG1471" s="14">
        <f t="shared" si="338"/>
        <v>324</v>
      </c>
      <c r="BH1471" s="14">
        <f>SUMIFS(BG$4:BG1471,AU$4:AU1471,"="&amp;AU1471,AY$4:AY1471,"="&amp;AY1471)</f>
        <v>1215</v>
      </c>
      <c r="BI1471" s="25" t="s">
        <v>847</v>
      </c>
      <c r="BJ1471" s="14">
        <f t="shared" si="339"/>
        <v>11520</v>
      </c>
      <c r="BK1471" s="14">
        <f>SUMIFS(BJ$4:BJ1471,$AU$4:$AU1471,"="&amp;$AU1471,$AY$4:$AY1471,"="&amp;$AY1471)</f>
        <v>43200</v>
      </c>
    </row>
    <row r="1472" spans="46:63" ht="16.5" x14ac:dyDescent="0.2">
      <c r="AT1472" s="13">
        <v>1469</v>
      </c>
      <c r="AU1472" s="13">
        <f t="shared" si="331"/>
        <v>19</v>
      </c>
      <c r="AV1472" s="14">
        <f t="shared" si="332"/>
        <v>202803</v>
      </c>
      <c r="AW1472" s="14">
        <f t="shared" si="333"/>
        <v>1102028</v>
      </c>
      <c r="AX1472" s="13" t="s">
        <v>816</v>
      </c>
      <c r="AY1472" s="13">
        <f t="shared" si="334"/>
        <v>3</v>
      </c>
      <c r="AZ1472" s="13" t="s">
        <v>837</v>
      </c>
      <c r="BA1472" s="14">
        <f t="shared" si="335"/>
        <v>8</v>
      </c>
      <c r="BB1472" s="14" t="str">
        <f t="shared" si="336"/>
        <v>吕布魂珠-3 等级-8</v>
      </c>
      <c r="BC1472" s="25" t="s">
        <v>43</v>
      </c>
      <c r="BD1472" s="14">
        <f t="shared" si="337"/>
        <v>756</v>
      </c>
      <c r="BE1472" s="14">
        <f>SUMIFS(BD$4:BD1472,$AU$4:$AU1472,"="&amp;$AU1472,$AY$4:$AY1472,"="&amp;$AY1472)</f>
        <v>3186</v>
      </c>
      <c r="BF1472" s="25" t="s">
        <v>846</v>
      </c>
      <c r="BG1472" s="14">
        <f t="shared" si="338"/>
        <v>378</v>
      </c>
      <c r="BH1472" s="14">
        <f>SUMIFS(BG$4:BG1472,AU$4:AU1472,"="&amp;AU1472,AY$4:AY1472,"="&amp;AY1472)</f>
        <v>1593</v>
      </c>
      <c r="BI1472" s="25" t="s">
        <v>847</v>
      </c>
      <c r="BJ1472" s="14">
        <f t="shared" si="339"/>
        <v>13440</v>
      </c>
      <c r="BK1472" s="14">
        <f>SUMIFS(BJ$4:BJ1472,$AU$4:$AU1472,"="&amp;$AU1472,$AY$4:$AY1472,"="&amp;$AY1472)</f>
        <v>56640</v>
      </c>
    </row>
    <row r="1473" spans="46:63" ht="16.5" x14ac:dyDescent="0.2">
      <c r="AT1473" s="13">
        <v>1470</v>
      </c>
      <c r="AU1473" s="13">
        <f t="shared" si="331"/>
        <v>19</v>
      </c>
      <c r="AV1473" s="14">
        <f t="shared" si="332"/>
        <v>202803</v>
      </c>
      <c r="AW1473" s="14">
        <f t="shared" si="333"/>
        <v>1102028</v>
      </c>
      <c r="AX1473" s="13" t="s">
        <v>816</v>
      </c>
      <c r="AY1473" s="13">
        <f t="shared" si="334"/>
        <v>3</v>
      </c>
      <c r="AZ1473" s="13" t="s">
        <v>837</v>
      </c>
      <c r="BA1473" s="14">
        <f t="shared" si="335"/>
        <v>9</v>
      </c>
      <c r="BB1473" s="14" t="str">
        <f t="shared" si="336"/>
        <v>吕布魂珠-3 等级-9</v>
      </c>
      <c r="BC1473" s="25" t="s">
        <v>43</v>
      </c>
      <c r="BD1473" s="14">
        <f t="shared" si="337"/>
        <v>864</v>
      </c>
      <c r="BE1473" s="14">
        <f>SUMIFS(BD$4:BD1473,$AU$4:$AU1473,"="&amp;$AU1473,$AY$4:$AY1473,"="&amp;$AY1473)</f>
        <v>4050</v>
      </c>
      <c r="BF1473" s="25" t="s">
        <v>846</v>
      </c>
      <c r="BG1473" s="14">
        <f t="shared" si="338"/>
        <v>432</v>
      </c>
      <c r="BH1473" s="14">
        <f>SUMIFS(BG$4:BG1473,AU$4:AU1473,"="&amp;AU1473,AY$4:AY1473,"="&amp;AY1473)</f>
        <v>2025</v>
      </c>
      <c r="BI1473" s="25" t="s">
        <v>847</v>
      </c>
      <c r="BJ1473" s="14">
        <f t="shared" si="339"/>
        <v>15360</v>
      </c>
      <c r="BK1473" s="14">
        <f>SUMIFS(BJ$4:BJ1473,$AU$4:$AU1473,"="&amp;$AU1473,$AY$4:$AY1473,"="&amp;$AY1473)</f>
        <v>72000</v>
      </c>
    </row>
    <row r="1474" spans="46:63" ht="16.5" x14ac:dyDescent="0.2">
      <c r="AT1474" s="13">
        <v>1471</v>
      </c>
      <c r="AU1474" s="13">
        <f t="shared" si="331"/>
        <v>19</v>
      </c>
      <c r="AV1474" s="14">
        <f t="shared" si="332"/>
        <v>202804</v>
      </c>
      <c r="AW1474" s="14">
        <f t="shared" si="333"/>
        <v>1102028</v>
      </c>
      <c r="AX1474" s="13" t="s">
        <v>816</v>
      </c>
      <c r="AY1474" s="13">
        <f t="shared" si="334"/>
        <v>4</v>
      </c>
      <c r="AZ1474" s="13" t="s">
        <v>837</v>
      </c>
      <c r="BA1474" s="14">
        <f t="shared" si="335"/>
        <v>0</v>
      </c>
      <c r="BB1474" s="14" t="str">
        <f t="shared" si="336"/>
        <v>吕布魂珠-4 等级-0</v>
      </c>
      <c r="BC1474" s="25" t="s">
        <v>43</v>
      </c>
      <c r="BD1474" s="14">
        <f t="shared" si="337"/>
        <v>0</v>
      </c>
      <c r="BE1474" s="14">
        <f>SUMIFS(BD$4:BD1474,$AU$4:$AU1474,"="&amp;$AU1474,$AY$4:$AY1474,"="&amp;$AY1474)</f>
        <v>0</v>
      </c>
      <c r="BF1474" s="25" t="s">
        <v>846</v>
      </c>
      <c r="BG1474" s="14">
        <f t="shared" si="338"/>
        <v>0</v>
      </c>
      <c r="BH1474" s="14">
        <f>SUMIFS(BG$4:BG1474,AU$4:AU1474,"="&amp;AU1474,AY$4:AY1474,"="&amp;AY1474)</f>
        <v>0</v>
      </c>
      <c r="BI1474" s="25" t="s">
        <v>847</v>
      </c>
      <c r="BJ1474" s="14">
        <f t="shared" si="339"/>
        <v>0</v>
      </c>
      <c r="BK1474" s="14">
        <f>SUMIFS(BJ$4:BJ1474,$AU$4:$AU1474,"="&amp;$AU1474,$AY$4:$AY1474,"="&amp;$AY1474)</f>
        <v>0</v>
      </c>
    </row>
    <row r="1475" spans="46:63" ht="16.5" x14ac:dyDescent="0.2">
      <c r="AT1475" s="13">
        <v>1472</v>
      </c>
      <c r="AU1475" s="13">
        <f t="shared" si="331"/>
        <v>19</v>
      </c>
      <c r="AV1475" s="14">
        <f t="shared" si="332"/>
        <v>202804</v>
      </c>
      <c r="AW1475" s="14">
        <f t="shared" si="333"/>
        <v>1102028</v>
      </c>
      <c r="AX1475" s="13" t="s">
        <v>816</v>
      </c>
      <c r="AY1475" s="13">
        <f t="shared" si="334"/>
        <v>4</v>
      </c>
      <c r="AZ1475" s="13" t="s">
        <v>837</v>
      </c>
      <c r="BA1475" s="14">
        <f t="shared" si="335"/>
        <v>1</v>
      </c>
      <c r="BB1475" s="14" t="str">
        <f t="shared" si="336"/>
        <v>吕布魂珠-4 等级-1</v>
      </c>
      <c r="BC1475" s="25" t="s">
        <v>43</v>
      </c>
      <c r="BD1475" s="14">
        <f t="shared" si="337"/>
        <v>135</v>
      </c>
      <c r="BE1475" s="14">
        <f>SUMIFS(BD$4:BD1475,$AU$4:$AU1475,"="&amp;$AU1475,$AY$4:$AY1475,"="&amp;$AY1475)</f>
        <v>135</v>
      </c>
      <c r="BF1475" s="25" t="s">
        <v>846</v>
      </c>
      <c r="BG1475" s="14">
        <f t="shared" si="338"/>
        <v>68</v>
      </c>
      <c r="BH1475" s="14">
        <f>SUMIFS(BG$4:BG1475,AU$4:AU1475,"="&amp;AU1475,AY$4:AY1475,"="&amp;AY1475)</f>
        <v>68</v>
      </c>
      <c r="BI1475" s="25" t="s">
        <v>847</v>
      </c>
      <c r="BJ1475" s="14">
        <f t="shared" si="339"/>
        <v>2400</v>
      </c>
      <c r="BK1475" s="14">
        <f>SUMIFS(BJ$4:BJ1475,$AU$4:$AU1475,"="&amp;$AU1475,$AY$4:$AY1475,"="&amp;$AY1475)</f>
        <v>2400</v>
      </c>
    </row>
    <row r="1476" spans="46:63" ht="16.5" x14ac:dyDescent="0.2">
      <c r="AT1476" s="13">
        <v>1473</v>
      </c>
      <c r="AU1476" s="13">
        <f t="shared" si="331"/>
        <v>19</v>
      </c>
      <c r="AV1476" s="14">
        <f t="shared" si="332"/>
        <v>202804</v>
      </c>
      <c r="AW1476" s="14">
        <f t="shared" si="333"/>
        <v>1102028</v>
      </c>
      <c r="AX1476" s="13" t="s">
        <v>816</v>
      </c>
      <c r="AY1476" s="13">
        <f t="shared" si="334"/>
        <v>4</v>
      </c>
      <c r="AZ1476" s="13" t="s">
        <v>837</v>
      </c>
      <c r="BA1476" s="14">
        <f t="shared" si="335"/>
        <v>2</v>
      </c>
      <c r="BB1476" s="14" t="str">
        <f t="shared" si="336"/>
        <v>吕布魂珠-4 等级-2</v>
      </c>
      <c r="BC1476" s="25" t="s">
        <v>43</v>
      </c>
      <c r="BD1476" s="14">
        <f t="shared" si="337"/>
        <v>216</v>
      </c>
      <c r="BE1476" s="14">
        <f>SUMIFS(BD$4:BD1476,$AU$4:$AU1476,"="&amp;$AU1476,$AY$4:$AY1476,"="&amp;$AY1476)</f>
        <v>351</v>
      </c>
      <c r="BF1476" s="25" t="s">
        <v>846</v>
      </c>
      <c r="BG1476" s="14">
        <f t="shared" si="338"/>
        <v>108</v>
      </c>
      <c r="BH1476" s="14">
        <f>SUMIFS(BG$4:BG1476,AU$4:AU1476,"="&amp;AU1476,AY$4:AY1476,"="&amp;AY1476)</f>
        <v>176</v>
      </c>
      <c r="BI1476" s="25" t="s">
        <v>847</v>
      </c>
      <c r="BJ1476" s="14">
        <f t="shared" si="339"/>
        <v>3840</v>
      </c>
      <c r="BK1476" s="14">
        <f>SUMIFS(BJ$4:BJ1476,$AU$4:$AU1476,"="&amp;$AU1476,$AY$4:$AY1476,"="&amp;$AY1476)</f>
        <v>6240</v>
      </c>
    </row>
    <row r="1477" spans="46:63" ht="16.5" x14ac:dyDescent="0.2">
      <c r="AT1477" s="13">
        <v>1474</v>
      </c>
      <c r="AU1477" s="13">
        <f t="shared" ref="AU1477:AU1540" si="340">INT((AT1477-1)/80)+1</f>
        <v>19</v>
      </c>
      <c r="AV1477" s="14">
        <f t="shared" ref="AV1477:AV1540" si="341">INDEX($AJ$4:$AJ$203,(AU1477-1)*8+AY1477)</f>
        <v>202804</v>
      </c>
      <c r="AW1477" s="14">
        <f t="shared" ref="AW1477:AW1540" si="342">INDEX($W$4:$W$28,AU1477)</f>
        <v>1102028</v>
      </c>
      <c r="AX1477" s="13" t="s">
        <v>816</v>
      </c>
      <c r="AY1477" s="13">
        <f t="shared" ref="AY1477:AY1515" si="343">INT(((AT1477-(AU1477-1)*80)-1)/10)+1</f>
        <v>4</v>
      </c>
      <c r="AZ1477" s="13" t="s">
        <v>837</v>
      </c>
      <c r="BA1477" s="14">
        <f t="shared" ref="BA1477:BA1540" si="344">AT1477-(AU1477-1)*80-(AY1477-1)*10-1</f>
        <v>3</v>
      </c>
      <c r="BB1477" s="14" t="str">
        <f t="shared" ref="BB1477:BB1540" si="345">INDEX($X$4:$X$28,AU1477)&amp;"魂珠-"&amp;AY1477&amp;" 等级-"&amp;BA1477</f>
        <v>吕布魂珠-4 等级-3</v>
      </c>
      <c r="BC1477" s="25" t="s">
        <v>43</v>
      </c>
      <c r="BD1477" s="14">
        <f t="shared" ref="BD1477:BD1540" si="346">ROUND(INDEX(Q$4:Q$83,($AY1477-1)*10+$BA1477+1)*INDEX(AC$4:AC$28,$AU1477),0)</f>
        <v>297</v>
      </c>
      <c r="BE1477" s="14">
        <f>SUMIFS(BD$4:BD1477,$AU$4:$AU1477,"="&amp;$AU1477,$AY$4:$AY1477,"="&amp;$AY1477)</f>
        <v>648</v>
      </c>
      <c r="BF1477" s="25" t="s">
        <v>846</v>
      </c>
      <c r="BG1477" s="14">
        <f t="shared" ref="BG1477:BG1540" si="347">ROUND(INDEX(R$4:R$83,($AY1477-1)*10+$BA1477+1)*INDEX(AD$4:AD$28,$AU1477),0)</f>
        <v>149</v>
      </c>
      <c r="BH1477" s="14">
        <f>SUMIFS(BG$4:BG1477,AU$4:AU1477,"="&amp;AU1477,AY$4:AY1477,"="&amp;AY1477)</f>
        <v>325</v>
      </c>
      <c r="BI1477" s="25" t="s">
        <v>847</v>
      </c>
      <c r="BJ1477" s="14">
        <f t="shared" ref="BJ1477:BJ1540" si="348">ROUND(INDEX(S$4:S$83,($AY1477-1)*10+$BA1477+1)*INDEX(AE$4:AE$28,$AU1477),0)</f>
        <v>5280</v>
      </c>
      <c r="BK1477" s="14">
        <f>SUMIFS(BJ$4:BJ1477,$AU$4:$AU1477,"="&amp;$AU1477,$AY$4:$AY1477,"="&amp;$AY1477)</f>
        <v>11520</v>
      </c>
    </row>
    <row r="1478" spans="46:63" ht="16.5" x14ac:dyDescent="0.2">
      <c r="AT1478" s="13">
        <v>1475</v>
      </c>
      <c r="AU1478" s="13">
        <f t="shared" si="340"/>
        <v>19</v>
      </c>
      <c r="AV1478" s="14">
        <f t="shared" si="341"/>
        <v>202804</v>
      </c>
      <c r="AW1478" s="14">
        <f t="shared" si="342"/>
        <v>1102028</v>
      </c>
      <c r="AX1478" s="13" t="s">
        <v>816</v>
      </c>
      <c r="AY1478" s="13">
        <f t="shared" si="343"/>
        <v>4</v>
      </c>
      <c r="AZ1478" s="13" t="s">
        <v>837</v>
      </c>
      <c r="BA1478" s="14">
        <f t="shared" si="344"/>
        <v>4</v>
      </c>
      <c r="BB1478" s="14" t="str">
        <f t="shared" si="345"/>
        <v>吕布魂珠-4 等级-4</v>
      </c>
      <c r="BC1478" s="25" t="s">
        <v>43</v>
      </c>
      <c r="BD1478" s="14">
        <f t="shared" si="346"/>
        <v>432</v>
      </c>
      <c r="BE1478" s="14">
        <f>SUMIFS(BD$4:BD1478,$AU$4:$AU1478,"="&amp;$AU1478,$AY$4:$AY1478,"="&amp;$AY1478)</f>
        <v>1080</v>
      </c>
      <c r="BF1478" s="25" t="s">
        <v>846</v>
      </c>
      <c r="BG1478" s="14">
        <f t="shared" si="347"/>
        <v>216</v>
      </c>
      <c r="BH1478" s="14">
        <f>SUMIFS(BG$4:BG1478,AU$4:AU1478,"="&amp;AU1478,AY$4:AY1478,"="&amp;AY1478)</f>
        <v>541</v>
      </c>
      <c r="BI1478" s="25" t="s">
        <v>847</v>
      </c>
      <c r="BJ1478" s="14">
        <f t="shared" si="348"/>
        <v>7680</v>
      </c>
      <c r="BK1478" s="14">
        <f>SUMIFS(BJ$4:BJ1478,$AU$4:$AU1478,"="&amp;$AU1478,$AY$4:$AY1478,"="&amp;$AY1478)</f>
        <v>19200</v>
      </c>
    </row>
    <row r="1479" spans="46:63" ht="16.5" x14ac:dyDescent="0.2">
      <c r="AT1479" s="13">
        <v>1476</v>
      </c>
      <c r="AU1479" s="13">
        <f t="shared" si="340"/>
        <v>19</v>
      </c>
      <c r="AV1479" s="14">
        <f t="shared" si="341"/>
        <v>202804</v>
      </c>
      <c r="AW1479" s="14">
        <f t="shared" si="342"/>
        <v>1102028</v>
      </c>
      <c r="AX1479" s="13" t="s">
        <v>816</v>
      </c>
      <c r="AY1479" s="13">
        <f t="shared" si="343"/>
        <v>4</v>
      </c>
      <c r="AZ1479" s="13" t="s">
        <v>837</v>
      </c>
      <c r="BA1479" s="14">
        <f t="shared" si="344"/>
        <v>5</v>
      </c>
      <c r="BB1479" s="14" t="str">
        <f t="shared" si="345"/>
        <v>吕布魂珠-4 等级-5</v>
      </c>
      <c r="BC1479" s="25" t="s">
        <v>43</v>
      </c>
      <c r="BD1479" s="14">
        <f t="shared" si="346"/>
        <v>567</v>
      </c>
      <c r="BE1479" s="14">
        <f>SUMIFS(BD$4:BD1479,$AU$4:$AU1479,"="&amp;$AU1479,$AY$4:$AY1479,"="&amp;$AY1479)</f>
        <v>1647</v>
      </c>
      <c r="BF1479" s="25" t="s">
        <v>846</v>
      </c>
      <c r="BG1479" s="14">
        <f t="shared" si="347"/>
        <v>284</v>
      </c>
      <c r="BH1479" s="14">
        <f>SUMIFS(BG$4:BG1479,AU$4:AU1479,"="&amp;AU1479,AY$4:AY1479,"="&amp;AY1479)</f>
        <v>825</v>
      </c>
      <c r="BI1479" s="25" t="s">
        <v>847</v>
      </c>
      <c r="BJ1479" s="14">
        <f t="shared" si="348"/>
        <v>10080</v>
      </c>
      <c r="BK1479" s="14">
        <f>SUMIFS(BJ$4:BJ1479,$AU$4:$AU1479,"="&amp;$AU1479,$AY$4:$AY1479,"="&amp;$AY1479)</f>
        <v>29280</v>
      </c>
    </row>
    <row r="1480" spans="46:63" ht="16.5" x14ac:dyDescent="0.2">
      <c r="AT1480" s="13">
        <v>1477</v>
      </c>
      <c r="AU1480" s="13">
        <f t="shared" si="340"/>
        <v>19</v>
      </c>
      <c r="AV1480" s="14">
        <f t="shared" si="341"/>
        <v>202804</v>
      </c>
      <c r="AW1480" s="14">
        <f t="shared" si="342"/>
        <v>1102028</v>
      </c>
      <c r="AX1480" s="13" t="s">
        <v>816</v>
      </c>
      <c r="AY1480" s="13">
        <f t="shared" si="343"/>
        <v>4</v>
      </c>
      <c r="AZ1480" s="13" t="s">
        <v>837</v>
      </c>
      <c r="BA1480" s="14">
        <f t="shared" si="344"/>
        <v>6</v>
      </c>
      <c r="BB1480" s="14" t="str">
        <f t="shared" si="345"/>
        <v>吕布魂珠-4 等级-6</v>
      </c>
      <c r="BC1480" s="25" t="s">
        <v>43</v>
      </c>
      <c r="BD1480" s="14">
        <f t="shared" si="346"/>
        <v>743</v>
      </c>
      <c r="BE1480" s="14">
        <f>SUMIFS(BD$4:BD1480,$AU$4:$AU1480,"="&amp;$AU1480,$AY$4:$AY1480,"="&amp;$AY1480)</f>
        <v>2390</v>
      </c>
      <c r="BF1480" s="25" t="s">
        <v>846</v>
      </c>
      <c r="BG1480" s="14">
        <f t="shared" si="347"/>
        <v>371</v>
      </c>
      <c r="BH1480" s="14">
        <f>SUMIFS(BG$4:BG1480,AU$4:AU1480,"="&amp;AU1480,AY$4:AY1480,"="&amp;AY1480)</f>
        <v>1196</v>
      </c>
      <c r="BI1480" s="25" t="s">
        <v>847</v>
      </c>
      <c r="BJ1480" s="14">
        <f t="shared" si="348"/>
        <v>13200</v>
      </c>
      <c r="BK1480" s="14">
        <f>SUMIFS(BJ$4:BJ1480,$AU$4:$AU1480,"="&amp;$AU1480,$AY$4:$AY1480,"="&amp;$AY1480)</f>
        <v>42480</v>
      </c>
    </row>
    <row r="1481" spans="46:63" ht="16.5" x14ac:dyDescent="0.2">
      <c r="AT1481" s="13">
        <v>1478</v>
      </c>
      <c r="AU1481" s="13">
        <f t="shared" si="340"/>
        <v>19</v>
      </c>
      <c r="AV1481" s="14">
        <f t="shared" si="341"/>
        <v>202804</v>
      </c>
      <c r="AW1481" s="14">
        <f t="shared" si="342"/>
        <v>1102028</v>
      </c>
      <c r="AX1481" s="13" t="s">
        <v>816</v>
      </c>
      <c r="AY1481" s="13">
        <f t="shared" si="343"/>
        <v>4</v>
      </c>
      <c r="AZ1481" s="13" t="s">
        <v>837</v>
      </c>
      <c r="BA1481" s="14">
        <f t="shared" si="344"/>
        <v>7</v>
      </c>
      <c r="BB1481" s="14" t="str">
        <f t="shared" si="345"/>
        <v>吕布魂珠-4 等级-7</v>
      </c>
      <c r="BC1481" s="25" t="s">
        <v>43</v>
      </c>
      <c r="BD1481" s="14">
        <f t="shared" si="346"/>
        <v>878</v>
      </c>
      <c r="BE1481" s="14">
        <f>SUMIFS(BD$4:BD1481,$AU$4:$AU1481,"="&amp;$AU1481,$AY$4:$AY1481,"="&amp;$AY1481)</f>
        <v>3268</v>
      </c>
      <c r="BF1481" s="25" t="s">
        <v>846</v>
      </c>
      <c r="BG1481" s="14">
        <f t="shared" si="347"/>
        <v>439</v>
      </c>
      <c r="BH1481" s="14">
        <f>SUMIFS(BG$4:BG1481,AU$4:AU1481,"="&amp;AU1481,AY$4:AY1481,"="&amp;AY1481)</f>
        <v>1635</v>
      </c>
      <c r="BI1481" s="25" t="s">
        <v>847</v>
      </c>
      <c r="BJ1481" s="14">
        <f t="shared" si="348"/>
        <v>15600</v>
      </c>
      <c r="BK1481" s="14">
        <f>SUMIFS(BJ$4:BJ1481,$AU$4:$AU1481,"="&amp;$AU1481,$AY$4:$AY1481,"="&amp;$AY1481)</f>
        <v>58080</v>
      </c>
    </row>
    <row r="1482" spans="46:63" ht="16.5" x14ac:dyDescent="0.2">
      <c r="AT1482" s="13">
        <v>1479</v>
      </c>
      <c r="AU1482" s="13">
        <f t="shared" si="340"/>
        <v>19</v>
      </c>
      <c r="AV1482" s="14">
        <f t="shared" si="341"/>
        <v>202804</v>
      </c>
      <c r="AW1482" s="14">
        <f t="shared" si="342"/>
        <v>1102028</v>
      </c>
      <c r="AX1482" s="13" t="s">
        <v>816</v>
      </c>
      <c r="AY1482" s="13">
        <f t="shared" si="343"/>
        <v>4</v>
      </c>
      <c r="AZ1482" s="13" t="s">
        <v>837</v>
      </c>
      <c r="BA1482" s="14">
        <f t="shared" si="344"/>
        <v>8</v>
      </c>
      <c r="BB1482" s="14" t="str">
        <f t="shared" si="345"/>
        <v>吕布魂珠-4 等级-8</v>
      </c>
      <c r="BC1482" s="25" t="s">
        <v>43</v>
      </c>
      <c r="BD1482" s="14">
        <f t="shared" si="346"/>
        <v>1013</v>
      </c>
      <c r="BE1482" s="14">
        <f>SUMIFS(BD$4:BD1482,$AU$4:$AU1482,"="&amp;$AU1482,$AY$4:$AY1482,"="&amp;$AY1482)</f>
        <v>4281</v>
      </c>
      <c r="BF1482" s="25" t="s">
        <v>846</v>
      </c>
      <c r="BG1482" s="14">
        <f t="shared" si="347"/>
        <v>506</v>
      </c>
      <c r="BH1482" s="14">
        <f>SUMIFS(BG$4:BG1482,AU$4:AU1482,"="&amp;AU1482,AY$4:AY1482,"="&amp;AY1482)</f>
        <v>2141</v>
      </c>
      <c r="BI1482" s="25" t="s">
        <v>847</v>
      </c>
      <c r="BJ1482" s="14">
        <f t="shared" si="348"/>
        <v>18000</v>
      </c>
      <c r="BK1482" s="14">
        <f>SUMIFS(BJ$4:BJ1482,$AU$4:$AU1482,"="&amp;$AU1482,$AY$4:$AY1482,"="&amp;$AY1482)</f>
        <v>76080</v>
      </c>
    </row>
    <row r="1483" spans="46:63" ht="16.5" x14ac:dyDescent="0.2">
      <c r="AT1483" s="13">
        <v>1480</v>
      </c>
      <c r="AU1483" s="13">
        <f t="shared" si="340"/>
        <v>19</v>
      </c>
      <c r="AV1483" s="14">
        <f t="shared" si="341"/>
        <v>202804</v>
      </c>
      <c r="AW1483" s="14">
        <f t="shared" si="342"/>
        <v>1102028</v>
      </c>
      <c r="AX1483" s="13" t="s">
        <v>816</v>
      </c>
      <c r="AY1483" s="13">
        <f t="shared" si="343"/>
        <v>4</v>
      </c>
      <c r="AZ1483" s="13" t="s">
        <v>837</v>
      </c>
      <c r="BA1483" s="14">
        <f t="shared" si="344"/>
        <v>9</v>
      </c>
      <c r="BB1483" s="14" t="str">
        <f t="shared" si="345"/>
        <v>吕布魂珠-4 等级-9</v>
      </c>
      <c r="BC1483" s="25" t="s">
        <v>43</v>
      </c>
      <c r="BD1483" s="14">
        <f t="shared" si="346"/>
        <v>1148</v>
      </c>
      <c r="BE1483" s="14">
        <f>SUMIFS(BD$4:BD1483,$AU$4:$AU1483,"="&amp;$AU1483,$AY$4:$AY1483,"="&amp;$AY1483)</f>
        <v>5429</v>
      </c>
      <c r="BF1483" s="25" t="s">
        <v>846</v>
      </c>
      <c r="BG1483" s="14">
        <f t="shared" si="347"/>
        <v>574</v>
      </c>
      <c r="BH1483" s="14">
        <f>SUMIFS(BG$4:BG1483,AU$4:AU1483,"="&amp;AU1483,AY$4:AY1483,"="&amp;AY1483)</f>
        <v>2715</v>
      </c>
      <c r="BI1483" s="25" t="s">
        <v>847</v>
      </c>
      <c r="BJ1483" s="14">
        <f t="shared" si="348"/>
        <v>20400</v>
      </c>
      <c r="BK1483" s="14">
        <f>SUMIFS(BJ$4:BJ1483,$AU$4:$AU1483,"="&amp;$AU1483,$AY$4:$AY1483,"="&amp;$AY1483)</f>
        <v>96480</v>
      </c>
    </row>
    <row r="1484" spans="46:63" ht="16.5" x14ac:dyDescent="0.2">
      <c r="AT1484" s="13">
        <v>1481</v>
      </c>
      <c r="AU1484" s="13">
        <f t="shared" si="340"/>
        <v>19</v>
      </c>
      <c r="AV1484" s="14">
        <f t="shared" si="341"/>
        <v>202805</v>
      </c>
      <c r="AW1484" s="14">
        <f t="shared" si="342"/>
        <v>1102028</v>
      </c>
      <c r="AX1484" s="13" t="s">
        <v>816</v>
      </c>
      <c r="AY1484" s="13">
        <f t="shared" si="343"/>
        <v>5</v>
      </c>
      <c r="AZ1484" s="13" t="s">
        <v>837</v>
      </c>
      <c r="BA1484" s="14">
        <f t="shared" si="344"/>
        <v>0</v>
      </c>
      <c r="BB1484" s="14" t="str">
        <f t="shared" si="345"/>
        <v>吕布魂珠-5 等级-0</v>
      </c>
      <c r="BC1484" s="25" t="s">
        <v>43</v>
      </c>
      <c r="BD1484" s="14">
        <f t="shared" si="346"/>
        <v>0</v>
      </c>
      <c r="BE1484" s="14">
        <f>SUMIFS(BD$4:BD1484,$AU$4:$AU1484,"="&amp;$AU1484,$AY$4:$AY1484,"="&amp;$AY1484)</f>
        <v>0</v>
      </c>
      <c r="BF1484" s="25" t="s">
        <v>846</v>
      </c>
      <c r="BG1484" s="14">
        <f t="shared" si="347"/>
        <v>0</v>
      </c>
      <c r="BH1484" s="14">
        <f>SUMIFS(BG$4:BG1484,AU$4:AU1484,"="&amp;AU1484,AY$4:AY1484,"="&amp;AY1484)</f>
        <v>0</v>
      </c>
      <c r="BI1484" s="25" t="s">
        <v>847</v>
      </c>
      <c r="BJ1484" s="14">
        <f t="shared" si="348"/>
        <v>0</v>
      </c>
      <c r="BK1484" s="14">
        <f>SUMIFS(BJ$4:BJ1484,$AU$4:$AU1484,"="&amp;$AU1484,$AY$4:$AY1484,"="&amp;$AY1484)</f>
        <v>0</v>
      </c>
    </row>
    <row r="1485" spans="46:63" ht="16.5" x14ac:dyDescent="0.2">
      <c r="AT1485" s="13">
        <v>1482</v>
      </c>
      <c r="AU1485" s="13">
        <f t="shared" si="340"/>
        <v>19</v>
      </c>
      <c r="AV1485" s="14">
        <f t="shared" si="341"/>
        <v>202805</v>
      </c>
      <c r="AW1485" s="14">
        <f t="shared" si="342"/>
        <v>1102028</v>
      </c>
      <c r="AX1485" s="13" t="s">
        <v>816</v>
      </c>
      <c r="AY1485" s="13">
        <f t="shared" si="343"/>
        <v>5</v>
      </c>
      <c r="AZ1485" s="13" t="s">
        <v>837</v>
      </c>
      <c r="BA1485" s="14">
        <f t="shared" si="344"/>
        <v>1</v>
      </c>
      <c r="BB1485" s="14" t="str">
        <f t="shared" si="345"/>
        <v>吕布魂珠-5 等级-1</v>
      </c>
      <c r="BC1485" s="25" t="s">
        <v>43</v>
      </c>
      <c r="BD1485" s="14">
        <f t="shared" si="346"/>
        <v>189</v>
      </c>
      <c r="BE1485" s="14">
        <f>SUMIFS(BD$4:BD1485,$AU$4:$AU1485,"="&amp;$AU1485,$AY$4:$AY1485,"="&amp;$AY1485)</f>
        <v>189</v>
      </c>
      <c r="BF1485" s="25" t="s">
        <v>846</v>
      </c>
      <c r="BG1485" s="14">
        <f t="shared" si="347"/>
        <v>95</v>
      </c>
      <c r="BH1485" s="14">
        <f>SUMIFS(BG$4:BG1485,AU$4:AU1485,"="&amp;AU1485,AY$4:AY1485,"="&amp;AY1485)</f>
        <v>95</v>
      </c>
      <c r="BI1485" s="25" t="s">
        <v>847</v>
      </c>
      <c r="BJ1485" s="14">
        <f t="shared" si="348"/>
        <v>3360</v>
      </c>
      <c r="BK1485" s="14">
        <f>SUMIFS(BJ$4:BJ1485,$AU$4:$AU1485,"="&amp;$AU1485,$AY$4:$AY1485,"="&amp;$AY1485)</f>
        <v>3360</v>
      </c>
    </row>
    <row r="1486" spans="46:63" ht="16.5" x14ac:dyDescent="0.2">
      <c r="AT1486" s="13">
        <v>1483</v>
      </c>
      <c r="AU1486" s="13">
        <f t="shared" si="340"/>
        <v>19</v>
      </c>
      <c r="AV1486" s="14">
        <f t="shared" si="341"/>
        <v>202805</v>
      </c>
      <c r="AW1486" s="14">
        <f t="shared" si="342"/>
        <v>1102028</v>
      </c>
      <c r="AX1486" s="13" t="s">
        <v>816</v>
      </c>
      <c r="AY1486" s="13">
        <f t="shared" si="343"/>
        <v>5</v>
      </c>
      <c r="AZ1486" s="13" t="s">
        <v>837</v>
      </c>
      <c r="BA1486" s="14">
        <f t="shared" si="344"/>
        <v>2</v>
      </c>
      <c r="BB1486" s="14" t="str">
        <f t="shared" si="345"/>
        <v>吕布魂珠-5 等级-2</v>
      </c>
      <c r="BC1486" s="25" t="s">
        <v>43</v>
      </c>
      <c r="BD1486" s="14">
        <f t="shared" si="346"/>
        <v>270</v>
      </c>
      <c r="BE1486" s="14">
        <f>SUMIFS(BD$4:BD1486,$AU$4:$AU1486,"="&amp;$AU1486,$AY$4:$AY1486,"="&amp;$AY1486)</f>
        <v>459</v>
      </c>
      <c r="BF1486" s="25" t="s">
        <v>846</v>
      </c>
      <c r="BG1486" s="14">
        <f t="shared" si="347"/>
        <v>135</v>
      </c>
      <c r="BH1486" s="14">
        <f>SUMIFS(BG$4:BG1486,AU$4:AU1486,"="&amp;AU1486,AY$4:AY1486,"="&amp;AY1486)</f>
        <v>230</v>
      </c>
      <c r="BI1486" s="25" t="s">
        <v>847</v>
      </c>
      <c r="BJ1486" s="14">
        <f t="shared" si="348"/>
        <v>4800</v>
      </c>
      <c r="BK1486" s="14">
        <f>SUMIFS(BJ$4:BJ1486,$AU$4:$AU1486,"="&amp;$AU1486,$AY$4:$AY1486,"="&amp;$AY1486)</f>
        <v>8160</v>
      </c>
    </row>
    <row r="1487" spans="46:63" ht="16.5" x14ac:dyDescent="0.2">
      <c r="AT1487" s="13">
        <v>1484</v>
      </c>
      <c r="AU1487" s="13">
        <f t="shared" si="340"/>
        <v>19</v>
      </c>
      <c r="AV1487" s="14">
        <f t="shared" si="341"/>
        <v>202805</v>
      </c>
      <c r="AW1487" s="14">
        <f t="shared" si="342"/>
        <v>1102028</v>
      </c>
      <c r="AX1487" s="13" t="s">
        <v>816</v>
      </c>
      <c r="AY1487" s="13">
        <f t="shared" si="343"/>
        <v>5</v>
      </c>
      <c r="AZ1487" s="13" t="s">
        <v>837</v>
      </c>
      <c r="BA1487" s="14">
        <f t="shared" si="344"/>
        <v>3</v>
      </c>
      <c r="BB1487" s="14" t="str">
        <f t="shared" si="345"/>
        <v>吕布魂珠-5 等级-3</v>
      </c>
      <c r="BC1487" s="25" t="s">
        <v>43</v>
      </c>
      <c r="BD1487" s="14">
        <f t="shared" si="346"/>
        <v>351</v>
      </c>
      <c r="BE1487" s="14">
        <f>SUMIFS(BD$4:BD1487,$AU$4:$AU1487,"="&amp;$AU1487,$AY$4:$AY1487,"="&amp;$AY1487)</f>
        <v>810</v>
      </c>
      <c r="BF1487" s="25" t="s">
        <v>846</v>
      </c>
      <c r="BG1487" s="14">
        <f t="shared" si="347"/>
        <v>176</v>
      </c>
      <c r="BH1487" s="14">
        <f>SUMIFS(BG$4:BG1487,AU$4:AU1487,"="&amp;AU1487,AY$4:AY1487,"="&amp;AY1487)</f>
        <v>406</v>
      </c>
      <c r="BI1487" s="25" t="s">
        <v>847</v>
      </c>
      <c r="BJ1487" s="14">
        <f t="shared" si="348"/>
        <v>6240</v>
      </c>
      <c r="BK1487" s="14">
        <f>SUMIFS(BJ$4:BJ1487,$AU$4:$AU1487,"="&amp;$AU1487,$AY$4:$AY1487,"="&amp;$AY1487)</f>
        <v>14400</v>
      </c>
    </row>
    <row r="1488" spans="46:63" ht="16.5" x14ac:dyDescent="0.2">
      <c r="AT1488" s="13">
        <v>1485</v>
      </c>
      <c r="AU1488" s="13">
        <f t="shared" si="340"/>
        <v>19</v>
      </c>
      <c r="AV1488" s="14">
        <f t="shared" si="341"/>
        <v>202805</v>
      </c>
      <c r="AW1488" s="14">
        <f t="shared" si="342"/>
        <v>1102028</v>
      </c>
      <c r="AX1488" s="13" t="s">
        <v>816</v>
      </c>
      <c r="AY1488" s="13">
        <f t="shared" si="343"/>
        <v>5</v>
      </c>
      <c r="AZ1488" s="13" t="s">
        <v>837</v>
      </c>
      <c r="BA1488" s="14">
        <f t="shared" si="344"/>
        <v>4</v>
      </c>
      <c r="BB1488" s="14" t="str">
        <f t="shared" si="345"/>
        <v>吕布魂珠-5 等级-4</v>
      </c>
      <c r="BC1488" s="25" t="s">
        <v>43</v>
      </c>
      <c r="BD1488" s="14">
        <f t="shared" si="346"/>
        <v>540</v>
      </c>
      <c r="BE1488" s="14">
        <f>SUMIFS(BD$4:BD1488,$AU$4:$AU1488,"="&amp;$AU1488,$AY$4:$AY1488,"="&amp;$AY1488)</f>
        <v>1350</v>
      </c>
      <c r="BF1488" s="25" t="s">
        <v>846</v>
      </c>
      <c r="BG1488" s="14">
        <f t="shared" si="347"/>
        <v>270</v>
      </c>
      <c r="BH1488" s="14">
        <f>SUMIFS(BG$4:BG1488,AU$4:AU1488,"="&amp;AU1488,AY$4:AY1488,"="&amp;AY1488)</f>
        <v>676</v>
      </c>
      <c r="BI1488" s="25" t="s">
        <v>847</v>
      </c>
      <c r="BJ1488" s="14">
        <f t="shared" si="348"/>
        <v>9600</v>
      </c>
      <c r="BK1488" s="14">
        <f>SUMIFS(BJ$4:BJ1488,$AU$4:$AU1488,"="&amp;$AU1488,$AY$4:$AY1488,"="&amp;$AY1488)</f>
        <v>24000</v>
      </c>
    </row>
    <row r="1489" spans="46:63" ht="16.5" x14ac:dyDescent="0.2">
      <c r="AT1489" s="13">
        <v>1486</v>
      </c>
      <c r="AU1489" s="13">
        <f t="shared" si="340"/>
        <v>19</v>
      </c>
      <c r="AV1489" s="14">
        <f t="shared" si="341"/>
        <v>202805</v>
      </c>
      <c r="AW1489" s="14">
        <f t="shared" si="342"/>
        <v>1102028</v>
      </c>
      <c r="AX1489" s="13" t="s">
        <v>816</v>
      </c>
      <c r="AY1489" s="13">
        <f t="shared" si="343"/>
        <v>5</v>
      </c>
      <c r="AZ1489" s="13" t="s">
        <v>837</v>
      </c>
      <c r="BA1489" s="14">
        <f t="shared" si="344"/>
        <v>5</v>
      </c>
      <c r="BB1489" s="14" t="str">
        <f t="shared" si="345"/>
        <v>吕布魂珠-5 等级-5</v>
      </c>
      <c r="BC1489" s="25" t="s">
        <v>43</v>
      </c>
      <c r="BD1489" s="14">
        <f t="shared" si="346"/>
        <v>702</v>
      </c>
      <c r="BE1489" s="14">
        <f>SUMIFS(BD$4:BD1489,$AU$4:$AU1489,"="&amp;$AU1489,$AY$4:$AY1489,"="&amp;$AY1489)</f>
        <v>2052</v>
      </c>
      <c r="BF1489" s="25" t="s">
        <v>846</v>
      </c>
      <c r="BG1489" s="14">
        <f t="shared" si="347"/>
        <v>351</v>
      </c>
      <c r="BH1489" s="14">
        <f>SUMIFS(BG$4:BG1489,AU$4:AU1489,"="&amp;AU1489,AY$4:AY1489,"="&amp;AY1489)</f>
        <v>1027</v>
      </c>
      <c r="BI1489" s="25" t="s">
        <v>847</v>
      </c>
      <c r="BJ1489" s="14">
        <f t="shared" si="348"/>
        <v>12480</v>
      </c>
      <c r="BK1489" s="14">
        <f>SUMIFS(BJ$4:BJ1489,$AU$4:$AU1489,"="&amp;$AU1489,$AY$4:$AY1489,"="&amp;$AY1489)</f>
        <v>36480</v>
      </c>
    </row>
    <row r="1490" spans="46:63" ht="16.5" x14ac:dyDescent="0.2">
      <c r="AT1490" s="13">
        <v>1487</v>
      </c>
      <c r="AU1490" s="13">
        <f t="shared" si="340"/>
        <v>19</v>
      </c>
      <c r="AV1490" s="14">
        <f t="shared" si="341"/>
        <v>202805</v>
      </c>
      <c r="AW1490" s="14">
        <f t="shared" si="342"/>
        <v>1102028</v>
      </c>
      <c r="AX1490" s="13" t="s">
        <v>816</v>
      </c>
      <c r="AY1490" s="13">
        <f t="shared" si="343"/>
        <v>5</v>
      </c>
      <c r="AZ1490" s="13" t="s">
        <v>837</v>
      </c>
      <c r="BA1490" s="14">
        <f t="shared" si="344"/>
        <v>6</v>
      </c>
      <c r="BB1490" s="14" t="str">
        <f t="shared" si="345"/>
        <v>吕布魂珠-5 等级-6</v>
      </c>
      <c r="BC1490" s="25" t="s">
        <v>43</v>
      </c>
      <c r="BD1490" s="14">
        <f t="shared" si="346"/>
        <v>878</v>
      </c>
      <c r="BE1490" s="14">
        <f>SUMIFS(BD$4:BD1490,$AU$4:$AU1490,"="&amp;$AU1490,$AY$4:$AY1490,"="&amp;$AY1490)</f>
        <v>2930</v>
      </c>
      <c r="BF1490" s="25" t="s">
        <v>846</v>
      </c>
      <c r="BG1490" s="14">
        <f t="shared" si="347"/>
        <v>439</v>
      </c>
      <c r="BH1490" s="14">
        <f>SUMIFS(BG$4:BG1490,AU$4:AU1490,"="&amp;AU1490,AY$4:AY1490,"="&amp;AY1490)</f>
        <v>1466</v>
      </c>
      <c r="BI1490" s="25" t="s">
        <v>847</v>
      </c>
      <c r="BJ1490" s="14">
        <f t="shared" si="348"/>
        <v>15600</v>
      </c>
      <c r="BK1490" s="14">
        <f>SUMIFS(BJ$4:BJ1490,$AU$4:$AU1490,"="&amp;$AU1490,$AY$4:$AY1490,"="&amp;$AY1490)</f>
        <v>52080</v>
      </c>
    </row>
    <row r="1491" spans="46:63" ht="16.5" x14ac:dyDescent="0.2">
      <c r="AT1491" s="13">
        <v>1488</v>
      </c>
      <c r="AU1491" s="13">
        <f t="shared" si="340"/>
        <v>19</v>
      </c>
      <c r="AV1491" s="14">
        <f t="shared" si="341"/>
        <v>202805</v>
      </c>
      <c r="AW1491" s="14">
        <f t="shared" si="342"/>
        <v>1102028</v>
      </c>
      <c r="AX1491" s="13" t="s">
        <v>816</v>
      </c>
      <c r="AY1491" s="13">
        <f t="shared" si="343"/>
        <v>5</v>
      </c>
      <c r="AZ1491" s="13" t="s">
        <v>837</v>
      </c>
      <c r="BA1491" s="14">
        <f t="shared" si="344"/>
        <v>7</v>
      </c>
      <c r="BB1491" s="14" t="str">
        <f t="shared" si="345"/>
        <v>吕布魂珠-5 等级-7</v>
      </c>
      <c r="BC1491" s="25" t="s">
        <v>43</v>
      </c>
      <c r="BD1491" s="14">
        <f t="shared" si="346"/>
        <v>1080</v>
      </c>
      <c r="BE1491" s="14">
        <f>SUMIFS(BD$4:BD1491,$AU$4:$AU1491,"="&amp;$AU1491,$AY$4:$AY1491,"="&amp;$AY1491)</f>
        <v>4010</v>
      </c>
      <c r="BF1491" s="25" t="s">
        <v>846</v>
      </c>
      <c r="BG1491" s="14">
        <f t="shared" si="347"/>
        <v>540</v>
      </c>
      <c r="BH1491" s="14">
        <f>SUMIFS(BG$4:BG1491,AU$4:AU1491,"="&amp;AU1491,AY$4:AY1491,"="&amp;AY1491)</f>
        <v>2006</v>
      </c>
      <c r="BI1491" s="25" t="s">
        <v>847</v>
      </c>
      <c r="BJ1491" s="14">
        <f t="shared" si="348"/>
        <v>19200</v>
      </c>
      <c r="BK1491" s="14">
        <f>SUMIFS(BJ$4:BJ1491,$AU$4:$AU1491,"="&amp;$AU1491,$AY$4:$AY1491,"="&amp;$AY1491)</f>
        <v>71280</v>
      </c>
    </row>
    <row r="1492" spans="46:63" ht="16.5" x14ac:dyDescent="0.2">
      <c r="AT1492" s="13">
        <v>1489</v>
      </c>
      <c r="AU1492" s="13">
        <f t="shared" si="340"/>
        <v>19</v>
      </c>
      <c r="AV1492" s="14">
        <f t="shared" si="341"/>
        <v>202805</v>
      </c>
      <c r="AW1492" s="14">
        <f t="shared" si="342"/>
        <v>1102028</v>
      </c>
      <c r="AX1492" s="13" t="s">
        <v>816</v>
      </c>
      <c r="AY1492" s="13">
        <f t="shared" si="343"/>
        <v>5</v>
      </c>
      <c r="AZ1492" s="13" t="s">
        <v>837</v>
      </c>
      <c r="BA1492" s="14">
        <f t="shared" si="344"/>
        <v>8</v>
      </c>
      <c r="BB1492" s="14" t="str">
        <f t="shared" si="345"/>
        <v>吕布魂珠-5 等级-8</v>
      </c>
      <c r="BC1492" s="25" t="s">
        <v>43</v>
      </c>
      <c r="BD1492" s="14">
        <f t="shared" si="346"/>
        <v>1283</v>
      </c>
      <c r="BE1492" s="14">
        <f>SUMIFS(BD$4:BD1492,$AU$4:$AU1492,"="&amp;$AU1492,$AY$4:$AY1492,"="&amp;$AY1492)</f>
        <v>5293</v>
      </c>
      <c r="BF1492" s="25" t="s">
        <v>846</v>
      </c>
      <c r="BG1492" s="14">
        <f t="shared" si="347"/>
        <v>641</v>
      </c>
      <c r="BH1492" s="14">
        <f>SUMIFS(BG$4:BG1492,AU$4:AU1492,"="&amp;AU1492,AY$4:AY1492,"="&amp;AY1492)</f>
        <v>2647</v>
      </c>
      <c r="BI1492" s="25" t="s">
        <v>847</v>
      </c>
      <c r="BJ1492" s="14">
        <f t="shared" si="348"/>
        <v>22800</v>
      </c>
      <c r="BK1492" s="14">
        <f>SUMIFS(BJ$4:BJ1492,$AU$4:$AU1492,"="&amp;$AU1492,$AY$4:$AY1492,"="&amp;$AY1492)</f>
        <v>94080</v>
      </c>
    </row>
    <row r="1493" spans="46:63" ht="16.5" x14ac:dyDescent="0.2">
      <c r="AT1493" s="13">
        <v>1490</v>
      </c>
      <c r="AU1493" s="13">
        <f t="shared" si="340"/>
        <v>19</v>
      </c>
      <c r="AV1493" s="14">
        <f t="shared" si="341"/>
        <v>202805</v>
      </c>
      <c r="AW1493" s="14">
        <f t="shared" si="342"/>
        <v>1102028</v>
      </c>
      <c r="AX1493" s="13" t="s">
        <v>816</v>
      </c>
      <c r="AY1493" s="13">
        <f t="shared" si="343"/>
        <v>5</v>
      </c>
      <c r="AZ1493" s="13" t="s">
        <v>837</v>
      </c>
      <c r="BA1493" s="14">
        <f t="shared" si="344"/>
        <v>9</v>
      </c>
      <c r="BB1493" s="14" t="str">
        <f t="shared" si="345"/>
        <v>吕布魂珠-5 等级-9</v>
      </c>
      <c r="BC1493" s="25" t="s">
        <v>43</v>
      </c>
      <c r="BD1493" s="14">
        <f t="shared" si="346"/>
        <v>1485</v>
      </c>
      <c r="BE1493" s="14">
        <f>SUMIFS(BD$4:BD1493,$AU$4:$AU1493,"="&amp;$AU1493,$AY$4:$AY1493,"="&amp;$AY1493)</f>
        <v>6778</v>
      </c>
      <c r="BF1493" s="25" t="s">
        <v>846</v>
      </c>
      <c r="BG1493" s="14">
        <f t="shared" si="347"/>
        <v>743</v>
      </c>
      <c r="BH1493" s="14">
        <f>SUMIFS(BG$4:BG1493,AU$4:AU1493,"="&amp;AU1493,AY$4:AY1493,"="&amp;AY1493)</f>
        <v>3390</v>
      </c>
      <c r="BI1493" s="25" t="s">
        <v>847</v>
      </c>
      <c r="BJ1493" s="14">
        <f t="shared" si="348"/>
        <v>26400</v>
      </c>
      <c r="BK1493" s="14">
        <f>SUMIFS(BJ$4:BJ1493,$AU$4:$AU1493,"="&amp;$AU1493,$AY$4:$AY1493,"="&amp;$AY1493)</f>
        <v>120480</v>
      </c>
    </row>
    <row r="1494" spans="46:63" ht="16.5" x14ac:dyDescent="0.2">
      <c r="AT1494" s="13">
        <v>1491</v>
      </c>
      <c r="AU1494" s="13">
        <f t="shared" si="340"/>
        <v>19</v>
      </c>
      <c r="AV1494" s="14">
        <f t="shared" si="341"/>
        <v>202806</v>
      </c>
      <c r="AW1494" s="14">
        <f t="shared" si="342"/>
        <v>1102028</v>
      </c>
      <c r="AX1494" s="13" t="s">
        <v>816</v>
      </c>
      <c r="AY1494" s="13">
        <f t="shared" si="343"/>
        <v>6</v>
      </c>
      <c r="AZ1494" s="13" t="s">
        <v>837</v>
      </c>
      <c r="BA1494" s="14">
        <f t="shared" si="344"/>
        <v>0</v>
      </c>
      <c r="BB1494" s="14" t="str">
        <f t="shared" si="345"/>
        <v>吕布魂珠-6 等级-0</v>
      </c>
      <c r="BC1494" s="25" t="s">
        <v>43</v>
      </c>
      <c r="BD1494" s="14">
        <f t="shared" si="346"/>
        <v>0</v>
      </c>
      <c r="BE1494" s="14">
        <f>SUMIFS(BD$4:BD1494,$AU$4:$AU1494,"="&amp;$AU1494,$AY$4:$AY1494,"="&amp;$AY1494)</f>
        <v>0</v>
      </c>
      <c r="BF1494" s="25" t="s">
        <v>846</v>
      </c>
      <c r="BG1494" s="14">
        <f t="shared" si="347"/>
        <v>0</v>
      </c>
      <c r="BH1494" s="14">
        <f>SUMIFS(BG$4:BG1494,AU$4:AU1494,"="&amp;AU1494,AY$4:AY1494,"="&amp;AY1494)</f>
        <v>0</v>
      </c>
      <c r="BI1494" s="25" t="s">
        <v>847</v>
      </c>
      <c r="BJ1494" s="14">
        <f t="shared" si="348"/>
        <v>0</v>
      </c>
      <c r="BK1494" s="14">
        <f>SUMIFS(BJ$4:BJ1494,$AU$4:$AU1494,"="&amp;$AU1494,$AY$4:$AY1494,"="&amp;$AY1494)</f>
        <v>0</v>
      </c>
    </row>
    <row r="1495" spans="46:63" ht="16.5" x14ac:dyDescent="0.2">
      <c r="AT1495" s="13">
        <v>1492</v>
      </c>
      <c r="AU1495" s="13">
        <f t="shared" si="340"/>
        <v>19</v>
      </c>
      <c r="AV1495" s="14">
        <f t="shared" si="341"/>
        <v>202806</v>
      </c>
      <c r="AW1495" s="14">
        <f t="shared" si="342"/>
        <v>1102028</v>
      </c>
      <c r="AX1495" s="13" t="s">
        <v>816</v>
      </c>
      <c r="AY1495" s="13">
        <f t="shared" si="343"/>
        <v>6</v>
      </c>
      <c r="AZ1495" s="13" t="s">
        <v>837</v>
      </c>
      <c r="BA1495" s="14">
        <f t="shared" si="344"/>
        <v>1</v>
      </c>
      <c r="BB1495" s="14" t="str">
        <f t="shared" si="345"/>
        <v>吕布魂珠-6 等级-1</v>
      </c>
      <c r="BC1495" s="25" t="s">
        <v>43</v>
      </c>
      <c r="BD1495" s="14">
        <f t="shared" si="346"/>
        <v>243</v>
      </c>
      <c r="BE1495" s="14">
        <f>SUMIFS(BD$4:BD1495,$AU$4:$AU1495,"="&amp;$AU1495,$AY$4:$AY1495,"="&amp;$AY1495)</f>
        <v>243</v>
      </c>
      <c r="BF1495" s="25" t="s">
        <v>846</v>
      </c>
      <c r="BG1495" s="14">
        <f t="shared" si="347"/>
        <v>122</v>
      </c>
      <c r="BH1495" s="14">
        <f>SUMIFS(BG$4:BG1495,AU$4:AU1495,"="&amp;AU1495,AY$4:AY1495,"="&amp;AY1495)</f>
        <v>122</v>
      </c>
      <c r="BI1495" s="25" t="s">
        <v>847</v>
      </c>
      <c r="BJ1495" s="14">
        <f t="shared" si="348"/>
        <v>4320</v>
      </c>
      <c r="BK1495" s="14">
        <f>SUMIFS(BJ$4:BJ1495,$AU$4:$AU1495,"="&amp;$AU1495,$AY$4:$AY1495,"="&amp;$AY1495)</f>
        <v>4320</v>
      </c>
    </row>
    <row r="1496" spans="46:63" ht="16.5" x14ac:dyDescent="0.2">
      <c r="AT1496" s="13">
        <v>1493</v>
      </c>
      <c r="AU1496" s="13">
        <f t="shared" si="340"/>
        <v>19</v>
      </c>
      <c r="AV1496" s="14">
        <f t="shared" si="341"/>
        <v>202806</v>
      </c>
      <c r="AW1496" s="14">
        <f t="shared" si="342"/>
        <v>1102028</v>
      </c>
      <c r="AX1496" s="13" t="s">
        <v>816</v>
      </c>
      <c r="AY1496" s="13">
        <f t="shared" si="343"/>
        <v>6</v>
      </c>
      <c r="AZ1496" s="13" t="s">
        <v>837</v>
      </c>
      <c r="BA1496" s="14">
        <f t="shared" si="344"/>
        <v>2</v>
      </c>
      <c r="BB1496" s="14" t="str">
        <f t="shared" si="345"/>
        <v>吕布魂珠-6 等级-2</v>
      </c>
      <c r="BC1496" s="25" t="s">
        <v>43</v>
      </c>
      <c r="BD1496" s="14">
        <f t="shared" si="346"/>
        <v>378</v>
      </c>
      <c r="BE1496" s="14">
        <f>SUMIFS(BD$4:BD1496,$AU$4:$AU1496,"="&amp;$AU1496,$AY$4:$AY1496,"="&amp;$AY1496)</f>
        <v>621</v>
      </c>
      <c r="BF1496" s="25" t="s">
        <v>846</v>
      </c>
      <c r="BG1496" s="14">
        <f t="shared" si="347"/>
        <v>189</v>
      </c>
      <c r="BH1496" s="14">
        <f>SUMIFS(BG$4:BG1496,AU$4:AU1496,"="&amp;AU1496,AY$4:AY1496,"="&amp;AY1496)</f>
        <v>311</v>
      </c>
      <c r="BI1496" s="25" t="s">
        <v>847</v>
      </c>
      <c r="BJ1496" s="14">
        <f t="shared" si="348"/>
        <v>6720</v>
      </c>
      <c r="BK1496" s="14">
        <f>SUMIFS(BJ$4:BJ1496,$AU$4:$AU1496,"="&amp;$AU1496,$AY$4:$AY1496,"="&amp;$AY1496)</f>
        <v>11040</v>
      </c>
    </row>
    <row r="1497" spans="46:63" ht="16.5" x14ac:dyDescent="0.2">
      <c r="AT1497" s="13">
        <v>1494</v>
      </c>
      <c r="AU1497" s="13">
        <f t="shared" si="340"/>
        <v>19</v>
      </c>
      <c r="AV1497" s="14">
        <f t="shared" si="341"/>
        <v>202806</v>
      </c>
      <c r="AW1497" s="14">
        <f t="shared" si="342"/>
        <v>1102028</v>
      </c>
      <c r="AX1497" s="13" t="s">
        <v>816</v>
      </c>
      <c r="AY1497" s="13">
        <f t="shared" si="343"/>
        <v>6</v>
      </c>
      <c r="AZ1497" s="13" t="s">
        <v>837</v>
      </c>
      <c r="BA1497" s="14">
        <f t="shared" si="344"/>
        <v>3</v>
      </c>
      <c r="BB1497" s="14" t="str">
        <f t="shared" si="345"/>
        <v>吕布魂珠-6 等级-3</v>
      </c>
      <c r="BC1497" s="25" t="s">
        <v>43</v>
      </c>
      <c r="BD1497" s="14">
        <f t="shared" si="346"/>
        <v>506</v>
      </c>
      <c r="BE1497" s="14">
        <f>SUMIFS(BD$4:BD1497,$AU$4:$AU1497,"="&amp;$AU1497,$AY$4:$AY1497,"="&amp;$AY1497)</f>
        <v>1127</v>
      </c>
      <c r="BF1497" s="25" t="s">
        <v>846</v>
      </c>
      <c r="BG1497" s="14">
        <f t="shared" si="347"/>
        <v>253</v>
      </c>
      <c r="BH1497" s="14">
        <f>SUMIFS(BG$4:BG1497,AU$4:AU1497,"="&amp;AU1497,AY$4:AY1497,"="&amp;AY1497)</f>
        <v>564</v>
      </c>
      <c r="BI1497" s="25" t="s">
        <v>847</v>
      </c>
      <c r="BJ1497" s="14">
        <f t="shared" si="348"/>
        <v>9000</v>
      </c>
      <c r="BK1497" s="14">
        <f>SUMIFS(BJ$4:BJ1497,$AU$4:$AU1497,"="&amp;$AU1497,$AY$4:$AY1497,"="&amp;$AY1497)</f>
        <v>20040</v>
      </c>
    </row>
    <row r="1498" spans="46:63" ht="16.5" x14ac:dyDescent="0.2">
      <c r="AT1498" s="13">
        <v>1495</v>
      </c>
      <c r="AU1498" s="13">
        <f t="shared" si="340"/>
        <v>19</v>
      </c>
      <c r="AV1498" s="14">
        <f t="shared" si="341"/>
        <v>202806</v>
      </c>
      <c r="AW1498" s="14">
        <f t="shared" si="342"/>
        <v>1102028</v>
      </c>
      <c r="AX1498" s="13" t="s">
        <v>816</v>
      </c>
      <c r="AY1498" s="13">
        <f t="shared" si="343"/>
        <v>6</v>
      </c>
      <c r="AZ1498" s="13" t="s">
        <v>837</v>
      </c>
      <c r="BA1498" s="14">
        <f t="shared" si="344"/>
        <v>4</v>
      </c>
      <c r="BB1498" s="14" t="str">
        <f t="shared" si="345"/>
        <v>吕布魂珠-6 等级-4</v>
      </c>
      <c r="BC1498" s="25" t="s">
        <v>43</v>
      </c>
      <c r="BD1498" s="14">
        <f t="shared" si="346"/>
        <v>756</v>
      </c>
      <c r="BE1498" s="14">
        <f>SUMIFS(BD$4:BD1498,$AU$4:$AU1498,"="&amp;$AU1498,$AY$4:$AY1498,"="&amp;$AY1498)</f>
        <v>1883</v>
      </c>
      <c r="BF1498" s="25" t="s">
        <v>846</v>
      </c>
      <c r="BG1498" s="14">
        <f t="shared" si="347"/>
        <v>378</v>
      </c>
      <c r="BH1498" s="14">
        <f>SUMIFS(BG$4:BG1498,AU$4:AU1498,"="&amp;AU1498,AY$4:AY1498,"="&amp;AY1498)</f>
        <v>942</v>
      </c>
      <c r="BI1498" s="25" t="s">
        <v>847</v>
      </c>
      <c r="BJ1498" s="14">
        <f t="shared" si="348"/>
        <v>13440</v>
      </c>
      <c r="BK1498" s="14">
        <f>SUMIFS(BJ$4:BJ1498,$AU$4:$AU1498,"="&amp;$AU1498,$AY$4:$AY1498,"="&amp;$AY1498)</f>
        <v>33480</v>
      </c>
    </row>
    <row r="1499" spans="46:63" ht="16.5" x14ac:dyDescent="0.2">
      <c r="AT1499" s="13">
        <v>1496</v>
      </c>
      <c r="AU1499" s="13">
        <f t="shared" si="340"/>
        <v>19</v>
      </c>
      <c r="AV1499" s="14">
        <f t="shared" si="341"/>
        <v>202806</v>
      </c>
      <c r="AW1499" s="14">
        <f t="shared" si="342"/>
        <v>1102028</v>
      </c>
      <c r="AX1499" s="13" t="s">
        <v>816</v>
      </c>
      <c r="AY1499" s="13">
        <f t="shared" si="343"/>
        <v>6</v>
      </c>
      <c r="AZ1499" s="13" t="s">
        <v>837</v>
      </c>
      <c r="BA1499" s="14">
        <f t="shared" si="344"/>
        <v>5</v>
      </c>
      <c r="BB1499" s="14" t="str">
        <f t="shared" si="345"/>
        <v>吕布魂珠-6 等级-5</v>
      </c>
      <c r="BC1499" s="25" t="s">
        <v>43</v>
      </c>
      <c r="BD1499" s="14">
        <f t="shared" si="346"/>
        <v>1013</v>
      </c>
      <c r="BE1499" s="14">
        <f>SUMIFS(BD$4:BD1499,$AU$4:$AU1499,"="&amp;$AU1499,$AY$4:$AY1499,"="&amp;$AY1499)</f>
        <v>2896</v>
      </c>
      <c r="BF1499" s="25" t="s">
        <v>846</v>
      </c>
      <c r="BG1499" s="14">
        <f t="shared" si="347"/>
        <v>506</v>
      </c>
      <c r="BH1499" s="14">
        <f>SUMIFS(BG$4:BG1499,AU$4:AU1499,"="&amp;AU1499,AY$4:AY1499,"="&amp;AY1499)</f>
        <v>1448</v>
      </c>
      <c r="BI1499" s="25" t="s">
        <v>847</v>
      </c>
      <c r="BJ1499" s="14">
        <f t="shared" si="348"/>
        <v>18000</v>
      </c>
      <c r="BK1499" s="14">
        <f>SUMIFS(BJ$4:BJ1499,$AU$4:$AU1499,"="&amp;$AU1499,$AY$4:$AY1499,"="&amp;$AY1499)</f>
        <v>51480</v>
      </c>
    </row>
    <row r="1500" spans="46:63" ht="16.5" x14ac:dyDescent="0.2">
      <c r="AT1500" s="13">
        <v>1497</v>
      </c>
      <c r="AU1500" s="13">
        <f t="shared" si="340"/>
        <v>19</v>
      </c>
      <c r="AV1500" s="14">
        <f t="shared" si="341"/>
        <v>202806</v>
      </c>
      <c r="AW1500" s="14">
        <f t="shared" si="342"/>
        <v>1102028</v>
      </c>
      <c r="AX1500" s="13" t="s">
        <v>816</v>
      </c>
      <c r="AY1500" s="13">
        <f t="shared" si="343"/>
        <v>6</v>
      </c>
      <c r="AZ1500" s="13" t="s">
        <v>837</v>
      </c>
      <c r="BA1500" s="14">
        <f t="shared" si="344"/>
        <v>6</v>
      </c>
      <c r="BB1500" s="14" t="str">
        <f t="shared" si="345"/>
        <v>吕布魂珠-6 等级-6</v>
      </c>
      <c r="BC1500" s="25" t="s">
        <v>43</v>
      </c>
      <c r="BD1500" s="14">
        <f t="shared" si="346"/>
        <v>1283</v>
      </c>
      <c r="BE1500" s="14">
        <f>SUMIFS(BD$4:BD1500,$AU$4:$AU1500,"="&amp;$AU1500,$AY$4:$AY1500,"="&amp;$AY1500)</f>
        <v>4179</v>
      </c>
      <c r="BF1500" s="25" t="s">
        <v>846</v>
      </c>
      <c r="BG1500" s="14">
        <f t="shared" si="347"/>
        <v>641</v>
      </c>
      <c r="BH1500" s="14">
        <f>SUMIFS(BG$4:BG1500,AU$4:AU1500,"="&amp;AU1500,AY$4:AY1500,"="&amp;AY1500)</f>
        <v>2089</v>
      </c>
      <c r="BI1500" s="25" t="s">
        <v>847</v>
      </c>
      <c r="BJ1500" s="14">
        <f t="shared" si="348"/>
        <v>22800</v>
      </c>
      <c r="BK1500" s="14">
        <f>SUMIFS(BJ$4:BJ1500,$AU$4:$AU1500,"="&amp;$AU1500,$AY$4:$AY1500,"="&amp;$AY1500)</f>
        <v>74280</v>
      </c>
    </row>
    <row r="1501" spans="46:63" ht="16.5" x14ac:dyDescent="0.2">
      <c r="AT1501" s="13">
        <v>1498</v>
      </c>
      <c r="AU1501" s="13">
        <f t="shared" si="340"/>
        <v>19</v>
      </c>
      <c r="AV1501" s="14">
        <f t="shared" si="341"/>
        <v>202806</v>
      </c>
      <c r="AW1501" s="14">
        <f t="shared" si="342"/>
        <v>1102028</v>
      </c>
      <c r="AX1501" s="13" t="s">
        <v>816</v>
      </c>
      <c r="AY1501" s="13">
        <f t="shared" si="343"/>
        <v>6</v>
      </c>
      <c r="AZ1501" s="13" t="s">
        <v>837</v>
      </c>
      <c r="BA1501" s="14">
        <f t="shared" si="344"/>
        <v>7</v>
      </c>
      <c r="BB1501" s="14" t="str">
        <f t="shared" si="345"/>
        <v>吕布魂珠-6 等级-7</v>
      </c>
      <c r="BC1501" s="25" t="s">
        <v>43</v>
      </c>
      <c r="BD1501" s="14">
        <f t="shared" si="346"/>
        <v>1553</v>
      </c>
      <c r="BE1501" s="14">
        <f>SUMIFS(BD$4:BD1501,$AU$4:$AU1501,"="&amp;$AU1501,$AY$4:$AY1501,"="&amp;$AY1501)</f>
        <v>5732</v>
      </c>
      <c r="BF1501" s="25" t="s">
        <v>846</v>
      </c>
      <c r="BG1501" s="14">
        <f t="shared" si="347"/>
        <v>776</v>
      </c>
      <c r="BH1501" s="14">
        <f>SUMIFS(BG$4:BG1501,AU$4:AU1501,"="&amp;AU1501,AY$4:AY1501,"="&amp;AY1501)</f>
        <v>2865</v>
      </c>
      <c r="BI1501" s="25" t="s">
        <v>847</v>
      </c>
      <c r="BJ1501" s="14">
        <f t="shared" si="348"/>
        <v>27600</v>
      </c>
      <c r="BK1501" s="14">
        <f>SUMIFS(BJ$4:BJ1501,$AU$4:$AU1501,"="&amp;$AU1501,$AY$4:$AY1501,"="&amp;$AY1501)</f>
        <v>101880</v>
      </c>
    </row>
    <row r="1502" spans="46:63" ht="16.5" x14ac:dyDescent="0.2">
      <c r="AT1502" s="13">
        <v>1499</v>
      </c>
      <c r="AU1502" s="13">
        <f t="shared" si="340"/>
        <v>19</v>
      </c>
      <c r="AV1502" s="14">
        <f t="shared" si="341"/>
        <v>202806</v>
      </c>
      <c r="AW1502" s="14">
        <f t="shared" si="342"/>
        <v>1102028</v>
      </c>
      <c r="AX1502" s="13" t="s">
        <v>816</v>
      </c>
      <c r="AY1502" s="13">
        <f t="shared" si="343"/>
        <v>6</v>
      </c>
      <c r="AZ1502" s="13" t="s">
        <v>837</v>
      </c>
      <c r="BA1502" s="14">
        <f t="shared" si="344"/>
        <v>8</v>
      </c>
      <c r="BB1502" s="14" t="str">
        <f t="shared" si="345"/>
        <v>吕布魂珠-6 等级-8</v>
      </c>
      <c r="BC1502" s="25" t="s">
        <v>43</v>
      </c>
      <c r="BD1502" s="14">
        <f t="shared" si="346"/>
        <v>1755</v>
      </c>
      <c r="BE1502" s="14">
        <f>SUMIFS(BD$4:BD1502,$AU$4:$AU1502,"="&amp;$AU1502,$AY$4:$AY1502,"="&amp;$AY1502)</f>
        <v>7487</v>
      </c>
      <c r="BF1502" s="25" t="s">
        <v>846</v>
      </c>
      <c r="BG1502" s="14">
        <f t="shared" si="347"/>
        <v>878</v>
      </c>
      <c r="BH1502" s="14">
        <f>SUMIFS(BG$4:BG1502,AU$4:AU1502,"="&amp;AU1502,AY$4:AY1502,"="&amp;AY1502)</f>
        <v>3743</v>
      </c>
      <c r="BI1502" s="25" t="s">
        <v>847</v>
      </c>
      <c r="BJ1502" s="14">
        <f t="shared" si="348"/>
        <v>31200</v>
      </c>
      <c r="BK1502" s="14">
        <f>SUMIFS(BJ$4:BJ1502,$AU$4:$AU1502,"="&amp;$AU1502,$AY$4:$AY1502,"="&amp;$AY1502)</f>
        <v>133080</v>
      </c>
    </row>
    <row r="1503" spans="46:63" ht="16.5" x14ac:dyDescent="0.2">
      <c r="AT1503" s="13">
        <v>1500</v>
      </c>
      <c r="AU1503" s="13">
        <f t="shared" si="340"/>
        <v>19</v>
      </c>
      <c r="AV1503" s="14">
        <f t="shared" si="341"/>
        <v>202806</v>
      </c>
      <c r="AW1503" s="14">
        <f t="shared" si="342"/>
        <v>1102028</v>
      </c>
      <c r="AX1503" s="13" t="s">
        <v>816</v>
      </c>
      <c r="AY1503" s="13">
        <f t="shared" si="343"/>
        <v>6</v>
      </c>
      <c r="AZ1503" s="13" t="s">
        <v>837</v>
      </c>
      <c r="BA1503" s="14">
        <f t="shared" si="344"/>
        <v>9</v>
      </c>
      <c r="BB1503" s="14" t="str">
        <f t="shared" si="345"/>
        <v>吕布魂珠-6 等级-9</v>
      </c>
      <c r="BC1503" s="25" t="s">
        <v>43</v>
      </c>
      <c r="BD1503" s="14">
        <f t="shared" si="346"/>
        <v>2025</v>
      </c>
      <c r="BE1503" s="14">
        <f>SUMIFS(BD$4:BD1503,$AU$4:$AU1503,"="&amp;$AU1503,$AY$4:$AY1503,"="&amp;$AY1503)</f>
        <v>9512</v>
      </c>
      <c r="BF1503" s="25" t="s">
        <v>846</v>
      </c>
      <c r="BG1503" s="14">
        <f t="shared" si="347"/>
        <v>1013</v>
      </c>
      <c r="BH1503" s="14">
        <f>SUMIFS(BG$4:BG1503,AU$4:AU1503,"="&amp;AU1503,AY$4:AY1503,"="&amp;AY1503)</f>
        <v>4756</v>
      </c>
      <c r="BI1503" s="25" t="s">
        <v>847</v>
      </c>
      <c r="BJ1503" s="14">
        <f t="shared" si="348"/>
        <v>36000</v>
      </c>
      <c r="BK1503" s="14">
        <f>SUMIFS(BJ$4:BJ1503,$AU$4:$AU1503,"="&amp;$AU1503,$AY$4:$AY1503,"="&amp;$AY1503)</f>
        <v>169080</v>
      </c>
    </row>
    <row r="1504" spans="46:63" ht="16.5" x14ac:dyDescent="0.2">
      <c r="AT1504" s="13">
        <v>1501</v>
      </c>
      <c r="AU1504" s="13">
        <f t="shared" si="340"/>
        <v>19</v>
      </c>
      <c r="AV1504" s="14">
        <f t="shared" si="341"/>
        <v>202807</v>
      </c>
      <c r="AW1504" s="14">
        <f t="shared" si="342"/>
        <v>1102028</v>
      </c>
      <c r="AX1504" s="13" t="s">
        <v>816</v>
      </c>
      <c r="AY1504" s="13">
        <f t="shared" si="343"/>
        <v>7</v>
      </c>
      <c r="AZ1504" s="13" t="s">
        <v>837</v>
      </c>
      <c r="BA1504" s="14">
        <f t="shared" si="344"/>
        <v>0</v>
      </c>
      <c r="BB1504" s="14" t="str">
        <f t="shared" si="345"/>
        <v>吕布魂珠-7 等级-0</v>
      </c>
      <c r="BC1504" s="25" t="s">
        <v>43</v>
      </c>
      <c r="BD1504" s="14">
        <f t="shared" si="346"/>
        <v>0</v>
      </c>
      <c r="BE1504" s="14">
        <f>SUMIFS(BD$4:BD1504,$AU$4:$AU1504,"="&amp;$AU1504,$AY$4:$AY1504,"="&amp;$AY1504)</f>
        <v>0</v>
      </c>
      <c r="BF1504" s="25" t="s">
        <v>846</v>
      </c>
      <c r="BG1504" s="14">
        <f t="shared" si="347"/>
        <v>0</v>
      </c>
      <c r="BH1504" s="14">
        <f>SUMIFS(BG$4:BG1504,AU$4:AU1504,"="&amp;AU1504,AY$4:AY1504,"="&amp;AY1504)</f>
        <v>0</v>
      </c>
      <c r="BI1504" s="25" t="s">
        <v>847</v>
      </c>
      <c r="BJ1504" s="14">
        <f t="shared" si="348"/>
        <v>0</v>
      </c>
      <c r="BK1504" s="14">
        <f>SUMIFS(BJ$4:BJ1504,$AU$4:$AU1504,"="&amp;$AU1504,$AY$4:$AY1504,"="&amp;$AY1504)</f>
        <v>0</v>
      </c>
    </row>
    <row r="1505" spans="46:63" ht="16.5" x14ac:dyDescent="0.2">
      <c r="AT1505" s="13">
        <v>1502</v>
      </c>
      <c r="AU1505" s="13">
        <f t="shared" si="340"/>
        <v>19</v>
      </c>
      <c r="AV1505" s="14">
        <f t="shared" si="341"/>
        <v>202807</v>
      </c>
      <c r="AW1505" s="14">
        <f t="shared" si="342"/>
        <v>1102028</v>
      </c>
      <c r="AX1505" s="13" t="s">
        <v>816</v>
      </c>
      <c r="AY1505" s="13">
        <f t="shared" si="343"/>
        <v>7</v>
      </c>
      <c r="AZ1505" s="13" t="s">
        <v>837</v>
      </c>
      <c r="BA1505" s="14">
        <f t="shared" si="344"/>
        <v>1</v>
      </c>
      <c r="BB1505" s="14" t="str">
        <f t="shared" si="345"/>
        <v>吕布魂珠-7 等级-1</v>
      </c>
      <c r="BC1505" s="25" t="s">
        <v>43</v>
      </c>
      <c r="BD1505" s="14">
        <f t="shared" si="346"/>
        <v>324</v>
      </c>
      <c r="BE1505" s="14">
        <f>SUMIFS(BD$4:BD1505,$AU$4:$AU1505,"="&amp;$AU1505,$AY$4:$AY1505,"="&amp;$AY1505)</f>
        <v>324</v>
      </c>
      <c r="BF1505" s="25" t="s">
        <v>846</v>
      </c>
      <c r="BG1505" s="14">
        <f t="shared" si="347"/>
        <v>162</v>
      </c>
      <c r="BH1505" s="14">
        <f>SUMIFS(BG$4:BG1505,AU$4:AU1505,"="&amp;AU1505,AY$4:AY1505,"="&amp;AY1505)</f>
        <v>162</v>
      </c>
      <c r="BI1505" s="25" t="s">
        <v>847</v>
      </c>
      <c r="BJ1505" s="14">
        <f t="shared" si="348"/>
        <v>5760</v>
      </c>
      <c r="BK1505" s="14">
        <f>SUMIFS(BJ$4:BJ1505,$AU$4:$AU1505,"="&amp;$AU1505,$AY$4:$AY1505,"="&amp;$AY1505)</f>
        <v>5760</v>
      </c>
    </row>
    <row r="1506" spans="46:63" ht="16.5" x14ac:dyDescent="0.2">
      <c r="AT1506" s="13">
        <v>1503</v>
      </c>
      <c r="AU1506" s="13">
        <f t="shared" si="340"/>
        <v>19</v>
      </c>
      <c r="AV1506" s="14">
        <f t="shared" si="341"/>
        <v>202807</v>
      </c>
      <c r="AW1506" s="14">
        <f t="shared" si="342"/>
        <v>1102028</v>
      </c>
      <c r="AX1506" s="13" t="s">
        <v>816</v>
      </c>
      <c r="AY1506" s="13">
        <f t="shared" si="343"/>
        <v>7</v>
      </c>
      <c r="AZ1506" s="13" t="s">
        <v>837</v>
      </c>
      <c r="BA1506" s="14">
        <f t="shared" si="344"/>
        <v>2</v>
      </c>
      <c r="BB1506" s="14" t="str">
        <f t="shared" si="345"/>
        <v>吕布魂珠-7 等级-2</v>
      </c>
      <c r="BC1506" s="25" t="s">
        <v>43</v>
      </c>
      <c r="BD1506" s="14">
        <f t="shared" si="346"/>
        <v>486</v>
      </c>
      <c r="BE1506" s="14">
        <f>SUMIFS(BD$4:BD1506,$AU$4:$AU1506,"="&amp;$AU1506,$AY$4:$AY1506,"="&amp;$AY1506)</f>
        <v>810</v>
      </c>
      <c r="BF1506" s="25" t="s">
        <v>846</v>
      </c>
      <c r="BG1506" s="14">
        <f t="shared" si="347"/>
        <v>243</v>
      </c>
      <c r="BH1506" s="14">
        <f>SUMIFS(BG$4:BG1506,AU$4:AU1506,"="&amp;AU1506,AY$4:AY1506,"="&amp;AY1506)</f>
        <v>405</v>
      </c>
      <c r="BI1506" s="25" t="s">
        <v>847</v>
      </c>
      <c r="BJ1506" s="14">
        <f t="shared" si="348"/>
        <v>8640</v>
      </c>
      <c r="BK1506" s="14">
        <f>SUMIFS(BJ$4:BJ1506,$AU$4:$AU1506,"="&amp;$AU1506,$AY$4:$AY1506,"="&amp;$AY1506)</f>
        <v>14400</v>
      </c>
    </row>
    <row r="1507" spans="46:63" ht="16.5" x14ac:dyDescent="0.2">
      <c r="AT1507" s="13">
        <v>1504</v>
      </c>
      <c r="AU1507" s="13">
        <f t="shared" si="340"/>
        <v>19</v>
      </c>
      <c r="AV1507" s="14">
        <f t="shared" si="341"/>
        <v>202807</v>
      </c>
      <c r="AW1507" s="14">
        <f t="shared" si="342"/>
        <v>1102028</v>
      </c>
      <c r="AX1507" s="13" t="s">
        <v>816</v>
      </c>
      <c r="AY1507" s="13">
        <f t="shared" si="343"/>
        <v>7</v>
      </c>
      <c r="AZ1507" s="13" t="s">
        <v>837</v>
      </c>
      <c r="BA1507" s="14">
        <f t="shared" si="344"/>
        <v>3</v>
      </c>
      <c r="BB1507" s="14" t="str">
        <f t="shared" si="345"/>
        <v>吕布魂珠-7 等级-3</v>
      </c>
      <c r="BC1507" s="25" t="s">
        <v>43</v>
      </c>
      <c r="BD1507" s="14">
        <f t="shared" si="346"/>
        <v>648</v>
      </c>
      <c r="BE1507" s="14">
        <f>SUMIFS(BD$4:BD1507,$AU$4:$AU1507,"="&amp;$AU1507,$AY$4:$AY1507,"="&amp;$AY1507)</f>
        <v>1458</v>
      </c>
      <c r="BF1507" s="25" t="s">
        <v>846</v>
      </c>
      <c r="BG1507" s="14">
        <f t="shared" si="347"/>
        <v>324</v>
      </c>
      <c r="BH1507" s="14">
        <f>SUMIFS(BG$4:BG1507,AU$4:AU1507,"="&amp;AU1507,AY$4:AY1507,"="&amp;AY1507)</f>
        <v>729</v>
      </c>
      <c r="BI1507" s="25" t="s">
        <v>847</v>
      </c>
      <c r="BJ1507" s="14">
        <f t="shared" si="348"/>
        <v>11520</v>
      </c>
      <c r="BK1507" s="14">
        <f>SUMIFS(BJ$4:BJ1507,$AU$4:$AU1507,"="&amp;$AU1507,$AY$4:$AY1507,"="&amp;$AY1507)</f>
        <v>25920</v>
      </c>
    </row>
    <row r="1508" spans="46:63" ht="16.5" x14ac:dyDescent="0.2">
      <c r="AT1508" s="13">
        <v>1505</v>
      </c>
      <c r="AU1508" s="13">
        <f t="shared" si="340"/>
        <v>19</v>
      </c>
      <c r="AV1508" s="14">
        <f t="shared" si="341"/>
        <v>202807</v>
      </c>
      <c r="AW1508" s="14">
        <f t="shared" si="342"/>
        <v>1102028</v>
      </c>
      <c r="AX1508" s="13" t="s">
        <v>816</v>
      </c>
      <c r="AY1508" s="13">
        <f t="shared" si="343"/>
        <v>7</v>
      </c>
      <c r="AZ1508" s="13" t="s">
        <v>837</v>
      </c>
      <c r="BA1508" s="14">
        <f t="shared" si="344"/>
        <v>4</v>
      </c>
      <c r="BB1508" s="14" t="str">
        <f t="shared" si="345"/>
        <v>吕布魂珠-7 等级-4</v>
      </c>
      <c r="BC1508" s="25" t="s">
        <v>43</v>
      </c>
      <c r="BD1508" s="14">
        <f t="shared" si="346"/>
        <v>972</v>
      </c>
      <c r="BE1508" s="14">
        <f>SUMIFS(BD$4:BD1508,$AU$4:$AU1508,"="&amp;$AU1508,$AY$4:$AY1508,"="&amp;$AY1508)</f>
        <v>2430</v>
      </c>
      <c r="BF1508" s="25" t="s">
        <v>846</v>
      </c>
      <c r="BG1508" s="14">
        <f t="shared" si="347"/>
        <v>486</v>
      </c>
      <c r="BH1508" s="14">
        <f>SUMIFS(BG$4:BG1508,AU$4:AU1508,"="&amp;AU1508,AY$4:AY1508,"="&amp;AY1508)</f>
        <v>1215</v>
      </c>
      <c r="BI1508" s="25" t="s">
        <v>847</v>
      </c>
      <c r="BJ1508" s="14">
        <f t="shared" si="348"/>
        <v>17280</v>
      </c>
      <c r="BK1508" s="14">
        <f>SUMIFS(BJ$4:BJ1508,$AU$4:$AU1508,"="&amp;$AU1508,$AY$4:$AY1508,"="&amp;$AY1508)</f>
        <v>43200</v>
      </c>
    </row>
    <row r="1509" spans="46:63" ht="16.5" x14ac:dyDescent="0.2">
      <c r="AT1509" s="13">
        <v>1506</v>
      </c>
      <c r="AU1509" s="13">
        <f t="shared" si="340"/>
        <v>19</v>
      </c>
      <c r="AV1509" s="14">
        <f t="shared" si="341"/>
        <v>202807</v>
      </c>
      <c r="AW1509" s="14">
        <f t="shared" si="342"/>
        <v>1102028</v>
      </c>
      <c r="AX1509" s="13" t="s">
        <v>816</v>
      </c>
      <c r="AY1509" s="13">
        <f t="shared" si="343"/>
        <v>7</v>
      </c>
      <c r="AZ1509" s="13" t="s">
        <v>837</v>
      </c>
      <c r="BA1509" s="14">
        <f t="shared" si="344"/>
        <v>5</v>
      </c>
      <c r="BB1509" s="14" t="str">
        <f t="shared" si="345"/>
        <v>吕布魂珠-7 等级-5</v>
      </c>
      <c r="BC1509" s="25" t="s">
        <v>43</v>
      </c>
      <c r="BD1509" s="14">
        <f t="shared" si="346"/>
        <v>1296</v>
      </c>
      <c r="BE1509" s="14">
        <f>SUMIFS(BD$4:BD1509,$AU$4:$AU1509,"="&amp;$AU1509,$AY$4:$AY1509,"="&amp;$AY1509)</f>
        <v>3726</v>
      </c>
      <c r="BF1509" s="25" t="s">
        <v>846</v>
      </c>
      <c r="BG1509" s="14">
        <f t="shared" si="347"/>
        <v>648</v>
      </c>
      <c r="BH1509" s="14">
        <f>SUMIFS(BG$4:BG1509,AU$4:AU1509,"="&amp;AU1509,AY$4:AY1509,"="&amp;AY1509)</f>
        <v>1863</v>
      </c>
      <c r="BI1509" s="25" t="s">
        <v>847</v>
      </c>
      <c r="BJ1509" s="14">
        <f t="shared" si="348"/>
        <v>23040</v>
      </c>
      <c r="BK1509" s="14">
        <f>SUMIFS(BJ$4:BJ1509,$AU$4:$AU1509,"="&amp;$AU1509,$AY$4:$AY1509,"="&amp;$AY1509)</f>
        <v>66240</v>
      </c>
    </row>
    <row r="1510" spans="46:63" ht="16.5" x14ac:dyDescent="0.2">
      <c r="AT1510" s="13">
        <v>1507</v>
      </c>
      <c r="AU1510" s="13">
        <f t="shared" si="340"/>
        <v>19</v>
      </c>
      <c r="AV1510" s="14">
        <f t="shared" si="341"/>
        <v>202807</v>
      </c>
      <c r="AW1510" s="14">
        <f t="shared" si="342"/>
        <v>1102028</v>
      </c>
      <c r="AX1510" s="13" t="s">
        <v>816</v>
      </c>
      <c r="AY1510" s="13">
        <f t="shared" si="343"/>
        <v>7</v>
      </c>
      <c r="AZ1510" s="13" t="s">
        <v>837</v>
      </c>
      <c r="BA1510" s="14">
        <f t="shared" si="344"/>
        <v>6</v>
      </c>
      <c r="BB1510" s="14" t="str">
        <f t="shared" si="345"/>
        <v>吕布魂珠-7 等级-6</v>
      </c>
      <c r="BC1510" s="25" t="s">
        <v>43</v>
      </c>
      <c r="BD1510" s="14">
        <f t="shared" si="346"/>
        <v>1620</v>
      </c>
      <c r="BE1510" s="14">
        <f>SUMIFS(BD$4:BD1510,$AU$4:$AU1510,"="&amp;$AU1510,$AY$4:$AY1510,"="&amp;$AY1510)</f>
        <v>5346</v>
      </c>
      <c r="BF1510" s="25" t="s">
        <v>846</v>
      </c>
      <c r="BG1510" s="14">
        <f t="shared" si="347"/>
        <v>810</v>
      </c>
      <c r="BH1510" s="14">
        <f>SUMIFS(BG$4:BG1510,AU$4:AU1510,"="&amp;AU1510,AY$4:AY1510,"="&amp;AY1510)</f>
        <v>2673</v>
      </c>
      <c r="BI1510" s="25" t="s">
        <v>847</v>
      </c>
      <c r="BJ1510" s="14">
        <f t="shared" si="348"/>
        <v>28800</v>
      </c>
      <c r="BK1510" s="14">
        <f>SUMIFS(BJ$4:BJ1510,$AU$4:$AU1510,"="&amp;$AU1510,$AY$4:$AY1510,"="&amp;$AY1510)</f>
        <v>95040</v>
      </c>
    </row>
    <row r="1511" spans="46:63" ht="16.5" x14ac:dyDescent="0.2">
      <c r="AT1511" s="13">
        <v>1508</v>
      </c>
      <c r="AU1511" s="13">
        <f t="shared" si="340"/>
        <v>19</v>
      </c>
      <c r="AV1511" s="14">
        <f t="shared" si="341"/>
        <v>202807</v>
      </c>
      <c r="AW1511" s="14">
        <f t="shared" si="342"/>
        <v>1102028</v>
      </c>
      <c r="AX1511" s="13" t="s">
        <v>816</v>
      </c>
      <c r="AY1511" s="13">
        <f t="shared" si="343"/>
        <v>7</v>
      </c>
      <c r="AZ1511" s="13" t="s">
        <v>837</v>
      </c>
      <c r="BA1511" s="14">
        <f t="shared" si="344"/>
        <v>7</v>
      </c>
      <c r="BB1511" s="14" t="str">
        <f t="shared" si="345"/>
        <v>吕布魂珠-7 等级-7</v>
      </c>
      <c r="BC1511" s="25" t="s">
        <v>43</v>
      </c>
      <c r="BD1511" s="14">
        <f t="shared" si="346"/>
        <v>1944</v>
      </c>
      <c r="BE1511" s="14">
        <f>SUMIFS(BD$4:BD1511,$AU$4:$AU1511,"="&amp;$AU1511,$AY$4:$AY1511,"="&amp;$AY1511)</f>
        <v>7290</v>
      </c>
      <c r="BF1511" s="25" t="s">
        <v>846</v>
      </c>
      <c r="BG1511" s="14">
        <f t="shared" si="347"/>
        <v>972</v>
      </c>
      <c r="BH1511" s="14">
        <f>SUMIFS(BG$4:BG1511,AU$4:AU1511,"="&amp;AU1511,AY$4:AY1511,"="&amp;AY1511)</f>
        <v>3645</v>
      </c>
      <c r="BI1511" s="25" t="s">
        <v>847</v>
      </c>
      <c r="BJ1511" s="14">
        <f t="shared" si="348"/>
        <v>34560</v>
      </c>
      <c r="BK1511" s="14">
        <f>SUMIFS(BJ$4:BJ1511,$AU$4:$AU1511,"="&amp;$AU1511,$AY$4:$AY1511,"="&amp;$AY1511)</f>
        <v>129600</v>
      </c>
    </row>
    <row r="1512" spans="46:63" ht="16.5" x14ac:dyDescent="0.2">
      <c r="AT1512" s="13">
        <v>1509</v>
      </c>
      <c r="AU1512" s="13">
        <f t="shared" si="340"/>
        <v>19</v>
      </c>
      <c r="AV1512" s="14">
        <f t="shared" si="341"/>
        <v>202807</v>
      </c>
      <c r="AW1512" s="14">
        <f t="shared" si="342"/>
        <v>1102028</v>
      </c>
      <c r="AX1512" s="13" t="s">
        <v>816</v>
      </c>
      <c r="AY1512" s="13">
        <f t="shared" si="343"/>
        <v>7</v>
      </c>
      <c r="AZ1512" s="13" t="s">
        <v>837</v>
      </c>
      <c r="BA1512" s="14">
        <f t="shared" si="344"/>
        <v>8</v>
      </c>
      <c r="BB1512" s="14" t="str">
        <f t="shared" si="345"/>
        <v>吕布魂珠-7 等级-8</v>
      </c>
      <c r="BC1512" s="25" t="s">
        <v>43</v>
      </c>
      <c r="BD1512" s="14">
        <f t="shared" si="346"/>
        <v>2268</v>
      </c>
      <c r="BE1512" s="14">
        <f>SUMIFS(BD$4:BD1512,$AU$4:$AU1512,"="&amp;$AU1512,$AY$4:$AY1512,"="&amp;$AY1512)</f>
        <v>9558</v>
      </c>
      <c r="BF1512" s="25" t="s">
        <v>846</v>
      </c>
      <c r="BG1512" s="14">
        <f t="shared" si="347"/>
        <v>1134</v>
      </c>
      <c r="BH1512" s="14">
        <f>SUMIFS(BG$4:BG1512,AU$4:AU1512,"="&amp;AU1512,AY$4:AY1512,"="&amp;AY1512)</f>
        <v>4779</v>
      </c>
      <c r="BI1512" s="25" t="s">
        <v>847</v>
      </c>
      <c r="BJ1512" s="14">
        <f t="shared" si="348"/>
        <v>40320</v>
      </c>
      <c r="BK1512" s="14">
        <f>SUMIFS(BJ$4:BJ1512,$AU$4:$AU1512,"="&amp;$AU1512,$AY$4:$AY1512,"="&amp;$AY1512)</f>
        <v>169920</v>
      </c>
    </row>
    <row r="1513" spans="46:63" ht="16.5" x14ac:dyDescent="0.2">
      <c r="AT1513" s="13">
        <v>1510</v>
      </c>
      <c r="AU1513" s="13">
        <f t="shared" si="340"/>
        <v>19</v>
      </c>
      <c r="AV1513" s="14">
        <f t="shared" si="341"/>
        <v>202807</v>
      </c>
      <c r="AW1513" s="14">
        <f t="shared" si="342"/>
        <v>1102028</v>
      </c>
      <c r="AX1513" s="13" t="s">
        <v>816</v>
      </c>
      <c r="AY1513" s="13">
        <f t="shared" si="343"/>
        <v>7</v>
      </c>
      <c r="AZ1513" s="13" t="s">
        <v>837</v>
      </c>
      <c r="BA1513" s="14">
        <f t="shared" si="344"/>
        <v>9</v>
      </c>
      <c r="BB1513" s="14" t="str">
        <f t="shared" si="345"/>
        <v>吕布魂珠-7 等级-9</v>
      </c>
      <c r="BC1513" s="25" t="s">
        <v>43</v>
      </c>
      <c r="BD1513" s="14">
        <f t="shared" si="346"/>
        <v>2592</v>
      </c>
      <c r="BE1513" s="14">
        <f>SUMIFS(BD$4:BD1513,$AU$4:$AU1513,"="&amp;$AU1513,$AY$4:$AY1513,"="&amp;$AY1513)</f>
        <v>12150</v>
      </c>
      <c r="BF1513" s="25" t="s">
        <v>846</v>
      </c>
      <c r="BG1513" s="14">
        <f t="shared" si="347"/>
        <v>1296</v>
      </c>
      <c r="BH1513" s="14">
        <f>SUMIFS(BG$4:BG1513,AU$4:AU1513,"="&amp;AU1513,AY$4:AY1513,"="&amp;AY1513)</f>
        <v>6075</v>
      </c>
      <c r="BI1513" s="25" t="s">
        <v>847</v>
      </c>
      <c r="BJ1513" s="14">
        <f t="shared" si="348"/>
        <v>46080</v>
      </c>
      <c r="BK1513" s="14">
        <f>SUMIFS(BJ$4:BJ1513,$AU$4:$AU1513,"="&amp;$AU1513,$AY$4:$AY1513,"="&amp;$AY1513)</f>
        <v>216000</v>
      </c>
    </row>
    <row r="1514" spans="46:63" ht="16.5" x14ac:dyDescent="0.2">
      <c r="AT1514" s="13">
        <v>1511</v>
      </c>
      <c r="AU1514" s="13">
        <f t="shared" si="340"/>
        <v>19</v>
      </c>
      <c r="AV1514" s="14">
        <f t="shared" si="341"/>
        <v>202808</v>
      </c>
      <c r="AW1514" s="14">
        <f t="shared" si="342"/>
        <v>1102028</v>
      </c>
      <c r="AX1514" s="13" t="s">
        <v>816</v>
      </c>
      <c r="AY1514" s="13">
        <f t="shared" si="343"/>
        <v>8</v>
      </c>
      <c r="AZ1514" s="13" t="s">
        <v>837</v>
      </c>
      <c r="BA1514" s="14">
        <f t="shared" si="344"/>
        <v>0</v>
      </c>
      <c r="BB1514" s="14" t="str">
        <f t="shared" si="345"/>
        <v>吕布魂珠-8 等级-0</v>
      </c>
      <c r="BC1514" s="25" t="s">
        <v>43</v>
      </c>
      <c r="BD1514" s="14">
        <f t="shared" si="346"/>
        <v>0</v>
      </c>
      <c r="BE1514" s="14">
        <f>SUMIFS(BD$4:BD1514,$AU$4:$AU1514,"="&amp;$AU1514,$AY$4:$AY1514,"="&amp;$AY1514)</f>
        <v>0</v>
      </c>
      <c r="BF1514" s="25" t="s">
        <v>846</v>
      </c>
      <c r="BG1514" s="14">
        <f t="shared" si="347"/>
        <v>0</v>
      </c>
      <c r="BH1514" s="14">
        <f>SUMIFS(BG$4:BG1514,AU$4:AU1514,"="&amp;AU1514,AY$4:AY1514,"="&amp;AY1514)</f>
        <v>0</v>
      </c>
      <c r="BI1514" s="25" t="s">
        <v>847</v>
      </c>
      <c r="BJ1514" s="14">
        <f t="shared" si="348"/>
        <v>0</v>
      </c>
      <c r="BK1514" s="14">
        <f>SUMIFS(BJ$4:BJ1514,$AU$4:$AU1514,"="&amp;$AU1514,$AY$4:$AY1514,"="&amp;$AY1514)</f>
        <v>0</v>
      </c>
    </row>
    <row r="1515" spans="46:63" ht="16.5" x14ac:dyDescent="0.2">
      <c r="AT1515" s="13">
        <v>1512</v>
      </c>
      <c r="AU1515" s="13">
        <f t="shared" si="340"/>
        <v>19</v>
      </c>
      <c r="AV1515" s="14">
        <f t="shared" si="341"/>
        <v>202808</v>
      </c>
      <c r="AW1515" s="14">
        <f t="shared" si="342"/>
        <v>1102028</v>
      </c>
      <c r="AX1515" s="13" t="s">
        <v>816</v>
      </c>
      <c r="AY1515" s="13">
        <f t="shared" si="343"/>
        <v>8</v>
      </c>
      <c r="AZ1515" s="13" t="s">
        <v>837</v>
      </c>
      <c r="BA1515" s="14">
        <f t="shared" si="344"/>
        <v>1</v>
      </c>
      <c r="BB1515" s="14" t="str">
        <f t="shared" si="345"/>
        <v>吕布魂珠-8 等级-1</v>
      </c>
      <c r="BC1515" s="25" t="s">
        <v>43</v>
      </c>
      <c r="BD1515" s="14">
        <f t="shared" si="346"/>
        <v>432</v>
      </c>
      <c r="BE1515" s="14">
        <f>SUMIFS(BD$4:BD1515,$AU$4:$AU1515,"="&amp;$AU1515,$AY$4:$AY1515,"="&amp;$AY1515)</f>
        <v>432</v>
      </c>
      <c r="BF1515" s="25" t="s">
        <v>846</v>
      </c>
      <c r="BG1515" s="14">
        <f t="shared" si="347"/>
        <v>216</v>
      </c>
      <c r="BH1515" s="14">
        <f>SUMIFS(BG$4:BG1515,AU$4:AU1515,"="&amp;AU1515,AY$4:AY1515,"="&amp;AY1515)</f>
        <v>216</v>
      </c>
      <c r="BI1515" s="25" t="s">
        <v>847</v>
      </c>
      <c r="BJ1515" s="14">
        <f t="shared" si="348"/>
        <v>7680</v>
      </c>
      <c r="BK1515" s="14">
        <f>SUMIFS(BJ$4:BJ1515,$AU$4:$AU1515,"="&amp;$AU1515,$AY$4:$AY1515,"="&amp;$AY1515)</f>
        <v>7680</v>
      </c>
    </row>
    <row r="1516" spans="46:63" ht="16.5" x14ac:dyDescent="0.2">
      <c r="AT1516" s="13">
        <v>1513</v>
      </c>
      <c r="AU1516" s="13">
        <f t="shared" si="340"/>
        <v>19</v>
      </c>
      <c r="AV1516" s="14">
        <f t="shared" si="341"/>
        <v>202808</v>
      </c>
      <c r="AW1516" s="14">
        <f t="shared" si="342"/>
        <v>1102028</v>
      </c>
      <c r="AX1516" s="13" t="s">
        <v>816</v>
      </c>
      <c r="AY1516" s="13">
        <f t="shared" ref="AY1516:AY1545" si="349">INT(((AT1516-(AU1516-1)*80)-1)/10)+1</f>
        <v>8</v>
      </c>
      <c r="AZ1516" s="13" t="s">
        <v>837</v>
      </c>
      <c r="BA1516" s="14">
        <f t="shared" si="344"/>
        <v>2</v>
      </c>
      <c r="BB1516" s="14" t="str">
        <f t="shared" si="345"/>
        <v>吕布魂珠-8 等级-2</v>
      </c>
      <c r="BC1516" s="25" t="s">
        <v>43</v>
      </c>
      <c r="BD1516" s="14">
        <f t="shared" si="346"/>
        <v>648</v>
      </c>
      <c r="BE1516" s="14">
        <f>SUMIFS(BD$4:BD1516,$AU$4:$AU1516,"="&amp;$AU1516,$AY$4:$AY1516,"="&amp;$AY1516)</f>
        <v>1080</v>
      </c>
      <c r="BF1516" s="25" t="s">
        <v>846</v>
      </c>
      <c r="BG1516" s="14">
        <f t="shared" si="347"/>
        <v>324</v>
      </c>
      <c r="BH1516" s="14">
        <f>SUMIFS(BG$4:BG1516,AU$4:AU1516,"="&amp;AU1516,AY$4:AY1516,"="&amp;AY1516)</f>
        <v>540</v>
      </c>
      <c r="BI1516" s="25" t="s">
        <v>847</v>
      </c>
      <c r="BJ1516" s="14">
        <f t="shared" si="348"/>
        <v>11520</v>
      </c>
      <c r="BK1516" s="14">
        <f>SUMIFS(BJ$4:BJ1516,$AU$4:$AU1516,"="&amp;$AU1516,$AY$4:$AY1516,"="&amp;$AY1516)</f>
        <v>19200</v>
      </c>
    </row>
    <row r="1517" spans="46:63" ht="16.5" x14ac:dyDescent="0.2">
      <c r="AT1517" s="13">
        <v>1514</v>
      </c>
      <c r="AU1517" s="13">
        <f t="shared" si="340"/>
        <v>19</v>
      </c>
      <c r="AV1517" s="14">
        <f t="shared" si="341"/>
        <v>202808</v>
      </c>
      <c r="AW1517" s="14">
        <f t="shared" si="342"/>
        <v>1102028</v>
      </c>
      <c r="AX1517" s="13" t="s">
        <v>816</v>
      </c>
      <c r="AY1517" s="13">
        <f t="shared" si="349"/>
        <v>8</v>
      </c>
      <c r="AZ1517" s="13" t="s">
        <v>837</v>
      </c>
      <c r="BA1517" s="14">
        <f t="shared" si="344"/>
        <v>3</v>
      </c>
      <c r="BB1517" s="14" t="str">
        <f t="shared" si="345"/>
        <v>吕布魂珠-8 等级-3</v>
      </c>
      <c r="BC1517" s="25" t="s">
        <v>43</v>
      </c>
      <c r="BD1517" s="14">
        <f t="shared" si="346"/>
        <v>864</v>
      </c>
      <c r="BE1517" s="14">
        <f>SUMIFS(BD$4:BD1517,$AU$4:$AU1517,"="&amp;$AU1517,$AY$4:$AY1517,"="&amp;$AY1517)</f>
        <v>1944</v>
      </c>
      <c r="BF1517" s="25" t="s">
        <v>846</v>
      </c>
      <c r="BG1517" s="14">
        <f t="shared" si="347"/>
        <v>432</v>
      </c>
      <c r="BH1517" s="14">
        <f>SUMIFS(BG$4:BG1517,AU$4:AU1517,"="&amp;AU1517,AY$4:AY1517,"="&amp;AY1517)</f>
        <v>972</v>
      </c>
      <c r="BI1517" s="25" t="s">
        <v>847</v>
      </c>
      <c r="BJ1517" s="14">
        <f t="shared" si="348"/>
        <v>15360</v>
      </c>
      <c r="BK1517" s="14">
        <f>SUMIFS(BJ$4:BJ1517,$AU$4:$AU1517,"="&amp;$AU1517,$AY$4:$AY1517,"="&amp;$AY1517)</f>
        <v>34560</v>
      </c>
    </row>
    <row r="1518" spans="46:63" ht="16.5" x14ac:dyDescent="0.2">
      <c r="AT1518" s="13">
        <v>1515</v>
      </c>
      <c r="AU1518" s="13">
        <f t="shared" si="340"/>
        <v>19</v>
      </c>
      <c r="AV1518" s="14">
        <f t="shared" si="341"/>
        <v>202808</v>
      </c>
      <c r="AW1518" s="14">
        <f t="shared" si="342"/>
        <v>1102028</v>
      </c>
      <c r="AX1518" s="13" t="s">
        <v>816</v>
      </c>
      <c r="AY1518" s="13">
        <f t="shared" si="349"/>
        <v>8</v>
      </c>
      <c r="AZ1518" s="13" t="s">
        <v>837</v>
      </c>
      <c r="BA1518" s="14">
        <f t="shared" si="344"/>
        <v>4</v>
      </c>
      <c r="BB1518" s="14" t="str">
        <f t="shared" si="345"/>
        <v>吕布魂珠-8 等级-4</v>
      </c>
      <c r="BC1518" s="25" t="s">
        <v>43</v>
      </c>
      <c r="BD1518" s="14">
        <f t="shared" si="346"/>
        <v>1296</v>
      </c>
      <c r="BE1518" s="14">
        <f>SUMIFS(BD$4:BD1518,$AU$4:$AU1518,"="&amp;$AU1518,$AY$4:$AY1518,"="&amp;$AY1518)</f>
        <v>3240</v>
      </c>
      <c r="BF1518" s="25" t="s">
        <v>846</v>
      </c>
      <c r="BG1518" s="14">
        <f t="shared" si="347"/>
        <v>648</v>
      </c>
      <c r="BH1518" s="14">
        <f>SUMIFS(BG$4:BG1518,AU$4:AU1518,"="&amp;AU1518,AY$4:AY1518,"="&amp;AY1518)</f>
        <v>1620</v>
      </c>
      <c r="BI1518" s="25" t="s">
        <v>847</v>
      </c>
      <c r="BJ1518" s="14">
        <f t="shared" si="348"/>
        <v>23040</v>
      </c>
      <c r="BK1518" s="14">
        <f>SUMIFS(BJ$4:BJ1518,$AU$4:$AU1518,"="&amp;$AU1518,$AY$4:$AY1518,"="&amp;$AY1518)</f>
        <v>57600</v>
      </c>
    </row>
    <row r="1519" spans="46:63" ht="16.5" x14ac:dyDescent="0.2">
      <c r="AT1519" s="13">
        <v>1516</v>
      </c>
      <c r="AU1519" s="13">
        <f t="shared" si="340"/>
        <v>19</v>
      </c>
      <c r="AV1519" s="14">
        <f t="shared" si="341"/>
        <v>202808</v>
      </c>
      <c r="AW1519" s="14">
        <f t="shared" si="342"/>
        <v>1102028</v>
      </c>
      <c r="AX1519" s="13" t="s">
        <v>816</v>
      </c>
      <c r="AY1519" s="13">
        <f t="shared" si="349"/>
        <v>8</v>
      </c>
      <c r="AZ1519" s="13" t="s">
        <v>837</v>
      </c>
      <c r="BA1519" s="14">
        <f t="shared" si="344"/>
        <v>5</v>
      </c>
      <c r="BB1519" s="14" t="str">
        <f t="shared" si="345"/>
        <v>吕布魂珠-8 等级-5</v>
      </c>
      <c r="BC1519" s="25" t="s">
        <v>43</v>
      </c>
      <c r="BD1519" s="14">
        <f t="shared" si="346"/>
        <v>1728</v>
      </c>
      <c r="BE1519" s="14">
        <f>SUMIFS(BD$4:BD1519,$AU$4:$AU1519,"="&amp;$AU1519,$AY$4:$AY1519,"="&amp;$AY1519)</f>
        <v>4968</v>
      </c>
      <c r="BF1519" s="25" t="s">
        <v>846</v>
      </c>
      <c r="BG1519" s="14">
        <f t="shared" si="347"/>
        <v>864</v>
      </c>
      <c r="BH1519" s="14">
        <f>SUMIFS(BG$4:BG1519,AU$4:AU1519,"="&amp;AU1519,AY$4:AY1519,"="&amp;AY1519)</f>
        <v>2484</v>
      </c>
      <c r="BI1519" s="25" t="s">
        <v>847</v>
      </c>
      <c r="BJ1519" s="14">
        <f t="shared" si="348"/>
        <v>30720</v>
      </c>
      <c r="BK1519" s="14">
        <f>SUMIFS(BJ$4:BJ1519,$AU$4:$AU1519,"="&amp;$AU1519,$AY$4:$AY1519,"="&amp;$AY1519)</f>
        <v>88320</v>
      </c>
    </row>
    <row r="1520" spans="46:63" ht="16.5" x14ac:dyDescent="0.2">
      <c r="AT1520" s="13">
        <v>1517</v>
      </c>
      <c r="AU1520" s="13">
        <f t="shared" si="340"/>
        <v>19</v>
      </c>
      <c r="AV1520" s="14">
        <f t="shared" si="341"/>
        <v>202808</v>
      </c>
      <c r="AW1520" s="14">
        <f t="shared" si="342"/>
        <v>1102028</v>
      </c>
      <c r="AX1520" s="13" t="s">
        <v>816</v>
      </c>
      <c r="AY1520" s="13">
        <f t="shared" si="349"/>
        <v>8</v>
      </c>
      <c r="AZ1520" s="13" t="s">
        <v>837</v>
      </c>
      <c r="BA1520" s="14">
        <f t="shared" si="344"/>
        <v>6</v>
      </c>
      <c r="BB1520" s="14" t="str">
        <f t="shared" si="345"/>
        <v>吕布魂珠-8 等级-6</v>
      </c>
      <c r="BC1520" s="25" t="s">
        <v>43</v>
      </c>
      <c r="BD1520" s="14">
        <f t="shared" si="346"/>
        <v>2160</v>
      </c>
      <c r="BE1520" s="14">
        <f>SUMIFS(BD$4:BD1520,$AU$4:$AU1520,"="&amp;$AU1520,$AY$4:$AY1520,"="&amp;$AY1520)</f>
        <v>7128</v>
      </c>
      <c r="BF1520" s="25" t="s">
        <v>846</v>
      </c>
      <c r="BG1520" s="14">
        <f t="shared" si="347"/>
        <v>1080</v>
      </c>
      <c r="BH1520" s="14">
        <f>SUMIFS(BG$4:BG1520,AU$4:AU1520,"="&amp;AU1520,AY$4:AY1520,"="&amp;AY1520)</f>
        <v>3564</v>
      </c>
      <c r="BI1520" s="25" t="s">
        <v>847</v>
      </c>
      <c r="BJ1520" s="14">
        <f t="shared" si="348"/>
        <v>38400</v>
      </c>
      <c r="BK1520" s="14">
        <f>SUMIFS(BJ$4:BJ1520,$AU$4:$AU1520,"="&amp;$AU1520,$AY$4:$AY1520,"="&amp;$AY1520)</f>
        <v>126720</v>
      </c>
    </row>
    <row r="1521" spans="46:63" ht="16.5" x14ac:dyDescent="0.2">
      <c r="AT1521" s="13">
        <v>1518</v>
      </c>
      <c r="AU1521" s="13">
        <f t="shared" si="340"/>
        <v>19</v>
      </c>
      <c r="AV1521" s="14">
        <f t="shared" si="341"/>
        <v>202808</v>
      </c>
      <c r="AW1521" s="14">
        <f t="shared" si="342"/>
        <v>1102028</v>
      </c>
      <c r="AX1521" s="13" t="s">
        <v>816</v>
      </c>
      <c r="AY1521" s="13">
        <f t="shared" si="349"/>
        <v>8</v>
      </c>
      <c r="AZ1521" s="13" t="s">
        <v>837</v>
      </c>
      <c r="BA1521" s="14">
        <f t="shared" si="344"/>
        <v>7</v>
      </c>
      <c r="BB1521" s="14" t="str">
        <f t="shared" si="345"/>
        <v>吕布魂珠-8 等级-7</v>
      </c>
      <c r="BC1521" s="25" t="s">
        <v>43</v>
      </c>
      <c r="BD1521" s="14">
        <f t="shared" si="346"/>
        <v>2592</v>
      </c>
      <c r="BE1521" s="14">
        <f>SUMIFS(BD$4:BD1521,$AU$4:$AU1521,"="&amp;$AU1521,$AY$4:$AY1521,"="&amp;$AY1521)</f>
        <v>9720</v>
      </c>
      <c r="BF1521" s="25" t="s">
        <v>846</v>
      </c>
      <c r="BG1521" s="14">
        <f t="shared" si="347"/>
        <v>1296</v>
      </c>
      <c r="BH1521" s="14">
        <f>SUMIFS(BG$4:BG1521,AU$4:AU1521,"="&amp;AU1521,AY$4:AY1521,"="&amp;AY1521)</f>
        <v>4860</v>
      </c>
      <c r="BI1521" s="25" t="s">
        <v>847</v>
      </c>
      <c r="BJ1521" s="14">
        <f t="shared" si="348"/>
        <v>46080</v>
      </c>
      <c r="BK1521" s="14">
        <f>SUMIFS(BJ$4:BJ1521,$AU$4:$AU1521,"="&amp;$AU1521,$AY$4:$AY1521,"="&amp;$AY1521)</f>
        <v>172800</v>
      </c>
    </row>
    <row r="1522" spans="46:63" ht="16.5" x14ac:dyDescent="0.2">
      <c r="AT1522" s="13">
        <v>1519</v>
      </c>
      <c r="AU1522" s="13">
        <f t="shared" si="340"/>
        <v>19</v>
      </c>
      <c r="AV1522" s="14">
        <f t="shared" si="341"/>
        <v>202808</v>
      </c>
      <c r="AW1522" s="14">
        <f t="shared" si="342"/>
        <v>1102028</v>
      </c>
      <c r="AX1522" s="13" t="s">
        <v>816</v>
      </c>
      <c r="AY1522" s="13">
        <f t="shared" si="349"/>
        <v>8</v>
      </c>
      <c r="AZ1522" s="13" t="s">
        <v>837</v>
      </c>
      <c r="BA1522" s="14">
        <f t="shared" si="344"/>
        <v>8</v>
      </c>
      <c r="BB1522" s="14" t="str">
        <f t="shared" si="345"/>
        <v>吕布魂珠-8 等级-8</v>
      </c>
      <c r="BC1522" s="25" t="s">
        <v>43</v>
      </c>
      <c r="BD1522" s="14">
        <f t="shared" si="346"/>
        <v>3024</v>
      </c>
      <c r="BE1522" s="14">
        <f>SUMIFS(BD$4:BD1522,$AU$4:$AU1522,"="&amp;$AU1522,$AY$4:$AY1522,"="&amp;$AY1522)</f>
        <v>12744</v>
      </c>
      <c r="BF1522" s="25" t="s">
        <v>846</v>
      </c>
      <c r="BG1522" s="14">
        <f t="shared" si="347"/>
        <v>1512</v>
      </c>
      <c r="BH1522" s="14">
        <f>SUMIFS(BG$4:BG1522,AU$4:AU1522,"="&amp;AU1522,AY$4:AY1522,"="&amp;AY1522)</f>
        <v>6372</v>
      </c>
      <c r="BI1522" s="25" t="s">
        <v>847</v>
      </c>
      <c r="BJ1522" s="14">
        <f t="shared" si="348"/>
        <v>53760</v>
      </c>
      <c r="BK1522" s="14">
        <f>SUMIFS(BJ$4:BJ1522,$AU$4:$AU1522,"="&amp;$AU1522,$AY$4:$AY1522,"="&amp;$AY1522)</f>
        <v>226560</v>
      </c>
    </row>
    <row r="1523" spans="46:63" ht="16.5" x14ac:dyDescent="0.2">
      <c r="AT1523" s="13">
        <v>1520</v>
      </c>
      <c r="AU1523" s="13">
        <f t="shared" si="340"/>
        <v>19</v>
      </c>
      <c r="AV1523" s="14">
        <f t="shared" si="341"/>
        <v>202808</v>
      </c>
      <c r="AW1523" s="14">
        <f t="shared" si="342"/>
        <v>1102028</v>
      </c>
      <c r="AX1523" s="13" t="s">
        <v>816</v>
      </c>
      <c r="AY1523" s="13">
        <f t="shared" si="349"/>
        <v>8</v>
      </c>
      <c r="AZ1523" s="13" t="s">
        <v>837</v>
      </c>
      <c r="BA1523" s="14">
        <f t="shared" si="344"/>
        <v>9</v>
      </c>
      <c r="BB1523" s="14" t="str">
        <f t="shared" si="345"/>
        <v>吕布魂珠-8 等级-9</v>
      </c>
      <c r="BC1523" s="25" t="s">
        <v>43</v>
      </c>
      <c r="BD1523" s="14">
        <f t="shared" si="346"/>
        <v>3456</v>
      </c>
      <c r="BE1523" s="14">
        <f>SUMIFS(BD$4:BD1523,$AU$4:$AU1523,"="&amp;$AU1523,$AY$4:$AY1523,"="&amp;$AY1523)</f>
        <v>16200</v>
      </c>
      <c r="BF1523" s="25" t="s">
        <v>846</v>
      </c>
      <c r="BG1523" s="14">
        <f t="shared" si="347"/>
        <v>1728</v>
      </c>
      <c r="BH1523" s="14">
        <f>SUMIFS(BG$4:BG1523,AU$4:AU1523,"="&amp;AU1523,AY$4:AY1523,"="&amp;AY1523)</f>
        <v>8100</v>
      </c>
      <c r="BI1523" s="25" t="s">
        <v>847</v>
      </c>
      <c r="BJ1523" s="14">
        <f t="shared" si="348"/>
        <v>61440</v>
      </c>
      <c r="BK1523" s="14">
        <f>SUMIFS(BJ$4:BJ1523,$AU$4:$AU1523,"="&amp;$AU1523,$AY$4:$AY1523,"="&amp;$AY1523)</f>
        <v>288000</v>
      </c>
    </row>
    <row r="1524" spans="46:63" ht="16.5" x14ac:dyDescent="0.2">
      <c r="AT1524" s="13">
        <v>1521</v>
      </c>
      <c r="AU1524" s="13">
        <f t="shared" si="340"/>
        <v>20</v>
      </c>
      <c r="AV1524" s="14">
        <f t="shared" si="341"/>
        <v>203001</v>
      </c>
      <c r="AW1524" s="14">
        <f t="shared" si="342"/>
        <v>1102030</v>
      </c>
      <c r="AX1524" s="13" t="s">
        <v>816</v>
      </c>
      <c r="AY1524" s="13">
        <f t="shared" si="349"/>
        <v>1</v>
      </c>
      <c r="AZ1524" s="13" t="s">
        <v>837</v>
      </c>
      <c r="BA1524" s="14">
        <f t="shared" si="344"/>
        <v>0</v>
      </c>
      <c r="BB1524" s="14" t="str">
        <f t="shared" si="345"/>
        <v>燕青魂珠-1 等级-0</v>
      </c>
      <c r="BC1524" s="25" t="s">
        <v>43</v>
      </c>
      <c r="BD1524" s="14">
        <f t="shared" si="346"/>
        <v>0</v>
      </c>
      <c r="BE1524" s="14">
        <f>SUMIFS(BD$4:BD1524,$AU$4:$AU1524,"="&amp;$AU1524,$AY$4:$AY1524,"="&amp;$AY1524)</f>
        <v>0</v>
      </c>
      <c r="BF1524" s="25" t="s">
        <v>846</v>
      </c>
      <c r="BG1524" s="14">
        <f t="shared" si="347"/>
        <v>0</v>
      </c>
      <c r="BH1524" s="14">
        <f>SUMIFS(BG$4:BG1524,AU$4:AU1524,"="&amp;AU1524,AY$4:AY1524,"="&amp;AY1524)</f>
        <v>0</v>
      </c>
      <c r="BI1524" s="25" t="s">
        <v>847</v>
      </c>
      <c r="BJ1524" s="14">
        <f t="shared" si="348"/>
        <v>0</v>
      </c>
      <c r="BK1524" s="14">
        <f>SUMIFS(BJ$4:BJ1524,$AU$4:$AU1524,"="&amp;$AU1524,$AY$4:$AY1524,"="&amp;$AY1524)</f>
        <v>0</v>
      </c>
    </row>
    <row r="1525" spans="46:63" ht="16.5" x14ac:dyDescent="0.2">
      <c r="AT1525" s="13">
        <v>1522</v>
      </c>
      <c r="AU1525" s="13">
        <f t="shared" si="340"/>
        <v>20</v>
      </c>
      <c r="AV1525" s="14">
        <f t="shared" si="341"/>
        <v>203001</v>
      </c>
      <c r="AW1525" s="14">
        <f t="shared" si="342"/>
        <v>1102030</v>
      </c>
      <c r="AX1525" s="13" t="s">
        <v>816</v>
      </c>
      <c r="AY1525" s="13">
        <f t="shared" si="349"/>
        <v>1</v>
      </c>
      <c r="AZ1525" s="13" t="s">
        <v>837</v>
      </c>
      <c r="BA1525" s="14">
        <f t="shared" si="344"/>
        <v>1</v>
      </c>
      <c r="BB1525" s="14" t="str">
        <f t="shared" si="345"/>
        <v>燕青魂珠-1 等级-1</v>
      </c>
      <c r="BC1525" s="25" t="s">
        <v>43</v>
      </c>
      <c r="BD1525" s="14">
        <f t="shared" si="346"/>
        <v>44</v>
      </c>
      <c r="BE1525" s="14">
        <f>SUMIFS(BD$4:BD1525,$AU$4:$AU1525,"="&amp;$AU1525,$AY$4:$AY1525,"="&amp;$AY1525)</f>
        <v>44</v>
      </c>
      <c r="BF1525" s="25" t="s">
        <v>846</v>
      </c>
      <c r="BG1525" s="14">
        <f t="shared" si="347"/>
        <v>22</v>
      </c>
      <c r="BH1525" s="14">
        <f>SUMIFS(BG$4:BG1525,AU$4:AU1525,"="&amp;AU1525,AY$4:AY1525,"="&amp;AY1525)</f>
        <v>22</v>
      </c>
      <c r="BI1525" s="25" t="s">
        <v>847</v>
      </c>
      <c r="BJ1525" s="14">
        <f t="shared" si="348"/>
        <v>800</v>
      </c>
      <c r="BK1525" s="14">
        <f>SUMIFS(BJ$4:BJ1525,$AU$4:$AU1525,"="&amp;$AU1525,$AY$4:$AY1525,"="&amp;$AY1525)</f>
        <v>800</v>
      </c>
    </row>
    <row r="1526" spans="46:63" ht="16.5" x14ac:dyDescent="0.2">
      <c r="AT1526" s="13">
        <v>1523</v>
      </c>
      <c r="AU1526" s="13">
        <f t="shared" si="340"/>
        <v>20</v>
      </c>
      <c r="AV1526" s="14">
        <f t="shared" si="341"/>
        <v>203001</v>
      </c>
      <c r="AW1526" s="14">
        <f t="shared" si="342"/>
        <v>1102030</v>
      </c>
      <c r="AX1526" s="13" t="s">
        <v>816</v>
      </c>
      <c r="AY1526" s="13">
        <f t="shared" si="349"/>
        <v>1</v>
      </c>
      <c r="AZ1526" s="13" t="s">
        <v>837</v>
      </c>
      <c r="BA1526" s="14">
        <f t="shared" si="344"/>
        <v>2</v>
      </c>
      <c r="BB1526" s="14" t="str">
        <f t="shared" si="345"/>
        <v>燕青魂珠-1 等级-2</v>
      </c>
      <c r="BC1526" s="25" t="s">
        <v>43</v>
      </c>
      <c r="BD1526" s="14">
        <f t="shared" si="346"/>
        <v>66</v>
      </c>
      <c r="BE1526" s="14">
        <f>SUMIFS(BD$4:BD1526,$AU$4:$AU1526,"="&amp;$AU1526,$AY$4:$AY1526,"="&amp;$AY1526)</f>
        <v>110</v>
      </c>
      <c r="BF1526" s="25" t="s">
        <v>846</v>
      </c>
      <c r="BG1526" s="14">
        <f t="shared" si="347"/>
        <v>33</v>
      </c>
      <c r="BH1526" s="14">
        <f>SUMIFS(BG$4:BG1526,AU$4:AU1526,"="&amp;AU1526,AY$4:AY1526,"="&amp;AY1526)</f>
        <v>55</v>
      </c>
      <c r="BI1526" s="25" t="s">
        <v>847</v>
      </c>
      <c r="BJ1526" s="14">
        <f t="shared" si="348"/>
        <v>1200</v>
      </c>
      <c r="BK1526" s="14">
        <f>SUMIFS(BJ$4:BJ1526,$AU$4:$AU1526,"="&amp;$AU1526,$AY$4:$AY1526,"="&amp;$AY1526)</f>
        <v>2000</v>
      </c>
    </row>
    <row r="1527" spans="46:63" ht="16.5" x14ac:dyDescent="0.2">
      <c r="AT1527" s="13">
        <v>1524</v>
      </c>
      <c r="AU1527" s="13">
        <f t="shared" si="340"/>
        <v>20</v>
      </c>
      <c r="AV1527" s="14">
        <f t="shared" si="341"/>
        <v>203001</v>
      </c>
      <c r="AW1527" s="14">
        <f t="shared" si="342"/>
        <v>1102030</v>
      </c>
      <c r="AX1527" s="13" t="s">
        <v>816</v>
      </c>
      <c r="AY1527" s="13">
        <f t="shared" si="349"/>
        <v>1</v>
      </c>
      <c r="AZ1527" s="13" t="s">
        <v>837</v>
      </c>
      <c r="BA1527" s="14">
        <f t="shared" si="344"/>
        <v>3</v>
      </c>
      <c r="BB1527" s="14" t="str">
        <f t="shared" si="345"/>
        <v>燕青魂珠-1 等级-3</v>
      </c>
      <c r="BC1527" s="25" t="s">
        <v>43</v>
      </c>
      <c r="BD1527" s="14">
        <f t="shared" si="346"/>
        <v>88</v>
      </c>
      <c r="BE1527" s="14">
        <f>SUMIFS(BD$4:BD1527,$AU$4:$AU1527,"="&amp;$AU1527,$AY$4:$AY1527,"="&amp;$AY1527)</f>
        <v>198</v>
      </c>
      <c r="BF1527" s="25" t="s">
        <v>846</v>
      </c>
      <c r="BG1527" s="14">
        <f t="shared" si="347"/>
        <v>44</v>
      </c>
      <c r="BH1527" s="14">
        <f>SUMIFS(BG$4:BG1527,AU$4:AU1527,"="&amp;AU1527,AY$4:AY1527,"="&amp;AY1527)</f>
        <v>99</v>
      </c>
      <c r="BI1527" s="25" t="s">
        <v>847</v>
      </c>
      <c r="BJ1527" s="14">
        <f t="shared" si="348"/>
        <v>1600</v>
      </c>
      <c r="BK1527" s="14">
        <f>SUMIFS(BJ$4:BJ1527,$AU$4:$AU1527,"="&amp;$AU1527,$AY$4:$AY1527,"="&amp;$AY1527)</f>
        <v>3600</v>
      </c>
    </row>
    <row r="1528" spans="46:63" ht="16.5" x14ac:dyDescent="0.2">
      <c r="AT1528" s="13">
        <v>1525</v>
      </c>
      <c r="AU1528" s="13">
        <f t="shared" si="340"/>
        <v>20</v>
      </c>
      <c r="AV1528" s="14">
        <f t="shared" si="341"/>
        <v>203001</v>
      </c>
      <c r="AW1528" s="14">
        <f t="shared" si="342"/>
        <v>1102030</v>
      </c>
      <c r="AX1528" s="13" t="s">
        <v>816</v>
      </c>
      <c r="AY1528" s="13">
        <f t="shared" si="349"/>
        <v>1</v>
      </c>
      <c r="AZ1528" s="13" t="s">
        <v>837</v>
      </c>
      <c r="BA1528" s="14">
        <f t="shared" si="344"/>
        <v>4</v>
      </c>
      <c r="BB1528" s="14" t="str">
        <f t="shared" si="345"/>
        <v>燕青魂珠-1 等级-4</v>
      </c>
      <c r="BC1528" s="25" t="s">
        <v>43</v>
      </c>
      <c r="BD1528" s="14">
        <f t="shared" si="346"/>
        <v>132</v>
      </c>
      <c r="BE1528" s="14">
        <f>SUMIFS(BD$4:BD1528,$AU$4:$AU1528,"="&amp;$AU1528,$AY$4:$AY1528,"="&amp;$AY1528)</f>
        <v>330</v>
      </c>
      <c r="BF1528" s="25" t="s">
        <v>846</v>
      </c>
      <c r="BG1528" s="14">
        <f t="shared" si="347"/>
        <v>66</v>
      </c>
      <c r="BH1528" s="14">
        <f>SUMIFS(BG$4:BG1528,AU$4:AU1528,"="&amp;AU1528,AY$4:AY1528,"="&amp;AY1528)</f>
        <v>165</v>
      </c>
      <c r="BI1528" s="25" t="s">
        <v>847</v>
      </c>
      <c r="BJ1528" s="14">
        <f t="shared" si="348"/>
        <v>2400</v>
      </c>
      <c r="BK1528" s="14">
        <f>SUMIFS(BJ$4:BJ1528,$AU$4:$AU1528,"="&amp;$AU1528,$AY$4:$AY1528,"="&amp;$AY1528)</f>
        <v>6000</v>
      </c>
    </row>
    <row r="1529" spans="46:63" ht="16.5" x14ac:dyDescent="0.2">
      <c r="AT1529" s="13">
        <v>1526</v>
      </c>
      <c r="AU1529" s="13">
        <f t="shared" si="340"/>
        <v>20</v>
      </c>
      <c r="AV1529" s="14">
        <f t="shared" si="341"/>
        <v>203001</v>
      </c>
      <c r="AW1529" s="14">
        <f t="shared" si="342"/>
        <v>1102030</v>
      </c>
      <c r="AX1529" s="13" t="s">
        <v>816</v>
      </c>
      <c r="AY1529" s="13">
        <f t="shared" si="349"/>
        <v>1</v>
      </c>
      <c r="AZ1529" s="13" t="s">
        <v>837</v>
      </c>
      <c r="BA1529" s="14">
        <f t="shared" si="344"/>
        <v>5</v>
      </c>
      <c r="BB1529" s="14" t="str">
        <f t="shared" si="345"/>
        <v>燕青魂珠-1 等级-5</v>
      </c>
      <c r="BC1529" s="25" t="s">
        <v>43</v>
      </c>
      <c r="BD1529" s="14">
        <f t="shared" si="346"/>
        <v>176</v>
      </c>
      <c r="BE1529" s="14">
        <f>SUMIFS(BD$4:BD1529,$AU$4:$AU1529,"="&amp;$AU1529,$AY$4:$AY1529,"="&amp;$AY1529)</f>
        <v>506</v>
      </c>
      <c r="BF1529" s="25" t="s">
        <v>846</v>
      </c>
      <c r="BG1529" s="14">
        <f t="shared" si="347"/>
        <v>88</v>
      </c>
      <c r="BH1529" s="14">
        <f>SUMIFS(BG$4:BG1529,AU$4:AU1529,"="&amp;AU1529,AY$4:AY1529,"="&amp;AY1529)</f>
        <v>253</v>
      </c>
      <c r="BI1529" s="25" t="s">
        <v>847</v>
      </c>
      <c r="BJ1529" s="14">
        <f t="shared" si="348"/>
        <v>3200</v>
      </c>
      <c r="BK1529" s="14">
        <f>SUMIFS(BJ$4:BJ1529,$AU$4:$AU1529,"="&amp;$AU1529,$AY$4:$AY1529,"="&amp;$AY1529)</f>
        <v>9200</v>
      </c>
    </row>
    <row r="1530" spans="46:63" ht="16.5" x14ac:dyDescent="0.2">
      <c r="AT1530" s="13">
        <v>1527</v>
      </c>
      <c r="AU1530" s="13">
        <f t="shared" si="340"/>
        <v>20</v>
      </c>
      <c r="AV1530" s="14">
        <f t="shared" si="341"/>
        <v>203001</v>
      </c>
      <c r="AW1530" s="14">
        <f t="shared" si="342"/>
        <v>1102030</v>
      </c>
      <c r="AX1530" s="13" t="s">
        <v>816</v>
      </c>
      <c r="AY1530" s="13">
        <f t="shared" si="349"/>
        <v>1</v>
      </c>
      <c r="AZ1530" s="13" t="s">
        <v>837</v>
      </c>
      <c r="BA1530" s="14">
        <f t="shared" si="344"/>
        <v>6</v>
      </c>
      <c r="BB1530" s="14" t="str">
        <f t="shared" si="345"/>
        <v>燕青魂珠-1 等级-6</v>
      </c>
      <c r="BC1530" s="25" t="s">
        <v>43</v>
      </c>
      <c r="BD1530" s="14">
        <f t="shared" si="346"/>
        <v>220</v>
      </c>
      <c r="BE1530" s="14">
        <f>SUMIFS(BD$4:BD1530,$AU$4:$AU1530,"="&amp;$AU1530,$AY$4:$AY1530,"="&amp;$AY1530)</f>
        <v>726</v>
      </c>
      <c r="BF1530" s="25" t="s">
        <v>846</v>
      </c>
      <c r="BG1530" s="14">
        <f t="shared" si="347"/>
        <v>110</v>
      </c>
      <c r="BH1530" s="14">
        <f>SUMIFS(BG$4:BG1530,AU$4:AU1530,"="&amp;AU1530,AY$4:AY1530,"="&amp;AY1530)</f>
        <v>363</v>
      </c>
      <c r="BI1530" s="25" t="s">
        <v>847</v>
      </c>
      <c r="BJ1530" s="14">
        <f t="shared" si="348"/>
        <v>4000</v>
      </c>
      <c r="BK1530" s="14">
        <f>SUMIFS(BJ$4:BJ1530,$AU$4:$AU1530,"="&amp;$AU1530,$AY$4:$AY1530,"="&amp;$AY1530)</f>
        <v>13200</v>
      </c>
    </row>
    <row r="1531" spans="46:63" ht="16.5" x14ac:dyDescent="0.2">
      <c r="AT1531" s="13">
        <v>1528</v>
      </c>
      <c r="AU1531" s="13">
        <f t="shared" si="340"/>
        <v>20</v>
      </c>
      <c r="AV1531" s="14">
        <f t="shared" si="341"/>
        <v>203001</v>
      </c>
      <c r="AW1531" s="14">
        <f t="shared" si="342"/>
        <v>1102030</v>
      </c>
      <c r="AX1531" s="13" t="s">
        <v>816</v>
      </c>
      <c r="AY1531" s="13">
        <f t="shared" si="349"/>
        <v>1</v>
      </c>
      <c r="AZ1531" s="13" t="s">
        <v>837</v>
      </c>
      <c r="BA1531" s="14">
        <f t="shared" si="344"/>
        <v>7</v>
      </c>
      <c r="BB1531" s="14" t="str">
        <f t="shared" si="345"/>
        <v>燕青魂珠-1 等级-7</v>
      </c>
      <c r="BC1531" s="25" t="s">
        <v>43</v>
      </c>
      <c r="BD1531" s="14">
        <f t="shared" si="346"/>
        <v>264</v>
      </c>
      <c r="BE1531" s="14">
        <f>SUMIFS(BD$4:BD1531,$AU$4:$AU1531,"="&amp;$AU1531,$AY$4:$AY1531,"="&amp;$AY1531)</f>
        <v>990</v>
      </c>
      <c r="BF1531" s="25" t="s">
        <v>846</v>
      </c>
      <c r="BG1531" s="14">
        <f t="shared" si="347"/>
        <v>132</v>
      </c>
      <c r="BH1531" s="14">
        <f>SUMIFS(BG$4:BG1531,AU$4:AU1531,"="&amp;AU1531,AY$4:AY1531,"="&amp;AY1531)</f>
        <v>495</v>
      </c>
      <c r="BI1531" s="25" t="s">
        <v>847</v>
      </c>
      <c r="BJ1531" s="14">
        <f t="shared" si="348"/>
        <v>4800</v>
      </c>
      <c r="BK1531" s="14">
        <f>SUMIFS(BJ$4:BJ1531,$AU$4:$AU1531,"="&amp;$AU1531,$AY$4:$AY1531,"="&amp;$AY1531)</f>
        <v>18000</v>
      </c>
    </row>
    <row r="1532" spans="46:63" ht="16.5" x14ac:dyDescent="0.2">
      <c r="AT1532" s="13">
        <v>1529</v>
      </c>
      <c r="AU1532" s="13">
        <f t="shared" si="340"/>
        <v>20</v>
      </c>
      <c r="AV1532" s="14">
        <f t="shared" si="341"/>
        <v>203001</v>
      </c>
      <c r="AW1532" s="14">
        <f t="shared" si="342"/>
        <v>1102030</v>
      </c>
      <c r="AX1532" s="13" t="s">
        <v>816</v>
      </c>
      <c r="AY1532" s="13">
        <f t="shared" si="349"/>
        <v>1</v>
      </c>
      <c r="AZ1532" s="13" t="s">
        <v>837</v>
      </c>
      <c r="BA1532" s="14">
        <f t="shared" si="344"/>
        <v>8</v>
      </c>
      <c r="BB1532" s="14" t="str">
        <f t="shared" si="345"/>
        <v>燕青魂珠-1 等级-8</v>
      </c>
      <c r="BC1532" s="25" t="s">
        <v>43</v>
      </c>
      <c r="BD1532" s="14">
        <f t="shared" si="346"/>
        <v>308</v>
      </c>
      <c r="BE1532" s="14">
        <f>SUMIFS(BD$4:BD1532,$AU$4:$AU1532,"="&amp;$AU1532,$AY$4:$AY1532,"="&amp;$AY1532)</f>
        <v>1298</v>
      </c>
      <c r="BF1532" s="25" t="s">
        <v>846</v>
      </c>
      <c r="BG1532" s="14">
        <f t="shared" si="347"/>
        <v>154</v>
      </c>
      <c r="BH1532" s="14">
        <f>SUMIFS(BG$4:BG1532,AU$4:AU1532,"="&amp;AU1532,AY$4:AY1532,"="&amp;AY1532)</f>
        <v>649</v>
      </c>
      <c r="BI1532" s="25" t="s">
        <v>847</v>
      </c>
      <c r="BJ1532" s="14">
        <f t="shared" si="348"/>
        <v>5600</v>
      </c>
      <c r="BK1532" s="14">
        <f>SUMIFS(BJ$4:BJ1532,$AU$4:$AU1532,"="&amp;$AU1532,$AY$4:$AY1532,"="&amp;$AY1532)</f>
        <v>23600</v>
      </c>
    </row>
    <row r="1533" spans="46:63" ht="16.5" x14ac:dyDescent="0.2">
      <c r="AT1533" s="13">
        <v>1530</v>
      </c>
      <c r="AU1533" s="13">
        <f t="shared" si="340"/>
        <v>20</v>
      </c>
      <c r="AV1533" s="14">
        <f t="shared" si="341"/>
        <v>203001</v>
      </c>
      <c r="AW1533" s="14">
        <f t="shared" si="342"/>
        <v>1102030</v>
      </c>
      <c r="AX1533" s="13" t="s">
        <v>816</v>
      </c>
      <c r="AY1533" s="13">
        <f t="shared" si="349"/>
        <v>1</v>
      </c>
      <c r="AZ1533" s="13" t="s">
        <v>837</v>
      </c>
      <c r="BA1533" s="14">
        <f t="shared" si="344"/>
        <v>9</v>
      </c>
      <c r="BB1533" s="14" t="str">
        <f t="shared" si="345"/>
        <v>燕青魂珠-1 等级-9</v>
      </c>
      <c r="BC1533" s="25" t="s">
        <v>43</v>
      </c>
      <c r="BD1533" s="14">
        <f t="shared" si="346"/>
        <v>352</v>
      </c>
      <c r="BE1533" s="14">
        <f>SUMIFS(BD$4:BD1533,$AU$4:$AU1533,"="&amp;$AU1533,$AY$4:$AY1533,"="&amp;$AY1533)</f>
        <v>1650</v>
      </c>
      <c r="BF1533" s="25" t="s">
        <v>846</v>
      </c>
      <c r="BG1533" s="14">
        <f t="shared" si="347"/>
        <v>176</v>
      </c>
      <c r="BH1533" s="14">
        <f>SUMIFS(BG$4:BG1533,AU$4:AU1533,"="&amp;AU1533,AY$4:AY1533,"="&amp;AY1533)</f>
        <v>825</v>
      </c>
      <c r="BI1533" s="25" t="s">
        <v>847</v>
      </c>
      <c r="BJ1533" s="14">
        <f t="shared" si="348"/>
        <v>6400</v>
      </c>
      <c r="BK1533" s="14">
        <f>SUMIFS(BJ$4:BJ1533,$AU$4:$AU1533,"="&amp;$AU1533,$AY$4:$AY1533,"="&amp;$AY1533)</f>
        <v>30000</v>
      </c>
    </row>
    <row r="1534" spans="46:63" ht="16.5" x14ac:dyDescent="0.2">
      <c r="AT1534" s="13">
        <v>1531</v>
      </c>
      <c r="AU1534" s="13">
        <f t="shared" si="340"/>
        <v>20</v>
      </c>
      <c r="AV1534" s="14">
        <f t="shared" si="341"/>
        <v>203002</v>
      </c>
      <c r="AW1534" s="14">
        <f t="shared" si="342"/>
        <v>1102030</v>
      </c>
      <c r="AX1534" s="13" t="s">
        <v>816</v>
      </c>
      <c r="AY1534" s="13">
        <f t="shared" si="349"/>
        <v>2</v>
      </c>
      <c r="AZ1534" s="13" t="s">
        <v>837</v>
      </c>
      <c r="BA1534" s="14">
        <f t="shared" si="344"/>
        <v>0</v>
      </c>
      <c r="BB1534" s="14" t="str">
        <f t="shared" si="345"/>
        <v>燕青魂珠-2 等级-0</v>
      </c>
      <c r="BC1534" s="25" t="s">
        <v>43</v>
      </c>
      <c r="BD1534" s="14">
        <f t="shared" si="346"/>
        <v>0</v>
      </c>
      <c r="BE1534" s="14">
        <f>SUMIFS(BD$4:BD1534,$AU$4:$AU1534,"="&amp;$AU1534,$AY$4:$AY1534,"="&amp;$AY1534)</f>
        <v>0</v>
      </c>
      <c r="BF1534" s="25" t="s">
        <v>846</v>
      </c>
      <c r="BG1534" s="14">
        <f t="shared" si="347"/>
        <v>0</v>
      </c>
      <c r="BH1534" s="14">
        <f>SUMIFS(BG$4:BG1534,AU$4:AU1534,"="&amp;AU1534,AY$4:AY1534,"="&amp;AY1534)</f>
        <v>0</v>
      </c>
      <c r="BI1534" s="25" t="s">
        <v>847</v>
      </c>
      <c r="BJ1534" s="14">
        <f t="shared" si="348"/>
        <v>0</v>
      </c>
      <c r="BK1534" s="14">
        <f>SUMIFS(BJ$4:BJ1534,$AU$4:$AU1534,"="&amp;$AU1534,$AY$4:$AY1534,"="&amp;$AY1534)</f>
        <v>0</v>
      </c>
    </row>
    <row r="1535" spans="46:63" ht="16.5" x14ac:dyDescent="0.2">
      <c r="AT1535" s="13">
        <v>1532</v>
      </c>
      <c r="AU1535" s="13">
        <f t="shared" si="340"/>
        <v>20</v>
      </c>
      <c r="AV1535" s="14">
        <f t="shared" si="341"/>
        <v>203002</v>
      </c>
      <c r="AW1535" s="14">
        <f t="shared" si="342"/>
        <v>1102030</v>
      </c>
      <c r="AX1535" s="13" t="s">
        <v>816</v>
      </c>
      <c r="AY1535" s="13">
        <f t="shared" si="349"/>
        <v>2</v>
      </c>
      <c r="AZ1535" s="13" t="s">
        <v>837</v>
      </c>
      <c r="BA1535" s="14">
        <f t="shared" si="344"/>
        <v>1</v>
      </c>
      <c r="BB1535" s="14" t="str">
        <f t="shared" si="345"/>
        <v>燕青魂珠-2 等级-1</v>
      </c>
      <c r="BC1535" s="25" t="s">
        <v>43</v>
      </c>
      <c r="BD1535" s="14">
        <f t="shared" si="346"/>
        <v>55</v>
      </c>
      <c r="BE1535" s="14">
        <f>SUMIFS(BD$4:BD1535,$AU$4:$AU1535,"="&amp;$AU1535,$AY$4:$AY1535,"="&amp;$AY1535)</f>
        <v>55</v>
      </c>
      <c r="BF1535" s="25" t="s">
        <v>846</v>
      </c>
      <c r="BG1535" s="14">
        <f t="shared" si="347"/>
        <v>28</v>
      </c>
      <c r="BH1535" s="14">
        <f>SUMIFS(BG$4:BG1535,AU$4:AU1535,"="&amp;AU1535,AY$4:AY1535,"="&amp;AY1535)</f>
        <v>28</v>
      </c>
      <c r="BI1535" s="25" t="s">
        <v>847</v>
      </c>
      <c r="BJ1535" s="14">
        <f t="shared" si="348"/>
        <v>1000</v>
      </c>
      <c r="BK1535" s="14">
        <f>SUMIFS(BJ$4:BJ1535,$AU$4:$AU1535,"="&amp;$AU1535,$AY$4:$AY1535,"="&amp;$AY1535)</f>
        <v>1000</v>
      </c>
    </row>
    <row r="1536" spans="46:63" ht="16.5" x14ac:dyDescent="0.2">
      <c r="AT1536" s="13">
        <v>1533</v>
      </c>
      <c r="AU1536" s="13">
        <f t="shared" si="340"/>
        <v>20</v>
      </c>
      <c r="AV1536" s="14">
        <f t="shared" si="341"/>
        <v>203002</v>
      </c>
      <c r="AW1536" s="14">
        <f t="shared" si="342"/>
        <v>1102030</v>
      </c>
      <c r="AX1536" s="13" t="s">
        <v>816</v>
      </c>
      <c r="AY1536" s="13">
        <f t="shared" si="349"/>
        <v>2</v>
      </c>
      <c r="AZ1536" s="13" t="s">
        <v>837</v>
      </c>
      <c r="BA1536" s="14">
        <f t="shared" si="344"/>
        <v>2</v>
      </c>
      <c r="BB1536" s="14" t="str">
        <f t="shared" si="345"/>
        <v>燕青魂珠-2 等级-2</v>
      </c>
      <c r="BC1536" s="25" t="s">
        <v>43</v>
      </c>
      <c r="BD1536" s="14">
        <f t="shared" si="346"/>
        <v>88</v>
      </c>
      <c r="BE1536" s="14">
        <f>SUMIFS(BD$4:BD1536,$AU$4:$AU1536,"="&amp;$AU1536,$AY$4:$AY1536,"="&amp;$AY1536)</f>
        <v>143</v>
      </c>
      <c r="BF1536" s="25" t="s">
        <v>846</v>
      </c>
      <c r="BG1536" s="14">
        <f t="shared" si="347"/>
        <v>44</v>
      </c>
      <c r="BH1536" s="14">
        <f>SUMIFS(BG$4:BG1536,AU$4:AU1536,"="&amp;AU1536,AY$4:AY1536,"="&amp;AY1536)</f>
        <v>72</v>
      </c>
      <c r="BI1536" s="25" t="s">
        <v>847</v>
      </c>
      <c r="BJ1536" s="14">
        <f t="shared" si="348"/>
        <v>1600</v>
      </c>
      <c r="BK1536" s="14">
        <f>SUMIFS(BJ$4:BJ1536,$AU$4:$AU1536,"="&amp;$AU1536,$AY$4:$AY1536,"="&amp;$AY1536)</f>
        <v>2600</v>
      </c>
    </row>
    <row r="1537" spans="46:63" ht="16.5" x14ac:dyDescent="0.2">
      <c r="AT1537" s="13">
        <v>1534</v>
      </c>
      <c r="AU1537" s="13">
        <f t="shared" si="340"/>
        <v>20</v>
      </c>
      <c r="AV1537" s="14">
        <f t="shared" si="341"/>
        <v>203002</v>
      </c>
      <c r="AW1537" s="14">
        <f t="shared" si="342"/>
        <v>1102030</v>
      </c>
      <c r="AX1537" s="13" t="s">
        <v>816</v>
      </c>
      <c r="AY1537" s="13">
        <f t="shared" si="349"/>
        <v>2</v>
      </c>
      <c r="AZ1537" s="13" t="s">
        <v>837</v>
      </c>
      <c r="BA1537" s="14">
        <f t="shared" si="344"/>
        <v>3</v>
      </c>
      <c r="BB1537" s="14" t="str">
        <f t="shared" si="345"/>
        <v>燕青魂珠-2 等级-3</v>
      </c>
      <c r="BC1537" s="25" t="s">
        <v>43</v>
      </c>
      <c r="BD1537" s="14">
        <f t="shared" si="346"/>
        <v>110</v>
      </c>
      <c r="BE1537" s="14">
        <f>SUMIFS(BD$4:BD1537,$AU$4:$AU1537,"="&amp;$AU1537,$AY$4:$AY1537,"="&amp;$AY1537)</f>
        <v>253</v>
      </c>
      <c r="BF1537" s="25" t="s">
        <v>846</v>
      </c>
      <c r="BG1537" s="14">
        <f t="shared" si="347"/>
        <v>55</v>
      </c>
      <c r="BH1537" s="14">
        <f>SUMIFS(BG$4:BG1537,AU$4:AU1537,"="&amp;AU1537,AY$4:AY1537,"="&amp;AY1537)</f>
        <v>127</v>
      </c>
      <c r="BI1537" s="25" t="s">
        <v>847</v>
      </c>
      <c r="BJ1537" s="14">
        <f t="shared" si="348"/>
        <v>2000</v>
      </c>
      <c r="BK1537" s="14">
        <f>SUMIFS(BJ$4:BJ1537,$AU$4:$AU1537,"="&amp;$AU1537,$AY$4:$AY1537,"="&amp;$AY1537)</f>
        <v>4600</v>
      </c>
    </row>
    <row r="1538" spans="46:63" ht="16.5" x14ac:dyDescent="0.2">
      <c r="AT1538" s="13">
        <v>1535</v>
      </c>
      <c r="AU1538" s="13">
        <f t="shared" si="340"/>
        <v>20</v>
      </c>
      <c r="AV1538" s="14">
        <f t="shared" si="341"/>
        <v>203002</v>
      </c>
      <c r="AW1538" s="14">
        <f t="shared" si="342"/>
        <v>1102030</v>
      </c>
      <c r="AX1538" s="13" t="s">
        <v>816</v>
      </c>
      <c r="AY1538" s="13">
        <f t="shared" si="349"/>
        <v>2</v>
      </c>
      <c r="AZ1538" s="13" t="s">
        <v>837</v>
      </c>
      <c r="BA1538" s="14">
        <f t="shared" si="344"/>
        <v>4</v>
      </c>
      <c r="BB1538" s="14" t="str">
        <f t="shared" si="345"/>
        <v>燕青魂珠-2 等级-4</v>
      </c>
      <c r="BC1538" s="25" t="s">
        <v>43</v>
      </c>
      <c r="BD1538" s="14">
        <f t="shared" si="346"/>
        <v>176</v>
      </c>
      <c r="BE1538" s="14">
        <f>SUMIFS(BD$4:BD1538,$AU$4:$AU1538,"="&amp;$AU1538,$AY$4:$AY1538,"="&amp;$AY1538)</f>
        <v>429</v>
      </c>
      <c r="BF1538" s="25" t="s">
        <v>846</v>
      </c>
      <c r="BG1538" s="14">
        <f t="shared" si="347"/>
        <v>88</v>
      </c>
      <c r="BH1538" s="14">
        <f>SUMIFS(BG$4:BG1538,AU$4:AU1538,"="&amp;AU1538,AY$4:AY1538,"="&amp;AY1538)</f>
        <v>215</v>
      </c>
      <c r="BI1538" s="25" t="s">
        <v>847</v>
      </c>
      <c r="BJ1538" s="14">
        <f t="shared" si="348"/>
        <v>3200</v>
      </c>
      <c r="BK1538" s="14">
        <f>SUMIFS(BJ$4:BJ1538,$AU$4:$AU1538,"="&amp;$AU1538,$AY$4:$AY1538,"="&amp;$AY1538)</f>
        <v>7800</v>
      </c>
    </row>
    <row r="1539" spans="46:63" ht="16.5" x14ac:dyDescent="0.2">
      <c r="AT1539" s="13">
        <v>1536</v>
      </c>
      <c r="AU1539" s="13">
        <f t="shared" si="340"/>
        <v>20</v>
      </c>
      <c r="AV1539" s="14">
        <f t="shared" si="341"/>
        <v>203002</v>
      </c>
      <c r="AW1539" s="14">
        <f t="shared" si="342"/>
        <v>1102030</v>
      </c>
      <c r="AX1539" s="13" t="s">
        <v>816</v>
      </c>
      <c r="AY1539" s="13">
        <f t="shared" si="349"/>
        <v>2</v>
      </c>
      <c r="AZ1539" s="13" t="s">
        <v>837</v>
      </c>
      <c r="BA1539" s="14">
        <f t="shared" si="344"/>
        <v>5</v>
      </c>
      <c r="BB1539" s="14" t="str">
        <f t="shared" si="345"/>
        <v>燕青魂珠-2 等级-5</v>
      </c>
      <c r="BC1539" s="25" t="s">
        <v>43</v>
      </c>
      <c r="BD1539" s="14">
        <f t="shared" si="346"/>
        <v>242</v>
      </c>
      <c r="BE1539" s="14">
        <f>SUMIFS(BD$4:BD1539,$AU$4:$AU1539,"="&amp;$AU1539,$AY$4:$AY1539,"="&amp;$AY1539)</f>
        <v>671</v>
      </c>
      <c r="BF1539" s="25" t="s">
        <v>846</v>
      </c>
      <c r="BG1539" s="14">
        <f t="shared" si="347"/>
        <v>121</v>
      </c>
      <c r="BH1539" s="14">
        <f>SUMIFS(BG$4:BG1539,AU$4:AU1539,"="&amp;AU1539,AY$4:AY1539,"="&amp;AY1539)</f>
        <v>336</v>
      </c>
      <c r="BI1539" s="25" t="s">
        <v>847</v>
      </c>
      <c r="BJ1539" s="14">
        <f t="shared" si="348"/>
        <v>4400</v>
      </c>
      <c r="BK1539" s="14">
        <f>SUMIFS(BJ$4:BJ1539,$AU$4:$AU1539,"="&amp;$AU1539,$AY$4:$AY1539,"="&amp;$AY1539)</f>
        <v>12200</v>
      </c>
    </row>
    <row r="1540" spans="46:63" ht="16.5" x14ac:dyDescent="0.2">
      <c r="AT1540" s="13">
        <v>1537</v>
      </c>
      <c r="AU1540" s="13">
        <f t="shared" si="340"/>
        <v>20</v>
      </c>
      <c r="AV1540" s="14">
        <f t="shared" si="341"/>
        <v>203002</v>
      </c>
      <c r="AW1540" s="14">
        <f t="shared" si="342"/>
        <v>1102030</v>
      </c>
      <c r="AX1540" s="13" t="s">
        <v>816</v>
      </c>
      <c r="AY1540" s="13">
        <f t="shared" si="349"/>
        <v>2</v>
      </c>
      <c r="AZ1540" s="13" t="s">
        <v>837</v>
      </c>
      <c r="BA1540" s="14">
        <f t="shared" si="344"/>
        <v>6</v>
      </c>
      <c r="BB1540" s="14" t="str">
        <f t="shared" si="345"/>
        <v>燕青魂珠-2 等级-6</v>
      </c>
      <c r="BC1540" s="25" t="s">
        <v>43</v>
      </c>
      <c r="BD1540" s="14">
        <f t="shared" si="346"/>
        <v>308</v>
      </c>
      <c r="BE1540" s="14">
        <f>SUMIFS(BD$4:BD1540,$AU$4:$AU1540,"="&amp;$AU1540,$AY$4:$AY1540,"="&amp;$AY1540)</f>
        <v>979</v>
      </c>
      <c r="BF1540" s="25" t="s">
        <v>846</v>
      </c>
      <c r="BG1540" s="14">
        <f t="shared" si="347"/>
        <v>154</v>
      </c>
      <c r="BH1540" s="14">
        <f>SUMIFS(BG$4:BG1540,AU$4:AU1540,"="&amp;AU1540,AY$4:AY1540,"="&amp;AY1540)</f>
        <v>490</v>
      </c>
      <c r="BI1540" s="25" t="s">
        <v>847</v>
      </c>
      <c r="BJ1540" s="14">
        <f t="shared" si="348"/>
        <v>5600</v>
      </c>
      <c r="BK1540" s="14">
        <f>SUMIFS(BJ$4:BJ1540,$AU$4:$AU1540,"="&amp;$AU1540,$AY$4:$AY1540,"="&amp;$AY1540)</f>
        <v>17800</v>
      </c>
    </row>
    <row r="1541" spans="46:63" ht="16.5" x14ac:dyDescent="0.2">
      <c r="AT1541" s="13">
        <v>1538</v>
      </c>
      <c r="AU1541" s="13">
        <f t="shared" ref="AU1541:AU1604" si="350">INT((AT1541-1)/80)+1</f>
        <v>20</v>
      </c>
      <c r="AV1541" s="14">
        <f t="shared" ref="AV1541:AV1604" si="351">INDEX($AJ$4:$AJ$203,(AU1541-1)*8+AY1541)</f>
        <v>203002</v>
      </c>
      <c r="AW1541" s="14">
        <f t="shared" ref="AW1541:AW1604" si="352">INDEX($W$4:$W$28,AU1541)</f>
        <v>1102030</v>
      </c>
      <c r="AX1541" s="13" t="s">
        <v>816</v>
      </c>
      <c r="AY1541" s="13">
        <f t="shared" si="349"/>
        <v>2</v>
      </c>
      <c r="AZ1541" s="13" t="s">
        <v>837</v>
      </c>
      <c r="BA1541" s="14">
        <f t="shared" ref="BA1541:BA1604" si="353">AT1541-(AU1541-1)*80-(AY1541-1)*10-1</f>
        <v>7</v>
      </c>
      <c r="BB1541" s="14" t="str">
        <f t="shared" ref="BB1541:BB1604" si="354">INDEX($X$4:$X$28,AU1541)&amp;"魂珠-"&amp;AY1541&amp;" 等级-"&amp;BA1541</f>
        <v>燕青魂珠-2 等级-7</v>
      </c>
      <c r="BC1541" s="25" t="s">
        <v>43</v>
      </c>
      <c r="BD1541" s="14">
        <f t="shared" ref="BD1541:BD1604" si="355">ROUND(INDEX(Q$4:Q$83,($AY1541-1)*10+$BA1541+1)*INDEX(AC$4:AC$28,$AU1541),0)</f>
        <v>352</v>
      </c>
      <c r="BE1541" s="14">
        <f>SUMIFS(BD$4:BD1541,$AU$4:$AU1541,"="&amp;$AU1541,$AY$4:$AY1541,"="&amp;$AY1541)</f>
        <v>1331</v>
      </c>
      <c r="BF1541" s="25" t="s">
        <v>846</v>
      </c>
      <c r="BG1541" s="14">
        <f t="shared" ref="BG1541:BG1604" si="356">ROUND(INDEX(R$4:R$83,($AY1541-1)*10+$BA1541+1)*INDEX(AD$4:AD$28,$AU1541),0)</f>
        <v>176</v>
      </c>
      <c r="BH1541" s="14">
        <f>SUMIFS(BG$4:BG1541,AU$4:AU1541,"="&amp;AU1541,AY$4:AY1541,"="&amp;AY1541)</f>
        <v>666</v>
      </c>
      <c r="BI1541" s="25" t="s">
        <v>847</v>
      </c>
      <c r="BJ1541" s="14">
        <f t="shared" ref="BJ1541:BJ1604" si="357">ROUND(INDEX(S$4:S$83,($AY1541-1)*10+$BA1541+1)*INDEX(AE$4:AE$28,$AU1541),0)</f>
        <v>6400</v>
      </c>
      <c r="BK1541" s="14">
        <f>SUMIFS(BJ$4:BJ1541,$AU$4:$AU1541,"="&amp;$AU1541,$AY$4:$AY1541,"="&amp;$AY1541)</f>
        <v>24200</v>
      </c>
    </row>
    <row r="1542" spans="46:63" ht="16.5" x14ac:dyDescent="0.2">
      <c r="AT1542" s="13">
        <v>1539</v>
      </c>
      <c r="AU1542" s="13">
        <f t="shared" si="350"/>
        <v>20</v>
      </c>
      <c r="AV1542" s="14">
        <f t="shared" si="351"/>
        <v>203002</v>
      </c>
      <c r="AW1542" s="14">
        <f t="shared" si="352"/>
        <v>1102030</v>
      </c>
      <c r="AX1542" s="13" t="s">
        <v>816</v>
      </c>
      <c r="AY1542" s="13">
        <f t="shared" si="349"/>
        <v>2</v>
      </c>
      <c r="AZ1542" s="13" t="s">
        <v>837</v>
      </c>
      <c r="BA1542" s="14">
        <f t="shared" si="353"/>
        <v>8</v>
      </c>
      <c r="BB1542" s="14" t="str">
        <f t="shared" si="354"/>
        <v>燕青魂珠-2 等级-8</v>
      </c>
      <c r="BC1542" s="25" t="s">
        <v>43</v>
      </c>
      <c r="BD1542" s="14">
        <f t="shared" si="355"/>
        <v>418</v>
      </c>
      <c r="BE1542" s="14">
        <f>SUMIFS(BD$4:BD1542,$AU$4:$AU1542,"="&amp;$AU1542,$AY$4:$AY1542,"="&amp;$AY1542)</f>
        <v>1749</v>
      </c>
      <c r="BF1542" s="25" t="s">
        <v>846</v>
      </c>
      <c r="BG1542" s="14">
        <f t="shared" si="356"/>
        <v>209</v>
      </c>
      <c r="BH1542" s="14">
        <f>SUMIFS(BG$4:BG1542,AU$4:AU1542,"="&amp;AU1542,AY$4:AY1542,"="&amp;AY1542)</f>
        <v>875</v>
      </c>
      <c r="BI1542" s="25" t="s">
        <v>847</v>
      </c>
      <c r="BJ1542" s="14">
        <f t="shared" si="357"/>
        <v>7600</v>
      </c>
      <c r="BK1542" s="14">
        <f>SUMIFS(BJ$4:BJ1542,$AU$4:$AU1542,"="&amp;$AU1542,$AY$4:$AY1542,"="&amp;$AY1542)</f>
        <v>31800</v>
      </c>
    </row>
    <row r="1543" spans="46:63" ht="16.5" x14ac:dyDescent="0.2">
      <c r="AT1543" s="13">
        <v>1540</v>
      </c>
      <c r="AU1543" s="13">
        <f t="shared" si="350"/>
        <v>20</v>
      </c>
      <c r="AV1543" s="14">
        <f t="shared" si="351"/>
        <v>203002</v>
      </c>
      <c r="AW1543" s="14">
        <f t="shared" si="352"/>
        <v>1102030</v>
      </c>
      <c r="AX1543" s="13" t="s">
        <v>816</v>
      </c>
      <c r="AY1543" s="13">
        <f t="shared" si="349"/>
        <v>2</v>
      </c>
      <c r="AZ1543" s="13" t="s">
        <v>837</v>
      </c>
      <c r="BA1543" s="14">
        <f t="shared" si="353"/>
        <v>9</v>
      </c>
      <c r="BB1543" s="14" t="str">
        <f t="shared" si="354"/>
        <v>燕青魂珠-2 等级-9</v>
      </c>
      <c r="BC1543" s="25" t="s">
        <v>43</v>
      </c>
      <c r="BD1543" s="14">
        <f t="shared" si="355"/>
        <v>495</v>
      </c>
      <c r="BE1543" s="14">
        <f>SUMIFS(BD$4:BD1543,$AU$4:$AU1543,"="&amp;$AU1543,$AY$4:$AY1543,"="&amp;$AY1543)</f>
        <v>2244</v>
      </c>
      <c r="BF1543" s="25" t="s">
        <v>846</v>
      </c>
      <c r="BG1543" s="14">
        <f t="shared" si="356"/>
        <v>248</v>
      </c>
      <c r="BH1543" s="14">
        <f>SUMIFS(BG$4:BG1543,AU$4:AU1543,"="&amp;AU1543,AY$4:AY1543,"="&amp;AY1543)</f>
        <v>1123</v>
      </c>
      <c r="BI1543" s="25" t="s">
        <v>847</v>
      </c>
      <c r="BJ1543" s="14">
        <f t="shared" si="357"/>
        <v>9000</v>
      </c>
      <c r="BK1543" s="14">
        <f>SUMIFS(BJ$4:BJ1543,$AU$4:$AU1543,"="&amp;$AU1543,$AY$4:$AY1543,"="&amp;$AY1543)</f>
        <v>40800</v>
      </c>
    </row>
    <row r="1544" spans="46:63" ht="16.5" x14ac:dyDescent="0.2">
      <c r="AT1544" s="13">
        <v>1541</v>
      </c>
      <c r="AU1544" s="13">
        <f t="shared" si="350"/>
        <v>20</v>
      </c>
      <c r="AV1544" s="14">
        <f t="shared" si="351"/>
        <v>203003</v>
      </c>
      <c r="AW1544" s="14">
        <f t="shared" si="352"/>
        <v>1102030</v>
      </c>
      <c r="AX1544" s="13" t="s">
        <v>816</v>
      </c>
      <c r="AY1544" s="13">
        <f t="shared" si="349"/>
        <v>3</v>
      </c>
      <c r="AZ1544" s="13" t="s">
        <v>837</v>
      </c>
      <c r="BA1544" s="14">
        <f t="shared" si="353"/>
        <v>0</v>
      </c>
      <c r="BB1544" s="14" t="str">
        <f t="shared" si="354"/>
        <v>燕青魂珠-3 等级-0</v>
      </c>
      <c r="BC1544" s="25" t="s">
        <v>43</v>
      </c>
      <c r="BD1544" s="14">
        <f t="shared" si="355"/>
        <v>0</v>
      </c>
      <c r="BE1544" s="14">
        <f>SUMIFS(BD$4:BD1544,$AU$4:$AU1544,"="&amp;$AU1544,$AY$4:$AY1544,"="&amp;$AY1544)</f>
        <v>0</v>
      </c>
      <c r="BF1544" s="25" t="s">
        <v>846</v>
      </c>
      <c r="BG1544" s="14">
        <f t="shared" si="356"/>
        <v>0</v>
      </c>
      <c r="BH1544" s="14">
        <f>SUMIFS(BG$4:BG1544,AU$4:AU1544,"="&amp;AU1544,AY$4:AY1544,"="&amp;AY1544)</f>
        <v>0</v>
      </c>
      <c r="BI1544" s="25" t="s">
        <v>847</v>
      </c>
      <c r="BJ1544" s="14">
        <f t="shared" si="357"/>
        <v>0</v>
      </c>
      <c r="BK1544" s="14">
        <f>SUMIFS(BJ$4:BJ1544,$AU$4:$AU1544,"="&amp;$AU1544,$AY$4:$AY1544,"="&amp;$AY1544)</f>
        <v>0</v>
      </c>
    </row>
    <row r="1545" spans="46:63" ht="16.5" x14ac:dyDescent="0.2">
      <c r="AT1545" s="13">
        <v>1542</v>
      </c>
      <c r="AU1545" s="13">
        <f t="shared" si="350"/>
        <v>20</v>
      </c>
      <c r="AV1545" s="14">
        <f t="shared" si="351"/>
        <v>203003</v>
      </c>
      <c r="AW1545" s="14">
        <f t="shared" si="352"/>
        <v>1102030</v>
      </c>
      <c r="AX1545" s="13" t="s">
        <v>816</v>
      </c>
      <c r="AY1545" s="13">
        <f t="shared" si="349"/>
        <v>3</v>
      </c>
      <c r="AZ1545" s="13" t="s">
        <v>837</v>
      </c>
      <c r="BA1545" s="14">
        <f t="shared" si="353"/>
        <v>1</v>
      </c>
      <c r="BB1545" s="14" t="str">
        <f t="shared" si="354"/>
        <v>燕青魂珠-3 等级-1</v>
      </c>
      <c r="BC1545" s="25" t="s">
        <v>43</v>
      </c>
      <c r="BD1545" s="14">
        <f t="shared" si="355"/>
        <v>88</v>
      </c>
      <c r="BE1545" s="14">
        <f>SUMIFS(BD$4:BD1545,$AU$4:$AU1545,"="&amp;$AU1545,$AY$4:$AY1545,"="&amp;$AY1545)</f>
        <v>88</v>
      </c>
      <c r="BF1545" s="25" t="s">
        <v>846</v>
      </c>
      <c r="BG1545" s="14">
        <f t="shared" si="356"/>
        <v>44</v>
      </c>
      <c r="BH1545" s="14">
        <f>SUMIFS(BG$4:BG1545,AU$4:AU1545,"="&amp;AU1545,AY$4:AY1545,"="&amp;AY1545)</f>
        <v>44</v>
      </c>
      <c r="BI1545" s="25" t="s">
        <v>847</v>
      </c>
      <c r="BJ1545" s="14">
        <f t="shared" si="357"/>
        <v>1600</v>
      </c>
      <c r="BK1545" s="14">
        <f>SUMIFS(BJ$4:BJ1545,$AU$4:$AU1545,"="&amp;$AU1545,$AY$4:$AY1545,"="&amp;$AY1545)</f>
        <v>1600</v>
      </c>
    </row>
    <row r="1546" spans="46:63" ht="16.5" x14ac:dyDescent="0.2">
      <c r="AT1546" s="13">
        <v>1543</v>
      </c>
      <c r="AU1546" s="13">
        <f t="shared" si="350"/>
        <v>20</v>
      </c>
      <c r="AV1546" s="14">
        <f t="shared" si="351"/>
        <v>203003</v>
      </c>
      <c r="AW1546" s="14">
        <f t="shared" si="352"/>
        <v>1102030</v>
      </c>
      <c r="AX1546" s="13" t="s">
        <v>816</v>
      </c>
      <c r="AY1546" s="13">
        <f t="shared" ref="AY1546:AY1605" si="358">INT(((AT1546-(AU1546-1)*80)-1)/10)+1</f>
        <v>3</v>
      </c>
      <c r="AZ1546" s="13" t="s">
        <v>837</v>
      </c>
      <c r="BA1546" s="14">
        <f t="shared" si="353"/>
        <v>2</v>
      </c>
      <c r="BB1546" s="14" t="str">
        <f t="shared" si="354"/>
        <v>燕青魂珠-3 等级-2</v>
      </c>
      <c r="BC1546" s="25" t="s">
        <v>43</v>
      </c>
      <c r="BD1546" s="14">
        <f t="shared" si="355"/>
        <v>132</v>
      </c>
      <c r="BE1546" s="14">
        <f>SUMIFS(BD$4:BD1546,$AU$4:$AU1546,"="&amp;$AU1546,$AY$4:$AY1546,"="&amp;$AY1546)</f>
        <v>220</v>
      </c>
      <c r="BF1546" s="25" t="s">
        <v>846</v>
      </c>
      <c r="BG1546" s="14">
        <f t="shared" si="356"/>
        <v>66</v>
      </c>
      <c r="BH1546" s="14">
        <f>SUMIFS(BG$4:BG1546,AU$4:AU1546,"="&amp;AU1546,AY$4:AY1546,"="&amp;AY1546)</f>
        <v>110</v>
      </c>
      <c r="BI1546" s="25" t="s">
        <v>847</v>
      </c>
      <c r="BJ1546" s="14">
        <f t="shared" si="357"/>
        <v>2400</v>
      </c>
      <c r="BK1546" s="14">
        <f>SUMIFS(BJ$4:BJ1546,$AU$4:$AU1546,"="&amp;$AU1546,$AY$4:$AY1546,"="&amp;$AY1546)</f>
        <v>4000</v>
      </c>
    </row>
    <row r="1547" spans="46:63" ht="16.5" x14ac:dyDescent="0.2">
      <c r="AT1547" s="13">
        <v>1544</v>
      </c>
      <c r="AU1547" s="13">
        <f t="shared" si="350"/>
        <v>20</v>
      </c>
      <c r="AV1547" s="14">
        <f t="shared" si="351"/>
        <v>203003</v>
      </c>
      <c r="AW1547" s="14">
        <f t="shared" si="352"/>
        <v>1102030</v>
      </c>
      <c r="AX1547" s="13" t="s">
        <v>816</v>
      </c>
      <c r="AY1547" s="13">
        <f t="shared" si="358"/>
        <v>3</v>
      </c>
      <c r="AZ1547" s="13" t="s">
        <v>837</v>
      </c>
      <c r="BA1547" s="14">
        <f t="shared" si="353"/>
        <v>3</v>
      </c>
      <c r="BB1547" s="14" t="str">
        <f t="shared" si="354"/>
        <v>燕青魂珠-3 等级-3</v>
      </c>
      <c r="BC1547" s="25" t="s">
        <v>43</v>
      </c>
      <c r="BD1547" s="14">
        <f t="shared" si="355"/>
        <v>176</v>
      </c>
      <c r="BE1547" s="14">
        <f>SUMIFS(BD$4:BD1547,$AU$4:$AU1547,"="&amp;$AU1547,$AY$4:$AY1547,"="&amp;$AY1547)</f>
        <v>396</v>
      </c>
      <c r="BF1547" s="25" t="s">
        <v>846</v>
      </c>
      <c r="BG1547" s="14">
        <f t="shared" si="356"/>
        <v>88</v>
      </c>
      <c r="BH1547" s="14">
        <f>SUMIFS(BG$4:BG1547,AU$4:AU1547,"="&amp;AU1547,AY$4:AY1547,"="&amp;AY1547)</f>
        <v>198</v>
      </c>
      <c r="BI1547" s="25" t="s">
        <v>847</v>
      </c>
      <c r="BJ1547" s="14">
        <f t="shared" si="357"/>
        <v>3200</v>
      </c>
      <c r="BK1547" s="14">
        <f>SUMIFS(BJ$4:BJ1547,$AU$4:$AU1547,"="&amp;$AU1547,$AY$4:$AY1547,"="&amp;$AY1547)</f>
        <v>7200</v>
      </c>
    </row>
    <row r="1548" spans="46:63" ht="16.5" x14ac:dyDescent="0.2">
      <c r="AT1548" s="13">
        <v>1545</v>
      </c>
      <c r="AU1548" s="13">
        <f t="shared" si="350"/>
        <v>20</v>
      </c>
      <c r="AV1548" s="14">
        <f t="shared" si="351"/>
        <v>203003</v>
      </c>
      <c r="AW1548" s="14">
        <f t="shared" si="352"/>
        <v>1102030</v>
      </c>
      <c r="AX1548" s="13" t="s">
        <v>816</v>
      </c>
      <c r="AY1548" s="13">
        <f t="shared" si="358"/>
        <v>3</v>
      </c>
      <c r="AZ1548" s="13" t="s">
        <v>837</v>
      </c>
      <c r="BA1548" s="14">
        <f t="shared" si="353"/>
        <v>4</v>
      </c>
      <c r="BB1548" s="14" t="str">
        <f t="shared" si="354"/>
        <v>燕青魂珠-3 等级-4</v>
      </c>
      <c r="BC1548" s="25" t="s">
        <v>43</v>
      </c>
      <c r="BD1548" s="14">
        <f t="shared" si="355"/>
        <v>264</v>
      </c>
      <c r="BE1548" s="14">
        <f>SUMIFS(BD$4:BD1548,$AU$4:$AU1548,"="&amp;$AU1548,$AY$4:$AY1548,"="&amp;$AY1548)</f>
        <v>660</v>
      </c>
      <c r="BF1548" s="25" t="s">
        <v>846</v>
      </c>
      <c r="BG1548" s="14">
        <f t="shared" si="356"/>
        <v>132</v>
      </c>
      <c r="BH1548" s="14">
        <f>SUMIFS(BG$4:BG1548,AU$4:AU1548,"="&amp;AU1548,AY$4:AY1548,"="&amp;AY1548)</f>
        <v>330</v>
      </c>
      <c r="BI1548" s="25" t="s">
        <v>847</v>
      </c>
      <c r="BJ1548" s="14">
        <f t="shared" si="357"/>
        <v>4800</v>
      </c>
      <c r="BK1548" s="14">
        <f>SUMIFS(BJ$4:BJ1548,$AU$4:$AU1548,"="&amp;$AU1548,$AY$4:$AY1548,"="&amp;$AY1548)</f>
        <v>12000</v>
      </c>
    </row>
    <row r="1549" spans="46:63" ht="16.5" x14ac:dyDescent="0.2">
      <c r="AT1549" s="13">
        <v>1546</v>
      </c>
      <c r="AU1549" s="13">
        <f t="shared" si="350"/>
        <v>20</v>
      </c>
      <c r="AV1549" s="14">
        <f t="shared" si="351"/>
        <v>203003</v>
      </c>
      <c r="AW1549" s="14">
        <f t="shared" si="352"/>
        <v>1102030</v>
      </c>
      <c r="AX1549" s="13" t="s">
        <v>816</v>
      </c>
      <c r="AY1549" s="13">
        <f t="shared" si="358"/>
        <v>3</v>
      </c>
      <c r="AZ1549" s="13" t="s">
        <v>837</v>
      </c>
      <c r="BA1549" s="14">
        <f t="shared" si="353"/>
        <v>5</v>
      </c>
      <c r="BB1549" s="14" t="str">
        <f t="shared" si="354"/>
        <v>燕青魂珠-3 等级-5</v>
      </c>
      <c r="BC1549" s="25" t="s">
        <v>43</v>
      </c>
      <c r="BD1549" s="14">
        <f t="shared" si="355"/>
        <v>352</v>
      </c>
      <c r="BE1549" s="14">
        <f>SUMIFS(BD$4:BD1549,$AU$4:$AU1549,"="&amp;$AU1549,$AY$4:$AY1549,"="&amp;$AY1549)</f>
        <v>1012</v>
      </c>
      <c r="BF1549" s="25" t="s">
        <v>846</v>
      </c>
      <c r="BG1549" s="14">
        <f t="shared" si="356"/>
        <v>176</v>
      </c>
      <c r="BH1549" s="14">
        <f>SUMIFS(BG$4:BG1549,AU$4:AU1549,"="&amp;AU1549,AY$4:AY1549,"="&amp;AY1549)</f>
        <v>506</v>
      </c>
      <c r="BI1549" s="25" t="s">
        <v>847</v>
      </c>
      <c r="BJ1549" s="14">
        <f t="shared" si="357"/>
        <v>6400</v>
      </c>
      <c r="BK1549" s="14">
        <f>SUMIFS(BJ$4:BJ1549,$AU$4:$AU1549,"="&amp;$AU1549,$AY$4:$AY1549,"="&amp;$AY1549)</f>
        <v>18400</v>
      </c>
    </row>
    <row r="1550" spans="46:63" ht="16.5" x14ac:dyDescent="0.2">
      <c r="AT1550" s="13">
        <v>1547</v>
      </c>
      <c r="AU1550" s="13">
        <f t="shared" si="350"/>
        <v>20</v>
      </c>
      <c r="AV1550" s="14">
        <f t="shared" si="351"/>
        <v>203003</v>
      </c>
      <c r="AW1550" s="14">
        <f t="shared" si="352"/>
        <v>1102030</v>
      </c>
      <c r="AX1550" s="13" t="s">
        <v>816</v>
      </c>
      <c r="AY1550" s="13">
        <f t="shared" si="358"/>
        <v>3</v>
      </c>
      <c r="AZ1550" s="13" t="s">
        <v>837</v>
      </c>
      <c r="BA1550" s="14">
        <f t="shared" si="353"/>
        <v>6</v>
      </c>
      <c r="BB1550" s="14" t="str">
        <f t="shared" si="354"/>
        <v>燕青魂珠-3 等级-6</v>
      </c>
      <c r="BC1550" s="25" t="s">
        <v>43</v>
      </c>
      <c r="BD1550" s="14">
        <f t="shared" si="355"/>
        <v>440</v>
      </c>
      <c r="BE1550" s="14">
        <f>SUMIFS(BD$4:BD1550,$AU$4:$AU1550,"="&amp;$AU1550,$AY$4:$AY1550,"="&amp;$AY1550)</f>
        <v>1452</v>
      </c>
      <c r="BF1550" s="25" t="s">
        <v>846</v>
      </c>
      <c r="BG1550" s="14">
        <f t="shared" si="356"/>
        <v>220</v>
      </c>
      <c r="BH1550" s="14">
        <f>SUMIFS(BG$4:BG1550,AU$4:AU1550,"="&amp;AU1550,AY$4:AY1550,"="&amp;AY1550)</f>
        <v>726</v>
      </c>
      <c r="BI1550" s="25" t="s">
        <v>847</v>
      </c>
      <c r="BJ1550" s="14">
        <f t="shared" si="357"/>
        <v>8000</v>
      </c>
      <c r="BK1550" s="14">
        <f>SUMIFS(BJ$4:BJ1550,$AU$4:$AU1550,"="&amp;$AU1550,$AY$4:$AY1550,"="&amp;$AY1550)</f>
        <v>26400</v>
      </c>
    </row>
    <row r="1551" spans="46:63" ht="16.5" x14ac:dyDescent="0.2">
      <c r="AT1551" s="13">
        <v>1548</v>
      </c>
      <c r="AU1551" s="13">
        <f t="shared" si="350"/>
        <v>20</v>
      </c>
      <c r="AV1551" s="14">
        <f t="shared" si="351"/>
        <v>203003</v>
      </c>
      <c r="AW1551" s="14">
        <f t="shared" si="352"/>
        <v>1102030</v>
      </c>
      <c r="AX1551" s="13" t="s">
        <v>816</v>
      </c>
      <c r="AY1551" s="13">
        <f t="shared" si="358"/>
        <v>3</v>
      </c>
      <c r="AZ1551" s="13" t="s">
        <v>837</v>
      </c>
      <c r="BA1551" s="14">
        <f t="shared" si="353"/>
        <v>7</v>
      </c>
      <c r="BB1551" s="14" t="str">
        <f t="shared" si="354"/>
        <v>燕青魂珠-3 等级-7</v>
      </c>
      <c r="BC1551" s="25" t="s">
        <v>43</v>
      </c>
      <c r="BD1551" s="14">
        <f t="shared" si="355"/>
        <v>528</v>
      </c>
      <c r="BE1551" s="14">
        <f>SUMIFS(BD$4:BD1551,$AU$4:$AU1551,"="&amp;$AU1551,$AY$4:$AY1551,"="&amp;$AY1551)</f>
        <v>1980</v>
      </c>
      <c r="BF1551" s="25" t="s">
        <v>846</v>
      </c>
      <c r="BG1551" s="14">
        <f t="shared" si="356"/>
        <v>264</v>
      </c>
      <c r="BH1551" s="14">
        <f>SUMIFS(BG$4:BG1551,AU$4:AU1551,"="&amp;AU1551,AY$4:AY1551,"="&amp;AY1551)</f>
        <v>990</v>
      </c>
      <c r="BI1551" s="25" t="s">
        <v>847</v>
      </c>
      <c r="BJ1551" s="14">
        <f t="shared" si="357"/>
        <v>9600</v>
      </c>
      <c r="BK1551" s="14">
        <f>SUMIFS(BJ$4:BJ1551,$AU$4:$AU1551,"="&amp;$AU1551,$AY$4:$AY1551,"="&amp;$AY1551)</f>
        <v>36000</v>
      </c>
    </row>
    <row r="1552" spans="46:63" ht="16.5" x14ac:dyDescent="0.2">
      <c r="AT1552" s="13">
        <v>1549</v>
      </c>
      <c r="AU1552" s="13">
        <f t="shared" si="350"/>
        <v>20</v>
      </c>
      <c r="AV1552" s="14">
        <f t="shared" si="351"/>
        <v>203003</v>
      </c>
      <c r="AW1552" s="14">
        <f t="shared" si="352"/>
        <v>1102030</v>
      </c>
      <c r="AX1552" s="13" t="s">
        <v>816</v>
      </c>
      <c r="AY1552" s="13">
        <f t="shared" si="358"/>
        <v>3</v>
      </c>
      <c r="AZ1552" s="13" t="s">
        <v>837</v>
      </c>
      <c r="BA1552" s="14">
        <f t="shared" si="353"/>
        <v>8</v>
      </c>
      <c r="BB1552" s="14" t="str">
        <f t="shared" si="354"/>
        <v>燕青魂珠-3 等级-8</v>
      </c>
      <c r="BC1552" s="25" t="s">
        <v>43</v>
      </c>
      <c r="BD1552" s="14">
        <f t="shared" si="355"/>
        <v>616</v>
      </c>
      <c r="BE1552" s="14">
        <f>SUMIFS(BD$4:BD1552,$AU$4:$AU1552,"="&amp;$AU1552,$AY$4:$AY1552,"="&amp;$AY1552)</f>
        <v>2596</v>
      </c>
      <c r="BF1552" s="25" t="s">
        <v>846</v>
      </c>
      <c r="BG1552" s="14">
        <f t="shared" si="356"/>
        <v>308</v>
      </c>
      <c r="BH1552" s="14">
        <f>SUMIFS(BG$4:BG1552,AU$4:AU1552,"="&amp;AU1552,AY$4:AY1552,"="&amp;AY1552)</f>
        <v>1298</v>
      </c>
      <c r="BI1552" s="25" t="s">
        <v>847</v>
      </c>
      <c r="BJ1552" s="14">
        <f t="shared" si="357"/>
        <v>11200</v>
      </c>
      <c r="BK1552" s="14">
        <f>SUMIFS(BJ$4:BJ1552,$AU$4:$AU1552,"="&amp;$AU1552,$AY$4:$AY1552,"="&amp;$AY1552)</f>
        <v>47200</v>
      </c>
    </row>
    <row r="1553" spans="46:63" ht="16.5" x14ac:dyDescent="0.2">
      <c r="AT1553" s="13">
        <v>1550</v>
      </c>
      <c r="AU1553" s="13">
        <f t="shared" si="350"/>
        <v>20</v>
      </c>
      <c r="AV1553" s="14">
        <f t="shared" si="351"/>
        <v>203003</v>
      </c>
      <c r="AW1553" s="14">
        <f t="shared" si="352"/>
        <v>1102030</v>
      </c>
      <c r="AX1553" s="13" t="s">
        <v>816</v>
      </c>
      <c r="AY1553" s="13">
        <f t="shared" si="358"/>
        <v>3</v>
      </c>
      <c r="AZ1553" s="13" t="s">
        <v>837</v>
      </c>
      <c r="BA1553" s="14">
        <f t="shared" si="353"/>
        <v>9</v>
      </c>
      <c r="BB1553" s="14" t="str">
        <f t="shared" si="354"/>
        <v>燕青魂珠-3 等级-9</v>
      </c>
      <c r="BC1553" s="25" t="s">
        <v>43</v>
      </c>
      <c r="BD1553" s="14">
        <f t="shared" si="355"/>
        <v>704</v>
      </c>
      <c r="BE1553" s="14">
        <f>SUMIFS(BD$4:BD1553,$AU$4:$AU1553,"="&amp;$AU1553,$AY$4:$AY1553,"="&amp;$AY1553)</f>
        <v>3300</v>
      </c>
      <c r="BF1553" s="25" t="s">
        <v>846</v>
      </c>
      <c r="BG1553" s="14">
        <f t="shared" si="356"/>
        <v>352</v>
      </c>
      <c r="BH1553" s="14">
        <f>SUMIFS(BG$4:BG1553,AU$4:AU1553,"="&amp;AU1553,AY$4:AY1553,"="&amp;AY1553)</f>
        <v>1650</v>
      </c>
      <c r="BI1553" s="25" t="s">
        <v>847</v>
      </c>
      <c r="BJ1553" s="14">
        <f t="shared" si="357"/>
        <v>12800</v>
      </c>
      <c r="BK1553" s="14">
        <f>SUMIFS(BJ$4:BJ1553,$AU$4:$AU1553,"="&amp;$AU1553,$AY$4:$AY1553,"="&amp;$AY1553)</f>
        <v>60000</v>
      </c>
    </row>
    <row r="1554" spans="46:63" ht="16.5" x14ac:dyDescent="0.2">
      <c r="AT1554" s="13">
        <v>1551</v>
      </c>
      <c r="AU1554" s="13">
        <f t="shared" si="350"/>
        <v>20</v>
      </c>
      <c r="AV1554" s="14">
        <f t="shared" si="351"/>
        <v>203004</v>
      </c>
      <c r="AW1554" s="14">
        <f t="shared" si="352"/>
        <v>1102030</v>
      </c>
      <c r="AX1554" s="13" t="s">
        <v>816</v>
      </c>
      <c r="AY1554" s="13">
        <f t="shared" si="358"/>
        <v>4</v>
      </c>
      <c r="AZ1554" s="13" t="s">
        <v>837</v>
      </c>
      <c r="BA1554" s="14">
        <f t="shared" si="353"/>
        <v>0</v>
      </c>
      <c r="BB1554" s="14" t="str">
        <f t="shared" si="354"/>
        <v>燕青魂珠-4 等级-0</v>
      </c>
      <c r="BC1554" s="25" t="s">
        <v>43</v>
      </c>
      <c r="BD1554" s="14">
        <f t="shared" si="355"/>
        <v>0</v>
      </c>
      <c r="BE1554" s="14">
        <f>SUMIFS(BD$4:BD1554,$AU$4:$AU1554,"="&amp;$AU1554,$AY$4:$AY1554,"="&amp;$AY1554)</f>
        <v>0</v>
      </c>
      <c r="BF1554" s="25" t="s">
        <v>846</v>
      </c>
      <c r="BG1554" s="14">
        <f t="shared" si="356"/>
        <v>0</v>
      </c>
      <c r="BH1554" s="14">
        <f>SUMIFS(BG$4:BG1554,AU$4:AU1554,"="&amp;AU1554,AY$4:AY1554,"="&amp;AY1554)</f>
        <v>0</v>
      </c>
      <c r="BI1554" s="25" t="s">
        <v>847</v>
      </c>
      <c r="BJ1554" s="14">
        <f t="shared" si="357"/>
        <v>0</v>
      </c>
      <c r="BK1554" s="14">
        <f>SUMIFS(BJ$4:BJ1554,$AU$4:$AU1554,"="&amp;$AU1554,$AY$4:$AY1554,"="&amp;$AY1554)</f>
        <v>0</v>
      </c>
    </row>
    <row r="1555" spans="46:63" ht="16.5" x14ac:dyDescent="0.2">
      <c r="AT1555" s="13">
        <v>1552</v>
      </c>
      <c r="AU1555" s="13">
        <f t="shared" si="350"/>
        <v>20</v>
      </c>
      <c r="AV1555" s="14">
        <f t="shared" si="351"/>
        <v>203004</v>
      </c>
      <c r="AW1555" s="14">
        <f t="shared" si="352"/>
        <v>1102030</v>
      </c>
      <c r="AX1555" s="13" t="s">
        <v>816</v>
      </c>
      <c r="AY1555" s="13">
        <f t="shared" si="358"/>
        <v>4</v>
      </c>
      <c r="AZ1555" s="13" t="s">
        <v>837</v>
      </c>
      <c r="BA1555" s="14">
        <f t="shared" si="353"/>
        <v>1</v>
      </c>
      <c r="BB1555" s="14" t="str">
        <f t="shared" si="354"/>
        <v>燕青魂珠-4 等级-1</v>
      </c>
      <c r="BC1555" s="25" t="s">
        <v>43</v>
      </c>
      <c r="BD1555" s="14">
        <f t="shared" si="355"/>
        <v>110</v>
      </c>
      <c r="BE1555" s="14">
        <f>SUMIFS(BD$4:BD1555,$AU$4:$AU1555,"="&amp;$AU1555,$AY$4:$AY1555,"="&amp;$AY1555)</f>
        <v>110</v>
      </c>
      <c r="BF1555" s="25" t="s">
        <v>846</v>
      </c>
      <c r="BG1555" s="14">
        <f t="shared" si="356"/>
        <v>55</v>
      </c>
      <c r="BH1555" s="14">
        <f>SUMIFS(BG$4:BG1555,AU$4:AU1555,"="&amp;AU1555,AY$4:AY1555,"="&amp;AY1555)</f>
        <v>55</v>
      </c>
      <c r="BI1555" s="25" t="s">
        <v>847</v>
      </c>
      <c r="BJ1555" s="14">
        <f t="shared" si="357"/>
        <v>2000</v>
      </c>
      <c r="BK1555" s="14">
        <f>SUMIFS(BJ$4:BJ1555,$AU$4:$AU1555,"="&amp;$AU1555,$AY$4:$AY1555,"="&amp;$AY1555)</f>
        <v>2000</v>
      </c>
    </row>
    <row r="1556" spans="46:63" ht="16.5" x14ac:dyDescent="0.2">
      <c r="AT1556" s="13">
        <v>1553</v>
      </c>
      <c r="AU1556" s="13">
        <f t="shared" si="350"/>
        <v>20</v>
      </c>
      <c r="AV1556" s="14">
        <f t="shared" si="351"/>
        <v>203004</v>
      </c>
      <c r="AW1556" s="14">
        <f t="shared" si="352"/>
        <v>1102030</v>
      </c>
      <c r="AX1556" s="13" t="s">
        <v>816</v>
      </c>
      <c r="AY1556" s="13">
        <f t="shared" si="358"/>
        <v>4</v>
      </c>
      <c r="AZ1556" s="13" t="s">
        <v>837</v>
      </c>
      <c r="BA1556" s="14">
        <f t="shared" si="353"/>
        <v>2</v>
      </c>
      <c r="BB1556" s="14" t="str">
        <f t="shared" si="354"/>
        <v>燕青魂珠-4 等级-2</v>
      </c>
      <c r="BC1556" s="25" t="s">
        <v>43</v>
      </c>
      <c r="BD1556" s="14">
        <f t="shared" si="355"/>
        <v>176</v>
      </c>
      <c r="BE1556" s="14">
        <f>SUMIFS(BD$4:BD1556,$AU$4:$AU1556,"="&amp;$AU1556,$AY$4:$AY1556,"="&amp;$AY1556)</f>
        <v>286</v>
      </c>
      <c r="BF1556" s="25" t="s">
        <v>846</v>
      </c>
      <c r="BG1556" s="14">
        <f t="shared" si="356"/>
        <v>88</v>
      </c>
      <c r="BH1556" s="14">
        <f>SUMIFS(BG$4:BG1556,AU$4:AU1556,"="&amp;AU1556,AY$4:AY1556,"="&amp;AY1556)</f>
        <v>143</v>
      </c>
      <c r="BI1556" s="25" t="s">
        <v>847</v>
      </c>
      <c r="BJ1556" s="14">
        <f t="shared" si="357"/>
        <v>3200</v>
      </c>
      <c r="BK1556" s="14">
        <f>SUMIFS(BJ$4:BJ1556,$AU$4:$AU1556,"="&amp;$AU1556,$AY$4:$AY1556,"="&amp;$AY1556)</f>
        <v>5200</v>
      </c>
    </row>
    <row r="1557" spans="46:63" ht="16.5" x14ac:dyDescent="0.2">
      <c r="AT1557" s="13">
        <v>1554</v>
      </c>
      <c r="AU1557" s="13">
        <f t="shared" si="350"/>
        <v>20</v>
      </c>
      <c r="AV1557" s="14">
        <f t="shared" si="351"/>
        <v>203004</v>
      </c>
      <c r="AW1557" s="14">
        <f t="shared" si="352"/>
        <v>1102030</v>
      </c>
      <c r="AX1557" s="13" t="s">
        <v>816</v>
      </c>
      <c r="AY1557" s="13">
        <f t="shared" si="358"/>
        <v>4</v>
      </c>
      <c r="AZ1557" s="13" t="s">
        <v>837</v>
      </c>
      <c r="BA1557" s="14">
        <f t="shared" si="353"/>
        <v>3</v>
      </c>
      <c r="BB1557" s="14" t="str">
        <f t="shared" si="354"/>
        <v>燕青魂珠-4 等级-3</v>
      </c>
      <c r="BC1557" s="25" t="s">
        <v>43</v>
      </c>
      <c r="BD1557" s="14">
        <f t="shared" si="355"/>
        <v>242</v>
      </c>
      <c r="BE1557" s="14">
        <f>SUMIFS(BD$4:BD1557,$AU$4:$AU1557,"="&amp;$AU1557,$AY$4:$AY1557,"="&amp;$AY1557)</f>
        <v>528</v>
      </c>
      <c r="BF1557" s="25" t="s">
        <v>846</v>
      </c>
      <c r="BG1557" s="14">
        <f t="shared" si="356"/>
        <v>121</v>
      </c>
      <c r="BH1557" s="14">
        <f>SUMIFS(BG$4:BG1557,AU$4:AU1557,"="&amp;AU1557,AY$4:AY1557,"="&amp;AY1557)</f>
        <v>264</v>
      </c>
      <c r="BI1557" s="25" t="s">
        <v>847</v>
      </c>
      <c r="BJ1557" s="14">
        <f t="shared" si="357"/>
        <v>4400</v>
      </c>
      <c r="BK1557" s="14">
        <f>SUMIFS(BJ$4:BJ1557,$AU$4:$AU1557,"="&amp;$AU1557,$AY$4:$AY1557,"="&amp;$AY1557)</f>
        <v>9600</v>
      </c>
    </row>
    <row r="1558" spans="46:63" ht="16.5" x14ac:dyDescent="0.2">
      <c r="AT1558" s="13">
        <v>1555</v>
      </c>
      <c r="AU1558" s="13">
        <f t="shared" si="350"/>
        <v>20</v>
      </c>
      <c r="AV1558" s="14">
        <f t="shared" si="351"/>
        <v>203004</v>
      </c>
      <c r="AW1558" s="14">
        <f t="shared" si="352"/>
        <v>1102030</v>
      </c>
      <c r="AX1558" s="13" t="s">
        <v>816</v>
      </c>
      <c r="AY1558" s="13">
        <f t="shared" si="358"/>
        <v>4</v>
      </c>
      <c r="AZ1558" s="13" t="s">
        <v>837</v>
      </c>
      <c r="BA1558" s="14">
        <f t="shared" si="353"/>
        <v>4</v>
      </c>
      <c r="BB1558" s="14" t="str">
        <f t="shared" si="354"/>
        <v>燕青魂珠-4 等级-4</v>
      </c>
      <c r="BC1558" s="25" t="s">
        <v>43</v>
      </c>
      <c r="BD1558" s="14">
        <f t="shared" si="355"/>
        <v>352</v>
      </c>
      <c r="BE1558" s="14">
        <f>SUMIFS(BD$4:BD1558,$AU$4:$AU1558,"="&amp;$AU1558,$AY$4:$AY1558,"="&amp;$AY1558)</f>
        <v>880</v>
      </c>
      <c r="BF1558" s="25" t="s">
        <v>846</v>
      </c>
      <c r="BG1558" s="14">
        <f t="shared" si="356"/>
        <v>176</v>
      </c>
      <c r="BH1558" s="14">
        <f>SUMIFS(BG$4:BG1558,AU$4:AU1558,"="&amp;AU1558,AY$4:AY1558,"="&amp;AY1558)</f>
        <v>440</v>
      </c>
      <c r="BI1558" s="25" t="s">
        <v>847</v>
      </c>
      <c r="BJ1558" s="14">
        <f t="shared" si="357"/>
        <v>6400</v>
      </c>
      <c r="BK1558" s="14">
        <f>SUMIFS(BJ$4:BJ1558,$AU$4:$AU1558,"="&amp;$AU1558,$AY$4:$AY1558,"="&amp;$AY1558)</f>
        <v>16000</v>
      </c>
    </row>
    <row r="1559" spans="46:63" ht="16.5" x14ac:dyDescent="0.2">
      <c r="AT1559" s="13">
        <v>1556</v>
      </c>
      <c r="AU1559" s="13">
        <f t="shared" si="350"/>
        <v>20</v>
      </c>
      <c r="AV1559" s="14">
        <f t="shared" si="351"/>
        <v>203004</v>
      </c>
      <c r="AW1559" s="14">
        <f t="shared" si="352"/>
        <v>1102030</v>
      </c>
      <c r="AX1559" s="13" t="s">
        <v>816</v>
      </c>
      <c r="AY1559" s="13">
        <f t="shared" si="358"/>
        <v>4</v>
      </c>
      <c r="AZ1559" s="13" t="s">
        <v>837</v>
      </c>
      <c r="BA1559" s="14">
        <f t="shared" si="353"/>
        <v>5</v>
      </c>
      <c r="BB1559" s="14" t="str">
        <f t="shared" si="354"/>
        <v>燕青魂珠-4 等级-5</v>
      </c>
      <c r="BC1559" s="25" t="s">
        <v>43</v>
      </c>
      <c r="BD1559" s="14">
        <f t="shared" si="355"/>
        <v>462</v>
      </c>
      <c r="BE1559" s="14">
        <f>SUMIFS(BD$4:BD1559,$AU$4:$AU1559,"="&amp;$AU1559,$AY$4:$AY1559,"="&amp;$AY1559)</f>
        <v>1342</v>
      </c>
      <c r="BF1559" s="25" t="s">
        <v>846</v>
      </c>
      <c r="BG1559" s="14">
        <f t="shared" si="356"/>
        <v>231</v>
      </c>
      <c r="BH1559" s="14">
        <f>SUMIFS(BG$4:BG1559,AU$4:AU1559,"="&amp;AU1559,AY$4:AY1559,"="&amp;AY1559)</f>
        <v>671</v>
      </c>
      <c r="BI1559" s="25" t="s">
        <v>847</v>
      </c>
      <c r="BJ1559" s="14">
        <f t="shared" si="357"/>
        <v>8400</v>
      </c>
      <c r="BK1559" s="14">
        <f>SUMIFS(BJ$4:BJ1559,$AU$4:$AU1559,"="&amp;$AU1559,$AY$4:$AY1559,"="&amp;$AY1559)</f>
        <v>24400</v>
      </c>
    </row>
    <row r="1560" spans="46:63" ht="16.5" x14ac:dyDescent="0.2">
      <c r="AT1560" s="13">
        <v>1557</v>
      </c>
      <c r="AU1560" s="13">
        <f t="shared" si="350"/>
        <v>20</v>
      </c>
      <c r="AV1560" s="14">
        <f t="shared" si="351"/>
        <v>203004</v>
      </c>
      <c r="AW1560" s="14">
        <f t="shared" si="352"/>
        <v>1102030</v>
      </c>
      <c r="AX1560" s="13" t="s">
        <v>816</v>
      </c>
      <c r="AY1560" s="13">
        <f t="shared" si="358"/>
        <v>4</v>
      </c>
      <c r="AZ1560" s="13" t="s">
        <v>837</v>
      </c>
      <c r="BA1560" s="14">
        <f t="shared" si="353"/>
        <v>6</v>
      </c>
      <c r="BB1560" s="14" t="str">
        <f t="shared" si="354"/>
        <v>燕青魂珠-4 等级-6</v>
      </c>
      <c r="BC1560" s="25" t="s">
        <v>43</v>
      </c>
      <c r="BD1560" s="14">
        <f t="shared" si="355"/>
        <v>605</v>
      </c>
      <c r="BE1560" s="14">
        <f>SUMIFS(BD$4:BD1560,$AU$4:$AU1560,"="&amp;$AU1560,$AY$4:$AY1560,"="&amp;$AY1560)</f>
        <v>1947</v>
      </c>
      <c r="BF1560" s="25" t="s">
        <v>846</v>
      </c>
      <c r="BG1560" s="14">
        <f t="shared" si="356"/>
        <v>303</v>
      </c>
      <c r="BH1560" s="14">
        <f>SUMIFS(BG$4:BG1560,AU$4:AU1560,"="&amp;AU1560,AY$4:AY1560,"="&amp;AY1560)</f>
        <v>974</v>
      </c>
      <c r="BI1560" s="25" t="s">
        <v>847</v>
      </c>
      <c r="BJ1560" s="14">
        <f t="shared" si="357"/>
        <v>11000</v>
      </c>
      <c r="BK1560" s="14">
        <f>SUMIFS(BJ$4:BJ1560,$AU$4:$AU1560,"="&amp;$AU1560,$AY$4:$AY1560,"="&amp;$AY1560)</f>
        <v>35400</v>
      </c>
    </row>
    <row r="1561" spans="46:63" ht="16.5" x14ac:dyDescent="0.2">
      <c r="AT1561" s="13">
        <v>1558</v>
      </c>
      <c r="AU1561" s="13">
        <f t="shared" si="350"/>
        <v>20</v>
      </c>
      <c r="AV1561" s="14">
        <f t="shared" si="351"/>
        <v>203004</v>
      </c>
      <c r="AW1561" s="14">
        <f t="shared" si="352"/>
        <v>1102030</v>
      </c>
      <c r="AX1561" s="13" t="s">
        <v>816</v>
      </c>
      <c r="AY1561" s="13">
        <f t="shared" si="358"/>
        <v>4</v>
      </c>
      <c r="AZ1561" s="13" t="s">
        <v>837</v>
      </c>
      <c r="BA1561" s="14">
        <f t="shared" si="353"/>
        <v>7</v>
      </c>
      <c r="BB1561" s="14" t="str">
        <f t="shared" si="354"/>
        <v>燕青魂珠-4 等级-7</v>
      </c>
      <c r="BC1561" s="25" t="s">
        <v>43</v>
      </c>
      <c r="BD1561" s="14">
        <f t="shared" si="355"/>
        <v>715</v>
      </c>
      <c r="BE1561" s="14">
        <f>SUMIFS(BD$4:BD1561,$AU$4:$AU1561,"="&amp;$AU1561,$AY$4:$AY1561,"="&amp;$AY1561)</f>
        <v>2662</v>
      </c>
      <c r="BF1561" s="25" t="s">
        <v>846</v>
      </c>
      <c r="BG1561" s="14">
        <f t="shared" si="356"/>
        <v>358</v>
      </c>
      <c r="BH1561" s="14">
        <f>SUMIFS(BG$4:BG1561,AU$4:AU1561,"="&amp;AU1561,AY$4:AY1561,"="&amp;AY1561)</f>
        <v>1332</v>
      </c>
      <c r="BI1561" s="25" t="s">
        <v>847</v>
      </c>
      <c r="BJ1561" s="14">
        <f t="shared" si="357"/>
        <v>13000</v>
      </c>
      <c r="BK1561" s="14">
        <f>SUMIFS(BJ$4:BJ1561,$AU$4:$AU1561,"="&amp;$AU1561,$AY$4:$AY1561,"="&amp;$AY1561)</f>
        <v>48400</v>
      </c>
    </row>
    <row r="1562" spans="46:63" ht="16.5" x14ac:dyDescent="0.2">
      <c r="AT1562" s="13">
        <v>1559</v>
      </c>
      <c r="AU1562" s="13">
        <f t="shared" si="350"/>
        <v>20</v>
      </c>
      <c r="AV1562" s="14">
        <f t="shared" si="351"/>
        <v>203004</v>
      </c>
      <c r="AW1562" s="14">
        <f t="shared" si="352"/>
        <v>1102030</v>
      </c>
      <c r="AX1562" s="13" t="s">
        <v>816</v>
      </c>
      <c r="AY1562" s="13">
        <f t="shared" si="358"/>
        <v>4</v>
      </c>
      <c r="AZ1562" s="13" t="s">
        <v>837</v>
      </c>
      <c r="BA1562" s="14">
        <f t="shared" si="353"/>
        <v>8</v>
      </c>
      <c r="BB1562" s="14" t="str">
        <f t="shared" si="354"/>
        <v>燕青魂珠-4 等级-8</v>
      </c>
      <c r="BC1562" s="25" t="s">
        <v>43</v>
      </c>
      <c r="BD1562" s="14">
        <f t="shared" si="355"/>
        <v>825</v>
      </c>
      <c r="BE1562" s="14">
        <f>SUMIFS(BD$4:BD1562,$AU$4:$AU1562,"="&amp;$AU1562,$AY$4:$AY1562,"="&amp;$AY1562)</f>
        <v>3487</v>
      </c>
      <c r="BF1562" s="25" t="s">
        <v>846</v>
      </c>
      <c r="BG1562" s="14">
        <f t="shared" si="356"/>
        <v>413</v>
      </c>
      <c r="BH1562" s="14">
        <f>SUMIFS(BG$4:BG1562,AU$4:AU1562,"="&amp;AU1562,AY$4:AY1562,"="&amp;AY1562)</f>
        <v>1745</v>
      </c>
      <c r="BI1562" s="25" t="s">
        <v>847</v>
      </c>
      <c r="BJ1562" s="14">
        <f t="shared" si="357"/>
        <v>15000</v>
      </c>
      <c r="BK1562" s="14">
        <f>SUMIFS(BJ$4:BJ1562,$AU$4:$AU1562,"="&amp;$AU1562,$AY$4:$AY1562,"="&amp;$AY1562)</f>
        <v>63400</v>
      </c>
    </row>
    <row r="1563" spans="46:63" ht="16.5" x14ac:dyDescent="0.2">
      <c r="AT1563" s="13">
        <v>1560</v>
      </c>
      <c r="AU1563" s="13">
        <f t="shared" si="350"/>
        <v>20</v>
      </c>
      <c r="AV1563" s="14">
        <f t="shared" si="351"/>
        <v>203004</v>
      </c>
      <c r="AW1563" s="14">
        <f t="shared" si="352"/>
        <v>1102030</v>
      </c>
      <c r="AX1563" s="13" t="s">
        <v>816</v>
      </c>
      <c r="AY1563" s="13">
        <f t="shared" si="358"/>
        <v>4</v>
      </c>
      <c r="AZ1563" s="13" t="s">
        <v>837</v>
      </c>
      <c r="BA1563" s="14">
        <f t="shared" si="353"/>
        <v>9</v>
      </c>
      <c r="BB1563" s="14" t="str">
        <f t="shared" si="354"/>
        <v>燕青魂珠-4 等级-9</v>
      </c>
      <c r="BC1563" s="25" t="s">
        <v>43</v>
      </c>
      <c r="BD1563" s="14">
        <f t="shared" si="355"/>
        <v>935</v>
      </c>
      <c r="BE1563" s="14">
        <f>SUMIFS(BD$4:BD1563,$AU$4:$AU1563,"="&amp;$AU1563,$AY$4:$AY1563,"="&amp;$AY1563)</f>
        <v>4422</v>
      </c>
      <c r="BF1563" s="25" t="s">
        <v>846</v>
      </c>
      <c r="BG1563" s="14">
        <f t="shared" si="356"/>
        <v>468</v>
      </c>
      <c r="BH1563" s="14">
        <f>SUMIFS(BG$4:BG1563,AU$4:AU1563,"="&amp;AU1563,AY$4:AY1563,"="&amp;AY1563)</f>
        <v>2213</v>
      </c>
      <c r="BI1563" s="25" t="s">
        <v>847</v>
      </c>
      <c r="BJ1563" s="14">
        <f t="shared" si="357"/>
        <v>17000</v>
      </c>
      <c r="BK1563" s="14">
        <f>SUMIFS(BJ$4:BJ1563,$AU$4:$AU1563,"="&amp;$AU1563,$AY$4:$AY1563,"="&amp;$AY1563)</f>
        <v>80400</v>
      </c>
    </row>
    <row r="1564" spans="46:63" ht="16.5" x14ac:dyDescent="0.2">
      <c r="AT1564" s="13">
        <v>1561</v>
      </c>
      <c r="AU1564" s="13">
        <f t="shared" si="350"/>
        <v>20</v>
      </c>
      <c r="AV1564" s="14">
        <f t="shared" si="351"/>
        <v>203005</v>
      </c>
      <c r="AW1564" s="14">
        <f t="shared" si="352"/>
        <v>1102030</v>
      </c>
      <c r="AX1564" s="13" t="s">
        <v>816</v>
      </c>
      <c r="AY1564" s="13">
        <f t="shared" si="358"/>
        <v>5</v>
      </c>
      <c r="AZ1564" s="13" t="s">
        <v>837</v>
      </c>
      <c r="BA1564" s="14">
        <f t="shared" si="353"/>
        <v>0</v>
      </c>
      <c r="BB1564" s="14" t="str">
        <f t="shared" si="354"/>
        <v>燕青魂珠-5 等级-0</v>
      </c>
      <c r="BC1564" s="25" t="s">
        <v>43</v>
      </c>
      <c r="BD1564" s="14">
        <f t="shared" si="355"/>
        <v>0</v>
      </c>
      <c r="BE1564" s="14">
        <f>SUMIFS(BD$4:BD1564,$AU$4:$AU1564,"="&amp;$AU1564,$AY$4:$AY1564,"="&amp;$AY1564)</f>
        <v>0</v>
      </c>
      <c r="BF1564" s="25" t="s">
        <v>846</v>
      </c>
      <c r="BG1564" s="14">
        <f t="shared" si="356"/>
        <v>0</v>
      </c>
      <c r="BH1564" s="14">
        <f>SUMIFS(BG$4:BG1564,AU$4:AU1564,"="&amp;AU1564,AY$4:AY1564,"="&amp;AY1564)</f>
        <v>0</v>
      </c>
      <c r="BI1564" s="25" t="s">
        <v>847</v>
      </c>
      <c r="BJ1564" s="14">
        <f t="shared" si="357"/>
        <v>0</v>
      </c>
      <c r="BK1564" s="14">
        <f>SUMIFS(BJ$4:BJ1564,$AU$4:$AU1564,"="&amp;$AU1564,$AY$4:$AY1564,"="&amp;$AY1564)</f>
        <v>0</v>
      </c>
    </row>
    <row r="1565" spans="46:63" ht="16.5" x14ac:dyDescent="0.2">
      <c r="AT1565" s="13">
        <v>1562</v>
      </c>
      <c r="AU1565" s="13">
        <f t="shared" si="350"/>
        <v>20</v>
      </c>
      <c r="AV1565" s="14">
        <f t="shared" si="351"/>
        <v>203005</v>
      </c>
      <c r="AW1565" s="14">
        <f t="shared" si="352"/>
        <v>1102030</v>
      </c>
      <c r="AX1565" s="13" t="s">
        <v>816</v>
      </c>
      <c r="AY1565" s="13">
        <f t="shared" si="358"/>
        <v>5</v>
      </c>
      <c r="AZ1565" s="13" t="s">
        <v>837</v>
      </c>
      <c r="BA1565" s="14">
        <f t="shared" si="353"/>
        <v>1</v>
      </c>
      <c r="BB1565" s="14" t="str">
        <f t="shared" si="354"/>
        <v>燕青魂珠-5 等级-1</v>
      </c>
      <c r="BC1565" s="25" t="s">
        <v>43</v>
      </c>
      <c r="BD1565" s="14">
        <f t="shared" si="355"/>
        <v>154</v>
      </c>
      <c r="BE1565" s="14">
        <f>SUMIFS(BD$4:BD1565,$AU$4:$AU1565,"="&amp;$AU1565,$AY$4:$AY1565,"="&amp;$AY1565)</f>
        <v>154</v>
      </c>
      <c r="BF1565" s="25" t="s">
        <v>846</v>
      </c>
      <c r="BG1565" s="14">
        <f t="shared" si="356"/>
        <v>77</v>
      </c>
      <c r="BH1565" s="14">
        <f>SUMIFS(BG$4:BG1565,AU$4:AU1565,"="&amp;AU1565,AY$4:AY1565,"="&amp;AY1565)</f>
        <v>77</v>
      </c>
      <c r="BI1565" s="25" t="s">
        <v>847</v>
      </c>
      <c r="BJ1565" s="14">
        <f t="shared" si="357"/>
        <v>2800</v>
      </c>
      <c r="BK1565" s="14">
        <f>SUMIFS(BJ$4:BJ1565,$AU$4:$AU1565,"="&amp;$AU1565,$AY$4:$AY1565,"="&amp;$AY1565)</f>
        <v>2800</v>
      </c>
    </row>
    <row r="1566" spans="46:63" ht="16.5" x14ac:dyDescent="0.2">
      <c r="AT1566" s="13">
        <v>1563</v>
      </c>
      <c r="AU1566" s="13">
        <f t="shared" si="350"/>
        <v>20</v>
      </c>
      <c r="AV1566" s="14">
        <f t="shared" si="351"/>
        <v>203005</v>
      </c>
      <c r="AW1566" s="14">
        <f t="shared" si="352"/>
        <v>1102030</v>
      </c>
      <c r="AX1566" s="13" t="s">
        <v>816</v>
      </c>
      <c r="AY1566" s="13">
        <f t="shared" si="358"/>
        <v>5</v>
      </c>
      <c r="AZ1566" s="13" t="s">
        <v>837</v>
      </c>
      <c r="BA1566" s="14">
        <f t="shared" si="353"/>
        <v>2</v>
      </c>
      <c r="BB1566" s="14" t="str">
        <f t="shared" si="354"/>
        <v>燕青魂珠-5 等级-2</v>
      </c>
      <c r="BC1566" s="25" t="s">
        <v>43</v>
      </c>
      <c r="BD1566" s="14">
        <f t="shared" si="355"/>
        <v>220</v>
      </c>
      <c r="BE1566" s="14">
        <f>SUMIFS(BD$4:BD1566,$AU$4:$AU1566,"="&amp;$AU1566,$AY$4:$AY1566,"="&amp;$AY1566)</f>
        <v>374</v>
      </c>
      <c r="BF1566" s="25" t="s">
        <v>846</v>
      </c>
      <c r="BG1566" s="14">
        <f t="shared" si="356"/>
        <v>110</v>
      </c>
      <c r="BH1566" s="14">
        <f>SUMIFS(BG$4:BG1566,AU$4:AU1566,"="&amp;AU1566,AY$4:AY1566,"="&amp;AY1566)</f>
        <v>187</v>
      </c>
      <c r="BI1566" s="25" t="s">
        <v>847</v>
      </c>
      <c r="BJ1566" s="14">
        <f t="shared" si="357"/>
        <v>4000</v>
      </c>
      <c r="BK1566" s="14">
        <f>SUMIFS(BJ$4:BJ1566,$AU$4:$AU1566,"="&amp;$AU1566,$AY$4:$AY1566,"="&amp;$AY1566)</f>
        <v>6800</v>
      </c>
    </row>
    <row r="1567" spans="46:63" ht="16.5" x14ac:dyDescent="0.2">
      <c r="AT1567" s="13">
        <v>1564</v>
      </c>
      <c r="AU1567" s="13">
        <f t="shared" si="350"/>
        <v>20</v>
      </c>
      <c r="AV1567" s="14">
        <f t="shared" si="351"/>
        <v>203005</v>
      </c>
      <c r="AW1567" s="14">
        <f t="shared" si="352"/>
        <v>1102030</v>
      </c>
      <c r="AX1567" s="13" t="s">
        <v>816</v>
      </c>
      <c r="AY1567" s="13">
        <f t="shared" si="358"/>
        <v>5</v>
      </c>
      <c r="AZ1567" s="13" t="s">
        <v>837</v>
      </c>
      <c r="BA1567" s="14">
        <f t="shared" si="353"/>
        <v>3</v>
      </c>
      <c r="BB1567" s="14" t="str">
        <f t="shared" si="354"/>
        <v>燕青魂珠-5 等级-3</v>
      </c>
      <c r="BC1567" s="25" t="s">
        <v>43</v>
      </c>
      <c r="BD1567" s="14">
        <f t="shared" si="355"/>
        <v>286</v>
      </c>
      <c r="BE1567" s="14">
        <f>SUMIFS(BD$4:BD1567,$AU$4:$AU1567,"="&amp;$AU1567,$AY$4:$AY1567,"="&amp;$AY1567)</f>
        <v>660</v>
      </c>
      <c r="BF1567" s="25" t="s">
        <v>846</v>
      </c>
      <c r="BG1567" s="14">
        <f t="shared" si="356"/>
        <v>143</v>
      </c>
      <c r="BH1567" s="14">
        <f>SUMIFS(BG$4:BG1567,AU$4:AU1567,"="&amp;AU1567,AY$4:AY1567,"="&amp;AY1567)</f>
        <v>330</v>
      </c>
      <c r="BI1567" s="25" t="s">
        <v>847</v>
      </c>
      <c r="BJ1567" s="14">
        <f t="shared" si="357"/>
        <v>5200</v>
      </c>
      <c r="BK1567" s="14">
        <f>SUMIFS(BJ$4:BJ1567,$AU$4:$AU1567,"="&amp;$AU1567,$AY$4:$AY1567,"="&amp;$AY1567)</f>
        <v>12000</v>
      </c>
    </row>
    <row r="1568" spans="46:63" ht="16.5" x14ac:dyDescent="0.2">
      <c r="AT1568" s="13">
        <v>1565</v>
      </c>
      <c r="AU1568" s="13">
        <f t="shared" si="350"/>
        <v>20</v>
      </c>
      <c r="AV1568" s="14">
        <f t="shared" si="351"/>
        <v>203005</v>
      </c>
      <c r="AW1568" s="14">
        <f t="shared" si="352"/>
        <v>1102030</v>
      </c>
      <c r="AX1568" s="13" t="s">
        <v>816</v>
      </c>
      <c r="AY1568" s="13">
        <f t="shared" si="358"/>
        <v>5</v>
      </c>
      <c r="AZ1568" s="13" t="s">
        <v>837</v>
      </c>
      <c r="BA1568" s="14">
        <f t="shared" si="353"/>
        <v>4</v>
      </c>
      <c r="BB1568" s="14" t="str">
        <f t="shared" si="354"/>
        <v>燕青魂珠-5 等级-4</v>
      </c>
      <c r="BC1568" s="25" t="s">
        <v>43</v>
      </c>
      <c r="BD1568" s="14">
        <f t="shared" si="355"/>
        <v>440</v>
      </c>
      <c r="BE1568" s="14">
        <f>SUMIFS(BD$4:BD1568,$AU$4:$AU1568,"="&amp;$AU1568,$AY$4:$AY1568,"="&amp;$AY1568)</f>
        <v>1100</v>
      </c>
      <c r="BF1568" s="25" t="s">
        <v>846</v>
      </c>
      <c r="BG1568" s="14">
        <f t="shared" si="356"/>
        <v>220</v>
      </c>
      <c r="BH1568" s="14">
        <f>SUMIFS(BG$4:BG1568,AU$4:AU1568,"="&amp;AU1568,AY$4:AY1568,"="&amp;AY1568)</f>
        <v>550</v>
      </c>
      <c r="BI1568" s="25" t="s">
        <v>847</v>
      </c>
      <c r="BJ1568" s="14">
        <f t="shared" si="357"/>
        <v>8000</v>
      </c>
      <c r="BK1568" s="14">
        <f>SUMIFS(BJ$4:BJ1568,$AU$4:$AU1568,"="&amp;$AU1568,$AY$4:$AY1568,"="&amp;$AY1568)</f>
        <v>20000</v>
      </c>
    </row>
    <row r="1569" spans="46:63" ht="16.5" x14ac:dyDescent="0.2">
      <c r="AT1569" s="13">
        <v>1566</v>
      </c>
      <c r="AU1569" s="13">
        <f t="shared" si="350"/>
        <v>20</v>
      </c>
      <c r="AV1569" s="14">
        <f t="shared" si="351"/>
        <v>203005</v>
      </c>
      <c r="AW1569" s="14">
        <f t="shared" si="352"/>
        <v>1102030</v>
      </c>
      <c r="AX1569" s="13" t="s">
        <v>816</v>
      </c>
      <c r="AY1569" s="13">
        <f t="shared" si="358"/>
        <v>5</v>
      </c>
      <c r="AZ1569" s="13" t="s">
        <v>837</v>
      </c>
      <c r="BA1569" s="14">
        <f t="shared" si="353"/>
        <v>5</v>
      </c>
      <c r="BB1569" s="14" t="str">
        <f t="shared" si="354"/>
        <v>燕青魂珠-5 等级-5</v>
      </c>
      <c r="BC1569" s="25" t="s">
        <v>43</v>
      </c>
      <c r="BD1569" s="14">
        <f t="shared" si="355"/>
        <v>572</v>
      </c>
      <c r="BE1569" s="14">
        <f>SUMIFS(BD$4:BD1569,$AU$4:$AU1569,"="&amp;$AU1569,$AY$4:$AY1569,"="&amp;$AY1569)</f>
        <v>1672</v>
      </c>
      <c r="BF1569" s="25" t="s">
        <v>846</v>
      </c>
      <c r="BG1569" s="14">
        <f t="shared" si="356"/>
        <v>286</v>
      </c>
      <c r="BH1569" s="14">
        <f>SUMIFS(BG$4:BG1569,AU$4:AU1569,"="&amp;AU1569,AY$4:AY1569,"="&amp;AY1569)</f>
        <v>836</v>
      </c>
      <c r="BI1569" s="25" t="s">
        <v>847</v>
      </c>
      <c r="BJ1569" s="14">
        <f t="shared" si="357"/>
        <v>10400</v>
      </c>
      <c r="BK1569" s="14">
        <f>SUMIFS(BJ$4:BJ1569,$AU$4:$AU1569,"="&amp;$AU1569,$AY$4:$AY1569,"="&amp;$AY1569)</f>
        <v>30400</v>
      </c>
    </row>
    <row r="1570" spans="46:63" ht="16.5" x14ac:dyDescent="0.2">
      <c r="AT1570" s="13">
        <v>1567</v>
      </c>
      <c r="AU1570" s="13">
        <f t="shared" si="350"/>
        <v>20</v>
      </c>
      <c r="AV1570" s="14">
        <f t="shared" si="351"/>
        <v>203005</v>
      </c>
      <c r="AW1570" s="14">
        <f t="shared" si="352"/>
        <v>1102030</v>
      </c>
      <c r="AX1570" s="13" t="s">
        <v>816</v>
      </c>
      <c r="AY1570" s="13">
        <f t="shared" si="358"/>
        <v>5</v>
      </c>
      <c r="AZ1570" s="13" t="s">
        <v>837</v>
      </c>
      <c r="BA1570" s="14">
        <f t="shared" si="353"/>
        <v>6</v>
      </c>
      <c r="BB1570" s="14" t="str">
        <f t="shared" si="354"/>
        <v>燕青魂珠-5 等级-6</v>
      </c>
      <c r="BC1570" s="25" t="s">
        <v>43</v>
      </c>
      <c r="BD1570" s="14">
        <f t="shared" si="355"/>
        <v>715</v>
      </c>
      <c r="BE1570" s="14">
        <f>SUMIFS(BD$4:BD1570,$AU$4:$AU1570,"="&amp;$AU1570,$AY$4:$AY1570,"="&amp;$AY1570)</f>
        <v>2387</v>
      </c>
      <c r="BF1570" s="25" t="s">
        <v>846</v>
      </c>
      <c r="BG1570" s="14">
        <f t="shared" si="356"/>
        <v>358</v>
      </c>
      <c r="BH1570" s="14">
        <f>SUMIFS(BG$4:BG1570,AU$4:AU1570,"="&amp;AU1570,AY$4:AY1570,"="&amp;AY1570)</f>
        <v>1194</v>
      </c>
      <c r="BI1570" s="25" t="s">
        <v>847</v>
      </c>
      <c r="BJ1570" s="14">
        <f t="shared" si="357"/>
        <v>13000</v>
      </c>
      <c r="BK1570" s="14">
        <f>SUMIFS(BJ$4:BJ1570,$AU$4:$AU1570,"="&amp;$AU1570,$AY$4:$AY1570,"="&amp;$AY1570)</f>
        <v>43400</v>
      </c>
    </row>
    <row r="1571" spans="46:63" ht="16.5" x14ac:dyDescent="0.2">
      <c r="AT1571" s="13">
        <v>1568</v>
      </c>
      <c r="AU1571" s="13">
        <f t="shared" si="350"/>
        <v>20</v>
      </c>
      <c r="AV1571" s="14">
        <f t="shared" si="351"/>
        <v>203005</v>
      </c>
      <c r="AW1571" s="14">
        <f t="shared" si="352"/>
        <v>1102030</v>
      </c>
      <c r="AX1571" s="13" t="s">
        <v>816</v>
      </c>
      <c r="AY1571" s="13">
        <f t="shared" si="358"/>
        <v>5</v>
      </c>
      <c r="AZ1571" s="13" t="s">
        <v>837</v>
      </c>
      <c r="BA1571" s="14">
        <f t="shared" si="353"/>
        <v>7</v>
      </c>
      <c r="BB1571" s="14" t="str">
        <f t="shared" si="354"/>
        <v>燕青魂珠-5 等级-7</v>
      </c>
      <c r="BC1571" s="25" t="s">
        <v>43</v>
      </c>
      <c r="BD1571" s="14">
        <f t="shared" si="355"/>
        <v>880</v>
      </c>
      <c r="BE1571" s="14">
        <f>SUMIFS(BD$4:BD1571,$AU$4:$AU1571,"="&amp;$AU1571,$AY$4:$AY1571,"="&amp;$AY1571)</f>
        <v>3267</v>
      </c>
      <c r="BF1571" s="25" t="s">
        <v>846</v>
      </c>
      <c r="BG1571" s="14">
        <f t="shared" si="356"/>
        <v>440</v>
      </c>
      <c r="BH1571" s="14">
        <f>SUMIFS(BG$4:BG1571,AU$4:AU1571,"="&amp;AU1571,AY$4:AY1571,"="&amp;AY1571)</f>
        <v>1634</v>
      </c>
      <c r="BI1571" s="25" t="s">
        <v>847</v>
      </c>
      <c r="BJ1571" s="14">
        <f t="shared" si="357"/>
        <v>16000</v>
      </c>
      <c r="BK1571" s="14">
        <f>SUMIFS(BJ$4:BJ1571,$AU$4:$AU1571,"="&amp;$AU1571,$AY$4:$AY1571,"="&amp;$AY1571)</f>
        <v>59400</v>
      </c>
    </row>
    <row r="1572" spans="46:63" ht="16.5" x14ac:dyDescent="0.2">
      <c r="AT1572" s="13">
        <v>1569</v>
      </c>
      <c r="AU1572" s="13">
        <f t="shared" si="350"/>
        <v>20</v>
      </c>
      <c r="AV1572" s="14">
        <f t="shared" si="351"/>
        <v>203005</v>
      </c>
      <c r="AW1572" s="14">
        <f t="shared" si="352"/>
        <v>1102030</v>
      </c>
      <c r="AX1572" s="13" t="s">
        <v>816</v>
      </c>
      <c r="AY1572" s="13">
        <f t="shared" si="358"/>
        <v>5</v>
      </c>
      <c r="AZ1572" s="13" t="s">
        <v>837</v>
      </c>
      <c r="BA1572" s="14">
        <f t="shared" si="353"/>
        <v>8</v>
      </c>
      <c r="BB1572" s="14" t="str">
        <f t="shared" si="354"/>
        <v>燕青魂珠-5 等级-8</v>
      </c>
      <c r="BC1572" s="25" t="s">
        <v>43</v>
      </c>
      <c r="BD1572" s="14">
        <f t="shared" si="355"/>
        <v>1045</v>
      </c>
      <c r="BE1572" s="14">
        <f>SUMIFS(BD$4:BD1572,$AU$4:$AU1572,"="&amp;$AU1572,$AY$4:$AY1572,"="&amp;$AY1572)</f>
        <v>4312</v>
      </c>
      <c r="BF1572" s="25" t="s">
        <v>846</v>
      </c>
      <c r="BG1572" s="14">
        <f t="shared" si="356"/>
        <v>523</v>
      </c>
      <c r="BH1572" s="14">
        <f>SUMIFS(BG$4:BG1572,AU$4:AU1572,"="&amp;AU1572,AY$4:AY1572,"="&amp;AY1572)</f>
        <v>2157</v>
      </c>
      <c r="BI1572" s="25" t="s">
        <v>847</v>
      </c>
      <c r="BJ1572" s="14">
        <f t="shared" si="357"/>
        <v>19000</v>
      </c>
      <c r="BK1572" s="14">
        <f>SUMIFS(BJ$4:BJ1572,$AU$4:$AU1572,"="&amp;$AU1572,$AY$4:$AY1572,"="&amp;$AY1572)</f>
        <v>78400</v>
      </c>
    </row>
    <row r="1573" spans="46:63" ht="16.5" x14ac:dyDescent="0.2">
      <c r="AT1573" s="13">
        <v>1570</v>
      </c>
      <c r="AU1573" s="13">
        <f t="shared" si="350"/>
        <v>20</v>
      </c>
      <c r="AV1573" s="14">
        <f t="shared" si="351"/>
        <v>203005</v>
      </c>
      <c r="AW1573" s="14">
        <f t="shared" si="352"/>
        <v>1102030</v>
      </c>
      <c r="AX1573" s="13" t="s">
        <v>816</v>
      </c>
      <c r="AY1573" s="13">
        <f t="shared" si="358"/>
        <v>5</v>
      </c>
      <c r="AZ1573" s="13" t="s">
        <v>837</v>
      </c>
      <c r="BA1573" s="14">
        <f t="shared" si="353"/>
        <v>9</v>
      </c>
      <c r="BB1573" s="14" t="str">
        <f t="shared" si="354"/>
        <v>燕青魂珠-5 等级-9</v>
      </c>
      <c r="BC1573" s="25" t="s">
        <v>43</v>
      </c>
      <c r="BD1573" s="14">
        <f t="shared" si="355"/>
        <v>1210</v>
      </c>
      <c r="BE1573" s="14">
        <f>SUMIFS(BD$4:BD1573,$AU$4:$AU1573,"="&amp;$AU1573,$AY$4:$AY1573,"="&amp;$AY1573)</f>
        <v>5522</v>
      </c>
      <c r="BF1573" s="25" t="s">
        <v>846</v>
      </c>
      <c r="BG1573" s="14">
        <f t="shared" si="356"/>
        <v>605</v>
      </c>
      <c r="BH1573" s="14">
        <f>SUMIFS(BG$4:BG1573,AU$4:AU1573,"="&amp;AU1573,AY$4:AY1573,"="&amp;AY1573)</f>
        <v>2762</v>
      </c>
      <c r="BI1573" s="25" t="s">
        <v>847</v>
      </c>
      <c r="BJ1573" s="14">
        <f t="shared" si="357"/>
        <v>22000</v>
      </c>
      <c r="BK1573" s="14">
        <f>SUMIFS(BJ$4:BJ1573,$AU$4:$AU1573,"="&amp;$AU1573,$AY$4:$AY1573,"="&amp;$AY1573)</f>
        <v>100400</v>
      </c>
    </row>
    <row r="1574" spans="46:63" ht="16.5" x14ac:dyDescent="0.2">
      <c r="AT1574" s="13">
        <v>1571</v>
      </c>
      <c r="AU1574" s="13">
        <f t="shared" si="350"/>
        <v>20</v>
      </c>
      <c r="AV1574" s="14">
        <f t="shared" si="351"/>
        <v>203006</v>
      </c>
      <c r="AW1574" s="14">
        <f t="shared" si="352"/>
        <v>1102030</v>
      </c>
      <c r="AX1574" s="13" t="s">
        <v>816</v>
      </c>
      <c r="AY1574" s="13">
        <f t="shared" si="358"/>
        <v>6</v>
      </c>
      <c r="AZ1574" s="13" t="s">
        <v>837</v>
      </c>
      <c r="BA1574" s="14">
        <f t="shared" si="353"/>
        <v>0</v>
      </c>
      <c r="BB1574" s="14" t="str">
        <f t="shared" si="354"/>
        <v>燕青魂珠-6 等级-0</v>
      </c>
      <c r="BC1574" s="25" t="s">
        <v>43</v>
      </c>
      <c r="BD1574" s="14">
        <f t="shared" si="355"/>
        <v>0</v>
      </c>
      <c r="BE1574" s="14">
        <f>SUMIFS(BD$4:BD1574,$AU$4:$AU1574,"="&amp;$AU1574,$AY$4:$AY1574,"="&amp;$AY1574)</f>
        <v>0</v>
      </c>
      <c r="BF1574" s="25" t="s">
        <v>846</v>
      </c>
      <c r="BG1574" s="14">
        <f t="shared" si="356"/>
        <v>0</v>
      </c>
      <c r="BH1574" s="14">
        <f>SUMIFS(BG$4:BG1574,AU$4:AU1574,"="&amp;AU1574,AY$4:AY1574,"="&amp;AY1574)</f>
        <v>0</v>
      </c>
      <c r="BI1574" s="25" t="s">
        <v>847</v>
      </c>
      <c r="BJ1574" s="14">
        <f t="shared" si="357"/>
        <v>0</v>
      </c>
      <c r="BK1574" s="14">
        <f>SUMIFS(BJ$4:BJ1574,$AU$4:$AU1574,"="&amp;$AU1574,$AY$4:$AY1574,"="&amp;$AY1574)</f>
        <v>0</v>
      </c>
    </row>
    <row r="1575" spans="46:63" ht="16.5" x14ac:dyDescent="0.2">
      <c r="AT1575" s="13">
        <v>1572</v>
      </c>
      <c r="AU1575" s="13">
        <f t="shared" si="350"/>
        <v>20</v>
      </c>
      <c r="AV1575" s="14">
        <f t="shared" si="351"/>
        <v>203006</v>
      </c>
      <c r="AW1575" s="14">
        <f t="shared" si="352"/>
        <v>1102030</v>
      </c>
      <c r="AX1575" s="13" t="s">
        <v>816</v>
      </c>
      <c r="AY1575" s="13">
        <f t="shared" si="358"/>
        <v>6</v>
      </c>
      <c r="AZ1575" s="13" t="s">
        <v>837</v>
      </c>
      <c r="BA1575" s="14">
        <f t="shared" si="353"/>
        <v>1</v>
      </c>
      <c r="BB1575" s="14" t="str">
        <f t="shared" si="354"/>
        <v>燕青魂珠-6 等级-1</v>
      </c>
      <c r="BC1575" s="25" t="s">
        <v>43</v>
      </c>
      <c r="BD1575" s="14">
        <f t="shared" si="355"/>
        <v>198</v>
      </c>
      <c r="BE1575" s="14">
        <f>SUMIFS(BD$4:BD1575,$AU$4:$AU1575,"="&amp;$AU1575,$AY$4:$AY1575,"="&amp;$AY1575)</f>
        <v>198</v>
      </c>
      <c r="BF1575" s="25" t="s">
        <v>846</v>
      </c>
      <c r="BG1575" s="14">
        <f t="shared" si="356"/>
        <v>99</v>
      </c>
      <c r="BH1575" s="14">
        <f>SUMIFS(BG$4:BG1575,AU$4:AU1575,"="&amp;AU1575,AY$4:AY1575,"="&amp;AY1575)</f>
        <v>99</v>
      </c>
      <c r="BI1575" s="25" t="s">
        <v>847</v>
      </c>
      <c r="BJ1575" s="14">
        <f t="shared" si="357"/>
        <v>3600</v>
      </c>
      <c r="BK1575" s="14">
        <f>SUMIFS(BJ$4:BJ1575,$AU$4:$AU1575,"="&amp;$AU1575,$AY$4:$AY1575,"="&amp;$AY1575)</f>
        <v>3600</v>
      </c>
    </row>
    <row r="1576" spans="46:63" ht="16.5" x14ac:dyDescent="0.2">
      <c r="AT1576" s="13">
        <v>1573</v>
      </c>
      <c r="AU1576" s="13">
        <f t="shared" si="350"/>
        <v>20</v>
      </c>
      <c r="AV1576" s="14">
        <f t="shared" si="351"/>
        <v>203006</v>
      </c>
      <c r="AW1576" s="14">
        <f t="shared" si="352"/>
        <v>1102030</v>
      </c>
      <c r="AX1576" s="13" t="s">
        <v>816</v>
      </c>
      <c r="AY1576" s="13">
        <f t="shared" si="358"/>
        <v>6</v>
      </c>
      <c r="AZ1576" s="13" t="s">
        <v>837</v>
      </c>
      <c r="BA1576" s="14">
        <f t="shared" si="353"/>
        <v>2</v>
      </c>
      <c r="BB1576" s="14" t="str">
        <f t="shared" si="354"/>
        <v>燕青魂珠-6 等级-2</v>
      </c>
      <c r="BC1576" s="25" t="s">
        <v>43</v>
      </c>
      <c r="BD1576" s="14">
        <f t="shared" si="355"/>
        <v>308</v>
      </c>
      <c r="BE1576" s="14">
        <f>SUMIFS(BD$4:BD1576,$AU$4:$AU1576,"="&amp;$AU1576,$AY$4:$AY1576,"="&amp;$AY1576)</f>
        <v>506</v>
      </c>
      <c r="BF1576" s="25" t="s">
        <v>846</v>
      </c>
      <c r="BG1576" s="14">
        <f t="shared" si="356"/>
        <v>154</v>
      </c>
      <c r="BH1576" s="14">
        <f>SUMIFS(BG$4:BG1576,AU$4:AU1576,"="&amp;AU1576,AY$4:AY1576,"="&amp;AY1576)</f>
        <v>253</v>
      </c>
      <c r="BI1576" s="25" t="s">
        <v>847</v>
      </c>
      <c r="BJ1576" s="14">
        <f t="shared" si="357"/>
        <v>5600</v>
      </c>
      <c r="BK1576" s="14">
        <f>SUMIFS(BJ$4:BJ1576,$AU$4:$AU1576,"="&amp;$AU1576,$AY$4:$AY1576,"="&amp;$AY1576)</f>
        <v>9200</v>
      </c>
    </row>
    <row r="1577" spans="46:63" ht="16.5" x14ac:dyDescent="0.2">
      <c r="AT1577" s="13">
        <v>1574</v>
      </c>
      <c r="AU1577" s="13">
        <f t="shared" si="350"/>
        <v>20</v>
      </c>
      <c r="AV1577" s="14">
        <f t="shared" si="351"/>
        <v>203006</v>
      </c>
      <c r="AW1577" s="14">
        <f t="shared" si="352"/>
        <v>1102030</v>
      </c>
      <c r="AX1577" s="13" t="s">
        <v>816</v>
      </c>
      <c r="AY1577" s="13">
        <f t="shared" si="358"/>
        <v>6</v>
      </c>
      <c r="AZ1577" s="13" t="s">
        <v>837</v>
      </c>
      <c r="BA1577" s="14">
        <f t="shared" si="353"/>
        <v>3</v>
      </c>
      <c r="BB1577" s="14" t="str">
        <f t="shared" si="354"/>
        <v>燕青魂珠-6 等级-3</v>
      </c>
      <c r="BC1577" s="25" t="s">
        <v>43</v>
      </c>
      <c r="BD1577" s="14">
        <f t="shared" si="355"/>
        <v>413</v>
      </c>
      <c r="BE1577" s="14">
        <f>SUMIFS(BD$4:BD1577,$AU$4:$AU1577,"="&amp;$AU1577,$AY$4:$AY1577,"="&amp;$AY1577)</f>
        <v>919</v>
      </c>
      <c r="BF1577" s="25" t="s">
        <v>846</v>
      </c>
      <c r="BG1577" s="14">
        <f t="shared" si="356"/>
        <v>206</v>
      </c>
      <c r="BH1577" s="14">
        <f>SUMIFS(BG$4:BG1577,AU$4:AU1577,"="&amp;AU1577,AY$4:AY1577,"="&amp;AY1577)</f>
        <v>459</v>
      </c>
      <c r="BI1577" s="25" t="s">
        <v>847</v>
      </c>
      <c r="BJ1577" s="14">
        <f t="shared" si="357"/>
        <v>7500</v>
      </c>
      <c r="BK1577" s="14">
        <f>SUMIFS(BJ$4:BJ1577,$AU$4:$AU1577,"="&amp;$AU1577,$AY$4:$AY1577,"="&amp;$AY1577)</f>
        <v>16700</v>
      </c>
    </row>
    <row r="1578" spans="46:63" ht="16.5" x14ac:dyDescent="0.2">
      <c r="AT1578" s="13">
        <v>1575</v>
      </c>
      <c r="AU1578" s="13">
        <f t="shared" si="350"/>
        <v>20</v>
      </c>
      <c r="AV1578" s="14">
        <f t="shared" si="351"/>
        <v>203006</v>
      </c>
      <c r="AW1578" s="14">
        <f t="shared" si="352"/>
        <v>1102030</v>
      </c>
      <c r="AX1578" s="13" t="s">
        <v>816</v>
      </c>
      <c r="AY1578" s="13">
        <f t="shared" si="358"/>
        <v>6</v>
      </c>
      <c r="AZ1578" s="13" t="s">
        <v>837</v>
      </c>
      <c r="BA1578" s="14">
        <f t="shared" si="353"/>
        <v>4</v>
      </c>
      <c r="BB1578" s="14" t="str">
        <f t="shared" si="354"/>
        <v>燕青魂珠-6 等级-4</v>
      </c>
      <c r="BC1578" s="25" t="s">
        <v>43</v>
      </c>
      <c r="BD1578" s="14">
        <f t="shared" si="355"/>
        <v>616</v>
      </c>
      <c r="BE1578" s="14">
        <f>SUMIFS(BD$4:BD1578,$AU$4:$AU1578,"="&amp;$AU1578,$AY$4:$AY1578,"="&amp;$AY1578)</f>
        <v>1535</v>
      </c>
      <c r="BF1578" s="25" t="s">
        <v>846</v>
      </c>
      <c r="BG1578" s="14">
        <f t="shared" si="356"/>
        <v>308</v>
      </c>
      <c r="BH1578" s="14">
        <f>SUMIFS(BG$4:BG1578,AU$4:AU1578,"="&amp;AU1578,AY$4:AY1578,"="&amp;AY1578)</f>
        <v>767</v>
      </c>
      <c r="BI1578" s="25" t="s">
        <v>847</v>
      </c>
      <c r="BJ1578" s="14">
        <f t="shared" si="357"/>
        <v>11200</v>
      </c>
      <c r="BK1578" s="14">
        <f>SUMIFS(BJ$4:BJ1578,$AU$4:$AU1578,"="&amp;$AU1578,$AY$4:$AY1578,"="&amp;$AY1578)</f>
        <v>27900</v>
      </c>
    </row>
    <row r="1579" spans="46:63" ht="16.5" x14ac:dyDescent="0.2">
      <c r="AT1579" s="13">
        <v>1576</v>
      </c>
      <c r="AU1579" s="13">
        <f t="shared" si="350"/>
        <v>20</v>
      </c>
      <c r="AV1579" s="14">
        <f t="shared" si="351"/>
        <v>203006</v>
      </c>
      <c r="AW1579" s="14">
        <f t="shared" si="352"/>
        <v>1102030</v>
      </c>
      <c r="AX1579" s="13" t="s">
        <v>816</v>
      </c>
      <c r="AY1579" s="13">
        <f t="shared" si="358"/>
        <v>6</v>
      </c>
      <c r="AZ1579" s="13" t="s">
        <v>837</v>
      </c>
      <c r="BA1579" s="14">
        <f t="shared" si="353"/>
        <v>5</v>
      </c>
      <c r="BB1579" s="14" t="str">
        <f t="shared" si="354"/>
        <v>燕青魂珠-6 等级-5</v>
      </c>
      <c r="BC1579" s="25" t="s">
        <v>43</v>
      </c>
      <c r="BD1579" s="14">
        <f t="shared" si="355"/>
        <v>825</v>
      </c>
      <c r="BE1579" s="14">
        <f>SUMIFS(BD$4:BD1579,$AU$4:$AU1579,"="&amp;$AU1579,$AY$4:$AY1579,"="&amp;$AY1579)</f>
        <v>2360</v>
      </c>
      <c r="BF1579" s="25" t="s">
        <v>846</v>
      </c>
      <c r="BG1579" s="14">
        <f t="shared" si="356"/>
        <v>413</v>
      </c>
      <c r="BH1579" s="14">
        <f>SUMIFS(BG$4:BG1579,AU$4:AU1579,"="&amp;AU1579,AY$4:AY1579,"="&amp;AY1579)</f>
        <v>1180</v>
      </c>
      <c r="BI1579" s="25" t="s">
        <v>847</v>
      </c>
      <c r="BJ1579" s="14">
        <f t="shared" si="357"/>
        <v>15000</v>
      </c>
      <c r="BK1579" s="14">
        <f>SUMIFS(BJ$4:BJ1579,$AU$4:$AU1579,"="&amp;$AU1579,$AY$4:$AY1579,"="&amp;$AY1579)</f>
        <v>42900</v>
      </c>
    </row>
    <row r="1580" spans="46:63" ht="16.5" x14ac:dyDescent="0.2">
      <c r="AT1580" s="13">
        <v>1577</v>
      </c>
      <c r="AU1580" s="13">
        <f t="shared" si="350"/>
        <v>20</v>
      </c>
      <c r="AV1580" s="14">
        <f t="shared" si="351"/>
        <v>203006</v>
      </c>
      <c r="AW1580" s="14">
        <f t="shared" si="352"/>
        <v>1102030</v>
      </c>
      <c r="AX1580" s="13" t="s">
        <v>816</v>
      </c>
      <c r="AY1580" s="13">
        <f t="shared" si="358"/>
        <v>6</v>
      </c>
      <c r="AZ1580" s="13" t="s">
        <v>837</v>
      </c>
      <c r="BA1580" s="14">
        <f t="shared" si="353"/>
        <v>6</v>
      </c>
      <c r="BB1580" s="14" t="str">
        <f t="shared" si="354"/>
        <v>燕青魂珠-6 等级-6</v>
      </c>
      <c r="BC1580" s="25" t="s">
        <v>43</v>
      </c>
      <c r="BD1580" s="14">
        <f t="shared" si="355"/>
        <v>1045</v>
      </c>
      <c r="BE1580" s="14">
        <f>SUMIFS(BD$4:BD1580,$AU$4:$AU1580,"="&amp;$AU1580,$AY$4:$AY1580,"="&amp;$AY1580)</f>
        <v>3405</v>
      </c>
      <c r="BF1580" s="25" t="s">
        <v>846</v>
      </c>
      <c r="BG1580" s="14">
        <f t="shared" si="356"/>
        <v>523</v>
      </c>
      <c r="BH1580" s="14">
        <f>SUMIFS(BG$4:BG1580,AU$4:AU1580,"="&amp;AU1580,AY$4:AY1580,"="&amp;AY1580)</f>
        <v>1703</v>
      </c>
      <c r="BI1580" s="25" t="s">
        <v>847</v>
      </c>
      <c r="BJ1580" s="14">
        <f t="shared" si="357"/>
        <v>19000</v>
      </c>
      <c r="BK1580" s="14">
        <f>SUMIFS(BJ$4:BJ1580,$AU$4:$AU1580,"="&amp;$AU1580,$AY$4:$AY1580,"="&amp;$AY1580)</f>
        <v>61900</v>
      </c>
    </row>
    <row r="1581" spans="46:63" ht="16.5" x14ac:dyDescent="0.2">
      <c r="AT1581" s="13">
        <v>1578</v>
      </c>
      <c r="AU1581" s="13">
        <f t="shared" si="350"/>
        <v>20</v>
      </c>
      <c r="AV1581" s="14">
        <f t="shared" si="351"/>
        <v>203006</v>
      </c>
      <c r="AW1581" s="14">
        <f t="shared" si="352"/>
        <v>1102030</v>
      </c>
      <c r="AX1581" s="13" t="s">
        <v>816</v>
      </c>
      <c r="AY1581" s="13">
        <f t="shared" si="358"/>
        <v>6</v>
      </c>
      <c r="AZ1581" s="13" t="s">
        <v>837</v>
      </c>
      <c r="BA1581" s="14">
        <f t="shared" si="353"/>
        <v>7</v>
      </c>
      <c r="BB1581" s="14" t="str">
        <f t="shared" si="354"/>
        <v>燕青魂珠-6 等级-7</v>
      </c>
      <c r="BC1581" s="25" t="s">
        <v>43</v>
      </c>
      <c r="BD1581" s="14">
        <f t="shared" si="355"/>
        <v>1265</v>
      </c>
      <c r="BE1581" s="14">
        <f>SUMIFS(BD$4:BD1581,$AU$4:$AU1581,"="&amp;$AU1581,$AY$4:$AY1581,"="&amp;$AY1581)</f>
        <v>4670</v>
      </c>
      <c r="BF1581" s="25" t="s">
        <v>846</v>
      </c>
      <c r="BG1581" s="14">
        <f t="shared" si="356"/>
        <v>633</v>
      </c>
      <c r="BH1581" s="14">
        <f>SUMIFS(BG$4:BG1581,AU$4:AU1581,"="&amp;AU1581,AY$4:AY1581,"="&amp;AY1581)</f>
        <v>2336</v>
      </c>
      <c r="BI1581" s="25" t="s">
        <v>847</v>
      </c>
      <c r="BJ1581" s="14">
        <f t="shared" si="357"/>
        <v>23000</v>
      </c>
      <c r="BK1581" s="14">
        <f>SUMIFS(BJ$4:BJ1581,$AU$4:$AU1581,"="&amp;$AU1581,$AY$4:$AY1581,"="&amp;$AY1581)</f>
        <v>84900</v>
      </c>
    </row>
    <row r="1582" spans="46:63" ht="16.5" x14ac:dyDescent="0.2">
      <c r="AT1582" s="13">
        <v>1579</v>
      </c>
      <c r="AU1582" s="13">
        <f t="shared" si="350"/>
        <v>20</v>
      </c>
      <c r="AV1582" s="14">
        <f t="shared" si="351"/>
        <v>203006</v>
      </c>
      <c r="AW1582" s="14">
        <f t="shared" si="352"/>
        <v>1102030</v>
      </c>
      <c r="AX1582" s="13" t="s">
        <v>816</v>
      </c>
      <c r="AY1582" s="13">
        <f t="shared" si="358"/>
        <v>6</v>
      </c>
      <c r="AZ1582" s="13" t="s">
        <v>837</v>
      </c>
      <c r="BA1582" s="14">
        <f t="shared" si="353"/>
        <v>8</v>
      </c>
      <c r="BB1582" s="14" t="str">
        <f t="shared" si="354"/>
        <v>燕青魂珠-6 等级-8</v>
      </c>
      <c r="BC1582" s="25" t="s">
        <v>43</v>
      </c>
      <c r="BD1582" s="14">
        <f t="shared" si="355"/>
        <v>1430</v>
      </c>
      <c r="BE1582" s="14">
        <f>SUMIFS(BD$4:BD1582,$AU$4:$AU1582,"="&amp;$AU1582,$AY$4:$AY1582,"="&amp;$AY1582)</f>
        <v>6100</v>
      </c>
      <c r="BF1582" s="25" t="s">
        <v>846</v>
      </c>
      <c r="BG1582" s="14">
        <f t="shared" si="356"/>
        <v>715</v>
      </c>
      <c r="BH1582" s="14">
        <f>SUMIFS(BG$4:BG1582,AU$4:AU1582,"="&amp;AU1582,AY$4:AY1582,"="&amp;AY1582)</f>
        <v>3051</v>
      </c>
      <c r="BI1582" s="25" t="s">
        <v>847</v>
      </c>
      <c r="BJ1582" s="14">
        <f t="shared" si="357"/>
        <v>26000</v>
      </c>
      <c r="BK1582" s="14">
        <f>SUMIFS(BJ$4:BJ1582,$AU$4:$AU1582,"="&amp;$AU1582,$AY$4:$AY1582,"="&amp;$AY1582)</f>
        <v>110900</v>
      </c>
    </row>
    <row r="1583" spans="46:63" ht="16.5" x14ac:dyDescent="0.2">
      <c r="AT1583" s="13">
        <v>1580</v>
      </c>
      <c r="AU1583" s="13">
        <f t="shared" si="350"/>
        <v>20</v>
      </c>
      <c r="AV1583" s="14">
        <f t="shared" si="351"/>
        <v>203006</v>
      </c>
      <c r="AW1583" s="14">
        <f t="shared" si="352"/>
        <v>1102030</v>
      </c>
      <c r="AX1583" s="13" t="s">
        <v>816</v>
      </c>
      <c r="AY1583" s="13">
        <f t="shared" si="358"/>
        <v>6</v>
      </c>
      <c r="AZ1583" s="13" t="s">
        <v>837</v>
      </c>
      <c r="BA1583" s="14">
        <f t="shared" si="353"/>
        <v>9</v>
      </c>
      <c r="BB1583" s="14" t="str">
        <f t="shared" si="354"/>
        <v>燕青魂珠-6 等级-9</v>
      </c>
      <c r="BC1583" s="25" t="s">
        <v>43</v>
      </c>
      <c r="BD1583" s="14">
        <f t="shared" si="355"/>
        <v>1650</v>
      </c>
      <c r="BE1583" s="14">
        <f>SUMIFS(BD$4:BD1583,$AU$4:$AU1583,"="&amp;$AU1583,$AY$4:$AY1583,"="&amp;$AY1583)</f>
        <v>7750</v>
      </c>
      <c r="BF1583" s="25" t="s">
        <v>846</v>
      </c>
      <c r="BG1583" s="14">
        <f t="shared" si="356"/>
        <v>825</v>
      </c>
      <c r="BH1583" s="14">
        <f>SUMIFS(BG$4:BG1583,AU$4:AU1583,"="&amp;AU1583,AY$4:AY1583,"="&amp;AY1583)</f>
        <v>3876</v>
      </c>
      <c r="BI1583" s="25" t="s">
        <v>847</v>
      </c>
      <c r="BJ1583" s="14">
        <f t="shared" si="357"/>
        <v>30000</v>
      </c>
      <c r="BK1583" s="14">
        <f>SUMIFS(BJ$4:BJ1583,$AU$4:$AU1583,"="&amp;$AU1583,$AY$4:$AY1583,"="&amp;$AY1583)</f>
        <v>140900</v>
      </c>
    </row>
    <row r="1584" spans="46:63" ht="16.5" x14ac:dyDescent="0.2">
      <c r="AT1584" s="13">
        <v>1581</v>
      </c>
      <c r="AU1584" s="13">
        <f t="shared" si="350"/>
        <v>20</v>
      </c>
      <c r="AV1584" s="14">
        <f t="shared" si="351"/>
        <v>203007</v>
      </c>
      <c r="AW1584" s="14">
        <f t="shared" si="352"/>
        <v>1102030</v>
      </c>
      <c r="AX1584" s="13" t="s">
        <v>816</v>
      </c>
      <c r="AY1584" s="13">
        <f t="shared" si="358"/>
        <v>7</v>
      </c>
      <c r="AZ1584" s="13" t="s">
        <v>837</v>
      </c>
      <c r="BA1584" s="14">
        <f t="shared" si="353"/>
        <v>0</v>
      </c>
      <c r="BB1584" s="14" t="str">
        <f t="shared" si="354"/>
        <v>燕青魂珠-7 等级-0</v>
      </c>
      <c r="BC1584" s="25" t="s">
        <v>43</v>
      </c>
      <c r="BD1584" s="14">
        <f t="shared" si="355"/>
        <v>0</v>
      </c>
      <c r="BE1584" s="14">
        <f>SUMIFS(BD$4:BD1584,$AU$4:$AU1584,"="&amp;$AU1584,$AY$4:$AY1584,"="&amp;$AY1584)</f>
        <v>0</v>
      </c>
      <c r="BF1584" s="25" t="s">
        <v>846</v>
      </c>
      <c r="BG1584" s="14">
        <f t="shared" si="356"/>
        <v>0</v>
      </c>
      <c r="BH1584" s="14">
        <f>SUMIFS(BG$4:BG1584,AU$4:AU1584,"="&amp;AU1584,AY$4:AY1584,"="&amp;AY1584)</f>
        <v>0</v>
      </c>
      <c r="BI1584" s="25" t="s">
        <v>847</v>
      </c>
      <c r="BJ1584" s="14">
        <f t="shared" si="357"/>
        <v>0</v>
      </c>
      <c r="BK1584" s="14">
        <f>SUMIFS(BJ$4:BJ1584,$AU$4:$AU1584,"="&amp;$AU1584,$AY$4:$AY1584,"="&amp;$AY1584)</f>
        <v>0</v>
      </c>
    </row>
    <row r="1585" spans="46:63" ht="16.5" x14ac:dyDescent="0.2">
      <c r="AT1585" s="13">
        <v>1582</v>
      </c>
      <c r="AU1585" s="13">
        <f t="shared" si="350"/>
        <v>20</v>
      </c>
      <c r="AV1585" s="14">
        <f t="shared" si="351"/>
        <v>203007</v>
      </c>
      <c r="AW1585" s="14">
        <f t="shared" si="352"/>
        <v>1102030</v>
      </c>
      <c r="AX1585" s="13" t="s">
        <v>816</v>
      </c>
      <c r="AY1585" s="13">
        <f t="shared" si="358"/>
        <v>7</v>
      </c>
      <c r="AZ1585" s="13" t="s">
        <v>837</v>
      </c>
      <c r="BA1585" s="14">
        <f t="shared" si="353"/>
        <v>1</v>
      </c>
      <c r="BB1585" s="14" t="str">
        <f t="shared" si="354"/>
        <v>燕青魂珠-7 等级-1</v>
      </c>
      <c r="BC1585" s="25" t="s">
        <v>43</v>
      </c>
      <c r="BD1585" s="14">
        <f t="shared" si="355"/>
        <v>264</v>
      </c>
      <c r="BE1585" s="14">
        <f>SUMIFS(BD$4:BD1585,$AU$4:$AU1585,"="&amp;$AU1585,$AY$4:$AY1585,"="&amp;$AY1585)</f>
        <v>264</v>
      </c>
      <c r="BF1585" s="25" t="s">
        <v>846</v>
      </c>
      <c r="BG1585" s="14">
        <f t="shared" si="356"/>
        <v>132</v>
      </c>
      <c r="BH1585" s="14">
        <f>SUMIFS(BG$4:BG1585,AU$4:AU1585,"="&amp;AU1585,AY$4:AY1585,"="&amp;AY1585)</f>
        <v>132</v>
      </c>
      <c r="BI1585" s="25" t="s">
        <v>847</v>
      </c>
      <c r="BJ1585" s="14">
        <f t="shared" si="357"/>
        <v>4800</v>
      </c>
      <c r="BK1585" s="14">
        <f>SUMIFS(BJ$4:BJ1585,$AU$4:$AU1585,"="&amp;$AU1585,$AY$4:$AY1585,"="&amp;$AY1585)</f>
        <v>4800</v>
      </c>
    </row>
    <row r="1586" spans="46:63" ht="16.5" x14ac:dyDescent="0.2">
      <c r="AT1586" s="13">
        <v>1583</v>
      </c>
      <c r="AU1586" s="13">
        <f t="shared" si="350"/>
        <v>20</v>
      </c>
      <c r="AV1586" s="14">
        <f t="shared" si="351"/>
        <v>203007</v>
      </c>
      <c r="AW1586" s="14">
        <f t="shared" si="352"/>
        <v>1102030</v>
      </c>
      <c r="AX1586" s="13" t="s">
        <v>816</v>
      </c>
      <c r="AY1586" s="13">
        <f t="shared" si="358"/>
        <v>7</v>
      </c>
      <c r="AZ1586" s="13" t="s">
        <v>837</v>
      </c>
      <c r="BA1586" s="14">
        <f t="shared" si="353"/>
        <v>2</v>
      </c>
      <c r="BB1586" s="14" t="str">
        <f t="shared" si="354"/>
        <v>燕青魂珠-7 等级-2</v>
      </c>
      <c r="BC1586" s="25" t="s">
        <v>43</v>
      </c>
      <c r="BD1586" s="14">
        <f t="shared" si="355"/>
        <v>396</v>
      </c>
      <c r="BE1586" s="14">
        <f>SUMIFS(BD$4:BD1586,$AU$4:$AU1586,"="&amp;$AU1586,$AY$4:$AY1586,"="&amp;$AY1586)</f>
        <v>660</v>
      </c>
      <c r="BF1586" s="25" t="s">
        <v>846</v>
      </c>
      <c r="BG1586" s="14">
        <f t="shared" si="356"/>
        <v>198</v>
      </c>
      <c r="BH1586" s="14">
        <f>SUMIFS(BG$4:BG1586,AU$4:AU1586,"="&amp;AU1586,AY$4:AY1586,"="&amp;AY1586)</f>
        <v>330</v>
      </c>
      <c r="BI1586" s="25" t="s">
        <v>847</v>
      </c>
      <c r="BJ1586" s="14">
        <f t="shared" si="357"/>
        <v>7200</v>
      </c>
      <c r="BK1586" s="14">
        <f>SUMIFS(BJ$4:BJ1586,$AU$4:$AU1586,"="&amp;$AU1586,$AY$4:$AY1586,"="&amp;$AY1586)</f>
        <v>12000</v>
      </c>
    </row>
    <row r="1587" spans="46:63" ht="16.5" x14ac:dyDescent="0.2">
      <c r="AT1587" s="13">
        <v>1584</v>
      </c>
      <c r="AU1587" s="13">
        <f t="shared" si="350"/>
        <v>20</v>
      </c>
      <c r="AV1587" s="14">
        <f t="shared" si="351"/>
        <v>203007</v>
      </c>
      <c r="AW1587" s="14">
        <f t="shared" si="352"/>
        <v>1102030</v>
      </c>
      <c r="AX1587" s="13" t="s">
        <v>816</v>
      </c>
      <c r="AY1587" s="13">
        <f t="shared" si="358"/>
        <v>7</v>
      </c>
      <c r="AZ1587" s="13" t="s">
        <v>837</v>
      </c>
      <c r="BA1587" s="14">
        <f t="shared" si="353"/>
        <v>3</v>
      </c>
      <c r="BB1587" s="14" t="str">
        <f t="shared" si="354"/>
        <v>燕青魂珠-7 等级-3</v>
      </c>
      <c r="BC1587" s="25" t="s">
        <v>43</v>
      </c>
      <c r="BD1587" s="14">
        <f t="shared" si="355"/>
        <v>528</v>
      </c>
      <c r="BE1587" s="14">
        <f>SUMIFS(BD$4:BD1587,$AU$4:$AU1587,"="&amp;$AU1587,$AY$4:$AY1587,"="&amp;$AY1587)</f>
        <v>1188</v>
      </c>
      <c r="BF1587" s="25" t="s">
        <v>846</v>
      </c>
      <c r="BG1587" s="14">
        <f t="shared" si="356"/>
        <v>264</v>
      </c>
      <c r="BH1587" s="14">
        <f>SUMIFS(BG$4:BG1587,AU$4:AU1587,"="&amp;AU1587,AY$4:AY1587,"="&amp;AY1587)</f>
        <v>594</v>
      </c>
      <c r="BI1587" s="25" t="s">
        <v>847</v>
      </c>
      <c r="BJ1587" s="14">
        <f t="shared" si="357"/>
        <v>9600</v>
      </c>
      <c r="BK1587" s="14">
        <f>SUMIFS(BJ$4:BJ1587,$AU$4:$AU1587,"="&amp;$AU1587,$AY$4:$AY1587,"="&amp;$AY1587)</f>
        <v>21600</v>
      </c>
    </row>
    <row r="1588" spans="46:63" ht="16.5" x14ac:dyDescent="0.2">
      <c r="AT1588" s="13">
        <v>1585</v>
      </c>
      <c r="AU1588" s="13">
        <f t="shared" si="350"/>
        <v>20</v>
      </c>
      <c r="AV1588" s="14">
        <f t="shared" si="351"/>
        <v>203007</v>
      </c>
      <c r="AW1588" s="14">
        <f t="shared" si="352"/>
        <v>1102030</v>
      </c>
      <c r="AX1588" s="13" t="s">
        <v>816</v>
      </c>
      <c r="AY1588" s="13">
        <f t="shared" si="358"/>
        <v>7</v>
      </c>
      <c r="AZ1588" s="13" t="s">
        <v>837</v>
      </c>
      <c r="BA1588" s="14">
        <f t="shared" si="353"/>
        <v>4</v>
      </c>
      <c r="BB1588" s="14" t="str">
        <f t="shared" si="354"/>
        <v>燕青魂珠-7 等级-4</v>
      </c>
      <c r="BC1588" s="25" t="s">
        <v>43</v>
      </c>
      <c r="BD1588" s="14">
        <f t="shared" si="355"/>
        <v>792</v>
      </c>
      <c r="BE1588" s="14">
        <f>SUMIFS(BD$4:BD1588,$AU$4:$AU1588,"="&amp;$AU1588,$AY$4:$AY1588,"="&amp;$AY1588)</f>
        <v>1980</v>
      </c>
      <c r="BF1588" s="25" t="s">
        <v>846</v>
      </c>
      <c r="BG1588" s="14">
        <f t="shared" si="356"/>
        <v>396</v>
      </c>
      <c r="BH1588" s="14">
        <f>SUMIFS(BG$4:BG1588,AU$4:AU1588,"="&amp;AU1588,AY$4:AY1588,"="&amp;AY1588)</f>
        <v>990</v>
      </c>
      <c r="BI1588" s="25" t="s">
        <v>847</v>
      </c>
      <c r="BJ1588" s="14">
        <f t="shared" si="357"/>
        <v>14400</v>
      </c>
      <c r="BK1588" s="14">
        <f>SUMIFS(BJ$4:BJ1588,$AU$4:$AU1588,"="&amp;$AU1588,$AY$4:$AY1588,"="&amp;$AY1588)</f>
        <v>36000</v>
      </c>
    </row>
    <row r="1589" spans="46:63" ht="16.5" x14ac:dyDescent="0.2">
      <c r="AT1589" s="13">
        <v>1586</v>
      </c>
      <c r="AU1589" s="13">
        <f t="shared" si="350"/>
        <v>20</v>
      </c>
      <c r="AV1589" s="14">
        <f t="shared" si="351"/>
        <v>203007</v>
      </c>
      <c r="AW1589" s="14">
        <f t="shared" si="352"/>
        <v>1102030</v>
      </c>
      <c r="AX1589" s="13" t="s">
        <v>816</v>
      </c>
      <c r="AY1589" s="13">
        <f t="shared" si="358"/>
        <v>7</v>
      </c>
      <c r="AZ1589" s="13" t="s">
        <v>837</v>
      </c>
      <c r="BA1589" s="14">
        <f t="shared" si="353"/>
        <v>5</v>
      </c>
      <c r="BB1589" s="14" t="str">
        <f t="shared" si="354"/>
        <v>燕青魂珠-7 等级-5</v>
      </c>
      <c r="BC1589" s="25" t="s">
        <v>43</v>
      </c>
      <c r="BD1589" s="14">
        <f t="shared" si="355"/>
        <v>1056</v>
      </c>
      <c r="BE1589" s="14">
        <f>SUMIFS(BD$4:BD1589,$AU$4:$AU1589,"="&amp;$AU1589,$AY$4:$AY1589,"="&amp;$AY1589)</f>
        <v>3036</v>
      </c>
      <c r="BF1589" s="25" t="s">
        <v>846</v>
      </c>
      <c r="BG1589" s="14">
        <f t="shared" si="356"/>
        <v>528</v>
      </c>
      <c r="BH1589" s="14">
        <f>SUMIFS(BG$4:BG1589,AU$4:AU1589,"="&amp;AU1589,AY$4:AY1589,"="&amp;AY1589)</f>
        <v>1518</v>
      </c>
      <c r="BI1589" s="25" t="s">
        <v>847</v>
      </c>
      <c r="BJ1589" s="14">
        <f t="shared" si="357"/>
        <v>19200</v>
      </c>
      <c r="BK1589" s="14">
        <f>SUMIFS(BJ$4:BJ1589,$AU$4:$AU1589,"="&amp;$AU1589,$AY$4:$AY1589,"="&amp;$AY1589)</f>
        <v>55200</v>
      </c>
    </row>
    <row r="1590" spans="46:63" ht="16.5" x14ac:dyDescent="0.2">
      <c r="AT1590" s="13">
        <v>1587</v>
      </c>
      <c r="AU1590" s="13">
        <f t="shared" si="350"/>
        <v>20</v>
      </c>
      <c r="AV1590" s="14">
        <f t="shared" si="351"/>
        <v>203007</v>
      </c>
      <c r="AW1590" s="14">
        <f t="shared" si="352"/>
        <v>1102030</v>
      </c>
      <c r="AX1590" s="13" t="s">
        <v>816</v>
      </c>
      <c r="AY1590" s="13">
        <f t="shared" si="358"/>
        <v>7</v>
      </c>
      <c r="AZ1590" s="13" t="s">
        <v>837</v>
      </c>
      <c r="BA1590" s="14">
        <f t="shared" si="353"/>
        <v>6</v>
      </c>
      <c r="BB1590" s="14" t="str">
        <f t="shared" si="354"/>
        <v>燕青魂珠-7 等级-6</v>
      </c>
      <c r="BC1590" s="25" t="s">
        <v>43</v>
      </c>
      <c r="BD1590" s="14">
        <f t="shared" si="355"/>
        <v>1320</v>
      </c>
      <c r="BE1590" s="14">
        <f>SUMIFS(BD$4:BD1590,$AU$4:$AU1590,"="&amp;$AU1590,$AY$4:$AY1590,"="&amp;$AY1590)</f>
        <v>4356</v>
      </c>
      <c r="BF1590" s="25" t="s">
        <v>846</v>
      </c>
      <c r="BG1590" s="14">
        <f t="shared" si="356"/>
        <v>660</v>
      </c>
      <c r="BH1590" s="14">
        <f>SUMIFS(BG$4:BG1590,AU$4:AU1590,"="&amp;AU1590,AY$4:AY1590,"="&amp;AY1590)</f>
        <v>2178</v>
      </c>
      <c r="BI1590" s="25" t="s">
        <v>847</v>
      </c>
      <c r="BJ1590" s="14">
        <f t="shared" si="357"/>
        <v>24000</v>
      </c>
      <c r="BK1590" s="14">
        <f>SUMIFS(BJ$4:BJ1590,$AU$4:$AU1590,"="&amp;$AU1590,$AY$4:$AY1590,"="&amp;$AY1590)</f>
        <v>79200</v>
      </c>
    </row>
    <row r="1591" spans="46:63" ht="16.5" x14ac:dyDescent="0.2">
      <c r="AT1591" s="13">
        <v>1588</v>
      </c>
      <c r="AU1591" s="13">
        <f t="shared" si="350"/>
        <v>20</v>
      </c>
      <c r="AV1591" s="14">
        <f t="shared" si="351"/>
        <v>203007</v>
      </c>
      <c r="AW1591" s="14">
        <f t="shared" si="352"/>
        <v>1102030</v>
      </c>
      <c r="AX1591" s="13" t="s">
        <v>816</v>
      </c>
      <c r="AY1591" s="13">
        <f t="shared" si="358"/>
        <v>7</v>
      </c>
      <c r="AZ1591" s="13" t="s">
        <v>837</v>
      </c>
      <c r="BA1591" s="14">
        <f t="shared" si="353"/>
        <v>7</v>
      </c>
      <c r="BB1591" s="14" t="str">
        <f t="shared" si="354"/>
        <v>燕青魂珠-7 等级-7</v>
      </c>
      <c r="BC1591" s="25" t="s">
        <v>43</v>
      </c>
      <c r="BD1591" s="14">
        <f t="shared" si="355"/>
        <v>1584</v>
      </c>
      <c r="BE1591" s="14">
        <f>SUMIFS(BD$4:BD1591,$AU$4:$AU1591,"="&amp;$AU1591,$AY$4:$AY1591,"="&amp;$AY1591)</f>
        <v>5940</v>
      </c>
      <c r="BF1591" s="25" t="s">
        <v>846</v>
      </c>
      <c r="BG1591" s="14">
        <f t="shared" si="356"/>
        <v>792</v>
      </c>
      <c r="BH1591" s="14">
        <f>SUMIFS(BG$4:BG1591,AU$4:AU1591,"="&amp;AU1591,AY$4:AY1591,"="&amp;AY1591)</f>
        <v>2970</v>
      </c>
      <c r="BI1591" s="25" t="s">
        <v>847</v>
      </c>
      <c r="BJ1591" s="14">
        <f t="shared" si="357"/>
        <v>28800</v>
      </c>
      <c r="BK1591" s="14">
        <f>SUMIFS(BJ$4:BJ1591,$AU$4:$AU1591,"="&amp;$AU1591,$AY$4:$AY1591,"="&amp;$AY1591)</f>
        <v>108000</v>
      </c>
    </row>
    <row r="1592" spans="46:63" ht="16.5" x14ac:dyDescent="0.2">
      <c r="AT1592" s="13">
        <v>1589</v>
      </c>
      <c r="AU1592" s="13">
        <f t="shared" si="350"/>
        <v>20</v>
      </c>
      <c r="AV1592" s="14">
        <f t="shared" si="351"/>
        <v>203007</v>
      </c>
      <c r="AW1592" s="14">
        <f t="shared" si="352"/>
        <v>1102030</v>
      </c>
      <c r="AX1592" s="13" t="s">
        <v>816</v>
      </c>
      <c r="AY1592" s="13">
        <f t="shared" si="358"/>
        <v>7</v>
      </c>
      <c r="AZ1592" s="13" t="s">
        <v>837</v>
      </c>
      <c r="BA1592" s="14">
        <f t="shared" si="353"/>
        <v>8</v>
      </c>
      <c r="BB1592" s="14" t="str">
        <f t="shared" si="354"/>
        <v>燕青魂珠-7 等级-8</v>
      </c>
      <c r="BC1592" s="25" t="s">
        <v>43</v>
      </c>
      <c r="BD1592" s="14">
        <f t="shared" si="355"/>
        <v>1848</v>
      </c>
      <c r="BE1592" s="14">
        <f>SUMIFS(BD$4:BD1592,$AU$4:$AU1592,"="&amp;$AU1592,$AY$4:$AY1592,"="&amp;$AY1592)</f>
        <v>7788</v>
      </c>
      <c r="BF1592" s="25" t="s">
        <v>846</v>
      </c>
      <c r="BG1592" s="14">
        <f t="shared" si="356"/>
        <v>924</v>
      </c>
      <c r="BH1592" s="14">
        <f>SUMIFS(BG$4:BG1592,AU$4:AU1592,"="&amp;AU1592,AY$4:AY1592,"="&amp;AY1592)</f>
        <v>3894</v>
      </c>
      <c r="BI1592" s="25" t="s">
        <v>847</v>
      </c>
      <c r="BJ1592" s="14">
        <f t="shared" si="357"/>
        <v>33600</v>
      </c>
      <c r="BK1592" s="14">
        <f>SUMIFS(BJ$4:BJ1592,$AU$4:$AU1592,"="&amp;$AU1592,$AY$4:$AY1592,"="&amp;$AY1592)</f>
        <v>141600</v>
      </c>
    </row>
    <row r="1593" spans="46:63" ht="16.5" x14ac:dyDescent="0.2">
      <c r="AT1593" s="13">
        <v>1590</v>
      </c>
      <c r="AU1593" s="13">
        <f t="shared" si="350"/>
        <v>20</v>
      </c>
      <c r="AV1593" s="14">
        <f t="shared" si="351"/>
        <v>203007</v>
      </c>
      <c r="AW1593" s="14">
        <f t="shared" si="352"/>
        <v>1102030</v>
      </c>
      <c r="AX1593" s="13" t="s">
        <v>816</v>
      </c>
      <c r="AY1593" s="13">
        <f t="shared" si="358"/>
        <v>7</v>
      </c>
      <c r="AZ1593" s="13" t="s">
        <v>837</v>
      </c>
      <c r="BA1593" s="14">
        <f t="shared" si="353"/>
        <v>9</v>
      </c>
      <c r="BB1593" s="14" t="str">
        <f t="shared" si="354"/>
        <v>燕青魂珠-7 等级-9</v>
      </c>
      <c r="BC1593" s="25" t="s">
        <v>43</v>
      </c>
      <c r="BD1593" s="14">
        <f t="shared" si="355"/>
        <v>2112</v>
      </c>
      <c r="BE1593" s="14">
        <f>SUMIFS(BD$4:BD1593,$AU$4:$AU1593,"="&amp;$AU1593,$AY$4:$AY1593,"="&amp;$AY1593)</f>
        <v>9900</v>
      </c>
      <c r="BF1593" s="25" t="s">
        <v>846</v>
      </c>
      <c r="BG1593" s="14">
        <f t="shared" si="356"/>
        <v>1056</v>
      </c>
      <c r="BH1593" s="14">
        <f>SUMIFS(BG$4:BG1593,AU$4:AU1593,"="&amp;AU1593,AY$4:AY1593,"="&amp;AY1593)</f>
        <v>4950</v>
      </c>
      <c r="BI1593" s="25" t="s">
        <v>847</v>
      </c>
      <c r="BJ1593" s="14">
        <f t="shared" si="357"/>
        <v>38400</v>
      </c>
      <c r="BK1593" s="14">
        <f>SUMIFS(BJ$4:BJ1593,$AU$4:$AU1593,"="&amp;$AU1593,$AY$4:$AY1593,"="&amp;$AY1593)</f>
        <v>180000</v>
      </c>
    </row>
    <row r="1594" spans="46:63" ht="16.5" x14ac:dyDescent="0.2">
      <c r="AT1594" s="13">
        <v>1591</v>
      </c>
      <c r="AU1594" s="13">
        <f t="shared" si="350"/>
        <v>20</v>
      </c>
      <c r="AV1594" s="14">
        <f t="shared" si="351"/>
        <v>203008</v>
      </c>
      <c r="AW1594" s="14">
        <f t="shared" si="352"/>
        <v>1102030</v>
      </c>
      <c r="AX1594" s="13" t="s">
        <v>816</v>
      </c>
      <c r="AY1594" s="13">
        <f t="shared" si="358"/>
        <v>8</v>
      </c>
      <c r="AZ1594" s="13" t="s">
        <v>837</v>
      </c>
      <c r="BA1594" s="14">
        <f t="shared" si="353"/>
        <v>0</v>
      </c>
      <c r="BB1594" s="14" t="str">
        <f t="shared" si="354"/>
        <v>燕青魂珠-8 等级-0</v>
      </c>
      <c r="BC1594" s="25" t="s">
        <v>43</v>
      </c>
      <c r="BD1594" s="14">
        <f t="shared" si="355"/>
        <v>0</v>
      </c>
      <c r="BE1594" s="14">
        <f>SUMIFS(BD$4:BD1594,$AU$4:$AU1594,"="&amp;$AU1594,$AY$4:$AY1594,"="&amp;$AY1594)</f>
        <v>0</v>
      </c>
      <c r="BF1594" s="25" t="s">
        <v>846</v>
      </c>
      <c r="BG1594" s="14">
        <f t="shared" si="356"/>
        <v>0</v>
      </c>
      <c r="BH1594" s="14">
        <f>SUMIFS(BG$4:BG1594,AU$4:AU1594,"="&amp;AU1594,AY$4:AY1594,"="&amp;AY1594)</f>
        <v>0</v>
      </c>
      <c r="BI1594" s="25" t="s">
        <v>847</v>
      </c>
      <c r="BJ1594" s="14">
        <f t="shared" si="357"/>
        <v>0</v>
      </c>
      <c r="BK1594" s="14">
        <f>SUMIFS(BJ$4:BJ1594,$AU$4:$AU1594,"="&amp;$AU1594,$AY$4:$AY1594,"="&amp;$AY1594)</f>
        <v>0</v>
      </c>
    </row>
    <row r="1595" spans="46:63" ht="16.5" x14ac:dyDescent="0.2">
      <c r="AT1595" s="13">
        <v>1592</v>
      </c>
      <c r="AU1595" s="13">
        <f t="shared" si="350"/>
        <v>20</v>
      </c>
      <c r="AV1595" s="14">
        <f t="shared" si="351"/>
        <v>203008</v>
      </c>
      <c r="AW1595" s="14">
        <f t="shared" si="352"/>
        <v>1102030</v>
      </c>
      <c r="AX1595" s="13" t="s">
        <v>816</v>
      </c>
      <c r="AY1595" s="13">
        <f t="shared" si="358"/>
        <v>8</v>
      </c>
      <c r="AZ1595" s="13" t="s">
        <v>837</v>
      </c>
      <c r="BA1595" s="14">
        <f t="shared" si="353"/>
        <v>1</v>
      </c>
      <c r="BB1595" s="14" t="str">
        <f t="shared" si="354"/>
        <v>燕青魂珠-8 等级-1</v>
      </c>
      <c r="BC1595" s="25" t="s">
        <v>43</v>
      </c>
      <c r="BD1595" s="14">
        <f t="shared" si="355"/>
        <v>352</v>
      </c>
      <c r="BE1595" s="14">
        <f>SUMIFS(BD$4:BD1595,$AU$4:$AU1595,"="&amp;$AU1595,$AY$4:$AY1595,"="&amp;$AY1595)</f>
        <v>352</v>
      </c>
      <c r="BF1595" s="25" t="s">
        <v>846</v>
      </c>
      <c r="BG1595" s="14">
        <f t="shared" si="356"/>
        <v>176</v>
      </c>
      <c r="BH1595" s="14">
        <f>SUMIFS(BG$4:BG1595,AU$4:AU1595,"="&amp;AU1595,AY$4:AY1595,"="&amp;AY1595)</f>
        <v>176</v>
      </c>
      <c r="BI1595" s="25" t="s">
        <v>847</v>
      </c>
      <c r="BJ1595" s="14">
        <f t="shared" si="357"/>
        <v>6400</v>
      </c>
      <c r="BK1595" s="14">
        <f>SUMIFS(BJ$4:BJ1595,$AU$4:$AU1595,"="&amp;$AU1595,$AY$4:$AY1595,"="&amp;$AY1595)</f>
        <v>6400</v>
      </c>
    </row>
    <row r="1596" spans="46:63" ht="16.5" x14ac:dyDescent="0.2">
      <c r="AT1596" s="13">
        <v>1593</v>
      </c>
      <c r="AU1596" s="13">
        <f t="shared" si="350"/>
        <v>20</v>
      </c>
      <c r="AV1596" s="14">
        <f t="shared" si="351"/>
        <v>203008</v>
      </c>
      <c r="AW1596" s="14">
        <f t="shared" si="352"/>
        <v>1102030</v>
      </c>
      <c r="AX1596" s="13" t="s">
        <v>816</v>
      </c>
      <c r="AY1596" s="13">
        <f t="shared" si="358"/>
        <v>8</v>
      </c>
      <c r="AZ1596" s="13" t="s">
        <v>837</v>
      </c>
      <c r="BA1596" s="14">
        <f t="shared" si="353"/>
        <v>2</v>
      </c>
      <c r="BB1596" s="14" t="str">
        <f t="shared" si="354"/>
        <v>燕青魂珠-8 等级-2</v>
      </c>
      <c r="BC1596" s="25" t="s">
        <v>43</v>
      </c>
      <c r="BD1596" s="14">
        <f t="shared" si="355"/>
        <v>528</v>
      </c>
      <c r="BE1596" s="14">
        <f>SUMIFS(BD$4:BD1596,$AU$4:$AU1596,"="&amp;$AU1596,$AY$4:$AY1596,"="&amp;$AY1596)</f>
        <v>880</v>
      </c>
      <c r="BF1596" s="25" t="s">
        <v>846</v>
      </c>
      <c r="BG1596" s="14">
        <f t="shared" si="356"/>
        <v>264</v>
      </c>
      <c r="BH1596" s="14">
        <f>SUMIFS(BG$4:BG1596,AU$4:AU1596,"="&amp;AU1596,AY$4:AY1596,"="&amp;AY1596)</f>
        <v>440</v>
      </c>
      <c r="BI1596" s="25" t="s">
        <v>847</v>
      </c>
      <c r="BJ1596" s="14">
        <f t="shared" si="357"/>
        <v>9600</v>
      </c>
      <c r="BK1596" s="14">
        <f>SUMIFS(BJ$4:BJ1596,$AU$4:$AU1596,"="&amp;$AU1596,$AY$4:$AY1596,"="&amp;$AY1596)</f>
        <v>16000</v>
      </c>
    </row>
    <row r="1597" spans="46:63" ht="16.5" x14ac:dyDescent="0.2">
      <c r="AT1597" s="13">
        <v>1594</v>
      </c>
      <c r="AU1597" s="13">
        <f t="shared" si="350"/>
        <v>20</v>
      </c>
      <c r="AV1597" s="14">
        <f t="shared" si="351"/>
        <v>203008</v>
      </c>
      <c r="AW1597" s="14">
        <f t="shared" si="352"/>
        <v>1102030</v>
      </c>
      <c r="AX1597" s="13" t="s">
        <v>816</v>
      </c>
      <c r="AY1597" s="13">
        <f t="shared" si="358"/>
        <v>8</v>
      </c>
      <c r="AZ1597" s="13" t="s">
        <v>837</v>
      </c>
      <c r="BA1597" s="14">
        <f t="shared" si="353"/>
        <v>3</v>
      </c>
      <c r="BB1597" s="14" t="str">
        <f t="shared" si="354"/>
        <v>燕青魂珠-8 等级-3</v>
      </c>
      <c r="BC1597" s="25" t="s">
        <v>43</v>
      </c>
      <c r="BD1597" s="14">
        <f t="shared" si="355"/>
        <v>704</v>
      </c>
      <c r="BE1597" s="14">
        <f>SUMIFS(BD$4:BD1597,$AU$4:$AU1597,"="&amp;$AU1597,$AY$4:$AY1597,"="&amp;$AY1597)</f>
        <v>1584</v>
      </c>
      <c r="BF1597" s="25" t="s">
        <v>846</v>
      </c>
      <c r="BG1597" s="14">
        <f t="shared" si="356"/>
        <v>352</v>
      </c>
      <c r="BH1597" s="14">
        <f>SUMIFS(BG$4:BG1597,AU$4:AU1597,"="&amp;AU1597,AY$4:AY1597,"="&amp;AY1597)</f>
        <v>792</v>
      </c>
      <c r="BI1597" s="25" t="s">
        <v>847</v>
      </c>
      <c r="BJ1597" s="14">
        <f t="shared" si="357"/>
        <v>12800</v>
      </c>
      <c r="BK1597" s="14">
        <f>SUMIFS(BJ$4:BJ1597,$AU$4:$AU1597,"="&amp;$AU1597,$AY$4:$AY1597,"="&amp;$AY1597)</f>
        <v>28800</v>
      </c>
    </row>
    <row r="1598" spans="46:63" ht="16.5" x14ac:dyDescent="0.2">
      <c r="AT1598" s="13">
        <v>1595</v>
      </c>
      <c r="AU1598" s="13">
        <f t="shared" si="350"/>
        <v>20</v>
      </c>
      <c r="AV1598" s="14">
        <f t="shared" si="351"/>
        <v>203008</v>
      </c>
      <c r="AW1598" s="14">
        <f t="shared" si="352"/>
        <v>1102030</v>
      </c>
      <c r="AX1598" s="13" t="s">
        <v>816</v>
      </c>
      <c r="AY1598" s="13">
        <f t="shared" si="358"/>
        <v>8</v>
      </c>
      <c r="AZ1598" s="13" t="s">
        <v>837</v>
      </c>
      <c r="BA1598" s="14">
        <f t="shared" si="353"/>
        <v>4</v>
      </c>
      <c r="BB1598" s="14" t="str">
        <f t="shared" si="354"/>
        <v>燕青魂珠-8 等级-4</v>
      </c>
      <c r="BC1598" s="25" t="s">
        <v>43</v>
      </c>
      <c r="BD1598" s="14">
        <f t="shared" si="355"/>
        <v>1056</v>
      </c>
      <c r="BE1598" s="14">
        <f>SUMIFS(BD$4:BD1598,$AU$4:$AU1598,"="&amp;$AU1598,$AY$4:$AY1598,"="&amp;$AY1598)</f>
        <v>2640</v>
      </c>
      <c r="BF1598" s="25" t="s">
        <v>846</v>
      </c>
      <c r="BG1598" s="14">
        <f t="shared" si="356"/>
        <v>528</v>
      </c>
      <c r="BH1598" s="14">
        <f>SUMIFS(BG$4:BG1598,AU$4:AU1598,"="&amp;AU1598,AY$4:AY1598,"="&amp;AY1598)</f>
        <v>1320</v>
      </c>
      <c r="BI1598" s="25" t="s">
        <v>847</v>
      </c>
      <c r="BJ1598" s="14">
        <f t="shared" si="357"/>
        <v>19200</v>
      </c>
      <c r="BK1598" s="14">
        <f>SUMIFS(BJ$4:BJ1598,$AU$4:$AU1598,"="&amp;$AU1598,$AY$4:$AY1598,"="&amp;$AY1598)</f>
        <v>48000</v>
      </c>
    </row>
    <row r="1599" spans="46:63" ht="16.5" x14ac:dyDescent="0.2">
      <c r="AT1599" s="13">
        <v>1596</v>
      </c>
      <c r="AU1599" s="13">
        <f t="shared" si="350"/>
        <v>20</v>
      </c>
      <c r="AV1599" s="14">
        <f t="shared" si="351"/>
        <v>203008</v>
      </c>
      <c r="AW1599" s="14">
        <f t="shared" si="352"/>
        <v>1102030</v>
      </c>
      <c r="AX1599" s="13" t="s">
        <v>816</v>
      </c>
      <c r="AY1599" s="13">
        <f t="shared" si="358"/>
        <v>8</v>
      </c>
      <c r="AZ1599" s="13" t="s">
        <v>837</v>
      </c>
      <c r="BA1599" s="14">
        <f t="shared" si="353"/>
        <v>5</v>
      </c>
      <c r="BB1599" s="14" t="str">
        <f t="shared" si="354"/>
        <v>燕青魂珠-8 等级-5</v>
      </c>
      <c r="BC1599" s="25" t="s">
        <v>43</v>
      </c>
      <c r="BD1599" s="14">
        <f t="shared" si="355"/>
        <v>1408</v>
      </c>
      <c r="BE1599" s="14">
        <f>SUMIFS(BD$4:BD1599,$AU$4:$AU1599,"="&amp;$AU1599,$AY$4:$AY1599,"="&amp;$AY1599)</f>
        <v>4048</v>
      </c>
      <c r="BF1599" s="25" t="s">
        <v>846</v>
      </c>
      <c r="BG1599" s="14">
        <f t="shared" si="356"/>
        <v>704</v>
      </c>
      <c r="BH1599" s="14">
        <f>SUMIFS(BG$4:BG1599,AU$4:AU1599,"="&amp;AU1599,AY$4:AY1599,"="&amp;AY1599)</f>
        <v>2024</v>
      </c>
      <c r="BI1599" s="25" t="s">
        <v>847</v>
      </c>
      <c r="BJ1599" s="14">
        <f t="shared" si="357"/>
        <v>25600</v>
      </c>
      <c r="BK1599" s="14">
        <f>SUMIFS(BJ$4:BJ1599,$AU$4:$AU1599,"="&amp;$AU1599,$AY$4:$AY1599,"="&amp;$AY1599)</f>
        <v>73600</v>
      </c>
    </row>
    <row r="1600" spans="46:63" ht="16.5" x14ac:dyDescent="0.2">
      <c r="AT1600" s="13">
        <v>1597</v>
      </c>
      <c r="AU1600" s="13">
        <f t="shared" si="350"/>
        <v>20</v>
      </c>
      <c r="AV1600" s="14">
        <f t="shared" si="351"/>
        <v>203008</v>
      </c>
      <c r="AW1600" s="14">
        <f t="shared" si="352"/>
        <v>1102030</v>
      </c>
      <c r="AX1600" s="13" t="s">
        <v>816</v>
      </c>
      <c r="AY1600" s="13">
        <f t="shared" si="358"/>
        <v>8</v>
      </c>
      <c r="AZ1600" s="13" t="s">
        <v>837</v>
      </c>
      <c r="BA1600" s="14">
        <f t="shared" si="353"/>
        <v>6</v>
      </c>
      <c r="BB1600" s="14" t="str">
        <f t="shared" si="354"/>
        <v>燕青魂珠-8 等级-6</v>
      </c>
      <c r="BC1600" s="25" t="s">
        <v>43</v>
      </c>
      <c r="BD1600" s="14">
        <f t="shared" si="355"/>
        <v>1760</v>
      </c>
      <c r="BE1600" s="14">
        <f>SUMIFS(BD$4:BD1600,$AU$4:$AU1600,"="&amp;$AU1600,$AY$4:$AY1600,"="&amp;$AY1600)</f>
        <v>5808</v>
      </c>
      <c r="BF1600" s="25" t="s">
        <v>846</v>
      </c>
      <c r="BG1600" s="14">
        <f t="shared" si="356"/>
        <v>880</v>
      </c>
      <c r="BH1600" s="14">
        <f>SUMIFS(BG$4:BG1600,AU$4:AU1600,"="&amp;AU1600,AY$4:AY1600,"="&amp;AY1600)</f>
        <v>2904</v>
      </c>
      <c r="BI1600" s="25" t="s">
        <v>847</v>
      </c>
      <c r="BJ1600" s="14">
        <f t="shared" si="357"/>
        <v>32000</v>
      </c>
      <c r="BK1600" s="14">
        <f>SUMIFS(BJ$4:BJ1600,$AU$4:$AU1600,"="&amp;$AU1600,$AY$4:$AY1600,"="&amp;$AY1600)</f>
        <v>105600</v>
      </c>
    </row>
    <row r="1601" spans="46:63" ht="16.5" x14ac:dyDescent="0.2">
      <c r="AT1601" s="13">
        <v>1598</v>
      </c>
      <c r="AU1601" s="13">
        <f t="shared" si="350"/>
        <v>20</v>
      </c>
      <c r="AV1601" s="14">
        <f t="shared" si="351"/>
        <v>203008</v>
      </c>
      <c r="AW1601" s="14">
        <f t="shared" si="352"/>
        <v>1102030</v>
      </c>
      <c r="AX1601" s="13" t="s">
        <v>816</v>
      </c>
      <c r="AY1601" s="13">
        <f t="shared" si="358"/>
        <v>8</v>
      </c>
      <c r="AZ1601" s="13" t="s">
        <v>837</v>
      </c>
      <c r="BA1601" s="14">
        <f t="shared" si="353"/>
        <v>7</v>
      </c>
      <c r="BB1601" s="14" t="str">
        <f t="shared" si="354"/>
        <v>燕青魂珠-8 等级-7</v>
      </c>
      <c r="BC1601" s="25" t="s">
        <v>43</v>
      </c>
      <c r="BD1601" s="14">
        <f t="shared" si="355"/>
        <v>2112</v>
      </c>
      <c r="BE1601" s="14">
        <f>SUMIFS(BD$4:BD1601,$AU$4:$AU1601,"="&amp;$AU1601,$AY$4:$AY1601,"="&amp;$AY1601)</f>
        <v>7920</v>
      </c>
      <c r="BF1601" s="25" t="s">
        <v>846</v>
      </c>
      <c r="BG1601" s="14">
        <f t="shared" si="356"/>
        <v>1056</v>
      </c>
      <c r="BH1601" s="14">
        <f>SUMIFS(BG$4:BG1601,AU$4:AU1601,"="&amp;AU1601,AY$4:AY1601,"="&amp;AY1601)</f>
        <v>3960</v>
      </c>
      <c r="BI1601" s="25" t="s">
        <v>847</v>
      </c>
      <c r="BJ1601" s="14">
        <f t="shared" si="357"/>
        <v>38400</v>
      </c>
      <c r="BK1601" s="14">
        <f>SUMIFS(BJ$4:BJ1601,$AU$4:$AU1601,"="&amp;$AU1601,$AY$4:$AY1601,"="&amp;$AY1601)</f>
        <v>144000</v>
      </c>
    </row>
    <row r="1602" spans="46:63" ht="16.5" x14ac:dyDescent="0.2">
      <c r="AT1602" s="13">
        <v>1599</v>
      </c>
      <c r="AU1602" s="13">
        <f t="shared" si="350"/>
        <v>20</v>
      </c>
      <c r="AV1602" s="14">
        <f t="shared" si="351"/>
        <v>203008</v>
      </c>
      <c r="AW1602" s="14">
        <f t="shared" si="352"/>
        <v>1102030</v>
      </c>
      <c r="AX1602" s="13" t="s">
        <v>816</v>
      </c>
      <c r="AY1602" s="13">
        <f t="shared" si="358"/>
        <v>8</v>
      </c>
      <c r="AZ1602" s="13" t="s">
        <v>837</v>
      </c>
      <c r="BA1602" s="14">
        <f t="shared" si="353"/>
        <v>8</v>
      </c>
      <c r="BB1602" s="14" t="str">
        <f t="shared" si="354"/>
        <v>燕青魂珠-8 等级-8</v>
      </c>
      <c r="BC1602" s="25" t="s">
        <v>43</v>
      </c>
      <c r="BD1602" s="14">
        <f t="shared" si="355"/>
        <v>2464</v>
      </c>
      <c r="BE1602" s="14">
        <f>SUMIFS(BD$4:BD1602,$AU$4:$AU1602,"="&amp;$AU1602,$AY$4:$AY1602,"="&amp;$AY1602)</f>
        <v>10384</v>
      </c>
      <c r="BF1602" s="25" t="s">
        <v>846</v>
      </c>
      <c r="BG1602" s="14">
        <f t="shared" si="356"/>
        <v>1232</v>
      </c>
      <c r="BH1602" s="14">
        <f>SUMIFS(BG$4:BG1602,AU$4:AU1602,"="&amp;AU1602,AY$4:AY1602,"="&amp;AY1602)</f>
        <v>5192</v>
      </c>
      <c r="BI1602" s="25" t="s">
        <v>847</v>
      </c>
      <c r="BJ1602" s="14">
        <f t="shared" si="357"/>
        <v>44800</v>
      </c>
      <c r="BK1602" s="14">
        <f>SUMIFS(BJ$4:BJ1602,$AU$4:$AU1602,"="&amp;$AU1602,$AY$4:$AY1602,"="&amp;$AY1602)</f>
        <v>188800</v>
      </c>
    </row>
    <row r="1603" spans="46:63" ht="16.5" x14ac:dyDescent="0.2">
      <c r="AT1603" s="13">
        <v>1600</v>
      </c>
      <c r="AU1603" s="13">
        <f t="shared" si="350"/>
        <v>20</v>
      </c>
      <c r="AV1603" s="14">
        <f t="shared" si="351"/>
        <v>203008</v>
      </c>
      <c r="AW1603" s="14">
        <f t="shared" si="352"/>
        <v>1102030</v>
      </c>
      <c r="AX1603" s="13" t="s">
        <v>816</v>
      </c>
      <c r="AY1603" s="13">
        <f t="shared" si="358"/>
        <v>8</v>
      </c>
      <c r="AZ1603" s="13" t="s">
        <v>837</v>
      </c>
      <c r="BA1603" s="14">
        <f t="shared" si="353"/>
        <v>9</v>
      </c>
      <c r="BB1603" s="14" t="str">
        <f t="shared" si="354"/>
        <v>燕青魂珠-8 等级-9</v>
      </c>
      <c r="BC1603" s="25" t="s">
        <v>43</v>
      </c>
      <c r="BD1603" s="14">
        <f t="shared" si="355"/>
        <v>2816</v>
      </c>
      <c r="BE1603" s="14">
        <f>SUMIFS(BD$4:BD1603,$AU$4:$AU1603,"="&amp;$AU1603,$AY$4:$AY1603,"="&amp;$AY1603)</f>
        <v>13200</v>
      </c>
      <c r="BF1603" s="25" t="s">
        <v>846</v>
      </c>
      <c r="BG1603" s="14">
        <f t="shared" si="356"/>
        <v>1408</v>
      </c>
      <c r="BH1603" s="14">
        <f>SUMIFS(BG$4:BG1603,AU$4:AU1603,"="&amp;AU1603,AY$4:AY1603,"="&amp;AY1603)</f>
        <v>6600</v>
      </c>
      <c r="BI1603" s="25" t="s">
        <v>847</v>
      </c>
      <c r="BJ1603" s="14">
        <f t="shared" si="357"/>
        <v>51200</v>
      </c>
      <c r="BK1603" s="14">
        <f>SUMIFS(BJ$4:BJ1603,$AU$4:$AU1603,"="&amp;$AU1603,$AY$4:$AY1603,"="&amp;$AY1603)</f>
        <v>240000</v>
      </c>
    </row>
    <row r="1604" spans="46:63" ht="16.5" x14ac:dyDescent="0.2">
      <c r="AT1604" s="13">
        <v>1601</v>
      </c>
      <c r="AU1604" s="13">
        <f t="shared" si="350"/>
        <v>21</v>
      </c>
      <c r="AV1604" s="14">
        <f t="shared" si="351"/>
        <v>203101</v>
      </c>
      <c r="AW1604" s="14">
        <f t="shared" si="352"/>
        <v>1102031</v>
      </c>
      <c r="AX1604" s="13" t="s">
        <v>816</v>
      </c>
      <c r="AY1604" s="13">
        <f t="shared" si="358"/>
        <v>1</v>
      </c>
      <c r="AZ1604" s="13" t="s">
        <v>837</v>
      </c>
      <c r="BA1604" s="14">
        <f t="shared" si="353"/>
        <v>0</v>
      </c>
      <c r="BB1604" s="14" t="str">
        <f t="shared" si="354"/>
        <v>秦琼魂珠-1 等级-0</v>
      </c>
      <c r="BC1604" s="25" t="s">
        <v>43</v>
      </c>
      <c r="BD1604" s="14">
        <f t="shared" si="355"/>
        <v>0</v>
      </c>
      <c r="BE1604" s="14">
        <f>SUMIFS(BD$4:BD1604,$AU$4:$AU1604,"="&amp;$AU1604,$AY$4:$AY1604,"="&amp;$AY1604)</f>
        <v>0</v>
      </c>
      <c r="BF1604" s="25" t="s">
        <v>846</v>
      </c>
      <c r="BG1604" s="14">
        <f t="shared" si="356"/>
        <v>0</v>
      </c>
      <c r="BH1604" s="14">
        <f>SUMIFS(BG$4:BG1604,AU$4:AU1604,"="&amp;AU1604,AY$4:AY1604,"="&amp;AY1604)</f>
        <v>0</v>
      </c>
      <c r="BI1604" s="25" t="s">
        <v>847</v>
      </c>
      <c r="BJ1604" s="14">
        <f t="shared" si="357"/>
        <v>0</v>
      </c>
      <c r="BK1604" s="14">
        <f>SUMIFS(BJ$4:BJ1604,$AU$4:$AU1604,"="&amp;$AU1604,$AY$4:$AY1604,"="&amp;$AY1604)</f>
        <v>0</v>
      </c>
    </row>
    <row r="1605" spans="46:63" ht="16.5" x14ac:dyDescent="0.2">
      <c r="AT1605" s="13">
        <v>1602</v>
      </c>
      <c r="AU1605" s="13">
        <f t="shared" ref="AU1605:AU1668" si="359">INT((AT1605-1)/80)+1</f>
        <v>21</v>
      </c>
      <c r="AV1605" s="14">
        <f t="shared" ref="AV1605:AV1668" si="360">INDEX($AJ$4:$AJ$203,(AU1605-1)*8+AY1605)</f>
        <v>203101</v>
      </c>
      <c r="AW1605" s="14">
        <f t="shared" ref="AW1605:AW1668" si="361">INDEX($W$4:$W$28,AU1605)</f>
        <v>1102031</v>
      </c>
      <c r="AX1605" s="13" t="s">
        <v>816</v>
      </c>
      <c r="AY1605" s="13">
        <f t="shared" si="358"/>
        <v>1</v>
      </c>
      <c r="AZ1605" s="13" t="s">
        <v>837</v>
      </c>
      <c r="BA1605" s="14">
        <f t="shared" ref="BA1605:BA1668" si="362">AT1605-(AU1605-1)*80-(AY1605-1)*10-1</f>
        <v>1</v>
      </c>
      <c r="BB1605" s="14" t="str">
        <f t="shared" ref="BB1605:BB1668" si="363">INDEX($X$4:$X$28,AU1605)&amp;"魂珠-"&amp;AY1605&amp;" 等级-"&amp;BA1605</f>
        <v>秦琼魂珠-1 等级-1</v>
      </c>
      <c r="BC1605" s="25" t="s">
        <v>43</v>
      </c>
      <c r="BD1605" s="14">
        <f t="shared" ref="BD1605:BD1668" si="364">ROUND(INDEX(Q$4:Q$83,($AY1605-1)*10+$BA1605+1)*INDEX(AC$4:AC$28,$AU1605),0)</f>
        <v>48</v>
      </c>
      <c r="BE1605" s="14">
        <f>SUMIFS(BD$4:BD1605,$AU$4:$AU1605,"="&amp;$AU1605,$AY$4:$AY1605,"="&amp;$AY1605)</f>
        <v>48</v>
      </c>
      <c r="BF1605" s="25" t="s">
        <v>846</v>
      </c>
      <c r="BG1605" s="14">
        <f t="shared" ref="BG1605:BG1668" si="365">ROUND(INDEX(R$4:R$83,($AY1605-1)*10+$BA1605+1)*INDEX(AD$4:AD$28,$AU1605),0)</f>
        <v>24</v>
      </c>
      <c r="BH1605" s="14">
        <f>SUMIFS(BG$4:BG1605,AU$4:AU1605,"="&amp;AU1605,AY$4:AY1605,"="&amp;AY1605)</f>
        <v>24</v>
      </c>
      <c r="BI1605" s="25" t="s">
        <v>847</v>
      </c>
      <c r="BJ1605" s="14">
        <f t="shared" ref="BJ1605:BJ1668" si="366">ROUND(INDEX(S$4:S$83,($AY1605-1)*10+$BA1605+1)*INDEX(AE$4:AE$28,$AU1605),0)</f>
        <v>960</v>
      </c>
      <c r="BK1605" s="14">
        <f>SUMIFS(BJ$4:BJ1605,$AU$4:$AU1605,"="&amp;$AU1605,$AY$4:$AY1605,"="&amp;$AY1605)</f>
        <v>960</v>
      </c>
    </row>
    <row r="1606" spans="46:63" ht="16.5" x14ac:dyDescent="0.2">
      <c r="AT1606" s="13">
        <v>1603</v>
      </c>
      <c r="AU1606" s="13">
        <f t="shared" si="359"/>
        <v>21</v>
      </c>
      <c r="AV1606" s="14">
        <f t="shared" si="360"/>
        <v>203101</v>
      </c>
      <c r="AW1606" s="14">
        <f t="shared" si="361"/>
        <v>1102031</v>
      </c>
      <c r="AX1606" s="13" t="s">
        <v>816</v>
      </c>
      <c r="AY1606" s="13">
        <f t="shared" ref="AY1606:AY1636" si="367">INT(((AT1606-(AU1606-1)*80)-1)/10)+1</f>
        <v>1</v>
      </c>
      <c r="AZ1606" s="13" t="s">
        <v>837</v>
      </c>
      <c r="BA1606" s="14">
        <f t="shared" si="362"/>
        <v>2</v>
      </c>
      <c r="BB1606" s="14" t="str">
        <f t="shared" si="363"/>
        <v>秦琼魂珠-1 等级-2</v>
      </c>
      <c r="BC1606" s="25" t="s">
        <v>43</v>
      </c>
      <c r="BD1606" s="14">
        <f t="shared" si="364"/>
        <v>72</v>
      </c>
      <c r="BE1606" s="14">
        <f>SUMIFS(BD$4:BD1606,$AU$4:$AU1606,"="&amp;$AU1606,$AY$4:$AY1606,"="&amp;$AY1606)</f>
        <v>120</v>
      </c>
      <c r="BF1606" s="25" t="s">
        <v>846</v>
      </c>
      <c r="BG1606" s="14">
        <f t="shared" si="365"/>
        <v>36</v>
      </c>
      <c r="BH1606" s="14">
        <f>SUMIFS(BG$4:BG1606,AU$4:AU1606,"="&amp;AU1606,AY$4:AY1606,"="&amp;AY1606)</f>
        <v>60</v>
      </c>
      <c r="BI1606" s="25" t="s">
        <v>847</v>
      </c>
      <c r="BJ1606" s="14">
        <f t="shared" si="366"/>
        <v>1440</v>
      </c>
      <c r="BK1606" s="14">
        <f>SUMIFS(BJ$4:BJ1606,$AU$4:$AU1606,"="&amp;$AU1606,$AY$4:$AY1606,"="&amp;$AY1606)</f>
        <v>2400</v>
      </c>
    </row>
    <row r="1607" spans="46:63" ht="16.5" x14ac:dyDescent="0.2">
      <c r="AT1607" s="13">
        <v>1604</v>
      </c>
      <c r="AU1607" s="13">
        <f t="shared" si="359"/>
        <v>21</v>
      </c>
      <c r="AV1607" s="14">
        <f t="shared" si="360"/>
        <v>203101</v>
      </c>
      <c r="AW1607" s="14">
        <f t="shared" si="361"/>
        <v>1102031</v>
      </c>
      <c r="AX1607" s="13" t="s">
        <v>816</v>
      </c>
      <c r="AY1607" s="13">
        <f t="shared" si="367"/>
        <v>1</v>
      </c>
      <c r="AZ1607" s="13" t="s">
        <v>837</v>
      </c>
      <c r="BA1607" s="14">
        <f t="shared" si="362"/>
        <v>3</v>
      </c>
      <c r="BB1607" s="14" t="str">
        <f t="shared" si="363"/>
        <v>秦琼魂珠-1 等级-3</v>
      </c>
      <c r="BC1607" s="25" t="s">
        <v>43</v>
      </c>
      <c r="BD1607" s="14">
        <f t="shared" si="364"/>
        <v>96</v>
      </c>
      <c r="BE1607" s="14">
        <f>SUMIFS(BD$4:BD1607,$AU$4:$AU1607,"="&amp;$AU1607,$AY$4:$AY1607,"="&amp;$AY1607)</f>
        <v>216</v>
      </c>
      <c r="BF1607" s="25" t="s">
        <v>846</v>
      </c>
      <c r="BG1607" s="14">
        <f t="shared" si="365"/>
        <v>48</v>
      </c>
      <c r="BH1607" s="14">
        <f>SUMIFS(BG$4:BG1607,AU$4:AU1607,"="&amp;AU1607,AY$4:AY1607,"="&amp;AY1607)</f>
        <v>108</v>
      </c>
      <c r="BI1607" s="25" t="s">
        <v>847</v>
      </c>
      <c r="BJ1607" s="14">
        <f t="shared" si="366"/>
        <v>1920</v>
      </c>
      <c r="BK1607" s="14">
        <f>SUMIFS(BJ$4:BJ1607,$AU$4:$AU1607,"="&amp;$AU1607,$AY$4:$AY1607,"="&amp;$AY1607)</f>
        <v>4320</v>
      </c>
    </row>
    <row r="1608" spans="46:63" ht="16.5" x14ac:dyDescent="0.2">
      <c r="AT1608" s="13">
        <v>1605</v>
      </c>
      <c r="AU1608" s="13">
        <f t="shared" si="359"/>
        <v>21</v>
      </c>
      <c r="AV1608" s="14">
        <f t="shared" si="360"/>
        <v>203101</v>
      </c>
      <c r="AW1608" s="14">
        <f t="shared" si="361"/>
        <v>1102031</v>
      </c>
      <c r="AX1608" s="13" t="s">
        <v>816</v>
      </c>
      <c r="AY1608" s="13">
        <f t="shared" si="367"/>
        <v>1</v>
      </c>
      <c r="AZ1608" s="13" t="s">
        <v>837</v>
      </c>
      <c r="BA1608" s="14">
        <f t="shared" si="362"/>
        <v>4</v>
      </c>
      <c r="BB1608" s="14" t="str">
        <f t="shared" si="363"/>
        <v>秦琼魂珠-1 等级-4</v>
      </c>
      <c r="BC1608" s="25" t="s">
        <v>43</v>
      </c>
      <c r="BD1608" s="14">
        <f t="shared" si="364"/>
        <v>144</v>
      </c>
      <c r="BE1608" s="14">
        <f>SUMIFS(BD$4:BD1608,$AU$4:$AU1608,"="&amp;$AU1608,$AY$4:$AY1608,"="&amp;$AY1608)</f>
        <v>360</v>
      </c>
      <c r="BF1608" s="25" t="s">
        <v>846</v>
      </c>
      <c r="BG1608" s="14">
        <f t="shared" si="365"/>
        <v>72</v>
      </c>
      <c r="BH1608" s="14">
        <f>SUMIFS(BG$4:BG1608,AU$4:AU1608,"="&amp;AU1608,AY$4:AY1608,"="&amp;AY1608)</f>
        <v>180</v>
      </c>
      <c r="BI1608" s="25" t="s">
        <v>847</v>
      </c>
      <c r="BJ1608" s="14">
        <f t="shared" si="366"/>
        <v>2880</v>
      </c>
      <c r="BK1608" s="14">
        <f>SUMIFS(BJ$4:BJ1608,$AU$4:$AU1608,"="&amp;$AU1608,$AY$4:$AY1608,"="&amp;$AY1608)</f>
        <v>7200</v>
      </c>
    </row>
    <row r="1609" spans="46:63" ht="16.5" x14ac:dyDescent="0.2">
      <c r="AT1609" s="13">
        <v>1606</v>
      </c>
      <c r="AU1609" s="13">
        <f t="shared" si="359"/>
        <v>21</v>
      </c>
      <c r="AV1609" s="14">
        <f t="shared" si="360"/>
        <v>203101</v>
      </c>
      <c r="AW1609" s="14">
        <f t="shared" si="361"/>
        <v>1102031</v>
      </c>
      <c r="AX1609" s="13" t="s">
        <v>816</v>
      </c>
      <c r="AY1609" s="13">
        <f t="shared" si="367"/>
        <v>1</v>
      </c>
      <c r="AZ1609" s="13" t="s">
        <v>837</v>
      </c>
      <c r="BA1609" s="14">
        <f t="shared" si="362"/>
        <v>5</v>
      </c>
      <c r="BB1609" s="14" t="str">
        <f t="shared" si="363"/>
        <v>秦琼魂珠-1 等级-5</v>
      </c>
      <c r="BC1609" s="25" t="s">
        <v>43</v>
      </c>
      <c r="BD1609" s="14">
        <f t="shared" si="364"/>
        <v>192</v>
      </c>
      <c r="BE1609" s="14">
        <f>SUMIFS(BD$4:BD1609,$AU$4:$AU1609,"="&amp;$AU1609,$AY$4:$AY1609,"="&amp;$AY1609)</f>
        <v>552</v>
      </c>
      <c r="BF1609" s="25" t="s">
        <v>846</v>
      </c>
      <c r="BG1609" s="14">
        <f t="shared" si="365"/>
        <v>96</v>
      </c>
      <c r="BH1609" s="14">
        <f>SUMIFS(BG$4:BG1609,AU$4:AU1609,"="&amp;AU1609,AY$4:AY1609,"="&amp;AY1609)</f>
        <v>276</v>
      </c>
      <c r="BI1609" s="25" t="s">
        <v>847</v>
      </c>
      <c r="BJ1609" s="14">
        <f t="shared" si="366"/>
        <v>3840</v>
      </c>
      <c r="BK1609" s="14">
        <f>SUMIFS(BJ$4:BJ1609,$AU$4:$AU1609,"="&amp;$AU1609,$AY$4:$AY1609,"="&amp;$AY1609)</f>
        <v>11040</v>
      </c>
    </row>
    <row r="1610" spans="46:63" ht="16.5" x14ac:dyDescent="0.2">
      <c r="AT1610" s="13">
        <v>1607</v>
      </c>
      <c r="AU1610" s="13">
        <f t="shared" si="359"/>
        <v>21</v>
      </c>
      <c r="AV1610" s="14">
        <f t="shared" si="360"/>
        <v>203101</v>
      </c>
      <c r="AW1610" s="14">
        <f t="shared" si="361"/>
        <v>1102031</v>
      </c>
      <c r="AX1610" s="13" t="s">
        <v>816</v>
      </c>
      <c r="AY1610" s="13">
        <f t="shared" si="367"/>
        <v>1</v>
      </c>
      <c r="AZ1610" s="13" t="s">
        <v>837</v>
      </c>
      <c r="BA1610" s="14">
        <f t="shared" si="362"/>
        <v>6</v>
      </c>
      <c r="BB1610" s="14" t="str">
        <f t="shared" si="363"/>
        <v>秦琼魂珠-1 等级-6</v>
      </c>
      <c r="BC1610" s="25" t="s">
        <v>43</v>
      </c>
      <c r="BD1610" s="14">
        <f t="shared" si="364"/>
        <v>240</v>
      </c>
      <c r="BE1610" s="14">
        <f>SUMIFS(BD$4:BD1610,$AU$4:$AU1610,"="&amp;$AU1610,$AY$4:$AY1610,"="&amp;$AY1610)</f>
        <v>792</v>
      </c>
      <c r="BF1610" s="25" t="s">
        <v>846</v>
      </c>
      <c r="BG1610" s="14">
        <f t="shared" si="365"/>
        <v>120</v>
      </c>
      <c r="BH1610" s="14">
        <f>SUMIFS(BG$4:BG1610,AU$4:AU1610,"="&amp;AU1610,AY$4:AY1610,"="&amp;AY1610)</f>
        <v>396</v>
      </c>
      <c r="BI1610" s="25" t="s">
        <v>847</v>
      </c>
      <c r="BJ1610" s="14">
        <f t="shared" si="366"/>
        <v>4800</v>
      </c>
      <c r="BK1610" s="14">
        <f>SUMIFS(BJ$4:BJ1610,$AU$4:$AU1610,"="&amp;$AU1610,$AY$4:$AY1610,"="&amp;$AY1610)</f>
        <v>15840</v>
      </c>
    </row>
    <row r="1611" spans="46:63" ht="16.5" x14ac:dyDescent="0.2">
      <c r="AT1611" s="13">
        <v>1608</v>
      </c>
      <c r="AU1611" s="13">
        <f t="shared" si="359"/>
        <v>21</v>
      </c>
      <c r="AV1611" s="14">
        <f t="shared" si="360"/>
        <v>203101</v>
      </c>
      <c r="AW1611" s="14">
        <f t="shared" si="361"/>
        <v>1102031</v>
      </c>
      <c r="AX1611" s="13" t="s">
        <v>816</v>
      </c>
      <c r="AY1611" s="13">
        <f t="shared" si="367"/>
        <v>1</v>
      </c>
      <c r="AZ1611" s="13" t="s">
        <v>837</v>
      </c>
      <c r="BA1611" s="14">
        <f t="shared" si="362"/>
        <v>7</v>
      </c>
      <c r="BB1611" s="14" t="str">
        <f t="shared" si="363"/>
        <v>秦琼魂珠-1 等级-7</v>
      </c>
      <c r="BC1611" s="25" t="s">
        <v>43</v>
      </c>
      <c r="BD1611" s="14">
        <f t="shared" si="364"/>
        <v>288</v>
      </c>
      <c r="BE1611" s="14">
        <f>SUMIFS(BD$4:BD1611,$AU$4:$AU1611,"="&amp;$AU1611,$AY$4:$AY1611,"="&amp;$AY1611)</f>
        <v>1080</v>
      </c>
      <c r="BF1611" s="25" t="s">
        <v>846</v>
      </c>
      <c r="BG1611" s="14">
        <f t="shared" si="365"/>
        <v>144</v>
      </c>
      <c r="BH1611" s="14">
        <f>SUMIFS(BG$4:BG1611,AU$4:AU1611,"="&amp;AU1611,AY$4:AY1611,"="&amp;AY1611)</f>
        <v>540</v>
      </c>
      <c r="BI1611" s="25" t="s">
        <v>847</v>
      </c>
      <c r="BJ1611" s="14">
        <f t="shared" si="366"/>
        <v>5760</v>
      </c>
      <c r="BK1611" s="14">
        <f>SUMIFS(BJ$4:BJ1611,$AU$4:$AU1611,"="&amp;$AU1611,$AY$4:$AY1611,"="&amp;$AY1611)</f>
        <v>21600</v>
      </c>
    </row>
    <row r="1612" spans="46:63" ht="16.5" x14ac:dyDescent="0.2">
      <c r="AT1612" s="13">
        <v>1609</v>
      </c>
      <c r="AU1612" s="13">
        <f t="shared" si="359"/>
        <v>21</v>
      </c>
      <c r="AV1612" s="14">
        <f t="shared" si="360"/>
        <v>203101</v>
      </c>
      <c r="AW1612" s="14">
        <f t="shared" si="361"/>
        <v>1102031</v>
      </c>
      <c r="AX1612" s="13" t="s">
        <v>816</v>
      </c>
      <c r="AY1612" s="13">
        <f t="shared" si="367"/>
        <v>1</v>
      </c>
      <c r="AZ1612" s="13" t="s">
        <v>837</v>
      </c>
      <c r="BA1612" s="14">
        <f t="shared" si="362"/>
        <v>8</v>
      </c>
      <c r="BB1612" s="14" t="str">
        <f t="shared" si="363"/>
        <v>秦琼魂珠-1 等级-8</v>
      </c>
      <c r="BC1612" s="25" t="s">
        <v>43</v>
      </c>
      <c r="BD1612" s="14">
        <f t="shared" si="364"/>
        <v>336</v>
      </c>
      <c r="BE1612" s="14">
        <f>SUMIFS(BD$4:BD1612,$AU$4:$AU1612,"="&amp;$AU1612,$AY$4:$AY1612,"="&amp;$AY1612)</f>
        <v>1416</v>
      </c>
      <c r="BF1612" s="25" t="s">
        <v>846</v>
      </c>
      <c r="BG1612" s="14">
        <f t="shared" si="365"/>
        <v>168</v>
      </c>
      <c r="BH1612" s="14">
        <f>SUMIFS(BG$4:BG1612,AU$4:AU1612,"="&amp;AU1612,AY$4:AY1612,"="&amp;AY1612)</f>
        <v>708</v>
      </c>
      <c r="BI1612" s="25" t="s">
        <v>847</v>
      </c>
      <c r="BJ1612" s="14">
        <f t="shared" si="366"/>
        <v>6720</v>
      </c>
      <c r="BK1612" s="14">
        <f>SUMIFS(BJ$4:BJ1612,$AU$4:$AU1612,"="&amp;$AU1612,$AY$4:$AY1612,"="&amp;$AY1612)</f>
        <v>28320</v>
      </c>
    </row>
    <row r="1613" spans="46:63" ht="16.5" x14ac:dyDescent="0.2">
      <c r="AT1613" s="13">
        <v>1610</v>
      </c>
      <c r="AU1613" s="13">
        <f t="shared" si="359"/>
        <v>21</v>
      </c>
      <c r="AV1613" s="14">
        <f t="shared" si="360"/>
        <v>203101</v>
      </c>
      <c r="AW1613" s="14">
        <f t="shared" si="361"/>
        <v>1102031</v>
      </c>
      <c r="AX1613" s="13" t="s">
        <v>816</v>
      </c>
      <c r="AY1613" s="13">
        <f t="shared" si="367"/>
        <v>1</v>
      </c>
      <c r="AZ1613" s="13" t="s">
        <v>837</v>
      </c>
      <c r="BA1613" s="14">
        <f t="shared" si="362"/>
        <v>9</v>
      </c>
      <c r="BB1613" s="14" t="str">
        <f t="shared" si="363"/>
        <v>秦琼魂珠-1 等级-9</v>
      </c>
      <c r="BC1613" s="25" t="s">
        <v>43</v>
      </c>
      <c r="BD1613" s="14">
        <f t="shared" si="364"/>
        <v>384</v>
      </c>
      <c r="BE1613" s="14">
        <f>SUMIFS(BD$4:BD1613,$AU$4:$AU1613,"="&amp;$AU1613,$AY$4:$AY1613,"="&amp;$AY1613)</f>
        <v>1800</v>
      </c>
      <c r="BF1613" s="25" t="s">
        <v>846</v>
      </c>
      <c r="BG1613" s="14">
        <f t="shared" si="365"/>
        <v>192</v>
      </c>
      <c r="BH1613" s="14">
        <f>SUMIFS(BG$4:BG1613,AU$4:AU1613,"="&amp;AU1613,AY$4:AY1613,"="&amp;AY1613)</f>
        <v>900</v>
      </c>
      <c r="BI1613" s="25" t="s">
        <v>847</v>
      </c>
      <c r="BJ1613" s="14">
        <f t="shared" si="366"/>
        <v>7680</v>
      </c>
      <c r="BK1613" s="14">
        <f>SUMIFS(BJ$4:BJ1613,$AU$4:$AU1613,"="&amp;$AU1613,$AY$4:$AY1613,"="&amp;$AY1613)</f>
        <v>36000</v>
      </c>
    </row>
    <row r="1614" spans="46:63" ht="16.5" x14ac:dyDescent="0.2">
      <c r="AT1614" s="13">
        <v>1611</v>
      </c>
      <c r="AU1614" s="13">
        <f t="shared" si="359"/>
        <v>21</v>
      </c>
      <c r="AV1614" s="14">
        <f t="shared" si="360"/>
        <v>203102</v>
      </c>
      <c r="AW1614" s="14">
        <f t="shared" si="361"/>
        <v>1102031</v>
      </c>
      <c r="AX1614" s="13" t="s">
        <v>816</v>
      </c>
      <c r="AY1614" s="13">
        <f t="shared" si="367"/>
        <v>2</v>
      </c>
      <c r="AZ1614" s="13" t="s">
        <v>837</v>
      </c>
      <c r="BA1614" s="14">
        <f t="shared" si="362"/>
        <v>0</v>
      </c>
      <c r="BB1614" s="14" t="str">
        <f t="shared" si="363"/>
        <v>秦琼魂珠-2 等级-0</v>
      </c>
      <c r="BC1614" s="25" t="s">
        <v>43</v>
      </c>
      <c r="BD1614" s="14">
        <f t="shared" si="364"/>
        <v>0</v>
      </c>
      <c r="BE1614" s="14">
        <f>SUMIFS(BD$4:BD1614,$AU$4:$AU1614,"="&amp;$AU1614,$AY$4:$AY1614,"="&amp;$AY1614)</f>
        <v>0</v>
      </c>
      <c r="BF1614" s="25" t="s">
        <v>846</v>
      </c>
      <c r="BG1614" s="14">
        <f t="shared" si="365"/>
        <v>0</v>
      </c>
      <c r="BH1614" s="14">
        <f>SUMIFS(BG$4:BG1614,AU$4:AU1614,"="&amp;AU1614,AY$4:AY1614,"="&amp;AY1614)</f>
        <v>0</v>
      </c>
      <c r="BI1614" s="25" t="s">
        <v>847</v>
      </c>
      <c r="BJ1614" s="14">
        <f t="shared" si="366"/>
        <v>0</v>
      </c>
      <c r="BK1614" s="14">
        <f>SUMIFS(BJ$4:BJ1614,$AU$4:$AU1614,"="&amp;$AU1614,$AY$4:$AY1614,"="&amp;$AY1614)</f>
        <v>0</v>
      </c>
    </row>
    <row r="1615" spans="46:63" ht="16.5" x14ac:dyDescent="0.2">
      <c r="AT1615" s="13">
        <v>1612</v>
      </c>
      <c r="AU1615" s="13">
        <f t="shared" si="359"/>
        <v>21</v>
      </c>
      <c r="AV1615" s="14">
        <f t="shared" si="360"/>
        <v>203102</v>
      </c>
      <c r="AW1615" s="14">
        <f t="shared" si="361"/>
        <v>1102031</v>
      </c>
      <c r="AX1615" s="13" t="s">
        <v>816</v>
      </c>
      <c r="AY1615" s="13">
        <f t="shared" si="367"/>
        <v>2</v>
      </c>
      <c r="AZ1615" s="13" t="s">
        <v>837</v>
      </c>
      <c r="BA1615" s="14">
        <f t="shared" si="362"/>
        <v>1</v>
      </c>
      <c r="BB1615" s="14" t="str">
        <f t="shared" si="363"/>
        <v>秦琼魂珠-2 等级-1</v>
      </c>
      <c r="BC1615" s="25" t="s">
        <v>43</v>
      </c>
      <c r="BD1615" s="14">
        <f t="shared" si="364"/>
        <v>60</v>
      </c>
      <c r="BE1615" s="14">
        <f>SUMIFS(BD$4:BD1615,$AU$4:$AU1615,"="&amp;$AU1615,$AY$4:$AY1615,"="&amp;$AY1615)</f>
        <v>60</v>
      </c>
      <c r="BF1615" s="25" t="s">
        <v>846</v>
      </c>
      <c r="BG1615" s="14">
        <f t="shared" si="365"/>
        <v>30</v>
      </c>
      <c r="BH1615" s="14">
        <f>SUMIFS(BG$4:BG1615,AU$4:AU1615,"="&amp;AU1615,AY$4:AY1615,"="&amp;AY1615)</f>
        <v>30</v>
      </c>
      <c r="BI1615" s="25" t="s">
        <v>847</v>
      </c>
      <c r="BJ1615" s="14">
        <f t="shared" si="366"/>
        <v>1200</v>
      </c>
      <c r="BK1615" s="14">
        <f>SUMIFS(BJ$4:BJ1615,$AU$4:$AU1615,"="&amp;$AU1615,$AY$4:$AY1615,"="&amp;$AY1615)</f>
        <v>1200</v>
      </c>
    </row>
    <row r="1616" spans="46:63" ht="16.5" x14ac:dyDescent="0.2">
      <c r="AT1616" s="13">
        <v>1613</v>
      </c>
      <c r="AU1616" s="13">
        <f t="shared" si="359"/>
        <v>21</v>
      </c>
      <c r="AV1616" s="14">
        <f t="shared" si="360"/>
        <v>203102</v>
      </c>
      <c r="AW1616" s="14">
        <f t="shared" si="361"/>
        <v>1102031</v>
      </c>
      <c r="AX1616" s="13" t="s">
        <v>816</v>
      </c>
      <c r="AY1616" s="13">
        <f t="shared" si="367"/>
        <v>2</v>
      </c>
      <c r="AZ1616" s="13" t="s">
        <v>837</v>
      </c>
      <c r="BA1616" s="14">
        <f t="shared" si="362"/>
        <v>2</v>
      </c>
      <c r="BB1616" s="14" t="str">
        <f t="shared" si="363"/>
        <v>秦琼魂珠-2 等级-2</v>
      </c>
      <c r="BC1616" s="25" t="s">
        <v>43</v>
      </c>
      <c r="BD1616" s="14">
        <f t="shared" si="364"/>
        <v>96</v>
      </c>
      <c r="BE1616" s="14">
        <f>SUMIFS(BD$4:BD1616,$AU$4:$AU1616,"="&amp;$AU1616,$AY$4:$AY1616,"="&amp;$AY1616)</f>
        <v>156</v>
      </c>
      <c r="BF1616" s="25" t="s">
        <v>846</v>
      </c>
      <c r="BG1616" s="14">
        <f t="shared" si="365"/>
        <v>48</v>
      </c>
      <c r="BH1616" s="14">
        <f>SUMIFS(BG$4:BG1616,AU$4:AU1616,"="&amp;AU1616,AY$4:AY1616,"="&amp;AY1616)</f>
        <v>78</v>
      </c>
      <c r="BI1616" s="25" t="s">
        <v>847</v>
      </c>
      <c r="BJ1616" s="14">
        <f t="shared" si="366"/>
        <v>1920</v>
      </c>
      <c r="BK1616" s="14">
        <f>SUMIFS(BJ$4:BJ1616,$AU$4:$AU1616,"="&amp;$AU1616,$AY$4:$AY1616,"="&amp;$AY1616)</f>
        <v>3120</v>
      </c>
    </row>
    <row r="1617" spans="46:63" ht="16.5" x14ac:dyDescent="0.2">
      <c r="AT1617" s="13">
        <v>1614</v>
      </c>
      <c r="AU1617" s="13">
        <f t="shared" si="359"/>
        <v>21</v>
      </c>
      <c r="AV1617" s="14">
        <f t="shared" si="360"/>
        <v>203102</v>
      </c>
      <c r="AW1617" s="14">
        <f t="shared" si="361"/>
        <v>1102031</v>
      </c>
      <c r="AX1617" s="13" t="s">
        <v>816</v>
      </c>
      <c r="AY1617" s="13">
        <f t="shared" si="367"/>
        <v>2</v>
      </c>
      <c r="AZ1617" s="13" t="s">
        <v>837</v>
      </c>
      <c r="BA1617" s="14">
        <f t="shared" si="362"/>
        <v>3</v>
      </c>
      <c r="BB1617" s="14" t="str">
        <f t="shared" si="363"/>
        <v>秦琼魂珠-2 等级-3</v>
      </c>
      <c r="BC1617" s="25" t="s">
        <v>43</v>
      </c>
      <c r="BD1617" s="14">
        <f t="shared" si="364"/>
        <v>120</v>
      </c>
      <c r="BE1617" s="14">
        <f>SUMIFS(BD$4:BD1617,$AU$4:$AU1617,"="&amp;$AU1617,$AY$4:$AY1617,"="&amp;$AY1617)</f>
        <v>276</v>
      </c>
      <c r="BF1617" s="25" t="s">
        <v>846</v>
      </c>
      <c r="BG1617" s="14">
        <f t="shared" si="365"/>
        <v>60</v>
      </c>
      <c r="BH1617" s="14">
        <f>SUMIFS(BG$4:BG1617,AU$4:AU1617,"="&amp;AU1617,AY$4:AY1617,"="&amp;AY1617)</f>
        <v>138</v>
      </c>
      <c r="BI1617" s="25" t="s">
        <v>847</v>
      </c>
      <c r="BJ1617" s="14">
        <f t="shared" si="366"/>
        <v>2400</v>
      </c>
      <c r="BK1617" s="14">
        <f>SUMIFS(BJ$4:BJ1617,$AU$4:$AU1617,"="&amp;$AU1617,$AY$4:$AY1617,"="&amp;$AY1617)</f>
        <v>5520</v>
      </c>
    </row>
    <row r="1618" spans="46:63" ht="16.5" x14ac:dyDescent="0.2">
      <c r="AT1618" s="13">
        <v>1615</v>
      </c>
      <c r="AU1618" s="13">
        <f t="shared" si="359"/>
        <v>21</v>
      </c>
      <c r="AV1618" s="14">
        <f t="shared" si="360"/>
        <v>203102</v>
      </c>
      <c r="AW1618" s="14">
        <f t="shared" si="361"/>
        <v>1102031</v>
      </c>
      <c r="AX1618" s="13" t="s">
        <v>816</v>
      </c>
      <c r="AY1618" s="13">
        <f t="shared" si="367"/>
        <v>2</v>
      </c>
      <c r="AZ1618" s="13" t="s">
        <v>837</v>
      </c>
      <c r="BA1618" s="14">
        <f t="shared" si="362"/>
        <v>4</v>
      </c>
      <c r="BB1618" s="14" t="str">
        <f t="shared" si="363"/>
        <v>秦琼魂珠-2 等级-4</v>
      </c>
      <c r="BC1618" s="25" t="s">
        <v>43</v>
      </c>
      <c r="BD1618" s="14">
        <f t="shared" si="364"/>
        <v>192</v>
      </c>
      <c r="BE1618" s="14">
        <f>SUMIFS(BD$4:BD1618,$AU$4:$AU1618,"="&amp;$AU1618,$AY$4:$AY1618,"="&amp;$AY1618)</f>
        <v>468</v>
      </c>
      <c r="BF1618" s="25" t="s">
        <v>846</v>
      </c>
      <c r="BG1618" s="14">
        <f t="shared" si="365"/>
        <v>96</v>
      </c>
      <c r="BH1618" s="14">
        <f>SUMIFS(BG$4:BG1618,AU$4:AU1618,"="&amp;AU1618,AY$4:AY1618,"="&amp;AY1618)</f>
        <v>234</v>
      </c>
      <c r="BI1618" s="25" t="s">
        <v>847</v>
      </c>
      <c r="BJ1618" s="14">
        <f t="shared" si="366"/>
        <v>3840</v>
      </c>
      <c r="BK1618" s="14">
        <f>SUMIFS(BJ$4:BJ1618,$AU$4:$AU1618,"="&amp;$AU1618,$AY$4:$AY1618,"="&amp;$AY1618)</f>
        <v>9360</v>
      </c>
    </row>
    <row r="1619" spans="46:63" ht="16.5" x14ac:dyDescent="0.2">
      <c r="AT1619" s="13">
        <v>1616</v>
      </c>
      <c r="AU1619" s="13">
        <f t="shared" si="359"/>
        <v>21</v>
      </c>
      <c r="AV1619" s="14">
        <f t="shared" si="360"/>
        <v>203102</v>
      </c>
      <c r="AW1619" s="14">
        <f t="shared" si="361"/>
        <v>1102031</v>
      </c>
      <c r="AX1619" s="13" t="s">
        <v>816</v>
      </c>
      <c r="AY1619" s="13">
        <f t="shared" si="367"/>
        <v>2</v>
      </c>
      <c r="AZ1619" s="13" t="s">
        <v>837</v>
      </c>
      <c r="BA1619" s="14">
        <f t="shared" si="362"/>
        <v>5</v>
      </c>
      <c r="BB1619" s="14" t="str">
        <f t="shared" si="363"/>
        <v>秦琼魂珠-2 等级-5</v>
      </c>
      <c r="BC1619" s="25" t="s">
        <v>43</v>
      </c>
      <c r="BD1619" s="14">
        <f t="shared" si="364"/>
        <v>264</v>
      </c>
      <c r="BE1619" s="14">
        <f>SUMIFS(BD$4:BD1619,$AU$4:$AU1619,"="&amp;$AU1619,$AY$4:$AY1619,"="&amp;$AY1619)</f>
        <v>732</v>
      </c>
      <c r="BF1619" s="25" t="s">
        <v>846</v>
      </c>
      <c r="BG1619" s="14">
        <f t="shared" si="365"/>
        <v>132</v>
      </c>
      <c r="BH1619" s="14">
        <f>SUMIFS(BG$4:BG1619,AU$4:AU1619,"="&amp;AU1619,AY$4:AY1619,"="&amp;AY1619)</f>
        <v>366</v>
      </c>
      <c r="BI1619" s="25" t="s">
        <v>847</v>
      </c>
      <c r="BJ1619" s="14">
        <f t="shared" si="366"/>
        <v>5280</v>
      </c>
      <c r="BK1619" s="14">
        <f>SUMIFS(BJ$4:BJ1619,$AU$4:$AU1619,"="&amp;$AU1619,$AY$4:$AY1619,"="&amp;$AY1619)</f>
        <v>14640</v>
      </c>
    </row>
    <row r="1620" spans="46:63" ht="16.5" x14ac:dyDescent="0.2">
      <c r="AT1620" s="13">
        <v>1617</v>
      </c>
      <c r="AU1620" s="13">
        <f t="shared" si="359"/>
        <v>21</v>
      </c>
      <c r="AV1620" s="14">
        <f t="shared" si="360"/>
        <v>203102</v>
      </c>
      <c r="AW1620" s="14">
        <f t="shared" si="361"/>
        <v>1102031</v>
      </c>
      <c r="AX1620" s="13" t="s">
        <v>816</v>
      </c>
      <c r="AY1620" s="13">
        <f t="shared" si="367"/>
        <v>2</v>
      </c>
      <c r="AZ1620" s="13" t="s">
        <v>837</v>
      </c>
      <c r="BA1620" s="14">
        <f t="shared" si="362"/>
        <v>6</v>
      </c>
      <c r="BB1620" s="14" t="str">
        <f t="shared" si="363"/>
        <v>秦琼魂珠-2 等级-6</v>
      </c>
      <c r="BC1620" s="25" t="s">
        <v>43</v>
      </c>
      <c r="BD1620" s="14">
        <f t="shared" si="364"/>
        <v>336</v>
      </c>
      <c r="BE1620" s="14">
        <f>SUMIFS(BD$4:BD1620,$AU$4:$AU1620,"="&amp;$AU1620,$AY$4:$AY1620,"="&amp;$AY1620)</f>
        <v>1068</v>
      </c>
      <c r="BF1620" s="25" t="s">
        <v>846</v>
      </c>
      <c r="BG1620" s="14">
        <f t="shared" si="365"/>
        <v>168</v>
      </c>
      <c r="BH1620" s="14">
        <f>SUMIFS(BG$4:BG1620,AU$4:AU1620,"="&amp;AU1620,AY$4:AY1620,"="&amp;AY1620)</f>
        <v>534</v>
      </c>
      <c r="BI1620" s="25" t="s">
        <v>847</v>
      </c>
      <c r="BJ1620" s="14">
        <f t="shared" si="366"/>
        <v>6720</v>
      </c>
      <c r="BK1620" s="14">
        <f>SUMIFS(BJ$4:BJ1620,$AU$4:$AU1620,"="&amp;$AU1620,$AY$4:$AY1620,"="&amp;$AY1620)</f>
        <v>21360</v>
      </c>
    </row>
    <row r="1621" spans="46:63" ht="16.5" x14ac:dyDescent="0.2">
      <c r="AT1621" s="13">
        <v>1618</v>
      </c>
      <c r="AU1621" s="13">
        <f t="shared" si="359"/>
        <v>21</v>
      </c>
      <c r="AV1621" s="14">
        <f t="shared" si="360"/>
        <v>203102</v>
      </c>
      <c r="AW1621" s="14">
        <f t="shared" si="361"/>
        <v>1102031</v>
      </c>
      <c r="AX1621" s="13" t="s">
        <v>816</v>
      </c>
      <c r="AY1621" s="13">
        <f t="shared" si="367"/>
        <v>2</v>
      </c>
      <c r="AZ1621" s="13" t="s">
        <v>837</v>
      </c>
      <c r="BA1621" s="14">
        <f t="shared" si="362"/>
        <v>7</v>
      </c>
      <c r="BB1621" s="14" t="str">
        <f t="shared" si="363"/>
        <v>秦琼魂珠-2 等级-7</v>
      </c>
      <c r="BC1621" s="25" t="s">
        <v>43</v>
      </c>
      <c r="BD1621" s="14">
        <f t="shared" si="364"/>
        <v>384</v>
      </c>
      <c r="BE1621" s="14">
        <f>SUMIFS(BD$4:BD1621,$AU$4:$AU1621,"="&amp;$AU1621,$AY$4:$AY1621,"="&amp;$AY1621)</f>
        <v>1452</v>
      </c>
      <c r="BF1621" s="25" t="s">
        <v>846</v>
      </c>
      <c r="BG1621" s="14">
        <f t="shared" si="365"/>
        <v>192</v>
      </c>
      <c r="BH1621" s="14">
        <f>SUMIFS(BG$4:BG1621,AU$4:AU1621,"="&amp;AU1621,AY$4:AY1621,"="&amp;AY1621)</f>
        <v>726</v>
      </c>
      <c r="BI1621" s="25" t="s">
        <v>847</v>
      </c>
      <c r="BJ1621" s="14">
        <f t="shared" si="366"/>
        <v>7680</v>
      </c>
      <c r="BK1621" s="14">
        <f>SUMIFS(BJ$4:BJ1621,$AU$4:$AU1621,"="&amp;$AU1621,$AY$4:$AY1621,"="&amp;$AY1621)</f>
        <v>29040</v>
      </c>
    </row>
    <row r="1622" spans="46:63" ht="16.5" x14ac:dyDescent="0.2">
      <c r="AT1622" s="13">
        <v>1619</v>
      </c>
      <c r="AU1622" s="13">
        <f t="shared" si="359"/>
        <v>21</v>
      </c>
      <c r="AV1622" s="14">
        <f t="shared" si="360"/>
        <v>203102</v>
      </c>
      <c r="AW1622" s="14">
        <f t="shared" si="361"/>
        <v>1102031</v>
      </c>
      <c r="AX1622" s="13" t="s">
        <v>816</v>
      </c>
      <c r="AY1622" s="13">
        <f t="shared" si="367"/>
        <v>2</v>
      </c>
      <c r="AZ1622" s="13" t="s">
        <v>837</v>
      </c>
      <c r="BA1622" s="14">
        <f t="shared" si="362"/>
        <v>8</v>
      </c>
      <c r="BB1622" s="14" t="str">
        <f t="shared" si="363"/>
        <v>秦琼魂珠-2 等级-8</v>
      </c>
      <c r="BC1622" s="25" t="s">
        <v>43</v>
      </c>
      <c r="BD1622" s="14">
        <f t="shared" si="364"/>
        <v>456</v>
      </c>
      <c r="BE1622" s="14">
        <f>SUMIFS(BD$4:BD1622,$AU$4:$AU1622,"="&amp;$AU1622,$AY$4:$AY1622,"="&amp;$AY1622)</f>
        <v>1908</v>
      </c>
      <c r="BF1622" s="25" t="s">
        <v>846</v>
      </c>
      <c r="BG1622" s="14">
        <f t="shared" si="365"/>
        <v>228</v>
      </c>
      <c r="BH1622" s="14">
        <f>SUMIFS(BG$4:BG1622,AU$4:AU1622,"="&amp;AU1622,AY$4:AY1622,"="&amp;AY1622)</f>
        <v>954</v>
      </c>
      <c r="BI1622" s="25" t="s">
        <v>847</v>
      </c>
      <c r="BJ1622" s="14">
        <f t="shared" si="366"/>
        <v>9120</v>
      </c>
      <c r="BK1622" s="14">
        <f>SUMIFS(BJ$4:BJ1622,$AU$4:$AU1622,"="&amp;$AU1622,$AY$4:$AY1622,"="&amp;$AY1622)</f>
        <v>38160</v>
      </c>
    </row>
    <row r="1623" spans="46:63" ht="16.5" x14ac:dyDescent="0.2">
      <c r="AT1623" s="13">
        <v>1620</v>
      </c>
      <c r="AU1623" s="13">
        <f t="shared" si="359"/>
        <v>21</v>
      </c>
      <c r="AV1623" s="14">
        <f t="shared" si="360"/>
        <v>203102</v>
      </c>
      <c r="AW1623" s="14">
        <f t="shared" si="361"/>
        <v>1102031</v>
      </c>
      <c r="AX1623" s="13" t="s">
        <v>816</v>
      </c>
      <c r="AY1623" s="13">
        <f t="shared" si="367"/>
        <v>2</v>
      </c>
      <c r="AZ1623" s="13" t="s">
        <v>837</v>
      </c>
      <c r="BA1623" s="14">
        <f t="shared" si="362"/>
        <v>9</v>
      </c>
      <c r="BB1623" s="14" t="str">
        <f t="shared" si="363"/>
        <v>秦琼魂珠-2 等级-9</v>
      </c>
      <c r="BC1623" s="25" t="s">
        <v>43</v>
      </c>
      <c r="BD1623" s="14">
        <f t="shared" si="364"/>
        <v>540</v>
      </c>
      <c r="BE1623" s="14">
        <f>SUMIFS(BD$4:BD1623,$AU$4:$AU1623,"="&amp;$AU1623,$AY$4:$AY1623,"="&amp;$AY1623)</f>
        <v>2448</v>
      </c>
      <c r="BF1623" s="25" t="s">
        <v>846</v>
      </c>
      <c r="BG1623" s="14">
        <f t="shared" si="365"/>
        <v>270</v>
      </c>
      <c r="BH1623" s="14">
        <f>SUMIFS(BG$4:BG1623,AU$4:AU1623,"="&amp;AU1623,AY$4:AY1623,"="&amp;AY1623)</f>
        <v>1224</v>
      </c>
      <c r="BI1623" s="25" t="s">
        <v>847</v>
      </c>
      <c r="BJ1623" s="14">
        <f t="shared" si="366"/>
        <v>10800</v>
      </c>
      <c r="BK1623" s="14">
        <f>SUMIFS(BJ$4:BJ1623,$AU$4:$AU1623,"="&amp;$AU1623,$AY$4:$AY1623,"="&amp;$AY1623)</f>
        <v>48960</v>
      </c>
    </row>
    <row r="1624" spans="46:63" ht="16.5" x14ac:dyDescent="0.2">
      <c r="AT1624" s="13">
        <v>1621</v>
      </c>
      <c r="AU1624" s="13">
        <f t="shared" si="359"/>
        <v>21</v>
      </c>
      <c r="AV1624" s="14">
        <f t="shared" si="360"/>
        <v>203103</v>
      </c>
      <c r="AW1624" s="14">
        <f t="shared" si="361"/>
        <v>1102031</v>
      </c>
      <c r="AX1624" s="13" t="s">
        <v>816</v>
      </c>
      <c r="AY1624" s="13">
        <f t="shared" si="367"/>
        <v>3</v>
      </c>
      <c r="AZ1624" s="13" t="s">
        <v>837</v>
      </c>
      <c r="BA1624" s="14">
        <f t="shared" si="362"/>
        <v>0</v>
      </c>
      <c r="BB1624" s="14" t="str">
        <f t="shared" si="363"/>
        <v>秦琼魂珠-3 等级-0</v>
      </c>
      <c r="BC1624" s="25" t="s">
        <v>43</v>
      </c>
      <c r="BD1624" s="14">
        <f t="shared" si="364"/>
        <v>0</v>
      </c>
      <c r="BE1624" s="14">
        <f>SUMIFS(BD$4:BD1624,$AU$4:$AU1624,"="&amp;$AU1624,$AY$4:$AY1624,"="&amp;$AY1624)</f>
        <v>0</v>
      </c>
      <c r="BF1624" s="25" t="s">
        <v>846</v>
      </c>
      <c r="BG1624" s="14">
        <f t="shared" si="365"/>
        <v>0</v>
      </c>
      <c r="BH1624" s="14">
        <f>SUMIFS(BG$4:BG1624,AU$4:AU1624,"="&amp;AU1624,AY$4:AY1624,"="&amp;AY1624)</f>
        <v>0</v>
      </c>
      <c r="BI1624" s="25" t="s">
        <v>847</v>
      </c>
      <c r="BJ1624" s="14">
        <f t="shared" si="366"/>
        <v>0</v>
      </c>
      <c r="BK1624" s="14">
        <f>SUMIFS(BJ$4:BJ1624,$AU$4:$AU1624,"="&amp;$AU1624,$AY$4:$AY1624,"="&amp;$AY1624)</f>
        <v>0</v>
      </c>
    </row>
    <row r="1625" spans="46:63" ht="16.5" x14ac:dyDescent="0.2">
      <c r="AT1625" s="13">
        <v>1622</v>
      </c>
      <c r="AU1625" s="13">
        <f t="shared" si="359"/>
        <v>21</v>
      </c>
      <c r="AV1625" s="14">
        <f t="shared" si="360"/>
        <v>203103</v>
      </c>
      <c r="AW1625" s="14">
        <f t="shared" si="361"/>
        <v>1102031</v>
      </c>
      <c r="AX1625" s="13" t="s">
        <v>816</v>
      </c>
      <c r="AY1625" s="13">
        <f t="shared" si="367"/>
        <v>3</v>
      </c>
      <c r="AZ1625" s="13" t="s">
        <v>837</v>
      </c>
      <c r="BA1625" s="14">
        <f t="shared" si="362"/>
        <v>1</v>
      </c>
      <c r="BB1625" s="14" t="str">
        <f t="shared" si="363"/>
        <v>秦琼魂珠-3 等级-1</v>
      </c>
      <c r="BC1625" s="25" t="s">
        <v>43</v>
      </c>
      <c r="BD1625" s="14">
        <f t="shared" si="364"/>
        <v>96</v>
      </c>
      <c r="BE1625" s="14">
        <f>SUMIFS(BD$4:BD1625,$AU$4:$AU1625,"="&amp;$AU1625,$AY$4:$AY1625,"="&amp;$AY1625)</f>
        <v>96</v>
      </c>
      <c r="BF1625" s="25" t="s">
        <v>846</v>
      </c>
      <c r="BG1625" s="14">
        <f t="shared" si="365"/>
        <v>48</v>
      </c>
      <c r="BH1625" s="14">
        <f>SUMIFS(BG$4:BG1625,AU$4:AU1625,"="&amp;AU1625,AY$4:AY1625,"="&amp;AY1625)</f>
        <v>48</v>
      </c>
      <c r="BI1625" s="25" t="s">
        <v>847</v>
      </c>
      <c r="BJ1625" s="14">
        <f t="shared" si="366"/>
        <v>1920</v>
      </c>
      <c r="BK1625" s="14">
        <f>SUMIFS(BJ$4:BJ1625,$AU$4:$AU1625,"="&amp;$AU1625,$AY$4:$AY1625,"="&amp;$AY1625)</f>
        <v>1920</v>
      </c>
    </row>
    <row r="1626" spans="46:63" ht="16.5" x14ac:dyDescent="0.2">
      <c r="AT1626" s="13">
        <v>1623</v>
      </c>
      <c r="AU1626" s="13">
        <f t="shared" si="359"/>
        <v>21</v>
      </c>
      <c r="AV1626" s="14">
        <f t="shared" si="360"/>
        <v>203103</v>
      </c>
      <c r="AW1626" s="14">
        <f t="shared" si="361"/>
        <v>1102031</v>
      </c>
      <c r="AX1626" s="13" t="s">
        <v>816</v>
      </c>
      <c r="AY1626" s="13">
        <f t="shared" si="367"/>
        <v>3</v>
      </c>
      <c r="AZ1626" s="13" t="s">
        <v>837</v>
      </c>
      <c r="BA1626" s="14">
        <f t="shared" si="362"/>
        <v>2</v>
      </c>
      <c r="BB1626" s="14" t="str">
        <f t="shared" si="363"/>
        <v>秦琼魂珠-3 等级-2</v>
      </c>
      <c r="BC1626" s="25" t="s">
        <v>43</v>
      </c>
      <c r="BD1626" s="14">
        <f t="shared" si="364"/>
        <v>144</v>
      </c>
      <c r="BE1626" s="14">
        <f>SUMIFS(BD$4:BD1626,$AU$4:$AU1626,"="&amp;$AU1626,$AY$4:$AY1626,"="&amp;$AY1626)</f>
        <v>240</v>
      </c>
      <c r="BF1626" s="25" t="s">
        <v>846</v>
      </c>
      <c r="BG1626" s="14">
        <f t="shared" si="365"/>
        <v>72</v>
      </c>
      <c r="BH1626" s="14">
        <f>SUMIFS(BG$4:BG1626,AU$4:AU1626,"="&amp;AU1626,AY$4:AY1626,"="&amp;AY1626)</f>
        <v>120</v>
      </c>
      <c r="BI1626" s="25" t="s">
        <v>847</v>
      </c>
      <c r="BJ1626" s="14">
        <f t="shared" si="366"/>
        <v>2880</v>
      </c>
      <c r="BK1626" s="14">
        <f>SUMIFS(BJ$4:BJ1626,$AU$4:$AU1626,"="&amp;$AU1626,$AY$4:$AY1626,"="&amp;$AY1626)</f>
        <v>4800</v>
      </c>
    </row>
    <row r="1627" spans="46:63" ht="16.5" x14ac:dyDescent="0.2">
      <c r="AT1627" s="13">
        <v>1624</v>
      </c>
      <c r="AU1627" s="13">
        <f t="shared" si="359"/>
        <v>21</v>
      </c>
      <c r="AV1627" s="14">
        <f t="shared" si="360"/>
        <v>203103</v>
      </c>
      <c r="AW1627" s="14">
        <f t="shared" si="361"/>
        <v>1102031</v>
      </c>
      <c r="AX1627" s="13" t="s">
        <v>816</v>
      </c>
      <c r="AY1627" s="13">
        <f t="shared" si="367"/>
        <v>3</v>
      </c>
      <c r="AZ1627" s="13" t="s">
        <v>837</v>
      </c>
      <c r="BA1627" s="14">
        <f t="shared" si="362"/>
        <v>3</v>
      </c>
      <c r="BB1627" s="14" t="str">
        <f t="shared" si="363"/>
        <v>秦琼魂珠-3 等级-3</v>
      </c>
      <c r="BC1627" s="25" t="s">
        <v>43</v>
      </c>
      <c r="BD1627" s="14">
        <f t="shared" si="364"/>
        <v>192</v>
      </c>
      <c r="BE1627" s="14">
        <f>SUMIFS(BD$4:BD1627,$AU$4:$AU1627,"="&amp;$AU1627,$AY$4:$AY1627,"="&amp;$AY1627)</f>
        <v>432</v>
      </c>
      <c r="BF1627" s="25" t="s">
        <v>846</v>
      </c>
      <c r="BG1627" s="14">
        <f t="shared" si="365"/>
        <v>96</v>
      </c>
      <c r="BH1627" s="14">
        <f>SUMIFS(BG$4:BG1627,AU$4:AU1627,"="&amp;AU1627,AY$4:AY1627,"="&amp;AY1627)</f>
        <v>216</v>
      </c>
      <c r="BI1627" s="25" t="s">
        <v>847</v>
      </c>
      <c r="BJ1627" s="14">
        <f t="shared" si="366"/>
        <v>3840</v>
      </c>
      <c r="BK1627" s="14">
        <f>SUMIFS(BJ$4:BJ1627,$AU$4:$AU1627,"="&amp;$AU1627,$AY$4:$AY1627,"="&amp;$AY1627)</f>
        <v>8640</v>
      </c>
    </row>
    <row r="1628" spans="46:63" ht="16.5" x14ac:dyDescent="0.2">
      <c r="AT1628" s="13">
        <v>1625</v>
      </c>
      <c r="AU1628" s="13">
        <f t="shared" si="359"/>
        <v>21</v>
      </c>
      <c r="AV1628" s="14">
        <f t="shared" si="360"/>
        <v>203103</v>
      </c>
      <c r="AW1628" s="14">
        <f t="shared" si="361"/>
        <v>1102031</v>
      </c>
      <c r="AX1628" s="13" t="s">
        <v>816</v>
      </c>
      <c r="AY1628" s="13">
        <f t="shared" si="367"/>
        <v>3</v>
      </c>
      <c r="AZ1628" s="13" t="s">
        <v>837</v>
      </c>
      <c r="BA1628" s="14">
        <f t="shared" si="362"/>
        <v>4</v>
      </c>
      <c r="BB1628" s="14" t="str">
        <f t="shared" si="363"/>
        <v>秦琼魂珠-3 等级-4</v>
      </c>
      <c r="BC1628" s="25" t="s">
        <v>43</v>
      </c>
      <c r="BD1628" s="14">
        <f t="shared" si="364"/>
        <v>288</v>
      </c>
      <c r="BE1628" s="14">
        <f>SUMIFS(BD$4:BD1628,$AU$4:$AU1628,"="&amp;$AU1628,$AY$4:$AY1628,"="&amp;$AY1628)</f>
        <v>720</v>
      </c>
      <c r="BF1628" s="25" t="s">
        <v>846</v>
      </c>
      <c r="BG1628" s="14">
        <f t="shared" si="365"/>
        <v>144</v>
      </c>
      <c r="BH1628" s="14">
        <f>SUMIFS(BG$4:BG1628,AU$4:AU1628,"="&amp;AU1628,AY$4:AY1628,"="&amp;AY1628)</f>
        <v>360</v>
      </c>
      <c r="BI1628" s="25" t="s">
        <v>847</v>
      </c>
      <c r="BJ1628" s="14">
        <f t="shared" si="366"/>
        <v>5760</v>
      </c>
      <c r="BK1628" s="14">
        <f>SUMIFS(BJ$4:BJ1628,$AU$4:$AU1628,"="&amp;$AU1628,$AY$4:$AY1628,"="&amp;$AY1628)</f>
        <v>14400</v>
      </c>
    </row>
    <row r="1629" spans="46:63" ht="16.5" x14ac:dyDescent="0.2">
      <c r="AT1629" s="13">
        <v>1626</v>
      </c>
      <c r="AU1629" s="13">
        <f t="shared" si="359"/>
        <v>21</v>
      </c>
      <c r="AV1629" s="14">
        <f t="shared" si="360"/>
        <v>203103</v>
      </c>
      <c r="AW1629" s="14">
        <f t="shared" si="361"/>
        <v>1102031</v>
      </c>
      <c r="AX1629" s="13" t="s">
        <v>816</v>
      </c>
      <c r="AY1629" s="13">
        <f t="shared" si="367"/>
        <v>3</v>
      </c>
      <c r="AZ1629" s="13" t="s">
        <v>837</v>
      </c>
      <c r="BA1629" s="14">
        <f t="shared" si="362"/>
        <v>5</v>
      </c>
      <c r="BB1629" s="14" t="str">
        <f t="shared" si="363"/>
        <v>秦琼魂珠-3 等级-5</v>
      </c>
      <c r="BC1629" s="25" t="s">
        <v>43</v>
      </c>
      <c r="BD1629" s="14">
        <f t="shared" si="364"/>
        <v>384</v>
      </c>
      <c r="BE1629" s="14">
        <f>SUMIFS(BD$4:BD1629,$AU$4:$AU1629,"="&amp;$AU1629,$AY$4:$AY1629,"="&amp;$AY1629)</f>
        <v>1104</v>
      </c>
      <c r="BF1629" s="25" t="s">
        <v>846</v>
      </c>
      <c r="BG1629" s="14">
        <f t="shared" si="365"/>
        <v>192</v>
      </c>
      <c r="BH1629" s="14">
        <f>SUMIFS(BG$4:BG1629,AU$4:AU1629,"="&amp;AU1629,AY$4:AY1629,"="&amp;AY1629)</f>
        <v>552</v>
      </c>
      <c r="BI1629" s="25" t="s">
        <v>847</v>
      </c>
      <c r="BJ1629" s="14">
        <f t="shared" si="366"/>
        <v>7680</v>
      </c>
      <c r="BK1629" s="14">
        <f>SUMIFS(BJ$4:BJ1629,$AU$4:$AU1629,"="&amp;$AU1629,$AY$4:$AY1629,"="&amp;$AY1629)</f>
        <v>22080</v>
      </c>
    </row>
    <row r="1630" spans="46:63" ht="16.5" x14ac:dyDescent="0.2">
      <c r="AT1630" s="13">
        <v>1627</v>
      </c>
      <c r="AU1630" s="13">
        <f t="shared" si="359"/>
        <v>21</v>
      </c>
      <c r="AV1630" s="14">
        <f t="shared" si="360"/>
        <v>203103</v>
      </c>
      <c r="AW1630" s="14">
        <f t="shared" si="361"/>
        <v>1102031</v>
      </c>
      <c r="AX1630" s="13" t="s">
        <v>816</v>
      </c>
      <c r="AY1630" s="13">
        <f t="shared" si="367"/>
        <v>3</v>
      </c>
      <c r="AZ1630" s="13" t="s">
        <v>837</v>
      </c>
      <c r="BA1630" s="14">
        <f t="shared" si="362"/>
        <v>6</v>
      </c>
      <c r="BB1630" s="14" t="str">
        <f t="shared" si="363"/>
        <v>秦琼魂珠-3 等级-6</v>
      </c>
      <c r="BC1630" s="25" t="s">
        <v>43</v>
      </c>
      <c r="BD1630" s="14">
        <f t="shared" si="364"/>
        <v>480</v>
      </c>
      <c r="BE1630" s="14">
        <f>SUMIFS(BD$4:BD1630,$AU$4:$AU1630,"="&amp;$AU1630,$AY$4:$AY1630,"="&amp;$AY1630)</f>
        <v>1584</v>
      </c>
      <c r="BF1630" s="25" t="s">
        <v>846</v>
      </c>
      <c r="BG1630" s="14">
        <f t="shared" si="365"/>
        <v>240</v>
      </c>
      <c r="BH1630" s="14">
        <f>SUMIFS(BG$4:BG1630,AU$4:AU1630,"="&amp;AU1630,AY$4:AY1630,"="&amp;AY1630)</f>
        <v>792</v>
      </c>
      <c r="BI1630" s="25" t="s">
        <v>847</v>
      </c>
      <c r="BJ1630" s="14">
        <f t="shared" si="366"/>
        <v>9600</v>
      </c>
      <c r="BK1630" s="14">
        <f>SUMIFS(BJ$4:BJ1630,$AU$4:$AU1630,"="&amp;$AU1630,$AY$4:$AY1630,"="&amp;$AY1630)</f>
        <v>31680</v>
      </c>
    </row>
    <row r="1631" spans="46:63" ht="16.5" x14ac:dyDescent="0.2">
      <c r="AT1631" s="13">
        <v>1628</v>
      </c>
      <c r="AU1631" s="13">
        <f t="shared" si="359"/>
        <v>21</v>
      </c>
      <c r="AV1631" s="14">
        <f t="shared" si="360"/>
        <v>203103</v>
      </c>
      <c r="AW1631" s="14">
        <f t="shared" si="361"/>
        <v>1102031</v>
      </c>
      <c r="AX1631" s="13" t="s">
        <v>816</v>
      </c>
      <c r="AY1631" s="13">
        <f t="shared" si="367"/>
        <v>3</v>
      </c>
      <c r="AZ1631" s="13" t="s">
        <v>837</v>
      </c>
      <c r="BA1631" s="14">
        <f t="shared" si="362"/>
        <v>7</v>
      </c>
      <c r="BB1631" s="14" t="str">
        <f t="shared" si="363"/>
        <v>秦琼魂珠-3 等级-7</v>
      </c>
      <c r="BC1631" s="25" t="s">
        <v>43</v>
      </c>
      <c r="BD1631" s="14">
        <f t="shared" si="364"/>
        <v>576</v>
      </c>
      <c r="BE1631" s="14">
        <f>SUMIFS(BD$4:BD1631,$AU$4:$AU1631,"="&amp;$AU1631,$AY$4:$AY1631,"="&amp;$AY1631)</f>
        <v>2160</v>
      </c>
      <c r="BF1631" s="25" t="s">
        <v>846</v>
      </c>
      <c r="BG1631" s="14">
        <f t="shared" si="365"/>
        <v>288</v>
      </c>
      <c r="BH1631" s="14">
        <f>SUMIFS(BG$4:BG1631,AU$4:AU1631,"="&amp;AU1631,AY$4:AY1631,"="&amp;AY1631)</f>
        <v>1080</v>
      </c>
      <c r="BI1631" s="25" t="s">
        <v>847</v>
      </c>
      <c r="BJ1631" s="14">
        <f t="shared" si="366"/>
        <v>11520</v>
      </c>
      <c r="BK1631" s="14">
        <f>SUMIFS(BJ$4:BJ1631,$AU$4:$AU1631,"="&amp;$AU1631,$AY$4:$AY1631,"="&amp;$AY1631)</f>
        <v>43200</v>
      </c>
    </row>
    <row r="1632" spans="46:63" ht="16.5" x14ac:dyDescent="0.2">
      <c r="AT1632" s="13">
        <v>1629</v>
      </c>
      <c r="AU1632" s="13">
        <f t="shared" si="359"/>
        <v>21</v>
      </c>
      <c r="AV1632" s="14">
        <f t="shared" si="360"/>
        <v>203103</v>
      </c>
      <c r="AW1632" s="14">
        <f t="shared" si="361"/>
        <v>1102031</v>
      </c>
      <c r="AX1632" s="13" t="s">
        <v>816</v>
      </c>
      <c r="AY1632" s="13">
        <f t="shared" si="367"/>
        <v>3</v>
      </c>
      <c r="AZ1632" s="13" t="s">
        <v>837</v>
      </c>
      <c r="BA1632" s="14">
        <f t="shared" si="362"/>
        <v>8</v>
      </c>
      <c r="BB1632" s="14" t="str">
        <f t="shared" si="363"/>
        <v>秦琼魂珠-3 等级-8</v>
      </c>
      <c r="BC1632" s="25" t="s">
        <v>43</v>
      </c>
      <c r="BD1632" s="14">
        <f t="shared" si="364"/>
        <v>672</v>
      </c>
      <c r="BE1632" s="14">
        <f>SUMIFS(BD$4:BD1632,$AU$4:$AU1632,"="&amp;$AU1632,$AY$4:$AY1632,"="&amp;$AY1632)</f>
        <v>2832</v>
      </c>
      <c r="BF1632" s="25" t="s">
        <v>846</v>
      </c>
      <c r="BG1632" s="14">
        <f t="shared" si="365"/>
        <v>336</v>
      </c>
      <c r="BH1632" s="14">
        <f>SUMIFS(BG$4:BG1632,AU$4:AU1632,"="&amp;AU1632,AY$4:AY1632,"="&amp;AY1632)</f>
        <v>1416</v>
      </c>
      <c r="BI1632" s="25" t="s">
        <v>847</v>
      </c>
      <c r="BJ1632" s="14">
        <f t="shared" si="366"/>
        <v>13440</v>
      </c>
      <c r="BK1632" s="14">
        <f>SUMIFS(BJ$4:BJ1632,$AU$4:$AU1632,"="&amp;$AU1632,$AY$4:$AY1632,"="&amp;$AY1632)</f>
        <v>56640</v>
      </c>
    </row>
    <row r="1633" spans="46:63" ht="16.5" x14ac:dyDescent="0.2">
      <c r="AT1633" s="13">
        <v>1630</v>
      </c>
      <c r="AU1633" s="13">
        <f t="shared" si="359"/>
        <v>21</v>
      </c>
      <c r="AV1633" s="14">
        <f t="shared" si="360"/>
        <v>203103</v>
      </c>
      <c r="AW1633" s="14">
        <f t="shared" si="361"/>
        <v>1102031</v>
      </c>
      <c r="AX1633" s="13" t="s">
        <v>816</v>
      </c>
      <c r="AY1633" s="13">
        <f t="shared" si="367"/>
        <v>3</v>
      </c>
      <c r="AZ1633" s="13" t="s">
        <v>837</v>
      </c>
      <c r="BA1633" s="14">
        <f t="shared" si="362"/>
        <v>9</v>
      </c>
      <c r="BB1633" s="14" t="str">
        <f t="shared" si="363"/>
        <v>秦琼魂珠-3 等级-9</v>
      </c>
      <c r="BC1633" s="25" t="s">
        <v>43</v>
      </c>
      <c r="BD1633" s="14">
        <f t="shared" si="364"/>
        <v>768</v>
      </c>
      <c r="BE1633" s="14">
        <f>SUMIFS(BD$4:BD1633,$AU$4:$AU1633,"="&amp;$AU1633,$AY$4:$AY1633,"="&amp;$AY1633)</f>
        <v>3600</v>
      </c>
      <c r="BF1633" s="25" t="s">
        <v>846</v>
      </c>
      <c r="BG1633" s="14">
        <f t="shared" si="365"/>
        <v>384</v>
      </c>
      <c r="BH1633" s="14">
        <f>SUMIFS(BG$4:BG1633,AU$4:AU1633,"="&amp;AU1633,AY$4:AY1633,"="&amp;AY1633)</f>
        <v>1800</v>
      </c>
      <c r="BI1633" s="25" t="s">
        <v>847</v>
      </c>
      <c r="BJ1633" s="14">
        <f t="shared" si="366"/>
        <v>15360</v>
      </c>
      <c r="BK1633" s="14">
        <f>SUMIFS(BJ$4:BJ1633,$AU$4:$AU1633,"="&amp;$AU1633,$AY$4:$AY1633,"="&amp;$AY1633)</f>
        <v>72000</v>
      </c>
    </row>
    <row r="1634" spans="46:63" ht="16.5" x14ac:dyDescent="0.2">
      <c r="AT1634" s="13">
        <v>1631</v>
      </c>
      <c r="AU1634" s="13">
        <f t="shared" si="359"/>
        <v>21</v>
      </c>
      <c r="AV1634" s="14">
        <f t="shared" si="360"/>
        <v>203104</v>
      </c>
      <c r="AW1634" s="14">
        <f t="shared" si="361"/>
        <v>1102031</v>
      </c>
      <c r="AX1634" s="13" t="s">
        <v>816</v>
      </c>
      <c r="AY1634" s="13">
        <f t="shared" si="367"/>
        <v>4</v>
      </c>
      <c r="AZ1634" s="13" t="s">
        <v>837</v>
      </c>
      <c r="BA1634" s="14">
        <f t="shared" si="362"/>
        <v>0</v>
      </c>
      <c r="BB1634" s="14" t="str">
        <f t="shared" si="363"/>
        <v>秦琼魂珠-4 等级-0</v>
      </c>
      <c r="BC1634" s="25" t="s">
        <v>43</v>
      </c>
      <c r="BD1634" s="14">
        <f t="shared" si="364"/>
        <v>0</v>
      </c>
      <c r="BE1634" s="14">
        <f>SUMIFS(BD$4:BD1634,$AU$4:$AU1634,"="&amp;$AU1634,$AY$4:$AY1634,"="&amp;$AY1634)</f>
        <v>0</v>
      </c>
      <c r="BF1634" s="25" t="s">
        <v>846</v>
      </c>
      <c r="BG1634" s="14">
        <f t="shared" si="365"/>
        <v>0</v>
      </c>
      <c r="BH1634" s="14">
        <f>SUMIFS(BG$4:BG1634,AU$4:AU1634,"="&amp;AU1634,AY$4:AY1634,"="&amp;AY1634)</f>
        <v>0</v>
      </c>
      <c r="BI1634" s="25" t="s">
        <v>847</v>
      </c>
      <c r="BJ1634" s="14">
        <f t="shared" si="366"/>
        <v>0</v>
      </c>
      <c r="BK1634" s="14">
        <f>SUMIFS(BJ$4:BJ1634,$AU$4:$AU1634,"="&amp;$AU1634,$AY$4:$AY1634,"="&amp;$AY1634)</f>
        <v>0</v>
      </c>
    </row>
    <row r="1635" spans="46:63" ht="16.5" x14ac:dyDescent="0.2">
      <c r="AT1635" s="13">
        <v>1632</v>
      </c>
      <c r="AU1635" s="13">
        <f t="shared" si="359"/>
        <v>21</v>
      </c>
      <c r="AV1635" s="14">
        <f t="shared" si="360"/>
        <v>203104</v>
      </c>
      <c r="AW1635" s="14">
        <f t="shared" si="361"/>
        <v>1102031</v>
      </c>
      <c r="AX1635" s="13" t="s">
        <v>816</v>
      </c>
      <c r="AY1635" s="13">
        <f t="shared" si="367"/>
        <v>4</v>
      </c>
      <c r="AZ1635" s="13" t="s">
        <v>837</v>
      </c>
      <c r="BA1635" s="14">
        <f t="shared" si="362"/>
        <v>1</v>
      </c>
      <c r="BB1635" s="14" t="str">
        <f t="shared" si="363"/>
        <v>秦琼魂珠-4 等级-1</v>
      </c>
      <c r="BC1635" s="25" t="s">
        <v>43</v>
      </c>
      <c r="BD1635" s="14">
        <f t="shared" si="364"/>
        <v>120</v>
      </c>
      <c r="BE1635" s="14">
        <f>SUMIFS(BD$4:BD1635,$AU$4:$AU1635,"="&amp;$AU1635,$AY$4:$AY1635,"="&amp;$AY1635)</f>
        <v>120</v>
      </c>
      <c r="BF1635" s="25" t="s">
        <v>846</v>
      </c>
      <c r="BG1635" s="14">
        <f t="shared" si="365"/>
        <v>60</v>
      </c>
      <c r="BH1635" s="14">
        <f>SUMIFS(BG$4:BG1635,AU$4:AU1635,"="&amp;AU1635,AY$4:AY1635,"="&amp;AY1635)</f>
        <v>60</v>
      </c>
      <c r="BI1635" s="25" t="s">
        <v>847</v>
      </c>
      <c r="BJ1635" s="14">
        <f t="shared" si="366"/>
        <v>2400</v>
      </c>
      <c r="BK1635" s="14">
        <f>SUMIFS(BJ$4:BJ1635,$AU$4:$AU1635,"="&amp;$AU1635,$AY$4:$AY1635,"="&amp;$AY1635)</f>
        <v>2400</v>
      </c>
    </row>
    <row r="1636" spans="46:63" ht="16.5" x14ac:dyDescent="0.2">
      <c r="AT1636" s="13">
        <v>1633</v>
      </c>
      <c r="AU1636" s="13">
        <f t="shared" si="359"/>
        <v>21</v>
      </c>
      <c r="AV1636" s="14">
        <f t="shared" si="360"/>
        <v>203104</v>
      </c>
      <c r="AW1636" s="14">
        <f t="shared" si="361"/>
        <v>1102031</v>
      </c>
      <c r="AX1636" s="13" t="s">
        <v>816</v>
      </c>
      <c r="AY1636" s="13">
        <f t="shared" si="367"/>
        <v>4</v>
      </c>
      <c r="AZ1636" s="13" t="s">
        <v>837</v>
      </c>
      <c r="BA1636" s="14">
        <f t="shared" si="362"/>
        <v>2</v>
      </c>
      <c r="BB1636" s="14" t="str">
        <f t="shared" si="363"/>
        <v>秦琼魂珠-4 等级-2</v>
      </c>
      <c r="BC1636" s="25" t="s">
        <v>43</v>
      </c>
      <c r="BD1636" s="14">
        <f t="shared" si="364"/>
        <v>192</v>
      </c>
      <c r="BE1636" s="14">
        <f>SUMIFS(BD$4:BD1636,$AU$4:$AU1636,"="&amp;$AU1636,$AY$4:$AY1636,"="&amp;$AY1636)</f>
        <v>312</v>
      </c>
      <c r="BF1636" s="25" t="s">
        <v>846</v>
      </c>
      <c r="BG1636" s="14">
        <f t="shared" si="365"/>
        <v>96</v>
      </c>
      <c r="BH1636" s="14">
        <f>SUMIFS(BG$4:BG1636,AU$4:AU1636,"="&amp;AU1636,AY$4:AY1636,"="&amp;AY1636)</f>
        <v>156</v>
      </c>
      <c r="BI1636" s="25" t="s">
        <v>847</v>
      </c>
      <c r="BJ1636" s="14">
        <f t="shared" si="366"/>
        <v>3840</v>
      </c>
      <c r="BK1636" s="14">
        <f>SUMIFS(BJ$4:BJ1636,$AU$4:$AU1636,"="&amp;$AU1636,$AY$4:$AY1636,"="&amp;$AY1636)</f>
        <v>6240</v>
      </c>
    </row>
    <row r="1637" spans="46:63" ht="16.5" x14ac:dyDescent="0.2">
      <c r="AT1637" s="13">
        <v>1634</v>
      </c>
      <c r="AU1637" s="13">
        <f t="shared" si="359"/>
        <v>21</v>
      </c>
      <c r="AV1637" s="14">
        <f t="shared" si="360"/>
        <v>203104</v>
      </c>
      <c r="AW1637" s="14">
        <f t="shared" si="361"/>
        <v>1102031</v>
      </c>
      <c r="AX1637" s="13" t="s">
        <v>816</v>
      </c>
      <c r="AY1637" s="13">
        <f t="shared" ref="AY1637:AY1683" si="368">INT(((AT1637-(AU1637-1)*80)-1)/10)+1</f>
        <v>4</v>
      </c>
      <c r="AZ1637" s="13" t="s">
        <v>837</v>
      </c>
      <c r="BA1637" s="14">
        <f t="shared" si="362"/>
        <v>3</v>
      </c>
      <c r="BB1637" s="14" t="str">
        <f t="shared" si="363"/>
        <v>秦琼魂珠-4 等级-3</v>
      </c>
      <c r="BC1637" s="25" t="s">
        <v>43</v>
      </c>
      <c r="BD1637" s="14">
        <f t="shared" si="364"/>
        <v>264</v>
      </c>
      <c r="BE1637" s="14">
        <f>SUMIFS(BD$4:BD1637,$AU$4:$AU1637,"="&amp;$AU1637,$AY$4:$AY1637,"="&amp;$AY1637)</f>
        <v>576</v>
      </c>
      <c r="BF1637" s="25" t="s">
        <v>846</v>
      </c>
      <c r="BG1637" s="14">
        <f t="shared" si="365"/>
        <v>132</v>
      </c>
      <c r="BH1637" s="14">
        <f>SUMIFS(BG$4:BG1637,AU$4:AU1637,"="&amp;AU1637,AY$4:AY1637,"="&amp;AY1637)</f>
        <v>288</v>
      </c>
      <c r="BI1637" s="25" t="s">
        <v>847</v>
      </c>
      <c r="BJ1637" s="14">
        <f t="shared" si="366"/>
        <v>5280</v>
      </c>
      <c r="BK1637" s="14">
        <f>SUMIFS(BJ$4:BJ1637,$AU$4:$AU1637,"="&amp;$AU1637,$AY$4:$AY1637,"="&amp;$AY1637)</f>
        <v>11520</v>
      </c>
    </row>
    <row r="1638" spans="46:63" ht="16.5" x14ac:dyDescent="0.2">
      <c r="AT1638" s="13">
        <v>1635</v>
      </c>
      <c r="AU1638" s="13">
        <f t="shared" si="359"/>
        <v>21</v>
      </c>
      <c r="AV1638" s="14">
        <f t="shared" si="360"/>
        <v>203104</v>
      </c>
      <c r="AW1638" s="14">
        <f t="shared" si="361"/>
        <v>1102031</v>
      </c>
      <c r="AX1638" s="13" t="s">
        <v>816</v>
      </c>
      <c r="AY1638" s="13">
        <f t="shared" si="368"/>
        <v>4</v>
      </c>
      <c r="AZ1638" s="13" t="s">
        <v>837</v>
      </c>
      <c r="BA1638" s="14">
        <f t="shared" si="362"/>
        <v>4</v>
      </c>
      <c r="BB1638" s="14" t="str">
        <f t="shared" si="363"/>
        <v>秦琼魂珠-4 等级-4</v>
      </c>
      <c r="BC1638" s="25" t="s">
        <v>43</v>
      </c>
      <c r="BD1638" s="14">
        <f t="shared" si="364"/>
        <v>384</v>
      </c>
      <c r="BE1638" s="14">
        <f>SUMIFS(BD$4:BD1638,$AU$4:$AU1638,"="&amp;$AU1638,$AY$4:$AY1638,"="&amp;$AY1638)</f>
        <v>960</v>
      </c>
      <c r="BF1638" s="25" t="s">
        <v>846</v>
      </c>
      <c r="BG1638" s="14">
        <f t="shared" si="365"/>
        <v>192</v>
      </c>
      <c r="BH1638" s="14">
        <f>SUMIFS(BG$4:BG1638,AU$4:AU1638,"="&amp;AU1638,AY$4:AY1638,"="&amp;AY1638)</f>
        <v>480</v>
      </c>
      <c r="BI1638" s="25" t="s">
        <v>847</v>
      </c>
      <c r="BJ1638" s="14">
        <f t="shared" si="366"/>
        <v>7680</v>
      </c>
      <c r="BK1638" s="14">
        <f>SUMIFS(BJ$4:BJ1638,$AU$4:$AU1638,"="&amp;$AU1638,$AY$4:$AY1638,"="&amp;$AY1638)</f>
        <v>19200</v>
      </c>
    </row>
    <row r="1639" spans="46:63" ht="16.5" x14ac:dyDescent="0.2">
      <c r="AT1639" s="13">
        <v>1636</v>
      </c>
      <c r="AU1639" s="13">
        <f t="shared" si="359"/>
        <v>21</v>
      </c>
      <c r="AV1639" s="14">
        <f t="shared" si="360"/>
        <v>203104</v>
      </c>
      <c r="AW1639" s="14">
        <f t="shared" si="361"/>
        <v>1102031</v>
      </c>
      <c r="AX1639" s="13" t="s">
        <v>816</v>
      </c>
      <c r="AY1639" s="13">
        <f t="shared" si="368"/>
        <v>4</v>
      </c>
      <c r="AZ1639" s="13" t="s">
        <v>837</v>
      </c>
      <c r="BA1639" s="14">
        <f t="shared" si="362"/>
        <v>5</v>
      </c>
      <c r="BB1639" s="14" t="str">
        <f t="shared" si="363"/>
        <v>秦琼魂珠-4 等级-5</v>
      </c>
      <c r="BC1639" s="25" t="s">
        <v>43</v>
      </c>
      <c r="BD1639" s="14">
        <f t="shared" si="364"/>
        <v>504</v>
      </c>
      <c r="BE1639" s="14">
        <f>SUMIFS(BD$4:BD1639,$AU$4:$AU1639,"="&amp;$AU1639,$AY$4:$AY1639,"="&amp;$AY1639)</f>
        <v>1464</v>
      </c>
      <c r="BF1639" s="25" t="s">
        <v>846</v>
      </c>
      <c r="BG1639" s="14">
        <f t="shared" si="365"/>
        <v>252</v>
      </c>
      <c r="BH1639" s="14">
        <f>SUMIFS(BG$4:BG1639,AU$4:AU1639,"="&amp;AU1639,AY$4:AY1639,"="&amp;AY1639)</f>
        <v>732</v>
      </c>
      <c r="BI1639" s="25" t="s">
        <v>847</v>
      </c>
      <c r="BJ1639" s="14">
        <f t="shared" si="366"/>
        <v>10080</v>
      </c>
      <c r="BK1639" s="14">
        <f>SUMIFS(BJ$4:BJ1639,$AU$4:$AU1639,"="&amp;$AU1639,$AY$4:$AY1639,"="&amp;$AY1639)</f>
        <v>29280</v>
      </c>
    </row>
    <row r="1640" spans="46:63" ht="16.5" x14ac:dyDescent="0.2">
      <c r="AT1640" s="13">
        <v>1637</v>
      </c>
      <c r="AU1640" s="13">
        <f t="shared" si="359"/>
        <v>21</v>
      </c>
      <c r="AV1640" s="14">
        <f t="shared" si="360"/>
        <v>203104</v>
      </c>
      <c r="AW1640" s="14">
        <f t="shared" si="361"/>
        <v>1102031</v>
      </c>
      <c r="AX1640" s="13" t="s">
        <v>816</v>
      </c>
      <c r="AY1640" s="13">
        <f t="shared" si="368"/>
        <v>4</v>
      </c>
      <c r="AZ1640" s="13" t="s">
        <v>837</v>
      </c>
      <c r="BA1640" s="14">
        <f t="shared" si="362"/>
        <v>6</v>
      </c>
      <c r="BB1640" s="14" t="str">
        <f t="shared" si="363"/>
        <v>秦琼魂珠-4 等级-6</v>
      </c>
      <c r="BC1640" s="25" t="s">
        <v>43</v>
      </c>
      <c r="BD1640" s="14">
        <f t="shared" si="364"/>
        <v>660</v>
      </c>
      <c r="BE1640" s="14">
        <f>SUMIFS(BD$4:BD1640,$AU$4:$AU1640,"="&amp;$AU1640,$AY$4:$AY1640,"="&amp;$AY1640)</f>
        <v>2124</v>
      </c>
      <c r="BF1640" s="25" t="s">
        <v>846</v>
      </c>
      <c r="BG1640" s="14">
        <f t="shared" si="365"/>
        <v>330</v>
      </c>
      <c r="BH1640" s="14">
        <f>SUMIFS(BG$4:BG1640,AU$4:AU1640,"="&amp;AU1640,AY$4:AY1640,"="&amp;AY1640)</f>
        <v>1062</v>
      </c>
      <c r="BI1640" s="25" t="s">
        <v>847</v>
      </c>
      <c r="BJ1640" s="14">
        <f t="shared" si="366"/>
        <v>13200</v>
      </c>
      <c r="BK1640" s="14">
        <f>SUMIFS(BJ$4:BJ1640,$AU$4:$AU1640,"="&amp;$AU1640,$AY$4:$AY1640,"="&amp;$AY1640)</f>
        <v>42480</v>
      </c>
    </row>
    <row r="1641" spans="46:63" ht="16.5" x14ac:dyDescent="0.2">
      <c r="AT1641" s="13">
        <v>1638</v>
      </c>
      <c r="AU1641" s="13">
        <f t="shared" si="359"/>
        <v>21</v>
      </c>
      <c r="AV1641" s="14">
        <f t="shared" si="360"/>
        <v>203104</v>
      </c>
      <c r="AW1641" s="14">
        <f t="shared" si="361"/>
        <v>1102031</v>
      </c>
      <c r="AX1641" s="13" t="s">
        <v>816</v>
      </c>
      <c r="AY1641" s="13">
        <f t="shared" si="368"/>
        <v>4</v>
      </c>
      <c r="AZ1641" s="13" t="s">
        <v>837</v>
      </c>
      <c r="BA1641" s="14">
        <f t="shared" si="362"/>
        <v>7</v>
      </c>
      <c r="BB1641" s="14" t="str">
        <f t="shared" si="363"/>
        <v>秦琼魂珠-4 等级-7</v>
      </c>
      <c r="BC1641" s="25" t="s">
        <v>43</v>
      </c>
      <c r="BD1641" s="14">
        <f t="shared" si="364"/>
        <v>780</v>
      </c>
      <c r="BE1641" s="14">
        <f>SUMIFS(BD$4:BD1641,$AU$4:$AU1641,"="&amp;$AU1641,$AY$4:$AY1641,"="&amp;$AY1641)</f>
        <v>2904</v>
      </c>
      <c r="BF1641" s="25" t="s">
        <v>846</v>
      </c>
      <c r="BG1641" s="14">
        <f t="shared" si="365"/>
        <v>390</v>
      </c>
      <c r="BH1641" s="14">
        <f>SUMIFS(BG$4:BG1641,AU$4:AU1641,"="&amp;AU1641,AY$4:AY1641,"="&amp;AY1641)</f>
        <v>1452</v>
      </c>
      <c r="BI1641" s="25" t="s">
        <v>847</v>
      </c>
      <c r="BJ1641" s="14">
        <f t="shared" si="366"/>
        <v>15600</v>
      </c>
      <c r="BK1641" s="14">
        <f>SUMIFS(BJ$4:BJ1641,$AU$4:$AU1641,"="&amp;$AU1641,$AY$4:$AY1641,"="&amp;$AY1641)</f>
        <v>58080</v>
      </c>
    </row>
    <row r="1642" spans="46:63" ht="16.5" x14ac:dyDescent="0.2">
      <c r="AT1642" s="13">
        <v>1639</v>
      </c>
      <c r="AU1642" s="13">
        <f t="shared" si="359"/>
        <v>21</v>
      </c>
      <c r="AV1642" s="14">
        <f t="shared" si="360"/>
        <v>203104</v>
      </c>
      <c r="AW1642" s="14">
        <f t="shared" si="361"/>
        <v>1102031</v>
      </c>
      <c r="AX1642" s="13" t="s">
        <v>816</v>
      </c>
      <c r="AY1642" s="13">
        <f t="shared" si="368"/>
        <v>4</v>
      </c>
      <c r="AZ1642" s="13" t="s">
        <v>837</v>
      </c>
      <c r="BA1642" s="14">
        <f t="shared" si="362"/>
        <v>8</v>
      </c>
      <c r="BB1642" s="14" t="str">
        <f t="shared" si="363"/>
        <v>秦琼魂珠-4 等级-8</v>
      </c>
      <c r="BC1642" s="25" t="s">
        <v>43</v>
      </c>
      <c r="BD1642" s="14">
        <f t="shared" si="364"/>
        <v>900</v>
      </c>
      <c r="BE1642" s="14">
        <f>SUMIFS(BD$4:BD1642,$AU$4:$AU1642,"="&amp;$AU1642,$AY$4:$AY1642,"="&amp;$AY1642)</f>
        <v>3804</v>
      </c>
      <c r="BF1642" s="25" t="s">
        <v>846</v>
      </c>
      <c r="BG1642" s="14">
        <f t="shared" si="365"/>
        <v>450</v>
      </c>
      <c r="BH1642" s="14">
        <f>SUMIFS(BG$4:BG1642,AU$4:AU1642,"="&amp;AU1642,AY$4:AY1642,"="&amp;AY1642)</f>
        <v>1902</v>
      </c>
      <c r="BI1642" s="25" t="s">
        <v>847</v>
      </c>
      <c r="BJ1642" s="14">
        <f t="shared" si="366"/>
        <v>18000</v>
      </c>
      <c r="BK1642" s="14">
        <f>SUMIFS(BJ$4:BJ1642,$AU$4:$AU1642,"="&amp;$AU1642,$AY$4:$AY1642,"="&amp;$AY1642)</f>
        <v>76080</v>
      </c>
    </row>
    <row r="1643" spans="46:63" ht="16.5" x14ac:dyDescent="0.2">
      <c r="AT1643" s="13">
        <v>1640</v>
      </c>
      <c r="AU1643" s="13">
        <f t="shared" si="359"/>
        <v>21</v>
      </c>
      <c r="AV1643" s="14">
        <f t="shared" si="360"/>
        <v>203104</v>
      </c>
      <c r="AW1643" s="14">
        <f t="shared" si="361"/>
        <v>1102031</v>
      </c>
      <c r="AX1643" s="13" t="s">
        <v>816</v>
      </c>
      <c r="AY1643" s="13">
        <f t="shared" si="368"/>
        <v>4</v>
      </c>
      <c r="AZ1643" s="13" t="s">
        <v>837</v>
      </c>
      <c r="BA1643" s="14">
        <f t="shared" si="362"/>
        <v>9</v>
      </c>
      <c r="BB1643" s="14" t="str">
        <f t="shared" si="363"/>
        <v>秦琼魂珠-4 等级-9</v>
      </c>
      <c r="BC1643" s="25" t="s">
        <v>43</v>
      </c>
      <c r="BD1643" s="14">
        <f t="shared" si="364"/>
        <v>1020</v>
      </c>
      <c r="BE1643" s="14">
        <f>SUMIFS(BD$4:BD1643,$AU$4:$AU1643,"="&amp;$AU1643,$AY$4:$AY1643,"="&amp;$AY1643)</f>
        <v>4824</v>
      </c>
      <c r="BF1643" s="25" t="s">
        <v>846</v>
      </c>
      <c r="BG1643" s="14">
        <f t="shared" si="365"/>
        <v>510</v>
      </c>
      <c r="BH1643" s="14">
        <f>SUMIFS(BG$4:BG1643,AU$4:AU1643,"="&amp;AU1643,AY$4:AY1643,"="&amp;AY1643)</f>
        <v>2412</v>
      </c>
      <c r="BI1643" s="25" t="s">
        <v>847</v>
      </c>
      <c r="BJ1643" s="14">
        <f t="shared" si="366"/>
        <v>20400</v>
      </c>
      <c r="BK1643" s="14">
        <f>SUMIFS(BJ$4:BJ1643,$AU$4:$AU1643,"="&amp;$AU1643,$AY$4:$AY1643,"="&amp;$AY1643)</f>
        <v>96480</v>
      </c>
    </row>
    <row r="1644" spans="46:63" ht="16.5" x14ac:dyDescent="0.2">
      <c r="AT1644" s="13">
        <v>1641</v>
      </c>
      <c r="AU1644" s="13">
        <f t="shared" si="359"/>
        <v>21</v>
      </c>
      <c r="AV1644" s="14">
        <f t="shared" si="360"/>
        <v>203105</v>
      </c>
      <c r="AW1644" s="14">
        <f t="shared" si="361"/>
        <v>1102031</v>
      </c>
      <c r="AX1644" s="13" t="s">
        <v>816</v>
      </c>
      <c r="AY1644" s="13">
        <f t="shared" si="368"/>
        <v>5</v>
      </c>
      <c r="AZ1644" s="13" t="s">
        <v>837</v>
      </c>
      <c r="BA1644" s="14">
        <f t="shared" si="362"/>
        <v>0</v>
      </c>
      <c r="BB1644" s="14" t="str">
        <f t="shared" si="363"/>
        <v>秦琼魂珠-5 等级-0</v>
      </c>
      <c r="BC1644" s="25" t="s">
        <v>43</v>
      </c>
      <c r="BD1644" s="14">
        <f t="shared" si="364"/>
        <v>0</v>
      </c>
      <c r="BE1644" s="14">
        <f>SUMIFS(BD$4:BD1644,$AU$4:$AU1644,"="&amp;$AU1644,$AY$4:$AY1644,"="&amp;$AY1644)</f>
        <v>0</v>
      </c>
      <c r="BF1644" s="25" t="s">
        <v>846</v>
      </c>
      <c r="BG1644" s="14">
        <f t="shared" si="365"/>
        <v>0</v>
      </c>
      <c r="BH1644" s="14">
        <f>SUMIFS(BG$4:BG1644,AU$4:AU1644,"="&amp;AU1644,AY$4:AY1644,"="&amp;AY1644)</f>
        <v>0</v>
      </c>
      <c r="BI1644" s="25" t="s">
        <v>847</v>
      </c>
      <c r="BJ1644" s="14">
        <f t="shared" si="366"/>
        <v>0</v>
      </c>
      <c r="BK1644" s="14">
        <f>SUMIFS(BJ$4:BJ1644,$AU$4:$AU1644,"="&amp;$AU1644,$AY$4:$AY1644,"="&amp;$AY1644)</f>
        <v>0</v>
      </c>
    </row>
    <row r="1645" spans="46:63" ht="16.5" x14ac:dyDescent="0.2">
      <c r="AT1645" s="13">
        <v>1642</v>
      </c>
      <c r="AU1645" s="13">
        <f t="shared" si="359"/>
        <v>21</v>
      </c>
      <c r="AV1645" s="14">
        <f t="shared" si="360"/>
        <v>203105</v>
      </c>
      <c r="AW1645" s="14">
        <f t="shared" si="361"/>
        <v>1102031</v>
      </c>
      <c r="AX1645" s="13" t="s">
        <v>816</v>
      </c>
      <c r="AY1645" s="13">
        <f t="shared" si="368"/>
        <v>5</v>
      </c>
      <c r="AZ1645" s="13" t="s">
        <v>837</v>
      </c>
      <c r="BA1645" s="14">
        <f t="shared" si="362"/>
        <v>1</v>
      </c>
      <c r="BB1645" s="14" t="str">
        <f t="shared" si="363"/>
        <v>秦琼魂珠-5 等级-1</v>
      </c>
      <c r="BC1645" s="25" t="s">
        <v>43</v>
      </c>
      <c r="BD1645" s="14">
        <f t="shared" si="364"/>
        <v>168</v>
      </c>
      <c r="BE1645" s="14">
        <f>SUMIFS(BD$4:BD1645,$AU$4:$AU1645,"="&amp;$AU1645,$AY$4:$AY1645,"="&amp;$AY1645)</f>
        <v>168</v>
      </c>
      <c r="BF1645" s="25" t="s">
        <v>846</v>
      </c>
      <c r="BG1645" s="14">
        <f t="shared" si="365"/>
        <v>84</v>
      </c>
      <c r="BH1645" s="14">
        <f>SUMIFS(BG$4:BG1645,AU$4:AU1645,"="&amp;AU1645,AY$4:AY1645,"="&amp;AY1645)</f>
        <v>84</v>
      </c>
      <c r="BI1645" s="25" t="s">
        <v>847</v>
      </c>
      <c r="BJ1645" s="14">
        <f t="shared" si="366"/>
        <v>3360</v>
      </c>
      <c r="BK1645" s="14">
        <f>SUMIFS(BJ$4:BJ1645,$AU$4:$AU1645,"="&amp;$AU1645,$AY$4:$AY1645,"="&amp;$AY1645)</f>
        <v>3360</v>
      </c>
    </row>
    <row r="1646" spans="46:63" ht="16.5" x14ac:dyDescent="0.2">
      <c r="AT1646" s="13">
        <v>1643</v>
      </c>
      <c r="AU1646" s="13">
        <f t="shared" si="359"/>
        <v>21</v>
      </c>
      <c r="AV1646" s="14">
        <f t="shared" si="360"/>
        <v>203105</v>
      </c>
      <c r="AW1646" s="14">
        <f t="shared" si="361"/>
        <v>1102031</v>
      </c>
      <c r="AX1646" s="13" t="s">
        <v>816</v>
      </c>
      <c r="AY1646" s="13">
        <f t="shared" si="368"/>
        <v>5</v>
      </c>
      <c r="AZ1646" s="13" t="s">
        <v>837</v>
      </c>
      <c r="BA1646" s="14">
        <f t="shared" si="362"/>
        <v>2</v>
      </c>
      <c r="BB1646" s="14" t="str">
        <f t="shared" si="363"/>
        <v>秦琼魂珠-5 等级-2</v>
      </c>
      <c r="BC1646" s="25" t="s">
        <v>43</v>
      </c>
      <c r="BD1646" s="14">
        <f t="shared" si="364"/>
        <v>240</v>
      </c>
      <c r="BE1646" s="14">
        <f>SUMIFS(BD$4:BD1646,$AU$4:$AU1646,"="&amp;$AU1646,$AY$4:$AY1646,"="&amp;$AY1646)</f>
        <v>408</v>
      </c>
      <c r="BF1646" s="25" t="s">
        <v>846</v>
      </c>
      <c r="BG1646" s="14">
        <f t="shared" si="365"/>
        <v>120</v>
      </c>
      <c r="BH1646" s="14">
        <f>SUMIFS(BG$4:BG1646,AU$4:AU1646,"="&amp;AU1646,AY$4:AY1646,"="&amp;AY1646)</f>
        <v>204</v>
      </c>
      <c r="BI1646" s="25" t="s">
        <v>847</v>
      </c>
      <c r="BJ1646" s="14">
        <f t="shared" si="366"/>
        <v>4800</v>
      </c>
      <c r="BK1646" s="14">
        <f>SUMIFS(BJ$4:BJ1646,$AU$4:$AU1646,"="&amp;$AU1646,$AY$4:$AY1646,"="&amp;$AY1646)</f>
        <v>8160</v>
      </c>
    </row>
    <row r="1647" spans="46:63" ht="16.5" x14ac:dyDescent="0.2">
      <c r="AT1647" s="13">
        <v>1644</v>
      </c>
      <c r="AU1647" s="13">
        <f t="shared" si="359"/>
        <v>21</v>
      </c>
      <c r="AV1647" s="14">
        <f t="shared" si="360"/>
        <v>203105</v>
      </c>
      <c r="AW1647" s="14">
        <f t="shared" si="361"/>
        <v>1102031</v>
      </c>
      <c r="AX1647" s="13" t="s">
        <v>816</v>
      </c>
      <c r="AY1647" s="13">
        <f t="shared" si="368"/>
        <v>5</v>
      </c>
      <c r="AZ1647" s="13" t="s">
        <v>837</v>
      </c>
      <c r="BA1647" s="14">
        <f t="shared" si="362"/>
        <v>3</v>
      </c>
      <c r="BB1647" s="14" t="str">
        <f t="shared" si="363"/>
        <v>秦琼魂珠-5 等级-3</v>
      </c>
      <c r="BC1647" s="25" t="s">
        <v>43</v>
      </c>
      <c r="BD1647" s="14">
        <f t="shared" si="364"/>
        <v>312</v>
      </c>
      <c r="BE1647" s="14">
        <f>SUMIFS(BD$4:BD1647,$AU$4:$AU1647,"="&amp;$AU1647,$AY$4:$AY1647,"="&amp;$AY1647)</f>
        <v>720</v>
      </c>
      <c r="BF1647" s="25" t="s">
        <v>846</v>
      </c>
      <c r="BG1647" s="14">
        <f t="shared" si="365"/>
        <v>156</v>
      </c>
      <c r="BH1647" s="14">
        <f>SUMIFS(BG$4:BG1647,AU$4:AU1647,"="&amp;AU1647,AY$4:AY1647,"="&amp;AY1647)</f>
        <v>360</v>
      </c>
      <c r="BI1647" s="25" t="s">
        <v>847</v>
      </c>
      <c r="BJ1647" s="14">
        <f t="shared" si="366"/>
        <v>6240</v>
      </c>
      <c r="BK1647" s="14">
        <f>SUMIFS(BJ$4:BJ1647,$AU$4:$AU1647,"="&amp;$AU1647,$AY$4:$AY1647,"="&amp;$AY1647)</f>
        <v>14400</v>
      </c>
    </row>
    <row r="1648" spans="46:63" ht="16.5" x14ac:dyDescent="0.2">
      <c r="AT1648" s="13">
        <v>1645</v>
      </c>
      <c r="AU1648" s="13">
        <f t="shared" si="359"/>
        <v>21</v>
      </c>
      <c r="AV1648" s="14">
        <f t="shared" si="360"/>
        <v>203105</v>
      </c>
      <c r="AW1648" s="14">
        <f t="shared" si="361"/>
        <v>1102031</v>
      </c>
      <c r="AX1648" s="13" t="s">
        <v>816</v>
      </c>
      <c r="AY1648" s="13">
        <f t="shared" si="368"/>
        <v>5</v>
      </c>
      <c r="AZ1648" s="13" t="s">
        <v>837</v>
      </c>
      <c r="BA1648" s="14">
        <f t="shared" si="362"/>
        <v>4</v>
      </c>
      <c r="BB1648" s="14" t="str">
        <f t="shared" si="363"/>
        <v>秦琼魂珠-5 等级-4</v>
      </c>
      <c r="BC1648" s="25" t="s">
        <v>43</v>
      </c>
      <c r="BD1648" s="14">
        <f t="shared" si="364"/>
        <v>480</v>
      </c>
      <c r="BE1648" s="14">
        <f>SUMIFS(BD$4:BD1648,$AU$4:$AU1648,"="&amp;$AU1648,$AY$4:$AY1648,"="&amp;$AY1648)</f>
        <v>1200</v>
      </c>
      <c r="BF1648" s="25" t="s">
        <v>846</v>
      </c>
      <c r="BG1648" s="14">
        <f t="shared" si="365"/>
        <v>240</v>
      </c>
      <c r="BH1648" s="14">
        <f>SUMIFS(BG$4:BG1648,AU$4:AU1648,"="&amp;AU1648,AY$4:AY1648,"="&amp;AY1648)</f>
        <v>600</v>
      </c>
      <c r="BI1648" s="25" t="s">
        <v>847</v>
      </c>
      <c r="BJ1648" s="14">
        <f t="shared" si="366"/>
        <v>9600</v>
      </c>
      <c r="BK1648" s="14">
        <f>SUMIFS(BJ$4:BJ1648,$AU$4:$AU1648,"="&amp;$AU1648,$AY$4:$AY1648,"="&amp;$AY1648)</f>
        <v>24000</v>
      </c>
    </row>
    <row r="1649" spans="46:63" ht="16.5" x14ac:dyDescent="0.2">
      <c r="AT1649" s="13">
        <v>1646</v>
      </c>
      <c r="AU1649" s="13">
        <f t="shared" si="359"/>
        <v>21</v>
      </c>
      <c r="AV1649" s="14">
        <f t="shared" si="360"/>
        <v>203105</v>
      </c>
      <c r="AW1649" s="14">
        <f t="shared" si="361"/>
        <v>1102031</v>
      </c>
      <c r="AX1649" s="13" t="s">
        <v>816</v>
      </c>
      <c r="AY1649" s="13">
        <f t="shared" si="368"/>
        <v>5</v>
      </c>
      <c r="AZ1649" s="13" t="s">
        <v>837</v>
      </c>
      <c r="BA1649" s="14">
        <f t="shared" si="362"/>
        <v>5</v>
      </c>
      <c r="BB1649" s="14" t="str">
        <f t="shared" si="363"/>
        <v>秦琼魂珠-5 等级-5</v>
      </c>
      <c r="BC1649" s="25" t="s">
        <v>43</v>
      </c>
      <c r="BD1649" s="14">
        <f t="shared" si="364"/>
        <v>624</v>
      </c>
      <c r="BE1649" s="14">
        <f>SUMIFS(BD$4:BD1649,$AU$4:$AU1649,"="&amp;$AU1649,$AY$4:$AY1649,"="&amp;$AY1649)</f>
        <v>1824</v>
      </c>
      <c r="BF1649" s="25" t="s">
        <v>846</v>
      </c>
      <c r="BG1649" s="14">
        <f t="shared" si="365"/>
        <v>312</v>
      </c>
      <c r="BH1649" s="14">
        <f>SUMIFS(BG$4:BG1649,AU$4:AU1649,"="&amp;AU1649,AY$4:AY1649,"="&amp;AY1649)</f>
        <v>912</v>
      </c>
      <c r="BI1649" s="25" t="s">
        <v>847</v>
      </c>
      <c r="BJ1649" s="14">
        <f t="shared" si="366"/>
        <v>12480</v>
      </c>
      <c r="BK1649" s="14">
        <f>SUMIFS(BJ$4:BJ1649,$AU$4:$AU1649,"="&amp;$AU1649,$AY$4:$AY1649,"="&amp;$AY1649)</f>
        <v>36480</v>
      </c>
    </row>
    <row r="1650" spans="46:63" ht="16.5" x14ac:dyDescent="0.2">
      <c r="AT1650" s="13">
        <v>1647</v>
      </c>
      <c r="AU1650" s="13">
        <f t="shared" si="359"/>
        <v>21</v>
      </c>
      <c r="AV1650" s="14">
        <f t="shared" si="360"/>
        <v>203105</v>
      </c>
      <c r="AW1650" s="14">
        <f t="shared" si="361"/>
        <v>1102031</v>
      </c>
      <c r="AX1650" s="13" t="s">
        <v>816</v>
      </c>
      <c r="AY1650" s="13">
        <f t="shared" si="368"/>
        <v>5</v>
      </c>
      <c r="AZ1650" s="13" t="s">
        <v>837</v>
      </c>
      <c r="BA1650" s="14">
        <f t="shared" si="362"/>
        <v>6</v>
      </c>
      <c r="BB1650" s="14" t="str">
        <f t="shared" si="363"/>
        <v>秦琼魂珠-5 等级-6</v>
      </c>
      <c r="BC1650" s="25" t="s">
        <v>43</v>
      </c>
      <c r="BD1650" s="14">
        <f t="shared" si="364"/>
        <v>780</v>
      </c>
      <c r="BE1650" s="14">
        <f>SUMIFS(BD$4:BD1650,$AU$4:$AU1650,"="&amp;$AU1650,$AY$4:$AY1650,"="&amp;$AY1650)</f>
        <v>2604</v>
      </c>
      <c r="BF1650" s="25" t="s">
        <v>846</v>
      </c>
      <c r="BG1650" s="14">
        <f t="shared" si="365"/>
        <v>390</v>
      </c>
      <c r="BH1650" s="14">
        <f>SUMIFS(BG$4:BG1650,AU$4:AU1650,"="&amp;AU1650,AY$4:AY1650,"="&amp;AY1650)</f>
        <v>1302</v>
      </c>
      <c r="BI1650" s="25" t="s">
        <v>847</v>
      </c>
      <c r="BJ1650" s="14">
        <f t="shared" si="366"/>
        <v>15600</v>
      </c>
      <c r="BK1650" s="14">
        <f>SUMIFS(BJ$4:BJ1650,$AU$4:$AU1650,"="&amp;$AU1650,$AY$4:$AY1650,"="&amp;$AY1650)</f>
        <v>52080</v>
      </c>
    </row>
    <row r="1651" spans="46:63" ht="16.5" x14ac:dyDescent="0.2">
      <c r="AT1651" s="13">
        <v>1648</v>
      </c>
      <c r="AU1651" s="13">
        <f t="shared" si="359"/>
        <v>21</v>
      </c>
      <c r="AV1651" s="14">
        <f t="shared" si="360"/>
        <v>203105</v>
      </c>
      <c r="AW1651" s="14">
        <f t="shared" si="361"/>
        <v>1102031</v>
      </c>
      <c r="AX1651" s="13" t="s">
        <v>816</v>
      </c>
      <c r="AY1651" s="13">
        <f t="shared" si="368"/>
        <v>5</v>
      </c>
      <c r="AZ1651" s="13" t="s">
        <v>837</v>
      </c>
      <c r="BA1651" s="14">
        <f t="shared" si="362"/>
        <v>7</v>
      </c>
      <c r="BB1651" s="14" t="str">
        <f t="shared" si="363"/>
        <v>秦琼魂珠-5 等级-7</v>
      </c>
      <c r="BC1651" s="25" t="s">
        <v>43</v>
      </c>
      <c r="BD1651" s="14">
        <f t="shared" si="364"/>
        <v>960</v>
      </c>
      <c r="BE1651" s="14">
        <f>SUMIFS(BD$4:BD1651,$AU$4:$AU1651,"="&amp;$AU1651,$AY$4:$AY1651,"="&amp;$AY1651)</f>
        <v>3564</v>
      </c>
      <c r="BF1651" s="25" t="s">
        <v>846</v>
      </c>
      <c r="BG1651" s="14">
        <f t="shared" si="365"/>
        <v>480</v>
      </c>
      <c r="BH1651" s="14">
        <f>SUMIFS(BG$4:BG1651,AU$4:AU1651,"="&amp;AU1651,AY$4:AY1651,"="&amp;AY1651)</f>
        <v>1782</v>
      </c>
      <c r="BI1651" s="25" t="s">
        <v>847</v>
      </c>
      <c r="BJ1651" s="14">
        <f t="shared" si="366"/>
        <v>19200</v>
      </c>
      <c r="BK1651" s="14">
        <f>SUMIFS(BJ$4:BJ1651,$AU$4:$AU1651,"="&amp;$AU1651,$AY$4:$AY1651,"="&amp;$AY1651)</f>
        <v>71280</v>
      </c>
    </row>
    <row r="1652" spans="46:63" ht="16.5" x14ac:dyDescent="0.2">
      <c r="AT1652" s="13">
        <v>1649</v>
      </c>
      <c r="AU1652" s="13">
        <f t="shared" si="359"/>
        <v>21</v>
      </c>
      <c r="AV1652" s="14">
        <f t="shared" si="360"/>
        <v>203105</v>
      </c>
      <c r="AW1652" s="14">
        <f t="shared" si="361"/>
        <v>1102031</v>
      </c>
      <c r="AX1652" s="13" t="s">
        <v>816</v>
      </c>
      <c r="AY1652" s="13">
        <f t="shared" si="368"/>
        <v>5</v>
      </c>
      <c r="AZ1652" s="13" t="s">
        <v>837</v>
      </c>
      <c r="BA1652" s="14">
        <f t="shared" si="362"/>
        <v>8</v>
      </c>
      <c r="BB1652" s="14" t="str">
        <f t="shared" si="363"/>
        <v>秦琼魂珠-5 等级-8</v>
      </c>
      <c r="BC1652" s="25" t="s">
        <v>43</v>
      </c>
      <c r="BD1652" s="14">
        <f t="shared" si="364"/>
        <v>1140</v>
      </c>
      <c r="BE1652" s="14">
        <f>SUMIFS(BD$4:BD1652,$AU$4:$AU1652,"="&amp;$AU1652,$AY$4:$AY1652,"="&amp;$AY1652)</f>
        <v>4704</v>
      </c>
      <c r="BF1652" s="25" t="s">
        <v>846</v>
      </c>
      <c r="BG1652" s="14">
        <f t="shared" si="365"/>
        <v>570</v>
      </c>
      <c r="BH1652" s="14">
        <f>SUMIFS(BG$4:BG1652,AU$4:AU1652,"="&amp;AU1652,AY$4:AY1652,"="&amp;AY1652)</f>
        <v>2352</v>
      </c>
      <c r="BI1652" s="25" t="s">
        <v>847</v>
      </c>
      <c r="BJ1652" s="14">
        <f t="shared" si="366"/>
        <v>22800</v>
      </c>
      <c r="BK1652" s="14">
        <f>SUMIFS(BJ$4:BJ1652,$AU$4:$AU1652,"="&amp;$AU1652,$AY$4:$AY1652,"="&amp;$AY1652)</f>
        <v>94080</v>
      </c>
    </row>
    <row r="1653" spans="46:63" ht="16.5" x14ac:dyDescent="0.2">
      <c r="AT1653" s="13">
        <v>1650</v>
      </c>
      <c r="AU1653" s="13">
        <f t="shared" si="359"/>
        <v>21</v>
      </c>
      <c r="AV1653" s="14">
        <f t="shared" si="360"/>
        <v>203105</v>
      </c>
      <c r="AW1653" s="14">
        <f t="shared" si="361"/>
        <v>1102031</v>
      </c>
      <c r="AX1653" s="13" t="s">
        <v>816</v>
      </c>
      <c r="AY1653" s="13">
        <f t="shared" si="368"/>
        <v>5</v>
      </c>
      <c r="AZ1653" s="13" t="s">
        <v>837</v>
      </c>
      <c r="BA1653" s="14">
        <f t="shared" si="362"/>
        <v>9</v>
      </c>
      <c r="BB1653" s="14" t="str">
        <f t="shared" si="363"/>
        <v>秦琼魂珠-5 等级-9</v>
      </c>
      <c r="BC1653" s="25" t="s">
        <v>43</v>
      </c>
      <c r="BD1653" s="14">
        <f t="shared" si="364"/>
        <v>1320</v>
      </c>
      <c r="BE1653" s="14">
        <f>SUMIFS(BD$4:BD1653,$AU$4:$AU1653,"="&amp;$AU1653,$AY$4:$AY1653,"="&amp;$AY1653)</f>
        <v>6024</v>
      </c>
      <c r="BF1653" s="25" t="s">
        <v>846</v>
      </c>
      <c r="BG1653" s="14">
        <f t="shared" si="365"/>
        <v>660</v>
      </c>
      <c r="BH1653" s="14">
        <f>SUMIFS(BG$4:BG1653,AU$4:AU1653,"="&amp;AU1653,AY$4:AY1653,"="&amp;AY1653)</f>
        <v>3012</v>
      </c>
      <c r="BI1653" s="25" t="s">
        <v>847</v>
      </c>
      <c r="BJ1653" s="14">
        <f t="shared" si="366"/>
        <v>26400</v>
      </c>
      <c r="BK1653" s="14">
        <f>SUMIFS(BJ$4:BJ1653,$AU$4:$AU1653,"="&amp;$AU1653,$AY$4:$AY1653,"="&amp;$AY1653)</f>
        <v>120480</v>
      </c>
    </row>
    <row r="1654" spans="46:63" ht="16.5" x14ac:dyDescent="0.2">
      <c r="AT1654" s="13">
        <v>1651</v>
      </c>
      <c r="AU1654" s="13">
        <f t="shared" si="359"/>
        <v>21</v>
      </c>
      <c r="AV1654" s="14">
        <f t="shared" si="360"/>
        <v>203106</v>
      </c>
      <c r="AW1654" s="14">
        <f t="shared" si="361"/>
        <v>1102031</v>
      </c>
      <c r="AX1654" s="13" t="s">
        <v>816</v>
      </c>
      <c r="AY1654" s="13">
        <f t="shared" si="368"/>
        <v>6</v>
      </c>
      <c r="AZ1654" s="13" t="s">
        <v>837</v>
      </c>
      <c r="BA1654" s="14">
        <f t="shared" si="362"/>
        <v>0</v>
      </c>
      <c r="BB1654" s="14" t="str">
        <f t="shared" si="363"/>
        <v>秦琼魂珠-6 等级-0</v>
      </c>
      <c r="BC1654" s="25" t="s">
        <v>43</v>
      </c>
      <c r="BD1654" s="14">
        <f t="shared" si="364"/>
        <v>0</v>
      </c>
      <c r="BE1654" s="14">
        <f>SUMIFS(BD$4:BD1654,$AU$4:$AU1654,"="&amp;$AU1654,$AY$4:$AY1654,"="&amp;$AY1654)</f>
        <v>0</v>
      </c>
      <c r="BF1654" s="25" t="s">
        <v>846</v>
      </c>
      <c r="BG1654" s="14">
        <f t="shared" si="365"/>
        <v>0</v>
      </c>
      <c r="BH1654" s="14">
        <f>SUMIFS(BG$4:BG1654,AU$4:AU1654,"="&amp;AU1654,AY$4:AY1654,"="&amp;AY1654)</f>
        <v>0</v>
      </c>
      <c r="BI1654" s="25" t="s">
        <v>847</v>
      </c>
      <c r="BJ1654" s="14">
        <f t="shared" si="366"/>
        <v>0</v>
      </c>
      <c r="BK1654" s="14">
        <f>SUMIFS(BJ$4:BJ1654,$AU$4:$AU1654,"="&amp;$AU1654,$AY$4:$AY1654,"="&amp;$AY1654)</f>
        <v>0</v>
      </c>
    </row>
    <row r="1655" spans="46:63" ht="16.5" x14ac:dyDescent="0.2">
      <c r="AT1655" s="13">
        <v>1652</v>
      </c>
      <c r="AU1655" s="13">
        <f t="shared" si="359"/>
        <v>21</v>
      </c>
      <c r="AV1655" s="14">
        <f t="shared" si="360"/>
        <v>203106</v>
      </c>
      <c r="AW1655" s="14">
        <f t="shared" si="361"/>
        <v>1102031</v>
      </c>
      <c r="AX1655" s="13" t="s">
        <v>816</v>
      </c>
      <c r="AY1655" s="13">
        <f t="shared" si="368"/>
        <v>6</v>
      </c>
      <c r="AZ1655" s="13" t="s">
        <v>837</v>
      </c>
      <c r="BA1655" s="14">
        <f t="shared" si="362"/>
        <v>1</v>
      </c>
      <c r="BB1655" s="14" t="str">
        <f t="shared" si="363"/>
        <v>秦琼魂珠-6 等级-1</v>
      </c>
      <c r="BC1655" s="25" t="s">
        <v>43</v>
      </c>
      <c r="BD1655" s="14">
        <f t="shared" si="364"/>
        <v>216</v>
      </c>
      <c r="BE1655" s="14">
        <f>SUMIFS(BD$4:BD1655,$AU$4:$AU1655,"="&amp;$AU1655,$AY$4:$AY1655,"="&amp;$AY1655)</f>
        <v>216</v>
      </c>
      <c r="BF1655" s="25" t="s">
        <v>846</v>
      </c>
      <c r="BG1655" s="14">
        <f t="shared" si="365"/>
        <v>108</v>
      </c>
      <c r="BH1655" s="14">
        <f>SUMIFS(BG$4:BG1655,AU$4:AU1655,"="&amp;AU1655,AY$4:AY1655,"="&amp;AY1655)</f>
        <v>108</v>
      </c>
      <c r="BI1655" s="25" t="s">
        <v>847</v>
      </c>
      <c r="BJ1655" s="14">
        <f t="shared" si="366"/>
        <v>4320</v>
      </c>
      <c r="BK1655" s="14">
        <f>SUMIFS(BJ$4:BJ1655,$AU$4:$AU1655,"="&amp;$AU1655,$AY$4:$AY1655,"="&amp;$AY1655)</f>
        <v>4320</v>
      </c>
    </row>
    <row r="1656" spans="46:63" ht="16.5" x14ac:dyDescent="0.2">
      <c r="AT1656" s="13">
        <v>1653</v>
      </c>
      <c r="AU1656" s="13">
        <f t="shared" si="359"/>
        <v>21</v>
      </c>
      <c r="AV1656" s="14">
        <f t="shared" si="360"/>
        <v>203106</v>
      </c>
      <c r="AW1656" s="14">
        <f t="shared" si="361"/>
        <v>1102031</v>
      </c>
      <c r="AX1656" s="13" t="s">
        <v>816</v>
      </c>
      <c r="AY1656" s="13">
        <f t="shared" si="368"/>
        <v>6</v>
      </c>
      <c r="AZ1656" s="13" t="s">
        <v>837</v>
      </c>
      <c r="BA1656" s="14">
        <f t="shared" si="362"/>
        <v>2</v>
      </c>
      <c r="BB1656" s="14" t="str">
        <f t="shared" si="363"/>
        <v>秦琼魂珠-6 等级-2</v>
      </c>
      <c r="BC1656" s="25" t="s">
        <v>43</v>
      </c>
      <c r="BD1656" s="14">
        <f t="shared" si="364"/>
        <v>336</v>
      </c>
      <c r="BE1656" s="14">
        <f>SUMIFS(BD$4:BD1656,$AU$4:$AU1656,"="&amp;$AU1656,$AY$4:$AY1656,"="&amp;$AY1656)</f>
        <v>552</v>
      </c>
      <c r="BF1656" s="25" t="s">
        <v>846</v>
      </c>
      <c r="BG1656" s="14">
        <f t="shared" si="365"/>
        <v>168</v>
      </c>
      <c r="BH1656" s="14">
        <f>SUMIFS(BG$4:BG1656,AU$4:AU1656,"="&amp;AU1656,AY$4:AY1656,"="&amp;AY1656)</f>
        <v>276</v>
      </c>
      <c r="BI1656" s="25" t="s">
        <v>847</v>
      </c>
      <c r="BJ1656" s="14">
        <f t="shared" si="366"/>
        <v>6720</v>
      </c>
      <c r="BK1656" s="14">
        <f>SUMIFS(BJ$4:BJ1656,$AU$4:$AU1656,"="&amp;$AU1656,$AY$4:$AY1656,"="&amp;$AY1656)</f>
        <v>11040</v>
      </c>
    </row>
    <row r="1657" spans="46:63" ht="16.5" x14ac:dyDescent="0.2">
      <c r="AT1657" s="13">
        <v>1654</v>
      </c>
      <c r="AU1657" s="13">
        <f t="shared" si="359"/>
        <v>21</v>
      </c>
      <c r="AV1657" s="14">
        <f t="shared" si="360"/>
        <v>203106</v>
      </c>
      <c r="AW1657" s="14">
        <f t="shared" si="361"/>
        <v>1102031</v>
      </c>
      <c r="AX1657" s="13" t="s">
        <v>816</v>
      </c>
      <c r="AY1657" s="13">
        <f t="shared" si="368"/>
        <v>6</v>
      </c>
      <c r="AZ1657" s="13" t="s">
        <v>837</v>
      </c>
      <c r="BA1657" s="14">
        <f t="shared" si="362"/>
        <v>3</v>
      </c>
      <c r="BB1657" s="14" t="str">
        <f t="shared" si="363"/>
        <v>秦琼魂珠-6 等级-3</v>
      </c>
      <c r="BC1657" s="25" t="s">
        <v>43</v>
      </c>
      <c r="BD1657" s="14">
        <f t="shared" si="364"/>
        <v>450</v>
      </c>
      <c r="BE1657" s="14">
        <f>SUMIFS(BD$4:BD1657,$AU$4:$AU1657,"="&amp;$AU1657,$AY$4:$AY1657,"="&amp;$AY1657)</f>
        <v>1002</v>
      </c>
      <c r="BF1657" s="25" t="s">
        <v>846</v>
      </c>
      <c r="BG1657" s="14">
        <f t="shared" si="365"/>
        <v>225</v>
      </c>
      <c r="BH1657" s="14">
        <f>SUMIFS(BG$4:BG1657,AU$4:AU1657,"="&amp;AU1657,AY$4:AY1657,"="&amp;AY1657)</f>
        <v>501</v>
      </c>
      <c r="BI1657" s="25" t="s">
        <v>847</v>
      </c>
      <c r="BJ1657" s="14">
        <f t="shared" si="366"/>
        <v>9000</v>
      </c>
      <c r="BK1657" s="14">
        <f>SUMIFS(BJ$4:BJ1657,$AU$4:$AU1657,"="&amp;$AU1657,$AY$4:$AY1657,"="&amp;$AY1657)</f>
        <v>20040</v>
      </c>
    </row>
    <row r="1658" spans="46:63" ht="16.5" x14ac:dyDescent="0.2">
      <c r="AT1658" s="13">
        <v>1655</v>
      </c>
      <c r="AU1658" s="13">
        <f t="shared" si="359"/>
        <v>21</v>
      </c>
      <c r="AV1658" s="14">
        <f t="shared" si="360"/>
        <v>203106</v>
      </c>
      <c r="AW1658" s="14">
        <f t="shared" si="361"/>
        <v>1102031</v>
      </c>
      <c r="AX1658" s="13" t="s">
        <v>816</v>
      </c>
      <c r="AY1658" s="13">
        <f t="shared" si="368"/>
        <v>6</v>
      </c>
      <c r="AZ1658" s="13" t="s">
        <v>837</v>
      </c>
      <c r="BA1658" s="14">
        <f t="shared" si="362"/>
        <v>4</v>
      </c>
      <c r="BB1658" s="14" t="str">
        <f t="shared" si="363"/>
        <v>秦琼魂珠-6 等级-4</v>
      </c>
      <c r="BC1658" s="25" t="s">
        <v>43</v>
      </c>
      <c r="BD1658" s="14">
        <f t="shared" si="364"/>
        <v>672</v>
      </c>
      <c r="BE1658" s="14">
        <f>SUMIFS(BD$4:BD1658,$AU$4:$AU1658,"="&amp;$AU1658,$AY$4:$AY1658,"="&amp;$AY1658)</f>
        <v>1674</v>
      </c>
      <c r="BF1658" s="25" t="s">
        <v>846</v>
      </c>
      <c r="BG1658" s="14">
        <f t="shared" si="365"/>
        <v>336</v>
      </c>
      <c r="BH1658" s="14">
        <f>SUMIFS(BG$4:BG1658,AU$4:AU1658,"="&amp;AU1658,AY$4:AY1658,"="&amp;AY1658)</f>
        <v>837</v>
      </c>
      <c r="BI1658" s="25" t="s">
        <v>847</v>
      </c>
      <c r="BJ1658" s="14">
        <f t="shared" si="366"/>
        <v>13440</v>
      </c>
      <c r="BK1658" s="14">
        <f>SUMIFS(BJ$4:BJ1658,$AU$4:$AU1658,"="&amp;$AU1658,$AY$4:$AY1658,"="&amp;$AY1658)</f>
        <v>33480</v>
      </c>
    </row>
    <row r="1659" spans="46:63" ht="16.5" x14ac:dyDescent="0.2">
      <c r="AT1659" s="13">
        <v>1656</v>
      </c>
      <c r="AU1659" s="13">
        <f t="shared" si="359"/>
        <v>21</v>
      </c>
      <c r="AV1659" s="14">
        <f t="shared" si="360"/>
        <v>203106</v>
      </c>
      <c r="AW1659" s="14">
        <f t="shared" si="361"/>
        <v>1102031</v>
      </c>
      <c r="AX1659" s="13" t="s">
        <v>816</v>
      </c>
      <c r="AY1659" s="13">
        <f t="shared" si="368"/>
        <v>6</v>
      </c>
      <c r="AZ1659" s="13" t="s">
        <v>837</v>
      </c>
      <c r="BA1659" s="14">
        <f t="shared" si="362"/>
        <v>5</v>
      </c>
      <c r="BB1659" s="14" t="str">
        <f t="shared" si="363"/>
        <v>秦琼魂珠-6 等级-5</v>
      </c>
      <c r="BC1659" s="25" t="s">
        <v>43</v>
      </c>
      <c r="BD1659" s="14">
        <f t="shared" si="364"/>
        <v>900</v>
      </c>
      <c r="BE1659" s="14">
        <f>SUMIFS(BD$4:BD1659,$AU$4:$AU1659,"="&amp;$AU1659,$AY$4:$AY1659,"="&amp;$AY1659)</f>
        <v>2574</v>
      </c>
      <c r="BF1659" s="25" t="s">
        <v>846</v>
      </c>
      <c r="BG1659" s="14">
        <f t="shared" si="365"/>
        <v>450</v>
      </c>
      <c r="BH1659" s="14">
        <f>SUMIFS(BG$4:BG1659,AU$4:AU1659,"="&amp;AU1659,AY$4:AY1659,"="&amp;AY1659)</f>
        <v>1287</v>
      </c>
      <c r="BI1659" s="25" t="s">
        <v>847</v>
      </c>
      <c r="BJ1659" s="14">
        <f t="shared" si="366"/>
        <v>18000</v>
      </c>
      <c r="BK1659" s="14">
        <f>SUMIFS(BJ$4:BJ1659,$AU$4:$AU1659,"="&amp;$AU1659,$AY$4:$AY1659,"="&amp;$AY1659)</f>
        <v>51480</v>
      </c>
    </row>
    <row r="1660" spans="46:63" ht="16.5" x14ac:dyDescent="0.2">
      <c r="AT1660" s="13">
        <v>1657</v>
      </c>
      <c r="AU1660" s="13">
        <f t="shared" si="359"/>
        <v>21</v>
      </c>
      <c r="AV1660" s="14">
        <f t="shared" si="360"/>
        <v>203106</v>
      </c>
      <c r="AW1660" s="14">
        <f t="shared" si="361"/>
        <v>1102031</v>
      </c>
      <c r="AX1660" s="13" t="s">
        <v>816</v>
      </c>
      <c r="AY1660" s="13">
        <f t="shared" si="368"/>
        <v>6</v>
      </c>
      <c r="AZ1660" s="13" t="s">
        <v>837</v>
      </c>
      <c r="BA1660" s="14">
        <f t="shared" si="362"/>
        <v>6</v>
      </c>
      <c r="BB1660" s="14" t="str">
        <f t="shared" si="363"/>
        <v>秦琼魂珠-6 等级-6</v>
      </c>
      <c r="BC1660" s="25" t="s">
        <v>43</v>
      </c>
      <c r="BD1660" s="14">
        <f t="shared" si="364"/>
        <v>1140</v>
      </c>
      <c r="BE1660" s="14">
        <f>SUMIFS(BD$4:BD1660,$AU$4:$AU1660,"="&amp;$AU1660,$AY$4:$AY1660,"="&amp;$AY1660)</f>
        <v>3714</v>
      </c>
      <c r="BF1660" s="25" t="s">
        <v>846</v>
      </c>
      <c r="BG1660" s="14">
        <f t="shared" si="365"/>
        <v>570</v>
      </c>
      <c r="BH1660" s="14">
        <f>SUMIFS(BG$4:BG1660,AU$4:AU1660,"="&amp;AU1660,AY$4:AY1660,"="&amp;AY1660)</f>
        <v>1857</v>
      </c>
      <c r="BI1660" s="25" t="s">
        <v>847</v>
      </c>
      <c r="BJ1660" s="14">
        <f t="shared" si="366"/>
        <v>22800</v>
      </c>
      <c r="BK1660" s="14">
        <f>SUMIFS(BJ$4:BJ1660,$AU$4:$AU1660,"="&amp;$AU1660,$AY$4:$AY1660,"="&amp;$AY1660)</f>
        <v>74280</v>
      </c>
    </row>
    <row r="1661" spans="46:63" ht="16.5" x14ac:dyDescent="0.2">
      <c r="AT1661" s="13">
        <v>1658</v>
      </c>
      <c r="AU1661" s="13">
        <f t="shared" si="359"/>
        <v>21</v>
      </c>
      <c r="AV1661" s="14">
        <f t="shared" si="360"/>
        <v>203106</v>
      </c>
      <c r="AW1661" s="14">
        <f t="shared" si="361"/>
        <v>1102031</v>
      </c>
      <c r="AX1661" s="13" t="s">
        <v>816</v>
      </c>
      <c r="AY1661" s="13">
        <f t="shared" si="368"/>
        <v>6</v>
      </c>
      <c r="AZ1661" s="13" t="s">
        <v>837</v>
      </c>
      <c r="BA1661" s="14">
        <f t="shared" si="362"/>
        <v>7</v>
      </c>
      <c r="BB1661" s="14" t="str">
        <f t="shared" si="363"/>
        <v>秦琼魂珠-6 等级-7</v>
      </c>
      <c r="BC1661" s="25" t="s">
        <v>43</v>
      </c>
      <c r="BD1661" s="14">
        <f t="shared" si="364"/>
        <v>1380</v>
      </c>
      <c r="BE1661" s="14">
        <f>SUMIFS(BD$4:BD1661,$AU$4:$AU1661,"="&amp;$AU1661,$AY$4:$AY1661,"="&amp;$AY1661)</f>
        <v>5094</v>
      </c>
      <c r="BF1661" s="25" t="s">
        <v>846</v>
      </c>
      <c r="BG1661" s="14">
        <f t="shared" si="365"/>
        <v>690</v>
      </c>
      <c r="BH1661" s="14">
        <f>SUMIFS(BG$4:BG1661,AU$4:AU1661,"="&amp;AU1661,AY$4:AY1661,"="&amp;AY1661)</f>
        <v>2547</v>
      </c>
      <c r="BI1661" s="25" t="s">
        <v>847</v>
      </c>
      <c r="BJ1661" s="14">
        <f t="shared" si="366"/>
        <v>27600</v>
      </c>
      <c r="BK1661" s="14">
        <f>SUMIFS(BJ$4:BJ1661,$AU$4:$AU1661,"="&amp;$AU1661,$AY$4:$AY1661,"="&amp;$AY1661)</f>
        <v>101880</v>
      </c>
    </row>
    <row r="1662" spans="46:63" ht="16.5" x14ac:dyDescent="0.2">
      <c r="AT1662" s="13">
        <v>1659</v>
      </c>
      <c r="AU1662" s="13">
        <f t="shared" si="359"/>
        <v>21</v>
      </c>
      <c r="AV1662" s="14">
        <f t="shared" si="360"/>
        <v>203106</v>
      </c>
      <c r="AW1662" s="14">
        <f t="shared" si="361"/>
        <v>1102031</v>
      </c>
      <c r="AX1662" s="13" t="s">
        <v>816</v>
      </c>
      <c r="AY1662" s="13">
        <f t="shared" si="368"/>
        <v>6</v>
      </c>
      <c r="AZ1662" s="13" t="s">
        <v>837</v>
      </c>
      <c r="BA1662" s="14">
        <f t="shared" si="362"/>
        <v>8</v>
      </c>
      <c r="BB1662" s="14" t="str">
        <f t="shared" si="363"/>
        <v>秦琼魂珠-6 等级-8</v>
      </c>
      <c r="BC1662" s="25" t="s">
        <v>43</v>
      </c>
      <c r="BD1662" s="14">
        <f t="shared" si="364"/>
        <v>1560</v>
      </c>
      <c r="BE1662" s="14">
        <f>SUMIFS(BD$4:BD1662,$AU$4:$AU1662,"="&amp;$AU1662,$AY$4:$AY1662,"="&amp;$AY1662)</f>
        <v>6654</v>
      </c>
      <c r="BF1662" s="25" t="s">
        <v>846</v>
      </c>
      <c r="BG1662" s="14">
        <f t="shared" si="365"/>
        <v>780</v>
      </c>
      <c r="BH1662" s="14">
        <f>SUMIFS(BG$4:BG1662,AU$4:AU1662,"="&amp;AU1662,AY$4:AY1662,"="&amp;AY1662)</f>
        <v>3327</v>
      </c>
      <c r="BI1662" s="25" t="s">
        <v>847</v>
      </c>
      <c r="BJ1662" s="14">
        <f t="shared" si="366"/>
        <v>31200</v>
      </c>
      <c r="BK1662" s="14">
        <f>SUMIFS(BJ$4:BJ1662,$AU$4:$AU1662,"="&amp;$AU1662,$AY$4:$AY1662,"="&amp;$AY1662)</f>
        <v>133080</v>
      </c>
    </row>
    <row r="1663" spans="46:63" ht="16.5" x14ac:dyDescent="0.2">
      <c r="AT1663" s="13">
        <v>1660</v>
      </c>
      <c r="AU1663" s="13">
        <f t="shared" si="359"/>
        <v>21</v>
      </c>
      <c r="AV1663" s="14">
        <f t="shared" si="360"/>
        <v>203106</v>
      </c>
      <c r="AW1663" s="14">
        <f t="shared" si="361"/>
        <v>1102031</v>
      </c>
      <c r="AX1663" s="13" t="s">
        <v>816</v>
      </c>
      <c r="AY1663" s="13">
        <f t="shared" si="368"/>
        <v>6</v>
      </c>
      <c r="AZ1663" s="13" t="s">
        <v>837</v>
      </c>
      <c r="BA1663" s="14">
        <f t="shared" si="362"/>
        <v>9</v>
      </c>
      <c r="BB1663" s="14" t="str">
        <f t="shared" si="363"/>
        <v>秦琼魂珠-6 等级-9</v>
      </c>
      <c r="BC1663" s="25" t="s">
        <v>43</v>
      </c>
      <c r="BD1663" s="14">
        <f t="shared" si="364"/>
        <v>1800</v>
      </c>
      <c r="BE1663" s="14">
        <f>SUMIFS(BD$4:BD1663,$AU$4:$AU1663,"="&amp;$AU1663,$AY$4:$AY1663,"="&amp;$AY1663)</f>
        <v>8454</v>
      </c>
      <c r="BF1663" s="25" t="s">
        <v>846</v>
      </c>
      <c r="BG1663" s="14">
        <f t="shared" si="365"/>
        <v>900</v>
      </c>
      <c r="BH1663" s="14">
        <f>SUMIFS(BG$4:BG1663,AU$4:AU1663,"="&amp;AU1663,AY$4:AY1663,"="&amp;AY1663)</f>
        <v>4227</v>
      </c>
      <c r="BI1663" s="25" t="s">
        <v>847</v>
      </c>
      <c r="BJ1663" s="14">
        <f t="shared" si="366"/>
        <v>36000</v>
      </c>
      <c r="BK1663" s="14">
        <f>SUMIFS(BJ$4:BJ1663,$AU$4:$AU1663,"="&amp;$AU1663,$AY$4:$AY1663,"="&amp;$AY1663)</f>
        <v>169080</v>
      </c>
    </row>
    <row r="1664" spans="46:63" ht="16.5" x14ac:dyDescent="0.2">
      <c r="AT1664" s="13">
        <v>1661</v>
      </c>
      <c r="AU1664" s="13">
        <f t="shared" si="359"/>
        <v>21</v>
      </c>
      <c r="AV1664" s="14">
        <f t="shared" si="360"/>
        <v>203107</v>
      </c>
      <c r="AW1664" s="14">
        <f t="shared" si="361"/>
        <v>1102031</v>
      </c>
      <c r="AX1664" s="13" t="s">
        <v>816</v>
      </c>
      <c r="AY1664" s="13">
        <f t="shared" si="368"/>
        <v>7</v>
      </c>
      <c r="AZ1664" s="13" t="s">
        <v>837</v>
      </c>
      <c r="BA1664" s="14">
        <f t="shared" si="362"/>
        <v>0</v>
      </c>
      <c r="BB1664" s="14" t="str">
        <f t="shared" si="363"/>
        <v>秦琼魂珠-7 等级-0</v>
      </c>
      <c r="BC1664" s="25" t="s">
        <v>43</v>
      </c>
      <c r="BD1664" s="14">
        <f t="shared" si="364"/>
        <v>0</v>
      </c>
      <c r="BE1664" s="14">
        <f>SUMIFS(BD$4:BD1664,$AU$4:$AU1664,"="&amp;$AU1664,$AY$4:$AY1664,"="&amp;$AY1664)</f>
        <v>0</v>
      </c>
      <c r="BF1664" s="25" t="s">
        <v>846</v>
      </c>
      <c r="BG1664" s="14">
        <f t="shared" si="365"/>
        <v>0</v>
      </c>
      <c r="BH1664" s="14">
        <f>SUMIFS(BG$4:BG1664,AU$4:AU1664,"="&amp;AU1664,AY$4:AY1664,"="&amp;AY1664)</f>
        <v>0</v>
      </c>
      <c r="BI1664" s="25" t="s">
        <v>847</v>
      </c>
      <c r="BJ1664" s="14">
        <f t="shared" si="366"/>
        <v>0</v>
      </c>
      <c r="BK1664" s="14">
        <f>SUMIFS(BJ$4:BJ1664,$AU$4:$AU1664,"="&amp;$AU1664,$AY$4:$AY1664,"="&amp;$AY1664)</f>
        <v>0</v>
      </c>
    </row>
    <row r="1665" spans="46:63" ht="16.5" x14ac:dyDescent="0.2">
      <c r="AT1665" s="13">
        <v>1662</v>
      </c>
      <c r="AU1665" s="13">
        <f t="shared" si="359"/>
        <v>21</v>
      </c>
      <c r="AV1665" s="14">
        <f t="shared" si="360"/>
        <v>203107</v>
      </c>
      <c r="AW1665" s="14">
        <f t="shared" si="361"/>
        <v>1102031</v>
      </c>
      <c r="AX1665" s="13" t="s">
        <v>816</v>
      </c>
      <c r="AY1665" s="13">
        <f t="shared" si="368"/>
        <v>7</v>
      </c>
      <c r="AZ1665" s="13" t="s">
        <v>837</v>
      </c>
      <c r="BA1665" s="14">
        <f t="shared" si="362"/>
        <v>1</v>
      </c>
      <c r="BB1665" s="14" t="str">
        <f t="shared" si="363"/>
        <v>秦琼魂珠-7 等级-1</v>
      </c>
      <c r="BC1665" s="25" t="s">
        <v>43</v>
      </c>
      <c r="BD1665" s="14">
        <f t="shared" si="364"/>
        <v>288</v>
      </c>
      <c r="BE1665" s="14">
        <f>SUMIFS(BD$4:BD1665,$AU$4:$AU1665,"="&amp;$AU1665,$AY$4:$AY1665,"="&amp;$AY1665)</f>
        <v>288</v>
      </c>
      <c r="BF1665" s="25" t="s">
        <v>846</v>
      </c>
      <c r="BG1665" s="14">
        <f t="shared" si="365"/>
        <v>144</v>
      </c>
      <c r="BH1665" s="14">
        <f>SUMIFS(BG$4:BG1665,AU$4:AU1665,"="&amp;AU1665,AY$4:AY1665,"="&amp;AY1665)</f>
        <v>144</v>
      </c>
      <c r="BI1665" s="25" t="s">
        <v>847</v>
      </c>
      <c r="BJ1665" s="14">
        <f t="shared" si="366"/>
        <v>5760</v>
      </c>
      <c r="BK1665" s="14">
        <f>SUMIFS(BJ$4:BJ1665,$AU$4:$AU1665,"="&amp;$AU1665,$AY$4:$AY1665,"="&amp;$AY1665)</f>
        <v>5760</v>
      </c>
    </row>
    <row r="1666" spans="46:63" ht="16.5" x14ac:dyDescent="0.2">
      <c r="AT1666" s="13">
        <v>1663</v>
      </c>
      <c r="AU1666" s="13">
        <f t="shared" si="359"/>
        <v>21</v>
      </c>
      <c r="AV1666" s="14">
        <f t="shared" si="360"/>
        <v>203107</v>
      </c>
      <c r="AW1666" s="14">
        <f t="shared" si="361"/>
        <v>1102031</v>
      </c>
      <c r="AX1666" s="13" t="s">
        <v>816</v>
      </c>
      <c r="AY1666" s="13">
        <f t="shared" si="368"/>
        <v>7</v>
      </c>
      <c r="AZ1666" s="13" t="s">
        <v>837</v>
      </c>
      <c r="BA1666" s="14">
        <f t="shared" si="362"/>
        <v>2</v>
      </c>
      <c r="BB1666" s="14" t="str">
        <f t="shared" si="363"/>
        <v>秦琼魂珠-7 等级-2</v>
      </c>
      <c r="BC1666" s="25" t="s">
        <v>43</v>
      </c>
      <c r="BD1666" s="14">
        <f t="shared" si="364"/>
        <v>432</v>
      </c>
      <c r="BE1666" s="14">
        <f>SUMIFS(BD$4:BD1666,$AU$4:$AU1666,"="&amp;$AU1666,$AY$4:$AY1666,"="&amp;$AY1666)</f>
        <v>720</v>
      </c>
      <c r="BF1666" s="25" t="s">
        <v>846</v>
      </c>
      <c r="BG1666" s="14">
        <f t="shared" si="365"/>
        <v>216</v>
      </c>
      <c r="BH1666" s="14">
        <f>SUMIFS(BG$4:BG1666,AU$4:AU1666,"="&amp;AU1666,AY$4:AY1666,"="&amp;AY1666)</f>
        <v>360</v>
      </c>
      <c r="BI1666" s="25" t="s">
        <v>847</v>
      </c>
      <c r="BJ1666" s="14">
        <f t="shared" si="366"/>
        <v>8640</v>
      </c>
      <c r="BK1666" s="14">
        <f>SUMIFS(BJ$4:BJ1666,$AU$4:$AU1666,"="&amp;$AU1666,$AY$4:$AY1666,"="&amp;$AY1666)</f>
        <v>14400</v>
      </c>
    </row>
    <row r="1667" spans="46:63" ht="16.5" x14ac:dyDescent="0.2">
      <c r="AT1667" s="13">
        <v>1664</v>
      </c>
      <c r="AU1667" s="13">
        <f t="shared" si="359"/>
        <v>21</v>
      </c>
      <c r="AV1667" s="14">
        <f t="shared" si="360"/>
        <v>203107</v>
      </c>
      <c r="AW1667" s="14">
        <f t="shared" si="361"/>
        <v>1102031</v>
      </c>
      <c r="AX1667" s="13" t="s">
        <v>816</v>
      </c>
      <c r="AY1667" s="13">
        <f t="shared" si="368"/>
        <v>7</v>
      </c>
      <c r="AZ1667" s="13" t="s">
        <v>837</v>
      </c>
      <c r="BA1667" s="14">
        <f t="shared" si="362"/>
        <v>3</v>
      </c>
      <c r="BB1667" s="14" t="str">
        <f t="shared" si="363"/>
        <v>秦琼魂珠-7 等级-3</v>
      </c>
      <c r="BC1667" s="25" t="s">
        <v>43</v>
      </c>
      <c r="BD1667" s="14">
        <f t="shared" si="364"/>
        <v>576</v>
      </c>
      <c r="BE1667" s="14">
        <f>SUMIFS(BD$4:BD1667,$AU$4:$AU1667,"="&amp;$AU1667,$AY$4:$AY1667,"="&amp;$AY1667)</f>
        <v>1296</v>
      </c>
      <c r="BF1667" s="25" t="s">
        <v>846</v>
      </c>
      <c r="BG1667" s="14">
        <f t="shared" si="365"/>
        <v>288</v>
      </c>
      <c r="BH1667" s="14">
        <f>SUMIFS(BG$4:BG1667,AU$4:AU1667,"="&amp;AU1667,AY$4:AY1667,"="&amp;AY1667)</f>
        <v>648</v>
      </c>
      <c r="BI1667" s="25" t="s">
        <v>847</v>
      </c>
      <c r="BJ1667" s="14">
        <f t="shared" si="366"/>
        <v>11520</v>
      </c>
      <c r="BK1667" s="14">
        <f>SUMIFS(BJ$4:BJ1667,$AU$4:$AU1667,"="&amp;$AU1667,$AY$4:$AY1667,"="&amp;$AY1667)</f>
        <v>25920</v>
      </c>
    </row>
    <row r="1668" spans="46:63" ht="16.5" x14ac:dyDescent="0.2">
      <c r="AT1668" s="13">
        <v>1665</v>
      </c>
      <c r="AU1668" s="13">
        <f t="shared" si="359"/>
        <v>21</v>
      </c>
      <c r="AV1668" s="14">
        <f t="shared" si="360"/>
        <v>203107</v>
      </c>
      <c r="AW1668" s="14">
        <f t="shared" si="361"/>
        <v>1102031</v>
      </c>
      <c r="AX1668" s="13" t="s">
        <v>816</v>
      </c>
      <c r="AY1668" s="13">
        <f t="shared" si="368"/>
        <v>7</v>
      </c>
      <c r="AZ1668" s="13" t="s">
        <v>837</v>
      </c>
      <c r="BA1668" s="14">
        <f t="shared" si="362"/>
        <v>4</v>
      </c>
      <c r="BB1668" s="14" t="str">
        <f t="shared" si="363"/>
        <v>秦琼魂珠-7 等级-4</v>
      </c>
      <c r="BC1668" s="25" t="s">
        <v>43</v>
      </c>
      <c r="BD1668" s="14">
        <f t="shared" si="364"/>
        <v>864</v>
      </c>
      <c r="BE1668" s="14">
        <f>SUMIFS(BD$4:BD1668,$AU$4:$AU1668,"="&amp;$AU1668,$AY$4:$AY1668,"="&amp;$AY1668)</f>
        <v>2160</v>
      </c>
      <c r="BF1668" s="25" t="s">
        <v>846</v>
      </c>
      <c r="BG1668" s="14">
        <f t="shared" si="365"/>
        <v>432</v>
      </c>
      <c r="BH1668" s="14">
        <f>SUMIFS(BG$4:BG1668,AU$4:AU1668,"="&amp;AU1668,AY$4:AY1668,"="&amp;AY1668)</f>
        <v>1080</v>
      </c>
      <c r="BI1668" s="25" t="s">
        <v>847</v>
      </c>
      <c r="BJ1668" s="14">
        <f t="shared" si="366"/>
        <v>17280</v>
      </c>
      <c r="BK1668" s="14">
        <f>SUMIFS(BJ$4:BJ1668,$AU$4:$AU1668,"="&amp;$AU1668,$AY$4:$AY1668,"="&amp;$AY1668)</f>
        <v>43200</v>
      </c>
    </row>
    <row r="1669" spans="46:63" ht="16.5" x14ac:dyDescent="0.2">
      <c r="AT1669" s="13">
        <v>1666</v>
      </c>
      <c r="AU1669" s="13">
        <f t="shared" ref="AU1669:AU1732" si="369">INT((AT1669-1)/80)+1</f>
        <v>21</v>
      </c>
      <c r="AV1669" s="14">
        <f t="shared" ref="AV1669:AV1732" si="370">INDEX($AJ$4:$AJ$203,(AU1669-1)*8+AY1669)</f>
        <v>203107</v>
      </c>
      <c r="AW1669" s="14">
        <f t="shared" ref="AW1669:AW1732" si="371">INDEX($W$4:$W$28,AU1669)</f>
        <v>1102031</v>
      </c>
      <c r="AX1669" s="13" t="s">
        <v>816</v>
      </c>
      <c r="AY1669" s="13">
        <f t="shared" si="368"/>
        <v>7</v>
      </c>
      <c r="AZ1669" s="13" t="s">
        <v>837</v>
      </c>
      <c r="BA1669" s="14">
        <f t="shared" ref="BA1669:BA1683" si="372">AT1669-(AU1669-1)*80-(AY1669-1)*10-1</f>
        <v>5</v>
      </c>
      <c r="BB1669" s="14" t="str">
        <f t="shared" ref="BB1669:BB1732" si="373">INDEX($X$4:$X$28,AU1669)&amp;"魂珠-"&amp;AY1669&amp;" 等级-"&amp;BA1669</f>
        <v>秦琼魂珠-7 等级-5</v>
      </c>
      <c r="BC1669" s="25" t="s">
        <v>43</v>
      </c>
      <c r="BD1669" s="14">
        <f t="shared" ref="BD1669:BD1732" si="374">ROUND(INDEX(Q$4:Q$83,($AY1669-1)*10+$BA1669+1)*INDEX(AC$4:AC$28,$AU1669),0)</f>
        <v>1152</v>
      </c>
      <c r="BE1669" s="14">
        <f>SUMIFS(BD$4:BD1669,$AU$4:$AU1669,"="&amp;$AU1669,$AY$4:$AY1669,"="&amp;$AY1669)</f>
        <v>3312</v>
      </c>
      <c r="BF1669" s="25" t="s">
        <v>846</v>
      </c>
      <c r="BG1669" s="14">
        <f t="shared" ref="BG1669:BG1732" si="375">ROUND(INDEX(R$4:R$83,($AY1669-1)*10+$BA1669+1)*INDEX(AD$4:AD$28,$AU1669),0)</f>
        <v>576</v>
      </c>
      <c r="BH1669" s="14">
        <f>SUMIFS(BG$4:BG1669,AU$4:AU1669,"="&amp;AU1669,AY$4:AY1669,"="&amp;AY1669)</f>
        <v>1656</v>
      </c>
      <c r="BI1669" s="25" t="s">
        <v>847</v>
      </c>
      <c r="BJ1669" s="14">
        <f t="shared" ref="BJ1669:BJ1732" si="376">ROUND(INDEX(S$4:S$83,($AY1669-1)*10+$BA1669+1)*INDEX(AE$4:AE$28,$AU1669),0)</f>
        <v>23040</v>
      </c>
      <c r="BK1669" s="14">
        <f>SUMIFS(BJ$4:BJ1669,$AU$4:$AU1669,"="&amp;$AU1669,$AY$4:$AY1669,"="&amp;$AY1669)</f>
        <v>66240</v>
      </c>
    </row>
    <row r="1670" spans="46:63" ht="16.5" x14ac:dyDescent="0.2">
      <c r="AT1670" s="13">
        <v>1667</v>
      </c>
      <c r="AU1670" s="13">
        <f t="shared" si="369"/>
        <v>21</v>
      </c>
      <c r="AV1670" s="14">
        <f t="shared" si="370"/>
        <v>203107</v>
      </c>
      <c r="AW1670" s="14">
        <f t="shared" si="371"/>
        <v>1102031</v>
      </c>
      <c r="AX1670" s="13" t="s">
        <v>816</v>
      </c>
      <c r="AY1670" s="13">
        <f t="shared" si="368"/>
        <v>7</v>
      </c>
      <c r="AZ1670" s="13" t="s">
        <v>837</v>
      </c>
      <c r="BA1670" s="14">
        <f t="shared" si="372"/>
        <v>6</v>
      </c>
      <c r="BB1670" s="14" t="str">
        <f t="shared" si="373"/>
        <v>秦琼魂珠-7 等级-6</v>
      </c>
      <c r="BC1670" s="25" t="s">
        <v>43</v>
      </c>
      <c r="BD1670" s="14">
        <f t="shared" si="374"/>
        <v>1440</v>
      </c>
      <c r="BE1670" s="14">
        <f>SUMIFS(BD$4:BD1670,$AU$4:$AU1670,"="&amp;$AU1670,$AY$4:$AY1670,"="&amp;$AY1670)</f>
        <v>4752</v>
      </c>
      <c r="BF1670" s="25" t="s">
        <v>846</v>
      </c>
      <c r="BG1670" s="14">
        <f t="shared" si="375"/>
        <v>720</v>
      </c>
      <c r="BH1670" s="14">
        <f>SUMIFS(BG$4:BG1670,AU$4:AU1670,"="&amp;AU1670,AY$4:AY1670,"="&amp;AY1670)</f>
        <v>2376</v>
      </c>
      <c r="BI1670" s="25" t="s">
        <v>847</v>
      </c>
      <c r="BJ1670" s="14">
        <f t="shared" si="376"/>
        <v>28800</v>
      </c>
      <c r="BK1670" s="14">
        <f>SUMIFS(BJ$4:BJ1670,$AU$4:$AU1670,"="&amp;$AU1670,$AY$4:$AY1670,"="&amp;$AY1670)</f>
        <v>95040</v>
      </c>
    </row>
    <row r="1671" spans="46:63" ht="16.5" x14ac:dyDescent="0.2">
      <c r="AT1671" s="13">
        <v>1668</v>
      </c>
      <c r="AU1671" s="13">
        <f t="shared" si="369"/>
        <v>21</v>
      </c>
      <c r="AV1671" s="14">
        <f t="shared" si="370"/>
        <v>203107</v>
      </c>
      <c r="AW1671" s="14">
        <f t="shared" si="371"/>
        <v>1102031</v>
      </c>
      <c r="AX1671" s="13" t="s">
        <v>816</v>
      </c>
      <c r="AY1671" s="13">
        <f t="shared" si="368"/>
        <v>7</v>
      </c>
      <c r="AZ1671" s="13" t="s">
        <v>837</v>
      </c>
      <c r="BA1671" s="14">
        <f t="shared" si="372"/>
        <v>7</v>
      </c>
      <c r="BB1671" s="14" t="str">
        <f t="shared" si="373"/>
        <v>秦琼魂珠-7 等级-7</v>
      </c>
      <c r="BC1671" s="25" t="s">
        <v>43</v>
      </c>
      <c r="BD1671" s="14">
        <f t="shared" si="374"/>
        <v>1728</v>
      </c>
      <c r="BE1671" s="14">
        <f>SUMIFS(BD$4:BD1671,$AU$4:$AU1671,"="&amp;$AU1671,$AY$4:$AY1671,"="&amp;$AY1671)</f>
        <v>6480</v>
      </c>
      <c r="BF1671" s="25" t="s">
        <v>846</v>
      </c>
      <c r="BG1671" s="14">
        <f t="shared" si="375"/>
        <v>864</v>
      </c>
      <c r="BH1671" s="14">
        <f>SUMIFS(BG$4:BG1671,AU$4:AU1671,"="&amp;AU1671,AY$4:AY1671,"="&amp;AY1671)</f>
        <v>3240</v>
      </c>
      <c r="BI1671" s="25" t="s">
        <v>847</v>
      </c>
      <c r="BJ1671" s="14">
        <f t="shared" si="376"/>
        <v>34560</v>
      </c>
      <c r="BK1671" s="14">
        <f>SUMIFS(BJ$4:BJ1671,$AU$4:$AU1671,"="&amp;$AU1671,$AY$4:$AY1671,"="&amp;$AY1671)</f>
        <v>129600</v>
      </c>
    </row>
    <row r="1672" spans="46:63" ht="16.5" x14ac:dyDescent="0.2">
      <c r="AT1672" s="13">
        <v>1669</v>
      </c>
      <c r="AU1672" s="13">
        <f t="shared" si="369"/>
        <v>21</v>
      </c>
      <c r="AV1672" s="14">
        <f t="shared" si="370"/>
        <v>203107</v>
      </c>
      <c r="AW1672" s="14">
        <f t="shared" si="371"/>
        <v>1102031</v>
      </c>
      <c r="AX1672" s="13" t="s">
        <v>816</v>
      </c>
      <c r="AY1672" s="13">
        <f t="shared" si="368"/>
        <v>7</v>
      </c>
      <c r="AZ1672" s="13" t="s">
        <v>837</v>
      </c>
      <c r="BA1672" s="14">
        <f t="shared" si="372"/>
        <v>8</v>
      </c>
      <c r="BB1672" s="14" t="str">
        <f t="shared" si="373"/>
        <v>秦琼魂珠-7 等级-8</v>
      </c>
      <c r="BC1672" s="25" t="s">
        <v>43</v>
      </c>
      <c r="BD1672" s="14">
        <f t="shared" si="374"/>
        <v>2016</v>
      </c>
      <c r="BE1672" s="14">
        <f>SUMIFS(BD$4:BD1672,$AU$4:$AU1672,"="&amp;$AU1672,$AY$4:$AY1672,"="&amp;$AY1672)</f>
        <v>8496</v>
      </c>
      <c r="BF1672" s="25" t="s">
        <v>846</v>
      </c>
      <c r="BG1672" s="14">
        <f t="shared" si="375"/>
        <v>1008</v>
      </c>
      <c r="BH1672" s="14">
        <f>SUMIFS(BG$4:BG1672,AU$4:AU1672,"="&amp;AU1672,AY$4:AY1672,"="&amp;AY1672)</f>
        <v>4248</v>
      </c>
      <c r="BI1672" s="25" t="s">
        <v>847</v>
      </c>
      <c r="BJ1672" s="14">
        <f t="shared" si="376"/>
        <v>40320</v>
      </c>
      <c r="BK1672" s="14">
        <f>SUMIFS(BJ$4:BJ1672,$AU$4:$AU1672,"="&amp;$AU1672,$AY$4:$AY1672,"="&amp;$AY1672)</f>
        <v>169920</v>
      </c>
    </row>
    <row r="1673" spans="46:63" ht="16.5" x14ac:dyDescent="0.2">
      <c r="AT1673" s="13">
        <v>1670</v>
      </c>
      <c r="AU1673" s="13">
        <f t="shared" si="369"/>
        <v>21</v>
      </c>
      <c r="AV1673" s="14">
        <f t="shared" si="370"/>
        <v>203107</v>
      </c>
      <c r="AW1673" s="14">
        <f t="shared" si="371"/>
        <v>1102031</v>
      </c>
      <c r="AX1673" s="13" t="s">
        <v>816</v>
      </c>
      <c r="AY1673" s="13">
        <f t="shared" si="368"/>
        <v>7</v>
      </c>
      <c r="AZ1673" s="13" t="s">
        <v>837</v>
      </c>
      <c r="BA1673" s="14">
        <f t="shared" si="372"/>
        <v>9</v>
      </c>
      <c r="BB1673" s="14" t="str">
        <f t="shared" si="373"/>
        <v>秦琼魂珠-7 等级-9</v>
      </c>
      <c r="BC1673" s="25" t="s">
        <v>43</v>
      </c>
      <c r="BD1673" s="14">
        <f t="shared" si="374"/>
        <v>2304</v>
      </c>
      <c r="BE1673" s="14">
        <f>SUMIFS(BD$4:BD1673,$AU$4:$AU1673,"="&amp;$AU1673,$AY$4:$AY1673,"="&amp;$AY1673)</f>
        <v>10800</v>
      </c>
      <c r="BF1673" s="25" t="s">
        <v>846</v>
      </c>
      <c r="BG1673" s="14">
        <f t="shared" si="375"/>
        <v>1152</v>
      </c>
      <c r="BH1673" s="14">
        <f>SUMIFS(BG$4:BG1673,AU$4:AU1673,"="&amp;AU1673,AY$4:AY1673,"="&amp;AY1673)</f>
        <v>5400</v>
      </c>
      <c r="BI1673" s="25" t="s">
        <v>847</v>
      </c>
      <c r="BJ1673" s="14">
        <f t="shared" si="376"/>
        <v>46080</v>
      </c>
      <c r="BK1673" s="14">
        <f>SUMIFS(BJ$4:BJ1673,$AU$4:$AU1673,"="&amp;$AU1673,$AY$4:$AY1673,"="&amp;$AY1673)</f>
        <v>216000</v>
      </c>
    </row>
    <row r="1674" spans="46:63" ht="16.5" x14ac:dyDescent="0.2">
      <c r="AT1674" s="13">
        <v>1671</v>
      </c>
      <c r="AU1674" s="13">
        <f t="shared" si="369"/>
        <v>21</v>
      </c>
      <c r="AV1674" s="14">
        <f t="shared" si="370"/>
        <v>203108</v>
      </c>
      <c r="AW1674" s="14">
        <f t="shared" si="371"/>
        <v>1102031</v>
      </c>
      <c r="AX1674" s="13" t="s">
        <v>816</v>
      </c>
      <c r="AY1674" s="13">
        <f t="shared" si="368"/>
        <v>8</v>
      </c>
      <c r="AZ1674" s="13" t="s">
        <v>837</v>
      </c>
      <c r="BA1674" s="14">
        <f t="shared" si="372"/>
        <v>0</v>
      </c>
      <c r="BB1674" s="14" t="str">
        <f t="shared" si="373"/>
        <v>秦琼魂珠-8 等级-0</v>
      </c>
      <c r="BC1674" s="25" t="s">
        <v>43</v>
      </c>
      <c r="BD1674" s="14">
        <f t="shared" si="374"/>
        <v>0</v>
      </c>
      <c r="BE1674" s="14">
        <f>SUMIFS(BD$4:BD1674,$AU$4:$AU1674,"="&amp;$AU1674,$AY$4:$AY1674,"="&amp;$AY1674)</f>
        <v>0</v>
      </c>
      <c r="BF1674" s="25" t="s">
        <v>846</v>
      </c>
      <c r="BG1674" s="14">
        <f t="shared" si="375"/>
        <v>0</v>
      </c>
      <c r="BH1674" s="14">
        <f>SUMIFS(BG$4:BG1674,AU$4:AU1674,"="&amp;AU1674,AY$4:AY1674,"="&amp;AY1674)</f>
        <v>0</v>
      </c>
      <c r="BI1674" s="25" t="s">
        <v>847</v>
      </c>
      <c r="BJ1674" s="14">
        <f t="shared" si="376"/>
        <v>0</v>
      </c>
      <c r="BK1674" s="14">
        <f>SUMIFS(BJ$4:BJ1674,$AU$4:$AU1674,"="&amp;$AU1674,$AY$4:$AY1674,"="&amp;$AY1674)</f>
        <v>0</v>
      </c>
    </row>
    <row r="1675" spans="46:63" ht="16.5" x14ac:dyDescent="0.2">
      <c r="AT1675" s="13">
        <v>1672</v>
      </c>
      <c r="AU1675" s="13">
        <f t="shared" si="369"/>
        <v>21</v>
      </c>
      <c r="AV1675" s="14">
        <f t="shared" si="370"/>
        <v>203108</v>
      </c>
      <c r="AW1675" s="14">
        <f t="shared" si="371"/>
        <v>1102031</v>
      </c>
      <c r="AX1675" s="13" t="s">
        <v>816</v>
      </c>
      <c r="AY1675" s="13">
        <f t="shared" si="368"/>
        <v>8</v>
      </c>
      <c r="AZ1675" s="13" t="s">
        <v>837</v>
      </c>
      <c r="BA1675" s="14">
        <f t="shared" si="372"/>
        <v>1</v>
      </c>
      <c r="BB1675" s="14" t="str">
        <f t="shared" si="373"/>
        <v>秦琼魂珠-8 等级-1</v>
      </c>
      <c r="BC1675" s="25" t="s">
        <v>43</v>
      </c>
      <c r="BD1675" s="14">
        <f t="shared" si="374"/>
        <v>384</v>
      </c>
      <c r="BE1675" s="14">
        <f>SUMIFS(BD$4:BD1675,$AU$4:$AU1675,"="&amp;$AU1675,$AY$4:$AY1675,"="&amp;$AY1675)</f>
        <v>384</v>
      </c>
      <c r="BF1675" s="25" t="s">
        <v>846</v>
      </c>
      <c r="BG1675" s="14">
        <f t="shared" si="375"/>
        <v>192</v>
      </c>
      <c r="BH1675" s="14">
        <f>SUMIFS(BG$4:BG1675,AU$4:AU1675,"="&amp;AU1675,AY$4:AY1675,"="&amp;AY1675)</f>
        <v>192</v>
      </c>
      <c r="BI1675" s="25" t="s">
        <v>847</v>
      </c>
      <c r="BJ1675" s="14">
        <f t="shared" si="376"/>
        <v>7680</v>
      </c>
      <c r="BK1675" s="14">
        <f>SUMIFS(BJ$4:BJ1675,$AU$4:$AU1675,"="&amp;$AU1675,$AY$4:$AY1675,"="&amp;$AY1675)</f>
        <v>7680</v>
      </c>
    </row>
    <row r="1676" spans="46:63" ht="16.5" x14ac:dyDescent="0.2">
      <c r="AT1676" s="13">
        <v>1673</v>
      </c>
      <c r="AU1676" s="13">
        <f t="shared" si="369"/>
        <v>21</v>
      </c>
      <c r="AV1676" s="14">
        <f t="shared" si="370"/>
        <v>203108</v>
      </c>
      <c r="AW1676" s="14">
        <f t="shared" si="371"/>
        <v>1102031</v>
      </c>
      <c r="AX1676" s="13" t="s">
        <v>816</v>
      </c>
      <c r="AY1676" s="13">
        <f t="shared" si="368"/>
        <v>8</v>
      </c>
      <c r="AZ1676" s="13" t="s">
        <v>837</v>
      </c>
      <c r="BA1676" s="14">
        <f t="shared" si="372"/>
        <v>2</v>
      </c>
      <c r="BB1676" s="14" t="str">
        <f t="shared" si="373"/>
        <v>秦琼魂珠-8 等级-2</v>
      </c>
      <c r="BC1676" s="25" t="s">
        <v>43</v>
      </c>
      <c r="BD1676" s="14">
        <f t="shared" si="374"/>
        <v>576</v>
      </c>
      <c r="BE1676" s="14">
        <f>SUMIFS(BD$4:BD1676,$AU$4:$AU1676,"="&amp;$AU1676,$AY$4:$AY1676,"="&amp;$AY1676)</f>
        <v>960</v>
      </c>
      <c r="BF1676" s="25" t="s">
        <v>846</v>
      </c>
      <c r="BG1676" s="14">
        <f t="shared" si="375"/>
        <v>288</v>
      </c>
      <c r="BH1676" s="14">
        <f>SUMIFS(BG$4:BG1676,AU$4:AU1676,"="&amp;AU1676,AY$4:AY1676,"="&amp;AY1676)</f>
        <v>480</v>
      </c>
      <c r="BI1676" s="25" t="s">
        <v>847</v>
      </c>
      <c r="BJ1676" s="14">
        <f t="shared" si="376"/>
        <v>11520</v>
      </c>
      <c r="BK1676" s="14">
        <f>SUMIFS(BJ$4:BJ1676,$AU$4:$AU1676,"="&amp;$AU1676,$AY$4:$AY1676,"="&amp;$AY1676)</f>
        <v>19200</v>
      </c>
    </row>
    <row r="1677" spans="46:63" ht="16.5" x14ac:dyDescent="0.2">
      <c r="AT1677" s="13">
        <v>1674</v>
      </c>
      <c r="AU1677" s="13">
        <f t="shared" si="369"/>
        <v>21</v>
      </c>
      <c r="AV1677" s="14">
        <f t="shared" si="370"/>
        <v>203108</v>
      </c>
      <c r="AW1677" s="14">
        <f t="shared" si="371"/>
        <v>1102031</v>
      </c>
      <c r="AX1677" s="13" t="s">
        <v>816</v>
      </c>
      <c r="AY1677" s="13">
        <f t="shared" si="368"/>
        <v>8</v>
      </c>
      <c r="AZ1677" s="13" t="s">
        <v>837</v>
      </c>
      <c r="BA1677" s="14">
        <f t="shared" si="372"/>
        <v>3</v>
      </c>
      <c r="BB1677" s="14" t="str">
        <f t="shared" si="373"/>
        <v>秦琼魂珠-8 等级-3</v>
      </c>
      <c r="BC1677" s="25" t="s">
        <v>43</v>
      </c>
      <c r="BD1677" s="14">
        <f t="shared" si="374"/>
        <v>768</v>
      </c>
      <c r="BE1677" s="14">
        <f>SUMIFS(BD$4:BD1677,$AU$4:$AU1677,"="&amp;$AU1677,$AY$4:$AY1677,"="&amp;$AY1677)</f>
        <v>1728</v>
      </c>
      <c r="BF1677" s="25" t="s">
        <v>846</v>
      </c>
      <c r="BG1677" s="14">
        <f t="shared" si="375"/>
        <v>384</v>
      </c>
      <c r="BH1677" s="14">
        <f>SUMIFS(BG$4:BG1677,AU$4:AU1677,"="&amp;AU1677,AY$4:AY1677,"="&amp;AY1677)</f>
        <v>864</v>
      </c>
      <c r="BI1677" s="25" t="s">
        <v>847</v>
      </c>
      <c r="BJ1677" s="14">
        <f t="shared" si="376"/>
        <v>15360</v>
      </c>
      <c r="BK1677" s="14">
        <f>SUMIFS(BJ$4:BJ1677,$AU$4:$AU1677,"="&amp;$AU1677,$AY$4:$AY1677,"="&amp;$AY1677)</f>
        <v>34560</v>
      </c>
    </row>
    <row r="1678" spans="46:63" ht="16.5" x14ac:dyDescent="0.2">
      <c r="AT1678" s="13">
        <v>1675</v>
      </c>
      <c r="AU1678" s="13">
        <f t="shared" si="369"/>
        <v>21</v>
      </c>
      <c r="AV1678" s="14">
        <f t="shared" si="370"/>
        <v>203108</v>
      </c>
      <c r="AW1678" s="14">
        <f t="shared" si="371"/>
        <v>1102031</v>
      </c>
      <c r="AX1678" s="13" t="s">
        <v>816</v>
      </c>
      <c r="AY1678" s="13">
        <f t="shared" si="368"/>
        <v>8</v>
      </c>
      <c r="AZ1678" s="13" t="s">
        <v>837</v>
      </c>
      <c r="BA1678" s="14">
        <f t="shared" si="372"/>
        <v>4</v>
      </c>
      <c r="BB1678" s="14" t="str">
        <f t="shared" si="373"/>
        <v>秦琼魂珠-8 等级-4</v>
      </c>
      <c r="BC1678" s="25" t="s">
        <v>43</v>
      </c>
      <c r="BD1678" s="14">
        <f t="shared" si="374"/>
        <v>1152</v>
      </c>
      <c r="BE1678" s="14">
        <f>SUMIFS(BD$4:BD1678,$AU$4:$AU1678,"="&amp;$AU1678,$AY$4:$AY1678,"="&amp;$AY1678)</f>
        <v>2880</v>
      </c>
      <c r="BF1678" s="25" t="s">
        <v>846</v>
      </c>
      <c r="BG1678" s="14">
        <f t="shared" si="375"/>
        <v>576</v>
      </c>
      <c r="BH1678" s="14">
        <f>SUMIFS(BG$4:BG1678,AU$4:AU1678,"="&amp;AU1678,AY$4:AY1678,"="&amp;AY1678)</f>
        <v>1440</v>
      </c>
      <c r="BI1678" s="25" t="s">
        <v>847</v>
      </c>
      <c r="BJ1678" s="14">
        <f t="shared" si="376"/>
        <v>23040</v>
      </c>
      <c r="BK1678" s="14">
        <f>SUMIFS(BJ$4:BJ1678,$AU$4:$AU1678,"="&amp;$AU1678,$AY$4:$AY1678,"="&amp;$AY1678)</f>
        <v>57600</v>
      </c>
    </row>
    <row r="1679" spans="46:63" ht="16.5" x14ac:dyDescent="0.2">
      <c r="AT1679" s="13">
        <v>1676</v>
      </c>
      <c r="AU1679" s="13">
        <f t="shared" si="369"/>
        <v>21</v>
      </c>
      <c r="AV1679" s="14">
        <f t="shared" si="370"/>
        <v>203108</v>
      </c>
      <c r="AW1679" s="14">
        <f t="shared" si="371"/>
        <v>1102031</v>
      </c>
      <c r="AX1679" s="13" t="s">
        <v>816</v>
      </c>
      <c r="AY1679" s="13">
        <f t="shared" si="368"/>
        <v>8</v>
      </c>
      <c r="AZ1679" s="13" t="s">
        <v>837</v>
      </c>
      <c r="BA1679" s="14">
        <f t="shared" si="372"/>
        <v>5</v>
      </c>
      <c r="BB1679" s="14" t="str">
        <f t="shared" si="373"/>
        <v>秦琼魂珠-8 等级-5</v>
      </c>
      <c r="BC1679" s="25" t="s">
        <v>43</v>
      </c>
      <c r="BD1679" s="14">
        <f t="shared" si="374"/>
        <v>1536</v>
      </c>
      <c r="BE1679" s="14">
        <f>SUMIFS(BD$4:BD1679,$AU$4:$AU1679,"="&amp;$AU1679,$AY$4:$AY1679,"="&amp;$AY1679)</f>
        <v>4416</v>
      </c>
      <c r="BF1679" s="25" t="s">
        <v>846</v>
      </c>
      <c r="BG1679" s="14">
        <f t="shared" si="375"/>
        <v>768</v>
      </c>
      <c r="BH1679" s="14">
        <f>SUMIFS(BG$4:BG1679,AU$4:AU1679,"="&amp;AU1679,AY$4:AY1679,"="&amp;AY1679)</f>
        <v>2208</v>
      </c>
      <c r="BI1679" s="25" t="s">
        <v>847</v>
      </c>
      <c r="BJ1679" s="14">
        <f t="shared" si="376"/>
        <v>30720</v>
      </c>
      <c r="BK1679" s="14">
        <f>SUMIFS(BJ$4:BJ1679,$AU$4:$AU1679,"="&amp;$AU1679,$AY$4:$AY1679,"="&amp;$AY1679)</f>
        <v>88320</v>
      </c>
    </row>
    <row r="1680" spans="46:63" ht="16.5" x14ac:dyDescent="0.2">
      <c r="AT1680" s="13">
        <v>1677</v>
      </c>
      <c r="AU1680" s="13">
        <f t="shared" si="369"/>
        <v>21</v>
      </c>
      <c r="AV1680" s="14">
        <f t="shared" si="370"/>
        <v>203108</v>
      </c>
      <c r="AW1680" s="14">
        <f t="shared" si="371"/>
        <v>1102031</v>
      </c>
      <c r="AX1680" s="13" t="s">
        <v>816</v>
      </c>
      <c r="AY1680" s="13">
        <f t="shared" si="368"/>
        <v>8</v>
      </c>
      <c r="AZ1680" s="13" t="s">
        <v>837</v>
      </c>
      <c r="BA1680" s="14">
        <f t="shared" si="372"/>
        <v>6</v>
      </c>
      <c r="BB1680" s="14" t="str">
        <f t="shared" si="373"/>
        <v>秦琼魂珠-8 等级-6</v>
      </c>
      <c r="BC1680" s="25" t="s">
        <v>43</v>
      </c>
      <c r="BD1680" s="14">
        <f t="shared" si="374"/>
        <v>1920</v>
      </c>
      <c r="BE1680" s="14">
        <f>SUMIFS(BD$4:BD1680,$AU$4:$AU1680,"="&amp;$AU1680,$AY$4:$AY1680,"="&amp;$AY1680)</f>
        <v>6336</v>
      </c>
      <c r="BF1680" s="25" t="s">
        <v>846</v>
      </c>
      <c r="BG1680" s="14">
        <f t="shared" si="375"/>
        <v>960</v>
      </c>
      <c r="BH1680" s="14">
        <f>SUMIFS(BG$4:BG1680,AU$4:AU1680,"="&amp;AU1680,AY$4:AY1680,"="&amp;AY1680)</f>
        <v>3168</v>
      </c>
      <c r="BI1680" s="25" t="s">
        <v>847</v>
      </c>
      <c r="BJ1680" s="14">
        <f t="shared" si="376"/>
        <v>38400</v>
      </c>
      <c r="BK1680" s="14">
        <f>SUMIFS(BJ$4:BJ1680,$AU$4:$AU1680,"="&amp;$AU1680,$AY$4:$AY1680,"="&amp;$AY1680)</f>
        <v>126720</v>
      </c>
    </row>
    <row r="1681" spans="46:63" ht="16.5" x14ac:dyDescent="0.2">
      <c r="AT1681" s="13">
        <v>1678</v>
      </c>
      <c r="AU1681" s="13">
        <f t="shared" si="369"/>
        <v>21</v>
      </c>
      <c r="AV1681" s="14">
        <f t="shared" si="370"/>
        <v>203108</v>
      </c>
      <c r="AW1681" s="14">
        <f t="shared" si="371"/>
        <v>1102031</v>
      </c>
      <c r="AX1681" s="13" t="s">
        <v>816</v>
      </c>
      <c r="AY1681" s="13">
        <f t="shared" si="368"/>
        <v>8</v>
      </c>
      <c r="AZ1681" s="13" t="s">
        <v>837</v>
      </c>
      <c r="BA1681" s="14">
        <f t="shared" si="372"/>
        <v>7</v>
      </c>
      <c r="BB1681" s="14" t="str">
        <f t="shared" si="373"/>
        <v>秦琼魂珠-8 等级-7</v>
      </c>
      <c r="BC1681" s="25" t="s">
        <v>43</v>
      </c>
      <c r="BD1681" s="14">
        <f t="shared" si="374"/>
        <v>2304</v>
      </c>
      <c r="BE1681" s="14">
        <f>SUMIFS(BD$4:BD1681,$AU$4:$AU1681,"="&amp;$AU1681,$AY$4:$AY1681,"="&amp;$AY1681)</f>
        <v>8640</v>
      </c>
      <c r="BF1681" s="25" t="s">
        <v>846</v>
      </c>
      <c r="BG1681" s="14">
        <f t="shared" si="375"/>
        <v>1152</v>
      </c>
      <c r="BH1681" s="14">
        <f>SUMIFS(BG$4:BG1681,AU$4:AU1681,"="&amp;AU1681,AY$4:AY1681,"="&amp;AY1681)</f>
        <v>4320</v>
      </c>
      <c r="BI1681" s="25" t="s">
        <v>847</v>
      </c>
      <c r="BJ1681" s="14">
        <f t="shared" si="376"/>
        <v>46080</v>
      </c>
      <c r="BK1681" s="14">
        <f>SUMIFS(BJ$4:BJ1681,$AU$4:$AU1681,"="&amp;$AU1681,$AY$4:$AY1681,"="&amp;$AY1681)</f>
        <v>172800</v>
      </c>
    </row>
    <row r="1682" spans="46:63" ht="16.5" x14ac:dyDescent="0.2">
      <c r="AT1682" s="13">
        <v>1679</v>
      </c>
      <c r="AU1682" s="13">
        <f t="shared" si="369"/>
        <v>21</v>
      </c>
      <c r="AV1682" s="14">
        <f t="shared" si="370"/>
        <v>203108</v>
      </c>
      <c r="AW1682" s="14">
        <f t="shared" si="371"/>
        <v>1102031</v>
      </c>
      <c r="AX1682" s="13" t="s">
        <v>816</v>
      </c>
      <c r="AY1682" s="13">
        <f t="shared" si="368"/>
        <v>8</v>
      </c>
      <c r="AZ1682" s="13" t="s">
        <v>837</v>
      </c>
      <c r="BA1682" s="14">
        <f t="shared" si="372"/>
        <v>8</v>
      </c>
      <c r="BB1682" s="14" t="str">
        <f t="shared" si="373"/>
        <v>秦琼魂珠-8 等级-8</v>
      </c>
      <c r="BC1682" s="25" t="s">
        <v>43</v>
      </c>
      <c r="BD1682" s="14">
        <f t="shared" si="374"/>
        <v>2688</v>
      </c>
      <c r="BE1682" s="14">
        <f>SUMIFS(BD$4:BD1682,$AU$4:$AU1682,"="&amp;$AU1682,$AY$4:$AY1682,"="&amp;$AY1682)</f>
        <v>11328</v>
      </c>
      <c r="BF1682" s="25" t="s">
        <v>846</v>
      </c>
      <c r="BG1682" s="14">
        <f t="shared" si="375"/>
        <v>1344</v>
      </c>
      <c r="BH1682" s="14">
        <f>SUMIFS(BG$4:BG1682,AU$4:AU1682,"="&amp;AU1682,AY$4:AY1682,"="&amp;AY1682)</f>
        <v>5664</v>
      </c>
      <c r="BI1682" s="25" t="s">
        <v>847</v>
      </c>
      <c r="BJ1682" s="14">
        <f t="shared" si="376"/>
        <v>53760</v>
      </c>
      <c r="BK1682" s="14">
        <f>SUMIFS(BJ$4:BJ1682,$AU$4:$AU1682,"="&amp;$AU1682,$AY$4:$AY1682,"="&amp;$AY1682)</f>
        <v>226560</v>
      </c>
    </row>
    <row r="1683" spans="46:63" ht="16.5" x14ac:dyDescent="0.2">
      <c r="AT1683" s="13">
        <v>1680</v>
      </c>
      <c r="AU1683" s="13">
        <f t="shared" si="369"/>
        <v>21</v>
      </c>
      <c r="AV1683" s="14">
        <f t="shared" si="370"/>
        <v>203108</v>
      </c>
      <c r="AW1683" s="14">
        <f t="shared" si="371"/>
        <v>1102031</v>
      </c>
      <c r="AX1683" s="13" t="s">
        <v>816</v>
      </c>
      <c r="AY1683" s="13">
        <f t="shared" si="368"/>
        <v>8</v>
      </c>
      <c r="AZ1683" s="13" t="s">
        <v>837</v>
      </c>
      <c r="BA1683" s="14">
        <f t="shared" si="372"/>
        <v>9</v>
      </c>
      <c r="BB1683" s="14" t="str">
        <f t="shared" si="373"/>
        <v>秦琼魂珠-8 等级-9</v>
      </c>
      <c r="BC1683" s="25" t="s">
        <v>43</v>
      </c>
      <c r="BD1683" s="14">
        <f t="shared" si="374"/>
        <v>3072</v>
      </c>
      <c r="BE1683" s="14">
        <f>SUMIFS(BD$4:BD1683,$AU$4:$AU1683,"="&amp;$AU1683,$AY$4:$AY1683,"="&amp;$AY1683)</f>
        <v>14400</v>
      </c>
      <c r="BF1683" s="25" t="s">
        <v>846</v>
      </c>
      <c r="BG1683" s="14">
        <f t="shared" si="375"/>
        <v>1536</v>
      </c>
      <c r="BH1683" s="14">
        <f>SUMIFS(BG$4:BG1683,AU$4:AU1683,"="&amp;AU1683,AY$4:AY1683,"="&amp;AY1683)</f>
        <v>7200</v>
      </c>
      <c r="BI1683" s="25" t="s">
        <v>847</v>
      </c>
      <c r="BJ1683" s="14">
        <f t="shared" si="376"/>
        <v>61440</v>
      </c>
      <c r="BK1683" s="14">
        <f>SUMIFS(BJ$4:BJ1683,$AU$4:$AU1683,"="&amp;$AU1683,$AY$4:$AY1683,"="&amp;$AY1683)</f>
        <v>288000</v>
      </c>
    </row>
    <row r="1684" spans="46:63" ht="16.5" x14ac:dyDescent="0.2">
      <c r="AT1684" s="13">
        <v>1681</v>
      </c>
      <c r="AU1684" s="13">
        <f t="shared" si="369"/>
        <v>22</v>
      </c>
      <c r="AV1684" s="14">
        <f t="shared" si="370"/>
        <v>299901</v>
      </c>
      <c r="AW1684" s="14">
        <f t="shared" si="371"/>
        <v>1102999</v>
      </c>
      <c r="AX1684" s="13" t="s">
        <v>816</v>
      </c>
      <c r="AY1684" s="13">
        <f t="shared" ref="AY1684:AY1747" si="377">INT(((AT1684-(AU1684-1)*80)-1)/10)+1</f>
        <v>1</v>
      </c>
      <c r="AZ1684" s="13" t="s">
        <v>837</v>
      </c>
      <c r="BA1684" s="14">
        <f t="shared" ref="BA1684:BA1747" si="378">AT1684-(AU1684-1)*80-(AY1684-1)*10-1</f>
        <v>0</v>
      </c>
      <c r="BB1684" s="14" t="str">
        <f t="shared" si="373"/>
        <v>R守护灵魂珠-1 等级-0</v>
      </c>
      <c r="BC1684" s="25" t="s">
        <v>43</v>
      </c>
      <c r="BD1684" s="14">
        <f t="shared" si="374"/>
        <v>0</v>
      </c>
      <c r="BE1684" s="14">
        <f>SUMIFS(BD$4:BD1684,$AU$4:$AU1684,"="&amp;$AU1684,$AY$4:$AY1684,"="&amp;$AY1684)</f>
        <v>0</v>
      </c>
      <c r="BF1684" s="25" t="s">
        <v>846</v>
      </c>
      <c r="BG1684" s="14">
        <f t="shared" si="375"/>
        <v>0</v>
      </c>
      <c r="BH1684" s="14">
        <f>SUMIFS(BG$4:BG1684,AU$4:AU1684,"="&amp;AU1684,AY$4:AY1684,"="&amp;AY1684)</f>
        <v>0</v>
      </c>
      <c r="BI1684" s="25" t="s">
        <v>847</v>
      </c>
      <c r="BJ1684" s="14">
        <f t="shared" si="376"/>
        <v>0</v>
      </c>
      <c r="BK1684" s="14">
        <f>SUMIFS(BJ$4:BJ1684,$AU$4:$AU1684,"="&amp;$AU1684,$AY$4:$AY1684,"="&amp;$AY1684)</f>
        <v>0</v>
      </c>
    </row>
    <row r="1685" spans="46:63" ht="16.5" x14ac:dyDescent="0.2">
      <c r="AT1685" s="13">
        <v>1682</v>
      </c>
      <c r="AU1685" s="13">
        <f t="shared" si="369"/>
        <v>22</v>
      </c>
      <c r="AV1685" s="14">
        <f t="shared" si="370"/>
        <v>299901</v>
      </c>
      <c r="AW1685" s="14">
        <f t="shared" si="371"/>
        <v>1102999</v>
      </c>
      <c r="AX1685" s="13" t="s">
        <v>816</v>
      </c>
      <c r="AY1685" s="13">
        <f t="shared" si="377"/>
        <v>1</v>
      </c>
      <c r="AZ1685" s="13" t="s">
        <v>837</v>
      </c>
      <c r="BA1685" s="14">
        <f t="shared" si="378"/>
        <v>1</v>
      </c>
      <c r="BB1685" s="14" t="str">
        <f t="shared" si="373"/>
        <v>R守护灵魂珠-1 等级-1</v>
      </c>
      <c r="BC1685" s="25" t="s">
        <v>43</v>
      </c>
      <c r="BD1685" s="14">
        <f t="shared" si="374"/>
        <v>32</v>
      </c>
      <c r="BE1685" s="14">
        <f>SUMIFS(BD$4:BD1685,$AU$4:$AU1685,"="&amp;$AU1685,$AY$4:$AY1685,"="&amp;$AY1685)</f>
        <v>32</v>
      </c>
      <c r="BF1685" s="25" t="s">
        <v>846</v>
      </c>
      <c r="BG1685" s="14">
        <f t="shared" si="375"/>
        <v>16</v>
      </c>
      <c r="BH1685" s="14">
        <f>SUMIFS(BG$4:BG1685,AU$4:AU1685,"="&amp;AU1685,AY$4:AY1685,"="&amp;AY1685)</f>
        <v>16</v>
      </c>
      <c r="BI1685" s="25" t="s">
        <v>847</v>
      </c>
      <c r="BJ1685" s="14">
        <f t="shared" si="376"/>
        <v>640</v>
      </c>
      <c r="BK1685" s="14">
        <f>SUMIFS(BJ$4:BJ1685,$AU$4:$AU1685,"="&amp;$AU1685,$AY$4:$AY1685,"="&amp;$AY1685)</f>
        <v>640</v>
      </c>
    </row>
    <row r="1686" spans="46:63" ht="16.5" x14ac:dyDescent="0.2">
      <c r="AT1686" s="13">
        <v>1683</v>
      </c>
      <c r="AU1686" s="13">
        <f t="shared" si="369"/>
        <v>22</v>
      </c>
      <c r="AV1686" s="14">
        <f t="shared" si="370"/>
        <v>299901</v>
      </c>
      <c r="AW1686" s="14">
        <f t="shared" si="371"/>
        <v>1102999</v>
      </c>
      <c r="AX1686" s="13" t="s">
        <v>816</v>
      </c>
      <c r="AY1686" s="13">
        <f t="shared" si="377"/>
        <v>1</v>
      </c>
      <c r="AZ1686" s="13" t="s">
        <v>837</v>
      </c>
      <c r="BA1686" s="14">
        <f t="shared" si="378"/>
        <v>2</v>
      </c>
      <c r="BB1686" s="14" t="str">
        <f t="shared" si="373"/>
        <v>R守护灵魂珠-1 等级-2</v>
      </c>
      <c r="BC1686" s="25" t="s">
        <v>43</v>
      </c>
      <c r="BD1686" s="14">
        <f t="shared" si="374"/>
        <v>48</v>
      </c>
      <c r="BE1686" s="14">
        <f>SUMIFS(BD$4:BD1686,$AU$4:$AU1686,"="&amp;$AU1686,$AY$4:$AY1686,"="&amp;$AY1686)</f>
        <v>80</v>
      </c>
      <c r="BF1686" s="25" t="s">
        <v>846</v>
      </c>
      <c r="BG1686" s="14">
        <f t="shared" si="375"/>
        <v>24</v>
      </c>
      <c r="BH1686" s="14">
        <f>SUMIFS(BG$4:BG1686,AU$4:AU1686,"="&amp;AU1686,AY$4:AY1686,"="&amp;AY1686)</f>
        <v>40</v>
      </c>
      <c r="BI1686" s="25" t="s">
        <v>847</v>
      </c>
      <c r="BJ1686" s="14">
        <f t="shared" si="376"/>
        <v>960</v>
      </c>
      <c r="BK1686" s="14">
        <f>SUMIFS(BJ$4:BJ1686,$AU$4:$AU1686,"="&amp;$AU1686,$AY$4:$AY1686,"="&amp;$AY1686)</f>
        <v>1600</v>
      </c>
    </row>
    <row r="1687" spans="46:63" ht="16.5" x14ac:dyDescent="0.2">
      <c r="AT1687" s="13">
        <v>1684</v>
      </c>
      <c r="AU1687" s="13">
        <f t="shared" si="369"/>
        <v>22</v>
      </c>
      <c r="AV1687" s="14">
        <f t="shared" si="370"/>
        <v>299901</v>
      </c>
      <c r="AW1687" s="14">
        <f t="shared" si="371"/>
        <v>1102999</v>
      </c>
      <c r="AX1687" s="13" t="s">
        <v>816</v>
      </c>
      <c r="AY1687" s="13">
        <f t="shared" si="377"/>
        <v>1</v>
      </c>
      <c r="AZ1687" s="13" t="s">
        <v>837</v>
      </c>
      <c r="BA1687" s="14">
        <f t="shared" si="378"/>
        <v>3</v>
      </c>
      <c r="BB1687" s="14" t="str">
        <f t="shared" si="373"/>
        <v>R守护灵魂珠-1 等级-3</v>
      </c>
      <c r="BC1687" s="25" t="s">
        <v>43</v>
      </c>
      <c r="BD1687" s="14">
        <f t="shared" si="374"/>
        <v>64</v>
      </c>
      <c r="BE1687" s="14">
        <f>SUMIFS(BD$4:BD1687,$AU$4:$AU1687,"="&amp;$AU1687,$AY$4:$AY1687,"="&amp;$AY1687)</f>
        <v>144</v>
      </c>
      <c r="BF1687" s="25" t="s">
        <v>846</v>
      </c>
      <c r="BG1687" s="14">
        <f t="shared" si="375"/>
        <v>32</v>
      </c>
      <c r="BH1687" s="14">
        <f>SUMIFS(BG$4:BG1687,AU$4:AU1687,"="&amp;AU1687,AY$4:AY1687,"="&amp;AY1687)</f>
        <v>72</v>
      </c>
      <c r="BI1687" s="25" t="s">
        <v>847</v>
      </c>
      <c r="BJ1687" s="14">
        <f t="shared" si="376"/>
        <v>1280</v>
      </c>
      <c r="BK1687" s="14">
        <f>SUMIFS(BJ$4:BJ1687,$AU$4:$AU1687,"="&amp;$AU1687,$AY$4:$AY1687,"="&amp;$AY1687)</f>
        <v>2880</v>
      </c>
    </row>
    <row r="1688" spans="46:63" ht="16.5" x14ac:dyDescent="0.2">
      <c r="AT1688" s="13">
        <v>1685</v>
      </c>
      <c r="AU1688" s="13">
        <f t="shared" si="369"/>
        <v>22</v>
      </c>
      <c r="AV1688" s="14">
        <f t="shared" si="370"/>
        <v>299901</v>
      </c>
      <c r="AW1688" s="14">
        <f t="shared" si="371"/>
        <v>1102999</v>
      </c>
      <c r="AX1688" s="13" t="s">
        <v>816</v>
      </c>
      <c r="AY1688" s="13">
        <f t="shared" si="377"/>
        <v>1</v>
      </c>
      <c r="AZ1688" s="13" t="s">
        <v>837</v>
      </c>
      <c r="BA1688" s="14">
        <f t="shared" si="378"/>
        <v>4</v>
      </c>
      <c r="BB1688" s="14" t="str">
        <f t="shared" si="373"/>
        <v>R守护灵魂珠-1 等级-4</v>
      </c>
      <c r="BC1688" s="25" t="s">
        <v>43</v>
      </c>
      <c r="BD1688" s="14">
        <f t="shared" si="374"/>
        <v>96</v>
      </c>
      <c r="BE1688" s="14">
        <f>SUMIFS(BD$4:BD1688,$AU$4:$AU1688,"="&amp;$AU1688,$AY$4:$AY1688,"="&amp;$AY1688)</f>
        <v>240</v>
      </c>
      <c r="BF1688" s="25" t="s">
        <v>846</v>
      </c>
      <c r="BG1688" s="14">
        <f t="shared" si="375"/>
        <v>48</v>
      </c>
      <c r="BH1688" s="14">
        <f>SUMIFS(BG$4:BG1688,AU$4:AU1688,"="&amp;AU1688,AY$4:AY1688,"="&amp;AY1688)</f>
        <v>120</v>
      </c>
      <c r="BI1688" s="25" t="s">
        <v>847</v>
      </c>
      <c r="BJ1688" s="14">
        <f t="shared" si="376"/>
        <v>1920</v>
      </c>
      <c r="BK1688" s="14">
        <f>SUMIFS(BJ$4:BJ1688,$AU$4:$AU1688,"="&amp;$AU1688,$AY$4:$AY1688,"="&amp;$AY1688)</f>
        <v>4800</v>
      </c>
    </row>
    <row r="1689" spans="46:63" ht="16.5" x14ac:dyDescent="0.2">
      <c r="AT1689" s="13">
        <v>1686</v>
      </c>
      <c r="AU1689" s="13">
        <f t="shared" si="369"/>
        <v>22</v>
      </c>
      <c r="AV1689" s="14">
        <f t="shared" si="370"/>
        <v>299901</v>
      </c>
      <c r="AW1689" s="14">
        <f t="shared" si="371"/>
        <v>1102999</v>
      </c>
      <c r="AX1689" s="13" t="s">
        <v>816</v>
      </c>
      <c r="AY1689" s="13">
        <f t="shared" si="377"/>
        <v>1</v>
      </c>
      <c r="AZ1689" s="13" t="s">
        <v>837</v>
      </c>
      <c r="BA1689" s="14">
        <f t="shared" si="378"/>
        <v>5</v>
      </c>
      <c r="BB1689" s="14" t="str">
        <f t="shared" si="373"/>
        <v>R守护灵魂珠-1 等级-5</v>
      </c>
      <c r="BC1689" s="25" t="s">
        <v>43</v>
      </c>
      <c r="BD1689" s="14">
        <f t="shared" si="374"/>
        <v>128</v>
      </c>
      <c r="BE1689" s="14">
        <f>SUMIFS(BD$4:BD1689,$AU$4:$AU1689,"="&amp;$AU1689,$AY$4:$AY1689,"="&amp;$AY1689)</f>
        <v>368</v>
      </c>
      <c r="BF1689" s="25" t="s">
        <v>846</v>
      </c>
      <c r="BG1689" s="14">
        <f t="shared" si="375"/>
        <v>64</v>
      </c>
      <c r="BH1689" s="14">
        <f>SUMIFS(BG$4:BG1689,AU$4:AU1689,"="&amp;AU1689,AY$4:AY1689,"="&amp;AY1689)</f>
        <v>184</v>
      </c>
      <c r="BI1689" s="25" t="s">
        <v>847</v>
      </c>
      <c r="BJ1689" s="14">
        <f t="shared" si="376"/>
        <v>2560</v>
      </c>
      <c r="BK1689" s="14">
        <f>SUMIFS(BJ$4:BJ1689,$AU$4:$AU1689,"="&amp;$AU1689,$AY$4:$AY1689,"="&amp;$AY1689)</f>
        <v>7360</v>
      </c>
    </row>
    <row r="1690" spans="46:63" ht="16.5" x14ac:dyDescent="0.2">
      <c r="AT1690" s="13">
        <v>1687</v>
      </c>
      <c r="AU1690" s="13">
        <f t="shared" si="369"/>
        <v>22</v>
      </c>
      <c r="AV1690" s="14">
        <f t="shared" si="370"/>
        <v>299901</v>
      </c>
      <c r="AW1690" s="14">
        <f t="shared" si="371"/>
        <v>1102999</v>
      </c>
      <c r="AX1690" s="13" t="s">
        <v>816</v>
      </c>
      <c r="AY1690" s="13">
        <f t="shared" si="377"/>
        <v>1</v>
      </c>
      <c r="AZ1690" s="13" t="s">
        <v>837</v>
      </c>
      <c r="BA1690" s="14">
        <f t="shared" si="378"/>
        <v>6</v>
      </c>
      <c r="BB1690" s="14" t="str">
        <f t="shared" si="373"/>
        <v>R守护灵魂珠-1 等级-6</v>
      </c>
      <c r="BC1690" s="25" t="s">
        <v>43</v>
      </c>
      <c r="BD1690" s="14">
        <f t="shared" si="374"/>
        <v>160</v>
      </c>
      <c r="BE1690" s="14">
        <f>SUMIFS(BD$4:BD1690,$AU$4:$AU1690,"="&amp;$AU1690,$AY$4:$AY1690,"="&amp;$AY1690)</f>
        <v>528</v>
      </c>
      <c r="BF1690" s="25" t="s">
        <v>846</v>
      </c>
      <c r="BG1690" s="14">
        <f t="shared" si="375"/>
        <v>80</v>
      </c>
      <c r="BH1690" s="14">
        <f>SUMIFS(BG$4:BG1690,AU$4:AU1690,"="&amp;AU1690,AY$4:AY1690,"="&amp;AY1690)</f>
        <v>264</v>
      </c>
      <c r="BI1690" s="25" t="s">
        <v>847</v>
      </c>
      <c r="BJ1690" s="14">
        <f t="shared" si="376"/>
        <v>3200</v>
      </c>
      <c r="BK1690" s="14">
        <f>SUMIFS(BJ$4:BJ1690,$AU$4:$AU1690,"="&amp;$AU1690,$AY$4:$AY1690,"="&amp;$AY1690)</f>
        <v>10560</v>
      </c>
    </row>
    <row r="1691" spans="46:63" ht="16.5" x14ac:dyDescent="0.2">
      <c r="AT1691" s="13">
        <v>1688</v>
      </c>
      <c r="AU1691" s="13">
        <f t="shared" si="369"/>
        <v>22</v>
      </c>
      <c r="AV1691" s="14">
        <f t="shared" si="370"/>
        <v>299901</v>
      </c>
      <c r="AW1691" s="14">
        <f t="shared" si="371"/>
        <v>1102999</v>
      </c>
      <c r="AX1691" s="13" t="s">
        <v>816</v>
      </c>
      <c r="AY1691" s="13">
        <f t="shared" si="377"/>
        <v>1</v>
      </c>
      <c r="AZ1691" s="13" t="s">
        <v>837</v>
      </c>
      <c r="BA1691" s="14">
        <f t="shared" si="378"/>
        <v>7</v>
      </c>
      <c r="BB1691" s="14" t="str">
        <f t="shared" si="373"/>
        <v>R守护灵魂珠-1 等级-7</v>
      </c>
      <c r="BC1691" s="25" t="s">
        <v>43</v>
      </c>
      <c r="BD1691" s="14">
        <f t="shared" si="374"/>
        <v>192</v>
      </c>
      <c r="BE1691" s="14">
        <f>SUMIFS(BD$4:BD1691,$AU$4:$AU1691,"="&amp;$AU1691,$AY$4:$AY1691,"="&amp;$AY1691)</f>
        <v>720</v>
      </c>
      <c r="BF1691" s="25" t="s">
        <v>846</v>
      </c>
      <c r="BG1691" s="14">
        <f t="shared" si="375"/>
        <v>96</v>
      </c>
      <c r="BH1691" s="14">
        <f>SUMIFS(BG$4:BG1691,AU$4:AU1691,"="&amp;AU1691,AY$4:AY1691,"="&amp;AY1691)</f>
        <v>360</v>
      </c>
      <c r="BI1691" s="25" t="s">
        <v>847</v>
      </c>
      <c r="BJ1691" s="14">
        <f t="shared" si="376"/>
        <v>3840</v>
      </c>
      <c r="BK1691" s="14">
        <f>SUMIFS(BJ$4:BJ1691,$AU$4:$AU1691,"="&amp;$AU1691,$AY$4:$AY1691,"="&amp;$AY1691)</f>
        <v>14400</v>
      </c>
    </row>
    <row r="1692" spans="46:63" ht="16.5" x14ac:dyDescent="0.2">
      <c r="AT1692" s="13">
        <v>1689</v>
      </c>
      <c r="AU1692" s="13">
        <f t="shared" si="369"/>
        <v>22</v>
      </c>
      <c r="AV1692" s="14">
        <f t="shared" si="370"/>
        <v>299901</v>
      </c>
      <c r="AW1692" s="14">
        <f t="shared" si="371"/>
        <v>1102999</v>
      </c>
      <c r="AX1692" s="13" t="s">
        <v>816</v>
      </c>
      <c r="AY1692" s="13">
        <f t="shared" si="377"/>
        <v>1</v>
      </c>
      <c r="AZ1692" s="13" t="s">
        <v>837</v>
      </c>
      <c r="BA1692" s="14">
        <f t="shared" si="378"/>
        <v>8</v>
      </c>
      <c r="BB1692" s="14" t="str">
        <f t="shared" si="373"/>
        <v>R守护灵魂珠-1 等级-8</v>
      </c>
      <c r="BC1692" s="25" t="s">
        <v>43</v>
      </c>
      <c r="BD1692" s="14">
        <f t="shared" si="374"/>
        <v>224</v>
      </c>
      <c r="BE1692" s="14">
        <f>SUMIFS(BD$4:BD1692,$AU$4:$AU1692,"="&amp;$AU1692,$AY$4:$AY1692,"="&amp;$AY1692)</f>
        <v>944</v>
      </c>
      <c r="BF1692" s="25" t="s">
        <v>846</v>
      </c>
      <c r="BG1692" s="14">
        <f t="shared" si="375"/>
        <v>112</v>
      </c>
      <c r="BH1692" s="14">
        <f>SUMIFS(BG$4:BG1692,AU$4:AU1692,"="&amp;AU1692,AY$4:AY1692,"="&amp;AY1692)</f>
        <v>472</v>
      </c>
      <c r="BI1692" s="25" t="s">
        <v>847</v>
      </c>
      <c r="BJ1692" s="14">
        <f t="shared" si="376"/>
        <v>4480</v>
      </c>
      <c r="BK1692" s="14">
        <f>SUMIFS(BJ$4:BJ1692,$AU$4:$AU1692,"="&amp;$AU1692,$AY$4:$AY1692,"="&amp;$AY1692)</f>
        <v>18880</v>
      </c>
    </row>
    <row r="1693" spans="46:63" ht="16.5" x14ac:dyDescent="0.2">
      <c r="AT1693" s="13">
        <v>1690</v>
      </c>
      <c r="AU1693" s="13">
        <f t="shared" si="369"/>
        <v>22</v>
      </c>
      <c r="AV1693" s="14">
        <f t="shared" si="370"/>
        <v>299901</v>
      </c>
      <c r="AW1693" s="14">
        <f t="shared" si="371"/>
        <v>1102999</v>
      </c>
      <c r="AX1693" s="13" t="s">
        <v>816</v>
      </c>
      <c r="AY1693" s="13">
        <f t="shared" si="377"/>
        <v>1</v>
      </c>
      <c r="AZ1693" s="13" t="s">
        <v>837</v>
      </c>
      <c r="BA1693" s="14">
        <f t="shared" si="378"/>
        <v>9</v>
      </c>
      <c r="BB1693" s="14" t="str">
        <f t="shared" si="373"/>
        <v>R守护灵魂珠-1 等级-9</v>
      </c>
      <c r="BC1693" s="25" t="s">
        <v>43</v>
      </c>
      <c r="BD1693" s="14">
        <f t="shared" si="374"/>
        <v>256</v>
      </c>
      <c r="BE1693" s="14">
        <f>SUMIFS(BD$4:BD1693,$AU$4:$AU1693,"="&amp;$AU1693,$AY$4:$AY1693,"="&amp;$AY1693)</f>
        <v>1200</v>
      </c>
      <c r="BF1693" s="25" t="s">
        <v>846</v>
      </c>
      <c r="BG1693" s="14">
        <f t="shared" si="375"/>
        <v>128</v>
      </c>
      <c r="BH1693" s="14">
        <f>SUMIFS(BG$4:BG1693,AU$4:AU1693,"="&amp;AU1693,AY$4:AY1693,"="&amp;AY1693)</f>
        <v>600</v>
      </c>
      <c r="BI1693" s="25" t="s">
        <v>847</v>
      </c>
      <c r="BJ1693" s="14">
        <f t="shared" si="376"/>
        <v>5120</v>
      </c>
      <c r="BK1693" s="14">
        <f>SUMIFS(BJ$4:BJ1693,$AU$4:$AU1693,"="&amp;$AU1693,$AY$4:$AY1693,"="&amp;$AY1693)</f>
        <v>24000</v>
      </c>
    </row>
    <row r="1694" spans="46:63" ht="16.5" x14ac:dyDescent="0.2">
      <c r="AT1694" s="13">
        <v>1691</v>
      </c>
      <c r="AU1694" s="13">
        <f t="shared" si="369"/>
        <v>22</v>
      </c>
      <c r="AV1694" s="14">
        <f t="shared" si="370"/>
        <v>299902</v>
      </c>
      <c r="AW1694" s="14">
        <f t="shared" si="371"/>
        <v>1102999</v>
      </c>
      <c r="AX1694" s="13" t="s">
        <v>816</v>
      </c>
      <c r="AY1694" s="13">
        <f t="shared" si="377"/>
        <v>2</v>
      </c>
      <c r="AZ1694" s="13" t="s">
        <v>837</v>
      </c>
      <c r="BA1694" s="14">
        <f t="shared" si="378"/>
        <v>0</v>
      </c>
      <c r="BB1694" s="14" t="str">
        <f t="shared" si="373"/>
        <v>R守护灵魂珠-2 等级-0</v>
      </c>
      <c r="BC1694" s="25" t="s">
        <v>43</v>
      </c>
      <c r="BD1694" s="14">
        <f t="shared" si="374"/>
        <v>0</v>
      </c>
      <c r="BE1694" s="14">
        <f>SUMIFS(BD$4:BD1694,$AU$4:$AU1694,"="&amp;$AU1694,$AY$4:$AY1694,"="&amp;$AY1694)</f>
        <v>0</v>
      </c>
      <c r="BF1694" s="25" t="s">
        <v>846</v>
      </c>
      <c r="BG1694" s="14">
        <f t="shared" si="375"/>
        <v>0</v>
      </c>
      <c r="BH1694" s="14">
        <f>SUMIFS(BG$4:BG1694,AU$4:AU1694,"="&amp;AU1694,AY$4:AY1694,"="&amp;AY1694)</f>
        <v>0</v>
      </c>
      <c r="BI1694" s="25" t="s">
        <v>847</v>
      </c>
      <c r="BJ1694" s="14">
        <f t="shared" si="376"/>
        <v>0</v>
      </c>
      <c r="BK1694" s="14">
        <f>SUMIFS(BJ$4:BJ1694,$AU$4:$AU1694,"="&amp;$AU1694,$AY$4:$AY1694,"="&amp;$AY1694)</f>
        <v>0</v>
      </c>
    </row>
    <row r="1695" spans="46:63" ht="16.5" x14ac:dyDescent="0.2">
      <c r="AT1695" s="13">
        <v>1692</v>
      </c>
      <c r="AU1695" s="13">
        <f t="shared" si="369"/>
        <v>22</v>
      </c>
      <c r="AV1695" s="14">
        <f t="shared" si="370"/>
        <v>299902</v>
      </c>
      <c r="AW1695" s="14">
        <f t="shared" si="371"/>
        <v>1102999</v>
      </c>
      <c r="AX1695" s="13" t="s">
        <v>816</v>
      </c>
      <c r="AY1695" s="13">
        <f t="shared" si="377"/>
        <v>2</v>
      </c>
      <c r="AZ1695" s="13" t="s">
        <v>837</v>
      </c>
      <c r="BA1695" s="14">
        <f t="shared" si="378"/>
        <v>1</v>
      </c>
      <c r="BB1695" s="14" t="str">
        <f t="shared" si="373"/>
        <v>R守护灵魂珠-2 等级-1</v>
      </c>
      <c r="BC1695" s="25" t="s">
        <v>43</v>
      </c>
      <c r="BD1695" s="14">
        <f t="shared" si="374"/>
        <v>40</v>
      </c>
      <c r="BE1695" s="14">
        <f>SUMIFS(BD$4:BD1695,$AU$4:$AU1695,"="&amp;$AU1695,$AY$4:$AY1695,"="&amp;$AY1695)</f>
        <v>40</v>
      </c>
      <c r="BF1695" s="25" t="s">
        <v>846</v>
      </c>
      <c r="BG1695" s="14">
        <f t="shared" si="375"/>
        <v>20</v>
      </c>
      <c r="BH1695" s="14">
        <f>SUMIFS(BG$4:BG1695,AU$4:AU1695,"="&amp;AU1695,AY$4:AY1695,"="&amp;AY1695)</f>
        <v>20</v>
      </c>
      <c r="BI1695" s="25" t="s">
        <v>847</v>
      </c>
      <c r="BJ1695" s="14">
        <f t="shared" si="376"/>
        <v>800</v>
      </c>
      <c r="BK1695" s="14">
        <f>SUMIFS(BJ$4:BJ1695,$AU$4:$AU1695,"="&amp;$AU1695,$AY$4:$AY1695,"="&amp;$AY1695)</f>
        <v>800</v>
      </c>
    </row>
    <row r="1696" spans="46:63" ht="16.5" x14ac:dyDescent="0.2">
      <c r="AT1696" s="13">
        <v>1693</v>
      </c>
      <c r="AU1696" s="13">
        <f t="shared" si="369"/>
        <v>22</v>
      </c>
      <c r="AV1696" s="14">
        <f t="shared" si="370"/>
        <v>299902</v>
      </c>
      <c r="AW1696" s="14">
        <f t="shared" si="371"/>
        <v>1102999</v>
      </c>
      <c r="AX1696" s="13" t="s">
        <v>816</v>
      </c>
      <c r="AY1696" s="13">
        <f t="shared" si="377"/>
        <v>2</v>
      </c>
      <c r="AZ1696" s="13" t="s">
        <v>837</v>
      </c>
      <c r="BA1696" s="14">
        <f t="shared" si="378"/>
        <v>2</v>
      </c>
      <c r="BB1696" s="14" t="str">
        <f t="shared" si="373"/>
        <v>R守护灵魂珠-2 等级-2</v>
      </c>
      <c r="BC1696" s="25" t="s">
        <v>43</v>
      </c>
      <c r="BD1696" s="14">
        <f t="shared" si="374"/>
        <v>64</v>
      </c>
      <c r="BE1696" s="14">
        <f>SUMIFS(BD$4:BD1696,$AU$4:$AU1696,"="&amp;$AU1696,$AY$4:$AY1696,"="&amp;$AY1696)</f>
        <v>104</v>
      </c>
      <c r="BF1696" s="25" t="s">
        <v>846</v>
      </c>
      <c r="BG1696" s="14">
        <f t="shared" si="375"/>
        <v>32</v>
      </c>
      <c r="BH1696" s="14">
        <f>SUMIFS(BG$4:BG1696,AU$4:AU1696,"="&amp;AU1696,AY$4:AY1696,"="&amp;AY1696)</f>
        <v>52</v>
      </c>
      <c r="BI1696" s="25" t="s">
        <v>847</v>
      </c>
      <c r="BJ1696" s="14">
        <f t="shared" si="376"/>
        <v>1280</v>
      </c>
      <c r="BK1696" s="14">
        <f>SUMIFS(BJ$4:BJ1696,$AU$4:$AU1696,"="&amp;$AU1696,$AY$4:$AY1696,"="&amp;$AY1696)</f>
        <v>2080</v>
      </c>
    </row>
    <row r="1697" spans="46:63" ht="16.5" x14ac:dyDescent="0.2">
      <c r="AT1697" s="13">
        <v>1694</v>
      </c>
      <c r="AU1697" s="13">
        <f t="shared" si="369"/>
        <v>22</v>
      </c>
      <c r="AV1697" s="14">
        <f t="shared" si="370"/>
        <v>299902</v>
      </c>
      <c r="AW1697" s="14">
        <f t="shared" si="371"/>
        <v>1102999</v>
      </c>
      <c r="AX1697" s="13" t="s">
        <v>816</v>
      </c>
      <c r="AY1697" s="13">
        <f t="shared" si="377"/>
        <v>2</v>
      </c>
      <c r="AZ1697" s="13" t="s">
        <v>837</v>
      </c>
      <c r="BA1697" s="14">
        <f t="shared" si="378"/>
        <v>3</v>
      </c>
      <c r="BB1697" s="14" t="str">
        <f t="shared" si="373"/>
        <v>R守护灵魂珠-2 等级-3</v>
      </c>
      <c r="BC1697" s="25" t="s">
        <v>43</v>
      </c>
      <c r="BD1697" s="14">
        <f t="shared" si="374"/>
        <v>80</v>
      </c>
      <c r="BE1697" s="14">
        <f>SUMIFS(BD$4:BD1697,$AU$4:$AU1697,"="&amp;$AU1697,$AY$4:$AY1697,"="&amp;$AY1697)</f>
        <v>184</v>
      </c>
      <c r="BF1697" s="25" t="s">
        <v>846</v>
      </c>
      <c r="BG1697" s="14">
        <f t="shared" si="375"/>
        <v>40</v>
      </c>
      <c r="BH1697" s="14">
        <f>SUMIFS(BG$4:BG1697,AU$4:AU1697,"="&amp;AU1697,AY$4:AY1697,"="&amp;AY1697)</f>
        <v>92</v>
      </c>
      <c r="BI1697" s="25" t="s">
        <v>847</v>
      </c>
      <c r="BJ1697" s="14">
        <f t="shared" si="376"/>
        <v>1600</v>
      </c>
      <c r="BK1697" s="14">
        <f>SUMIFS(BJ$4:BJ1697,$AU$4:$AU1697,"="&amp;$AU1697,$AY$4:$AY1697,"="&amp;$AY1697)</f>
        <v>3680</v>
      </c>
    </row>
    <row r="1698" spans="46:63" ht="16.5" x14ac:dyDescent="0.2">
      <c r="AT1698" s="13">
        <v>1695</v>
      </c>
      <c r="AU1698" s="13">
        <f t="shared" si="369"/>
        <v>22</v>
      </c>
      <c r="AV1698" s="14">
        <f t="shared" si="370"/>
        <v>299902</v>
      </c>
      <c r="AW1698" s="14">
        <f t="shared" si="371"/>
        <v>1102999</v>
      </c>
      <c r="AX1698" s="13" t="s">
        <v>816</v>
      </c>
      <c r="AY1698" s="13">
        <f t="shared" si="377"/>
        <v>2</v>
      </c>
      <c r="AZ1698" s="13" t="s">
        <v>837</v>
      </c>
      <c r="BA1698" s="14">
        <f t="shared" si="378"/>
        <v>4</v>
      </c>
      <c r="BB1698" s="14" t="str">
        <f t="shared" si="373"/>
        <v>R守护灵魂珠-2 等级-4</v>
      </c>
      <c r="BC1698" s="25" t="s">
        <v>43</v>
      </c>
      <c r="BD1698" s="14">
        <f t="shared" si="374"/>
        <v>128</v>
      </c>
      <c r="BE1698" s="14">
        <f>SUMIFS(BD$4:BD1698,$AU$4:$AU1698,"="&amp;$AU1698,$AY$4:$AY1698,"="&amp;$AY1698)</f>
        <v>312</v>
      </c>
      <c r="BF1698" s="25" t="s">
        <v>846</v>
      </c>
      <c r="BG1698" s="14">
        <f t="shared" si="375"/>
        <v>64</v>
      </c>
      <c r="BH1698" s="14">
        <f>SUMIFS(BG$4:BG1698,AU$4:AU1698,"="&amp;AU1698,AY$4:AY1698,"="&amp;AY1698)</f>
        <v>156</v>
      </c>
      <c r="BI1698" s="25" t="s">
        <v>847</v>
      </c>
      <c r="BJ1698" s="14">
        <f t="shared" si="376"/>
        <v>2560</v>
      </c>
      <c r="BK1698" s="14">
        <f>SUMIFS(BJ$4:BJ1698,$AU$4:$AU1698,"="&amp;$AU1698,$AY$4:$AY1698,"="&amp;$AY1698)</f>
        <v>6240</v>
      </c>
    </row>
    <row r="1699" spans="46:63" ht="16.5" x14ac:dyDescent="0.2">
      <c r="AT1699" s="13">
        <v>1696</v>
      </c>
      <c r="AU1699" s="13">
        <f t="shared" si="369"/>
        <v>22</v>
      </c>
      <c r="AV1699" s="14">
        <f t="shared" si="370"/>
        <v>299902</v>
      </c>
      <c r="AW1699" s="14">
        <f t="shared" si="371"/>
        <v>1102999</v>
      </c>
      <c r="AX1699" s="13" t="s">
        <v>816</v>
      </c>
      <c r="AY1699" s="13">
        <f t="shared" si="377"/>
        <v>2</v>
      </c>
      <c r="AZ1699" s="13" t="s">
        <v>837</v>
      </c>
      <c r="BA1699" s="14">
        <f t="shared" si="378"/>
        <v>5</v>
      </c>
      <c r="BB1699" s="14" t="str">
        <f t="shared" si="373"/>
        <v>R守护灵魂珠-2 等级-5</v>
      </c>
      <c r="BC1699" s="25" t="s">
        <v>43</v>
      </c>
      <c r="BD1699" s="14">
        <f t="shared" si="374"/>
        <v>176</v>
      </c>
      <c r="BE1699" s="14">
        <f>SUMIFS(BD$4:BD1699,$AU$4:$AU1699,"="&amp;$AU1699,$AY$4:$AY1699,"="&amp;$AY1699)</f>
        <v>488</v>
      </c>
      <c r="BF1699" s="25" t="s">
        <v>846</v>
      </c>
      <c r="BG1699" s="14">
        <f t="shared" si="375"/>
        <v>88</v>
      </c>
      <c r="BH1699" s="14">
        <f>SUMIFS(BG$4:BG1699,AU$4:AU1699,"="&amp;AU1699,AY$4:AY1699,"="&amp;AY1699)</f>
        <v>244</v>
      </c>
      <c r="BI1699" s="25" t="s">
        <v>847</v>
      </c>
      <c r="BJ1699" s="14">
        <f t="shared" si="376"/>
        <v>3520</v>
      </c>
      <c r="BK1699" s="14">
        <f>SUMIFS(BJ$4:BJ1699,$AU$4:$AU1699,"="&amp;$AU1699,$AY$4:$AY1699,"="&amp;$AY1699)</f>
        <v>9760</v>
      </c>
    </row>
    <row r="1700" spans="46:63" ht="16.5" x14ac:dyDescent="0.2">
      <c r="AT1700" s="13">
        <v>1697</v>
      </c>
      <c r="AU1700" s="13">
        <f t="shared" si="369"/>
        <v>22</v>
      </c>
      <c r="AV1700" s="14">
        <f t="shared" si="370"/>
        <v>299902</v>
      </c>
      <c r="AW1700" s="14">
        <f t="shared" si="371"/>
        <v>1102999</v>
      </c>
      <c r="AX1700" s="13" t="s">
        <v>816</v>
      </c>
      <c r="AY1700" s="13">
        <f t="shared" si="377"/>
        <v>2</v>
      </c>
      <c r="AZ1700" s="13" t="s">
        <v>837</v>
      </c>
      <c r="BA1700" s="14">
        <f t="shared" si="378"/>
        <v>6</v>
      </c>
      <c r="BB1700" s="14" t="str">
        <f t="shared" si="373"/>
        <v>R守护灵魂珠-2 等级-6</v>
      </c>
      <c r="BC1700" s="25" t="s">
        <v>43</v>
      </c>
      <c r="BD1700" s="14">
        <f t="shared" si="374"/>
        <v>224</v>
      </c>
      <c r="BE1700" s="14">
        <f>SUMIFS(BD$4:BD1700,$AU$4:$AU1700,"="&amp;$AU1700,$AY$4:$AY1700,"="&amp;$AY1700)</f>
        <v>712</v>
      </c>
      <c r="BF1700" s="25" t="s">
        <v>846</v>
      </c>
      <c r="BG1700" s="14">
        <f t="shared" si="375"/>
        <v>112</v>
      </c>
      <c r="BH1700" s="14">
        <f>SUMIFS(BG$4:BG1700,AU$4:AU1700,"="&amp;AU1700,AY$4:AY1700,"="&amp;AY1700)</f>
        <v>356</v>
      </c>
      <c r="BI1700" s="25" t="s">
        <v>847</v>
      </c>
      <c r="BJ1700" s="14">
        <f t="shared" si="376"/>
        <v>4480</v>
      </c>
      <c r="BK1700" s="14">
        <f>SUMIFS(BJ$4:BJ1700,$AU$4:$AU1700,"="&amp;$AU1700,$AY$4:$AY1700,"="&amp;$AY1700)</f>
        <v>14240</v>
      </c>
    </row>
    <row r="1701" spans="46:63" ht="16.5" x14ac:dyDescent="0.2">
      <c r="AT1701" s="13">
        <v>1698</v>
      </c>
      <c r="AU1701" s="13">
        <f t="shared" si="369"/>
        <v>22</v>
      </c>
      <c r="AV1701" s="14">
        <f t="shared" si="370"/>
        <v>299902</v>
      </c>
      <c r="AW1701" s="14">
        <f t="shared" si="371"/>
        <v>1102999</v>
      </c>
      <c r="AX1701" s="13" t="s">
        <v>816</v>
      </c>
      <c r="AY1701" s="13">
        <f t="shared" si="377"/>
        <v>2</v>
      </c>
      <c r="AZ1701" s="13" t="s">
        <v>837</v>
      </c>
      <c r="BA1701" s="14">
        <f t="shared" si="378"/>
        <v>7</v>
      </c>
      <c r="BB1701" s="14" t="str">
        <f t="shared" si="373"/>
        <v>R守护灵魂珠-2 等级-7</v>
      </c>
      <c r="BC1701" s="25" t="s">
        <v>43</v>
      </c>
      <c r="BD1701" s="14">
        <f t="shared" si="374"/>
        <v>256</v>
      </c>
      <c r="BE1701" s="14">
        <f>SUMIFS(BD$4:BD1701,$AU$4:$AU1701,"="&amp;$AU1701,$AY$4:$AY1701,"="&amp;$AY1701)</f>
        <v>968</v>
      </c>
      <c r="BF1701" s="25" t="s">
        <v>846</v>
      </c>
      <c r="BG1701" s="14">
        <f t="shared" si="375"/>
        <v>128</v>
      </c>
      <c r="BH1701" s="14">
        <f>SUMIFS(BG$4:BG1701,AU$4:AU1701,"="&amp;AU1701,AY$4:AY1701,"="&amp;AY1701)</f>
        <v>484</v>
      </c>
      <c r="BI1701" s="25" t="s">
        <v>847</v>
      </c>
      <c r="BJ1701" s="14">
        <f t="shared" si="376"/>
        <v>5120</v>
      </c>
      <c r="BK1701" s="14">
        <f>SUMIFS(BJ$4:BJ1701,$AU$4:$AU1701,"="&amp;$AU1701,$AY$4:$AY1701,"="&amp;$AY1701)</f>
        <v>19360</v>
      </c>
    </row>
    <row r="1702" spans="46:63" ht="16.5" x14ac:dyDescent="0.2">
      <c r="AT1702" s="13">
        <v>1699</v>
      </c>
      <c r="AU1702" s="13">
        <f t="shared" si="369"/>
        <v>22</v>
      </c>
      <c r="AV1702" s="14">
        <f t="shared" si="370"/>
        <v>299902</v>
      </c>
      <c r="AW1702" s="14">
        <f t="shared" si="371"/>
        <v>1102999</v>
      </c>
      <c r="AX1702" s="13" t="s">
        <v>816</v>
      </c>
      <c r="AY1702" s="13">
        <f t="shared" si="377"/>
        <v>2</v>
      </c>
      <c r="AZ1702" s="13" t="s">
        <v>837</v>
      </c>
      <c r="BA1702" s="14">
        <f t="shared" si="378"/>
        <v>8</v>
      </c>
      <c r="BB1702" s="14" t="str">
        <f t="shared" si="373"/>
        <v>R守护灵魂珠-2 等级-8</v>
      </c>
      <c r="BC1702" s="25" t="s">
        <v>43</v>
      </c>
      <c r="BD1702" s="14">
        <f t="shared" si="374"/>
        <v>304</v>
      </c>
      <c r="BE1702" s="14">
        <f>SUMIFS(BD$4:BD1702,$AU$4:$AU1702,"="&amp;$AU1702,$AY$4:$AY1702,"="&amp;$AY1702)</f>
        <v>1272</v>
      </c>
      <c r="BF1702" s="25" t="s">
        <v>846</v>
      </c>
      <c r="BG1702" s="14">
        <f t="shared" si="375"/>
        <v>152</v>
      </c>
      <c r="BH1702" s="14">
        <f>SUMIFS(BG$4:BG1702,AU$4:AU1702,"="&amp;AU1702,AY$4:AY1702,"="&amp;AY1702)</f>
        <v>636</v>
      </c>
      <c r="BI1702" s="25" t="s">
        <v>847</v>
      </c>
      <c r="BJ1702" s="14">
        <f t="shared" si="376"/>
        <v>6080</v>
      </c>
      <c r="BK1702" s="14">
        <f>SUMIFS(BJ$4:BJ1702,$AU$4:$AU1702,"="&amp;$AU1702,$AY$4:$AY1702,"="&amp;$AY1702)</f>
        <v>25440</v>
      </c>
    </row>
    <row r="1703" spans="46:63" ht="16.5" x14ac:dyDescent="0.2">
      <c r="AT1703" s="13">
        <v>1700</v>
      </c>
      <c r="AU1703" s="13">
        <f t="shared" si="369"/>
        <v>22</v>
      </c>
      <c r="AV1703" s="14">
        <f t="shared" si="370"/>
        <v>299902</v>
      </c>
      <c r="AW1703" s="14">
        <f t="shared" si="371"/>
        <v>1102999</v>
      </c>
      <c r="AX1703" s="13" t="s">
        <v>816</v>
      </c>
      <c r="AY1703" s="13">
        <f t="shared" si="377"/>
        <v>2</v>
      </c>
      <c r="AZ1703" s="13" t="s">
        <v>837</v>
      </c>
      <c r="BA1703" s="14">
        <f t="shared" si="378"/>
        <v>9</v>
      </c>
      <c r="BB1703" s="14" t="str">
        <f t="shared" si="373"/>
        <v>R守护灵魂珠-2 等级-9</v>
      </c>
      <c r="BC1703" s="25" t="s">
        <v>43</v>
      </c>
      <c r="BD1703" s="14">
        <f t="shared" si="374"/>
        <v>360</v>
      </c>
      <c r="BE1703" s="14">
        <f>SUMIFS(BD$4:BD1703,$AU$4:$AU1703,"="&amp;$AU1703,$AY$4:$AY1703,"="&amp;$AY1703)</f>
        <v>1632</v>
      </c>
      <c r="BF1703" s="25" t="s">
        <v>846</v>
      </c>
      <c r="BG1703" s="14">
        <f t="shared" si="375"/>
        <v>180</v>
      </c>
      <c r="BH1703" s="14">
        <f>SUMIFS(BG$4:BG1703,AU$4:AU1703,"="&amp;AU1703,AY$4:AY1703,"="&amp;AY1703)</f>
        <v>816</v>
      </c>
      <c r="BI1703" s="25" t="s">
        <v>847</v>
      </c>
      <c r="BJ1703" s="14">
        <f t="shared" si="376"/>
        <v>7200</v>
      </c>
      <c r="BK1703" s="14">
        <f>SUMIFS(BJ$4:BJ1703,$AU$4:$AU1703,"="&amp;$AU1703,$AY$4:$AY1703,"="&amp;$AY1703)</f>
        <v>32640</v>
      </c>
    </row>
    <row r="1704" spans="46:63" ht="16.5" x14ac:dyDescent="0.2">
      <c r="AT1704" s="13">
        <v>1701</v>
      </c>
      <c r="AU1704" s="13">
        <f t="shared" si="369"/>
        <v>22</v>
      </c>
      <c r="AV1704" s="14">
        <f t="shared" si="370"/>
        <v>299903</v>
      </c>
      <c r="AW1704" s="14">
        <f t="shared" si="371"/>
        <v>1102999</v>
      </c>
      <c r="AX1704" s="13" t="s">
        <v>816</v>
      </c>
      <c r="AY1704" s="13">
        <f t="shared" si="377"/>
        <v>3</v>
      </c>
      <c r="AZ1704" s="13" t="s">
        <v>837</v>
      </c>
      <c r="BA1704" s="14">
        <f t="shared" si="378"/>
        <v>0</v>
      </c>
      <c r="BB1704" s="14" t="str">
        <f t="shared" si="373"/>
        <v>R守护灵魂珠-3 等级-0</v>
      </c>
      <c r="BC1704" s="25" t="s">
        <v>43</v>
      </c>
      <c r="BD1704" s="14">
        <f t="shared" si="374"/>
        <v>0</v>
      </c>
      <c r="BE1704" s="14">
        <f>SUMIFS(BD$4:BD1704,$AU$4:$AU1704,"="&amp;$AU1704,$AY$4:$AY1704,"="&amp;$AY1704)</f>
        <v>0</v>
      </c>
      <c r="BF1704" s="25" t="s">
        <v>846</v>
      </c>
      <c r="BG1704" s="14">
        <f t="shared" si="375"/>
        <v>0</v>
      </c>
      <c r="BH1704" s="14">
        <f>SUMIFS(BG$4:BG1704,AU$4:AU1704,"="&amp;AU1704,AY$4:AY1704,"="&amp;AY1704)</f>
        <v>0</v>
      </c>
      <c r="BI1704" s="25" t="s">
        <v>847</v>
      </c>
      <c r="BJ1704" s="14">
        <f t="shared" si="376"/>
        <v>0</v>
      </c>
      <c r="BK1704" s="14">
        <f>SUMIFS(BJ$4:BJ1704,$AU$4:$AU1704,"="&amp;$AU1704,$AY$4:$AY1704,"="&amp;$AY1704)</f>
        <v>0</v>
      </c>
    </row>
    <row r="1705" spans="46:63" ht="16.5" x14ac:dyDescent="0.2">
      <c r="AT1705" s="13">
        <v>1702</v>
      </c>
      <c r="AU1705" s="13">
        <f t="shared" si="369"/>
        <v>22</v>
      </c>
      <c r="AV1705" s="14">
        <f t="shared" si="370"/>
        <v>299903</v>
      </c>
      <c r="AW1705" s="14">
        <f t="shared" si="371"/>
        <v>1102999</v>
      </c>
      <c r="AX1705" s="13" t="s">
        <v>816</v>
      </c>
      <c r="AY1705" s="13">
        <f t="shared" si="377"/>
        <v>3</v>
      </c>
      <c r="AZ1705" s="13" t="s">
        <v>837</v>
      </c>
      <c r="BA1705" s="14">
        <f t="shared" si="378"/>
        <v>1</v>
      </c>
      <c r="BB1705" s="14" t="str">
        <f t="shared" si="373"/>
        <v>R守护灵魂珠-3 等级-1</v>
      </c>
      <c r="BC1705" s="25" t="s">
        <v>43</v>
      </c>
      <c r="BD1705" s="14">
        <f t="shared" si="374"/>
        <v>64</v>
      </c>
      <c r="BE1705" s="14">
        <f>SUMIFS(BD$4:BD1705,$AU$4:$AU1705,"="&amp;$AU1705,$AY$4:$AY1705,"="&amp;$AY1705)</f>
        <v>64</v>
      </c>
      <c r="BF1705" s="25" t="s">
        <v>846</v>
      </c>
      <c r="BG1705" s="14">
        <f t="shared" si="375"/>
        <v>32</v>
      </c>
      <c r="BH1705" s="14">
        <f>SUMIFS(BG$4:BG1705,AU$4:AU1705,"="&amp;AU1705,AY$4:AY1705,"="&amp;AY1705)</f>
        <v>32</v>
      </c>
      <c r="BI1705" s="25" t="s">
        <v>847</v>
      </c>
      <c r="BJ1705" s="14">
        <f t="shared" si="376"/>
        <v>1280</v>
      </c>
      <c r="BK1705" s="14">
        <f>SUMIFS(BJ$4:BJ1705,$AU$4:$AU1705,"="&amp;$AU1705,$AY$4:$AY1705,"="&amp;$AY1705)</f>
        <v>1280</v>
      </c>
    </row>
    <row r="1706" spans="46:63" ht="16.5" x14ac:dyDescent="0.2">
      <c r="AT1706" s="13">
        <v>1703</v>
      </c>
      <c r="AU1706" s="13">
        <f t="shared" si="369"/>
        <v>22</v>
      </c>
      <c r="AV1706" s="14">
        <f t="shared" si="370"/>
        <v>299903</v>
      </c>
      <c r="AW1706" s="14">
        <f t="shared" si="371"/>
        <v>1102999</v>
      </c>
      <c r="AX1706" s="13" t="s">
        <v>816</v>
      </c>
      <c r="AY1706" s="13">
        <f t="shared" si="377"/>
        <v>3</v>
      </c>
      <c r="AZ1706" s="13" t="s">
        <v>837</v>
      </c>
      <c r="BA1706" s="14">
        <f t="shared" si="378"/>
        <v>2</v>
      </c>
      <c r="BB1706" s="14" t="str">
        <f t="shared" si="373"/>
        <v>R守护灵魂珠-3 等级-2</v>
      </c>
      <c r="BC1706" s="25" t="s">
        <v>43</v>
      </c>
      <c r="BD1706" s="14">
        <f t="shared" si="374"/>
        <v>96</v>
      </c>
      <c r="BE1706" s="14">
        <f>SUMIFS(BD$4:BD1706,$AU$4:$AU1706,"="&amp;$AU1706,$AY$4:$AY1706,"="&amp;$AY1706)</f>
        <v>160</v>
      </c>
      <c r="BF1706" s="25" t="s">
        <v>846</v>
      </c>
      <c r="BG1706" s="14">
        <f t="shared" si="375"/>
        <v>48</v>
      </c>
      <c r="BH1706" s="14">
        <f>SUMIFS(BG$4:BG1706,AU$4:AU1706,"="&amp;AU1706,AY$4:AY1706,"="&amp;AY1706)</f>
        <v>80</v>
      </c>
      <c r="BI1706" s="25" t="s">
        <v>847</v>
      </c>
      <c r="BJ1706" s="14">
        <f t="shared" si="376"/>
        <v>1920</v>
      </c>
      <c r="BK1706" s="14">
        <f>SUMIFS(BJ$4:BJ1706,$AU$4:$AU1706,"="&amp;$AU1706,$AY$4:$AY1706,"="&amp;$AY1706)</f>
        <v>3200</v>
      </c>
    </row>
    <row r="1707" spans="46:63" ht="16.5" x14ac:dyDescent="0.2">
      <c r="AT1707" s="13">
        <v>1704</v>
      </c>
      <c r="AU1707" s="13">
        <f t="shared" si="369"/>
        <v>22</v>
      </c>
      <c r="AV1707" s="14">
        <f t="shared" si="370"/>
        <v>299903</v>
      </c>
      <c r="AW1707" s="14">
        <f t="shared" si="371"/>
        <v>1102999</v>
      </c>
      <c r="AX1707" s="13" t="s">
        <v>816</v>
      </c>
      <c r="AY1707" s="13">
        <f t="shared" si="377"/>
        <v>3</v>
      </c>
      <c r="AZ1707" s="13" t="s">
        <v>837</v>
      </c>
      <c r="BA1707" s="14">
        <f t="shared" si="378"/>
        <v>3</v>
      </c>
      <c r="BB1707" s="14" t="str">
        <f t="shared" si="373"/>
        <v>R守护灵魂珠-3 等级-3</v>
      </c>
      <c r="BC1707" s="25" t="s">
        <v>43</v>
      </c>
      <c r="BD1707" s="14">
        <f t="shared" si="374"/>
        <v>128</v>
      </c>
      <c r="BE1707" s="14">
        <f>SUMIFS(BD$4:BD1707,$AU$4:$AU1707,"="&amp;$AU1707,$AY$4:$AY1707,"="&amp;$AY1707)</f>
        <v>288</v>
      </c>
      <c r="BF1707" s="25" t="s">
        <v>846</v>
      </c>
      <c r="BG1707" s="14">
        <f t="shared" si="375"/>
        <v>64</v>
      </c>
      <c r="BH1707" s="14">
        <f>SUMIFS(BG$4:BG1707,AU$4:AU1707,"="&amp;AU1707,AY$4:AY1707,"="&amp;AY1707)</f>
        <v>144</v>
      </c>
      <c r="BI1707" s="25" t="s">
        <v>847</v>
      </c>
      <c r="BJ1707" s="14">
        <f t="shared" si="376"/>
        <v>2560</v>
      </c>
      <c r="BK1707" s="14">
        <f>SUMIFS(BJ$4:BJ1707,$AU$4:$AU1707,"="&amp;$AU1707,$AY$4:$AY1707,"="&amp;$AY1707)</f>
        <v>5760</v>
      </c>
    </row>
    <row r="1708" spans="46:63" ht="16.5" x14ac:dyDescent="0.2">
      <c r="AT1708" s="13">
        <v>1705</v>
      </c>
      <c r="AU1708" s="13">
        <f t="shared" si="369"/>
        <v>22</v>
      </c>
      <c r="AV1708" s="14">
        <f t="shared" si="370"/>
        <v>299903</v>
      </c>
      <c r="AW1708" s="14">
        <f t="shared" si="371"/>
        <v>1102999</v>
      </c>
      <c r="AX1708" s="13" t="s">
        <v>816</v>
      </c>
      <c r="AY1708" s="13">
        <f t="shared" si="377"/>
        <v>3</v>
      </c>
      <c r="AZ1708" s="13" t="s">
        <v>837</v>
      </c>
      <c r="BA1708" s="14">
        <f t="shared" si="378"/>
        <v>4</v>
      </c>
      <c r="BB1708" s="14" t="str">
        <f t="shared" si="373"/>
        <v>R守护灵魂珠-3 等级-4</v>
      </c>
      <c r="BC1708" s="25" t="s">
        <v>43</v>
      </c>
      <c r="BD1708" s="14">
        <f t="shared" si="374"/>
        <v>192</v>
      </c>
      <c r="BE1708" s="14">
        <f>SUMIFS(BD$4:BD1708,$AU$4:$AU1708,"="&amp;$AU1708,$AY$4:$AY1708,"="&amp;$AY1708)</f>
        <v>480</v>
      </c>
      <c r="BF1708" s="25" t="s">
        <v>846</v>
      </c>
      <c r="BG1708" s="14">
        <f t="shared" si="375"/>
        <v>96</v>
      </c>
      <c r="BH1708" s="14">
        <f>SUMIFS(BG$4:BG1708,AU$4:AU1708,"="&amp;AU1708,AY$4:AY1708,"="&amp;AY1708)</f>
        <v>240</v>
      </c>
      <c r="BI1708" s="25" t="s">
        <v>847</v>
      </c>
      <c r="BJ1708" s="14">
        <f t="shared" si="376"/>
        <v>3840</v>
      </c>
      <c r="BK1708" s="14">
        <f>SUMIFS(BJ$4:BJ1708,$AU$4:$AU1708,"="&amp;$AU1708,$AY$4:$AY1708,"="&amp;$AY1708)</f>
        <v>9600</v>
      </c>
    </row>
    <row r="1709" spans="46:63" ht="16.5" x14ac:dyDescent="0.2">
      <c r="AT1709" s="13">
        <v>1706</v>
      </c>
      <c r="AU1709" s="13">
        <f t="shared" si="369"/>
        <v>22</v>
      </c>
      <c r="AV1709" s="14">
        <f t="shared" si="370"/>
        <v>299903</v>
      </c>
      <c r="AW1709" s="14">
        <f t="shared" si="371"/>
        <v>1102999</v>
      </c>
      <c r="AX1709" s="13" t="s">
        <v>816</v>
      </c>
      <c r="AY1709" s="13">
        <f t="shared" si="377"/>
        <v>3</v>
      </c>
      <c r="AZ1709" s="13" t="s">
        <v>837</v>
      </c>
      <c r="BA1709" s="14">
        <f t="shared" si="378"/>
        <v>5</v>
      </c>
      <c r="BB1709" s="14" t="str">
        <f t="shared" si="373"/>
        <v>R守护灵魂珠-3 等级-5</v>
      </c>
      <c r="BC1709" s="25" t="s">
        <v>43</v>
      </c>
      <c r="BD1709" s="14">
        <f t="shared" si="374"/>
        <v>256</v>
      </c>
      <c r="BE1709" s="14">
        <f>SUMIFS(BD$4:BD1709,$AU$4:$AU1709,"="&amp;$AU1709,$AY$4:$AY1709,"="&amp;$AY1709)</f>
        <v>736</v>
      </c>
      <c r="BF1709" s="25" t="s">
        <v>846</v>
      </c>
      <c r="BG1709" s="14">
        <f t="shared" si="375"/>
        <v>128</v>
      </c>
      <c r="BH1709" s="14">
        <f>SUMIFS(BG$4:BG1709,AU$4:AU1709,"="&amp;AU1709,AY$4:AY1709,"="&amp;AY1709)</f>
        <v>368</v>
      </c>
      <c r="BI1709" s="25" t="s">
        <v>847</v>
      </c>
      <c r="BJ1709" s="14">
        <f t="shared" si="376"/>
        <v>5120</v>
      </c>
      <c r="BK1709" s="14">
        <f>SUMIFS(BJ$4:BJ1709,$AU$4:$AU1709,"="&amp;$AU1709,$AY$4:$AY1709,"="&amp;$AY1709)</f>
        <v>14720</v>
      </c>
    </row>
    <row r="1710" spans="46:63" ht="16.5" x14ac:dyDescent="0.2">
      <c r="AT1710" s="13">
        <v>1707</v>
      </c>
      <c r="AU1710" s="13">
        <f t="shared" si="369"/>
        <v>22</v>
      </c>
      <c r="AV1710" s="14">
        <f t="shared" si="370"/>
        <v>299903</v>
      </c>
      <c r="AW1710" s="14">
        <f t="shared" si="371"/>
        <v>1102999</v>
      </c>
      <c r="AX1710" s="13" t="s">
        <v>816</v>
      </c>
      <c r="AY1710" s="13">
        <f t="shared" si="377"/>
        <v>3</v>
      </c>
      <c r="AZ1710" s="13" t="s">
        <v>837</v>
      </c>
      <c r="BA1710" s="14">
        <f t="shared" si="378"/>
        <v>6</v>
      </c>
      <c r="BB1710" s="14" t="str">
        <f t="shared" si="373"/>
        <v>R守护灵魂珠-3 等级-6</v>
      </c>
      <c r="BC1710" s="25" t="s">
        <v>43</v>
      </c>
      <c r="BD1710" s="14">
        <f t="shared" si="374"/>
        <v>320</v>
      </c>
      <c r="BE1710" s="14">
        <f>SUMIFS(BD$4:BD1710,$AU$4:$AU1710,"="&amp;$AU1710,$AY$4:$AY1710,"="&amp;$AY1710)</f>
        <v>1056</v>
      </c>
      <c r="BF1710" s="25" t="s">
        <v>846</v>
      </c>
      <c r="BG1710" s="14">
        <f t="shared" si="375"/>
        <v>160</v>
      </c>
      <c r="BH1710" s="14">
        <f>SUMIFS(BG$4:BG1710,AU$4:AU1710,"="&amp;AU1710,AY$4:AY1710,"="&amp;AY1710)</f>
        <v>528</v>
      </c>
      <c r="BI1710" s="25" t="s">
        <v>847</v>
      </c>
      <c r="BJ1710" s="14">
        <f t="shared" si="376"/>
        <v>6400</v>
      </c>
      <c r="BK1710" s="14">
        <f>SUMIFS(BJ$4:BJ1710,$AU$4:$AU1710,"="&amp;$AU1710,$AY$4:$AY1710,"="&amp;$AY1710)</f>
        <v>21120</v>
      </c>
    </row>
    <row r="1711" spans="46:63" ht="16.5" x14ac:dyDescent="0.2">
      <c r="AT1711" s="13">
        <v>1708</v>
      </c>
      <c r="AU1711" s="13">
        <f t="shared" si="369"/>
        <v>22</v>
      </c>
      <c r="AV1711" s="14">
        <f t="shared" si="370"/>
        <v>299903</v>
      </c>
      <c r="AW1711" s="14">
        <f t="shared" si="371"/>
        <v>1102999</v>
      </c>
      <c r="AX1711" s="13" t="s">
        <v>816</v>
      </c>
      <c r="AY1711" s="13">
        <f t="shared" si="377"/>
        <v>3</v>
      </c>
      <c r="AZ1711" s="13" t="s">
        <v>837</v>
      </c>
      <c r="BA1711" s="14">
        <f t="shared" si="378"/>
        <v>7</v>
      </c>
      <c r="BB1711" s="14" t="str">
        <f t="shared" si="373"/>
        <v>R守护灵魂珠-3 等级-7</v>
      </c>
      <c r="BC1711" s="25" t="s">
        <v>43</v>
      </c>
      <c r="BD1711" s="14">
        <f t="shared" si="374"/>
        <v>384</v>
      </c>
      <c r="BE1711" s="14">
        <f>SUMIFS(BD$4:BD1711,$AU$4:$AU1711,"="&amp;$AU1711,$AY$4:$AY1711,"="&amp;$AY1711)</f>
        <v>1440</v>
      </c>
      <c r="BF1711" s="25" t="s">
        <v>846</v>
      </c>
      <c r="BG1711" s="14">
        <f t="shared" si="375"/>
        <v>192</v>
      </c>
      <c r="BH1711" s="14">
        <f>SUMIFS(BG$4:BG1711,AU$4:AU1711,"="&amp;AU1711,AY$4:AY1711,"="&amp;AY1711)</f>
        <v>720</v>
      </c>
      <c r="BI1711" s="25" t="s">
        <v>847</v>
      </c>
      <c r="BJ1711" s="14">
        <f t="shared" si="376"/>
        <v>7680</v>
      </c>
      <c r="BK1711" s="14">
        <f>SUMIFS(BJ$4:BJ1711,$AU$4:$AU1711,"="&amp;$AU1711,$AY$4:$AY1711,"="&amp;$AY1711)</f>
        <v>28800</v>
      </c>
    </row>
    <row r="1712" spans="46:63" ht="16.5" x14ac:dyDescent="0.2">
      <c r="AT1712" s="13">
        <v>1709</v>
      </c>
      <c r="AU1712" s="13">
        <f t="shared" si="369"/>
        <v>22</v>
      </c>
      <c r="AV1712" s="14">
        <f t="shared" si="370"/>
        <v>299903</v>
      </c>
      <c r="AW1712" s="14">
        <f t="shared" si="371"/>
        <v>1102999</v>
      </c>
      <c r="AX1712" s="13" t="s">
        <v>816</v>
      </c>
      <c r="AY1712" s="13">
        <f t="shared" si="377"/>
        <v>3</v>
      </c>
      <c r="AZ1712" s="13" t="s">
        <v>837</v>
      </c>
      <c r="BA1712" s="14">
        <f t="shared" si="378"/>
        <v>8</v>
      </c>
      <c r="BB1712" s="14" t="str">
        <f t="shared" si="373"/>
        <v>R守护灵魂珠-3 等级-8</v>
      </c>
      <c r="BC1712" s="25" t="s">
        <v>43</v>
      </c>
      <c r="BD1712" s="14">
        <f t="shared" si="374"/>
        <v>448</v>
      </c>
      <c r="BE1712" s="14">
        <f>SUMIFS(BD$4:BD1712,$AU$4:$AU1712,"="&amp;$AU1712,$AY$4:$AY1712,"="&amp;$AY1712)</f>
        <v>1888</v>
      </c>
      <c r="BF1712" s="25" t="s">
        <v>846</v>
      </c>
      <c r="BG1712" s="14">
        <f t="shared" si="375"/>
        <v>224</v>
      </c>
      <c r="BH1712" s="14">
        <f>SUMIFS(BG$4:BG1712,AU$4:AU1712,"="&amp;AU1712,AY$4:AY1712,"="&amp;AY1712)</f>
        <v>944</v>
      </c>
      <c r="BI1712" s="25" t="s">
        <v>847</v>
      </c>
      <c r="BJ1712" s="14">
        <f t="shared" si="376"/>
        <v>8960</v>
      </c>
      <c r="BK1712" s="14">
        <f>SUMIFS(BJ$4:BJ1712,$AU$4:$AU1712,"="&amp;$AU1712,$AY$4:$AY1712,"="&amp;$AY1712)</f>
        <v>37760</v>
      </c>
    </row>
    <row r="1713" spans="46:63" ht="16.5" x14ac:dyDescent="0.2">
      <c r="AT1713" s="13">
        <v>1710</v>
      </c>
      <c r="AU1713" s="13">
        <f t="shared" si="369"/>
        <v>22</v>
      </c>
      <c r="AV1713" s="14">
        <f t="shared" si="370"/>
        <v>299903</v>
      </c>
      <c r="AW1713" s="14">
        <f t="shared" si="371"/>
        <v>1102999</v>
      </c>
      <c r="AX1713" s="13" t="s">
        <v>816</v>
      </c>
      <c r="AY1713" s="13">
        <f t="shared" si="377"/>
        <v>3</v>
      </c>
      <c r="AZ1713" s="13" t="s">
        <v>837</v>
      </c>
      <c r="BA1713" s="14">
        <f t="shared" si="378"/>
        <v>9</v>
      </c>
      <c r="BB1713" s="14" t="str">
        <f t="shared" si="373"/>
        <v>R守护灵魂珠-3 等级-9</v>
      </c>
      <c r="BC1713" s="25" t="s">
        <v>43</v>
      </c>
      <c r="BD1713" s="14">
        <f t="shared" si="374"/>
        <v>512</v>
      </c>
      <c r="BE1713" s="14">
        <f>SUMIFS(BD$4:BD1713,$AU$4:$AU1713,"="&amp;$AU1713,$AY$4:$AY1713,"="&amp;$AY1713)</f>
        <v>2400</v>
      </c>
      <c r="BF1713" s="25" t="s">
        <v>846</v>
      </c>
      <c r="BG1713" s="14">
        <f t="shared" si="375"/>
        <v>256</v>
      </c>
      <c r="BH1713" s="14">
        <f>SUMIFS(BG$4:BG1713,AU$4:AU1713,"="&amp;AU1713,AY$4:AY1713,"="&amp;AY1713)</f>
        <v>1200</v>
      </c>
      <c r="BI1713" s="25" t="s">
        <v>847</v>
      </c>
      <c r="BJ1713" s="14">
        <f t="shared" si="376"/>
        <v>10240</v>
      </c>
      <c r="BK1713" s="14">
        <f>SUMIFS(BJ$4:BJ1713,$AU$4:$AU1713,"="&amp;$AU1713,$AY$4:$AY1713,"="&amp;$AY1713)</f>
        <v>48000</v>
      </c>
    </row>
    <row r="1714" spans="46:63" ht="16.5" x14ac:dyDescent="0.2">
      <c r="AT1714" s="13">
        <v>1711</v>
      </c>
      <c r="AU1714" s="13">
        <f t="shared" si="369"/>
        <v>22</v>
      </c>
      <c r="AV1714" s="14">
        <f t="shared" si="370"/>
        <v>299904</v>
      </c>
      <c r="AW1714" s="14">
        <f t="shared" si="371"/>
        <v>1102999</v>
      </c>
      <c r="AX1714" s="13" t="s">
        <v>816</v>
      </c>
      <c r="AY1714" s="13">
        <f t="shared" si="377"/>
        <v>4</v>
      </c>
      <c r="AZ1714" s="13" t="s">
        <v>837</v>
      </c>
      <c r="BA1714" s="14">
        <f t="shared" si="378"/>
        <v>0</v>
      </c>
      <c r="BB1714" s="14" t="str">
        <f t="shared" si="373"/>
        <v>R守护灵魂珠-4 等级-0</v>
      </c>
      <c r="BC1714" s="25" t="s">
        <v>43</v>
      </c>
      <c r="BD1714" s="14">
        <f t="shared" si="374"/>
        <v>0</v>
      </c>
      <c r="BE1714" s="14">
        <f>SUMIFS(BD$4:BD1714,$AU$4:$AU1714,"="&amp;$AU1714,$AY$4:$AY1714,"="&amp;$AY1714)</f>
        <v>0</v>
      </c>
      <c r="BF1714" s="25" t="s">
        <v>846</v>
      </c>
      <c r="BG1714" s="14">
        <f t="shared" si="375"/>
        <v>0</v>
      </c>
      <c r="BH1714" s="14">
        <f>SUMIFS(BG$4:BG1714,AU$4:AU1714,"="&amp;AU1714,AY$4:AY1714,"="&amp;AY1714)</f>
        <v>0</v>
      </c>
      <c r="BI1714" s="25" t="s">
        <v>847</v>
      </c>
      <c r="BJ1714" s="14">
        <f t="shared" si="376"/>
        <v>0</v>
      </c>
      <c r="BK1714" s="14">
        <f>SUMIFS(BJ$4:BJ1714,$AU$4:$AU1714,"="&amp;$AU1714,$AY$4:$AY1714,"="&amp;$AY1714)</f>
        <v>0</v>
      </c>
    </row>
    <row r="1715" spans="46:63" ht="16.5" x14ac:dyDescent="0.2">
      <c r="AT1715" s="13">
        <v>1712</v>
      </c>
      <c r="AU1715" s="13">
        <f t="shared" si="369"/>
        <v>22</v>
      </c>
      <c r="AV1715" s="14">
        <f t="shared" si="370"/>
        <v>299904</v>
      </c>
      <c r="AW1715" s="14">
        <f t="shared" si="371"/>
        <v>1102999</v>
      </c>
      <c r="AX1715" s="13" t="s">
        <v>816</v>
      </c>
      <c r="AY1715" s="13">
        <f t="shared" si="377"/>
        <v>4</v>
      </c>
      <c r="AZ1715" s="13" t="s">
        <v>837</v>
      </c>
      <c r="BA1715" s="14">
        <f t="shared" si="378"/>
        <v>1</v>
      </c>
      <c r="BB1715" s="14" t="str">
        <f t="shared" si="373"/>
        <v>R守护灵魂珠-4 等级-1</v>
      </c>
      <c r="BC1715" s="25" t="s">
        <v>43</v>
      </c>
      <c r="BD1715" s="14">
        <f t="shared" si="374"/>
        <v>80</v>
      </c>
      <c r="BE1715" s="14">
        <f>SUMIFS(BD$4:BD1715,$AU$4:$AU1715,"="&amp;$AU1715,$AY$4:$AY1715,"="&amp;$AY1715)</f>
        <v>80</v>
      </c>
      <c r="BF1715" s="25" t="s">
        <v>846</v>
      </c>
      <c r="BG1715" s="14">
        <f t="shared" si="375"/>
        <v>40</v>
      </c>
      <c r="BH1715" s="14">
        <f>SUMIFS(BG$4:BG1715,AU$4:AU1715,"="&amp;AU1715,AY$4:AY1715,"="&amp;AY1715)</f>
        <v>40</v>
      </c>
      <c r="BI1715" s="25" t="s">
        <v>847</v>
      </c>
      <c r="BJ1715" s="14">
        <f t="shared" si="376"/>
        <v>1600</v>
      </c>
      <c r="BK1715" s="14">
        <f>SUMIFS(BJ$4:BJ1715,$AU$4:$AU1715,"="&amp;$AU1715,$AY$4:$AY1715,"="&amp;$AY1715)</f>
        <v>1600</v>
      </c>
    </row>
    <row r="1716" spans="46:63" ht="16.5" x14ac:dyDescent="0.2">
      <c r="AT1716" s="13">
        <v>1713</v>
      </c>
      <c r="AU1716" s="13">
        <f t="shared" si="369"/>
        <v>22</v>
      </c>
      <c r="AV1716" s="14">
        <f t="shared" si="370"/>
        <v>299904</v>
      </c>
      <c r="AW1716" s="14">
        <f t="shared" si="371"/>
        <v>1102999</v>
      </c>
      <c r="AX1716" s="13" t="s">
        <v>816</v>
      </c>
      <c r="AY1716" s="13">
        <f t="shared" si="377"/>
        <v>4</v>
      </c>
      <c r="AZ1716" s="13" t="s">
        <v>837</v>
      </c>
      <c r="BA1716" s="14">
        <f t="shared" si="378"/>
        <v>2</v>
      </c>
      <c r="BB1716" s="14" t="str">
        <f t="shared" si="373"/>
        <v>R守护灵魂珠-4 等级-2</v>
      </c>
      <c r="BC1716" s="25" t="s">
        <v>43</v>
      </c>
      <c r="BD1716" s="14">
        <f t="shared" si="374"/>
        <v>128</v>
      </c>
      <c r="BE1716" s="14">
        <f>SUMIFS(BD$4:BD1716,$AU$4:$AU1716,"="&amp;$AU1716,$AY$4:$AY1716,"="&amp;$AY1716)</f>
        <v>208</v>
      </c>
      <c r="BF1716" s="25" t="s">
        <v>846</v>
      </c>
      <c r="BG1716" s="14">
        <f t="shared" si="375"/>
        <v>64</v>
      </c>
      <c r="BH1716" s="14">
        <f>SUMIFS(BG$4:BG1716,AU$4:AU1716,"="&amp;AU1716,AY$4:AY1716,"="&amp;AY1716)</f>
        <v>104</v>
      </c>
      <c r="BI1716" s="25" t="s">
        <v>847</v>
      </c>
      <c r="BJ1716" s="14">
        <f t="shared" si="376"/>
        <v>2560</v>
      </c>
      <c r="BK1716" s="14">
        <f>SUMIFS(BJ$4:BJ1716,$AU$4:$AU1716,"="&amp;$AU1716,$AY$4:$AY1716,"="&amp;$AY1716)</f>
        <v>4160</v>
      </c>
    </row>
    <row r="1717" spans="46:63" ht="16.5" x14ac:dyDescent="0.2">
      <c r="AT1717" s="13">
        <v>1714</v>
      </c>
      <c r="AU1717" s="13">
        <f t="shared" si="369"/>
        <v>22</v>
      </c>
      <c r="AV1717" s="14">
        <f t="shared" si="370"/>
        <v>299904</v>
      </c>
      <c r="AW1717" s="14">
        <f t="shared" si="371"/>
        <v>1102999</v>
      </c>
      <c r="AX1717" s="13" t="s">
        <v>816</v>
      </c>
      <c r="AY1717" s="13">
        <f t="shared" si="377"/>
        <v>4</v>
      </c>
      <c r="AZ1717" s="13" t="s">
        <v>837</v>
      </c>
      <c r="BA1717" s="14">
        <f t="shared" si="378"/>
        <v>3</v>
      </c>
      <c r="BB1717" s="14" t="str">
        <f t="shared" si="373"/>
        <v>R守护灵魂珠-4 等级-3</v>
      </c>
      <c r="BC1717" s="25" t="s">
        <v>43</v>
      </c>
      <c r="BD1717" s="14">
        <f t="shared" si="374"/>
        <v>176</v>
      </c>
      <c r="BE1717" s="14">
        <f>SUMIFS(BD$4:BD1717,$AU$4:$AU1717,"="&amp;$AU1717,$AY$4:$AY1717,"="&amp;$AY1717)</f>
        <v>384</v>
      </c>
      <c r="BF1717" s="25" t="s">
        <v>846</v>
      </c>
      <c r="BG1717" s="14">
        <f t="shared" si="375"/>
        <v>88</v>
      </c>
      <c r="BH1717" s="14">
        <f>SUMIFS(BG$4:BG1717,AU$4:AU1717,"="&amp;AU1717,AY$4:AY1717,"="&amp;AY1717)</f>
        <v>192</v>
      </c>
      <c r="BI1717" s="25" t="s">
        <v>847</v>
      </c>
      <c r="BJ1717" s="14">
        <f t="shared" si="376"/>
        <v>3520</v>
      </c>
      <c r="BK1717" s="14">
        <f>SUMIFS(BJ$4:BJ1717,$AU$4:$AU1717,"="&amp;$AU1717,$AY$4:$AY1717,"="&amp;$AY1717)</f>
        <v>7680</v>
      </c>
    </row>
    <row r="1718" spans="46:63" ht="16.5" x14ac:dyDescent="0.2">
      <c r="AT1718" s="13">
        <v>1715</v>
      </c>
      <c r="AU1718" s="13">
        <f t="shared" si="369"/>
        <v>22</v>
      </c>
      <c r="AV1718" s="14">
        <f t="shared" si="370"/>
        <v>299904</v>
      </c>
      <c r="AW1718" s="14">
        <f t="shared" si="371"/>
        <v>1102999</v>
      </c>
      <c r="AX1718" s="13" t="s">
        <v>816</v>
      </c>
      <c r="AY1718" s="13">
        <f t="shared" si="377"/>
        <v>4</v>
      </c>
      <c r="AZ1718" s="13" t="s">
        <v>837</v>
      </c>
      <c r="BA1718" s="14">
        <f t="shared" si="378"/>
        <v>4</v>
      </c>
      <c r="BB1718" s="14" t="str">
        <f t="shared" si="373"/>
        <v>R守护灵魂珠-4 等级-4</v>
      </c>
      <c r="BC1718" s="25" t="s">
        <v>43</v>
      </c>
      <c r="BD1718" s="14">
        <f t="shared" si="374"/>
        <v>256</v>
      </c>
      <c r="BE1718" s="14">
        <f>SUMIFS(BD$4:BD1718,$AU$4:$AU1718,"="&amp;$AU1718,$AY$4:$AY1718,"="&amp;$AY1718)</f>
        <v>640</v>
      </c>
      <c r="BF1718" s="25" t="s">
        <v>846</v>
      </c>
      <c r="BG1718" s="14">
        <f t="shared" si="375"/>
        <v>128</v>
      </c>
      <c r="BH1718" s="14">
        <f>SUMIFS(BG$4:BG1718,AU$4:AU1718,"="&amp;AU1718,AY$4:AY1718,"="&amp;AY1718)</f>
        <v>320</v>
      </c>
      <c r="BI1718" s="25" t="s">
        <v>847</v>
      </c>
      <c r="BJ1718" s="14">
        <f t="shared" si="376"/>
        <v>5120</v>
      </c>
      <c r="BK1718" s="14">
        <f>SUMIFS(BJ$4:BJ1718,$AU$4:$AU1718,"="&amp;$AU1718,$AY$4:$AY1718,"="&amp;$AY1718)</f>
        <v>12800</v>
      </c>
    </row>
    <row r="1719" spans="46:63" ht="16.5" x14ac:dyDescent="0.2">
      <c r="AT1719" s="13">
        <v>1716</v>
      </c>
      <c r="AU1719" s="13">
        <f t="shared" si="369"/>
        <v>22</v>
      </c>
      <c r="AV1719" s="14">
        <f t="shared" si="370"/>
        <v>299904</v>
      </c>
      <c r="AW1719" s="14">
        <f t="shared" si="371"/>
        <v>1102999</v>
      </c>
      <c r="AX1719" s="13" t="s">
        <v>816</v>
      </c>
      <c r="AY1719" s="13">
        <f t="shared" si="377"/>
        <v>4</v>
      </c>
      <c r="AZ1719" s="13" t="s">
        <v>837</v>
      </c>
      <c r="BA1719" s="14">
        <f t="shared" si="378"/>
        <v>5</v>
      </c>
      <c r="BB1719" s="14" t="str">
        <f t="shared" si="373"/>
        <v>R守护灵魂珠-4 等级-5</v>
      </c>
      <c r="BC1719" s="25" t="s">
        <v>43</v>
      </c>
      <c r="BD1719" s="14">
        <f t="shared" si="374"/>
        <v>336</v>
      </c>
      <c r="BE1719" s="14">
        <f>SUMIFS(BD$4:BD1719,$AU$4:$AU1719,"="&amp;$AU1719,$AY$4:$AY1719,"="&amp;$AY1719)</f>
        <v>976</v>
      </c>
      <c r="BF1719" s="25" t="s">
        <v>846</v>
      </c>
      <c r="BG1719" s="14">
        <f t="shared" si="375"/>
        <v>168</v>
      </c>
      <c r="BH1719" s="14">
        <f>SUMIFS(BG$4:BG1719,AU$4:AU1719,"="&amp;AU1719,AY$4:AY1719,"="&amp;AY1719)</f>
        <v>488</v>
      </c>
      <c r="BI1719" s="25" t="s">
        <v>847</v>
      </c>
      <c r="BJ1719" s="14">
        <f t="shared" si="376"/>
        <v>6720</v>
      </c>
      <c r="BK1719" s="14">
        <f>SUMIFS(BJ$4:BJ1719,$AU$4:$AU1719,"="&amp;$AU1719,$AY$4:$AY1719,"="&amp;$AY1719)</f>
        <v>19520</v>
      </c>
    </row>
    <row r="1720" spans="46:63" ht="16.5" x14ac:dyDescent="0.2">
      <c r="AT1720" s="13">
        <v>1717</v>
      </c>
      <c r="AU1720" s="13">
        <f t="shared" si="369"/>
        <v>22</v>
      </c>
      <c r="AV1720" s="14">
        <f t="shared" si="370"/>
        <v>299904</v>
      </c>
      <c r="AW1720" s="14">
        <f t="shared" si="371"/>
        <v>1102999</v>
      </c>
      <c r="AX1720" s="13" t="s">
        <v>816</v>
      </c>
      <c r="AY1720" s="13">
        <f t="shared" si="377"/>
        <v>4</v>
      </c>
      <c r="AZ1720" s="13" t="s">
        <v>837</v>
      </c>
      <c r="BA1720" s="14">
        <f t="shared" si="378"/>
        <v>6</v>
      </c>
      <c r="BB1720" s="14" t="str">
        <f t="shared" si="373"/>
        <v>R守护灵魂珠-4 等级-6</v>
      </c>
      <c r="BC1720" s="25" t="s">
        <v>43</v>
      </c>
      <c r="BD1720" s="14">
        <f t="shared" si="374"/>
        <v>440</v>
      </c>
      <c r="BE1720" s="14">
        <f>SUMIFS(BD$4:BD1720,$AU$4:$AU1720,"="&amp;$AU1720,$AY$4:$AY1720,"="&amp;$AY1720)</f>
        <v>1416</v>
      </c>
      <c r="BF1720" s="25" t="s">
        <v>846</v>
      </c>
      <c r="BG1720" s="14">
        <f t="shared" si="375"/>
        <v>220</v>
      </c>
      <c r="BH1720" s="14">
        <f>SUMIFS(BG$4:BG1720,AU$4:AU1720,"="&amp;AU1720,AY$4:AY1720,"="&amp;AY1720)</f>
        <v>708</v>
      </c>
      <c r="BI1720" s="25" t="s">
        <v>847</v>
      </c>
      <c r="BJ1720" s="14">
        <f t="shared" si="376"/>
        <v>8800</v>
      </c>
      <c r="BK1720" s="14">
        <f>SUMIFS(BJ$4:BJ1720,$AU$4:$AU1720,"="&amp;$AU1720,$AY$4:$AY1720,"="&amp;$AY1720)</f>
        <v>28320</v>
      </c>
    </row>
    <row r="1721" spans="46:63" ht="16.5" x14ac:dyDescent="0.2">
      <c r="AT1721" s="13">
        <v>1718</v>
      </c>
      <c r="AU1721" s="13">
        <f t="shared" si="369"/>
        <v>22</v>
      </c>
      <c r="AV1721" s="14">
        <f t="shared" si="370"/>
        <v>299904</v>
      </c>
      <c r="AW1721" s="14">
        <f t="shared" si="371"/>
        <v>1102999</v>
      </c>
      <c r="AX1721" s="13" t="s">
        <v>816</v>
      </c>
      <c r="AY1721" s="13">
        <f t="shared" si="377"/>
        <v>4</v>
      </c>
      <c r="AZ1721" s="13" t="s">
        <v>837</v>
      </c>
      <c r="BA1721" s="14">
        <f t="shared" si="378"/>
        <v>7</v>
      </c>
      <c r="BB1721" s="14" t="str">
        <f t="shared" si="373"/>
        <v>R守护灵魂珠-4 等级-7</v>
      </c>
      <c r="BC1721" s="25" t="s">
        <v>43</v>
      </c>
      <c r="BD1721" s="14">
        <f t="shared" si="374"/>
        <v>520</v>
      </c>
      <c r="BE1721" s="14">
        <f>SUMIFS(BD$4:BD1721,$AU$4:$AU1721,"="&amp;$AU1721,$AY$4:$AY1721,"="&amp;$AY1721)</f>
        <v>1936</v>
      </c>
      <c r="BF1721" s="25" t="s">
        <v>846</v>
      </c>
      <c r="BG1721" s="14">
        <f t="shared" si="375"/>
        <v>260</v>
      </c>
      <c r="BH1721" s="14">
        <f>SUMIFS(BG$4:BG1721,AU$4:AU1721,"="&amp;AU1721,AY$4:AY1721,"="&amp;AY1721)</f>
        <v>968</v>
      </c>
      <c r="BI1721" s="25" t="s">
        <v>847</v>
      </c>
      <c r="BJ1721" s="14">
        <f t="shared" si="376"/>
        <v>10400</v>
      </c>
      <c r="BK1721" s="14">
        <f>SUMIFS(BJ$4:BJ1721,$AU$4:$AU1721,"="&amp;$AU1721,$AY$4:$AY1721,"="&amp;$AY1721)</f>
        <v>38720</v>
      </c>
    </row>
    <row r="1722" spans="46:63" ht="16.5" x14ac:dyDescent="0.2">
      <c r="AT1722" s="13">
        <v>1719</v>
      </c>
      <c r="AU1722" s="13">
        <f t="shared" si="369"/>
        <v>22</v>
      </c>
      <c r="AV1722" s="14">
        <f t="shared" si="370"/>
        <v>299904</v>
      </c>
      <c r="AW1722" s="14">
        <f t="shared" si="371"/>
        <v>1102999</v>
      </c>
      <c r="AX1722" s="13" t="s">
        <v>816</v>
      </c>
      <c r="AY1722" s="13">
        <f t="shared" si="377"/>
        <v>4</v>
      </c>
      <c r="AZ1722" s="13" t="s">
        <v>837</v>
      </c>
      <c r="BA1722" s="14">
        <f t="shared" si="378"/>
        <v>8</v>
      </c>
      <c r="BB1722" s="14" t="str">
        <f t="shared" si="373"/>
        <v>R守护灵魂珠-4 等级-8</v>
      </c>
      <c r="BC1722" s="25" t="s">
        <v>43</v>
      </c>
      <c r="BD1722" s="14">
        <f t="shared" si="374"/>
        <v>600</v>
      </c>
      <c r="BE1722" s="14">
        <f>SUMIFS(BD$4:BD1722,$AU$4:$AU1722,"="&amp;$AU1722,$AY$4:$AY1722,"="&amp;$AY1722)</f>
        <v>2536</v>
      </c>
      <c r="BF1722" s="25" t="s">
        <v>846</v>
      </c>
      <c r="BG1722" s="14">
        <f t="shared" si="375"/>
        <v>300</v>
      </c>
      <c r="BH1722" s="14">
        <f>SUMIFS(BG$4:BG1722,AU$4:AU1722,"="&amp;AU1722,AY$4:AY1722,"="&amp;AY1722)</f>
        <v>1268</v>
      </c>
      <c r="BI1722" s="25" t="s">
        <v>847</v>
      </c>
      <c r="BJ1722" s="14">
        <f t="shared" si="376"/>
        <v>12000</v>
      </c>
      <c r="BK1722" s="14">
        <f>SUMIFS(BJ$4:BJ1722,$AU$4:$AU1722,"="&amp;$AU1722,$AY$4:$AY1722,"="&amp;$AY1722)</f>
        <v>50720</v>
      </c>
    </row>
    <row r="1723" spans="46:63" ht="16.5" x14ac:dyDescent="0.2">
      <c r="AT1723" s="13">
        <v>1720</v>
      </c>
      <c r="AU1723" s="13">
        <f t="shared" si="369"/>
        <v>22</v>
      </c>
      <c r="AV1723" s="14">
        <f t="shared" si="370"/>
        <v>299904</v>
      </c>
      <c r="AW1723" s="14">
        <f t="shared" si="371"/>
        <v>1102999</v>
      </c>
      <c r="AX1723" s="13" t="s">
        <v>816</v>
      </c>
      <c r="AY1723" s="13">
        <f t="shared" si="377"/>
        <v>4</v>
      </c>
      <c r="AZ1723" s="13" t="s">
        <v>837</v>
      </c>
      <c r="BA1723" s="14">
        <f t="shared" si="378"/>
        <v>9</v>
      </c>
      <c r="BB1723" s="14" t="str">
        <f t="shared" si="373"/>
        <v>R守护灵魂珠-4 等级-9</v>
      </c>
      <c r="BC1723" s="25" t="s">
        <v>43</v>
      </c>
      <c r="BD1723" s="14">
        <f t="shared" si="374"/>
        <v>680</v>
      </c>
      <c r="BE1723" s="14">
        <f>SUMIFS(BD$4:BD1723,$AU$4:$AU1723,"="&amp;$AU1723,$AY$4:$AY1723,"="&amp;$AY1723)</f>
        <v>3216</v>
      </c>
      <c r="BF1723" s="25" t="s">
        <v>846</v>
      </c>
      <c r="BG1723" s="14">
        <f t="shared" si="375"/>
        <v>340</v>
      </c>
      <c r="BH1723" s="14">
        <f>SUMIFS(BG$4:BG1723,AU$4:AU1723,"="&amp;AU1723,AY$4:AY1723,"="&amp;AY1723)</f>
        <v>1608</v>
      </c>
      <c r="BI1723" s="25" t="s">
        <v>847</v>
      </c>
      <c r="BJ1723" s="14">
        <f t="shared" si="376"/>
        <v>13600</v>
      </c>
      <c r="BK1723" s="14">
        <f>SUMIFS(BJ$4:BJ1723,$AU$4:$AU1723,"="&amp;$AU1723,$AY$4:$AY1723,"="&amp;$AY1723)</f>
        <v>64320</v>
      </c>
    </row>
    <row r="1724" spans="46:63" ht="16.5" x14ac:dyDescent="0.2">
      <c r="AT1724" s="13">
        <v>1721</v>
      </c>
      <c r="AU1724" s="13">
        <f t="shared" si="369"/>
        <v>22</v>
      </c>
      <c r="AV1724" s="14">
        <f t="shared" si="370"/>
        <v>299905</v>
      </c>
      <c r="AW1724" s="14">
        <f t="shared" si="371"/>
        <v>1102999</v>
      </c>
      <c r="AX1724" s="13" t="s">
        <v>816</v>
      </c>
      <c r="AY1724" s="13">
        <f t="shared" si="377"/>
        <v>5</v>
      </c>
      <c r="AZ1724" s="13" t="s">
        <v>837</v>
      </c>
      <c r="BA1724" s="14">
        <f t="shared" si="378"/>
        <v>0</v>
      </c>
      <c r="BB1724" s="14" t="str">
        <f t="shared" si="373"/>
        <v>R守护灵魂珠-5 等级-0</v>
      </c>
      <c r="BC1724" s="25" t="s">
        <v>43</v>
      </c>
      <c r="BD1724" s="14">
        <f t="shared" si="374"/>
        <v>0</v>
      </c>
      <c r="BE1724" s="14">
        <f>SUMIFS(BD$4:BD1724,$AU$4:$AU1724,"="&amp;$AU1724,$AY$4:$AY1724,"="&amp;$AY1724)</f>
        <v>0</v>
      </c>
      <c r="BF1724" s="25" t="s">
        <v>846</v>
      </c>
      <c r="BG1724" s="14">
        <f t="shared" si="375"/>
        <v>0</v>
      </c>
      <c r="BH1724" s="14">
        <f>SUMIFS(BG$4:BG1724,AU$4:AU1724,"="&amp;AU1724,AY$4:AY1724,"="&amp;AY1724)</f>
        <v>0</v>
      </c>
      <c r="BI1724" s="25" t="s">
        <v>847</v>
      </c>
      <c r="BJ1724" s="14">
        <f t="shared" si="376"/>
        <v>0</v>
      </c>
      <c r="BK1724" s="14">
        <f>SUMIFS(BJ$4:BJ1724,$AU$4:$AU1724,"="&amp;$AU1724,$AY$4:$AY1724,"="&amp;$AY1724)</f>
        <v>0</v>
      </c>
    </row>
    <row r="1725" spans="46:63" ht="16.5" x14ac:dyDescent="0.2">
      <c r="AT1725" s="13">
        <v>1722</v>
      </c>
      <c r="AU1725" s="13">
        <f t="shared" si="369"/>
        <v>22</v>
      </c>
      <c r="AV1725" s="14">
        <f t="shared" si="370"/>
        <v>299905</v>
      </c>
      <c r="AW1725" s="14">
        <f t="shared" si="371"/>
        <v>1102999</v>
      </c>
      <c r="AX1725" s="13" t="s">
        <v>816</v>
      </c>
      <c r="AY1725" s="13">
        <f t="shared" si="377"/>
        <v>5</v>
      </c>
      <c r="AZ1725" s="13" t="s">
        <v>837</v>
      </c>
      <c r="BA1725" s="14">
        <f t="shared" si="378"/>
        <v>1</v>
      </c>
      <c r="BB1725" s="14" t="str">
        <f t="shared" si="373"/>
        <v>R守护灵魂珠-5 等级-1</v>
      </c>
      <c r="BC1725" s="25" t="s">
        <v>43</v>
      </c>
      <c r="BD1725" s="14">
        <f t="shared" si="374"/>
        <v>112</v>
      </c>
      <c r="BE1725" s="14">
        <f>SUMIFS(BD$4:BD1725,$AU$4:$AU1725,"="&amp;$AU1725,$AY$4:$AY1725,"="&amp;$AY1725)</f>
        <v>112</v>
      </c>
      <c r="BF1725" s="25" t="s">
        <v>846</v>
      </c>
      <c r="BG1725" s="14">
        <f t="shared" si="375"/>
        <v>56</v>
      </c>
      <c r="BH1725" s="14">
        <f>SUMIFS(BG$4:BG1725,AU$4:AU1725,"="&amp;AU1725,AY$4:AY1725,"="&amp;AY1725)</f>
        <v>56</v>
      </c>
      <c r="BI1725" s="25" t="s">
        <v>847</v>
      </c>
      <c r="BJ1725" s="14">
        <f t="shared" si="376"/>
        <v>2240</v>
      </c>
      <c r="BK1725" s="14">
        <f>SUMIFS(BJ$4:BJ1725,$AU$4:$AU1725,"="&amp;$AU1725,$AY$4:$AY1725,"="&amp;$AY1725)</f>
        <v>2240</v>
      </c>
    </row>
    <row r="1726" spans="46:63" ht="16.5" x14ac:dyDescent="0.2">
      <c r="AT1726" s="13">
        <v>1723</v>
      </c>
      <c r="AU1726" s="13">
        <f t="shared" si="369"/>
        <v>22</v>
      </c>
      <c r="AV1726" s="14">
        <f t="shared" si="370"/>
        <v>299905</v>
      </c>
      <c r="AW1726" s="14">
        <f t="shared" si="371"/>
        <v>1102999</v>
      </c>
      <c r="AX1726" s="13" t="s">
        <v>816</v>
      </c>
      <c r="AY1726" s="13">
        <f t="shared" si="377"/>
        <v>5</v>
      </c>
      <c r="AZ1726" s="13" t="s">
        <v>837</v>
      </c>
      <c r="BA1726" s="14">
        <f t="shared" si="378"/>
        <v>2</v>
      </c>
      <c r="BB1726" s="14" t="str">
        <f t="shared" si="373"/>
        <v>R守护灵魂珠-5 等级-2</v>
      </c>
      <c r="BC1726" s="25" t="s">
        <v>43</v>
      </c>
      <c r="BD1726" s="14">
        <f t="shared" si="374"/>
        <v>160</v>
      </c>
      <c r="BE1726" s="14">
        <f>SUMIFS(BD$4:BD1726,$AU$4:$AU1726,"="&amp;$AU1726,$AY$4:$AY1726,"="&amp;$AY1726)</f>
        <v>272</v>
      </c>
      <c r="BF1726" s="25" t="s">
        <v>846</v>
      </c>
      <c r="BG1726" s="14">
        <f t="shared" si="375"/>
        <v>80</v>
      </c>
      <c r="BH1726" s="14">
        <f>SUMIFS(BG$4:BG1726,AU$4:AU1726,"="&amp;AU1726,AY$4:AY1726,"="&amp;AY1726)</f>
        <v>136</v>
      </c>
      <c r="BI1726" s="25" t="s">
        <v>847</v>
      </c>
      <c r="BJ1726" s="14">
        <f t="shared" si="376"/>
        <v>3200</v>
      </c>
      <c r="BK1726" s="14">
        <f>SUMIFS(BJ$4:BJ1726,$AU$4:$AU1726,"="&amp;$AU1726,$AY$4:$AY1726,"="&amp;$AY1726)</f>
        <v>5440</v>
      </c>
    </row>
    <row r="1727" spans="46:63" ht="16.5" x14ac:dyDescent="0.2">
      <c r="AT1727" s="13">
        <v>1724</v>
      </c>
      <c r="AU1727" s="13">
        <f t="shared" si="369"/>
        <v>22</v>
      </c>
      <c r="AV1727" s="14">
        <f t="shared" si="370"/>
        <v>299905</v>
      </c>
      <c r="AW1727" s="14">
        <f t="shared" si="371"/>
        <v>1102999</v>
      </c>
      <c r="AX1727" s="13" t="s">
        <v>816</v>
      </c>
      <c r="AY1727" s="13">
        <f t="shared" si="377"/>
        <v>5</v>
      </c>
      <c r="AZ1727" s="13" t="s">
        <v>837</v>
      </c>
      <c r="BA1727" s="14">
        <f t="shared" si="378"/>
        <v>3</v>
      </c>
      <c r="BB1727" s="14" t="str">
        <f t="shared" si="373"/>
        <v>R守护灵魂珠-5 等级-3</v>
      </c>
      <c r="BC1727" s="25" t="s">
        <v>43</v>
      </c>
      <c r="BD1727" s="14">
        <f t="shared" si="374"/>
        <v>208</v>
      </c>
      <c r="BE1727" s="14">
        <f>SUMIFS(BD$4:BD1727,$AU$4:$AU1727,"="&amp;$AU1727,$AY$4:$AY1727,"="&amp;$AY1727)</f>
        <v>480</v>
      </c>
      <c r="BF1727" s="25" t="s">
        <v>846</v>
      </c>
      <c r="BG1727" s="14">
        <f t="shared" si="375"/>
        <v>104</v>
      </c>
      <c r="BH1727" s="14">
        <f>SUMIFS(BG$4:BG1727,AU$4:AU1727,"="&amp;AU1727,AY$4:AY1727,"="&amp;AY1727)</f>
        <v>240</v>
      </c>
      <c r="BI1727" s="25" t="s">
        <v>847</v>
      </c>
      <c r="BJ1727" s="14">
        <f t="shared" si="376"/>
        <v>4160</v>
      </c>
      <c r="BK1727" s="14">
        <f>SUMIFS(BJ$4:BJ1727,$AU$4:$AU1727,"="&amp;$AU1727,$AY$4:$AY1727,"="&amp;$AY1727)</f>
        <v>9600</v>
      </c>
    </row>
    <row r="1728" spans="46:63" ht="16.5" x14ac:dyDescent="0.2">
      <c r="AT1728" s="13">
        <v>1725</v>
      </c>
      <c r="AU1728" s="13">
        <f t="shared" si="369"/>
        <v>22</v>
      </c>
      <c r="AV1728" s="14">
        <f t="shared" si="370"/>
        <v>299905</v>
      </c>
      <c r="AW1728" s="14">
        <f t="shared" si="371"/>
        <v>1102999</v>
      </c>
      <c r="AX1728" s="13" t="s">
        <v>816</v>
      </c>
      <c r="AY1728" s="13">
        <f t="shared" si="377"/>
        <v>5</v>
      </c>
      <c r="AZ1728" s="13" t="s">
        <v>837</v>
      </c>
      <c r="BA1728" s="14">
        <f t="shared" si="378"/>
        <v>4</v>
      </c>
      <c r="BB1728" s="14" t="str">
        <f t="shared" si="373"/>
        <v>R守护灵魂珠-5 等级-4</v>
      </c>
      <c r="BC1728" s="25" t="s">
        <v>43</v>
      </c>
      <c r="BD1728" s="14">
        <f t="shared" si="374"/>
        <v>320</v>
      </c>
      <c r="BE1728" s="14">
        <f>SUMIFS(BD$4:BD1728,$AU$4:$AU1728,"="&amp;$AU1728,$AY$4:$AY1728,"="&amp;$AY1728)</f>
        <v>800</v>
      </c>
      <c r="BF1728" s="25" t="s">
        <v>846</v>
      </c>
      <c r="BG1728" s="14">
        <f t="shared" si="375"/>
        <v>160</v>
      </c>
      <c r="BH1728" s="14">
        <f>SUMIFS(BG$4:BG1728,AU$4:AU1728,"="&amp;AU1728,AY$4:AY1728,"="&amp;AY1728)</f>
        <v>400</v>
      </c>
      <c r="BI1728" s="25" t="s">
        <v>847</v>
      </c>
      <c r="BJ1728" s="14">
        <f t="shared" si="376"/>
        <v>6400</v>
      </c>
      <c r="BK1728" s="14">
        <f>SUMIFS(BJ$4:BJ1728,$AU$4:$AU1728,"="&amp;$AU1728,$AY$4:$AY1728,"="&amp;$AY1728)</f>
        <v>16000</v>
      </c>
    </row>
    <row r="1729" spans="46:63" ht="16.5" x14ac:dyDescent="0.2">
      <c r="AT1729" s="13">
        <v>1726</v>
      </c>
      <c r="AU1729" s="13">
        <f t="shared" si="369"/>
        <v>22</v>
      </c>
      <c r="AV1729" s="14">
        <f t="shared" si="370"/>
        <v>299905</v>
      </c>
      <c r="AW1729" s="14">
        <f t="shared" si="371"/>
        <v>1102999</v>
      </c>
      <c r="AX1729" s="13" t="s">
        <v>816</v>
      </c>
      <c r="AY1729" s="13">
        <f t="shared" si="377"/>
        <v>5</v>
      </c>
      <c r="AZ1729" s="13" t="s">
        <v>837</v>
      </c>
      <c r="BA1729" s="14">
        <f t="shared" si="378"/>
        <v>5</v>
      </c>
      <c r="BB1729" s="14" t="str">
        <f t="shared" si="373"/>
        <v>R守护灵魂珠-5 等级-5</v>
      </c>
      <c r="BC1729" s="25" t="s">
        <v>43</v>
      </c>
      <c r="BD1729" s="14">
        <f t="shared" si="374"/>
        <v>416</v>
      </c>
      <c r="BE1729" s="14">
        <f>SUMIFS(BD$4:BD1729,$AU$4:$AU1729,"="&amp;$AU1729,$AY$4:$AY1729,"="&amp;$AY1729)</f>
        <v>1216</v>
      </c>
      <c r="BF1729" s="25" t="s">
        <v>846</v>
      </c>
      <c r="BG1729" s="14">
        <f t="shared" si="375"/>
        <v>208</v>
      </c>
      <c r="BH1729" s="14">
        <f>SUMIFS(BG$4:BG1729,AU$4:AU1729,"="&amp;AU1729,AY$4:AY1729,"="&amp;AY1729)</f>
        <v>608</v>
      </c>
      <c r="BI1729" s="25" t="s">
        <v>847</v>
      </c>
      <c r="BJ1729" s="14">
        <f t="shared" si="376"/>
        <v>8320</v>
      </c>
      <c r="BK1729" s="14">
        <f>SUMIFS(BJ$4:BJ1729,$AU$4:$AU1729,"="&amp;$AU1729,$AY$4:$AY1729,"="&amp;$AY1729)</f>
        <v>24320</v>
      </c>
    </row>
    <row r="1730" spans="46:63" ht="16.5" x14ac:dyDescent="0.2">
      <c r="AT1730" s="13">
        <v>1727</v>
      </c>
      <c r="AU1730" s="13">
        <f t="shared" si="369"/>
        <v>22</v>
      </c>
      <c r="AV1730" s="14">
        <f t="shared" si="370"/>
        <v>299905</v>
      </c>
      <c r="AW1730" s="14">
        <f t="shared" si="371"/>
        <v>1102999</v>
      </c>
      <c r="AX1730" s="13" t="s">
        <v>816</v>
      </c>
      <c r="AY1730" s="13">
        <f t="shared" si="377"/>
        <v>5</v>
      </c>
      <c r="AZ1730" s="13" t="s">
        <v>837</v>
      </c>
      <c r="BA1730" s="14">
        <f t="shared" si="378"/>
        <v>6</v>
      </c>
      <c r="BB1730" s="14" t="str">
        <f t="shared" si="373"/>
        <v>R守护灵魂珠-5 等级-6</v>
      </c>
      <c r="BC1730" s="25" t="s">
        <v>43</v>
      </c>
      <c r="BD1730" s="14">
        <f t="shared" si="374"/>
        <v>520</v>
      </c>
      <c r="BE1730" s="14">
        <f>SUMIFS(BD$4:BD1730,$AU$4:$AU1730,"="&amp;$AU1730,$AY$4:$AY1730,"="&amp;$AY1730)</f>
        <v>1736</v>
      </c>
      <c r="BF1730" s="25" t="s">
        <v>846</v>
      </c>
      <c r="BG1730" s="14">
        <f t="shared" si="375"/>
        <v>260</v>
      </c>
      <c r="BH1730" s="14">
        <f>SUMIFS(BG$4:BG1730,AU$4:AU1730,"="&amp;AU1730,AY$4:AY1730,"="&amp;AY1730)</f>
        <v>868</v>
      </c>
      <c r="BI1730" s="25" t="s">
        <v>847</v>
      </c>
      <c r="BJ1730" s="14">
        <f t="shared" si="376"/>
        <v>10400</v>
      </c>
      <c r="BK1730" s="14">
        <f>SUMIFS(BJ$4:BJ1730,$AU$4:$AU1730,"="&amp;$AU1730,$AY$4:$AY1730,"="&amp;$AY1730)</f>
        <v>34720</v>
      </c>
    </row>
    <row r="1731" spans="46:63" ht="16.5" x14ac:dyDescent="0.2">
      <c r="AT1731" s="13">
        <v>1728</v>
      </c>
      <c r="AU1731" s="13">
        <f t="shared" si="369"/>
        <v>22</v>
      </c>
      <c r="AV1731" s="14">
        <f t="shared" si="370"/>
        <v>299905</v>
      </c>
      <c r="AW1731" s="14">
        <f t="shared" si="371"/>
        <v>1102999</v>
      </c>
      <c r="AX1731" s="13" t="s">
        <v>816</v>
      </c>
      <c r="AY1731" s="13">
        <f t="shared" si="377"/>
        <v>5</v>
      </c>
      <c r="AZ1731" s="13" t="s">
        <v>837</v>
      </c>
      <c r="BA1731" s="14">
        <f t="shared" si="378"/>
        <v>7</v>
      </c>
      <c r="BB1731" s="14" t="str">
        <f t="shared" si="373"/>
        <v>R守护灵魂珠-5 等级-7</v>
      </c>
      <c r="BC1731" s="25" t="s">
        <v>43</v>
      </c>
      <c r="BD1731" s="14">
        <f t="shared" si="374"/>
        <v>640</v>
      </c>
      <c r="BE1731" s="14">
        <f>SUMIFS(BD$4:BD1731,$AU$4:$AU1731,"="&amp;$AU1731,$AY$4:$AY1731,"="&amp;$AY1731)</f>
        <v>2376</v>
      </c>
      <c r="BF1731" s="25" t="s">
        <v>846</v>
      </c>
      <c r="BG1731" s="14">
        <f t="shared" si="375"/>
        <v>320</v>
      </c>
      <c r="BH1731" s="14">
        <f>SUMIFS(BG$4:BG1731,AU$4:AU1731,"="&amp;AU1731,AY$4:AY1731,"="&amp;AY1731)</f>
        <v>1188</v>
      </c>
      <c r="BI1731" s="25" t="s">
        <v>847</v>
      </c>
      <c r="BJ1731" s="14">
        <f t="shared" si="376"/>
        <v>12800</v>
      </c>
      <c r="BK1731" s="14">
        <f>SUMIFS(BJ$4:BJ1731,$AU$4:$AU1731,"="&amp;$AU1731,$AY$4:$AY1731,"="&amp;$AY1731)</f>
        <v>47520</v>
      </c>
    </row>
    <row r="1732" spans="46:63" ht="16.5" x14ac:dyDescent="0.2">
      <c r="AT1732" s="13">
        <v>1729</v>
      </c>
      <c r="AU1732" s="13">
        <f t="shared" si="369"/>
        <v>22</v>
      </c>
      <c r="AV1732" s="14">
        <f t="shared" si="370"/>
        <v>299905</v>
      </c>
      <c r="AW1732" s="14">
        <f t="shared" si="371"/>
        <v>1102999</v>
      </c>
      <c r="AX1732" s="13" t="s">
        <v>816</v>
      </c>
      <c r="AY1732" s="13">
        <f t="shared" si="377"/>
        <v>5</v>
      </c>
      <c r="AZ1732" s="13" t="s">
        <v>837</v>
      </c>
      <c r="BA1732" s="14">
        <f t="shared" si="378"/>
        <v>8</v>
      </c>
      <c r="BB1732" s="14" t="str">
        <f t="shared" si="373"/>
        <v>R守护灵魂珠-5 等级-8</v>
      </c>
      <c r="BC1732" s="25" t="s">
        <v>43</v>
      </c>
      <c r="BD1732" s="14">
        <f t="shared" si="374"/>
        <v>760</v>
      </c>
      <c r="BE1732" s="14">
        <f>SUMIFS(BD$4:BD1732,$AU$4:$AU1732,"="&amp;$AU1732,$AY$4:$AY1732,"="&amp;$AY1732)</f>
        <v>3136</v>
      </c>
      <c r="BF1732" s="25" t="s">
        <v>846</v>
      </c>
      <c r="BG1732" s="14">
        <f t="shared" si="375"/>
        <v>380</v>
      </c>
      <c r="BH1732" s="14">
        <f>SUMIFS(BG$4:BG1732,AU$4:AU1732,"="&amp;AU1732,AY$4:AY1732,"="&amp;AY1732)</f>
        <v>1568</v>
      </c>
      <c r="BI1732" s="25" t="s">
        <v>847</v>
      </c>
      <c r="BJ1732" s="14">
        <f t="shared" si="376"/>
        <v>15200</v>
      </c>
      <c r="BK1732" s="14">
        <f>SUMIFS(BJ$4:BJ1732,$AU$4:$AU1732,"="&amp;$AU1732,$AY$4:$AY1732,"="&amp;$AY1732)</f>
        <v>62720</v>
      </c>
    </row>
    <row r="1733" spans="46:63" ht="16.5" x14ac:dyDescent="0.2">
      <c r="AT1733" s="13">
        <v>1730</v>
      </c>
      <c r="AU1733" s="13">
        <f t="shared" ref="AU1733:AU1796" si="379">INT((AT1733-1)/80)+1</f>
        <v>22</v>
      </c>
      <c r="AV1733" s="14">
        <f t="shared" ref="AV1733:AV1796" si="380">INDEX($AJ$4:$AJ$203,(AU1733-1)*8+AY1733)</f>
        <v>299905</v>
      </c>
      <c r="AW1733" s="14">
        <f t="shared" ref="AW1733:AW1796" si="381">INDEX($W$4:$W$28,AU1733)</f>
        <v>1102999</v>
      </c>
      <c r="AX1733" s="13" t="s">
        <v>816</v>
      </c>
      <c r="AY1733" s="13">
        <f t="shared" si="377"/>
        <v>5</v>
      </c>
      <c r="AZ1733" s="13" t="s">
        <v>837</v>
      </c>
      <c r="BA1733" s="14">
        <f t="shared" si="378"/>
        <v>9</v>
      </c>
      <c r="BB1733" s="14" t="str">
        <f t="shared" ref="BB1733:BB1796" si="382">INDEX($X$4:$X$28,AU1733)&amp;"魂珠-"&amp;AY1733&amp;" 等级-"&amp;BA1733</f>
        <v>R守护灵魂珠-5 等级-9</v>
      </c>
      <c r="BC1733" s="25" t="s">
        <v>43</v>
      </c>
      <c r="BD1733" s="14">
        <f t="shared" ref="BD1733:BD1796" si="383">ROUND(INDEX(Q$4:Q$83,($AY1733-1)*10+$BA1733+1)*INDEX(AC$4:AC$28,$AU1733),0)</f>
        <v>880</v>
      </c>
      <c r="BE1733" s="14">
        <f>SUMIFS(BD$4:BD1733,$AU$4:$AU1733,"="&amp;$AU1733,$AY$4:$AY1733,"="&amp;$AY1733)</f>
        <v>4016</v>
      </c>
      <c r="BF1733" s="25" t="s">
        <v>846</v>
      </c>
      <c r="BG1733" s="14">
        <f t="shared" ref="BG1733:BG1796" si="384">ROUND(INDEX(R$4:R$83,($AY1733-1)*10+$BA1733+1)*INDEX(AD$4:AD$28,$AU1733),0)</f>
        <v>440</v>
      </c>
      <c r="BH1733" s="14">
        <f>SUMIFS(BG$4:BG1733,AU$4:AU1733,"="&amp;AU1733,AY$4:AY1733,"="&amp;AY1733)</f>
        <v>2008</v>
      </c>
      <c r="BI1733" s="25" t="s">
        <v>847</v>
      </c>
      <c r="BJ1733" s="14">
        <f t="shared" ref="BJ1733:BJ1796" si="385">ROUND(INDEX(S$4:S$83,($AY1733-1)*10+$BA1733+1)*INDEX(AE$4:AE$28,$AU1733),0)</f>
        <v>17600</v>
      </c>
      <c r="BK1733" s="14">
        <f>SUMIFS(BJ$4:BJ1733,$AU$4:$AU1733,"="&amp;$AU1733,$AY$4:$AY1733,"="&amp;$AY1733)</f>
        <v>80320</v>
      </c>
    </row>
    <row r="1734" spans="46:63" ht="16.5" x14ac:dyDescent="0.2">
      <c r="AT1734" s="13">
        <v>1731</v>
      </c>
      <c r="AU1734" s="13">
        <f t="shared" si="379"/>
        <v>22</v>
      </c>
      <c r="AV1734" s="14">
        <f t="shared" si="380"/>
        <v>299906</v>
      </c>
      <c r="AW1734" s="14">
        <f t="shared" si="381"/>
        <v>1102999</v>
      </c>
      <c r="AX1734" s="13" t="s">
        <v>816</v>
      </c>
      <c r="AY1734" s="13">
        <f t="shared" si="377"/>
        <v>6</v>
      </c>
      <c r="AZ1734" s="13" t="s">
        <v>837</v>
      </c>
      <c r="BA1734" s="14">
        <f t="shared" si="378"/>
        <v>0</v>
      </c>
      <c r="BB1734" s="14" t="str">
        <f t="shared" si="382"/>
        <v>R守护灵魂珠-6 等级-0</v>
      </c>
      <c r="BC1734" s="25" t="s">
        <v>43</v>
      </c>
      <c r="BD1734" s="14">
        <f t="shared" si="383"/>
        <v>0</v>
      </c>
      <c r="BE1734" s="14">
        <f>SUMIFS(BD$4:BD1734,$AU$4:$AU1734,"="&amp;$AU1734,$AY$4:$AY1734,"="&amp;$AY1734)</f>
        <v>0</v>
      </c>
      <c r="BF1734" s="25" t="s">
        <v>846</v>
      </c>
      <c r="BG1734" s="14">
        <f t="shared" si="384"/>
        <v>0</v>
      </c>
      <c r="BH1734" s="14">
        <f>SUMIFS(BG$4:BG1734,AU$4:AU1734,"="&amp;AU1734,AY$4:AY1734,"="&amp;AY1734)</f>
        <v>0</v>
      </c>
      <c r="BI1734" s="25" t="s">
        <v>847</v>
      </c>
      <c r="BJ1734" s="14">
        <f t="shared" si="385"/>
        <v>0</v>
      </c>
      <c r="BK1734" s="14">
        <f>SUMIFS(BJ$4:BJ1734,$AU$4:$AU1734,"="&amp;$AU1734,$AY$4:$AY1734,"="&amp;$AY1734)</f>
        <v>0</v>
      </c>
    </row>
    <row r="1735" spans="46:63" ht="16.5" x14ac:dyDescent="0.2">
      <c r="AT1735" s="13">
        <v>1732</v>
      </c>
      <c r="AU1735" s="13">
        <f t="shared" si="379"/>
        <v>22</v>
      </c>
      <c r="AV1735" s="14">
        <f t="shared" si="380"/>
        <v>299906</v>
      </c>
      <c r="AW1735" s="14">
        <f t="shared" si="381"/>
        <v>1102999</v>
      </c>
      <c r="AX1735" s="13" t="s">
        <v>816</v>
      </c>
      <c r="AY1735" s="13">
        <f t="shared" si="377"/>
        <v>6</v>
      </c>
      <c r="AZ1735" s="13" t="s">
        <v>837</v>
      </c>
      <c r="BA1735" s="14">
        <f t="shared" si="378"/>
        <v>1</v>
      </c>
      <c r="BB1735" s="14" t="str">
        <f t="shared" si="382"/>
        <v>R守护灵魂珠-6 等级-1</v>
      </c>
      <c r="BC1735" s="25" t="s">
        <v>43</v>
      </c>
      <c r="BD1735" s="14">
        <f t="shared" si="383"/>
        <v>144</v>
      </c>
      <c r="BE1735" s="14">
        <f>SUMIFS(BD$4:BD1735,$AU$4:$AU1735,"="&amp;$AU1735,$AY$4:$AY1735,"="&amp;$AY1735)</f>
        <v>144</v>
      </c>
      <c r="BF1735" s="25" t="s">
        <v>846</v>
      </c>
      <c r="BG1735" s="14">
        <f t="shared" si="384"/>
        <v>72</v>
      </c>
      <c r="BH1735" s="14">
        <f>SUMIFS(BG$4:BG1735,AU$4:AU1735,"="&amp;AU1735,AY$4:AY1735,"="&amp;AY1735)</f>
        <v>72</v>
      </c>
      <c r="BI1735" s="25" t="s">
        <v>847</v>
      </c>
      <c r="BJ1735" s="14">
        <f t="shared" si="385"/>
        <v>2880</v>
      </c>
      <c r="BK1735" s="14">
        <f>SUMIFS(BJ$4:BJ1735,$AU$4:$AU1735,"="&amp;$AU1735,$AY$4:$AY1735,"="&amp;$AY1735)</f>
        <v>2880</v>
      </c>
    </row>
    <row r="1736" spans="46:63" ht="16.5" x14ac:dyDescent="0.2">
      <c r="AT1736" s="13">
        <v>1733</v>
      </c>
      <c r="AU1736" s="13">
        <f t="shared" si="379"/>
        <v>22</v>
      </c>
      <c r="AV1736" s="14">
        <f t="shared" si="380"/>
        <v>299906</v>
      </c>
      <c r="AW1736" s="14">
        <f t="shared" si="381"/>
        <v>1102999</v>
      </c>
      <c r="AX1736" s="13" t="s">
        <v>816</v>
      </c>
      <c r="AY1736" s="13">
        <f t="shared" si="377"/>
        <v>6</v>
      </c>
      <c r="AZ1736" s="13" t="s">
        <v>837</v>
      </c>
      <c r="BA1736" s="14">
        <f t="shared" si="378"/>
        <v>2</v>
      </c>
      <c r="BB1736" s="14" t="str">
        <f t="shared" si="382"/>
        <v>R守护灵魂珠-6 等级-2</v>
      </c>
      <c r="BC1736" s="25" t="s">
        <v>43</v>
      </c>
      <c r="BD1736" s="14">
        <f t="shared" si="383"/>
        <v>224</v>
      </c>
      <c r="BE1736" s="14">
        <f>SUMIFS(BD$4:BD1736,$AU$4:$AU1736,"="&amp;$AU1736,$AY$4:$AY1736,"="&amp;$AY1736)</f>
        <v>368</v>
      </c>
      <c r="BF1736" s="25" t="s">
        <v>846</v>
      </c>
      <c r="BG1736" s="14">
        <f t="shared" si="384"/>
        <v>112</v>
      </c>
      <c r="BH1736" s="14">
        <f>SUMIFS(BG$4:BG1736,AU$4:AU1736,"="&amp;AU1736,AY$4:AY1736,"="&amp;AY1736)</f>
        <v>184</v>
      </c>
      <c r="BI1736" s="25" t="s">
        <v>847</v>
      </c>
      <c r="BJ1736" s="14">
        <f t="shared" si="385"/>
        <v>4480</v>
      </c>
      <c r="BK1736" s="14">
        <f>SUMIFS(BJ$4:BJ1736,$AU$4:$AU1736,"="&amp;$AU1736,$AY$4:$AY1736,"="&amp;$AY1736)</f>
        <v>7360</v>
      </c>
    </row>
    <row r="1737" spans="46:63" ht="16.5" x14ac:dyDescent="0.2">
      <c r="AT1737" s="13">
        <v>1734</v>
      </c>
      <c r="AU1737" s="13">
        <f t="shared" si="379"/>
        <v>22</v>
      </c>
      <c r="AV1737" s="14">
        <f t="shared" si="380"/>
        <v>299906</v>
      </c>
      <c r="AW1737" s="14">
        <f t="shared" si="381"/>
        <v>1102999</v>
      </c>
      <c r="AX1737" s="13" t="s">
        <v>816</v>
      </c>
      <c r="AY1737" s="13">
        <f t="shared" si="377"/>
        <v>6</v>
      </c>
      <c r="AZ1737" s="13" t="s">
        <v>837</v>
      </c>
      <c r="BA1737" s="14">
        <f t="shared" si="378"/>
        <v>3</v>
      </c>
      <c r="BB1737" s="14" t="str">
        <f t="shared" si="382"/>
        <v>R守护灵魂珠-6 等级-3</v>
      </c>
      <c r="BC1737" s="25" t="s">
        <v>43</v>
      </c>
      <c r="BD1737" s="14">
        <f t="shared" si="383"/>
        <v>300</v>
      </c>
      <c r="BE1737" s="14">
        <f>SUMIFS(BD$4:BD1737,$AU$4:$AU1737,"="&amp;$AU1737,$AY$4:$AY1737,"="&amp;$AY1737)</f>
        <v>668</v>
      </c>
      <c r="BF1737" s="25" t="s">
        <v>846</v>
      </c>
      <c r="BG1737" s="14">
        <f t="shared" si="384"/>
        <v>150</v>
      </c>
      <c r="BH1737" s="14">
        <f>SUMIFS(BG$4:BG1737,AU$4:AU1737,"="&amp;AU1737,AY$4:AY1737,"="&amp;AY1737)</f>
        <v>334</v>
      </c>
      <c r="BI1737" s="25" t="s">
        <v>847</v>
      </c>
      <c r="BJ1737" s="14">
        <f t="shared" si="385"/>
        <v>6000</v>
      </c>
      <c r="BK1737" s="14">
        <f>SUMIFS(BJ$4:BJ1737,$AU$4:$AU1737,"="&amp;$AU1737,$AY$4:$AY1737,"="&amp;$AY1737)</f>
        <v>13360</v>
      </c>
    </row>
    <row r="1738" spans="46:63" ht="16.5" x14ac:dyDescent="0.2">
      <c r="AT1738" s="13">
        <v>1735</v>
      </c>
      <c r="AU1738" s="13">
        <f t="shared" si="379"/>
        <v>22</v>
      </c>
      <c r="AV1738" s="14">
        <f t="shared" si="380"/>
        <v>299906</v>
      </c>
      <c r="AW1738" s="14">
        <f t="shared" si="381"/>
        <v>1102999</v>
      </c>
      <c r="AX1738" s="13" t="s">
        <v>816</v>
      </c>
      <c r="AY1738" s="13">
        <f t="shared" si="377"/>
        <v>6</v>
      </c>
      <c r="AZ1738" s="13" t="s">
        <v>837</v>
      </c>
      <c r="BA1738" s="14">
        <f t="shared" si="378"/>
        <v>4</v>
      </c>
      <c r="BB1738" s="14" t="str">
        <f t="shared" si="382"/>
        <v>R守护灵魂珠-6 等级-4</v>
      </c>
      <c r="BC1738" s="25" t="s">
        <v>43</v>
      </c>
      <c r="BD1738" s="14">
        <f t="shared" si="383"/>
        <v>448</v>
      </c>
      <c r="BE1738" s="14">
        <f>SUMIFS(BD$4:BD1738,$AU$4:$AU1738,"="&amp;$AU1738,$AY$4:$AY1738,"="&amp;$AY1738)</f>
        <v>1116</v>
      </c>
      <c r="BF1738" s="25" t="s">
        <v>846</v>
      </c>
      <c r="BG1738" s="14">
        <f t="shared" si="384"/>
        <v>224</v>
      </c>
      <c r="BH1738" s="14">
        <f>SUMIFS(BG$4:BG1738,AU$4:AU1738,"="&amp;AU1738,AY$4:AY1738,"="&amp;AY1738)</f>
        <v>558</v>
      </c>
      <c r="BI1738" s="25" t="s">
        <v>847</v>
      </c>
      <c r="BJ1738" s="14">
        <f t="shared" si="385"/>
        <v>8960</v>
      </c>
      <c r="BK1738" s="14">
        <f>SUMIFS(BJ$4:BJ1738,$AU$4:$AU1738,"="&amp;$AU1738,$AY$4:$AY1738,"="&amp;$AY1738)</f>
        <v>22320</v>
      </c>
    </row>
    <row r="1739" spans="46:63" ht="16.5" x14ac:dyDescent="0.2">
      <c r="AT1739" s="13">
        <v>1736</v>
      </c>
      <c r="AU1739" s="13">
        <f t="shared" si="379"/>
        <v>22</v>
      </c>
      <c r="AV1739" s="14">
        <f t="shared" si="380"/>
        <v>299906</v>
      </c>
      <c r="AW1739" s="14">
        <f t="shared" si="381"/>
        <v>1102999</v>
      </c>
      <c r="AX1739" s="13" t="s">
        <v>816</v>
      </c>
      <c r="AY1739" s="13">
        <f t="shared" si="377"/>
        <v>6</v>
      </c>
      <c r="AZ1739" s="13" t="s">
        <v>837</v>
      </c>
      <c r="BA1739" s="14">
        <f t="shared" si="378"/>
        <v>5</v>
      </c>
      <c r="BB1739" s="14" t="str">
        <f t="shared" si="382"/>
        <v>R守护灵魂珠-6 等级-5</v>
      </c>
      <c r="BC1739" s="25" t="s">
        <v>43</v>
      </c>
      <c r="BD1739" s="14">
        <f t="shared" si="383"/>
        <v>600</v>
      </c>
      <c r="BE1739" s="14">
        <f>SUMIFS(BD$4:BD1739,$AU$4:$AU1739,"="&amp;$AU1739,$AY$4:$AY1739,"="&amp;$AY1739)</f>
        <v>1716</v>
      </c>
      <c r="BF1739" s="25" t="s">
        <v>846</v>
      </c>
      <c r="BG1739" s="14">
        <f t="shared" si="384"/>
        <v>300</v>
      </c>
      <c r="BH1739" s="14">
        <f>SUMIFS(BG$4:BG1739,AU$4:AU1739,"="&amp;AU1739,AY$4:AY1739,"="&amp;AY1739)</f>
        <v>858</v>
      </c>
      <c r="BI1739" s="25" t="s">
        <v>847</v>
      </c>
      <c r="BJ1739" s="14">
        <f t="shared" si="385"/>
        <v>12000</v>
      </c>
      <c r="BK1739" s="14">
        <f>SUMIFS(BJ$4:BJ1739,$AU$4:$AU1739,"="&amp;$AU1739,$AY$4:$AY1739,"="&amp;$AY1739)</f>
        <v>34320</v>
      </c>
    </row>
    <row r="1740" spans="46:63" ht="16.5" x14ac:dyDescent="0.2">
      <c r="AT1740" s="13">
        <v>1737</v>
      </c>
      <c r="AU1740" s="13">
        <f t="shared" si="379"/>
        <v>22</v>
      </c>
      <c r="AV1740" s="14">
        <f t="shared" si="380"/>
        <v>299906</v>
      </c>
      <c r="AW1740" s="14">
        <f t="shared" si="381"/>
        <v>1102999</v>
      </c>
      <c r="AX1740" s="13" t="s">
        <v>816</v>
      </c>
      <c r="AY1740" s="13">
        <f t="shared" si="377"/>
        <v>6</v>
      </c>
      <c r="AZ1740" s="13" t="s">
        <v>837</v>
      </c>
      <c r="BA1740" s="14">
        <f t="shared" si="378"/>
        <v>6</v>
      </c>
      <c r="BB1740" s="14" t="str">
        <f t="shared" si="382"/>
        <v>R守护灵魂珠-6 等级-6</v>
      </c>
      <c r="BC1740" s="25" t="s">
        <v>43</v>
      </c>
      <c r="BD1740" s="14">
        <f t="shared" si="383"/>
        <v>760</v>
      </c>
      <c r="BE1740" s="14">
        <f>SUMIFS(BD$4:BD1740,$AU$4:$AU1740,"="&amp;$AU1740,$AY$4:$AY1740,"="&amp;$AY1740)</f>
        <v>2476</v>
      </c>
      <c r="BF1740" s="25" t="s">
        <v>846</v>
      </c>
      <c r="BG1740" s="14">
        <f t="shared" si="384"/>
        <v>380</v>
      </c>
      <c r="BH1740" s="14">
        <f>SUMIFS(BG$4:BG1740,AU$4:AU1740,"="&amp;AU1740,AY$4:AY1740,"="&amp;AY1740)</f>
        <v>1238</v>
      </c>
      <c r="BI1740" s="25" t="s">
        <v>847</v>
      </c>
      <c r="BJ1740" s="14">
        <f t="shared" si="385"/>
        <v>15200</v>
      </c>
      <c r="BK1740" s="14">
        <f>SUMIFS(BJ$4:BJ1740,$AU$4:$AU1740,"="&amp;$AU1740,$AY$4:$AY1740,"="&amp;$AY1740)</f>
        <v>49520</v>
      </c>
    </row>
    <row r="1741" spans="46:63" ht="16.5" x14ac:dyDescent="0.2">
      <c r="AT1741" s="13">
        <v>1738</v>
      </c>
      <c r="AU1741" s="13">
        <f t="shared" si="379"/>
        <v>22</v>
      </c>
      <c r="AV1741" s="14">
        <f t="shared" si="380"/>
        <v>299906</v>
      </c>
      <c r="AW1741" s="14">
        <f t="shared" si="381"/>
        <v>1102999</v>
      </c>
      <c r="AX1741" s="13" t="s">
        <v>816</v>
      </c>
      <c r="AY1741" s="13">
        <f t="shared" si="377"/>
        <v>6</v>
      </c>
      <c r="AZ1741" s="13" t="s">
        <v>837</v>
      </c>
      <c r="BA1741" s="14">
        <f t="shared" si="378"/>
        <v>7</v>
      </c>
      <c r="BB1741" s="14" t="str">
        <f t="shared" si="382"/>
        <v>R守护灵魂珠-6 等级-7</v>
      </c>
      <c r="BC1741" s="25" t="s">
        <v>43</v>
      </c>
      <c r="BD1741" s="14">
        <f t="shared" si="383"/>
        <v>920</v>
      </c>
      <c r="BE1741" s="14">
        <f>SUMIFS(BD$4:BD1741,$AU$4:$AU1741,"="&amp;$AU1741,$AY$4:$AY1741,"="&amp;$AY1741)</f>
        <v>3396</v>
      </c>
      <c r="BF1741" s="25" t="s">
        <v>846</v>
      </c>
      <c r="BG1741" s="14">
        <f t="shared" si="384"/>
        <v>460</v>
      </c>
      <c r="BH1741" s="14">
        <f>SUMIFS(BG$4:BG1741,AU$4:AU1741,"="&amp;AU1741,AY$4:AY1741,"="&amp;AY1741)</f>
        <v>1698</v>
      </c>
      <c r="BI1741" s="25" t="s">
        <v>847</v>
      </c>
      <c r="BJ1741" s="14">
        <f t="shared" si="385"/>
        <v>18400</v>
      </c>
      <c r="BK1741" s="14">
        <f>SUMIFS(BJ$4:BJ1741,$AU$4:$AU1741,"="&amp;$AU1741,$AY$4:$AY1741,"="&amp;$AY1741)</f>
        <v>67920</v>
      </c>
    </row>
    <row r="1742" spans="46:63" ht="16.5" x14ac:dyDescent="0.2">
      <c r="AT1742" s="13">
        <v>1739</v>
      </c>
      <c r="AU1742" s="13">
        <f t="shared" si="379"/>
        <v>22</v>
      </c>
      <c r="AV1742" s="14">
        <f t="shared" si="380"/>
        <v>299906</v>
      </c>
      <c r="AW1742" s="14">
        <f t="shared" si="381"/>
        <v>1102999</v>
      </c>
      <c r="AX1742" s="13" t="s">
        <v>816</v>
      </c>
      <c r="AY1742" s="13">
        <f t="shared" si="377"/>
        <v>6</v>
      </c>
      <c r="AZ1742" s="13" t="s">
        <v>837</v>
      </c>
      <c r="BA1742" s="14">
        <f t="shared" si="378"/>
        <v>8</v>
      </c>
      <c r="BB1742" s="14" t="str">
        <f t="shared" si="382"/>
        <v>R守护灵魂珠-6 等级-8</v>
      </c>
      <c r="BC1742" s="25" t="s">
        <v>43</v>
      </c>
      <c r="BD1742" s="14">
        <f t="shared" si="383"/>
        <v>1040</v>
      </c>
      <c r="BE1742" s="14">
        <f>SUMIFS(BD$4:BD1742,$AU$4:$AU1742,"="&amp;$AU1742,$AY$4:$AY1742,"="&amp;$AY1742)</f>
        <v>4436</v>
      </c>
      <c r="BF1742" s="25" t="s">
        <v>846</v>
      </c>
      <c r="BG1742" s="14">
        <f t="shared" si="384"/>
        <v>520</v>
      </c>
      <c r="BH1742" s="14">
        <f>SUMIFS(BG$4:BG1742,AU$4:AU1742,"="&amp;AU1742,AY$4:AY1742,"="&amp;AY1742)</f>
        <v>2218</v>
      </c>
      <c r="BI1742" s="25" t="s">
        <v>847</v>
      </c>
      <c r="BJ1742" s="14">
        <f t="shared" si="385"/>
        <v>20800</v>
      </c>
      <c r="BK1742" s="14">
        <f>SUMIFS(BJ$4:BJ1742,$AU$4:$AU1742,"="&amp;$AU1742,$AY$4:$AY1742,"="&amp;$AY1742)</f>
        <v>88720</v>
      </c>
    </row>
    <row r="1743" spans="46:63" ht="16.5" x14ac:dyDescent="0.2">
      <c r="AT1743" s="13">
        <v>1740</v>
      </c>
      <c r="AU1743" s="13">
        <f t="shared" si="379"/>
        <v>22</v>
      </c>
      <c r="AV1743" s="14">
        <f t="shared" si="380"/>
        <v>299906</v>
      </c>
      <c r="AW1743" s="14">
        <f t="shared" si="381"/>
        <v>1102999</v>
      </c>
      <c r="AX1743" s="13" t="s">
        <v>816</v>
      </c>
      <c r="AY1743" s="13">
        <f t="shared" si="377"/>
        <v>6</v>
      </c>
      <c r="AZ1743" s="13" t="s">
        <v>837</v>
      </c>
      <c r="BA1743" s="14">
        <f t="shared" si="378"/>
        <v>9</v>
      </c>
      <c r="BB1743" s="14" t="str">
        <f t="shared" si="382"/>
        <v>R守护灵魂珠-6 等级-9</v>
      </c>
      <c r="BC1743" s="25" t="s">
        <v>43</v>
      </c>
      <c r="BD1743" s="14">
        <f t="shared" si="383"/>
        <v>1200</v>
      </c>
      <c r="BE1743" s="14">
        <f>SUMIFS(BD$4:BD1743,$AU$4:$AU1743,"="&amp;$AU1743,$AY$4:$AY1743,"="&amp;$AY1743)</f>
        <v>5636</v>
      </c>
      <c r="BF1743" s="25" t="s">
        <v>846</v>
      </c>
      <c r="BG1743" s="14">
        <f t="shared" si="384"/>
        <v>600</v>
      </c>
      <c r="BH1743" s="14">
        <f>SUMIFS(BG$4:BG1743,AU$4:AU1743,"="&amp;AU1743,AY$4:AY1743,"="&amp;AY1743)</f>
        <v>2818</v>
      </c>
      <c r="BI1743" s="25" t="s">
        <v>847</v>
      </c>
      <c r="BJ1743" s="14">
        <f t="shared" si="385"/>
        <v>24000</v>
      </c>
      <c r="BK1743" s="14">
        <f>SUMIFS(BJ$4:BJ1743,$AU$4:$AU1743,"="&amp;$AU1743,$AY$4:$AY1743,"="&amp;$AY1743)</f>
        <v>112720</v>
      </c>
    </row>
    <row r="1744" spans="46:63" ht="16.5" x14ac:dyDescent="0.2">
      <c r="AT1744" s="13">
        <v>1741</v>
      </c>
      <c r="AU1744" s="13">
        <f t="shared" si="379"/>
        <v>22</v>
      </c>
      <c r="AV1744" s="14">
        <f t="shared" si="380"/>
        <v>299907</v>
      </c>
      <c r="AW1744" s="14">
        <f t="shared" si="381"/>
        <v>1102999</v>
      </c>
      <c r="AX1744" s="13" t="s">
        <v>816</v>
      </c>
      <c r="AY1744" s="13">
        <f t="shared" si="377"/>
        <v>7</v>
      </c>
      <c r="AZ1744" s="13" t="s">
        <v>837</v>
      </c>
      <c r="BA1744" s="14">
        <f t="shared" si="378"/>
        <v>0</v>
      </c>
      <c r="BB1744" s="14" t="str">
        <f t="shared" si="382"/>
        <v>R守护灵魂珠-7 等级-0</v>
      </c>
      <c r="BC1744" s="25" t="s">
        <v>43</v>
      </c>
      <c r="BD1744" s="14">
        <f t="shared" si="383"/>
        <v>0</v>
      </c>
      <c r="BE1744" s="14">
        <f>SUMIFS(BD$4:BD1744,$AU$4:$AU1744,"="&amp;$AU1744,$AY$4:$AY1744,"="&amp;$AY1744)</f>
        <v>0</v>
      </c>
      <c r="BF1744" s="25" t="s">
        <v>846</v>
      </c>
      <c r="BG1744" s="14">
        <f t="shared" si="384"/>
        <v>0</v>
      </c>
      <c r="BH1744" s="14">
        <f>SUMIFS(BG$4:BG1744,AU$4:AU1744,"="&amp;AU1744,AY$4:AY1744,"="&amp;AY1744)</f>
        <v>0</v>
      </c>
      <c r="BI1744" s="25" t="s">
        <v>847</v>
      </c>
      <c r="BJ1744" s="14">
        <f t="shared" si="385"/>
        <v>0</v>
      </c>
      <c r="BK1744" s="14">
        <f>SUMIFS(BJ$4:BJ1744,$AU$4:$AU1744,"="&amp;$AU1744,$AY$4:$AY1744,"="&amp;$AY1744)</f>
        <v>0</v>
      </c>
    </row>
    <row r="1745" spans="46:63" ht="16.5" x14ac:dyDescent="0.2">
      <c r="AT1745" s="13">
        <v>1742</v>
      </c>
      <c r="AU1745" s="13">
        <f t="shared" si="379"/>
        <v>22</v>
      </c>
      <c r="AV1745" s="14">
        <f t="shared" si="380"/>
        <v>299907</v>
      </c>
      <c r="AW1745" s="14">
        <f t="shared" si="381"/>
        <v>1102999</v>
      </c>
      <c r="AX1745" s="13" t="s">
        <v>816</v>
      </c>
      <c r="AY1745" s="13">
        <f t="shared" si="377"/>
        <v>7</v>
      </c>
      <c r="AZ1745" s="13" t="s">
        <v>837</v>
      </c>
      <c r="BA1745" s="14">
        <f t="shared" si="378"/>
        <v>1</v>
      </c>
      <c r="BB1745" s="14" t="str">
        <f t="shared" si="382"/>
        <v>R守护灵魂珠-7 等级-1</v>
      </c>
      <c r="BC1745" s="25" t="s">
        <v>43</v>
      </c>
      <c r="BD1745" s="14">
        <f t="shared" si="383"/>
        <v>192</v>
      </c>
      <c r="BE1745" s="14">
        <f>SUMIFS(BD$4:BD1745,$AU$4:$AU1745,"="&amp;$AU1745,$AY$4:$AY1745,"="&amp;$AY1745)</f>
        <v>192</v>
      </c>
      <c r="BF1745" s="25" t="s">
        <v>846</v>
      </c>
      <c r="BG1745" s="14">
        <f t="shared" si="384"/>
        <v>96</v>
      </c>
      <c r="BH1745" s="14">
        <f>SUMIFS(BG$4:BG1745,AU$4:AU1745,"="&amp;AU1745,AY$4:AY1745,"="&amp;AY1745)</f>
        <v>96</v>
      </c>
      <c r="BI1745" s="25" t="s">
        <v>847</v>
      </c>
      <c r="BJ1745" s="14">
        <f t="shared" si="385"/>
        <v>3840</v>
      </c>
      <c r="BK1745" s="14">
        <f>SUMIFS(BJ$4:BJ1745,$AU$4:$AU1745,"="&amp;$AU1745,$AY$4:$AY1745,"="&amp;$AY1745)</f>
        <v>3840</v>
      </c>
    </row>
    <row r="1746" spans="46:63" ht="16.5" x14ac:dyDescent="0.2">
      <c r="AT1746" s="13">
        <v>1743</v>
      </c>
      <c r="AU1746" s="13">
        <f t="shared" si="379"/>
        <v>22</v>
      </c>
      <c r="AV1746" s="14">
        <f t="shared" si="380"/>
        <v>299907</v>
      </c>
      <c r="AW1746" s="14">
        <f t="shared" si="381"/>
        <v>1102999</v>
      </c>
      <c r="AX1746" s="13" t="s">
        <v>816</v>
      </c>
      <c r="AY1746" s="13">
        <f t="shared" si="377"/>
        <v>7</v>
      </c>
      <c r="AZ1746" s="13" t="s">
        <v>837</v>
      </c>
      <c r="BA1746" s="14">
        <f t="shared" si="378"/>
        <v>2</v>
      </c>
      <c r="BB1746" s="14" t="str">
        <f t="shared" si="382"/>
        <v>R守护灵魂珠-7 等级-2</v>
      </c>
      <c r="BC1746" s="25" t="s">
        <v>43</v>
      </c>
      <c r="BD1746" s="14">
        <f t="shared" si="383"/>
        <v>288</v>
      </c>
      <c r="BE1746" s="14">
        <f>SUMIFS(BD$4:BD1746,$AU$4:$AU1746,"="&amp;$AU1746,$AY$4:$AY1746,"="&amp;$AY1746)</f>
        <v>480</v>
      </c>
      <c r="BF1746" s="25" t="s">
        <v>846</v>
      </c>
      <c r="BG1746" s="14">
        <f t="shared" si="384"/>
        <v>144</v>
      </c>
      <c r="BH1746" s="14">
        <f>SUMIFS(BG$4:BG1746,AU$4:AU1746,"="&amp;AU1746,AY$4:AY1746,"="&amp;AY1746)</f>
        <v>240</v>
      </c>
      <c r="BI1746" s="25" t="s">
        <v>847</v>
      </c>
      <c r="BJ1746" s="14">
        <f t="shared" si="385"/>
        <v>5760</v>
      </c>
      <c r="BK1746" s="14">
        <f>SUMIFS(BJ$4:BJ1746,$AU$4:$AU1746,"="&amp;$AU1746,$AY$4:$AY1746,"="&amp;$AY1746)</f>
        <v>9600</v>
      </c>
    </row>
    <row r="1747" spans="46:63" ht="16.5" x14ac:dyDescent="0.2">
      <c r="AT1747" s="13">
        <v>1744</v>
      </c>
      <c r="AU1747" s="13">
        <f t="shared" si="379"/>
        <v>22</v>
      </c>
      <c r="AV1747" s="14">
        <f t="shared" si="380"/>
        <v>299907</v>
      </c>
      <c r="AW1747" s="14">
        <f t="shared" si="381"/>
        <v>1102999</v>
      </c>
      <c r="AX1747" s="13" t="s">
        <v>816</v>
      </c>
      <c r="AY1747" s="13">
        <f t="shared" si="377"/>
        <v>7</v>
      </c>
      <c r="AZ1747" s="13" t="s">
        <v>837</v>
      </c>
      <c r="BA1747" s="14">
        <f t="shared" si="378"/>
        <v>3</v>
      </c>
      <c r="BB1747" s="14" t="str">
        <f t="shared" si="382"/>
        <v>R守护灵魂珠-7 等级-3</v>
      </c>
      <c r="BC1747" s="25" t="s">
        <v>43</v>
      </c>
      <c r="BD1747" s="14">
        <f t="shared" si="383"/>
        <v>384</v>
      </c>
      <c r="BE1747" s="14">
        <f>SUMIFS(BD$4:BD1747,$AU$4:$AU1747,"="&amp;$AU1747,$AY$4:$AY1747,"="&amp;$AY1747)</f>
        <v>864</v>
      </c>
      <c r="BF1747" s="25" t="s">
        <v>846</v>
      </c>
      <c r="BG1747" s="14">
        <f t="shared" si="384"/>
        <v>192</v>
      </c>
      <c r="BH1747" s="14">
        <f>SUMIFS(BG$4:BG1747,AU$4:AU1747,"="&amp;AU1747,AY$4:AY1747,"="&amp;AY1747)</f>
        <v>432</v>
      </c>
      <c r="BI1747" s="25" t="s">
        <v>847</v>
      </c>
      <c r="BJ1747" s="14">
        <f t="shared" si="385"/>
        <v>7680</v>
      </c>
      <c r="BK1747" s="14">
        <f>SUMIFS(BJ$4:BJ1747,$AU$4:$AU1747,"="&amp;$AU1747,$AY$4:$AY1747,"="&amp;$AY1747)</f>
        <v>17280</v>
      </c>
    </row>
    <row r="1748" spans="46:63" ht="16.5" x14ac:dyDescent="0.2">
      <c r="AT1748" s="13">
        <v>1745</v>
      </c>
      <c r="AU1748" s="13">
        <f t="shared" si="379"/>
        <v>22</v>
      </c>
      <c r="AV1748" s="14">
        <f t="shared" si="380"/>
        <v>299907</v>
      </c>
      <c r="AW1748" s="14">
        <f t="shared" si="381"/>
        <v>1102999</v>
      </c>
      <c r="AX1748" s="13" t="s">
        <v>816</v>
      </c>
      <c r="AY1748" s="13">
        <f t="shared" ref="AY1748:AY1800" si="386">INT(((AT1748-(AU1748-1)*80)-1)/10)+1</f>
        <v>7</v>
      </c>
      <c r="AZ1748" s="13" t="s">
        <v>837</v>
      </c>
      <c r="BA1748" s="14">
        <f t="shared" ref="BA1748:BA1800" si="387">AT1748-(AU1748-1)*80-(AY1748-1)*10-1</f>
        <v>4</v>
      </c>
      <c r="BB1748" s="14" t="str">
        <f t="shared" si="382"/>
        <v>R守护灵魂珠-7 等级-4</v>
      </c>
      <c r="BC1748" s="25" t="s">
        <v>43</v>
      </c>
      <c r="BD1748" s="14">
        <f t="shared" si="383"/>
        <v>576</v>
      </c>
      <c r="BE1748" s="14">
        <f>SUMIFS(BD$4:BD1748,$AU$4:$AU1748,"="&amp;$AU1748,$AY$4:$AY1748,"="&amp;$AY1748)</f>
        <v>1440</v>
      </c>
      <c r="BF1748" s="25" t="s">
        <v>846</v>
      </c>
      <c r="BG1748" s="14">
        <f t="shared" si="384"/>
        <v>288</v>
      </c>
      <c r="BH1748" s="14">
        <f>SUMIFS(BG$4:BG1748,AU$4:AU1748,"="&amp;AU1748,AY$4:AY1748,"="&amp;AY1748)</f>
        <v>720</v>
      </c>
      <c r="BI1748" s="25" t="s">
        <v>847</v>
      </c>
      <c r="BJ1748" s="14">
        <f t="shared" si="385"/>
        <v>11520</v>
      </c>
      <c r="BK1748" s="14">
        <f>SUMIFS(BJ$4:BJ1748,$AU$4:$AU1748,"="&amp;$AU1748,$AY$4:$AY1748,"="&amp;$AY1748)</f>
        <v>28800</v>
      </c>
    </row>
    <row r="1749" spans="46:63" ht="16.5" x14ac:dyDescent="0.2">
      <c r="AT1749" s="13">
        <v>1746</v>
      </c>
      <c r="AU1749" s="13">
        <f t="shared" si="379"/>
        <v>22</v>
      </c>
      <c r="AV1749" s="14">
        <f t="shared" si="380"/>
        <v>299907</v>
      </c>
      <c r="AW1749" s="14">
        <f t="shared" si="381"/>
        <v>1102999</v>
      </c>
      <c r="AX1749" s="13" t="s">
        <v>816</v>
      </c>
      <c r="AY1749" s="13">
        <f t="shared" si="386"/>
        <v>7</v>
      </c>
      <c r="AZ1749" s="13" t="s">
        <v>837</v>
      </c>
      <c r="BA1749" s="14">
        <f t="shared" si="387"/>
        <v>5</v>
      </c>
      <c r="BB1749" s="14" t="str">
        <f t="shared" si="382"/>
        <v>R守护灵魂珠-7 等级-5</v>
      </c>
      <c r="BC1749" s="25" t="s">
        <v>43</v>
      </c>
      <c r="BD1749" s="14">
        <f t="shared" si="383"/>
        <v>768</v>
      </c>
      <c r="BE1749" s="14">
        <f>SUMIFS(BD$4:BD1749,$AU$4:$AU1749,"="&amp;$AU1749,$AY$4:$AY1749,"="&amp;$AY1749)</f>
        <v>2208</v>
      </c>
      <c r="BF1749" s="25" t="s">
        <v>846</v>
      </c>
      <c r="BG1749" s="14">
        <f t="shared" si="384"/>
        <v>384</v>
      </c>
      <c r="BH1749" s="14">
        <f>SUMIFS(BG$4:BG1749,AU$4:AU1749,"="&amp;AU1749,AY$4:AY1749,"="&amp;AY1749)</f>
        <v>1104</v>
      </c>
      <c r="BI1749" s="25" t="s">
        <v>847</v>
      </c>
      <c r="BJ1749" s="14">
        <f t="shared" si="385"/>
        <v>15360</v>
      </c>
      <c r="BK1749" s="14">
        <f>SUMIFS(BJ$4:BJ1749,$AU$4:$AU1749,"="&amp;$AU1749,$AY$4:$AY1749,"="&amp;$AY1749)</f>
        <v>44160</v>
      </c>
    </row>
    <row r="1750" spans="46:63" ht="16.5" x14ac:dyDescent="0.2">
      <c r="AT1750" s="13">
        <v>1747</v>
      </c>
      <c r="AU1750" s="13">
        <f t="shared" si="379"/>
        <v>22</v>
      </c>
      <c r="AV1750" s="14">
        <f t="shared" si="380"/>
        <v>299907</v>
      </c>
      <c r="AW1750" s="14">
        <f t="shared" si="381"/>
        <v>1102999</v>
      </c>
      <c r="AX1750" s="13" t="s">
        <v>816</v>
      </c>
      <c r="AY1750" s="13">
        <f t="shared" si="386"/>
        <v>7</v>
      </c>
      <c r="AZ1750" s="13" t="s">
        <v>837</v>
      </c>
      <c r="BA1750" s="14">
        <f t="shared" si="387"/>
        <v>6</v>
      </c>
      <c r="BB1750" s="14" t="str">
        <f t="shared" si="382"/>
        <v>R守护灵魂珠-7 等级-6</v>
      </c>
      <c r="BC1750" s="25" t="s">
        <v>43</v>
      </c>
      <c r="BD1750" s="14">
        <f t="shared" si="383"/>
        <v>960</v>
      </c>
      <c r="BE1750" s="14">
        <f>SUMIFS(BD$4:BD1750,$AU$4:$AU1750,"="&amp;$AU1750,$AY$4:$AY1750,"="&amp;$AY1750)</f>
        <v>3168</v>
      </c>
      <c r="BF1750" s="25" t="s">
        <v>846</v>
      </c>
      <c r="BG1750" s="14">
        <f t="shared" si="384"/>
        <v>480</v>
      </c>
      <c r="BH1750" s="14">
        <f>SUMIFS(BG$4:BG1750,AU$4:AU1750,"="&amp;AU1750,AY$4:AY1750,"="&amp;AY1750)</f>
        <v>1584</v>
      </c>
      <c r="BI1750" s="25" t="s">
        <v>847</v>
      </c>
      <c r="BJ1750" s="14">
        <f t="shared" si="385"/>
        <v>19200</v>
      </c>
      <c r="BK1750" s="14">
        <f>SUMIFS(BJ$4:BJ1750,$AU$4:$AU1750,"="&amp;$AU1750,$AY$4:$AY1750,"="&amp;$AY1750)</f>
        <v>63360</v>
      </c>
    </row>
    <row r="1751" spans="46:63" ht="16.5" x14ac:dyDescent="0.2">
      <c r="AT1751" s="13">
        <v>1748</v>
      </c>
      <c r="AU1751" s="13">
        <f t="shared" si="379"/>
        <v>22</v>
      </c>
      <c r="AV1751" s="14">
        <f t="shared" si="380"/>
        <v>299907</v>
      </c>
      <c r="AW1751" s="14">
        <f t="shared" si="381"/>
        <v>1102999</v>
      </c>
      <c r="AX1751" s="13" t="s">
        <v>816</v>
      </c>
      <c r="AY1751" s="13">
        <f t="shared" si="386"/>
        <v>7</v>
      </c>
      <c r="AZ1751" s="13" t="s">
        <v>837</v>
      </c>
      <c r="BA1751" s="14">
        <f t="shared" si="387"/>
        <v>7</v>
      </c>
      <c r="BB1751" s="14" t="str">
        <f t="shared" si="382"/>
        <v>R守护灵魂珠-7 等级-7</v>
      </c>
      <c r="BC1751" s="25" t="s">
        <v>43</v>
      </c>
      <c r="BD1751" s="14">
        <f t="shared" si="383"/>
        <v>1152</v>
      </c>
      <c r="BE1751" s="14">
        <f>SUMIFS(BD$4:BD1751,$AU$4:$AU1751,"="&amp;$AU1751,$AY$4:$AY1751,"="&amp;$AY1751)</f>
        <v>4320</v>
      </c>
      <c r="BF1751" s="25" t="s">
        <v>846</v>
      </c>
      <c r="BG1751" s="14">
        <f t="shared" si="384"/>
        <v>576</v>
      </c>
      <c r="BH1751" s="14">
        <f>SUMIFS(BG$4:BG1751,AU$4:AU1751,"="&amp;AU1751,AY$4:AY1751,"="&amp;AY1751)</f>
        <v>2160</v>
      </c>
      <c r="BI1751" s="25" t="s">
        <v>847</v>
      </c>
      <c r="BJ1751" s="14">
        <f t="shared" si="385"/>
        <v>23040</v>
      </c>
      <c r="BK1751" s="14">
        <f>SUMIFS(BJ$4:BJ1751,$AU$4:$AU1751,"="&amp;$AU1751,$AY$4:$AY1751,"="&amp;$AY1751)</f>
        <v>86400</v>
      </c>
    </row>
    <row r="1752" spans="46:63" ht="16.5" x14ac:dyDescent="0.2">
      <c r="AT1752" s="13">
        <v>1749</v>
      </c>
      <c r="AU1752" s="13">
        <f t="shared" si="379"/>
        <v>22</v>
      </c>
      <c r="AV1752" s="14">
        <f t="shared" si="380"/>
        <v>299907</v>
      </c>
      <c r="AW1752" s="14">
        <f t="shared" si="381"/>
        <v>1102999</v>
      </c>
      <c r="AX1752" s="13" t="s">
        <v>816</v>
      </c>
      <c r="AY1752" s="13">
        <f t="shared" si="386"/>
        <v>7</v>
      </c>
      <c r="AZ1752" s="13" t="s">
        <v>837</v>
      </c>
      <c r="BA1752" s="14">
        <f t="shared" si="387"/>
        <v>8</v>
      </c>
      <c r="BB1752" s="14" t="str">
        <f t="shared" si="382"/>
        <v>R守护灵魂珠-7 等级-8</v>
      </c>
      <c r="BC1752" s="25" t="s">
        <v>43</v>
      </c>
      <c r="BD1752" s="14">
        <f t="shared" si="383"/>
        <v>1344</v>
      </c>
      <c r="BE1752" s="14">
        <f>SUMIFS(BD$4:BD1752,$AU$4:$AU1752,"="&amp;$AU1752,$AY$4:$AY1752,"="&amp;$AY1752)</f>
        <v>5664</v>
      </c>
      <c r="BF1752" s="25" t="s">
        <v>846</v>
      </c>
      <c r="BG1752" s="14">
        <f t="shared" si="384"/>
        <v>672</v>
      </c>
      <c r="BH1752" s="14">
        <f>SUMIFS(BG$4:BG1752,AU$4:AU1752,"="&amp;AU1752,AY$4:AY1752,"="&amp;AY1752)</f>
        <v>2832</v>
      </c>
      <c r="BI1752" s="25" t="s">
        <v>847</v>
      </c>
      <c r="BJ1752" s="14">
        <f t="shared" si="385"/>
        <v>26880</v>
      </c>
      <c r="BK1752" s="14">
        <f>SUMIFS(BJ$4:BJ1752,$AU$4:$AU1752,"="&amp;$AU1752,$AY$4:$AY1752,"="&amp;$AY1752)</f>
        <v>113280</v>
      </c>
    </row>
    <row r="1753" spans="46:63" ht="16.5" x14ac:dyDescent="0.2">
      <c r="AT1753" s="13">
        <v>1750</v>
      </c>
      <c r="AU1753" s="13">
        <f t="shared" si="379"/>
        <v>22</v>
      </c>
      <c r="AV1753" s="14">
        <f t="shared" si="380"/>
        <v>299907</v>
      </c>
      <c r="AW1753" s="14">
        <f t="shared" si="381"/>
        <v>1102999</v>
      </c>
      <c r="AX1753" s="13" t="s">
        <v>816</v>
      </c>
      <c r="AY1753" s="13">
        <f t="shared" si="386"/>
        <v>7</v>
      </c>
      <c r="AZ1753" s="13" t="s">
        <v>837</v>
      </c>
      <c r="BA1753" s="14">
        <f t="shared" si="387"/>
        <v>9</v>
      </c>
      <c r="BB1753" s="14" t="str">
        <f t="shared" si="382"/>
        <v>R守护灵魂珠-7 等级-9</v>
      </c>
      <c r="BC1753" s="25" t="s">
        <v>43</v>
      </c>
      <c r="BD1753" s="14">
        <f t="shared" si="383"/>
        <v>1536</v>
      </c>
      <c r="BE1753" s="14">
        <f>SUMIFS(BD$4:BD1753,$AU$4:$AU1753,"="&amp;$AU1753,$AY$4:$AY1753,"="&amp;$AY1753)</f>
        <v>7200</v>
      </c>
      <c r="BF1753" s="25" t="s">
        <v>846</v>
      </c>
      <c r="BG1753" s="14">
        <f t="shared" si="384"/>
        <v>768</v>
      </c>
      <c r="BH1753" s="14">
        <f>SUMIFS(BG$4:BG1753,AU$4:AU1753,"="&amp;AU1753,AY$4:AY1753,"="&amp;AY1753)</f>
        <v>3600</v>
      </c>
      <c r="BI1753" s="25" t="s">
        <v>847</v>
      </c>
      <c r="BJ1753" s="14">
        <f t="shared" si="385"/>
        <v>30720</v>
      </c>
      <c r="BK1753" s="14">
        <f>SUMIFS(BJ$4:BJ1753,$AU$4:$AU1753,"="&amp;$AU1753,$AY$4:$AY1753,"="&amp;$AY1753)</f>
        <v>144000</v>
      </c>
    </row>
    <row r="1754" spans="46:63" ht="16.5" x14ac:dyDescent="0.2">
      <c r="AT1754" s="13">
        <v>1751</v>
      </c>
      <c r="AU1754" s="13">
        <f t="shared" si="379"/>
        <v>22</v>
      </c>
      <c r="AV1754" s="14">
        <f t="shared" si="380"/>
        <v>299908</v>
      </c>
      <c r="AW1754" s="14">
        <f t="shared" si="381"/>
        <v>1102999</v>
      </c>
      <c r="AX1754" s="13" t="s">
        <v>816</v>
      </c>
      <c r="AY1754" s="13">
        <f t="shared" si="386"/>
        <v>8</v>
      </c>
      <c r="AZ1754" s="13" t="s">
        <v>837</v>
      </c>
      <c r="BA1754" s="14">
        <f t="shared" si="387"/>
        <v>0</v>
      </c>
      <c r="BB1754" s="14" t="str">
        <f t="shared" si="382"/>
        <v>R守护灵魂珠-8 等级-0</v>
      </c>
      <c r="BC1754" s="25" t="s">
        <v>43</v>
      </c>
      <c r="BD1754" s="14">
        <f t="shared" si="383"/>
        <v>0</v>
      </c>
      <c r="BE1754" s="14">
        <f>SUMIFS(BD$4:BD1754,$AU$4:$AU1754,"="&amp;$AU1754,$AY$4:$AY1754,"="&amp;$AY1754)</f>
        <v>0</v>
      </c>
      <c r="BF1754" s="25" t="s">
        <v>846</v>
      </c>
      <c r="BG1754" s="14">
        <f t="shared" si="384"/>
        <v>0</v>
      </c>
      <c r="BH1754" s="14">
        <f>SUMIFS(BG$4:BG1754,AU$4:AU1754,"="&amp;AU1754,AY$4:AY1754,"="&amp;AY1754)</f>
        <v>0</v>
      </c>
      <c r="BI1754" s="25" t="s">
        <v>847</v>
      </c>
      <c r="BJ1754" s="14">
        <f t="shared" si="385"/>
        <v>0</v>
      </c>
      <c r="BK1754" s="14">
        <f>SUMIFS(BJ$4:BJ1754,$AU$4:$AU1754,"="&amp;$AU1754,$AY$4:$AY1754,"="&amp;$AY1754)</f>
        <v>0</v>
      </c>
    </row>
    <row r="1755" spans="46:63" ht="16.5" x14ac:dyDescent="0.2">
      <c r="AT1755" s="13">
        <v>1752</v>
      </c>
      <c r="AU1755" s="13">
        <f t="shared" si="379"/>
        <v>22</v>
      </c>
      <c r="AV1755" s="14">
        <f t="shared" si="380"/>
        <v>299908</v>
      </c>
      <c r="AW1755" s="14">
        <f t="shared" si="381"/>
        <v>1102999</v>
      </c>
      <c r="AX1755" s="13" t="s">
        <v>816</v>
      </c>
      <c r="AY1755" s="13">
        <f t="shared" si="386"/>
        <v>8</v>
      </c>
      <c r="AZ1755" s="13" t="s">
        <v>837</v>
      </c>
      <c r="BA1755" s="14">
        <f t="shared" si="387"/>
        <v>1</v>
      </c>
      <c r="BB1755" s="14" t="str">
        <f t="shared" si="382"/>
        <v>R守护灵魂珠-8 等级-1</v>
      </c>
      <c r="BC1755" s="25" t="s">
        <v>43</v>
      </c>
      <c r="BD1755" s="14">
        <f t="shared" si="383"/>
        <v>256</v>
      </c>
      <c r="BE1755" s="14">
        <f>SUMIFS(BD$4:BD1755,$AU$4:$AU1755,"="&amp;$AU1755,$AY$4:$AY1755,"="&amp;$AY1755)</f>
        <v>256</v>
      </c>
      <c r="BF1755" s="25" t="s">
        <v>846</v>
      </c>
      <c r="BG1755" s="14">
        <f t="shared" si="384"/>
        <v>128</v>
      </c>
      <c r="BH1755" s="14">
        <f>SUMIFS(BG$4:BG1755,AU$4:AU1755,"="&amp;AU1755,AY$4:AY1755,"="&amp;AY1755)</f>
        <v>128</v>
      </c>
      <c r="BI1755" s="25" t="s">
        <v>847</v>
      </c>
      <c r="BJ1755" s="14">
        <f t="shared" si="385"/>
        <v>5120</v>
      </c>
      <c r="BK1755" s="14">
        <f>SUMIFS(BJ$4:BJ1755,$AU$4:$AU1755,"="&amp;$AU1755,$AY$4:$AY1755,"="&amp;$AY1755)</f>
        <v>5120</v>
      </c>
    </row>
    <row r="1756" spans="46:63" ht="16.5" x14ac:dyDescent="0.2">
      <c r="AT1756" s="13">
        <v>1753</v>
      </c>
      <c r="AU1756" s="13">
        <f t="shared" si="379"/>
        <v>22</v>
      </c>
      <c r="AV1756" s="14">
        <f t="shared" si="380"/>
        <v>299908</v>
      </c>
      <c r="AW1756" s="14">
        <f t="shared" si="381"/>
        <v>1102999</v>
      </c>
      <c r="AX1756" s="13" t="s">
        <v>816</v>
      </c>
      <c r="AY1756" s="13">
        <f t="shared" si="386"/>
        <v>8</v>
      </c>
      <c r="AZ1756" s="13" t="s">
        <v>837</v>
      </c>
      <c r="BA1756" s="14">
        <f t="shared" si="387"/>
        <v>2</v>
      </c>
      <c r="BB1756" s="14" t="str">
        <f t="shared" si="382"/>
        <v>R守护灵魂珠-8 等级-2</v>
      </c>
      <c r="BC1756" s="25" t="s">
        <v>43</v>
      </c>
      <c r="BD1756" s="14">
        <f t="shared" si="383"/>
        <v>384</v>
      </c>
      <c r="BE1756" s="14">
        <f>SUMIFS(BD$4:BD1756,$AU$4:$AU1756,"="&amp;$AU1756,$AY$4:$AY1756,"="&amp;$AY1756)</f>
        <v>640</v>
      </c>
      <c r="BF1756" s="25" t="s">
        <v>846</v>
      </c>
      <c r="BG1756" s="14">
        <f t="shared" si="384"/>
        <v>192</v>
      </c>
      <c r="BH1756" s="14">
        <f>SUMIFS(BG$4:BG1756,AU$4:AU1756,"="&amp;AU1756,AY$4:AY1756,"="&amp;AY1756)</f>
        <v>320</v>
      </c>
      <c r="BI1756" s="25" t="s">
        <v>847</v>
      </c>
      <c r="BJ1756" s="14">
        <f t="shared" si="385"/>
        <v>7680</v>
      </c>
      <c r="BK1756" s="14">
        <f>SUMIFS(BJ$4:BJ1756,$AU$4:$AU1756,"="&amp;$AU1756,$AY$4:$AY1756,"="&amp;$AY1756)</f>
        <v>12800</v>
      </c>
    </row>
    <row r="1757" spans="46:63" ht="16.5" x14ac:dyDescent="0.2">
      <c r="AT1757" s="13">
        <v>1754</v>
      </c>
      <c r="AU1757" s="13">
        <f t="shared" si="379"/>
        <v>22</v>
      </c>
      <c r="AV1757" s="14">
        <f t="shared" si="380"/>
        <v>299908</v>
      </c>
      <c r="AW1757" s="14">
        <f t="shared" si="381"/>
        <v>1102999</v>
      </c>
      <c r="AX1757" s="13" t="s">
        <v>816</v>
      </c>
      <c r="AY1757" s="13">
        <f t="shared" si="386"/>
        <v>8</v>
      </c>
      <c r="AZ1757" s="13" t="s">
        <v>837</v>
      </c>
      <c r="BA1757" s="14">
        <f t="shared" si="387"/>
        <v>3</v>
      </c>
      <c r="BB1757" s="14" t="str">
        <f t="shared" si="382"/>
        <v>R守护灵魂珠-8 等级-3</v>
      </c>
      <c r="BC1757" s="25" t="s">
        <v>43</v>
      </c>
      <c r="BD1757" s="14">
        <f t="shared" si="383"/>
        <v>512</v>
      </c>
      <c r="BE1757" s="14">
        <f>SUMIFS(BD$4:BD1757,$AU$4:$AU1757,"="&amp;$AU1757,$AY$4:$AY1757,"="&amp;$AY1757)</f>
        <v>1152</v>
      </c>
      <c r="BF1757" s="25" t="s">
        <v>846</v>
      </c>
      <c r="BG1757" s="14">
        <f t="shared" si="384"/>
        <v>256</v>
      </c>
      <c r="BH1757" s="14">
        <f>SUMIFS(BG$4:BG1757,AU$4:AU1757,"="&amp;AU1757,AY$4:AY1757,"="&amp;AY1757)</f>
        <v>576</v>
      </c>
      <c r="BI1757" s="25" t="s">
        <v>847</v>
      </c>
      <c r="BJ1757" s="14">
        <f t="shared" si="385"/>
        <v>10240</v>
      </c>
      <c r="BK1757" s="14">
        <f>SUMIFS(BJ$4:BJ1757,$AU$4:$AU1757,"="&amp;$AU1757,$AY$4:$AY1757,"="&amp;$AY1757)</f>
        <v>23040</v>
      </c>
    </row>
    <row r="1758" spans="46:63" ht="16.5" x14ac:dyDescent="0.2">
      <c r="AT1758" s="13">
        <v>1755</v>
      </c>
      <c r="AU1758" s="13">
        <f t="shared" si="379"/>
        <v>22</v>
      </c>
      <c r="AV1758" s="14">
        <f t="shared" si="380"/>
        <v>299908</v>
      </c>
      <c r="AW1758" s="14">
        <f t="shared" si="381"/>
        <v>1102999</v>
      </c>
      <c r="AX1758" s="13" t="s">
        <v>816</v>
      </c>
      <c r="AY1758" s="13">
        <f t="shared" si="386"/>
        <v>8</v>
      </c>
      <c r="AZ1758" s="13" t="s">
        <v>837</v>
      </c>
      <c r="BA1758" s="14">
        <f t="shared" si="387"/>
        <v>4</v>
      </c>
      <c r="BB1758" s="14" t="str">
        <f t="shared" si="382"/>
        <v>R守护灵魂珠-8 等级-4</v>
      </c>
      <c r="BC1758" s="25" t="s">
        <v>43</v>
      </c>
      <c r="BD1758" s="14">
        <f t="shared" si="383"/>
        <v>768</v>
      </c>
      <c r="BE1758" s="14">
        <f>SUMIFS(BD$4:BD1758,$AU$4:$AU1758,"="&amp;$AU1758,$AY$4:$AY1758,"="&amp;$AY1758)</f>
        <v>1920</v>
      </c>
      <c r="BF1758" s="25" t="s">
        <v>846</v>
      </c>
      <c r="BG1758" s="14">
        <f t="shared" si="384"/>
        <v>384</v>
      </c>
      <c r="BH1758" s="14">
        <f>SUMIFS(BG$4:BG1758,AU$4:AU1758,"="&amp;AU1758,AY$4:AY1758,"="&amp;AY1758)</f>
        <v>960</v>
      </c>
      <c r="BI1758" s="25" t="s">
        <v>847</v>
      </c>
      <c r="BJ1758" s="14">
        <f t="shared" si="385"/>
        <v>15360</v>
      </c>
      <c r="BK1758" s="14">
        <f>SUMIFS(BJ$4:BJ1758,$AU$4:$AU1758,"="&amp;$AU1758,$AY$4:$AY1758,"="&amp;$AY1758)</f>
        <v>38400</v>
      </c>
    </row>
    <row r="1759" spans="46:63" ht="16.5" x14ac:dyDescent="0.2">
      <c r="AT1759" s="13">
        <v>1756</v>
      </c>
      <c r="AU1759" s="13">
        <f t="shared" si="379"/>
        <v>22</v>
      </c>
      <c r="AV1759" s="14">
        <f t="shared" si="380"/>
        <v>299908</v>
      </c>
      <c r="AW1759" s="14">
        <f t="shared" si="381"/>
        <v>1102999</v>
      </c>
      <c r="AX1759" s="13" t="s">
        <v>816</v>
      </c>
      <c r="AY1759" s="13">
        <f t="shared" si="386"/>
        <v>8</v>
      </c>
      <c r="AZ1759" s="13" t="s">
        <v>837</v>
      </c>
      <c r="BA1759" s="14">
        <f t="shared" si="387"/>
        <v>5</v>
      </c>
      <c r="BB1759" s="14" t="str">
        <f t="shared" si="382"/>
        <v>R守护灵魂珠-8 等级-5</v>
      </c>
      <c r="BC1759" s="25" t="s">
        <v>43</v>
      </c>
      <c r="BD1759" s="14">
        <f t="shared" si="383"/>
        <v>1024</v>
      </c>
      <c r="BE1759" s="14">
        <f>SUMIFS(BD$4:BD1759,$AU$4:$AU1759,"="&amp;$AU1759,$AY$4:$AY1759,"="&amp;$AY1759)</f>
        <v>2944</v>
      </c>
      <c r="BF1759" s="25" t="s">
        <v>846</v>
      </c>
      <c r="BG1759" s="14">
        <f t="shared" si="384"/>
        <v>512</v>
      </c>
      <c r="BH1759" s="14">
        <f>SUMIFS(BG$4:BG1759,AU$4:AU1759,"="&amp;AU1759,AY$4:AY1759,"="&amp;AY1759)</f>
        <v>1472</v>
      </c>
      <c r="BI1759" s="25" t="s">
        <v>847</v>
      </c>
      <c r="BJ1759" s="14">
        <f t="shared" si="385"/>
        <v>20480</v>
      </c>
      <c r="BK1759" s="14">
        <f>SUMIFS(BJ$4:BJ1759,$AU$4:$AU1759,"="&amp;$AU1759,$AY$4:$AY1759,"="&amp;$AY1759)</f>
        <v>58880</v>
      </c>
    </row>
    <row r="1760" spans="46:63" ht="16.5" x14ac:dyDescent="0.2">
      <c r="AT1760" s="13">
        <v>1757</v>
      </c>
      <c r="AU1760" s="13">
        <f t="shared" si="379"/>
        <v>22</v>
      </c>
      <c r="AV1760" s="14">
        <f t="shared" si="380"/>
        <v>299908</v>
      </c>
      <c r="AW1760" s="14">
        <f t="shared" si="381"/>
        <v>1102999</v>
      </c>
      <c r="AX1760" s="13" t="s">
        <v>816</v>
      </c>
      <c r="AY1760" s="13">
        <f t="shared" si="386"/>
        <v>8</v>
      </c>
      <c r="AZ1760" s="13" t="s">
        <v>837</v>
      </c>
      <c r="BA1760" s="14">
        <f t="shared" si="387"/>
        <v>6</v>
      </c>
      <c r="BB1760" s="14" t="str">
        <f t="shared" si="382"/>
        <v>R守护灵魂珠-8 等级-6</v>
      </c>
      <c r="BC1760" s="25" t="s">
        <v>43</v>
      </c>
      <c r="BD1760" s="14">
        <f t="shared" si="383"/>
        <v>1280</v>
      </c>
      <c r="BE1760" s="14">
        <f>SUMIFS(BD$4:BD1760,$AU$4:$AU1760,"="&amp;$AU1760,$AY$4:$AY1760,"="&amp;$AY1760)</f>
        <v>4224</v>
      </c>
      <c r="BF1760" s="25" t="s">
        <v>846</v>
      </c>
      <c r="BG1760" s="14">
        <f t="shared" si="384"/>
        <v>640</v>
      </c>
      <c r="BH1760" s="14">
        <f>SUMIFS(BG$4:BG1760,AU$4:AU1760,"="&amp;AU1760,AY$4:AY1760,"="&amp;AY1760)</f>
        <v>2112</v>
      </c>
      <c r="BI1760" s="25" t="s">
        <v>847</v>
      </c>
      <c r="BJ1760" s="14">
        <f t="shared" si="385"/>
        <v>25600</v>
      </c>
      <c r="BK1760" s="14">
        <f>SUMIFS(BJ$4:BJ1760,$AU$4:$AU1760,"="&amp;$AU1760,$AY$4:$AY1760,"="&amp;$AY1760)</f>
        <v>84480</v>
      </c>
    </row>
    <row r="1761" spans="46:63" ht="16.5" x14ac:dyDescent="0.2">
      <c r="AT1761" s="13">
        <v>1758</v>
      </c>
      <c r="AU1761" s="13">
        <f t="shared" si="379"/>
        <v>22</v>
      </c>
      <c r="AV1761" s="14">
        <f t="shared" si="380"/>
        <v>299908</v>
      </c>
      <c r="AW1761" s="14">
        <f t="shared" si="381"/>
        <v>1102999</v>
      </c>
      <c r="AX1761" s="13" t="s">
        <v>816</v>
      </c>
      <c r="AY1761" s="13">
        <f t="shared" si="386"/>
        <v>8</v>
      </c>
      <c r="AZ1761" s="13" t="s">
        <v>837</v>
      </c>
      <c r="BA1761" s="14">
        <f t="shared" si="387"/>
        <v>7</v>
      </c>
      <c r="BB1761" s="14" t="str">
        <f t="shared" si="382"/>
        <v>R守护灵魂珠-8 等级-7</v>
      </c>
      <c r="BC1761" s="25" t="s">
        <v>43</v>
      </c>
      <c r="BD1761" s="14">
        <f t="shared" si="383"/>
        <v>1536</v>
      </c>
      <c r="BE1761" s="14">
        <f>SUMIFS(BD$4:BD1761,$AU$4:$AU1761,"="&amp;$AU1761,$AY$4:$AY1761,"="&amp;$AY1761)</f>
        <v>5760</v>
      </c>
      <c r="BF1761" s="25" t="s">
        <v>846</v>
      </c>
      <c r="BG1761" s="14">
        <f t="shared" si="384"/>
        <v>768</v>
      </c>
      <c r="BH1761" s="14">
        <f>SUMIFS(BG$4:BG1761,AU$4:AU1761,"="&amp;AU1761,AY$4:AY1761,"="&amp;AY1761)</f>
        <v>2880</v>
      </c>
      <c r="BI1761" s="25" t="s">
        <v>847</v>
      </c>
      <c r="BJ1761" s="14">
        <f t="shared" si="385"/>
        <v>30720</v>
      </c>
      <c r="BK1761" s="14">
        <f>SUMIFS(BJ$4:BJ1761,$AU$4:$AU1761,"="&amp;$AU1761,$AY$4:$AY1761,"="&amp;$AY1761)</f>
        <v>115200</v>
      </c>
    </row>
    <row r="1762" spans="46:63" ht="16.5" x14ac:dyDescent="0.2">
      <c r="AT1762" s="13">
        <v>1759</v>
      </c>
      <c r="AU1762" s="13">
        <f t="shared" si="379"/>
        <v>22</v>
      </c>
      <c r="AV1762" s="14">
        <f t="shared" si="380"/>
        <v>299908</v>
      </c>
      <c r="AW1762" s="14">
        <f t="shared" si="381"/>
        <v>1102999</v>
      </c>
      <c r="AX1762" s="13" t="s">
        <v>816</v>
      </c>
      <c r="AY1762" s="13">
        <f t="shared" si="386"/>
        <v>8</v>
      </c>
      <c r="AZ1762" s="13" t="s">
        <v>837</v>
      </c>
      <c r="BA1762" s="14">
        <f t="shared" si="387"/>
        <v>8</v>
      </c>
      <c r="BB1762" s="14" t="str">
        <f t="shared" si="382"/>
        <v>R守护灵魂珠-8 等级-8</v>
      </c>
      <c r="BC1762" s="25" t="s">
        <v>43</v>
      </c>
      <c r="BD1762" s="14">
        <f t="shared" si="383"/>
        <v>1792</v>
      </c>
      <c r="BE1762" s="14">
        <f>SUMIFS(BD$4:BD1762,$AU$4:$AU1762,"="&amp;$AU1762,$AY$4:$AY1762,"="&amp;$AY1762)</f>
        <v>7552</v>
      </c>
      <c r="BF1762" s="25" t="s">
        <v>846</v>
      </c>
      <c r="BG1762" s="14">
        <f t="shared" si="384"/>
        <v>896</v>
      </c>
      <c r="BH1762" s="14">
        <f>SUMIFS(BG$4:BG1762,AU$4:AU1762,"="&amp;AU1762,AY$4:AY1762,"="&amp;AY1762)</f>
        <v>3776</v>
      </c>
      <c r="BI1762" s="25" t="s">
        <v>847</v>
      </c>
      <c r="BJ1762" s="14">
        <f t="shared" si="385"/>
        <v>35840</v>
      </c>
      <c r="BK1762" s="14">
        <f>SUMIFS(BJ$4:BJ1762,$AU$4:$AU1762,"="&amp;$AU1762,$AY$4:$AY1762,"="&amp;$AY1762)</f>
        <v>151040</v>
      </c>
    </row>
    <row r="1763" spans="46:63" ht="16.5" x14ac:dyDescent="0.2">
      <c r="AT1763" s="13">
        <v>1760</v>
      </c>
      <c r="AU1763" s="13">
        <f t="shared" si="379"/>
        <v>22</v>
      </c>
      <c r="AV1763" s="14">
        <f t="shared" si="380"/>
        <v>299908</v>
      </c>
      <c r="AW1763" s="14">
        <f t="shared" si="381"/>
        <v>1102999</v>
      </c>
      <c r="AX1763" s="13" t="s">
        <v>816</v>
      </c>
      <c r="AY1763" s="13">
        <f t="shared" si="386"/>
        <v>8</v>
      </c>
      <c r="AZ1763" s="13" t="s">
        <v>837</v>
      </c>
      <c r="BA1763" s="14">
        <f t="shared" si="387"/>
        <v>9</v>
      </c>
      <c r="BB1763" s="14" t="str">
        <f t="shared" si="382"/>
        <v>R守护灵魂珠-8 等级-9</v>
      </c>
      <c r="BC1763" s="25" t="s">
        <v>43</v>
      </c>
      <c r="BD1763" s="14">
        <f t="shared" si="383"/>
        <v>2048</v>
      </c>
      <c r="BE1763" s="14">
        <f>SUMIFS(BD$4:BD1763,$AU$4:$AU1763,"="&amp;$AU1763,$AY$4:$AY1763,"="&amp;$AY1763)</f>
        <v>9600</v>
      </c>
      <c r="BF1763" s="25" t="s">
        <v>846</v>
      </c>
      <c r="BG1763" s="14">
        <f t="shared" si="384"/>
        <v>1024</v>
      </c>
      <c r="BH1763" s="14">
        <f>SUMIFS(BG$4:BG1763,AU$4:AU1763,"="&amp;AU1763,AY$4:AY1763,"="&amp;AY1763)</f>
        <v>4800</v>
      </c>
      <c r="BI1763" s="25" t="s">
        <v>847</v>
      </c>
      <c r="BJ1763" s="14">
        <f t="shared" si="385"/>
        <v>40960</v>
      </c>
      <c r="BK1763" s="14">
        <f>SUMIFS(BJ$4:BJ1763,$AU$4:$AU1763,"="&amp;$AU1763,$AY$4:$AY1763,"="&amp;$AY1763)</f>
        <v>192000</v>
      </c>
    </row>
    <row r="1764" spans="46:63" ht="16.5" x14ac:dyDescent="0.2">
      <c r="AT1764" s="13">
        <v>1761</v>
      </c>
      <c r="AU1764" s="13">
        <f t="shared" si="379"/>
        <v>23</v>
      </c>
      <c r="AV1764" s="14">
        <f t="shared" si="380"/>
        <v>299801</v>
      </c>
      <c r="AW1764" s="14">
        <f t="shared" si="381"/>
        <v>1102998</v>
      </c>
      <c r="AX1764" s="13" t="s">
        <v>816</v>
      </c>
      <c r="AY1764" s="13">
        <f t="shared" si="386"/>
        <v>1</v>
      </c>
      <c r="AZ1764" s="13" t="s">
        <v>837</v>
      </c>
      <c r="BA1764" s="14">
        <f t="shared" si="387"/>
        <v>0</v>
      </c>
      <c r="BB1764" s="14" t="str">
        <f t="shared" si="382"/>
        <v>SR守护灵魂珠-1 等级-0</v>
      </c>
      <c r="BC1764" s="25" t="s">
        <v>43</v>
      </c>
      <c r="BD1764" s="14">
        <f t="shared" si="383"/>
        <v>0</v>
      </c>
      <c r="BE1764" s="14">
        <f>SUMIFS(BD$4:BD1764,$AU$4:$AU1764,"="&amp;$AU1764,$AY$4:$AY1764,"="&amp;$AY1764)</f>
        <v>0</v>
      </c>
      <c r="BF1764" s="25" t="s">
        <v>846</v>
      </c>
      <c r="BG1764" s="14">
        <f t="shared" si="384"/>
        <v>0</v>
      </c>
      <c r="BH1764" s="14">
        <f>SUMIFS(BG$4:BG1764,AU$4:AU1764,"="&amp;AU1764,AY$4:AY1764,"="&amp;AY1764)</f>
        <v>0</v>
      </c>
      <c r="BI1764" s="25" t="s">
        <v>847</v>
      </c>
      <c r="BJ1764" s="14">
        <f t="shared" si="385"/>
        <v>0</v>
      </c>
      <c r="BK1764" s="14">
        <f>SUMIFS(BJ$4:BJ1764,$AU$4:$AU1764,"="&amp;$AU1764,$AY$4:$AY1764,"="&amp;$AY1764)</f>
        <v>0</v>
      </c>
    </row>
    <row r="1765" spans="46:63" ht="16.5" x14ac:dyDescent="0.2">
      <c r="AT1765" s="13">
        <v>1762</v>
      </c>
      <c r="AU1765" s="13">
        <f t="shared" si="379"/>
        <v>23</v>
      </c>
      <c r="AV1765" s="14">
        <f t="shared" si="380"/>
        <v>299801</v>
      </c>
      <c r="AW1765" s="14">
        <f t="shared" si="381"/>
        <v>1102998</v>
      </c>
      <c r="AX1765" s="13" t="s">
        <v>816</v>
      </c>
      <c r="AY1765" s="13">
        <f t="shared" si="386"/>
        <v>1</v>
      </c>
      <c r="AZ1765" s="13" t="s">
        <v>837</v>
      </c>
      <c r="BA1765" s="14">
        <f t="shared" si="387"/>
        <v>1</v>
      </c>
      <c r="BB1765" s="14" t="str">
        <f t="shared" si="382"/>
        <v>SR守护灵魂珠-1 等级-1</v>
      </c>
      <c r="BC1765" s="25" t="s">
        <v>43</v>
      </c>
      <c r="BD1765" s="14">
        <f t="shared" si="383"/>
        <v>40</v>
      </c>
      <c r="BE1765" s="14">
        <f>SUMIFS(BD$4:BD1765,$AU$4:$AU1765,"="&amp;$AU1765,$AY$4:$AY1765,"="&amp;$AY1765)</f>
        <v>40</v>
      </c>
      <c r="BF1765" s="25" t="s">
        <v>846</v>
      </c>
      <c r="BG1765" s="14">
        <f t="shared" si="384"/>
        <v>20</v>
      </c>
      <c r="BH1765" s="14">
        <f>SUMIFS(BG$4:BG1765,AU$4:AU1765,"="&amp;AU1765,AY$4:AY1765,"="&amp;AY1765)</f>
        <v>20</v>
      </c>
      <c r="BI1765" s="25" t="s">
        <v>847</v>
      </c>
      <c r="BJ1765" s="14">
        <f t="shared" si="385"/>
        <v>800</v>
      </c>
      <c r="BK1765" s="14">
        <f>SUMIFS(BJ$4:BJ1765,$AU$4:$AU1765,"="&amp;$AU1765,$AY$4:$AY1765,"="&amp;$AY1765)</f>
        <v>800</v>
      </c>
    </row>
    <row r="1766" spans="46:63" ht="16.5" x14ac:dyDescent="0.2">
      <c r="AT1766" s="13">
        <v>1763</v>
      </c>
      <c r="AU1766" s="13">
        <f t="shared" si="379"/>
        <v>23</v>
      </c>
      <c r="AV1766" s="14">
        <f t="shared" si="380"/>
        <v>299801</v>
      </c>
      <c r="AW1766" s="14">
        <f t="shared" si="381"/>
        <v>1102998</v>
      </c>
      <c r="AX1766" s="13" t="s">
        <v>816</v>
      </c>
      <c r="AY1766" s="13">
        <f t="shared" si="386"/>
        <v>1</v>
      </c>
      <c r="AZ1766" s="13" t="s">
        <v>837</v>
      </c>
      <c r="BA1766" s="14">
        <f t="shared" si="387"/>
        <v>2</v>
      </c>
      <c r="BB1766" s="14" t="str">
        <f t="shared" si="382"/>
        <v>SR守护灵魂珠-1 等级-2</v>
      </c>
      <c r="BC1766" s="25" t="s">
        <v>43</v>
      </c>
      <c r="BD1766" s="14">
        <f t="shared" si="383"/>
        <v>60</v>
      </c>
      <c r="BE1766" s="14">
        <f>SUMIFS(BD$4:BD1766,$AU$4:$AU1766,"="&amp;$AU1766,$AY$4:$AY1766,"="&amp;$AY1766)</f>
        <v>100</v>
      </c>
      <c r="BF1766" s="25" t="s">
        <v>846</v>
      </c>
      <c r="BG1766" s="14">
        <f t="shared" si="384"/>
        <v>30</v>
      </c>
      <c r="BH1766" s="14">
        <f>SUMIFS(BG$4:BG1766,AU$4:AU1766,"="&amp;AU1766,AY$4:AY1766,"="&amp;AY1766)</f>
        <v>50</v>
      </c>
      <c r="BI1766" s="25" t="s">
        <v>847</v>
      </c>
      <c r="BJ1766" s="14">
        <f t="shared" si="385"/>
        <v>1200</v>
      </c>
      <c r="BK1766" s="14">
        <f>SUMIFS(BJ$4:BJ1766,$AU$4:$AU1766,"="&amp;$AU1766,$AY$4:$AY1766,"="&amp;$AY1766)</f>
        <v>2000</v>
      </c>
    </row>
    <row r="1767" spans="46:63" ht="16.5" x14ac:dyDescent="0.2">
      <c r="AT1767" s="13">
        <v>1764</v>
      </c>
      <c r="AU1767" s="13">
        <f t="shared" si="379"/>
        <v>23</v>
      </c>
      <c r="AV1767" s="14">
        <f t="shared" si="380"/>
        <v>299801</v>
      </c>
      <c r="AW1767" s="14">
        <f t="shared" si="381"/>
        <v>1102998</v>
      </c>
      <c r="AX1767" s="13" t="s">
        <v>816</v>
      </c>
      <c r="AY1767" s="13">
        <f t="shared" si="386"/>
        <v>1</v>
      </c>
      <c r="AZ1767" s="13" t="s">
        <v>837</v>
      </c>
      <c r="BA1767" s="14">
        <f t="shared" si="387"/>
        <v>3</v>
      </c>
      <c r="BB1767" s="14" t="str">
        <f t="shared" si="382"/>
        <v>SR守护灵魂珠-1 等级-3</v>
      </c>
      <c r="BC1767" s="25" t="s">
        <v>43</v>
      </c>
      <c r="BD1767" s="14">
        <f t="shared" si="383"/>
        <v>80</v>
      </c>
      <c r="BE1767" s="14">
        <f>SUMIFS(BD$4:BD1767,$AU$4:$AU1767,"="&amp;$AU1767,$AY$4:$AY1767,"="&amp;$AY1767)</f>
        <v>180</v>
      </c>
      <c r="BF1767" s="25" t="s">
        <v>846</v>
      </c>
      <c r="BG1767" s="14">
        <f t="shared" si="384"/>
        <v>40</v>
      </c>
      <c r="BH1767" s="14">
        <f>SUMIFS(BG$4:BG1767,AU$4:AU1767,"="&amp;AU1767,AY$4:AY1767,"="&amp;AY1767)</f>
        <v>90</v>
      </c>
      <c r="BI1767" s="25" t="s">
        <v>847</v>
      </c>
      <c r="BJ1767" s="14">
        <f t="shared" si="385"/>
        <v>1600</v>
      </c>
      <c r="BK1767" s="14">
        <f>SUMIFS(BJ$4:BJ1767,$AU$4:$AU1767,"="&amp;$AU1767,$AY$4:$AY1767,"="&amp;$AY1767)</f>
        <v>3600</v>
      </c>
    </row>
    <row r="1768" spans="46:63" ht="16.5" x14ac:dyDescent="0.2">
      <c r="AT1768" s="13">
        <v>1765</v>
      </c>
      <c r="AU1768" s="13">
        <f t="shared" si="379"/>
        <v>23</v>
      </c>
      <c r="AV1768" s="14">
        <f t="shared" si="380"/>
        <v>299801</v>
      </c>
      <c r="AW1768" s="14">
        <f t="shared" si="381"/>
        <v>1102998</v>
      </c>
      <c r="AX1768" s="13" t="s">
        <v>816</v>
      </c>
      <c r="AY1768" s="13">
        <f t="shared" si="386"/>
        <v>1</v>
      </c>
      <c r="AZ1768" s="13" t="s">
        <v>837</v>
      </c>
      <c r="BA1768" s="14">
        <f t="shared" si="387"/>
        <v>4</v>
      </c>
      <c r="BB1768" s="14" t="str">
        <f t="shared" si="382"/>
        <v>SR守护灵魂珠-1 等级-4</v>
      </c>
      <c r="BC1768" s="25" t="s">
        <v>43</v>
      </c>
      <c r="BD1768" s="14">
        <f t="shared" si="383"/>
        <v>120</v>
      </c>
      <c r="BE1768" s="14">
        <f>SUMIFS(BD$4:BD1768,$AU$4:$AU1768,"="&amp;$AU1768,$AY$4:$AY1768,"="&amp;$AY1768)</f>
        <v>300</v>
      </c>
      <c r="BF1768" s="25" t="s">
        <v>846</v>
      </c>
      <c r="BG1768" s="14">
        <f t="shared" si="384"/>
        <v>60</v>
      </c>
      <c r="BH1768" s="14">
        <f>SUMIFS(BG$4:BG1768,AU$4:AU1768,"="&amp;AU1768,AY$4:AY1768,"="&amp;AY1768)</f>
        <v>150</v>
      </c>
      <c r="BI1768" s="25" t="s">
        <v>847</v>
      </c>
      <c r="BJ1768" s="14">
        <f t="shared" si="385"/>
        <v>2400</v>
      </c>
      <c r="BK1768" s="14">
        <f>SUMIFS(BJ$4:BJ1768,$AU$4:$AU1768,"="&amp;$AU1768,$AY$4:$AY1768,"="&amp;$AY1768)</f>
        <v>6000</v>
      </c>
    </row>
    <row r="1769" spans="46:63" ht="16.5" x14ac:dyDescent="0.2">
      <c r="AT1769" s="13">
        <v>1766</v>
      </c>
      <c r="AU1769" s="13">
        <f t="shared" si="379"/>
        <v>23</v>
      </c>
      <c r="AV1769" s="14">
        <f t="shared" si="380"/>
        <v>299801</v>
      </c>
      <c r="AW1769" s="14">
        <f t="shared" si="381"/>
        <v>1102998</v>
      </c>
      <c r="AX1769" s="13" t="s">
        <v>816</v>
      </c>
      <c r="AY1769" s="13">
        <f t="shared" si="386"/>
        <v>1</v>
      </c>
      <c r="AZ1769" s="13" t="s">
        <v>837</v>
      </c>
      <c r="BA1769" s="14">
        <f t="shared" si="387"/>
        <v>5</v>
      </c>
      <c r="BB1769" s="14" t="str">
        <f t="shared" si="382"/>
        <v>SR守护灵魂珠-1 等级-5</v>
      </c>
      <c r="BC1769" s="25" t="s">
        <v>43</v>
      </c>
      <c r="BD1769" s="14">
        <f t="shared" si="383"/>
        <v>160</v>
      </c>
      <c r="BE1769" s="14">
        <f>SUMIFS(BD$4:BD1769,$AU$4:$AU1769,"="&amp;$AU1769,$AY$4:$AY1769,"="&amp;$AY1769)</f>
        <v>460</v>
      </c>
      <c r="BF1769" s="25" t="s">
        <v>846</v>
      </c>
      <c r="BG1769" s="14">
        <f t="shared" si="384"/>
        <v>80</v>
      </c>
      <c r="BH1769" s="14">
        <f>SUMIFS(BG$4:BG1769,AU$4:AU1769,"="&amp;AU1769,AY$4:AY1769,"="&amp;AY1769)</f>
        <v>230</v>
      </c>
      <c r="BI1769" s="25" t="s">
        <v>847</v>
      </c>
      <c r="BJ1769" s="14">
        <f t="shared" si="385"/>
        <v>3200</v>
      </c>
      <c r="BK1769" s="14">
        <f>SUMIFS(BJ$4:BJ1769,$AU$4:$AU1769,"="&amp;$AU1769,$AY$4:$AY1769,"="&amp;$AY1769)</f>
        <v>9200</v>
      </c>
    </row>
    <row r="1770" spans="46:63" ht="16.5" x14ac:dyDescent="0.2">
      <c r="AT1770" s="13">
        <v>1767</v>
      </c>
      <c r="AU1770" s="13">
        <f t="shared" si="379"/>
        <v>23</v>
      </c>
      <c r="AV1770" s="14">
        <f t="shared" si="380"/>
        <v>299801</v>
      </c>
      <c r="AW1770" s="14">
        <f t="shared" si="381"/>
        <v>1102998</v>
      </c>
      <c r="AX1770" s="13" t="s">
        <v>816</v>
      </c>
      <c r="AY1770" s="13">
        <f t="shared" si="386"/>
        <v>1</v>
      </c>
      <c r="AZ1770" s="13" t="s">
        <v>837</v>
      </c>
      <c r="BA1770" s="14">
        <f t="shared" si="387"/>
        <v>6</v>
      </c>
      <c r="BB1770" s="14" t="str">
        <f t="shared" si="382"/>
        <v>SR守护灵魂珠-1 等级-6</v>
      </c>
      <c r="BC1770" s="25" t="s">
        <v>43</v>
      </c>
      <c r="BD1770" s="14">
        <f t="shared" si="383"/>
        <v>200</v>
      </c>
      <c r="BE1770" s="14">
        <f>SUMIFS(BD$4:BD1770,$AU$4:$AU1770,"="&amp;$AU1770,$AY$4:$AY1770,"="&amp;$AY1770)</f>
        <v>660</v>
      </c>
      <c r="BF1770" s="25" t="s">
        <v>846</v>
      </c>
      <c r="BG1770" s="14">
        <f t="shared" si="384"/>
        <v>100</v>
      </c>
      <c r="BH1770" s="14">
        <f>SUMIFS(BG$4:BG1770,AU$4:AU1770,"="&amp;AU1770,AY$4:AY1770,"="&amp;AY1770)</f>
        <v>330</v>
      </c>
      <c r="BI1770" s="25" t="s">
        <v>847</v>
      </c>
      <c r="BJ1770" s="14">
        <f t="shared" si="385"/>
        <v>4000</v>
      </c>
      <c r="BK1770" s="14">
        <f>SUMIFS(BJ$4:BJ1770,$AU$4:$AU1770,"="&amp;$AU1770,$AY$4:$AY1770,"="&amp;$AY1770)</f>
        <v>13200</v>
      </c>
    </row>
    <row r="1771" spans="46:63" ht="16.5" x14ac:dyDescent="0.2">
      <c r="AT1771" s="13">
        <v>1768</v>
      </c>
      <c r="AU1771" s="13">
        <f t="shared" si="379"/>
        <v>23</v>
      </c>
      <c r="AV1771" s="14">
        <f t="shared" si="380"/>
        <v>299801</v>
      </c>
      <c r="AW1771" s="14">
        <f t="shared" si="381"/>
        <v>1102998</v>
      </c>
      <c r="AX1771" s="13" t="s">
        <v>816</v>
      </c>
      <c r="AY1771" s="13">
        <f t="shared" si="386"/>
        <v>1</v>
      </c>
      <c r="AZ1771" s="13" t="s">
        <v>837</v>
      </c>
      <c r="BA1771" s="14">
        <f t="shared" si="387"/>
        <v>7</v>
      </c>
      <c r="BB1771" s="14" t="str">
        <f t="shared" si="382"/>
        <v>SR守护灵魂珠-1 等级-7</v>
      </c>
      <c r="BC1771" s="25" t="s">
        <v>43</v>
      </c>
      <c r="BD1771" s="14">
        <f t="shared" si="383"/>
        <v>240</v>
      </c>
      <c r="BE1771" s="14">
        <f>SUMIFS(BD$4:BD1771,$AU$4:$AU1771,"="&amp;$AU1771,$AY$4:$AY1771,"="&amp;$AY1771)</f>
        <v>900</v>
      </c>
      <c r="BF1771" s="25" t="s">
        <v>846</v>
      </c>
      <c r="BG1771" s="14">
        <f t="shared" si="384"/>
        <v>120</v>
      </c>
      <c r="BH1771" s="14">
        <f>SUMIFS(BG$4:BG1771,AU$4:AU1771,"="&amp;AU1771,AY$4:AY1771,"="&amp;AY1771)</f>
        <v>450</v>
      </c>
      <c r="BI1771" s="25" t="s">
        <v>847</v>
      </c>
      <c r="BJ1771" s="14">
        <f t="shared" si="385"/>
        <v>4800</v>
      </c>
      <c r="BK1771" s="14">
        <f>SUMIFS(BJ$4:BJ1771,$AU$4:$AU1771,"="&amp;$AU1771,$AY$4:$AY1771,"="&amp;$AY1771)</f>
        <v>18000</v>
      </c>
    </row>
    <row r="1772" spans="46:63" ht="16.5" x14ac:dyDescent="0.2">
      <c r="AT1772" s="13">
        <v>1769</v>
      </c>
      <c r="AU1772" s="13">
        <f t="shared" si="379"/>
        <v>23</v>
      </c>
      <c r="AV1772" s="14">
        <f t="shared" si="380"/>
        <v>299801</v>
      </c>
      <c r="AW1772" s="14">
        <f t="shared" si="381"/>
        <v>1102998</v>
      </c>
      <c r="AX1772" s="13" t="s">
        <v>816</v>
      </c>
      <c r="AY1772" s="13">
        <f t="shared" si="386"/>
        <v>1</v>
      </c>
      <c r="AZ1772" s="13" t="s">
        <v>837</v>
      </c>
      <c r="BA1772" s="14">
        <f t="shared" si="387"/>
        <v>8</v>
      </c>
      <c r="BB1772" s="14" t="str">
        <f t="shared" si="382"/>
        <v>SR守护灵魂珠-1 等级-8</v>
      </c>
      <c r="BC1772" s="25" t="s">
        <v>43</v>
      </c>
      <c r="BD1772" s="14">
        <f t="shared" si="383"/>
        <v>280</v>
      </c>
      <c r="BE1772" s="14">
        <f>SUMIFS(BD$4:BD1772,$AU$4:$AU1772,"="&amp;$AU1772,$AY$4:$AY1772,"="&amp;$AY1772)</f>
        <v>1180</v>
      </c>
      <c r="BF1772" s="25" t="s">
        <v>846</v>
      </c>
      <c r="BG1772" s="14">
        <f t="shared" si="384"/>
        <v>140</v>
      </c>
      <c r="BH1772" s="14">
        <f>SUMIFS(BG$4:BG1772,AU$4:AU1772,"="&amp;AU1772,AY$4:AY1772,"="&amp;AY1772)</f>
        <v>590</v>
      </c>
      <c r="BI1772" s="25" t="s">
        <v>847</v>
      </c>
      <c r="BJ1772" s="14">
        <f t="shared" si="385"/>
        <v>5600</v>
      </c>
      <c r="BK1772" s="14">
        <f>SUMIFS(BJ$4:BJ1772,$AU$4:$AU1772,"="&amp;$AU1772,$AY$4:$AY1772,"="&amp;$AY1772)</f>
        <v>23600</v>
      </c>
    </row>
    <row r="1773" spans="46:63" ht="16.5" x14ac:dyDescent="0.2">
      <c r="AT1773" s="13">
        <v>1770</v>
      </c>
      <c r="AU1773" s="13">
        <f t="shared" si="379"/>
        <v>23</v>
      </c>
      <c r="AV1773" s="14">
        <f t="shared" si="380"/>
        <v>299801</v>
      </c>
      <c r="AW1773" s="14">
        <f t="shared" si="381"/>
        <v>1102998</v>
      </c>
      <c r="AX1773" s="13" t="s">
        <v>816</v>
      </c>
      <c r="AY1773" s="13">
        <f t="shared" si="386"/>
        <v>1</v>
      </c>
      <c r="AZ1773" s="13" t="s">
        <v>837</v>
      </c>
      <c r="BA1773" s="14">
        <f t="shared" si="387"/>
        <v>9</v>
      </c>
      <c r="BB1773" s="14" t="str">
        <f t="shared" si="382"/>
        <v>SR守护灵魂珠-1 等级-9</v>
      </c>
      <c r="BC1773" s="25" t="s">
        <v>43</v>
      </c>
      <c r="BD1773" s="14">
        <f t="shared" si="383"/>
        <v>320</v>
      </c>
      <c r="BE1773" s="14">
        <f>SUMIFS(BD$4:BD1773,$AU$4:$AU1773,"="&amp;$AU1773,$AY$4:$AY1773,"="&amp;$AY1773)</f>
        <v>1500</v>
      </c>
      <c r="BF1773" s="25" t="s">
        <v>846</v>
      </c>
      <c r="BG1773" s="14">
        <f t="shared" si="384"/>
        <v>160</v>
      </c>
      <c r="BH1773" s="14">
        <f>SUMIFS(BG$4:BG1773,AU$4:AU1773,"="&amp;AU1773,AY$4:AY1773,"="&amp;AY1773)</f>
        <v>750</v>
      </c>
      <c r="BI1773" s="25" t="s">
        <v>847</v>
      </c>
      <c r="BJ1773" s="14">
        <f t="shared" si="385"/>
        <v>6400</v>
      </c>
      <c r="BK1773" s="14">
        <f>SUMIFS(BJ$4:BJ1773,$AU$4:$AU1773,"="&amp;$AU1773,$AY$4:$AY1773,"="&amp;$AY1773)</f>
        <v>30000</v>
      </c>
    </row>
    <row r="1774" spans="46:63" ht="16.5" x14ac:dyDescent="0.2">
      <c r="AT1774" s="13">
        <v>1771</v>
      </c>
      <c r="AU1774" s="13">
        <f t="shared" si="379"/>
        <v>23</v>
      </c>
      <c r="AV1774" s="14">
        <f t="shared" si="380"/>
        <v>299802</v>
      </c>
      <c r="AW1774" s="14">
        <f t="shared" si="381"/>
        <v>1102998</v>
      </c>
      <c r="AX1774" s="13" t="s">
        <v>816</v>
      </c>
      <c r="AY1774" s="13">
        <f t="shared" si="386"/>
        <v>2</v>
      </c>
      <c r="AZ1774" s="13" t="s">
        <v>837</v>
      </c>
      <c r="BA1774" s="14">
        <f t="shared" si="387"/>
        <v>0</v>
      </c>
      <c r="BB1774" s="14" t="str">
        <f t="shared" si="382"/>
        <v>SR守护灵魂珠-2 等级-0</v>
      </c>
      <c r="BC1774" s="25" t="s">
        <v>43</v>
      </c>
      <c r="BD1774" s="14">
        <f t="shared" si="383"/>
        <v>0</v>
      </c>
      <c r="BE1774" s="14">
        <f>SUMIFS(BD$4:BD1774,$AU$4:$AU1774,"="&amp;$AU1774,$AY$4:$AY1774,"="&amp;$AY1774)</f>
        <v>0</v>
      </c>
      <c r="BF1774" s="25" t="s">
        <v>846</v>
      </c>
      <c r="BG1774" s="14">
        <f t="shared" si="384"/>
        <v>0</v>
      </c>
      <c r="BH1774" s="14">
        <f>SUMIFS(BG$4:BG1774,AU$4:AU1774,"="&amp;AU1774,AY$4:AY1774,"="&amp;AY1774)</f>
        <v>0</v>
      </c>
      <c r="BI1774" s="25" t="s">
        <v>847</v>
      </c>
      <c r="BJ1774" s="14">
        <f t="shared" si="385"/>
        <v>0</v>
      </c>
      <c r="BK1774" s="14">
        <f>SUMIFS(BJ$4:BJ1774,$AU$4:$AU1774,"="&amp;$AU1774,$AY$4:$AY1774,"="&amp;$AY1774)</f>
        <v>0</v>
      </c>
    </row>
    <row r="1775" spans="46:63" ht="16.5" x14ac:dyDescent="0.2">
      <c r="AT1775" s="13">
        <v>1772</v>
      </c>
      <c r="AU1775" s="13">
        <f t="shared" si="379"/>
        <v>23</v>
      </c>
      <c r="AV1775" s="14">
        <f t="shared" si="380"/>
        <v>299802</v>
      </c>
      <c r="AW1775" s="14">
        <f t="shared" si="381"/>
        <v>1102998</v>
      </c>
      <c r="AX1775" s="13" t="s">
        <v>816</v>
      </c>
      <c r="AY1775" s="13">
        <f t="shared" si="386"/>
        <v>2</v>
      </c>
      <c r="AZ1775" s="13" t="s">
        <v>837</v>
      </c>
      <c r="BA1775" s="14">
        <f t="shared" si="387"/>
        <v>1</v>
      </c>
      <c r="BB1775" s="14" t="str">
        <f t="shared" si="382"/>
        <v>SR守护灵魂珠-2 等级-1</v>
      </c>
      <c r="BC1775" s="25" t="s">
        <v>43</v>
      </c>
      <c r="BD1775" s="14">
        <f t="shared" si="383"/>
        <v>50</v>
      </c>
      <c r="BE1775" s="14">
        <f>SUMIFS(BD$4:BD1775,$AU$4:$AU1775,"="&amp;$AU1775,$AY$4:$AY1775,"="&amp;$AY1775)</f>
        <v>50</v>
      </c>
      <c r="BF1775" s="25" t="s">
        <v>846</v>
      </c>
      <c r="BG1775" s="14">
        <f t="shared" si="384"/>
        <v>25</v>
      </c>
      <c r="BH1775" s="14">
        <f>SUMIFS(BG$4:BG1775,AU$4:AU1775,"="&amp;AU1775,AY$4:AY1775,"="&amp;AY1775)</f>
        <v>25</v>
      </c>
      <c r="BI1775" s="25" t="s">
        <v>847</v>
      </c>
      <c r="BJ1775" s="14">
        <f t="shared" si="385"/>
        <v>1000</v>
      </c>
      <c r="BK1775" s="14">
        <f>SUMIFS(BJ$4:BJ1775,$AU$4:$AU1775,"="&amp;$AU1775,$AY$4:$AY1775,"="&amp;$AY1775)</f>
        <v>1000</v>
      </c>
    </row>
    <row r="1776" spans="46:63" ht="16.5" x14ac:dyDescent="0.2">
      <c r="AT1776" s="13">
        <v>1773</v>
      </c>
      <c r="AU1776" s="13">
        <f t="shared" si="379"/>
        <v>23</v>
      </c>
      <c r="AV1776" s="14">
        <f t="shared" si="380"/>
        <v>299802</v>
      </c>
      <c r="AW1776" s="14">
        <f t="shared" si="381"/>
        <v>1102998</v>
      </c>
      <c r="AX1776" s="13" t="s">
        <v>816</v>
      </c>
      <c r="AY1776" s="13">
        <f t="shared" si="386"/>
        <v>2</v>
      </c>
      <c r="AZ1776" s="13" t="s">
        <v>837</v>
      </c>
      <c r="BA1776" s="14">
        <f t="shared" si="387"/>
        <v>2</v>
      </c>
      <c r="BB1776" s="14" t="str">
        <f t="shared" si="382"/>
        <v>SR守护灵魂珠-2 等级-2</v>
      </c>
      <c r="BC1776" s="25" t="s">
        <v>43</v>
      </c>
      <c r="BD1776" s="14">
        <f t="shared" si="383"/>
        <v>80</v>
      </c>
      <c r="BE1776" s="14">
        <f>SUMIFS(BD$4:BD1776,$AU$4:$AU1776,"="&amp;$AU1776,$AY$4:$AY1776,"="&amp;$AY1776)</f>
        <v>130</v>
      </c>
      <c r="BF1776" s="25" t="s">
        <v>846</v>
      </c>
      <c r="BG1776" s="14">
        <f t="shared" si="384"/>
        <v>40</v>
      </c>
      <c r="BH1776" s="14">
        <f>SUMIFS(BG$4:BG1776,AU$4:AU1776,"="&amp;AU1776,AY$4:AY1776,"="&amp;AY1776)</f>
        <v>65</v>
      </c>
      <c r="BI1776" s="25" t="s">
        <v>847</v>
      </c>
      <c r="BJ1776" s="14">
        <f t="shared" si="385"/>
        <v>1600</v>
      </c>
      <c r="BK1776" s="14">
        <f>SUMIFS(BJ$4:BJ1776,$AU$4:$AU1776,"="&amp;$AU1776,$AY$4:$AY1776,"="&amp;$AY1776)</f>
        <v>2600</v>
      </c>
    </row>
    <row r="1777" spans="46:63" ht="16.5" x14ac:dyDescent="0.2">
      <c r="AT1777" s="13">
        <v>1774</v>
      </c>
      <c r="AU1777" s="13">
        <f t="shared" si="379"/>
        <v>23</v>
      </c>
      <c r="AV1777" s="14">
        <f t="shared" si="380"/>
        <v>299802</v>
      </c>
      <c r="AW1777" s="14">
        <f t="shared" si="381"/>
        <v>1102998</v>
      </c>
      <c r="AX1777" s="13" t="s">
        <v>816</v>
      </c>
      <c r="AY1777" s="13">
        <f t="shared" si="386"/>
        <v>2</v>
      </c>
      <c r="AZ1777" s="13" t="s">
        <v>837</v>
      </c>
      <c r="BA1777" s="14">
        <f t="shared" si="387"/>
        <v>3</v>
      </c>
      <c r="BB1777" s="14" t="str">
        <f t="shared" si="382"/>
        <v>SR守护灵魂珠-2 等级-3</v>
      </c>
      <c r="BC1777" s="25" t="s">
        <v>43</v>
      </c>
      <c r="BD1777" s="14">
        <f t="shared" si="383"/>
        <v>100</v>
      </c>
      <c r="BE1777" s="14">
        <f>SUMIFS(BD$4:BD1777,$AU$4:$AU1777,"="&amp;$AU1777,$AY$4:$AY1777,"="&amp;$AY1777)</f>
        <v>230</v>
      </c>
      <c r="BF1777" s="25" t="s">
        <v>846</v>
      </c>
      <c r="BG1777" s="14">
        <f t="shared" si="384"/>
        <v>50</v>
      </c>
      <c r="BH1777" s="14">
        <f>SUMIFS(BG$4:BG1777,AU$4:AU1777,"="&amp;AU1777,AY$4:AY1777,"="&amp;AY1777)</f>
        <v>115</v>
      </c>
      <c r="BI1777" s="25" t="s">
        <v>847</v>
      </c>
      <c r="BJ1777" s="14">
        <f t="shared" si="385"/>
        <v>2000</v>
      </c>
      <c r="BK1777" s="14">
        <f>SUMIFS(BJ$4:BJ1777,$AU$4:$AU1777,"="&amp;$AU1777,$AY$4:$AY1777,"="&amp;$AY1777)</f>
        <v>4600</v>
      </c>
    </row>
    <row r="1778" spans="46:63" ht="16.5" x14ac:dyDescent="0.2">
      <c r="AT1778" s="13">
        <v>1775</v>
      </c>
      <c r="AU1778" s="13">
        <f t="shared" si="379"/>
        <v>23</v>
      </c>
      <c r="AV1778" s="14">
        <f t="shared" si="380"/>
        <v>299802</v>
      </c>
      <c r="AW1778" s="14">
        <f t="shared" si="381"/>
        <v>1102998</v>
      </c>
      <c r="AX1778" s="13" t="s">
        <v>816</v>
      </c>
      <c r="AY1778" s="13">
        <f t="shared" si="386"/>
        <v>2</v>
      </c>
      <c r="AZ1778" s="13" t="s">
        <v>837</v>
      </c>
      <c r="BA1778" s="14">
        <f t="shared" si="387"/>
        <v>4</v>
      </c>
      <c r="BB1778" s="14" t="str">
        <f t="shared" si="382"/>
        <v>SR守护灵魂珠-2 等级-4</v>
      </c>
      <c r="BC1778" s="25" t="s">
        <v>43</v>
      </c>
      <c r="BD1778" s="14">
        <f t="shared" si="383"/>
        <v>160</v>
      </c>
      <c r="BE1778" s="14">
        <f>SUMIFS(BD$4:BD1778,$AU$4:$AU1778,"="&amp;$AU1778,$AY$4:$AY1778,"="&amp;$AY1778)</f>
        <v>390</v>
      </c>
      <c r="BF1778" s="25" t="s">
        <v>846</v>
      </c>
      <c r="BG1778" s="14">
        <f t="shared" si="384"/>
        <v>80</v>
      </c>
      <c r="BH1778" s="14">
        <f>SUMIFS(BG$4:BG1778,AU$4:AU1778,"="&amp;AU1778,AY$4:AY1778,"="&amp;AY1778)</f>
        <v>195</v>
      </c>
      <c r="BI1778" s="25" t="s">
        <v>847</v>
      </c>
      <c r="BJ1778" s="14">
        <f t="shared" si="385"/>
        <v>3200</v>
      </c>
      <c r="BK1778" s="14">
        <f>SUMIFS(BJ$4:BJ1778,$AU$4:$AU1778,"="&amp;$AU1778,$AY$4:$AY1778,"="&amp;$AY1778)</f>
        <v>7800</v>
      </c>
    </row>
    <row r="1779" spans="46:63" ht="16.5" x14ac:dyDescent="0.2">
      <c r="AT1779" s="13">
        <v>1776</v>
      </c>
      <c r="AU1779" s="13">
        <f t="shared" si="379"/>
        <v>23</v>
      </c>
      <c r="AV1779" s="14">
        <f t="shared" si="380"/>
        <v>299802</v>
      </c>
      <c r="AW1779" s="14">
        <f t="shared" si="381"/>
        <v>1102998</v>
      </c>
      <c r="AX1779" s="13" t="s">
        <v>816</v>
      </c>
      <c r="AY1779" s="13">
        <f t="shared" si="386"/>
        <v>2</v>
      </c>
      <c r="AZ1779" s="13" t="s">
        <v>837</v>
      </c>
      <c r="BA1779" s="14">
        <f t="shared" si="387"/>
        <v>5</v>
      </c>
      <c r="BB1779" s="14" t="str">
        <f t="shared" si="382"/>
        <v>SR守护灵魂珠-2 等级-5</v>
      </c>
      <c r="BC1779" s="25" t="s">
        <v>43</v>
      </c>
      <c r="BD1779" s="14">
        <f t="shared" si="383"/>
        <v>220</v>
      </c>
      <c r="BE1779" s="14">
        <f>SUMIFS(BD$4:BD1779,$AU$4:$AU1779,"="&amp;$AU1779,$AY$4:$AY1779,"="&amp;$AY1779)</f>
        <v>610</v>
      </c>
      <c r="BF1779" s="25" t="s">
        <v>846</v>
      </c>
      <c r="BG1779" s="14">
        <f t="shared" si="384"/>
        <v>110</v>
      </c>
      <c r="BH1779" s="14">
        <f>SUMIFS(BG$4:BG1779,AU$4:AU1779,"="&amp;AU1779,AY$4:AY1779,"="&amp;AY1779)</f>
        <v>305</v>
      </c>
      <c r="BI1779" s="25" t="s">
        <v>847</v>
      </c>
      <c r="BJ1779" s="14">
        <f t="shared" si="385"/>
        <v>4400</v>
      </c>
      <c r="BK1779" s="14">
        <f>SUMIFS(BJ$4:BJ1779,$AU$4:$AU1779,"="&amp;$AU1779,$AY$4:$AY1779,"="&amp;$AY1779)</f>
        <v>12200</v>
      </c>
    </row>
    <row r="1780" spans="46:63" ht="16.5" x14ac:dyDescent="0.2">
      <c r="AT1780" s="13">
        <v>1777</v>
      </c>
      <c r="AU1780" s="13">
        <f t="shared" si="379"/>
        <v>23</v>
      </c>
      <c r="AV1780" s="14">
        <f t="shared" si="380"/>
        <v>299802</v>
      </c>
      <c r="AW1780" s="14">
        <f t="shared" si="381"/>
        <v>1102998</v>
      </c>
      <c r="AX1780" s="13" t="s">
        <v>816</v>
      </c>
      <c r="AY1780" s="13">
        <f t="shared" si="386"/>
        <v>2</v>
      </c>
      <c r="AZ1780" s="13" t="s">
        <v>837</v>
      </c>
      <c r="BA1780" s="14">
        <f t="shared" si="387"/>
        <v>6</v>
      </c>
      <c r="BB1780" s="14" t="str">
        <f t="shared" si="382"/>
        <v>SR守护灵魂珠-2 等级-6</v>
      </c>
      <c r="BC1780" s="25" t="s">
        <v>43</v>
      </c>
      <c r="BD1780" s="14">
        <f t="shared" si="383"/>
        <v>280</v>
      </c>
      <c r="BE1780" s="14">
        <f>SUMIFS(BD$4:BD1780,$AU$4:$AU1780,"="&amp;$AU1780,$AY$4:$AY1780,"="&amp;$AY1780)</f>
        <v>890</v>
      </c>
      <c r="BF1780" s="25" t="s">
        <v>846</v>
      </c>
      <c r="BG1780" s="14">
        <f t="shared" si="384"/>
        <v>140</v>
      </c>
      <c r="BH1780" s="14">
        <f>SUMIFS(BG$4:BG1780,AU$4:AU1780,"="&amp;AU1780,AY$4:AY1780,"="&amp;AY1780)</f>
        <v>445</v>
      </c>
      <c r="BI1780" s="25" t="s">
        <v>847</v>
      </c>
      <c r="BJ1780" s="14">
        <f t="shared" si="385"/>
        <v>5600</v>
      </c>
      <c r="BK1780" s="14">
        <f>SUMIFS(BJ$4:BJ1780,$AU$4:$AU1780,"="&amp;$AU1780,$AY$4:$AY1780,"="&amp;$AY1780)</f>
        <v>17800</v>
      </c>
    </row>
    <row r="1781" spans="46:63" ht="16.5" x14ac:dyDescent="0.2">
      <c r="AT1781" s="13">
        <v>1778</v>
      </c>
      <c r="AU1781" s="13">
        <f t="shared" si="379"/>
        <v>23</v>
      </c>
      <c r="AV1781" s="14">
        <f t="shared" si="380"/>
        <v>299802</v>
      </c>
      <c r="AW1781" s="14">
        <f t="shared" si="381"/>
        <v>1102998</v>
      </c>
      <c r="AX1781" s="13" t="s">
        <v>816</v>
      </c>
      <c r="AY1781" s="13">
        <f t="shared" si="386"/>
        <v>2</v>
      </c>
      <c r="AZ1781" s="13" t="s">
        <v>837</v>
      </c>
      <c r="BA1781" s="14">
        <f t="shared" si="387"/>
        <v>7</v>
      </c>
      <c r="BB1781" s="14" t="str">
        <f t="shared" si="382"/>
        <v>SR守护灵魂珠-2 等级-7</v>
      </c>
      <c r="BC1781" s="25" t="s">
        <v>43</v>
      </c>
      <c r="BD1781" s="14">
        <f t="shared" si="383"/>
        <v>320</v>
      </c>
      <c r="BE1781" s="14">
        <f>SUMIFS(BD$4:BD1781,$AU$4:$AU1781,"="&amp;$AU1781,$AY$4:$AY1781,"="&amp;$AY1781)</f>
        <v>1210</v>
      </c>
      <c r="BF1781" s="25" t="s">
        <v>846</v>
      </c>
      <c r="BG1781" s="14">
        <f t="shared" si="384"/>
        <v>160</v>
      </c>
      <c r="BH1781" s="14">
        <f>SUMIFS(BG$4:BG1781,AU$4:AU1781,"="&amp;AU1781,AY$4:AY1781,"="&amp;AY1781)</f>
        <v>605</v>
      </c>
      <c r="BI1781" s="25" t="s">
        <v>847</v>
      </c>
      <c r="BJ1781" s="14">
        <f t="shared" si="385"/>
        <v>6400</v>
      </c>
      <c r="BK1781" s="14">
        <f>SUMIFS(BJ$4:BJ1781,$AU$4:$AU1781,"="&amp;$AU1781,$AY$4:$AY1781,"="&amp;$AY1781)</f>
        <v>24200</v>
      </c>
    </row>
    <row r="1782" spans="46:63" ht="16.5" x14ac:dyDescent="0.2">
      <c r="AT1782" s="13">
        <v>1779</v>
      </c>
      <c r="AU1782" s="13">
        <f t="shared" si="379"/>
        <v>23</v>
      </c>
      <c r="AV1782" s="14">
        <f t="shared" si="380"/>
        <v>299802</v>
      </c>
      <c r="AW1782" s="14">
        <f t="shared" si="381"/>
        <v>1102998</v>
      </c>
      <c r="AX1782" s="13" t="s">
        <v>816</v>
      </c>
      <c r="AY1782" s="13">
        <f t="shared" si="386"/>
        <v>2</v>
      </c>
      <c r="AZ1782" s="13" t="s">
        <v>837</v>
      </c>
      <c r="BA1782" s="14">
        <f t="shared" si="387"/>
        <v>8</v>
      </c>
      <c r="BB1782" s="14" t="str">
        <f t="shared" si="382"/>
        <v>SR守护灵魂珠-2 等级-8</v>
      </c>
      <c r="BC1782" s="25" t="s">
        <v>43</v>
      </c>
      <c r="BD1782" s="14">
        <f t="shared" si="383"/>
        <v>380</v>
      </c>
      <c r="BE1782" s="14">
        <f>SUMIFS(BD$4:BD1782,$AU$4:$AU1782,"="&amp;$AU1782,$AY$4:$AY1782,"="&amp;$AY1782)</f>
        <v>1590</v>
      </c>
      <c r="BF1782" s="25" t="s">
        <v>846</v>
      </c>
      <c r="BG1782" s="14">
        <f t="shared" si="384"/>
        <v>190</v>
      </c>
      <c r="BH1782" s="14">
        <f>SUMIFS(BG$4:BG1782,AU$4:AU1782,"="&amp;AU1782,AY$4:AY1782,"="&amp;AY1782)</f>
        <v>795</v>
      </c>
      <c r="BI1782" s="25" t="s">
        <v>847</v>
      </c>
      <c r="BJ1782" s="14">
        <f t="shared" si="385"/>
        <v>7600</v>
      </c>
      <c r="BK1782" s="14">
        <f>SUMIFS(BJ$4:BJ1782,$AU$4:$AU1782,"="&amp;$AU1782,$AY$4:$AY1782,"="&amp;$AY1782)</f>
        <v>31800</v>
      </c>
    </row>
    <row r="1783" spans="46:63" ht="16.5" x14ac:dyDescent="0.2">
      <c r="AT1783" s="13">
        <v>1780</v>
      </c>
      <c r="AU1783" s="13">
        <f t="shared" si="379"/>
        <v>23</v>
      </c>
      <c r="AV1783" s="14">
        <f t="shared" si="380"/>
        <v>299802</v>
      </c>
      <c r="AW1783" s="14">
        <f t="shared" si="381"/>
        <v>1102998</v>
      </c>
      <c r="AX1783" s="13" t="s">
        <v>816</v>
      </c>
      <c r="AY1783" s="13">
        <f t="shared" si="386"/>
        <v>2</v>
      </c>
      <c r="AZ1783" s="13" t="s">
        <v>837</v>
      </c>
      <c r="BA1783" s="14">
        <f t="shared" si="387"/>
        <v>9</v>
      </c>
      <c r="BB1783" s="14" t="str">
        <f t="shared" si="382"/>
        <v>SR守护灵魂珠-2 等级-9</v>
      </c>
      <c r="BC1783" s="25" t="s">
        <v>43</v>
      </c>
      <c r="BD1783" s="14">
        <f t="shared" si="383"/>
        <v>450</v>
      </c>
      <c r="BE1783" s="14">
        <f>SUMIFS(BD$4:BD1783,$AU$4:$AU1783,"="&amp;$AU1783,$AY$4:$AY1783,"="&amp;$AY1783)</f>
        <v>2040</v>
      </c>
      <c r="BF1783" s="25" t="s">
        <v>846</v>
      </c>
      <c r="BG1783" s="14">
        <f t="shared" si="384"/>
        <v>225</v>
      </c>
      <c r="BH1783" s="14">
        <f>SUMIFS(BG$4:BG1783,AU$4:AU1783,"="&amp;AU1783,AY$4:AY1783,"="&amp;AY1783)</f>
        <v>1020</v>
      </c>
      <c r="BI1783" s="25" t="s">
        <v>847</v>
      </c>
      <c r="BJ1783" s="14">
        <f t="shared" si="385"/>
        <v>9000</v>
      </c>
      <c r="BK1783" s="14">
        <f>SUMIFS(BJ$4:BJ1783,$AU$4:$AU1783,"="&amp;$AU1783,$AY$4:$AY1783,"="&amp;$AY1783)</f>
        <v>40800</v>
      </c>
    </row>
    <row r="1784" spans="46:63" ht="16.5" x14ac:dyDescent="0.2">
      <c r="AT1784" s="13">
        <v>1781</v>
      </c>
      <c r="AU1784" s="13">
        <f t="shared" si="379"/>
        <v>23</v>
      </c>
      <c r="AV1784" s="14">
        <f t="shared" si="380"/>
        <v>299803</v>
      </c>
      <c r="AW1784" s="14">
        <f t="shared" si="381"/>
        <v>1102998</v>
      </c>
      <c r="AX1784" s="13" t="s">
        <v>816</v>
      </c>
      <c r="AY1784" s="13">
        <f t="shared" si="386"/>
        <v>3</v>
      </c>
      <c r="AZ1784" s="13" t="s">
        <v>837</v>
      </c>
      <c r="BA1784" s="14">
        <f t="shared" si="387"/>
        <v>0</v>
      </c>
      <c r="BB1784" s="14" t="str">
        <f t="shared" si="382"/>
        <v>SR守护灵魂珠-3 等级-0</v>
      </c>
      <c r="BC1784" s="25" t="s">
        <v>43</v>
      </c>
      <c r="BD1784" s="14">
        <f t="shared" si="383"/>
        <v>0</v>
      </c>
      <c r="BE1784" s="14">
        <f>SUMIFS(BD$4:BD1784,$AU$4:$AU1784,"="&amp;$AU1784,$AY$4:$AY1784,"="&amp;$AY1784)</f>
        <v>0</v>
      </c>
      <c r="BF1784" s="25" t="s">
        <v>846</v>
      </c>
      <c r="BG1784" s="14">
        <f t="shared" si="384"/>
        <v>0</v>
      </c>
      <c r="BH1784" s="14">
        <f>SUMIFS(BG$4:BG1784,AU$4:AU1784,"="&amp;AU1784,AY$4:AY1784,"="&amp;AY1784)</f>
        <v>0</v>
      </c>
      <c r="BI1784" s="25" t="s">
        <v>847</v>
      </c>
      <c r="BJ1784" s="14">
        <f t="shared" si="385"/>
        <v>0</v>
      </c>
      <c r="BK1784" s="14">
        <f>SUMIFS(BJ$4:BJ1784,$AU$4:$AU1784,"="&amp;$AU1784,$AY$4:$AY1784,"="&amp;$AY1784)</f>
        <v>0</v>
      </c>
    </row>
    <row r="1785" spans="46:63" ht="16.5" x14ac:dyDescent="0.2">
      <c r="AT1785" s="13">
        <v>1782</v>
      </c>
      <c r="AU1785" s="13">
        <f t="shared" si="379"/>
        <v>23</v>
      </c>
      <c r="AV1785" s="14">
        <f t="shared" si="380"/>
        <v>299803</v>
      </c>
      <c r="AW1785" s="14">
        <f t="shared" si="381"/>
        <v>1102998</v>
      </c>
      <c r="AX1785" s="13" t="s">
        <v>816</v>
      </c>
      <c r="AY1785" s="13">
        <f t="shared" si="386"/>
        <v>3</v>
      </c>
      <c r="AZ1785" s="13" t="s">
        <v>837</v>
      </c>
      <c r="BA1785" s="14">
        <f t="shared" si="387"/>
        <v>1</v>
      </c>
      <c r="BB1785" s="14" t="str">
        <f t="shared" si="382"/>
        <v>SR守护灵魂珠-3 等级-1</v>
      </c>
      <c r="BC1785" s="25" t="s">
        <v>43</v>
      </c>
      <c r="BD1785" s="14">
        <f t="shared" si="383"/>
        <v>80</v>
      </c>
      <c r="BE1785" s="14">
        <f>SUMIFS(BD$4:BD1785,$AU$4:$AU1785,"="&amp;$AU1785,$AY$4:$AY1785,"="&amp;$AY1785)</f>
        <v>80</v>
      </c>
      <c r="BF1785" s="25" t="s">
        <v>846</v>
      </c>
      <c r="BG1785" s="14">
        <f t="shared" si="384"/>
        <v>40</v>
      </c>
      <c r="BH1785" s="14">
        <f>SUMIFS(BG$4:BG1785,AU$4:AU1785,"="&amp;AU1785,AY$4:AY1785,"="&amp;AY1785)</f>
        <v>40</v>
      </c>
      <c r="BI1785" s="25" t="s">
        <v>847</v>
      </c>
      <c r="BJ1785" s="14">
        <f t="shared" si="385"/>
        <v>1600</v>
      </c>
      <c r="BK1785" s="14">
        <f>SUMIFS(BJ$4:BJ1785,$AU$4:$AU1785,"="&amp;$AU1785,$AY$4:$AY1785,"="&amp;$AY1785)</f>
        <v>1600</v>
      </c>
    </row>
    <row r="1786" spans="46:63" ht="16.5" x14ac:dyDescent="0.2">
      <c r="AT1786" s="13">
        <v>1783</v>
      </c>
      <c r="AU1786" s="13">
        <f t="shared" si="379"/>
        <v>23</v>
      </c>
      <c r="AV1786" s="14">
        <f t="shared" si="380"/>
        <v>299803</v>
      </c>
      <c r="AW1786" s="14">
        <f t="shared" si="381"/>
        <v>1102998</v>
      </c>
      <c r="AX1786" s="13" t="s">
        <v>816</v>
      </c>
      <c r="AY1786" s="13">
        <f t="shared" si="386"/>
        <v>3</v>
      </c>
      <c r="AZ1786" s="13" t="s">
        <v>837</v>
      </c>
      <c r="BA1786" s="14">
        <f t="shared" si="387"/>
        <v>2</v>
      </c>
      <c r="BB1786" s="14" t="str">
        <f t="shared" si="382"/>
        <v>SR守护灵魂珠-3 等级-2</v>
      </c>
      <c r="BC1786" s="25" t="s">
        <v>43</v>
      </c>
      <c r="BD1786" s="14">
        <f t="shared" si="383"/>
        <v>120</v>
      </c>
      <c r="BE1786" s="14">
        <f>SUMIFS(BD$4:BD1786,$AU$4:$AU1786,"="&amp;$AU1786,$AY$4:$AY1786,"="&amp;$AY1786)</f>
        <v>200</v>
      </c>
      <c r="BF1786" s="25" t="s">
        <v>846</v>
      </c>
      <c r="BG1786" s="14">
        <f t="shared" si="384"/>
        <v>60</v>
      </c>
      <c r="BH1786" s="14">
        <f>SUMIFS(BG$4:BG1786,AU$4:AU1786,"="&amp;AU1786,AY$4:AY1786,"="&amp;AY1786)</f>
        <v>100</v>
      </c>
      <c r="BI1786" s="25" t="s">
        <v>847</v>
      </c>
      <c r="BJ1786" s="14">
        <f t="shared" si="385"/>
        <v>2400</v>
      </c>
      <c r="BK1786" s="14">
        <f>SUMIFS(BJ$4:BJ1786,$AU$4:$AU1786,"="&amp;$AU1786,$AY$4:$AY1786,"="&amp;$AY1786)</f>
        <v>4000</v>
      </c>
    </row>
    <row r="1787" spans="46:63" ht="16.5" x14ac:dyDescent="0.2">
      <c r="AT1787" s="13">
        <v>1784</v>
      </c>
      <c r="AU1787" s="13">
        <f t="shared" si="379"/>
        <v>23</v>
      </c>
      <c r="AV1787" s="14">
        <f t="shared" si="380"/>
        <v>299803</v>
      </c>
      <c r="AW1787" s="14">
        <f t="shared" si="381"/>
        <v>1102998</v>
      </c>
      <c r="AX1787" s="13" t="s">
        <v>816</v>
      </c>
      <c r="AY1787" s="13">
        <f t="shared" si="386"/>
        <v>3</v>
      </c>
      <c r="AZ1787" s="13" t="s">
        <v>837</v>
      </c>
      <c r="BA1787" s="14">
        <f t="shared" si="387"/>
        <v>3</v>
      </c>
      <c r="BB1787" s="14" t="str">
        <f t="shared" si="382"/>
        <v>SR守护灵魂珠-3 等级-3</v>
      </c>
      <c r="BC1787" s="25" t="s">
        <v>43</v>
      </c>
      <c r="BD1787" s="14">
        <f t="shared" si="383"/>
        <v>160</v>
      </c>
      <c r="BE1787" s="14">
        <f>SUMIFS(BD$4:BD1787,$AU$4:$AU1787,"="&amp;$AU1787,$AY$4:$AY1787,"="&amp;$AY1787)</f>
        <v>360</v>
      </c>
      <c r="BF1787" s="25" t="s">
        <v>846</v>
      </c>
      <c r="BG1787" s="14">
        <f t="shared" si="384"/>
        <v>80</v>
      </c>
      <c r="BH1787" s="14">
        <f>SUMIFS(BG$4:BG1787,AU$4:AU1787,"="&amp;AU1787,AY$4:AY1787,"="&amp;AY1787)</f>
        <v>180</v>
      </c>
      <c r="BI1787" s="25" t="s">
        <v>847</v>
      </c>
      <c r="BJ1787" s="14">
        <f t="shared" si="385"/>
        <v>3200</v>
      </c>
      <c r="BK1787" s="14">
        <f>SUMIFS(BJ$4:BJ1787,$AU$4:$AU1787,"="&amp;$AU1787,$AY$4:$AY1787,"="&amp;$AY1787)</f>
        <v>7200</v>
      </c>
    </row>
    <row r="1788" spans="46:63" ht="16.5" x14ac:dyDescent="0.2">
      <c r="AT1788" s="13">
        <v>1785</v>
      </c>
      <c r="AU1788" s="13">
        <f t="shared" si="379"/>
        <v>23</v>
      </c>
      <c r="AV1788" s="14">
        <f t="shared" si="380"/>
        <v>299803</v>
      </c>
      <c r="AW1788" s="14">
        <f t="shared" si="381"/>
        <v>1102998</v>
      </c>
      <c r="AX1788" s="13" t="s">
        <v>816</v>
      </c>
      <c r="AY1788" s="13">
        <f t="shared" si="386"/>
        <v>3</v>
      </c>
      <c r="AZ1788" s="13" t="s">
        <v>837</v>
      </c>
      <c r="BA1788" s="14">
        <f t="shared" si="387"/>
        <v>4</v>
      </c>
      <c r="BB1788" s="14" t="str">
        <f t="shared" si="382"/>
        <v>SR守护灵魂珠-3 等级-4</v>
      </c>
      <c r="BC1788" s="25" t="s">
        <v>43</v>
      </c>
      <c r="BD1788" s="14">
        <f t="shared" si="383"/>
        <v>240</v>
      </c>
      <c r="BE1788" s="14">
        <f>SUMIFS(BD$4:BD1788,$AU$4:$AU1788,"="&amp;$AU1788,$AY$4:$AY1788,"="&amp;$AY1788)</f>
        <v>600</v>
      </c>
      <c r="BF1788" s="25" t="s">
        <v>846</v>
      </c>
      <c r="BG1788" s="14">
        <f t="shared" si="384"/>
        <v>120</v>
      </c>
      <c r="BH1788" s="14">
        <f>SUMIFS(BG$4:BG1788,AU$4:AU1788,"="&amp;AU1788,AY$4:AY1788,"="&amp;AY1788)</f>
        <v>300</v>
      </c>
      <c r="BI1788" s="25" t="s">
        <v>847</v>
      </c>
      <c r="BJ1788" s="14">
        <f t="shared" si="385"/>
        <v>4800</v>
      </c>
      <c r="BK1788" s="14">
        <f>SUMIFS(BJ$4:BJ1788,$AU$4:$AU1788,"="&amp;$AU1788,$AY$4:$AY1788,"="&amp;$AY1788)</f>
        <v>12000</v>
      </c>
    </row>
    <row r="1789" spans="46:63" ht="16.5" x14ac:dyDescent="0.2">
      <c r="AT1789" s="13">
        <v>1786</v>
      </c>
      <c r="AU1789" s="13">
        <f t="shared" si="379"/>
        <v>23</v>
      </c>
      <c r="AV1789" s="14">
        <f t="shared" si="380"/>
        <v>299803</v>
      </c>
      <c r="AW1789" s="14">
        <f t="shared" si="381"/>
        <v>1102998</v>
      </c>
      <c r="AX1789" s="13" t="s">
        <v>816</v>
      </c>
      <c r="AY1789" s="13">
        <f t="shared" si="386"/>
        <v>3</v>
      </c>
      <c r="AZ1789" s="13" t="s">
        <v>837</v>
      </c>
      <c r="BA1789" s="14">
        <f t="shared" si="387"/>
        <v>5</v>
      </c>
      <c r="BB1789" s="14" t="str">
        <f t="shared" si="382"/>
        <v>SR守护灵魂珠-3 等级-5</v>
      </c>
      <c r="BC1789" s="25" t="s">
        <v>43</v>
      </c>
      <c r="BD1789" s="14">
        <f t="shared" si="383"/>
        <v>320</v>
      </c>
      <c r="BE1789" s="14">
        <f>SUMIFS(BD$4:BD1789,$AU$4:$AU1789,"="&amp;$AU1789,$AY$4:$AY1789,"="&amp;$AY1789)</f>
        <v>920</v>
      </c>
      <c r="BF1789" s="25" t="s">
        <v>846</v>
      </c>
      <c r="BG1789" s="14">
        <f t="shared" si="384"/>
        <v>160</v>
      </c>
      <c r="BH1789" s="14">
        <f>SUMIFS(BG$4:BG1789,AU$4:AU1789,"="&amp;AU1789,AY$4:AY1789,"="&amp;AY1789)</f>
        <v>460</v>
      </c>
      <c r="BI1789" s="25" t="s">
        <v>847</v>
      </c>
      <c r="BJ1789" s="14">
        <f t="shared" si="385"/>
        <v>6400</v>
      </c>
      <c r="BK1789" s="14">
        <f>SUMIFS(BJ$4:BJ1789,$AU$4:$AU1789,"="&amp;$AU1789,$AY$4:$AY1789,"="&amp;$AY1789)</f>
        <v>18400</v>
      </c>
    </row>
    <row r="1790" spans="46:63" ht="16.5" x14ac:dyDescent="0.2">
      <c r="AT1790" s="13">
        <v>1787</v>
      </c>
      <c r="AU1790" s="13">
        <f t="shared" si="379"/>
        <v>23</v>
      </c>
      <c r="AV1790" s="14">
        <f t="shared" si="380"/>
        <v>299803</v>
      </c>
      <c r="AW1790" s="14">
        <f t="shared" si="381"/>
        <v>1102998</v>
      </c>
      <c r="AX1790" s="13" t="s">
        <v>816</v>
      </c>
      <c r="AY1790" s="13">
        <f t="shared" si="386"/>
        <v>3</v>
      </c>
      <c r="AZ1790" s="13" t="s">
        <v>837</v>
      </c>
      <c r="BA1790" s="14">
        <f t="shared" si="387"/>
        <v>6</v>
      </c>
      <c r="BB1790" s="14" t="str">
        <f t="shared" si="382"/>
        <v>SR守护灵魂珠-3 等级-6</v>
      </c>
      <c r="BC1790" s="25" t="s">
        <v>43</v>
      </c>
      <c r="BD1790" s="14">
        <f t="shared" si="383"/>
        <v>400</v>
      </c>
      <c r="BE1790" s="14">
        <f>SUMIFS(BD$4:BD1790,$AU$4:$AU1790,"="&amp;$AU1790,$AY$4:$AY1790,"="&amp;$AY1790)</f>
        <v>1320</v>
      </c>
      <c r="BF1790" s="25" t="s">
        <v>846</v>
      </c>
      <c r="BG1790" s="14">
        <f t="shared" si="384"/>
        <v>200</v>
      </c>
      <c r="BH1790" s="14">
        <f>SUMIFS(BG$4:BG1790,AU$4:AU1790,"="&amp;AU1790,AY$4:AY1790,"="&amp;AY1790)</f>
        <v>660</v>
      </c>
      <c r="BI1790" s="25" t="s">
        <v>847</v>
      </c>
      <c r="BJ1790" s="14">
        <f t="shared" si="385"/>
        <v>8000</v>
      </c>
      <c r="BK1790" s="14">
        <f>SUMIFS(BJ$4:BJ1790,$AU$4:$AU1790,"="&amp;$AU1790,$AY$4:$AY1790,"="&amp;$AY1790)</f>
        <v>26400</v>
      </c>
    </row>
    <row r="1791" spans="46:63" ht="16.5" x14ac:dyDescent="0.2">
      <c r="AT1791" s="13">
        <v>1788</v>
      </c>
      <c r="AU1791" s="13">
        <f t="shared" si="379"/>
        <v>23</v>
      </c>
      <c r="AV1791" s="14">
        <f t="shared" si="380"/>
        <v>299803</v>
      </c>
      <c r="AW1791" s="14">
        <f t="shared" si="381"/>
        <v>1102998</v>
      </c>
      <c r="AX1791" s="13" t="s">
        <v>816</v>
      </c>
      <c r="AY1791" s="13">
        <f t="shared" si="386"/>
        <v>3</v>
      </c>
      <c r="AZ1791" s="13" t="s">
        <v>837</v>
      </c>
      <c r="BA1791" s="14">
        <f t="shared" si="387"/>
        <v>7</v>
      </c>
      <c r="BB1791" s="14" t="str">
        <f t="shared" si="382"/>
        <v>SR守护灵魂珠-3 等级-7</v>
      </c>
      <c r="BC1791" s="25" t="s">
        <v>43</v>
      </c>
      <c r="BD1791" s="14">
        <f t="shared" si="383"/>
        <v>480</v>
      </c>
      <c r="BE1791" s="14">
        <f>SUMIFS(BD$4:BD1791,$AU$4:$AU1791,"="&amp;$AU1791,$AY$4:$AY1791,"="&amp;$AY1791)</f>
        <v>1800</v>
      </c>
      <c r="BF1791" s="25" t="s">
        <v>846</v>
      </c>
      <c r="BG1791" s="14">
        <f t="shared" si="384"/>
        <v>240</v>
      </c>
      <c r="BH1791" s="14">
        <f>SUMIFS(BG$4:BG1791,AU$4:AU1791,"="&amp;AU1791,AY$4:AY1791,"="&amp;AY1791)</f>
        <v>900</v>
      </c>
      <c r="BI1791" s="25" t="s">
        <v>847</v>
      </c>
      <c r="BJ1791" s="14">
        <f t="shared" si="385"/>
        <v>9600</v>
      </c>
      <c r="BK1791" s="14">
        <f>SUMIFS(BJ$4:BJ1791,$AU$4:$AU1791,"="&amp;$AU1791,$AY$4:$AY1791,"="&amp;$AY1791)</f>
        <v>36000</v>
      </c>
    </row>
    <row r="1792" spans="46:63" ht="16.5" x14ac:dyDescent="0.2">
      <c r="AT1792" s="13">
        <v>1789</v>
      </c>
      <c r="AU1792" s="13">
        <f t="shared" si="379"/>
        <v>23</v>
      </c>
      <c r="AV1792" s="14">
        <f t="shared" si="380"/>
        <v>299803</v>
      </c>
      <c r="AW1792" s="14">
        <f t="shared" si="381"/>
        <v>1102998</v>
      </c>
      <c r="AX1792" s="13" t="s">
        <v>816</v>
      </c>
      <c r="AY1792" s="13">
        <f t="shared" si="386"/>
        <v>3</v>
      </c>
      <c r="AZ1792" s="13" t="s">
        <v>837</v>
      </c>
      <c r="BA1792" s="14">
        <f t="shared" si="387"/>
        <v>8</v>
      </c>
      <c r="BB1792" s="14" t="str">
        <f t="shared" si="382"/>
        <v>SR守护灵魂珠-3 等级-8</v>
      </c>
      <c r="BC1792" s="25" t="s">
        <v>43</v>
      </c>
      <c r="BD1792" s="14">
        <f t="shared" si="383"/>
        <v>560</v>
      </c>
      <c r="BE1792" s="14">
        <f>SUMIFS(BD$4:BD1792,$AU$4:$AU1792,"="&amp;$AU1792,$AY$4:$AY1792,"="&amp;$AY1792)</f>
        <v>2360</v>
      </c>
      <c r="BF1792" s="25" t="s">
        <v>846</v>
      </c>
      <c r="BG1792" s="14">
        <f t="shared" si="384"/>
        <v>280</v>
      </c>
      <c r="BH1792" s="14">
        <f>SUMIFS(BG$4:BG1792,AU$4:AU1792,"="&amp;AU1792,AY$4:AY1792,"="&amp;AY1792)</f>
        <v>1180</v>
      </c>
      <c r="BI1792" s="25" t="s">
        <v>847</v>
      </c>
      <c r="BJ1792" s="14">
        <f t="shared" si="385"/>
        <v>11200</v>
      </c>
      <c r="BK1792" s="14">
        <f>SUMIFS(BJ$4:BJ1792,$AU$4:$AU1792,"="&amp;$AU1792,$AY$4:$AY1792,"="&amp;$AY1792)</f>
        <v>47200</v>
      </c>
    </row>
    <row r="1793" spans="46:63" ht="16.5" x14ac:dyDescent="0.2">
      <c r="AT1793" s="13">
        <v>1790</v>
      </c>
      <c r="AU1793" s="13">
        <f t="shared" si="379"/>
        <v>23</v>
      </c>
      <c r="AV1793" s="14">
        <f t="shared" si="380"/>
        <v>299803</v>
      </c>
      <c r="AW1793" s="14">
        <f t="shared" si="381"/>
        <v>1102998</v>
      </c>
      <c r="AX1793" s="13" t="s">
        <v>816</v>
      </c>
      <c r="AY1793" s="13">
        <f t="shared" si="386"/>
        <v>3</v>
      </c>
      <c r="AZ1793" s="13" t="s">
        <v>837</v>
      </c>
      <c r="BA1793" s="14">
        <f t="shared" si="387"/>
        <v>9</v>
      </c>
      <c r="BB1793" s="14" t="str">
        <f t="shared" si="382"/>
        <v>SR守护灵魂珠-3 等级-9</v>
      </c>
      <c r="BC1793" s="25" t="s">
        <v>43</v>
      </c>
      <c r="BD1793" s="14">
        <f t="shared" si="383"/>
        <v>640</v>
      </c>
      <c r="BE1793" s="14">
        <f>SUMIFS(BD$4:BD1793,$AU$4:$AU1793,"="&amp;$AU1793,$AY$4:$AY1793,"="&amp;$AY1793)</f>
        <v>3000</v>
      </c>
      <c r="BF1793" s="25" t="s">
        <v>846</v>
      </c>
      <c r="BG1793" s="14">
        <f t="shared" si="384"/>
        <v>320</v>
      </c>
      <c r="BH1793" s="14">
        <f>SUMIFS(BG$4:BG1793,AU$4:AU1793,"="&amp;AU1793,AY$4:AY1793,"="&amp;AY1793)</f>
        <v>1500</v>
      </c>
      <c r="BI1793" s="25" t="s">
        <v>847</v>
      </c>
      <c r="BJ1793" s="14">
        <f t="shared" si="385"/>
        <v>12800</v>
      </c>
      <c r="BK1793" s="14">
        <f>SUMIFS(BJ$4:BJ1793,$AU$4:$AU1793,"="&amp;$AU1793,$AY$4:$AY1793,"="&amp;$AY1793)</f>
        <v>60000</v>
      </c>
    </row>
    <row r="1794" spans="46:63" ht="16.5" x14ac:dyDescent="0.2">
      <c r="AT1794" s="13">
        <v>1791</v>
      </c>
      <c r="AU1794" s="13">
        <f t="shared" si="379"/>
        <v>23</v>
      </c>
      <c r="AV1794" s="14">
        <f t="shared" si="380"/>
        <v>299804</v>
      </c>
      <c r="AW1794" s="14">
        <f t="shared" si="381"/>
        <v>1102998</v>
      </c>
      <c r="AX1794" s="13" t="s">
        <v>816</v>
      </c>
      <c r="AY1794" s="13">
        <f t="shared" si="386"/>
        <v>4</v>
      </c>
      <c r="AZ1794" s="13" t="s">
        <v>837</v>
      </c>
      <c r="BA1794" s="14">
        <f t="shared" si="387"/>
        <v>0</v>
      </c>
      <c r="BB1794" s="14" t="str">
        <f t="shared" si="382"/>
        <v>SR守护灵魂珠-4 等级-0</v>
      </c>
      <c r="BC1794" s="25" t="s">
        <v>43</v>
      </c>
      <c r="BD1794" s="14">
        <f t="shared" si="383"/>
        <v>0</v>
      </c>
      <c r="BE1794" s="14">
        <f>SUMIFS(BD$4:BD1794,$AU$4:$AU1794,"="&amp;$AU1794,$AY$4:$AY1794,"="&amp;$AY1794)</f>
        <v>0</v>
      </c>
      <c r="BF1794" s="25" t="s">
        <v>846</v>
      </c>
      <c r="BG1794" s="14">
        <f t="shared" si="384"/>
        <v>0</v>
      </c>
      <c r="BH1794" s="14">
        <f>SUMIFS(BG$4:BG1794,AU$4:AU1794,"="&amp;AU1794,AY$4:AY1794,"="&amp;AY1794)</f>
        <v>0</v>
      </c>
      <c r="BI1794" s="25" t="s">
        <v>847</v>
      </c>
      <c r="BJ1794" s="14">
        <f t="shared" si="385"/>
        <v>0</v>
      </c>
      <c r="BK1794" s="14">
        <f>SUMIFS(BJ$4:BJ1794,$AU$4:$AU1794,"="&amp;$AU1794,$AY$4:$AY1794,"="&amp;$AY1794)</f>
        <v>0</v>
      </c>
    </row>
    <row r="1795" spans="46:63" ht="16.5" x14ac:dyDescent="0.2">
      <c r="AT1795" s="13">
        <v>1792</v>
      </c>
      <c r="AU1795" s="13">
        <f t="shared" si="379"/>
        <v>23</v>
      </c>
      <c r="AV1795" s="14">
        <f t="shared" si="380"/>
        <v>299804</v>
      </c>
      <c r="AW1795" s="14">
        <f t="shared" si="381"/>
        <v>1102998</v>
      </c>
      <c r="AX1795" s="13" t="s">
        <v>816</v>
      </c>
      <c r="AY1795" s="13">
        <f t="shared" si="386"/>
        <v>4</v>
      </c>
      <c r="AZ1795" s="13" t="s">
        <v>837</v>
      </c>
      <c r="BA1795" s="14">
        <f t="shared" si="387"/>
        <v>1</v>
      </c>
      <c r="BB1795" s="14" t="str">
        <f t="shared" si="382"/>
        <v>SR守护灵魂珠-4 等级-1</v>
      </c>
      <c r="BC1795" s="25" t="s">
        <v>43</v>
      </c>
      <c r="BD1795" s="14">
        <f t="shared" si="383"/>
        <v>100</v>
      </c>
      <c r="BE1795" s="14">
        <f>SUMIFS(BD$4:BD1795,$AU$4:$AU1795,"="&amp;$AU1795,$AY$4:$AY1795,"="&amp;$AY1795)</f>
        <v>100</v>
      </c>
      <c r="BF1795" s="25" t="s">
        <v>846</v>
      </c>
      <c r="BG1795" s="14">
        <f t="shared" si="384"/>
        <v>50</v>
      </c>
      <c r="BH1795" s="14">
        <f>SUMIFS(BG$4:BG1795,AU$4:AU1795,"="&amp;AU1795,AY$4:AY1795,"="&amp;AY1795)</f>
        <v>50</v>
      </c>
      <c r="BI1795" s="25" t="s">
        <v>847</v>
      </c>
      <c r="BJ1795" s="14">
        <f t="shared" si="385"/>
        <v>2000</v>
      </c>
      <c r="BK1795" s="14">
        <f>SUMIFS(BJ$4:BJ1795,$AU$4:$AU1795,"="&amp;$AU1795,$AY$4:$AY1795,"="&amp;$AY1795)</f>
        <v>2000</v>
      </c>
    </row>
    <row r="1796" spans="46:63" ht="16.5" x14ac:dyDescent="0.2">
      <c r="AT1796" s="13">
        <v>1793</v>
      </c>
      <c r="AU1796" s="13">
        <f t="shared" si="379"/>
        <v>23</v>
      </c>
      <c r="AV1796" s="14">
        <f t="shared" si="380"/>
        <v>299804</v>
      </c>
      <c r="AW1796" s="14">
        <f t="shared" si="381"/>
        <v>1102998</v>
      </c>
      <c r="AX1796" s="13" t="s">
        <v>816</v>
      </c>
      <c r="AY1796" s="13">
        <f t="shared" si="386"/>
        <v>4</v>
      </c>
      <c r="AZ1796" s="13" t="s">
        <v>837</v>
      </c>
      <c r="BA1796" s="14">
        <f t="shared" si="387"/>
        <v>2</v>
      </c>
      <c r="BB1796" s="14" t="str">
        <f t="shared" si="382"/>
        <v>SR守护灵魂珠-4 等级-2</v>
      </c>
      <c r="BC1796" s="25" t="s">
        <v>43</v>
      </c>
      <c r="BD1796" s="14">
        <f t="shared" si="383"/>
        <v>160</v>
      </c>
      <c r="BE1796" s="14">
        <f>SUMIFS(BD$4:BD1796,$AU$4:$AU1796,"="&amp;$AU1796,$AY$4:$AY1796,"="&amp;$AY1796)</f>
        <v>260</v>
      </c>
      <c r="BF1796" s="25" t="s">
        <v>846</v>
      </c>
      <c r="BG1796" s="14">
        <f t="shared" si="384"/>
        <v>80</v>
      </c>
      <c r="BH1796" s="14">
        <f>SUMIFS(BG$4:BG1796,AU$4:AU1796,"="&amp;AU1796,AY$4:AY1796,"="&amp;AY1796)</f>
        <v>130</v>
      </c>
      <c r="BI1796" s="25" t="s">
        <v>847</v>
      </c>
      <c r="BJ1796" s="14">
        <f t="shared" si="385"/>
        <v>3200</v>
      </c>
      <c r="BK1796" s="14">
        <f>SUMIFS(BJ$4:BJ1796,$AU$4:$AU1796,"="&amp;$AU1796,$AY$4:$AY1796,"="&amp;$AY1796)</f>
        <v>5200</v>
      </c>
    </row>
    <row r="1797" spans="46:63" ht="16.5" x14ac:dyDescent="0.2">
      <c r="AT1797" s="13">
        <v>1794</v>
      </c>
      <c r="AU1797" s="13">
        <f t="shared" ref="AU1797:AU1800" si="388">INT((AT1797-1)/80)+1</f>
        <v>23</v>
      </c>
      <c r="AV1797" s="14">
        <f t="shared" ref="AV1797:AV1800" si="389">INDEX($AJ$4:$AJ$203,(AU1797-1)*8+AY1797)</f>
        <v>299804</v>
      </c>
      <c r="AW1797" s="14">
        <f t="shared" ref="AW1797:AW1800" si="390">INDEX($W$4:$W$28,AU1797)</f>
        <v>1102998</v>
      </c>
      <c r="AX1797" s="13" t="s">
        <v>816</v>
      </c>
      <c r="AY1797" s="13">
        <f t="shared" si="386"/>
        <v>4</v>
      </c>
      <c r="AZ1797" s="13" t="s">
        <v>837</v>
      </c>
      <c r="BA1797" s="14">
        <f t="shared" si="387"/>
        <v>3</v>
      </c>
      <c r="BB1797" s="14" t="str">
        <f t="shared" ref="BB1797:BB1800" si="391">INDEX($X$4:$X$28,AU1797)&amp;"魂珠-"&amp;AY1797&amp;" 等级-"&amp;BA1797</f>
        <v>SR守护灵魂珠-4 等级-3</v>
      </c>
      <c r="BC1797" s="25" t="s">
        <v>43</v>
      </c>
      <c r="BD1797" s="14">
        <f t="shared" ref="BD1797:BD1800" si="392">ROUND(INDEX(Q$4:Q$83,($AY1797-1)*10+$BA1797+1)*INDEX(AC$4:AC$28,$AU1797),0)</f>
        <v>220</v>
      </c>
      <c r="BE1797" s="14">
        <f>SUMIFS(BD$4:BD1797,$AU$4:$AU1797,"="&amp;$AU1797,$AY$4:$AY1797,"="&amp;$AY1797)</f>
        <v>480</v>
      </c>
      <c r="BF1797" s="25" t="s">
        <v>846</v>
      </c>
      <c r="BG1797" s="14">
        <f t="shared" ref="BG1797:BG1800" si="393">ROUND(INDEX(R$4:R$83,($AY1797-1)*10+$BA1797+1)*INDEX(AD$4:AD$28,$AU1797),0)</f>
        <v>110</v>
      </c>
      <c r="BH1797" s="14">
        <f>SUMIFS(BG$4:BG1797,AU$4:AU1797,"="&amp;AU1797,AY$4:AY1797,"="&amp;AY1797)</f>
        <v>240</v>
      </c>
      <c r="BI1797" s="25" t="s">
        <v>847</v>
      </c>
      <c r="BJ1797" s="14">
        <f t="shared" ref="BJ1797:BJ1800" si="394">ROUND(INDEX(S$4:S$83,($AY1797-1)*10+$BA1797+1)*INDEX(AE$4:AE$28,$AU1797),0)</f>
        <v>4400</v>
      </c>
      <c r="BK1797" s="14">
        <f>SUMIFS(BJ$4:BJ1797,$AU$4:$AU1797,"="&amp;$AU1797,$AY$4:$AY1797,"="&amp;$AY1797)</f>
        <v>9600</v>
      </c>
    </row>
    <row r="1798" spans="46:63" ht="16.5" x14ac:dyDescent="0.2">
      <c r="AT1798" s="13">
        <v>1795</v>
      </c>
      <c r="AU1798" s="13">
        <f t="shared" si="388"/>
        <v>23</v>
      </c>
      <c r="AV1798" s="14">
        <f t="shared" si="389"/>
        <v>299804</v>
      </c>
      <c r="AW1798" s="14">
        <f t="shared" si="390"/>
        <v>1102998</v>
      </c>
      <c r="AX1798" s="13" t="s">
        <v>816</v>
      </c>
      <c r="AY1798" s="13">
        <f t="shared" si="386"/>
        <v>4</v>
      </c>
      <c r="AZ1798" s="13" t="s">
        <v>837</v>
      </c>
      <c r="BA1798" s="14">
        <f t="shared" si="387"/>
        <v>4</v>
      </c>
      <c r="BB1798" s="14" t="str">
        <f t="shared" si="391"/>
        <v>SR守护灵魂珠-4 等级-4</v>
      </c>
      <c r="BC1798" s="25" t="s">
        <v>43</v>
      </c>
      <c r="BD1798" s="14">
        <f t="shared" si="392"/>
        <v>320</v>
      </c>
      <c r="BE1798" s="14">
        <f>SUMIFS(BD$4:BD1798,$AU$4:$AU1798,"="&amp;$AU1798,$AY$4:$AY1798,"="&amp;$AY1798)</f>
        <v>800</v>
      </c>
      <c r="BF1798" s="25" t="s">
        <v>846</v>
      </c>
      <c r="BG1798" s="14">
        <f t="shared" si="393"/>
        <v>160</v>
      </c>
      <c r="BH1798" s="14">
        <f>SUMIFS(BG$4:BG1798,AU$4:AU1798,"="&amp;AU1798,AY$4:AY1798,"="&amp;AY1798)</f>
        <v>400</v>
      </c>
      <c r="BI1798" s="25" t="s">
        <v>847</v>
      </c>
      <c r="BJ1798" s="14">
        <f t="shared" si="394"/>
        <v>6400</v>
      </c>
      <c r="BK1798" s="14">
        <f>SUMIFS(BJ$4:BJ1798,$AU$4:$AU1798,"="&amp;$AU1798,$AY$4:$AY1798,"="&amp;$AY1798)</f>
        <v>16000</v>
      </c>
    </row>
    <row r="1799" spans="46:63" ht="16.5" x14ac:dyDescent="0.2">
      <c r="AT1799" s="13">
        <v>1796</v>
      </c>
      <c r="AU1799" s="13">
        <f t="shared" si="388"/>
        <v>23</v>
      </c>
      <c r="AV1799" s="14">
        <f t="shared" si="389"/>
        <v>299804</v>
      </c>
      <c r="AW1799" s="14">
        <f t="shared" si="390"/>
        <v>1102998</v>
      </c>
      <c r="AX1799" s="13" t="s">
        <v>816</v>
      </c>
      <c r="AY1799" s="13">
        <f t="shared" si="386"/>
        <v>4</v>
      </c>
      <c r="AZ1799" s="13" t="s">
        <v>837</v>
      </c>
      <c r="BA1799" s="14">
        <f t="shared" si="387"/>
        <v>5</v>
      </c>
      <c r="BB1799" s="14" t="str">
        <f t="shared" si="391"/>
        <v>SR守护灵魂珠-4 等级-5</v>
      </c>
      <c r="BC1799" s="25" t="s">
        <v>43</v>
      </c>
      <c r="BD1799" s="14">
        <f t="shared" si="392"/>
        <v>420</v>
      </c>
      <c r="BE1799" s="14">
        <f>SUMIFS(BD$4:BD1799,$AU$4:$AU1799,"="&amp;$AU1799,$AY$4:$AY1799,"="&amp;$AY1799)</f>
        <v>1220</v>
      </c>
      <c r="BF1799" s="25" t="s">
        <v>846</v>
      </c>
      <c r="BG1799" s="14">
        <f t="shared" si="393"/>
        <v>210</v>
      </c>
      <c r="BH1799" s="14">
        <f>SUMIFS(BG$4:BG1799,AU$4:AU1799,"="&amp;AU1799,AY$4:AY1799,"="&amp;AY1799)</f>
        <v>610</v>
      </c>
      <c r="BI1799" s="25" t="s">
        <v>847</v>
      </c>
      <c r="BJ1799" s="14">
        <f t="shared" si="394"/>
        <v>8400</v>
      </c>
      <c r="BK1799" s="14">
        <f>SUMIFS(BJ$4:BJ1799,$AU$4:$AU1799,"="&amp;$AU1799,$AY$4:$AY1799,"="&amp;$AY1799)</f>
        <v>24400</v>
      </c>
    </row>
    <row r="1800" spans="46:63" ht="16.5" x14ac:dyDescent="0.2">
      <c r="AT1800" s="13">
        <v>1797</v>
      </c>
      <c r="AU1800" s="13">
        <f t="shared" si="388"/>
        <v>23</v>
      </c>
      <c r="AV1800" s="14">
        <f t="shared" si="389"/>
        <v>299804</v>
      </c>
      <c r="AW1800" s="14">
        <f t="shared" si="390"/>
        <v>1102998</v>
      </c>
      <c r="AX1800" s="13" t="s">
        <v>816</v>
      </c>
      <c r="AY1800" s="13">
        <f t="shared" si="386"/>
        <v>4</v>
      </c>
      <c r="AZ1800" s="13" t="s">
        <v>837</v>
      </c>
      <c r="BA1800" s="14">
        <f t="shared" si="387"/>
        <v>6</v>
      </c>
      <c r="BB1800" s="14" t="str">
        <f t="shared" si="391"/>
        <v>SR守护灵魂珠-4 等级-6</v>
      </c>
      <c r="BC1800" s="25" t="s">
        <v>43</v>
      </c>
      <c r="BD1800" s="14">
        <f t="shared" si="392"/>
        <v>550</v>
      </c>
      <c r="BE1800" s="14">
        <f>SUMIFS(BD$4:BD1800,$AU$4:$AU1800,"="&amp;$AU1800,$AY$4:$AY1800,"="&amp;$AY1800)</f>
        <v>1770</v>
      </c>
      <c r="BF1800" s="25" t="s">
        <v>846</v>
      </c>
      <c r="BG1800" s="14">
        <f t="shared" si="393"/>
        <v>275</v>
      </c>
      <c r="BH1800" s="14">
        <f>SUMIFS(BG$4:BG1800,AU$4:AU1800,"="&amp;AU1800,AY$4:AY1800,"="&amp;AY1800)</f>
        <v>885</v>
      </c>
      <c r="BI1800" s="25" t="s">
        <v>847</v>
      </c>
      <c r="BJ1800" s="14">
        <f t="shared" si="394"/>
        <v>11000</v>
      </c>
      <c r="BK1800" s="14">
        <f>SUMIFS(BJ$4:BJ1800,$AU$4:$AU1800,"="&amp;$AU1800,$AY$4:$AY1800,"="&amp;$AY1800)</f>
        <v>35400</v>
      </c>
    </row>
    <row r="1801" spans="46:63" ht="16.5" x14ac:dyDescent="0.2">
      <c r="AT1801" s="13">
        <v>1798</v>
      </c>
      <c r="AU1801" s="13">
        <f t="shared" ref="AU1801:AU1864" si="395">INT((AT1801-1)/80)+1</f>
        <v>23</v>
      </c>
      <c r="AV1801" s="14">
        <f t="shared" ref="AV1801:AV1864" si="396">INDEX($AJ$4:$AJ$203,(AU1801-1)*8+AY1801)</f>
        <v>299804</v>
      </c>
      <c r="AW1801" s="14">
        <f t="shared" ref="AW1801:AW1864" si="397">INDEX($W$4:$W$28,AU1801)</f>
        <v>1102998</v>
      </c>
      <c r="AX1801" s="13" t="s">
        <v>816</v>
      </c>
      <c r="AY1801" s="13">
        <f t="shared" ref="AY1801:AY1864" si="398">INT(((AT1801-(AU1801-1)*80)-1)/10)+1</f>
        <v>4</v>
      </c>
      <c r="AZ1801" s="13" t="s">
        <v>837</v>
      </c>
      <c r="BA1801" s="14">
        <f t="shared" ref="BA1801:BA1864" si="399">AT1801-(AU1801-1)*80-(AY1801-1)*10-1</f>
        <v>7</v>
      </c>
      <c r="BB1801" s="14" t="str">
        <f t="shared" ref="BB1801:BB1864" si="400">INDEX($X$4:$X$28,AU1801)&amp;"魂珠-"&amp;AY1801&amp;" 等级-"&amp;BA1801</f>
        <v>SR守护灵魂珠-4 等级-7</v>
      </c>
      <c r="BC1801" s="25" t="s">
        <v>43</v>
      </c>
      <c r="BD1801" s="14">
        <f t="shared" ref="BD1801:BD1864" si="401">ROUND(INDEX(Q$4:Q$83,($AY1801-1)*10+$BA1801+1)*INDEX(AC$4:AC$28,$AU1801),0)</f>
        <v>650</v>
      </c>
      <c r="BE1801" s="14">
        <f>SUMIFS(BD$4:BD1801,$AU$4:$AU1801,"="&amp;$AU1801,$AY$4:$AY1801,"="&amp;$AY1801)</f>
        <v>2420</v>
      </c>
      <c r="BF1801" s="25" t="s">
        <v>846</v>
      </c>
      <c r="BG1801" s="14">
        <f t="shared" ref="BG1801:BG1864" si="402">ROUND(INDEX(R$4:R$83,($AY1801-1)*10+$BA1801+1)*INDEX(AD$4:AD$28,$AU1801),0)</f>
        <v>325</v>
      </c>
      <c r="BH1801" s="14">
        <f>SUMIFS(BG$4:BG1801,AU$4:AU1801,"="&amp;AU1801,AY$4:AY1801,"="&amp;AY1801)</f>
        <v>1210</v>
      </c>
      <c r="BI1801" s="25" t="s">
        <v>847</v>
      </c>
      <c r="BJ1801" s="14">
        <f t="shared" ref="BJ1801:BJ1864" si="403">ROUND(INDEX(S$4:S$83,($AY1801-1)*10+$BA1801+1)*INDEX(AE$4:AE$28,$AU1801),0)</f>
        <v>13000</v>
      </c>
      <c r="BK1801" s="14">
        <f>SUMIFS(BJ$4:BJ1801,$AU$4:$AU1801,"="&amp;$AU1801,$AY$4:$AY1801,"="&amp;$AY1801)</f>
        <v>48400</v>
      </c>
    </row>
    <row r="1802" spans="46:63" ht="16.5" x14ac:dyDescent="0.2">
      <c r="AT1802" s="13">
        <v>1799</v>
      </c>
      <c r="AU1802" s="13">
        <f t="shared" si="395"/>
        <v>23</v>
      </c>
      <c r="AV1802" s="14">
        <f t="shared" si="396"/>
        <v>299804</v>
      </c>
      <c r="AW1802" s="14">
        <f t="shared" si="397"/>
        <v>1102998</v>
      </c>
      <c r="AX1802" s="13" t="s">
        <v>816</v>
      </c>
      <c r="AY1802" s="13">
        <f t="shared" si="398"/>
        <v>4</v>
      </c>
      <c r="AZ1802" s="13" t="s">
        <v>837</v>
      </c>
      <c r="BA1802" s="14">
        <f t="shared" si="399"/>
        <v>8</v>
      </c>
      <c r="BB1802" s="14" t="str">
        <f t="shared" si="400"/>
        <v>SR守护灵魂珠-4 等级-8</v>
      </c>
      <c r="BC1802" s="25" t="s">
        <v>43</v>
      </c>
      <c r="BD1802" s="14">
        <f t="shared" si="401"/>
        <v>750</v>
      </c>
      <c r="BE1802" s="14">
        <f>SUMIFS(BD$4:BD1802,$AU$4:$AU1802,"="&amp;$AU1802,$AY$4:$AY1802,"="&amp;$AY1802)</f>
        <v>3170</v>
      </c>
      <c r="BF1802" s="25" t="s">
        <v>846</v>
      </c>
      <c r="BG1802" s="14">
        <f t="shared" si="402"/>
        <v>375</v>
      </c>
      <c r="BH1802" s="14">
        <f>SUMIFS(BG$4:BG1802,AU$4:AU1802,"="&amp;AU1802,AY$4:AY1802,"="&amp;AY1802)</f>
        <v>1585</v>
      </c>
      <c r="BI1802" s="25" t="s">
        <v>847</v>
      </c>
      <c r="BJ1802" s="14">
        <f t="shared" si="403"/>
        <v>15000</v>
      </c>
      <c r="BK1802" s="14">
        <f>SUMIFS(BJ$4:BJ1802,$AU$4:$AU1802,"="&amp;$AU1802,$AY$4:$AY1802,"="&amp;$AY1802)</f>
        <v>63400</v>
      </c>
    </row>
    <row r="1803" spans="46:63" ht="16.5" x14ac:dyDescent="0.2">
      <c r="AT1803" s="13">
        <v>1800</v>
      </c>
      <c r="AU1803" s="13">
        <f t="shared" si="395"/>
        <v>23</v>
      </c>
      <c r="AV1803" s="14">
        <f t="shared" si="396"/>
        <v>299804</v>
      </c>
      <c r="AW1803" s="14">
        <f t="shared" si="397"/>
        <v>1102998</v>
      </c>
      <c r="AX1803" s="13" t="s">
        <v>816</v>
      </c>
      <c r="AY1803" s="13">
        <f t="shared" si="398"/>
        <v>4</v>
      </c>
      <c r="AZ1803" s="13" t="s">
        <v>837</v>
      </c>
      <c r="BA1803" s="14">
        <f t="shared" si="399"/>
        <v>9</v>
      </c>
      <c r="BB1803" s="14" t="str">
        <f t="shared" si="400"/>
        <v>SR守护灵魂珠-4 等级-9</v>
      </c>
      <c r="BC1803" s="25" t="s">
        <v>43</v>
      </c>
      <c r="BD1803" s="14">
        <f t="shared" si="401"/>
        <v>850</v>
      </c>
      <c r="BE1803" s="14">
        <f>SUMIFS(BD$4:BD1803,$AU$4:$AU1803,"="&amp;$AU1803,$AY$4:$AY1803,"="&amp;$AY1803)</f>
        <v>4020</v>
      </c>
      <c r="BF1803" s="25" t="s">
        <v>846</v>
      </c>
      <c r="BG1803" s="14">
        <f t="shared" si="402"/>
        <v>425</v>
      </c>
      <c r="BH1803" s="14">
        <f>SUMIFS(BG$4:BG1803,AU$4:AU1803,"="&amp;AU1803,AY$4:AY1803,"="&amp;AY1803)</f>
        <v>2010</v>
      </c>
      <c r="BI1803" s="25" t="s">
        <v>847</v>
      </c>
      <c r="BJ1803" s="14">
        <f t="shared" si="403"/>
        <v>17000</v>
      </c>
      <c r="BK1803" s="14">
        <f>SUMIFS(BJ$4:BJ1803,$AU$4:$AU1803,"="&amp;$AU1803,$AY$4:$AY1803,"="&amp;$AY1803)</f>
        <v>80400</v>
      </c>
    </row>
    <row r="1804" spans="46:63" ht="16.5" x14ac:dyDescent="0.2">
      <c r="AT1804" s="13">
        <v>1801</v>
      </c>
      <c r="AU1804" s="13">
        <f t="shared" si="395"/>
        <v>23</v>
      </c>
      <c r="AV1804" s="14">
        <f t="shared" si="396"/>
        <v>299805</v>
      </c>
      <c r="AW1804" s="14">
        <f t="shared" si="397"/>
        <v>1102998</v>
      </c>
      <c r="AX1804" s="13" t="s">
        <v>816</v>
      </c>
      <c r="AY1804" s="13">
        <f t="shared" si="398"/>
        <v>5</v>
      </c>
      <c r="AZ1804" s="13" t="s">
        <v>837</v>
      </c>
      <c r="BA1804" s="14">
        <f t="shared" si="399"/>
        <v>0</v>
      </c>
      <c r="BB1804" s="14" t="str">
        <f t="shared" si="400"/>
        <v>SR守护灵魂珠-5 等级-0</v>
      </c>
      <c r="BC1804" s="25" t="s">
        <v>43</v>
      </c>
      <c r="BD1804" s="14">
        <f t="shared" si="401"/>
        <v>0</v>
      </c>
      <c r="BE1804" s="14">
        <f>SUMIFS(BD$4:BD1804,$AU$4:$AU1804,"="&amp;$AU1804,$AY$4:$AY1804,"="&amp;$AY1804)</f>
        <v>0</v>
      </c>
      <c r="BF1804" s="25" t="s">
        <v>846</v>
      </c>
      <c r="BG1804" s="14">
        <f t="shared" si="402"/>
        <v>0</v>
      </c>
      <c r="BH1804" s="14">
        <f>SUMIFS(BG$4:BG1804,AU$4:AU1804,"="&amp;AU1804,AY$4:AY1804,"="&amp;AY1804)</f>
        <v>0</v>
      </c>
      <c r="BI1804" s="25" t="s">
        <v>847</v>
      </c>
      <c r="BJ1804" s="14">
        <f t="shared" si="403"/>
        <v>0</v>
      </c>
      <c r="BK1804" s="14">
        <f>SUMIFS(BJ$4:BJ1804,$AU$4:$AU1804,"="&amp;$AU1804,$AY$4:$AY1804,"="&amp;$AY1804)</f>
        <v>0</v>
      </c>
    </row>
    <row r="1805" spans="46:63" ht="16.5" x14ac:dyDescent="0.2">
      <c r="AT1805" s="13">
        <v>1802</v>
      </c>
      <c r="AU1805" s="13">
        <f t="shared" si="395"/>
        <v>23</v>
      </c>
      <c r="AV1805" s="14">
        <f t="shared" si="396"/>
        <v>299805</v>
      </c>
      <c r="AW1805" s="14">
        <f t="shared" si="397"/>
        <v>1102998</v>
      </c>
      <c r="AX1805" s="13" t="s">
        <v>816</v>
      </c>
      <c r="AY1805" s="13">
        <f t="shared" si="398"/>
        <v>5</v>
      </c>
      <c r="AZ1805" s="13" t="s">
        <v>837</v>
      </c>
      <c r="BA1805" s="14">
        <f t="shared" si="399"/>
        <v>1</v>
      </c>
      <c r="BB1805" s="14" t="str">
        <f t="shared" si="400"/>
        <v>SR守护灵魂珠-5 等级-1</v>
      </c>
      <c r="BC1805" s="25" t="s">
        <v>43</v>
      </c>
      <c r="BD1805" s="14">
        <f t="shared" si="401"/>
        <v>140</v>
      </c>
      <c r="BE1805" s="14">
        <f>SUMIFS(BD$4:BD1805,$AU$4:$AU1805,"="&amp;$AU1805,$AY$4:$AY1805,"="&amp;$AY1805)</f>
        <v>140</v>
      </c>
      <c r="BF1805" s="25" t="s">
        <v>846</v>
      </c>
      <c r="BG1805" s="14">
        <f t="shared" si="402"/>
        <v>70</v>
      </c>
      <c r="BH1805" s="14">
        <f>SUMIFS(BG$4:BG1805,AU$4:AU1805,"="&amp;AU1805,AY$4:AY1805,"="&amp;AY1805)</f>
        <v>70</v>
      </c>
      <c r="BI1805" s="25" t="s">
        <v>847</v>
      </c>
      <c r="BJ1805" s="14">
        <f t="shared" si="403"/>
        <v>2800</v>
      </c>
      <c r="BK1805" s="14">
        <f>SUMIFS(BJ$4:BJ1805,$AU$4:$AU1805,"="&amp;$AU1805,$AY$4:$AY1805,"="&amp;$AY1805)</f>
        <v>2800</v>
      </c>
    </row>
    <row r="1806" spans="46:63" ht="16.5" x14ac:dyDescent="0.2">
      <c r="AT1806" s="13">
        <v>1803</v>
      </c>
      <c r="AU1806" s="13">
        <f t="shared" si="395"/>
        <v>23</v>
      </c>
      <c r="AV1806" s="14">
        <f t="shared" si="396"/>
        <v>299805</v>
      </c>
      <c r="AW1806" s="14">
        <f t="shared" si="397"/>
        <v>1102998</v>
      </c>
      <c r="AX1806" s="13" t="s">
        <v>816</v>
      </c>
      <c r="AY1806" s="13">
        <f t="shared" si="398"/>
        <v>5</v>
      </c>
      <c r="AZ1806" s="13" t="s">
        <v>837</v>
      </c>
      <c r="BA1806" s="14">
        <f t="shared" si="399"/>
        <v>2</v>
      </c>
      <c r="BB1806" s="14" t="str">
        <f t="shared" si="400"/>
        <v>SR守护灵魂珠-5 等级-2</v>
      </c>
      <c r="BC1806" s="25" t="s">
        <v>43</v>
      </c>
      <c r="BD1806" s="14">
        <f t="shared" si="401"/>
        <v>200</v>
      </c>
      <c r="BE1806" s="14">
        <f>SUMIFS(BD$4:BD1806,$AU$4:$AU1806,"="&amp;$AU1806,$AY$4:$AY1806,"="&amp;$AY1806)</f>
        <v>340</v>
      </c>
      <c r="BF1806" s="25" t="s">
        <v>846</v>
      </c>
      <c r="BG1806" s="14">
        <f t="shared" si="402"/>
        <v>100</v>
      </c>
      <c r="BH1806" s="14">
        <f>SUMIFS(BG$4:BG1806,AU$4:AU1806,"="&amp;AU1806,AY$4:AY1806,"="&amp;AY1806)</f>
        <v>170</v>
      </c>
      <c r="BI1806" s="25" t="s">
        <v>847</v>
      </c>
      <c r="BJ1806" s="14">
        <f t="shared" si="403"/>
        <v>4000</v>
      </c>
      <c r="BK1806" s="14">
        <f>SUMIFS(BJ$4:BJ1806,$AU$4:$AU1806,"="&amp;$AU1806,$AY$4:$AY1806,"="&amp;$AY1806)</f>
        <v>6800</v>
      </c>
    </row>
    <row r="1807" spans="46:63" ht="16.5" x14ac:dyDescent="0.2">
      <c r="AT1807" s="13">
        <v>1804</v>
      </c>
      <c r="AU1807" s="13">
        <f t="shared" si="395"/>
        <v>23</v>
      </c>
      <c r="AV1807" s="14">
        <f t="shared" si="396"/>
        <v>299805</v>
      </c>
      <c r="AW1807" s="14">
        <f t="shared" si="397"/>
        <v>1102998</v>
      </c>
      <c r="AX1807" s="13" t="s">
        <v>816</v>
      </c>
      <c r="AY1807" s="13">
        <f t="shared" si="398"/>
        <v>5</v>
      </c>
      <c r="AZ1807" s="13" t="s">
        <v>837</v>
      </c>
      <c r="BA1807" s="14">
        <f t="shared" si="399"/>
        <v>3</v>
      </c>
      <c r="BB1807" s="14" t="str">
        <f t="shared" si="400"/>
        <v>SR守护灵魂珠-5 等级-3</v>
      </c>
      <c r="BC1807" s="25" t="s">
        <v>43</v>
      </c>
      <c r="BD1807" s="14">
        <f t="shared" si="401"/>
        <v>260</v>
      </c>
      <c r="BE1807" s="14">
        <f>SUMIFS(BD$4:BD1807,$AU$4:$AU1807,"="&amp;$AU1807,$AY$4:$AY1807,"="&amp;$AY1807)</f>
        <v>600</v>
      </c>
      <c r="BF1807" s="25" t="s">
        <v>846</v>
      </c>
      <c r="BG1807" s="14">
        <f t="shared" si="402"/>
        <v>130</v>
      </c>
      <c r="BH1807" s="14">
        <f>SUMIFS(BG$4:BG1807,AU$4:AU1807,"="&amp;AU1807,AY$4:AY1807,"="&amp;AY1807)</f>
        <v>300</v>
      </c>
      <c r="BI1807" s="25" t="s">
        <v>847</v>
      </c>
      <c r="BJ1807" s="14">
        <f t="shared" si="403"/>
        <v>5200</v>
      </c>
      <c r="BK1807" s="14">
        <f>SUMIFS(BJ$4:BJ1807,$AU$4:$AU1807,"="&amp;$AU1807,$AY$4:$AY1807,"="&amp;$AY1807)</f>
        <v>12000</v>
      </c>
    </row>
    <row r="1808" spans="46:63" ht="16.5" x14ac:dyDescent="0.2">
      <c r="AT1808" s="13">
        <v>1805</v>
      </c>
      <c r="AU1808" s="13">
        <f t="shared" si="395"/>
        <v>23</v>
      </c>
      <c r="AV1808" s="14">
        <f t="shared" si="396"/>
        <v>299805</v>
      </c>
      <c r="AW1808" s="14">
        <f t="shared" si="397"/>
        <v>1102998</v>
      </c>
      <c r="AX1808" s="13" t="s">
        <v>816</v>
      </c>
      <c r="AY1808" s="13">
        <f t="shared" si="398"/>
        <v>5</v>
      </c>
      <c r="AZ1808" s="13" t="s">
        <v>837</v>
      </c>
      <c r="BA1808" s="14">
        <f t="shared" si="399"/>
        <v>4</v>
      </c>
      <c r="BB1808" s="14" t="str">
        <f t="shared" si="400"/>
        <v>SR守护灵魂珠-5 等级-4</v>
      </c>
      <c r="BC1808" s="25" t="s">
        <v>43</v>
      </c>
      <c r="BD1808" s="14">
        <f t="shared" si="401"/>
        <v>400</v>
      </c>
      <c r="BE1808" s="14">
        <f>SUMIFS(BD$4:BD1808,$AU$4:$AU1808,"="&amp;$AU1808,$AY$4:$AY1808,"="&amp;$AY1808)</f>
        <v>1000</v>
      </c>
      <c r="BF1808" s="25" t="s">
        <v>846</v>
      </c>
      <c r="BG1808" s="14">
        <f t="shared" si="402"/>
        <v>200</v>
      </c>
      <c r="BH1808" s="14">
        <f>SUMIFS(BG$4:BG1808,AU$4:AU1808,"="&amp;AU1808,AY$4:AY1808,"="&amp;AY1808)</f>
        <v>500</v>
      </c>
      <c r="BI1808" s="25" t="s">
        <v>847</v>
      </c>
      <c r="BJ1808" s="14">
        <f t="shared" si="403"/>
        <v>8000</v>
      </c>
      <c r="BK1808" s="14">
        <f>SUMIFS(BJ$4:BJ1808,$AU$4:$AU1808,"="&amp;$AU1808,$AY$4:$AY1808,"="&amp;$AY1808)</f>
        <v>20000</v>
      </c>
    </row>
    <row r="1809" spans="46:63" ht="16.5" x14ac:dyDescent="0.2">
      <c r="AT1809" s="13">
        <v>1806</v>
      </c>
      <c r="AU1809" s="13">
        <f t="shared" si="395"/>
        <v>23</v>
      </c>
      <c r="AV1809" s="14">
        <f t="shared" si="396"/>
        <v>299805</v>
      </c>
      <c r="AW1809" s="14">
        <f t="shared" si="397"/>
        <v>1102998</v>
      </c>
      <c r="AX1809" s="13" t="s">
        <v>816</v>
      </c>
      <c r="AY1809" s="13">
        <f t="shared" si="398"/>
        <v>5</v>
      </c>
      <c r="AZ1809" s="13" t="s">
        <v>837</v>
      </c>
      <c r="BA1809" s="14">
        <f t="shared" si="399"/>
        <v>5</v>
      </c>
      <c r="BB1809" s="14" t="str">
        <f t="shared" si="400"/>
        <v>SR守护灵魂珠-5 等级-5</v>
      </c>
      <c r="BC1809" s="25" t="s">
        <v>43</v>
      </c>
      <c r="BD1809" s="14">
        <f t="shared" si="401"/>
        <v>520</v>
      </c>
      <c r="BE1809" s="14">
        <f>SUMIFS(BD$4:BD1809,$AU$4:$AU1809,"="&amp;$AU1809,$AY$4:$AY1809,"="&amp;$AY1809)</f>
        <v>1520</v>
      </c>
      <c r="BF1809" s="25" t="s">
        <v>846</v>
      </c>
      <c r="BG1809" s="14">
        <f t="shared" si="402"/>
        <v>260</v>
      </c>
      <c r="BH1809" s="14">
        <f>SUMIFS(BG$4:BG1809,AU$4:AU1809,"="&amp;AU1809,AY$4:AY1809,"="&amp;AY1809)</f>
        <v>760</v>
      </c>
      <c r="BI1809" s="25" t="s">
        <v>847</v>
      </c>
      <c r="BJ1809" s="14">
        <f t="shared" si="403"/>
        <v>10400</v>
      </c>
      <c r="BK1809" s="14">
        <f>SUMIFS(BJ$4:BJ1809,$AU$4:$AU1809,"="&amp;$AU1809,$AY$4:$AY1809,"="&amp;$AY1809)</f>
        <v>30400</v>
      </c>
    </row>
    <row r="1810" spans="46:63" ht="16.5" x14ac:dyDescent="0.2">
      <c r="AT1810" s="13">
        <v>1807</v>
      </c>
      <c r="AU1810" s="13">
        <f t="shared" si="395"/>
        <v>23</v>
      </c>
      <c r="AV1810" s="14">
        <f t="shared" si="396"/>
        <v>299805</v>
      </c>
      <c r="AW1810" s="14">
        <f t="shared" si="397"/>
        <v>1102998</v>
      </c>
      <c r="AX1810" s="13" t="s">
        <v>816</v>
      </c>
      <c r="AY1810" s="13">
        <f t="shared" si="398"/>
        <v>5</v>
      </c>
      <c r="AZ1810" s="13" t="s">
        <v>837</v>
      </c>
      <c r="BA1810" s="14">
        <f t="shared" si="399"/>
        <v>6</v>
      </c>
      <c r="BB1810" s="14" t="str">
        <f t="shared" si="400"/>
        <v>SR守护灵魂珠-5 等级-6</v>
      </c>
      <c r="BC1810" s="25" t="s">
        <v>43</v>
      </c>
      <c r="BD1810" s="14">
        <f t="shared" si="401"/>
        <v>650</v>
      </c>
      <c r="BE1810" s="14">
        <f>SUMIFS(BD$4:BD1810,$AU$4:$AU1810,"="&amp;$AU1810,$AY$4:$AY1810,"="&amp;$AY1810)</f>
        <v>2170</v>
      </c>
      <c r="BF1810" s="25" t="s">
        <v>846</v>
      </c>
      <c r="BG1810" s="14">
        <f t="shared" si="402"/>
        <v>325</v>
      </c>
      <c r="BH1810" s="14">
        <f>SUMIFS(BG$4:BG1810,AU$4:AU1810,"="&amp;AU1810,AY$4:AY1810,"="&amp;AY1810)</f>
        <v>1085</v>
      </c>
      <c r="BI1810" s="25" t="s">
        <v>847</v>
      </c>
      <c r="BJ1810" s="14">
        <f t="shared" si="403"/>
        <v>13000</v>
      </c>
      <c r="BK1810" s="14">
        <f>SUMIFS(BJ$4:BJ1810,$AU$4:$AU1810,"="&amp;$AU1810,$AY$4:$AY1810,"="&amp;$AY1810)</f>
        <v>43400</v>
      </c>
    </row>
    <row r="1811" spans="46:63" ht="16.5" x14ac:dyDescent="0.2">
      <c r="AT1811" s="13">
        <v>1808</v>
      </c>
      <c r="AU1811" s="13">
        <f t="shared" si="395"/>
        <v>23</v>
      </c>
      <c r="AV1811" s="14">
        <f t="shared" si="396"/>
        <v>299805</v>
      </c>
      <c r="AW1811" s="14">
        <f t="shared" si="397"/>
        <v>1102998</v>
      </c>
      <c r="AX1811" s="13" t="s">
        <v>816</v>
      </c>
      <c r="AY1811" s="13">
        <f t="shared" si="398"/>
        <v>5</v>
      </c>
      <c r="AZ1811" s="13" t="s">
        <v>837</v>
      </c>
      <c r="BA1811" s="14">
        <f t="shared" si="399"/>
        <v>7</v>
      </c>
      <c r="BB1811" s="14" t="str">
        <f t="shared" si="400"/>
        <v>SR守护灵魂珠-5 等级-7</v>
      </c>
      <c r="BC1811" s="25" t="s">
        <v>43</v>
      </c>
      <c r="BD1811" s="14">
        <f t="shared" si="401"/>
        <v>800</v>
      </c>
      <c r="BE1811" s="14">
        <f>SUMIFS(BD$4:BD1811,$AU$4:$AU1811,"="&amp;$AU1811,$AY$4:$AY1811,"="&amp;$AY1811)</f>
        <v>2970</v>
      </c>
      <c r="BF1811" s="25" t="s">
        <v>846</v>
      </c>
      <c r="BG1811" s="14">
        <f t="shared" si="402"/>
        <v>400</v>
      </c>
      <c r="BH1811" s="14">
        <f>SUMIFS(BG$4:BG1811,AU$4:AU1811,"="&amp;AU1811,AY$4:AY1811,"="&amp;AY1811)</f>
        <v>1485</v>
      </c>
      <c r="BI1811" s="25" t="s">
        <v>847</v>
      </c>
      <c r="BJ1811" s="14">
        <f t="shared" si="403"/>
        <v>16000</v>
      </c>
      <c r="BK1811" s="14">
        <f>SUMIFS(BJ$4:BJ1811,$AU$4:$AU1811,"="&amp;$AU1811,$AY$4:$AY1811,"="&amp;$AY1811)</f>
        <v>59400</v>
      </c>
    </row>
    <row r="1812" spans="46:63" ht="16.5" x14ac:dyDescent="0.2">
      <c r="AT1812" s="13">
        <v>1809</v>
      </c>
      <c r="AU1812" s="13">
        <f t="shared" si="395"/>
        <v>23</v>
      </c>
      <c r="AV1812" s="14">
        <f t="shared" si="396"/>
        <v>299805</v>
      </c>
      <c r="AW1812" s="14">
        <f t="shared" si="397"/>
        <v>1102998</v>
      </c>
      <c r="AX1812" s="13" t="s">
        <v>816</v>
      </c>
      <c r="AY1812" s="13">
        <f t="shared" si="398"/>
        <v>5</v>
      </c>
      <c r="AZ1812" s="13" t="s">
        <v>837</v>
      </c>
      <c r="BA1812" s="14">
        <f t="shared" si="399"/>
        <v>8</v>
      </c>
      <c r="BB1812" s="14" t="str">
        <f t="shared" si="400"/>
        <v>SR守护灵魂珠-5 等级-8</v>
      </c>
      <c r="BC1812" s="25" t="s">
        <v>43</v>
      </c>
      <c r="BD1812" s="14">
        <f t="shared" si="401"/>
        <v>950</v>
      </c>
      <c r="BE1812" s="14">
        <f>SUMIFS(BD$4:BD1812,$AU$4:$AU1812,"="&amp;$AU1812,$AY$4:$AY1812,"="&amp;$AY1812)</f>
        <v>3920</v>
      </c>
      <c r="BF1812" s="25" t="s">
        <v>846</v>
      </c>
      <c r="BG1812" s="14">
        <f t="shared" si="402"/>
        <v>475</v>
      </c>
      <c r="BH1812" s="14">
        <f>SUMIFS(BG$4:BG1812,AU$4:AU1812,"="&amp;AU1812,AY$4:AY1812,"="&amp;AY1812)</f>
        <v>1960</v>
      </c>
      <c r="BI1812" s="25" t="s">
        <v>847</v>
      </c>
      <c r="BJ1812" s="14">
        <f t="shared" si="403"/>
        <v>19000</v>
      </c>
      <c r="BK1812" s="14">
        <f>SUMIFS(BJ$4:BJ1812,$AU$4:$AU1812,"="&amp;$AU1812,$AY$4:$AY1812,"="&amp;$AY1812)</f>
        <v>78400</v>
      </c>
    </row>
    <row r="1813" spans="46:63" ht="16.5" x14ac:dyDescent="0.2">
      <c r="AT1813" s="13">
        <v>1810</v>
      </c>
      <c r="AU1813" s="13">
        <f t="shared" si="395"/>
        <v>23</v>
      </c>
      <c r="AV1813" s="14">
        <f t="shared" si="396"/>
        <v>299805</v>
      </c>
      <c r="AW1813" s="14">
        <f t="shared" si="397"/>
        <v>1102998</v>
      </c>
      <c r="AX1813" s="13" t="s">
        <v>816</v>
      </c>
      <c r="AY1813" s="13">
        <f t="shared" si="398"/>
        <v>5</v>
      </c>
      <c r="AZ1813" s="13" t="s">
        <v>837</v>
      </c>
      <c r="BA1813" s="14">
        <f t="shared" si="399"/>
        <v>9</v>
      </c>
      <c r="BB1813" s="14" t="str">
        <f t="shared" si="400"/>
        <v>SR守护灵魂珠-5 等级-9</v>
      </c>
      <c r="BC1813" s="25" t="s">
        <v>43</v>
      </c>
      <c r="BD1813" s="14">
        <f t="shared" si="401"/>
        <v>1100</v>
      </c>
      <c r="BE1813" s="14">
        <f>SUMIFS(BD$4:BD1813,$AU$4:$AU1813,"="&amp;$AU1813,$AY$4:$AY1813,"="&amp;$AY1813)</f>
        <v>5020</v>
      </c>
      <c r="BF1813" s="25" t="s">
        <v>846</v>
      </c>
      <c r="BG1813" s="14">
        <f t="shared" si="402"/>
        <v>550</v>
      </c>
      <c r="BH1813" s="14">
        <f>SUMIFS(BG$4:BG1813,AU$4:AU1813,"="&amp;AU1813,AY$4:AY1813,"="&amp;AY1813)</f>
        <v>2510</v>
      </c>
      <c r="BI1813" s="25" t="s">
        <v>847</v>
      </c>
      <c r="BJ1813" s="14">
        <f t="shared" si="403"/>
        <v>22000</v>
      </c>
      <c r="BK1813" s="14">
        <f>SUMIFS(BJ$4:BJ1813,$AU$4:$AU1813,"="&amp;$AU1813,$AY$4:$AY1813,"="&amp;$AY1813)</f>
        <v>100400</v>
      </c>
    </row>
    <row r="1814" spans="46:63" ht="16.5" x14ac:dyDescent="0.2">
      <c r="AT1814" s="13">
        <v>1811</v>
      </c>
      <c r="AU1814" s="13">
        <f t="shared" si="395"/>
        <v>23</v>
      </c>
      <c r="AV1814" s="14">
        <f t="shared" si="396"/>
        <v>299806</v>
      </c>
      <c r="AW1814" s="14">
        <f t="shared" si="397"/>
        <v>1102998</v>
      </c>
      <c r="AX1814" s="13" t="s">
        <v>816</v>
      </c>
      <c r="AY1814" s="13">
        <f t="shared" si="398"/>
        <v>6</v>
      </c>
      <c r="AZ1814" s="13" t="s">
        <v>837</v>
      </c>
      <c r="BA1814" s="14">
        <f t="shared" si="399"/>
        <v>0</v>
      </c>
      <c r="BB1814" s="14" t="str">
        <f t="shared" si="400"/>
        <v>SR守护灵魂珠-6 等级-0</v>
      </c>
      <c r="BC1814" s="25" t="s">
        <v>43</v>
      </c>
      <c r="BD1814" s="14">
        <f t="shared" si="401"/>
        <v>0</v>
      </c>
      <c r="BE1814" s="14">
        <f>SUMIFS(BD$4:BD1814,$AU$4:$AU1814,"="&amp;$AU1814,$AY$4:$AY1814,"="&amp;$AY1814)</f>
        <v>0</v>
      </c>
      <c r="BF1814" s="25" t="s">
        <v>846</v>
      </c>
      <c r="BG1814" s="14">
        <f t="shared" si="402"/>
        <v>0</v>
      </c>
      <c r="BH1814" s="14">
        <f>SUMIFS(BG$4:BG1814,AU$4:AU1814,"="&amp;AU1814,AY$4:AY1814,"="&amp;AY1814)</f>
        <v>0</v>
      </c>
      <c r="BI1814" s="25" t="s">
        <v>847</v>
      </c>
      <c r="BJ1814" s="14">
        <f t="shared" si="403"/>
        <v>0</v>
      </c>
      <c r="BK1814" s="14">
        <f>SUMIFS(BJ$4:BJ1814,$AU$4:$AU1814,"="&amp;$AU1814,$AY$4:$AY1814,"="&amp;$AY1814)</f>
        <v>0</v>
      </c>
    </row>
    <row r="1815" spans="46:63" ht="16.5" x14ac:dyDescent="0.2">
      <c r="AT1815" s="13">
        <v>1812</v>
      </c>
      <c r="AU1815" s="13">
        <f t="shared" si="395"/>
        <v>23</v>
      </c>
      <c r="AV1815" s="14">
        <f t="shared" si="396"/>
        <v>299806</v>
      </c>
      <c r="AW1815" s="14">
        <f t="shared" si="397"/>
        <v>1102998</v>
      </c>
      <c r="AX1815" s="13" t="s">
        <v>816</v>
      </c>
      <c r="AY1815" s="13">
        <f t="shared" si="398"/>
        <v>6</v>
      </c>
      <c r="AZ1815" s="13" t="s">
        <v>837</v>
      </c>
      <c r="BA1815" s="14">
        <f t="shared" si="399"/>
        <v>1</v>
      </c>
      <c r="BB1815" s="14" t="str">
        <f t="shared" si="400"/>
        <v>SR守护灵魂珠-6 等级-1</v>
      </c>
      <c r="BC1815" s="25" t="s">
        <v>43</v>
      </c>
      <c r="BD1815" s="14">
        <f t="shared" si="401"/>
        <v>180</v>
      </c>
      <c r="BE1815" s="14">
        <f>SUMIFS(BD$4:BD1815,$AU$4:$AU1815,"="&amp;$AU1815,$AY$4:$AY1815,"="&amp;$AY1815)</f>
        <v>180</v>
      </c>
      <c r="BF1815" s="25" t="s">
        <v>846</v>
      </c>
      <c r="BG1815" s="14">
        <f t="shared" si="402"/>
        <v>90</v>
      </c>
      <c r="BH1815" s="14">
        <f>SUMIFS(BG$4:BG1815,AU$4:AU1815,"="&amp;AU1815,AY$4:AY1815,"="&amp;AY1815)</f>
        <v>90</v>
      </c>
      <c r="BI1815" s="25" t="s">
        <v>847</v>
      </c>
      <c r="BJ1815" s="14">
        <f t="shared" si="403"/>
        <v>3600</v>
      </c>
      <c r="BK1815" s="14">
        <f>SUMIFS(BJ$4:BJ1815,$AU$4:$AU1815,"="&amp;$AU1815,$AY$4:$AY1815,"="&amp;$AY1815)</f>
        <v>3600</v>
      </c>
    </row>
    <row r="1816" spans="46:63" ht="16.5" x14ac:dyDescent="0.2">
      <c r="AT1816" s="13">
        <v>1813</v>
      </c>
      <c r="AU1816" s="13">
        <f t="shared" si="395"/>
        <v>23</v>
      </c>
      <c r="AV1816" s="14">
        <f t="shared" si="396"/>
        <v>299806</v>
      </c>
      <c r="AW1816" s="14">
        <f t="shared" si="397"/>
        <v>1102998</v>
      </c>
      <c r="AX1816" s="13" t="s">
        <v>816</v>
      </c>
      <c r="AY1816" s="13">
        <f t="shared" si="398"/>
        <v>6</v>
      </c>
      <c r="AZ1816" s="13" t="s">
        <v>837</v>
      </c>
      <c r="BA1816" s="14">
        <f t="shared" si="399"/>
        <v>2</v>
      </c>
      <c r="BB1816" s="14" t="str">
        <f t="shared" si="400"/>
        <v>SR守护灵魂珠-6 等级-2</v>
      </c>
      <c r="BC1816" s="25" t="s">
        <v>43</v>
      </c>
      <c r="BD1816" s="14">
        <f t="shared" si="401"/>
        <v>280</v>
      </c>
      <c r="BE1816" s="14">
        <f>SUMIFS(BD$4:BD1816,$AU$4:$AU1816,"="&amp;$AU1816,$AY$4:$AY1816,"="&amp;$AY1816)</f>
        <v>460</v>
      </c>
      <c r="BF1816" s="25" t="s">
        <v>846</v>
      </c>
      <c r="BG1816" s="14">
        <f t="shared" si="402"/>
        <v>140</v>
      </c>
      <c r="BH1816" s="14">
        <f>SUMIFS(BG$4:BG1816,AU$4:AU1816,"="&amp;AU1816,AY$4:AY1816,"="&amp;AY1816)</f>
        <v>230</v>
      </c>
      <c r="BI1816" s="25" t="s">
        <v>847</v>
      </c>
      <c r="BJ1816" s="14">
        <f t="shared" si="403"/>
        <v>5600</v>
      </c>
      <c r="BK1816" s="14">
        <f>SUMIFS(BJ$4:BJ1816,$AU$4:$AU1816,"="&amp;$AU1816,$AY$4:$AY1816,"="&amp;$AY1816)</f>
        <v>9200</v>
      </c>
    </row>
    <row r="1817" spans="46:63" ht="16.5" x14ac:dyDescent="0.2">
      <c r="AT1817" s="13">
        <v>1814</v>
      </c>
      <c r="AU1817" s="13">
        <f t="shared" si="395"/>
        <v>23</v>
      </c>
      <c r="AV1817" s="14">
        <f t="shared" si="396"/>
        <v>299806</v>
      </c>
      <c r="AW1817" s="14">
        <f t="shared" si="397"/>
        <v>1102998</v>
      </c>
      <c r="AX1817" s="13" t="s">
        <v>816</v>
      </c>
      <c r="AY1817" s="13">
        <f t="shared" si="398"/>
        <v>6</v>
      </c>
      <c r="AZ1817" s="13" t="s">
        <v>837</v>
      </c>
      <c r="BA1817" s="14">
        <f t="shared" si="399"/>
        <v>3</v>
      </c>
      <c r="BB1817" s="14" t="str">
        <f t="shared" si="400"/>
        <v>SR守护灵魂珠-6 等级-3</v>
      </c>
      <c r="BC1817" s="25" t="s">
        <v>43</v>
      </c>
      <c r="BD1817" s="14">
        <f t="shared" si="401"/>
        <v>375</v>
      </c>
      <c r="BE1817" s="14">
        <f>SUMIFS(BD$4:BD1817,$AU$4:$AU1817,"="&amp;$AU1817,$AY$4:$AY1817,"="&amp;$AY1817)</f>
        <v>835</v>
      </c>
      <c r="BF1817" s="25" t="s">
        <v>846</v>
      </c>
      <c r="BG1817" s="14">
        <f t="shared" si="402"/>
        <v>188</v>
      </c>
      <c r="BH1817" s="14">
        <f>SUMIFS(BG$4:BG1817,AU$4:AU1817,"="&amp;AU1817,AY$4:AY1817,"="&amp;AY1817)</f>
        <v>418</v>
      </c>
      <c r="BI1817" s="25" t="s">
        <v>847</v>
      </c>
      <c r="BJ1817" s="14">
        <f t="shared" si="403"/>
        <v>7500</v>
      </c>
      <c r="BK1817" s="14">
        <f>SUMIFS(BJ$4:BJ1817,$AU$4:$AU1817,"="&amp;$AU1817,$AY$4:$AY1817,"="&amp;$AY1817)</f>
        <v>16700</v>
      </c>
    </row>
    <row r="1818" spans="46:63" ht="16.5" x14ac:dyDescent="0.2">
      <c r="AT1818" s="13">
        <v>1815</v>
      </c>
      <c r="AU1818" s="13">
        <f t="shared" si="395"/>
        <v>23</v>
      </c>
      <c r="AV1818" s="14">
        <f t="shared" si="396"/>
        <v>299806</v>
      </c>
      <c r="AW1818" s="14">
        <f t="shared" si="397"/>
        <v>1102998</v>
      </c>
      <c r="AX1818" s="13" t="s">
        <v>816</v>
      </c>
      <c r="AY1818" s="13">
        <f t="shared" si="398"/>
        <v>6</v>
      </c>
      <c r="AZ1818" s="13" t="s">
        <v>837</v>
      </c>
      <c r="BA1818" s="14">
        <f t="shared" si="399"/>
        <v>4</v>
      </c>
      <c r="BB1818" s="14" t="str">
        <f t="shared" si="400"/>
        <v>SR守护灵魂珠-6 等级-4</v>
      </c>
      <c r="BC1818" s="25" t="s">
        <v>43</v>
      </c>
      <c r="BD1818" s="14">
        <f t="shared" si="401"/>
        <v>560</v>
      </c>
      <c r="BE1818" s="14">
        <f>SUMIFS(BD$4:BD1818,$AU$4:$AU1818,"="&amp;$AU1818,$AY$4:$AY1818,"="&amp;$AY1818)</f>
        <v>1395</v>
      </c>
      <c r="BF1818" s="25" t="s">
        <v>846</v>
      </c>
      <c r="BG1818" s="14">
        <f t="shared" si="402"/>
        <v>280</v>
      </c>
      <c r="BH1818" s="14">
        <f>SUMIFS(BG$4:BG1818,AU$4:AU1818,"="&amp;AU1818,AY$4:AY1818,"="&amp;AY1818)</f>
        <v>698</v>
      </c>
      <c r="BI1818" s="25" t="s">
        <v>847</v>
      </c>
      <c r="BJ1818" s="14">
        <f t="shared" si="403"/>
        <v>11200</v>
      </c>
      <c r="BK1818" s="14">
        <f>SUMIFS(BJ$4:BJ1818,$AU$4:$AU1818,"="&amp;$AU1818,$AY$4:$AY1818,"="&amp;$AY1818)</f>
        <v>27900</v>
      </c>
    </row>
    <row r="1819" spans="46:63" ht="16.5" x14ac:dyDescent="0.2">
      <c r="AT1819" s="13">
        <v>1816</v>
      </c>
      <c r="AU1819" s="13">
        <f t="shared" si="395"/>
        <v>23</v>
      </c>
      <c r="AV1819" s="14">
        <f t="shared" si="396"/>
        <v>299806</v>
      </c>
      <c r="AW1819" s="14">
        <f t="shared" si="397"/>
        <v>1102998</v>
      </c>
      <c r="AX1819" s="13" t="s">
        <v>816</v>
      </c>
      <c r="AY1819" s="13">
        <f t="shared" si="398"/>
        <v>6</v>
      </c>
      <c r="AZ1819" s="13" t="s">
        <v>837</v>
      </c>
      <c r="BA1819" s="14">
        <f t="shared" si="399"/>
        <v>5</v>
      </c>
      <c r="BB1819" s="14" t="str">
        <f t="shared" si="400"/>
        <v>SR守护灵魂珠-6 等级-5</v>
      </c>
      <c r="BC1819" s="25" t="s">
        <v>43</v>
      </c>
      <c r="BD1819" s="14">
        <f t="shared" si="401"/>
        <v>750</v>
      </c>
      <c r="BE1819" s="14">
        <f>SUMIFS(BD$4:BD1819,$AU$4:$AU1819,"="&amp;$AU1819,$AY$4:$AY1819,"="&amp;$AY1819)</f>
        <v>2145</v>
      </c>
      <c r="BF1819" s="25" t="s">
        <v>846</v>
      </c>
      <c r="BG1819" s="14">
        <f t="shared" si="402"/>
        <v>375</v>
      </c>
      <c r="BH1819" s="14">
        <f>SUMIFS(BG$4:BG1819,AU$4:AU1819,"="&amp;AU1819,AY$4:AY1819,"="&amp;AY1819)</f>
        <v>1073</v>
      </c>
      <c r="BI1819" s="25" t="s">
        <v>847</v>
      </c>
      <c r="BJ1819" s="14">
        <f t="shared" si="403"/>
        <v>15000</v>
      </c>
      <c r="BK1819" s="14">
        <f>SUMIFS(BJ$4:BJ1819,$AU$4:$AU1819,"="&amp;$AU1819,$AY$4:$AY1819,"="&amp;$AY1819)</f>
        <v>42900</v>
      </c>
    </row>
    <row r="1820" spans="46:63" ht="16.5" x14ac:dyDescent="0.2">
      <c r="AT1820" s="13">
        <v>1817</v>
      </c>
      <c r="AU1820" s="13">
        <f t="shared" si="395"/>
        <v>23</v>
      </c>
      <c r="AV1820" s="14">
        <f t="shared" si="396"/>
        <v>299806</v>
      </c>
      <c r="AW1820" s="14">
        <f t="shared" si="397"/>
        <v>1102998</v>
      </c>
      <c r="AX1820" s="13" t="s">
        <v>816</v>
      </c>
      <c r="AY1820" s="13">
        <f t="shared" si="398"/>
        <v>6</v>
      </c>
      <c r="AZ1820" s="13" t="s">
        <v>837</v>
      </c>
      <c r="BA1820" s="14">
        <f t="shared" si="399"/>
        <v>6</v>
      </c>
      <c r="BB1820" s="14" t="str">
        <f t="shared" si="400"/>
        <v>SR守护灵魂珠-6 等级-6</v>
      </c>
      <c r="BC1820" s="25" t="s">
        <v>43</v>
      </c>
      <c r="BD1820" s="14">
        <f t="shared" si="401"/>
        <v>950</v>
      </c>
      <c r="BE1820" s="14">
        <f>SUMIFS(BD$4:BD1820,$AU$4:$AU1820,"="&amp;$AU1820,$AY$4:$AY1820,"="&amp;$AY1820)</f>
        <v>3095</v>
      </c>
      <c r="BF1820" s="25" t="s">
        <v>846</v>
      </c>
      <c r="BG1820" s="14">
        <f t="shared" si="402"/>
        <v>475</v>
      </c>
      <c r="BH1820" s="14">
        <f>SUMIFS(BG$4:BG1820,AU$4:AU1820,"="&amp;AU1820,AY$4:AY1820,"="&amp;AY1820)</f>
        <v>1548</v>
      </c>
      <c r="BI1820" s="25" t="s">
        <v>847</v>
      </c>
      <c r="BJ1820" s="14">
        <f t="shared" si="403"/>
        <v>19000</v>
      </c>
      <c r="BK1820" s="14">
        <f>SUMIFS(BJ$4:BJ1820,$AU$4:$AU1820,"="&amp;$AU1820,$AY$4:$AY1820,"="&amp;$AY1820)</f>
        <v>61900</v>
      </c>
    </row>
    <row r="1821" spans="46:63" ht="16.5" x14ac:dyDescent="0.2">
      <c r="AT1821" s="13">
        <v>1818</v>
      </c>
      <c r="AU1821" s="13">
        <f t="shared" si="395"/>
        <v>23</v>
      </c>
      <c r="AV1821" s="14">
        <f t="shared" si="396"/>
        <v>299806</v>
      </c>
      <c r="AW1821" s="14">
        <f t="shared" si="397"/>
        <v>1102998</v>
      </c>
      <c r="AX1821" s="13" t="s">
        <v>816</v>
      </c>
      <c r="AY1821" s="13">
        <f t="shared" si="398"/>
        <v>6</v>
      </c>
      <c r="AZ1821" s="13" t="s">
        <v>837</v>
      </c>
      <c r="BA1821" s="14">
        <f t="shared" si="399"/>
        <v>7</v>
      </c>
      <c r="BB1821" s="14" t="str">
        <f t="shared" si="400"/>
        <v>SR守护灵魂珠-6 等级-7</v>
      </c>
      <c r="BC1821" s="25" t="s">
        <v>43</v>
      </c>
      <c r="BD1821" s="14">
        <f t="shared" si="401"/>
        <v>1150</v>
      </c>
      <c r="BE1821" s="14">
        <f>SUMIFS(BD$4:BD1821,$AU$4:$AU1821,"="&amp;$AU1821,$AY$4:$AY1821,"="&amp;$AY1821)</f>
        <v>4245</v>
      </c>
      <c r="BF1821" s="25" t="s">
        <v>846</v>
      </c>
      <c r="BG1821" s="14">
        <f t="shared" si="402"/>
        <v>575</v>
      </c>
      <c r="BH1821" s="14">
        <f>SUMIFS(BG$4:BG1821,AU$4:AU1821,"="&amp;AU1821,AY$4:AY1821,"="&amp;AY1821)</f>
        <v>2123</v>
      </c>
      <c r="BI1821" s="25" t="s">
        <v>847</v>
      </c>
      <c r="BJ1821" s="14">
        <f t="shared" si="403"/>
        <v>23000</v>
      </c>
      <c r="BK1821" s="14">
        <f>SUMIFS(BJ$4:BJ1821,$AU$4:$AU1821,"="&amp;$AU1821,$AY$4:$AY1821,"="&amp;$AY1821)</f>
        <v>84900</v>
      </c>
    </row>
    <row r="1822" spans="46:63" ht="16.5" x14ac:dyDescent="0.2">
      <c r="AT1822" s="13">
        <v>1819</v>
      </c>
      <c r="AU1822" s="13">
        <f t="shared" si="395"/>
        <v>23</v>
      </c>
      <c r="AV1822" s="14">
        <f t="shared" si="396"/>
        <v>299806</v>
      </c>
      <c r="AW1822" s="14">
        <f t="shared" si="397"/>
        <v>1102998</v>
      </c>
      <c r="AX1822" s="13" t="s">
        <v>816</v>
      </c>
      <c r="AY1822" s="13">
        <f t="shared" si="398"/>
        <v>6</v>
      </c>
      <c r="AZ1822" s="13" t="s">
        <v>837</v>
      </c>
      <c r="BA1822" s="14">
        <f t="shared" si="399"/>
        <v>8</v>
      </c>
      <c r="BB1822" s="14" t="str">
        <f t="shared" si="400"/>
        <v>SR守护灵魂珠-6 等级-8</v>
      </c>
      <c r="BC1822" s="25" t="s">
        <v>43</v>
      </c>
      <c r="BD1822" s="14">
        <f t="shared" si="401"/>
        <v>1300</v>
      </c>
      <c r="BE1822" s="14">
        <f>SUMIFS(BD$4:BD1822,$AU$4:$AU1822,"="&amp;$AU1822,$AY$4:$AY1822,"="&amp;$AY1822)</f>
        <v>5545</v>
      </c>
      <c r="BF1822" s="25" t="s">
        <v>846</v>
      </c>
      <c r="BG1822" s="14">
        <f t="shared" si="402"/>
        <v>650</v>
      </c>
      <c r="BH1822" s="14">
        <f>SUMIFS(BG$4:BG1822,AU$4:AU1822,"="&amp;AU1822,AY$4:AY1822,"="&amp;AY1822)</f>
        <v>2773</v>
      </c>
      <c r="BI1822" s="25" t="s">
        <v>847</v>
      </c>
      <c r="BJ1822" s="14">
        <f t="shared" si="403"/>
        <v>26000</v>
      </c>
      <c r="BK1822" s="14">
        <f>SUMIFS(BJ$4:BJ1822,$AU$4:$AU1822,"="&amp;$AU1822,$AY$4:$AY1822,"="&amp;$AY1822)</f>
        <v>110900</v>
      </c>
    </row>
    <row r="1823" spans="46:63" ht="16.5" x14ac:dyDescent="0.2">
      <c r="AT1823" s="13">
        <v>1820</v>
      </c>
      <c r="AU1823" s="13">
        <f t="shared" si="395"/>
        <v>23</v>
      </c>
      <c r="AV1823" s="14">
        <f t="shared" si="396"/>
        <v>299806</v>
      </c>
      <c r="AW1823" s="14">
        <f t="shared" si="397"/>
        <v>1102998</v>
      </c>
      <c r="AX1823" s="13" t="s">
        <v>816</v>
      </c>
      <c r="AY1823" s="13">
        <f t="shared" si="398"/>
        <v>6</v>
      </c>
      <c r="AZ1823" s="13" t="s">
        <v>837</v>
      </c>
      <c r="BA1823" s="14">
        <f t="shared" si="399"/>
        <v>9</v>
      </c>
      <c r="BB1823" s="14" t="str">
        <f t="shared" si="400"/>
        <v>SR守护灵魂珠-6 等级-9</v>
      </c>
      <c r="BC1823" s="25" t="s">
        <v>43</v>
      </c>
      <c r="BD1823" s="14">
        <f t="shared" si="401"/>
        <v>1500</v>
      </c>
      <c r="BE1823" s="14">
        <f>SUMIFS(BD$4:BD1823,$AU$4:$AU1823,"="&amp;$AU1823,$AY$4:$AY1823,"="&amp;$AY1823)</f>
        <v>7045</v>
      </c>
      <c r="BF1823" s="25" t="s">
        <v>846</v>
      </c>
      <c r="BG1823" s="14">
        <f t="shared" si="402"/>
        <v>750</v>
      </c>
      <c r="BH1823" s="14">
        <f>SUMIFS(BG$4:BG1823,AU$4:AU1823,"="&amp;AU1823,AY$4:AY1823,"="&amp;AY1823)</f>
        <v>3523</v>
      </c>
      <c r="BI1823" s="25" t="s">
        <v>847</v>
      </c>
      <c r="BJ1823" s="14">
        <f t="shared" si="403"/>
        <v>30000</v>
      </c>
      <c r="BK1823" s="14">
        <f>SUMIFS(BJ$4:BJ1823,$AU$4:$AU1823,"="&amp;$AU1823,$AY$4:$AY1823,"="&amp;$AY1823)</f>
        <v>140900</v>
      </c>
    </row>
    <row r="1824" spans="46:63" ht="16.5" x14ac:dyDescent="0.2">
      <c r="AT1824" s="13">
        <v>1821</v>
      </c>
      <c r="AU1824" s="13">
        <f t="shared" si="395"/>
        <v>23</v>
      </c>
      <c r="AV1824" s="14">
        <f t="shared" si="396"/>
        <v>299807</v>
      </c>
      <c r="AW1824" s="14">
        <f t="shared" si="397"/>
        <v>1102998</v>
      </c>
      <c r="AX1824" s="13" t="s">
        <v>816</v>
      </c>
      <c r="AY1824" s="13">
        <f t="shared" si="398"/>
        <v>7</v>
      </c>
      <c r="AZ1824" s="13" t="s">
        <v>837</v>
      </c>
      <c r="BA1824" s="14">
        <f t="shared" si="399"/>
        <v>0</v>
      </c>
      <c r="BB1824" s="14" t="str">
        <f t="shared" si="400"/>
        <v>SR守护灵魂珠-7 等级-0</v>
      </c>
      <c r="BC1824" s="25" t="s">
        <v>43</v>
      </c>
      <c r="BD1824" s="14">
        <f t="shared" si="401"/>
        <v>0</v>
      </c>
      <c r="BE1824" s="14">
        <f>SUMIFS(BD$4:BD1824,$AU$4:$AU1824,"="&amp;$AU1824,$AY$4:$AY1824,"="&amp;$AY1824)</f>
        <v>0</v>
      </c>
      <c r="BF1824" s="25" t="s">
        <v>846</v>
      </c>
      <c r="BG1824" s="14">
        <f t="shared" si="402"/>
        <v>0</v>
      </c>
      <c r="BH1824" s="14">
        <f>SUMIFS(BG$4:BG1824,AU$4:AU1824,"="&amp;AU1824,AY$4:AY1824,"="&amp;AY1824)</f>
        <v>0</v>
      </c>
      <c r="BI1824" s="25" t="s">
        <v>847</v>
      </c>
      <c r="BJ1824" s="14">
        <f t="shared" si="403"/>
        <v>0</v>
      </c>
      <c r="BK1824" s="14">
        <f>SUMIFS(BJ$4:BJ1824,$AU$4:$AU1824,"="&amp;$AU1824,$AY$4:$AY1824,"="&amp;$AY1824)</f>
        <v>0</v>
      </c>
    </row>
    <row r="1825" spans="46:63" ht="16.5" x14ac:dyDescent="0.2">
      <c r="AT1825" s="13">
        <v>1822</v>
      </c>
      <c r="AU1825" s="13">
        <f t="shared" si="395"/>
        <v>23</v>
      </c>
      <c r="AV1825" s="14">
        <f t="shared" si="396"/>
        <v>299807</v>
      </c>
      <c r="AW1825" s="14">
        <f t="shared" si="397"/>
        <v>1102998</v>
      </c>
      <c r="AX1825" s="13" t="s">
        <v>816</v>
      </c>
      <c r="AY1825" s="13">
        <f t="shared" si="398"/>
        <v>7</v>
      </c>
      <c r="AZ1825" s="13" t="s">
        <v>837</v>
      </c>
      <c r="BA1825" s="14">
        <f t="shared" si="399"/>
        <v>1</v>
      </c>
      <c r="BB1825" s="14" t="str">
        <f t="shared" si="400"/>
        <v>SR守护灵魂珠-7 等级-1</v>
      </c>
      <c r="BC1825" s="25" t="s">
        <v>43</v>
      </c>
      <c r="BD1825" s="14">
        <f t="shared" si="401"/>
        <v>240</v>
      </c>
      <c r="BE1825" s="14">
        <f>SUMIFS(BD$4:BD1825,$AU$4:$AU1825,"="&amp;$AU1825,$AY$4:$AY1825,"="&amp;$AY1825)</f>
        <v>240</v>
      </c>
      <c r="BF1825" s="25" t="s">
        <v>846</v>
      </c>
      <c r="BG1825" s="14">
        <f t="shared" si="402"/>
        <v>120</v>
      </c>
      <c r="BH1825" s="14">
        <f>SUMIFS(BG$4:BG1825,AU$4:AU1825,"="&amp;AU1825,AY$4:AY1825,"="&amp;AY1825)</f>
        <v>120</v>
      </c>
      <c r="BI1825" s="25" t="s">
        <v>847</v>
      </c>
      <c r="BJ1825" s="14">
        <f t="shared" si="403"/>
        <v>4800</v>
      </c>
      <c r="BK1825" s="14">
        <f>SUMIFS(BJ$4:BJ1825,$AU$4:$AU1825,"="&amp;$AU1825,$AY$4:$AY1825,"="&amp;$AY1825)</f>
        <v>4800</v>
      </c>
    </row>
    <row r="1826" spans="46:63" ht="16.5" x14ac:dyDescent="0.2">
      <c r="AT1826" s="13">
        <v>1823</v>
      </c>
      <c r="AU1826" s="13">
        <f t="shared" si="395"/>
        <v>23</v>
      </c>
      <c r="AV1826" s="14">
        <f t="shared" si="396"/>
        <v>299807</v>
      </c>
      <c r="AW1826" s="14">
        <f t="shared" si="397"/>
        <v>1102998</v>
      </c>
      <c r="AX1826" s="13" t="s">
        <v>816</v>
      </c>
      <c r="AY1826" s="13">
        <f t="shared" si="398"/>
        <v>7</v>
      </c>
      <c r="AZ1826" s="13" t="s">
        <v>837</v>
      </c>
      <c r="BA1826" s="14">
        <f t="shared" si="399"/>
        <v>2</v>
      </c>
      <c r="BB1826" s="14" t="str">
        <f t="shared" si="400"/>
        <v>SR守护灵魂珠-7 等级-2</v>
      </c>
      <c r="BC1826" s="25" t="s">
        <v>43</v>
      </c>
      <c r="BD1826" s="14">
        <f t="shared" si="401"/>
        <v>360</v>
      </c>
      <c r="BE1826" s="14">
        <f>SUMIFS(BD$4:BD1826,$AU$4:$AU1826,"="&amp;$AU1826,$AY$4:$AY1826,"="&amp;$AY1826)</f>
        <v>600</v>
      </c>
      <c r="BF1826" s="25" t="s">
        <v>846</v>
      </c>
      <c r="BG1826" s="14">
        <f t="shared" si="402"/>
        <v>180</v>
      </c>
      <c r="BH1826" s="14">
        <f>SUMIFS(BG$4:BG1826,AU$4:AU1826,"="&amp;AU1826,AY$4:AY1826,"="&amp;AY1826)</f>
        <v>300</v>
      </c>
      <c r="BI1826" s="25" t="s">
        <v>847</v>
      </c>
      <c r="BJ1826" s="14">
        <f t="shared" si="403"/>
        <v>7200</v>
      </c>
      <c r="BK1826" s="14">
        <f>SUMIFS(BJ$4:BJ1826,$AU$4:$AU1826,"="&amp;$AU1826,$AY$4:$AY1826,"="&amp;$AY1826)</f>
        <v>12000</v>
      </c>
    </row>
    <row r="1827" spans="46:63" ht="16.5" x14ac:dyDescent="0.2">
      <c r="AT1827" s="13">
        <v>1824</v>
      </c>
      <c r="AU1827" s="13">
        <f t="shared" si="395"/>
        <v>23</v>
      </c>
      <c r="AV1827" s="14">
        <f t="shared" si="396"/>
        <v>299807</v>
      </c>
      <c r="AW1827" s="14">
        <f t="shared" si="397"/>
        <v>1102998</v>
      </c>
      <c r="AX1827" s="13" t="s">
        <v>816</v>
      </c>
      <c r="AY1827" s="13">
        <f t="shared" si="398"/>
        <v>7</v>
      </c>
      <c r="AZ1827" s="13" t="s">
        <v>837</v>
      </c>
      <c r="BA1827" s="14">
        <f t="shared" si="399"/>
        <v>3</v>
      </c>
      <c r="BB1827" s="14" t="str">
        <f t="shared" si="400"/>
        <v>SR守护灵魂珠-7 等级-3</v>
      </c>
      <c r="BC1827" s="25" t="s">
        <v>43</v>
      </c>
      <c r="BD1827" s="14">
        <f t="shared" si="401"/>
        <v>480</v>
      </c>
      <c r="BE1827" s="14">
        <f>SUMIFS(BD$4:BD1827,$AU$4:$AU1827,"="&amp;$AU1827,$AY$4:$AY1827,"="&amp;$AY1827)</f>
        <v>1080</v>
      </c>
      <c r="BF1827" s="25" t="s">
        <v>846</v>
      </c>
      <c r="BG1827" s="14">
        <f t="shared" si="402"/>
        <v>240</v>
      </c>
      <c r="BH1827" s="14">
        <f>SUMIFS(BG$4:BG1827,AU$4:AU1827,"="&amp;AU1827,AY$4:AY1827,"="&amp;AY1827)</f>
        <v>540</v>
      </c>
      <c r="BI1827" s="25" t="s">
        <v>847</v>
      </c>
      <c r="BJ1827" s="14">
        <f t="shared" si="403"/>
        <v>9600</v>
      </c>
      <c r="BK1827" s="14">
        <f>SUMIFS(BJ$4:BJ1827,$AU$4:$AU1827,"="&amp;$AU1827,$AY$4:$AY1827,"="&amp;$AY1827)</f>
        <v>21600</v>
      </c>
    </row>
    <row r="1828" spans="46:63" ht="16.5" x14ac:dyDescent="0.2">
      <c r="AT1828" s="13">
        <v>1825</v>
      </c>
      <c r="AU1828" s="13">
        <f t="shared" si="395"/>
        <v>23</v>
      </c>
      <c r="AV1828" s="14">
        <f t="shared" si="396"/>
        <v>299807</v>
      </c>
      <c r="AW1828" s="14">
        <f t="shared" si="397"/>
        <v>1102998</v>
      </c>
      <c r="AX1828" s="13" t="s">
        <v>816</v>
      </c>
      <c r="AY1828" s="13">
        <f t="shared" si="398"/>
        <v>7</v>
      </c>
      <c r="AZ1828" s="13" t="s">
        <v>837</v>
      </c>
      <c r="BA1828" s="14">
        <f t="shared" si="399"/>
        <v>4</v>
      </c>
      <c r="BB1828" s="14" t="str">
        <f t="shared" si="400"/>
        <v>SR守护灵魂珠-7 等级-4</v>
      </c>
      <c r="BC1828" s="25" t="s">
        <v>43</v>
      </c>
      <c r="BD1828" s="14">
        <f t="shared" si="401"/>
        <v>720</v>
      </c>
      <c r="BE1828" s="14">
        <f>SUMIFS(BD$4:BD1828,$AU$4:$AU1828,"="&amp;$AU1828,$AY$4:$AY1828,"="&amp;$AY1828)</f>
        <v>1800</v>
      </c>
      <c r="BF1828" s="25" t="s">
        <v>846</v>
      </c>
      <c r="BG1828" s="14">
        <f t="shared" si="402"/>
        <v>360</v>
      </c>
      <c r="BH1828" s="14">
        <f>SUMIFS(BG$4:BG1828,AU$4:AU1828,"="&amp;AU1828,AY$4:AY1828,"="&amp;AY1828)</f>
        <v>900</v>
      </c>
      <c r="BI1828" s="25" t="s">
        <v>847</v>
      </c>
      <c r="BJ1828" s="14">
        <f t="shared" si="403"/>
        <v>14400</v>
      </c>
      <c r="BK1828" s="14">
        <f>SUMIFS(BJ$4:BJ1828,$AU$4:$AU1828,"="&amp;$AU1828,$AY$4:$AY1828,"="&amp;$AY1828)</f>
        <v>36000</v>
      </c>
    </row>
    <row r="1829" spans="46:63" ht="16.5" x14ac:dyDescent="0.2">
      <c r="AT1829" s="13">
        <v>1826</v>
      </c>
      <c r="AU1829" s="13">
        <f t="shared" si="395"/>
        <v>23</v>
      </c>
      <c r="AV1829" s="14">
        <f t="shared" si="396"/>
        <v>299807</v>
      </c>
      <c r="AW1829" s="14">
        <f t="shared" si="397"/>
        <v>1102998</v>
      </c>
      <c r="AX1829" s="13" t="s">
        <v>816</v>
      </c>
      <c r="AY1829" s="13">
        <f t="shared" si="398"/>
        <v>7</v>
      </c>
      <c r="AZ1829" s="13" t="s">
        <v>837</v>
      </c>
      <c r="BA1829" s="14">
        <f t="shared" si="399"/>
        <v>5</v>
      </c>
      <c r="BB1829" s="14" t="str">
        <f t="shared" si="400"/>
        <v>SR守护灵魂珠-7 等级-5</v>
      </c>
      <c r="BC1829" s="25" t="s">
        <v>43</v>
      </c>
      <c r="BD1829" s="14">
        <f t="shared" si="401"/>
        <v>960</v>
      </c>
      <c r="BE1829" s="14">
        <f>SUMIFS(BD$4:BD1829,$AU$4:$AU1829,"="&amp;$AU1829,$AY$4:$AY1829,"="&amp;$AY1829)</f>
        <v>2760</v>
      </c>
      <c r="BF1829" s="25" t="s">
        <v>846</v>
      </c>
      <c r="BG1829" s="14">
        <f t="shared" si="402"/>
        <v>480</v>
      </c>
      <c r="BH1829" s="14">
        <f>SUMIFS(BG$4:BG1829,AU$4:AU1829,"="&amp;AU1829,AY$4:AY1829,"="&amp;AY1829)</f>
        <v>1380</v>
      </c>
      <c r="BI1829" s="25" t="s">
        <v>847</v>
      </c>
      <c r="BJ1829" s="14">
        <f t="shared" si="403"/>
        <v>19200</v>
      </c>
      <c r="BK1829" s="14">
        <f>SUMIFS(BJ$4:BJ1829,$AU$4:$AU1829,"="&amp;$AU1829,$AY$4:$AY1829,"="&amp;$AY1829)</f>
        <v>55200</v>
      </c>
    </row>
    <row r="1830" spans="46:63" ht="16.5" x14ac:dyDescent="0.2">
      <c r="AT1830" s="13">
        <v>1827</v>
      </c>
      <c r="AU1830" s="13">
        <f t="shared" si="395"/>
        <v>23</v>
      </c>
      <c r="AV1830" s="14">
        <f t="shared" si="396"/>
        <v>299807</v>
      </c>
      <c r="AW1830" s="14">
        <f t="shared" si="397"/>
        <v>1102998</v>
      </c>
      <c r="AX1830" s="13" t="s">
        <v>816</v>
      </c>
      <c r="AY1830" s="13">
        <f t="shared" si="398"/>
        <v>7</v>
      </c>
      <c r="AZ1830" s="13" t="s">
        <v>837</v>
      </c>
      <c r="BA1830" s="14">
        <f t="shared" si="399"/>
        <v>6</v>
      </c>
      <c r="BB1830" s="14" t="str">
        <f t="shared" si="400"/>
        <v>SR守护灵魂珠-7 等级-6</v>
      </c>
      <c r="BC1830" s="25" t="s">
        <v>43</v>
      </c>
      <c r="BD1830" s="14">
        <f t="shared" si="401"/>
        <v>1200</v>
      </c>
      <c r="BE1830" s="14">
        <f>SUMIFS(BD$4:BD1830,$AU$4:$AU1830,"="&amp;$AU1830,$AY$4:$AY1830,"="&amp;$AY1830)</f>
        <v>3960</v>
      </c>
      <c r="BF1830" s="25" t="s">
        <v>846</v>
      </c>
      <c r="BG1830" s="14">
        <f t="shared" si="402"/>
        <v>600</v>
      </c>
      <c r="BH1830" s="14">
        <f>SUMIFS(BG$4:BG1830,AU$4:AU1830,"="&amp;AU1830,AY$4:AY1830,"="&amp;AY1830)</f>
        <v>1980</v>
      </c>
      <c r="BI1830" s="25" t="s">
        <v>847</v>
      </c>
      <c r="BJ1830" s="14">
        <f t="shared" si="403"/>
        <v>24000</v>
      </c>
      <c r="BK1830" s="14">
        <f>SUMIFS(BJ$4:BJ1830,$AU$4:$AU1830,"="&amp;$AU1830,$AY$4:$AY1830,"="&amp;$AY1830)</f>
        <v>79200</v>
      </c>
    </row>
    <row r="1831" spans="46:63" ht="16.5" x14ac:dyDescent="0.2">
      <c r="AT1831" s="13">
        <v>1828</v>
      </c>
      <c r="AU1831" s="13">
        <f t="shared" si="395"/>
        <v>23</v>
      </c>
      <c r="AV1831" s="14">
        <f t="shared" si="396"/>
        <v>299807</v>
      </c>
      <c r="AW1831" s="14">
        <f t="shared" si="397"/>
        <v>1102998</v>
      </c>
      <c r="AX1831" s="13" t="s">
        <v>816</v>
      </c>
      <c r="AY1831" s="13">
        <f t="shared" si="398"/>
        <v>7</v>
      </c>
      <c r="AZ1831" s="13" t="s">
        <v>837</v>
      </c>
      <c r="BA1831" s="14">
        <f t="shared" si="399"/>
        <v>7</v>
      </c>
      <c r="BB1831" s="14" t="str">
        <f t="shared" si="400"/>
        <v>SR守护灵魂珠-7 等级-7</v>
      </c>
      <c r="BC1831" s="25" t="s">
        <v>43</v>
      </c>
      <c r="BD1831" s="14">
        <f t="shared" si="401"/>
        <v>1440</v>
      </c>
      <c r="BE1831" s="14">
        <f>SUMIFS(BD$4:BD1831,$AU$4:$AU1831,"="&amp;$AU1831,$AY$4:$AY1831,"="&amp;$AY1831)</f>
        <v>5400</v>
      </c>
      <c r="BF1831" s="25" t="s">
        <v>846</v>
      </c>
      <c r="BG1831" s="14">
        <f t="shared" si="402"/>
        <v>720</v>
      </c>
      <c r="BH1831" s="14">
        <f>SUMIFS(BG$4:BG1831,AU$4:AU1831,"="&amp;AU1831,AY$4:AY1831,"="&amp;AY1831)</f>
        <v>2700</v>
      </c>
      <c r="BI1831" s="25" t="s">
        <v>847</v>
      </c>
      <c r="BJ1831" s="14">
        <f t="shared" si="403"/>
        <v>28800</v>
      </c>
      <c r="BK1831" s="14">
        <f>SUMIFS(BJ$4:BJ1831,$AU$4:$AU1831,"="&amp;$AU1831,$AY$4:$AY1831,"="&amp;$AY1831)</f>
        <v>108000</v>
      </c>
    </row>
    <row r="1832" spans="46:63" ht="16.5" x14ac:dyDescent="0.2">
      <c r="AT1832" s="13">
        <v>1829</v>
      </c>
      <c r="AU1832" s="13">
        <f t="shared" si="395"/>
        <v>23</v>
      </c>
      <c r="AV1832" s="14">
        <f t="shared" si="396"/>
        <v>299807</v>
      </c>
      <c r="AW1832" s="14">
        <f t="shared" si="397"/>
        <v>1102998</v>
      </c>
      <c r="AX1832" s="13" t="s">
        <v>816</v>
      </c>
      <c r="AY1832" s="13">
        <f t="shared" si="398"/>
        <v>7</v>
      </c>
      <c r="AZ1832" s="13" t="s">
        <v>837</v>
      </c>
      <c r="BA1832" s="14">
        <f t="shared" si="399"/>
        <v>8</v>
      </c>
      <c r="BB1832" s="14" t="str">
        <f t="shared" si="400"/>
        <v>SR守护灵魂珠-7 等级-8</v>
      </c>
      <c r="BC1832" s="25" t="s">
        <v>43</v>
      </c>
      <c r="BD1832" s="14">
        <f t="shared" si="401"/>
        <v>1680</v>
      </c>
      <c r="BE1832" s="14">
        <f>SUMIFS(BD$4:BD1832,$AU$4:$AU1832,"="&amp;$AU1832,$AY$4:$AY1832,"="&amp;$AY1832)</f>
        <v>7080</v>
      </c>
      <c r="BF1832" s="25" t="s">
        <v>846</v>
      </c>
      <c r="BG1832" s="14">
        <f t="shared" si="402"/>
        <v>840</v>
      </c>
      <c r="BH1832" s="14">
        <f>SUMIFS(BG$4:BG1832,AU$4:AU1832,"="&amp;AU1832,AY$4:AY1832,"="&amp;AY1832)</f>
        <v>3540</v>
      </c>
      <c r="BI1832" s="25" t="s">
        <v>847</v>
      </c>
      <c r="BJ1832" s="14">
        <f t="shared" si="403"/>
        <v>33600</v>
      </c>
      <c r="BK1832" s="14">
        <f>SUMIFS(BJ$4:BJ1832,$AU$4:$AU1832,"="&amp;$AU1832,$AY$4:$AY1832,"="&amp;$AY1832)</f>
        <v>141600</v>
      </c>
    </row>
    <row r="1833" spans="46:63" ht="16.5" x14ac:dyDescent="0.2">
      <c r="AT1833" s="13">
        <v>1830</v>
      </c>
      <c r="AU1833" s="13">
        <f t="shared" si="395"/>
        <v>23</v>
      </c>
      <c r="AV1833" s="14">
        <f t="shared" si="396"/>
        <v>299807</v>
      </c>
      <c r="AW1833" s="14">
        <f t="shared" si="397"/>
        <v>1102998</v>
      </c>
      <c r="AX1833" s="13" t="s">
        <v>816</v>
      </c>
      <c r="AY1833" s="13">
        <f t="shared" si="398"/>
        <v>7</v>
      </c>
      <c r="AZ1833" s="13" t="s">
        <v>837</v>
      </c>
      <c r="BA1833" s="14">
        <f t="shared" si="399"/>
        <v>9</v>
      </c>
      <c r="BB1833" s="14" t="str">
        <f t="shared" si="400"/>
        <v>SR守护灵魂珠-7 等级-9</v>
      </c>
      <c r="BC1833" s="25" t="s">
        <v>43</v>
      </c>
      <c r="BD1833" s="14">
        <f t="shared" si="401"/>
        <v>1920</v>
      </c>
      <c r="BE1833" s="14">
        <f>SUMIFS(BD$4:BD1833,$AU$4:$AU1833,"="&amp;$AU1833,$AY$4:$AY1833,"="&amp;$AY1833)</f>
        <v>9000</v>
      </c>
      <c r="BF1833" s="25" t="s">
        <v>846</v>
      </c>
      <c r="BG1833" s="14">
        <f t="shared" si="402"/>
        <v>960</v>
      </c>
      <c r="BH1833" s="14">
        <f>SUMIFS(BG$4:BG1833,AU$4:AU1833,"="&amp;AU1833,AY$4:AY1833,"="&amp;AY1833)</f>
        <v>4500</v>
      </c>
      <c r="BI1833" s="25" t="s">
        <v>847</v>
      </c>
      <c r="BJ1833" s="14">
        <f t="shared" si="403"/>
        <v>38400</v>
      </c>
      <c r="BK1833" s="14">
        <f>SUMIFS(BJ$4:BJ1833,$AU$4:$AU1833,"="&amp;$AU1833,$AY$4:$AY1833,"="&amp;$AY1833)</f>
        <v>180000</v>
      </c>
    </row>
    <row r="1834" spans="46:63" ht="16.5" x14ac:dyDescent="0.2">
      <c r="AT1834" s="13">
        <v>1831</v>
      </c>
      <c r="AU1834" s="13">
        <f t="shared" si="395"/>
        <v>23</v>
      </c>
      <c r="AV1834" s="14">
        <f t="shared" si="396"/>
        <v>299808</v>
      </c>
      <c r="AW1834" s="14">
        <f t="shared" si="397"/>
        <v>1102998</v>
      </c>
      <c r="AX1834" s="13" t="s">
        <v>816</v>
      </c>
      <c r="AY1834" s="13">
        <f t="shared" si="398"/>
        <v>8</v>
      </c>
      <c r="AZ1834" s="13" t="s">
        <v>837</v>
      </c>
      <c r="BA1834" s="14">
        <f t="shared" si="399"/>
        <v>0</v>
      </c>
      <c r="BB1834" s="14" t="str">
        <f t="shared" si="400"/>
        <v>SR守护灵魂珠-8 等级-0</v>
      </c>
      <c r="BC1834" s="25" t="s">
        <v>43</v>
      </c>
      <c r="BD1834" s="14">
        <f t="shared" si="401"/>
        <v>0</v>
      </c>
      <c r="BE1834" s="14">
        <f>SUMIFS(BD$4:BD1834,$AU$4:$AU1834,"="&amp;$AU1834,$AY$4:$AY1834,"="&amp;$AY1834)</f>
        <v>0</v>
      </c>
      <c r="BF1834" s="25" t="s">
        <v>846</v>
      </c>
      <c r="BG1834" s="14">
        <f t="shared" si="402"/>
        <v>0</v>
      </c>
      <c r="BH1834" s="14">
        <f>SUMIFS(BG$4:BG1834,AU$4:AU1834,"="&amp;AU1834,AY$4:AY1834,"="&amp;AY1834)</f>
        <v>0</v>
      </c>
      <c r="BI1834" s="25" t="s">
        <v>847</v>
      </c>
      <c r="BJ1834" s="14">
        <f t="shared" si="403"/>
        <v>0</v>
      </c>
      <c r="BK1834" s="14">
        <f>SUMIFS(BJ$4:BJ1834,$AU$4:$AU1834,"="&amp;$AU1834,$AY$4:$AY1834,"="&amp;$AY1834)</f>
        <v>0</v>
      </c>
    </row>
    <row r="1835" spans="46:63" ht="16.5" x14ac:dyDescent="0.2">
      <c r="AT1835" s="13">
        <v>1832</v>
      </c>
      <c r="AU1835" s="13">
        <f t="shared" si="395"/>
        <v>23</v>
      </c>
      <c r="AV1835" s="14">
        <f t="shared" si="396"/>
        <v>299808</v>
      </c>
      <c r="AW1835" s="14">
        <f t="shared" si="397"/>
        <v>1102998</v>
      </c>
      <c r="AX1835" s="13" t="s">
        <v>816</v>
      </c>
      <c r="AY1835" s="13">
        <f t="shared" si="398"/>
        <v>8</v>
      </c>
      <c r="AZ1835" s="13" t="s">
        <v>837</v>
      </c>
      <c r="BA1835" s="14">
        <f t="shared" si="399"/>
        <v>1</v>
      </c>
      <c r="BB1835" s="14" t="str">
        <f t="shared" si="400"/>
        <v>SR守护灵魂珠-8 等级-1</v>
      </c>
      <c r="BC1835" s="25" t="s">
        <v>43</v>
      </c>
      <c r="BD1835" s="14">
        <f t="shared" si="401"/>
        <v>320</v>
      </c>
      <c r="BE1835" s="14">
        <f>SUMIFS(BD$4:BD1835,$AU$4:$AU1835,"="&amp;$AU1835,$AY$4:$AY1835,"="&amp;$AY1835)</f>
        <v>320</v>
      </c>
      <c r="BF1835" s="25" t="s">
        <v>846</v>
      </c>
      <c r="BG1835" s="14">
        <f t="shared" si="402"/>
        <v>160</v>
      </c>
      <c r="BH1835" s="14">
        <f>SUMIFS(BG$4:BG1835,AU$4:AU1835,"="&amp;AU1835,AY$4:AY1835,"="&amp;AY1835)</f>
        <v>160</v>
      </c>
      <c r="BI1835" s="25" t="s">
        <v>847</v>
      </c>
      <c r="BJ1835" s="14">
        <f t="shared" si="403"/>
        <v>6400</v>
      </c>
      <c r="BK1835" s="14">
        <f>SUMIFS(BJ$4:BJ1835,$AU$4:$AU1835,"="&amp;$AU1835,$AY$4:$AY1835,"="&amp;$AY1835)</f>
        <v>6400</v>
      </c>
    </row>
    <row r="1836" spans="46:63" ht="16.5" x14ac:dyDescent="0.2">
      <c r="AT1836" s="13">
        <v>1833</v>
      </c>
      <c r="AU1836" s="13">
        <f t="shared" si="395"/>
        <v>23</v>
      </c>
      <c r="AV1836" s="14">
        <f t="shared" si="396"/>
        <v>299808</v>
      </c>
      <c r="AW1836" s="14">
        <f t="shared" si="397"/>
        <v>1102998</v>
      </c>
      <c r="AX1836" s="13" t="s">
        <v>816</v>
      </c>
      <c r="AY1836" s="13">
        <f t="shared" si="398"/>
        <v>8</v>
      </c>
      <c r="AZ1836" s="13" t="s">
        <v>837</v>
      </c>
      <c r="BA1836" s="14">
        <f t="shared" si="399"/>
        <v>2</v>
      </c>
      <c r="BB1836" s="14" t="str">
        <f t="shared" si="400"/>
        <v>SR守护灵魂珠-8 等级-2</v>
      </c>
      <c r="BC1836" s="25" t="s">
        <v>43</v>
      </c>
      <c r="BD1836" s="14">
        <f t="shared" si="401"/>
        <v>480</v>
      </c>
      <c r="BE1836" s="14">
        <f>SUMIFS(BD$4:BD1836,$AU$4:$AU1836,"="&amp;$AU1836,$AY$4:$AY1836,"="&amp;$AY1836)</f>
        <v>800</v>
      </c>
      <c r="BF1836" s="25" t="s">
        <v>846</v>
      </c>
      <c r="BG1836" s="14">
        <f t="shared" si="402"/>
        <v>240</v>
      </c>
      <c r="BH1836" s="14">
        <f>SUMIFS(BG$4:BG1836,AU$4:AU1836,"="&amp;AU1836,AY$4:AY1836,"="&amp;AY1836)</f>
        <v>400</v>
      </c>
      <c r="BI1836" s="25" t="s">
        <v>847</v>
      </c>
      <c r="BJ1836" s="14">
        <f t="shared" si="403"/>
        <v>9600</v>
      </c>
      <c r="BK1836" s="14">
        <f>SUMIFS(BJ$4:BJ1836,$AU$4:$AU1836,"="&amp;$AU1836,$AY$4:$AY1836,"="&amp;$AY1836)</f>
        <v>16000</v>
      </c>
    </row>
    <row r="1837" spans="46:63" ht="16.5" x14ac:dyDescent="0.2">
      <c r="AT1837" s="13">
        <v>1834</v>
      </c>
      <c r="AU1837" s="13">
        <f t="shared" si="395"/>
        <v>23</v>
      </c>
      <c r="AV1837" s="14">
        <f t="shared" si="396"/>
        <v>299808</v>
      </c>
      <c r="AW1837" s="14">
        <f t="shared" si="397"/>
        <v>1102998</v>
      </c>
      <c r="AX1837" s="13" t="s">
        <v>816</v>
      </c>
      <c r="AY1837" s="13">
        <f t="shared" si="398"/>
        <v>8</v>
      </c>
      <c r="AZ1837" s="13" t="s">
        <v>837</v>
      </c>
      <c r="BA1837" s="14">
        <f t="shared" si="399"/>
        <v>3</v>
      </c>
      <c r="BB1837" s="14" t="str">
        <f t="shared" si="400"/>
        <v>SR守护灵魂珠-8 等级-3</v>
      </c>
      <c r="BC1837" s="25" t="s">
        <v>43</v>
      </c>
      <c r="BD1837" s="14">
        <f t="shared" si="401"/>
        <v>640</v>
      </c>
      <c r="BE1837" s="14">
        <f>SUMIFS(BD$4:BD1837,$AU$4:$AU1837,"="&amp;$AU1837,$AY$4:$AY1837,"="&amp;$AY1837)</f>
        <v>1440</v>
      </c>
      <c r="BF1837" s="25" t="s">
        <v>846</v>
      </c>
      <c r="BG1837" s="14">
        <f t="shared" si="402"/>
        <v>320</v>
      </c>
      <c r="BH1837" s="14">
        <f>SUMIFS(BG$4:BG1837,AU$4:AU1837,"="&amp;AU1837,AY$4:AY1837,"="&amp;AY1837)</f>
        <v>720</v>
      </c>
      <c r="BI1837" s="25" t="s">
        <v>847</v>
      </c>
      <c r="BJ1837" s="14">
        <f t="shared" si="403"/>
        <v>12800</v>
      </c>
      <c r="BK1837" s="14">
        <f>SUMIFS(BJ$4:BJ1837,$AU$4:$AU1837,"="&amp;$AU1837,$AY$4:$AY1837,"="&amp;$AY1837)</f>
        <v>28800</v>
      </c>
    </row>
    <row r="1838" spans="46:63" ht="16.5" x14ac:dyDescent="0.2">
      <c r="AT1838" s="13">
        <v>1835</v>
      </c>
      <c r="AU1838" s="13">
        <f t="shared" si="395"/>
        <v>23</v>
      </c>
      <c r="AV1838" s="14">
        <f t="shared" si="396"/>
        <v>299808</v>
      </c>
      <c r="AW1838" s="14">
        <f t="shared" si="397"/>
        <v>1102998</v>
      </c>
      <c r="AX1838" s="13" t="s">
        <v>816</v>
      </c>
      <c r="AY1838" s="13">
        <f t="shared" si="398"/>
        <v>8</v>
      </c>
      <c r="AZ1838" s="13" t="s">
        <v>837</v>
      </c>
      <c r="BA1838" s="14">
        <f t="shared" si="399"/>
        <v>4</v>
      </c>
      <c r="BB1838" s="14" t="str">
        <f t="shared" si="400"/>
        <v>SR守护灵魂珠-8 等级-4</v>
      </c>
      <c r="BC1838" s="25" t="s">
        <v>43</v>
      </c>
      <c r="BD1838" s="14">
        <f t="shared" si="401"/>
        <v>960</v>
      </c>
      <c r="BE1838" s="14">
        <f>SUMIFS(BD$4:BD1838,$AU$4:$AU1838,"="&amp;$AU1838,$AY$4:$AY1838,"="&amp;$AY1838)</f>
        <v>2400</v>
      </c>
      <c r="BF1838" s="25" t="s">
        <v>846</v>
      </c>
      <c r="BG1838" s="14">
        <f t="shared" si="402"/>
        <v>480</v>
      </c>
      <c r="BH1838" s="14">
        <f>SUMIFS(BG$4:BG1838,AU$4:AU1838,"="&amp;AU1838,AY$4:AY1838,"="&amp;AY1838)</f>
        <v>1200</v>
      </c>
      <c r="BI1838" s="25" t="s">
        <v>847</v>
      </c>
      <c r="BJ1838" s="14">
        <f t="shared" si="403"/>
        <v>19200</v>
      </c>
      <c r="BK1838" s="14">
        <f>SUMIFS(BJ$4:BJ1838,$AU$4:$AU1838,"="&amp;$AU1838,$AY$4:$AY1838,"="&amp;$AY1838)</f>
        <v>48000</v>
      </c>
    </row>
    <row r="1839" spans="46:63" ht="16.5" x14ac:dyDescent="0.2">
      <c r="AT1839" s="13">
        <v>1836</v>
      </c>
      <c r="AU1839" s="13">
        <f t="shared" si="395"/>
        <v>23</v>
      </c>
      <c r="AV1839" s="14">
        <f t="shared" si="396"/>
        <v>299808</v>
      </c>
      <c r="AW1839" s="14">
        <f t="shared" si="397"/>
        <v>1102998</v>
      </c>
      <c r="AX1839" s="13" t="s">
        <v>816</v>
      </c>
      <c r="AY1839" s="13">
        <f t="shared" si="398"/>
        <v>8</v>
      </c>
      <c r="AZ1839" s="13" t="s">
        <v>837</v>
      </c>
      <c r="BA1839" s="14">
        <f t="shared" si="399"/>
        <v>5</v>
      </c>
      <c r="BB1839" s="14" t="str">
        <f t="shared" si="400"/>
        <v>SR守护灵魂珠-8 等级-5</v>
      </c>
      <c r="BC1839" s="25" t="s">
        <v>43</v>
      </c>
      <c r="BD1839" s="14">
        <f t="shared" si="401"/>
        <v>1280</v>
      </c>
      <c r="BE1839" s="14">
        <f>SUMIFS(BD$4:BD1839,$AU$4:$AU1839,"="&amp;$AU1839,$AY$4:$AY1839,"="&amp;$AY1839)</f>
        <v>3680</v>
      </c>
      <c r="BF1839" s="25" t="s">
        <v>846</v>
      </c>
      <c r="BG1839" s="14">
        <f t="shared" si="402"/>
        <v>640</v>
      </c>
      <c r="BH1839" s="14">
        <f>SUMIFS(BG$4:BG1839,AU$4:AU1839,"="&amp;AU1839,AY$4:AY1839,"="&amp;AY1839)</f>
        <v>1840</v>
      </c>
      <c r="BI1839" s="25" t="s">
        <v>847</v>
      </c>
      <c r="BJ1839" s="14">
        <f t="shared" si="403"/>
        <v>25600</v>
      </c>
      <c r="BK1839" s="14">
        <f>SUMIFS(BJ$4:BJ1839,$AU$4:$AU1839,"="&amp;$AU1839,$AY$4:$AY1839,"="&amp;$AY1839)</f>
        <v>73600</v>
      </c>
    </row>
    <row r="1840" spans="46:63" ht="16.5" x14ac:dyDescent="0.2">
      <c r="AT1840" s="13">
        <v>1837</v>
      </c>
      <c r="AU1840" s="13">
        <f t="shared" si="395"/>
        <v>23</v>
      </c>
      <c r="AV1840" s="14">
        <f t="shared" si="396"/>
        <v>299808</v>
      </c>
      <c r="AW1840" s="14">
        <f t="shared" si="397"/>
        <v>1102998</v>
      </c>
      <c r="AX1840" s="13" t="s">
        <v>816</v>
      </c>
      <c r="AY1840" s="13">
        <f t="shared" si="398"/>
        <v>8</v>
      </c>
      <c r="AZ1840" s="13" t="s">
        <v>837</v>
      </c>
      <c r="BA1840" s="14">
        <f t="shared" si="399"/>
        <v>6</v>
      </c>
      <c r="BB1840" s="14" t="str">
        <f t="shared" si="400"/>
        <v>SR守护灵魂珠-8 等级-6</v>
      </c>
      <c r="BC1840" s="25" t="s">
        <v>43</v>
      </c>
      <c r="BD1840" s="14">
        <f t="shared" si="401"/>
        <v>1600</v>
      </c>
      <c r="BE1840" s="14">
        <f>SUMIFS(BD$4:BD1840,$AU$4:$AU1840,"="&amp;$AU1840,$AY$4:$AY1840,"="&amp;$AY1840)</f>
        <v>5280</v>
      </c>
      <c r="BF1840" s="25" t="s">
        <v>846</v>
      </c>
      <c r="BG1840" s="14">
        <f t="shared" si="402"/>
        <v>800</v>
      </c>
      <c r="BH1840" s="14">
        <f>SUMIFS(BG$4:BG1840,AU$4:AU1840,"="&amp;AU1840,AY$4:AY1840,"="&amp;AY1840)</f>
        <v>2640</v>
      </c>
      <c r="BI1840" s="25" t="s">
        <v>847</v>
      </c>
      <c r="BJ1840" s="14">
        <f t="shared" si="403"/>
        <v>32000</v>
      </c>
      <c r="BK1840" s="14">
        <f>SUMIFS(BJ$4:BJ1840,$AU$4:$AU1840,"="&amp;$AU1840,$AY$4:$AY1840,"="&amp;$AY1840)</f>
        <v>105600</v>
      </c>
    </row>
    <row r="1841" spans="46:63" ht="16.5" x14ac:dyDescent="0.2">
      <c r="AT1841" s="13">
        <v>1838</v>
      </c>
      <c r="AU1841" s="13">
        <f t="shared" si="395"/>
        <v>23</v>
      </c>
      <c r="AV1841" s="14">
        <f t="shared" si="396"/>
        <v>299808</v>
      </c>
      <c r="AW1841" s="14">
        <f t="shared" si="397"/>
        <v>1102998</v>
      </c>
      <c r="AX1841" s="13" t="s">
        <v>816</v>
      </c>
      <c r="AY1841" s="13">
        <f t="shared" si="398"/>
        <v>8</v>
      </c>
      <c r="AZ1841" s="13" t="s">
        <v>837</v>
      </c>
      <c r="BA1841" s="14">
        <f t="shared" si="399"/>
        <v>7</v>
      </c>
      <c r="BB1841" s="14" t="str">
        <f t="shared" si="400"/>
        <v>SR守护灵魂珠-8 等级-7</v>
      </c>
      <c r="BC1841" s="25" t="s">
        <v>43</v>
      </c>
      <c r="BD1841" s="14">
        <f t="shared" si="401"/>
        <v>1920</v>
      </c>
      <c r="BE1841" s="14">
        <f>SUMIFS(BD$4:BD1841,$AU$4:$AU1841,"="&amp;$AU1841,$AY$4:$AY1841,"="&amp;$AY1841)</f>
        <v>7200</v>
      </c>
      <c r="BF1841" s="25" t="s">
        <v>846</v>
      </c>
      <c r="BG1841" s="14">
        <f t="shared" si="402"/>
        <v>960</v>
      </c>
      <c r="BH1841" s="14">
        <f>SUMIFS(BG$4:BG1841,AU$4:AU1841,"="&amp;AU1841,AY$4:AY1841,"="&amp;AY1841)</f>
        <v>3600</v>
      </c>
      <c r="BI1841" s="25" t="s">
        <v>847</v>
      </c>
      <c r="BJ1841" s="14">
        <f t="shared" si="403"/>
        <v>38400</v>
      </c>
      <c r="BK1841" s="14">
        <f>SUMIFS(BJ$4:BJ1841,$AU$4:$AU1841,"="&amp;$AU1841,$AY$4:$AY1841,"="&amp;$AY1841)</f>
        <v>144000</v>
      </c>
    </row>
    <row r="1842" spans="46:63" ht="16.5" x14ac:dyDescent="0.2">
      <c r="AT1842" s="13">
        <v>1839</v>
      </c>
      <c r="AU1842" s="13">
        <f t="shared" si="395"/>
        <v>23</v>
      </c>
      <c r="AV1842" s="14">
        <f t="shared" si="396"/>
        <v>299808</v>
      </c>
      <c r="AW1842" s="14">
        <f t="shared" si="397"/>
        <v>1102998</v>
      </c>
      <c r="AX1842" s="13" t="s">
        <v>816</v>
      </c>
      <c r="AY1842" s="13">
        <f t="shared" si="398"/>
        <v>8</v>
      </c>
      <c r="AZ1842" s="13" t="s">
        <v>837</v>
      </c>
      <c r="BA1842" s="14">
        <f t="shared" si="399"/>
        <v>8</v>
      </c>
      <c r="BB1842" s="14" t="str">
        <f t="shared" si="400"/>
        <v>SR守护灵魂珠-8 等级-8</v>
      </c>
      <c r="BC1842" s="25" t="s">
        <v>43</v>
      </c>
      <c r="BD1842" s="14">
        <f t="shared" si="401"/>
        <v>2240</v>
      </c>
      <c r="BE1842" s="14">
        <f>SUMIFS(BD$4:BD1842,$AU$4:$AU1842,"="&amp;$AU1842,$AY$4:$AY1842,"="&amp;$AY1842)</f>
        <v>9440</v>
      </c>
      <c r="BF1842" s="25" t="s">
        <v>846</v>
      </c>
      <c r="BG1842" s="14">
        <f t="shared" si="402"/>
        <v>1120</v>
      </c>
      <c r="BH1842" s="14">
        <f>SUMIFS(BG$4:BG1842,AU$4:AU1842,"="&amp;AU1842,AY$4:AY1842,"="&amp;AY1842)</f>
        <v>4720</v>
      </c>
      <c r="BI1842" s="25" t="s">
        <v>847</v>
      </c>
      <c r="BJ1842" s="14">
        <f t="shared" si="403"/>
        <v>44800</v>
      </c>
      <c r="BK1842" s="14">
        <f>SUMIFS(BJ$4:BJ1842,$AU$4:$AU1842,"="&amp;$AU1842,$AY$4:$AY1842,"="&amp;$AY1842)</f>
        <v>188800</v>
      </c>
    </row>
    <row r="1843" spans="46:63" ht="16.5" x14ac:dyDescent="0.2">
      <c r="AT1843" s="13">
        <v>1840</v>
      </c>
      <c r="AU1843" s="13">
        <f t="shared" si="395"/>
        <v>23</v>
      </c>
      <c r="AV1843" s="14">
        <f t="shared" si="396"/>
        <v>299808</v>
      </c>
      <c r="AW1843" s="14">
        <f t="shared" si="397"/>
        <v>1102998</v>
      </c>
      <c r="AX1843" s="13" t="s">
        <v>816</v>
      </c>
      <c r="AY1843" s="13">
        <f t="shared" si="398"/>
        <v>8</v>
      </c>
      <c r="AZ1843" s="13" t="s">
        <v>837</v>
      </c>
      <c r="BA1843" s="14">
        <f t="shared" si="399"/>
        <v>9</v>
      </c>
      <c r="BB1843" s="14" t="str">
        <f t="shared" si="400"/>
        <v>SR守护灵魂珠-8 等级-9</v>
      </c>
      <c r="BC1843" s="25" t="s">
        <v>43</v>
      </c>
      <c r="BD1843" s="14">
        <f t="shared" si="401"/>
        <v>2560</v>
      </c>
      <c r="BE1843" s="14">
        <f>SUMIFS(BD$4:BD1843,$AU$4:$AU1843,"="&amp;$AU1843,$AY$4:$AY1843,"="&amp;$AY1843)</f>
        <v>12000</v>
      </c>
      <c r="BF1843" s="25" t="s">
        <v>846</v>
      </c>
      <c r="BG1843" s="14">
        <f t="shared" si="402"/>
        <v>1280</v>
      </c>
      <c r="BH1843" s="14">
        <f>SUMIFS(BG$4:BG1843,AU$4:AU1843,"="&amp;AU1843,AY$4:AY1843,"="&amp;AY1843)</f>
        <v>6000</v>
      </c>
      <c r="BI1843" s="25" t="s">
        <v>847</v>
      </c>
      <c r="BJ1843" s="14">
        <f t="shared" si="403"/>
        <v>51200</v>
      </c>
      <c r="BK1843" s="14">
        <f>SUMIFS(BJ$4:BJ1843,$AU$4:$AU1843,"="&amp;$AU1843,$AY$4:$AY1843,"="&amp;$AY1843)</f>
        <v>240000</v>
      </c>
    </row>
    <row r="1844" spans="46:63" ht="16.5" x14ac:dyDescent="0.2">
      <c r="AT1844" s="13">
        <v>1841</v>
      </c>
      <c r="AU1844" s="13">
        <f t="shared" si="395"/>
        <v>24</v>
      </c>
      <c r="AV1844" s="14">
        <f t="shared" si="396"/>
        <v>299701</v>
      </c>
      <c r="AW1844" s="14">
        <f t="shared" si="397"/>
        <v>1102997</v>
      </c>
      <c r="AX1844" s="13" t="s">
        <v>816</v>
      </c>
      <c r="AY1844" s="13">
        <f t="shared" si="398"/>
        <v>1</v>
      </c>
      <c r="AZ1844" s="13" t="s">
        <v>837</v>
      </c>
      <c r="BA1844" s="14">
        <f t="shared" si="399"/>
        <v>0</v>
      </c>
      <c r="BB1844" s="14" t="str">
        <f t="shared" si="400"/>
        <v>SSR守护灵魂珠-1 等级-0</v>
      </c>
      <c r="BC1844" s="25" t="s">
        <v>43</v>
      </c>
      <c r="BD1844" s="14">
        <f t="shared" si="401"/>
        <v>0</v>
      </c>
      <c r="BE1844" s="14">
        <f>SUMIFS(BD$4:BD1844,$AU$4:$AU1844,"="&amp;$AU1844,$AY$4:$AY1844,"="&amp;$AY1844)</f>
        <v>0</v>
      </c>
      <c r="BF1844" s="25" t="s">
        <v>846</v>
      </c>
      <c r="BG1844" s="14">
        <f t="shared" si="402"/>
        <v>0</v>
      </c>
      <c r="BH1844" s="14">
        <f>SUMIFS(BG$4:BG1844,AU$4:AU1844,"="&amp;AU1844,AY$4:AY1844,"="&amp;AY1844)</f>
        <v>0</v>
      </c>
      <c r="BI1844" s="25" t="s">
        <v>847</v>
      </c>
      <c r="BJ1844" s="14">
        <f t="shared" si="403"/>
        <v>0</v>
      </c>
      <c r="BK1844" s="14">
        <f>SUMIFS(BJ$4:BJ1844,$AU$4:$AU1844,"="&amp;$AU1844,$AY$4:$AY1844,"="&amp;$AY1844)</f>
        <v>0</v>
      </c>
    </row>
    <row r="1845" spans="46:63" ht="16.5" x14ac:dyDescent="0.2">
      <c r="AT1845" s="13">
        <v>1842</v>
      </c>
      <c r="AU1845" s="13">
        <f t="shared" si="395"/>
        <v>24</v>
      </c>
      <c r="AV1845" s="14">
        <f t="shared" si="396"/>
        <v>299701</v>
      </c>
      <c r="AW1845" s="14">
        <f t="shared" si="397"/>
        <v>1102997</v>
      </c>
      <c r="AX1845" s="13" t="s">
        <v>816</v>
      </c>
      <c r="AY1845" s="13">
        <f t="shared" si="398"/>
        <v>1</v>
      </c>
      <c r="AZ1845" s="13" t="s">
        <v>837</v>
      </c>
      <c r="BA1845" s="14">
        <f t="shared" si="399"/>
        <v>1</v>
      </c>
      <c r="BB1845" s="14" t="str">
        <f t="shared" si="400"/>
        <v>SSR守护灵魂珠-1 等级-1</v>
      </c>
      <c r="BC1845" s="25" t="s">
        <v>43</v>
      </c>
      <c r="BD1845" s="14">
        <f t="shared" si="401"/>
        <v>48</v>
      </c>
      <c r="BE1845" s="14">
        <f>SUMIFS(BD$4:BD1845,$AU$4:$AU1845,"="&amp;$AU1845,$AY$4:$AY1845,"="&amp;$AY1845)</f>
        <v>48</v>
      </c>
      <c r="BF1845" s="25" t="s">
        <v>846</v>
      </c>
      <c r="BG1845" s="14">
        <f t="shared" si="402"/>
        <v>22</v>
      </c>
      <c r="BH1845" s="14">
        <f>SUMIFS(BG$4:BG1845,AU$4:AU1845,"="&amp;AU1845,AY$4:AY1845,"="&amp;AY1845)</f>
        <v>22</v>
      </c>
      <c r="BI1845" s="25" t="s">
        <v>847</v>
      </c>
      <c r="BJ1845" s="14">
        <f t="shared" si="403"/>
        <v>880</v>
      </c>
      <c r="BK1845" s="14">
        <f>SUMIFS(BJ$4:BJ1845,$AU$4:$AU1845,"="&amp;$AU1845,$AY$4:$AY1845,"="&amp;$AY1845)</f>
        <v>880</v>
      </c>
    </row>
    <row r="1846" spans="46:63" ht="16.5" x14ac:dyDescent="0.2">
      <c r="AT1846" s="13">
        <v>1843</v>
      </c>
      <c r="AU1846" s="13">
        <f t="shared" si="395"/>
        <v>24</v>
      </c>
      <c r="AV1846" s="14">
        <f t="shared" si="396"/>
        <v>299701</v>
      </c>
      <c r="AW1846" s="14">
        <f t="shared" si="397"/>
        <v>1102997</v>
      </c>
      <c r="AX1846" s="13" t="s">
        <v>816</v>
      </c>
      <c r="AY1846" s="13">
        <f t="shared" si="398"/>
        <v>1</v>
      </c>
      <c r="AZ1846" s="13" t="s">
        <v>837</v>
      </c>
      <c r="BA1846" s="14">
        <f t="shared" si="399"/>
        <v>2</v>
      </c>
      <c r="BB1846" s="14" t="str">
        <f t="shared" si="400"/>
        <v>SSR守护灵魂珠-1 等级-2</v>
      </c>
      <c r="BC1846" s="25" t="s">
        <v>43</v>
      </c>
      <c r="BD1846" s="14">
        <f t="shared" si="401"/>
        <v>72</v>
      </c>
      <c r="BE1846" s="14">
        <f>SUMIFS(BD$4:BD1846,$AU$4:$AU1846,"="&amp;$AU1846,$AY$4:$AY1846,"="&amp;$AY1846)</f>
        <v>120</v>
      </c>
      <c r="BF1846" s="25" t="s">
        <v>846</v>
      </c>
      <c r="BG1846" s="14">
        <f t="shared" si="402"/>
        <v>33</v>
      </c>
      <c r="BH1846" s="14">
        <f>SUMIFS(BG$4:BG1846,AU$4:AU1846,"="&amp;AU1846,AY$4:AY1846,"="&amp;AY1846)</f>
        <v>55</v>
      </c>
      <c r="BI1846" s="25" t="s">
        <v>847</v>
      </c>
      <c r="BJ1846" s="14">
        <f t="shared" si="403"/>
        <v>1320</v>
      </c>
      <c r="BK1846" s="14">
        <f>SUMIFS(BJ$4:BJ1846,$AU$4:$AU1846,"="&amp;$AU1846,$AY$4:$AY1846,"="&amp;$AY1846)</f>
        <v>2200</v>
      </c>
    </row>
    <row r="1847" spans="46:63" ht="16.5" x14ac:dyDescent="0.2">
      <c r="AT1847" s="13">
        <v>1844</v>
      </c>
      <c r="AU1847" s="13">
        <f t="shared" si="395"/>
        <v>24</v>
      </c>
      <c r="AV1847" s="14">
        <f t="shared" si="396"/>
        <v>299701</v>
      </c>
      <c r="AW1847" s="14">
        <f t="shared" si="397"/>
        <v>1102997</v>
      </c>
      <c r="AX1847" s="13" t="s">
        <v>816</v>
      </c>
      <c r="AY1847" s="13">
        <f t="shared" si="398"/>
        <v>1</v>
      </c>
      <c r="AZ1847" s="13" t="s">
        <v>837</v>
      </c>
      <c r="BA1847" s="14">
        <f t="shared" si="399"/>
        <v>3</v>
      </c>
      <c r="BB1847" s="14" t="str">
        <f t="shared" si="400"/>
        <v>SSR守护灵魂珠-1 等级-3</v>
      </c>
      <c r="BC1847" s="25" t="s">
        <v>43</v>
      </c>
      <c r="BD1847" s="14">
        <f t="shared" si="401"/>
        <v>96</v>
      </c>
      <c r="BE1847" s="14">
        <f>SUMIFS(BD$4:BD1847,$AU$4:$AU1847,"="&amp;$AU1847,$AY$4:$AY1847,"="&amp;$AY1847)</f>
        <v>216</v>
      </c>
      <c r="BF1847" s="25" t="s">
        <v>846</v>
      </c>
      <c r="BG1847" s="14">
        <f t="shared" si="402"/>
        <v>44</v>
      </c>
      <c r="BH1847" s="14">
        <f>SUMIFS(BG$4:BG1847,AU$4:AU1847,"="&amp;AU1847,AY$4:AY1847,"="&amp;AY1847)</f>
        <v>99</v>
      </c>
      <c r="BI1847" s="25" t="s">
        <v>847</v>
      </c>
      <c r="BJ1847" s="14">
        <f t="shared" si="403"/>
        <v>1760</v>
      </c>
      <c r="BK1847" s="14">
        <f>SUMIFS(BJ$4:BJ1847,$AU$4:$AU1847,"="&amp;$AU1847,$AY$4:$AY1847,"="&amp;$AY1847)</f>
        <v>3960</v>
      </c>
    </row>
    <row r="1848" spans="46:63" ht="16.5" x14ac:dyDescent="0.2">
      <c r="AT1848" s="13">
        <v>1845</v>
      </c>
      <c r="AU1848" s="13">
        <f t="shared" si="395"/>
        <v>24</v>
      </c>
      <c r="AV1848" s="14">
        <f t="shared" si="396"/>
        <v>299701</v>
      </c>
      <c r="AW1848" s="14">
        <f t="shared" si="397"/>
        <v>1102997</v>
      </c>
      <c r="AX1848" s="13" t="s">
        <v>816</v>
      </c>
      <c r="AY1848" s="13">
        <f t="shared" si="398"/>
        <v>1</v>
      </c>
      <c r="AZ1848" s="13" t="s">
        <v>837</v>
      </c>
      <c r="BA1848" s="14">
        <f t="shared" si="399"/>
        <v>4</v>
      </c>
      <c r="BB1848" s="14" t="str">
        <f t="shared" si="400"/>
        <v>SSR守护灵魂珠-1 等级-4</v>
      </c>
      <c r="BC1848" s="25" t="s">
        <v>43</v>
      </c>
      <c r="BD1848" s="14">
        <f t="shared" si="401"/>
        <v>144</v>
      </c>
      <c r="BE1848" s="14">
        <f>SUMIFS(BD$4:BD1848,$AU$4:$AU1848,"="&amp;$AU1848,$AY$4:$AY1848,"="&amp;$AY1848)</f>
        <v>360</v>
      </c>
      <c r="BF1848" s="25" t="s">
        <v>846</v>
      </c>
      <c r="BG1848" s="14">
        <f t="shared" si="402"/>
        <v>66</v>
      </c>
      <c r="BH1848" s="14">
        <f>SUMIFS(BG$4:BG1848,AU$4:AU1848,"="&amp;AU1848,AY$4:AY1848,"="&amp;AY1848)</f>
        <v>165</v>
      </c>
      <c r="BI1848" s="25" t="s">
        <v>847</v>
      </c>
      <c r="BJ1848" s="14">
        <f t="shared" si="403"/>
        <v>2640</v>
      </c>
      <c r="BK1848" s="14">
        <f>SUMIFS(BJ$4:BJ1848,$AU$4:$AU1848,"="&amp;$AU1848,$AY$4:$AY1848,"="&amp;$AY1848)</f>
        <v>6600</v>
      </c>
    </row>
    <row r="1849" spans="46:63" ht="16.5" x14ac:dyDescent="0.2">
      <c r="AT1849" s="13">
        <v>1846</v>
      </c>
      <c r="AU1849" s="13">
        <f t="shared" si="395"/>
        <v>24</v>
      </c>
      <c r="AV1849" s="14">
        <f t="shared" si="396"/>
        <v>299701</v>
      </c>
      <c r="AW1849" s="14">
        <f t="shared" si="397"/>
        <v>1102997</v>
      </c>
      <c r="AX1849" s="13" t="s">
        <v>816</v>
      </c>
      <c r="AY1849" s="13">
        <f t="shared" si="398"/>
        <v>1</v>
      </c>
      <c r="AZ1849" s="13" t="s">
        <v>837</v>
      </c>
      <c r="BA1849" s="14">
        <f t="shared" si="399"/>
        <v>5</v>
      </c>
      <c r="BB1849" s="14" t="str">
        <f t="shared" si="400"/>
        <v>SSR守护灵魂珠-1 等级-5</v>
      </c>
      <c r="BC1849" s="25" t="s">
        <v>43</v>
      </c>
      <c r="BD1849" s="14">
        <f t="shared" si="401"/>
        <v>192</v>
      </c>
      <c r="BE1849" s="14">
        <f>SUMIFS(BD$4:BD1849,$AU$4:$AU1849,"="&amp;$AU1849,$AY$4:$AY1849,"="&amp;$AY1849)</f>
        <v>552</v>
      </c>
      <c r="BF1849" s="25" t="s">
        <v>846</v>
      </c>
      <c r="BG1849" s="14">
        <f t="shared" si="402"/>
        <v>88</v>
      </c>
      <c r="BH1849" s="14">
        <f>SUMIFS(BG$4:BG1849,AU$4:AU1849,"="&amp;AU1849,AY$4:AY1849,"="&amp;AY1849)</f>
        <v>253</v>
      </c>
      <c r="BI1849" s="25" t="s">
        <v>847</v>
      </c>
      <c r="BJ1849" s="14">
        <f t="shared" si="403"/>
        <v>3520</v>
      </c>
      <c r="BK1849" s="14">
        <f>SUMIFS(BJ$4:BJ1849,$AU$4:$AU1849,"="&amp;$AU1849,$AY$4:$AY1849,"="&amp;$AY1849)</f>
        <v>10120</v>
      </c>
    </row>
    <row r="1850" spans="46:63" ht="16.5" x14ac:dyDescent="0.2">
      <c r="AT1850" s="13">
        <v>1847</v>
      </c>
      <c r="AU1850" s="13">
        <f t="shared" si="395"/>
        <v>24</v>
      </c>
      <c r="AV1850" s="14">
        <f t="shared" si="396"/>
        <v>299701</v>
      </c>
      <c r="AW1850" s="14">
        <f t="shared" si="397"/>
        <v>1102997</v>
      </c>
      <c r="AX1850" s="13" t="s">
        <v>816</v>
      </c>
      <c r="AY1850" s="13">
        <f t="shared" si="398"/>
        <v>1</v>
      </c>
      <c r="AZ1850" s="13" t="s">
        <v>837</v>
      </c>
      <c r="BA1850" s="14">
        <f t="shared" si="399"/>
        <v>6</v>
      </c>
      <c r="BB1850" s="14" t="str">
        <f t="shared" si="400"/>
        <v>SSR守护灵魂珠-1 等级-6</v>
      </c>
      <c r="BC1850" s="25" t="s">
        <v>43</v>
      </c>
      <c r="BD1850" s="14">
        <f t="shared" si="401"/>
        <v>240</v>
      </c>
      <c r="BE1850" s="14">
        <f>SUMIFS(BD$4:BD1850,$AU$4:$AU1850,"="&amp;$AU1850,$AY$4:$AY1850,"="&amp;$AY1850)</f>
        <v>792</v>
      </c>
      <c r="BF1850" s="25" t="s">
        <v>846</v>
      </c>
      <c r="BG1850" s="14">
        <f t="shared" si="402"/>
        <v>110</v>
      </c>
      <c r="BH1850" s="14">
        <f>SUMIFS(BG$4:BG1850,AU$4:AU1850,"="&amp;AU1850,AY$4:AY1850,"="&amp;AY1850)</f>
        <v>363</v>
      </c>
      <c r="BI1850" s="25" t="s">
        <v>847</v>
      </c>
      <c r="BJ1850" s="14">
        <f t="shared" si="403"/>
        <v>4400</v>
      </c>
      <c r="BK1850" s="14">
        <f>SUMIFS(BJ$4:BJ1850,$AU$4:$AU1850,"="&amp;$AU1850,$AY$4:$AY1850,"="&amp;$AY1850)</f>
        <v>14520</v>
      </c>
    </row>
    <row r="1851" spans="46:63" ht="16.5" x14ac:dyDescent="0.2">
      <c r="AT1851" s="13">
        <v>1848</v>
      </c>
      <c r="AU1851" s="13">
        <f t="shared" si="395"/>
        <v>24</v>
      </c>
      <c r="AV1851" s="14">
        <f t="shared" si="396"/>
        <v>299701</v>
      </c>
      <c r="AW1851" s="14">
        <f t="shared" si="397"/>
        <v>1102997</v>
      </c>
      <c r="AX1851" s="13" t="s">
        <v>816</v>
      </c>
      <c r="AY1851" s="13">
        <f t="shared" si="398"/>
        <v>1</v>
      </c>
      <c r="AZ1851" s="13" t="s">
        <v>837</v>
      </c>
      <c r="BA1851" s="14">
        <f t="shared" si="399"/>
        <v>7</v>
      </c>
      <c r="BB1851" s="14" t="str">
        <f t="shared" si="400"/>
        <v>SSR守护灵魂珠-1 等级-7</v>
      </c>
      <c r="BC1851" s="25" t="s">
        <v>43</v>
      </c>
      <c r="BD1851" s="14">
        <f t="shared" si="401"/>
        <v>288</v>
      </c>
      <c r="BE1851" s="14">
        <f>SUMIFS(BD$4:BD1851,$AU$4:$AU1851,"="&amp;$AU1851,$AY$4:$AY1851,"="&amp;$AY1851)</f>
        <v>1080</v>
      </c>
      <c r="BF1851" s="25" t="s">
        <v>846</v>
      </c>
      <c r="BG1851" s="14">
        <f t="shared" si="402"/>
        <v>132</v>
      </c>
      <c r="BH1851" s="14">
        <f>SUMIFS(BG$4:BG1851,AU$4:AU1851,"="&amp;AU1851,AY$4:AY1851,"="&amp;AY1851)</f>
        <v>495</v>
      </c>
      <c r="BI1851" s="25" t="s">
        <v>847</v>
      </c>
      <c r="BJ1851" s="14">
        <f t="shared" si="403"/>
        <v>5280</v>
      </c>
      <c r="BK1851" s="14">
        <f>SUMIFS(BJ$4:BJ1851,$AU$4:$AU1851,"="&amp;$AU1851,$AY$4:$AY1851,"="&amp;$AY1851)</f>
        <v>19800</v>
      </c>
    </row>
    <row r="1852" spans="46:63" ht="16.5" x14ac:dyDescent="0.2">
      <c r="AT1852" s="13">
        <v>1849</v>
      </c>
      <c r="AU1852" s="13">
        <f t="shared" si="395"/>
        <v>24</v>
      </c>
      <c r="AV1852" s="14">
        <f t="shared" si="396"/>
        <v>299701</v>
      </c>
      <c r="AW1852" s="14">
        <f t="shared" si="397"/>
        <v>1102997</v>
      </c>
      <c r="AX1852" s="13" t="s">
        <v>816</v>
      </c>
      <c r="AY1852" s="13">
        <f t="shared" si="398"/>
        <v>1</v>
      </c>
      <c r="AZ1852" s="13" t="s">
        <v>837</v>
      </c>
      <c r="BA1852" s="14">
        <f t="shared" si="399"/>
        <v>8</v>
      </c>
      <c r="BB1852" s="14" t="str">
        <f t="shared" si="400"/>
        <v>SSR守护灵魂珠-1 等级-8</v>
      </c>
      <c r="BC1852" s="25" t="s">
        <v>43</v>
      </c>
      <c r="BD1852" s="14">
        <f t="shared" si="401"/>
        <v>336</v>
      </c>
      <c r="BE1852" s="14">
        <f>SUMIFS(BD$4:BD1852,$AU$4:$AU1852,"="&amp;$AU1852,$AY$4:$AY1852,"="&amp;$AY1852)</f>
        <v>1416</v>
      </c>
      <c r="BF1852" s="25" t="s">
        <v>846</v>
      </c>
      <c r="BG1852" s="14">
        <f t="shared" si="402"/>
        <v>154</v>
      </c>
      <c r="BH1852" s="14">
        <f>SUMIFS(BG$4:BG1852,AU$4:AU1852,"="&amp;AU1852,AY$4:AY1852,"="&amp;AY1852)</f>
        <v>649</v>
      </c>
      <c r="BI1852" s="25" t="s">
        <v>847</v>
      </c>
      <c r="BJ1852" s="14">
        <f t="shared" si="403"/>
        <v>6160</v>
      </c>
      <c r="BK1852" s="14">
        <f>SUMIFS(BJ$4:BJ1852,$AU$4:$AU1852,"="&amp;$AU1852,$AY$4:$AY1852,"="&amp;$AY1852)</f>
        <v>25960</v>
      </c>
    </row>
    <row r="1853" spans="46:63" ht="16.5" x14ac:dyDescent="0.2">
      <c r="AT1853" s="13">
        <v>1850</v>
      </c>
      <c r="AU1853" s="13">
        <f t="shared" si="395"/>
        <v>24</v>
      </c>
      <c r="AV1853" s="14">
        <f t="shared" si="396"/>
        <v>299701</v>
      </c>
      <c r="AW1853" s="14">
        <f t="shared" si="397"/>
        <v>1102997</v>
      </c>
      <c r="AX1853" s="13" t="s">
        <v>816</v>
      </c>
      <c r="AY1853" s="13">
        <f t="shared" si="398"/>
        <v>1</v>
      </c>
      <c r="AZ1853" s="13" t="s">
        <v>837</v>
      </c>
      <c r="BA1853" s="14">
        <f t="shared" si="399"/>
        <v>9</v>
      </c>
      <c r="BB1853" s="14" t="str">
        <f t="shared" si="400"/>
        <v>SSR守护灵魂珠-1 等级-9</v>
      </c>
      <c r="BC1853" s="25" t="s">
        <v>43</v>
      </c>
      <c r="BD1853" s="14">
        <f t="shared" si="401"/>
        <v>384</v>
      </c>
      <c r="BE1853" s="14">
        <f>SUMIFS(BD$4:BD1853,$AU$4:$AU1853,"="&amp;$AU1853,$AY$4:$AY1853,"="&amp;$AY1853)</f>
        <v>1800</v>
      </c>
      <c r="BF1853" s="25" t="s">
        <v>846</v>
      </c>
      <c r="BG1853" s="14">
        <f t="shared" si="402"/>
        <v>176</v>
      </c>
      <c r="BH1853" s="14">
        <f>SUMIFS(BG$4:BG1853,AU$4:AU1853,"="&amp;AU1853,AY$4:AY1853,"="&amp;AY1853)</f>
        <v>825</v>
      </c>
      <c r="BI1853" s="25" t="s">
        <v>847</v>
      </c>
      <c r="BJ1853" s="14">
        <f t="shared" si="403"/>
        <v>7040</v>
      </c>
      <c r="BK1853" s="14">
        <f>SUMIFS(BJ$4:BJ1853,$AU$4:$AU1853,"="&amp;$AU1853,$AY$4:$AY1853,"="&amp;$AY1853)</f>
        <v>33000</v>
      </c>
    </row>
    <row r="1854" spans="46:63" ht="16.5" x14ac:dyDescent="0.2">
      <c r="AT1854" s="13">
        <v>1851</v>
      </c>
      <c r="AU1854" s="13">
        <f t="shared" si="395"/>
        <v>24</v>
      </c>
      <c r="AV1854" s="14">
        <f t="shared" si="396"/>
        <v>299702</v>
      </c>
      <c r="AW1854" s="14">
        <f t="shared" si="397"/>
        <v>1102997</v>
      </c>
      <c r="AX1854" s="13" t="s">
        <v>816</v>
      </c>
      <c r="AY1854" s="13">
        <f t="shared" si="398"/>
        <v>2</v>
      </c>
      <c r="AZ1854" s="13" t="s">
        <v>837</v>
      </c>
      <c r="BA1854" s="14">
        <f t="shared" si="399"/>
        <v>0</v>
      </c>
      <c r="BB1854" s="14" t="str">
        <f t="shared" si="400"/>
        <v>SSR守护灵魂珠-2 等级-0</v>
      </c>
      <c r="BC1854" s="25" t="s">
        <v>43</v>
      </c>
      <c r="BD1854" s="14">
        <f t="shared" si="401"/>
        <v>0</v>
      </c>
      <c r="BE1854" s="14">
        <f>SUMIFS(BD$4:BD1854,$AU$4:$AU1854,"="&amp;$AU1854,$AY$4:$AY1854,"="&amp;$AY1854)</f>
        <v>0</v>
      </c>
      <c r="BF1854" s="25" t="s">
        <v>846</v>
      </c>
      <c r="BG1854" s="14">
        <f t="shared" si="402"/>
        <v>0</v>
      </c>
      <c r="BH1854" s="14">
        <f>SUMIFS(BG$4:BG1854,AU$4:AU1854,"="&amp;AU1854,AY$4:AY1854,"="&amp;AY1854)</f>
        <v>0</v>
      </c>
      <c r="BI1854" s="25" t="s">
        <v>847</v>
      </c>
      <c r="BJ1854" s="14">
        <f t="shared" si="403"/>
        <v>0</v>
      </c>
      <c r="BK1854" s="14">
        <f>SUMIFS(BJ$4:BJ1854,$AU$4:$AU1854,"="&amp;$AU1854,$AY$4:$AY1854,"="&amp;$AY1854)</f>
        <v>0</v>
      </c>
    </row>
    <row r="1855" spans="46:63" ht="16.5" x14ac:dyDescent="0.2">
      <c r="AT1855" s="13">
        <v>1852</v>
      </c>
      <c r="AU1855" s="13">
        <f t="shared" si="395"/>
        <v>24</v>
      </c>
      <c r="AV1855" s="14">
        <f t="shared" si="396"/>
        <v>299702</v>
      </c>
      <c r="AW1855" s="14">
        <f t="shared" si="397"/>
        <v>1102997</v>
      </c>
      <c r="AX1855" s="13" t="s">
        <v>816</v>
      </c>
      <c r="AY1855" s="13">
        <f t="shared" si="398"/>
        <v>2</v>
      </c>
      <c r="AZ1855" s="13" t="s">
        <v>837</v>
      </c>
      <c r="BA1855" s="14">
        <f t="shared" si="399"/>
        <v>1</v>
      </c>
      <c r="BB1855" s="14" t="str">
        <f t="shared" si="400"/>
        <v>SSR守护灵魂珠-2 等级-1</v>
      </c>
      <c r="BC1855" s="25" t="s">
        <v>43</v>
      </c>
      <c r="BD1855" s="14">
        <f t="shared" si="401"/>
        <v>60</v>
      </c>
      <c r="BE1855" s="14">
        <f>SUMIFS(BD$4:BD1855,$AU$4:$AU1855,"="&amp;$AU1855,$AY$4:$AY1855,"="&amp;$AY1855)</f>
        <v>60</v>
      </c>
      <c r="BF1855" s="25" t="s">
        <v>846</v>
      </c>
      <c r="BG1855" s="14">
        <f t="shared" si="402"/>
        <v>28</v>
      </c>
      <c r="BH1855" s="14">
        <f>SUMIFS(BG$4:BG1855,AU$4:AU1855,"="&amp;AU1855,AY$4:AY1855,"="&amp;AY1855)</f>
        <v>28</v>
      </c>
      <c r="BI1855" s="25" t="s">
        <v>847</v>
      </c>
      <c r="BJ1855" s="14">
        <f t="shared" si="403"/>
        <v>1100</v>
      </c>
      <c r="BK1855" s="14">
        <f>SUMIFS(BJ$4:BJ1855,$AU$4:$AU1855,"="&amp;$AU1855,$AY$4:$AY1855,"="&amp;$AY1855)</f>
        <v>1100</v>
      </c>
    </row>
    <row r="1856" spans="46:63" ht="16.5" x14ac:dyDescent="0.2">
      <c r="AT1856" s="13">
        <v>1853</v>
      </c>
      <c r="AU1856" s="13">
        <f t="shared" si="395"/>
        <v>24</v>
      </c>
      <c r="AV1856" s="14">
        <f t="shared" si="396"/>
        <v>299702</v>
      </c>
      <c r="AW1856" s="14">
        <f t="shared" si="397"/>
        <v>1102997</v>
      </c>
      <c r="AX1856" s="13" t="s">
        <v>816</v>
      </c>
      <c r="AY1856" s="13">
        <f t="shared" si="398"/>
        <v>2</v>
      </c>
      <c r="AZ1856" s="13" t="s">
        <v>837</v>
      </c>
      <c r="BA1856" s="14">
        <f t="shared" si="399"/>
        <v>2</v>
      </c>
      <c r="BB1856" s="14" t="str">
        <f t="shared" si="400"/>
        <v>SSR守护灵魂珠-2 等级-2</v>
      </c>
      <c r="BC1856" s="25" t="s">
        <v>43</v>
      </c>
      <c r="BD1856" s="14">
        <f t="shared" si="401"/>
        <v>96</v>
      </c>
      <c r="BE1856" s="14">
        <f>SUMIFS(BD$4:BD1856,$AU$4:$AU1856,"="&amp;$AU1856,$AY$4:$AY1856,"="&amp;$AY1856)</f>
        <v>156</v>
      </c>
      <c r="BF1856" s="25" t="s">
        <v>846</v>
      </c>
      <c r="BG1856" s="14">
        <f t="shared" si="402"/>
        <v>44</v>
      </c>
      <c r="BH1856" s="14">
        <f>SUMIFS(BG$4:BG1856,AU$4:AU1856,"="&amp;AU1856,AY$4:AY1856,"="&amp;AY1856)</f>
        <v>72</v>
      </c>
      <c r="BI1856" s="25" t="s">
        <v>847</v>
      </c>
      <c r="BJ1856" s="14">
        <f t="shared" si="403"/>
        <v>1760</v>
      </c>
      <c r="BK1856" s="14">
        <f>SUMIFS(BJ$4:BJ1856,$AU$4:$AU1856,"="&amp;$AU1856,$AY$4:$AY1856,"="&amp;$AY1856)</f>
        <v>2860</v>
      </c>
    </row>
    <row r="1857" spans="46:63" ht="16.5" x14ac:dyDescent="0.2">
      <c r="AT1857" s="13">
        <v>1854</v>
      </c>
      <c r="AU1857" s="13">
        <f t="shared" si="395"/>
        <v>24</v>
      </c>
      <c r="AV1857" s="14">
        <f t="shared" si="396"/>
        <v>299702</v>
      </c>
      <c r="AW1857" s="14">
        <f t="shared" si="397"/>
        <v>1102997</v>
      </c>
      <c r="AX1857" s="13" t="s">
        <v>816</v>
      </c>
      <c r="AY1857" s="13">
        <f t="shared" si="398"/>
        <v>2</v>
      </c>
      <c r="AZ1857" s="13" t="s">
        <v>837</v>
      </c>
      <c r="BA1857" s="14">
        <f t="shared" si="399"/>
        <v>3</v>
      </c>
      <c r="BB1857" s="14" t="str">
        <f t="shared" si="400"/>
        <v>SSR守护灵魂珠-2 等级-3</v>
      </c>
      <c r="BC1857" s="25" t="s">
        <v>43</v>
      </c>
      <c r="BD1857" s="14">
        <f t="shared" si="401"/>
        <v>120</v>
      </c>
      <c r="BE1857" s="14">
        <f>SUMIFS(BD$4:BD1857,$AU$4:$AU1857,"="&amp;$AU1857,$AY$4:$AY1857,"="&amp;$AY1857)</f>
        <v>276</v>
      </c>
      <c r="BF1857" s="25" t="s">
        <v>846</v>
      </c>
      <c r="BG1857" s="14">
        <f t="shared" si="402"/>
        <v>55</v>
      </c>
      <c r="BH1857" s="14">
        <f>SUMIFS(BG$4:BG1857,AU$4:AU1857,"="&amp;AU1857,AY$4:AY1857,"="&amp;AY1857)</f>
        <v>127</v>
      </c>
      <c r="BI1857" s="25" t="s">
        <v>847</v>
      </c>
      <c r="BJ1857" s="14">
        <f t="shared" si="403"/>
        <v>2200</v>
      </c>
      <c r="BK1857" s="14">
        <f>SUMIFS(BJ$4:BJ1857,$AU$4:$AU1857,"="&amp;$AU1857,$AY$4:$AY1857,"="&amp;$AY1857)</f>
        <v>5060</v>
      </c>
    </row>
    <row r="1858" spans="46:63" ht="16.5" x14ac:dyDescent="0.2">
      <c r="AT1858" s="13">
        <v>1855</v>
      </c>
      <c r="AU1858" s="13">
        <f t="shared" si="395"/>
        <v>24</v>
      </c>
      <c r="AV1858" s="14">
        <f t="shared" si="396"/>
        <v>299702</v>
      </c>
      <c r="AW1858" s="14">
        <f t="shared" si="397"/>
        <v>1102997</v>
      </c>
      <c r="AX1858" s="13" t="s">
        <v>816</v>
      </c>
      <c r="AY1858" s="13">
        <f t="shared" si="398"/>
        <v>2</v>
      </c>
      <c r="AZ1858" s="13" t="s">
        <v>837</v>
      </c>
      <c r="BA1858" s="14">
        <f t="shared" si="399"/>
        <v>4</v>
      </c>
      <c r="BB1858" s="14" t="str">
        <f t="shared" si="400"/>
        <v>SSR守护灵魂珠-2 等级-4</v>
      </c>
      <c r="BC1858" s="25" t="s">
        <v>43</v>
      </c>
      <c r="BD1858" s="14">
        <f t="shared" si="401"/>
        <v>192</v>
      </c>
      <c r="BE1858" s="14">
        <f>SUMIFS(BD$4:BD1858,$AU$4:$AU1858,"="&amp;$AU1858,$AY$4:$AY1858,"="&amp;$AY1858)</f>
        <v>468</v>
      </c>
      <c r="BF1858" s="25" t="s">
        <v>846</v>
      </c>
      <c r="BG1858" s="14">
        <f t="shared" si="402"/>
        <v>88</v>
      </c>
      <c r="BH1858" s="14">
        <f>SUMIFS(BG$4:BG1858,AU$4:AU1858,"="&amp;AU1858,AY$4:AY1858,"="&amp;AY1858)</f>
        <v>215</v>
      </c>
      <c r="BI1858" s="25" t="s">
        <v>847</v>
      </c>
      <c r="BJ1858" s="14">
        <f t="shared" si="403"/>
        <v>3520</v>
      </c>
      <c r="BK1858" s="14">
        <f>SUMIFS(BJ$4:BJ1858,$AU$4:$AU1858,"="&amp;$AU1858,$AY$4:$AY1858,"="&amp;$AY1858)</f>
        <v>8580</v>
      </c>
    </row>
    <row r="1859" spans="46:63" ht="16.5" x14ac:dyDescent="0.2">
      <c r="AT1859" s="13">
        <v>1856</v>
      </c>
      <c r="AU1859" s="13">
        <f t="shared" si="395"/>
        <v>24</v>
      </c>
      <c r="AV1859" s="14">
        <f t="shared" si="396"/>
        <v>299702</v>
      </c>
      <c r="AW1859" s="14">
        <f t="shared" si="397"/>
        <v>1102997</v>
      </c>
      <c r="AX1859" s="13" t="s">
        <v>816</v>
      </c>
      <c r="AY1859" s="13">
        <f t="shared" si="398"/>
        <v>2</v>
      </c>
      <c r="AZ1859" s="13" t="s">
        <v>837</v>
      </c>
      <c r="BA1859" s="14">
        <f t="shared" si="399"/>
        <v>5</v>
      </c>
      <c r="BB1859" s="14" t="str">
        <f t="shared" si="400"/>
        <v>SSR守护灵魂珠-2 等级-5</v>
      </c>
      <c r="BC1859" s="25" t="s">
        <v>43</v>
      </c>
      <c r="BD1859" s="14">
        <f t="shared" si="401"/>
        <v>264</v>
      </c>
      <c r="BE1859" s="14">
        <f>SUMIFS(BD$4:BD1859,$AU$4:$AU1859,"="&amp;$AU1859,$AY$4:$AY1859,"="&amp;$AY1859)</f>
        <v>732</v>
      </c>
      <c r="BF1859" s="25" t="s">
        <v>846</v>
      </c>
      <c r="BG1859" s="14">
        <f t="shared" si="402"/>
        <v>121</v>
      </c>
      <c r="BH1859" s="14">
        <f>SUMIFS(BG$4:BG1859,AU$4:AU1859,"="&amp;AU1859,AY$4:AY1859,"="&amp;AY1859)</f>
        <v>336</v>
      </c>
      <c r="BI1859" s="25" t="s">
        <v>847</v>
      </c>
      <c r="BJ1859" s="14">
        <f t="shared" si="403"/>
        <v>4840</v>
      </c>
      <c r="BK1859" s="14">
        <f>SUMIFS(BJ$4:BJ1859,$AU$4:$AU1859,"="&amp;$AU1859,$AY$4:$AY1859,"="&amp;$AY1859)</f>
        <v>13420</v>
      </c>
    </row>
    <row r="1860" spans="46:63" ht="16.5" x14ac:dyDescent="0.2">
      <c r="AT1860" s="13">
        <v>1857</v>
      </c>
      <c r="AU1860" s="13">
        <f t="shared" si="395"/>
        <v>24</v>
      </c>
      <c r="AV1860" s="14">
        <f t="shared" si="396"/>
        <v>299702</v>
      </c>
      <c r="AW1860" s="14">
        <f t="shared" si="397"/>
        <v>1102997</v>
      </c>
      <c r="AX1860" s="13" t="s">
        <v>816</v>
      </c>
      <c r="AY1860" s="13">
        <f t="shared" si="398"/>
        <v>2</v>
      </c>
      <c r="AZ1860" s="13" t="s">
        <v>837</v>
      </c>
      <c r="BA1860" s="14">
        <f t="shared" si="399"/>
        <v>6</v>
      </c>
      <c r="BB1860" s="14" t="str">
        <f t="shared" si="400"/>
        <v>SSR守护灵魂珠-2 等级-6</v>
      </c>
      <c r="BC1860" s="25" t="s">
        <v>43</v>
      </c>
      <c r="BD1860" s="14">
        <f t="shared" si="401"/>
        <v>336</v>
      </c>
      <c r="BE1860" s="14">
        <f>SUMIFS(BD$4:BD1860,$AU$4:$AU1860,"="&amp;$AU1860,$AY$4:$AY1860,"="&amp;$AY1860)</f>
        <v>1068</v>
      </c>
      <c r="BF1860" s="25" t="s">
        <v>846</v>
      </c>
      <c r="BG1860" s="14">
        <f t="shared" si="402"/>
        <v>154</v>
      </c>
      <c r="BH1860" s="14">
        <f>SUMIFS(BG$4:BG1860,AU$4:AU1860,"="&amp;AU1860,AY$4:AY1860,"="&amp;AY1860)</f>
        <v>490</v>
      </c>
      <c r="BI1860" s="25" t="s">
        <v>847</v>
      </c>
      <c r="BJ1860" s="14">
        <f t="shared" si="403"/>
        <v>6160</v>
      </c>
      <c r="BK1860" s="14">
        <f>SUMIFS(BJ$4:BJ1860,$AU$4:$AU1860,"="&amp;$AU1860,$AY$4:$AY1860,"="&amp;$AY1860)</f>
        <v>19580</v>
      </c>
    </row>
    <row r="1861" spans="46:63" ht="16.5" x14ac:dyDescent="0.2">
      <c r="AT1861" s="13">
        <v>1858</v>
      </c>
      <c r="AU1861" s="13">
        <f t="shared" si="395"/>
        <v>24</v>
      </c>
      <c r="AV1861" s="14">
        <f t="shared" si="396"/>
        <v>299702</v>
      </c>
      <c r="AW1861" s="14">
        <f t="shared" si="397"/>
        <v>1102997</v>
      </c>
      <c r="AX1861" s="13" t="s">
        <v>816</v>
      </c>
      <c r="AY1861" s="13">
        <f t="shared" si="398"/>
        <v>2</v>
      </c>
      <c r="AZ1861" s="13" t="s">
        <v>837</v>
      </c>
      <c r="BA1861" s="14">
        <f t="shared" si="399"/>
        <v>7</v>
      </c>
      <c r="BB1861" s="14" t="str">
        <f t="shared" si="400"/>
        <v>SSR守护灵魂珠-2 等级-7</v>
      </c>
      <c r="BC1861" s="25" t="s">
        <v>43</v>
      </c>
      <c r="BD1861" s="14">
        <f t="shared" si="401"/>
        <v>384</v>
      </c>
      <c r="BE1861" s="14">
        <f>SUMIFS(BD$4:BD1861,$AU$4:$AU1861,"="&amp;$AU1861,$AY$4:$AY1861,"="&amp;$AY1861)</f>
        <v>1452</v>
      </c>
      <c r="BF1861" s="25" t="s">
        <v>846</v>
      </c>
      <c r="BG1861" s="14">
        <f t="shared" si="402"/>
        <v>176</v>
      </c>
      <c r="BH1861" s="14">
        <f>SUMIFS(BG$4:BG1861,AU$4:AU1861,"="&amp;AU1861,AY$4:AY1861,"="&amp;AY1861)</f>
        <v>666</v>
      </c>
      <c r="BI1861" s="25" t="s">
        <v>847</v>
      </c>
      <c r="BJ1861" s="14">
        <f t="shared" si="403"/>
        <v>7040</v>
      </c>
      <c r="BK1861" s="14">
        <f>SUMIFS(BJ$4:BJ1861,$AU$4:$AU1861,"="&amp;$AU1861,$AY$4:$AY1861,"="&amp;$AY1861)</f>
        <v>26620</v>
      </c>
    </row>
    <row r="1862" spans="46:63" ht="16.5" x14ac:dyDescent="0.2">
      <c r="AT1862" s="13">
        <v>1859</v>
      </c>
      <c r="AU1862" s="13">
        <f t="shared" si="395"/>
        <v>24</v>
      </c>
      <c r="AV1862" s="14">
        <f t="shared" si="396"/>
        <v>299702</v>
      </c>
      <c r="AW1862" s="14">
        <f t="shared" si="397"/>
        <v>1102997</v>
      </c>
      <c r="AX1862" s="13" t="s">
        <v>816</v>
      </c>
      <c r="AY1862" s="13">
        <f t="shared" si="398"/>
        <v>2</v>
      </c>
      <c r="AZ1862" s="13" t="s">
        <v>837</v>
      </c>
      <c r="BA1862" s="14">
        <f t="shared" si="399"/>
        <v>8</v>
      </c>
      <c r="BB1862" s="14" t="str">
        <f t="shared" si="400"/>
        <v>SSR守护灵魂珠-2 等级-8</v>
      </c>
      <c r="BC1862" s="25" t="s">
        <v>43</v>
      </c>
      <c r="BD1862" s="14">
        <f t="shared" si="401"/>
        <v>456</v>
      </c>
      <c r="BE1862" s="14">
        <f>SUMIFS(BD$4:BD1862,$AU$4:$AU1862,"="&amp;$AU1862,$AY$4:$AY1862,"="&amp;$AY1862)</f>
        <v>1908</v>
      </c>
      <c r="BF1862" s="25" t="s">
        <v>846</v>
      </c>
      <c r="BG1862" s="14">
        <f t="shared" si="402"/>
        <v>209</v>
      </c>
      <c r="BH1862" s="14">
        <f>SUMIFS(BG$4:BG1862,AU$4:AU1862,"="&amp;AU1862,AY$4:AY1862,"="&amp;AY1862)</f>
        <v>875</v>
      </c>
      <c r="BI1862" s="25" t="s">
        <v>847</v>
      </c>
      <c r="BJ1862" s="14">
        <f t="shared" si="403"/>
        <v>8360</v>
      </c>
      <c r="BK1862" s="14">
        <f>SUMIFS(BJ$4:BJ1862,$AU$4:$AU1862,"="&amp;$AU1862,$AY$4:$AY1862,"="&amp;$AY1862)</f>
        <v>34980</v>
      </c>
    </row>
    <row r="1863" spans="46:63" ht="16.5" x14ac:dyDescent="0.2">
      <c r="AT1863" s="13">
        <v>1860</v>
      </c>
      <c r="AU1863" s="13">
        <f t="shared" si="395"/>
        <v>24</v>
      </c>
      <c r="AV1863" s="14">
        <f t="shared" si="396"/>
        <v>299702</v>
      </c>
      <c r="AW1863" s="14">
        <f t="shared" si="397"/>
        <v>1102997</v>
      </c>
      <c r="AX1863" s="13" t="s">
        <v>816</v>
      </c>
      <c r="AY1863" s="13">
        <f t="shared" si="398"/>
        <v>2</v>
      </c>
      <c r="AZ1863" s="13" t="s">
        <v>837</v>
      </c>
      <c r="BA1863" s="14">
        <f t="shared" si="399"/>
        <v>9</v>
      </c>
      <c r="BB1863" s="14" t="str">
        <f t="shared" si="400"/>
        <v>SSR守护灵魂珠-2 等级-9</v>
      </c>
      <c r="BC1863" s="25" t="s">
        <v>43</v>
      </c>
      <c r="BD1863" s="14">
        <f t="shared" si="401"/>
        <v>540</v>
      </c>
      <c r="BE1863" s="14">
        <f>SUMIFS(BD$4:BD1863,$AU$4:$AU1863,"="&amp;$AU1863,$AY$4:$AY1863,"="&amp;$AY1863)</f>
        <v>2448</v>
      </c>
      <c r="BF1863" s="25" t="s">
        <v>846</v>
      </c>
      <c r="BG1863" s="14">
        <f t="shared" si="402"/>
        <v>248</v>
      </c>
      <c r="BH1863" s="14">
        <f>SUMIFS(BG$4:BG1863,AU$4:AU1863,"="&amp;AU1863,AY$4:AY1863,"="&amp;AY1863)</f>
        <v>1123</v>
      </c>
      <c r="BI1863" s="25" t="s">
        <v>847</v>
      </c>
      <c r="BJ1863" s="14">
        <f t="shared" si="403"/>
        <v>9900</v>
      </c>
      <c r="BK1863" s="14">
        <f>SUMIFS(BJ$4:BJ1863,$AU$4:$AU1863,"="&amp;$AU1863,$AY$4:$AY1863,"="&amp;$AY1863)</f>
        <v>44880</v>
      </c>
    </row>
    <row r="1864" spans="46:63" ht="16.5" x14ac:dyDescent="0.2">
      <c r="AT1864" s="13">
        <v>1861</v>
      </c>
      <c r="AU1864" s="13">
        <f t="shared" si="395"/>
        <v>24</v>
      </c>
      <c r="AV1864" s="14">
        <f t="shared" si="396"/>
        <v>299703</v>
      </c>
      <c r="AW1864" s="14">
        <f t="shared" si="397"/>
        <v>1102997</v>
      </c>
      <c r="AX1864" s="13" t="s">
        <v>816</v>
      </c>
      <c r="AY1864" s="13">
        <f t="shared" si="398"/>
        <v>3</v>
      </c>
      <c r="AZ1864" s="13" t="s">
        <v>837</v>
      </c>
      <c r="BA1864" s="14">
        <f t="shared" si="399"/>
        <v>0</v>
      </c>
      <c r="BB1864" s="14" t="str">
        <f t="shared" si="400"/>
        <v>SSR守护灵魂珠-3 等级-0</v>
      </c>
      <c r="BC1864" s="25" t="s">
        <v>43</v>
      </c>
      <c r="BD1864" s="14">
        <f t="shared" si="401"/>
        <v>0</v>
      </c>
      <c r="BE1864" s="14">
        <f>SUMIFS(BD$4:BD1864,$AU$4:$AU1864,"="&amp;$AU1864,$AY$4:$AY1864,"="&amp;$AY1864)</f>
        <v>0</v>
      </c>
      <c r="BF1864" s="25" t="s">
        <v>846</v>
      </c>
      <c r="BG1864" s="14">
        <f t="shared" si="402"/>
        <v>0</v>
      </c>
      <c r="BH1864" s="14">
        <f>SUMIFS(BG$4:BG1864,AU$4:AU1864,"="&amp;AU1864,AY$4:AY1864,"="&amp;AY1864)</f>
        <v>0</v>
      </c>
      <c r="BI1864" s="25" t="s">
        <v>847</v>
      </c>
      <c r="BJ1864" s="14">
        <f t="shared" si="403"/>
        <v>0</v>
      </c>
      <c r="BK1864" s="14">
        <f>SUMIFS(BJ$4:BJ1864,$AU$4:$AU1864,"="&amp;$AU1864,$AY$4:$AY1864,"="&amp;$AY1864)</f>
        <v>0</v>
      </c>
    </row>
    <row r="1865" spans="46:63" ht="16.5" x14ac:dyDescent="0.2">
      <c r="AT1865" s="13">
        <v>1862</v>
      </c>
      <c r="AU1865" s="13">
        <f t="shared" ref="AU1865:AU1928" si="404">INT((AT1865-1)/80)+1</f>
        <v>24</v>
      </c>
      <c r="AV1865" s="14">
        <f t="shared" ref="AV1865:AV1928" si="405">INDEX($AJ$4:$AJ$203,(AU1865-1)*8+AY1865)</f>
        <v>299703</v>
      </c>
      <c r="AW1865" s="14">
        <f t="shared" ref="AW1865:AW1928" si="406">INDEX($W$4:$W$28,AU1865)</f>
        <v>1102997</v>
      </c>
      <c r="AX1865" s="13" t="s">
        <v>816</v>
      </c>
      <c r="AY1865" s="13">
        <f t="shared" ref="AY1865:AY1928" si="407">INT(((AT1865-(AU1865-1)*80)-1)/10)+1</f>
        <v>3</v>
      </c>
      <c r="AZ1865" s="13" t="s">
        <v>837</v>
      </c>
      <c r="BA1865" s="14">
        <f t="shared" ref="BA1865:BA1928" si="408">AT1865-(AU1865-1)*80-(AY1865-1)*10-1</f>
        <v>1</v>
      </c>
      <c r="BB1865" s="14" t="str">
        <f t="shared" ref="BB1865:BB1928" si="409">INDEX($X$4:$X$28,AU1865)&amp;"魂珠-"&amp;AY1865&amp;" 等级-"&amp;BA1865</f>
        <v>SSR守护灵魂珠-3 等级-1</v>
      </c>
      <c r="BC1865" s="25" t="s">
        <v>43</v>
      </c>
      <c r="BD1865" s="14">
        <f t="shared" ref="BD1865:BD1928" si="410">ROUND(INDEX(Q$4:Q$83,($AY1865-1)*10+$BA1865+1)*INDEX(AC$4:AC$28,$AU1865),0)</f>
        <v>96</v>
      </c>
      <c r="BE1865" s="14">
        <f>SUMIFS(BD$4:BD1865,$AU$4:$AU1865,"="&amp;$AU1865,$AY$4:$AY1865,"="&amp;$AY1865)</f>
        <v>96</v>
      </c>
      <c r="BF1865" s="25" t="s">
        <v>846</v>
      </c>
      <c r="BG1865" s="14">
        <f t="shared" ref="BG1865:BG1928" si="411">ROUND(INDEX(R$4:R$83,($AY1865-1)*10+$BA1865+1)*INDEX(AD$4:AD$28,$AU1865),0)</f>
        <v>44</v>
      </c>
      <c r="BH1865" s="14">
        <f>SUMIFS(BG$4:BG1865,AU$4:AU1865,"="&amp;AU1865,AY$4:AY1865,"="&amp;AY1865)</f>
        <v>44</v>
      </c>
      <c r="BI1865" s="25" t="s">
        <v>847</v>
      </c>
      <c r="BJ1865" s="14">
        <f t="shared" ref="BJ1865:BJ1928" si="412">ROUND(INDEX(S$4:S$83,($AY1865-1)*10+$BA1865+1)*INDEX(AE$4:AE$28,$AU1865),0)</f>
        <v>1760</v>
      </c>
      <c r="BK1865" s="14">
        <f>SUMIFS(BJ$4:BJ1865,$AU$4:$AU1865,"="&amp;$AU1865,$AY$4:$AY1865,"="&amp;$AY1865)</f>
        <v>1760</v>
      </c>
    </row>
    <row r="1866" spans="46:63" ht="16.5" x14ac:dyDescent="0.2">
      <c r="AT1866" s="13">
        <v>1863</v>
      </c>
      <c r="AU1866" s="13">
        <f t="shared" si="404"/>
        <v>24</v>
      </c>
      <c r="AV1866" s="14">
        <f t="shared" si="405"/>
        <v>299703</v>
      </c>
      <c r="AW1866" s="14">
        <f t="shared" si="406"/>
        <v>1102997</v>
      </c>
      <c r="AX1866" s="13" t="s">
        <v>816</v>
      </c>
      <c r="AY1866" s="13">
        <f t="shared" si="407"/>
        <v>3</v>
      </c>
      <c r="AZ1866" s="13" t="s">
        <v>837</v>
      </c>
      <c r="BA1866" s="14">
        <f t="shared" si="408"/>
        <v>2</v>
      </c>
      <c r="BB1866" s="14" t="str">
        <f t="shared" si="409"/>
        <v>SSR守护灵魂珠-3 等级-2</v>
      </c>
      <c r="BC1866" s="25" t="s">
        <v>43</v>
      </c>
      <c r="BD1866" s="14">
        <f t="shared" si="410"/>
        <v>144</v>
      </c>
      <c r="BE1866" s="14">
        <f>SUMIFS(BD$4:BD1866,$AU$4:$AU1866,"="&amp;$AU1866,$AY$4:$AY1866,"="&amp;$AY1866)</f>
        <v>240</v>
      </c>
      <c r="BF1866" s="25" t="s">
        <v>846</v>
      </c>
      <c r="BG1866" s="14">
        <f t="shared" si="411"/>
        <v>66</v>
      </c>
      <c r="BH1866" s="14">
        <f>SUMIFS(BG$4:BG1866,AU$4:AU1866,"="&amp;AU1866,AY$4:AY1866,"="&amp;AY1866)</f>
        <v>110</v>
      </c>
      <c r="BI1866" s="25" t="s">
        <v>847</v>
      </c>
      <c r="BJ1866" s="14">
        <f t="shared" si="412"/>
        <v>2640</v>
      </c>
      <c r="BK1866" s="14">
        <f>SUMIFS(BJ$4:BJ1866,$AU$4:$AU1866,"="&amp;$AU1866,$AY$4:$AY1866,"="&amp;$AY1866)</f>
        <v>4400</v>
      </c>
    </row>
    <row r="1867" spans="46:63" ht="16.5" x14ac:dyDescent="0.2">
      <c r="AT1867" s="13">
        <v>1864</v>
      </c>
      <c r="AU1867" s="13">
        <f t="shared" si="404"/>
        <v>24</v>
      </c>
      <c r="AV1867" s="14">
        <f t="shared" si="405"/>
        <v>299703</v>
      </c>
      <c r="AW1867" s="14">
        <f t="shared" si="406"/>
        <v>1102997</v>
      </c>
      <c r="AX1867" s="13" t="s">
        <v>816</v>
      </c>
      <c r="AY1867" s="13">
        <f t="shared" si="407"/>
        <v>3</v>
      </c>
      <c r="AZ1867" s="13" t="s">
        <v>837</v>
      </c>
      <c r="BA1867" s="14">
        <f t="shared" si="408"/>
        <v>3</v>
      </c>
      <c r="BB1867" s="14" t="str">
        <f t="shared" si="409"/>
        <v>SSR守护灵魂珠-3 等级-3</v>
      </c>
      <c r="BC1867" s="25" t="s">
        <v>43</v>
      </c>
      <c r="BD1867" s="14">
        <f t="shared" si="410"/>
        <v>192</v>
      </c>
      <c r="BE1867" s="14">
        <f>SUMIFS(BD$4:BD1867,$AU$4:$AU1867,"="&amp;$AU1867,$AY$4:$AY1867,"="&amp;$AY1867)</f>
        <v>432</v>
      </c>
      <c r="BF1867" s="25" t="s">
        <v>846</v>
      </c>
      <c r="BG1867" s="14">
        <f t="shared" si="411"/>
        <v>88</v>
      </c>
      <c r="BH1867" s="14">
        <f>SUMIFS(BG$4:BG1867,AU$4:AU1867,"="&amp;AU1867,AY$4:AY1867,"="&amp;AY1867)</f>
        <v>198</v>
      </c>
      <c r="BI1867" s="25" t="s">
        <v>847</v>
      </c>
      <c r="BJ1867" s="14">
        <f t="shared" si="412"/>
        <v>3520</v>
      </c>
      <c r="BK1867" s="14">
        <f>SUMIFS(BJ$4:BJ1867,$AU$4:$AU1867,"="&amp;$AU1867,$AY$4:$AY1867,"="&amp;$AY1867)</f>
        <v>7920</v>
      </c>
    </row>
    <row r="1868" spans="46:63" ht="16.5" x14ac:dyDescent="0.2">
      <c r="AT1868" s="13">
        <v>1865</v>
      </c>
      <c r="AU1868" s="13">
        <f t="shared" si="404"/>
        <v>24</v>
      </c>
      <c r="AV1868" s="14">
        <f t="shared" si="405"/>
        <v>299703</v>
      </c>
      <c r="AW1868" s="14">
        <f t="shared" si="406"/>
        <v>1102997</v>
      </c>
      <c r="AX1868" s="13" t="s">
        <v>816</v>
      </c>
      <c r="AY1868" s="13">
        <f t="shared" si="407"/>
        <v>3</v>
      </c>
      <c r="AZ1868" s="13" t="s">
        <v>837</v>
      </c>
      <c r="BA1868" s="14">
        <f t="shared" si="408"/>
        <v>4</v>
      </c>
      <c r="BB1868" s="14" t="str">
        <f t="shared" si="409"/>
        <v>SSR守护灵魂珠-3 等级-4</v>
      </c>
      <c r="BC1868" s="25" t="s">
        <v>43</v>
      </c>
      <c r="BD1868" s="14">
        <f t="shared" si="410"/>
        <v>288</v>
      </c>
      <c r="BE1868" s="14">
        <f>SUMIFS(BD$4:BD1868,$AU$4:$AU1868,"="&amp;$AU1868,$AY$4:$AY1868,"="&amp;$AY1868)</f>
        <v>720</v>
      </c>
      <c r="BF1868" s="25" t="s">
        <v>846</v>
      </c>
      <c r="BG1868" s="14">
        <f t="shared" si="411"/>
        <v>132</v>
      </c>
      <c r="BH1868" s="14">
        <f>SUMIFS(BG$4:BG1868,AU$4:AU1868,"="&amp;AU1868,AY$4:AY1868,"="&amp;AY1868)</f>
        <v>330</v>
      </c>
      <c r="BI1868" s="25" t="s">
        <v>847</v>
      </c>
      <c r="BJ1868" s="14">
        <f t="shared" si="412"/>
        <v>5280</v>
      </c>
      <c r="BK1868" s="14">
        <f>SUMIFS(BJ$4:BJ1868,$AU$4:$AU1868,"="&amp;$AU1868,$AY$4:$AY1868,"="&amp;$AY1868)</f>
        <v>13200</v>
      </c>
    </row>
    <row r="1869" spans="46:63" ht="16.5" x14ac:dyDescent="0.2">
      <c r="AT1869" s="13">
        <v>1866</v>
      </c>
      <c r="AU1869" s="13">
        <f t="shared" si="404"/>
        <v>24</v>
      </c>
      <c r="AV1869" s="14">
        <f t="shared" si="405"/>
        <v>299703</v>
      </c>
      <c r="AW1869" s="14">
        <f t="shared" si="406"/>
        <v>1102997</v>
      </c>
      <c r="AX1869" s="13" t="s">
        <v>816</v>
      </c>
      <c r="AY1869" s="13">
        <f t="shared" si="407"/>
        <v>3</v>
      </c>
      <c r="AZ1869" s="13" t="s">
        <v>837</v>
      </c>
      <c r="BA1869" s="14">
        <f t="shared" si="408"/>
        <v>5</v>
      </c>
      <c r="BB1869" s="14" t="str">
        <f t="shared" si="409"/>
        <v>SSR守护灵魂珠-3 等级-5</v>
      </c>
      <c r="BC1869" s="25" t="s">
        <v>43</v>
      </c>
      <c r="BD1869" s="14">
        <f t="shared" si="410"/>
        <v>384</v>
      </c>
      <c r="BE1869" s="14">
        <f>SUMIFS(BD$4:BD1869,$AU$4:$AU1869,"="&amp;$AU1869,$AY$4:$AY1869,"="&amp;$AY1869)</f>
        <v>1104</v>
      </c>
      <c r="BF1869" s="25" t="s">
        <v>846</v>
      </c>
      <c r="BG1869" s="14">
        <f t="shared" si="411"/>
        <v>176</v>
      </c>
      <c r="BH1869" s="14">
        <f>SUMIFS(BG$4:BG1869,AU$4:AU1869,"="&amp;AU1869,AY$4:AY1869,"="&amp;AY1869)</f>
        <v>506</v>
      </c>
      <c r="BI1869" s="25" t="s">
        <v>847</v>
      </c>
      <c r="BJ1869" s="14">
        <f t="shared" si="412"/>
        <v>7040</v>
      </c>
      <c r="BK1869" s="14">
        <f>SUMIFS(BJ$4:BJ1869,$AU$4:$AU1869,"="&amp;$AU1869,$AY$4:$AY1869,"="&amp;$AY1869)</f>
        <v>20240</v>
      </c>
    </row>
    <row r="1870" spans="46:63" ht="16.5" x14ac:dyDescent="0.2">
      <c r="AT1870" s="13">
        <v>1867</v>
      </c>
      <c r="AU1870" s="13">
        <f t="shared" si="404"/>
        <v>24</v>
      </c>
      <c r="AV1870" s="14">
        <f t="shared" si="405"/>
        <v>299703</v>
      </c>
      <c r="AW1870" s="14">
        <f t="shared" si="406"/>
        <v>1102997</v>
      </c>
      <c r="AX1870" s="13" t="s">
        <v>816</v>
      </c>
      <c r="AY1870" s="13">
        <f t="shared" si="407"/>
        <v>3</v>
      </c>
      <c r="AZ1870" s="13" t="s">
        <v>837</v>
      </c>
      <c r="BA1870" s="14">
        <f t="shared" si="408"/>
        <v>6</v>
      </c>
      <c r="BB1870" s="14" t="str">
        <f t="shared" si="409"/>
        <v>SSR守护灵魂珠-3 等级-6</v>
      </c>
      <c r="BC1870" s="25" t="s">
        <v>43</v>
      </c>
      <c r="BD1870" s="14">
        <f t="shared" si="410"/>
        <v>480</v>
      </c>
      <c r="BE1870" s="14">
        <f>SUMIFS(BD$4:BD1870,$AU$4:$AU1870,"="&amp;$AU1870,$AY$4:$AY1870,"="&amp;$AY1870)</f>
        <v>1584</v>
      </c>
      <c r="BF1870" s="25" t="s">
        <v>846</v>
      </c>
      <c r="BG1870" s="14">
        <f t="shared" si="411"/>
        <v>220</v>
      </c>
      <c r="BH1870" s="14">
        <f>SUMIFS(BG$4:BG1870,AU$4:AU1870,"="&amp;AU1870,AY$4:AY1870,"="&amp;AY1870)</f>
        <v>726</v>
      </c>
      <c r="BI1870" s="25" t="s">
        <v>847</v>
      </c>
      <c r="BJ1870" s="14">
        <f t="shared" si="412"/>
        <v>8800</v>
      </c>
      <c r="BK1870" s="14">
        <f>SUMIFS(BJ$4:BJ1870,$AU$4:$AU1870,"="&amp;$AU1870,$AY$4:$AY1870,"="&amp;$AY1870)</f>
        <v>29040</v>
      </c>
    </row>
    <row r="1871" spans="46:63" ht="16.5" x14ac:dyDescent="0.2">
      <c r="AT1871" s="13">
        <v>1868</v>
      </c>
      <c r="AU1871" s="13">
        <f t="shared" si="404"/>
        <v>24</v>
      </c>
      <c r="AV1871" s="14">
        <f t="shared" si="405"/>
        <v>299703</v>
      </c>
      <c r="AW1871" s="14">
        <f t="shared" si="406"/>
        <v>1102997</v>
      </c>
      <c r="AX1871" s="13" t="s">
        <v>816</v>
      </c>
      <c r="AY1871" s="13">
        <f t="shared" si="407"/>
        <v>3</v>
      </c>
      <c r="AZ1871" s="13" t="s">
        <v>837</v>
      </c>
      <c r="BA1871" s="14">
        <f t="shared" si="408"/>
        <v>7</v>
      </c>
      <c r="BB1871" s="14" t="str">
        <f t="shared" si="409"/>
        <v>SSR守护灵魂珠-3 等级-7</v>
      </c>
      <c r="BC1871" s="25" t="s">
        <v>43</v>
      </c>
      <c r="BD1871" s="14">
        <f t="shared" si="410"/>
        <v>576</v>
      </c>
      <c r="BE1871" s="14">
        <f>SUMIFS(BD$4:BD1871,$AU$4:$AU1871,"="&amp;$AU1871,$AY$4:$AY1871,"="&amp;$AY1871)</f>
        <v>2160</v>
      </c>
      <c r="BF1871" s="25" t="s">
        <v>846</v>
      </c>
      <c r="BG1871" s="14">
        <f t="shared" si="411"/>
        <v>264</v>
      </c>
      <c r="BH1871" s="14">
        <f>SUMIFS(BG$4:BG1871,AU$4:AU1871,"="&amp;AU1871,AY$4:AY1871,"="&amp;AY1871)</f>
        <v>990</v>
      </c>
      <c r="BI1871" s="25" t="s">
        <v>847</v>
      </c>
      <c r="BJ1871" s="14">
        <f t="shared" si="412"/>
        <v>10560</v>
      </c>
      <c r="BK1871" s="14">
        <f>SUMIFS(BJ$4:BJ1871,$AU$4:$AU1871,"="&amp;$AU1871,$AY$4:$AY1871,"="&amp;$AY1871)</f>
        <v>39600</v>
      </c>
    </row>
    <row r="1872" spans="46:63" ht="16.5" x14ac:dyDescent="0.2">
      <c r="AT1872" s="13">
        <v>1869</v>
      </c>
      <c r="AU1872" s="13">
        <f t="shared" si="404"/>
        <v>24</v>
      </c>
      <c r="AV1872" s="14">
        <f t="shared" si="405"/>
        <v>299703</v>
      </c>
      <c r="AW1872" s="14">
        <f t="shared" si="406"/>
        <v>1102997</v>
      </c>
      <c r="AX1872" s="13" t="s">
        <v>816</v>
      </c>
      <c r="AY1872" s="13">
        <f t="shared" si="407"/>
        <v>3</v>
      </c>
      <c r="AZ1872" s="13" t="s">
        <v>837</v>
      </c>
      <c r="BA1872" s="14">
        <f t="shared" si="408"/>
        <v>8</v>
      </c>
      <c r="BB1872" s="14" t="str">
        <f t="shared" si="409"/>
        <v>SSR守护灵魂珠-3 等级-8</v>
      </c>
      <c r="BC1872" s="25" t="s">
        <v>43</v>
      </c>
      <c r="BD1872" s="14">
        <f t="shared" si="410"/>
        <v>672</v>
      </c>
      <c r="BE1872" s="14">
        <f>SUMIFS(BD$4:BD1872,$AU$4:$AU1872,"="&amp;$AU1872,$AY$4:$AY1872,"="&amp;$AY1872)</f>
        <v>2832</v>
      </c>
      <c r="BF1872" s="25" t="s">
        <v>846</v>
      </c>
      <c r="BG1872" s="14">
        <f t="shared" si="411"/>
        <v>308</v>
      </c>
      <c r="BH1872" s="14">
        <f>SUMIFS(BG$4:BG1872,AU$4:AU1872,"="&amp;AU1872,AY$4:AY1872,"="&amp;AY1872)</f>
        <v>1298</v>
      </c>
      <c r="BI1872" s="25" t="s">
        <v>847</v>
      </c>
      <c r="BJ1872" s="14">
        <f t="shared" si="412"/>
        <v>12320</v>
      </c>
      <c r="BK1872" s="14">
        <f>SUMIFS(BJ$4:BJ1872,$AU$4:$AU1872,"="&amp;$AU1872,$AY$4:$AY1872,"="&amp;$AY1872)</f>
        <v>51920</v>
      </c>
    </row>
    <row r="1873" spans="46:63" ht="16.5" x14ac:dyDescent="0.2">
      <c r="AT1873" s="13">
        <v>1870</v>
      </c>
      <c r="AU1873" s="13">
        <f t="shared" si="404"/>
        <v>24</v>
      </c>
      <c r="AV1873" s="14">
        <f t="shared" si="405"/>
        <v>299703</v>
      </c>
      <c r="AW1873" s="14">
        <f t="shared" si="406"/>
        <v>1102997</v>
      </c>
      <c r="AX1873" s="13" t="s">
        <v>816</v>
      </c>
      <c r="AY1873" s="13">
        <f t="shared" si="407"/>
        <v>3</v>
      </c>
      <c r="AZ1873" s="13" t="s">
        <v>837</v>
      </c>
      <c r="BA1873" s="14">
        <f t="shared" si="408"/>
        <v>9</v>
      </c>
      <c r="BB1873" s="14" t="str">
        <f t="shared" si="409"/>
        <v>SSR守护灵魂珠-3 等级-9</v>
      </c>
      <c r="BC1873" s="25" t="s">
        <v>43</v>
      </c>
      <c r="BD1873" s="14">
        <f t="shared" si="410"/>
        <v>768</v>
      </c>
      <c r="BE1873" s="14">
        <f>SUMIFS(BD$4:BD1873,$AU$4:$AU1873,"="&amp;$AU1873,$AY$4:$AY1873,"="&amp;$AY1873)</f>
        <v>3600</v>
      </c>
      <c r="BF1873" s="25" t="s">
        <v>846</v>
      </c>
      <c r="BG1873" s="14">
        <f t="shared" si="411"/>
        <v>352</v>
      </c>
      <c r="BH1873" s="14">
        <f>SUMIFS(BG$4:BG1873,AU$4:AU1873,"="&amp;AU1873,AY$4:AY1873,"="&amp;AY1873)</f>
        <v>1650</v>
      </c>
      <c r="BI1873" s="25" t="s">
        <v>847</v>
      </c>
      <c r="BJ1873" s="14">
        <f t="shared" si="412"/>
        <v>14080</v>
      </c>
      <c r="BK1873" s="14">
        <f>SUMIFS(BJ$4:BJ1873,$AU$4:$AU1873,"="&amp;$AU1873,$AY$4:$AY1873,"="&amp;$AY1873)</f>
        <v>66000</v>
      </c>
    </row>
    <row r="1874" spans="46:63" ht="16.5" x14ac:dyDescent="0.2">
      <c r="AT1874" s="13">
        <v>1871</v>
      </c>
      <c r="AU1874" s="13">
        <f t="shared" si="404"/>
        <v>24</v>
      </c>
      <c r="AV1874" s="14">
        <f t="shared" si="405"/>
        <v>299704</v>
      </c>
      <c r="AW1874" s="14">
        <f t="shared" si="406"/>
        <v>1102997</v>
      </c>
      <c r="AX1874" s="13" t="s">
        <v>816</v>
      </c>
      <c r="AY1874" s="13">
        <f t="shared" si="407"/>
        <v>4</v>
      </c>
      <c r="AZ1874" s="13" t="s">
        <v>837</v>
      </c>
      <c r="BA1874" s="14">
        <f t="shared" si="408"/>
        <v>0</v>
      </c>
      <c r="BB1874" s="14" t="str">
        <f t="shared" si="409"/>
        <v>SSR守护灵魂珠-4 等级-0</v>
      </c>
      <c r="BC1874" s="25" t="s">
        <v>43</v>
      </c>
      <c r="BD1874" s="14">
        <f t="shared" si="410"/>
        <v>0</v>
      </c>
      <c r="BE1874" s="14">
        <f>SUMIFS(BD$4:BD1874,$AU$4:$AU1874,"="&amp;$AU1874,$AY$4:$AY1874,"="&amp;$AY1874)</f>
        <v>0</v>
      </c>
      <c r="BF1874" s="25" t="s">
        <v>846</v>
      </c>
      <c r="BG1874" s="14">
        <f t="shared" si="411"/>
        <v>0</v>
      </c>
      <c r="BH1874" s="14">
        <f>SUMIFS(BG$4:BG1874,AU$4:AU1874,"="&amp;AU1874,AY$4:AY1874,"="&amp;AY1874)</f>
        <v>0</v>
      </c>
      <c r="BI1874" s="25" t="s">
        <v>847</v>
      </c>
      <c r="BJ1874" s="14">
        <f t="shared" si="412"/>
        <v>0</v>
      </c>
      <c r="BK1874" s="14">
        <f>SUMIFS(BJ$4:BJ1874,$AU$4:$AU1874,"="&amp;$AU1874,$AY$4:$AY1874,"="&amp;$AY1874)</f>
        <v>0</v>
      </c>
    </row>
    <row r="1875" spans="46:63" ht="16.5" x14ac:dyDescent="0.2">
      <c r="AT1875" s="13">
        <v>1872</v>
      </c>
      <c r="AU1875" s="13">
        <f t="shared" si="404"/>
        <v>24</v>
      </c>
      <c r="AV1875" s="14">
        <f t="shared" si="405"/>
        <v>299704</v>
      </c>
      <c r="AW1875" s="14">
        <f t="shared" si="406"/>
        <v>1102997</v>
      </c>
      <c r="AX1875" s="13" t="s">
        <v>816</v>
      </c>
      <c r="AY1875" s="13">
        <f t="shared" si="407"/>
        <v>4</v>
      </c>
      <c r="AZ1875" s="13" t="s">
        <v>837</v>
      </c>
      <c r="BA1875" s="14">
        <f t="shared" si="408"/>
        <v>1</v>
      </c>
      <c r="BB1875" s="14" t="str">
        <f t="shared" si="409"/>
        <v>SSR守护灵魂珠-4 等级-1</v>
      </c>
      <c r="BC1875" s="25" t="s">
        <v>43</v>
      </c>
      <c r="BD1875" s="14">
        <f t="shared" si="410"/>
        <v>120</v>
      </c>
      <c r="BE1875" s="14">
        <f>SUMIFS(BD$4:BD1875,$AU$4:$AU1875,"="&amp;$AU1875,$AY$4:$AY1875,"="&amp;$AY1875)</f>
        <v>120</v>
      </c>
      <c r="BF1875" s="25" t="s">
        <v>846</v>
      </c>
      <c r="BG1875" s="14">
        <f t="shared" si="411"/>
        <v>55</v>
      </c>
      <c r="BH1875" s="14">
        <f>SUMIFS(BG$4:BG1875,AU$4:AU1875,"="&amp;AU1875,AY$4:AY1875,"="&amp;AY1875)</f>
        <v>55</v>
      </c>
      <c r="BI1875" s="25" t="s">
        <v>847</v>
      </c>
      <c r="BJ1875" s="14">
        <f t="shared" si="412"/>
        <v>2200</v>
      </c>
      <c r="BK1875" s="14">
        <f>SUMIFS(BJ$4:BJ1875,$AU$4:$AU1875,"="&amp;$AU1875,$AY$4:$AY1875,"="&amp;$AY1875)</f>
        <v>2200</v>
      </c>
    </row>
    <row r="1876" spans="46:63" ht="16.5" x14ac:dyDescent="0.2">
      <c r="AT1876" s="13">
        <v>1873</v>
      </c>
      <c r="AU1876" s="13">
        <f t="shared" si="404"/>
        <v>24</v>
      </c>
      <c r="AV1876" s="14">
        <f t="shared" si="405"/>
        <v>299704</v>
      </c>
      <c r="AW1876" s="14">
        <f t="shared" si="406"/>
        <v>1102997</v>
      </c>
      <c r="AX1876" s="13" t="s">
        <v>816</v>
      </c>
      <c r="AY1876" s="13">
        <f t="shared" si="407"/>
        <v>4</v>
      </c>
      <c r="AZ1876" s="13" t="s">
        <v>837</v>
      </c>
      <c r="BA1876" s="14">
        <f t="shared" si="408"/>
        <v>2</v>
      </c>
      <c r="BB1876" s="14" t="str">
        <f t="shared" si="409"/>
        <v>SSR守护灵魂珠-4 等级-2</v>
      </c>
      <c r="BC1876" s="25" t="s">
        <v>43</v>
      </c>
      <c r="BD1876" s="14">
        <f t="shared" si="410"/>
        <v>192</v>
      </c>
      <c r="BE1876" s="14">
        <f>SUMIFS(BD$4:BD1876,$AU$4:$AU1876,"="&amp;$AU1876,$AY$4:$AY1876,"="&amp;$AY1876)</f>
        <v>312</v>
      </c>
      <c r="BF1876" s="25" t="s">
        <v>846</v>
      </c>
      <c r="BG1876" s="14">
        <f t="shared" si="411"/>
        <v>88</v>
      </c>
      <c r="BH1876" s="14">
        <f>SUMIFS(BG$4:BG1876,AU$4:AU1876,"="&amp;AU1876,AY$4:AY1876,"="&amp;AY1876)</f>
        <v>143</v>
      </c>
      <c r="BI1876" s="25" t="s">
        <v>847</v>
      </c>
      <c r="BJ1876" s="14">
        <f t="shared" si="412"/>
        <v>3520</v>
      </c>
      <c r="BK1876" s="14">
        <f>SUMIFS(BJ$4:BJ1876,$AU$4:$AU1876,"="&amp;$AU1876,$AY$4:$AY1876,"="&amp;$AY1876)</f>
        <v>5720</v>
      </c>
    </row>
    <row r="1877" spans="46:63" ht="16.5" x14ac:dyDescent="0.2">
      <c r="AT1877" s="13">
        <v>1874</v>
      </c>
      <c r="AU1877" s="13">
        <f t="shared" si="404"/>
        <v>24</v>
      </c>
      <c r="AV1877" s="14">
        <f t="shared" si="405"/>
        <v>299704</v>
      </c>
      <c r="AW1877" s="14">
        <f t="shared" si="406"/>
        <v>1102997</v>
      </c>
      <c r="AX1877" s="13" t="s">
        <v>816</v>
      </c>
      <c r="AY1877" s="13">
        <f t="shared" si="407"/>
        <v>4</v>
      </c>
      <c r="AZ1877" s="13" t="s">
        <v>837</v>
      </c>
      <c r="BA1877" s="14">
        <f t="shared" si="408"/>
        <v>3</v>
      </c>
      <c r="BB1877" s="14" t="str">
        <f t="shared" si="409"/>
        <v>SSR守护灵魂珠-4 等级-3</v>
      </c>
      <c r="BC1877" s="25" t="s">
        <v>43</v>
      </c>
      <c r="BD1877" s="14">
        <f t="shared" si="410"/>
        <v>264</v>
      </c>
      <c r="BE1877" s="14">
        <f>SUMIFS(BD$4:BD1877,$AU$4:$AU1877,"="&amp;$AU1877,$AY$4:$AY1877,"="&amp;$AY1877)</f>
        <v>576</v>
      </c>
      <c r="BF1877" s="25" t="s">
        <v>846</v>
      </c>
      <c r="BG1877" s="14">
        <f t="shared" si="411"/>
        <v>121</v>
      </c>
      <c r="BH1877" s="14">
        <f>SUMIFS(BG$4:BG1877,AU$4:AU1877,"="&amp;AU1877,AY$4:AY1877,"="&amp;AY1877)</f>
        <v>264</v>
      </c>
      <c r="BI1877" s="25" t="s">
        <v>847</v>
      </c>
      <c r="BJ1877" s="14">
        <f t="shared" si="412"/>
        <v>4840</v>
      </c>
      <c r="BK1877" s="14">
        <f>SUMIFS(BJ$4:BJ1877,$AU$4:$AU1877,"="&amp;$AU1877,$AY$4:$AY1877,"="&amp;$AY1877)</f>
        <v>10560</v>
      </c>
    </row>
    <row r="1878" spans="46:63" ht="16.5" x14ac:dyDescent="0.2">
      <c r="AT1878" s="13">
        <v>1875</v>
      </c>
      <c r="AU1878" s="13">
        <f t="shared" si="404"/>
        <v>24</v>
      </c>
      <c r="AV1878" s="14">
        <f t="shared" si="405"/>
        <v>299704</v>
      </c>
      <c r="AW1878" s="14">
        <f t="shared" si="406"/>
        <v>1102997</v>
      </c>
      <c r="AX1878" s="13" t="s">
        <v>816</v>
      </c>
      <c r="AY1878" s="13">
        <f t="shared" si="407"/>
        <v>4</v>
      </c>
      <c r="AZ1878" s="13" t="s">
        <v>837</v>
      </c>
      <c r="BA1878" s="14">
        <f t="shared" si="408"/>
        <v>4</v>
      </c>
      <c r="BB1878" s="14" t="str">
        <f t="shared" si="409"/>
        <v>SSR守护灵魂珠-4 等级-4</v>
      </c>
      <c r="BC1878" s="25" t="s">
        <v>43</v>
      </c>
      <c r="BD1878" s="14">
        <f t="shared" si="410"/>
        <v>384</v>
      </c>
      <c r="BE1878" s="14">
        <f>SUMIFS(BD$4:BD1878,$AU$4:$AU1878,"="&amp;$AU1878,$AY$4:$AY1878,"="&amp;$AY1878)</f>
        <v>960</v>
      </c>
      <c r="BF1878" s="25" t="s">
        <v>846</v>
      </c>
      <c r="BG1878" s="14">
        <f t="shared" si="411"/>
        <v>176</v>
      </c>
      <c r="BH1878" s="14">
        <f>SUMIFS(BG$4:BG1878,AU$4:AU1878,"="&amp;AU1878,AY$4:AY1878,"="&amp;AY1878)</f>
        <v>440</v>
      </c>
      <c r="BI1878" s="25" t="s">
        <v>847</v>
      </c>
      <c r="BJ1878" s="14">
        <f t="shared" si="412"/>
        <v>7040</v>
      </c>
      <c r="BK1878" s="14">
        <f>SUMIFS(BJ$4:BJ1878,$AU$4:$AU1878,"="&amp;$AU1878,$AY$4:$AY1878,"="&amp;$AY1878)</f>
        <v>17600</v>
      </c>
    </row>
    <row r="1879" spans="46:63" ht="16.5" x14ac:dyDescent="0.2">
      <c r="AT1879" s="13">
        <v>1876</v>
      </c>
      <c r="AU1879" s="13">
        <f t="shared" si="404"/>
        <v>24</v>
      </c>
      <c r="AV1879" s="14">
        <f t="shared" si="405"/>
        <v>299704</v>
      </c>
      <c r="AW1879" s="14">
        <f t="shared" si="406"/>
        <v>1102997</v>
      </c>
      <c r="AX1879" s="13" t="s">
        <v>816</v>
      </c>
      <c r="AY1879" s="13">
        <f t="shared" si="407"/>
        <v>4</v>
      </c>
      <c r="AZ1879" s="13" t="s">
        <v>837</v>
      </c>
      <c r="BA1879" s="14">
        <f t="shared" si="408"/>
        <v>5</v>
      </c>
      <c r="BB1879" s="14" t="str">
        <f t="shared" si="409"/>
        <v>SSR守护灵魂珠-4 等级-5</v>
      </c>
      <c r="BC1879" s="25" t="s">
        <v>43</v>
      </c>
      <c r="BD1879" s="14">
        <f t="shared" si="410"/>
        <v>504</v>
      </c>
      <c r="BE1879" s="14">
        <f>SUMIFS(BD$4:BD1879,$AU$4:$AU1879,"="&amp;$AU1879,$AY$4:$AY1879,"="&amp;$AY1879)</f>
        <v>1464</v>
      </c>
      <c r="BF1879" s="25" t="s">
        <v>846</v>
      </c>
      <c r="BG1879" s="14">
        <f t="shared" si="411"/>
        <v>231</v>
      </c>
      <c r="BH1879" s="14">
        <f>SUMIFS(BG$4:BG1879,AU$4:AU1879,"="&amp;AU1879,AY$4:AY1879,"="&amp;AY1879)</f>
        <v>671</v>
      </c>
      <c r="BI1879" s="25" t="s">
        <v>847</v>
      </c>
      <c r="BJ1879" s="14">
        <f t="shared" si="412"/>
        <v>9240</v>
      </c>
      <c r="BK1879" s="14">
        <f>SUMIFS(BJ$4:BJ1879,$AU$4:$AU1879,"="&amp;$AU1879,$AY$4:$AY1879,"="&amp;$AY1879)</f>
        <v>26840</v>
      </c>
    </row>
    <row r="1880" spans="46:63" ht="16.5" x14ac:dyDescent="0.2">
      <c r="AT1880" s="13">
        <v>1877</v>
      </c>
      <c r="AU1880" s="13">
        <f t="shared" si="404"/>
        <v>24</v>
      </c>
      <c r="AV1880" s="14">
        <f t="shared" si="405"/>
        <v>299704</v>
      </c>
      <c r="AW1880" s="14">
        <f t="shared" si="406"/>
        <v>1102997</v>
      </c>
      <c r="AX1880" s="13" t="s">
        <v>816</v>
      </c>
      <c r="AY1880" s="13">
        <f t="shared" si="407"/>
        <v>4</v>
      </c>
      <c r="AZ1880" s="13" t="s">
        <v>837</v>
      </c>
      <c r="BA1880" s="14">
        <f t="shared" si="408"/>
        <v>6</v>
      </c>
      <c r="BB1880" s="14" t="str">
        <f t="shared" si="409"/>
        <v>SSR守护灵魂珠-4 等级-6</v>
      </c>
      <c r="BC1880" s="25" t="s">
        <v>43</v>
      </c>
      <c r="BD1880" s="14">
        <f t="shared" si="410"/>
        <v>660</v>
      </c>
      <c r="BE1880" s="14">
        <f>SUMIFS(BD$4:BD1880,$AU$4:$AU1880,"="&amp;$AU1880,$AY$4:$AY1880,"="&amp;$AY1880)</f>
        <v>2124</v>
      </c>
      <c r="BF1880" s="25" t="s">
        <v>846</v>
      </c>
      <c r="BG1880" s="14">
        <f t="shared" si="411"/>
        <v>303</v>
      </c>
      <c r="BH1880" s="14">
        <f>SUMIFS(BG$4:BG1880,AU$4:AU1880,"="&amp;AU1880,AY$4:AY1880,"="&amp;AY1880)</f>
        <v>974</v>
      </c>
      <c r="BI1880" s="25" t="s">
        <v>847</v>
      </c>
      <c r="BJ1880" s="14">
        <f t="shared" si="412"/>
        <v>12100</v>
      </c>
      <c r="BK1880" s="14">
        <f>SUMIFS(BJ$4:BJ1880,$AU$4:$AU1880,"="&amp;$AU1880,$AY$4:$AY1880,"="&amp;$AY1880)</f>
        <v>38940</v>
      </c>
    </row>
    <row r="1881" spans="46:63" ht="16.5" x14ac:dyDescent="0.2">
      <c r="AT1881" s="13">
        <v>1878</v>
      </c>
      <c r="AU1881" s="13">
        <f t="shared" si="404"/>
        <v>24</v>
      </c>
      <c r="AV1881" s="14">
        <f t="shared" si="405"/>
        <v>299704</v>
      </c>
      <c r="AW1881" s="14">
        <f t="shared" si="406"/>
        <v>1102997</v>
      </c>
      <c r="AX1881" s="13" t="s">
        <v>816</v>
      </c>
      <c r="AY1881" s="13">
        <f t="shared" si="407"/>
        <v>4</v>
      </c>
      <c r="AZ1881" s="13" t="s">
        <v>837</v>
      </c>
      <c r="BA1881" s="14">
        <f t="shared" si="408"/>
        <v>7</v>
      </c>
      <c r="BB1881" s="14" t="str">
        <f t="shared" si="409"/>
        <v>SSR守护灵魂珠-4 等级-7</v>
      </c>
      <c r="BC1881" s="25" t="s">
        <v>43</v>
      </c>
      <c r="BD1881" s="14">
        <f t="shared" si="410"/>
        <v>780</v>
      </c>
      <c r="BE1881" s="14">
        <f>SUMIFS(BD$4:BD1881,$AU$4:$AU1881,"="&amp;$AU1881,$AY$4:$AY1881,"="&amp;$AY1881)</f>
        <v>2904</v>
      </c>
      <c r="BF1881" s="25" t="s">
        <v>846</v>
      </c>
      <c r="BG1881" s="14">
        <f t="shared" si="411"/>
        <v>358</v>
      </c>
      <c r="BH1881" s="14">
        <f>SUMIFS(BG$4:BG1881,AU$4:AU1881,"="&amp;AU1881,AY$4:AY1881,"="&amp;AY1881)</f>
        <v>1332</v>
      </c>
      <c r="BI1881" s="25" t="s">
        <v>847</v>
      </c>
      <c r="BJ1881" s="14">
        <f t="shared" si="412"/>
        <v>14300</v>
      </c>
      <c r="BK1881" s="14">
        <f>SUMIFS(BJ$4:BJ1881,$AU$4:$AU1881,"="&amp;$AU1881,$AY$4:$AY1881,"="&amp;$AY1881)</f>
        <v>53240</v>
      </c>
    </row>
    <row r="1882" spans="46:63" ht="16.5" x14ac:dyDescent="0.2">
      <c r="AT1882" s="13">
        <v>1879</v>
      </c>
      <c r="AU1882" s="13">
        <f t="shared" si="404"/>
        <v>24</v>
      </c>
      <c r="AV1882" s="14">
        <f t="shared" si="405"/>
        <v>299704</v>
      </c>
      <c r="AW1882" s="14">
        <f t="shared" si="406"/>
        <v>1102997</v>
      </c>
      <c r="AX1882" s="13" t="s">
        <v>816</v>
      </c>
      <c r="AY1882" s="13">
        <f t="shared" si="407"/>
        <v>4</v>
      </c>
      <c r="AZ1882" s="13" t="s">
        <v>837</v>
      </c>
      <c r="BA1882" s="14">
        <f t="shared" si="408"/>
        <v>8</v>
      </c>
      <c r="BB1882" s="14" t="str">
        <f t="shared" si="409"/>
        <v>SSR守护灵魂珠-4 等级-8</v>
      </c>
      <c r="BC1882" s="25" t="s">
        <v>43</v>
      </c>
      <c r="BD1882" s="14">
        <f t="shared" si="410"/>
        <v>900</v>
      </c>
      <c r="BE1882" s="14">
        <f>SUMIFS(BD$4:BD1882,$AU$4:$AU1882,"="&amp;$AU1882,$AY$4:$AY1882,"="&amp;$AY1882)</f>
        <v>3804</v>
      </c>
      <c r="BF1882" s="25" t="s">
        <v>846</v>
      </c>
      <c r="BG1882" s="14">
        <f t="shared" si="411"/>
        <v>413</v>
      </c>
      <c r="BH1882" s="14">
        <f>SUMIFS(BG$4:BG1882,AU$4:AU1882,"="&amp;AU1882,AY$4:AY1882,"="&amp;AY1882)</f>
        <v>1745</v>
      </c>
      <c r="BI1882" s="25" t="s">
        <v>847</v>
      </c>
      <c r="BJ1882" s="14">
        <f t="shared" si="412"/>
        <v>16500</v>
      </c>
      <c r="BK1882" s="14">
        <f>SUMIFS(BJ$4:BJ1882,$AU$4:$AU1882,"="&amp;$AU1882,$AY$4:$AY1882,"="&amp;$AY1882)</f>
        <v>69740</v>
      </c>
    </row>
    <row r="1883" spans="46:63" ht="16.5" x14ac:dyDescent="0.2">
      <c r="AT1883" s="13">
        <v>1880</v>
      </c>
      <c r="AU1883" s="13">
        <f t="shared" si="404"/>
        <v>24</v>
      </c>
      <c r="AV1883" s="14">
        <f t="shared" si="405"/>
        <v>299704</v>
      </c>
      <c r="AW1883" s="14">
        <f t="shared" si="406"/>
        <v>1102997</v>
      </c>
      <c r="AX1883" s="13" t="s">
        <v>816</v>
      </c>
      <c r="AY1883" s="13">
        <f t="shared" si="407"/>
        <v>4</v>
      </c>
      <c r="AZ1883" s="13" t="s">
        <v>837</v>
      </c>
      <c r="BA1883" s="14">
        <f t="shared" si="408"/>
        <v>9</v>
      </c>
      <c r="BB1883" s="14" t="str">
        <f t="shared" si="409"/>
        <v>SSR守护灵魂珠-4 等级-9</v>
      </c>
      <c r="BC1883" s="25" t="s">
        <v>43</v>
      </c>
      <c r="BD1883" s="14">
        <f t="shared" si="410"/>
        <v>1020</v>
      </c>
      <c r="BE1883" s="14">
        <f>SUMIFS(BD$4:BD1883,$AU$4:$AU1883,"="&amp;$AU1883,$AY$4:$AY1883,"="&amp;$AY1883)</f>
        <v>4824</v>
      </c>
      <c r="BF1883" s="25" t="s">
        <v>846</v>
      </c>
      <c r="BG1883" s="14">
        <f t="shared" si="411"/>
        <v>468</v>
      </c>
      <c r="BH1883" s="14">
        <f>SUMIFS(BG$4:BG1883,AU$4:AU1883,"="&amp;AU1883,AY$4:AY1883,"="&amp;AY1883)</f>
        <v>2213</v>
      </c>
      <c r="BI1883" s="25" t="s">
        <v>847</v>
      </c>
      <c r="BJ1883" s="14">
        <f t="shared" si="412"/>
        <v>18700</v>
      </c>
      <c r="BK1883" s="14">
        <f>SUMIFS(BJ$4:BJ1883,$AU$4:$AU1883,"="&amp;$AU1883,$AY$4:$AY1883,"="&amp;$AY1883)</f>
        <v>88440</v>
      </c>
    </row>
    <row r="1884" spans="46:63" ht="16.5" x14ac:dyDescent="0.2">
      <c r="AT1884" s="13">
        <v>1881</v>
      </c>
      <c r="AU1884" s="13">
        <f t="shared" si="404"/>
        <v>24</v>
      </c>
      <c r="AV1884" s="14">
        <f t="shared" si="405"/>
        <v>299705</v>
      </c>
      <c r="AW1884" s="14">
        <f t="shared" si="406"/>
        <v>1102997</v>
      </c>
      <c r="AX1884" s="13" t="s">
        <v>816</v>
      </c>
      <c r="AY1884" s="13">
        <f t="shared" si="407"/>
        <v>5</v>
      </c>
      <c r="AZ1884" s="13" t="s">
        <v>837</v>
      </c>
      <c r="BA1884" s="14">
        <f t="shared" si="408"/>
        <v>0</v>
      </c>
      <c r="BB1884" s="14" t="str">
        <f t="shared" si="409"/>
        <v>SSR守护灵魂珠-5 等级-0</v>
      </c>
      <c r="BC1884" s="25" t="s">
        <v>43</v>
      </c>
      <c r="BD1884" s="14">
        <f t="shared" si="410"/>
        <v>0</v>
      </c>
      <c r="BE1884" s="14">
        <f>SUMIFS(BD$4:BD1884,$AU$4:$AU1884,"="&amp;$AU1884,$AY$4:$AY1884,"="&amp;$AY1884)</f>
        <v>0</v>
      </c>
      <c r="BF1884" s="25" t="s">
        <v>846</v>
      </c>
      <c r="BG1884" s="14">
        <f t="shared" si="411"/>
        <v>0</v>
      </c>
      <c r="BH1884" s="14">
        <f>SUMIFS(BG$4:BG1884,AU$4:AU1884,"="&amp;AU1884,AY$4:AY1884,"="&amp;AY1884)</f>
        <v>0</v>
      </c>
      <c r="BI1884" s="25" t="s">
        <v>847</v>
      </c>
      <c r="BJ1884" s="14">
        <f t="shared" si="412"/>
        <v>0</v>
      </c>
      <c r="BK1884" s="14">
        <f>SUMIFS(BJ$4:BJ1884,$AU$4:$AU1884,"="&amp;$AU1884,$AY$4:$AY1884,"="&amp;$AY1884)</f>
        <v>0</v>
      </c>
    </row>
    <row r="1885" spans="46:63" ht="16.5" x14ac:dyDescent="0.2">
      <c r="AT1885" s="13">
        <v>1882</v>
      </c>
      <c r="AU1885" s="13">
        <f t="shared" si="404"/>
        <v>24</v>
      </c>
      <c r="AV1885" s="14">
        <f t="shared" si="405"/>
        <v>299705</v>
      </c>
      <c r="AW1885" s="14">
        <f t="shared" si="406"/>
        <v>1102997</v>
      </c>
      <c r="AX1885" s="13" t="s">
        <v>816</v>
      </c>
      <c r="AY1885" s="13">
        <f t="shared" si="407"/>
        <v>5</v>
      </c>
      <c r="AZ1885" s="13" t="s">
        <v>837</v>
      </c>
      <c r="BA1885" s="14">
        <f t="shared" si="408"/>
        <v>1</v>
      </c>
      <c r="BB1885" s="14" t="str">
        <f t="shared" si="409"/>
        <v>SSR守护灵魂珠-5 等级-1</v>
      </c>
      <c r="BC1885" s="25" t="s">
        <v>43</v>
      </c>
      <c r="BD1885" s="14">
        <f t="shared" si="410"/>
        <v>168</v>
      </c>
      <c r="BE1885" s="14">
        <f>SUMIFS(BD$4:BD1885,$AU$4:$AU1885,"="&amp;$AU1885,$AY$4:$AY1885,"="&amp;$AY1885)</f>
        <v>168</v>
      </c>
      <c r="BF1885" s="25" t="s">
        <v>846</v>
      </c>
      <c r="BG1885" s="14">
        <f t="shared" si="411"/>
        <v>77</v>
      </c>
      <c r="BH1885" s="14">
        <f>SUMIFS(BG$4:BG1885,AU$4:AU1885,"="&amp;AU1885,AY$4:AY1885,"="&amp;AY1885)</f>
        <v>77</v>
      </c>
      <c r="BI1885" s="25" t="s">
        <v>847</v>
      </c>
      <c r="BJ1885" s="14">
        <f t="shared" si="412"/>
        <v>3080</v>
      </c>
      <c r="BK1885" s="14">
        <f>SUMIFS(BJ$4:BJ1885,$AU$4:$AU1885,"="&amp;$AU1885,$AY$4:$AY1885,"="&amp;$AY1885)</f>
        <v>3080</v>
      </c>
    </row>
    <row r="1886" spans="46:63" ht="16.5" x14ac:dyDescent="0.2">
      <c r="AT1886" s="13">
        <v>1883</v>
      </c>
      <c r="AU1886" s="13">
        <f t="shared" si="404"/>
        <v>24</v>
      </c>
      <c r="AV1886" s="14">
        <f t="shared" si="405"/>
        <v>299705</v>
      </c>
      <c r="AW1886" s="14">
        <f t="shared" si="406"/>
        <v>1102997</v>
      </c>
      <c r="AX1886" s="13" t="s">
        <v>816</v>
      </c>
      <c r="AY1886" s="13">
        <f t="shared" si="407"/>
        <v>5</v>
      </c>
      <c r="AZ1886" s="13" t="s">
        <v>837</v>
      </c>
      <c r="BA1886" s="14">
        <f t="shared" si="408"/>
        <v>2</v>
      </c>
      <c r="BB1886" s="14" t="str">
        <f t="shared" si="409"/>
        <v>SSR守护灵魂珠-5 等级-2</v>
      </c>
      <c r="BC1886" s="25" t="s">
        <v>43</v>
      </c>
      <c r="BD1886" s="14">
        <f t="shared" si="410"/>
        <v>240</v>
      </c>
      <c r="BE1886" s="14">
        <f>SUMIFS(BD$4:BD1886,$AU$4:$AU1886,"="&amp;$AU1886,$AY$4:$AY1886,"="&amp;$AY1886)</f>
        <v>408</v>
      </c>
      <c r="BF1886" s="25" t="s">
        <v>846</v>
      </c>
      <c r="BG1886" s="14">
        <f t="shared" si="411"/>
        <v>110</v>
      </c>
      <c r="BH1886" s="14">
        <f>SUMIFS(BG$4:BG1886,AU$4:AU1886,"="&amp;AU1886,AY$4:AY1886,"="&amp;AY1886)</f>
        <v>187</v>
      </c>
      <c r="BI1886" s="25" t="s">
        <v>847</v>
      </c>
      <c r="BJ1886" s="14">
        <f t="shared" si="412"/>
        <v>4400</v>
      </c>
      <c r="BK1886" s="14">
        <f>SUMIFS(BJ$4:BJ1886,$AU$4:$AU1886,"="&amp;$AU1886,$AY$4:$AY1886,"="&amp;$AY1886)</f>
        <v>7480</v>
      </c>
    </row>
    <row r="1887" spans="46:63" ht="16.5" x14ac:dyDescent="0.2">
      <c r="AT1887" s="13">
        <v>1884</v>
      </c>
      <c r="AU1887" s="13">
        <f t="shared" si="404"/>
        <v>24</v>
      </c>
      <c r="AV1887" s="14">
        <f t="shared" si="405"/>
        <v>299705</v>
      </c>
      <c r="AW1887" s="14">
        <f t="shared" si="406"/>
        <v>1102997</v>
      </c>
      <c r="AX1887" s="13" t="s">
        <v>816</v>
      </c>
      <c r="AY1887" s="13">
        <f t="shared" si="407"/>
        <v>5</v>
      </c>
      <c r="AZ1887" s="13" t="s">
        <v>837</v>
      </c>
      <c r="BA1887" s="14">
        <f t="shared" si="408"/>
        <v>3</v>
      </c>
      <c r="BB1887" s="14" t="str">
        <f t="shared" si="409"/>
        <v>SSR守护灵魂珠-5 等级-3</v>
      </c>
      <c r="BC1887" s="25" t="s">
        <v>43</v>
      </c>
      <c r="BD1887" s="14">
        <f t="shared" si="410"/>
        <v>312</v>
      </c>
      <c r="BE1887" s="14">
        <f>SUMIFS(BD$4:BD1887,$AU$4:$AU1887,"="&amp;$AU1887,$AY$4:$AY1887,"="&amp;$AY1887)</f>
        <v>720</v>
      </c>
      <c r="BF1887" s="25" t="s">
        <v>846</v>
      </c>
      <c r="BG1887" s="14">
        <f t="shared" si="411"/>
        <v>143</v>
      </c>
      <c r="BH1887" s="14">
        <f>SUMIFS(BG$4:BG1887,AU$4:AU1887,"="&amp;AU1887,AY$4:AY1887,"="&amp;AY1887)</f>
        <v>330</v>
      </c>
      <c r="BI1887" s="25" t="s">
        <v>847</v>
      </c>
      <c r="BJ1887" s="14">
        <f t="shared" si="412"/>
        <v>5720</v>
      </c>
      <c r="BK1887" s="14">
        <f>SUMIFS(BJ$4:BJ1887,$AU$4:$AU1887,"="&amp;$AU1887,$AY$4:$AY1887,"="&amp;$AY1887)</f>
        <v>13200</v>
      </c>
    </row>
    <row r="1888" spans="46:63" ht="16.5" x14ac:dyDescent="0.2">
      <c r="AT1888" s="13">
        <v>1885</v>
      </c>
      <c r="AU1888" s="13">
        <f t="shared" si="404"/>
        <v>24</v>
      </c>
      <c r="AV1888" s="14">
        <f t="shared" si="405"/>
        <v>299705</v>
      </c>
      <c r="AW1888" s="14">
        <f t="shared" si="406"/>
        <v>1102997</v>
      </c>
      <c r="AX1888" s="13" t="s">
        <v>816</v>
      </c>
      <c r="AY1888" s="13">
        <f t="shared" si="407"/>
        <v>5</v>
      </c>
      <c r="AZ1888" s="13" t="s">
        <v>837</v>
      </c>
      <c r="BA1888" s="14">
        <f t="shared" si="408"/>
        <v>4</v>
      </c>
      <c r="BB1888" s="14" t="str">
        <f t="shared" si="409"/>
        <v>SSR守护灵魂珠-5 等级-4</v>
      </c>
      <c r="BC1888" s="25" t="s">
        <v>43</v>
      </c>
      <c r="BD1888" s="14">
        <f t="shared" si="410"/>
        <v>480</v>
      </c>
      <c r="BE1888" s="14">
        <f>SUMIFS(BD$4:BD1888,$AU$4:$AU1888,"="&amp;$AU1888,$AY$4:$AY1888,"="&amp;$AY1888)</f>
        <v>1200</v>
      </c>
      <c r="BF1888" s="25" t="s">
        <v>846</v>
      </c>
      <c r="BG1888" s="14">
        <f t="shared" si="411"/>
        <v>220</v>
      </c>
      <c r="BH1888" s="14">
        <f>SUMIFS(BG$4:BG1888,AU$4:AU1888,"="&amp;AU1888,AY$4:AY1888,"="&amp;AY1888)</f>
        <v>550</v>
      </c>
      <c r="BI1888" s="25" t="s">
        <v>847</v>
      </c>
      <c r="BJ1888" s="14">
        <f t="shared" si="412"/>
        <v>8800</v>
      </c>
      <c r="BK1888" s="14">
        <f>SUMIFS(BJ$4:BJ1888,$AU$4:$AU1888,"="&amp;$AU1888,$AY$4:$AY1888,"="&amp;$AY1888)</f>
        <v>22000</v>
      </c>
    </row>
    <row r="1889" spans="46:63" ht="16.5" x14ac:dyDescent="0.2">
      <c r="AT1889" s="13">
        <v>1886</v>
      </c>
      <c r="AU1889" s="13">
        <f t="shared" si="404"/>
        <v>24</v>
      </c>
      <c r="AV1889" s="14">
        <f t="shared" si="405"/>
        <v>299705</v>
      </c>
      <c r="AW1889" s="14">
        <f t="shared" si="406"/>
        <v>1102997</v>
      </c>
      <c r="AX1889" s="13" t="s">
        <v>816</v>
      </c>
      <c r="AY1889" s="13">
        <f t="shared" si="407"/>
        <v>5</v>
      </c>
      <c r="AZ1889" s="13" t="s">
        <v>837</v>
      </c>
      <c r="BA1889" s="14">
        <f t="shared" si="408"/>
        <v>5</v>
      </c>
      <c r="BB1889" s="14" t="str">
        <f t="shared" si="409"/>
        <v>SSR守护灵魂珠-5 等级-5</v>
      </c>
      <c r="BC1889" s="25" t="s">
        <v>43</v>
      </c>
      <c r="BD1889" s="14">
        <f t="shared" si="410"/>
        <v>624</v>
      </c>
      <c r="BE1889" s="14">
        <f>SUMIFS(BD$4:BD1889,$AU$4:$AU1889,"="&amp;$AU1889,$AY$4:$AY1889,"="&amp;$AY1889)</f>
        <v>1824</v>
      </c>
      <c r="BF1889" s="25" t="s">
        <v>846</v>
      </c>
      <c r="BG1889" s="14">
        <f t="shared" si="411"/>
        <v>286</v>
      </c>
      <c r="BH1889" s="14">
        <f>SUMIFS(BG$4:BG1889,AU$4:AU1889,"="&amp;AU1889,AY$4:AY1889,"="&amp;AY1889)</f>
        <v>836</v>
      </c>
      <c r="BI1889" s="25" t="s">
        <v>847</v>
      </c>
      <c r="BJ1889" s="14">
        <f t="shared" si="412"/>
        <v>11440</v>
      </c>
      <c r="BK1889" s="14">
        <f>SUMIFS(BJ$4:BJ1889,$AU$4:$AU1889,"="&amp;$AU1889,$AY$4:$AY1889,"="&amp;$AY1889)</f>
        <v>33440</v>
      </c>
    </row>
    <row r="1890" spans="46:63" ht="16.5" x14ac:dyDescent="0.2">
      <c r="AT1890" s="13">
        <v>1887</v>
      </c>
      <c r="AU1890" s="13">
        <f t="shared" si="404"/>
        <v>24</v>
      </c>
      <c r="AV1890" s="14">
        <f t="shared" si="405"/>
        <v>299705</v>
      </c>
      <c r="AW1890" s="14">
        <f t="shared" si="406"/>
        <v>1102997</v>
      </c>
      <c r="AX1890" s="13" t="s">
        <v>816</v>
      </c>
      <c r="AY1890" s="13">
        <f t="shared" si="407"/>
        <v>5</v>
      </c>
      <c r="AZ1890" s="13" t="s">
        <v>837</v>
      </c>
      <c r="BA1890" s="14">
        <f t="shared" si="408"/>
        <v>6</v>
      </c>
      <c r="BB1890" s="14" t="str">
        <f t="shared" si="409"/>
        <v>SSR守护灵魂珠-5 等级-6</v>
      </c>
      <c r="BC1890" s="25" t="s">
        <v>43</v>
      </c>
      <c r="BD1890" s="14">
        <f t="shared" si="410"/>
        <v>780</v>
      </c>
      <c r="BE1890" s="14">
        <f>SUMIFS(BD$4:BD1890,$AU$4:$AU1890,"="&amp;$AU1890,$AY$4:$AY1890,"="&amp;$AY1890)</f>
        <v>2604</v>
      </c>
      <c r="BF1890" s="25" t="s">
        <v>846</v>
      </c>
      <c r="BG1890" s="14">
        <f t="shared" si="411"/>
        <v>358</v>
      </c>
      <c r="BH1890" s="14">
        <f>SUMIFS(BG$4:BG1890,AU$4:AU1890,"="&amp;AU1890,AY$4:AY1890,"="&amp;AY1890)</f>
        <v>1194</v>
      </c>
      <c r="BI1890" s="25" t="s">
        <v>847</v>
      </c>
      <c r="BJ1890" s="14">
        <f t="shared" si="412"/>
        <v>14300</v>
      </c>
      <c r="BK1890" s="14">
        <f>SUMIFS(BJ$4:BJ1890,$AU$4:$AU1890,"="&amp;$AU1890,$AY$4:$AY1890,"="&amp;$AY1890)</f>
        <v>47740</v>
      </c>
    </row>
    <row r="1891" spans="46:63" ht="16.5" x14ac:dyDescent="0.2">
      <c r="AT1891" s="13">
        <v>1888</v>
      </c>
      <c r="AU1891" s="13">
        <f t="shared" si="404"/>
        <v>24</v>
      </c>
      <c r="AV1891" s="14">
        <f t="shared" si="405"/>
        <v>299705</v>
      </c>
      <c r="AW1891" s="14">
        <f t="shared" si="406"/>
        <v>1102997</v>
      </c>
      <c r="AX1891" s="13" t="s">
        <v>816</v>
      </c>
      <c r="AY1891" s="13">
        <f t="shared" si="407"/>
        <v>5</v>
      </c>
      <c r="AZ1891" s="13" t="s">
        <v>837</v>
      </c>
      <c r="BA1891" s="14">
        <f t="shared" si="408"/>
        <v>7</v>
      </c>
      <c r="BB1891" s="14" t="str">
        <f t="shared" si="409"/>
        <v>SSR守护灵魂珠-5 等级-7</v>
      </c>
      <c r="BC1891" s="25" t="s">
        <v>43</v>
      </c>
      <c r="BD1891" s="14">
        <f t="shared" si="410"/>
        <v>960</v>
      </c>
      <c r="BE1891" s="14">
        <f>SUMIFS(BD$4:BD1891,$AU$4:$AU1891,"="&amp;$AU1891,$AY$4:$AY1891,"="&amp;$AY1891)</f>
        <v>3564</v>
      </c>
      <c r="BF1891" s="25" t="s">
        <v>846</v>
      </c>
      <c r="BG1891" s="14">
        <f t="shared" si="411"/>
        <v>440</v>
      </c>
      <c r="BH1891" s="14">
        <f>SUMIFS(BG$4:BG1891,AU$4:AU1891,"="&amp;AU1891,AY$4:AY1891,"="&amp;AY1891)</f>
        <v>1634</v>
      </c>
      <c r="BI1891" s="25" t="s">
        <v>847</v>
      </c>
      <c r="BJ1891" s="14">
        <f t="shared" si="412"/>
        <v>17600</v>
      </c>
      <c r="BK1891" s="14">
        <f>SUMIFS(BJ$4:BJ1891,$AU$4:$AU1891,"="&amp;$AU1891,$AY$4:$AY1891,"="&amp;$AY1891)</f>
        <v>65340</v>
      </c>
    </row>
    <row r="1892" spans="46:63" ht="16.5" x14ac:dyDescent="0.2">
      <c r="AT1892" s="13">
        <v>1889</v>
      </c>
      <c r="AU1892" s="13">
        <f t="shared" si="404"/>
        <v>24</v>
      </c>
      <c r="AV1892" s="14">
        <f t="shared" si="405"/>
        <v>299705</v>
      </c>
      <c r="AW1892" s="14">
        <f t="shared" si="406"/>
        <v>1102997</v>
      </c>
      <c r="AX1892" s="13" t="s">
        <v>816</v>
      </c>
      <c r="AY1892" s="13">
        <f t="shared" si="407"/>
        <v>5</v>
      </c>
      <c r="AZ1892" s="13" t="s">
        <v>837</v>
      </c>
      <c r="BA1892" s="14">
        <f t="shared" si="408"/>
        <v>8</v>
      </c>
      <c r="BB1892" s="14" t="str">
        <f t="shared" si="409"/>
        <v>SSR守护灵魂珠-5 等级-8</v>
      </c>
      <c r="BC1892" s="25" t="s">
        <v>43</v>
      </c>
      <c r="BD1892" s="14">
        <f t="shared" si="410"/>
        <v>1140</v>
      </c>
      <c r="BE1892" s="14">
        <f>SUMIFS(BD$4:BD1892,$AU$4:$AU1892,"="&amp;$AU1892,$AY$4:$AY1892,"="&amp;$AY1892)</f>
        <v>4704</v>
      </c>
      <c r="BF1892" s="25" t="s">
        <v>846</v>
      </c>
      <c r="BG1892" s="14">
        <f t="shared" si="411"/>
        <v>523</v>
      </c>
      <c r="BH1892" s="14">
        <f>SUMIFS(BG$4:BG1892,AU$4:AU1892,"="&amp;AU1892,AY$4:AY1892,"="&amp;AY1892)</f>
        <v>2157</v>
      </c>
      <c r="BI1892" s="25" t="s">
        <v>847</v>
      </c>
      <c r="BJ1892" s="14">
        <f t="shared" si="412"/>
        <v>20900</v>
      </c>
      <c r="BK1892" s="14">
        <f>SUMIFS(BJ$4:BJ1892,$AU$4:$AU1892,"="&amp;$AU1892,$AY$4:$AY1892,"="&amp;$AY1892)</f>
        <v>86240</v>
      </c>
    </row>
    <row r="1893" spans="46:63" ht="16.5" x14ac:dyDescent="0.2">
      <c r="AT1893" s="13">
        <v>1890</v>
      </c>
      <c r="AU1893" s="13">
        <f t="shared" si="404"/>
        <v>24</v>
      </c>
      <c r="AV1893" s="14">
        <f t="shared" si="405"/>
        <v>299705</v>
      </c>
      <c r="AW1893" s="14">
        <f t="shared" si="406"/>
        <v>1102997</v>
      </c>
      <c r="AX1893" s="13" t="s">
        <v>816</v>
      </c>
      <c r="AY1893" s="13">
        <f t="shared" si="407"/>
        <v>5</v>
      </c>
      <c r="AZ1893" s="13" t="s">
        <v>837</v>
      </c>
      <c r="BA1893" s="14">
        <f t="shared" si="408"/>
        <v>9</v>
      </c>
      <c r="BB1893" s="14" t="str">
        <f t="shared" si="409"/>
        <v>SSR守护灵魂珠-5 等级-9</v>
      </c>
      <c r="BC1893" s="25" t="s">
        <v>43</v>
      </c>
      <c r="BD1893" s="14">
        <f t="shared" si="410"/>
        <v>1320</v>
      </c>
      <c r="BE1893" s="14">
        <f>SUMIFS(BD$4:BD1893,$AU$4:$AU1893,"="&amp;$AU1893,$AY$4:$AY1893,"="&amp;$AY1893)</f>
        <v>6024</v>
      </c>
      <c r="BF1893" s="25" t="s">
        <v>846</v>
      </c>
      <c r="BG1893" s="14">
        <f t="shared" si="411"/>
        <v>605</v>
      </c>
      <c r="BH1893" s="14">
        <f>SUMIFS(BG$4:BG1893,AU$4:AU1893,"="&amp;AU1893,AY$4:AY1893,"="&amp;AY1893)</f>
        <v>2762</v>
      </c>
      <c r="BI1893" s="25" t="s">
        <v>847</v>
      </c>
      <c r="BJ1893" s="14">
        <f t="shared" si="412"/>
        <v>24200</v>
      </c>
      <c r="BK1893" s="14">
        <f>SUMIFS(BJ$4:BJ1893,$AU$4:$AU1893,"="&amp;$AU1893,$AY$4:$AY1893,"="&amp;$AY1893)</f>
        <v>110440</v>
      </c>
    </row>
    <row r="1894" spans="46:63" ht="16.5" x14ac:dyDescent="0.2">
      <c r="AT1894" s="13">
        <v>1891</v>
      </c>
      <c r="AU1894" s="13">
        <f t="shared" si="404"/>
        <v>24</v>
      </c>
      <c r="AV1894" s="14">
        <f t="shared" si="405"/>
        <v>299706</v>
      </c>
      <c r="AW1894" s="14">
        <f t="shared" si="406"/>
        <v>1102997</v>
      </c>
      <c r="AX1894" s="13" t="s">
        <v>816</v>
      </c>
      <c r="AY1894" s="13">
        <f t="shared" si="407"/>
        <v>6</v>
      </c>
      <c r="AZ1894" s="13" t="s">
        <v>837</v>
      </c>
      <c r="BA1894" s="14">
        <f t="shared" si="408"/>
        <v>0</v>
      </c>
      <c r="BB1894" s="14" t="str">
        <f t="shared" si="409"/>
        <v>SSR守护灵魂珠-6 等级-0</v>
      </c>
      <c r="BC1894" s="25" t="s">
        <v>43</v>
      </c>
      <c r="BD1894" s="14">
        <f t="shared" si="410"/>
        <v>0</v>
      </c>
      <c r="BE1894" s="14">
        <f>SUMIFS(BD$4:BD1894,$AU$4:$AU1894,"="&amp;$AU1894,$AY$4:$AY1894,"="&amp;$AY1894)</f>
        <v>0</v>
      </c>
      <c r="BF1894" s="25" t="s">
        <v>846</v>
      </c>
      <c r="BG1894" s="14">
        <f t="shared" si="411"/>
        <v>0</v>
      </c>
      <c r="BH1894" s="14">
        <f>SUMIFS(BG$4:BG1894,AU$4:AU1894,"="&amp;AU1894,AY$4:AY1894,"="&amp;AY1894)</f>
        <v>0</v>
      </c>
      <c r="BI1894" s="25" t="s">
        <v>847</v>
      </c>
      <c r="BJ1894" s="14">
        <f t="shared" si="412"/>
        <v>0</v>
      </c>
      <c r="BK1894" s="14">
        <f>SUMIFS(BJ$4:BJ1894,$AU$4:$AU1894,"="&amp;$AU1894,$AY$4:$AY1894,"="&amp;$AY1894)</f>
        <v>0</v>
      </c>
    </row>
    <row r="1895" spans="46:63" ht="16.5" x14ac:dyDescent="0.2">
      <c r="AT1895" s="13">
        <v>1892</v>
      </c>
      <c r="AU1895" s="13">
        <f t="shared" si="404"/>
        <v>24</v>
      </c>
      <c r="AV1895" s="14">
        <f t="shared" si="405"/>
        <v>299706</v>
      </c>
      <c r="AW1895" s="14">
        <f t="shared" si="406"/>
        <v>1102997</v>
      </c>
      <c r="AX1895" s="13" t="s">
        <v>816</v>
      </c>
      <c r="AY1895" s="13">
        <f t="shared" si="407"/>
        <v>6</v>
      </c>
      <c r="AZ1895" s="13" t="s">
        <v>837</v>
      </c>
      <c r="BA1895" s="14">
        <f t="shared" si="408"/>
        <v>1</v>
      </c>
      <c r="BB1895" s="14" t="str">
        <f t="shared" si="409"/>
        <v>SSR守护灵魂珠-6 等级-1</v>
      </c>
      <c r="BC1895" s="25" t="s">
        <v>43</v>
      </c>
      <c r="BD1895" s="14">
        <f t="shared" si="410"/>
        <v>216</v>
      </c>
      <c r="BE1895" s="14">
        <f>SUMIFS(BD$4:BD1895,$AU$4:$AU1895,"="&amp;$AU1895,$AY$4:$AY1895,"="&amp;$AY1895)</f>
        <v>216</v>
      </c>
      <c r="BF1895" s="25" t="s">
        <v>846</v>
      </c>
      <c r="BG1895" s="14">
        <f t="shared" si="411"/>
        <v>99</v>
      </c>
      <c r="BH1895" s="14">
        <f>SUMIFS(BG$4:BG1895,AU$4:AU1895,"="&amp;AU1895,AY$4:AY1895,"="&amp;AY1895)</f>
        <v>99</v>
      </c>
      <c r="BI1895" s="25" t="s">
        <v>847</v>
      </c>
      <c r="BJ1895" s="14">
        <f t="shared" si="412"/>
        <v>3960</v>
      </c>
      <c r="BK1895" s="14">
        <f>SUMIFS(BJ$4:BJ1895,$AU$4:$AU1895,"="&amp;$AU1895,$AY$4:$AY1895,"="&amp;$AY1895)</f>
        <v>3960</v>
      </c>
    </row>
    <row r="1896" spans="46:63" ht="16.5" x14ac:dyDescent="0.2">
      <c r="AT1896" s="13">
        <v>1893</v>
      </c>
      <c r="AU1896" s="13">
        <f t="shared" si="404"/>
        <v>24</v>
      </c>
      <c r="AV1896" s="14">
        <f t="shared" si="405"/>
        <v>299706</v>
      </c>
      <c r="AW1896" s="14">
        <f t="shared" si="406"/>
        <v>1102997</v>
      </c>
      <c r="AX1896" s="13" t="s">
        <v>816</v>
      </c>
      <c r="AY1896" s="13">
        <f t="shared" si="407"/>
        <v>6</v>
      </c>
      <c r="AZ1896" s="13" t="s">
        <v>837</v>
      </c>
      <c r="BA1896" s="14">
        <f t="shared" si="408"/>
        <v>2</v>
      </c>
      <c r="BB1896" s="14" t="str">
        <f t="shared" si="409"/>
        <v>SSR守护灵魂珠-6 等级-2</v>
      </c>
      <c r="BC1896" s="25" t="s">
        <v>43</v>
      </c>
      <c r="BD1896" s="14">
        <f t="shared" si="410"/>
        <v>336</v>
      </c>
      <c r="BE1896" s="14">
        <f>SUMIFS(BD$4:BD1896,$AU$4:$AU1896,"="&amp;$AU1896,$AY$4:$AY1896,"="&amp;$AY1896)</f>
        <v>552</v>
      </c>
      <c r="BF1896" s="25" t="s">
        <v>846</v>
      </c>
      <c r="BG1896" s="14">
        <f t="shared" si="411"/>
        <v>154</v>
      </c>
      <c r="BH1896" s="14">
        <f>SUMIFS(BG$4:BG1896,AU$4:AU1896,"="&amp;AU1896,AY$4:AY1896,"="&amp;AY1896)</f>
        <v>253</v>
      </c>
      <c r="BI1896" s="25" t="s">
        <v>847</v>
      </c>
      <c r="BJ1896" s="14">
        <f t="shared" si="412"/>
        <v>6160</v>
      </c>
      <c r="BK1896" s="14">
        <f>SUMIFS(BJ$4:BJ1896,$AU$4:$AU1896,"="&amp;$AU1896,$AY$4:$AY1896,"="&amp;$AY1896)</f>
        <v>10120</v>
      </c>
    </row>
    <row r="1897" spans="46:63" ht="16.5" x14ac:dyDescent="0.2">
      <c r="AT1897" s="13">
        <v>1894</v>
      </c>
      <c r="AU1897" s="13">
        <f t="shared" si="404"/>
        <v>24</v>
      </c>
      <c r="AV1897" s="14">
        <f t="shared" si="405"/>
        <v>299706</v>
      </c>
      <c r="AW1897" s="14">
        <f t="shared" si="406"/>
        <v>1102997</v>
      </c>
      <c r="AX1897" s="13" t="s">
        <v>816</v>
      </c>
      <c r="AY1897" s="13">
        <f t="shared" si="407"/>
        <v>6</v>
      </c>
      <c r="AZ1897" s="13" t="s">
        <v>837</v>
      </c>
      <c r="BA1897" s="14">
        <f t="shared" si="408"/>
        <v>3</v>
      </c>
      <c r="BB1897" s="14" t="str">
        <f t="shared" si="409"/>
        <v>SSR守护灵魂珠-6 等级-3</v>
      </c>
      <c r="BC1897" s="25" t="s">
        <v>43</v>
      </c>
      <c r="BD1897" s="14">
        <f t="shared" si="410"/>
        <v>450</v>
      </c>
      <c r="BE1897" s="14">
        <f>SUMIFS(BD$4:BD1897,$AU$4:$AU1897,"="&amp;$AU1897,$AY$4:$AY1897,"="&amp;$AY1897)</f>
        <v>1002</v>
      </c>
      <c r="BF1897" s="25" t="s">
        <v>846</v>
      </c>
      <c r="BG1897" s="14">
        <f t="shared" si="411"/>
        <v>206</v>
      </c>
      <c r="BH1897" s="14">
        <f>SUMIFS(BG$4:BG1897,AU$4:AU1897,"="&amp;AU1897,AY$4:AY1897,"="&amp;AY1897)</f>
        <v>459</v>
      </c>
      <c r="BI1897" s="25" t="s">
        <v>847</v>
      </c>
      <c r="BJ1897" s="14">
        <f t="shared" si="412"/>
        <v>8250</v>
      </c>
      <c r="BK1897" s="14">
        <f>SUMIFS(BJ$4:BJ1897,$AU$4:$AU1897,"="&amp;$AU1897,$AY$4:$AY1897,"="&amp;$AY1897)</f>
        <v>18370</v>
      </c>
    </row>
    <row r="1898" spans="46:63" ht="16.5" x14ac:dyDescent="0.2">
      <c r="AT1898" s="13">
        <v>1895</v>
      </c>
      <c r="AU1898" s="13">
        <f t="shared" si="404"/>
        <v>24</v>
      </c>
      <c r="AV1898" s="14">
        <f t="shared" si="405"/>
        <v>299706</v>
      </c>
      <c r="AW1898" s="14">
        <f t="shared" si="406"/>
        <v>1102997</v>
      </c>
      <c r="AX1898" s="13" t="s">
        <v>816</v>
      </c>
      <c r="AY1898" s="13">
        <f t="shared" si="407"/>
        <v>6</v>
      </c>
      <c r="AZ1898" s="13" t="s">
        <v>837</v>
      </c>
      <c r="BA1898" s="14">
        <f t="shared" si="408"/>
        <v>4</v>
      </c>
      <c r="BB1898" s="14" t="str">
        <f t="shared" si="409"/>
        <v>SSR守护灵魂珠-6 等级-4</v>
      </c>
      <c r="BC1898" s="25" t="s">
        <v>43</v>
      </c>
      <c r="BD1898" s="14">
        <f t="shared" si="410"/>
        <v>672</v>
      </c>
      <c r="BE1898" s="14">
        <f>SUMIFS(BD$4:BD1898,$AU$4:$AU1898,"="&amp;$AU1898,$AY$4:$AY1898,"="&amp;$AY1898)</f>
        <v>1674</v>
      </c>
      <c r="BF1898" s="25" t="s">
        <v>846</v>
      </c>
      <c r="BG1898" s="14">
        <f t="shared" si="411"/>
        <v>308</v>
      </c>
      <c r="BH1898" s="14">
        <f>SUMIFS(BG$4:BG1898,AU$4:AU1898,"="&amp;AU1898,AY$4:AY1898,"="&amp;AY1898)</f>
        <v>767</v>
      </c>
      <c r="BI1898" s="25" t="s">
        <v>847</v>
      </c>
      <c r="BJ1898" s="14">
        <f t="shared" si="412"/>
        <v>12320</v>
      </c>
      <c r="BK1898" s="14">
        <f>SUMIFS(BJ$4:BJ1898,$AU$4:$AU1898,"="&amp;$AU1898,$AY$4:$AY1898,"="&amp;$AY1898)</f>
        <v>30690</v>
      </c>
    </row>
    <row r="1899" spans="46:63" ht="16.5" x14ac:dyDescent="0.2">
      <c r="AT1899" s="13">
        <v>1896</v>
      </c>
      <c r="AU1899" s="13">
        <f t="shared" si="404"/>
        <v>24</v>
      </c>
      <c r="AV1899" s="14">
        <f t="shared" si="405"/>
        <v>299706</v>
      </c>
      <c r="AW1899" s="14">
        <f t="shared" si="406"/>
        <v>1102997</v>
      </c>
      <c r="AX1899" s="13" t="s">
        <v>816</v>
      </c>
      <c r="AY1899" s="13">
        <f t="shared" si="407"/>
        <v>6</v>
      </c>
      <c r="AZ1899" s="13" t="s">
        <v>837</v>
      </c>
      <c r="BA1899" s="14">
        <f t="shared" si="408"/>
        <v>5</v>
      </c>
      <c r="BB1899" s="14" t="str">
        <f t="shared" si="409"/>
        <v>SSR守护灵魂珠-6 等级-5</v>
      </c>
      <c r="BC1899" s="25" t="s">
        <v>43</v>
      </c>
      <c r="BD1899" s="14">
        <f t="shared" si="410"/>
        <v>900</v>
      </c>
      <c r="BE1899" s="14">
        <f>SUMIFS(BD$4:BD1899,$AU$4:$AU1899,"="&amp;$AU1899,$AY$4:$AY1899,"="&amp;$AY1899)</f>
        <v>2574</v>
      </c>
      <c r="BF1899" s="25" t="s">
        <v>846</v>
      </c>
      <c r="BG1899" s="14">
        <f t="shared" si="411"/>
        <v>413</v>
      </c>
      <c r="BH1899" s="14">
        <f>SUMIFS(BG$4:BG1899,AU$4:AU1899,"="&amp;AU1899,AY$4:AY1899,"="&amp;AY1899)</f>
        <v>1180</v>
      </c>
      <c r="BI1899" s="25" t="s">
        <v>847</v>
      </c>
      <c r="BJ1899" s="14">
        <f t="shared" si="412"/>
        <v>16500</v>
      </c>
      <c r="BK1899" s="14">
        <f>SUMIFS(BJ$4:BJ1899,$AU$4:$AU1899,"="&amp;$AU1899,$AY$4:$AY1899,"="&amp;$AY1899)</f>
        <v>47190</v>
      </c>
    </row>
    <row r="1900" spans="46:63" ht="16.5" x14ac:dyDescent="0.2">
      <c r="AT1900" s="13">
        <v>1897</v>
      </c>
      <c r="AU1900" s="13">
        <f t="shared" si="404"/>
        <v>24</v>
      </c>
      <c r="AV1900" s="14">
        <f t="shared" si="405"/>
        <v>299706</v>
      </c>
      <c r="AW1900" s="14">
        <f t="shared" si="406"/>
        <v>1102997</v>
      </c>
      <c r="AX1900" s="13" t="s">
        <v>816</v>
      </c>
      <c r="AY1900" s="13">
        <f t="shared" si="407"/>
        <v>6</v>
      </c>
      <c r="AZ1900" s="13" t="s">
        <v>837</v>
      </c>
      <c r="BA1900" s="14">
        <f t="shared" si="408"/>
        <v>6</v>
      </c>
      <c r="BB1900" s="14" t="str">
        <f t="shared" si="409"/>
        <v>SSR守护灵魂珠-6 等级-6</v>
      </c>
      <c r="BC1900" s="25" t="s">
        <v>43</v>
      </c>
      <c r="BD1900" s="14">
        <f t="shared" si="410"/>
        <v>1140</v>
      </c>
      <c r="BE1900" s="14">
        <f>SUMIFS(BD$4:BD1900,$AU$4:$AU1900,"="&amp;$AU1900,$AY$4:$AY1900,"="&amp;$AY1900)</f>
        <v>3714</v>
      </c>
      <c r="BF1900" s="25" t="s">
        <v>846</v>
      </c>
      <c r="BG1900" s="14">
        <f t="shared" si="411"/>
        <v>523</v>
      </c>
      <c r="BH1900" s="14">
        <f>SUMIFS(BG$4:BG1900,AU$4:AU1900,"="&amp;AU1900,AY$4:AY1900,"="&amp;AY1900)</f>
        <v>1703</v>
      </c>
      <c r="BI1900" s="25" t="s">
        <v>847</v>
      </c>
      <c r="BJ1900" s="14">
        <f t="shared" si="412"/>
        <v>20900</v>
      </c>
      <c r="BK1900" s="14">
        <f>SUMIFS(BJ$4:BJ1900,$AU$4:$AU1900,"="&amp;$AU1900,$AY$4:$AY1900,"="&amp;$AY1900)</f>
        <v>68090</v>
      </c>
    </row>
    <row r="1901" spans="46:63" ht="16.5" x14ac:dyDescent="0.2">
      <c r="AT1901" s="13">
        <v>1898</v>
      </c>
      <c r="AU1901" s="13">
        <f t="shared" si="404"/>
        <v>24</v>
      </c>
      <c r="AV1901" s="14">
        <f t="shared" si="405"/>
        <v>299706</v>
      </c>
      <c r="AW1901" s="14">
        <f t="shared" si="406"/>
        <v>1102997</v>
      </c>
      <c r="AX1901" s="13" t="s">
        <v>816</v>
      </c>
      <c r="AY1901" s="13">
        <f t="shared" si="407"/>
        <v>6</v>
      </c>
      <c r="AZ1901" s="13" t="s">
        <v>837</v>
      </c>
      <c r="BA1901" s="14">
        <f t="shared" si="408"/>
        <v>7</v>
      </c>
      <c r="BB1901" s="14" t="str">
        <f t="shared" si="409"/>
        <v>SSR守护灵魂珠-6 等级-7</v>
      </c>
      <c r="BC1901" s="25" t="s">
        <v>43</v>
      </c>
      <c r="BD1901" s="14">
        <f t="shared" si="410"/>
        <v>1380</v>
      </c>
      <c r="BE1901" s="14">
        <f>SUMIFS(BD$4:BD1901,$AU$4:$AU1901,"="&amp;$AU1901,$AY$4:$AY1901,"="&amp;$AY1901)</f>
        <v>5094</v>
      </c>
      <c r="BF1901" s="25" t="s">
        <v>846</v>
      </c>
      <c r="BG1901" s="14">
        <f t="shared" si="411"/>
        <v>633</v>
      </c>
      <c r="BH1901" s="14">
        <f>SUMIFS(BG$4:BG1901,AU$4:AU1901,"="&amp;AU1901,AY$4:AY1901,"="&amp;AY1901)</f>
        <v>2336</v>
      </c>
      <c r="BI1901" s="25" t="s">
        <v>847</v>
      </c>
      <c r="BJ1901" s="14">
        <f t="shared" si="412"/>
        <v>25300</v>
      </c>
      <c r="BK1901" s="14">
        <f>SUMIFS(BJ$4:BJ1901,$AU$4:$AU1901,"="&amp;$AU1901,$AY$4:$AY1901,"="&amp;$AY1901)</f>
        <v>93390</v>
      </c>
    </row>
    <row r="1902" spans="46:63" ht="16.5" x14ac:dyDescent="0.2">
      <c r="AT1902" s="13">
        <v>1899</v>
      </c>
      <c r="AU1902" s="13">
        <f t="shared" si="404"/>
        <v>24</v>
      </c>
      <c r="AV1902" s="14">
        <f t="shared" si="405"/>
        <v>299706</v>
      </c>
      <c r="AW1902" s="14">
        <f t="shared" si="406"/>
        <v>1102997</v>
      </c>
      <c r="AX1902" s="13" t="s">
        <v>816</v>
      </c>
      <c r="AY1902" s="13">
        <f t="shared" si="407"/>
        <v>6</v>
      </c>
      <c r="AZ1902" s="13" t="s">
        <v>837</v>
      </c>
      <c r="BA1902" s="14">
        <f t="shared" si="408"/>
        <v>8</v>
      </c>
      <c r="BB1902" s="14" t="str">
        <f t="shared" si="409"/>
        <v>SSR守护灵魂珠-6 等级-8</v>
      </c>
      <c r="BC1902" s="25" t="s">
        <v>43</v>
      </c>
      <c r="BD1902" s="14">
        <f t="shared" si="410"/>
        <v>1560</v>
      </c>
      <c r="BE1902" s="14">
        <f>SUMIFS(BD$4:BD1902,$AU$4:$AU1902,"="&amp;$AU1902,$AY$4:$AY1902,"="&amp;$AY1902)</f>
        <v>6654</v>
      </c>
      <c r="BF1902" s="25" t="s">
        <v>846</v>
      </c>
      <c r="BG1902" s="14">
        <f t="shared" si="411"/>
        <v>715</v>
      </c>
      <c r="BH1902" s="14">
        <f>SUMIFS(BG$4:BG1902,AU$4:AU1902,"="&amp;AU1902,AY$4:AY1902,"="&amp;AY1902)</f>
        <v>3051</v>
      </c>
      <c r="BI1902" s="25" t="s">
        <v>847</v>
      </c>
      <c r="BJ1902" s="14">
        <f t="shared" si="412"/>
        <v>28600</v>
      </c>
      <c r="BK1902" s="14">
        <f>SUMIFS(BJ$4:BJ1902,$AU$4:$AU1902,"="&amp;$AU1902,$AY$4:$AY1902,"="&amp;$AY1902)</f>
        <v>121990</v>
      </c>
    </row>
    <row r="1903" spans="46:63" ht="16.5" x14ac:dyDescent="0.2">
      <c r="AT1903" s="13">
        <v>1900</v>
      </c>
      <c r="AU1903" s="13">
        <f t="shared" si="404"/>
        <v>24</v>
      </c>
      <c r="AV1903" s="14">
        <f t="shared" si="405"/>
        <v>299706</v>
      </c>
      <c r="AW1903" s="14">
        <f t="shared" si="406"/>
        <v>1102997</v>
      </c>
      <c r="AX1903" s="13" t="s">
        <v>816</v>
      </c>
      <c r="AY1903" s="13">
        <f t="shared" si="407"/>
        <v>6</v>
      </c>
      <c r="AZ1903" s="13" t="s">
        <v>837</v>
      </c>
      <c r="BA1903" s="14">
        <f t="shared" si="408"/>
        <v>9</v>
      </c>
      <c r="BB1903" s="14" t="str">
        <f t="shared" si="409"/>
        <v>SSR守护灵魂珠-6 等级-9</v>
      </c>
      <c r="BC1903" s="25" t="s">
        <v>43</v>
      </c>
      <c r="BD1903" s="14">
        <f t="shared" si="410"/>
        <v>1800</v>
      </c>
      <c r="BE1903" s="14">
        <f>SUMIFS(BD$4:BD1903,$AU$4:$AU1903,"="&amp;$AU1903,$AY$4:$AY1903,"="&amp;$AY1903)</f>
        <v>8454</v>
      </c>
      <c r="BF1903" s="25" t="s">
        <v>846</v>
      </c>
      <c r="BG1903" s="14">
        <f t="shared" si="411"/>
        <v>825</v>
      </c>
      <c r="BH1903" s="14">
        <f>SUMIFS(BG$4:BG1903,AU$4:AU1903,"="&amp;AU1903,AY$4:AY1903,"="&amp;AY1903)</f>
        <v>3876</v>
      </c>
      <c r="BI1903" s="25" t="s">
        <v>847</v>
      </c>
      <c r="BJ1903" s="14">
        <f t="shared" si="412"/>
        <v>33000</v>
      </c>
      <c r="BK1903" s="14">
        <f>SUMIFS(BJ$4:BJ1903,$AU$4:$AU1903,"="&amp;$AU1903,$AY$4:$AY1903,"="&amp;$AY1903)</f>
        <v>154990</v>
      </c>
    </row>
    <row r="1904" spans="46:63" ht="16.5" x14ac:dyDescent="0.2">
      <c r="AT1904" s="13">
        <v>1901</v>
      </c>
      <c r="AU1904" s="13">
        <f t="shared" si="404"/>
        <v>24</v>
      </c>
      <c r="AV1904" s="14">
        <f t="shared" si="405"/>
        <v>299707</v>
      </c>
      <c r="AW1904" s="14">
        <f t="shared" si="406"/>
        <v>1102997</v>
      </c>
      <c r="AX1904" s="13" t="s">
        <v>816</v>
      </c>
      <c r="AY1904" s="13">
        <f t="shared" si="407"/>
        <v>7</v>
      </c>
      <c r="AZ1904" s="13" t="s">
        <v>837</v>
      </c>
      <c r="BA1904" s="14">
        <f t="shared" si="408"/>
        <v>0</v>
      </c>
      <c r="BB1904" s="14" t="str">
        <f t="shared" si="409"/>
        <v>SSR守护灵魂珠-7 等级-0</v>
      </c>
      <c r="BC1904" s="25" t="s">
        <v>43</v>
      </c>
      <c r="BD1904" s="14">
        <f t="shared" si="410"/>
        <v>0</v>
      </c>
      <c r="BE1904" s="14">
        <f>SUMIFS(BD$4:BD1904,$AU$4:$AU1904,"="&amp;$AU1904,$AY$4:$AY1904,"="&amp;$AY1904)</f>
        <v>0</v>
      </c>
      <c r="BF1904" s="25" t="s">
        <v>846</v>
      </c>
      <c r="BG1904" s="14">
        <f t="shared" si="411"/>
        <v>0</v>
      </c>
      <c r="BH1904" s="14">
        <f>SUMIFS(BG$4:BG1904,AU$4:AU1904,"="&amp;AU1904,AY$4:AY1904,"="&amp;AY1904)</f>
        <v>0</v>
      </c>
      <c r="BI1904" s="25" t="s">
        <v>847</v>
      </c>
      <c r="BJ1904" s="14">
        <f t="shared" si="412"/>
        <v>0</v>
      </c>
      <c r="BK1904" s="14">
        <f>SUMIFS(BJ$4:BJ1904,$AU$4:$AU1904,"="&amp;$AU1904,$AY$4:$AY1904,"="&amp;$AY1904)</f>
        <v>0</v>
      </c>
    </row>
    <row r="1905" spans="46:63" ht="16.5" x14ac:dyDescent="0.2">
      <c r="AT1905" s="13">
        <v>1902</v>
      </c>
      <c r="AU1905" s="13">
        <f t="shared" si="404"/>
        <v>24</v>
      </c>
      <c r="AV1905" s="14">
        <f t="shared" si="405"/>
        <v>299707</v>
      </c>
      <c r="AW1905" s="14">
        <f t="shared" si="406"/>
        <v>1102997</v>
      </c>
      <c r="AX1905" s="13" t="s">
        <v>816</v>
      </c>
      <c r="AY1905" s="13">
        <f t="shared" si="407"/>
        <v>7</v>
      </c>
      <c r="AZ1905" s="13" t="s">
        <v>837</v>
      </c>
      <c r="BA1905" s="14">
        <f t="shared" si="408"/>
        <v>1</v>
      </c>
      <c r="BB1905" s="14" t="str">
        <f t="shared" si="409"/>
        <v>SSR守护灵魂珠-7 等级-1</v>
      </c>
      <c r="BC1905" s="25" t="s">
        <v>43</v>
      </c>
      <c r="BD1905" s="14">
        <f t="shared" si="410"/>
        <v>288</v>
      </c>
      <c r="BE1905" s="14">
        <f>SUMIFS(BD$4:BD1905,$AU$4:$AU1905,"="&amp;$AU1905,$AY$4:$AY1905,"="&amp;$AY1905)</f>
        <v>288</v>
      </c>
      <c r="BF1905" s="25" t="s">
        <v>846</v>
      </c>
      <c r="BG1905" s="14">
        <f t="shared" si="411"/>
        <v>132</v>
      </c>
      <c r="BH1905" s="14">
        <f>SUMIFS(BG$4:BG1905,AU$4:AU1905,"="&amp;AU1905,AY$4:AY1905,"="&amp;AY1905)</f>
        <v>132</v>
      </c>
      <c r="BI1905" s="25" t="s">
        <v>847</v>
      </c>
      <c r="BJ1905" s="14">
        <f t="shared" si="412"/>
        <v>5280</v>
      </c>
      <c r="BK1905" s="14">
        <f>SUMIFS(BJ$4:BJ1905,$AU$4:$AU1905,"="&amp;$AU1905,$AY$4:$AY1905,"="&amp;$AY1905)</f>
        <v>5280</v>
      </c>
    </row>
    <row r="1906" spans="46:63" ht="16.5" x14ac:dyDescent="0.2">
      <c r="AT1906" s="13">
        <v>1903</v>
      </c>
      <c r="AU1906" s="13">
        <f t="shared" si="404"/>
        <v>24</v>
      </c>
      <c r="AV1906" s="14">
        <f t="shared" si="405"/>
        <v>299707</v>
      </c>
      <c r="AW1906" s="14">
        <f t="shared" si="406"/>
        <v>1102997</v>
      </c>
      <c r="AX1906" s="13" t="s">
        <v>816</v>
      </c>
      <c r="AY1906" s="13">
        <f t="shared" si="407"/>
        <v>7</v>
      </c>
      <c r="AZ1906" s="13" t="s">
        <v>837</v>
      </c>
      <c r="BA1906" s="14">
        <f t="shared" si="408"/>
        <v>2</v>
      </c>
      <c r="BB1906" s="14" t="str">
        <f t="shared" si="409"/>
        <v>SSR守护灵魂珠-7 等级-2</v>
      </c>
      <c r="BC1906" s="25" t="s">
        <v>43</v>
      </c>
      <c r="BD1906" s="14">
        <f t="shared" si="410"/>
        <v>432</v>
      </c>
      <c r="BE1906" s="14">
        <f>SUMIFS(BD$4:BD1906,$AU$4:$AU1906,"="&amp;$AU1906,$AY$4:$AY1906,"="&amp;$AY1906)</f>
        <v>720</v>
      </c>
      <c r="BF1906" s="25" t="s">
        <v>846</v>
      </c>
      <c r="BG1906" s="14">
        <f t="shared" si="411"/>
        <v>198</v>
      </c>
      <c r="BH1906" s="14">
        <f>SUMIFS(BG$4:BG1906,AU$4:AU1906,"="&amp;AU1906,AY$4:AY1906,"="&amp;AY1906)</f>
        <v>330</v>
      </c>
      <c r="BI1906" s="25" t="s">
        <v>847</v>
      </c>
      <c r="BJ1906" s="14">
        <f t="shared" si="412"/>
        <v>7920</v>
      </c>
      <c r="BK1906" s="14">
        <f>SUMIFS(BJ$4:BJ1906,$AU$4:$AU1906,"="&amp;$AU1906,$AY$4:$AY1906,"="&amp;$AY1906)</f>
        <v>13200</v>
      </c>
    </row>
    <row r="1907" spans="46:63" ht="16.5" x14ac:dyDescent="0.2">
      <c r="AT1907" s="13">
        <v>1904</v>
      </c>
      <c r="AU1907" s="13">
        <f t="shared" si="404"/>
        <v>24</v>
      </c>
      <c r="AV1907" s="14">
        <f t="shared" si="405"/>
        <v>299707</v>
      </c>
      <c r="AW1907" s="14">
        <f t="shared" si="406"/>
        <v>1102997</v>
      </c>
      <c r="AX1907" s="13" t="s">
        <v>816</v>
      </c>
      <c r="AY1907" s="13">
        <f t="shared" si="407"/>
        <v>7</v>
      </c>
      <c r="AZ1907" s="13" t="s">
        <v>837</v>
      </c>
      <c r="BA1907" s="14">
        <f t="shared" si="408"/>
        <v>3</v>
      </c>
      <c r="BB1907" s="14" t="str">
        <f t="shared" si="409"/>
        <v>SSR守护灵魂珠-7 等级-3</v>
      </c>
      <c r="BC1907" s="25" t="s">
        <v>43</v>
      </c>
      <c r="BD1907" s="14">
        <f t="shared" si="410"/>
        <v>576</v>
      </c>
      <c r="BE1907" s="14">
        <f>SUMIFS(BD$4:BD1907,$AU$4:$AU1907,"="&amp;$AU1907,$AY$4:$AY1907,"="&amp;$AY1907)</f>
        <v>1296</v>
      </c>
      <c r="BF1907" s="25" t="s">
        <v>846</v>
      </c>
      <c r="BG1907" s="14">
        <f t="shared" si="411"/>
        <v>264</v>
      </c>
      <c r="BH1907" s="14">
        <f>SUMIFS(BG$4:BG1907,AU$4:AU1907,"="&amp;AU1907,AY$4:AY1907,"="&amp;AY1907)</f>
        <v>594</v>
      </c>
      <c r="BI1907" s="25" t="s">
        <v>847</v>
      </c>
      <c r="BJ1907" s="14">
        <f t="shared" si="412"/>
        <v>10560</v>
      </c>
      <c r="BK1907" s="14">
        <f>SUMIFS(BJ$4:BJ1907,$AU$4:$AU1907,"="&amp;$AU1907,$AY$4:$AY1907,"="&amp;$AY1907)</f>
        <v>23760</v>
      </c>
    </row>
    <row r="1908" spans="46:63" ht="16.5" x14ac:dyDescent="0.2">
      <c r="AT1908" s="13">
        <v>1905</v>
      </c>
      <c r="AU1908" s="13">
        <f t="shared" si="404"/>
        <v>24</v>
      </c>
      <c r="AV1908" s="14">
        <f t="shared" si="405"/>
        <v>299707</v>
      </c>
      <c r="AW1908" s="14">
        <f t="shared" si="406"/>
        <v>1102997</v>
      </c>
      <c r="AX1908" s="13" t="s">
        <v>816</v>
      </c>
      <c r="AY1908" s="13">
        <f t="shared" si="407"/>
        <v>7</v>
      </c>
      <c r="AZ1908" s="13" t="s">
        <v>837</v>
      </c>
      <c r="BA1908" s="14">
        <f t="shared" si="408"/>
        <v>4</v>
      </c>
      <c r="BB1908" s="14" t="str">
        <f t="shared" si="409"/>
        <v>SSR守护灵魂珠-7 等级-4</v>
      </c>
      <c r="BC1908" s="25" t="s">
        <v>43</v>
      </c>
      <c r="BD1908" s="14">
        <f t="shared" si="410"/>
        <v>864</v>
      </c>
      <c r="BE1908" s="14">
        <f>SUMIFS(BD$4:BD1908,$AU$4:$AU1908,"="&amp;$AU1908,$AY$4:$AY1908,"="&amp;$AY1908)</f>
        <v>2160</v>
      </c>
      <c r="BF1908" s="25" t="s">
        <v>846</v>
      </c>
      <c r="BG1908" s="14">
        <f t="shared" si="411"/>
        <v>396</v>
      </c>
      <c r="BH1908" s="14">
        <f>SUMIFS(BG$4:BG1908,AU$4:AU1908,"="&amp;AU1908,AY$4:AY1908,"="&amp;AY1908)</f>
        <v>990</v>
      </c>
      <c r="BI1908" s="25" t="s">
        <v>847</v>
      </c>
      <c r="BJ1908" s="14">
        <f t="shared" si="412"/>
        <v>15840</v>
      </c>
      <c r="BK1908" s="14">
        <f>SUMIFS(BJ$4:BJ1908,$AU$4:$AU1908,"="&amp;$AU1908,$AY$4:$AY1908,"="&amp;$AY1908)</f>
        <v>39600</v>
      </c>
    </row>
    <row r="1909" spans="46:63" ht="16.5" x14ac:dyDescent="0.2">
      <c r="AT1909" s="13">
        <v>1906</v>
      </c>
      <c r="AU1909" s="13">
        <f t="shared" si="404"/>
        <v>24</v>
      </c>
      <c r="AV1909" s="14">
        <f t="shared" si="405"/>
        <v>299707</v>
      </c>
      <c r="AW1909" s="14">
        <f t="shared" si="406"/>
        <v>1102997</v>
      </c>
      <c r="AX1909" s="13" t="s">
        <v>816</v>
      </c>
      <c r="AY1909" s="13">
        <f t="shared" si="407"/>
        <v>7</v>
      </c>
      <c r="AZ1909" s="13" t="s">
        <v>837</v>
      </c>
      <c r="BA1909" s="14">
        <f t="shared" si="408"/>
        <v>5</v>
      </c>
      <c r="BB1909" s="14" t="str">
        <f t="shared" si="409"/>
        <v>SSR守护灵魂珠-7 等级-5</v>
      </c>
      <c r="BC1909" s="25" t="s">
        <v>43</v>
      </c>
      <c r="BD1909" s="14">
        <f t="shared" si="410"/>
        <v>1152</v>
      </c>
      <c r="BE1909" s="14">
        <f>SUMIFS(BD$4:BD1909,$AU$4:$AU1909,"="&amp;$AU1909,$AY$4:$AY1909,"="&amp;$AY1909)</f>
        <v>3312</v>
      </c>
      <c r="BF1909" s="25" t="s">
        <v>846</v>
      </c>
      <c r="BG1909" s="14">
        <f t="shared" si="411"/>
        <v>528</v>
      </c>
      <c r="BH1909" s="14">
        <f>SUMIFS(BG$4:BG1909,AU$4:AU1909,"="&amp;AU1909,AY$4:AY1909,"="&amp;AY1909)</f>
        <v>1518</v>
      </c>
      <c r="BI1909" s="25" t="s">
        <v>847</v>
      </c>
      <c r="BJ1909" s="14">
        <f t="shared" si="412"/>
        <v>21120</v>
      </c>
      <c r="BK1909" s="14">
        <f>SUMIFS(BJ$4:BJ1909,$AU$4:$AU1909,"="&amp;$AU1909,$AY$4:$AY1909,"="&amp;$AY1909)</f>
        <v>60720</v>
      </c>
    </row>
    <row r="1910" spans="46:63" ht="16.5" x14ac:dyDescent="0.2">
      <c r="AT1910" s="13">
        <v>1907</v>
      </c>
      <c r="AU1910" s="13">
        <f t="shared" si="404"/>
        <v>24</v>
      </c>
      <c r="AV1910" s="14">
        <f t="shared" si="405"/>
        <v>299707</v>
      </c>
      <c r="AW1910" s="14">
        <f t="shared" si="406"/>
        <v>1102997</v>
      </c>
      <c r="AX1910" s="13" t="s">
        <v>816</v>
      </c>
      <c r="AY1910" s="13">
        <f t="shared" si="407"/>
        <v>7</v>
      </c>
      <c r="AZ1910" s="13" t="s">
        <v>837</v>
      </c>
      <c r="BA1910" s="14">
        <f t="shared" si="408"/>
        <v>6</v>
      </c>
      <c r="BB1910" s="14" t="str">
        <f t="shared" si="409"/>
        <v>SSR守护灵魂珠-7 等级-6</v>
      </c>
      <c r="BC1910" s="25" t="s">
        <v>43</v>
      </c>
      <c r="BD1910" s="14">
        <f t="shared" si="410"/>
        <v>1440</v>
      </c>
      <c r="BE1910" s="14">
        <f>SUMIFS(BD$4:BD1910,$AU$4:$AU1910,"="&amp;$AU1910,$AY$4:$AY1910,"="&amp;$AY1910)</f>
        <v>4752</v>
      </c>
      <c r="BF1910" s="25" t="s">
        <v>846</v>
      </c>
      <c r="BG1910" s="14">
        <f t="shared" si="411"/>
        <v>660</v>
      </c>
      <c r="BH1910" s="14">
        <f>SUMIFS(BG$4:BG1910,AU$4:AU1910,"="&amp;AU1910,AY$4:AY1910,"="&amp;AY1910)</f>
        <v>2178</v>
      </c>
      <c r="BI1910" s="25" t="s">
        <v>847</v>
      </c>
      <c r="BJ1910" s="14">
        <f t="shared" si="412"/>
        <v>26400</v>
      </c>
      <c r="BK1910" s="14">
        <f>SUMIFS(BJ$4:BJ1910,$AU$4:$AU1910,"="&amp;$AU1910,$AY$4:$AY1910,"="&amp;$AY1910)</f>
        <v>87120</v>
      </c>
    </row>
    <row r="1911" spans="46:63" ht="16.5" x14ac:dyDescent="0.2">
      <c r="AT1911" s="13">
        <v>1908</v>
      </c>
      <c r="AU1911" s="13">
        <f t="shared" si="404"/>
        <v>24</v>
      </c>
      <c r="AV1911" s="14">
        <f t="shared" si="405"/>
        <v>299707</v>
      </c>
      <c r="AW1911" s="14">
        <f t="shared" si="406"/>
        <v>1102997</v>
      </c>
      <c r="AX1911" s="13" t="s">
        <v>816</v>
      </c>
      <c r="AY1911" s="13">
        <f t="shared" si="407"/>
        <v>7</v>
      </c>
      <c r="AZ1911" s="13" t="s">
        <v>837</v>
      </c>
      <c r="BA1911" s="14">
        <f t="shared" si="408"/>
        <v>7</v>
      </c>
      <c r="BB1911" s="14" t="str">
        <f t="shared" si="409"/>
        <v>SSR守护灵魂珠-7 等级-7</v>
      </c>
      <c r="BC1911" s="25" t="s">
        <v>43</v>
      </c>
      <c r="BD1911" s="14">
        <f t="shared" si="410"/>
        <v>1728</v>
      </c>
      <c r="BE1911" s="14">
        <f>SUMIFS(BD$4:BD1911,$AU$4:$AU1911,"="&amp;$AU1911,$AY$4:$AY1911,"="&amp;$AY1911)</f>
        <v>6480</v>
      </c>
      <c r="BF1911" s="25" t="s">
        <v>846</v>
      </c>
      <c r="BG1911" s="14">
        <f t="shared" si="411"/>
        <v>792</v>
      </c>
      <c r="BH1911" s="14">
        <f>SUMIFS(BG$4:BG1911,AU$4:AU1911,"="&amp;AU1911,AY$4:AY1911,"="&amp;AY1911)</f>
        <v>2970</v>
      </c>
      <c r="BI1911" s="25" t="s">
        <v>847</v>
      </c>
      <c r="BJ1911" s="14">
        <f t="shared" si="412"/>
        <v>31680</v>
      </c>
      <c r="BK1911" s="14">
        <f>SUMIFS(BJ$4:BJ1911,$AU$4:$AU1911,"="&amp;$AU1911,$AY$4:$AY1911,"="&amp;$AY1911)</f>
        <v>118800</v>
      </c>
    </row>
    <row r="1912" spans="46:63" ht="16.5" x14ac:dyDescent="0.2">
      <c r="AT1912" s="13">
        <v>1909</v>
      </c>
      <c r="AU1912" s="13">
        <f t="shared" si="404"/>
        <v>24</v>
      </c>
      <c r="AV1912" s="14">
        <f t="shared" si="405"/>
        <v>299707</v>
      </c>
      <c r="AW1912" s="14">
        <f t="shared" si="406"/>
        <v>1102997</v>
      </c>
      <c r="AX1912" s="13" t="s">
        <v>816</v>
      </c>
      <c r="AY1912" s="13">
        <f t="shared" si="407"/>
        <v>7</v>
      </c>
      <c r="AZ1912" s="13" t="s">
        <v>837</v>
      </c>
      <c r="BA1912" s="14">
        <f t="shared" si="408"/>
        <v>8</v>
      </c>
      <c r="BB1912" s="14" t="str">
        <f t="shared" si="409"/>
        <v>SSR守护灵魂珠-7 等级-8</v>
      </c>
      <c r="BC1912" s="25" t="s">
        <v>43</v>
      </c>
      <c r="BD1912" s="14">
        <f t="shared" si="410"/>
        <v>2016</v>
      </c>
      <c r="BE1912" s="14">
        <f>SUMIFS(BD$4:BD1912,$AU$4:$AU1912,"="&amp;$AU1912,$AY$4:$AY1912,"="&amp;$AY1912)</f>
        <v>8496</v>
      </c>
      <c r="BF1912" s="25" t="s">
        <v>846</v>
      </c>
      <c r="BG1912" s="14">
        <f t="shared" si="411"/>
        <v>924</v>
      </c>
      <c r="BH1912" s="14">
        <f>SUMIFS(BG$4:BG1912,AU$4:AU1912,"="&amp;AU1912,AY$4:AY1912,"="&amp;AY1912)</f>
        <v>3894</v>
      </c>
      <c r="BI1912" s="25" t="s">
        <v>847</v>
      </c>
      <c r="BJ1912" s="14">
        <f t="shared" si="412"/>
        <v>36960</v>
      </c>
      <c r="BK1912" s="14">
        <f>SUMIFS(BJ$4:BJ1912,$AU$4:$AU1912,"="&amp;$AU1912,$AY$4:$AY1912,"="&amp;$AY1912)</f>
        <v>155760</v>
      </c>
    </row>
    <row r="1913" spans="46:63" ht="16.5" x14ac:dyDescent="0.2">
      <c r="AT1913" s="13">
        <v>1910</v>
      </c>
      <c r="AU1913" s="13">
        <f t="shared" si="404"/>
        <v>24</v>
      </c>
      <c r="AV1913" s="14">
        <f t="shared" si="405"/>
        <v>299707</v>
      </c>
      <c r="AW1913" s="14">
        <f t="shared" si="406"/>
        <v>1102997</v>
      </c>
      <c r="AX1913" s="13" t="s">
        <v>816</v>
      </c>
      <c r="AY1913" s="13">
        <f t="shared" si="407"/>
        <v>7</v>
      </c>
      <c r="AZ1913" s="13" t="s">
        <v>837</v>
      </c>
      <c r="BA1913" s="14">
        <f t="shared" si="408"/>
        <v>9</v>
      </c>
      <c r="BB1913" s="14" t="str">
        <f t="shared" si="409"/>
        <v>SSR守护灵魂珠-7 等级-9</v>
      </c>
      <c r="BC1913" s="25" t="s">
        <v>43</v>
      </c>
      <c r="BD1913" s="14">
        <f t="shared" si="410"/>
        <v>2304</v>
      </c>
      <c r="BE1913" s="14">
        <f>SUMIFS(BD$4:BD1913,$AU$4:$AU1913,"="&amp;$AU1913,$AY$4:$AY1913,"="&amp;$AY1913)</f>
        <v>10800</v>
      </c>
      <c r="BF1913" s="25" t="s">
        <v>846</v>
      </c>
      <c r="BG1913" s="14">
        <f t="shared" si="411"/>
        <v>1056</v>
      </c>
      <c r="BH1913" s="14">
        <f>SUMIFS(BG$4:BG1913,AU$4:AU1913,"="&amp;AU1913,AY$4:AY1913,"="&amp;AY1913)</f>
        <v>4950</v>
      </c>
      <c r="BI1913" s="25" t="s">
        <v>847</v>
      </c>
      <c r="BJ1913" s="14">
        <f t="shared" si="412"/>
        <v>42240</v>
      </c>
      <c r="BK1913" s="14">
        <f>SUMIFS(BJ$4:BJ1913,$AU$4:$AU1913,"="&amp;$AU1913,$AY$4:$AY1913,"="&amp;$AY1913)</f>
        <v>198000</v>
      </c>
    </row>
    <row r="1914" spans="46:63" ht="16.5" x14ac:dyDescent="0.2">
      <c r="AT1914" s="13">
        <v>1911</v>
      </c>
      <c r="AU1914" s="13">
        <f t="shared" si="404"/>
        <v>24</v>
      </c>
      <c r="AV1914" s="14">
        <f t="shared" si="405"/>
        <v>299708</v>
      </c>
      <c r="AW1914" s="14">
        <f t="shared" si="406"/>
        <v>1102997</v>
      </c>
      <c r="AX1914" s="13" t="s">
        <v>816</v>
      </c>
      <c r="AY1914" s="13">
        <f t="shared" si="407"/>
        <v>8</v>
      </c>
      <c r="AZ1914" s="13" t="s">
        <v>837</v>
      </c>
      <c r="BA1914" s="14">
        <f t="shared" si="408"/>
        <v>0</v>
      </c>
      <c r="BB1914" s="14" t="str">
        <f t="shared" si="409"/>
        <v>SSR守护灵魂珠-8 等级-0</v>
      </c>
      <c r="BC1914" s="25" t="s">
        <v>43</v>
      </c>
      <c r="BD1914" s="14">
        <f t="shared" si="410"/>
        <v>0</v>
      </c>
      <c r="BE1914" s="14">
        <f>SUMIFS(BD$4:BD1914,$AU$4:$AU1914,"="&amp;$AU1914,$AY$4:$AY1914,"="&amp;$AY1914)</f>
        <v>0</v>
      </c>
      <c r="BF1914" s="25" t="s">
        <v>846</v>
      </c>
      <c r="BG1914" s="14">
        <f t="shared" si="411"/>
        <v>0</v>
      </c>
      <c r="BH1914" s="14">
        <f>SUMIFS(BG$4:BG1914,AU$4:AU1914,"="&amp;AU1914,AY$4:AY1914,"="&amp;AY1914)</f>
        <v>0</v>
      </c>
      <c r="BI1914" s="25" t="s">
        <v>847</v>
      </c>
      <c r="BJ1914" s="14">
        <f t="shared" si="412"/>
        <v>0</v>
      </c>
      <c r="BK1914" s="14">
        <f>SUMIFS(BJ$4:BJ1914,$AU$4:$AU1914,"="&amp;$AU1914,$AY$4:$AY1914,"="&amp;$AY1914)</f>
        <v>0</v>
      </c>
    </row>
    <row r="1915" spans="46:63" ht="16.5" x14ac:dyDescent="0.2">
      <c r="AT1915" s="13">
        <v>1912</v>
      </c>
      <c r="AU1915" s="13">
        <f t="shared" si="404"/>
        <v>24</v>
      </c>
      <c r="AV1915" s="14">
        <f t="shared" si="405"/>
        <v>299708</v>
      </c>
      <c r="AW1915" s="14">
        <f t="shared" si="406"/>
        <v>1102997</v>
      </c>
      <c r="AX1915" s="13" t="s">
        <v>816</v>
      </c>
      <c r="AY1915" s="13">
        <f t="shared" si="407"/>
        <v>8</v>
      </c>
      <c r="AZ1915" s="13" t="s">
        <v>837</v>
      </c>
      <c r="BA1915" s="14">
        <f t="shared" si="408"/>
        <v>1</v>
      </c>
      <c r="BB1915" s="14" t="str">
        <f t="shared" si="409"/>
        <v>SSR守护灵魂珠-8 等级-1</v>
      </c>
      <c r="BC1915" s="25" t="s">
        <v>43</v>
      </c>
      <c r="BD1915" s="14">
        <f t="shared" si="410"/>
        <v>384</v>
      </c>
      <c r="BE1915" s="14">
        <f>SUMIFS(BD$4:BD1915,$AU$4:$AU1915,"="&amp;$AU1915,$AY$4:$AY1915,"="&amp;$AY1915)</f>
        <v>384</v>
      </c>
      <c r="BF1915" s="25" t="s">
        <v>846</v>
      </c>
      <c r="BG1915" s="14">
        <f t="shared" si="411"/>
        <v>176</v>
      </c>
      <c r="BH1915" s="14">
        <f>SUMIFS(BG$4:BG1915,AU$4:AU1915,"="&amp;AU1915,AY$4:AY1915,"="&amp;AY1915)</f>
        <v>176</v>
      </c>
      <c r="BI1915" s="25" t="s">
        <v>847</v>
      </c>
      <c r="BJ1915" s="14">
        <f t="shared" si="412"/>
        <v>7040</v>
      </c>
      <c r="BK1915" s="14">
        <f>SUMIFS(BJ$4:BJ1915,$AU$4:$AU1915,"="&amp;$AU1915,$AY$4:$AY1915,"="&amp;$AY1915)</f>
        <v>7040</v>
      </c>
    </row>
    <row r="1916" spans="46:63" ht="16.5" x14ac:dyDescent="0.2">
      <c r="AT1916" s="13">
        <v>1913</v>
      </c>
      <c r="AU1916" s="13">
        <f t="shared" si="404"/>
        <v>24</v>
      </c>
      <c r="AV1916" s="14">
        <f t="shared" si="405"/>
        <v>299708</v>
      </c>
      <c r="AW1916" s="14">
        <f t="shared" si="406"/>
        <v>1102997</v>
      </c>
      <c r="AX1916" s="13" t="s">
        <v>816</v>
      </c>
      <c r="AY1916" s="13">
        <f t="shared" si="407"/>
        <v>8</v>
      </c>
      <c r="AZ1916" s="13" t="s">
        <v>837</v>
      </c>
      <c r="BA1916" s="14">
        <f t="shared" si="408"/>
        <v>2</v>
      </c>
      <c r="BB1916" s="14" t="str">
        <f t="shared" si="409"/>
        <v>SSR守护灵魂珠-8 等级-2</v>
      </c>
      <c r="BC1916" s="25" t="s">
        <v>43</v>
      </c>
      <c r="BD1916" s="14">
        <f t="shared" si="410"/>
        <v>576</v>
      </c>
      <c r="BE1916" s="14">
        <f>SUMIFS(BD$4:BD1916,$AU$4:$AU1916,"="&amp;$AU1916,$AY$4:$AY1916,"="&amp;$AY1916)</f>
        <v>960</v>
      </c>
      <c r="BF1916" s="25" t="s">
        <v>846</v>
      </c>
      <c r="BG1916" s="14">
        <f t="shared" si="411"/>
        <v>264</v>
      </c>
      <c r="BH1916" s="14">
        <f>SUMIFS(BG$4:BG1916,AU$4:AU1916,"="&amp;AU1916,AY$4:AY1916,"="&amp;AY1916)</f>
        <v>440</v>
      </c>
      <c r="BI1916" s="25" t="s">
        <v>847</v>
      </c>
      <c r="BJ1916" s="14">
        <f t="shared" si="412"/>
        <v>10560</v>
      </c>
      <c r="BK1916" s="14">
        <f>SUMIFS(BJ$4:BJ1916,$AU$4:$AU1916,"="&amp;$AU1916,$AY$4:$AY1916,"="&amp;$AY1916)</f>
        <v>17600</v>
      </c>
    </row>
    <row r="1917" spans="46:63" ht="16.5" x14ac:dyDescent="0.2">
      <c r="AT1917" s="13">
        <v>1914</v>
      </c>
      <c r="AU1917" s="13">
        <f t="shared" si="404"/>
        <v>24</v>
      </c>
      <c r="AV1917" s="14">
        <f t="shared" si="405"/>
        <v>299708</v>
      </c>
      <c r="AW1917" s="14">
        <f t="shared" si="406"/>
        <v>1102997</v>
      </c>
      <c r="AX1917" s="13" t="s">
        <v>816</v>
      </c>
      <c r="AY1917" s="13">
        <f t="shared" si="407"/>
        <v>8</v>
      </c>
      <c r="AZ1917" s="13" t="s">
        <v>837</v>
      </c>
      <c r="BA1917" s="14">
        <f t="shared" si="408"/>
        <v>3</v>
      </c>
      <c r="BB1917" s="14" t="str">
        <f t="shared" si="409"/>
        <v>SSR守护灵魂珠-8 等级-3</v>
      </c>
      <c r="BC1917" s="25" t="s">
        <v>43</v>
      </c>
      <c r="BD1917" s="14">
        <f t="shared" si="410"/>
        <v>768</v>
      </c>
      <c r="BE1917" s="14">
        <f>SUMIFS(BD$4:BD1917,$AU$4:$AU1917,"="&amp;$AU1917,$AY$4:$AY1917,"="&amp;$AY1917)</f>
        <v>1728</v>
      </c>
      <c r="BF1917" s="25" t="s">
        <v>846</v>
      </c>
      <c r="BG1917" s="14">
        <f t="shared" si="411"/>
        <v>352</v>
      </c>
      <c r="BH1917" s="14">
        <f>SUMIFS(BG$4:BG1917,AU$4:AU1917,"="&amp;AU1917,AY$4:AY1917,"="&amp;AY1917)</f>
        <v>792</v>
      </c>
      <c r="BI1917" s="25" t="s">
        <v>847</v>
      </c>
      <c r="BJ1917" s="14">
        <f t="shared" si="412"/>
        <v>14080</v>
      </c>
      <c r="BK1917" s="14">
        <f>SUMIFS(BJ$4:BJ1917,$AU$4:$AU1917,"="&amp;$AU1917,$AY$4:$AY1917,"="&amp;$AY1917)</f>
        <v>31680</v>
      </c>
    </row>
    <row r="1918" spans="46:63" ht="16.5" x14ac:dyDescent="0.2">
      <c r="AT1918" s="13">
        <v>1915</v>
      </c>
      <c r="AU1918" s="13">
        <f t="shared" si="404"/>
        <v>24</v>
      </c>
      <c r="AV1918" s="14">
        <f t="shared" si="405"/>
        <v>299708</v>
      </c>
      <c r="AW1918" s="14">
        <f t="shared" si="406"/>
        <v>1102997</v>
      </c>
      <c r="AX1918" s="13" t="s">
        <v>816</v>
      </c>
      <c r="AY1918" s="13">
        <f t="shared" si="407"/>
        <v>8</v>
      </c>
      <c r="AZ1918" s="13" t="s">
        <v>837</v>
      </c>
      <c r="BA1918" s="14">
        <f t="shared" si="408"/>
        <v>4</v>
      </c>
      <c r="BB1918" s="14" t="str">
        <f t="shared" si="409"/>
        <v>SSR守护灵魂珠-8 等级-4</v>
      </c>
      <c r="BC1918" s="25" t="s">
        <v>43</v>
      </c>
      <c r="BD1918" s="14">
        <f t="shared" si="410"/>
        <v>1152</v>
      </c>
      <c r="BE1918" s="14">
        <f>SUMIFS(BD$4:BD1918,$AU$4:$AU1918,"="&amp;$AU1918,$AY$4:$AY1918,"="&amp;$AY1918)</f>
        <v>2880</v>
      </c>
      <c r="BF1918" s="25" t="s">
        <v>846</v>
      </c>
      <c r="BG1918" s="14">
        <f t="shared" si="411"/>
        <v>528</v>
      </c>
      <c r="BH1918" s="14">
        <f>SUMIFS(BG$4:BG1918,AU$4:AU1918,"="&amp;AU1918,AY$4:AY1918,"="&amp;AY1918)</f>
        <v>1320</v>
      </c>
      <c r="BI1918" s="25" t="s">
        <v>847</v>
      </c>
      <c r="BJ1918" s="14">
        <f t="shared" si="412"/>
        <v>21120</v>
      </c>
      <c r="BK1918" s="14">
        <f>SUMIFS(BJ$4:BJ1918,$AU$4:$AU1918,"="&amp;$AU1918,$AY$4:$AY1918,"="&amp;$AY1918)</f>
        <v>52800</v>
      </c>
    </row>
    <row r="1919" spans="46:63" ht="16.5" x14ac:dyDescent="0.2">
      <c r="AT1919" s="13">
        <v>1916</v>
      </c>
      <c r="AU1919" s="13">
        <f t="shared" si="404"/>
        <v>24</v>
      </c>
      <c r="AV1919" s="14">
        <f t="shared" si="405"/>
        <v>299708</v>
      </c>
      <c r="AW1919" s="14">
        <f t="shared" si="406"/>
        <v>1102997</v>
      </c>
      <c r="AX1919" s="13" t="s">
        <v>816</v>
      </c>
      <c r="AY1919" s="13">
        <f t="shared" si="407"/>
        <v>8</v>
      </c>
      <c r="AZ1919" s="13" t="s">
        <v>837</v>
      </c>
      <c r="BA1919" s="14">
        <f t="shared" si="408"/>
        <v>5</v>
      </c>
      <c r="BB1919" s="14" t="str">
        <f t="shared" si="409"/>
        <v>SSR守护灵魂珠-8 等级-5</v>
      </c>
      <c r="BC1919" s="25" t="s">
        <v>43</v>
      </c>
      <c r="BD1919" s="14">
        <f t="shared" si="410"/>
        <v>1536</v>
      </c>
      <c r="BE1919" s="14">
        <f>SUMIFS(BD$4:BD1919,$AU$4:$AU1919,"="&amp;$AU1919,$AY$4:$AY1919,"="&amp;$AY1919)</f>
        <v>4416</v>
      </c>
      <c r="BF1919" s="25" t="s">
        <v>846</v>
      </c>
      <c r="BG1919" s="14">
        <f t="shared" si="411"/>
        <v>704</v>
      </c>
      <c r="BH1919" s="14">
        <f>SUMIFS(BG$4:BG1919,AU$4:AU1919,"="&amp;AU1919,AY$4:AY1919,"="&amp;AY1919)</f>
        <v>2024</v>
      </c>
      <c r="BI1919" s="25" t="s">
        <v>847</v>
      </c>
      <c r="BJ1919" s="14">
        <f t="shared" si="412"/>
        <v>28160</v>
      </c>
      <c r="BK1919" s="14">
        <f>SUMIFS(BJ$4:BJ1919,$AU$4:$AU1919,"="&amp;$AU1919,$AY$4:$AY1919,"="&amp;$AY1919)</f>
        <v>80960</v>
      </c>
    </row>
    <row r="1920" spans="46:63" ht="16.5" x14ac:dyDescent="0.2">
      <c r="AT1920" s="13">
        <v>1917</v>
      </c>
      <c r="AU1920" s="13">
        <f t="shared" si="404"/>
        <v>24</v>
      </c>
      <c r="AV1920" s="14">
        <f t="shared" si="405"/>
        <v>299708</v>
      </c>
      <c r="AW1920" s="14">
        <f t="shared" si="406"/>
        <v>1102997</v>
      </c>
      <c r="AX1920" s="13" t="s">
        <v>816</v>
      </c>
      <c r="AY1920" s="13">
        <f t="shared" si="407"/>
        <v>8</v>
      </c>
      <c r="AZ1920" s="13" t="s">
        <v>837</v>
      </c>
      <c r="BA1920" s="14">
        <f t="shared" si="408"/>
        <v>6</v>
      </c>
      <c r="BB1920" s="14" t="str">
        <f t="shared" si="409"/>
        <v>SSR守护灵魂珠-8 等级-6</v>
      </c>
      <c r="BC1920" s="25" t="s">
        <v>43</v>
      </c>
      <c r="BD1920" s="14">
        <f t="shared" si="410"/>
        <v>1920</v>
      </c>
      <c r="BE1920" s="14">
        <f>SUMIFS(BD$4:BD1920,$AU$4:$AU1920,"="&amp;$AU1920,$AY$4:$AY1920,"="&amp;$AY1920)</f>
        <v>6336</v>
      </c>
      <c r="BF1920" s="25" t="s">
        <v>846</v>
      </c>
      <c r="BG1920" s="14">
        <f t="shared" si="411"/>
        <v>880</v>
      </c>
      <c r="BH1920" s="14">
        <f>SUMIFS(BG$4:BG1920,AU$4:AU1920,"="&amp;AU1920,AY$4:AY1920,"="&amp;AY1920)</f>
        <v>2904</v>
      </c>
      <c r="BI1920" s="25" t="s">
        <v>847</v>
      </c>
      <c r="BJ1920" s="14">
        <f t="shared" si="412"/>
        <v>35200</v>
      </c>
      <c r="BK1920" s="14">
        <f>SUMIFS(BJ$4:BJ1920,$AU$4:$AU1920,"="&amp;$AU1920,$AY$4:$AY1920,"="&amp;$AY1920)</f>
        <v>116160</v>
      </c>
    </row>
    <row r="1921" spans="46:63" ht="16.5" x14ac:dyDescent="0.2">
      <c r="AT1921" s="13">
        <v>1918</v>
      </c>
      <c r="AU1921" s="13">
        <f t="shared" si="404"/>
        <v>24</v>
      </c>
      <c r="AV1921" s="14">
        <f t="shared" si="405"/>
        <v>299708</v>
      </c>
      <c r="AW1921" s="14">
        <f t="shared" si="406"/>
        <v>1102997</v>
      </c>
      <c r="AX1921" s="13" t="s">
        <v>816</v>
      </c>
      <c r="AY1921" s="13">
        <f t="shared" si="407"/>
        <v>8</v>
      </c>
      <c r="AZ1921" s="13" t="s">
        <v>837</v>
      </c>
      <c r="BA1921" s="14">
        <f t="shared" si="408"/>
        <v>7</v>
      </c>
      <c r="BB1921" s="14" t="str">
        <f t="shared" si="409"/>
        <v>SSR守护灵魂珠-8 等级-7</v>
      </c>
      <c r="BC1921" s="25" t="s">
        <v>43</v>
      </c>
      <c r="BD1921" s="14">
        <f t="shared" si="410"/>
        <v>2304</v>
      </c>
      <c r="BE1921" s="14">
        <f>SUMIFS(BD$4:BD1921,$AU$4:$AU1921,"="&amp;$AU1921,$AY$4:$AY1921,"="&amp;$AY1921)</f>
        <v>8640</v>
      </c>
      <c r="BF1921" s="25" t="s">
        <v>846</v>
      </c>
      <c r="BG1921" s="14">
        <f t="shared" si="411"/>
        <v>1056</v>
      </c>
      <c r="BH1921" s="14">
        <f>SUMIFS(BG$4:BG1921,AU$4:AU1921,"="&amp;AU1921,AY$4:AY1921,"="&amp;AY1921)</f>
        <v>3960</v>
      </c>
      <c r="BI1921" s="25" t="s">
        <v>847</v>
      </c>
      <c r="BJ1921" s="14">
        <f t="shared" si="412"/>
        <v>42240</v>
      </c>
      <c r="BK1921" s="14">
        <f>SUMIFS(BJ$4:BJ1921,$AU$4:$AU1921,"="&amp;$AU1921,$AY$4:$AY1921,"="&amp;$AY1921)</f>
        <v>158400</v>
      </c>
    </row>
    <row r="1922" spans="46:63" ht="16.5" x14ac:dyDescent="0.2">
      <c r="AT1922" s="13">
        <v>1919</v>
      </c>
      <c r="AU1922" s="13">
        <f t="shared" si="404"/>
        <v>24</v>
      </c>
      <c r="AV1922" s="14">
        <f t="shared" si="405"/>
        <v>299708</v>
      </c>
      <c r="AW1922" s="14">
        <f t="shared" si="406"/>
        <v>1102997</v>
      </c>
      <c r="AX1922" s="13" t="s">
        <v>816</v>
      </c>
      <c r="AY1922" s="13">
        <f t="shared" si="407"/>
        <v>8</v>
      </c>
      <c r="AZ1922" s="13" t="s">
        <v>837</v>
      </c>
      <c r="BA1922" s="14">
        <f t="shared" si="408"/>
        <v>8</v>
      </c>
      <c r="BB1922" s="14" t="str">
        <f t="shared" si="409"/>
        <v>SSR守护灵魂珠-8 等级-8</v>
      </c>
      <c r="BC1922" s="25" t="s">
        <v>43</v>
      </c>
      <c r="BD1922" s="14">
        <f t="shared" si="410"/>
        <v>2688</v>
      </c>
      <c r="BE1922" s="14">
        <f>SUMIFS(BD$4:BD1922,$AU$4:$AU1922,"="&amp;$AU1922,$AY$4:$AY1922,"="&amp;$AY1922)</f>
        <v>11328</v>
      </c>
      <c r="BF1922" s="25" t="s">
        <v>846</v>
      </c>
      <c r="BG1922" s="14">
        <f t="shared" si="411"/>
        <v>1232</v>
      </c>
      <c r="BH1922" s="14">
        <f>SUMIFS(BG$4:BG1922,AU$4:AU1922,"="&amp;AU1922,AY$4:AY1922,"="&amp;AY1922)</f>
        <v>5192</v>
      </c>
      <c r="BI1922" s="25" t="s">
        <v>847</v>
      </c>
      <c r="BJ1922" s="14">
        <f t="shared" si="412"/>
        <v>49280</v>
      </c>
      <c r="BK1922" s="14">
        <f>SUMIFS(BJ$4:BJ1922,$AU$4:$AU1922,"="&amp;$AU1922,$AY$4:$AY1922,"="&amp;$AY1922)</f>
        <v>207680</v>
      </c>
    </row>
    <row r="1923" spans="46:63" ht="16.5" x14ac:dyDescent="0.2">
      <c r="AT1923" s="13">
        <v>1920</v>
      </c>
      <c r="AU1923" s="13">
        <f t="shared" si="404"/>
        <v>24</v>
      </c>
      <c r="AV1923" s="14">
        <f t="shared" si="405"/>
        <v>299708</v>
      </c>
      <c r="AW1923" s="14">
        <f t="shared" si="406"/>
        <v>1102997</v>
      </c>
      <c r="AX1923" s="13" t="s">
        <v>816</v>
      </c>
      <c r="AY1923" s="13">
        <f t="shared" si="407"/>
        <v>8</v>
      </c>
      <c r="AZ1923" s="13" t="s">
        <v>837</v>
      </c>
      <c r="BA1923" s="14">
        <f t="shared" si="408"/>
        <v>9</v>
      </c>
      <c r="BB1923" s="14" t="str">
        <f t="shared" si="409"/>
        <v>SSR守护灵魂珠-8 等级-9</v>
      </c>
      <c r="BC1923" s="25" t="s">
        <v>43</v>
      </c>
      <c r="BD1923" s="14">
        <f t="shared" si="410"/>
        <v>3072</v>
      </c>
      <c r="BE1923" s="14">
        <f>SUMIFS(BD$4:BD1923,$AU$4:$AU1923,"="&amp;$AU1923,$AY$4:$AY1923,"="&amp;$AY1923)</f>
        <v>14400</v>
      </c>
      <c r="BF1923" s="25" t="s">
        <v>846</v>
      </c>
      <c r="BG1923" s="14">
        <f t="shared" si="411"/>
        <v>1408</v>
      </c>
      <c r="BH1923" s="14">
        <f>SUMIFS(BG$4:BG1923,AU$4:AU1923,"="&amp;AU1923,AY$4:AY1923,"="&amp;AY1923)</f>
        <v>6600</v>
      </c>
      <c r="BI1923" s="25" t="s">
        <v>847</v>
      </c>
      <c r="BJ1923" s="14">
        <f t="shared" si="412"/>
        <v>56320</v>
      </c>
      <c r="BK1923" s="14">
        <f>SUMIFS(BJ$4:BJ1923,$AU$4:$AU1923,"="&amp;$AU1923,$AY$4:$AY1923,"="&amp;$AY1923)</f>
        <v>264000</v>
      </c>
    </row>
    <row r="1924" spans="46:63" ht="16.5" x14ac:dyDescent="0.2">
      <c r="AT1924" s="13">
        <v>1921</v>
      </c>
      <c r="AU1924" s="13">
        <f t="shared" si="404"/>
        <v>25</v>
      </c>
      <c r="AV1924" s="14">
        <f t="shared" si="405"/>
        <v>299601</v>
      </c>
      <c r="AW1924" s="14">
        <f t="shared" si="406"/>
        <v>1102996</v>
      </c>
      <c r="AX1924" s="13" t="s">
        <v>816</v>
      </c>
      <c r="AY1924" s="13">
        <f t="shared" si="407"/>
        <v>1</v>
      </c>
      <c r="AZ1924" s="13" t="s">
        <v>837</v>
      </c>
      <c r="BA1924" s="14">
        <f t="shared" si="408"/>
        <v>0</v>
      </c>
      <c r="BB1924" s="14" t="str">
        <f t="shared" si="409"/>
        <v>UR守护灵魂珠-1 等级-0</v>
      </c>
      <c r="BC1924" s="25" t="s">
        <v>43</v>
      </c>
      <c r="BD1924" s="14">
        <f t="shared" si="410"/>
        <v>0</v>
      </c>
      <c r="BE1924" s="14">
        <f>SUMIFS(BD$4:BD1924,$AU$4:$AU1924,"="&amp;$AU1924,$AY$4:$AY1924,"="&amp;$AY1924)</f>
        <v>0</v>
      </c>
      <c r="BF1924" s="25" t="s">
        <v>846</v>
      </c>
      <c r="BG1924" s="14">
        <f t="shared" si="411"/>
        <v>0</v>
      </c>
      <c r="BH1924" s="14">
        <f>SUMIFS(BG$4:BG1924,AU$4:AU1924,"="&amp;AU1924,AY$4:AY1924,"="&amp;AY1924)</f>
        <v>0</v>
      </c>
      <c r="BI1924" s="25" t="s">
        <v>847</v>
      </c>
      <c r="BJ1924" s="14">
        <f t="shared" si="412"/>
        <v>0</v>
      </c>
      <c r="BK1924" s="14">
        <f>SUMIFS(BJ$4:BJ1924,$AU$4:$AU1924,"="&amp;$AU1924,$AY$4:$AY1924,"="&amp;$AY1924)</f>
        <v>0</v>
      </c>
    </row>
    <row r="1925" spans="46:63" ht="16.5" x14ac:dyDescent="0.2">
      <c r="AT1925" s="13">
        <v>1922</v>
      </c>
      <c r="AU1925" s="13">
        <f t="shared" si="404"/>
        <v>25</v>
      </c>
      <c r="AV1925" s="14">
        <f t="shared" si="405"/>
        <v>299601</v>
      </c>
      <c r="AW1925" s="14">
        <f t="shared" si="406"/>
        <v>1102996</v>
      </c>
      <c r="AX1925" s="13" t="s">
        <v>816</v>
      </c>
      <c r="AY1925" s="13">
        <f t="shared" si="407"/>
        <v>1</v>
      </c>
      <c r="AZ1925" s="13" t="s">
        <v>837</v>
      </c>
      <c r="BA1925" s="14">
        <f t="shared" si="408"/>
        <v>1</v>
      </c>
      <c r="BB1925" s="14" t="str">
        <f t="shared" si="409"/>
        <v>UR守护灵魂珠-1 等级-1</v>
      </c>
      <c r="BC1925" s="25" t="s">
        <v>43</v>
      </c>
      <c r="BD1925" s="14">
        <f t="shared" si="410"/>
        <v>60</v>
      </c>
      <c r="BE1925" s="14">
        <f>SUMIFS(BD$4:BD1925,$AU$4:$AU1925,"="&amp;$AU1925,$AY$4:$AY1925,"="&amp;$AY1925)</f>
        <v>60</v>
      </c>
      <c r="BF1925" s="25" t="s">
        <v>846</v>
      </c>
      <c r="BG1925" s="14">
        <f t="shared" si="411"/>
        <v>24</v>
      </c>
      <c r="BH1925" s="14">
        <f>SUMIFS(BG$4:BG1925,AU$4:AU1925,"="&amp;AU1925,AY$4:AY1925,"="&amp;AY1925)</f>
        <v>24</v>
      </c>
      <c r="BI1925" s="25" t="s">
        <v>847</v>
      </c>
      <c r="BJ1925" s="14">
        <f t="shared" si="412"/>
        <v>960</v>
      </c>
      <c r="BK1925" s="14">
        <f>SUMIFS(BJ$4:BJ1925,$AU$4:$AU1925,"="&amp;$AU1925,$AY$4:$AY1925,"="&amp;$AY1925)</f>
        <v>960</v>
      </c>
    </row>
    <row r="1926" spans="46:63" ht="16.5" x14ac:dyDescent="0.2">
      <c r="AT1926" s="13">
        <v>1923</v>
      </c>
      <c r="AU1926" s="13">
        <f t="shared" si="404"/>
        <v>25</v>
      </c>
      <c r="AV1926" s="14">
        <f t="shared" si="405"/>
        <v>299601</v>
      </c>
      <c r="AW1926" s="14">
        <f t="shared" si="406"/>
        <v>1102996</v>
      </c>
      <c r="AX1926" s="13" t="s">
        <v>816</v>
      </c>
      <c r="AY1926" s="13">
        <f t="shared" si="407"/>
        <v>1</v>
      </c>
      <c r="AZ1926" s="13" t="s">
        <v>837</v>
      </c>
      <c r="BA1926" s="14">
        <f t="shared" si="408"/>
        <v>2</v>
      </c>
      <c r="BB1926" s="14" t="str">
        <f t="shared" si="409"/>
        <v>UR守护灵魂珠-1 等级-2</v>
      </c>
      <c r="BC1926" s="25" t="s">
        <v>43</v>
      </c>
      <c r="BD1926" s="14">
        <f t="shared" si="410"/>
        <v>90</v>
      </c>
      <c r="BE1926" s="14">
        <f>SUMIFS(BD$4:BD1926,$AU$4:$AU1926,"="&amp;$AU1926,$AY$4:$AY1926,"="&amp;$AY1926)</f>
        <v>150</v>
      </c>
      <c r="BF1926" s="25" t="s">
        <v>846</v>
      </c>
      <c r="BG1926" s="14">
        <f t="shared" si="411"/>
        <v>36</v>
      </c>
      <c r="BH1926" s="14">
        <f>SUMIFS(BG$4:BG1926,AU$4:AU1926,"="&amp;AU1926,AY$4:AY1926,"="&amp;AY1926)</f>
        <v>60</v>
      </c>
      <c r="BI1926" s="25" t="s">
        <v>847</v>
      </c>
      <c r="BJ1926" s="14">
        <f t="shared" si="412"/>
        <v>1440</v>
      </c>
      <c r="BK1926" s="14">
        <f>SUMIFS(BJ$4:BJ1926,$AU$4:$AU1926,"="&amp;$AU1926,$AY$4:$AY1926,"="&amp;$AY1926)</f>
        <v>2400</v>
      </c>
    </row>
    <row r="1927" spans="46:63" ht="16.5" x14ac:dyDescent="0.2">
      <c r="AT1927" s="13">
        <v>1924</v>
      </c>
      <c r="AU1927" s="13">
        <f t="shared" si="404"/>
        <v>25</v>
      </c>
      <c r="AV1927" s="14">
        <f t="shared" si="405"/>
        <v>299601</v>
      </c>
      <c r="AW1927" s="14">
        <f t="shared" si="406"/>
        <v>1102996</v>
      </c>
      <c r="AX1927" s="13" t="s">
        <v>816</v>
      </c>
      <c r="AY1927" s="13">
        <f t="shared" si="407"/>
        <v>1</v>
      </c>
      <c r="AZ1927" s="13" t="s">
        <v>837</v>
      </c>
      <c r="BA1927" s="14">
        <f t="shared" si="408"/>
        <v>3</v>
      </c>
      <c r="BB1927" s="14" t="str">
        <f t="shared" si="409"/>
        <v>UR守护灵魂珠-1 等级-3</v>
      </c>
      <c r="BC1927" s="25" t="s">
        <v>43</v>
      </c>
      <c r="BD1927" s="14">
        <f t="shared" si="410"/>
        <v>120</v>
      </c>
      <c r="BE1927" s="14">
        <f>SUMIFS(BD$4:BD1927,$AU$4:$AU1927,"="&amp;$AU1927,$AY$4:$AY1927,"="&amp;$AY1927)</f>
        <v>270</v>
      </c>
      <c r="BF1927" s="25" t="s">
        <v>846</v>
      </c>
      <c r="BG1927" s="14">
        <f t="shared" si="411"/>
        <v>48</v>
      </c>
      <c r="BH1927" s="14">
        <f>SUMIFS(BG$4:BG1927,AU$4:AU1927,"="&amp;AU1927,AY$4:AY1927,"="&amp;AY1927)</f>
        <v>108</v>
      </c>
      <c r="BI1927" s="25" t="s">
        <v>847</v>
      </c>
      <c r="BJ1927" s="14">
        <f t="shared" si="412"/>
        <v>1920</v>
      </c>
      <c r="BK1927" s="14">
        <f>SUMIFS(BJ$4:BJ1927,$AU$4:$AU1927,"="&amp;$AU1927,$AY$4:$AY1927,"="&amp;$AY1927)</f>
        <v>4320</v>
      </c>
    </row>
    <row r="1928" spans="46:63" ht="16.5" x14ac:dyDescent="0.2">
      <c r="AT1928" s="13">
        <v>1925</v>
      </c>
      <c r="AU1928" s="13">
        <f t="shared" si="404"/>
        <v>25</v>
      </c>
      <c r="AV1928" s="14">
        <f t="shared" si="405"/>
        <v>299601</v>
      </c>
      <c r="AW1928" s="14">
        <f t="shared" si="406"/>
        <v>1102996</v>
      </c>
      <c r="AX1928" s="13" t="s">
        <v>816</v>
      </c>
      <c r="AY1928" s="13">
        <f t="shared" si="407"/>
        <v>1</v>
      </c>
      <c r="AZ1928" s="13" t="s">
        <v>837</v>
      </c>
      <c r="BA1928" s="14">
        <f t="shared" si="408"/>
        <v>4</v>
      </c>
      <c r="BB1928" s="14" t="str">
        <f t="shared" si="409"/>
        <v>UR守护灵魂珠-1 等级-4</v>
      </c>
      <c r="BC1928" s="25" t="s">
        <v>43</v>
      </c>
      <c r="BD1928" s="14">
        <f t="shared" si="410"/>
        <v>180</v>
      </c>
      <c r="BE1928" s="14">
        <f>SUMIFS(BD$4:BD1928,$AU$4:$AU1928,"="&amp;$AU1928,$AY$4:$AY1928,"="&amp;$AY1928)</f>
        <v>450</v>
      </c>
      <c r="BF1928" s="25" t="s">
        <v>846</v>
      </c>
      <c r="BG1928" s="14">
        <f t="shared" si="411"/>
        <v>72</v>
      </c>
      <c r="BH1928" s="14">
        <f>SUMIFS(BG$4:BG1928,AU$4:AU1928,"="&amp;AU1928,AY$4:AY1928,"="&amp;AY1928)</f>
        <v>180</v>
      </c>
      <c r="BI1928" s="25" t="s">
        <v>847</v>
      </c>
      <c r="BJ1928" s="14">
        <f t="shared" si="412"/>
        <v>2880</v>
      </c>
      <c r="BK1928" s="14">
        <f>SUMIFS(BJ$4:BJ1928,$AU$4:$AU1928,"="&amp;$AU1928,$AY$4:$AY1928,"="&amp;$AY1928)</f>
        <v>7200</v>
      </c>
    </row>
    <row r="1929" spans="46:63" ht="16.5" x14ac:dyDescent="0.2">
      <c r="AT1929" s="13">
        <v>1926</v>
      </c>
      <c r="AU1929" s="13">
        <f t="shared" ref="AU1929:AU1958" si="413">INT((AT1929-1)/80)+1</f>
        <v>25</v>
      </c>
      <c r="AV1929" s="14">
        <f t="shared" ref="AV1929:AV1958" si="414">INDEX($AJ$4:$AJ$203,(AU1929-1)*8+AY1929)</f>
        <v>299601</v>
      </c>
      <c r="AW1929" s="14">
        <f t="shared" ref="AW1929:AW1958" si="415">INDEX($W$4:$W$28,AU1929)</f>
        <v>1102996</v>
      </c>
      <c r="AX1929" s="13" t="s">
        <v>816</v>
      </c>
      <c r="AY1929" s="13">
        <f t="shared" ref="AY1929:AY1958" si="416">INT(((AT1929-(AU1929-1)*80)-1)/10)+1</f>
        <v>1</v>
      </c>
      <c r="AZ1929" s="13" t="s">
        <v>837</v>
      </c>
      <c r="BA1929" s="14">
        <f t="shared" ref="BA1929:BA1958" si="417">AT1929-(AU1929-1)*80-(AY1929-1)*10-1</f>
        <v>5</v>
      </c>
      <c r="BB1929" s="14" t="str">
        <f t="shared" ref="BB1929:BB1958" si="418">INDEX($X$4:$X$28,AU1929)&amp;"魂珠-"&amp;AY1929&amp;" 等级-"&amp;BA1929</f>
        <v>UR守护灵魂珠-1 等级-5</v>
      </c>
      <c r="BC1929" s="25" t="s">
        <v>43</v>
      </c>
      <c r="BD1929" s="14">
        <f t="shared" ref="BD1929:BD1958" si="419">ROUND(INDEX(Q$4:Q$83,($AY1929-1)*10+$BA1929+1)*INDEX(AC$4:AC$28,$AU1929),0)</f>
        <v>240</v>
      </c>
      <c r="BE1929" s="14">
        <f>SUMIFS(BD$4:BD1929,$AU$4:$AU1929,"="&amp;$AU1929,$AY$4:$AY1929,"="&amp;$AY1929)</f>
        <v>690</v>
      </c>
      <c r="BF1929" s="25" t="s">
        <v>846</v>
      </c>
      <c r="BG1929" s="14">
        <f t="shared" ref="BG1929:BG1958" si="420">ROUND(INDEX(R$4:R$83,($AY1929-1)*10+$BA1929+1)*INDEX(AD$4:AD$28,$AU1929),0)</f>
        <v>96</v>
      </c>
      <c r="BH1929" s="14">
        <f>SUMIFS(BG$4:BG1929,AU$4:AU1929,"="&amp;AU1929,AY$4:AY1929,"="&amp;AY1929)</f>
        <v>276</v>
      </c>
      <c r="BI1929" s="25" t="s">
        <v>847</v>
      </c>
      <c r="BJ1929" s="14">
        <f t="shared" ref="BJ1929:BJ1958" si="421">ROUND(INDEX(S$4:S$83,($AY1929-1)*10+$BA1929+1)*INDEX(AE$4:AE$28,$AU1929),0)</f>
        <v>3840</v>
      </c>
      <c r="BK1929" s="14">
        <f>SUMIFS(BJ$4:BJ1929,$AU$4:$AU1929,"="&amp;$AU1929,$AY$4:$AY1929,"="&amp;$AY1929)</f>
        <v>11040</v>
      </c>
    </row>
    <row r="1930" spans="46:63" ht="16.5" x14ac:dyDescent="0.2">
      <c r="AT1930" s="13">
        <v>1927</v>
      </c>
      <c r="AU1930" s="13">
        <f t="shared" si="413"/>
        <v>25</v>
      </c>
      <c r="AV1930" s="14">
        <f t="shared" si="414"/>
        <v>299601</v>
      </c>
      <c r="AW1930" s="14">
        <f t="shared" si="415"/>
        <v>1102996</v>
      </c>
      <c r="AX1930" s="13" t="s">
        <v>816</v>
      </c>
      <c r="AY1930" s="13">
        <f t="shared" si="416"/>
        <v>1</v>
      </c>
      <c r="AZ1930" s="13" t="s">
        <v>837</v>
      </c>
      <c r="BA1930" s="14">
        <f t="shared" si="417"/>
        <v>6</v>
      </c>
      <c r="BB1930" s="14" t="str">
        <f t="shared" si="418"/>
        <v>UR守护灵魂珠-1 等级-6</v>
      </c>
      <c r="BC1930" s="25" t="s">
        <v>43</v>
      </c>
      <c r="BD1930" s="14">
        <f t="shared" si="419"/>
        <v>300</v>
      </c>
      <c r="BE1930" s="14">
        <f>SUMIFS(BD$4:BD1930,$AU$4:$AU1930,"="&amp;$AU1930,$AY$4:$AY1930,"="&amp;$AY1930)</f>
        <v>990</v>
      </c>
      <c r="BF1930" s="25" t="s">
        <v>846</v>
      </c>
      <c r="BG1930" s="14">
        <f t="shared" si="420"/>
        <v>120</v>
      </c>
      <c r="BH1930" s="14">
        <f>SUMIFS(BG$4:BG1930,AU$4:AU1930,"="&amp;AU1930,AY$4:AY1930,"="&amp;AY1930)</f>
        <v>396</v>
      </c>
      <c r="BI1930" s="25" t="s">
        <v>847</v>
      </c>
      <c r="BJ1930" s="14">
        <f t="shared" si="421"/>
        <v>4800</v>
      </c>
      <c r="BK1930" s="14">
        <f>SUMIFS(BJ$4:BJ1930,$AU$4:$AU1930,"="&amp;$AU1930,$AY$4:$AY1930,"="&amp;$AY1930)</f>
        <v>15840</v>
      </c>
    </row>
    <row r="1931" spans="46:63" ht="16.5" x14ac:dyDescent="0.2">
      <c r="AT1931" s="13">
        <v>1928</v>
      </c>
      <c r="AU1931" s="13">
        <f t="shared" si="413"/>
        <v>25</v>
      </c>
      <c r="AV1931" s="14">
        <f t="shared" si="414"/>
        <v>299601</v>
      </c>
      <c r="AW1931" s="14">
        <f t="shared" si="415"/>
        <v>1102996</v>
      </c>
      <c r="AX1931" s="13" t="s">
        <v>816</v>
      </c>
      <c r="AY1931" s="13">
        <f t="shared" si="416"/>
        <v>1</v>
      </c>
      <c r="AZ1931" s="13" t="s">
        <v>837</v>
      </c>
      <c r="BA1931" s="14">
        <f t="shared" si="417"/>
        <v>7</v>
      </c>
      <c r="BB1931" s="14" t="str">
        <f t="shared" si="418"/>
        <v>UR守护灵魂珠-1 等级-7</v>
      </c>
      <c r="BC1931" s="25" t="s">
        <v>43</v>
      </c>
      <c r="BD1931" s="14">
        <f t="shared" si="419"/>
        <v>360</v>
      </c>
      <c r="BE1931" s="14">
        <f>SUMIFS(BD$4:BD1931,$AU$4:$AU1931,"="&amp;$AU1931,$AY$4:$AY1931,"="&amp;$AY1931)</f>
        <v>1350</v>
      </c>
      <c r="BF1931" s="25" t="s">
        <v>846</v>
      </c>
      <c r="BG1931" s="14">
        <f t="shared" si="420"/>
        <v>144</v>
      </c>
      <c r="BH1931" s="14">
        <f>SUMIFS(BG$4:BG1931,AU$4:AU1931,"="&amp;AU1931,AY$4:AY1931,"="&amp;AY1931)</f>
        <v>540</v>
      </c>
      <c r="BI1931" s="25" t="s">
        <v>847</v>
      </c>
      <c r="BJ1931" s="14">
        <f t="shared" si="421"/>
        <v>5760</v>
      </c>
      <c r="BK1931" s="14">
        <f>SUMIFS(BJ$4:BJ1931,$AU$4:$AU1931,"="&amp;$AU1931,$AY$4:$AY1931,"="&amp;$AY1931)</f>
        <v>21600</v>
      </c>
    </row>
    <row r="1932" spans="46:63" ht="16.5" x14ac:dyDescent="0.2">
      <c r="AT1932" s="13">
        <v>1929</v>
      </c>
      <c r="AU1932" s="13">
        <f t="shared" si="413"/>
        <v>25</v>
      </c>
      <c r="AV1932" s="14">
        <f t="shared" si="414"/>
        <v>299601</v>
      </c>
      <c r="AW1932" s="14">
        <f t="shared" si="415"/>
        <v>1102996</v>
      </c>
      <c r="AX1932" s="13" t="s">
        <v>816</v>
      </c>
      <c r="AY1932" s="13">
        <f t="shared" si="416"/>
        <v>1</v>
      </c>
      <c r="AZ1932" s="13" t="s">
        <v>837</v>
      </c>
      <c r="BA1932" s="14">
        <f t="shared" si="417"/>
        <v>8</v>
      </c>
      <c r="BB1932" s="14" t="str">
        <f t="shared" si="418"/>
        <v>UR守护灵魂珠-1 等级-8</v>
      </c>
      <c r="BC1932" s="25" t="s">
        <v>43</v>
      </c>
      <c r="BD1932" s="14">
        <f t="shared" si="419"/>
        <v>420</v>
      </c>
      <c r="BE1932" s="14">
        <f>SUMIFS(BD$4:BD1932,$AU$4:$AU1932,"="&amp;$AU1932,$AY$4:$AY1932,"="&amp;$AY1932)</f>
        <v>1770</v>
      </c>
      <c r="BF1932" s="25" t="s">
        <v>846</v>
      </c>
      <c r="BG1932" s="14">
        <f t="shared" si="420"/>
        <v>168</v>
      </c>
      <c r="BH1932" s="14">
        <f>SUMIFS(BG$4:BG1932,AU$4:AU1932,"="&amp;AU1932,AY$4:AY1932,"="&amp;AY1932)</f>
        <v>708</v>
      </c>
      <c r="BI1932" s="25" t="s">
        <v>847</v>
      </c>
      <c r="BJ1932" s="14">
        <f t="shared" si="421"/>
        <v>6720</v>
      </c>
      <c r="BK1932" s="14">
        <f>SUMIFS(BJ$4:BJ1932,$AU$4:$AU1932,"="&amp;$AU1932,$AY$4:$AY1932,"="&amp;$AY1932)</f>
        <v>28320</v>
      </c>
    </row>
    <row r="1933" spans="46:63" ht="16.5" x14ac:dyDescent="0.2">
      <c r="AT1933" s="13">
        <v>1930</v>
      </c>
      <c r="AU1933" s="13">
        <f t="shared" si="413"/>
        <v>25</v>
      </c>
      <c r="AV1933" s="14">
        <f t="shared" si="414"/>
        <v>299601</v>
      </c>
      <c r="AW1933" s="14">
        <f t="shared" si="415"/>
        <v>1102996</v>
      </c>
      <c r="AX1933" s="13" t="s">
        <v>816</v>
      </c>
      <c r="AY1933" s="13">
        <f t="shared" si="416"/>
        <v>1</v>
      </c>
      <c r="AZ1933" s="13" t="s">
        <v>837</v>
      </c>
      <c r="BA1933" s="14">
        <f t="shared" si="417"/>
        <v>9</v>
      </c>
      <c r="BB1933" s="14" t="str">
        <f t="shared" si="418"/>
        <v>UR守护灵魂珠-1 等级-9</v>
      </c>
      <c r="BC1933" s="25" t="s">
        <v>43</v>
      </c>
      <c r="BD1933" s="14">
        <f t="shared" si="419"/>
        <v>480</v>
      </c>
      <c r="BE1933" s="14">
        <f>SUMIFS(BD$4:BD1933,$AU$4:$AU1933,"="&amp;$AU1933,$AY$4:$AY1933,"="&amp;$AY1933)</f>
        <v>2250</v>
      </c>
      <c r="BF1933" s="25" t="s">
        <v>846</v>
      </c>
      <c r="BG1933" s="14">
        <f t="shared" si="420"/>
        <v>192</v>
      </c>
      <c r="BH1933" s="14">
        <f>SUMIFS(BG$4:BG1933,AU$4:AU1933,"="&amp;AU1933,AY$4:AY1933,"="&amp;AY1933)</f>
        <v>900</v>
      </c>
      <c r="BI1933" s="25" t="s">
        <v>847</v>
      </c>
      <c r="BJ1933" s="14">
        <f t="shared" si="421"/>
        <v>7680</v>
      </c>
      <c r="BK1933" s="14">
        <f>SUMIFS(BJ$4:BJ1933,$AU$4:$AU1933,"="&amp;$AU1933,$AY$4:$AY1933,"="&amp;$AY1933)</f>
        <v>36000</v>
      </c>
    </row>
    <row r="1934" spans="46:63" ht="16.5" x14ac:dyDescent="0.2">
      <c r="AT1934" s="13">
        <v>1931</v>
      </c>
      <c r="AU1934" s="13">
        <f t="shared" si="413"/>
        <v>25</v>
      </c>
      <c r="AV1934" s="14">
        <f t="shared" si="414"/>
        <v>299602</v>
      </c>
      <c r="AW1934" s="14">
        <f t="shared" si="415"/>
        <v>1102996</v>
      </c>
      <c r="AX1934" s="13" t="s">
        <v>816</v>
      </c>
      <c r="AY1934" s="13">
        <f t="shared" si="416"/>
        <v>2</v>
      </c>
      <c r="AZ1934" s="13" t="s">
        <v>837</v>
      </c>
      <c r="BA1934" s="14">
        <f t="shared" si="417"/>
        <v>0</v>
      </c>
      <c r="BB1934" s="14" t="str">
        <f t="shared" si="418"/>
        <v>UR守护灵魂珠-2 等级-0</v>
      </c>
      <c r="BC1934" s="25" t="s">
        <v>43</v>
      </c>
      <c r="BD1934" s="14">
        <f t="shared" si="419"/>
        <v>0</v>
      </c>
      <c r="BE1934" s="14">
        <f>SUMIFS(BD$4:BD1934,$AU$4:$AU1934,"="&amp;$AU1934,$AY$4:$AY1934,"="&amp;$AY1934)</f>
        <v>0</v>
      </c>
      <c r="BF1934" s="25" t="s">
        <v>846</v>
      </c>
      <c r="BG1934" s="14">
        <f t="shared" si="420"/>
        <v>0</v>
      </c>
      <c r="BH1934" s="14">
        <f>SUMIFS(BG$4:BG1934,AU$4:AU1934,"="&amp;AU1934,AY$4:AY1934,"="&amp;AY1934)</f>
        <v>0</v>
      </c>
      <c r="BI1934" s="25" t="s">
        <v>847</v>
      </c>
      <c r="BJ1934" s="14">
        <f t="shared" si="421"/>
        <v>0</v>
      </c>
      <c r="BK1934" s="14">
        <f>SUMIFS(BJ$4:BJ1934,$AU$4:$AU1934,"="&amp;$AU1934,$AY$4:$AY1934,"="&amp;$AY1934)</f>
        <v>0</v>
      </c>
    </row>
    <row r="1935" spans="46:63" ht="16.5" x14ac:dyDescent="0.2">
      <c r="AT1935" s="13">
        <v>1932</v>
      </c>
      <c r="AU1935" s="13">
        <f t="shared" si="413"/>
        <v>25</v>
      </c>
      <c r="AV1935" s="14">
        <f t="shared" si="414"/>
        <v>299602</v>
      </c>
      <c r="AW1935" s="14">
        <f t="shared" si="415"/>
        <v>1102996</v>
      </c>
      <c r="AX1935" s="13" t="s">
        <v>816</v>
      </c>
      <c r="AY1935" s="13">
        <f t="shared" si="416"/>
        <v>2</v>
      </c>
      <c r="AZ1935" s="13" t="s">
        <v>837</v>
      </c>
      <c r="BA1935" s="14">
        <f t="shared" si="417"/>
        <v>1</v>
      </c>
      <c r="BB1935" s="14" t="str">
        <f t="shared" si="418"/>
        <v>UR守护灵魂珠-2 等级-1</v>
      </c>
      <c r="BC1935" s="25" t="s">
        <v>43</v>
      </c>
      <c r="BD1935" s="14">
        <f t="shared" si="419"/>
        <v>75</v>
      </c>
      <c r="BE1935" s="14">
        <f>SUMIFS(BD$4:BD1935,$AU$4:$AU1935,"="&amp;$AU1935,$AY$4:$AY1935,"="&amp;$AY1935)</f>
        <v>75</v>
      </c>
      <c r="BF1935" s="25" t="s">
        <v>846</v>
      </c>
      <c r="BG1935" s="14">
        <f t="shared" si="420"/>
        <v>30</v>
      </c>
      <c r="BH1935" s="14">
        <f>SUMIFS(BG$4:BG1935,AU$4:AU1935,"="&amp;AU1935,AY$4:AY1935,"="&amp;AY1935)</f>
        <v>30</v>
      </c>
      <c r="BI1935" s="25" t="s">
        <v>847</v>
      </c>
      <c r="BJ1935" s="14">
        <f t="shared" si="421"/>
        <v>1200</v>
      </c>
      <c r="BK1935" s="14">
        <f>SUMIFS(BJ$4:BJ1935,$AU$4:$AU1935,"="&amp;$AU1935,$AY$4:$AY1935,"="&amp;$AY1935)</f>
        <v>1200</v>
      </c>
    </row>
    <row r="1936" spans="46:63" ht="16.5" x14ac:dyDescent="0.2">
      <c r="AT1936" s="13">
        <v>1933</v>
      </c>
      <c r="AU1936" s="13">
        <f t="shared" si="413"/>
        <v>25</v>
      </c>
      <c r="AV1936" s="14">
        <f t="shared" si="414"/>
        <v>299602</v>
      </c>
      <c r="AW1936" s="14">
        <f t="shared" si="415"/>
        <v>1102996</v>
      </c>
      <c r="AX1936" s="13" t="s">
        <v>816</v>
      </c>
      <c r="AY1936" s="13">
        <f t="shared" si="416"/>
        <v>2</v>
      </c>
      <c r="AZ1936" s="13" t="s">
        <v>837</v>
      </c>
      <c r="BA1936" s="14">
        <f t="shared" si="417"/>
        <v>2</v>
      </c>
      <c r="BB1936" s="14" t="str">
        <f t="shared" si="418"/>
        <v>UR守护灵魂珠-2 等级-2</v>
      </c>
      <c r="BC1936" s="25" t="s">
        <v>43</v>
      </c>
      <c r="BD1936" s="14">
        <f t="shared" si="419"/>
        <v>120</v>
      </c>
      <c r="BE1936" s="14">
        <f>SUMIFS(BD$4:BD1936,$AU$4:$AU1936,"="&amp;$AU1936,$AY$4:$AY1936,"="&amp;$AY1936)</f>
        <v>195</v>
      </c>
      <c r="BF1936" s="25" t="s">
        <v>846</v>
      </c>
      <c r="BG1936" s="14">
        <f t="shared" si="420"/>
        <v>48</v>
      </c>
      <c r="BH1936" s="14">
        <f>SUMIFS(BG$4:BG1936,AU$4:AU1936,"="&amp;AU1936,AY$4:AY1936,"="&amp;AY1936)</f>
        <v>78</v>
      </c>
      <c r="BI1936" s="25" t="s">
        <v>847</v>
      </c>
      <c r="BJ1936" s="14">
        <f t="shared" si="421"/>
        <v>1920</v>
      </c>
      <c r="BK1936" s="14">
        <f>SUMIFS(BJ$4:BJ1936,$AU$4:$AU1936,"="&amp;$AU1936,$AY$4:$AY1936,"="&amp;$AY1936)</f>
        <v>3120</v>
      </c>
    </row>
    <row r="1937" spans="46:63" ht="16.5" x14ac:dyDescent="0.2">
      <c r="AT1937" s="13">
        <v>1934</v>
      </c>
      <c r="AU1937" s="13">
        <f t="shared" si="413"/>
        <v>25</v>
      </c>
      <c r="AV1937" s="14">
        <f t="shared" si="414"/>
        <v>299602</v>
      </c>
      <c r="AW1937" s="14">
        <f t="shared" si="415"/>
        <v>1102996</v>
      </c>
      <c r="AX1937" s="13" t="s">
        <v>816</v>
      </c>
      <c r="AY1937" s="13">
        <f t="shared" si="416"/>
        <v>2</v>
      </c>
      <c r="AZ1937" s="13" t="s">
        <v>837</v>
      </c>
      <c r="BA1937" s="14">
        <f t="shared" si="417"/>
        <v>3</v>
      </c>
      <c r="BB1937" s="14" t="str">
        <f t="shared" si="418"/>
        <v>UR守护灵魂珠-2 等级-3</v>
      </c>
      <c r="BC1937" s="25" t="s">
        <v>43</v>
      </c>
      <c r="BD1937" s="14">
        <f t="shared" si="419"/>
        <v>150</v>
      </c>
      <c r="BE1937" s="14">
        <f>SUMIFS(BD$4:BD1937,$AU$4:$AU1937,"="&amp;$AU1937,$AY$4:$AY1937,"="&amp;$AY1937)</f>
        <v>345</v>
      </c>
      <c r="BF1937" s="25" t="s">
        <v>846</v>
      </c>
      <c r="BG1937" s="14">
        <f t="shared" si="420"/>
        <v>60</v>
      </c>
      <c r="BH1937" s="14">
        <f>SUMIFS(BG$4:BG1937,AU$4:AU1937,"="&amp;AU1937,AY$4:AY1937,"="&amp;AY1937)</f>
        <v>138</v>
      </c>
      <c r="BI1937" s="25" t="s">
        <v>847</v>
      </c>
      <c r="BJ1937" s="14">
        <f t="shared" si="421"/>
        <v>2400</v>
      </c>
      <c r="BK1937" s="14">
        <f>SUMIFS(BJ$4:BJ1937,$AU$4:$AU1937,"="&amp;$AU1937,$AY$4:$AY1937,"="&amp;$AY1937)</f>
        <v>5520</v>
      </c>
    </row>
    <row r="1938" spans="46:63" ht="16.5" x14ac:dyDescent="0.2">
      <c r="AT1938" s="13">
        <v>1935</v>
      </c>
      <c r="AU1938" s="13">
        <f t="shared" si="413"/>
        <v>25</v>
      </c>
      <c r="AV1938" s="14">
        <f t="shared" si="414"/>
        <v>299602</v>
      </c>
      <c r="AW1938" s="14">
        <f t="shared" si="415"/>
        <v>1102996</v>
      </c>
      <c r="AX1938" s="13" t="s">
        <v>816</v>
      </c>
      <c r="AY1938" s="13">
        <f t="shared" si="416"/>
        <v>2</v>
      </c>
      <c r="AZ1938" s="13" t="s">
        <v>837</v>
      </c>
      <c r="BA1938" s="14">
        <f t="shared" si="417"/>
        <v>4</v>
      </c>
      <c r="BB1938" s="14" t="str">
        <f t="shared" si="418"/>
        <v>UR守护灵魂珠-2 等级-4</v>
      </c>
      <c r="BC1938" s="25" t="s">
        <v>43</v>
      </c>
      <c r="BD1938" s="14">
        <f t="shared" si="419"/>
        <v>240</v>
      </c>
      <c r="BE1938" s="14">
        <f>SUMIFS(BD$4:BD1938,$AU$4:$AU1938,"="&amp;$AU1938,$AY$4:$AY1938,"="&amp;$AY1938)</f>
        <v>585</v>
      </c>
      <c r="BF1938" s="25" t="s">
        <v>846</v>
      </c>
      <c r="BG1938" s="14">
        <f t="shared" si="420"/>
        <v>96</v>
      </c>
      <c r="BH1938" s="14">
        <f>SUMIFS(BG$4:BG1938,AU$4:AU1938,"="&amp;AU1938,AY$4:AY1938,"="&amp;AY1938)</f>
        <v>234</v>
      </c>
      <c r="BI1938" s="25" t="s">
        <v>847</v>
      </c>
      <c r="BJ1938" s="14">
        <f t="shared" si="421"/>
        <v>3840</v>
      </c>
      <c r="BK1938" s="14">
        <f>SUMIFS(BJ$4:BJ1938,$AU$4:$AU1938,"="&amp;$AU1938,$AY$4:$AY1938,"="&amp;$AY1938)</f>
        <v>9360</v>
      </c>
    </row>
    <row r="1939" spans="46:63" ht="16.5" x14ac:dyDescent="0.2">
      <c r="AT1939" s="13">
        <v>1936</v>
      </c>
      <c r="AU1939" s="13">
        <f t="shared" si="413"/>
        <v>25</v>
      </c>
      <c r="AV1939" s="14">
        <f t="shared" si="414"/>
        <v>299602</v>
      </c>
      <c r="AW1939" s="14">
        <f t="shared" si="415"/>
        <v>1102996</v>
      </c>
      <c r="AX1939" s="13" t="s">
        <v>816</v>
      </c>
      <c r="AY1939" s="13">
        <f t="shared" si="416"/>
        <v>2</v>
      </c>
      <c r="AZ1939" s="13" t="s">
        <v>837</v>
      </c>
      <c r="BA1939" s="14">
        <f t="shared" si="417"/>
        <v>5</v>
      </c>
      <c r="BB1939" s="14" t="str">
        <f t="shared" si="418"/>
        <v>UR守护灵魂珠-2 等级-5</v>
      </c>
      <c r="BC1939" s="25" t="s">
        <v>43</v>
      </c>
      <c r="BD1939" s="14">
        <f t="shared" si="419"/>
        <v>330</v>
      </c>
      <c r="BE1939" s="14">
        <f>SUMIFS(BD$4:BD1939,$AU$4:$AU1939,"="&amp;$AU1939,$AY$4:$AY1939,"="&amp;$AY1939)</f>
        <v>915</v>
      </c>
      <c r="BF1939" s="25" t="s">
        <v>846</v>
      </c>
      <c r="BG1939" s="14">
        <f t="shared" si="420"/>
        <v>132</v>
      </c>
      <c r="BH1939" s="14">
        <f>SUMIFS(BG$4:BG1939,AU$4:AU1939,"="&amp;AU1939,AY$4:AY1939,"="&amp;AY1939)</f>
        <v>366</v>
      </c>
      <c r="BI1939" s="25" t="s">
        <v>847</v>
      </c>
      <c r="BJ1939" s="14">
        <f t="shared" si="421"/>
        <v>5280</v>
      </c>
      <c r="BK1939" s="14">
        <f>SUMIFS(BJ$4:BJ1939,$AU$4:$AU1939,"="&amp;$AU1939,$AY$4:$AY1939,"="&amp;$AY1939)</f>
        <v>14640</v>
      </c>
    </row>
    <row r="1940" spans="46:63" ht="16.5" x14ac:dyDescent="0.2">
      <c r="AT1940" s="13">
        <v>1937</v>
      </c>
      <c r="AU1940" s="13">
        <f t="shared" si="413"/>
        <v>25</v>
      </c>
      <c r="AV1940" s="14">
        <f t="shared" si="414"/>
        <v>299602</v>
      </c>
      <c r="AW1940" s="14">
        <f t="shared" si="415"/>
        <v>1102996</v>
      </c>
      <c r="AX1940" s="13" t="s">
        <v>816</v>
      </c>
      <c r="AY1940" s="13">
        <f t="shared" si="416"/>
        <v>2</v>
      </c>
      <c r="AZ1940" s="13" t="s">
        <v>837</v>
      </c>
      <c r="BA1940" s="14">
        <f t="shared" si="417"/>
        <v>6</v>
      </c>
      <c r="BB1940" s="14" t="str">
        <f t="shared" si="418"/>
        <v>UR守护灵魂珠-2 等级-6</v>
      </c>
      <c r="BC1940" s="25" t="s">
        <v>43</v>
      </c>
      <c r="BD1940" s="14">
        <f t="shared" si="419"/>
        <v>420</v>
      </c>
      <c r="BE1940" s="14">
        <f>SUMIFS(BD$4:BD1940,$AU$4:$AU1940,"="&amp;$AU1940,$AY$4:$AY1940,"="&amp;$AY1940)</f>
        <v>1335</v>
      </c>
      <c r="BF1940" s="25" t="s">
        <v>846</v>
      </c>
      <c r="BG1940" s="14">
        <f t="shared" si="420"/>
        <v>168</v>
      </c>
      <c r="BH1940" s="14">
        <f>SUMIFS(BG$4:BG1940,AU$4:AU1940,"="&amp;AU1940,AY$4:AY1940,"="&amp;AY1940)</f>
        <v>534</v>
      </c>
      <c r="BI1940" s="25" t="s">
        <v>847</v>
      </c>
      <c r="BJ1940" s="14">
        <f t="shared" si="421"/>
        <v>6720</v>
      </c>
      <c r="BK1940" s="14">
        <f>SUMIFS(BJ$4:BJ1940,$AU$4:$AU1940,"="&amp;$AU1940,$AY$4:$AY1940,"="&amp;$AY1940)</f>
        <v>21360</v>
      </c>
    </row>
    <row r="1941" spans="46:63" ht="16.5" x14ac:dyDescent="0.2">
      <c r="AT1941" s="13">
        <v>1938</v>
      </c>
      <c r="AU1941" s="13">
        <f t="shared" si="413"/>
        <v>25</v>
      </c>
      <c r="AV1941" s="14">
        <f t="shared" si="414"/>
        <v>299602</v>
      </c>
      <c r="AW1941" s="14">
        <f t="shared" si="415"/>
        <v>1102996</v>
      </c>
      <c r="AX1941" s="13" t="s">
        <v>816</v>
      </c>
      <c r="AY1941" s="13">
        <f t="shared" si="416"/>
        <v>2</v>
      </c>
      <c r="AZ1941" s="13" t="s">
        <v>837</v>
      </c>
      <c r="BA1941" s="14">
        <f t="shared" si="417"/>
        <v>7</v>
      </c>
      <c r="BB1941" s="14" t="str">
        <f t="shared" si="418"/>
        <v>UR守护灵魂珠-2 等级-7</v>
      </c>
      <c r="BC1941" s="25" t="s">
        <v>43</v>
      </c>
      <c r="BD1941" s="14">
        <f t="shared" si="419"/>
        <v>480</v>
      </c>
      <c r="BE1941" s="14">
        <f>SUMIFS(BD$4:BD1941,$AU$4:$AU1941,"="&amp;$AU1941,$AY$4:$AY1941,"="&amp;$AY1941)</f>
        <v>1815</v>
      </c>
      <c r="BF1941" s="25" t="s">
        <v>846</v>
      </c>
      <c r="BG1941" s="14">
        <f t="shared" si="420"/>
        <v>192</v>
      </c>
      <c r="BH1941" s="14">
        <f>SUMIFS(BG$4:BG1941,AU$4:AU1941,"="&amp;AU1941,AY$4:AY1941,"="&amp;AY1941)</f>
        <v>726</v>
      </c>
      <c r="BI1941" s="25" t="s">
        <v>847</v>
      </c>
      <c r="BJ1941" s="14">
        <f t="shared" si="421"/>
        <v>7680</v>
      </c>
      <c r="BK1941" s="14">
        <f>SUMIFS(BJ$4:BJ1941,$AU$4:$AU1941,"="&amp;$AU1941,$AY$4:$AY1941,"="&amp;$AY1941)</f>
        <v>29040</v>
      </c>
    </row>
    <row r="1942" spans="46:63" ht="16.5" x14ac:dyDescent="0.2">
      <c r="AT1942" s="13">
        <v>1939</v>
      </c>
      <c r="AU1942" s="13">
        <f t="shared" si="413"/>
        <v>25</v>
      </c>
      <c r="AV1942" s="14">
        <f t="shared" si="414"/>
        <v>299602</v>
      </c>
      <c r="AW1942" s="14">
        <f t="shared" si="415"/>
        <v>1102996</v>
      </c>
      <c r="AX1942" s="13" t="s">
        <v>816</v>
      </c>
      <c r="AY1942" s="13">
        <f t="shared" si="416"/>
        <v>2</v>
      </c>
      <c r="AZ1942" s="13" t="s">
        <v>837</v>
      </c>
      <c r="BA1942" s="14">
        <f t="shared" si="417"/>
        <v>8</v>
      </c>
      <c r="BB1942" s="14" t="str">
        <f t="shared" si="418"/>
        <v>UR守护灵魂珠-2 等级-8</v>
      </c>
      <c r="BC1942" s="25" t="s">
        <v>43</v>
      </c>
      <c r="BD1942" s="14">
        <f t="shared" si="419"/>
        <v>570</v>
      </c>
      <c r="BE1942" s="14">
        <f>SUMIFS(BD$4:BD1942,$AU$4:$AU1942,"="&amp;$AU1942,$AY$4:$AY1942,"="&amp;$AY1942)</f>
        <v>2385</v>
      </c>
      <c r="BF1942" s="25" t="s">
        <v>846</v>
      </c>
      <c r="BG1942" s="14">
        <f t="shared" si="420"/>
        <v>228</v>
      </c>
      <c r="BH1942" s="14">
        <f>SUMIFS(BG$4:BG1942,AU$4:AU1942,"="&amp;AU1942,AY$4:AY1942,"="&amp;AY1942)</f>
        <v>954</v>
      </c>
      <c r="BI1942" s="25" t="s">
        <v>847</v>
      </c>
      <c r="BJ1942" s="14">
        <f t="shared" si="421"/>
        <v>9120</v>
      </c>
      <c r="BK1942" s="14">
        <f>SUMIFS(BJ$4:BJ1942,$AU$4:$AU1942,"="&amp;$AU1942,$AY$4:$AY1942,"="&amp;$AY1942)</f>
        <v>38160</v>
      </c>
    </row>
    <row r="1943" spans="46:63" ht="16.5" x14ac:dyDescent="0.2">
      <c r="AT1943" s="13">
        <v>1940</v>
      </c>
      <c r="AU1943" s="13">
        <f t="shared" si="413"/>
        <v>25</v>
      </c>
      <c r="AV1943" s="14">
        <f t="shared" si="414"/>
        <v>299602</v>
      </c>
      <c r="AW1943" s="14">
        <f t="shared" si="415"/>
        <v>1102996</v>
      </c>
      <c r="AX1943" s="13" t="s">
        <v>816</v>
      </c>
      <c r="AY1943" s="13">
        <f t="shared" si="416"/>
        <v>2</v>
      </c>
      <c r="AZ1943" s="13" t="s">
        <v>837</v>
      </c>
      <c r="BA1943" s="14">
        <f t="shared" si="417"/>
        <v>9</v>
      </c>
      <c r="BB1943" s="14" t="str">
        <f t="shared" si="418"/>
        <v>UR守护灵魂珠-2 等级-9</v>
      </c>
      <c r="BC1943" s="25" t="s">
        <v>43</v>
      </c>
      <c r="BD1943" s="14">
        <f t="shared" si="419"/>
        <v>675</v>
      </c>
      <c r="BE1943" s="14">
        <f>SUMIFS(BD$4:BD1943,$AU$4:$AU1943,"="&amp;$AU1943,$AY$4:$AY1943,"="&amp;$AY1943)</f>
        <v>3060</v>
      </c>
      <c r="BF1943" s="25" t="s">
        <v>846</v>
      </c>
      <c r="BG1943" s="14">
        <f t="shared" si="420"/>
        <v>270</v>
      </c>
      <c r="BH1943" s="14">
        <f>SUMIFS(BG$4:BG1943,AU$4:AU1943,"="&amp;AU1943,AY$4:AY1943,"="&amp;AY1943)</f>
        <v>1224</v>
      </c>
      <c r="BI1943" s="25" t="s">
        <v>847</v>
      </c>
      <c r="BJ1943" s="14">
        <f t="shared" si="421"/>
        <v>10800</v>
      </c>
      <c r="BK1943" s="14">
        <f>SUMIFS(BJ$4:BJ1943,$AU$4:$AU1943,"="&amp;$AU1943,$AY$4:$AY1943,"="&amp;$AY1943)</f>
        <v>48960</v>
      </c>
    </row>
    <row r="1944" spans="46:63" ht="16.5" x14ac:dyDescent="0.2">
      <c r="AT1944" s="13">
        <v>1941</v>
      </c>
      <c r="AU1944" s="13">
        <f t="shared" si="413"/>
        <v>25</v>
      </c>
      <c r="AV1944" s="14">
        <f t="shared" si="414"/>
        <v>299603</v>
      </c>
      <c r="AW1944" s="14">
        <f t="shared" si="415"/>
        <v>1102996</v>
      </c>
      <c r="AX1944" s="13" t="s">
        <v>816</v>
      </c>
      <c r="AY1944" s="13">
        <f t="shared" si="416"/>
        <v>3</v>
      </c>
      <c r="AZ1944" s="13" t="s">
        <v>837</v>
      </c>
      <c r="BA1944" s="14">
        <f t="shared" si="417"/>
        <v>0</v>
      </c>
      <c r="BB1944" s="14" t="str">
        <f t="shared" si="418"/>
        <v>UR守护灵魂珠-3 等级-0</v>
      </c>
      <c r="BC1944" s="25" t="s">
        <v>43</v>
      </c>
      <c r="BD1944" s="14">
        <f t="shared" si="419"/>
        <v>0</v>
      </c>
      <c r="BE1944" s="14">
        <f>SUMIFS(BD$4:BD1944,$AU$4:$AU1944,"="&amp;$AU1944,$AY$4:$AY1944,"="&amp;$AY1944)</f>
        <v>0</v>
      </c>
      <c r="BF1944" s="25" t="s">
        <v>846</v>
      </c>
      <c r="BG1944" s="14">
        <f t="shared" si="420"/>
        <v>0</v>
      </c>
      <c r="BH1944" s="14">
        <f>SUMIFS(BG$4:BG1944,AU$4:AU1944,"="&amp;AU1944,AY$4:AY1944,"="&amp;AY1944)</f>
        <v>0</v>
      </c>
      <c r="BI1944" s="25" t="s">
        <v>847</v>
      </c>
      <c r="BJ1944" s="14">
        <f t="shared" si="421"/>
        <v>0</v>
      </c>
      <c r="BK1944" s="14">
        <f>SUMIFS(BJ$4:BJ1944,$AU$4:$AU1944,"="&amp;$AU1944,$AY$4:$AY1944,"="&amp;$AY1944)</f>
        <v>0</v>
      </c>
    </row>
    <row r="1945" spans="46:63" ht="16.5" x14ac:dyDescent="0.2">
      <c r="AT1945" s="13">
        <v>1942</v>
      </c>
      <c r="AU1945" s="13">
        <f t="shared" si="413"/>
        <v>25</v>
      </c>
      <c r="AV1945" s="14">
        <f t="shared" si="414"/>
        <v>299603</v>
      </c>
      <c r="AW1945" s="14">
        <f t="shared" si="415"/>
        <v>1102996</v>
      </c>
      <c r="AX1945" s="13" t="s">
        <v>816</v>
      </c>
      <c r="AY1945" s="13">
        <f t="shared" si="416"/>
        <v>3</v>
      </c>
      <c r="AZ1945" s="13" t="s">
        <v>837</v>
      </c>
      <c r="BA1945" s="14">
        <f t="shared" si="417"/>
        <v>1</v>
      </c>
      <c r="BB1945" s="14" t="str">
        <f t="shared" si="418"/>
        <v>UR守护灵魂珠-3 等级-1</v>
      </c>
      <c r="BC1945" s="25" t="s">
        <v>43</v>
      </c>
      <c r="BD1945" s="14">
        <f t="shared" si="419"/>
        <v>120</v>
      </c>
      <c r="BE1945" s="14">
        <f>SUMIFS(BD$4:BD1945,$AU$4:$AU1945,"="&amp;$AU1945,$AY$4:$AY1945,"="&amp;$AY1945)</f>
        <v>120</v>
      </c>
      <c r="BF1945" s="25" t="s">
        <v>846</v>
      </c>
      <c r="BG1945" s="14">
        <f t="shared" si="420"/>
        <v>48</v>
      </c>
      <c r="BH1945" s="14">
        <f>SUMIFS(BG$4:BG1945,AU$4:AU1945,"="&amp;AU1945,AY$4:AY1945,"="&amp;AY1945)</f>
        <v>48</v>
      </c>
      <c r="BI1945" s="25" t="s">
        <v>847</v>
      </c>
      <c r="BJ1945" s="14">
        <f t="shared" si="421"/>
        <v>1920</v>
      </c>
      <c r="BK1945" s="14">
        <f>SUMIFS(BJ$4:BJ1945,$AU$4:$AU1945,"="&amp;$AU1945,$AY$4:$AY1945,"="&amp;$AY1945)</f>
        <v>1920</v>
      </c>
    </row>
    <row r="1946" spans="46:63" ht="16.5" x14ac:dyDescent="0.2">
      <c r="AT1946" s="13">
        <v>1943</v>
      </c>
      <c r="AU1946" s="13">
        <f t="shared" si="413"/>
        <v>25</v>
      </c>
      <c r="AV1946" s="14">
        <f t="shared" si="414"/>
        <v>299603</v>
      </c>
      <c r="AW1946" s="14">
        <f t="shared" si="415"/>
        <v>1102996</v>
      </c>
      <c r="AX1946" s="13" t="s">
        <v>816</v>
      </c>
      <c r="AY1946" s="13">
        <f t="shared" si="416"/>
        <v>3</v>
      </c>
      <c r="AZ1946" s="13" t="s">
        <v>837</v>
      </c>
      <c r="BA1946" s="14">
        <f t="shared" si="417"/>
        <v>2</v>
      </c>
      <c r="BB1946" s="14" t="str">
        <f t="shared" si="418"/>
        <v>UR守护灵魂珠-3 等级-2</v>
      </c>
      <c r="BC1946" s="25" t="s">
        <v>43</v>
      </c>
      <c r="BD1946" s="14">
        <f t="shared" si="419"/>
        <v>180</v>
      </c>
      <c r="BE1946" s="14">
        <f>SUMIFS(BD$4:BD1946,$AU$4:$AU1946,"="&amp;$AU1946,$AY$4:$AY1946,"="&amp;$AY1946)</f>
        <v>300</v>
      </c>
      <c r="BF1946" s="25" t="s">
        <v>846</v>
      </c>
      <c r="BG1946" s="14">
        <f t="shared" si="420"/>
        <v>72</v>
      </c>
      <c r="BH1946" s="14">
        <f>SUMIFS(BG$4:BG1946,AU$4:AU1946,"="&amp;AU1946,AY$4:AY1946,"="&amp;AY1946)</f>
        <v>120</v>
      </c>
      <c r="BI1946" s="25" t="s">
        <v>847</v>
      </c>
      <c r="BJ1946" s="14">
        <f t="shared" si="421"/>
        <v>2880</v>
      </c>
      <c r="BK1946" s="14">
        <f>SUMIFS(BJ$4:BJ1946,$AU$4:$AU1946,"="&amp;$AU1946,$AY$4:$AY1946,"="&amp;$AY1946)</f>
        <v>4800</v>
      </c>
    </row>
    <row r="1947" spans="46:63" ht="16.5" x14ac:dyDescent="0.2">
      <c r="AT1947" s="13">
        <v>1944</v>
      </c>
      <c r="AU1947" s="13">
        <f t="shared" si="413"/>
        <v>25</v>
      </c>
      <c r="AV1947" s="14">
        <f t="shared" si="414"/>
        <v>299603</v>
      </c>
      <c r="AW1947" s="14">
        <f t="shared" si="415"/>
        <v>1102996</v>
      </c>
      <c r="AX1947" s="13" t="s">
        <v>816</v>
      </c>
      <c r="AY1947" s="13">
        <f t="shared" si="416"/>
        <v>3</v>
      </c>
      <c r="AZ1947" s="13" t="s">
        <v>837</v>
      </c>
      <c r="BA1947" s="14">
        <f t="shared" si="417"/>
        <v>3</v>
      </c>
      <c r="BB1947" s="14" t="str">
        <f t="shared" si="418"/>
        <v>UR守护灵魂珠-3 等级-3</v>
      </c>
      <c r="BC1947" s="25" t="s">
        <v>43</v>
      </c>
      <c r="BD1947" s="14">
        <f t="shared" si="419"/>
        <v>240</v>
      </c>
      <c r="BE1947" s="14">
        <f>SUMIFS(BD$4:BD1947,$AU$4:$AU1947,"="&amp;$AU1947,$AY$4:$AY1947,"="&amp;$AY1947)</f>
        <v>540</v>
      </c>
      <c r="BF1947" s="25" t="s">
        <v>846</v>
      </c>
      <c r="BG1947" s="14">
        <f t="shared" si="420"/>
        <v>96</v>
      </c>
      <c r="BH1947" s="14">
        <f>SUMIFS(BG$4:BG1947,AU$4:AU1947,"="&amp;AU1947,AY$4:AY1947,"="&amp;AY1947)</f>
        <v>216</v>
      </c>
      <c r="BI1947" s="25" t="s">
        <v>847</v>
      </c>
      <c r="BJ1947" s="14">
        <f t="shared" si="421"/>
        <v>3840</v>
      </c>
      <c r="BK1947" s="14">
        <f>SUMIFS(BJ$4:BJ1947,$AU$4:$AU1947,"="&amp;$AU1947,$AY$4:$AY1947,"="&amp;$AY1947)</f>
        <v>8640</v>
      </c>
    </row>
    <row r="1948" spans="46:63" ht="16.5" x14ac:dyDescent="0.2">
      <c r="AT1948" s="13">
        <v>1945</v>
      </c>
      <c r="AU1948" s="13">
        <f t="shared" si="413"/>
        <v>25</v>
      </c>
      <c r="AV1948" s="14">
        <f t="shared" si="414"/>
        <v>299603</v>
      </c>
      <c r="AW1948" s="14">
        <f t="shared" si="415"/>
        <v>1102996</v>
      </c>
      <c r="AX1948" s="13" t="s">
        <v>816</v>
      </c>
      <c r="AY1948" s="13">
        <f t="shared" si="416"/>
        <v>3</v>
      </c>
      <c r="AZ1948" s="13" t="s">
        <v>837</v>
      </c>
      <c r="BA1948" s="14">
        <f t="shared" si="417"/>
        <v>4</v>
      </c>
      <c r="BB1948" s="14" t="str">
        <f t="shared" si="418"/>
        <v>UR守护灵魂珠-3 等级-4</v>
      </c>
      <c r="BC1948" s="25" t="s">
        <v>43</v>
      </c>
      <c r="BD1948" s="14">
        <f t="shared" si="419"/>
        <v>360</v>
      </c>
      <c r="BE1948" s="14">
        <f>SUMIFS(BD$4:BD1948,$AU$4:$AU1948,"="&amp;$AU1948,$AY$4:$AY1948,"="&amp;$AY1948)</f>
        <v>900</v>
      </c>
      <c r="BF1948" s="25" t="s">
        <v>846</v>
      </c>
      <c r="BG1948" s="14">
        <f t="shared" si="420"/>
        <v>144</v>
      </c>
      <c r="BH1948" s="14">
        <f>SUMIFS(BG$4:BG1948,AU$4:AU1948,"="&amp;AU1948,AY$4:AY1948,"="&amp;AY1948)</f>
        <v>360</v>
      </c>
      <c r="BI1948" s="25" t="s">
        <v>847</v>
      </c>
      <c r="BJ1948" s="14">
        <f t="shared" si="421"/>
        <v>5760</v>
      </c>
      <c r="BK1948" s="14">
        <f>SUMIFS(BJ$4:BJ1948,$AU$4:$AU1948,"="&amp;$AU1948,$AY$4:$AY1948,"="&amp;$AY1948)</f>
        <v>14400</v>
      </c>
    </row>
    <row r="1949" spans="46:63" ht="16.5" x14ac:dyDescent="0.2">
      <c r="AT1949" s="13">
        <v>1946</v>
      </c>
      <c r="AU1949" s="13">
        <f t="shared" si="413"/>
        <v>25</v>
      </c>
      <c r="AV1949" s="14">
        <f t="shared" si="414"/>
        <v>299603</v>
      </c>
      <c r="AW1949" s="14">
        <f t="shared" si="415"/>
        <v>1102996</v>
      </c>
      <c r="AX1949" s="13" t="s">
        <v>816</v>
      </c>
      <c r="AY1949" s="13">
        <f t="shared" si="416"/>
        <v>3</v>
      </c>
      <c r="AZ1949" s="13" t="s">
        <v>837</v>
      </c>
      <c r="BA1949" s="14">
        <f t="shared" si="417"/>
        <v>5</v>
      </c>
      <c r="BB1949" s="14" t="str">
        <f t="shared" si="418"/>
        <v>UR守护灵魂珠-3 等级-5</v>
      </c>
      <c r="BC1949" s="25" t="s">
        <v>43</v>
      </c>
      <c r="BD1949" s="14">
        <f t="shared" si="419"/>
        <v>480</v>
      </c>
      <c r="BE1949" s="14">
        <f>SUMIFS(BD$4:BD1949,$AU$4:$AU1949,"="&amp;$AU1949,$AY$4:$AY1949,"="&amp;$AY1949)</f>
        <v>1380</v>
      </c>
      <c r="BF1949" s="25" t="s">
        <v>846</v>
      </c>
      <c r="BG1949" s="14">
        <f t="shared" si="420"/>
        <v>192</v>
      </c>
      <c r="BH1949" s="14">
        <f>SUMIFS(BG$4:BG1949,AU$4:AU1949,"="&amp;AU1949,AY$4:AY1949,"="&amp;AY1949)</f>
        <v>552</v>
      </c>
      <c r="BI1949" s="25" t="s">
        <v>847</v>
      </c>
      <c r="BJ1949" s="14">
        <f t="shared" si="421"/>
        <v>7680</v>
      </c>
      <c r="BK1949" s="14">
        <f>SUMIFS(BJ$4:BJ1949,$AU$4:$AU1949,"="&amp;$AU1949,$AY$4:$AY1949,"="&amp;$AY1949)</f>
        <v>22080</v>
      </c>
    </row>
    <row r="1950" spans="46:63" ht="16.5" x14ac:dyDescent="0.2">
      <c r="AT1950" s="13">
        <v>1947</v>
      </c>
      <c r="AU1950" s="13">
        <f t="shared" si="413"/>
        <v>25</v>
      </c>
      <c r="AV1950" s="14">
        <f t="shared" si="414"/>
        <v>299603</v>
      </c>
      <c r="AW1950" s="14">
        <f t="shared" si="415"/>
        <v>1102996</v>
      </c>
      <c r="AX1950" s="13" t="s">
        <v>816</v>
      </c>
      <c r="AY1950" s="13">
        <f t="shared" si="416"/>
        <v>3</v>
      </c>
      <c r="AZ1950" s="13" t="s">
        <v>837</v>
      </c>
      <c r="BA1950" s="14">
        <f t="shared" si="417"/>
        <v>6</v>
      </c>
      <c r="BB1950" s="14" t="str">
        <f t="shared" si="418"/>
        <v>UR守护灵魂珠-3 等级-6</v>
      </c>
      <c r="BC1950" s="25" t="s">
        <v>43</v>
      </c>
      <c r="BD1950" s="14">
        <f t="shared" si="419"/>
        <v>600</v>
      </c>
      <c r="BE1950" s="14">
        <f>SUMIFS(BD$4:BD1950,$AU$4:$AU1950,"="&amp;$AU1950,$AY$4:$AY1950,"="&amp;$AY1950)</f>
        <v>1980</v>
      </c>
      <c r="BF1950" s="25" t="s">
        <v>846</v>
      </c>
      <c r="BG1950" s="14">
        <f t="shared" si="420"/>
        <v>240</v>
      </c>
      <c r="BH1950" s="14">
        <f>SUMIFS(BG$4:BG1950,AU$4:AU1950,"="&amp;AU1950,AY$4:AY1950,"="&amp;AY1950)</f>
        <v>792</v>
      </c>
      <c r="BI1950" s="25" t="s">
        <v>847</v>
      </c>
      <c r="BJ1950" s="14">
        <f t="shared" si="421"/>
        <v>9600</v>
      </c>
      <c r="BK1950" s="14">
        <f>SUMIFS(BJ$4:BJ1950,$AU$4:$AU1950,"="&amp;$AU1950,$AY$4:$AY1950,"="&amp;$AY1950)</f>
        <v>31680</v>
      </c>
    </row>
    <row r="1951" spans="46:63" ht="16.5" x14ac:dyDescent="0.2">
      <c r="AT1951" s="13">
        <v>1948</v>
      </c>
      <c r="AU1951" s="13">
        <f t="shared" si="413"/>
        <v>25</v>
      </c>
      <c r="AV1951" s="14">
        <f t="shared" si="414"/>
        <v>299603</v>
      </c>
      <c r="AW1951" s="14">
        <f t="shared" si="415"/>
        <v>1102996</v>
      </c>
      <c r="AX1951" s="13" t="s">
        <v>816</v>
      </c>
      <c r="AY1951" s="13">
        <f t="shared" si="416"/>
        <v>3</v>
      </c>
      <c r="AZ1951" s="13" t="s">
        <v>837</v>
      </c>
      <c r="BA1951" s="14">
        <f t="shared" si="417"/>
        <v>7</v>
      </c>
      <c r="BB1951" s="14" t="str">
        <f t="shared" si="418"/>
        <v>UR守护灵魂珠-3 等级-7</v>
      </c>
      <c r="BC1951" s="25" t="s">
        <v>43</v>
      </c>
      <c r="BD1951" s="14">
        <f t="shared" si="419"/>
        <v>720</v>
      </c>
      <c r="BE1951" s="14">
        <f>SUMIFS(BD$4:BD1951,$AU$4:$AU1951,"="&amp;$AU1951,$AY$4:$AY1951,"="&amp;$AY1951)</f>
        <v>2700</v>
      </c>
      <c r="BF1951" s="25" t="s">
        <v>846</v>
      </c>
      <c r="BG1951" s="14">
        <f t="shared" si="420"/>
        <v>288</v>
      </c>
      <c r="BH1951" s="14">
        <f>SUMIFS(BG$4:BG1951,AU$4:AU1951,"="&amp;AU1951,AY$4:AY1951,"="&amp;AY1951)</f>
        <v>1080</v>
      </c>
      <c r="BI1951" s="25" t="s">
        <v>847</v>
      </c>
      <c r="BJ1951" s="14">
        <f t="shared" si="421"/>
        <v>11520</v>
      </c>
      <c r="BK1951" s="14">
        <f>SUMIFS(BJ$4:BJ1951,$AU$4:$AU1951,"="&amp;$AU1951,$AY$4:$AY1951,"="&amp;$AY1951)</f>
        <v>43200</v>
      </c>
    </row>
    <row r="1952" spans="46:63" ht="16.5" x14ac:dyDescent="0.2">
      <c r="AT1952" s="13">
        <v>1949</v>
      </c>
      <c r="AU1952" s="13">
        <f t="shared" si="413"/>
        <v>25</v>
      </c>
      <c r="AV1952" s="14">
        <f t="shared" si="414"/>
        <v>299603</v>
      </c>
      <c r="AW1952" s="14">
        <f t="shared" si="415"/>
        <v>1102996</v>
      </c>
      <c r="AX1952" s="13" t="s">
        <v>816</v>
      </c>
      <c r="AY1952" s="13">
        <f t="shared" si="416"/>
        <v>3</v>
      </c>
      <c r="AZ1952" s="13" t="s">
        <v>837</v>
      </c>
      <c r="BA1952" s="14">
        <f t="shared" si="417"/>
        <v>8</v>
      </c>
      <c r="BB1952" s="14" t="str">
        <f t="shared" si="418"/>
        <v>UR守护灵魂珠-3 等级-8</v>
      </c>
      <c r="BC1952" s="25" t="s">
        <v>43</v>
      </c>
      <c r="BD1952" s="14">
        <f t="shared" si="419"/>
        <v>840</v>
      </c>
      <c r="BE1952" s="14">
        <f>SUMIFS(BD$4:BD1952,$AU$4:$AU1952,"="&amp;$AU1952,$AY$4:$AY1952,"="&amp;$AY1952)</f>
        <v>3540</v>
      </c>
      <c r="BF1952" s="25" t="s">
        <v>846</v>
      </c>
      <c r="BG1952" s="14">
        <f t="shared" si="420"/>
        <v>336</v>
      </c>
      <c r="BH1952" s="14">
        <f>SUMIFS(BG$4:BG1952,AU$4:AU1952,"="&amp;AU1952,AY$4:AY1952,"="&amp;AY1952)</f>
        <v>1416</v>
      </c>
      <c r="BI1952" s="25" t="s">
        <v>847</v>
      </c>
      <c r="BJ1952" s="14">
        <f t="shared" si="421"/>
        <v>13440</v>
      </c>
      <c r="BK1952" s="14">
        <f>SUMIFS(BJ$4:BJ1952,$AU$4:$AU1952,"="&amp;$AU1952,$AY$4:$AY1952,"="&amp;$AY1952)</f>
        <v>56640</v>
      </c>
    </row>
    <row r="1953" spans="46:63" ht="16.5" x14ac:dyDescent="0.2">
      <c r="AT1953" s="13">
        <v>1950</v>
      </c>
      <c r="AU1953" s="13">
        <f t="shared" si="413"/>
        <v>25</v>
      </c>
      <c r="AV1953" s="14">
        <f t="shared" si="414"/>
        <v>299603</v>
      </c>
      <c r="AW1953" s="14">
        <f t="shared" si="415"/>
        <v>1102996</v>
      </c>
      <c r="AX1953" s="13" t="s">
        <v>816</v>
      </c>
      <c r="AY1953" s="13">
        <f t="shared" si="416"/>
        <v>3</v>
      </c>
      <c r="AZ1953" s="13" t="s">
        <v>837</v>
      </c>
      <c r="BA1953" s="14">
        <f t="shared" si="417"/>
        <v>9</v>
      </c>
      <c r="BB1953" s="14" t="str">
        <f t="shared" si="418"/>
        <v>UR守护灵魂珠-3 等级-9</v>
      </c>
      <c r="BC1953" s="25" t="s">
        <v>43</v>
      </c>
      <c r="BD1953" s="14">
        <f t="shared" si="419"/>
        <v>960</v>
      </c>
      <c r="BE1953" s="14">
        <f>SUMIFS(BD$4:BD1953,$AU$4:$AU1953,"="&amp;$AU1953,$AY$4:$AY1953,"="&amp;$AY1953)</f>
        <v>4500</v>
      </c>
      <c r="BF1953" s="25" t="s">
        <v>846</v>
      </c>
      <c r="BG1953" s="14">
        <f t="shared" si="420"/>
        <v>384</v>
      </c>
      <c r="BH1953" s="14">
        <f>SUMIFS(BG$4:BG1953,AU$4:AU1953,"="&amp;AU1953,AY$4:AY1953,"="&amp;AY1953)</f>
        <v>1800</v>
      </c>
      <c r="BI1953" s="25" t="s">
        <v>847</v>
      </c>
      <c r="BJ1953" s="14">
        <f t="shared" si="421"/>
        <v>15360</v>
      </c>
      <c r="BK1953" s="14">
        <f>SUMIFS(BJ$4:BJ1953,$AU$4:$AU1953,"="&amp;$AU1953,$AY$4:$AY1953,"="&amp;$AY1953)</f>
        <v>72000</v>
      </c>
    </row>
    <row r="1954" spans="46:63" ht="16.5" x14ac:dyDescent="0.2">
      <c r="AT1954" s="13">
        <v>1951</v>
      </c>
      <c r="AU1954" s="13">
        <f t="shared" si="413"/>
        <v>25</v>
      </c>
      <c r="AV1954" s="14">
        <f t="shared" si="414"/>
        <v>299604</v>
      </c>
      <c r="AW1954" s="14">
        <f t="shared" si="415"/>
        <v>1102996</v>
      </c>
      <c r="AX1954" s="13" t="s">
        <v>816</v>
      </c>
      <c r="AY1954" s="13">
        <f t="shared" si="416"/>
        <v>4</v>
      </c>
      <c r="AZ1954" s="13" t="s">
        <v>837</v>
      </c>
      <c r="BA1954" s="14">
        <f t="shared" si="417"/>
        <v>0</v>
      </c>
      <c r="BB1954" s="14" t="str">
        <f t="shared" si="418"/>
        <v>UR守护灵魂珠-4 等级-0</v>
      </c>
      <c r="BC1954" s="25" t="s">
        <v>43</v>
      </c>
      <c r="BD1954" s="14">
        <f t="shared" si="419"/>
        <v>0</v>
      </c>
      <c r="BE1954" s="14">
        <f>SUMIFS(BD$4:BD1954,$AU$4:$AU1954,"="&amp;$AU1954,$AY$4:$AY1954,"="&amp;$AY1954)</f>
        <v>0</v>
      </c>
      <c r="BF1954" s="25" t="s">
        <v>846</v>
      </c>
      <c r="BG1954" s="14">
        <f t="shared" si="420"/>
        <v>0</v>
      </c>
      <c r="BH1954" s="14">
        <f>SUMIFS(BG$4:BG1954,AU$4:AU1954,"="&amp;AU1954,AY$4:AY1954,"="&amp;AY1954)</f>
        <v>0</v>
      </c>
      <c r="BI1954" s="25" t="s">
        <v>847</v>
      </c>
      <c r="BJ1954" s="14">
        <f t="shared" si="421"/>
        <v>0</v>
      </c>
      <c r="BK1954" s="14">
        <f>SUMIFS(BJ$4:BJ1954,$AU$4:$AU1954,"="&amp;$AU1954,$AY$4:$AY1954,"="&amp;$AY1954)</f>
        <v>0</v>
      </c>
    </row>
    <row r="1955" spans="46:63" ht="16.5" x14ac:dyDescent="0.2">
      <c r="AT1955" s="13">
        <v>1952</v>
      </c>
      <c r="AU1955" s="13">
        <f t="shared" si="413"/>
        <v>25</v>
      </c>
      <c r="AV1955" s="14">
        <f t="shared" si="414"/>
        <v>299604</v>
      </c>
      <c r="AW1955" s="14">
        <f t="shared" si="415"/>
        <v>1102996</v>
      </c>
      <c r="AX1955" s="13" t="s">
        <v>816</v>
      </c>
      <c r="AY1955" s="13">
        <f t="shared" si="416"/>
        <v>4</v>
      </c>
      <c r="AZ1955" s="13" t="s">
        <v>837</v>
      </c>
      <c r="BA1955" s="14">
        <f t="shared" si="417"/>
        <v>1</v>
      </c>
      <c r="BB1955" s="14" t="str">
        <f t="shared" si="418"/>
        <v>UR守护灵魂珠-4 等级-1</v>
      </c>
      <c r="BC1955" s="25" t="s">
        <v>43</v>
      </c>
      <c r="BD1955" s="14">
        <f t="shared" si="419"/>
        <v>150</v>
      </c>
      <c r="BE1955" s="14">
        <f>SUMIFS(BD$4:BD1955,$AU$4:$AU1955,"="&amp;$AU1955,$AY$4:$AY1955,"="&amp;$AY1955)</f>
        <v>150</v>
      </c>
      <c r="BF1955" s="25" t="s">
        <v>846</v>
      </c>
      <c r="BG1955" s="14">
        <f t="shared" si="420"/>
        <v>60</v>
      </c>
      <c r="BH1955" s="14">
        <f>SUMIFS(BG$4:BG1955,AU$4:AU1955,"="&amp;AU1955,AY$4:AY1955,"="&amp;AY1955)</f>
        <v>60</v>
      </c>
      <c r="BI1955" s="25" t="s">
        <v>847</v>
      </c>
      <c r="BJ1955" s="14">
        <f t="shared" si="421"/>
        <v>2400</v>
      </c>
      <c r="BK1955" s="14">
        <f>SUMIFS(BJ$4:BJ1955,$AU$4:$AU1955,"="&amp;$AU1955,$AY$4:$AY1955,"="&amp;$AY1955)</f>
        <v>2400</v>
      </c>
    </row>
    <row r="1956" spans="46:63" ht="16.5" x14ac:dyDescent="0.2">
      <c r="AT1956" s="13">
        <v>1953</v>
      </c>
      <c r="AU1956" s="13">
        <f t="shared" si="413"/>
        <v>25</v>
      </c>
      <c r="AV1956" s="14">
        <f t="shared" si="414"/>
        <v>299604</v>
      </c>
      <c r="AW1956" s="14">
        <f t="shared" si="415"/>
        <v>1102996</v>
      </c>
      <c r="AX1956" s="13" t="s">
        <v>816</v>
      </c>
      <c r="AY1956" s="13">
        <f t="shared" si="416"/>
        <v>4</v>
      </c>
      <c r="AZ1956" s="13" t="s">
        <v>837</v>
      </c>
      <c r="BA1956" s="14">
        <f t="shared" si="417"/>
        <v>2</v>
      </c>
      <c r="BB1956" s="14" t="str">
        <f t="shared" si="418"/>
        <v>UR守护灵魂珠-4 等级-2</v>
      </c>
      <c r="BC1956" s="25" t="s">
        <v>43</v>
      </c>
      <c r="BD1956" s="14">
        <f t="shared" si="419"/>
        <v>240</v>
      </c>
      <c r="BE1956" s="14">
        <f>SUMIFS(BD$4:BD1956,$AU$4:$AU1956,"="&amp;$AU1956,$AY$4:$AY1956,"="&amp;$AY1956)</f>
        <v>390</v>
      </c>
      <c r="BF1956" s="25" t="s">
        <v>846</v>
      </c>
      <c r="BG1956" s="14">
        <f t="shared" si="420"/>
        <v>96</v>
      </c>
      <c r="BH1956" s="14">
        <f>SUMIFS(BG$4:BG1956,AU$4:AU1956,"="&amp;AU1956,AY$4:AY1956,"="&amp;AY1956)</f>
        <v>156</v>
      </c>
      <c r="BI1956" s="25" t="s">
        <v>847</v>
      </c>
      <c r="BJ1956" s="14">
        <f t="shared" si="421"/>
        <v>3840</v>
      </c>
      <c r="BK1956" s="14">
        <f>SUMIFS(BJ$4:BJ1956,$AU$4:$AU1956,"="&amp;$AU1956,$AY$4:$AY1956,"="&amp;$AY1956)</f>
        <v>6240</v>
      </c>
    </row>
    <row r="1957" spans="46:63" ht="16.5" x14ac:dyDescent="0.2">
      <c r="AT1957" s="13">
        <v>1954</v>
      </c>
      <c r="AU1957" s="13">
        <f t="shared" si="413"/>
        <v>25</v>
      </c>
      <c r="AV1957" s="14">
        <f t="shared" si="414"/>
        <v>299604</v>
      </c>
      <c r="AW1957" s="14">
        <f t="shared" si="415"/>
        <v>1102996</v>
      </c>
      <c r="AX1957" s="13" t="s">
        <v>816</v>
      </c>
      <c r="AY1957" s="13">
        <f t="shared" si="416"/>
        <v>4</v>
      </c>
      <c r="AZ1957" s="13" t="s">
        <v>837</v>
      </c>
      <c r="BA1957" s="14">
        <f t="shared" si="417"/>
        <v>3</v>
      </c>
      <c r="BB1957" s="14" t="str">
        <f t="shared" si="418"/>
        <v>UR守护灵魂珠-4 等级-3</v>
      </c>
      <c r="BC1957" s="25" t="s">
        <v>43</v>
      </c>
      <c r="BD1957" s="14">
        <f t="shared" si="419"/>
        <v>330</v>
      </c>
      <c r="BE1957" s="14">
        <f>SUMIFS(BD$4:BD1957,$AU$4:$AU1957,"="&amp;$AU1957,$AY$4:$AY1957,"="&amp;$AY1957)</f>
        <v>720</v>
      </c>
      <c r="BF1957" s="25" t="s">
        <v>846</v>
      </c>
      <c r="BG1957" s="14">
        <f t="shared" si="420"/>
        <v>132</v>
      </c>
      <c r="BH1957" s="14">
        <f>SUMIFS(BG$4:BG1957,AU$4:AU1957,"="&amp;AU1957,AY$4:AY1957,"="&amp;AY1957)</f>
        <v>288</v>
      </c>
      <c r="BI1957" s="25" t="s">
        <v>847</v>
      </c>
      <c r="BJ1957" s="14">
        <f t="shared" si="421"/>
        <v>5280</v>
      </c>
      <c r="BK1957" s="14">
        <f>SUMIFS(BJ$4:BJ1957,$AU$4:$AU1957,"="&amp;$AU1957,$AY$4:$AY1957,"="&amp;$AY1957)</f>
        <v>11520</v>
      </c>
    </row>
    <row r="1958" spans="46:63" ht="16.5" x14ac:dyDescent="0.2">
      <c r="AT1958" s="13">
        <v>1955</v>
      </c>
      <c r="AU1958" s="13">
        <f t="shared" si="413"/>
        <v>25</v>
      </c>
      <c r="AV1958" s="14">
        <f t="shared" si="414"/>
        <v>299604</v>
      </c>
      <c r="AW1958" s="14">
        <f t="shared" si="415"/>
        <v>1102996</v>
      </c>
      <c r="AX1958" s="13" t="s">
        <v>816</v>
      </c>
      <c r="AY1958" s="13">
        <f t="shared" si="416"/>
        <v>4</v>
      </c>
      <c r="AZ1958" s="13" t="s">
        <v>837</v>
      </c>
      <c r="BA1958" s="14">
        <f t="shared" si="417"/>
        <v>4</v>
      </c>
      <c r="BB1958" s="14" t="str">
        <f t="shared" si="418"/>
        <v>UR守护灵魂珠-4 等级-4</v>
      </c>
      <c r="BC1958" s="25" t="s">
        <v>43</v>
      </c>
      <c r="BD1958" s="14">
        <f t="shared" si="419"/>
        <v>480</v>
      </c>
      <c r="BE1958" s="14">
        <f>SUMIFS(BD$4:BD1958,$AU$4:$AU1958,"="&amp;$AU1958,$AY$4:$AY1958,"="&amp;$AY1958)</f>
        <v>1200</v>
      </c>
      <c r="BF1958" s="25" t="s">
        <v>846</v>
      </c>
      <c r="BG1958" s="14">
        <f t="shared" si="420"/>
        <v>192</v>
      </c>
      <c r="BH1958" s="14">
        <f>SUMIFS(BG$4:BG1958,AU$4:AU1958,"="&amp;AU1958,AY$4:AY1958,"="&amp;AY1958)</f>
        <v>480</v>
      </c>
      <c r="BI1958" s="25" t="s">
        <v>847</v>
      </c>
      <c r="BJ1958" s="14">
        <f t="shared" si="421"/>
        <v>7680</v>
      </c>
      <c r="BK1958" s="14">
        <f>SUMIFS(BJ$4:BJ1958,$AU$4:$AU1958,"="&amp;$AU1958,$AY$4:$AY1958,"="&amp;$AY1958)</f>
        <v>19200</v>
      </c>
    </row>
    <row r="1959" spans="46:63" ht="16.5" x14ac:dyDescent="0.2">
      <c r="AT1959" s="13">
        <v>1956</v>
      </c>
      <c r="AU1959" s="13">
        <f t="shared" ref="AU1959:AU2003" si="422">INT((AT1959-1)/80)+1</f>
        <v>25</v>
      </c>
      <c r="AV1959" s="14">
        <f t="shared" ref="AV1959:AV2003" si="423">INDEX($AJ$4:$AJ$203,(AU1959-1)*8+AY1959)</f>
        <v>299604</v>
      </c>
      <c r="AW1959" s="14">
        <f t="shared" ref="AW1959:AW2003" si="424">INDEX($W$4:$W$28,AU1959)</f>
        <v>1102996</v>
      </c>
      <c r="AX1959" s="13" t="s">
        <v>816</v>
      </c>
      <c r="AY1959" s="13">
        <f t="shared" ref="AY1959:AY2003" si="425">INT(((AT1959-(AU1959-1)*80)-1)/10)+1</f>
        <v>4</v>
      </c>
      <c r="AZ1959" s="13" t="s">
        <v>837</v>
      </c>
      <c r="BA1959" s="14">
        <f t="shared" ref="BA1959:BA2003" si="426">AT1959-(AU1959-1)*80-(AY1959-1)*10-1</f>
        <v>5</v>
      </c>
      <c r="BB1959" s="14" t="str">
        <f t="shared" ref="BB1959:BB2003" si="427">INDEX($X$4:$X$28,AU1959)&amp;"魂珠-"&amp;AY1959&amp;" 等级-"&amp;BA1959</f>
        <v>UR守护灵魂珠-4 等级-5</v>
      </c>
      <c r="BC1959" s="25" t="s">
        <v>43</v>
      </c>
      <c r="BD1959" s="14">
        <f t="shared" ref="BD1959:BD2003" si="428">ROUND(INDEX(Q$4:Q$83,($AY1959-1)*10+$BA1959+1)*INDEX(AC$4:AC$28,$AU1959),0)</f>
        <v>630</v>
      </c>
      <c r="BE1959" s="14">
        <f>SUMIFS(BD$4:BD1959,$AU$4:$AU1959,"="&amp;$AU1959,$AY$4:$AY1959,"="&amp;$AY1959)</f>
        <v>1830</v>
      </c>
      <c r="BF1959" s="25" t="s">
        <v>846</v>
      </c>
      <c r="BG1959" s="14">
        <f t="shared" ref="BG1959:BG2003" si="429">ROUND(INDEX(R$4:R$83,($AY1959-1)*10+$BA1959+1)*INDEX(AD$4:AD$28,$AU1959),0)</f>
        <v>252</v>
      </c>
      <c r="BH1959" s="14">
        <f>SUMIFS(BG$4:BG1959,AU$4:AU1959,"="&amp;AU1959,AY$4:AY1959,"="&amp;AY1959)</f>
        <v>732</v>
      </c>
      <c r="BI1959" s="25" t="s">
        <v>847</v>
      </c>
      <c r="BJ1959" s="14">
        <f t="shared" ref="BJ1959:BJ2003" si="430">ROUND(INDEX(S$4:S$83,($AY1959-1)*10+$BA1959+1)*INDEX(AE$4:AE$28,$AU1959),0)</f>
        <v>10080</v>
      </c>
      <c r="BK1959" s="14">
        <f>SUMIFS(BJ$4:BJ1959,$AU$4:$AU1959,"="&amp;$AU1959,$AY$4:$AY1959,"="&amp;$AY1959)</f>
        <v>29280</v>
      </c>
    </row>
    <row r="1960" spans="46:63" ht="16.5" x14ac:dyDescent="0.2">
      <c r="AT1960" s="13">
        <v>1957</v>
      </c>
      <c r="AU1960" s="13">
        <f t="shared" si="422"/>
        <v>25</v>
      </c>
      <c r="AV1960" s="14">
        <f t="shared" si="423"/>
        <v>299604</v>
      </c>
      <c r="AW1960" s="14">
        <f t="shared" si="424"/>
        <v>1102996</v>
      </c>
      <c r="AX1960" s="13" t="s">
        <v>816</v>
      </c>
      <c r="AY1960" s="13">
        <f t="shared" si="425"/>
        <v>4</v>
      </c>
      <c r="AZ1960" s="13" t="s">
        <v>837</v>
      </c>
      <c r="BA1960" s="14">
        <f t="shared" si="426"/>
        <v>6</v>
      </c>
      <c r="BB1960" s="14" t="str">
        <f t="shared" si="427"/>
        <v>UR守护灵魂珠-4 等级-6</v>
      </c>
      <c r="BC1960" s="25" t="s">
        <v>43</v>
      </c>
      <c r="BD1960" s="14">
        <f t="shared" si="428"/>
        <v>825</v>
      </c>
      <c r="BE1960" s="14">
        <f>SUMIFS(BD$4:BD1960,$AU$4:$AU1960,"="&amp;$AU1960,$AY$4:$AY1960,"="&amp;$AY1960)</f>
        <v>2655</v>
      </c>
      <c r="BF1960" s="25" t="s">
        <v>846</v>
      </c>
      <c r="BG1960" s="14">
        <f t="shared" si="429"/>
        <v>330</v>
      </c>
      <c r="BH1960" s="14">
        <f>SUMIFS(BG$4:BG1960,AU$4:AU1960,"="&amp;AU1960,AY$4:AY1960,"="&amp;AY1960)</f>
        <v>1062</v>
      </c>
      <c r="BI1960" s="25" t="s">
        <v>847</v>
      </c>
      <c r="BJ1960" s="14">
        <f t="shared" si="430"/>
        <v>13200</v>
      </c>
      <c r="BK1960" s="14">
        <f>SUMIFS(BJ$4:BJ1960,$AU$4:$AU1960,"="&amp;$AU1960,$AY$4:$AY1960,"="&amp;$AY1960)</f>
        <v>42480</v>
      </c>
    </row>
    <row r="1961" spans="46:63" ht="16.5" x14ac:dyDescent="0.2">
      <c r="AT1961" s="13">
        <v>1958</v>
      </c>
      <c r="AU1961" s="13">
        <f t="shared" si="422"/>
        <v>25</v>
      </c>
      <c r="AV1961" s="14">
        <f t="shared" si="423"/>
        <v>299604</v>
      </c>
      <c r="AW1961" s="14">
        <f t="shared" si="424"/>
        <v>1102996</v>
      </c>
      <c r="AX1961" s="13" t="s">
        <v>816</v>
      </c>
      <c r="AY1961" s="13">
        <f t="shared" si="425"/>
        <v>4</v>
      </c>
      <c r="AZ1961" s="13" t="s">
        <v>837</v>
      </c>
      <c r="BA1961" s="14">
        <f t="shared" si="426"/>
        <v>7</v>
      </c>
      <c r="BB1961" s="14" t="str">
        <f t="shared" si="427"/>
        <v>UR守护灵魂珠-4 等级-7</v>
      </c>
      <c r="BC1961" s="25" t="s">
        <v>43</v>
      </c>
      <c r="BD1961" s="14">
        <f t="shared" si="428"/>
        <v>975</v>
      </c>
      <c r="BE1961" s="14">
        <f>SUMIFS(BD$4:BD1961,$AU$4:$AU1961,"="&amp;$AU1961,$AY$4:$AY1961,"="&amp;$AY1961)</f>
        <v>3630</v>
      </c>
      <c r="BF1961" s="25" t="s">
        <v>846</v>
      </c>
      <c r="BG1961" s="14">
        <f t="shared" si="429"/>
        <v>390</v>
      </c>
      <c r="BH1961" s="14">
        <f>SUMIFS(BG$4:BG1961,AU$4:AU1961,"="&amp;AU1961,AY$4:AY1961,"="&amp;AY1961)</f>
        <v>1452</v>
      </c>
      <c r="BI1961" s="25" t="s">
        <v>847</v>
      </c>
      <c r="BJ1961" s="14">
        <f t="shared" si="430"/>
        <v>15600</v>
      </c>
      <c r="BK1961" s="14">
        <f>SUMIFS(BJ$4:BJ1961,$AU$4:$AU1961,"="&amp;$AU1961,$AY$4:$AY1961,"="&amp;$AY1961)</f>
        <v>58080</v>
      </c>
    </row>
    <row r="1962" spans="46:63" ht="16.5" x14ac:dyDescent="0.2">
      <c r="AT1962" s="13">
        <v>1959</v>
      </c>
      <c r="AU1962" s="13">
        <f t="shared" si="422"/>
        <v>25</v>
      </c>
      <c r="AV1962" s="14">
        <f t="shared" si="423"/>
        <v>299604</v>
      </c>
      <c r="AW1962" s="14">
        <f t="shared" si="424"/>
        <v>1102996</v>
      </c>
      <c r="AX1962" s="13" t="s">
        <v>816</v>
      </c>
      <c r="AY1962" s="13">
        <f t="shared" si="425"/>
        <v>4</v>
      </c>
      <c r="AZ1962" s="13" t="s">
        <v>837</v>
      </c>
      <c r="BA1962" s="14">
        <f t="shared" si="426"/>
        <v>8</v>
      </c>
      <c r="BB1962" s="14" t="str">
        <f t="shared" si="427"/>
        <v>UR守护灵魂珠-4 等级-8</v>
      </c>
      <c r="BC1962" s="25" t="s">
        <v>43</v>
      </c>
      <c r="BD1962" s="14">
        <f t="shared" si="428"/>
        <v>1125</v>
      </c>
      <c r="BE1962" s="14">
        <f>SUMIFS(BD$4:BD1962,$AU$4:$AU1962,"="&amp;$AU1962,$AY$4:$AY1962,"="&amp;$AY1962)</f>
        <v>4755</v>
      </c>
      <c r="BF1962" s="25" t="s">
        <v>846</v>
      </c>
      <c r="BG1962" s="14">
        <f t="shared" si="429"/>
        <v>450</v>
      </c>
      <c r="BH1962" s="14">
        <f>SUMIFS(BG$4:BG1962,AU$4:AU1962,"="&amp;AU1962,AY$4:AY1962,"="&amp;AY1962)</f>
        <v>1902</v>
      </c>
      <c r="BI1962" s="25" t="s">
        <v>847</v>
      </c>
      <c r="BJ1962" s="14">
        <f t="shared" si="430"/>
        <v>18000</v>
      </c>
      <c r="BK1962" s="14">
        <f>SUMIFS(BJ$4:BJ1962,$AU$4:$AU1962,"="&amp;$AU1962,$AY$4:$AY1962,"="&amp;$AY1962)</f>
        <v>76080</v>
      </c>
    </row>
    <row r="1963" spans="46:63" ht="16.5" x14ac:dyDescent="0.2">
      <c r="AT1963" s="13">
        <v>1960</v>
      </c>
      <c r="AU1963" s="13">
        <f t="shared" si="422"/>
        <v>25</v>
      </c>
      <c r="AV1963" s="14">
        <f t="shared" si="423"/>
        <v>299604</v>
      </c>
      <c r="AW1963" s="14">
        <f t="shared" si="424"/>
        <v>1102996</v>
      </c>
      <c r="AX1963" s="13" t="s">
        <v>816</v>
      </c>
      <c r="AY1963" s="13">
        <f t="shared" si="425"/>
        <v>4</v>
      </c>
      <c r="AZ1963" s="13" t="s">
        <v>837</v>
      </c>
      <c r="BA1963" s="14">
        <f t="shared" si="426"/>
        <v>9</v>
      </c>
      <c r="BB1963" s="14" t="str">
        <f t="shared" si="427"/>
        <v>UR守护灵魂珠-4 等级-9</v>
      </c>
      <c r="BC1963" s="25" t="s">
        <v>43</v>
      </c>
      <c r="BD1963" s="14">
        <f t="shared" si="428"/>
        <v>1275</v>
      </c>
      <c r="BE1963" s="14">
        <f>SUMIFS(BD$4:BD1963,$AU$4:$AU1963,"="&amp;$AU1963,$AY$4:$AY1963,"="&amp;$AY1963)</f>
        <v>6030</v>
      </c>
      <c r="BF1963" s="25" t="s">
        <v>846</v>
      </c>
      <c r="BG1963" s="14">
        <f t="shared" si="429"/>
        <v>510</v>
      </c>
      <c r="BH1963" s="14">
        <f>SUMIFS(BG$4:BG1963,AU$4:AU1963,"="&amp;AU1963,AY$4:AY1963,"="&amp;AY1963)</f>
        <v>2412</v>
      </c>
      <c r="BI1963" s="25" t="s">
        <v>847</v>
      </c>
      <c r="BJ1963" s="14">
        <f t="shared" si="430"/>
        <v>20400</v>
      </c>
      <c r="BK1963" s="14">
        <f>SUMIFS(BJ$4:BJ1963,$AU$4:$AU1963,"="&amp;$AU1963,$AY$4:$AY1963,"="&amp;$AY1963)</f>
        <v>96480</v>
      </c>
    </row>
    <row r="1964" spans="46:63" ht="16.5" x14ac:dyDescent="0.2">
      <c r="AT1964" s="13">
        <v>1961</v>
      </c>
      <c r="AU1964" s="13">
        <f t="shared" si="422"/>
        <v>25</v>
      </c>
      <c r="AV1964" s="14">
        <f t="shared" si="423"/>
        <v>299605</v>
      </c>
      <c r="AW1964" s="14">
        <f t="shared" si="424"/>
        <v>1102996</v>
      </c>
      <c r="AX1964" s="13" t="s">
        <v>816</v>
      </c>
      <c r="AY1964" s="13">
        <f t="shared" si="425"/>
        <v>5</v>
      </c>
      <c r="AZ1964" s="13" t="s">
        <v>837</v>
      </c>
      <c r="BA1964" s="14">
        <f t="shared" si="426"/>
        <v>0</v>
      </c>
      <c r="BB1964" s="14" t="str">
        <f t="shared" si="427"/>
        <v>UR守护灵魂珠-5 等级-0</v>
      </c>
      <c r="BC1964" s="25" t="s">
        <v>43</v>
      </c>
      <c r="BD1964" s="14">
        <f t="shared" si="428"/>
        <v>0</v>
      </c>
      <c r="BE1964" s="14">
        <f>SUMIFS(BD$4:BD1964,$AU$4:$AU1964,"="&amp;$AU1964,$AY$4:$AY1964,"="&amp;$AY1964)</f>
        <v>0</v>
      </c>
      <c r="BF1964" s="25" t="s">
        <v>846</v>
      </c>
      <c r="BG1964" s="14">
        <f t="shared" si="429"/>
        <v>0</v>
      </c>
      <c r="BH1964" s="14">
        <f>SUMIFS(BG$4:BG1964,AU$4:AU1964,"="&amp;AU1964,AY$4:AY1964,"="&amp;AY1964)</f>
        <v>0</v>
      </c>
      <c r="BI1964" s="25" t="s">
        <v>847</v>
      </c>
      <c r="BJ1964" s="14">
        <f t="shared" si="430"/>
        <v>0</v>
      </c>
      <c r="BK1964" s="14">
        <f>SUMIFS(BJ$4:BJ1964,$AU$4:$AU1964,"="&amp;$AU1964,$AY$4:$AY1964,"="&amp;$AY1964)</f>
        <v>0</v>
      </c>
    </row>
    <row r="1965" spans="46:63" ht="16.5" x14ac:dyDescent="0.2">
      <c r="AT1965" s="13">
        <v>1962</v>
      </c>
      <c r="AU1965" s="13">
        <f t="shared" si="422"/>
        <v>25</v>
      </c>
      <c r="AV1965" s="14">
        <f t="shared" si="423"/>
        <v>299605</v>
      </c>
      <c r="AW1965" s="14">
        <f t="shared" si="424"/>
        <v>1102996</v>
      </c>
      <c r="AX1965" s="13" t="s">
        <v>816</v>
      </c>
      <c r="AY1965" s="13">
        <f t="shared" si="425"/>
        <v>5</v>
      </c>
      <c r="AZ1965" s="13" t="s">
        <v>837</v>
      </c>
      <c r="BA1965" s="14">
        <f t="shared" si="426"/>
        <v>1</v>
      </c>
      <c r="BB1965" s="14" t="str">
        <f t="shared" si="427"/>
        <v>UR守护灵魂珠-5 等级-1</v>
      </c>
      <c r="BC1965" s="25" t="s">
        <v>43</v>
      </c>
      <c r="BD1965" s="14">
        <f t="shared" si="428"/>
        <v>210</v>
      </c>
      <c r="BE1965" s="14">
        <f>SUMIFS(BD$4:BD1965,$AU$4:$AU1965,"="&amp;$AU1965,$AY$4:$AY1965,"="&amp;$AY1965)</f>
        <v>210</v>
      </c>
      <c r="BF1965" s="25" t="s">
        <v>846</v>
      </c>
      <c r="BG1965" s="14">
        <f t="shared" si="429"/>
        <v>84</v>
      </c>
      <c r="BH1965" s="14">
        <f>SUMIFS(BG$4:BG1965,AU$4:AU1965,"="&amp;AU1965,AY$4:AY1965,"="&amp;AY1965)</f>
        <v>84</v>
      </c>
      <c r="BI1965" s="25" t="s">
        <v>847</v>
      </c>
      <c r="BJ1965" s="14">
        <f t="shared" si="430"/>
        <v>3360</v>
      </c>
      <c r="BK1965" s="14">
        <f>SUMIFS(BJ$4:BJ1965,$AU$4:$AU1965,"="&amp;$AU1965,$AY$4:$AY1965,"="&amp;$AY1965)</f>
        <v>3360</v>
      </c>
    </row>
    <row r="1966" spans="46:63" ht="16.5" x14ac:dyDescent="0.2">
      <c r="AT1966" s="13">
        <v>1963</v>
      </c>
      <c r="AU1966" s="13">
        <f t="shared" si="422"/>
        <v>25</v>
      </c>
      <c r="AV1966" s="14">
        <f t="shared" si="423"/>
        <v>299605</v>
      </c>
      <c r="AW1966" s="14">
        <f t="shared" si="424"/>
        <v>1102996</v>
      </c>
      <c r="AX1966" s="13" t="s">
        <v>816</v>
      </c>
      <c r="AY1966" s="13">
        <f t="shared" si="425"/>
        <v>5</v>
      </c>
      <c r="AZ1966" s="13" t="s">
        <v>837</v>
      </c>
      <c r="BA1966" s="14">
        <f t="shared" si="426"/>
        <v>2</v>
      </c>
      <c r="BB1966" s="14" t="str">
        <f t="shared" si="427"/>
        <v>UR守护灵魂珠-5 等级-2</v>
      </c>
      <c r="BC1966" s="25" t="s">
        <v>43</v>
      </c>
      <c r="BD1966" s="14">
        <f t="shared" si="428"/>
        <v>300</v>
      </c>
      <c r="BE1966" s="14">
        <f>SUMIFS(BD$4:BD1966,$AU$4:$AU1966,"="&amp;$AU1966,$AY$4:$AY1966,"="&amp;$AY1966)</f>
        <v>510</v>
      </c>
      <c r="BF1966" s="25" t="s">
        <v>846</v>
      </c>
      <c r="BG1966" s="14">
        <f t="shared" si="429"/>
        <v>120</v>
      </c>
      <c r="BH1966" s="14">
        <f>SUMIFS(BG$4:BG1966,AU$4:AU1966,"="&amp;AU1966,AY$4:AY1966,"="&amp;AY1966)</f>
        <v>204</v>
      </c>
      <c r="BI1966" s="25" t="s">
        <v>847</v>
      </c>
      <c r="BJ1966" s="14">
        <f t="shared" si="430"/>
        <v>4800</v>
      </c>
      <c r="BK1966" s="14">
        <f>SUMIFS(BJ$4:BJ1966,$AU$4:$AU1966,"="&amp;$AU1966,$AY$4:$AY1966,"="&amp;$AY1966)</f>
        <v>8160</v>
      </c>
    </row>
    <row r="1967" spans="46:63" ht="16.5" x14ac:dyDescent="0.2">
      <c r="AT1967" s="13">
        <v>1964</v>
      </c>
      <c r="AU1967" s="13">
        <f t="shared" si="422"/>
        <v>25</v>
      </c>
      <c r="AV1967" s="14">
        <f t="shared" si="423"/>
        <v>299605</v>
      </c>
      <c r="AW1967" s="14">
        <f t="shared" si="424"/>
        <v>1102996</v>
      </c>
      <c r="AX1967" s="13" t="s">
        <v>816</v>
      </c>
      <c r="AY1967" s="13">
        <f t="shared" si="425"/>
        <v>5</v>
      </c>
      <c r="AZ1967" s="13" t="s">
        <v>837</v>
      </c>
      <c r="BA1967" s="14">
        <f t="shared" si="426"/>
        <v>3</v>
      </c>
      <c r="BB1967" s="14" t="str">
        <f t="shared" si="427"/>
        <v>UR守护灵魂珠-5 等级-3</v>
      </c>
      <c r="BC1967" s="25" t="s">
        <v>43</v>
      </c>
      <c r="BD1967" s="14">
        <f t="shared" si="428"/>
        <v>390</v>
      </c>
      <c r="BE1967" s="14">
        <f>SUMIFS(BD$4:BD1967,$AU$4:$AU1967,"="&amp;$AU1967,$AY$4:$AY1967,"="&amp;$AY1967)</f>
        <v>900</v>
      </c>
      <c r="BF1967" s="25" t="s">
        <v>846</v>
      </c>
      <c r="BG1967" s="14">
        <f t="shared" si="429"/>
        <v>156</v>
      </c>
      <c r="BH1967" s="14">
        <f>SUMIFS(BG$4:BG1967,AU$4:AU1967,"="&amp;AU1967,AY$4:AY1967,"="&amp;AY1967)</f>
        <v>360</v>
      </c>
      <c r="BI1967" s="25" t="s">
        <v>847</v>
      </c>
      <c r="BJ1967" s="14">
        <f t="shared" si="430"/>
        <v>6240</v>
      </c>
      <c r="BK1967" s="14">
        <f>SUMIFS(BJ$4:BJ1967,$AU$4:$AU1967,"="&amp;$AU1967,$AY$4:$AY1967,"="&amp;$AY1967)</f>
        <v>14400</v>
      </c>
    </row>
    <row r="1968" spans="46:63" ht="16.5" x14ac:dyDescent="0.2">
      <c r="AT1968" s="13">
        <v>1965</v>
      </c>
      <c r="AU1968" s="13">
        <f t="shared" si="422"/>
        <v>25</v>
      </c>
      <c r="AV1968" s="14">
        <f t="shared" si="423"/>
        <v>299605</v>
      </c>
      <c r="AW1968" s="14">
        <f t="shared" si="424"/>
        <v>1102996</v>
      </c>
      <c r="AX1968" s="13" t="s">
        <v>816</v>
      </c>
      <c r="AY1968" s="13">
        <f t="shared" si="425"/>
        <v>5</v>
      </c>
      <c r="AZ1968" s="13" t="s">
        <v>837</v>
      </c>
      <c r="BA1968" s="14">
        <f t="shared" si="426"/>
        <v>4</v>
      </c>
      <c r="BB1968" s="14" t="str">
        <f t="shared" si="427"/>
        <v>UR守护灵魂珠-5 等级-4</v>
      </c>
      <c r="BC1968" s="25" t="s">
        <v>43</v>
      </c>
      <c r="BD1968" s="14">
        <f t="shared" si="428"/>
        <v>600</v>
      </c>
      <c r="BE1968" s="14">
        <f>SUMIFS(BD$4:BD1968,$AU$4:$AU1968,"="&amp;$AU1968,$AY$4:$AY1968,"="&amp;$AY1968)</f>
        <v>1500</v>
      </c>
      <c r="BF1968" s="25" t="s">
        <v>846</v>
      </c>
      <c r="BG1968" s="14">
        <f t="shared" si="429"/>
        <v>240</v>
      </c>
      <c r="BH1968" s="14">
        <f>SUMIFS(BG$4:BG1968,AU$4:AU1968,"="&amp;AU1968,AY$4:AY1968,"="&amp;AY1968)</f>
        <v>600</v>
      </c>
      <c r="BI1968" s="25" t="s">
        <v>847</v>
      </c>
      <c r="BJ1968" s="14">
        <f t="shared" si="430"/>
        <v>9600</v>
      </c>
      <c r="BK1968" s="14">
        <f>SUMIFS(BJ$4:BJ1968,$AU$4:$AU1968,"="&amp;$AU1968,$AY$4:$AY1968,"="&amp;$AY1968)</f>
        <v>24000</v>
      </c>
    </row>
    <row r="1969" spans="46:63" ht="16.5" x14ac:dyDescent="0.2">
      <c r="AT1969" s="13">
        <v>1966</v>
      </c>
      <c r="AU1969" s="13">
        <f t="shared" si="422"/>
        <v>25</v>
      </c>
      <c r="AV1969" s="14">
        <f t="shared" si="423"/>
        <v>299605</v>
      </c>
      <c r="AW1969" s="14">
        <f t="shared" si="424"/>
        <v>1102996</v>
      </c>
      <c r="AX1969" s="13" t="s">
        <v>816</v>
      </c>
      <c r="AY1969" s="13">
        <f t="shared" si="425"/>
        <v>5</v>
      </c>
      <c r="AZ1969" s="13" t="s">
        <v>837</v>
      </c>
      <c r="BA1969" s="14">
        <f t="shared" si="426"/>
        <v>5</v>
      </c>
      <c r="BB1969" s="14" t="str">
        <f t="shared" si="427"/>
        <v>UR守护灵魂珠-5 等级-5</v>
      </c>
      <c r="BC1969" s="25" t="s">
        <v>43</v>
      </c>
      <c r="BD1969" s="14">
        <f t="shared" si="428"/>
        <v>780</v>
      </c>
      <c r="BE1969" s="14">
        <f>SUMIFS(BD$4:BD1969,$AU$4:$AU1969,"="&amp;$AU1969,$AY$4:$AY1969,"="&amp;$AY1969)</f>
        <v>2280</v>
      </c>
      <c r="BF1969" s="25" t="s">
        <v>846</v>
      </c>
      <c r="BG1969" s="14">
        <f t="shared" si="429"/>
        <v>312</v>
      </c>
      <c r="BH1969" s="14">
        <f>SUMIFS(BG$4:BG1969,AU$4:AU1969,"="&amp;AU1969,AY$4:AY1969,"="&amp;AY1969)</f>
        <v>912</v>
      </c>
      <c r="BI1969" s="25" t="s">
        <v>847</v>
      </c>
      <c r="BJ1969" s="14">
        <f t="shared" si="430"/>
        <v>12480</v>
      </c>
      <c r="BK1969" s="14">
        <f>SUMIFS(BJ$4:BJ1969,$AU$4:$AU1969,"="&amp;$AU1969,$AY$4:$AY1969,"="&amp;$AY1969)</f>
        <v>36480</v>
      </c>
    </row>
    <row r="1970" spans="46:63" ht="16.5" x14ac:dyDescent="0.2">
      <c r="AT1970" s="13">
        <v>1967</v>
      </c>
      <c r="AU1970" s="13">
        <f t="shared" si="422"/>
        <v>25</v>
      </c>
      <c r="AV1970" s="14">
        <f t="shared" si="423"/>
        <v>299605</v>
      </c>
      <c r="AW1970" s="14">
        <f t="shared" si="424"/>
        <v>1102996</v>
      </c>
      <c r="AX1970" s="13" t="s">
        <v>816</v>
      </c>
      <c r="AY1970" s="13">
        <f t="shared" si="425"/>
        <v>5</v>
      </c>
      <c r="AZ1970" s="13" t="s">
        <v>837</v>
      </c>
      <c r="BA1970" s="14">
        <f t="shared" si="426"/>
        <v>6</v>
      </c>
      <c r="BB1970" s="14" t="str">
        <f t="shared" si="427"/>
        <v>UR守护灵魂珠-5 等级-6</v>
      </c>
      <c r="BC1970" s="25" t="s">
        <v>43</v>
      </c>
      <c r="BD1970" s="14">
        <f t="shared" si="428"/>
        <v>975</v>
      </c>
      <c r="BE1970" s="14">
        <f>SUMIFS(BD$4:BD1970,$AU$4:$AU1970,"="&amp;$AU1970,$AY$4:$AY1970,"="&amp;$AY1970)</f>
        <v>3255</v>
      </c>
      <c r="BF1970" s="25" t="s">
        <v>846</v>
      </c>
      <c r="BG1970" s="14">
        <f t="shared" si="429"/>
        <v>390</v>
      </c>
      <c r="BH1970" s="14">
        <f>SUMIFS(BG$4:BG1970,AU$4:AU1970,"="&amp;AU1970,AY$4:AY1970,"="&amp;AY1970)</f>
        <v>1302</v>
      </c>
      <c r="BI1970" s="25" t="s">
        <v>847</v>
      </c>
      <c r="BJ1970" s="14">
        <f t="shared" si="430"/>
        <v>15600</v>
      </c>
      <c r="BK1970" s="14">
        <f>SUMIFS(BJ$4:BJ1970,$AU$4:$AU1970,"="&amp;$AU1970,$AY$4:$AY1970,"="&amp;$AY1970)</f>
        <v>52080</v>
      </c>
    </row>
    <row r="1971" spans="46:63" ht="16.5" x14ac:dyDescent="0.2">
      <c r="AT1971" s="13">
        <v>1968</v>
      </c>
      <c r="AU1971" s="13">
        <f t="shared" si="422"/>
        <v>25</v>
      </c>
      <c r="AV1971" s="14">
        <f t="shared" si="423"/>
        <v>299605</v>
      </c>
      <c r="AW1971" s="14">
        <f t="shared" si="424"/>
        <v>1102996</v>
      </c>
      <c r="AX1971" s="13" t="s">
        <v>816</v>
      </c>
      <c r="AY1971" s="13">
        <f t="shared" si="425"/>
        <v>5</v>
      </c>
      <c r="AZ1971" s="13" t="s">
        <v>837</v>
      </c>
      <c r="BA1971" s="14">
        <f t="shared" si="426"/>
        <v>7</v>
      </c>
      <c r="BB1971" s="14" t="str">
        <f t="shared" si="427"/>
        <v>UR守护灵魂珠-5 等级-7</v>
      </c>
      <c r="BC1971" s="25" t="s">
        <v>43</v>
      </c>
      <c r="BD1971" s="14">
        <f t="shared" si="428"/>
        <v>1200</v>
      </c>
      <c r="BE1971" s="14">
        <f>SUMIFS(BD$4:BD1971,$AU$4:$AU1971,"="&amp;$AU1971,$AY$4:$AY1971,"="&amp;$AY1971)</f>
        <v>4455</v>
      </c>
      <c r="BF1971" s="25" t="s">
        <v>846</v>
      </c>
      <c r="BG1971" s="14">
        <f t="shared" si="429"/>
        <v>480</v>
      </c>
      <c r="BH1971" s="14">
        <f>SUMIFS(BG$4:BG1971,AU$4:AU1971,"="&amp;AU1971,AY$4:AY1971,"="&amp;AY1971)</f>
        <v>1782</v>
      </c>
      <c r="BI1971" s="25" t="s">
        <v>847</v>
      </c>
      <c r="BJ1971" s="14">
        <f t="shared" si="430"/>
        <v>19200</v>
      </c>
      <c r="BK1971" s="14">
        <f>SUMIFS(BJ$4:BJ1971,$AU$4:$AU1971,"="&amp;$AU1971,$AY$4:$AY1971,"="&amp;$AY1971)</f>
        <v>71280</v>
      </c>
    </row>
    <row r="1972" spans="46:63" ht="16.5" x14ac:dyDescent="0.2">
      <c r="AT1972" s="13">
        <v>1969</v>
      </c>
      <c r="AU1972" s="13">
        <f t="shared" si="422"/>
        <v>25</v>
      </c>
      <c r="AV1972" s="14">
        <f t="shared" si="423"/>
        <v>299605</v>
      </c>
      <c r="AW1972" s="14">
        <f t="shared" si="424"/>
        <v>1102996</v>
      </c>
      <c r="AX1972" s="13" t="s">
        <v>816</v>
      </c>
      <c r="AY1972" s="13">
        <f t="shared" si="425"/>
        <v>5</v>
      </c>
      <c r="AZ1972" s="13" t="s">
        <v>837</v>
      </c>
      <c r="BA1972" s="14">
        <f t="shared" si="426"/>
        <v>8</v>
      </c>
      <c r="BB1972" s="14" t="str">
        <f t="shared" si="427"/>
        <v>UR守护灵魂珠-5 等级-8</v>
      </c>
      <c r="BC1972" s="25" t="s">
        <v>43</v>
      </c>
      <c r="BD1972" s="14">
        <f t="shared" si="428"/>
        <v>1425</v>
      </c>
      <c r="BE1972" s="14">
        <f>SUMIFS(BD$4:BD1972,$AU$4:$AU1972,"="&amp;$AU1972,$AY$4:$AY1972,"="&amp;$AY1972)</f>
        <v>5880</v>
      </c>
      <c r="BF1972" s="25" t="s">
        <v>846</v>
      </c>
      <c r="BG1972" s="14">
        <f t="shared" si="429"/>
        <v>570</v>
      </c>
      <c r="BH1972" s="14">
        <f>SUMIFS(BG$4:BG1972,AU$4:AU1972,"="&amp;AU1972,AY$4:AY1972,"="&amp;AY1972)</f>
        <v>2352</v>
      </c>
      <c r="BI1972" s="25" t="s">
        <v>847</v>
      </c>
      <c r="BJ1972" s="14">
        <f t="shared" si="430"/>
        <v>22800</v>
      </c>
      <c r="BK1972" s="14">
        <f>SUMIFS(BJ$4:BJ1972,$AU$4:$AU1972,"="&amp;$AU1972,$AY$4:$AY1972,"="&amp;$AY1972)</f>
        <v>94080</v>
      </c>
    </row>
    <row r="1973" spans="46:63" ht="16.5" x14ac:dyDescent="0.2">
      <c r="AT1973" s="13">
        <v>1970</v>
      </c>
      <c r="AU1973" s="13">
        <f t="shared" si="422"/>
        <v>25</v>
      </c>
      <c r="AV1973" s="14">
        <f t="shared" si="423"/>
        <v>299605</v>
      </c>
      <c r="AW1973" s="14">
        <f t="shared" si="424"/>
        <v>1102996</v>
      </c>
      <c r="AX1973" s="13" t="s">
        <v>816</v>
      </c>
      <c r="AY1973" s="13">
        <f t="shared" si="425"/>
        <v>5</v>
      </c>
      <c r="AZ1973" s="13" t="s">
        <v>837</v>
      </c>
      <c r="BA1973" s="14">
        <f t="shared" si="426"/>
        <v>9</v>
      </c>
      <c r="BB1973" s="14" t="str">
        <f t="shared" si="427"/>
        <v>UR守护灵魂珠-5 等级-9</v>
      </c>
      <c r="BC1973" s="25" t="s">
        <v>43</v>
      </c>
      <c r="BD1973" s="14">
        <f t="shared" si="428"/>
        <v>1650</v>
      </c>
      <c r="BE1973" s="14">
        <f>SUMIFS(BD$4:BD1973,$AU$4:$AU1973,"="&amp;$AU1973,$AY$4:$AY1973,"="&amp;$AY1973)</f>
        <v>7530</v>
      </c>
      <c r="BF1973" s="25" t="s">
        <v>846</v>
      </c>
      <c r="BG1973" s="14">
        <f t="shared" si="429"/>
        <v>660</v>
      </c>
      <c r="BH1973" s="14">
        <f>SUMIFS(BG$4:BG1973,AU$4:AU1973,"="&amp;AU1973,AY$4:AY1973,"="&amp;AY1973)</f>
        <v>3012</v>
      </c>
      <c r="BI1973" s="25" t="s">
        <v>847</v>
      </c>
      <c r="BJ1973" s="14">
        <f t="shared" si="430"/>
        <v>26400</v>
      </c>
      <c r="BK1973" s="14">
        <f>SUMIFS(BJ$4:BJ1973,$AU$4:$AU1973,"="&amp;$AU1973,$AY$4:$AY1973,"="&amp;$AY1973)</f>
        <v>120480</v>
      </c>
    </row>
    <row r="1974" spans="46:63" ht="16.5" x14ac:dyDescent="0.2">
      <c r="AT1974" s="13">
        <v>1971</v>
      </c>
      <c r="AU1974" s="13">
        <f t="shared" si="422"/>
        <v>25</v>
      </c>
      <c r="AV1974" s="14">
        <f t="shared" si="423"/>
        <v>299606</v>
      </c>
      <c r="AW1974" s="14">
        <f t="shared" si="424"/>
        <v>1102996</v>
      </c>
      <c r="AX1974" s="13" t="s">
        <v>816</v>
      </c>
      <c r="AY1974" s="13">
        <f t="shared" si="425"/>
        <v>6</v>
      </c>
      <c r="AZ1974" s="13" t="s">
        <v>837</v>
      </c>
      <c r="BA1974" s="14">
        <f t="shared" si="426"/>
        <v>0</v>
      </c>
      <c r="BB1974" s="14" t="str">
        <f t="shared" si="427"/>
        <v>UR守护灵魂珠-6 等级-0</v>
      </c>
      <c r="BC1974" s="25" t="s">
        <v>43</v>
      </c>
      <c r="BD1974" s="14">
        <f t="shared" si="428"/>
        <v>0</v>
      </c>
      <c r="BE1974" s="14">
        <f>SUMIFS(BD$4:BD1974,$AU$4:$AU1974,"="&amp;$AU1974,$AY$4:$AY1974,"="&amp;$AY1974)</f>
        <v>0</v>
      </c>
      <c r="BF1974" s="25" t="s">
        <v>846</v>
      </c>
      <c r="BG1974" s="14">
        <f t="shared" si="429"/>
        <v>0</v>
      </c>
      <c r="BH1974" s="14">
        <f>SUMIFS(BG$4:BG1974,AU$4:AU1974,"="&amp;AU1974,AY$4:AY1974,"="&amp;AY1974)</f>
        <v>0</v>
      </c>
      <c r="BI1974" s="25" t="s">
        <v>847</v>
      </c>
      <c r="BJ1974" s="14">
        <f t="shared" si="430"/>
        <v>0</v>
      </c>
      <c r="BK1974" s="14">
        <f>SUMIFS(BJ$4:BJ1974,$AU$4:$AU1974,"="&amp;$AU1974,$AY$4:$AY1974,"="&amp;$AY1974)</f>
        <v>0</v>
      </c>
    </row>
    <row r="1975" spans="46:63" ht="16.5" x14ac:dyDescent="0.2">
      <c r="AT1975" s="13">
        <v>1972</v>
      </c>
      <c r="AU1975" s="13">
        <f t="shared" si="422"/>
        <v>25</v>
      </c>
      <c r="AV1975" s="14">
        <f t="shared" si="423"/>
        <v>299606</v>
      </c>
      <c r="AW1975" s="14">
        <f t="shared" si="424"/>
        <v>1102996</v>
      </c>
      <c r="AX1975" s="13" t="s">
        <v>816</v>
      </c>
      <c r="AY1975" s="13">
        <f t="shared" si="425"/>
        <v>6</v>
      </c>
      <c r="AZ1975" s="13" t="s">
        <v>837</v>
      </c>
      <c r="BA1975" s="14">
        <f t="shared" si="426"/>
        <v>1</v>
      </c>
      <c r="BB1975" s="14" t="str">
        <f t="shared" si="427"/>
        <v>UR守护灵魂珠-6 等级-1</v>
      </c>
      <c r="BC1975" s="25" t="s">
        <v>43</v>
      </c>
      <c r="BD1975" s="14">
        <f t="shared" si="428"/>
        <v>270</v>
      </c>
      <c r="BE1975" s="14">
        <f>SUMIFS(BD$4:BD1975,$AU$4:$AU1975,"="&amp;$AU1975,$AY$4:$AY1975,"="&amp;$AY1975)</f>
        <v>270</v>
      </c>
      <c r="BF1975" s="25" t="s">
        <v>846</v>
      </c>
      <c r="BG1975" s="14">
        <f t="shared" si="429"/>
        <v>108</v>
      </c>
      <c r="BH1975" s="14">
        <f>SUMIFS(BG$4:BG1975,AU$4:AU1975,"="&amp;AU1975,AY$4:AY1975,"="&amp;AY1975)</f>
        <v>108</v>
      </c>
      <c r="BI1975" s="25" t="s">
        <v>847</v>
      </c>
      <c r="BJ1975" s="14">
        <f t="shared" si="430"/>
        <v>4320</v>
      </c>
      <c r="BK1975" s="14">
        <f>SUMIFS(BJ$4:BJ1975,$AU$4:$AU1975,"="&amp;$AU1975,$AY$4:$AY1975,"="&amp;$AY1975)</f>
        <v>4320</v>
      </c>
    </row>
    <row r="1976" spans="46:63" ht="16.5" x14ac:dyDescent="0.2">
      <c r="AT1976" s="13">
        <v>1973</v>
      </c>
      <c r="AU1976" s="13">
        <f t="shared" si="422"/>
        <v>25</v>
      </c>
      <c r="AV1976" s="14">
        <f t="shared" si="423"/>
        <v>299606</v>
      </c>
      <c r="AW1976" s="14">
        <f t="shared" si="424"/>
        <v>1102996</v>
      </c>
      <c r="AX1976" s="13" t="s">
        <v>816</v>
      </c>
      <c r="AY1976" s="13">
        <f t="shared" si="425"/>
        <v>6</v>
      </c>
      <c r="AZ1976" s="13" t="s">
        <v>837</v>
      </c>
      <c r="BA1976" s="14">
        <f t="shared" si="426"/>
        <v>2</v>
      </c>
      <c r="BB1976" s="14" t="str">
        <f t="shared" si="427"/>
        <v>UR守护灵魂珠-6 等级-2</v>
      </c>
      <c r="BC1976" s="25" t="s">
        <v>43</v>
      </c>
      <c r="BD1976" s="14">
        <f t="shared" si="428"/>
        <v>420</v>
      </c>
      <c r="BE1976" s="14">
        <f>SUMIFS(BD$4:BD1976,$AU$4:$AU1976,"="&amp;$AU1976,$AY$4:$AY1976,"="&amp;$AY1976)</f>
        <v>690</v>
      </c>
      <c r="BF1976" s="25" t="s">
        <v>846</v>
      </c>
      <c r="BG1976" s="14">
        <f t="shared" si="429"/>
        <v>168</v>
      </c>
      <c r="BH1976" s="14">
        <f>SUMIFS(BG$4:BG1976,AU$4:AU1976,"="&amp;AU1976,AY$4:AY1976,"="&amp;AY1976)</f>
        <v>276</v>
      </c>
      <c r="BI1976" s="25" t="s">
        <v>847</v>
      </c>
      <c r="BJ1976" s="14">
        <f t="shared" si="430"/>
        <v>6720</v>
      </c>
      <c r="BK1976" s="14">
        <f>SUMIFS(BJ$4:BJ1976,$AU$4:$AU1976,"="&amp;$AU1976,$AY$4:$AY1976,"="&amp;$AY1976)</f>
        <v>11040</v>
      </c>
    </row>
    <row r="1977" spans="46:63" ht="16.5" x14ac:dyDescent="0.2">
      <c r="AT1977" s="13">
        <v>1974</v>
      </c>
      <c r="AU1977" s="13">
        <f t="shared" si="422"/>
        <v>25</v>
      </c>
      <c r="AV1977" s="14">
        <f t="shared" si="423"/>
        <v>299606</v>
      </c>
      <c r="AW1977" s="14">
        <f t="shared" si="424"/>
        <v>1102996</v>
      </c>
      <c r="AX1977" s="13" t="s">
        <v>816</v>
      </c>
      <c r="AY1977" s="13">
        <f t="shared" si="425"/>
        <v>6</v>
      </c>
      <c r="AZ1977" s="13" t="s">
        <v>837</v>
      </c>
      <c r="BA1977" s="14">
        <f t="shared" si="426"/>
        <v>3</v>
      </c>
      <c r="BB1977" s="14" t="str">
        <f t="shared" si="427"/>
        <v>UR守护灵魂珠-6 等级-3</v>
      </c>
      <c r="BC1977" s="25" t="s">
        <v>43</v>
      </c>
      <c r="BD1977" s="14">
        <f t="shared" si="428"/>
        <v>563</v>
      </c>
      <c r="BE1977" s="14">
        <f>SUMIFS(BD$4:BD1977,$AU$4:$AU1977,"="&amp;$AU1977,$AY$4:$AY1977,"="&amp;$AY1977)</f>
        <v>1253</v>
      </c>
      <c r="BF1977" s="25" t="s">
        <v>846</v>
      </c>
      <c r="BG1977" s="14">
        <f t="shared" si="429"/>
        <v>225</v>
      </c>
      <c r="BH1977" s="14">
        <f>SUMIFS(BG$4:BG1977,AU$4:AU1977,"="&amp;AU1977,AY$4:AY1977,"="&amp;AY1977)</f>
        <v>501</v>
      </c>
      <c r="BI1977" s="25" t="s">
        <v>847</v>
      </c>
      <c r="BJ1977" s="14">
        <f t="shared" si="430"/>
        <v>9000</v>
      </c>
      <c r="BK1977" s="14">
        <f>SUMIFS(BJ$4:BJ1977,$AU$4:$AU1977,"="&amp;$AU1977,$AY$4:$AY1977,"="&amp;$AY1977)</f>
        <v>20040</v>
      </c>
    </row>
    <row r="1978" spans="46:63" ht="16.5" x14ac:dyDescent="0.2">
      <c r="AT1978" s="13">
        <v>1975</v>
      </c>
      <c r="AU1978" s="13">
        <f t="shared" si="422"/>
        <v>25</v>
      </c>
      <c r="AV1978" s="14">
        <f t="shared" si="423"/>
        <v>299606</v>
      </c>
      <c r="AW1978" s="14">
        <f t="shared" si="424"/>
        <v>1102996</v>
      </c>
      <c r="AX1978" s="13" t="s">
        <v>816</v>
      </c>
      <c r="AY1978" s="13">
        <f t="shared" si="425"/>
        <v>6</v>
      </c>
      <c r="AZ1978" s="13" t="s">
        <v>837</v>
      </c>
      <c r="BA1978" s="14">
        <f t="shared" si="426"/>
        <v>4</v>
      </c>
      <c r="BB1978" s="14" t="str">
        <f t="shared" si="427"/>
        <v>UR守护灵魂珠-6 等级-4</v>
      </c>
      <c r="BC1978" s="25" t="s">
        <v>43</v>
      </c>
      <c r="BD1978" s="14">
        <f t="shared" si="428"/>
        <v>840</v>
      </c>
      <c r="BE1978" s="14">
        <f>SUMIFS(BD$4:BD1978,$AU$4:$AU1978,"="&amp;$AU1978,$AY$4:$AY1978,"="&amp;$AY1978)</f>
        <v>2093</v>
      </c>
      <c r="BF1978" s="25" t="s">
        <v>846</v>
      </c>
      <c r="BG1978" s="14">
        <f t="shared" si="429"/>
        <v>336</v>
      </c>
      <c r="BH1978" s="14">
        <f>SUMIFS(BG$4:BG1978,AU$4:AU1978,"="&amp;AU1978,AY$4:AY1978,"="&amp;AY1978)</f>
        <v>837</v>
      </c>
      <c r="BI1978" s="25" t="s">
        <v>847</v>
      </c>
      <c r="BJ1978" s="14">
        <f t="shared" si="430"/>
        <v>13440</v>
      </c>
      <c r="BK1978" s="14">
        <f>SUMIFS(BJ$4:BJ1978,$AU$4:$AU1978,"="&amp;$AU1978,$AY$4:$AY1978,"="&amp;$AY1978)</f>
        <v>33480</v>
      </c>
    </row>
    <row r="1979" spans="46:63" ht="16.5" x14ac:dyDescent="0.2">
      <c r="AT1979" s="13">
        <v>1976</v>
      </c>
      <c r="AU1979" s="13">
        <f t="shared" si="422"/>
        <v>25</v>
      </c>
      <c r="AV1979" s="14">
        <f t="shared" si="423"/>
        <v>299606</v>
      </c>
      <c r="AW1979" s="14">
        <f t="shared" si="424"/>
        <v>1102996</v>
      </c>
      <c r="AX1979" s="13" t="s">
        <v>816</v>
      </c>
      <c r="AY1979" s="13">
        <f t="shared" si="425"/>
        <v>6</v>
      </c>
      <c r="AZ1979" s="13" t="s">
        <v>837</v>
      </c>
      <c r="BA1979" s="14">
        <f t="shared" si="426"/>
        <v>5</v>
      </c>
      <c r="BB1979" s="14" t="str">
        <f t="shared" si="427"/>
        <v>UR守护灵魂珠-6 等级-5</v>
      </c>
      <c r="BC1979" s="25" t="s">
        <v>43</v>
      </c>
      <c r="BD1979" s="14">
        <f t="shared" si="428"/>
        <v>1125</v>
      </c>
      <c r="BE1979" s="14">
        <f>SUMIFS(BD$4:BD1979,$AU$4:$AU1979,"="&amp;$AU1979,$AY$4:$AY1979,"="&amp;$AY1979)</f>
        <v>3218</v>
      </c>
      <c r="BF1979" s="25" t="s">
        <v>846</v>
      </c>
      <c r="BG1979" s="14">
        <f t="shared" si="429"/>
        <v>450</v>
      </c>
      <c r="BH1979" s="14">
        <f>SUMIFS(BG$4:BG1979,AU$4:AU1979,"="&amp;AU1979,AY$4:AY1979,"="&amp;AY1979)</f>
        <v>1287</v>
      </c>
      <c r="BI1979" s="25" t="s">
        <v>847</v>
      </c>
      <c r="BJ1979" s="14">
        <f t="shared" si="430"/>
        <v>18000</v>
      </c>
      <c r="BK1979" s="14">
        <f>SUMIFS(BJ$4:BJ1979,$AU$4:$AU1979,"="&amp;$AU1979,$AY$4:$AY1979,"="&amp;$AY1979)</f>
        <v>51480</v>
      </c>
    </row>
    <row r="1980" spans="46:63" ht="16.5" x14ac:dyDescent="0.2">
      <c r="AT1980" s="13">
        <v>1977</v>
      </c>
      <c r="AU1980" s="13">
        <f t="shared" si="422"/>
        <v>25</v>
      </c>
      <c r="AV1980" s="14">
        <f t="shared" si="423"/>
        <v>299606</v>
      </c>
      <c r="AW1980" s="14">
        <f t="shared" si="424"/>
        <v>1102996</v>
      </c>
      <c r="AX1980" s="13" t="s">
        <v>816</v>
      </c>
      <c r="AY1980" s="13">
        <f t="shared" si="425"/>
        <v>6</v>
      </c>
      <c r="AZ1980" s="13" t="s">
        <v>837</v>
      </c>
      <c r="BA1980" s="14">
        <f t="shared" si="426"/>
        <v>6</v>
      </c>
      <c r="BB1980" s="14" t="str">
        <f t="shared" si="427"/>
        <v>UR守护灵魂珠-6 等级-6</v>
      </c>
      <c r="BC1980" s="25" t="s">
        <v>43</v>
      </c>
      <c r="BD1980" s="14">
        <f t="shared" si="428"/>
        <v>1425</v>
      </c>
      <c r="BE1980" s="14">
        <f>SUMIFS(BD$4:BD1980,$AU$4:$AU1980,"="&amp;$AU1980,$AY$4:$AY1980,"="&amp;$AY1980)</f>
        <v>4643</v>
      </c>
      <c r="BF1980" s="25" t="s">
        <v>846</v>
      </c>
      <c r="BG1980" s="14">
        <f t="shared" si="429"/>
        <v>570</v>
      </c>
      <c r="BH1980" s="14">
        <f>SUMIFS(BG$4:BG1980,AU$4:AU1980,"="&amp;AU1980,AY$4:AY1980,"="&amp;AY1980)</f>
        <v>1857</v>
      </c>
      <c r="BI1980" s="25" t="s">
        <v>847</v>
      </c>
      <c r="BJ1980" s="14">
        <f t="shared" si="430"/>
        <v>22800</v>
      </c>
      <c r="BK1980" s="14">
        <f>SUMIFS(BJ$4:BJ1980,$AU$4:$AU1980,"="&amp;$AU1980,$AY$4:$AY1980,"="&amp;$AY1980)</f>
        <v>74280</v>
      </c>
    </row>
    <row r="1981" spans="46:63" ht="16.5" x14ac:dyDescent="0.2">
      <c r="AT1981" s="13">
        <v>1978</v>
      </c>
      <c r="AU1981" s="13">
        <f t="shared" si="422"/>
        <v>25</v>
      </c>
      <c r="AV1981" s="14">
        <f t="shared" si="423"/>
        <v>299606</v>
      </c>
      <c r="AW1981" s="14">
        <f t="shared" si="424"/>
        <v>1102996</v>
      </c>
      <c r="AX1981" s="13" t="s">
        <v>816</v>
      </c>
      <c r="AY1981" s="13">
        <f t="shared" si="425"/>
        <v>6</v>
      </c>
      <c r="AZ1981" s="13" t="s">
        <v>837</v>
      </c>
      <c r="BA1981" s="14">
        <f t="shared" si="426"/>
        <v>7</v>
      </c>
      <c r="BB1981" s="14" t="str">
        <f t="shared" si="427"/>
        <v>UR守护灵魂珠-6 等级-7</v>
      </c>
      <c r="BC1981" s="25" t="s">
        <v>43</v>
      </c>
      <c r="BD1981" s="14">
        <f t="shared" si="428"/>
        <v>1725</v>
      </c>
      <c r="BE1981" s="14">
        <f>SUMIFS(BD$4:BD1981,$AU$4:$AU1981,"="&amp;$AU1981,$AY$4:$AY1981,"="&amp;$AY1981)</f>
        <v>6368</v>
      </c>
      <c r="BF1981" s="25" t="s">
        <v>846</v>
      </c>
      <c r="BG1981" s="14">
        <f t="shared" si="429"/>
        <v>690</v>
      </c>
      <c r="BH1981" s="14">
        <f>SUMIFS(BG$4:BG1981,AU$4:AU1981,"="&amp;AU1981,AY$4:AY1981,"="&amp;AY1981)</f>
        <v>2547</v>
      </c>
      <c r="BI1981" s="25" t="s">
        <v>847</v>
      </c>
      <c r="BJ1981" s="14">
        <f t="shared" si="430"/>
        <v>27600</v>
      </c>
      <c r="BK1981" s="14">
        <f>SUMIFS(BJ$4:BJ1981,$AU$4:$AU1981,"="&amp;$AU1981,$AY$4:$AY1981,"="&amp;$AY1981)</f>
        <v>101880</v>
      </c>
    </row>
    <row r="1982" spans="46:63" ht="16.5" x14ac:dyDescent="0.2">
      <c r="AT1982" s="13">
        <v>1979</v>
      </c>
      <c r="AU1982" s="13">
        <f t="shared" si="422"/>
        <v>25</v>
      </c>
      <c r="AV1982" s="14">
        <f t="shared" si="423"/>
        <v>299606</v>
      </c>
      <c r="AW1982" s="14">
        <f t="shared" si="424"/>
        <v>1102996</v>
      </c>
      <c r="AX1982" s="13" t="s">
        <v>816</v>
      </c>
      <c r="AY1982" s="13">
        <f t="shared" si="425"/>
        <v>6</v>
      </c>
      <c r="AZ1982" s="13" t="s">
        <v>837</v>
      </c>
      <c r="BA1982" s="14">
        <f t="shared" si="426"/>
        <v>8</v>
      </c>
      <c r="BB1982" s="14" t="str">
        <f t="shared" si="427"/>
        <v>UR守护灵魂珠-6 等级-8</v>
      </c>
      <c r="BC1982" s="25" t="s">
        <v>43</v>
      </c>
      <c r="BD1982" s="14">
        <f t="shared" si="428"/>
        <v>1950</v>
      </c>
      <c r="BE1982" s="14">
        <f>SUMIFS(BD$4:BD1982,$AU$4:$AU1982,"="&amp;$AU1982,$AY$4:$AY1982,"="&amp;$AY1982)</f>
        <v>8318</v>
      </c>
      <c r="BF1982" s="25" t="s">
        <v>846</v>
      </c>
      <c r="BG1982" s="14">
        <f t="shared" si="429"/>
        <v>780</v>
      </c>
      <c r="BH1982" s="14">
        <f>SUMIFS(BG$4:BG1982,AU$4:AU1982,"="&amp;AU1982,AY$4:AY1982,"="&amp;AY1982)</f>
        <v>3327</v>
      </c>
      <c r="BI1982" s="25" t="s">
        <v>847</v>
      </c>
      <c r="BJ1982" s="14">
        <f t="shared" si="430"/>
        <v>31200</v>
      </c>
      <c r="BK1982" s="14">
        <f>SUMIFS(BJ$4:BJ1982,$AU$4:$AU1982,"="&amp;$AU1982,$AY$4:$AY1982,"="&amp;$AY1982)</f>
        <v>133080</v>
      </c>
    </row>
    <row r="1983" spans="46:63" ht="16.5" x14ac:dyDescent="0.2">
      <c r="AT1983" s="13">
        <v>1980</v>
      </c>
      <c r="AU1983" s="13">
        <f t="shared" si="422"/>
        <v>25</v>
      </c>
      <c r="AV1983" s="14">
        <f t="shared" si="423"/>
        <v>299606</v>
      </c>
      <c r="AW1983" s="14">
        <f t="shared" si="424"/>
        <v>1102996</v>
      </c>
      <c r="AX1983" s="13" t="s">
        <v>816</v>
      </c>
      <c r="AY1983" s="13">
        <f t="shared" si="425"/>
        <v>6</v>
      </c>
      <c r="AZ1983" s="13" t="s">
        <v>837</v>
      </c>
      <c r="BA1983" s="14">
        <f t="shared" si="426"/>
        <v>9</v>
      </c>
      <c r="BB1983" s="14" t="str">
        <f t="shared" si="427"/>
        <v>UR守护灵魂珠-6 等级-9</v>
      </c>
      <c r="BC1983" s="25" t="s">
        <v>43</v>
      </c>
      <c r="BD1983" s="14">
        <f t="shared" si="428"/>
        <v>2250</v>
      </c>
      <c r="BE1983" s="14">
        <f>SUMIFS(BD$4:BD1983,$AU$4:$AU1983,"="&amp;$AU1983,$AY$4:$AY1983,"="&amp;$AY1983)</f>
        <v>10568</v>
      </c>
      <c r="BF1983" s="25" t="s">
        <v>846</v>
      </c>
      <c r="BG1983" s="14">
        <f t="shared" si="429"/>
        <v>900</v>
      </c>
      <c r="BH1983" s="14">
        <f>SUMIFS(BG$4:BG1983,AU$4:AU1983,"="&amp;AU1983,AY$4:AY1983,"="&amp;AY1983)</f>
        <v>4227</v>
      </c>
      <c r="BI1983" s="25" t="s">
        <v>847</v>
      </c>
      <c r="BJ1983" s="14">
        <f t="shared" si="430"/>
        <v>36000</v>
      </c>
      <c r="BK1983" s="14">
        <f>SUMIFS(BJ$4:BJ1983,$AU$4:$AU1983,"="&amp;$AU1983,$AY$4:$AY1983,"="&amp;$AY1983)</f>
        <v>169080</v>
      </c>
    </row>
    <row r="1984" spans="46:63" ht="16.5" x14ac:dyDescent="0.2">
      <c r="AT1984" s="13">
        <v>1981</v>
      </c>
      <c r="AU1984" s="13">
        <f t="shared" si="422"/>
        <v>25</v>
      </c>
      <c r="AV1984" s="14">
        <f t="shared" si="423"/>
        <v>299607</v>
      </c>
      <c r="AW1984" s="14">
        <f t="shared" si="424"/>
        <v>1102996</v>
      </c>
      <c r="AX1984" s="13" t="s">
        <v>816</v>
      </c>
      <c r="AY1984" s="13">
        <f t="shared" si="425"/>
        <v>7</v>
      </c>
      <c r="AZ1984" s="13" t="s">
        <v>837</v>
      </c>
      <c r="BA1984" s="14">
        <f t="shared" si="426"/>
        <v>0</v>
      </c>
      <c r="BB1984" s="14" t="str">
        <f t="shared" si="427"/>
        <v>UR守护灵魂珠-7 等级-0</v>
      </c>
      <c r="BC1984" s="25" t="s">
        <v>43</v>
      </c>
      <c r="BD1984" s="14">
        <f t="shared" si="428"/>
        <v>0</v>
      </c>
      <c r="BE1984" s="14">
        <f>SUMIFS(BD$4:BD1984,$AU$4:$AU1984,"="&amp;$AU1984,$AY$4:$AY1984,"="&amp;$AY1984)</f>
        <v>0</v>
      </c>
      <c r="BF1984" s="25" t="s">
        <v>846</v>
      </c>
      <c r="BG1984" s="14">
        <f t="shared" si="429"/>
        <v>0</v>
      </c>
      <c r="BH1984" s="14">
        <f>SUMIFS(BG$4:BG1984,AU$4:AU1984,"="&amp;AU1984,AY$4:AY1984,"="&amp;AY1984)</f>
        <v>0</v>
      </c>
      <c r="BI1984" s="25" t="s">
        <v>847</v>
      </c>
      <c r="BJ1984" s="14">
        <f t="shared" si="430"/>
        <v>0</v>
      </c>
      <c r="BK1984" s="14">
        <f>SUMIFS(BJ$4:BJ1984,$AU$4:$AU1984,"="&amp;$AU1984,$AY$4:$AY1984,"="&amp;$AY1984)</f>
        <v>0</v>
      </c>
    </row>
    <row r="1985" spans="46:63" ht="16.5" x14ac:dyDescent="0.2">
      <c r="AT1985" s="13">
        <v>1982</v>
      </c>
      <c r="AU1985" s="13">
        <f t="shared" si="422"/>
        <v>25</v>
      </c>
      <c r="AV1985" s="14">
        <f t="shared" si="423"/>
        <v>299607</v>
      </c>
      <c r="AW1985" s="14">
        <f t="shared" si="424"/>
        <v>1102996</v>
      </c>
      <c r="AX1985" s="13" t="s">
        <v>816</v>
      </c>
      <c r="AY1985" s="13">
        <f t="shared" si="425"/>
        <v>7</v>
      </c>
      <c r="AZ1985" s="13" t="s">
        <v>837</v>
      </c>
      <c r="BA1985" s="14">
        <f t="shared" si="426"/>
        <v>1</v>
      </c>
      <c r="BB1985" s="14" t="str">
        <f t="shared" si="427"/>
        <v>UR守护灵魂珠-7 等级-1</v>
      </c>
      <c r="BC1985" s="25" t="s">
        <v>43</v>
      </c>
      <c r="BD1985" s="14">
        <f t="shared" si="428"/>
        <v>360</v>
      </c>
      <c r="BE1985" s="14">
        <f>SUMIFS(BD$4:BD1985,$AU$4:$AU1985,"="&amp;$AU1985,$AY$4:$AY1985,"="&amp;$AY1985)</f>
        <v>360</v>
      </c>
      <c r="BF1985" s="25" t="s">
        <v>846</v>
      </c>
      <c r="BG1985" s="14">
        <f t="shared" si="429"/>
        <v>144</v>
      </c>
      <c r="BH1985" s="14">
        <f>SUMIFS(BG$4:BG1985,AU$4:AU1985,"="&amp;AU1985,AY$4:AY1985,"="&amp;AY1985)</f>
        <v>144</v>
      </c>
      <c r="BI1985" s="25" t="s">
        <v>847</v>
      </c>
      <c r="BJ1985" s="14">
        <f t="shared" si="430"/>
        <v>5760</v>
      </c>
      <c r="BK1985" s="14">
        <f>SUMIFS(BJ$4:BJ1985,$AU$4:$AU1985,"="&amp;$AU1985,$AY$4:$AY1985,"="&amp;$AY1985)</f>
        <v>5760</v>
      </c>
    </row>
    <row r="1986" spans="46:63" ht="16.5" x14ac:dyDescent="0.2">
      <c r="AT1986" s="13">
        <v>1983</v>
      </c>
      <c r="AU1986" s="13">
        <f t="shared" si="422"/>
        <v>25</v>
      </c>
      <c r="AV1986" s="14">
        <f t="shared" si="423"/>
        <v>299607</v>
      </c>
      <c r="AW1986" s="14">
        <f t="shared" si="424"/>
        <v>1102996</v>
      </c>
      <c r="AX1986" s="13" t="s">
        <v>816</v>
      </c>
      <c r="AY1986" s="13">
        <f t="shared" si="425"/>
        <v>7</v>
      </c>
      <c r="AZ1986" s="13" t="s">
        <v>837</v>
      </c>
      <c r="BA1986" s="14">
        <f t="shared" si="426"/>
        <v>2</v>
      </c>
      <c r="BB1986" s="14" t="str">
        <f t="shared" si="427"/>
        <v>UR守护灵魂珠-7 等级-2</v>
      </c>
      <c r="BC1986" s="25" t="s">
        <v>43</v>
      </c>
      <c r="BD1986" s="14">
        <f t="shared" si="428"/>
        <v>540</v>
      </c>
      <c r="BE1986" s="14">
        <f>SUMIFS(BD$4:BD1986,$AU$4:$AU1986,"="&amp;$AU1986,$AY$4:$AY1986,"="&amp;$AY1986)</f>
        <v>900</v>
      </c>
      <c r="BF1986" s="25" t="s">
        <v>846</v>
      </c>
      <c r="BG1986" s="14">
        <f t="shared" si="429"/>
        <v>216</v>
      </c>
      <c r="BH1986" s="14">
        <f>SUMIFS(BG$4:BG1986,AU$4:AU1986,"="&amp;AU1986,AY$4:AY1986,"="&amp;AY1986)</f>
        <v>360</v>
      </c>
      <c r="BI1986" s="25" t="s">
        <v>847</v>
      </c>
      <c r="BJ1986" s="14">
        <f t="shared" si="430"/>
        <v>8640</v>
      </c>
      <c r="BK1986" s="14">
        <f>SUMIFS(BJ$4:BJ1986,$AU$4:$AU1986,"="&amp;$AU1986,$AY$4:$AY1986,"="&amp;$AY1986)</f>
        <v>14400</v>
      </c>
    </row>
    <row r="1987" spans="46:63" ht="16.5" x14ac:dyDescent="0.2">
      <c r="AT1987" s="13">
        <v>1984</v>
      </c>
      <c r="AU1987" s="13">
        <f t="shared" si="422"/>
        <v>25</v>
      </c>
      <c r="AV1987" s="14">
        <f t="shared" si="423"/>
        <v>299607</v>
      </c>
      <c r="AW1987" s="14">
        <f t="shared" si="424"/>
        <v>1102996</v>
      </c>
      <c r="AX1987" s="13" t="s">
        <v>816</v>
      </c>
      <c r="AY1987" s="13">
        <f t="shared" si="425"/>
        <v>7</v>
      </c>
      <c r="AZ1987" s="13" t="s">
        <v>837</v>
      </c>
      <c r="BA1987" s="14">
        <f t="shared" si="426"/>
        <v>3</v>
      </c>
      <c r="BB1987" s="14" t="str">
        <f t="shared" si="427"/>
        <v>UR守护灵魂珠-7 等级-3</v>
      </c>
      <c r="BC1987" s="25" t="s">
        <v>43</v>
      </c>
      <c r="BD1987" s="14">
        <f t="shared" si="428"/>
        <v>720</v>
      </c>
      <c r="BE1987" s="14">
        <f>SUMIFS(BD$4:BD1987,$AU$4:$AU1987,"="&amp;$AU1987,$AY$4:$AY1987,"="&amp;$AY1987)</f>
        <v>1620</v>
      </c>
      <c r="BF1987" s="25" t="s">
        <v>846</v>
      </c>
      <c r="BG1987" s="14">
        <f t="shared" si="429"/>
        <v>288</v>
      </c>
      <c r="BH1987" s="14">
        <f>SUMIFS(BG$4:BG1987,AU$4:AU1987,"="&amp;AU1987,AY$4:AY1987,"="&amp;AY1987)</f>
        <v>648</v>
      </c>
      <c r="BI1987" s="25" t="s">
        <v>847</v>
      </c>
      <c r="BJ1987" s="14">
        <f t="shared" si="430"/>
        <v>11520</v>
      </c>
      <c r="BK1987" s="14">
        <f>SUMIFS(BJ$4:BJ1987,$AU$4:$AU1987,"="&amp;$AU1987,$AY$4:$AY1987,"="&amp;$AY1987)</f>
        <v>25920</v>
      </c>
    </row>
    <row r="1988" spans="46:63" ht="16.5" x14ac:dyDescent="0.2">
      <c r="AT1988" s="13">
        <v>1985</v>
      </c>
      <c r="AU1988" s="13">
        <f t="shared" si="422"/>
        <v>25</v>
      </c>
      <c r="AV1988" s="14">
        <f t="shared" si="423"/>
        <v>299607</v>
      </c>
      <c r="AW1988" s="14">
        <f t="shared" si="424"/>
        <v>1102996</v>
      </c>
      <c r="AX1988" s="13" t="s">
        <v>816</v>
      </c>
      <c r="AY1988" s="13">
        <f t="shared" si="425"/>
        <v>7</v>
      </c>
      <c r="AZ1988" s="13" t="s">
        <v>837</v>
      </c>
      <c r="BA1988" s="14">
        <f t="shared" si="426"/>
        <v>4</v>
      </c>
      <c r="BB1988" s="14" t="str">
        <f t="shared" si="427"/>
        <v>UR守护灵魂珠-7 等级-4</v>
      </c>
      <c r="BC1988" s="25" t="s">
        <v>43</v>
      </c>
      <c r="BD1988" s="14">
        <f t="shared" si="428"/>
        <v>1080</v>
      </c>
      <c r="BE1988" s="14">
        <f>SUMIFS(BD$4:BD1988,$AU$4:$AU1988,"="&amp;$AU1988,$AY$4:$AY1988,"="&amp;$AY1988)</f>
        <v>2700</v>
      </c>
      <c r="BF1988" s="25" t="s">
        <v>846</v>
      </c>
      <c r="BG1988" s="14">
        <f t="shared" si="429"/>
        <v>432</v>
      </c>
      <c r="BH1988" s="14">
        <f>SUMIFS(BG$4:BG1988,AU$4:AU1988,"="&amp;AU1988,AY$4:AY1988,"="&amp;AY1988)</f>
        <v>1080</v>
      </c>
      <c r="BI1988" s="25" t="s">
        <v>847</v>
      </c>
      <c r="BJ1988" s="14">
        <f t="shared" si="430"/>
        <v>17280</v>
      </c>
      <c r="BK1988" s="14">
        <f>SUMIFS(BJ$4:BJ1988,$AU$4:$AU1988,"="&amp;$AU1988,$AY$4:$AY1988,"="&amp;$AY1988)</f>
        <v>43200</v>
      </c>
    </row>
    <row r="1989" spans="46:63" ht="16.5" x14ac:dyDescent="0.2">
      <c r="AT1989" s="13">
        <v>1986</v>
      </c>
      <c r="AU1989" s="13">
        <f t="shared" si="422"/>
        <v>25</v>
      </c>
      <c r="AV1989" s="14">
        <f t="shared" si="423"/>
        <v>299607</v>
      </c>
      <c r="AW1989" s="14">
        <f t="shared" si="424"/>
        <v>1102996</v>
      </c>
      <c r="AX1989" s="13" t="s">
        <v>816</v>
      </c>
      <c r="AY1989" s="13">
        <f t="shared" si="425"/>
        <v>7</v>
      </c>
      <c r="AZ1989" s="13" t="s">
        <v>837</v>
      </c>
      <c r="BA1989" s="14">
        <f t="shared" si="426"/>
        <v>5</v>
      </c>
      <c r="BB1989" s="14" t="str">
        <f t="shared" si="427"/>
        <v>UR守护灵魂珠-7 等级-5</v>
      </c>
      <c r="BC1989" s="25" t="s">
        <v>43</v>
      </c>
      <c r="BD1989" s="14">
        <f t="shared" si="428"/>
        <v>1440</v>
      </c>
      <c r="BE1989" s="14">
        <f>SUMIFS(BD$4:BD1989,$AU$4:$AU1989,"="&amp;$AU1989,$AY$4:$AY1989,"="&amp;$AY1989)</f>
        <v>4140</v>
      </c>
      <c r="BF1989" s="25" t="s">
        <v>846</v>
      </c>
      <c r="BG1989" s="14">
        <f t="shared" si="429"/>
        <v>576</v>
      </c>
      <c r="BH1989" s="14">
        <f>SUMIFS(BG$4:BG1989,AU$4:AU1989,"="&amp;AU1989,AY$4:AY1989,"="&amp;AY1989)</f>
        <v>1656</v>
      </c>
      <c r="BI1989" s="25" t="s">
        <v>847</v>
      </c>
      <c r="BJ1989" s="14">
        <f t="shared" si="430"/>
        <v>23040</v>
      </c>
      <c r="BK1989" s="14">
        <f>SUMIFS(BJ$4:BJ1989,$AU$4:$AU1989,"="&amp;$AU1989,$AY$4:$AY1989,"="&amp;$AY1989)</f>
        <v>66240</v>
      </c>
    </row>
    <row r="1990" spans="46:63" ht="16.5" x14ac:dyDescent="0.2">
      <c r="AT1990" s="13">
        <v>1987</v>
      </c>
      <c r="AU1990" s="13">
        <f t="shared" si="422"/>
        <v>25</v>
      </c>
      <c r="AV1990" s="14">
        <f t="shared" si="423"/>
        <v>299607</v>
      </c>
      <c r="AW1990" s="14">
        <f t="shared" si="424"/>
        <v>1102996</v>
      </c>
      <c r="AX1990" s="13" t="s">
        <v>816</v>
      </c>
      <c r="AY1990" s="13">
        <f t="shared" si="425"/>
        <v>7</v>
      </c>
      <c r="AZ1990" s="13" t="s">
        <v>837</v>
      </c>
      <c r="BA1990" s="14">
        <f t="shared" si="426"/>
        <v>6</v>
      </c>
      <c r="BB1990" s="14" t="str">
        <f t="shared" si="427"/>
        <v>UR守护灵魂珠-7 等级-6</v>
      </c>
      <c r="BC1990" s="25" t="s">
        <v>43</v>
      </c>
      <c r="BD1990" s="14">
        <f t="shared" si="428"/>
        <v>1800</v>
      </c>
      <c r="BE1990" s="14">
        <f>SUMIFS(BD$4:BD1990,$AU$4:$AU1990,"="&amp;$AU1990,$AY$4:$AY1990,"="&amp;$AY1990)</f>
        <v>5940</v>
      </c>
      <c r="BF1990" s="25" t="s">
        <v>846</v>
      </c>
      <c r="BG1990" s="14">
        <f t="shared" si="429"/>
        <v>720</v>
      </c>
      <c r="BH1990" s="14">
        <f>SUMIFS(BG$4:BG1990,AU$4:AU1990,"="&amp;AU1990,AY$4:AY1990,"="&amp;AY1990)</f>
        <v>2376</v>
      </c>
      <c r="BI1990" s="25" t="s">
        <v>847</v>
      </c>
      <c r="BJ1990" s="14">
        <f t="shared" si="430"/>
        <v>28800</v>
      </c>
      <c r="BK1990" s="14">
        <f>SUMIFS(BJ$4:BJ1990,$AU$4:$AU1990,"="&amp;$AU1990,$AY$4:$AY1990,"="&amp;$AY1990)</f>
        <v>95040</v>
      </c>
    </row>
    <row r="1991" spans="46:63" ht="16.5" x14ac:dyDescent="0.2">
      <c r="AT1991" s="13">
        <v>1988</v>
      </c>
      <c r="AU1991" s="13">
        <f t="shared" si="422"/>
        <v>25</v>
      </c>
      <c r="AV1991" s="14">
        <f t="shared" si="423"/>
        <v>299607</v>
      </c>
      <c r="AW1991" s="14">
        <f t="shared" si="424"/>
        <v>1102996</v>
      </c>
      <c r="AX1991" s="13" t="s">
        <v>816</v>
      </c>
      <c r="AY1991" s="13">
        <f t="shared" si="425"/>
        <v>7</v>
      </c>
      <c r="AZ1991" s="13" t="s">
        <v>837</v>
      </c>
      <c r="BA1991" s="14">
        <f t="shared" si="426"/>
        <v>7</v>
      </c>
      <c r="BB1991" s="14" t="str">
        <f t="shared" si="427"/>
        <v>UR守护灵魂珠-7 等级-7</v>
      </c>
      <c r="BC1991" s="25" t="s">
        <v>43</v>
      </c>
      <c r="BD1991" s="14">
        <f t="shared" si="428"/>
        <v>2160</v>
      </c>
      <c r="BE1991" s="14">
        <f>SUMIFS(BD$4:BD1991,$AU$4:$AU1991,"="&amp;$AU1991,$AY$4:$AY1991,"="&amp;$AY1991)</f>
        <v>8100</v>
      </c>
      <c r="BF1991" s="25" t="s">
        <v>846</v>
      </c>
      <c r="BG1991" s="14">
        <f t="shared" si="429"/>
        <v>864</v>
      </c>
      <c r="BH1991" s="14">
        <f>SUMIFS(BG$4:BG1991,AU$4:AU1991,"="&amp;AU1991,AY$4:AY1991,"="&amp;AY1991)</f>
        <v>3240</v>
      </c>
      <c r="BI1991" s="25" t="s">
        <v>847</v>
      </c>
      <c r="BJ1991" s="14">
        <f t="shared" si="430"/>
        <v>34560</v>
      </c>
      <c r="BK1991" s="14">
        <f>SUMIFS(BJ$4:BJ1991,$AU$4:$AU1991,"="&amp;$AU1991,$AY$4:$AY1991,"="&amp;$AY1991)</f>
        <v>129600</v>
      </c>
    </row>
    <row r="1992" spans="46:63" ht="16.5" x14ac:dyDescent="0.2">
      <c r="AT1992" s="13">
        <v>1989</v>
      </c>
      <c r="AU1992" s="13">
        <f t="shared" si="422"/>
        <v>25</v>
      </c>
      <c r="AV1992" s="14">
        <f t="shared" si="423"/>
        <v>299607</v>
      </c>
      <c r="AW1992" s="14">
        <f t="shared" si="424"/>
        <v>1102996</v>
      </c>
      <c r="AX1992" s="13" t="s">
        <v>816</v>
      </c>
      <c r="AY1992" s="13">
        <f t="shared" si="425"/>
        <v>7</v>
      </c>
      <c r="AZ1992" s="13" t="s">
        <v>837</v>
      </c>
      <c r="BA1992" s="14">
        <f t="shared" si="426"/>
        <v>8</v>
      </c>
      <c r="BB1992" s="14" t="str">
        <f t="shared" si="427"/>
        <v>UR守护灵魂珠-7 等级-8</v>
      </c>
      <c r="BC1992" s="25" t="s">
        <v>43</v>
      </c>
      <c r="BD1992" s="14">
        <f t="shared" si="428"/>
        <v>2520</v>
      </c>
      <c r="BE1992" s="14">
        <f>SUMIFS(BD$4:BD1992,$AU$4:$AU1992,"="&amp;$AU1992,$AY$4:$AY1992,"="&amp;$AY1992)</f>
        <v>10620</v>
      </c>
      <c r="BF1992" s="25" t="s">
        <v>846</v>
      </c>
      <c r="BG1992" s="14">
        <f t="shared" si="429"/>
        <v>1008</v>
      </c>
      <c r="BH1992" s="14">
        <f>SUMIFS(BG$4:BG1992,AU$4:AU1992,"="&amp;AU1992,AY$4:AY1992,"="&amp;AY1992)</f>
        <v>4248</v>
      </c>
      <c r="BI1992" s="25" t="s">
        <v>847</v>
      </c>
      <c r="BJ1992" s="14">
        <f t="shared" si="430"/>
        <v>40320</v>
      </c>
      <c r="BK1992" s="14">
        <f>SUMIFS(BJ$4:BJ1992,$AU$4:$AU1992,"="&amp;$AU1992,$AY$4:$AY1992,"="&amp;$AY1992)</f>
        <v>169920</v>
      </c>
    </row>
    <row r="1993" spans="46:63" ht="16.5" x14ac:dyDescent="0.2">
      <c r="AT1993" s="13">
        <v>1990</v>
      </c>
      <c r="AU1993" s="13">
        <f t="shared" si="422"/>
        <v>25</v>
      </c>
      <c r="AV1993" s="14">
        <f t="shared" si="423"/>
        <v>299607</v>
      </c>
      <c r="AW1993" s="14">
        <f t="shared" si="424"/>
        <v>1102996</v>
      </c>
      <c r="AX1993" s="13" t="s">
        <v>816</v>
      </c>
      <c r="AY1993" s="13">
        <f t="shared" si="425"/>
        <v>7</v>
      </c>
      <c r="AZ1993" s="13" t="s">
        <v>837</v>
      </c>
      <c r="BA1993" s="14">
        <f t="shared" si="426"/>
        <v>9</v>
      </c>
      <c r="BB1993" s="14" t="str">
        <f t="shared" si="427"/>
        <v>UR守护灵魂珠-7 等级-9</v>
      </c>
      <c r="BC1993" s="25" t="s">
        <v>43</v>
      </c>
      <c r="BD1993" s="14">
        <f t="shared" si="428"/>
        <v>2880</v>
      </c>
      <c r="BE1993" s="14">
        <f>SUMIFS(BD$4:BD1993,$AU$4:$AU1993,"="&amp;$AU1993,$AY$4:$AY1993,"="&amp;$AY1993)</f>
        <v>13500</v>
      </c>
      <c r="BF1993" s="25" t="s">
        <v>846</v>
      </c>
      <c r="BG1993" s="14">
        <f t="shared" si="429"/>
        <v>1152</v>
      </c>
      <c r="BH1993" s="14">
        <f>SUMIFS(BG$4:BG1993,AU$4:AU1993,"="&amp;AU1993,AY$4:AY1993,"="&amp;AY1993)</f>
        <v>5400</v>
      </c>
      <c r="BI1993" s="25" t="s">
        <v>847</v>
      </c>
      <c r="BJ1993" s="14">
        <f t="shared" si="430"/>
        <v>46080</v>
      </c>
      <c r="BK1993" s="14">
        <f>SUMIFS(BJ$4:BJ1993,$AU$4:$AU1993,"="&amp;$AU1993,$AY$4:$AY1993,"="&amp;$AY1993)</f>
        <v>216000</v>
      </c>
    </row>
    <row r="1994" spans="46:63" ht="16.5" x14ac:dyDescent="0.2">
      <c r="AT1994" s="13">
        <v>1991</v>
      </c>
      <c r="AU1994" s="13">
        <f t="shared" si="422"/>
        <v>25</v>
      </c>
      <c r="AV1994" s="14">
        <f t="shared" si="423"/>
        <v>299608</v>
      </c>
      <c r="AW1994" s="14">
        <f t="shared" si="424"/>
        <v>1102996</v>
      </c>
      <c r="AX1994" s="13" t="s">
        <v>816</v>
      </c>
      <c r="AY1994" s="13">
        <f t="shared" si="425"/>
        <v>8</v>
      </c>
      <c r="AZ1994" s="13" t="s">
        <v>837</v>
      </c>
      <c r="BA1994" s="14">
        <f t="shared" si="426"/>
        <v>0</v>
      </c>
      <c r="BB1994" s="14" t="str">
        <f t="shared" si="427"/>
        <v>UR守护灵魂珠-8 等级-0</v>
      </c>
      <c r="BC1994" s="25" t="s">
        <v>43</v>
      </c>
      <c r="BD1994" s="14">
        <f t="shared" si="428"/>
        <v>0</v>
      </c>
      <c r="BE1994" s="14">
        <f>SUMIFS(BD$4:BD1994,$AU$4:$AU1994,"="&amp;$AU1994,$AY$4:$AY1994,"="&amp;$AY1994)</f>
        <v>0</v>
      </c>
      <c r="BF1994" s="25" t="s">
        <v>846</v>
      </c>
      <c r="BG1994" s="14">
        <f t="shared" si="429"/>
        <v>0</v>
      </c>
      <c r="BH1994" s="14">
        <f>SUMIFS(BG$4:BG1994,AU$4:AU1994,"="&amp;AU1994,AY$4:AY1994,"="&amp;AY1994)</f>
        <v>0</v>
      </c>
      <c r="BI1994" s="25" t="s">
        <v>847</v>
      </c>
      <c r="BJ1994" s="14">
        <f t="shared" si="430"/>
        <v>0</v>
      </c>
      <c r="BK1994" s="14">
        <f>SUMIFS(BJ$4:BJ1994,$AU$4:$AU1994,"="&amp;$AU1994,$AY$4:$AY1994,"="&amp;$AY1994)</f>
        <v>0</v>
      </c>
    </row>
    <row r="1995" spans="46:63" ht="16.5" x14ac:dyDescent="0.2">
      <c r="AT1995" s="13">
        <v>1992</v>
      </c>
      <c r="AU1995" s="13">
        <f t="shared" si="422"/>
        <v>25</v>
      </c>
      <c r="AV1995" s="14">
        <f t="shared" si="423"/>
        <v>299608</v>
      </c>
      <c r="AW1995" s="14">
        <f t="shared" si="424"/>
        <v>1102996</v>
      </c>
      <c r="AX1995" s="13" t="s">
        <v>816</v>
      </c>
      <c r="AY1995" s="13">
        <f t="shared" si="425"/>
        <v>8</v>
      </c>
      <c r="AZ1995" s="13" t="s">
        <v>837</v>
      </c>
      <c r="BA1995" s="14">
        <f t="shared" si="426"/>
        <v>1</v>
      </c>
      <c r="BB1995" s="14" t="str">
        <f t="shared" si="427"/>
        <v>UR守护灵魂珠-8 等级-1</v>
      </c>
      <c r="BC1995" s="25" t="s">
        <v>43</v>
      </c>
      <c r="BD1995" s="14">
        <f t="shared" si="428"/>
        <v>480</v>
      </c>
      <c r="BE1995" s="14">
        <f>SUMIFS(BD$4:BD1995,$AU$4:$AU1995,"="&amp;$AU1995,$AY$4:$AY1995,"="&amp;$AY1995)</f>
        <v>480</v>
      </c>
      <c r="BF1995" s="25" t="s">
        <v>846</v>
      </c>
      <c r="BG1995" s="14">
        <f t="shared" si="429"/>
        <v>192</v>
      </c>
      <c r="BH1995" s="14">
        <f>SUMIFS(BG$4:BG1995,AU$4:AU1995,"="&amp;AU1995,AY$4:AY1995,"="&amp;AY1995)</f>
        <v>192</v>
      </c>
      <c r="BI1995" s="25" t="s">
        <v>847</v>
      </c>
      <c r="BJ1995" s="14">
        <f t="shared" si="430"/>
        <v>7680</v>
      </c>
      <c r="BK1995" s="14">
        <f>SUMIFS(BJ$4:BJ1995,$AU$4:$AU1995,"="&amp;$AU1995,$AY$4:$AY1995,"="&amp;$AY1995)</f>
        <v>7680</v>
      </c>
    </row>
    <row r="1996" spans="46:63" ht="16.5" x14ac:dyDescent="0.2">
      <c r="AT1996" s="13">
        <v>1993</v>
      </c>
      <c r="AU1996" s="13">
        <f t="shared" si="422"/>
        <v>25</v>
      </c>
      <c r="AV1996" s="14">
        <f t="shared" si="423"/>
        <v>299608</v>
      </c>
      <c r="AW1996" s="14">
        <f t="shared" si="424"/>
        <v>1102996</v>
      </c>
      <c r="AX1996" s="13" t="s">
        <v>816</v>
      </c>
      <c r="AY1996" s="13">
        <f t="shared" si="425"/>
        <v>8</v>
      </c>
      <c r="AZ1996" s="13" t="s">
        <v>837</v>
      </c>
      <c r="BA1996" s="14">
        <f t="shared" si="426"/>
        <v>2</v>
      </c>
      <c r="BB1996" s="14" t="str">
        <f t="shared" si="427"/>
        <v>UR守护灵魂珠-8 等级-2</v>
      </c>
      <c r="BC1996" s="25" t="s">
        <v>43</v>
      </c>
      <c r="BD1996" s="14">
        <f t="shared" si="428"/>
        <v>720</v>
      </c>
      <c r="BE1996" s="14">
        <f>SUMIFS(BD$4:BD1996,$AU$4:$AU1996,"="&amp;$AU1996,$AY$4:$AY1996,"="&amp;$AY1996)</f>
        <v>1200</v>
      </c>
      <c r="BF1996" s="25" t="s">
        <v>846</v>
      </c>
      <c r="BG1996" s="14">
        <f t="shared" si="429"/>
        <v>288</v>
      </c>
      <c r="BH1996" s="14">
        <f>SUMIFS(BG$4:BG1996,AU$4:AU1996,"="&amp;AU1996,AY$4:AY1996,"="&amp;AY1996)</f>
        <v>480</v>
      </c>
      <c r="BI1996" s="25" t="s">
        <v>847</v>
      </c>
      <c r="BJ1996" s="14">
        <f t="shared" si="430"/>
        <v>11520</v>
      </c>
      <c r="BK1996" s="14">
        <f>SUMIFS(BJ$4:BJ1996,$AU$4:$AU1996,"="&amp;$AU1996,$AY$4:$AY1996,"="&amp;$AY1996)</f>
        <v>19200</v>
      </c>
    </row>
    <row r="1997" spans="46:63" ht="16.5" x14ac:dyDescent="0.2">
      <c r="AT1997" s="13">
        <v>1994</v>
      </c>
      <c r="AU1997" s="13">
        <f t="shared" si="422"/>
        <v>25</v>
      </c>
      <c r="AV1997" s="14">
        <f t="shared" si="423"/>
        <v>299608</v>
      </c>
      <c r="AW1997" s="14">
        <f t="shared" si="424"/>
        <v>1102996</v>
      </c>
      <c r="AX1997" s="13" t="s">
        <v>816</v>
      </c>
      <c r="AY1997" s="13">
        <f t="shared" si="425"/>
        <v>8</v>
      </c>
      <c r="AZ1997" s="13" t="s">
        <v>837</v>
      </c>
      <c r="BA1997" s="14">
        <f t="shared" si="426"/>
        <v>3</v>
      </c>
      <c r="BB1997" s="14" t="str">
        <f t="shared" si="427"/>
        <v>UR守护灵魂珠-8 等级-3</v>
      </c>
      <c r="BC1997" s="25" t="s">
        <v>43</v>
      </c>
      <c r="BD1997" s="14">
        <f t="shared" si="428"/>
        <v>960</v>
      </c>
      <c r="BE1997" s="14">
        <f>SUMIFS(BD$4:BD1997,$AU$4:$AU1997,"="&amp;$AU1997,$AY$4:$AY1997,"="&amp;$AY1997)</f>
        <v>2160</v>
      </c>
      <c r="BF1997" s="25" t="s">
        <v>846</v>
      </c>
      <c r="BG1997" s="14">
        <f t="shared" si="429"/>
        <v>384</v>
      </c>
      <c r="BH1997" s="14">
        <f>SUMIFS(BG$4:BG1997,AU$4:AU1997,"="&amp;AU1997,AY$4:AY1997,"="&amp;AY1997)</f>
        <v>864</v>
      </c>
      <c r="BI1997" s="25" t="s">
        <v>847</v>
      </c>
      <c r="BJ1997" s="14">
        <f t="shared" si="430"/>
        <v>15360</v>
      </c>
      <c r="BK1997" s="14">
        <f>SUMIFS(BJ$4:BJ1997,$AU$4:$AU1997,"="&amp;$AU1997,$AY$4:$AY1997,"="&amp;$AY1997)</f>
        <v>34560</v>
      </c>
    </row>
    <row r="1998" spans="46:63" ht="16.5" x14ac:dyDescent="0.2">
      <c r="AT1998" s="13">
        <v>1995</v>
      </c>
      <c r="AU1998" s="13">
        <f t="shared" si="422"/>
        <v>25</v>
      </c>
      <c r="AV1998" s="14">
        <f t="shared" si="423"/>
        <v>299608</v>
      </c>
      <c r="AW1998" s="14">
        <f t="shared" si="424"/>
        <v>1102996</v>
      </c>
      <c r="AX1998" s="13" t="s">
        <v>816</v>
      </c>
      <c r="AY1998" s="13">
        <f t="shared" si="425"/>
        <v>8</v>
      </c>
      <c r="AZ1998" s="13" t="s">
        <v>837</v>
      </c>
      <c r="BA1998" s="14">
        <f t="shared" si="426"/>
        <v>4</v>
      </c>
      <c r="BB1998" s="14" t="str">
        <f t="shared" si="427"/>
        <v>UR守护灵魂珠-8 等级-4</v>
      </c>
      <c r="BC1998" s="25" t="s">
        <v>43</v>
      </c>
      <c r="BD1998" s="14">
        <f t="shared" si="428"/>
        <v>1440</v>
      </c>
      <c r="BE1998" s="14">
        <f>SUMIFS(BD$4:BD1998,$AU$4:$AU1998,"="&amp;$AU1998,$AY$4:$AY1998,"="&amp;$AY1998)</f>
        <v>3600</v>
      </c>
      <c r="BF1998" s="25" t="s">
        <v>846</v>
      </c>
      <c r="BG1998" s="14">
        <f t="shared" si="429"/>
        <v>576</v>
      </c>
      <c r="BH1998" s="14">
        <f>SUMIFS(BG$4:BG1998,AU$4:AU1998,"="&amp;AU1998,AY$4:AY1998,"="&amp;AY1998)</f>
        <v>1440</v>
      </c>
      <c r="BI1998" s="25" t="s">
        <v>847</v>
      </c>
      <c r="BJ1998" s="14">
        <f t="shared" si="430"/>
        <v>23040</v>
      </c>
      <c r="BK1998" s="14">
        <f>SUMIFS(BJ$4:BJ1998,$AU$4:$AU1998,"="&amp;$AU1998,$AY$4:$AY1998,"="&amp;$AY1998)</f>
        <v>57600</v>
      </c>
    </row>
    <row r="1999" spans="46:63" ht="16.5" x14ac:dyDescent="0.2">
      <c r="AT1999" s="13">
        <v>1996</v>
      </c>
      <c r="AU1999" s="13">
        <f t="shared" si="422"/>
        <v>25</v>
      </c>
      <c r="AV1999" s="14">
        <f t="shared" si="423"/>
        <v>299608</v>
      </c>
      <c r="AW1999" s="14">
        <f t="shared" si="424"/>
        <v>1102996</v>
      </c>
      <c r="AX1999" s="13" t="s">
        <v>816</v>
      </c>
      <c r="AY1999" s="13">
        <f t="shared" si="425"/>
        <v>8</v>
      </c>
      <c r="AZ1999" s="13" t="s">
        <v>837</v>
      </c>
      <c r="BA1999" s="14">
        <f t="shared" si="426"/>
        <v>5</v>
      </c>
      <c r="BB1999" s="14" t="str">
        <f t="shared" si="427"/>
        <v>UR守护灵魂珠-8 等级-5</v>
      </c>
      <c r="BC1999" s="25" t="s">
        <v>43</v>
      </c>
      <c r="BD1999" s="14">
        <f t="shared" si="428"/>
        <v>1920</v>
      </c>
      <c r="BE1999" s="14">
        <f>SUMIFS(BD$4:BD1999,$AU$4:$AU1999,"="&amp;$AU1999,$AY$4:$AY1999,"="&amp;$AY1999)</f>
        <v>5520</v>
      </c>
      <c r="BF1999" s="25" t="s">
        <v>846</v>
      </c>
      <c r="BG1999" s="14">
        <f t="shared" si="429"/>
        <v>768</v>
      </c>
      <c r="BH1999" s="14">
        <f>SUMIFS(BG$4:BG1999,AU$4:AU1999,"="&amp;AU1999,AY$4:AY1999,"="&amp;AY1999)</f>
        <v>2208</v>
      </c>
      <c r="BI1999" s="25" t="s">
        <v>847</v>
      </c>
      <c r="BJ1999" s="14">
        <f t="shared" si="430"/>
        <v>30720</v>
      </c>
      <c r="BK1999" s="14">
        <f>SUMIFS(BJ$4:BJ1999,$AU$4:$AU1999,"="&amp;$AU1999,$AY$4:$AY1999,"="&amp;$AY1999)</f>
        <v>88320</v>
      </c>
    </row>
    <row r="2000" spans="46:63" ht="16.5" x14ac:dyDescent="0.2">
      <c r="AT2000" s="13">
        <v>1997</v>
      </c>
      <c r="AU2000" s="13">
        <f t="shared" si="422"/>
        <v>25</v>
      </c>
      <c r="AV2000" s="14">
        <f t="shared" si="423"/>
        <v>299608</v>
      </c>
      <c r="AW2000" s="14">
        <f t="shared" si="424"/>
        <v>1102996</v>
      </c>
      <c r="AX2000" s="13" t="s">
        <v>816</v>
      </c>
      <c r="AY2000" s="13">
        <f t="shared" si="425"/>
        <v>8</v>
      </c>
      <c r="AZ2000" s="13" t="s">
        <v>837</v>
      </c>
      <c r="BA2000" s="14">
        <f t="shared" si="426"/>
        <v>6</v>
      </c>
      <c r="BB2000" s="14" t="str">
        <f t="shared" si="427"/>
        <v>UR守护灵魂珠-8 等级-6</v>
      </c>
      <c r="BC2000" s="25" t="s">
        <v>43</v>
      </c>
      <c r="BD2000" s="14">
        <f t="shared" si="428"/>
        <v>2400</v>
      </c>
      <c r="BE2000" s="14">
        <f>SUMIFS(BD$4:BD2000,$AU$4:$AU2000,"="&amp;$AU2000,$AY$4:$AY2000,"="&amp;$AY2000)</f>
        <v>7920</v>
      </c>
      <c r="BF2000" s="25" t="s">
        <v>846</v>
      </c>
      <c r="BG2000" s="14">
        <f t="shared" si="429"/>
        <v>960</v>
      </c>
      <c r="BH2000" s="14">
        <f>SUMIFS(BG$4:BG2000,AU$4:AU2000,"="&amp;AU2000,AY$4:AY2000,"="&amp;AY2000)</f>
        <v>3168</v>
      </c>
      <c r="BI2000" s="25" t="s">
        <v>847</v>
      </c>
      <c r="BJ2000" s="14">
        <f t="shared" si="430"/>
        <v>38400</v>
      </c>
      <c r="BK2000" s="14">
        <f>SUMIFS(BJ$4:BJ2000,$AU$4:$AU2000,"="&amp;$AU2000,$AY$4:$AY2000,"="&amp;$AY2000)</f>
        <v>126720</v>
      </c>
    </row>
    <row r="2001" spans="46:63" ht="16.5" x14ac:dyDescent="0.2">
      <c r="AT2001" s="13">
        <v>1998</v>
      </c>
      <c r="AU2001" s="13">
        <f t="shared" si="422"/>
        <v>25</v>
      </c>
      <c r="AV2001" s="14">
        <f t="shared" si="423"/>
        <v>299608</v>
      </c>
      <c r="AW2001" s="14">
        <f t="shared" si="424"/>
        <v>1102996</v>
      </c>
      <c r="AX2001" s="13" t="s">
        <v>816</v>
      </c>
      <c r="AY2001" s="13">
        <f t="shared" si="425"/>
        <v>8</v>
      </c>
      <c r="AZ2001" s="13" t="s">
        <v>837</v>
      </c>
      <c r="BA2001" s="14">
        <f t="shared" si="426"/>
        <v>7</v>
      </c>
      <c r="BB2001" s="14" t="str">
        <f t="shared" si="427"/>
        <v>UR守护灵魂珠-8 等级-7</v>
      </c>
      <c r="BC2001" s="25" t="s">
        <v>43</v>
      </c>
      <c r="BD2001" s="14">
        <f t="shared" si="428"/>
        <v>2880</v>
      </c>
      <c r="BE2001" s="14">
        <f>SUMIFS(BD$4:BD2001,$AU$4:$AU2001,"="&amp;$AU2001,$AY$4:$AY2001,"="&amp;$AY2001)</f>
        <v>10800</v>
      </c>
      <c r="BF2001" s="25" t="s">
        <v>846</v>
      </c>
      <c r="BG2001" s="14">
        <f t="shared" si="429"/>
        <v>1152</v>
      </c>
      <c r="BH2001" s="14">
        <f>SUMIFS(BG$4:BG2001,AU$4:AU2001,"="&amp;AU2001,AY$4:AY2001,"="&amp;AY2001)</f>
        <v>4320</v>
      </c>
      <c r="BI2001" s="25" t="s">
        <v>847</v>
      </c>
      <c r="BJ2001" s="14">
        <f t="shared" si="430"/>
        <v>46080</v>
      </c>
      <c r="BK2001" s="14">
        <f>SUMIFS(BJ$4:BJ2001,$AU$4:$AU2001,"="&amp;$AU2001,$AY$4:$AY2001,"="&amp;$AY2001)</f>
        <v>172800</v>
      </c>
    </row>
    <row r="2002" spans="46:63" ht="16.5" x14ac:dyDescent="0.2">
      <c r="AT2002" s="13">
        <v>1999</v>
      </c>
      <c r="AU2002" s="13">
        <f t="shared" si="422"/>
        <v>25</v>
      </c>
      <c r="AV2002" s="14">
        <f t="shared" si="423"/>
        <v>299608</v>
      </c>
      <c r="AW2002" s="14">
        <f t="shared" si="424"/>
        <v>1102996</v>
      </c>
      <c r="AX2002" s="13" t="s">
        <v>816</v>
      </c>
      <c r="AY2002" s="13">
        <f t="shared" si="425"/>
        <v>8</v>
      </c>
      <c r="AZ2002" s="13" t="s">
        <v>837</v>
      </c>
      <c r="BA2002" s="14">
        <f t="shared" si="426"/>
        <v>8</v>
      </c>
      <c r="BB2002" s="14" t="str">
        <f t="shared" si="427"/>
        <v>UR守护灵魂珠-8 等级-8</v>
      </c>
      <c r="BC2002" s="25" t="s">
        <v>43</v>
      </c>
      <c r="BD2002" s="14">
        <f t="shared" si="428"/>
        <v>3360</v>
      </c>
      <c r="BE2002" s="14">
        <f>SUMIFS(BD$4:BD2002,$AU$4:$AU2002,"="&amp;$AU2002,$AY$4:$AY2002,"="&amp;$AY2002)</f>
        <v>14160</v>
      </c>
      <c r="BF2002" s="25" t="s">
        <v>846</v>
      </c>
      <c r="BG2002" s="14">
        <f t="shared" si="429"/>
        <v>1344</v>
      </c>
      <c r="BH2002" s="14">
        <f>SUMIFS(BG$4:BG2002,AU$4:AU2002,"="&amp;AU2002,AY$4:AY2002,"="&amp;AY2002)</f>
        <v>5664</v>
      </c>
      <c r="BI2002" s="25" t="s">
        <v>847</v>
      </c>
      <c r="BJ2002" s="14">
        <f t="shared" si="430"/>
        <v>53760</v>
      </c>
      <c r="BK2002" s="14">
        <f>SUMIFS(BJ$4:BJ2002,$AU$4:$AU2002,"="&amp;$AU2002,$AY$4:$AY2002,"="&amp;$AY2002)</f>
        <v>226560</v>
      </c>
    </row>
    <row r="2003" spans="46:63" ht="16.5" x14ac:dyDescent="0.2">
      <c r="AT2003" s="13">
        <v>2000</v>
      </c>
      <c r="AU2003" s="13">
        <f t="shared" si="422"/>
        <v>25</v>
      </c>
      <c r="AV2003" s="14">
        <f t="shared" si="423"/>
        <v>299608</v>
      </c>
      <c r="AW2003" s="14">
        <f t="shared" si="424"/>
        <v>1102996</v>
      </c>
      <c r="AX2003" s="13" t="s">
        <v>816</v>
      </c>
      <c r="AY2003" s="13">
        <f t="shared" si="425"/>
        <v>8</v>
      </c>
      <c r="AZ2003" s="13" t="s">
        <v>837</v>
      </c>
      <c r="BA2003" s="14">
        <f t="shared" si="426"/>
        <v>9</v>
      </c>
      <c r="BB2003" s="14" t="str">
        <f t="shared" si="427"/>
        <v>UR守护灵魂珠-8 等级-9</v>
      </c>
      <c r="BC2003" s="25" t="s">
        <v>43</v>
      </c>
      <c r="BD2003" s="14">
        <f t="shared" si="428"/>
        <v>3840</v>
      </c>
      <c r="BE2003" s="14">
        <f>SUMIFS(BD$4:BD2003,$AU$4:$AU2003,"="&amp;$AU2003,$AY$4:$AY2003,"="&amp;$AY2003)</f>
        <v>18000</v>
      </c>
      <c r="BF2003" s="25" t="s">
        <v>846</v>
      </c>
      <c r="BG2003" s="14">
        <f t="shared" si="429"/>
        <v>1536</v>
      </c>
      <c r="BH2003" s="14">
        <f>SUMIFS(BG$4:BG2003,AU$4:AU2003,"="&amp;AU2003,AY$4:AY2003,"="&amp;AY2003)</f>
        <v>7200</v>
      </c>
      <c r="BI2003" s="25" t="s">
        <v>847</v>
      </c>
      <c r="BJ2003" s="14">
        <f t="shared" si="430"/>
        <v>61440</v>
      </c>
      <c r="BK2003" s="14">
        <f>SUMIFS(BJ$4:BJ2003,$AU$4:$AU2003,"="&amp;$AU2003,$AY$4:$AY2003,"="&amp;$AY2003)</f>
        <v>288000</v>
      </c>
    </row>
    <row r="2004" spans="46:63" x14ac:dyDescent="0.2">
      <c r="AT2004" s="16"/>
      <c r="AU2004" s="16"/>
      <c r="AV2004" s="16"/>
      <c r="AW2004" s="16"/>
      <c r="AX2004" s="16"/>
      <c r="AY2004" s="16"/>
      <c r="AZ2004" s="16"/>
      <c r="BA2004" s="16"/>
      <c r="BB2004" s="16"/>
      <c r="BC2004" s="16"/>
      <c r="BD2004" s="16"/>
      <c r="BE2004" s="16"/>
      <c r="BF2004" s="16"/>
      <c r="BG2004" s="16"/>
      <c r="BH2004" s="16"/>
      <c r="BI2004" s="16"/>
      <c r="BJ2004" s="16"/>
      <c r="BK2004" s="16"/>
    </row>
    <row r="2005" spans="46:63" x14ac:dyDescent="0.2">
      <c r="AT2005" s="16"/>
      <c r="AU2005" s="16"/>
      <c r="AV2005" s="16"/>
      <c r="AW2005" s="16"/>
      <c r="AX2005" s="16"/>
      <c r="AY2005" s="16"/>
      <c r="AZ2005" s="16"/>
      <c r="BA2005" s="16"/>
      <c r="BB2005" s="16"/>
      <c r="BC2005" s="16"/>
      <c r="BD2005" s="16"/>
      <c r="BE2005" s="16"/>
      <c r="BF2005" s="16"/>
      <c r="BG2005" s="16"/>
      <c r="BH2005" s="16"/>
      <c r="BI2005" s="16"/>
      <c r="BJ2005" s="16"/>
      <c r="BK2005" s="16"/>
    </row>
    <row r="2006" spans="46:63" x14ac:dyDescent="0.2">
      <c r="AT2006" s="16"/>
      <c r="AU2006" s="16"/>
      <c r="AV2006" s="16"/>
      <c r="AW2006" s="16"/>
      <c r="AX2006" s="16"/>
      <c r="AY2006" s="16"/>
      <c r="AZ2006" s="16"/>
      <c r="BA2006" s="16"/>
      <c r="BB2006" s="16"/>
      <c r="BC2006" s="16"/>
      <c r="BD2006" s="16"/>
      <c r="BE2006" s="16"/>
      <c r="BF2006" s="16"/>
      <c r="BG2006" s="16"/>
      <c r="BH2006" s="16"/>
      <c r="BI2006" s="16"/>
      <c r="BJ2006" s="16"/>
      <c r="BK2006" s="16"/>
    </row>
    <row r="2007" spans="46:63" x14ac:dyDescent="0.2">
      <c r="AT2007" s="16"/>
      <c r="AU2007" s="16"/>
      <c r="AV2007" s="16"/>
      <c r="AW2007" s="16"/>
      <c r="AX2007" s="16"/>
      <c r="AY2007" s="16"/>
      <c r="AZ2007" s="16"/>
      <c r="BA2007" s="16"/>
      <c r="BB2007" s="16"/>
      <c r="BC2007" s="16"/>
      <c r="BD2007" s="16"/>
      <c r="BE2007" s="16"/>
      <c r="BF2007" s="16"/>
      <c r="BG2007" s="16"/>
      <c r="BH2007" s="16"/>
      <c r="BI2007" s="16"/>
      <c r="BJ2007" s="16"/>
      <c r="BK2007" s="16"/>
    </row>
    <row r="2008" spans="46:63" x14ac:dyDescent="0.2">
      <c r="AT2008" s="16"/>
      <c r="AU2008" s="16"/>
      <c r="AV2008" s="16"/>
      <c r="AW2008" s="16"/>
      <c r="AX2008" s="16"/>
      <c r="AY2008" s="16"/>
      <c r="AZ2008" s="16"/>
      <c r="BA2008" s="16"/>
      <c r="BB2008" s="16"/>
      <c r="BC2008" s="16"/>
      <c r="BD2008" s="16"/>
      <c r="BE2008" s="16"/>
      <c r="BF2008" s="16"/>
      <c r="BG2008" s="16"/>
      <c r="BH2008" s="16"/>
      <c r="BI2008" s="16"/>
      <c r="BJ2008" s="16"/>
      <c r="BK2008" s="16"/>
    </row>
    <row r="2009" spans="46:63" x14ac:dyDescent="0.2">
      <c r="AT2009" s="16"/>
      <c r="AU2009" s="16"/>
      <c r="AV2009" s="16"/>
      <c r="AW2009" s="16"/>
      <c r="AX2009" s="16"/>
      <c r="AY2009" s="16"/>
      <c r="AZ2009" s="16"/>
      <c r="BA2009" s="16"/>
      <c r="BB2009" s="16"/>
      <c r="BC2009" s="16"/>
      <c r="BD2009" s="16"/>
      <c r="BE2009" s="16"/>
      <c r="BF2009" s="16"/>
      <c r="BG2009" s="16"/>
      <c r="BH2009" s="16"/>
      <c r="BI2009" s="16"/>
      <c r="BJ2009" s="16"/>
      <c r="BK2009" s="16"/>
    </row>
    <row r="2010" spans="46:63" x14ac:dyDescent="0.2">
      <c r="AT2010" s="16"/>
      <c r="AU2010" s="16"/>
      <c r="AV2010" s="16"/>
      <c r="AW2010" s="16"/>
      <c r="AX2010" s="16"/>
      <c r="AY2010" s="16"/>
      <c r="AZ2010" s="16"/>
      <c r="BA2010" s="16"/>
      <c r="BB2010" s="16"/>
      <c r="BC2010" s="16"/>
      <c r="BD2010" s="16"/>
      <c r="BE2010" s="16"/>
      <c r="BF2010" s="16"/>
      <c r="BG2010" s="16"/>
      <c r="BH2010" s="16"/>
      <c r="BI2010" s="16"/>
      <c r="BJ2010" s="16"/>
      <c r="BK2010" s="16"/>
    </row>
    <row r="2011" spans="46:63" x14ac:dyDescent="0.2">
      <c r="AT2011" s="16"/>
      <c r="AU2011" s="16"/>
      <c r="AV2011" s="16"/>
      <c r="AW2011" s="16"/>
      <c r="AX2011" s="16"/>
      <c r="AY2011" s="16"/>
      <c r="AZ2011" s="16"/>
      <c r="BA2011" s="16"/>
      <c r="BB2011" s="16"/>
      <c r="BC2011" s="16"/>
      <c r="BD2011" s="16"/>
      <c r="BE2011" s="16"/>
      <c r="BF2011" s="16"/>
      <c r="BG2011" s="16"/>
      <c r="BH2011" s="16"/>
      <c r="BI2011" s="16"/>
      <c r="BJ2011" s="16"/>
      <c r="BK2011" s="16"/>
    </row>
    <row r="2012" spans="46:63" x14ac:dyDescent="0.2">
      <c r="AT2012" s="16"/>
      <c r="AU2012" s="16"/>
      <c r="AV2012" s="16"/>
      <c r="AW2012" s="16"/>
      <c r="AX2012" s="16"/>
      <c r="AY2012" s="16"/>
      <c r="AZ2012" s="16"/>
      <c r="BA2012" s="16"/>
      <c r="BB2012" s="16"/>
      <c r="BC2012" s="16"/>
      <c r="BD2012" s="16"/>
      <c r="BE2012" s="16"/>
      <c r="BF2012" s="16"/>
      <c r="BG2012" s="16"/>
      <c r="BH2012" s="16"/>
      <c r="BI2012" s="16"/>
      <c r="BJ2012" s="16"/>
      <c r="BK2012" s="16"/>
    </row>
    <row r="2013" spans="46:63" x14ac:dyDescent="0.2">
      <c r="AT2013" s="16"/>
      <c r="AU2013" s="16"/>
      <c r="AV2013" s="16"/>
      <c r="AW2013" s="16"/>
      <c r="AX2013" s="16"/>
      <c r="AY2013" s="16"/>
      <c r="AZ2013" s="16"/>
      <c r="BA2013" s="16"/>
      <c r="BB2013" s="16"/>
      <c r="BC2013" s="16"/>
      <c r="BD2013" s="16"/>
      <c r="BE2013" s="16"/>
      <c r="BF2013" s="16"/>
      <c r="BG2013" s="16"/>
      <c r="BH2013" s="16"/>
      <c r="BI2013" s="16"/>
      <c r="BJ2013" s="16"/>
      <c r="BK2013" s="16"/>
    </row>
    <row r="2014" spans="46:63" x14ac:dyDescent="0.2">
      <c r="AT2014" s="16"/>
      <c r="AU2014" s="16"/>
      <c r="AV2014" s="16"/>
      <c r="AW2014" s="16"/>
      <c r="AX2014" s="16"/>
      <c r="AY2014" s="16"/>
      <c r="AZ2014" s="16"/>
      <c r="BA2014" s="16"/>
      <c r="BB2014" s="16"/>
      <c r="BC2014" s="16"/>
      <c r="BD2014" s="16"/>
      <c r="BE2014" s="16"/>
      <c r="BF2014" s="16"/>
      <c r="BG2014" s="16"/>
      <c r="BH2014" s="16"/>
      <c r="BI2014" s="16"/>
      <c r="BJ2014" s="16"/>
      <c r="BK2014" s="16"/>
    </row>
    <row r="2015" spans="46:63" x14ac:dyDescent="0.2">
      <c r="AT2015" s="16"/>
      <c r="AU2015" s="16"/>
      <c r="AV2015" s="16"/>
      <c r="AW2015" s="16"/>
      <c r="AX2015" s="16"/>
      <c r="AY2015" s="16"/>
      <c r="AZ2015" s="16"/>
      <c r="BA2015" s="16"/>
      <c r="BB2015" s="16"/>
      <c r="BC2015" s="16"/>
      <c r="BD2015" s="16"/>
      <c r="BE2015" s="16"/>
      <c r="BF2015" s="16"/>
      <c r="BG2015" s="16"/>
      <c r="BH2015" s="16"/>
      <c r="BI2015" s="16"/>
      <c r="BJ2015" s="16"/>
      <c r="BK2015" s="16"/>
    </row>
    <row r="2016" spans="46:63" x14ac:dyDescent="0.2">
      <c r="AT2016" s="16"/>
      <c r="AU2016" s="16"/>
      <c r="AV2016" s="16"/>
      <c r="AW2016" s="16"/>
      <c r="AX2016" s="16"/>
      <c r="AY2016" s="16"/>
      <c r="AZ2016" s="16"/>
      <c r="BA2016" s="16"/>
      <c r="BB2016" s="16"/>
      <c r="BC2016" s="16"/>
      <c r="BD2016" s="16"/>
      <c r="BE2016" s="16"/>
      <c r="BF2016" s="16"/>
      <c r="BG2016" s="16"/>
      <c r="BH2016" s="16"/>
      <c r="BI2016" s="16"/>
      <c r="BJ2016" s="16"/>
      <c r="BK2016" s="16"/>
    </row>
    <row r="2017" spans="46:63" x14ac:dyDescent="0.2">
      <c r="AT2017" s="16"/>
      <c r="AU2017" s="16"/>
      <c r="AV2017" s="16"/>
      <c r="AW2017" s="16"/>
      <c r="AX2017" s="16"/>
      <c r="AY2017" s="16"/>
      <c r="AZ2017" s="16"/>
      <c r="BA2017" s="16"/>
      <c r="BB2017" s="16"/>
      <c r="BC2017" s="16"/>
      <c r="BD2017" s="16"/>
      <c r="BE2017" s="16"/>
      <c r="BF2017" s="16"/>
      <c r="BG2017" s="16"/>
      <c r="BH2017" s="16"/>
      <c r="BI2017" s="16"/>
      <c r="BJ2017" s="16"/>
      <c r="BK2017" s="16"/>
    </row>
    <row r="2018" spans="46:63" x14ac:dyDescent="0.2">
      <c r="AT2018" s="16"/>
      <c r="AU2018" s="16"/>
      <c r="AV2018" s="16"/>
      <c r="AW2018" s="16"/>
      <c r="AX2018" s="16"/>
      <c r="AY2018" s="16"/>
      <c r="AZ2018" s="16"/>
      <c r="BA2018" s="16"/>
      <c r="BB2018" s="16"/>
      <c r="BC2018" s="16"/>
      <c r="BD2018" s="16"/>
      <c r="BE2018" s="16"/>
      <c r="BF2018" s="16"/>
      <c r="BG2018" s="16"/>
      <c r="BH2018" s="16"/>
      <c r="BI2018" s="16"/>
      <c r="BJ2018" s="16"/>
      <c r="BK2018" s="16"/>
    </row>
    <row r="2019" spans="46:63" x14ac:dyDescent="0.2">
      <c r="AT2019" s="16"/>
      <c r="AU2019" s="16"/>
      <c r="AV2019" s="16"/>
      <c r="AW2019" s="16"/>
      <c r="AX2019" s="16"/>
      <c r="AY2019" s="16"/>
      <c r="AZ2019" s="16"/>
      <c r="BA2019" s="16"/>
      <c r="BB2019" s="16"/>
      <c r="BC2019" s="16"/>
      <c r="BD2019" s="16"/>
      <c r="BE2019" s="16"/>
      <c r="BF2019" s="16"/>
      <c r="BG2019" s="16"/>
      <c r="BH2019" s="16"/>
      <c r="BI2019" s="16"/>
      <c r="BJ2019" s="16"/>
      <c r="BK2019" s="16"/>
    </row>
    <row r="2020" spans="46:63" x14ac:dyDescent="0.2">
      <c r="AT2020" s="16"/>
      <c r="AU2020" s="16"/>
      <c r="AV2020" s="16"/>
      <c r="AW2020" s="16"/>
      <c r="AX2020" s="16"/>
      <c r="AY2020" s="16"/>
      <c r="AZ2020" s="16"/>
      <c r="BA2020" s="16"/>
      <c r="BB2020" s="16"/>
      <c r="BC2020" s="16"/>
      <c r="BD2020" s="16"/>
      <c r="BE2020" s="16"/>
      <c r="BF2020" s="16"/>
      <c r="BG2020" s="16"/>
      <c r="BH2020" s="16"/>
      <c r="BI2020" s="16"/>
      <c r="BJ2020" s="16"/>
      <c r="BK2020" s="16"/>
    </row>
    <row r="2021" spans="46:63" x14ac:dyDescent="0.2">
      <c r="AT2021" s="16"/>
      <c r="AU2021" s="16"/>
      <c r="AV2021" s="16"/>
      <c r="AW2021" s="16"/>
      <c r="AX2021" s="16"/>
      <c r="AY2021" s="16"/>
      <c r="AZ2021" s="16"/>
      <c r="BA2021" s="16"/>
      <c r="BB2021" s="16"/>
      <c r="BC2021" s="16"/>
      <c r="BD2021" s="16"/>
      <c r="BE2021" s="16"/>
      <c r="BF2021" s="16"/>
      <c r="BG2021" s="16"/>
      <c r="BH2021" s="16"/>
      <c r="BI2021" s="16"/>
      <c r="BJ2021" s="16"/>
      <c r="BK2021" s="16"/>
    </row>
    <row r="2022" spans="46:63" x14ac:dyDescent="0.2">
      <c r="AT2022" s="16"/>
      <c r="AU2022" s="16"/>
      <c r="AV2022" s="16"/>
      <c r="AW2022" s="16"/>
      <c r="AX2022" s="16"/>
      <c r="AY2022" s="16"/>
      <c r="AZ2022" s="16"/>
      <c r="BA2022" s="16"/>
      <c r="BB2022" s="16"/>
      <c r="BC2022" s="16"/>
      <c r="BD2022" s="16"/>
      <c r="BE2022" s="16"/>
      <c r="BF2022" s="16"/>
      <c r="BG2022" s="16"/>
      <c r="BH2022" s="16"/>
      <c r="BI2022" s="16"/>
      <c r="BJ2022" s="16"/>
      <c r="BK2022" s="16"/>
    </row>
    <row r="2023" spans="46:63" x14ac:dyDescent="0.2">
      <c r="AT2023" s="16"/>
      <c r="AU2023" s="16"/>
      <c r="AV2023" s="16"/>
      <c r="AW2023" s="16"/>
      <c r="AX2023" s="16"/>
      <c r="AY2023" s="16"/>
      <c r="AZ2023" s="16"/>
      <c r="BA2023" s="16"/>
      <c r="BB2023" s="16"/>
      <c r="BC2023" s="16"/>
      <c r="BD2023" s="16"/>
      <c r="BE2023" s="16"/>
      <c r="BF2023" s="16"/>
      <c r="BG2023" s="16"/>
      <c r="BH2023" s="16"/>
      <c r="BI2023" s="16"/>
      <c r="BJ2023" s="16"/>
      <c r="BK2023" s="16"/>
    </row>
    <row r="2024" spans="46:63" x14ac:dyDescent="0.2">
      <c r="AT2024" s="16"/>
      <c r="AU2024" s="16"/>
      <c r="AV2024" s="16"/>
      <c r="AW2024" s="16"/>
      <c r="AX2024" s="16"/>
      <c r="AY2024" s="16"/>
      <c r="AZ2024" s="16"/>
      <c r="BA2024" s="16"/>
      <c r="BB2024" s="16"/>
      <c r="BC2024" s="16"/>
      <c r="BD2024" s="16"/>
      <c r="BE2024" s="16"/>
      <c r="BF2024" s="16"/>
      <c r="BG2024" s="16"/>
      <c r="BH2024" s="16"/>
      <c r="BI2024" s="16"/>
      <c r="BJ2024" s="16"/>
      <c r="BK2024" s="16"/>
    </row>
    <row r="2025" spans="46:63" x14ac:dyDescent="0.2">
      <c r="AT2025" s="16"/>
      <c r="AU2025" s="16"/>
      <c r="AV2025" s="16"/>
      <c r="AW2025" s="16"/>
      <c r="AX2025" s="16"/>
      <c r="AY2025" s="16"/>
      <c r="AZ2025" s="16"/>
      <c r="BA2025" s="16"/>
      <c r="BB2025" s="16"/>
      <c r="BC2025" s="16"/>
      <c r="BD2025" s="16"/>
      <c r="BE2025" s="16"/>
      <c r="BF2025" s="16"/>
      <c r="BG2025" s="16"/>
      <c r="BH2025" s="16"/>
      <c r="BI2025" s="16"/>
      <c r="BJ2025" s="16"/>
      <c r="BK2025" s="16"/>
    </row>
    <row r="2026" spans="46:63" x14ac:dyDescent="0.2">
      <c r="AT2026" s="16"/>
      <c r="AU2026" s="16"/>
      <c r="AV2026" s="16"/>
      <c r="AW2026" s="16"/>
      <c r="AX2026" s="16"/>
      <c r="AY2026" s="16"/>
      <c r="AZ2026" s="16"/>
      <c r="BA2026" s="16"/>
      <c r="BB2026" s="16"/>
      <c r="BC2026" s="16"/>
      <c r="BD2026" s="16"/>
      <c r="BE2026" s="16"/>
      <c r="BF2026" s="16"/>
      <c r="BG2026" s="16"/>
      <c r="BH2026" s="16"/>
      <c r="BI2026" s="16"/>
      <c r="BJ2026" s="16"/>
      <c r="BK2026" s="16"/>
    </row>
    <row r="2027" spans="46:63" x14ac:dyDescent="0.2">
      <c r="AT2027" s="16"/>
      <c r="AU2027" s="16"/>
      <c r="AV2027" s="16"/>
      <c r="AW2027" s="16"/>
      <c r="AX2027" s="16"/>
      <c r="AY2027" s="16"/>
      <c r="AZ2027" s="16"/>
      <c r="BA2027" s="16"/>
      <c r="BB2027" s="16"/>
      <c r="BC2027" s="16"/>
      <c r="BD2027" s="16"/>
      <c r="BE2027" s="16"/>
      <c r="BF2027" s="16"/>
      <c r="BG2027" s="16"/>
      <c r="BH2027" s="16"/>
      <c r="BI2027" s="16"/>
      <c r="BJ2027" s="16"/>
      <c r="BK2027" s="16"/>
    </row>
    <row r="2028" spans="46:63" x14ac:dyDescent="0.2">
      <c r="AT2028" s="16"/>
      <c r="AU2028" s="16"/>
      <c r="AV2028" s="16"/>
      <c r="AW2028" s="16"/>
      <c r="AX2028" s="16"/>
      <c r="AY2028" s="16"/>
      <c r="AZ2028" s="16"/>
      <c r="BA2028" s="16"/>
      <c r="BB2028" s="16"/>
      <c r="BC2028" s="16"/>
      <c r="BD2028" s="16"/>
      <c r="BE2028" s="16"/>
      <c r="BF2028" s="16"/>
      <c r="BG2028" s="16"/>
      <c r="BH2028" s="16"/>
      <c r="BI2028" s="16"/>
      <c r="BJ2028" s="16"/>
      <c r="BK2028" s="16"/>
    </row>
    <row r="2029" spans="46:63" x14ac:dyDescent="0.2">
      <c r="AT2029" s="16"/>
      <c r="AU2029" s="16"/>
      <c r="AV2029" s="16"/>
      <c r="AW2029" s="16"/>
      <c r="AX2029" s="16"/>
      <c r="AY2029" s="16"/>
      <c r="AZ2029" s="16"/>
      <c r="BA2029" s="16"/>
      <c r="BB2029" s="16"/>
      <c r="BC2029" s="16"/>
      <c r="BD2029" s="16"/>
      <c r="BE2029" s="16"/>
      <c r="BF2029" s="16"/>
      <c r="BG2029" s="16"/>
      <c r="BH2029" s="16"/>
      <c r="BI2029" s="16"/>
      <c r="BJ2029" s="16"/>
      <c r="BK2029" s="16"/>
    </row>
    <row r="2030" spans="46:63" x14ac:dyDescent="0.2">
      <c r="AT2030" s="16"/>
      <c r="AU2030" s="16"/>
      <c r="AV2030" s="16"/>
      <c r="AW2030" s="16"/>
      <c r="AX2030" s="16"/>
      <c r="AY2030" s="16"/>
      <c r="AZ2030" s="16"/>
      <c r="BA2030" s="16"/>
      <c r="BB2030" s="16"/>
      <c r="BC2030" s="16"/>
      <c r="BD2030" s="16"/>
      <c r="BE2030" s="16"/>
      <c r="BF2030" s="16"/>
      <c r="BG2030" s="16"/>
      <c r="BH2030" s="16"/>
      <c r="BI2030" s="16"/>
      <c r="BJ2030" s="16"/>
      <c r="BK2030" s="16"/>
    </row>
    <row r="2031" spans="46:63" x14ac:dyDescent="0.2">
      <c r="AT2031" s="16"/>
      <c r="AU2031" s="16"/>
      <c r="AV2031" s="16"/>
      <c r="AW2031" s="16"/>
      <c r="AX2031" s="16"/>
      <c r="AY2031" s="16"/>
      <c r="AZ2031" s="16"/>
      <c r="BA2031" s="16"/>
      <c r="BB2031" s="16"/>
      <c r="BC2031" s="16"/>
      <c r="BD2031" s="16"/>
      <c r="BE2031" s="16"/>
      <c r="BF2031" s="16"/>
      <c r="BG2031" s="16"/>
      <c r="BH2031" s="16"/>
      <c r="BI2031" s="16"/>
      <c r="BJ2031" s="16"/>
      <c r="BK2031" s="16"/>
    </row>
    <row r="2032" spans="46:63" x14ac:dyDescent="0.2">
      <c r="AT2032" s="16"/>
      <c r="AU2032" s="16"/>
      <c r="AV2032" s="16"/>
      <c r="AW2032" s="16"/>
      <c r="AX2032" s="16"/>
      <c r="AY2032" s="16"/>
      <c r="AZ2032" s="16"/>
      <c r="BA2032" s="16"/>
      <c r="BB2032" s="16"/>
      <c r="BC2032" s="16"/>
      <c r="BD2032" s="16"/>
      <c r="BE2032" s="16"/>
      <c r="BF2032" s="16"/>
      <c r="BG2032" s="16"/>
      <c r="BH2032" s="16"/>
      <c r="BI2032" s="16"/>
      <c r="BJ2032" s="16"/>
      <c r="BK2032" s="16"/>
    </row>
    <row r="2033" spans="46:63" x14ac:dyDescent="0.2">
      <c r="AT2033" s="16"/>
      <c r="AU2033" s="16"/>
      <c r="AV2033" s="16"/>
      <c r="AW2033" s="16"/>
      <c r="AX2033" s="16"/>
      <c r="AY2033" s="16"/>
      <c r="AZ2033" s="16"/>
      <c r="BA2033" s="16"/>
      <c r="BB2033" s="16"/>
      <c r="BC2033" s="16"/>
      <c r="BD2033" s="16"/>
      <c r="BE2033" s="16"/>
      <c r="BF2033" s="16"/>
      <c r="BG2033" s="16"/>
      <c r="BH2033" s="16"/>
      <c r="BI2033" s="16"/>
      <c r="BJ2033" s="16"/>
      <c r="BK2033" s="16"/>
    </row>
    <row r="2034" spans="46:63" x14ac:dyDescent="0.2">
      <c r="AT2034" s="16"/>
      <c r="AU2034" s="16"/>
      <c r="AV2034" s="16"/>
      <c r="AW2034" s="16"/>
      <c r="AX2034" s="16"/>
      <c r="AY2034" s="16"/>
      <c r="AZ2034" s="16"/>
      <c r="BA2034" s="16"/>
      <c r="BB2034" s="16"/>
      <c r="BC2034" s="16"/>
      <c r="BD2034" s="16"/>
      <c r="BE2034" s="16"/>
      <c r="BF2034" s="16"/>
      <c r="BG2034" s="16"/>
      <c r="BH2034" s="16"/>
      <c r="BI2034" s="16"/>
      <c r="BJ2034" s="16"/>
      <c r="BK2034" s="16"/>
    </row>
    <row r="2035" spans="46:63" x14ac:dyDescent="0.2">
      <c r="AT2035" s="16"/>
      <c r="AU2035" s="16"/>
      <c r="AV2035" s="16"/>
      <c r="AW2035" s="16"/>
      <c r="AX2035" s="16"/>
      <c r="AY2035" s="16"/>
      <c r="AZ2035" s="16"/>
      <c r="BA2035" s="16"/>
      <c r="BB2035" s="16"/>
      <c r="BC2035" s="16"/>
      <c r="BD2035" s="16"/>
      <c r="BE2035" s="16"/>
      <c r="BF2035" s="16"/>
      <c r="BG2035" s="16"/>
      <c r="BH2035" s="16"/>
      <c r="BI2035" s="16"/>
      <c r="BJ2035" s="16"/>
      <c r="BK2035" s="16"/>
    </row>
    <row r="2036" spans="46:63" x14ac:dyDescent="0.2">
      <c r="AT2036" s="16"/>
      <c r="AU2036" s="16"/>
      <c r="AV2036" s="16"/>
      <c r="AW2036" s="16"/>
      <c r="AX2036" s="16"/>
      <c r="AY2036" s="16"/>
      <c r="AZ2036" s="16"/>
      <c r="BA2036" s="16"/>
      <c r="BB2036" s="16"/>
      <c r="BC2036" s="16"/>
      <c r="BD2036" s="16"/>
      <c r="BE2036" s="16"/>
      <c r="BF2036" s="16"/>
      <c r="BG2036" s="16"/>
      <c r="BH2036" s="16"/>
      <c r="BI2036" s="16"/>
      <c r="BJ2036" s="16"/>
      <c r="BK2036" s="16"/>
    </row>
    <row r="2037" spans="46:63" x14ac:dyDescent="0.2">
      <c r="AT2037" s="16"/>
      <c r="AU2037" s="16"/>
      <c r="AV2037" s="16"/>
      <c r="AW2037" s="16"/>
      <c r="AX2037" s="16"/>
      <c r="AY2037" s="16"/>
      <c r="AZ2037" s="16"/>
      <c r="BA2037" s="16"/>
      <c r="BB2037" s="16"/>
      <c r="BC2037" s="16"/>
      <c r="BD2037" s="16"/>
      <c r="BE2037" s="16"/>
      <c r="BF2037" s="16"/>
      <c r="BG2037" s="16"/>
      <c r="BH2037" s="16"/>
      <c r="BI2037" s="16"/>
      <c r="BJ2037" s="16"/>
      <c r="BK2037" s="16"/>
    </row>
    <row r="2038" spans="46:63" x14ac:dyDescent="0.2">
      <c r="AT2038" s="16"/>
      <c r="AU2038" s="16"/>
      <c r="AV2038" s="16"/>
      <c r="AW2038" s="16"/>
      <c r="AX2038" s="16"/>
      <c r="AY2038" s="16"/>
      <c r="AZ2038" s="16"/>
      <c r="BA2038" s="16"/>
      <c r="BB2038" s="16"/>
      <c r="BC2038" s="16"/>
      <c r="BD2038" s="16"/>
      <c r="BE2038" s="16"/>
      <c r="BF2038" s="16"/>
      <c r="BG2038" s="16"/>
      <c r="BH2038" s="16"/>
      <c r="BI2038" s="16"/>
      <c r="BJ2038" s="16"/>
      <c r="BK2038" s="16"/>
    </row>
    <row r="2039" spans="46:63" x14ac:dyDescent="0.2">
      <c r="AT2039" s="16"/>
      <c r="AU2039" s="16"/>
      <c r="AV2039" s="16"/>
      <c r="AW2039" s="16"/>
      <c r="AX2039" s="16"/>
      <c r="AY2039" s="16"/>
      <c r="AZ2039" s="16"/>
      <c r="BA2039" s="16"/>
      <c r="BB2039" s="16"/>
      <c r="BC2039" s="16"/>
      <c r="BD2039" s="16"/>
      <c r="BE2039" s="16"/>
      <c r="BF2039" s="16"/>
      <c r="BG2039" s="16"/>
      <c r="BH2039" s="16"/>
      <c r="BI2039" s="16"/>
      <c r="BJ2039" s="16"/>
      <c r="BK2039" s="16"/>
    </row>
    <row r="2040" spans="46:63" x14ac:dyDescent="0.2">
      <c r="AT2040" s="16"/>
      <c r="AU2040" s="16"/>
      <c r="AV2040" s="16"/>
      <c r="AW2040" s="16"/>
      <c r="AX2040" s="16"/>
      <c r="AY2040" s="16"/>
      <c r="AZ2040" s="16"/>
      <c r="BA2040" s="16"/>
      <c r="BB2040" s="16"/>
      <c r="BC2040" s="16"/>
      <c r="BD2040" s="16"/>
      <c r="BE2040" s="16"/>
      <c r="BF2040" s="16"/>
      <c r="BG2040" s="16"/>
      <c r="BH2040" s="16"/>
      <c r="BI2040" s="16"/>
      <c r="BJ2040" s="16"/>
      <c r="BK2040" s="16"/>
    </row>
    <row r="2041" spans="46:63" x14ac:dyDescent="0.2">
      <c r="AT2041" s="16"/>
      <c r="AU2041" s="16"/>
      <c r="AV2041" s="16"/>
      <c r="AW2041" s="16"/>
      <c r="AX2041" s="16"/>
      <c r="AY2041" s="16"/>
      <c r="AZ2041" s="16"/>
      <c r="BA2041" s="16"/>
      <c r="BB2041" s="16"/>
      <c r="BC2041" s="16"/>
      <c r="BD2041" s="16"/>
      <c r="BE2041" s="16"/>
      <c r="BF2041" s="16"/>
      <c r="BG2041" s="16"/>
      <c r="BH2041" s="16"/>
      <c r="BI2041" s="16"/>
      <c r="BJ2041" s="16"/>
      <c r="BK2041" s="16"/>
    </row>
    <row r="2042" spans="46:63" x14ac:dyDescent="0.2">
      <c r="AT2042" s="16"/>
      <c r="AU2042" s="16"/>
      <c r="AV2042" s="16"/>
      <c r="AW2042" s="16"/>
      <c r="AX2042" s="16"/>
      <c r="AY2042" s="16"/>
      <c r="AZ2042" s="16"/>
      <c r="BA2042" s="16"/>
      <c r="BB2042" s="16"/>
      <c r="BC2042" s="16"/>
      <c r="BD2042" s="16"/>
      <c r="BE2042" s="16"/>
      <c r="BF2042" s="16"/>
      <c r="BG2042" s="16"/>
      <c r="BH2042" s="16"/>
      <c r="BI2042" s="16"/>
      <c r="BJ2042" s="16"/>
      <c r="BK2042" s="16"/>
    </row>
    <row r="2043" spans="46:63" x14ac:dyDescent="0.2">
      <c r="AT2043" s="16"/>
      <c r="AU2043" s="16"/>
      <c r="AV2043" s="16"/>
      <c r="AW2043" s="16"/>
      <c r="AX2043" s="16"/>
      <c r="AY2043" s="16"/>
      <c r="AZ2043" s="16"/>
      <c r="BA2043" s="16"/>
      <c r="BB2043" s="16"/>
      <c r="BC2043" s="16"/>
      <c r="BD2043" s="16"/>
      <c r="BE2043" s="16"/>
      <c r="BF2043" s="16"/>
      <c r="BG2043" s="16"/>
      <c r="BH2043" s="16"/>
      <c r="BI2043" s="16"/>
      <c r="BJ2043" s="16"/>
      <c r="BK2043" s="16"/>
    </row>
    <row r="2044" spans="46:63" x14ac:dyDescent="0.2">
      <c r="AT2044" s="16"/>
      <c r="AU2044" s="16"/>
      <c r="AV2044" s="16"/>
      <c r="AW2044" s="16"/>
      <c r="AX2044" s="16"/>
      <c r="AY2044" s="16"/>
      <c r="AZ2044" s="16"/>
      <c r="BA2044" s="16"/>
      <c r="BB2044" s="16"/>
      <c r="BC2044" s="16"/>
      <c r="BD2044" s="16"/>
      <c r="BE2044" s="16"/>
      <c r="BF2044" s="16"/>
      <c r="BG2044" s="16"/>
      <c r="BH2044" s="16"/>
      <c r="BI2044" s="16"/>
      <c r="BJ2044" s="16"/>
      <c r="BK2044" s="16"/>
    </row>
    <row r="2045" spans="46:63" x14ac:dyDescent="0.2">
      <c r="AT2045" s="16"/>
      <c r="AU2045" s="16"/>
      <c r="AV2045" s="16"/>
      <c r="AW2045" s="16"/>
      <c r="AX2045" s="16"/>
      <c r="AY2045" s="16"/>
      <c r="AZ2045" s="16"/>
      <c r="BA2045" s="16"/>
      <c r="BB2045" s="16"/>
      <c r="BC2045" s="16"/>
      <c r="BD2045" s="16"/>
      <c r="BE2045" s="16"/>
      <c r="BF2045" s="16"/>
      <c r="BG2045" s="16"/>
      <c r="BH2045" s="16"/>
      <c r="BI2045" s="16"/>
      <c r="BJ2045" s="16"/>
      <c r="BK2045" s="16"/>
    </row>
    <row r="2046" spans="46:63" x14ac:dyDescent="0.2">
      <c r="AT2046" s="16"/>
      <c r="AU2046" s="16"/>
      <c r="AV2046" s="16"/>
      <c r="AW2046" s="16"/>
      <c r="AX2046" s="16"/>
      <c r="AY2046" s="16"/>
      <c r="AZ2046" s="16"/>
      <c r="BA2046" s="16"/>
      <c r="BB2046" s="16"/>
      <c r="BC2046" s="16"/>
      <c r="BD2046" s="16"/>
      <c r="BE2046" s="16"/>
      <c r="BF2046" s="16"/>
      <c r="BG2046" s="16"/>
      <c r="BH2046" s="16"/>
      <c r="BI2046" s="16"/>
      <c r="BJ2046" s="16"/>
      <c r="BK2046" s="16"/>
    </row>
    <row r="2047" spans="46:63" x14ac:dyDescent="0.2">
      <c r="AT2047" s="16"/>
      <c r="AU2047" s="16"/>
      <c r="AV2047" s="16"/>
      <c r="AW2047" s="16"/>
      <c r="AX2047" s="16"/>
      <c r="AY2047" s="16"/>
      <c r="AZ2047" s="16"/>
      <c r="BA2047" s="16"/>
      <c r="BB2047" s="16"/>
      <c r="BC2047" s="16"/>
      <c r="BD2047" s="16"/>
      <c r="BE2047" s="16"/>
      <c r="BF2047" s="16"/>
      <c r="BG2047" s="16"/>
      <c r="BH2047" s="16"/>
      <c r="BI2047" s="16"/>
      <c r="BJ2047" s="16"/>
      <c r="BK2047" s="16"/>
    </row>
    <row r="2048" spans="46:63" x14ac:dyDescent="0.2">
      <c r="AT2048" s="16"/>
      <c r="AU2048" s="16"/>
      <c r="AV2048" s="16"/>
      <c r="AW2048" s="16"/>
      <c r="AX2048" s="16"/>
      <c r="AY2048" s="16"/>
      <c r="AZ2048" s="16"/>
      <c r="BA2048" s="16"/>
      <c r="BB2048" s="16"/>
      <c r="BC2048" s="16"/>
      <c r="BD2048" s="16"/>
      <c r="BE2048" s="16"/>
      <c r="BF2048" s="16"/>
      <c r="BG2048" s="16"/>
      <c r="BH2048" s="16"/>
      <c r="BI2048" s="16"/>
      <c r="BJ2048" s="16"/>
      <c r="BK2048" s="16"/>
    </row>
    <row r="2049" spans="46:63" x14ac:dyDescent="0.2">
      <c r="AT2049" s="16"/>
      <c r="AU2049" s="16"/>
      <c r="AV2049" s="16"/>
      <c r="AW2049" s="16"/>
      <c r="AX2049" s="16"/>
      <c r="AY2049" s="16"/>
      <c r="AZ2049" s="16"/>
      <c r="BA2049" s="16"/>
      <c r="BB2049" s="16"/>
      <c r="BC2049" s="16"/>
      <c r="BD2049" s="16"/>
      <c r="BE2049" s="16"/>
      <c r="BF2049" s="16"/>
      <c r="BG2049" s="16"/>
      <c r="BH2049" s="16"/>
      <c r="BI2049" s="16"/>
      <c r="BJ2049" s="16"/>
      <c r="BK2049" s="16"/>
    </row>
    <row r="2050" spans="46:63" x14ac:dyDescent="0.2">
      <c r="AT2050" s="16"/>
      <c r="AU2050" s="16"/>
      <c r="AV2050" s="16"/>
      <c r="AW2050" s="16"/>
      <c r="AX2050" s="16"/>
      <c r="AY2050" s="16"/>
      <c r="AZ2050" s="16"/>
      <c r="BA2050" s="16"/>
      <c r="BB2050" s="16"/>
      <c r="BC2050" s="16"/>
      <c r="BD2050" s="16"/>
      <c r="BE2050" s="16"/>
      <c r="BF2050" s="16"/>
      <c r="BG2050" s="16"/>
      <c r="BH2050" s="16"/>
      <c r="BI2050" s="16"/>
      <c r="BJ2050" s="16"/>
      <c r="BK2050" s="16"/>
    </row>
    <row r="2051" spans="46:63" x14ac:dyDescent="0.2">
      <c r="AT2051" s="16"/>
      <c r="AU2051" s="16"/>
      <c r="AV2051" s="16"/>
      <c r="AW2051" s="16"/>
      <c r="AX2051" s="16"/>
      <c r="AY2051" s="16"/>
      <c r="AZ2051" s="16"/>
      <c r="BA2051" s="16"/>
      <c r="BB2051" s="16"/>
      <c r="BC2051" s="16"/>
      <c r="BD2051" s="16"/>
      <c r="BE2051" s="16"/>
      <c r="BF2051" s="16"/>
      <c r="BG2051" s="16"/>
      <c r="BH2051" s="16"/>
      <c r="BI2051" s="16"/>
      <c r="BJ2051" s="16"/>
      <c r="BK2051" s="16"/>
    </row>
    <row r="2052" spans="46:63" x14ac:dyDescent="0.2">
      <c r="AT2052" s="16"/>
      <c r="AU2052" s="16"/>
      <c r="AV2052" s="16"/>
      <c r="AW2052" s="16"/>
      <c r="AX2052" s="16"/>
      <c r="AY2052" s="16"/>
      <c r="AZ2052" s="16"/>
      <c r="BA2052" s="16"/>
      <c r="BB2052" s="16"/>
      <c r="BC2052" s="16"/>
      <c r="BD2052" s="16"/>
      <c r="BE2052" s="16"/>
      <c r="BF2052" s="16"/>
      <c r="BG2052" s="16"/>
      <c r="BH2052" s="16"/>
      <c r="BI2052" s="16"/>
      <c r="BJ2052" s="16"/>
      <c r="BK2052" s="16"/>
    </row>
    <row r="2053" spans="46:63" x14ac:dyDescent="0.2">
      <c r="AT2053" s="16"/>
      <c r="AU2053" s="16"/>
      <c r="AV2053" s="16"/>
      <c r="AW2053" s="16"/>
      <c r="AX2053" s="16"/>
      <c r="AY2053" s="16"/>
      <c r="AZ2053" s="16"/>
      <c r="BA2053" s="16"/>
      <c r="BB2053" s="16"/>
      <c r="BC2053" s="16"/>
      <c r="BD2053" s="16"/>
      <c r="BE2053" s="16"/>
      <c r="BF2053" s="16"/>
      <c r="BG2053" s="16"/>
      <c r="BH2053" s="16"/>
      <c r="BI2053" s="16"/>
      <c r="BJ2053" s="16"/>
      <c r="BK2053" s="16"/>
    </row>
    <row r="2054" spans="46:63" x14ac:dyDescent="0.2">
      <c r="AT2054" s="16"/>
      <c r="AU2054" s="16"/>
      <c r="AV2054" s="16"/>
      <c r="AW2054" s="16"/>
      <c r="AX2054" s="16"/>
      <c r="AY2054" s="16"/>
      <c r="AZ2054" s="16"/>
      <c r="BA2054" s="16"/>
      <c r="BB2054" s="16"/>
      <c r="BC2054" s="16"/>
      <c r="BD2054" s="16"/>
      <c r="BE2054" s="16"/>
      <c r="BF2054" s="16"/>
      <c r="BG2054" s="16"/>
      <c r="BH2054" s="16"/>
      <c r="BI2054" s="16"/>
      <c r="BJ2054" s="16"/>
      <c r="BK2054" s="16"/>
    </row>
    <row r="2055" spans="46:63" x14ac:dyDescent="0.2">
      <c r="AT2055" s="16"/>
      <c r="AU2055" s="16"/>
      <c r="AV2055" s="16"/>
      <c r="AW2055" s="16"/>
      <c r="AX2055" s="16"/>
      <c r="AY2055" s="16"/>
      <c r="AZ2055" s="16"/>
      <c r="BA2055" s="16"/>
      <c r="BB2055" s="16"/>
      <c r="BC2055" s="16"/>
      <c r="BD2055" s="16"/>
      <c r="BE2055" s="16"/>
      <c r="BF2055" s="16"/>
      <c r="BG2055" s="16"/>
      <c r="BH2055" s="16"/>
      <c r="BI2055" s="16"/>
      <c r="BJ2055" s="16"/>
      <c r="BK2055" s="16"/>
    </row>
    <row r="2056" spans="46:63" x14ac:dyDescent="0.2">
      <c r="AT2056" s="16"/>
      <c r="AU2056" s="16"/>
      <c r="AV2056" s="16"/>
      <c r="AW2056" s="16"/>
      <c r="AX2056" s="16"/>
      <c r="AY2056" s="16"/>
      <c r="AZ2056" s="16"/>
      <c r="BA2056" s="16"/>
      <c r="BB2056" s="16"/>
      <c r="BC2056" s="16"/>
      <c r="BD2056" s="16"/>
      <c r="BE2056" s="16"/>
      <c r="BF2056" s="16"/>
      <c r="BG2056" s="16"/>
      <c r="BH2056" s="16"/>
      <c r="BI2056" s="16"/>
      <c r="BJ2056" s="16"/>
      <c r="BK2056" s="16"/>
    </row>
    <row r="2057" spans="46:63" x14ac:dyDescent="0.2">
      <c r="AT2057" s="16"/>
      <c r="AU2057" s="16"/>
      <c r="AV2057" s="16"/>
      <c r="AW2057" s="16"/>
      <c r="AX2057" s="16"/>
      <c r="AY2057" s="16"/>
      <c r="AZ2057" s="16"/>
      <c r="BA2057" s="16"/>
      <c r="BB2057" s="16"/>
      <c r="BC2057" s="16"/>
      <c r="BD2057" s="16"/>
      <c r="BE2057" s="16"/>
      <c r="BF2057" s="16"/>
      <c r="BG2057" s="16"/>
      <c r="BH2057" s="16"/>
      <c r="BI2057" s="16"/>
      <c r="BJ2057" s="16"/>
      <c r="BK2057" s="16"/>
    </row>
    <row r="2058" spans="46:63" x14ac:dyDescent="0.2">
      <c r="AT2058" s="16"/>
      <c r="AU2058" s="16"/>
      <c r="AV2058" s="16"/>
      <c r="AW2058" s="16"/>
      <c r="AX2058" s="16"/>
      <c r="AY2058" s="16"/>
      <c r="AZ2058" s="16"/>
      <c r="BA2058" s="16"/>
      <c r="BB2058" s="16"/>
      <c r="BC2058" s="16"/>
      <c r="BD2058" s="16"/>
      <c r="BE2058" s="16"/>
      <c r="BF2058" s="16"/>
      <c r="BG2058" s="16"/>
      <c r="BH2058" s="16"/>
      <c r="BI2058" s="16"/>
      <c r="BJ2058" s="16"/>
      <c r="BK2058" s="16"/>
    </row>
    <row r="2059" spans="46:63" x14ac:dyDescent="0.2">
      <c r="AT2059" s="16"/>
      <c r="AU2059" s="16"/>
      <c r="AV2059" s="16"/>
      <c r="AW2059" s="16"/>
      <c r="AX2059" s="16"/>
      <c r="AY2059" s="16"/>
      <c r="AZ2059" s="16"/>
      <c r="BA2059" s="16"/>
      <c r="BB2059" s="16"/>
      <c r="BC2059" s="16"/>
      <c r="BD2059" s="16"/>
      <c r="BE2059" s="16"/>
      <c r="BF2059" s="16"/>
      <c r="BG2059" s="16"/>
      <c r="BH2059" s="16"/>
      <c r="BI2059" s="16"/>
      <c r="BJ2059" s="16"/>
      <c r="BK2059" s="16"/>
    </row>
    <row r="2060" spans="46:63" x14ac:dyDescent="0.2">
      <c r="AT2060" s="16"/>
      <c r="AU2060" s="16"/>
      <c r="AV2060" s="16"/>
      <c r="AW2060" s="16"/>
      <c r="AX2060" s="16"/>
      <c r="AY2060" s="16"/>
      <c r="AZ2060" s="16"/>
      <c r="BA2060" s="16"/>
      <c r="BB2060" s="16"/>
      <c r="BC2060" s="16"/>
      <c r="BD2060" s="16"/>
      <c r="BE2060" s="16"/>
      <c r="BF2060" s="16"/>
      <c r="BG2060" s="16"/>
      <c r="BH2060" s="16"/>
      <c r="BI2060" s="16"/>
      <c r="BJ2060" s="16"/>
      <c r="BK2060" s="16"/>
    </row>
    <row r="2061" spans="46:63" x14ac:dyDescent="0.2">
      <c r="AT2061" s="16"/>
      <c r="AU2061" s="16"/>
      <c r="AV2061" s="16"/>
      <c r="AW2061" s="16"/>
      <c r="AX2061" s="16"/>
      <c r="AY2061" s="16"/>
      <c r="AZ2061" s="16"/>
      <c r="BA2061" s="16"/>
      <c r="BB2061" s="16"/>
      <c r="BC2061" s="16"/>
      <c r="BD2061" s="16"/>
      <c r="BE2061" s="16"/>
      <c r="BF2061" s="16"/>
      <c r="BG2061" s="16"/>
      <c r="BH2061" s="16"/>
      <c r="BI2061" s="16"/>
      <c r="BJ2061" s="16"/>
      <c r="BK2061" s="16"/>
    </row>
    <row r="2062" spans="46:63" x14ac:dyDescent="0.2">
      <c r="AT2062" s="16"/>
      <c r="AU2062" s="16"/>
      <c r="AV2062" s="16"/>
      <c r="AW2062" s="16"/>
      <c r="AX2062" s="16"/>
      <c r="AY2062" s="16"/>
      <c r="AZ2062" s="16"/>
      <c r="BA2062" s="16"/>
      <c r="BB2062" s="16"/>
      <c r="BC2062" s="16"/>
      <c r="BD2062" s="16"/>
      <c r="BE2062" s="16"/>
      <c r="BF2062" s="16"/>
      <c r="BG2062" s="16"/>
      <c r="BH2062" s="16"/>
      <c r="BI2062" s="16"/>
      <c r="BJ2062" s="16"/>
      <c r="BK2062" s="16"/>
    </row>
    <row r="2063" spans="46:63" x14ac:dyDescent="0.2">
      <c r="AT2063" s="16"/>
      <c r="AU2063" s="16"/>
      <c r="AV2063" s="16"/>
      <c r="AW2063" s="16"/>
      <c r="AX2063" s="16"/>
      <c r="AY2063" s="16"/>
      <c r="AZ2063" s="16"/>
      <c r="BA2063" s="16"/>
      <c r="BB2063" s="16"/>
      <c r="BC2063" s="16"/>
      <c r="BD2063" s="16"/>
      <c r="BE2063" s="16"/>
      <c r="BF2063" s="16"/>
      <c r="BG2063" s="16"/>
      <c r="BH2063" s="16"/>
      <c r="BI2063" s="16"/>
      <c r="BJ2063" s="16"/>
      <c r="BK2063" s="16"/>
    </row>
    <row r="2064" spans="46:63" x14ac:dyDescent="0.2">
      <c r="AT2064" s="16"/>
      <c r="AU2064" s="16"/>
      <c r="AV2064" s="16"/>
      <c r="AW2064" s="16"/>
      <c r="AX2064" s="16"/>
      <c r="AY2064" s="16"/>
      <c r="AZ2064" s="16"/>
      <c r="BA2064" s="16"/>
      <c r="BB2064" s="16"/>
      <c r="BC2064" s="16"/>
      <c r="BD2064" s="16"/>
      <c r="BE2064" s="16"/>
      <c r="BF2064" s="16"/>
      <c r="BG2064" s="16"/>
      <c r="BH2064" s="16"/>
      <c r="BI2064" s="16"/>
      <c r="BJ2064" s="16"/>
      <c r="BK2064" s="16"/>
    </row>
    <row r="2065" spans="46:63" x14ac:dyDescent="0.2">
      <c r="AT2065" s="16"/>
      <c r="AU2065" s="16"/>
      <c r="AV2065" s="16"/>
      <c r="AW2065" s="16"/>
      <c r="AX2065" s="16"/>
      <c r="AY2065" s="16"/>
      <c r="AZ2065" s="16"/>
      <c r="BA2065" s="16"/>
      <c r="BB2065" s="16"/>
      <c r="BC2065" s="16"/>
      <c r="BD2065" s="16"/>
      <c r="BE2065" s="16"/>
      <c r="BF2065" s="16"/>
      <c r="BG2065" s="16"/>
      <c r="BH2065" s="16"/>
      <c r="BI2065" s="16"/>
      <c r="BJ2065" s="16"/>
      <c r="BK2065" s="16"/>
    </row>
    <row r="2066" spans="46:63" x14ac:dyDescent="0.2">
      <c r="AT2066" s="16"/>
      <c r="AU2066" s="16"/>
      <c r="AV2066" s="16"/>
      <c r="AW2066" s="16"/>
      <c r="AX2066" s="16"/>
      <c r="AY2066" s="16"/>
      <c r="AZ2066" s="16"/>
      <c r="BA2066" s="16"/>
      <c r="BB2066" s="16"/>
      <c r="BC2066" s="16"/>
      <c r="BD2066" s="16"/>
      <c r="BE2066" s="16"/>
      <c r="BF2066" s="16"/>
      <c r="BG2066" s="16"/>
      <c r="BH2066" s="16"/>
      <c r="BI2066" s="16"/>
      <c r="BJ2066" s="16"/>
      <c r="BK2066" s="16"/>
    </row>
    <row r="2067" spans="46:63" x14ac:dyDescent="0.2">
      <c r="AT2067" s="16"/>
      <c r="AU2067" s="16"/>
      <c r="AV2067" s="16"/>
      <c r="AW2067" s="16"/>
      <c r="AX2067" s="16"/>
      <c r="AY2067" s="16"/>
      <c r="AZ2067" s="16"/>
      <c r="BA2067" s="16"/>
      <c r="BB2067" s="16"/>
      <c r="BC2067" s="16"/>
      <c r="BD2067" s="16"/>
      <c r="BE2067" s="16"/>
      <c r="BF2067" s="16"/>
      <c r="BG2067" s="16"/>
      <c r="BH2067" s="16"/>
      <c r="BI2067" s="16"/>
      <c r="BJ2067" s="16"/>
      <c r="BK2067" s="16"/>
    </row>
    <row r="2068" spans="46:63" x14ac:dyDescent="0.2">
      <c r="AT2068" s="16"/>
      <c r="AU2068" s="16"/>
      <c r="AV2068" s="16"/>
      <c r="AW2068" s="16"/>
      <c r="AX2068" s="16"/>
      <c r="AY2068" s="16"/>
      <c r="AZ2068" s="16"/>
      <c r="BA2068" s="16"/>
      <c r="BB2068" s="16"/>
      <c r="BC2068" s="16"/>
      <c r="BD2068" s="16"/>
      <c r="BE2068" s="16"/>
      <c r="BF2068" s="16"/>
      <c r="BG2068" s="16"/>
      <c r="BH2068" s="16"/>
      <c r="BI2068" s="16"/>
      <c r="BJ2068" s="16"/>
      <c r="BK2068" s="16"/>
    </row>
    <row r="2069" spans="46:63" x14ac:dyDescent="0.2">
      <c r="AT2069" s="16"/>
      <c r="AU2069" s="16"/>
      <c r="AV2069" s="16"/>
      <c r="AW2069" s="16"/>
      <c r="AX2069" s="16"/>
      <c r="AY2069" s="16"/>
      <c r="AZ2069" s="16"/>
      <c r="BA2069" s="16"/>
      <c r="BB2069" s="16"/>
      <c r="BC2069" s="16"/>
      <c r="BD2069" s="16"/>
      <c r="BE2069" s="16"/>
      <c r="BF2069" s="16"/>
      <c r="BG2069" s="16"/>
      <c r="BH2069" s="16"/>
      <c r="BI2069" s="16"/>
      <c r="BJ2069" s="16"/>
      <c r="BK2069" s="16"/>
    </row>
    <row r="2070" spans="46:63" x14ac:dyDescent="0.2">
      <c r="AT2070" s="16"/>
      <c r="AU2070" s="16"/>
      <c r="AV2070" s="16"/>
      <c r="AW2070" s="16"/>
      <c r="AX2070" s="16"/>
      <c r="AY2070" s="16"/>
      <c r="AZ2070" s="16"/>
      <c r="BA2070" s="16"/>
      <c r="BB2070" s="16"/>
      <c r="BC2070" s="16"/>
      <c r="BD2070" s="16"/>
      <c r="BE2070" s="16"/>
      <c r="BF2070" s="16"/>
      <c r="BG2070" s="16"/>
      <c r="BH2070" s="16"/>
      <c r="BI2070" s="16"/>
      <c r="BJ2070" s="16"/>
      <c r="BK2070" s="16"/>
    </row>
    <row r="2071" spans="46:63" x14ac:dyDescent="0.2">
      <c r="AT2071" s="16"/>
      <c r="AU2071" s="16"/>
      <c r="AV2071" s="16"/>
      <c r="AW2071" s="16"/>
      <c r="AX2071" s="16"/>
      <c r="AY2071" s="16"/>
      <c r="AZ2071" s="16"/>
      <c r="BA2071" s="16"/>
      <c r="BB2071" s="16"/>
      <c r="BC2071" s="16"/>
      <c r="BD2071" s="16"/>
      <c r="BE2071" s="16"/>
      <c r="BF2071" s="16"/>
      <c r="BG2071" s="16"/>
      <c r="BH2071" s="16"/>
      <c r="BI2071" s="16"/>
      <c r="BJ2071" s="16"/>
      <c r="BK2071" s="16"/>
    </row>
    <row r="2072" spans="46:63" x14ac:dyDescent="0.2">
      <c r="AT2072" s="16"/>
      <c r="AU2072" s="16"/>
      <c r="AV2072" s="16"/>
      <c r="AW2072" s="16"/>
      <c r="AX2072" s="16"/>
      <c r="AY2072" s="16"/>
      <c r="AZ2072" s="16"/>
      <c r="BA2072" s="16"/>
      <c r="BB2072" s="16"/>
      <c r="BC2072" s="16"/>
      <c r="BD2072" s="16"/>
      <c r="BE2072" s="16"/>
      <c r="BF2072" s="16"/>
      <c r="BG2072" s="16"/>
      <c r="BH2072" s="16"/>
      <c r="BI2072" s="16"/>
      <c r="BJ2072" s="16"/>
      <c r="BK2072" s="16"/>
    </row>
    <row r="2073" spans="46:63" x14ac:dyDescent="0.2">
      <c r="AT2073" s="16"/>
      <c r="AU2073" s="16"/>
      <c r="AV2073" s="16"/>
      <c r="AW2073" s="16"/>
      <c r="AX2073" s="16"/>
      <c r="AY2073" s="16"/>
      <c r="AZ2073" s="16"/>
      <c r="BA2073" s="16"/>
      <c r="BB2073" s="16"/>
      <c r="BC2073" s="16"/>
      <c r="BD2073" s="16"/>
      <c r="BE2073" s="16"/>
      <c r="BF2073" s="16"/>
      <c r="BG2073" s="16"/>
      <c r="BH2073" s="16"/>
      <c r="BI2073" s="16"/>
      <c r="BJ2073" s="16"/>
      <c r="BK2073" s="16"/>
    </row>
    <row r="2074" spans="46:63" x14ac:dyDescent="0.2">
      <c r="AT2074" s="16"/>
      <c r="AU2074" s="16"/>
      <c r="AV2074" s="16"/>
      <c r="AW2074" s="16"/>
      <c r="AX2074" s="16"/>
      <c r="AY2074" s="16"/>
      <c r="AZ2074" s="16"/>
      <c r="BA2074" s="16"/>
      <c r="BB2074" s="16"/>
      <c r="BC2074" s="16"/>
      <c r="BD2074" s="16"/>
      <c r="BE2074" s="16"/>
      <c r="BF2074" s="16"/>
      <c r="BG2074" s="16"/>
      <c r="BH2074" s="16"/>
      <c r="BI2074" s="16"/>
      <c r="BJ2074" s="16"/>
      <c r="BK2074" s="16"/>
    </row>
    <row r="2075" spans="46:63" x14ac:dyDescent="0.2">
      <c r="AT2075" s="16"/>
      <c r="AU2075" s="16"/>
      <c r="AV2075" s="16"/>
      <c r="AW2075" s="16"/>
      <c r="AX2075" s="16"/>
      <c r="AY2075" s="16"/>
      <c r="AZ2075" s="16"/>
      <c r="BA2075" s="16"/>
      <c r="BB2075" s="16"/>
      <c r="BC2075" s="16"/>
      <c r="BD2075" s="16"/>
      <c r="BE2075" s="16"/>
      <c r="BF2075" s="16"/>
      <c r="BG2075" s="16"/>
      <c r="BH2075" s="16"/>
      <c r="BI2075" s="16"/>
      <c r="BJ2075" s="16"/>
      <c r="BK2075" s="16"/>
    </row>
    <row r="2076" spans="46:63" x14ac:dyDescent="0.2">
      <c r="AT2076" s="16"/>
      <c r="AU2076" s="16"/>
      <c r="AV2076" s="16"/>
      <c r="AW2076" s="16"/>
      <c r="AX2076" s="16"/>
      <c r="AY2076" s="16"/>
      <c r="AZ2076" s="16"/>
      <c r="BA2076" s="16"/>
      <c r="BB2076" s="16"/>
      <c r="BC2076" s="16"/>
      <c r="BD2076" s="16"/>
      <c r="BE2076" s="16"/>
      <c r="BF2076" s="16"/>
      <c r="BG2076" s="16"/>
      <c r="BH2076" s="16"/>
      <c r="BI2076" s="16"/>
      <c r="BJ2076" s="16"/>
      <c r="BK2076" s="16"/>
    </row>
    <row r="2077" spans="46:63" x14ac:dyDescent="0.2">
      <c r="AT2077" s="16"/>
      <c r="AU2077" s="16"/>
      <c r="AV2077" s="16"/>
      <c r="AW2077" s="16"/>
      <c r="AX2077" s="16"/>
      <c r="AY2077" s="16"/>
      <c r="AZ2077" s="16"/>
      <c r="BA2077" s="16"/>
      <c r="BB2077" s="16"/>
      <c r="BC2077" s="16"/>
      <c r="BD2077" s="16"/>
      <c r="BE2077" s="16"/>
      <c r="BF2077" s="16"/>
      <c r="BG2077" s="16"/>
      <c r="BH2077" s="16"/>
      <c r="BI2077" s="16"/>
      <c r="BJ2077" s="16"/>
      <c r="BK2077" s="16"/>
    </row>
    <row r="2078" spans="46:63" x14ac:dyDescent="0.2">
      <c r="AT2078" s="16"/>
      <c r="AU2078" s="16"/>
      <c r="AV2078" s="16"/>
      <c r="AW2078" s="16"/>
      <c r="AX2078" s="16"/>
      <c r="AY2078" s="16"/>
      <c r="AZ2078" s="16"/>
      <c r="BA2078" s="16"/>
      <c r="BB2078" s="16"/>
      <c r="BC2078" s="16"/>
      <c r="BD2078" s="16"/>
      <c r="BE2078" s="16"/>
      <c r="BF2078" s="16"/>
      <c r="BG2078" s="16"/>
      <c r="BH2078" s="16"/>
      <c r="BI2078" s="16"/>
      <c r="BJ2078" s="16"/>
      <c r="BK2078" s="16"/>
    </row>
    <row r="2079" spans="46:63" x14ac:dyDescent="0.2">
      <c r="AT2079" s="16"/>
      <c r="AU2079" s="16"/>
      <c r="AV2079" s="16"/>
      <c r="AW2079" s="16"/>
      <c r="AX2079" s="16"/>
      <c r="AY2079" s="16"/>
      <c r="AZ2079" s="16"/>
      <c r="BA2079" s="16"/>
      <c r="BB2079" s="16"/>
      <c r="BC2079" s="16"/>
      <c r="BD2079" s="16"/>
      <c r="BE2079" s="16"/>
      <c r="BF2079" s="16"/>
      <c r="BG2079" s="16"/>
      <c r="BH2079" s="16"/>
      <c r="BI2079" s="16"/>
      <c r="BJ2079" s="16"/>
      <c r="BK2079" s="16"/>
    </row>
    <row r="2080" spans="46:63" x14ac:dyDescent="0.2">
      <c r="AT2080" s="16"/>
      <c r="AU2080" s="16"/>
      <c r="AV2080" s="16"/>
      <c r="AW2080" s="16"/>
      <c r="AX2080" s="16"/>
      <c r="AY2080" s="16"/>
      <c r="AZ2080" s="16"/>
      <c r="BA2080" s="16"/>
      <c r="BB2080" s="16"/>
      <c r="BC2080" s="16"/>
      <c r="BD2080" s="16"/>
      <c r="BE2080" s="16"/>
      <c r="BF2080" s="16"/>
      <c r="BG2080" s="16"/>
      <c r="BH2080" s="16"/>
      <c r="BI2080" s="16"/>
      <c r="BJ2080" s="16"/>
      <c r="BK2080" s="16"/>
    </row>
    <row r="2081" spans="46:63" x14ac:dyDescent="0.2">
      <c r="AT2081" s="16"/>
      <c r="AU2081" s="16"/>
      <c r="AV2081" s="16"/>
      <c r="AW2081" s="16"/>
      <c r="AX2081" s="16"/>
      <c r="AY2081" s="16"/>
      <c r="AZ2081" s="16"/>
      <c r="BA2081" s="16"/>
      <c r="BB2081" s="16"/>
      <c r="BC2081" s="16"/>
      <c r="BD2081" s="16"/>
      <c r="BE2081" s="16"/>
      <c r="BF2081" s="16"/>
      <c r="BG2081" s="16"/>
      <c r="BH2081" s="16"/>
      <c r="BI2081" s="16"/>
      <c r="BJ2081" s="16"/>
      <c r="BK2081" s="16"/>
    </row>
    <row r="2082" spans="46:63" x14ac:dyDescent="0.2">
      <c r="AT2082" s="16"/>
      <c r="AU2082" s="16"/>
      <c r="AV2082" s="16"/>
      <c r="AW2082" s="16"/>
      <c r="AX2082" s="16"/>
      <c r="AY2082" s="16"/>
      <c r="AZ2082" s="16"/>
      <c r="BA2082" s="16"/>
      <c r="BB2082" s="16"/>
      <c r="BC2082" s="16"/>
      <c r="BD2082" s="16"/>
      <c r="BE2082" s="16"/>
      <c r="BF2082" s="16"/>
      <c r="BG2082" s="16"/>
      <c r="BH2082" s="16"/>
      <c r="BI2082" s="16"/>
      <c r="BJ2082" s="16"/>
      <c r="BK2082" s="16"/>
    </row>
    <row r="2083" spans="46:63" x14ac:dyDescent="0.2">
      <c r="AT2083" s="16"/>
      <c r="AU2083" s="16"/>
      <c r="AV2083" s="16"/>
      <c r="AW2083" s="16"/>
      <c r="AX2083" s="16"/>
      <c r="AY2083" s="16"/>
      <c r="AZ2083" s="16"/>
      <c r="BA2083" s="16"/>
      <c r="BB2083" s="16"/>
      <c r="BC2083" s="16"/>
      <c r="BD2083" s="16"/>
      <c r="BE2083" s="16"/>
      <c r="BF2083" s="16"/>
      <c r="BG2083" s="16"/>
      <c r="BH2083" s="16"/>
      <c r="BI2083" s="16"/>
      <c r="BJ2083" s="16"/>
      <c r="BK2083" s="16"/>
    </row>
    <row r="2084" spans="46:63" x14ac:dyDescent="0.2">
      <c r="AT2084" s="16"/>
      <c r="AU2084" s="16"/>
      <c r="AV2084" s="16"/>
      <c r="AW2084" s="16"/>
      <c r="AX2084" s="16"/>
      <c r="AY2084" s="16"/>
      <c r="AZ2084" s="16"/>
      <c r="BA2084" s="16"/>
      <c r="BB2084" s="16"/>
      <c r="BC2084" s="16"/>
      <c r="BD2084" s="16"/>
      <c r="BE2084" s="16"/>
      <c r="BF2084" s="16"/>
      <c r="BG2084" s="16"/>
      <c r="BH2084" s="16"/>
      <c r="BI2084" s="16"/>
      <c r="BJ2084" s="16"/>
      <c r="BK2084" s="16"/>
    </row>
    <row r="2085" spans="46:63" x14ac:dyDescent="0.2">
      <c r="AT2085" s="16"/>
      <c r="AU2085" s="16"/>
      <c r="AV2085" s="16"/>
      <c r="AW2085" s="16"/>
      <c r="AX2085" s="16"/>
      <c r="AY2085" s="16"/>
      <c r="AZ2085" s="16"/>
      <c r="BA2085" s="16"/>
      <c r="BB2085" s="16"/>
      <c r="BC2085" s="16"/>
      <c r="BD2085" s="16"/>
      <c r="BE2085" s="16"/>
      <c r="BF2085" s="16"/>
      <c r="BG2085" s="16"/>
      <c r="BH2085" s="16"/>
      <c r="BI2085" s="16"/>
      <c r="BJ2085" s="16"/>
      <c r="BK2085" s="16"/>
    </row>
    <row r="2086" spans="46:63" x14ac:dyDescent="0.2">
      <c r="AT2086" s="16"/>
      <c r="AU2086" s="16"/>
      <c r="AV2086" s="16"/>
      <c r="AW2086" s="16"/>
      <c r="AX2086" s="16"/>
      <c r="AY2086" s="16"/>
      <c r="AZ2086" s="16"/>
      <c r="BA2086" s="16"/>
      <c r="BB2086" s="16"/>
      <c r="BC2086" s="16"/>
      <c r="BD2086" s="16"/>
      <c r="BE2086" s="16"/>
      <c r="BF2086" s="16"/>
      <c r="BG2086" s="16"/>
      <c r="BH2086" s="16"/>
      <c r="BI2086" s="16"/>
      <c r="BJ2086" s="16"/>
      <c r="BK2086" s="16"/>
    </row>
    <row r="2087" spans="46:63" x14ac:dyDescent="0.2">
      <c r="AT2087" s="16"/>
      <c r="AU2087" s="16"/>
      <c r="AV2087" s="16"/>
      <c r="AW2087" s="16"/>
      <c r="AX2087" s="16"/>
      <c r="AY2087" s="16"/>
      <c r="AZ2087" s="16"/>
      <c r="BA2087" s="16"/>
      <c r="BB2087" s="16"/>
      <c r="BC2087" s="16"/>
      <c r="BD2087" s="16"/>
      <c r="BE2087" s="16"/>
      <c r="BF2087" s="16"/>
      <c r="BG2087" s="16"/>
      <c r="BH2087" s="16"/>
      <c r="BI2087" s="16"/>
      <c r="BJ2087" s="16"/>
      <c r="BK2087" s="16"/>
    </row>
    <row r="2088" spans="46:63" x14ac:dyDescent="0.2">
      <c r="AT2088" s="16"/>
      <c r="AU2088" s="16"/>
      <c r="AV2088" s="16"/>
      <c r="AW2088" s="16"/>
      <c r="AX2088" s="16"/>
      <c r="AY2088" s="16"/>
      <c r="AZ2088" s="16"/>
      <c r="BA2088" s="16"/>
      <c r="BB2088" s="16"/>
      <c r="BC2088" s="16"/>
      <c r="BD2088" s="16"/>
      <c r="BE2088" s="16"/>
      <c r="BF2088" s="16"/>
      <c r="BG2088" s="16"/>
      <c r="BH2088" s="16"/>
      <c r="BI2088" s="16"/>
      <c r="BJ2088" s="16"/>
      <c r="BK2088" s="16"/>
    </row>
  </sheetData>
  <mergeCells count="8">
    <mergeCell ref="A112:F112"/>
    <mergeCell ref="A98:F98"/>
    <mergeCell ref="A14:F14"/>
    <mergeCell ref="A28:F28"/>
    <mergeCell ref="A42:F42"/>
    <mergeCell ref="A56:F56"/>
    <mergeCell ref="A70:F70"/>
    <mergeCell ref="A84:F8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E839"/>
  <sheetViews>
    <sheetView topLeftCell="AJ1" zoomScaleNormal="100" workbookViewId="0">
      <selection activeCell="BB3" sqref="BB3"/>
    </sheetView>
  </sheetViews>
  <sheetFormatPr defaultRowHeight="14.25" x14ac:dyDescent="0.2"/>
  <cols>
    <col min="5" max="5" width="10.125" customWidth="1"/>
    <col min="6" max="6" width="10.625" customWidth="1"/>
    <col min="7" max="7" width="9.5" customWidth="1"/>
    <col min="19" max="22" width="9" style="30"/>
    <col min="23" max="23" width="14.75" style="30" customWidth="1"/>
    <col min="24" max="24" width="10.75" style="30" customWidth="1"/>
    <col min="25" max="29" width="9" style="30"/>
    <col min="34" max="36" width="9" style="30"/>
    <col min="41" max="41" width="10.25" customWidth="1"/>
    <col min="42" max="44" width="9" style="30"/>
    <col min="45" max="45" width="15" customWidth="1"/>
    <col min="46" max="46" width="19.875" customWidth="1"/>
    <col min="47" max="47" width="12.25" customWidth="1"/>
    <col min="49" max="49" width="9" style="30"/>
    <col min="50" max="62" width="10.625" customWidth="1"/>
  </cols>
  <sheetData>
    <row r="2" spans="1:57" s="30" customFormat="1" x14ac:dyDescent="0.2">
      <c r="AP2" s="30">
        <v>5</v>
      </c>
      <c r="AQ2" s="30">
        <v>10</v>
      </c>
      <c r="AR2" s="30">
        <v>1</v>
      </c>
      <c r="AX2" s="30" t="e">
        <f>AY6*INDEX($AP$2:$AR$2,AP6)</f>
        <v>#REF!</v>
      </c>
      <c r="AY2" s="30" t="e">
        <f>IF(BA6&gt;0,BA6*INDEX($AP$2:$AR$2,AQ6),0)</f>
        <v>#REF!</v>
      </c>
      <c r="AZ2" s="30">
        <f>IF(BB6="Speed",BC6*100,0)</f>
        <v>0</v>
      </c>
    </row>
    <row r="3" spans="1:57" s="30" customFormat="1" x14ac:dyDescent="0.2">
      <c r="V3" s="14">
        <f>SUM(V7:V48)</f>
        <v>464.5</v>
      </c>
      <c r="AA3" s="14">
        <f>SUMPRODUCT($V7:$V48,AA7:AA48)</f>
        <v>491.5</v>
      </c>
      <c r="AB3" s="14">
        <f>SUMPRODUCT($V7:$V48,AB7:AB48)</f>
        <v>478</v>
      </c>
      <c r="AC3" s="14">
        <f>SUMPRODUCT($V7:$V48,AC7:AC48)</f>
        <v>472</v>
      </c>
      <c r="AP3" t="s">
        <v>302</v>
      </c>
      <c r="AQ3" t="s">
        <v>860</v>
      </c>
      <c r="AR3" t="s">
        <v>288</v>
      </c>
    </row>
    <row r="4" spans="1:57" ht="20.25" x14ac:dyDescent="0.2">
      <c r="A4" s="58" t="s">
        <v>112</v>
      </c>
      <c r="B4" s="58"/>
      <c r="C4" s="58"/>
      <c r="D4" s="58"/>
      <c r="E4" s="58"/>
      <c r="F4" s="58"/>
      <c r="G4" s="58"/>
      <c r="H4" s="30"/>
      <c r="I4" s="30"/>
      <c r="J4" s="30"/>
      <c r="K4" s="30"/>
      <c r="L4" s="30"/>
      <c r="M4" s="30"/>
      <c r="S4" s="58" t="s">
        <v>854</v>
      </c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M4" s="58" t="s">
        <v>873</v>
      </c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8"/>
    </row>
    <row r="5" spans="1:57" ht="17.25" x14ac:dyDescent="0.2">
      <c r="A5" s="30"/>
      <c r="B5" s="15" t="s">
        <v>649</v>
      </c>
      <c r="C5" s="13">
        <v>5</v>
      </c>
      <c r="D5" s="15" t="s">
        <v>650</v>
      </c>
      <c r="E5" s="13">
        <v>5</v>
      </c>
      <c r="F5" s="15" t="s">
        <v>651</v>
      </c>
      <c r="G5" s="13">
        <v>0.5</v>
      </c>
      <c r="H5" s="30"/>
      <c r="I5" s="12" t="s">
        <v>198</v>
      </c>
      <c r="J5" s="12" t="s">
        <v>200</v>
      </c>
      <c r="K5" s="12" t="s">
        <v>199</v>
      </c>
      <c r="L5" s="12" t="s">
        <v>217</v>
      </c>
      <c r="M5" s="12" t="s">
        <v>222</v>
      </c>
      <c r="O5" s="12" t="s">
        <v>852</v>
      </c>
      <c r="P5" s="12" t="s">
        <v>853</v>
      </c>
      <c r="S5" s="12" t="s">
        <v>850</v>
      </c>
      <c r="T5" s="12" t="s">
        <v>851</v>
      </c>
      <c r="U5" s="12" t="s">
        <v>228</v>
      </c>
      <c r="V5" s="12" t="s">
        <v>199</v>
      </c>
      <c r="W5" s="12" t="s">
        <v>152</v>
      </c>
      <c r="X5" s="12" t="s">
        <v>43</v>
      </c>
      <c r="Y5" s="12" t="s">
        <v>69</v>
      </c>
      <c r="Z5" s="12" t="s">
        <v>46</v>
      </c>
      <c r="AA5" s="12" t="s">
        <v>43</v>
      </c>
      <c r="AB5" s="12" t="s">
        <v>69</v>
      </c>
      <c r="AC5" s="12" t="s">
        <v>46</v>
      </c>
      <c r="AD5" s="12" t="s">
        <v>121</v>
      </c>
      <c r="AE5" s="12" t="s">
        <v>122</v>
      </c>
      <c r="AF5" s="12" t="s">
        <v>206</v>
      </c>
      <c r="AG5" s="12" t="s">
        <v>219</v>
      </c>
      <c r="AH5" s="12" t="s">
        <v>855</v>
      </c>
      <c r="AI5" s="12" t="s">
        <v>856</v>
      </c>
      <c r="AJ5" s="12" t="s">
        <v>874</v>
      </c>
      <c r="AM5" s="12" t="s">
        <v>120</v>
      </c>
      <c r="AN5" s="12" t="s">
        <v>207</v>
      </c>
      <c r="AO5" s="12" t="s">
        <v>210</v>
      </c>
      <c r="AP5" s="12" t="s">
        <v>858</v>
      </c>
      <c r="AQ5" s="12" t="s">
        <v>859</v>
      </c>
      <c r="AR5" s="12" t="s">
        <v>875</v>
      </c>
      <c r="AS5" s="12" t="s">
        <v>208</v>
      </c>
      <c r="AT5" s="12" t="s">
        <v>220</v>
      </c>
      <c r="AU5" s="12" t="s">
        <v>221</v>
      </c>
      <c r="AV5" s="12" t="s">
        <v>209</v>
      </c>
      <c r="AW5" s="12" t="s">
        <v>872</v>
      </c>
      <c r="AX5" s="12" t="s">
        <v>211</v>
      </c>
      <c r="AY5" s="12" t="s">
        <v>212</v>
      </c>
      <c r="AZ5" s="12" t="s">
        <v>213</v>
      </c>
      <c r="BA5" s="12" t="s">
        <v>214</v>
      </c>
      <c r="BB5" s="12" t="s">
        <v>215</v>
      </c>
      <c r="BC5" s="12" t="s">
        <v>216</v>
      </c>
      <c r="BD5" s="12" t="s">
        <v>876</v>
      </c>
      <c r="BE5" s="12" t="s">
        <v>877</v>
      </c>
    </row>
    <row r="6" spans="1:57" ht="17.25" x14ac:dyDescent="0.2">
      <c r="A6" s="30"/>
      <c r="B6" s="12" t="s">
        <v>71</v>
      </c>
      <c r="C6" s="12" t="s">
        <v>72</v>
      </c>
      <c r="D6" s="12" t="s">
        <v>41</v>
      </c>
      <c r="E6" s="12" t="s">
        <v>43</v>
      </c>
      <c r="F6" s="12" t="s">
        <v>69</v>
      </c>
      <c r="G6" s="12" t="s">
        <v>46</v>
      </c>
      <c r="H6" s="30"/>
      <c r="I6" s="13">
        <v>1</v>
      </c>
      <c r="J6" s="13" t="s">
        <v>201</v>
      </c>
      <c r="K6" s="13">
        <v>1</v>
      </c>
      <c r="L6" s="13">
        <f>K6^1.7</f>
        <v>1</v>
      </c>
      <c r="M6" s="13">
        <v>40</v>
      </c>
      <c r="O6" s="13">
        <v>1</v>
      </c>
      <c r="P6" s="13">
        <v>1</v>
      </c>
      <c r="S6" s="30">
        <v>0</v>
      </c>
      <c r="T6" s="27">
        <v>0</v>
      </c>
      <c r="U6" s="27">
        <v>0</v>
      </c>
      <c r="V6" s="27">
        <v>0</v>
      </c>
      <c r="W6" s="27"/>
      <c r="X6" s="27">
        <v>0</v>
      </c>
      <c r="Y6" s="27">
        <v>0</v>
      </c>
      <c r="Z6" s="27">
        <v>0</v>
      </c>
      <c r="AA6" s="27">
        <v>0</v>
      </c>
      <c r="AB6" s="27">
        <v>0</v>
      </c>
      <c r="AC6" s="27">
        <v>0</v>
      </c>
      <c r="AD6" s="27">
        <v>0</v>
      </c>
      <c r="AE6" s="27">
        <v>0</v>
      </c>
      <c r="AF6" s="27">
        <v>0</v>
      </c>
      <c r="AG6" s="27">
        <v>0</v>
      </c>
      <c r="AH6" s="27">
        <v>0</v>
      </c>
      <c r="AI6" s="27">
        <v>0</v>
      </c>
      <c r="AJ6" s="13"/>
      <c r="AM6" s="13">
        <v>1</v>
      </c>
      <c r="AN6" s="14">
        <f>MATCH(AM6-1,$AI$6:$AI$48,1)</f>
        <v>1</v>
      </c>
      <c r="AO6" s="29">
        <f t="shared" ref="AO6:AO69" si="0">4.8%+AV6*5%+AV6*AV6*0.2%</f>
        <v>0.1</v>
      </c>
      <c r="AP6" s="14">
        <f t="shared" ref="AP6:AP69" si="1">INDEX(AD$7:AD$48,$AN6)</f>
        <v>1</v>
      </c>
      <c r="AQ6" s="14">
        <f t="shared" ref="AQ6:AQ69" si="2">INDEX(AE$7:AE$48,$AN6)</f>
        <v>3</v>
      </c>
      <c r="AR6" s="14">
        <f t="shared" ref="AR6:AR69" si="3">INDEX(AF$7:AF$48,$AN6)</f>
        <v>0</v>
      </c>
      <c r="AS6" s="14">
        <f t="shared" ref="AS6:AS69" si="4">INDEX($W$7:$W$48,AN6)</f>
        <v>1606003</v>
      </c>
      <c r="AT6" s="14" t="str">
        <f t="shared" ref="AT6:AT69" si="5">"神器-"&amp;INDEX($S$7:$S$48,AN6)&amp;"-碎片-"&amp;INDEX($T$7:$T$48,AN6)&amp;"-"&amp;AV6&amp;"级"</f>
        <v>神器-1-碎片-1-1级</v>
      </c>
      <c r="AU6" s="13" t="s">
        <v>857</v>
      </c>
      <c r="AV6" s="13">
        <f t="shared" ref="AV6:AV69" si="6">AM6-INDEX($AI$6:$AI$48,AN6)</f>
        <v>1</v>
      </c>
      <c r="AW6" s="14" t="e">
        <f t="shared" ref="AW6:AW69" si="7">AY6*INDEX($AP$2:$AR$2,AP6)+IF(AQ6&gt;0,BA6*INDEX($AP$2:$AR$2,AQ6),0)+IF(AR6&gt;0,BC6*INDEX($AP$2:$AR$2,AR6),0)+IF(BD6="Speed",BE6*100,0)</f>
        <v>#REF!</v>
      </c>
      <c r="AX6" s="14" t="str">
        <f t="shared" ref="AX6:AX69" si="8">INDEX($AP$3:$AR$3,AP6)</f>
        <v>AtkExt</v>
      </c>
      <c r="AY6" s="14" t="e">
        <f t="shared" ref="AY6:AY69" si="9">ROUND(INDEX($X$7:$Z$48,AN6,AP6)*AO6,0)</f>
        <v>#REF!</v>
      </c>
      <c r="AZ6" s="14" t="str">
        <f t="shared" ref="AZ6:AZ69" si="10">IF(AQ6&gt;0,INDEX($AP$3:$AR$3,AQ6),"")</f>
        <v>HPExt</v>
      </c>
      <c r="BA6" s="14" t="e">
        <f t="shared" ref="BA6:BA69" si="11">IF(AQ6&gt;0,ROUND(INDEX($X$7:$Z$48,AN6,AQ6)*AO6,0),"")</f>
        <v>#REF!</v>
      </c>
      <c r="BB6" s="14" t="str">
        <f t="shared" ref="BB6:BB69" si="12">IF(AR6&gt;0,INDEX($AP$3:$AR$3,AR6),"")</f>
        <v/>
      </c>
      <c r="BC6" s="14" t="str">
        <f t="shared" ref="BC6:BC69" si="13">IF(AR6&gt;0,ROUND(INDEX($X$7:$Z$48,AN6,AR6)*AO6,0),"")</f>
        <v/>
      </c>
      <c r="BD6" s="14" t="str">
        <f t="shared" ref="BD6:BD69" si="14">IF(INDEX($AG$7:$AG$48,AN6)&gt;0,"Speed","")</f>
        <v/>
      </c>
      <c r="BE6" s="14" t="str">
        <f t="shared" ref="BE6:BE69" si="15">IF(INDEX($AG$7:$AG$48,AN6)&gt;0,INDEX($AG$7:$AG$48,AN6)*AV6,"")</f>
        <v/>
      </c>
    </row>
    <row r="7" spans="1:57" ht="16.5" x14ac:dyDescent="0.2">
      <c r="A7" s="15" t="s">
        <v>113</v>
      </c>
      <c r="B7" s="17">
        <v>0.5</v>
      </c>
      <c r="C7" s="17">
        <v>0.5</v>
      </c>
      <c r="D7" s="17">
        <v>0.5</v>
      </c>
      <c r="E7" s="23" t="e">
        <f>INDEX(属性投放!#REF!,$C$5-1)*INDEX(属性投放!#REF!,$E$5)*$G$5</f>
        <v>#REF!</v>
      </c>
      <c r="F7" s="23" t="e">
        <f>INDEX(属性投放!#REF!,C5-1)*INDEX(属性投放!#REF!,E5)*$G$5</f>
        <v>#REF!</v>
      </c>
      <c r="G7" s="23" t="e">
        <f>INDEX(属性投放!#REF!,C5-1)*INDEX(属性投放!#REF!,E53)*$G$5</f>
        <v>#REF!</v>
      </c>
      <c r="H7" s="30"/>
      <c r="I7" s="13">
        <v>2</v>
      </c>
      <c r="J7" s="13" t="s">
        <v>202</v>
      </c>
      <c r="K7" s="13">
        <v>1.5</v>
      </c>
      <c r="L7" s="13">
        <v>3</v>
      </c>
      <c r="M7" s="13">
        <v>120</v>
      </c>
      <c r="O7" s="13">
        <v>2</v>
      </c>
      <c r="P7" s="13">
        <v>2</v>
      </c>
      <c r="S7" s="13">
        <v>1</v>
      </c>
      <c r="T7" s="13">
        <v>1</v>
      </c>
      <c r="U7" s="13">
        <v>1</v>
      </c>
      <c r="V7" s="14">
        <f t="shared" ref="V7:V48" si="16">INDEX($P$6:$P$12,S7)*INDEX($K$6:$K$9,U7)</f>
        <v>1</v>
      </c>
      <c r="W7" s="13">
        <v>1606003</v>
      </c>
      <c r="X7" s="14" t="e">
        <f>$E$7*$V7*AA7/AA$3</f>
        <v>#REF!</v>
      </c>
      <c r="Y7" s="14" t="e">
        <f t="shared" ref="Y7:Z7" si="17">$E$7*$V7*AB7/AB$3</f>
        <v>#REF!</v>
      </c>
      <c r="Z7" s="14" t="e">
        <f t="shared" si="17"/>
        <v>#REF!</v>
      </c>
      <c r="AA7" s="14">
        <v>1</v>
      </c>
      <c r="AB7" s="14">
        <v>0</v>
      </c>
      <c r="AC7" s="14">
        <v>2</v>
      </c>
      <c r="AD7" s="13">
        <v>1</v>
      </c>
      <c r="AE7" s="13">
        <v>3</v>
      </c>
      <c r="AF7" s="13"/>
      <c r="AG7" s="13"/>
      <c r="AH7" s="13">
        <v>15</v>
      </c>
      <c r="AI7" s="13">
        <f>SUM(AH$7:AH7)</f>
        <v>15</v>
      </c>
      <c r="AJ7" s="13" t="str">
        <f>"神器"&amp;S7&amp;"-"&amp;T7</f>
        <v>神器1-1</v>
      </c>
      <c r="AM7" s="13">
        <v>2</v>
      </c>
      <c r="AN7" s="14">
        <f t="shared" ref="AN7:AN70" si="18">MATCH(AM7-1,$AI$6:$AI$48,1)</f>
        <v>1</v>
      </c>
      <c r="AO7" s="29">
        <f t="shared" si="0"/>
        <v>0.15600000000000003</v>
      </c>
      <c r="AP7" s="14">
        <f t="shared" si="1"/>
        <v>1</v>
      </c>
      <c r="AQ7" s="14">
        <f t="shared" si="2"/>
        <v>3</v>
      </c>
      <c r="AR7" s="14">
        <f t="shared" si="3"/>
        <v>0</v>
      </c>
      <c r="AS7" s="14">
        <f t="shared" si="4"/>
        <v>1606003</v>
      </c>
      <c r="AT7" s="14" t="str">
        <f t="shared" si="5"/>
        <v>神器-1-碎片-1-2级</v>
      </c>
      <c r="AU7" s="13" t="s">
        <v>857</v>
      </c>
      <c r="AV7" s="13">
        <f t="shared" si="6"/>
        <v>2</v>
      </c>
      <c r="AW7" s="14" t="e">
        <f t="shared" si="7"/>
        <v>#REF!</v>
      </c>
      <c r="AX7" s="14" t="str">
        <f t="shared" si="8"/>
        <v>AtkExt</v>
      </c>
      <c r="AY7" s="14" t="e">
        <f t="shared" si="9"/>
        <v>#REF!</v>
      </c>
      <c r="AZ7" s="14" t="str">
        <f t="shared" si="10"/>
        <v>HPExt</v>
      </c>
      <c r="BA7" s="14" t="e">
        <f t="shared" si="11"/>
        <v>#REF!</v>
      </c>
      <c r="BB7" s="14" t="str">
        <f t="shared" si="12"/>
        <v/>
      </c>
      <c r="BC7" s="14" t="str">
        <f t="shared" si="13"/>
        <v/>
      </c>
      <c r="BD7" s="14" t="str">
        <f t="shared" si="14"/>
        <v/>
      </c>
      <c r="BE7" s="14" t="str">
        <f t="shared" si="15"/>
        <v/>
      </c>
    </row>
    <row r="8" spans="1:57" ht="16.5" x14ac:dyDescent="0.2">
      <c r="A8" s="15" t="s">
        <v>115</v>
      </c>
      <c r="B8" s="13"/>
      <c r="C8" s="13"/>
      <c r="D8" s="13"/>
      <c r="E8" s="24">
        <v>0</v>
      </c>
      <c r="F8" s="24">
        <v>0</v>
      </c>
      <c r="G8" s="24">
        <v>0</v>
      </c>
      <c r="H8" s="30"/>
      <c r="I8" s="13">
        <v>3</v>
      </c>
      <c r="J8" s="13" t="s">
        <v>203</v>
      </c>
      <c r="K8" s="13">
        <v>2</v>
      </c>
      <c r="L8" s="13">
        <v>7</v>
      </c>
      <c r="M8" s="13">
        <v>280</v>
      </c>
      <c r="O8" s="13">
        <v>3</v>
      </c>
      <c r="P8" s="13">
        <v>4</v>
      </c>
      <c r="S8" s="13">
        <v>1</v>
      </c>
      <c r="T8" s="13">
        <v>2</v>
      </c>
      <c r="U8" s="13">
        <v>1</v>
      </c>
      <c r="V8" s="14">
        <f t="shared" si="16"/>
        <v>1</v>
      </c>
      <c r="W8" s="13">
        <v>1606004</v>
      </c>
      <c r="X8" s="14" t="e">
        <f t="shared" ref="X8:X48" si="19">$E$7*$V8*AA8/AA$3</f>
        <v>#REF!</v>
      </c>
      <c r="Y8" s="14" t="e">
        <f t="shared" ref="Y8:Y48" si="20">$E$7*$V8*AB8/AB$3</f>
        <v>#REF!</v>
      </c>
      <c r="Z8" s="14" t="e">
        <f t="shared" ref="Z8:Z48" si="21">$E$7*$V8*AC8/AC$3</f>
        <v>#REF!</v>
      </c>
      <c r="AA8" s="14">
        <v>1</v>
      </c>
      <c r="AB8" s="14">
        <v>2</v>
      </c>
      <c r="AC8" s="14">
        <v>0</v>
      </c>
      <c r="AD8" s="13">
        <v>1</v>
      </c>
      <c r="AE8" s="13">
        <v>2</v>
      </c>
      <c r="AF8" s="13"/>
      <c r="AG8" s="13"/>
      <c r="AH8" s="13">
        <v>15</v>
      </c>
      <c r="AI8" s="13">
        <f>SUM(AH$7:AH8)</f>
        <v>30</v>
      </c>
      <c r="AJ8" s="13" t="str">
        <f t="shared" ref="AJ8:AJ48" si="22">"神器"&amp;S8&amp;"-"&amp;T8</f>
        <v>神器1-2</v>
      </c>
      <c r="AM8" s="13">
        <v>3</v>
      </c>
      <c r="AN8" s="14">
        <f t="shared" si="18"/>
        <v>1</v>
      </c>
      <c r="AO8" s="29">
        <f t="shared" si="0"/>
        <v>0.21600000000000003</v>
      </c>
      <c r="AP8" s="14">
        <f t="shared" si="1"/>
        <v>1</v>
      </c>
      <c r="AQ8" s="14">
        <f t="shared" si="2"/>
        <v>3</v>
      </c>
      <c r="AR8" s="14">
        <f t="shared" si="3"/>
        <v>0</v>
      </c>
      <c r="AS8" s="14">
        <f t="shared" si="4"/>
        <v>1606003</v>
      </c>
      <c r="AT8" s="14" t="str">
        <f t="shared" si="5"/>
        <v>神器-1-碎片-1-3级</v>
      </c>
      <c r="AU8" s="13" t="s">
        <v>857</v>
      </c>
      <c r="AV8" s="13">
        <f t="shared" si="6"/>
        <v>3</v>
      </c>
      <c r="AW8" s="14" t="e">
        <f t="shared" si="7"/>
        <v>#REF!</v>
      </c>
      <c r="AX8" s="14" t="str">
        <f t="shared" si="8"/>
        <v>AtkExt</v>
      </c>
      <c r="AY8" s="14" t="e">
        <f t="shared" si="9"/>
        <v>#REF!</v>
      </c>
      <c r="AZ8" s="14" t="str">
        <f t="shared" si="10"/>
        <v>HPExt</v>
      </c>
      <c r="BA8" s="14" t="e">
        <f t="shared" si="11"/>
        <v>#REF!</v>
      </c>
      <c r="BB8" s="14" t="str">
        <f t="shared" si="12"/>
        <v/>
      </c>
      <c r="BC8" s="14" t="str">
        <f t="shared" si="13"/>
        <v/>
      </c>
      <c r="BD8" s="14" t="str">
        <f t="shared" si="14"/>
        <v/>
      </c>
      <c r="BE8" s="14" t="str">
        <f t="shared" si="15"/>
        <v/>
      </c>
    </row>
    <row r="9" spans="1:57" ht="16.5" x14ac:dyDescent="0.2">
      <c r="A9" s="15" t="s">
        <v>116</v>
      </c>
      <c r="B9" s="24">
        <v>1</v>
      </c>
      <c r="C9" s="24">
        <v>1</v>
      </c>
      <c r="D9" s="24">
        <v>1</v>
      </c>
      <c r="E9" s="13"/>
      <c r="F9" s="13"/>
      <c r="G9" s="13"/>
      <c r="H9" s="30"/>
      <c r="I9" s="13">
        <v>4</v>
      </c>
      <c r="J9" s="13" t="s">
        <v>204</v>
      </c>
      <c r="K9" s="13">
        <v>3</v>
      </c>
      <c r="L9" s="13">
        <v>15</v>
      </c>
      <c r="M9" s="13">
        <v>600</v>
      </c>
      <c r="O9" s="13">
        <v>4</v>
      </c>
      <c r="P9" s="13">
        <v>5</v>
      </c>
      <c r="S9" s="13">
        <v>1</v>
      </c>
      <c r="T9" s="13">
        <v>3</v>
      </c>
      <c r="U9" s="13">
        <v>2</v>
      </c>
      <c r="V9" s="14">
        <f t="shared" si="16"/>
        <v>1.5</v>
      </c>
      <c r="W9" s="13">
        <v>1606005</v>
      </c>
      <c r="X9" s="14" t="e">
        <f t="shared" si="19"/>
        <v>#REF!</v>
      </c>
      <c r="Y9" s="14" t="e">
        <f t="shared" si="20"/>
        <v>#REF!</v>
      </c>
      <c r="Z9" s="14" t="e">
        <f t="shared" si="21"/>
        <v>#REF!</v>
      </c>
      <c r="AA9" s="14">
        <v>1</v>
      </c>
      <c r="AB9" s="14">
        <v>0</v>
      </c>
      <c r="AC9" s="14">
        <v>2</v>
      </c>
      <c r="AD9" s="13">
        <v>1</v>
      </c>
      <c r="AE9" s="13">
        <v>3</v>
      </c>
      <c r="AF9" s="13"/>
      <c r="AG9" s="13"/>
      <c r="AH9" s="13">
        <v>15</v>
      </c>
      <c r="AI9" s="13">
        <f>SUM(AH$7:AH9)</f>
        <v>45</v>
      </c>
      <c r="AJ9" s="13" t="str">
        <f t="shared" si="22"/>
        <v>神器1-3</v>
      </c>
      <c r="AM9" s="13">
        <v>4</v>
      </c>
      <c r="AN9" s="14">
        <f t="shared" si="18"/>
        <v>1</v>
      </c>
      <c r="AO9" s="29">
        <f t="shared" si="0"/>
        <v>0.28000000000000003</v>
      </c>
      <c r="AP9" s="14">
        <f t="shared" si="1"/>
        <v>1</v>
      </c>
      <c r="AQ9" s="14">
        <f t="shared" si="2"/>
        <v>3</v>
      </c>
      <c r="AR9" s="14">
        <f t="shared" si="3"/>
        <v>0</v>
      </c>
      <c r="AS9" s="14">
        <f t="shared" si="4"/>
        <v>1606003</v>
      </c>
      <c r="AT9" s="14" t="str">
        <f t="shared" si="5"/>
        <v>神器-1-碎片-1-4级</v>
      </c>
      <c r="AU9" s="13" t="s">
        <v>857</v>
      </c>
      <c r="AV9" s="13">
        <f t="shared" si="6"/>
        <v>4</v>
      </c>
      <c r="AW9" s="14" t="e">
        <f t="shared" si="7"/>
        <v>#REF!</v>
      </c>
      <c r="AX9" s="14" t="str">
        <f t="shared" si="8"/>
        <v>AtkExt</v>
      </c>
      <c r="AY9" s="14" t="e">
        <f t="shared" si="9"/>
        <v>#REF!</v>
      </c>
      <c r="AZ9" s="14" t="str">
        <f t="shared" si="10"/>
        <v>HPExt</v>
      </c>
      <c r="BA9" s="14" t="e">
        <f t="shared" si="11"/>
        <v>#REF!</v>
      </c>
      <c r="BB9" s="14" t="str">
        <f t="shared" si="12"/>
        <v/>
      </c>
      <c r="BC9" s="14" t="str">
        <f t="shared" si="13"/>
        <v/>
      </c>
      <c r="BD9" s="14" t="str">
        <f t="shared" si="14"/>
        <v/>
      </c>
      <c r="BE9" s="14" t="str">
        <f t="shared" si="15"/>
        <v/>
      </c>
    </row>
    <row r="10" spans="1:57" ht="16.5" x14ac:dyDescent="0.2">
      <c r="A10" s="15" t="s">
        <v>117</v>
      </c>
      <c r="B10" s="13"/>
      <c r="C10" s="13"/>
      <c r="D10" s="13"/>
      <c r="E10" s="24">
        <v>1</v>
      </c>
      <c r="F10" s="24">
        <v>1</v>
      </c>
      <c r="G10" s="24">
        <v>1</v>
      </c>
      <c r="H10" s="30"/>
      <c r="I10" s="30"/>
      <c r="J10" s="30"/>
      <c r="K10" s="30"/>
      <c r="L10" s="30"/>
      <c r="M10" s="30"/>
      <c r="O10" s="13">
        <v>5</v>
      </c>
      <c r="P10" s="13">
        <v>6</v>
      </c>
      <c r="S10" s="13">
        <v>2</v>
      </c>
      <c r="T10" s="13">
        <v>1</v>
      </c>
      <c r="U10" s="13">
        <v>1</v>
      </c>
      <c r="V10" s="14">
        <f t="shared" si="16"/>
        <v>2</v>
      </c>
      <c r="W10" s="13">
        <v>1606006</v>
      </c>
      <c r="X10" s="14" t="e">
        <f t="shared" si="19"/>
        <v>#REF!</v>
      </c>
      <c r="Y10" s="14" t="e">
        <f t="shared" si="20"/>
        <v>#REF!</v>
      </c>
      <c r="Z10" s="14" t="e">
        <f t="shared" si="21"/>
        <v>#REF!</v>
      </c>
      <c r="AA10" s="14">
        <v>2</v>
      </c>
      <c r="AB10" s="14">
        <v>1</v>
      </c>
      <c r="AC10" s="14">
        <v>0</v>
      </c>
      <c r="AD10" s="13">
        <v>1</v>
      </c>
      <c r="AE10" s="13">
        <v>2</v>
      </c>
      <c r="AF10" s="13"/>
      <c r="AG10" s="13"/>
      <c r="AH10" s="13">
        <v>15</v>
      </c>
      <c r="AI10" s="13">
        <f>SUM(AH$7:AH10)</f>
        <v>60</v>
      </c>
      <c r="AJ10" s="13" t="str">
        <f t="shared" si="22"/>
        <v>神器2-1</v>
      </c>
      <c r="AM10" s="13">
        <v>5</v>
      </c>
      <c r="AN10" s="14">
        <f t="shared" si="18"/>
        <v>1</v>
      </c>
      <c r="AO10" s="29">
        <f t="shared" si="0"/>
        <v>0.34799999999999998</v>
      </c>
      <c r="AP10" s="14">
        <f t="shared" si="1"/>
        <v>1</v>
      </c>
      <c r="AQ10" s="14">
        <f t="shared" si="2"/>
        <v>3</v>
      </c>
      <c r="AR10" s="14">
        <f t="shared" si="3"/>
        <v>0</v>
      </c>
      <c r="AS10" s="14">
        <f t="shared" si="4"/>
        <v>1606003</v>
      </c>
      <c r="AT10" s="14" t="str">
        <f t="shared" si="5"/>
        <v>神器-1-碎片-1-5级</v>
      </c>
      <c r="AU10" s="13" t="s">
        <v>857</v>
      </c>
      <c r="AV10" s="13">
        <f t="shared" si="6"/>
        <v>5</v>
      </c>
      <c r="AW10" s="14" t="e">
        <f t="shared" si="7"/>
        <v>#REF!</v>
      </c>
      <c r="AX10" s="14" t="str">
        <f t="shared" si="8"/>
        <v>AtkExt</v>
      </c>
      <c r="AY10" s="14" t="e">
        <f t="shared" si="9"/>
        <v>#REF!</v>
      </c>
      <c r="AZ10" s="14" t="str">
        <f t="shared" si="10"/>
        <v>HPExt</v>
      </c>
      <c r="BA10" s="14" t="e">
        <f t="shared" si="11"/>
        <v>#REF!</v>
      </c>
      <c r="BB10" s="14" t="str">
        <f t="shared" si="12"/>
        <v/>
      </c>
      <c r="BC10" s="14" t="str">
        <f t="shared" si="13"/>
        <v/>
      </c>
      <c r="BD10" s="14" t="str">
        <f t="shared" si="14"/>
        <v/>
      </c>
      <c r="BE10" s="14" t="str">
        <f t="shared" si="15"/>
        <v/>
      </c>
    </row>
    <row r="11" spans="1:57" ht="16.5" x14ac:dyDescent="0.2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O11" s="13">
        <v>6</v>
      </c>
      <c r="P11" s="13">
        <v>8</v>
      </c>
      <c r="S11" s="13">
        <v>2</v>
      </c>
      <c r="T11" s="13">
        <v>2</v>
      </c>
      <c r="U11" s="13">
        <v>1</v>
      </c>
      <c r="V11" s="14">
        <f t="shared" si="16"/>
        <v>2</v>
      </c>
      <c r="W11" s="13">
        <v>1606007</v>
      </c>
      <c r="X11" s="14" t="e">
        <f t="shared" si="19"/>
        <v>#REF!</v>
      </c>
      <c r="Y11" s="14" t="e">
        <f t="shared" si="20"/>
        <v>#REF!</v>
      </c>
      <c r="Z11" s="14" t="e">
        <f t="shared" si="21"/>
        <v>#REF!</v>
      </c>
      <c r="AA11" s="14">
        <v>1</v>
      </c>
      <c r="AB11" s="14">
        <v>1</v>
      </c>
      <c r="AC11" s="14">
        <v>1</v>
      </c>
      <c r="AD11" s="13">
        <v>1</v>
      </c>
      <c r="AE11" s="13">
        <v>2</v>
      </c>
      <c r="AF11" s="13">
        <v>3</v>
      </c>
      <c r="AG11" s="13"/>
      <c r="AH11" s="13">
        <v>15</v>
      </c>
      <c r="AI11" s="13">
        <f>SUM(AH$7:AH11)</f>
        <v>75</v>
      </c>
      <c r="AJ11" s="13" t="str">
        <f t="shared" si="22"/>
        <v>神器2-2</v>
      </c>
      <c r="AM11" s="13">
        <v>6</v>
      </c>
      <c r="AN11" s="14">
        <f t="shared" si="18"/>
        <v>1</v>
      </c>
      <c r="AO11" s="29">
        <f t="shared" si="0"/>
        <v>0.42000000000000004</v>
      </c>
      <c r="AP11" s="14">
        <f t="shared" si="1"/>
        <v>1</v>
      </c>
      <c r="AQ11" s="14">
        <f t="shared" si="2"/>
        <v>3</v>
      </c>
      <c r="AR11" s="14">
        <f t="shared" si="3"/>
        <v>0</v>
      </c>
      <c r="AS11" s="14">
        <f t="shared" si="4"/>
        <v>1606003</v>
      </c>
      <c r="AT11" s="14" t="str">
        <f t="shared" si="5"/>
        <v>神器-1-碎片-1-6级</v>
      </c>
      <c r="AU11" s="13" t="s">
        <v>857</v>
      </c>
      <c r="AV11" s="13">
        <f t="shared" si="6"/>
        <v>6</v>
      </c>
      <c r="AW11" s="14" t="e">
        <f t="shared" si="7"/>
        <v>#REF!</v>
      </c>
      <c r="AX11" s="14" t="str">
        <f t="shared" si="8"/>
        <v>AtkExt</v>
      </c>
      <c r="AY11" s="14" t="e">
        <f t="shared" si="9"/>
        <v>#REF!</v>
      </c>
      <c r="AZ11" s="14" t="str">
        <f t="shared" si="10"/>
        <v>HPExt</v>
      </c>
      <c r="BA11" s="14" t="e">
        <f t="shared" si="11"/>
        <v>#REF!</v>
      </c>
      <c r="BB11" s="14" t="str">
        <f t="shared" si="12"/>
        <v/>
      </c>
      <c r="BC11" s="14" t="str">
        <f t="shared" si="13"/>
        <v/>
      </c>
      <c r="BD11" s="14" t="str">
        <f t="shared" si="14"/>
        <v/>
      </c>
      <c r="BE11" s="14" t="str">
        <f t="shared" si="15"/>
        <v/>
      </c>
    </row>
    <row r="12" spans="1:57" ht="16.5" x14ac:dyDescent="0.2">
      <c r="A12" s="15" t="s">
        <v>115</v>
      </c>
      <c r="B12" s="17">
        <f t="shared" ref="B12:G14" si="23">B$7*B8</f>
        <v>0</v>
      </c>
      <c r="C12" s="17">
        <f t="shared" si="23"/>
        <v>0</v>
      </c>
      <c r="D12" s="17">
        <f t="shared" si="23"/>
        <v>0</v>
      </c>
      <c r="E12" s="14" t="e">
        <f t="shared" si="23"/>
        <v>#REF!</v>
      </c>
      <c r="F12" s="14" t="e">
        <f t="shared" si="23"/>
        <v>#REF!</v>
      </c>
      <c r="G12" s="14" t="e">
        <f t="shared" si="23"/>
        <v>#REF!</v>
      </c>
      <c r="H12" s="30"/>
      <c r="I12" s="30"/>
      <c r="J12" s="30"/>
      <c r="K12" s="30"/>
      <c r="L12" s="30"/>
      <c r="M12" s="30"/>
      <c r="O12" s="13">
        <v>7</v>
      </c>
      <c r="P12" s="13">
        <v>10</v>
      </c>
      <c r="S12" s="13">
        <v>2</v>
      </c>
      <c r="T12" s="13">
        <v>3</v>
      </c>
      <c r="U12" s="13">
        <v>2</v>
      </c>
      <c r="V12" s="14">
        <f t="shared" si="16"/>
        <v>3</v>
      </c>
      <c r="W12" s="13">
        <v>1606008</v>
      </c>
      <c r="X12" s="14" t="e">
        <f t="shared" si="19"/>
        <v>#REF!</v>
      </c>
      <c r="Y12" s="14" t="e">
        <f t="shared" si="20"/>
        <v>#REF!</v>
      </c>
      <c r="Z12" s="14" t="e">
        <f t="shared" si="21"/>
        <v>#REF!</v>
      </c>
      <c r="AA12" s="14">
        <v>0</v>
      </c>
      <c r="AB12" s="14">
        <v>2</v>
      </c>
      <c r="AC12" s="14">
        <v>1</v>
      </c>
      <c r="AD12" s="13">
        <v>2</v>
      </c>
      <c r="AE12" s="13">
        <v>3</v>
      </c>
      <c r="AF12" s="13"/>
      <c r="AG12" s="13"/>
      <c r="AH12" s="13">
        <v>15</v>
      </c>
      <c r="AI12" s="13">
        <f>SUM(AH$7:AH12)</f>
        <v>90</v>
      </c>
      <c r="AJ12" s="13" t="str">
        <f t="shared" si="22"/>
        <v>神器2-3</v>
      </c>
      <c r="AM12" s="13">
        <v>7</v>
      </c>
      <c r="AN12" s="14">
        <f t="shared" si="18"/>
        <v>1</v>
      </c>
      <c r="AO12" s="29">
        <f t="shared" si="0"/>
        <v>0.496</v>
      </c>
      <c r="AP12" s="14">
        <f t="shared" si="1"/>
        <v>1</v>
      </c>
      <c r="AQ12" s="14">
        <f t="shared" si="2"/>
        <v>3</v>
      </c>
      <c r="AR12" s="14">
        <f t="shared" si="3"/>
        <v>0</v>
      </c>
      <c r="AS12" s="14">
        <f t="shared" si="4"/>
        <v>1606003</v>
      </c>
      <c r="AT12" s="14" t="str">
        <f t="shared" si="5"/>
        <v>神器-1-碎片-1-7级</v>
      </c>
      <c r="AU12" s="13" t="s">
        <v>857</v>
      </c>
      <c r="AV12" s="13">
        <f t="shared" si="6"/>
        <v>7</v>
      </c>
      <c r="AW12" s="14" t="e">
        <f t="shared" si="7"/>
        <v>#REF!</v>
      </c>
      <c r="AX12" s="14" t="str">
        <f t="shared" si="8"/>
        <v>AtkExt</v>
      </c>
      <c r="AY12" s="14" t="e">
        <f t="shared" si="9"/>
        <v>#REF!</v>
      </c>
      <c r="AZ12" s="14" t="str">
        <f t="shared" si="10"/>
        <v>HPExt</v>
      </c>
      <c r="BA12" s="14" t="e">
        <f t="shared" si="11"/>
        <v>#REF!</v>
      </c>
      <c r="BB12" s="14" t="str">
        <f t="shared" si="12"/>
        <v/>
      </c>
      <c r="BC12" s="14" t="str">
        <f t="shared" si="13"/>
        <v/>
      </c>
      <c r="BD12" s="14" t="str">
        <f t="shared" si="14"/>
        <v/>
      </c>
      <c r="BE12" s="14" t="str">
        <f t="shared" si="15"/>
        <v/>
      </c>
    </row>
    <row r="13" spans="1:57" ht="16.5" x14ac:dyDescent="0.2">
      <c r="A13" s="15" t="s">
        <v>116</v>
      </c>
      <c r="B13" s="17">
        <f t="shared" si="23"/>
        <v>0.5</v>
      </c>
      <c r="C13" s="17">
        <f t="shared" si="23"/>
        <v>0.5</v>
      </c>
      <c r="D13" s="17">
        <f t="shared" si="23"/>
        <v>0.5</v>
      </c>
      <c r="E13" s="14" t="e">
        <f t="shared" si="23"/>
        <v>#REF!</v>
      </c>
      <c r="F13" s="14" t="e">
        <f t="shared" si="23"/>
        <v>#REF!</v>
      </c>
      <c r="G13" s="14" t="e">
        <f t="shared" si="23"/>
        <v>#REF!</v>
      </c>
      <c r="H13" s="30"/>
      <c r="I13" s="30"/>
      <c r="J13" s="30"/>
      <c r="K13" s="30"/>
      <c r="L13" s="30"/>
      <c r="M13" s="30"/>
      <c r="S13" s="13">
        <v>2</v>
      </c>
      <c r="T13" s="13">
        <v>4</v>
      </c>
      <c r="U13" s="13">
        <v>2</v>
      </c>
      <c r="V13" s="14">
        <f t="shared" si="16"/>
        <v>3</v>
      </c>
      <c r="W13" s="13">
        <v>1606009</v>
      </c>
      <c r="X13" s="14" t="e">
        <f t="shared" si="19"/>
        <v>#REF!</v>
      </c>
      <c r="Y13" s="14" t="e">
        <f t="shared" si="20"/>
        <v>#REF!</v>
      </c>
      <c r="Z13" s="14" t="e">
        <f t="shared" si="21"/>
        <v>#REF!</v>
      </c>
      <c r="AA13" s="14">
        <v>1</v>
      </c>
      <c r="AB13" s="14">
        <v>1</v>
      </c>
      <c r="AC13" s="14">
        <v>1</v>
      </c>
      <c r="AD13" s="13">
        <v>1</v>
      </c>
      <c r="AE13" s="13">
        <v>2</v>
      </c>
      <c r="AF13" s="13">
        <v>3</v>
      </c>
      <c r="AG13" s="13"/>
      <c r="AH13" s="13">
        <v>15</v>
      </c>
      <c r="AI13" s="13">
        <f>SUM(AH$7:AH13)</f>
        <v>105</v>
      </c>
      <c r="AJ13" s="13" t="str">
        <f t="shared" si="22"/>
        <v>神器2-4</v>
      </c>
      <c r="AM13" s="13">
        <v>8</v>
      </c>
      <c r="AN13" s="14">
        <f t="shared" si="18"/>
        <v>1</v>
      </c>
      <c r="AO13" s="29">
        <f t="shared" si="0"/>
        <v>0.57600000000000007</v>
      </c>
      <c r="AP13" s="14">
        <f t="shared" si="1"/>
        <v>1</v>
      </c>
      <c r="AQ13" s="14">
        <f t="shared" si="2"/>
        <v>3</v>
      </c>
      <c r="AR13" s="14">
        <f t="shared" si="3"/>
        <v>0</v>
      </c>
      <c r="AS13" s="14">
        <f t="shared" si="4"/>
        <v>1606003</v>
      </c>
      <c r="AT13" s="14" t="str">
        <f t="shared" si="5"/>
        <v>神器-1-碎片-1-8级</v>
      </c>
      <c r="AU13" s="13" t="s">
        <v>857</v>
      </c>
      <c r="AV13" s="13">
        <f t="shared" si="6"/>
        <v>8</v>
      </c>
      <c r="AW13" s="14" t="e">
        <f t="shared" si="7"/>
        <v>#REF!</v>
      </c>
      <c r="AX13" s="14" t="str">
        <f t="shared" si="8"/>
        <v>AtkExt</v>
      </c>
      <c r="AY13" s="14" t="e">
        <f t="shared" si="9"/>
        <v>#REF!</v>
      </c>
      <c r="AZ13" s="14" t="str">
        <f t="shared" si="10"/>
        <v>HPExt</v>
      </c>
      <c r="BA13" s="14" t="e">
        <f t="shared" si="11"/>
        <v>#REF!</v>
      </c>
      <c r="BB13" s="14" t="str">
        <f t="shared" si="12"/>
        <v/>
      </c>
      <c r="BC13" s="14" t="str">
        <f t="shared" si="13"/>
        <v/>
      </c>
      <c r="BD13" s="14" t="str">
        <f t="shared" si="14"/>
        <v/>
      </c>
      <c r="BE13" s="14" t="str">
        <f t="shared" si="15"/>
        <v/>
      </c>
    </row>
    <row r="14" spans="1:57" ht="16.5" x14ac:dyDescent="0.2">
      <c r="A14" s="15" t="s">
        <v>117</v>
      </c>
      <c r="B14" s="17">
        <f t="shared" si="23"/>
        <v>0</v>
      </c>
      <c r="C14" s="17">
        <f t="shared" si="23"/>
        <v>0</v>
      </c>
      <c r="D14" s="17">
        <f t="shared" si="23"/>
        <v>0</v>
      </c>
      <c r="E14" s="14" t="e">
        <f t="shared" si="23"/>
        <v>#REF!</v>
      </c>
      <c r="F14" s="14" t="e">
        <f t="shared" si="23"/>
        <v>#REF!</v>
      </c>
      <c r="G14" s="14" t="e">
        <f t="shared" si="23"/>
        <v>#REF!</v>
      </c>
      <c r="H14" s="30"/>
      <c r="I14" s="30"/>
      <c r="J14" s="30"/>
      <c r="K14" s="30"/>
      <c r="L14" s="30"/>
      <c r="M14" s="30"/>
      <c r="S14" s="13">
        <v>2</v>
      </c>
      <c r="T14" s="13">
        <v>5</v>
      </c>
      <c r="U14" s="13">
        <v>3</v>
      </c>
      <c r="V14" s="14">
        <f t="shared" si="16"/>
        <v>4</v>
      </c>
      <c r="W14" s="13">
        <v>1606010</v>
      </c>
      <c r="X14" s="14" t="e">
        <f t="shared" si="19"/>
        <v>#REF!</v>
      </c>
      <c r="Y14" s="14" t="e">
        <f t="shared" si="20"/>
        <v>#REF!</v>
      </c>
      <c r="Z14" s="14" t="e">
        <f t="shared" si="21"/>
        <v>#REF!</v>
      </c>
      <c r="AA14" s="14">
        <v>2</v>
      </c>
      <c r="AB14" s="14">
        <v>1</v>
      </c>
      <c r="AC14" s="14">
        <v>0</v>
      </c>
      <c r="AD14" s="13">
        <v>1</v>
      </c>
      <c r="AE14" s="13">
        <v>2</v>
      </c>
      <c r="AF14" s="13"/>
      <c r="AG14" s="13"/>
      <c r="AH14" s="13">
        <v>15</v>
      </c>
      <c r="AI14" s="13">
        <f>SUM(AH$7:AH14)</f>
        <v>120</v>
      </c>
      <c r="AJ14" s="13" t="str">
        <f t="shared" si="22"/>
        <v>神器2-5</v>
      </c>
      <c r="AM14" s="13">
        <v>9</v>
      </c>
      <c r="AN14" s="14">
        <f t="shared" si="18"/>
        <v>1</v>
      </c>
      <c r="AO14" s="29">
        <f t="shared" si="0"/>
        <v>0.66</v>
      </c>
      <c r="AP14" s="14">
        <f t="shared" si="1"/>
        <v>1</v>
      </c>
      <c r="AQ14" s="14">
        <f t="shared" si="2"/>
        <v>3</v>
      </c>
      <c r="AR14" s="14">
        <f t="shared" si="3"/>
        <v>0</v>
      </c>
      <c r="AS14" s="14">
        <f t="shared" si="4"/>
        <v>1606003</v>
      </c>
      <c r="AT14" s="14" t="str">
        <f t="shared" si="5"/>
        <v>神器-1-碎片-1-9级</v>
      </c>
      <c r="AU14" s="13" t="s">
        <v>857</v>
      </c>
      <c r="AV14" s="13">
        <f t="shared" si="6"/>
        <v>9</v>
      </c>
      <c r="AW14" s="14" t="e">
        <f t="shared" si="7"/>
        <v>#REF!</v>
      </c>
      <c r="AX14" s="14" t="str">
        <f t="shared" si="8"/>
        <v>AtkExt</v>
      </c>
      <c r="AY14" s="14" t="e">
        <f t="shared" si="9"/>
        <v>#REF!</v>
      </c>
      <c r="AZ14" s="14" t="str">
        <f t="shared" si="10"/>
        <v>HPExt</v>
      </c>
      <c r="BA14" s="14" t="e">
        <f t="shared" si="11"/>
        <v>#REF!</v>
      </c>
      <c r="BB14" s="14" t="str">
        <f t="shared" si="12"/>
        <v/>
      </c>
      <c r="BC14" s="14" t="str">
        <f t="shared" si="13"/>
        <v/>
      </c>
      <c r="BD14" s="14" t="str">
        <f t="shared" si="14"/>
        <v/>
      </c>
      <c r="BE14" s="14" t="str">
        <f t="shared" si="15"/>
        <v/>
      </c>
    </row>
    <row r="15" spans="1:57" ht="16.5" x14ac:dyDescent="0.2">
      <c r="S15" s="13">
        <v>3</v>
      </c>
      <c r="T15" s="13">
        <v>1</v>
      </c>
      <c r="U15" s="13">
        <v>1</v>
      </c>
      <c r="V15" s="14">
        <f t="shared" si="16"/>
        <v>4</v>
      </c>
      <c r="W15" s="13">
        <v>1606011</v>
      </c>
      <c r="X15" s="14" t="e">
        <f t="shared" si="19"/>
        <v>#REF!</v>
      </c>
      <c r="Y15" s="14" t="e">
        <f t="shared" si="20"/>
        <v>#REF!</v>
      </c>
      <c r="Z15" s="14" t="e">
        <f t="shared" si="21"/>
        <v>#REF!</v>
      </c>
      <c r="AA15" s="14">
        <v>0</v>
      </c>
      <c r="AB15" s="14">
        <v>1</v>
      </c>
      <c r="AC15" s="14">
        <v>2</v>
      </c>
      <c r="AD15" s="13">
        <v>2</v>
      </c>
      <c r="AE15" s="13">
        <v>3</v>
      </c>
      <c r="AF15" s="13"/>
      <c r="AG15" s="13"/>
      <c r="AH15" s="13">
        <v>18</v>
      </c>
      <c r="AI15" s="13">
        <f>SUM(AH$7:AH15)</f>
        <v>138</v>
      </c>
      <c r="AJ15" s="13" t="str">
        <f t="shared" si="22"/>
        <v>神器3-1</v>
      </c>
      <c r="AM15" s="13">
        <v>10</v>
      </c>
      <c r="AN15" s="14">
        <f t="shared" si="18"/>
        <v>1</v>
      </c>
      <c r="AO15" s="29">
        <f t="shared" si="0"/>
        <v>0.748</v>
      </c>
      <c r="AP15" s="14">
        <f t="shared" si="1"/>
        <v>1</v>
      </c>
      <c r="AQ15" s="14">
        <f t="shared" si="2"/>
        <v>3</v>
      </c>
      <c r="AR15" s="14">
        <f t="shared" si="3"/>
        <v>0</v>
      </c>
      <c r="AS15" s="14">
        <f t="shared" si="4"/>
        <v>1606003</v>
      </c>
      <c r="AT15" s="14" t="str">
        <f t="shared" si="5"/>
        <v>神器-1-碎片-1-10级</v>
      </c>
      <c r="AU15" s="13" t="s">
        <v>857</v>
      </c>
      <c r="AV15" s="13">
        <f t="shared" si="6"/>
        <v>10</v>
      </c>
      <c r="AW15" s="14" t="e">
        <f t="shared" si="7"/>
        <v>#REF!</v>
      </c>
      <c r="AX15" s="14" t="str">
        <f t="shared" si="8"/>
        <v>AtkExt</v>
      </c>
      <c r="AY15" s="14" t="e">
        <f t="shared" si="9"/>
        <v>#REF!</v>
      </c>
      <c r="AZ15" s="14" t="str">
        <f t="shared" si="10"/>
        <v>HPExt</v>
      </c>
      <c r="BA15" s="14" t="e">
        <f t="shared" si="11"/>
        <v>#REF!</v>
      </c>
      <c r="BB15" s="14" t="str">
        <f t="shared" si="12"/>
        <v/>
      </c>
      <c r="BC15" s="14" t="str">
        <f t="shared" si="13"/>
        <v/>
      </c>
      <c r="BD15" s="14" t="str">
        <f t="shared" si="14"/>
        <v/>
      </c>
      <c r="BE15" s="14" t="str">
        <f t="shared" si="15"/>
        <v/>
      </c>
    </row>
    <row r="16" spans="1:57" ht="16.5" x14ac:dyDescent="0.2">
      <c r="S16" s="13">
        <v>3</v>
      </c>
      <c r="T16" s="13">
        <v>2</v>
      </c>
      <c r="U16" s="13">
        <v>1</v>
      </c>
      <c r="V16" s="14">
        <f t="shared" si="16"/>
        <v>4</v>
      </c>
      <c r="W16" s="13">
        <v>1606012</v>
      </c>
      <c r="X16" s="14" t="e">
        <f t="shared" si="19"/>
        <v>#REF!</v>
      </c>
      <c r="Y16" s="14" t="e">
        <f t="shared" si="20"/>
        <v>#REF!</v>
      </c>
      <c r="Z16" s="14" t="e">
        <f t="shared" si="21"/>
        <v>#REF!</v>
      </c>
      <c r="AA16" s="14">
        <v>1</v>
      </c>
      <c r="AB16" s="14">
        <v>0</v>
      </c>
      <c r="AC16" s="14">
        <v>2</v>
      </c>
      <c r="AD16" s="13">
        <v>1</v>
      </c>
      <c r="AE16" s="13">
        <v>3</v>
      </c>
      <c r="AF16" s="13"/>
      <c r="AG16" s="13"/>
      <c r="AH16" s="13">
        <v>18</v>
      </c>
      <c r="AI16" s="13">
        <f>SUM(AH$7:AH16)</f>
        <v>156</v>
      </c>
      <c r="AJ16" s="13" t="str">
        <f t="shared" si="22"/>
        <v>神器3-2</v>
      </c>
      <c r="AM16" s="13">
        <v>11</v>
      </c>
      <c r="AN16" s="14">
        <f t="shared" si="18"/>
        <v>1</v>
      </c>
      <c r="AO16" s="29">
        <f t="shared" si="0"/>
        <v>0.84000000000000008</v>
      </c>
      <c r="AP16" s="14">
        <f t="shared" si="1"/>
        <v>1</v>
      </c>
      <c r="AQ16" s="14">
        <f t="shared" si="2"/>
        <v>3</v>
      </c>
      <c r="AR16" s="14">
        <f t="shared" si="3"/>
        <v>0</v>
      </c>
      <c r="AS16" s="14">
        <f t="shared" si="4"/>
        <v>1606003</v>
      </c>
      <c r="AT16" s="14" t="str">
        <f t="shared" si="5"/>
        <v>神器-1-碎片-1-11级</v>
      </c>
      <c r="AU16" s="13" t="s">
        <v>857</v>
      </c>
      <c r="AV16" s="13">
        <f t="shared" si="6"/>
        <v>11</v>
      </c>
      <c r="AW16" s="14" t="e">
        <f t="shared" si="7"/>
        <v>#REF!</v>
      </c>
      <c r="AX16" s="14" t="str">
        <f t="shared" si="8"/>
        <v>AtkExt</v>
      </c>
      <c r="AY16" s="14" t="e">
        <f t="shared" si="9"/>
        <v>#REF!</v>
      </c>
      <c r="AZ16" s="14" t="str">
        <f t="shared" si="10"/>
        <v>HPExt</v>
      </c>
      <c r="BA16" s="14" t="e">
        <f t="shared" si="11"/>
        <v>#REF!</v>
      </c>
      <c r="BB16" s="14" t="str">
        <f t="shared" si="12"/>
        <v/>
      </c>
      <c r="BC16" s="14" t="str">
        <f t="shared" si="13"/>
        <v/>
      </c>
      <c r="BD16" s="14" t="str">
        <f t="shared" si="14"/>
        <v/>
      </c>
      <c r="BE16" s="14" t="str">
        <f t="shared" si="15"/>
        <v/>
      </c>
    </row>
    <row r="17" spans="19:57" ht="16.5" x14ac:dyDescent="0.2">
      <c r="S17" s="13">
        <v>3</v>
      </c>
      <c r="T17" s="13">
        <v>3</v>
      </c>
      <c r="U17" s="13">
        <v>2</v>
      </c>
      <c r="V17" s="14">
        <f t="shared" si="16"/>
        <v>6</v>
      </c>
      <c r="W17" s="13">
        <v>1606013</v>
      </c>
      <c r="X17" s="14" t="e">
        <f t="shared" si="19"/>
        <v>#REF!</v>
      </c>
      <c r="Y17" s="14" t="e">
        <f t="shared" si="20"/>
        <v>#REF!</v>
      </c>
      <c r="Z17" s="14" t="e">
        <f t="shared" si="21"/>
        <v>#REF!</v>
      </c>
      <c r="AA17" s="14">
        <v>0</v>
      </c>
      <c r="AB17" s="14">
        <v>1</v>
      </c>
      <c r="AC17" s="14">
        <v>2</v>
      </c>
      <c r="AD17" s="13">
        <v>2</v>
      </c>
      <c r="AE17" s="13">
        <v>3</v>
      </c>
      <c r="AF17" s="13"/>
      <c r="AG17" s="13"/>
      <c r="AH17" s="13">
        <v>18</v>
      </c>
      <c r="AI17" s="13">
        <f>SUM(AH$7:AH17)</f>
        <v>174</v>
      </c>
      <c r="AJ17" s="13" t="str">
        <f t="shared" si="22"/>
        <v>神器3-3</v>
      </c>
      <c r="AM17" s="13">
        <v>12</v>
      </c>
      <c r="AN17" s="14">
        <f t="shared" si="18"/>
        <v>1</v>
      </c>
      <c r="AO17" s="29">
        <f t="shared" si="0"/>
        <v>0.93600000000000017</v>
      </c>
      <c r="AP17" s="14">
        <f t="shared" si="1"/>
        <v>1</v>
      </c>
      <c r="AQ17" s="14">
        <f t="shared" si="2"/>
        <v>3</v>
      </c>
      <c r="AR17" s="14">
        <f t="shared" si="3"/>
        <v>0</v>
      </c>
      <c r="AS17" s="14">
        <f t="shared" si="4"/>
        <v>1606003</v>
      </c>
      <c r="AT17" s="14" t="str">
        <f t="shared" si="5"/>
        <v>神器-1-碎片-1-12级</v>
      </c>
      <c r="AU17" s="13" t="s">
        <v>857</v>
      </c>
      <c r="AV17" s="13">
        <f t="shared" si="6"/>
        <v>12</v>
      </c>
      <c r="AW17" s="14" t="e">
        <f t="shared" si="7"/>
        <v>#REF!</v>
      </c>
      <c r="AX17" s="14" t="str">
        <f t="shared" si="8"/>
        <v>AtkExt</v>
      </c>
      <c r="AY17" s="14" t="e">
        <f t="shared" si="9"/>
        <v>#REF!</v>
      </c>
      <c r="AZ17" s="14" t="str">
        <f t="shared" si="10"/>
        <v>HPExt</v>
      </c>
      <c r="BA17" s="14" t="e">
        <f t="shared" si="11"/>
        <v>#REF!</v>
      </c>
      <c r="BB17" s="14" t="str">
        <f t="shared" si="12"/>
        <v/>
      </c>
      <c r="BC17" s="14" t="str">
        <f t="shared" si="13"/>
        <v/>
      </c>
      <c r="BD17" s="14" t="str">
        <f t="shared" si="14"/>
        <v/>
      </c>
      <c r="BE17" s="14" t="str">
        <f t="shared" si="15"/>
        <v/>
      </c>
    </row>
    <row r="18" spans="19:57" ht="16.5" x14ac:dyDescent="0.2">
      <c r="S18" s="13">
        <v>3</v>
      </c>
      <c r="T18" s="13">
        <v>4</v>
      </c>
      <c r="U18" s="13">
        <v>2</v>
      </c>
      <c r="V18" s="14">
        <f t="shared" si="16"/>
        <v>6</v>
      </c>
      <c r="W18" s="13">
        <v>1606014</v>
      </c>
      <c r="X18" s="14" t="e">
        <f t="shared" si="19"/>
        <v>#REF!</v>
      </c>
      <c r="Y18" s="14" t="e">
        <f t="shared" si="20"/>
        <v>#REF!</v>
      </c>
      <c r="Z18" s="14" t="e">
        <f t="shared" si="21"/>
        <v>#REF!</v>
      </c>
      <c r="AA18" s="14">
        <v>0</v>
      </c>
      <c r="AB18" s="14">
        <v>1</v>
      </c>
      <c r="AC18" s="14">
        <v>2</v>
      </c>
      <c r="AD18" s="13">
        <v>2</v>
      </c>
      <c r="AE18" s="13">
        <v>3</v>
      </c>
      <c r="AF18" s="13"/>
      <c r="AG18" s="13"/>
      <c r="AH18" s="13">
        <v>18</v>
      </c>
      <c r="AI18" s="13">
        <f>SUM(AH$7:AH18)</f>
        <v>192</v>
      </c>
      <c r="AJ18" s="13" t="str">
        <f t="shared" si="22"/>
        <v>神器3-4</v>
      </c>
      <c r="AM18" s="13">
        <v>13</v>
      </c>
      <c r="AN18" s="14">
        <f t="shared" si="18"/>
        <v>1</v>
      </c>
      <c r="AO18" s="29">
        <f t="shared" si="0"/>
        <v>1.036</v>
      </c>
      <c r="AP18" s="14">
        <f t="shared" si="1"/>
        <v>1</v>
      </c>
      <c r="AQ18" s="14">
        <f t="shared" si="2"/>
        <v>3</v>
      </c>
      <c r="AR18" s="14">
        <f t="shared" si="3"/>
        <v>0</v>
      </c>
      <c r="AS18" s="14">
        <f t="shared" si="4"/>
        <v>1606003</v>
      </c>
      <c r="AT18" s="14" t="str">
        <f t="shared" si="5"/>
        <v>神器-1-碎片-1-13级</v>
      </c>
      <c r="AU18" s="13" t="s">
        <v>857</v>
      </c>
      <c r="AV18" s="13">
        <f t="shared" si="6"/>
        <v>13</v>
      </c>
      <c r="AW18" s="14" t="e">
        <f t="shared" si="7"/>
        <v>#REF!</v>
      </c>
      <c r="AX18" s="14" t="str">
        <f t="shared" si="8"/>
        <v>AtkExt</v>
      </c>
      <c r="AY18" s="14" t="e">
        <f t="shared" si="9"/>
        <v>#REF!</v>
      </c>
      <c r="AZ18" s="14" t="str">
        <f t="shared" si="10"/>
        <v>HPExt</v>
      </c>
      <c r="BA18" s="14" t="e">
        <f t="shared" si="11"/>
        <v>#REF!</v>
      </c>
      <c r="BB18" s="14" t="str">
        <f t="shared" si="12"/>
        <v/>
      </c>
      <c r="BC18" s="14" t="str">
        <f t="shared" si="13"/>
        <v/>
      </c>
      <c r="BD18" s="14" t="str">
        <f t="shared" si="14"/>
        <v/>
      </c>
      <c r="BE18" s="14" t="str">
        <f t="shared" si="15"/>
        <v/>
      </c>
    </row>
    <row r="19" spans="19:57" ht="16.5" x14ac:dyDescent="0.2">
      <c r="S19" s="13">
        <v>3</v>
      </c>
      <c r="T19" s="13">
        <v>5</v>
      </c>
      <c r="U19" s="13">
        <v>3</v>
      </c>
      <c r="V19" s="14">
        <f t="shared" si="16"/>
        <v>8</v>
      </c>
      <c r="W19" s="13">
        <v>1606015</v>
      </c>
      <c r="X19" s="14" t="e">
        <f t="shared" si="19"/>
        <v>#REF!</v>
      </c>
      <c r="Y19" s="14" t="e">
        <f t="shared" si="20"/>
        <v>#REF!</v>
      </c>
      <c r="Z19" s="14" t="e">
        <f t="shared" si="21"/>
        <v>#REF!</v>
      </c>
      <c r="AA19" s="14">
        <v>1</v>
      </c>
      <c r="AB19" s="14">
        <v>0</v>
      </c>
      <c r="AC19" s="14">
        <v>2</v>
      </c>
      <c r="AD19" s="13">
        <v>1</v>
      </c>
      <c r="AE19" s="13">
        <v>3</v>
      </c>
      <c r="AF19" s="13"/>
      <c r="AG19" s="13"/>
      <c r="AH19" s="13">
        <v>18</v>
      </c>
      <c r="AI19" s="13">
        <f>SUM(AH$7:AH19)</f>
        <v>210</v>
      </c>
      <c r="AJ19" s="13" t="str">
        <f t="shared" si="22"/>
        <v>神器3-5</v>
      </c>
      <c r="AM19" s="13">
        <v>14</v>
      </c>
      <c r="AN19" s="14">
        <f t="shared" si="18"/>
        <v>1</v>
      </c>
      <c r="AO19" s="29">
        <f t="shared" si="0"/>
        <v>1.1400000000000001</v>
      </c>
      <c r="AP19" s="14">
        <f t="shared" si="1"/>
        <v>1</v>
      </c>
      <c r="AQ19" s="14">
        <f t="shared" si="2"/>
        <v>3</v>
      </c>
      <c r="AR19" s="14">
        <f t="shared" si="3"/>
        <v>0</v>
      </c>
      <c r="AS19" s="14">
        <f t="shared" si="4"/>
        <v>1606003</v>
      </c>
      <c r="AT19" s="14" t="str">
        <f t="shared" si="5"/>
        <v>神器-1-碎片-1-14级</v>
      </c>
      <c r="AU19" s="13" t="s">
        <v>857</v>
      </c>
      <c r="AV19" s="13">
        <f t="shared" si="6"/>
        <v>14</v>
      </c>
      <c r="AW19" s="14" t="e">
        <f t="shared" si="7"/>
        <v>#REF!</v>
      </c>
      <c r="AX19" s="14" t="str">
        <f t="shared" si="8"/>
        <v>AtkExt</v>
      </c>
      <c r="AY19" s="14" t="e">
        <f t="shared" si="9"/>
        <v>#REF!</v>
      </c>
      <c r="AZ19" s="14" t="str">
        <f t="shared" si="10"/>
        <v>HPExt</v>
      </c>
      <c r="BA19" s="14" t="e">
        <f t="shared" si="11"/>
        <v>#REF!</v>
      </c>
      <c r="BB19" s="14" t="str">
        <f t="shared" si="12"/>
        <v/>
      </c>
      <c r="BC19" s="14" t="str">
        <f t="shared" si="13"/>
        <v/>
      </c>
      <c r="BD19" s="14" t="str">
        <f t="shared" si="14"/>
        <v/>
      </c>
      <c r="BE19" s="14" t="str">
        <f t="shared" si="15"/>
        <v/>
      </c>
    </row>
    <row r="20" spans="19:57" ht="16.5" x14ac:dyDescent="0.2">
      <c r="S20" s="13">
        <v>3</v>
      </c>
      <c r="T20" s="13">
        <v>6</v>
      </c>
      <c r="U20" s="13">
        <v>4</v>
      </c>
      <c r="V20" s="14">
        <f t="shared" si="16"/>
        <v>12</v>
      </c>
      <c r="W20" s="13">
        <v>1606016</v>
      </c>
      <c r="X20" s="14" t="e">
        <f t="shared" si="19"/>
        <v>#REF!</v>
      </c>
      <c r="Y20" s="14" t="e">
        <f t="shared" si="20"/>
        <v>#REF!</v>
      </c>
      <c r="Z20" s="14" t="e">
        <f t="shared" si="21"/>
        <v>#REF!</v>
      </c>
      <c r="AA20" s="14">
        <v>3</v>
      </c>
      <c r="AB20" s="14">
        <v>0</v>
      </c>
      <c r="AC20" s="14">
        <v>0</v>
      </c>
      <c r="AD20" s="13">
        <v>1</v>
      </c>
      <c r="AE20" s="13"/>
      <c r="AF20" s="13"/>
      <c r="AG20" s="13">
        <v>2</v>
      </c>
      <c r="AH20" s="13">
        <v>18</v>
      </c>
      <c r="AI20" s="13">
        <f>SUM(AH$7:AH20)</f>
        <v>228</v>
      </c>
      <c r="AJ20" s="13" t="str">
        <f t="shared" si="22"/>
        <v>神器3-6</v>
      </c>
      <c r="AM20" s="13">
        <v>15</v>
      </c>
      <c r="AN20" s="14">
        <f t="shared" si="18"/>
        <v>1</v>
      </c>
      <c r="AO20" s="29">
        <f t="shared" si="0"/>
        <v>1.248</v>
      </c>
      <c r="AP20" s="14">
        <f t="shared" si="1"/>
        <v>1</v>
      </c>
      <c r="AQ20" s="14">
        <f t="shared" si="2"/>
        <v>3</v>
      </c>
      <c r="AR20" s="14">
        <f t="shared" si="3"/>
        <v>0</v>
      </c>
      <c r="AS20" s="14">
        <f t="shared" si="4"/>
        <v>1606003</v>
      </c>
      <c r="AT20" s="14" t="str">
        <f t="shared" si="5"/>
        <v>神器-1-碎片-1-15级</v>
      </c>
      <c r="AU20" s="13" t="s">
        <v>857</v>
      </c>
      <c r="AV20" s="13">
        <f t="shared" si="6"/>
        <v>15</v>
      </c>
      <c r="AW20" s="14" t="e">
        <f t="shared" si="7"/>
        <v>#REF!</v>
      </c>
      <c r="AX20" s="14" t="str">
        <f t="shared" si="8"/>
        <v>AtkExt</v>
      </c>
      <c r="AY20" s="14" t="e">
        <f t="shared" si="9"/>
        <v>#REF!</v>
      </c>
      <c r="AZ20" s="14" t="str">
        <f t="shared" si="10"/>
        <v>HPExt</v>
      </c>
      <c r="BA20" s="14" t="e">
        <f t="shared" si="11"/>
        <v>#REF!</v>
      </c>
      <c r="BB20" s="14" t="str">
        <f t="shared" si="12"/>
        <v/>
      </c>
      <c r="BC20" s="14" t="str">
        <f t="shared" si="13"/>
        <v/>
      </c>
      <c r="BD20" s="14" t="str">
        <f t="shared" si="14"/>
        <v/>
      </c>
      <c r="BE20" s="14" t="str">
        <f t="shared" si="15"/>
        <v/>
      </c>
    </row>
    <row r="21" spans="19:57" ht="16.5" x14ac:dyDescent="0.2">
      <c r="S21" s="13">
        <v>4</v>
      </c>
      <c r="T21" s="13">
        <v>1</v>
      </c>
      <c r="U21" s="13">
        <v>1</v>
      </c>
      <c r="V21" s="14">
        <f t="shared" si="16"/>
        <v>5</v>
      </c>
      <c r="W21" s="13">
        <v>1606017</v>
      </c>
      <c r="X21" s="14" t="e">
        <f t="shared" si="19"/>
        <v>#REF!</v>
      </c>
      <c r="Y21" s="14" t="e">
        <f t="shared" si="20"/>
        <v>#REF!</v>
      </c>
      <c r="Z21" s="14" t="e">
        <f t="shared" si="21"/>
        <v>#REF!</v>
      </c>
      <c r="AA21" s="14">
        <v>2</v>
      </c>
      <c r="AB21" s="14">
        <v>0</v>
      </c>
      <c r="AC21" s="14">
        <v>1</v>
      </c>
      <c r="AD21" s="13">
        <v>1</v>
      </c>
      <c r="AE21" s="13">
        <v>3</v>
      </c>
      <c r="AF21" s="13"/>
      <c r="AG21" s="13"/>
      <c r="AH21" s="13">
        <v>18</v>
      </c>
      <c r="AI21" s="13">
        <f>SUM(AH$7:AH21)</f>
        <v>246</v>
      </c>
      <c r="AJ21" s="13" t="str">
        <f t="shared" si="22"/>
        <v>神器4-1</v>
      </c>
      <c r="AM21" s="13">
        <v>16</v>
      </c>
      <c r="AN21" s="14">
        <f t="shared" si="18"/>
        <v>2</v>
      </c>
      <c r="AO21" s="29">
        <f t="shared" si="0"/>
        <v>0.1</v>
      </c>
      <c r="AP21" s="14">
        <f t="shared" si="1"/>
        <v>1</v>
      </c>
      <c r="AQ21" s="14">
        <f t="shared" si="2"/>
        <v>2</v>
      </c>
      <c r="AR21" s="14">
        <f t="shared" si="3"/>
        <v>0</v>
      </c>
      <c r="AS21" s="14">
        <f t="shared" si="4"/>
        <v>1606004</v>
      </c>
      <c r="AT21" s="14" t="str">
        <f t="shared" si="5"/>
        <v>神器-1-碎片-2-1级</v>
      </c>
      <c r="AU21" s="13" t="s">
        <v>857</v>
      </c>
      <c r="AV21" s="13">
        <f t="shared" si="6"/>
        <v>1</v>
      </c>
      <c r="AW21" s="14" t="e">
        <f t="shared" si="7"/>
        <v>#REF!</v>
      </c>
      <c r="AX21" s="14" t="str">
        <f t="shared" si="8"/>
        <v>AtkExt</v>
      </c>
      <c r="AY21" s="14" t="e">
        <f t="shared" si="9"/>
        <v>#REF!</v>
      </c>
      <c r="AZ21" s="14" t="str">
        <f t="shared" si="10"/>
        <v>DefExt</v>
      </c>
      <c r="BA21" s="14" t="e">
        <f t="shared" si="11"/>
        <v>#REF!</v>
      </c>
      <c r="BB21" s="14" t="str">
        <f t="shared" si="12"/>
        <v/>
      </c>
      <c r="BC21" s="14" t="str">
        <f t="shared" si="13"/>
        <v/>
      </c>
      <c r="BD21" s="14" t="str">
        <f t="shared" si="14"/>
        <v/>
      </c>
      <c r="BE21" s="14" t="str">
        <f t="shared" si="15"/>
        <v/>
      </c>
    </row>
    <row r="22" spans="19:57" ht="16.5" x14ac:dyDescent="0.2">
      <c r="S22" s="13">
        <v>4</v>
      </c>
      <c r="T22" s="13">
        <v>2</v>
      </c>
      <c r="U22" s="13">
        <v>1</v>
      </c>
      <c r="V22" s="14">
        <f t="shared" si="16"/>
        <v>5</v>
      </c>
      <c r="W22" s="13">
        <v>1606018</v>
      </c>
      <c r="X22" s="14" t="e">
        <f t="shared" si="19"/>
        <v>#REF!</v>
      </c>
      <c r="Y22" s="14" t="e">
        <f t="shared" si="20"/>
        <v>#REF!</v>
      </c>
      <c r="Z22" s="14" t="e">
        <f t="shared" si="21"/>
        <v>#REF!</v>
      </c>
      <c r="AA22" s="14">
        <v>2</v>
      </c>
      <c r="AB22" s="14">
        <v>1</v>
      </c>
      <c r="AC22" s="14">
        <v>0</v>
      </c>
      <c r="AD22" s="13">
        <v>1</v>
      </c>
      <c r="AE22" s="13">
        <v>2</v>
      </c>
      <c r="AF22" s="13"/>
      <c r="AG22" s="13"/>
      <c r="AH22" s="13">
        <v>18</v>
      </c>
      <c r="AI22" s="13">
        <f>SUM(AH$7:AH22)</f>
        <v>264</v>
      </c>
      <c r="AJ22" s="13" t="str">
        <f t="shared" si="22"/>
        <v>神器4-2</v>
      </c>
      <c r="AM22" s="13">
        <v>17</v>
      </c>
      <c r="AN22" s="14">
        <f t="shared" si="18"/>
        <v>2</v>
      </c>
      <c r="AO22" s="29">
        <f t="shared" si="0"/>
        <v>0.15600000000000003</v>
      </c>
      <c r="AP22" s="14">
        <f t="shared" si="1"/>
        <v>1</v>
      </c>
      <c r="AQ22" s="14">
        <f t="shared" si="2"/>
        <v>2</v>
      </c>
      <c r="AR22" s="14">
        <f t="shared" si="3"/>
        <v>0</v>
      </c>
      <c r="AS22" s="14">
        <f t="shared" si="4"/>
        <v>1606004</v>
      </c>
      <c r="AT22" s="14" t="str">
        <f t="shared" si="5"/>
        <v>神器-1-碎片-2-2级</v>
      </c>
      <c r="AU22" s="13" t="s">
        <v>857</v>
      </c>
      <c r="AV22" s="13">
        <f t="shared" si="6"/>
        <v>2</v>
      </c>
      <c r="AW22" s="14" t="e">
        <f t="shared" si="7"/>
        <v>#REF!</v>
      </c>
      <c r="AX22" s="14" t="str">
        <f t="shared" si="8"/>
        <v>AtkExt</v>
      </c>
      <c r="AY22" s="14" t="e">
        <f t="shared" si="9"/>
        <v>#REF!</v>
      </c>
      <c r="AZ22" s="14" t="str">
        <f t="shared" si="10"/>
        <v>DefExt</v>
      </c>
      <c r="BA22" s="14" t="e">
        <f t="shared" si="11"/>
        <v>#REF!</v>
      </c>
      <c r="BB22" s="14" t="str">
        <f t="shared" si="12"/>
        <v/>
      </c>
      <c r="BC22" s="14" t="str">
        <f t="shared" si="13"/>
        <v/>
      </c>
      <c r="BD22" s="14" t="str">
        <f t="shared" si="14"/>
        <v/>
      </c>
      <c r="BE22" s="14" t="str">
        <f t="shared" si="15"/>
        <v/>
      </c>
    </row>
    <row r="23" spans="19:57" ht="16.5" x14ac:dyDescent="0.2">
      <c r="S23" s="13">
        <v>4</v>
      </c>
      <c r="T23" s="13">
        <v>3</v>
      </c>
      <c r="U23" s="13">
        <v>2</v>
      </c>
      <c r="V23" s="14">
        <f t="shared" si="16"/>
        <v>7.5</v>
      </c>
      <c r="W23" s="13">
        <v>1606019</v>
      </c>
      <c r="X23" s="14" t="e">
        <f t="shared" si="19"/>
        <v>#REF!</v>
      </c>
      <c r="Y23" s="14" t="e">
        <f t="shared" si="20"/>
        <v>#REF!</v>
      </c>
      <c r="Z23" s="14" t="e">
        <f t="shared" si="21"/>
        <v>#REF!</v>
      </c>
      <c r="AA23" s="14">
        <v>2</v>
      </c>
      <c r="AB23" s="14">
        <v>0</v>
      </c>
      <c r="AC23" s="14">
        <v>1</v>
      </c>
      <c r="AD23" s="13">
        <v>1</v>
      </c>
      <c r="AE23" s="13">
        <v>3</v>
      </c>
      <c r="AF23" s="13"/>
      <c r="AG23" s="13"/>
      <c r="AH23" s="13">
        <v>18</v>
      </c>
      <c r="AI23" s="13">
        <f>SUM(AH$7:AH23)</f>
        <v>282</v>
      </c>
      <c r="AJ23" s="13" t="str">
        <f t="shared" si="22"/>
        <v>神器4-3</v>
      </c>
      <c r="AM23" s="13">
        <v>18</v>
      </c>
      <c r="AN23" s="14">
        <f t="shared" si="18"/>
        <v>2</v>
      </c>
      <c r="AO23" s="29">
        <f t="shared" si="0"/>
        <v>0.21600000000000003</v>
      </c>
      <c r="AP23" s="14">
        <f t="shared" si="1"/>
        <v>1</v>
      </c>
      <c r="AQ23" s="14">
        <f t="shared" si="2"/>
        <v>2</v>
      </c>
      <c r="AR23" s="14">
        <f t="shared" si="3"/>
        <v>0</v>
      </c>
      <c r="AS23" s="14">
        <f t="shared" si="4"/>
        <v>1606004</v>
      </c>
      <c r="AT23" s="14" t="str">
        <f t="shared" si="5"/>
        <v>神器-1-碎片-2-3级</v>
      </c>
      <c r="AU23" s="13" t="s">
        <v>857</v>
      </c>
      <c r="AV23" s="13">
        <f t="shared" si="6"/>
        <v>3</v>
      </c>
      <c r="AW23" s="14" t="e">
        <f t="shared" si="7"/>
        <v>#REF!</v>
      </c>
      <c r="AX23" s="14" t="str">
        <f t="shared" si="8"/>
        <v>AtkExt</v>
      </c>
      <c r="AY23" s="14" t="e">
        <f t="shared" si="9"/>
        <v>#REF!</v>
      </c>
      <c r="AZ23" s="14" t="str">
        <f t="shared" si="10"/>
        <v>DefExt</v>
      </c>
      <c r="BA23" s="14" t="e">
        <f t="shared" si="11"/>
        <v>#REF!</v>
      </c>
      <c r="BB23" s="14" t="str">
        <f t="shared" si="12"/>
        <v/>
      </c>
      <c r="BC23" s="14" t="str">
        <f t="shared" si="13"/>
        <v/>
      </c>
      <c r="BD23" s="14" t="str">
        <f t="shared" si="14"/>
        <v/>
      </c>
      <c r="BE23" s="14" t="str">
        <f t="shared" si="15"/>
        <v/>
      </c>
    </row>
    <row r="24" spans="19:57" ht="16.5" x14ac:dyDescent="0.2">
      <c r="S24" s="13">
        <v>4</v>
      </c>
      <c r="T24" s="13">
        <v>4</v>
      </c>
      <c r="U24" s="13">
        <v>2</v>
      </c>
      <c r="V24" s="14">
        <f t="shared" si="16"/>
        <v>7.5</v>
      </c>
      <c r="W24" s="13">
        <v>1606020</v>
      </c>
      <c r="X24" s="14" t="e">
        <f t="shared" si="19"/>
        <v>#REF!</v>
      </c>
      <c r="Y24" s="14" t="e">
        <f t="shared" si="20"/>
        <v>#REF!</v>
      </c>
      <c r="Z24" s="14" t="e">
        <f t="shared" si="21"/>
        <v>#REF!</v>
      </c>
      <c r="AA24" s="14">
        <v>2</v>
      </c>
      <c r="AB24" s="14">
        <v>0</v>
      </c>
      <c r="AC24" s="14">
        <v>1</v>
      </c>
      <c r="AD24" s="13">
        <v>1</v>
      </c>
      <c r="AE24" s="13">
        <v>3</v>
      </c>
      <c r="AF24" s="13"/>
      <c r="AG24" s="13"/>
      <c r="AH24" s="13">
        <v>18</v>
      </c>
      <c r="AI24" s="13">
        <f>SUM(AH$7:AH24)</f>
        <v>300</v>
      </c>
      <c r="AJ24" s="13" t="str">
        <f t="shared" si="22"/>
        <v>神器4-4</v>
      </c>
      <c r="AM24" s="13">
        <v>19</v>
      </c>
      <c r="AN24" s="14">
        <f t="shared" si="18"/>
        <v>2</v>
      </c>
      <c r="AO24" s="29">
        <f t="shared" si="0"/>
        <v>0.28000000000000003</v>
      </c>
      <c r="AP24" s="14">
        <f t="shared" si="1"/>
        <v>1</v>
      </c>
      <c r="AQ24" s="14">
        <f t="shared" si="2"/>
        <v>2</v>
      </c>
      <c r="AR24" s="14">
        <f t="shared" si="3"/>
        <v>0</v>
      </c>
      <c r="AS24" s="14">
        <f t="shared" si="4"/>
        <v>1606004</v>
      </c>
      <c r="AT24" s="14" t="str">
        <f t="shared" si="5"/>
        <v>神器-1-碎片-2-4级</v>
      </c>
      <c r="AU24" s="13" t="s">
        <v>857</v>
      </c>
      <c r="AV24" s="13">
        <f t="shared" si="6"/>
        <v>4</v>
      </c>
      <c r="AW24" s="14" t="e">
        <f t="shared" si="7"/>
        <v>#REF!</v>
      </c>
      <c r="AX24" s="14" t="str">
        <f t="shared" si="8"/>
        <v>AtkExt</v>
      </c>
      <c r="AY24" s="14" t="e">
        <f t="shared" si="9"/>
        <v>#REF!</v>
      </c>
      <c r="AZ24" s="14" t="str">
        <f t="shared" si="10"/>
        <v>DefExt</v>
      </c>
      <c r="BA24" s="14" t="e">
        <f t="shared" si="11"/>
        <v>#REF!</v>
      </c>
      <c r="BB24" s="14" t="str">
        <f t="shared" si="12"/>
        <v/>
      </c>
      <c r="BC24" s="14" t="str">
        <f t="shared" si="13"/>
        <v/>
      </c>
      <c r="BD24" s="14" t="str">
        <f t="shared" si="14"/>
        <v/>
      </c>
      <c r="BE24" s="14" t="str">
        <f t="shared" si="15"/>
        <v/>
      </c>
    </row>
    <row r="25" spans="19:57" ht="16.5" x14ac:dyDescent="0.2">
      <c r="S25" s="13">
        <v>4</v>
      </c>
      <c r="T25" s="13">
        <v>5</v>
      </c>
      <c r="U25" s="13">
        <v>3</v>
      </c>
      <c r="V25" s="14">
        <f t="shared" si="16"/>
        <v>10</v>
      </c>
      <c r="W25" s="13">
        <v>1606021</v>
      </c>
      <c r="X25" s="14" t="e">
        <f t="shared" si="19"/>
        <v>#REF!</v>
      </c>
      <c r="Y25" s="14" t="e">
        <f t="shared" si="20"/>
        <v>#REF!</v>
      </c>
      <c r="Z25" s="14" t="e">
        <f t="shared" si="21"/>
        <v>#REF!</v>
      </c>
      <c r="AA25" s="14">
        <v>1</v>
      </c>
      <c r="AB25" s="14">
        <v>1</v>
      </c>
      <c r="AC25" s="14">
        <v>1</v>
      </c>
      <c r="AD25" s="13">
        <v>1</v>
      </c>
      <c r="AE25" s="13">
        <v>2</v>
      </c>
      <c r="AF25" s="13">
        <v>3</v>
      </c>
      <c r="AG25" s="13"/>
      <c r="AH25" s="13">
        <v>18</v>
      </c>
      <c r="AI25" s="13">
        <f>SUM(AH$7:AH25)</f>
        <v>318</v>
      </c>
      <c r="AJ25" s="13" t="str">
        <f t="shared" si="22"/>
        <v>神器4-5</v>
      </c>
      <c r="AM25" s="13">
        <v>20</v>
      </c>
      <c r="AN25" s="14">
        <f t="shared" si="18"/>
        <v>2</v>
      </c>
      <c r="AO25" s="29">
        <f t="shared" si="0"/>
        <v>0.34799999999999998</v>
      </c>
      <c r="AP25" s="14">
        <f t="shared" si="1"/>
        <v>1</v>
      </c>
      <c r="AQ25" s="14">
        <f t="shared" si="2"/>
        <v>2</v>
      </c>
      <c r="AR25" s="14">
        <f t="shared" si="3"/>
        <v>0</v>
      </c>
      <c r="AS25" s="14">
        <f t="shared" si="4"/>
        <v>1606004</v>
      </c>
      <c r="AT25" s="14" t="str">
        <f t="shared" si="5"/>
        <v>神器-1-碎片-2-5级</v>
      </c>
      <c r="AU25" s="13" t="s">
        <v>857</v>
      </c>
      <c r="AV25" s="13">
        <f t="shared" si="6"/>
        <v>5</v>
      </c>
      <c r="AW25" s="14" t="e">
        <f t="shared" si="7"/>
        <v>#REF!</v>
      </c>
      <c r="AX25" s="14" t="str">
        <f t="shared" si="8"/>
        <v>AtkExt</v>
      </c>
      <c r="AY25" s="14" t="e">
        <f t="shared" si="9"/>
        <v>#REF!</v>
      </c>
      <c r="AZ25" s="14" t="str">
        <f t="shared" si="10"/>
        <v>DefExt</v>
      </c>
      <c r="BA25" s="14" t="e">
        <f t="shared" si="11"/>
        <v>#REF!</v>
      </c>
      <c r="BB25" s="14" t="str">
        <f t="shared" si="12"/>
        <v/>
      </c>
      <c r="BC25" s="14" t="str">
        <f t="shared" si="13"/>
        <v/>
      </c>
      <c r="BD25" s="14" t="str">
        <f t="shared" si="14"/>
        <v/>
      </c>
      <c r="BE25" s="14" t="str">
        <f t="shared" si="15"/>
        <v/>
      </c>
    </row>
    <row r="26" spans="19:57" ht="16.5" x14ac:dyDescent="0.2">
      <c r="S26" s="13">
        <v>4</v>
      </c>
      <c r="T26" s="13">
        <v>6</v>
      </c>
      <c r="U26" s="13">
        <v>4</v>
      </c>
      <c r="V26" s="14">
        <f t="shared" si="16"/>
        <v>15</v>
      </c>
      <c r="W26" s="13">
        <v>1606022</v>
      </c>
      <c r="X26" s="14" t="e">
        <f t="shared" si="19"/>
        <v>#REF!</v>
      </c>
      <c r="Y26" s="14" t="e">
        <f t="shared" si="20"/>
        <v>#REF!</v>
      </c>
      <c r="Z26" s="14" t="e">
        <f t="shared" si="21"/>
        <v>#REF!</v>
      </c>
      <c r="AA26" s="14">
        <v>0</v>
      </c>
      <c r="AB26" s="14">
        <v>0</v>
      </c>
      <c r="AC26" s="14">
        <v>3</v>
      </c>
      <c r="AD26" s="13">
        <v>3</v>
      </c>
      <c r="AE26" s="13"/>
      <c r="AF26" s="13"/>
      <c r="AG26" s="13">
        <v>2</v>
      </c>
      <c r="AH26" s="13">
        <v>18</v>
      </c>
      <c r="AI26" s="13">
        <f>SUM(AH$7:AH26)</f>
        <v>336</v>
      </c>
      <c r="AJ26" s="13" t="str">
        <f t="shared" si="22"/>
        <v>神器4-6</v>
      </c>
      <c r="AM26" s="13">
        <v>21</v>
      </c>
      <c r="AN26" s="14">
        <f t="shared" si="18"/>
        <v>2</v>
      </c>
      <c r="AO26" s="29">
        <f t="shared" si="0"/>
        <v>0.42000000000000004</v>
      </c>
      <c r="AP26" s="14">
        <f t="shared" si="1"/>
        <v>1</v>
      </c>
      <c r="AQ26" s="14">
        <f t="shared" si="2"/>
        <v>2</v>
      </c>
      <c r="AR26" s="14">
        <f t="shared" si="3"/>
        <v>0</v>
      </c>
      <c r="AS26" s="14">
        <f t="shared" si="4"/>
        <v>1606004</v>
      </c>
      <c r="AT26" s="14" t="str">
        <f t="shared" si="5"/>
        <v>神器-1-碎片-2-6级</v>
      </c>
      <c r="AU26" s="13" t="s">
        <v>857</v>
      </c>
      <c r="AV26" s="13">
        <f t="shared" si="6"/>
        <v>6</v>
      </c>
      <c r="AW26" s="14" t="e">
        <f t="shared" si="7"/>
        <v>#REF!</v>
      </c>
      <c r="AX26" s="14" t="str">
        <f t="shared" si="8"/>
        <v>AtkExt</v>
      </c>
      <c r="AY26" s="14" t="e">
        <f t="shared" si="9"/>
        <v>#REF!</v>
      </c>
      <c r="AZ26" s="14" t="str">
        <f t="shared" si="10"/>
        <v>DefExt</v>
      </c>
      <c r="BA26" s="14" t="e">
        <f t="shared" si="11"/>
        <v>#REF!</v>
      </c>
      <c r="BB26" s="14" t="str">
        <f t="shared" si="12"/>
        <v/>
      </c>
      <c r="BC26" s="14" t="str">
        <f t="shared" si="13"/>
        <v/>
      </c>
      <c r="BD26" s="14" t="str">
        <f t="shared" si="14"/>
        <v/>
      </c>
      <c r="BE26" s="14" t="str">
        <f t="shared" si="15"/>
        <v/>
      </c>
    </row>
    <row r="27" spans="19:57" ht="16.5" x14ac:dyDescent="0.2">
      <c r="S27" s="13">
        <v>5</v>
      </c>
      <c r="T27" s="13">
        <v>1</v>
      </c>
      <c r="U27" s="13">
        <v>1</v>
      </c>
      <c r="V27" s="14">
        <f t="shared" si="16"/>
        <v>6</v>
      </c>
      <c r="W27" s="13">
        <v>1606023</v>
      </c>
      <c r="X27" s="14" t="e">
        <f t="shared" si="19"/>
        <v>#REF!</v>
      </c>
      <c r="Y27" s="14" t="e">
        <f t="shared" si="20"/>
        <v>#REF!</v>
      </c>
      <c r="Z27" s="14" t="e">
        <f t="shared" si="21"/>
        <v>#REF!</v>
      </c>
      <c r="AA27" s="14">
        <v>0</v>
      </c>
      <c r="AB27" s="14">
        <v>2</v>
      </c>
      <c r="AC27" s="14">
        <v>1</v>
      </c>
      <c r="AD27" s="13">
        <v>2</v>
      </c>
      <c r="AE27" s="13">
        <v>3</v>
      </c>
      <c r="AF27" s="13"/>
      <c r="AG27" s="13"/>
      <c r="AH27" s="13">
        <v>18</v>
      </c>
      <c r="AI27" s="13">
        <f>SUM(AH$7:AH27)</f>
        <v>354</v>
      </c>
      <c r="AJ27" s="13" t="str">
        <f t="shared" si="22"/>
        <v>神器5-1</v>
      </c>
      <c r="AM27" s="13">
        <v>22</v>
      </c>
      <c r="AN27" s="14">
        <f t="shared" si="18"/>
        <v>2</v>
      </c>
      <c r="AO27" s="29">
        <f t="shared" si="0"/>
        <v>0.496</v>
      </c>
      <c r="AP27" s="14">
        <f t="shared" si="1"/>
        <v>1</v>
      </c>
      <c r="AQ27" s="14">
        <f t="shared" si="2"/>
        <v>2</v>
      </c>
      <c r="AR27" s="14">
        <f t="shared" si="3"/>
        <v>0</v>
      </c>
      <c r="AS27" s="14">
        <f t="shared" si="4"/>
        <v>1606004</v>
      </c>
      <c r="AT27" s="14" t="str">
        <f t="shared" si="5"/>
        <v>神器-1-碎片-2-7级</v>
      </c>
      <c r="AU27" s="13" t="s">
        <v>857</v>
      </c>
      <c r="AV27" s="13">
        <f t="shared" si="6"/>
        <v>7</v>
      </c>
      <c r="AW27" s="14" t="e">
        <f t="shared" si="7"/>
        <v>#REF!</v>
      </c>
      <c r="AX27" s="14" t="str">
        <f t="shared" si="8"/>
        <v>AtkExt</v>
      </c>
      <c r="AY27" s="14" t="e">
        <f t="shared" si="9"/>
        <v>#REF!</v>
      </c>
      <c r="AZ27" s="14" t="str">
        <f t="shared" si="10"/>
        <v>DefExt</v>
      </c>
      <c r="BA27" s="14" t="e">
        <f t="shared" si="11"/>
        <v>#REF!</v>
      </c>
      <c r="BB27" s="14" t="str">
        <f t="shared" si="12"/>
        <v/>
      </c>
      <c r="BC27" s="14" t="str">
        <f t="shared" si="13"/>
        <v/>
      </c>
      <c r="BD27" s="14" t="str">
        <f t="shared" si="14"/>
        <v/>
      </c>
      <c r="BE27" s="14" t="str">
        <f t="shared" si="15"/>
        <v/>
      </c>
    </row>
    <row r="28" spans="19:57" ht="16.5" x14ac:dyDescent="0.2">
      <c r="S28" s="13">
        <v>5</v>
      </c>
      <c r="T28" s="13">
        <v>2</v>
      </c>
      <c r="U28" s="13">
        <v>1</v>
      </c>
      <c r="V28" s="14">
        <f t="shared" si="16"/>
        <v>6</v>
      </c>
      <c r="W28" s="13">
        <v>1606024</v>
      </c>
      <c r="X28" s="14" t="e">
        <f t="shared" si="19"/>
        <v>#REF!</v>
      </c>
      <c r="Y28" s="14" t="e">
        <f t="shared" si="20"/>
        <v>#REF!</v>
      </c>
      <c r="Z28" s="14" t="e">
        <f t="shared" si="21"/>
        <v>#REF!</v>
      </c>
      <c r="AA28" s="14">
        <v>0</v>
      </c>
      <c r="AB28" s="14">
        <v>2</v>
      </c>
      <c r="AC28" s="14">
        <v>1</v>
      </c>
      <c r="AD28" s="13">
        <v>2</v>
      </c>
      <c r="AE28" s="13">
        <v>3</v>
      </c>
      <c r="AF28" s="13"/>
      <c r="AG28" s="13"/>
      <c r="AH28" s="13">
        <v>18</v>
      </c>
      <c r="AI28" s="13">
        <f>SUM(AH$7:AH28)</f>
        <v>372</v>
      </c>
      <c r="AJ28" s="13" t="str">
        <f t="shared" si="22"/>
        <v>神器5-2</v>
      </c>
      <c r="AM28" s="13">
        <v>23</v>
      </c>
      <c r="AN28" s="14">
        <f t="shared" si="18"/>
        <v>2</v>
      </c>
      <c r="AO28" s="29">
        <f t="shared" si="0"/>
        <v>0.57600000000000007</v>
      </c>
      <c r="AP28" s="14">
        <f t="shared" si="1"/>
        <v>1</v>
      </c>
      <c r="AQ28" s="14">
        <f t="shared" si="2"/>
        <v>2</v>
      </c>
      <c r="AR28" s="14">
        <f t="shared" si="3"/>
        <v>0</v>
      </c>
      <c r="AS28" s="14">
        <f t="shared" si="4"/>
        <v>1606004</v>
      </c>
      <c r="AT28" s="14" t="str">
        <f t="shared" si="5"/>
        <v>神器-1-碎片-2-8级</v>
      </c>
      <c r="AU28" s="13" t="s">
        <v>857</v>
      </c>
      <c r="AV28" s="13">
        <f t="shared" si="6"/>
        <v>8</v>
      </c>
      <c r="AW28" s="14" t="e">
        <f t="shared" si="7"/>
        <v>#REF!</v>
      </c>
      <c r="AX28" s="14" t="str">
        <f t="shared" si="8"/>
        <v>AtkExt</v>
      </c>
      <c r="AY28" s="14" t="e">
        <f t="shared" si="9"/>
        <v>#REF!</v>
      </c>
      <c r="AZ28" s="14" t="str">
        <f t="shared" si="10"/>
        <v>DefExt</v>
      </c>
      <c r="BA28" s="14" t="e">
        <f t="shared" si="11"/>
        <v>#REF!</v>
      </c>
      <c r="BB28" s="14" t="str">
        <f t="shared" si="12"/>
        <v/>
      </c>
      <c r="BC28" s="14" t="str">
        <f t="shared" si="13"/>
        <v/>
      </c>
      <c r="BD28" s="14" t="str">
        <f t="shared" si="14"/>
        <v/>
      </c>
      <c r="BE28" s="14" t="str">
        <f t="shared" si="15"/>
        <v/>
      </c>
    </row>
    <row r="29" spans="19:57" ht="16.5" x14ac:dyDescent="0.2">
      <c r="S29" s="13">
        <v>5</v>
      </c>
      <c r="T29" s="13">
        <v>3</v>
      </c>
      <c r="U29" s="13">
        <v>2</v>
      </c>
      <c r="V29" s="14">
        <f t="shared" si="16"/>
        <v>9</v>
      </c>
      <c r="W29" s="13">
        <v>1606025</v>
      </c>
      <c r="X29" s="14" t="e">
        <f t="shared" si="19"/>
        <v>#REF!</v>
      </c>
      <c r="Y29" s="14" t="e">
        <f t="shared" si="20"/>
        <v>#REF!</v>
      </c>
      <c r="Z29" s="14" t="e">
        <f t="shared" si="21"/>
        <v>#REF!</v>
      </c>
      <c r="AA29" s="14">
        <v>1</v>
      </c>
      <c r="AB29" s="14">
        <v>2</v>
      </c>
      <c r="AC29" s="14">
        <v>0</v>
      </c>
      <c r="AD29" s="13">
        <v>1</v>
      </c>
      <c r="AE29" s="13">
        <v>2</v>
      </c>
      <c r="AF29" s="13"/>
      <c r="AG29" s="13"/>
      <c r="AH29" s="13">
        <v>18</v>
      </c>
      <c r="AI29" s="13">
        <f>SUM(AH$7:AH29)</f>
        <v>390</v>
      </c>
      <c r="AJ29" s="13" t="str">
        <f t="shared" si="22"/>
        <v>神器5-3</v>
      </c>
      <c r="AM29" s="13">
        <v>24</v>
      </c>
      <c r="AN29" s="14">
        <f t="shared" si="18"/>
        <v>2</v>
      </c>
      <c r="AO29" s="29">
        <f t="shared" si="0"/>
        <v>0.66</v>
      </c>
      <c r="AP29" s="14">
        <f t="shared" si="1"/>
        <v>1</v>
      </c>
      <c r="AQ29" s="14">
        <f t="shared" si="2"/>
        <v>2</v>
      </c>
      <c r="AR29" s="14">
        <f t="shared" si="3"/>
        <v>0</v>
      </c>
      <c r="AS29" s="14">
        <f t="shared" si="4"/>
        <v>1606004</v>
      </c>
      <c r="AT29" s="14" t="str">
        <f t="shared" si="5"/>
        <v>神器-1-碎片-2-9级</v>
      </c>
      <c r="AU29" s="13" t="s">
        <v>857</v>
      </c>
      <c r="AV29" s="13">
        <f t="shared" si="6"/>
        <v>9</v>
      </c>
      <c r="AW29" s="14" t="e">
        <f t="shared" si="7"/>
        <v>#REF!</v>
      </c>
      <c r="AX29" s="14" t="str">
        <f t="shared" si="8"/>
        <v>AtkExt</v>
      </c>
      <c r="AY29" s="14" t="e">
        <f t="shared" si="9"/>
        <v>#REF!</v>
      </c>
      <c r="AZ29" s="14" t="str">
        <f t="shared" si="10"/>
        <v>DefExt</v>
      </c>
      <c r="BA29" s="14" t="e">
        <f t="shared" si="11"/>
        <v>#REF!</v>
      </c>
      <c r="BB29" s="14" t="str">
        <f t="shared" si="12"/>
        <v/>
      </c>
      <c r="BC29" s="14" t="str">
        <f t="shared" si="13"/>
        <v/>
      </c>
      <c r="BD29" s="14" t="str">
        <f t="shared" si="14"/>
        <v/>
      </c>
      <c r="BE29" s="14" t="str">
        <f t="shared" si="15"/>
        <v/>
      </c>
    </row>
    <row r="30" spans="19:57" ht="16.5" x14ac:dyDescent="0.2">
      <c r="S30" s="13">
        <v>5</v>
      </c>
      <c r="T30" s="13">
        <v>4</v>
      </c>
      <c r="U30" s="13">
        <v>2</v>
      </c>
      <c r="V30" s="14">
        <f t="shared" si="16"/>
        <v>9</v>
      </c>
      <c r="W30" s="13">
        <v>1606026</v>
      </c>
      <c r="X30" s="14" t="e">
        <f t="shared" si="19"/>
        <v>#REF!</v>
      </c>
      <c r="Y30" s="14" t="e">
        <f t="shared" si="20"/>
        <v>#REF!</v>
      </c>
      <c r="Z30" s="14" t="e">
        <f t="shared" si="21"/>
        <v>#REF!</v>
      </c>
      <c r="AA30" s="14">
        <v>0</v>
      </c>
      <c r="AB30" s="14">
        <v>2</v>
      </c>
      <c r="AC30" s="14">
        <v>1</v>
      </c>
      <c r="AD30" s="13">
        <v>2</v>
      </c>
      <c r="AE30" s="13">
        <v>3</v>
      </c>
      <c r="AF30" s="13"/>
      <c r="AG30" s="13"/>
      <c r="AH30" s="13">
        <v>18</v>
      </c>
      <c r="AI30" s="13">
        <f>SUM(AH$7:AH30)</f>
        <v>408</v>
      </c>
      <c r="AJ30" s="13" t="str">
        <f t="shared" si="22"/>
        <v>神器5-4</v>
      </c>
      <c r="AM30" s="13">
        <v>25</v>
      </c>
      <c r="AN30" s="14">
        <f t="shared" si="18"/>
        <v>2</v>
      </c>
      <c r="AO30" s="29">
        <f t="shared" si="0"/>
        <v>0.748</v>
      </c>
      <c r="AP30" s="14">
        <f t="shared" si="1"/>
        <v>1</v>
      </c>
      <c r="AQ30" s="14">
        <f t="shared" si="2"/>
        <v>2</v>
      </c>
      <c r="AR30" s="14">
        <f t="shared" si="3"/>
        <v>0</v>
      </c>
      <c r="AS30" s="14">
        <f t="shared" si="4"/>
        <v>1606004</v>
      </c>
      <c r="AT30" s="14" t="str">
        <f t="shared" si="5"/>
        <v>神器-1-碎片-2-10级</v>
      </c>
      <c r="AU30" s="13" t="s">
        <v>857</v>
      </c>
      <c r="AV30" s="13">
        <f t="shared" si="6"/>
        <v>10</v>
      </c>
      <c r="AW30" s="14" t="e">
        <f t="shared" si="7"/>
        <v>#REF!</v>
      </c>
      <c r="AX30" s="14" t="str">
        <f t="shared" si="8"/>
        <v>AtkExt</v>
      </c>
      <c r="AY30" s="14" t="e">
        <f t="shared" si="9"/>
        <v>#REF!</v>
      </c>
      <c r="AZ30" s="14" t="str">
        <f t="shared" si="10"/>
        <v>DefExt</v>
      </c>
      <c r="BA30" s="14" t="e">
        <f t="shared" si="11"/>
        <v>#REF!</v>
      </c>
      <c r="BB30" s="14" t="str">
        <f t="shared" si="12"/>
        <v/>
      </c>
      <c r="BC30" s="14" t="str">
        <f t="shared" si="13"/>
        <v/>
      </c>
      <c r="BD30" s="14" t="str">
        <f t="shared" si="14"/>
        <v/>
      </c>
      <c r="BE30" s="14" t="str">
        <f t="shared" si="15"/>
        <v/>
      </c>
    </row>
    <row r="31" spans="19:57" ht="16.5" x14ac:dyDescent="0.2">
      <c r="S31" s="13">
        <v>5</v>
      </c>
      <c r="T31" s="13">
        <v>5</v>
      </c>
      <c r="U31" s="13">
        <v>3</v>
      </c>
      <c r="V31" s="14">
        <f t="shared" si="16"/>
        <v>12</v>
      </c>
      <c r="W31" s="13">
        <v>1606027</v>
      </c>
      <c r="X31" s="14" t="e">
        <f t="shared" si="19"/>
        <v>#REF!</v>
      </c>
      <c r="Y31" s="14" t="e">
        <f t="shared" si="20"/>
        <v>#REF!</v>
      </c>
      <c r="Z31" s="14" t="e">
        <f t="shared" si="21"/>
        <v>#REF!</v>
      </c>
      <c r="AA31" s="14">
        <v>1</v>
      </c>
      <c r="AB31" s="14">
        <v>1</v>
      </c>
      <c r="AC31" s="14">
        <v>1</v>
      </c>
      <c r="AD31" s="13">
        <v>1</v>
      </c>
      <c r="AE31" s="13">
        <v>2</v>
      </c>
      <c r="AF31" s="13">
        <v>3</v>
      </c>
      <c r="AG31" s="13"/>
      <c r="AH31" s="13">
        <v>18</v>
      </c>
      <c r="AI31" s="13">
        <f>SUM(AH$7:AH31)</f>
        <v>426</v>
      </c>
      <c r="AJ31" s="13" t="str">
        <f t="shared" si="22"/>
        <v>神器5-5</v>
      </c>
      <c r="AM31" s="13">
        <v>26</v>
      </c>
      <c r="AN31" s="14">
        <f t="shared" si="18"/>
        <v>2</v>
      </c>
      <c r="AO31" s="29">
        <f t="shared" si="0"/>
        <v>0.84000000000000008</v>
      </c>
      <c r="AP31" s="14">
        <f t="shared" si="1"/>
        <v>1</v>
      </c>
      <c r="AQ31" s="14">
        <f t="shared" si="2"/>
        <v>2</v>
      </c>
      <c r="AR31" s="14">
        <f t="shared" si="3"/>
        <v>0</v>
      </c>
      <c r="AS31" s="14">
        <f t="shared" si="4"/>
        <v>1606004</v>
      </c>
      <c r="AT31" s="14" t="str">
        <f t="shared" si="5"/>
        <v>神器-1-碎片-2-11级</v>
      </c>
      <c r="AU31" s="13" t="s">
        <v>857</v>
      </c>
      <c r="AV31" s="13">
        <f t="shared" si="6"/>
        <v>11</v>
      </c>
      <c r="AW31" s="14" t="e">
        <f t="shared" si="7"/>
        <v>#REF!</v>
      </c>
      <c r="AX31" s="14" t="str">
        <f t="shared" si="8"/>
        <v>AtkExt</v>
      </c>
      <c r="AY31" s="14" t="e">
        <f t="shared" si="9"/>
        <v>#REF!</v>
      </c>
      <c r="AZ31" s="14" t="str">
        <f t="shared" si="10"/>
        <v>DefExt</v>
      </c>
      <c r="BA31" s="14" t="e">
        <f t="shared" si="11"/>
        <v>#REF!</v>
      </c>
      <c r="BB31" s="14" t="str">
        <f t="shared" si="12"/>
        <v/>
      </c>
      <c r="BC31" s="14" t="str">
        <f t="shared" si="13"/>
        <v/>
      </c>
      <c r="BD31" s="14" t="str">
        <f t="shared" si="14"/>
        <v/>
      </c>
      <c r="BE31" s="14" t="str">
        <f t="shared" si="15"/>
        <v/>
      </c>
    </row>
    <row r="32" spans="19:57" ht="16.5" x14ac:dyDescent="0.2">
      <c r="S32" s="13">
        <v>5</v>
      </c>
      <c r="T32" s="13">
        <v>6</v>
      </c>
      <c r="U32" s="13">
        <v>4</v>
      </c>
      <c r="V32" s="14">
        <f t="shared" si="16"/>
        <v>18</v>
      </c>
      <c r="W32" s="13">
        <v>1606028</v>
      </c>
      <c r="X32" s="14" t="e">
        <f t="shared" si="19"/>
        <v>#REF!</v>
      </c>
      <c r="Y32" s="14" t="e">
        <f t="shared" si="20"/>
        <v>#REF!</v>
      </c>
      <c r="Z32" s="14" t="e">
        <f t="shared" si="21"/>
        <v>#REF!</v>
      </c>
      <c r="AA32" s="14">
        <v>0</v>
      </c>
      <c r="AB32" s="14">
        <v>3</v>
      </c>
      <c r="AC32" s="14">
        <v>0</v>
      </c>
      <c r="AD32" s="13">
        <v>2</v>
      </c>
      <c r="AE32" s="13"/>
      <c r="AF32" s="13"/>
      <c r="AG32" s="13"/>
      <c r="AH32" s="13">
        <v>18</v>
      </c>
      <c r="AI32" s="13">
        <f>SUM(AH$7:AH32)</f>
        <v>444</v>
      </c>
      <c r="AJ32" s="13" t="str">
        <f t="shared" si="22"/>
        <v>神器5-6</v>
      </c>
      <c r="AM32" s="13">
        <v>27</v>
      </c>
      <c r="AN32" s="14">
        <f t="shared" si="18"/>
        <v>2</v>
      </c>
      <c r="AO32" s="29">
        <f t="shared" si="0"/>
        <v>0.93600000000000017</v>
      </c>
      <c r="AP32" s="14">
        <f t="shared" si="1"/>
        <v>1</v>
      </c>
      <c r="AQ32" s="14">
        <f t="shared" si="2"/>
        <v>2</v>
      </c>
      <c r="AR32" s="14">
        <f t="shared" si="3"/>
        <v>0</v>
      </c>
      <c r="AS32" s="14">
        <f t="shared" si="4"/>
        <v>1606004</v>
      </c>
      <c r="AT32" s="14" t="str">
        <f t="shared" si="5"/>
        <v>神器-1-碎片-2-12级</v>
      </c>
      <c r="AU32" s="13" t="s">
        <v>857</v>
      </c>
      <c r="AV32" s="13">
        <f t="shared" si="6"/>
        <v>12</v>
      </c>
      <c r="AW32" s="14" t="e">
        <f t="shared" si="7"/>
        <v>#REF!</v>
      </c>
      <c r="AX32" s="14" t="str">
        <f t="shared" si="8"/>
        <v>AtkExt</v>
      </c>
      <c r="AY32" s="14" t="e">
        <f t="shared" si="9"/>
        <v>#REF!</v>
      </c>
      <c r="AZ32" s="14" t="str">
        <f t="shared" si="10"/>
        <v>DefExt</v>
      </c>
      <c r="BA32" s="14" t="e">
        <f t="shared" si="11"/>
        <v>#REF!</v>
      </c>
      <c r="BB32" s="14" t="str">
        <f t="shared" si="12"/>
        <v/>
      </c>
      <c r="BC32" s="14" t="str">
        <f t="shared" si="13"/>
        <v/>
      </c>
      <c r="BD32" s="14" t="str">
        <f t="shared" si="14"/>
        <v/>
      </c>
      <c r="BE32" s="14" t="str">
        <f t="shared" si="15"/>
        <v/>
      </c>
    </row>
    <row r="33" spans="19:57" ht="16.5" x14ac:dyDescent="0.2">
      <c r="S33" s="13">
        <v>6</v>
      </c>
      <c r="T33" s="13">
        <v>1</v>
      </c>
      <c r="U33" s="13">
        <v>2</v>
      </c>
      <c r="V33" s="14">
        <f t="shared" si="16"/>
        <v>12</v>
      </c>
      <c r="W33" s="13">
        <v>1606029</v>
      </c>
      <c r="X33" s="14" t="e">
        <f t="shared" si="19"/>
        <v>#REF!</v>
      </c>
      <c r="Y33" s="14" t="e">
        <f t="shared" si="20"/>
        <v>#REF!</v>
      </c>
      <c r="Z33" s="14" t="e">
        <f t="shared" si="21"/>
        <v>#REF!</v>
      </c>
      <c r="AA33" s="14">
        <v>2</v>
      </c>
      <c r="AB33" s="14">
        <v>1</v>
      </c>
      <c r="AC33" s="14">
        <v>0</v>
      </c>
      <c r="AD33" s="13">
        <v>1</v>
      </c>
      <c r="AE33" s="13">
        <v>2</v>
      </c>
      <c r="AF33" s="13"/>
      <c r="AG33" s="13"/>
      <c r="AH33" s="13">
        <v>21</v>
      </c>
      <c r="AI33" s="13">
        <f>SUM(AH$7:AH33)</f>
        <v>465</v>
      </c>
      <c r="AJ33" s="13" t="str">
        <f t="shared" si="22"/>
        <v>神器6-1</v>
      </c>
      <c r="AM33" s="13">
        <v>28</v>
      </c>
      <c r="AN33" s="14">
        <f t="shared" si="18"/>
        <v>2</v>
      </c>
      <c r="AO33" s="29">
        <f t="shared" si="0"/>
        <v>1.036</v>
      </c>
      <c r="AP33" s="14">
        <f t="shared" si="1"/>
        <v>1</v>
      </c>
      <c r="AQ33" s="14">
        <f t="shared" si="2"/>
        <v>2</v>
      </c>
      <c r="AR33" s="14">
        <f t="shared" si="3"/>
        <v>0</v>
      </c>
      <c r="AS33" s="14">
        <f t="shared" si="4"/>
        <v>1606004</v>
      </c>
      <c r="AT33" s="14" t="str">
        <f t="shared" si="5"/>
        <v>神器-1-碎片-2-13级</v>
      </c>
      <c r="AU33" s="13" t="s">
        <v>857</v>
      </c>
      <c r="AV33" s="13">
        <f t="shared" si="6"/>
        <v>13</v>
      </c>
      <c r="AW33" s="14" t="e">
        <f t="shared" si="7"/>
        <v>#REF!</v>
      </c>
      <c r="AX33" s="14" t="str">
        <f t="shared" si="8"/>
        <v>AtkExt</v>
      </c>
      <c r="AY33" s="14" t="e">
        <f t="shared" si="9"/>
        <v>#REF!</v>
      </c>
      <c r="AZ33" s="14" t="str">
        <f t="shared" si="10"/>
        <v>DefExt</v>
      </c>
      <c r="BA33" s="14" t="e">
        <f t="shared" si="11"/>
        <v>#REF!</v>
      </c>
      <c r="BB33" s="14" t="str">
        <f t="shared" si="12"/>
        <v/>
      </c>
      <c r="BC33" s="14" t="str">
        <f t="shared" si="13"/>
        <v/>
      </c>
      <c r="BD33" s="14" t="str">
        <f t="shared" si="14"/>
        <v/>
      </c>
      <c r="BE33" s="14" t="str">
        <f t="shared" si="15"/>
        <v/>
      </c>
    </row>
    <row r="34" spans="19:57" ht="16.5" x14ac:dyDescent="0.2">
      <c r="S34" s="13">
        <v>6</v>
      </c>
      <c r="T34" s="13">
        <v>2</v>
      </c>
      <c r="U34" s="13">
        <v>2</v>
      </c>
      <c r="V34" s="14">
        <f t="shared" si="16"/>
        <v>12</v>
      </c>
      <c r="W34" s="13">
        <v>1606030</v>
      </c>
      <c r="X34" s="14" t="e">
        <f t="shared" si="19"/>
        <v>#REF!</v>
      </c>
      <c r="Y34" s="14" t="e">
        <f t="shared" si="20"/>
        <v>#REF!</v>
      </c>
      <c r="Z34" s="14" t="e">
        <f t="shared" si="21"/>
        <v>#REF!</v>
      </c>
      <c r="AA34" s="14">
        <v>0</v>
      </c>
      <c r="AB34" s="14">
        <v>2</v>
      </c>
      <c r="AC34" s="14">
        <v>1</v>
      </c>
      <c r="AD34" s="13">
        <v>2</v>
      </c>
      <c r="AE34" s="13">
        <v>3</v>
      </c>
      <c r="AF34" s="13"/>
      <c r="AG34" s="13"/>
      <c r="AH34" s="13">
        <v>21</v>
      </c>
      <c r="AI34" s="13">
        <f>SUM(AH$7:AH34)</f>
        <v>486</v>
      </c>
      <c r="AJ34" s="13" t="str">
        <f t="shared" si="22"/>
        <v>神器6-2</v>
      </c>
      <c r="AM34" s="13">
        <v>29</v>
      </c>
      <c r="AN34" s="14">
        <f t="shared" si="18"/>
        <v>2</v>
      </c>
      <c r="AO34" s="29">
        <f t="shared" si="0"/>
        <v>1.1400000000000001</v>
      </c>
      <c r="AP34" s="14">
        <f t="shared" si="1"/>
        <v>1</v>
      </c>
      <c r="AQ34" s="14">
        <f t="shared" si="2"/>
        <v>2</v>
      </c>
      <c r="AR34" s="14">
        <f t="shared" si="3"/>
        <v>0</v>
      </c>
      <c r="AS34" s="14">
        <f t="shared" si="4"/>
        <v>1606004</v>
      </c>
      <c r="AT34" s="14" t="str">
        <f t="shared" si="5"/>
        <v>神器-1-碎片-2-14级</v>
      </c>
      <c r="AU34" s="13" t="s">
        <v>857</v>
      </c>
      <c r="AV34" s="13">
        <f t="shared" si="6"/>
        <v>14</v>
      </c>
      <c r="AW34" s="14" t="e">
        <f t="shared" si="7"/>
        <v>#REF!</v>
      </c>
      <c r="AX34" s="14" t="str">
        <f t="shared" si="8"/>
        <v>AtkExt</v>
      </c>
      <c r="AY34" s="14" t="e">
        <f t="shared" si="9"/>
        <v>#REF!</v>
      </c>
      <c r="AZ34" s="14" t="str">
        <f t="shared" si="10"/>
        <v>DefExt</v>
      </c>
      <c r="BA34" s="14" t="e">
        <f t="shared" si="11"/>
        <v>#REF!</v>
      </c>
      <c r="BB34" s="14" t="str">
        <f t="shared" si="12"/>
        <v/>
      </c>
      <c r="BC34" s="14" t="str">
        <f t="shared" si="13"/>
        <v/>
      </c>
      <c r="BD34" s="14" t="str">
        <f t="shared" si="14"/>
        <v/>
      </c>
      <c r="BE34" s="14" t="str">
        <f t="shared" si="15"/>
        <v/>
      </c>
    </row>
    <row r="35" spans="19:57" ht="16.5" x14ac:dyDescent="0.2">
      <c r="S35" s="13">
        <v>6</v>
      </c>
      <c r="T35" s="13">
        <v>3</v>
      </c>
      <c r="U35" s="13">
        <v>2</v>
      </c>
      <c r="V35" s="14">
        <f t="shared" si="16"/>
        <v>12</v>
      </c>
      <c r="W35" s="13">
        <v>1606031</v>
      </c>
      <c r="X35" s="14" t="e">
        <f t="shared" si="19"/>
        <v>#REF!</v>
      </c>
      <c r="Y35" s="14" t="e">
        <f t="shared" si="20"/>
        <v>#REF!</v>
      </c>
      <c r="Z35" s="14" t="e">
        <f t="shared" si="21"/>
        <v>#REF!</v>
      </c>
      <c r="AA35" s="14">
        <v>1</v>
      </c>
      <c r="AB35" s="14">
        <v>1</v>
      </c>
      <c r="AC35" s="14">
        <v>1</v>
      </c>
      <c r="AD35" s="13">
        <v>1</v>
      </c>
      <c r="AE35" s="13">
        <v>2</v>
      </c>
      <c r="AF35" s="13">
        <v>3</v>
      </c>
      <c r="AG35" s="13"/>
      <c r="AH35" s="13">
        <v>21</v>
      </c>
      <c r="AI35" s="13">
        <f>SUM(AH$7:AH35)</f>
        <v>507</v>
      </c>
      <c r="AJ35" s="13" t="str">
        <f t="shared" si="22"/>
        <v>神器6-3</v>
      </c>
      <c r="AM35" s="13">
        <v>30</v>
      </c>
      <c r="AN35" s="14">
        <f t="shared" si="18"/>
        <v>2</v>
      </c>
      <c r="AO35" s="29">
        <f t="shared" si="0"/>
        <v>1.248</v>
      </c>
      <c r="AP35" s="14">
        <f t="shared" si="1"/>
        <v>1</v>
      </c>
      <c r="AQ35" s="14">
        <f t="shared" si="2"/>
        <v>2</v>
      </c>
      <c r="AR35" s="14">
        <f t="shared" si="3"/>
        <v>0</v>
      </c>
      <c r="AS35" s="14">
        <f t="shared" si="4"/>
        <v>1606004</v>
      </c>
      <c r="AT35" s="14" t="str">
        <f t="shared" si="5"/>
        <v>神器-1-碎片-2-15级</v>
      </c>
      <c r="AU35" s="13" t="s">
        <v>857</v>
      </c>
      <c r="AV35" s="13">
        <f t="shared" si="6"/>
        <v>15</v>
      </c>
      <c r="AW35" s="14" t="e">
        <f t="shared" si="7"/>
        <v>#REF!</v>
      </c>
      <c r="AX35" s="14" t="str">
        <f t="shared" si="8"/>
        <v>AtkExt</v>
      </c>
      <c r="AY35" s="14" t="e">
        <f t="shared" si="9"/>
        <v>#REF!</v>
      </c>
      <c r="AZ35" s="14" t="str">
        <f t="shared" si="10"/>
        <v>DefExt</v>
      </c>
      <c r="BA35" s="14" t="e">
        <f t="shared" si="11"/>
        <v>#REF!</v>
      </c>
      <c r="BB35" s="14" t="str">
        <f t="shared" si="12"/>
        <v/>
      </c>
      <c r="BC35" s="14" t="str">
        <f t="shared" si="13"/>
        <v/>
      </c>
      <c r="BD35" s="14" t="str">
        <f t="shared" si="14"/>
        <v/>
      </c>
      <c r="BE35" s="14" t="str">
        <f t="shared" si="15"/>
        <v/>
      </c>
    </row>
    <row r="36" spans="19:57" ht="16.5" x14ac:dyDescent="0.2">
      <c r="S36" s="13">
        <v>6</v>
      </c>
      <c r="T36" s="13">
        <v>4</v>
      </c>
      <c r="U36" s="13">
        <v>3</v>
      </c>
      <c r="V36" s="14">
        <f t="shared" si="16"/>
        <v>16</v>
      </c>
      <c r="W36" s="13">
        <v>1606032</v>
      </c>
      <c r="X36" s="14" t="e">
        <f t="shared" si="19"/>
        <v>#REF!</v>
      </c>
      <c r="Y36" s="14" t="e">
        <f t="shared" si="20"/>
        <v>#REF!</v>
      </c>
      <c r="Z36" s="14" t="e">
        <f t="shared" si="21"/>
        <v>#REF!</v>
      </c>
      <c r="AA36" s="14">
        <v>1</v>
      </c>
      <c r="AB36" s="14">
        <v>2</v>
      </c>
      <c r="AC36" s="14">
        <v>0</v>
      </c>
      <c r="AD36" s="13">
        <v>1</v>
      </c>
      <c r="AE36" s="13">
        <v>2</v>
      </c>
      <c r="AF36" s="13"/>
      <c r="AG36" s="13"/>
      <c r="AH36" s="13">
        <v>21</v>
      </c>
      <c r="AI36" s="13">
        <f>SUM(AH$7:AH36)</f>
        <v>528</v>
      </c>
      <c r="AJ36" s="13" t="str">
        <f t="shared" si="22"/>
        <v>神器6-4</v>
      </c>
      <c r="AM36" s="13">
        <v>31</v>
      </c>
      <c r="AN36" s="14">
        <f t="shared" si="18"/>
        <v>3</v>
      </c>
      <c r="AO36" s="29">
        <f t="shared" si="0"/>
        <v>0.1</v>
      </c>
      <c r="AP36" s="14">
        <f t="shared" si="1"/>
        <v>1</v>
      </c>
      <c r="AQ36" s="14">
        <f t="shared" si="2"/>
        <v>3</v>
      </c>
      <c r="AR36" s="14">
        <f t="shared" si="3"/>
        <v>0</v>
      </c>
      <c r="AS36" s="14">
        <f t="shared" si="4"/>
        <v>1606005</v>
      </c>
      <c r="AT36" s="14" t="str">
        <f t="shared" si="5"/>
        <v>神器-1-碎片-3-1级</v>
      </c>
      <c r="AU36" s="13" t="s">
        <v>857</v>
      </c>
      <c r="AV36" s="13">
        <f t="shared" si="6"/>
        <v>1</v>
      </c>
      <c r="AW36" s="14" t="e">
        <f t="shared" si="7"/>
        <v>#REF!</v>
      </c>
      <c r="AX36" s="14" t="str">
        <f t="shared" si="8"/>
        <v>AtkExt</v>
      </c>
      <c r="AY36" s="14" t="e">
        <f t="shared" si="9"/>
        <v>#REF!</v>
      </c>
      <c r="AZ36" s="14" t="str">
        <f t="shared" si="10"/>
        <v>HPExt</v>
      </c>
      <c r="BA36" s="14" t="e">
        <f t="shared" si="11"/>
        <v>#REF!</v>
      </c>
      <c r="BB36" s="14" t="str">
        <f t="shared" si="12"/>
        <v/>
      </c>
      <c r="BC36" s="14" t="str">
        <f t="shared" si="13"/>
        <v/>
      </c>
      <c r="BD36" s="14" t="str">
        <f t="shared" si="14"/>
        <v/>
      </c>
      <c r="BE36" s="14" t="str">
        <f t="shared" si="15"/>
        <v/>
      </c>
    </row>
    <row r="37" spans="19:57" ht="16.5" x14ac:dyDescent="0.2">
      <c r="S37" s="13">
        <v>6</v>
      </c>
      <c r="T37" s="13">
        <v>5</v>
      </c>
      <c r="U37" s="13">
        <v>3</v>
      </c>
      <c r="V37" s="14">
        <f t="shared" si="16"/>
        <v>16</v>
      </c>
      <c r="W37" s="13">
        <v>1606033</v>
      </c>
      <c r="X37" s="14" t="e">
        <f t="shared" si="19"/>
        <v>#REF!</v>
      </c>
      <c r="Y37" s="14" t="e">
        <f t="shared" si="20"/>
        <v>#REF!</v>
      </c>
      <c r="Z37" s="14" t="e">
        <f t="shared" si="21"/>
        <v>#REF!</v>
      </c>
      <c r="AA37" s="14">
        <v>1</v>
      </c>
      <c r="AB37" s="14">
        <v>0</v>
      </c>
      <c r="AC37" s="14">
        <v>2</v>
      </c>
      <c r="AD37" s="13">
        <v>1</v>
      </c>
      <c r="AE37" s="13">
        <v>3</v>
      </c>
      <c r="AF37" s="13"/>
      <c r="AG37" s="13"/>
      <c r="AH37" s="13">
        <v>21</v>
      </c>
      <c r="AI37" s="13">
        <f>SUM(AH$7:AH37)</f>
        <v>549</v>
      </c>
      <c r="AJ37" s="13" t="str">
        <f t="shared" si="22"/>
        <v>神器6-5</v>
      </c>
      <c r="AM37" s="13">
        <v>32</v>
      </c>
      <c r="AN37" s="14">
        <f t="shared" si="18"/>
        <v>3</v>
      </c>
      <c r="AO37" s="29">
        <f t="shared" si="0"/>
        <v>0.15600000000000003</v>
      </c>
      <c r="AP37" s="14">
        <f t="shared" si="1"/>
        <v>1</v>
      </c>
      <c r="AQ37" s="14">
        <f t="shared" si="2"/>
        <v>3</v>
      </c>
      <c r="AR37" s="14">
        <f t="shared" si="3"/>
        <v>0</v>
      </c>
      <c r="AS37" s="14">
        <f t="shared" si="4"/>
        <v>1606005</v>
      </c>
      <c r="AT37" s="14" t="str">
        <f t="shared" si="5"/>
        <v>神器-1-碎片-3-2级</v>
      </c>
      <c r="AU37" s="13" t="s">
        <v>857</v>
      </c>
      <c r="AV37" s="13">
        <f t="shared" si="6"/>
        <v>2</v>
      </c>
      <c r="AW37" s="14" t="e">
        <f t="shared" si="7"/>
        <v>#REF!</v>
      </c>
      <c r="AX37" s="14" t="str">
        <f t="shared" si="8"/>
        <v>AtkExt</v>
      </c>
      <c r="AY37" s="14" t="e">
        <f t="shared" si="9"/>
        <v>#REF!</v>
      </c>
      <c r="AZ37" s="14" t="str">
        <f t="shared" si="10"/>
        <v>HPExt</v>
      </c>
      <c r="BA37" s="14" t="e">
        <f t="shared" si="11"/>
        <v>#REF!</v>
      </c>
      <c r="BB37" s="14" t="str">
        <f t="shared" si="12"/>
        <v/>
      </c>
      <c r="BC37" s="14" t="str">
        <f t="shared" si="13"/>
        <v/>
      </c>
      <c r="BD37" s="14" t="str">
        <f t="shared" si="14"/>
        <v/>
      </c>
      <c r="BE37" s="14" t="str">
        <f t="shared" si="15"/>
        <v/>
      </c>
    </row>
    <row r="38" spans="19:57" ht="16.5" x14ac:dyDescent="0.2">
      <c r="S38" s="13">
        <v>6</v>
      </c>
      <c r="T38" s="13">
        <v>6</v>
      </c>
      <c r="U38" s="13">
        <v>3</v>
      </c>
      <c r="V38" s="14">
        <f t="shared" si="16"/>
        <v>16</v>
      </c>
      <c r="W38" s="13">
        <v>1606034</v>
      </c>
      <c r="X38" s="14" t="e">
        <f t="shared" si="19"/>
        <v>#REF!</v>
      </c>
      <c r="Y38" s="14" t="e">
        <f t="shared" si="20"/>
        <v>#REF!</v>
      </c>
      <c r="Z38" s="14" t="e">
        <f t="shared" si="21"/>
        <v>#REF!</v>
      </c>
      <c r="AA38" s="14">
        <v>1</v>
      </c>
      <c r="AB38" s="14">
        <v>1</v>
      </c>
      <c r="AC38" s="14">
        <v>1</v>
      </c>
      <c r="AD38" s="13">
        <v>1</v>
      </c>
      <c r="AE38" s="13">
        <v>2</v>
      </c>
      <c r="AF38" s="13">
        <v>3</v>
      </c>
      <c r="AG38" s="13"/>
      <c r="AH38" s="13">
        <v>21</v>
      </c>
      <c r="AI38" s="13">
        <f>SUM(AH$7:AH38)</f>
        <v>570</v>
      </c>
      <c r="AJ38" s="13" t="str">
        <f t="shared" si="22"/>
        <v>神器6-6</v>
      </c>
      <c r="AM38" s="13">
        <v>33</v>
      </c>
      <c r="AN38" s="14">
        <f t="shared" si="18"/>
        <v>3</v>
      </c>
      <c r="AO38" s="29">
        <f t="shared" si="0"/>
        <v>0.21600000000000003</v>
      </c>
      <c r="AP38" s="14">
        <f t="shared" si="1"/>
        <v>1</v>
      </c>
      <c r="AQ38" s="14">
        <f t="shared" si="2"/>
        <v>3</v>
      </c>
      <c r="AR38" s="14">
        <f t="shared" si="3"/>
        <v>0</v>
      </c>
      <c r="AS38" s="14">
        <f t="shared" si="4"/>
        <v>1606005</v>
      </c>
      <c r="AT38" s="14" t="str">
        <f t="shared" si="5"/>
        <v>神器-1-碎片-3-3级</v>
      </c>
      <c r="AU38" s="13" t="s">
        <v>857</v>
      </c>
      <c r="AV38" s="13">
        <f t="shared" si="6"/>
        <v>3</v>
      </c>
      <c r="AW38" s="14" t="e">
        <f t="shared" si="7"/>
        <v>#REF!</v>
      </c>
      <c r="AX38" s="14" t="str">
        <f t="shared" si="8"/>
        <v>AtkExt</v>
      </c>
      <c r="AY38" s="14" t="e">
        <f t="shared" si="9"/>
        <v>#REF!</v>
      </c>
      <c r="AZ38" s="14" t="str">
        <f t="shared" si="10"/>
        <v>HPExt</v>
      </c>
      <c r="BA38" s="14" t="e">
        <f t="shared" si="11"/>
        <v>#REF!</v>
      </c>
      <c r="BB38" s="14" t="str">
        <f t="shared" si="12"/>
        <v/>
      </c>
      <c r="BC38" s="14" t="str">
        <f t="shared" si="13"/>
        <v/>
      </c>
      <c r="BD38" s="14" t="str">
        <f t="shared" si="14"/>
        <v/>
      </c>
      <c r="BE38" s="14" t="str">
        <f t="shared" si="15"/>
        <v/>
      </c>
    </row>
    <row r="39" spans="19:57" ht="16.5" x14ac:dyDescent="0.2">
      <c r="S39" s="13">
        <v>6</v>
      </c>
      <c r="T39" s="13">
        <v>7</v>
      </c>
      <c r="U39" s="13">
        <v>4</v>
      </c>
      <c r="V39" s="14">
        <f t="shared" si="16"/>
        <v>24</v>
      </c>
      <c r="W39" s="13">
        <v>1606035</v>
      </c>
      <c r="X39" s="14" t="e">
        <f t="shared" si="19"/>
        <v>#REF!</v>
      </c>
      <c r="Y39" s="14" t="e">
        <f t="shared" si="20"/>
        <v>#REF!</v>
      </c>
      <c r="Z39" s="14" t="e">
        <f t="shared" si="21"/>
        <v>#REF!</v>
      </c>
      <c r="AA39" s="14">
        <v>2</v>
      </c>
      <c r="AB39" s="14">
        <v>2</v>
      </c>
      <c r="AC39" s="14">
        <v>0</v>
      </c>
      <c r="AD39" s="13">
        <v>1</v>
      </c>
      <c r="AE39" s="13">
        <v>2</v>
      </c>
      <c r="AF39" s="13"/>
      <c r="AG39" s="13">
        <v>1</v>
      </c>
      <c r="AH39" s="13">
        <v>21</v>
      </c>
      <c r="AI39" s="13">
        <f>SUM(AH$7:AH39)</f>
        <v>591</v>
      </c>
      <c r="AJ39" s="13" t="str">
        <f t="shared" si="22"/>
        <v>神器6-7</v>
      </c>
      <c r="AM39" s="13">
        <v>34</v>
      </c>
      <c r="AN39" s="14">
        <f t="shared" si="18"/>
        <v>3</v>
      </c>
      <c r="AO39" s="29">
        <f t="shared" si="0"/>
        <v>0.28000000000000003</v>
      </c>
      <c r="AP39" s="14">
        <f t="shared" si="1"/>
        <v>1</v>
      </c>
      <c r="AQ39" s="14">
        <f t="shared" si="2"/>
        <v>3</v>
      </c>
      <c r="AR39" s="14">
        <f t="shared" si="3"/>
        <v>0</v>
      </c>
      <c r="AS39" s="14">
        <f t="shared" si="4"/>
        <v>1606005</v>
      </c>
      <c r="AT39" s="14" t="str">
        <f t="shared" si="5"/>
        <v>神器-1-碎片-3-4级</v>
      </c>
      <c r="AU39" s="13" t="s">
        <v>857</v>
      </c>
      <c r="AV39" s="13">
        <f t="shared" si="6"/>
        <v>4</v>
      </c>
      <c r="AW39" s="14" t="e">
        <f t="shared" si="7"/>
        <v>#REF!</v>
      </c>
      <c r="AX39" s="14" t="str">
        <f t="shared" si="8"/>
        <v>AtkExt</v>
      </c>
      <c r="AY39" s="14" t="e">
        <f t="shared" si="9"/>
        <v>#REF!</v>
      </c>
      <c r="AZ39" s="14" t="str">
        <f t="shared" si="10"/>
        <v>HPExt</v>
      </c>
      <c r="BA39" s="14" t="e">
        <f t="shared" si="11"/>
        <v>#REF!</v>
      </c>
      <c r="BB39" s="14" t="str">
        <f t="shared" si="12"/>
        <v/>
      </c>
      <c r="BC39" s="14" t="str">
        <f t="shared" si="13"/>
        <v/>
      </c>
      <c r="BD39" s="14" t="str">
        <f t="shared" si="14"/>
        <v/>
      </c>
      <c r="BE39" s="14" t="str">
        <f t="shared" si="15"/>
        <v/>
      </c>
    </row>
    <row r="40" spans="19:57" ht="16.5" x14ac:dyDescent="0.2">
      <c r="S40" s="13">
        <v>6</v>
      </c>
      <c r="T40" s="13">
        <v>8</v>
      </c>
      <c r="U40" s="13">
        <v>4</v>
      </c>
      <c r="V40" s="14">
        <f t="shared" si="16"/>
        <v>24</v>
      </c>
      <c r="W40" s="13">
        <v>1606036</v>
      </c>
      <c r="X40" s="14" t="e">
        <f t="shared" si="19"/>
        <v>#REF!</v>
      </c>
      <c r="Y40" s="14" t="e">
        <f t="shared" si="20"/>
        <v>#REF!</v>
      </c>
      <c r="Z40" s="14" t="e">
        <f t="shared" si="21"/>
        <v>#REF!</v>
      </c>
      <c r="AA40" s="14">
        <v>0</v>
      </c>
      <c r="AB40" s="14">
        <v>2</v>
      </c>
      <c r="AC40" s="14">
        <v>2</v>
      </c>
      <c r="AD40" s="13">
        <v>2</v>
      </c>
      <c r="AE40" s="13">
        <v>3</v>
      </c>
      <c r="AF40" s="13"/>
      <c r="AG40" s="13">
        <v>1</v>
      </c>
      <c r="AH40" s="13">
        <v>21</v>
      </c>
      <c r="AI40" s="13">
        <f>SUM(AH$7:AH40)</f>
        <v>612</v>
      </c>
      <c r="AJ40" s="13" t="str">
        <f t="shared" si="22"/>
        <v>神器6-8</v>
      </c>
      <c r="AM40" s="13">
        <v>35</v>
      </c>
      <c r="AN40" s="14">
        <f t="shared" si="18"/>
        <v>3</v>
      </c>
      <c r="AO40" s="29">
        <f t="shared" si="0"/>
        <v>0.34799999999999998</v>
      </c>
      <c r="AP40" s="14">
        <f t="shared" si="1"/>
        <v>1</v>
      </c>
      <c r="AQ40" s="14">
        <f t="shared" si="2"/>
        <v>3</v>
      </c>
      <c r="AR40" s="14">
        <f t="shared" si="3"/>
        <v>0</v>
      </c>
      <c r="AS40" s="14">
        <f t="shared" si="4"/>
        <v>1606005</v>
      </c>
      <c r="AT40" s="14" t="str">
        <f t="shared" si="5"/>
        <v>神器-1-碎片-3-5级</v>
      </c>
      <c r="AU40" s="13" t="s">
        <v>857</v>
      </c>
      <c r="AV40" s="13">
        <f t="shared" si="6"/>
        <v>5</v>
      </c>
      <c r="AW40" s="14" t="e">
        <f t="shared" si="7"/>
        <v>#REF!</v>
      </c>
      <c r="AX40" s="14" t="str">
        <f t="shared" si="8"/>
        <v>AtkExt</v>
      </c>
      <c r="AY40" s="14" t="e">
        <f t="shared" si="9"/>
        <v>#REF!</v>
      </c>
      <c r="AZ40" s="14" t="str">
        <f t="shared" si="10"/>
        <v>HPExt</v>
      </c>
      <c r="BA40" s="14" t="e">
        <f t="shared" si="11"/>
        <v>#REF!</v>
      </c>
      <c r="BB40" s="14" t="str">
        <f t="shared" si="12"/>
        <v/>
      </c>
      <c r="BC40" s="14" t="str">
        <f t="shared" si="13"/>
        <v/>
      </c>
      <c r="BD40" s="14" t="str">
        <f t="shared" si="14"/>
        <v/>
      </c>
      <c r="BE40" s="14" t="str">
        <f t="shared" si="15"/>
        <v/>
      </c>
    </row>
    <row r="41" spans="19:57" ht="16.5" x14ac:dyDescent="0.2">
      <c r="S41" s="13">
        <v>7</v>
      </c>
      <c r="T41" s="13">
        <v>1</v>
      </c>
      <c r="U41" s="13">
        <v>2</v>
      </c>
      <c r="V41" s="14">
        <f t="shared" si="16"/>
        <v>15</v>
      </c>
      <c r="W41" s="13">
        <v>1606037</v>
      </c>
      <c r="X41" s="14" t="e">
        <f t="shared" si="19"/>
        <v>#REF!</v>
      </c>
      <c r="Y41" s="14" t="e">
        <f t="shared" si="20"/>
        <v>#REF!</v>
      </c>
      <c r="Z41" s="14" t="e">
        <f t="shared" si="21"/>
        <v>#REF!</v>
      </c>
      <c r="AA41" s="14">
        <v>1</v>
      </c>
      <c r="AB41" s="14">
        <v>0</v>
      </c>
      <c r="AC41" s="14">
        <v>2</v>
      </c>
      <c r="AD41" s="13">
        <v>1</v>
      </c>
      <c r="AE41" s="13">
        <v>3</v>
      </c>
      <c r="AF41" s="13"/>
      <c r="AG41" s="13"/>
      <c r="AH41" s="13">
        <v>21</v>
      </c>
      <c r="AI41" s="13">
        <f>SUM(AH$7:AH41)</f>
        <v>633</v>
      </c>
      <c r="AJ41" s="13" t="str">
        <f t="shared" si="22"/>
        <v>神器7-1</v>
      </c>
      <c r="AM41" s="13">
        <v>36</v>
      </c>
      <c r="AN41" s="14">
        <f t="shared" si="18"/>
        <v>3</v>
      </c>
      <c r="AO41" s="29">
        <f t="shared" si="0"/>
        <v>0.42000000000000004</v>
      </c>
      <c r="AP41" s="14">
        <f t="shared" si="1"/>
        <v>1</v>
      </c>
      <c r="AQ41" s="14">
        <f t="shared" si="2"/>
        <v>3</v>
      </c>
      <c r="AR41" s="14">
        <f t="shared" si="3"/>
        <v>0</v>
      </c>
      <c r="AS41" s="14">
        <f t="shared" si="4"/>
        <v>1606005</v>
      </c>
      <c r="AT41" s="14" t="str">
        <f t="shared" si="5"/>
        <v>神器-1-碎片-3-6级</v>
      </c>
      <c r="AU41" s="13" t="s">
        <v>857</v>
      </c>
      <c r="AV41" s="13">
        <f t="shared" si="6"/>
        <v>6</v>
      </c>
      <c r="AW41" s="14" t="e">
        <f t="shared" si="7"/>
        <v>#REF!</v>
      </c>
      <c r="AX41" s="14" t="str">
        <f t="shared" si="8"/>
        <v>AtkExt</v>
      </c>
      <c r="AY41" s="14" t="e">
        <f t="shared" si="9"/>
        <v>#REF!</v>
      </c>
      <c r="AZ41" s="14" t="str">
        <f t="shared" si="10"/>
        <v>HPExt</v>
      </c>
      <c r="BA41" s="14" t="e">
        <f t="shared" si="11"/>
        <v>#REF!</v>
      </c>
      <c r="BB41" s="14" t="str">
        <f t="shared" si="12"/>
        <v/>
      </c>
      <c r="BC41" s="14" t="str">
        <f t="shared" si="13"/>
        <v/>
      </c>
      <c r="BD41" s="14" t="str">
        <f t="shared" si="14"/>
        <v/>
      </c>
      <c r="BE41" s="14" t="str">
        <f t="shared" si="15"/>
        <v/>
      </c>
    </row>
    <row r="42" spans="19:57" ht="16.5" x14ac:dyDescent="0.2">
      <c r="S42" s="13">
        <v>7</v>
      </c>
      <c r="T42" s="13">
        <v>2</v>
      </c>
      <c r="U42" s="13">
        <v>2</v>
      </c>
      <c r="V42" s="14">
        <f t="shared" si="16"/>
        <v>15</v>
      </c>
      <c r="W42" s="13">
        <v>1606038</v>
      </c>
      <c r="X42" s="14" t="e">
        <f t="shared" si="19"/>
        <v>#REF!</v>
      </c>
      <c r="Y42" s="14" t="e">
        <f t="shared" si="20"/>
        <v>#REF!</v>
      </c>
      <c r="Z42" s="14" t="e">
        <f t="shared" si="21"/>
        <v>#REF!</v>
      </c>
      <c r="AA42" s="14">
        <v>2</v>
      </c>
      <c r="AB42" s="14">
        <v>1</v>
      </c>
      <c r="AC42" s="14">
        <v>0</v>
      </c>
      <c r="AD42" s="13">
        <v>1</v>
      </c>
      <c r="AE42" s="13">
        <v>2</v>
      </c>
      <c r="AF42" s="13"/>
      <c r="AG42" s="13"/>
      <c r="AH42" s="13">
        <v>21</v>
      </c>
      <c r="AI42" s="13">
        <f>SUM(AH$7:AH42)</f>
        <v>654</v>
      </c>
      <c r="AJ42" s="13" t="str">
        <f t="shared" si="22"/>
        <v>神器7-2</v>
      </c>
      <c r="AM42" s="13">
        <v>37</v>
      </c>
      <c r="AN42" s="14">
        <f t="shared" si="18"/>
        <v>3</v>
      </c>
      <c r="AO42" s="29">
        <f t="shared" si="0"/>
        <v>0.496</v>
      </c>
      <c r="AP42" s="14">
        <f t="shared" si="1"/>
        <v>1</v>
      </c>
      <c r="AQ42" s="14">
        <f t="shared" si="2"/>
        <v>3</v>
      </c>
      <c r="AR42" s="14">
        <f t="shared" si="3"/>
        <v>0</v>
      </c>
      <c r="AS42" s="14">
        <f t="shared" si="4"/>
        <v>1606005</v>
      </c>
      <c r="AT42" s="14" t="str">
        <f t="shared" si="5"/>
        <v>神器-1-碎片-3-7级</v>
      </c>
      <c r="AU42" s="13" t="s">
        <v>857</v>
      </c>
      <c r="AV42" s="13">
        <f t="shared" si="6"/>
        <v>7</v>
      </c>
      <c r="AW42" s="14" t="e">
        <f t="shared" si="7"/>
        <v>#REF!</v>
      </c>
      <c r="AX42" s="14" t="str">
        <f t="shared" si="8"/>
        <v>AtkExt</v>
      </c>
      <c r="AY42" s="14" t="e">
        <f t="shared" si="9"/>
        <v>#REF!</v>
      </c>
      <c r="AZ42" s="14" t="str">
        <f t="shared" si="10"/>
        <v>HPExt</v>
      </c>
      <c r="BA42" s="14" t="e">
        <f t="shared" si="11"/>
        <v>#REF!</v>
      </c>
      <c r="BB42" s="14" t="str">
        <f t="shared" si="12"/>
        <v/>
      </c>
      <c r="BC42" s="14" t="str">
        <f t="shared" si="13"/>
        <v/>
      </c>
      <c r="BD42" s="14" t="str">
        <f t="shared" si="14"/>
        <v/>
      </c>
      <c r="BE42" s="14" t="str">
        <f t="shared" si="15"/>
        <v/>
      </c>
    </row>
    <row r="43" spans="19:57" ht="16.5" x14ac:dyDescent="0.2">
      <c r="S43" s="13">
        <v>7</v>
      </c>
      <c r="T43" s="13">
        <v>3</v>
      </c>
      <c r="U43" s="13">
        <v>2</v>
      </c>
      <c r="V43" s="14">
        <f t="shared" si="16"/>
        <v>15</v>
      </c>
      <c r="W43" s="13">
        <v>1606039</v>
      </c>
      <c r="X43" s="14" t="e">
        <f t="shared" si="19"/>
        <v>#REF!</v>
      </c>
      <c r="Y43" s="14" t="e">
        <f t="shared" si="20"/>
        <v>#REF!</v>
      </c>
      <c r="Z43" s="14" t="e">
        <f t="shared" si="21"/>
        <v>#REF!</v>
      </c>
      <c r="AA43" s="14">
        <v>1</v>
      </c>
      <c r="AB43" s="14">
        <v>1</v>
      </c>
      <c r="AC43" s="14">
        <v>1</v>
      </c>
      <c r="AD43" s="13">
        <v>1</v>
      </c>
      <c r="AE43" s="13">
        <v>2</v>
      </c>
      <c r="AF43" s="13">
        <v>3</v>
      </c>
      <c r="AG43" s="13"/>
      <c r="AH43" s="13">
        <v>21</v>
      </c>
      <c r="AI43" s="13">
        <f>SUM(AH$7:AH43)</f>
        <v>675</v>
      </c>
      <c r="AJ43" s="13" t="str">
        <f t="shared" si="22"/>
        <v>神器7-3</v>
      </c>
      <c r="AM43" s="13">
        <v>38</v>
      </c>
      <c r="AN43" s="14">
        <f t="shared" si="18"/>
        <v>3</v>
      </c>
      <c r="AO43" s="29">
        <f t="shared" si="0"/>
        <v>0.57600000000000007</v>
      </c>
      <c r="AP43" s="14">
        <f t="shared" si="1"/>
        <v>1</v>
      </c>
      <c r="AQ43" s="14">
        <f t="shared" si="2"/>
        <v>3</v>
      </c>
      <c r="AR43" s="14">
        <f t="shared" si="3"/>
        <v>0</v>
      </c>
      <c r="AS43" s="14">
        <f t="shared" si="4"/>
        <v>1606005</v>
      </c>
      <c r="AT43" s="14" t="str">
        <f t="shared" si="5"/>
        <v>神器-1-碎片-3-8级</v>
      </c>
      <c r="AU43" s="13" t="s">
        <v>857</v>
      </c>
      <c r="AV43" s="13">
        <f t="shared" si="6"/>
        <v>8</v>
      </c>
      <c r="AW43" s="14" t="e">
        <f t="shared" si="7"/>
        <v>#REF!</v>
      </c>
      <c r="AX43" s="14" t="str">
        <f t="shared" si="8"/>
        <v>AtkExt</v>
      </c>
      <c r="AY43" s="14" t="e">
        <f t="shared" si="9"/>
        <v>#REF!</v>
      </c>
      <c r="AZ43" s="14" t="str">
        <f t="shared" si="10"/>
        <v>HPExt</v>
      </c>
      <c r="BA43" s="14" t="e">
        <f t="shared" si="11"/>
        <v>#REF!</v>
      </c>
      <c r="BB43" s="14" t="str">
        <f t="shared" si="12"/>
        <v/>
      </c>
      <c r="BC43" s="14" t="str">
        <f t="shared" si="13"/>
        <v/>
      </c>
      <c r="BD43" s="14" t="str">
        <f t="shared" si="14"/>
        <v/>
      </c>
      <c r="BE43" s="14" t="str">
        <f t="shared" si="15"/>
        <v/>
      </c>
    </row>
    <row r="44" spans="19:57" ht="16.5" x14ac:dyDescent="0.2">
      <c r="S44" s="13">
        <v>7</v>
      </c>
      <c r="T44" s="13">
        <v>4</v>
      </c>
      <c r="U44" s="13">
        <v>3</v>
      </c>
      <c r="V44" s="14">
        <f t="shared" si="16"/>
        <v>20</v>
      </c>
      <c r="W44" s="13">
        <v>1606040</v>
      </c>
      <c r="X44" s="14" t="e">
        <f t="shared" si="19"/>
        <v>#REF!</v>
      </c>
      <c r="Y44" s="14" t="e">
        <f t="shared" si="20"/>
        <v>#REF!</v>
      </c>
      <c r="Z44" s="14" t="e">
        <f t="shared" si="21"/>
        <v>#REF!</v>
      </c>
      <c r="AA44" s="14">
        <v>2</v>
      </c>
      <c r="AB44" s="14">
        <v>1</v>
      </c>
      <c r="AC44" s="14">
        <v>0</v>
      </c>
      <c r="AD44" s="13">
        <v>1</v>
      </c>
      <c r="AE44" s="13">
        <v>2</v>
      </c>
      <c r="AF44" s="13"/>
      <c r="AG44" s="13"/>
      <c r="AH44" s="13">
        <v>21</v>
      </c>
      <c r="AI44" s="13">
        <f>SUM(AH$7:AH44)</f>
        <v>696</v>
      </c>
      <c r="AJ44" s="13" t="str">
        <f t="shared" si="22"/>
        <v>神器7-4</v>
      </c>
      <c r="AM44" s="13">
        <v>39</v>
      </c>
      <c r="AN44" s="14">
        <f t="shared" si="18"/>
        <v>3</v>
      </c>
      <c r="AO44" s="29">
        <f t="shared" si="0"/>
        <v>0.66</v>
      </c>
      <c r="AP44" s="14">
        <f t="shared" si="1"/>
        <v>1</v>
      </c>
      <c r="AQ44" s="14">
        <f t="shared" si="2"/>
        <v>3</v>
      </c>
      <c r="AR44" s="14">
        <f t="shared" si="3"/>
        <v>0</v>
      </c>
      <c r="AS44" s="14">
        <f t="shared" si="4"/>
        <v>1606005</v>
      </c>
      <c r="AT44" s="14" t="str">
        <f t="shared" si="5"/>
        <v>神器-1-碎片-3-9级</v>
      </c>
      <c r="AU44" s="13" t="s">
        <v>857</v>
      </c>
      <c r="AV44" s="13">
        <f t="shared" si="6"/>
        <v>9</v>
      </c>
      <c r="AW44" s="14" t="e">
        <f t="shared" si="7"/>
        <v>#REF!</v>
      </c>
      <c r="AX44" s="14" t="str">
        <f t="shared" si="8"/>
        <v>AtkExt</v>
      </c>
      <c r="AY44" s="14" t="e">
        <f t="shared" si="9"/>
        <v>#REF!</v>
      </c>
      <c r="AZ44" s="14" t="str">
        <f t="shared" si="10"/>
        <v>HPExt</v>
      </c>
      <c r="BA44" s="14" t="e">
        <f t="shared" si="11"/>
        <v>#REF!</v>
      </c>
      <c r="BB44" s="14" t="str">
        <f t="shared" si="12"/>
        <v/>
      </c>
      <c r="BC44" s="14" t="str">
        <f t="shared" si="13"/>
        <v/>
      </c>
      <c r="BD44" s="14" t="str">
        <f t="shared" si="14"/>
        <v/>
      </c>
      <c r="BE44" s="14" t="str">
        <f t="shared" si="15"/>
        <v/>
      </c>
    </row>
    <row r="45" spans="19:57" ht="16.5" x14ac:dyDescent="0.2">
      <c r="S45" s="13">
        <v>7</v>
      </c>
      <c r="T45" s="13">
        <v>5</v>
      </c>
      <c r="U45" s="13">
        <v>3</v>
      </c>
      <c r="V45" s="14">
        <f t="shared" si="16"/>
        <v>20</v>
      </c>
      <c r="W45" s="13">
        <v>1606041</v>
      </c>
      <c r="X45" s="14" t="e">
        <f t="shared" si="19"/>
        <v>#REF!</v>
      </c>
      <c r="Y45" s="14" t="e">
        <f t="shared" si="20"/>
        <v>#REF!</v>
      </c>
      <c r="Z45" s="14" t="e">
        <f t="shared" si="21"/>
        <v>#REF!</v>
      </c>
      <c r="AA45" s="14">
        <v>0</v>
      </c>
      <c r="AB45" s="14">
        <v>2</v>
      </c>
      <c r="AC45" s="14">
        <v>1</v>
      </c>
      <c r="AD45" s="13">
        <v>2</v>
      </c>
      <c r="AE45" s="13">
        <v>3</v>
      </c>
      <c r="AF45" s="13"/>
      <c r="AG45" s="13"/>
      <c r="AH45" s="13">
        <v>21</v>
      </c>
      <c r="AI45" s="13">
        <f>SUM(AH$7:AH45)</f>
        <v>717</v>
      </c>
      <c r="AJ45" s="13" t="str">
        <f t="shared" si="22"/>
        <v>神器7-5</v>
      </c>
      <c r="AM45" s="13">
        <v>40</v>
      </c>
      <c r="AN45" s="14">
        <f t="shared" si="18"/>
        <v>3</v>
      </c>
      <c r="AO45" s="29">
        <f t="shared" si="0"/>
        <v>0.748</v>
      </c>
      <c r="AP45" s="14">
        <f t="shared" si="1"/>
        <v>1</v>
      </c>
      <c r="AQ45" s="14">
        <f t="shared" si="2"/>
        <v>3</v>
      </c>
      <c r="AR45" s="14">
        <f t="shared" si="3"/>
        <v>0</v>
      </c>
      <c r="AS45" s="14">
        <f t="shared" si="4"/>
        <v>1606005</v>
      </c>
      <c r="AT45" s="14" t="str">
        <f t="shared" si="5"/>
        <v>神器-1-碎片-3-10级</v>
      </c>
      <c r="AU45" s="13" t="s">
        <v>857</v>
      </c>
      <c r="AV45" s="13">
        <f t="shared" si="6"/>
        <v>10</v>
      </c>
      <c r="AW45" s="14" t="e">
        <f t="shared" si="7"/>
        <v>#REF!</v>
      </c>
      <c r="AX45" s="14" t="str">
        <f t="shared" si="8"/>
        <v>AtkExt</v>
      </c>
      <c r="AY45" s="14" t="e">
        <f t="shared" si="9"/>
        <v>#REF!</v>
      </c>
      <c r="AZ45" s="14" t="str">
        <f t="shared" si="10"/>
        <v>HPExt</v>
      </c>
      <c r="BA45" s="14" t="e">
        <f t="shared" si="11"/>
        <v>#REF!</v>
      </c>
      <c r="BB45" s="14" t="str">
        <f t="shared" si="12"/>
        <v/>
      </c>
      <c r="BC45" s="14" t="str">
        <f t="shared" si="13"/>
        <v/>
      </c>
      <c r="BD45" s="14" t="str">
        <f t="shared" si="14"/>
        <v/>
      </c>
      <c r="BE45" s="14" t="str">
        <f t="shared" si="15"/>
        <v/>
      </c>
    </row>
    <row r="46" spans="19:57" ht="16.5" x14ac:dyDescent="0.2">
      <c r="S46" s="13">
        <v>7</v>
      </c>
      <c r="T46" s="13">
        <v>6</v>
      </c>
      <c r="U46" s="13">
        <v>3</v>
      </c>
      <c r="V46" s="14">
        <f t="shared" si="16"/>
        <v>20</v>
      </c>
      <c r="W46" s="13">
        <v>1606042</v>
      </c>
      <c r="X46" s="14" t="e">
        <f t="shared" si="19"/>
        <v>#REF!</v>
      </c>
      <c r="Y46" s="14" t="e">
        <f t="shared" si="20"/>
        <v>#REF!</v>
      </c>
      <c r="Z46" s="14" t="e">
        <f t="shared" si="21"/>
        <v>#REF!</v>
      </c>
      <c r="AA46" s="14">
        <v>1</v>
      </c>
      <c r="AB46" s="14">
        <v>1</v>
      </c>
      <c r="AC46" s="14">
        <v>1</v>
      </c>
      <c r="AD46" s="13">
        <v>1</v>
      </c>
      <c r="AE46" s="13">
        <v>2</v>
      </c>
      <c r="AF46" s="13">
        <v>3</v>
      </c>
      <c r="AG46" s="13"/>
      <c r="AH46" s="13">
        <v>21</v>
      </c>
      <c r="AI46" s="13">
        <f>SUM(AH$7:AH46)</f>
        <v>738</v>
      </c>
      <c r="AJ46" s="13" t="str">
        <f t="shared" si="22"/>
        <v>神器7-6</v>
      </c>
      <c r="AM46" s="13">
        <v>41</v>
      </c>
      <c r="AN46" s="14">
        <f t="shared" si="18"/>
        <v>3</v>
      </c>
      <c r="AO46" s="29">
        <f t="shared" si="0"/>
        <v>0.84000000000000008</v>
      </c>
      <c r="AP46" s="14">
        <f t="shared" si="1"/>
        <v>1</v>
      </c>
      <c r="AQ46" s="14">
        <f t="shared" si="2"/>
        <v>3</v>
      </c>
      <c r="AR46" s="14">
        <f t="shared" si="3"/>
        <v>0</v>
      </c>
      <c r="AS46" s="14">
        <f t="shared" si="4"/>
        <v>1606005</v>
      </c>
      <c r="AT46" s="14" t="str">
        <f t="shared" si="5"/>
        <v>神器-1-碎片-3-11级</v>
      </c>
      <c r="AU46" s="13" t="s">
        <v>857</v>
      </c>
      <c r="AV46" s="13">
        <f t="shared" si="6"/>
        <v>11</v>
      </c>
      <c r="AW46" s="14" t="e">
        <f t="shared" si="7"/>
        <v>#REF!</v>
      </c>
      <c r="AX46" s="14" t="str">
        <f t="shared" si="8"/>
        <v>AtkExt</v>
      </c>
      <c r="AY46" s="14" t="e">
        <f t="shared" si="9"/>
        <v>#REF!</v>
      </c>
      <c r="AZ46" s="14" t="str">
        <f t="shared" si="10"/>
        <v>HPExt</v>
      </c>
      <c r="BA46" s="14" t="e">
        <f t="shared" si="11"/>
        <v>#REF!</v>
      </c>
      <c r="BB46" s="14" t="str">
        <f t="shared" si="12"/>
        <v/>
      </c>
      <c r="BC46" s="14" t="str">
        <f t="shared" si="13"/>
        <v/>
      </c>
      <c r="BD46" s="14" t="str">
        <f t="shared" si="14"/>
        <v/>
      </c>
      <c r="BE46" s="14" t="str">
        <f t="shared" si="15"/>
        <v/>
      </c>
    </row>
    <row r="47" spans="19:57" ht="16.5" x14ac:dyDescent="0.2">
      <c r="S47" s="13">
        <v>7</v>
      </c>
      <c r="T47" s="13">
        <v>7</v>
      </c>
      <c r="U47" s="13">
        <v>4</v>
      </c>
      <c r="V47" s="14">
        <f t="shared" si="16"/>
        <v>30</v>
      </c>
      <c r="W47" s="13">
        <v>1606043</v>
      </c>
      <c r="X47" s="14" t="e">
        <f t="shared" si="19"/>
        <v>#REF!</v>
      </c>
      <c r="Y47" s="14" t="e">
        <f t="shared" si="20"/>
        <v>#REF!</v>
      </c>
      <c r="Z47" s="14" t="e">
        <f t="shared" si="21"/>
        <v>#REF!</v>
      </c>
      <c r="AA47" s="14">
        <v>2</v>
      </c>
      <c r="AB47" s="14">
        <v>0</v>
      </c>
      <c r="AC47" s="14">
        <v>2</v>
      </c>
      <c r="AD47" s="13">
        <v>1</v>
      </c>
      <c r="AE47" s="13">
        <v>3</v>
      </c>
      <c r="AF47" s="13"/>
      <c r="AG47" s="13">
        <v>1</v>
      </c>
      <c r="AH47" s="13">
        <v>21</v>
      </c>
      <c r="AI47" s="13">
        <f>SUM(AH$7:AH47)</f>
        <v>759</v>
      </c>
      <c r="AJ47" s="13" t="str">
        <f t="shared" si="22"/>
        <v>神器7-7</v>
      </c>
      <c r="AM47" s="13">
        <v>42</v>
      </c>
      <c r="AN47" s="14">
        <f t="shared" si="18"/>
        <v>3</v>
      </c>
      <c r="AO47" s="29">
        <f t="shared" si="0"/>
        <v>0.93600000000000017</v>
      </c>
      <c r="AP47" s="14">
        <f t="shared" si="1"/>
        <v>1</v>
      </c>
      <c r="AQ47" s="14">
        <f t="shared" si="2"/>
        <v>3</v>
      </c>
      <c r="AR47" s="14">
        <f t="shared" si="3"/>
        <v>0</v>
      </c>
      <c r="AS47" s="14">
        <f t="shared" si="4"/>
        <v>1606005</v>
      </c>
      <c r="AT47" s="14" t="str">
        <f t="shared" si="5"/>
        <v>神器-1-碎片-3-12级</v>
      </c>
      <c r="AU47" s="13" t="s">
        <v>857</v>
      </c>
      <c r="AV47" s="13">
        <f t="shared" si="6"/>
        <v>12</v>
      </c>
      <c r="AW47" s="14" t="e">
        <f t="shared" si="7"/>
        <v>#REF!</v>
      </c>
      <c r="AX47" s="14" t="str">
        <f t="shared" si="8"/>
        <v>AtkExt</v>
      </c>
      <c r="AY47" s="14" t="e">
        <f t="shared" si="9"/>
        <v>#REF!</v>
      </c>
      <c r="AZ47" s="14" t="str">
        <f t="shared" si="10"/>
        <v>HPExt</v>
      </c>
      <c r="BA47" s="14" t="e">
        <f t="shared" si="11"/>
        <v>#REF!</v>
      </c>
      <c r="BB47" s="14" t="str">
        <f t="shared" si="12"/>
        <v/>
      </c>
      <c r="BC47" s="14" t="str">
        <f t="shared" si="13"/>
        <v/>
      </c>
      <c r="BD47" s="14" t="str">
        <f t="shared" si="14"/>
        <v/>
      </c>
      <c r="BE47" s="14" t="str">
        <f t="shared" si="15"/>
        <v/>
      </c>
    </row>
    <row r="48" spans="19:57" ht="16.5" x14ac:dyDescent="0.2">
      <c r="S48" s="13">
        <v>7</v>
      </c>
      <c r="T48" s="13">
        <v>8</v>
      </c>
      <c r="U48" s="13">
        <v>4</v>
      </c>
      <c r="V48" s="14">
        <f t="shared" si="16"/>
        <v>30</v>
      </c>
      <c r="W48" s="13">
        <v>1606044</v>
      </c>
      <c r="X48" s="14" t="e">
        <f t="shared" si="19"/>
        <v>#REF!</v>
      </c>
      <c r="Y48" s="14" t="e">
        <f t="shared" si="20"/>
        <v>#REF!</v>
      </c>
      <c r="Z48" s="14" t="e">
        <f t="shared" si="21"/>
        <v>#REF!</v>
      </c>
      <c r="AA48" s="14">
        <v>1</v>
      </c>
      <c r="AB48" s="14">
        <v>0</v>
      </c>
      <c r="AC48" s="14">
        <v>1</v>
      </c>
      <c r="AD48" s="13">
        <v>1</v>
      </c>
      <c r="AE48" s="13">
        <v>3</v>
      </c>
      <c r="AF48" s="13"/>
      <c r="AG48" s="13">
        <v>3</v>
      </c>
      <c r="AH48" s="13">
        <v>21</v>
      </c>
      <c r="AI48" s="13">
        <f>SUM(AH$7:AH48)</f>
        <v>780</v>
      </c>
      <c r="AJ48" s="13" t="str">
        <f t="shared" si="22"/>
        <v>神器7-8</v>
      </c>
      <c r="AK48" s="30"/>
      <c r="AM48" s="13">
        <v>43</v>
      </c>
      <c r="AN48" s="14">
        <f t="shared" si="18"/>
        <v>3</v>
      </c>
      <c r="AO48" s="29">
        <f t="shared" si="0"/>
        <v>1.036</v>
      </c>
      <c r="AP48" s="14">
        <f t="shared" si="1"/>
        <v>1</v>
      </c>
      <c r="AQ48" s="14">
        <f t="shared" si="2"/>
        <v>3</v>
      </c>
      <c r="AR48" s="14">
        <f t="shared" si="3"/>
        <v>0</v>
      </c>
      <c r="AS48" s="14">
        <f t="shared" si="4"/>
        <v>1606005</v>
      </c>
      <c r="AT48" s="14" t="str">
        <f t="shared" si="5"/>
        <v>神器-1-碎片-3-13级</v>
      </c>
      <c r="AU48" s="13" t="s">
        <v>857</v>
      </c>
      <c r="AV48" s="13">
        <f t="shared" si="6"/>
        <v>13</v>
      </c>
      <c r="AW48" s="14" t="e">
        <f t="shared" si="7"/>
        <v>#REF!</v>
      </c>
      <c r="AX48" s="14" t="str">
        <f t="shared" si="8"/>
        <v>AtkExt</v>
      </c>
      <c r="AY48" s="14" t="e">
        <f t="shared" si="9"/>
        <v>#REF!</v>
      </c>
      <c r="AZ48" s="14" t="str">
        <f t="shared" si="10"/>
        <v>HPExt</v>
      </c>
      <c r="BA48" s="14" t="e">
        <f t="shared" si="11"/>
        <v>#REF!</v>
      </c>
      <c r="BB48" s="14" t="str">
        <f t="shared" si="12"/>
        <v/>
      </c>
      <c r="BC48" s="14" t="str">
        <f t="shared" si="13"/>
        <v/>
      </c>
      <c r="BD48" s="14" t="str">
        <f t="shared" si="14"/>
        <v/>
      </c>
      <c r="BE48" s="14" t="str">
        <f t="shared" si="15"/>
        <v/>
      </c>
    </row>
    <row r="49" spans="30:57" ht="16.5" x14ac:dyDescent="0.2">
      <c r="AD49" s="30"/>
      <c r="AE49" s="30"/>
      <c r="AF49" s="30"/>
      <c r="AG49" s="30"/>
      <c r="AK49" s="30"/>
      <c r="AM49" s="13">
        <v>44</v>
      </c>
      <c r="AN49" s="14">
        <f t="shared" si="18"/>
        <v>3</v>
      </c>
      <c r="AO49" s="29">
        <f t="shared" si="0"/>
        <v>1.1400000000000001</v>
      </c>
      <c r="AP49" s="14">
        <f t="shared" si="1"/>
        <v>1</v>
      </c>
      <c r="AQ49" s="14">
        <f t="shared" si="2"/>
        <v>3</v>
      </c>
      <c r="AR49" s="14">
        <f t="shared" si="3"/>
        <v>0</v>
      </c>
      <c r="AS49" s="14">
        <f t="shared" si="4"/>
        <v>1606005</v>
      </c>
      <c r="AT49" s="14" t="str">
        <f t="shared" si="5"/>
        <v>神器-1-碎片-3-14级</v>
      </c>
      <c r="AU49" s="13" t="s">
        <v>857</v>
      </c>
      <c r="AV49" s="13">
        <f t="shared" si="6"/>
        <v>14</v>
      </c>
      <c r="AW49" s="14" t="e">
        <f t="shared" si="7"/>
        <v>#REF!</v>
      </c>
      <c r="AX49" s="14" t="str">
        <f t="shared" si="8"/>
        <v>AtkExt</v>
      </c>
      <c r="AY49" s="14" t="e">
        <f t="shared" si="9"/>
        <v>#REF!</v>
      </c>
      <c r="AZ49" s="14" t="str">
        <f t="shared" si="10"/>
        <v>HPExt</v>
      </c>
      <c r="BA49" s="14" t="e">
        <f t="shared" si="11"/>
        <v>#REF!</v>
      </c>
      <c r="BB49" s="14" t="str">
        <f t="shared" si="12"/>
        <v/>
      </c>
      <c r="BC49" s="14" t="str">
        <f t="shared" si="13"/>
        <v/>
      </c>
      <c r="BD49" s="14" t="str">
        <f t="shared" si="14"/>
        <v/>
      </c>
      <c r="BE49" s="14" t="str">
        <f t="shared" si="15"/>
        <v/>
      </c>
    </row>
    <row r="50" spans="30:57" ht="16.5" x14ac:dyDescent="0.2">
      <c r="AM50" s="13">
        <v>45</v>
      </c>
      <c r="AN50" s="14">
        <f t="shared" si="18"/>
        <v>3</v>
      </c>
      <c r="AO50" s="29">
        <f t="shared" si="0"/>
        <v>1.248</v>
      </c>
      <c r="AP50" s="14">
        <f t="shared" si="1"/>
        <v>1</v>
      </c>
      <c r="AQ50" s="14">
        <f t="shared" si="2"/>
        <v>3</v>
      </c>
      <c r="AR50" s="14">
        <f t="shared" si="3"/>
        <v>0</v>
      </c>
      <c r="AS50" s="14">
        <f t="shared" si="4"/>
        <v>1606005</v>
      </c>
      <c r="AT50" s="14" t="str">
        <f t="shared" si="5"/>
        <v>神器-1-碎片-3-15级</v>
      </c>
      <c r="AU50" s="13" t="s">
        <v>857</v>
      </c>
      <c r="AV50" s="13">
        <f t="shared" si="6"/>
        <v>15</v>
      </c>
      <c r="AW50" s="14" t="e">
        <f t="shared" si="7"/>
        <v>#REF!</v>
      </c>
      <c r="AX50" s="14" t="str">
        <f t="shared" si="8"/>
        <v>AtkExt</v>
      </c>
      <c r="AY50" s="14" t="e">
        <f t="shared" si="9"/>
        <v>#REF!</v>
      </c>
      <c r="AZ50" s="14" t="str">
        <f t="shared" si="10"/>
        <v>HPExt</v>
      </c>
      <c r="BA50" s="14" t="e">
        <f t="shared" si="11"/>
        <v>#REF!</v>
      </c>
      <c r="BB50" s="14" t="str">
        <f t="shared" si="12"/>
        <v/>
      </c>
      <c r="BC50" s="14" t="str">
        <f t="shared" si="13"/>
        <v/>
      </c>
      <c r="BD50" s="14" t="str">
        <f t="shared" si="14"/>
        <v/>
      </c>
      <c r="BE50" s="14" t="str">
        <f t="shared" si="15"/>
        <v/>
      </c>
    </row>
    <row r="51" spans="30:57" ht="16.5" x14ac:dyDescent="0.2">
      <c r="AM51" s="13">
        <v>46</v>
      </c>
      <c r="AN51" s="14">
        <f t="shared" si="18"/>
        <v>4</v>
      </c>
      <c r="AO51" s="29">
        <f t="shared" si="0"/>
        <v>0.1</v>
      </c>
      <c r="AP51" s="14">
        <f t="shared" si="1"/>
        <v>1</v>
      </c>
      <c r="AQ51" s="14">
        <f t="shared" si="2"/>
        <v>2</v>
      </c>
      <c r="AR51" s="14">
        <f t="shared" si="3"/>
        <v>0</v>
      </c>
      <c r="AS51" s="14">
        <f t="shared" si="4"/>
        <v>1606006</v>
      </c>
      <c r="AT51" s="14" t="str">
        <f t="shared" si="5"/>
        <v>神器-2-碎片-1-1级</v>
      </c>
      <c r="AU51" s="13" t="s">
        <v>857</v>
      </c>
      <c r="AV51" s="13">
        <f t="shared" si="6"/>
        <v>1</v>
      </c>
      <c r="AW51" s="14" t="e">
        <f t="shared" si="7"/>
        <v>#REF!</v>
      </c>
      <c r="AX51" s="14" t="str">
        <f t="shared" si="8"/>
        <v>AtkExt</v>
      </c>
      <c r="AY51" s="14" t="e">
        <f t="shared" si="9"/>
        <v>#REF!</v>
      </c>
      <c r="AZ51" s="14" t="str">
        <f t="shared" si="10"/>
        <v>DefExt</v>
      </c>
      <c r="BA51" s="14" t="e">
        <f t="shared" si="11"/>
        <v>#REF!</v>
      </c>
      <c r="BB51" s="14" t="str">
        <f t="shared" si="12"/>
        <v/>
      </c>
      <c r="BC51" s="14" t="str">
        <f t="shared" si="13"/>
        <v/>
      </c>
      <c r="BD51" s="14" t="str">
        <f t="shared" si="14"/>
        <v/>
      </c>
      <c r="BE51" s="14" t="str">
        <f t="shared" si="15"/>
        <v/>
      </c>
    </row>
    <row r="52" spans="30:57" ht="16.5" x14ac:dyDescent="0.2">
      <c r="AM52" s="13">
        <v>47</v>
      </c>
      <c r="AN52" s="14">
        <f t="shared" si="18"/>
        <v>4</v>
      </c>
      <c r="AO52" s="29">
        <f t="shared" si="0"/>
        <v>0.15600000000000003</v>
      </c>
      <c r="AP52" s="14">
        <f t="shared" si="1"/>
        <v>1</v>
      </c>
      <c r="AQ52" s="14">
        <f t="shared" si="2"/>
        <v>2</v>
      </c>
      <c r="AR52" s="14">
        <f t="shared" si="3"/>
        <v>0</v>
      </c>
      <c r="AS52" s="14">
        <f t="shared" si="4"/>
        <v>1606006</v>
      </c>
      <c r="AT52" s="14" t="str">
        <f t="shared" si="5"/>
        <v>神器-2-碎片-1-2级</v>
      </c>
      <c r="AU52" s="13" t="s">
        <v>857</v>
      </c>
      <c r="AV52" s="13">
        <f t="shared" si="6"/>
        <v>2</v>
      </c>
      <c r="AW52" s="14" t="e">
        <f t="shared" si="7"/>
        <v>#REF!</v>
      </c>
      <c r="AX52" s="14" t="str">
        <f t="shared" si="8"/>
        <v>AtkExt</v>
      </c>
      <c r="AY52" s="14" t="e">
        <f t="shared" si="9"/>
        <v>#REF!</v>
      </c>
      <c r="AZ52" s="14" t="str">
        <f t="shared" si="10"/>
        <v>DefExt</v>
      </c>
      <c r="BA52" s="14" t="e">
        <f t="shared" si="11"/>
        <v>#REF!</v>
      </c>
      <c r="BB52" s="14" t="str">
        <f t="shared" si="12"/>
        <v/>
      </c>
      <c r="BC52" s="14" t="str">
        <f t="shared" si="13"/>
        <v/>
      </c>
      <c r="BD52" s="14" t="str">
        <f t="shared" si="14"/>
        <v/>
      </c>
      <c r="BE52" s="14" t="str">
        <f t="shared" si="15"/>
        <v/>
      </c>
    </row>
    <row r="53" spans="30:57" ht="16.5" x14ac:dyDescent="0.2">
      <c r="AM53" s="13">
        <v>48</v>
      </c>
      <c r="AN53" s="14">
        <f t="shared" si="18"/>
        <v>4</v>
      </c>
      <c r="AO53" s="29">
        <f t="shared" si="0"/>
        <v>0.21600000000000003</v>
      </c>
      <c r="AP53" s="14">
        <f t="shared" si="1"/>
        <v>1</v>
      </c>
      <c r="AQ53" s="14">
        <f t="shared" si="2"/>
        <v>2</v>
      </c>
      <c r="AR53" s="14">
        <f t="shared" si="3"/>
        <v>0</v>
      </c>
      <c r="AS53" s="14">
        <f t="shared" si="4"/>
        <v>1606006</v>
      </c>
      <c r="AT53" s="14" t="str">
        <f t="shared" si="5"/>
        <v>神器-2-碎片-1-3级</v>
      </c>
      <c r="AU53" s="13" t="s">
        <v>857</v>
      </c>
      <c r="AV53" s="13">
        <f t="shared" si="6"/>
        <v>3</v>
      </c>
      <c r="AW53" s="14" t="e">
        <f t="shared" si="7"/>
        <v>#REF!</v>
      </c>
      <c r="AX53" s="14" t="str">
        <f t="shared" si="8"/>
        <v>AtkExt</v>
      </c>
      <c r="AY53" s="14" t="e">
        <f t="shared" si="9"/>
        <v>#REF!</v>
      </c>
      <c r="AZ53" s="14" t="str">
        <f t="shared" si="10"/>
        <v>DefExt</v>
      </c>
      <c r="BA53" s="14" t="e">
        <f t="shared" si="11"/>
        <v>#REF!</v>
      </c>
      <c r="BB53" s="14" t="str">
        <f t="shared" si="12"/>
        <v/>
      </c>
      <c r="BC53" s="14" t="str">
        <f t="shared" si="13"/>
        <v/>
      </c>
      <c r="BD53" s="14" t="str">
        <f t="shared" si="14"/>
        <v/>
      </c>
      <c r="BE53" s="14" t="str">
        <f t="shared" si="15"/>
        <v/>
      </c>
    </row>
    <row r="54" spans="30:57" ht="16.5" x14ac:dyDescent="0.2">
      <c r="AM54" s="13">
        <v>49</v>
      </c>
      <c r="AN54" s="14">
        <f t="shared" si="18"/>
        <v>4</v>
      </c>
      <c r="AO54" s="29">
        <f t="shared" si="0"/>
        <v>0.28000000000000003</v>
      </c>
      <c r="AP54" s="14">
        <f t="shared" si="1"/>
        <v>1</v>
      </c>
      <c r="AQ54" s="14">
        <f t="shared" si="2"/>
        <v>2</v>
      </c>
      <c r="AR54" s="14">
        <f t="shared" si="3"/>
        <v>0</v>
      </c>
      <c r="AS54" s="14">
        <f t="shared" si="4"/>
        <v>1606006</v>
      </c>
      <c r="AT54" s="14" t="str">
        <f t="shared" si="5"/>
        <v>神器-2-碎片-1-4级</v>
      </c>
      <c r="AU54" s="13" t="s">
        <v>857</v>
      </c>
      <c r="AV54" s="13">
        <f t="shared" si="6"/>
        <v>4</v>
      </c>
      <c r="AW54" s="14" t="e">
        <f t="shared" si="7"/>
        <v>#REF!</v>
      </c>
      <c r="AX54" s="14" t="str">
        <f t="shared" si="8"/>
        <v>AtkExt</v>
      </c>
      <c r="AY54" s="14" t="e">
        <f t="shared" si="9"/>
        <v>#REF!</v>
      </c>
      <c r="AZ54" s="14" t="str">
        <f t="shared" si="10"/>
        <v>DefExt</v>
      </c>
      <c r="BA54" s="14" t="e">
        <f t="shared" si="11"/>
        <v>#REF!</v>
      </c>
      <c r="BB54" s="14" t="str">
        <f t="shared" si="12"/>
        <v/>
      </c>
      <c r="BC54" s="14" t="str">
        <f t="shared" si="13"/>
        <v/>
      </c>
      <c r="BD54" s="14" t="str">
        <f t="shared" si="14"/>
        <v/>
      </c>
      <c r="BE54" s="14" t="str">
        <f t="shared" si="15"/>
        <v/>
      </c>
    </row>
    <row r="55" spans="30:57" ht="16.5" x14ac:dyDescent="0.2">
      <c r="AM55" s="13">
        <v>50</v>
      </c>
      <c r="AN55" s="14">
        <f t="shared" si="18"/>
        <v>4</v>
      </c>
      <c r="AO55" s="29">
        <f t="shared" si="0"/>
        <v>0.34799999999999998</v>
      </c>
      <c r="AP55" s="14">
        <f t="shared" si="1"/>
        <v>1</v>
      </c>
      <c r="AQ55" s="14">
        <f t="shared" si="2"/>
        <v>2</v>
      </c>
      <c r="AR55" s="14">
        <f t="shared" si="3"/>
        <v>0</v>
      </c>
      <c r="AS55" s="14">
        <f t="shared" si="4"/>
        <v>1606006</v>
      </c>
      <c r="AT55" s="14" t="str">
        <f t="shared" si="5"/>
        <v>神器-2-碎片-1-5级</v>
      </c>
      <c r="AU55" s="13" t="s">
        <v>857</v>
      </c>
      <c r="AV55" s="13">
        <f t="shared" si="6"/>
        <v>5</v>
      </c>
      <c r="AW55" s="14" t="e">
        <f t="shared" si="7"/>
        <v>#REF!</v>
      </c>
      <c r="AX55" s="14" t="str">
        <f t="shared" si="8"/>
        <v>AtkExt</v>
      </c>
      <c r="AY55" s="14" t="e">
        <f t="shared" si="9"/>
        <v>#REF!</v>
      </c>
      <c r="AZ55" s="14" t="str">
        <f t="shared" si="10"/>
        <v>DefExt</v>
      </c>
      <c r="BA55" s="14" t="e">
        <f t="shared" si="11"/>
        <v>#REF!</v>
      </c>
      <c r="BB55" s="14" t="str">
        <f t="shared" si="12"/>
        <v/>
      </c>
      <c r="BC55" s="14" t="str">
        <f t="shared" si="13"/>
        <v/>
      </c>
      <c r="BD55" s="14" t="str">
        <f t="shared" si="14"/>
        <v/>
      </c>
      <c r="BE55" s="14" t="str">
        <f t="shared" si="15"/>
        <v/>
      </c>
    </row>
    <row r="56" spans="30:57" ht="16.5" x14ac:dyDescent="0.2">
      <c r="AM56" s="13">
        <v>51</v>
      </c>
      <c r="AN56" s="14">
        <f t="shared" si="18"/>
        <v>4</v>
      </c>
      <c r="AO56" s="29">
        <f t="shared" si="0"/>
        <v>0.42000000000000004</v>
      </c>
      <c r="AP56" s="14">
        <f t="shared" si="1"/>
        <v>1</v>
      </c>
      <c r="AQ56" s="14">
        <f t="shared" si="2"/>
        <v>2</v>
      </c>
      <c r="AR56" s="14">
        <f t="shared" si="3"/>
        <v>0</v>
      </c>
      <c r="AS56" s="14">
        <f t="shared" si="4"/>
        <v>1606006</v>
      </c>
      <c r="AT56" s="14" t="str">
        <f t="shared" si="5"/>
        <v>神器-2-碎片-1-6级</v>
      </c>
      <c r="AU56" s="13" t="s">
        <v>857</v>
      </c>
      <c r="AV56" s="13">
        <f t="shared" si="6"/>
        <v>6</v>
      </c>
      <c r="AW56" s="14" t="e">
        <f t="shared" si="7"/>
        <v>#REF!</v>
      </c>
      <c r="AX56" s="14" t="str">
        <f t="shared" si="8"/>
        <v>AtkExt</v>
      </c>
      <c r="AY56" s="14" t="e">
        <f t="shared" si="9"/>
        <v>#REF!</v>
      </c>
      <c r="AZ56" s="14" t="str">
        <f t="shared" si="10"/>
        <v>DefExt</v>
      </c>
      <c r="BA56" s="14" t="e">
        <f t="shared" si="11"/>
        <v>#REF!</v>
      </c>
      <c r="BB56" s="14" t="str">
        <f t="shared" si="12"/>
        <v/>
      </c>
      <c r="BC56" s="14" t="str">
        <f t="shared" si="13"/>
        <v/>
      </c>
      <c r="BD56" s="14" t="str">
        <f t="shared" si="14"/>
        <v/>
      </c>
      <c r="BE56" s="14" t="str">
        <f t="shared" si="15"/>
        <v/>
      </c>
    </row>
    <row r="57" spans="30:57" ht="16.5" x14ac:dyDescent="0.2">
      <c r="AM57" s="13">
        <v>52</v>
      </c>
      <c r="AN57" s="14">
        <f t="shared" si="18"/>
        <v>4</v>
      </c>
      <c r="AO57" s="29">
        <f t="shared" si="0"/>
        <v>0.496</v>
      </c>
      <c r="AP57" s="14">
        <f t="shared" si="1"/>
        <v>1</v>
      </c>
      <c r="AQ57" s="14">
        <f t="shared" si="2"/>
        <v>2</v>
      </c>
      <c r="AR57" s="14">
        <f t="shared" si="3"/>
        <v>0</v>
      </c>
      <c r="AS57" s="14">
        <f t="shared" si="4"/>
        <v>1606006</v>
      </c>
      <c r="AT57" s="14" t="str">
        <f t="shared" si="5"/>
        <v>神器-2-碎片-1-7级</v>
      </c>
      <c r="AU57" s="13" t="s">
        <v>857</v>
      </c>
      <c r="AV57" s="13">
        <f t="shared" si="6"/>
        <v>7</v>
      </c>
      <c r="AW57" s="14" t="e">
        <f t="shared" si="7"/>
        <v>#REF!</v>
      </c>
      <c r="AX57" s="14" t="str">
        <f t="shared" si="8"/>
        <v>AtkExt</v>
      </c>
      <c r="AY57" s="14" t="e">
        <f t="shared" si="9"/>
        <v>#REF!</v>
      </c>
      <c r="AZ57" s="14" t="str">
        <f t="shared" si="10"/>
        <v>DefExt</v>
      </c>
      <c r="BA57" s="14" t="e">
        <f t="shared" si="11"/>
        <v>#REF!</v>
      </c>
      <c r="BB57" s="14" t="str">
        <f t="shared" si="12"/>
        <v/>
      </c>
      <c r="BC57" s="14" t="str">
        <f t="shared" si="13"/>
        <v/>
      </c>
      <c r="BD57" s="14" t="str">
        <f t="shared" si="14"/>
        <v/>
      </c>
      <c r="BE57" s="14" t="str">
        <f t="shared" si="15"/>
        <v/>
      </c>
    </row>
    <row r="58" spans="30:57" ht="16.5" x14ac:dyDescent="0.2">
      <c r="AM58" s="13">
        <v>53</v>
      </c>
      <c r="AN58" s="14">
        <f t="shared" si="18"/>
        <v>4</v>
      </c>
      <c r="AO58" s="29">
        <f t="shared" si="0"/>
        <v>0.57600000000000007</v>
      </c>
      <c r="AP58" s="14">
        <f t="shared" si="1"/>
        <v>1</v>
      </c>
      <c r="AQ58" s="14">
        <f t="shared" si="2"/>
        <v>2</v>
      </c>
      <c r="AR58" s="14">
        <f t="shared" si="3"/>
        <v>0</v>
      </c>
      <c r="AS58" s="14">
        <f t="shared" si="4"/>
        <v>1606006</v>
      </c>
      <c r="AT58" s="14" t="str">
        <f t="shared" si="5"/>
        <v>神器-2-碎片-1-8级</v>
      </c>
      <c r="AU58" s="13" t="s">
        <v>857</v>
      </c>
      <c r="AV58" s="13">
        <f t="shared" si="6"/>
        <v>8</v>
      </c>
      <c r="AW58" s="14" t="e">
        <f t="shared" si="7"/>
        <v>#REF!</v>
      </c>
      <c r="AX58" s="14" t="str">
        <f t="shared" si="8"/>
        <v>AtkExt</v>
      </c>
      <c r="AY58" s="14" t="e">
        <f t="shared" si="9"/>
        <v>#REF!</v>
      </c>
      <c r="AZ58" s="14" t="str">
        <f t="shared" si="10"/>
        <v>DefExt</v>
      </c>
      <c r="BA58" s="14" t="e">
        <f t="shared" si="11"/>
        <v>#REF!</v>
      </c>
      <c r="BB58" s="14" t="str">
        <f t="shared" si="12"/>
        <v/>
      </c>
      <c r="BC58" s="14" t="str">
        <f t="shared" si="13"/>
        <v/>
      </c>
      <c r="BD58" s="14" t="str">
        <f t="shared" si="14"/>
        <v/>
      </c>
      <c r="BE58" s="14" t="str">
        <f t="shared" si="15"/>
        <v/>
      </c>
    </row>
    <row r="59" spans="30:57" ht="16.5" x14ac:dyDescent="0.2">
      <c r="AM59" s="13">
        <v>54</v>
      </c>
      <c r="AN59" s="14">
        <f t="shared" si="18"/>
        <v>4</v>
      </c>
      <c r="AO59" s="29">
        <f t="shared" si="0"/>
        <v>0.66</v>
      </c>
      <c r="AP59" s="14">
        <f t="shared" si="1"/>
        <v>1</v>
      </c>
      <c r="AQ59" s="14">
        <f t="shared" si="2"/>
        <v>2</v>
      </c>
      <c r="AR59" s="14">
        <f t="shared" si="3"/>
        <v>0</v>
      </c>
      <c r="AS59" s="14">
        <f t="shared" si="4"/>
        <v>1606006</v>
      </c>
      <c r="AT59" s="14" t="str">
        <f t="shared" si="5"/>
        <v>神器-2-碎片-1-9级</v>
      </c>
      <c r="AU59" s="13" t="s">
        <v>857</v>
      </c>
      <c r="AV59" s="13">
        <f t="shared" si="6"/>
        <v>9</v>
      </c>
      <c r="AW59" s="14" t="e">
        <f t="shared" si="7"/>
        <v>#REF!</v>
      </c>
      <c r="AX59" s="14" t="str">
        <f t="shared" si="8"/>
        <v>AtkExt</v>
      </c>
      <c r="AY59" s="14" t="e">
        <f t="shared" si="9"/>
        <v>#REF!</v>
      </c>
      <c r="AZ59" s="14" t="str">
        <f t="shared" si="10"/>
        <v>DefExt</v>
      </c>
      <c r="BA59" s="14" t="e">
        <f t="shared" si="11"/>
        <v>#REF!</v>
      </c>
      <c r="BB59" s="14" t="str">
        <f t="shared" si="12"/>
        <v/>
      </c>
      <c r="BC59" s="14" t="str">
        <f t="shared" si="13"/>
        <v/>
      </c>
      <c r="BD59" s="14" t="str">
        <f t="shared" si="14"/>
        <v/>
      </c>
      <c r="BE59" s="14" t="str">
        <f t="shared" si="15"/>
        <v/>
      </c>
    </row>
    <row r="60" spans="30:57" ht="16.5" x14ac:dyDescent="0.2">
      <c r="AM60" s="13">
        <v>55</v>
      </c>
      <c r="AN60" s="14">
        <f t="shared" si="18"/>
        <v>4</v>
      </c>
      <c r="AO60" s="29">
        <f t="shared" si="0"/>
        <v>0.748</v>
      </c>
      <c r="AP60" s="14">
        <f t="shared" si="1"/>
        <v>1</v>
      </c>
      <c r="AQ60" s="14">
        <f t="shared" si="2"/>
        <v>2</v>
      </c>
      <c r="AR60" s="14">
        <f t="shared" si="3"/>
        <v>0</v>
      </c>
      <c r="AS60" s="14">
        <f t="shared" si="4"/>
        <v>1606006</v>
      </c>
      <c r="AT60" s="14" t="str">
        <f t="shared" si="5"/>
        <v>神器-2-碎片-1-10级</v>
      </c>
      <c r="AU60" s="13" t="s">
        <v>857</v>
      </c>
      <c r="AV60" s="13">
        <f t="shared" si="6"/>
        <v>10</v>
      </c>
      <c r="AW60" s="14" t="e">
        <f t="shared" si="7"/>
        <v>#REF!</v>
      </c>
      <c r="AX60" s="14" t="str">
        <f t="shared" si="8"/>
        <v>AtkExt</v>
      </c>
      <c r="AY60" s="14" t="e">
        <f t="shared" si="9"/>
        <v>#REF!</v>
      </c>
      <c r="AZ60" s="14" t="str">
        <f t="shared" si="10"/>
        <v>DefExt</v>
      </c>
      <c r="BA60" s="14" t="e">
        <f t="shared" si="11"/>
        <v>#REF!</v>
      </c>
      <c r="BB60" s="14" t="str">
        <f t="shared" si="12"/>
        <v/>
      </c>
      <c r="BC60" s="14" t="str">
        <f t="shared" si="13"/>
        <v/>
      </c>
      <c r="BD60" s="14" t="str">
        <f t="shared" si="14"/>
        <v/>
      </c>
      <c r="BE60" s="14" t="str">
        <f t="shared" si="15"/>
        <v/>
      </c>
    </row>
    <row r="61" spans="30:57" ht="16.5" x14ac:dyDescent="0.2">
      <c r="AM61" s="13">
        <v>56</v>
      </c>
      <c r="AN61" s="14">
        <f t="shared" si="18"/>
        <v>4</v>
      </c>
      <c r="AO61" s="29">
        <f t="shared" si="0"/>
        <v>0.84000000000000008</v>
      </c>
      <c r="AP61" s="14">
        <f t="shared" si="1"/>
        <v>1</v>
      </c>
      <c r="AQ61" s="14">
        <f t="shared" si="2"/>
        <v>2</v>
      </c>
      <c r="AR61" s="14">
        <f t="shared" si="3"/>
        <v>0</v>
      </c>
      <c r="AS61" s="14">
        <f t="shared" si="4"/>
        <v>1606006</v>
      </c>
      <c r="AT61" s="14" t="str">
        <f t="shared" si="5"/>
        <v>神器-2-碎片-1-11级</v>
      </c>
      <c r="AU61" s="13" t="s">
        <v>857</v>
      </c>
      <c r="AV61" s="13">
        <f t="shared" si="6"/>
        <v>11</v>
      </c>
      <c r="AW61" s="14" t="e">
        <f t="shared" si="7"/>
        <v>#REF!</v>
      </c>
      <c r="AX61" s="14" t="str">
        <f t="shared" si="8"/>
        <v>AtkExt</v>
      </c>
      <c r="AY61" s="14" t="e">
        <f t="shared" si="9"/>
        <v>#REF!</v>
      </c>
      <c r="AZ61" s="14" t="str">
        <f t="shared" si="10"/>
        <v>DefExt</v>
      </c>
      <c r="BA61" s="14" t="e">
        <f t="shared" si="11"/>
        <v>#REF!</v>
      </c>
      <c r="BB61" s="14" t="str">
        <f t="shared" si="12"/>
        <v/>
      </c>
      <c r="BC61" s="14" t="str">
        <f t="shared" si="13"/>
        <v/>
      </c>
      <c r="BD61" s="14" t="str">
        <f t="shared" si="14"/>
        <v/>
      </c>
      <c r="BE61" s="14" t="str">
        <f t="shared" si="15"/>
        <v/>
      </c>
    </row>
    <row r="62" spans="30:57" ht="16.5" x14ac:dyDescent="0.2">
      <c r="AM62" s="13">
        <v>57</v>
      </c>
      <c r="AN62" s="14">
        <f t="shared" si="18"/>
        <v>4</v>
      </c>
      <c r="AO62" s="29">
        <f t="shared" si="0"/>
        <v>0.93600000000000017</v>
      </c>
      <c r="AP62" s="14">
        <f t="shared" si="1"/>
        <v>1</v>
      </c>
      <c r="AQ62" s="14">
        <f t="shared" si="2"/>
        <v>2</v>
      </c>
      <c r="AR62" s="14">
        <f t="shared" si="3"/>
        <v>0</v>
      </c>
      <c r="AS62" s="14">
        <f t="shared" si="4"/>
        <v>1606006</v>
      </c>
      <c r="AT62" s="14" t="str">
        <f t="shared" si="5"/>
        <v>神器-2-碎片-1-12级</v>
      </c>
      <c r="AU62" s="13" t="s">
        <v>857</v>
      </c>
      <c r="AV62" s="13">
        <f t="shared" si="6"/>
        <v>12</v>
      </c>
      <c r="AW62" s="14" t="e">
        <f t="shared" si="7"/>
        <v>#REF!</v>
      </c>
      <c r="AX62" s="14" t="str">
        <f t="shared" si="8"/>
        <v>AtkExt</v>
      </c>
      <c r="AY62" s="14" t="e">
        <f t="shared" si="9"/>
        <v>#REF!</v>
      </c>
      <c r="AZ62" s="14" t="str">
        <f t="shared" si="10"/>
        <v>DefExt</v>
      </c>
      <c r="BA62" s="14" t="e">
        <f t="shared" si="11"/>
        <v>#REF!</v>
      </c>
      <c r="BB62" s="14" t="str">
        <f t="shared" si="12"/>
        <v/>
      </c>
      <c r="BC62" s="14" t="str">
        <f t="shared" si="13"/>
        <v/>
      </c>
      <c r="BD62" s="14" t="str">
        <f t="shared" si="14"/>
        <v/>
      </c>
      <c r="BE62" s="14" t="str">
        <f t="shared" si="15"/>
        <v/>
      </c>
    </row>
    <row r="63" spans="30:57" ht="16.5" x14ac:dyDescent="0.2">
      <c r="AM63" s="13">
        <v>58</v>
      </c>
      <c r="AN63" s="14">
        <f t="shared" si="18"/>
        <v>4</v>
      </c>
      <c r="AO63" s="29">
        <f t="shared" si="0"/>
        <v>1.036</v>
      </c>
      <c r="AP63" s="14">
        <f t="shared" si="1"/>
        <v>1</v>
      </c>
      <c r="AQ63" s="14">
        <f t="shared" si="2"/>
        <v>2</v>
      </c>
      <c r="AR63" s="14">
        <f t="shared" si="3"/>
        <v>0</v>
      </c>
      <c r="AS63" s="14">
        <f t="shared" si="4"/>
        <v>1606006</v>
      </c>
      <c r="AT63" s="14" t="str">
        <f t="shared" si="5"/>
        <v>神器-2-碎片-1-13级</v>
      </c>
      <c r="AU63" s="13" t="s">
        <v>857</v>
      </c>
      <c r="AV63" s="13">
        <f t="shared" si="6"/>
        <v>13</v>
      </c>
      <c r="AW63" s="14" t="e">
        <f t="shared" si="7"/>
        <v>#REF!</v>
      </c>
      <c r="AX63" s="14" t="str">
        <f t="shared" si="8"/>
        <v>AtkExt</v>
      </c>
      <c r="AY63" s="14" t="e">
        <f t="shared" si="9"/>
        <v>#REF!</v>
      </c>
      <c r="AZ63" s="14" t="str">
        <f t="shared" si="10"/>
        <v>DefExt</v>
      </c>
      <c r="BA63" s="14" t="e">
        <f t="shared" si="11"/>
        <v>#REF!</v>
      </c>
      <c r="BB63" s="14" t="str">
        <f t="shared" si="12"/>
        <v/>
      </c>
      <c r="BC63" s="14" t="str">
        <f t="shared" si="13"/>
        <v/>
      </c>
      <c r="BD63" s="14" t="str">
        <f t="shared" si="14"/>
        <v/>
      </c>
      <c r="BE63" s="14" t="str">
        <f t="shared" si="15"/>
        <v/>
      </c>
    </row>
    <row r="64" spans="30:57" ht="16.5" x14ac:dyDescent="0.2">
      <c r="AM64" s="13">
        <v>59</v>
      </c>
      <c r="AN64" s="14">
        <f t="shared" si="18"/>
        <v>4</v>
      </c>
      <c r="AO64" s="29">
        <f t="shared" si="0"/>
        <v>1.1400000000000001</v>
      </c>
      <c r="AP64" s="14">
        <f t="shared" si="1"/>
        <v>1</v>
      </c>
      <c r="AQ64" s="14">
        <f t="shared" si="2"/>
        <v>2</v>
      </c>
      <c r="AR64" s="14">
        <f t="shared" si="3"/>
        <v>0</v>
      </c>
      <c r="AS64" s="14">
        <f t="shared" si="4"/>
        <v>1606006</v>
      </c>
      <c r="AT64" s="14" t="str">
        <f t="shared" si="5"/>
        <v>神器-2-碎片-1-14级</v>
      </c>
      <c r="AU64" s="13" t="s">
        <v>857</v>
      </c>
      <c r="AV64" s="13">
        <f t="shared" si="6"/>
        <v>14</v>
      </c>
      <c r="AW64" s="14" t="e">
        <f t="shared" si="7"/>
        <v>#REF!</v>
      </c>
      <c r="AX64" s="14" t="str">
        <f t="shared" si="8"/>
        <v>AtkExt</v>
      </c>
      <c r="AY64" s="14" t="e">
        <f t="shared" si="9"/>
        <v>#REF!</v>
      </c>
      <c r="AZ64" s="14" t="str">
        <f t="shared" si="10"/>
        <v>DefExt</v>
      </c>
      <c r="BA64" s="14" t="e">
        <f t="shared" si="11"/>
        <v>#REF!</v>
      </c>
      <c r="BB64" s="14" t="str">
        <f t="shared" si="12"/>
        <v/>
      </c>
      <c r="BC64" s="14" t="str">
        <f t="shared" si="13"/>
        <v/>
      </c>
      <c r="BD64" s="14" t="str">
        <f t="shared" si="14"/>
        <v/>
      </c>
      <c r="BE64" s="14" t="str">
        <f t="shared" si="15"/>
        <v/>
      </c>
    </row>
    <row r="65" spans="39:57" ht="16.5" x14ac:dyDescent="0.2">
      <c r="AM65" s="13">
        <v>60</v>
      </c>
      <c r="AN65" s="14">
        <f t="shared" si="18"/>
        <v>4</v>
      </c>
      <c r="AO65" s="29">
        <f t="shared" si="0"/>
        <v>1.248</v>
      </c>
      <c r="AP65" s="14">
        <f t="shared" si="1"/>
        <v>1</v>
      </c>
      <c r="AQ65" s="14">
        <f t="shared" si="2"/>
        <v>2</v>
      </c>
      <c r="AR65" s="14">
        <f t="shared" si="3"/>
        <v>0</v>
      </c>
      <c r="AS65" s="14">
        <f t="shared" si="4"/>
        <v>1606006</v>
      </c>
      <c r="AT65" s="14" t="str">
        <f t="shared" si="5"/>
        <v>神器-2-碎片-1-15级</v>
      </c>
      <c r="AU65" s="13" t="s">
        <v>857</v>
      </c>
      <c r="AV65" s="13">
        <f t="shared" si="6"/>
        <v>15</v>
      </c>
      <c r="AW65" s="14" t="e">
        <f t="shared" si="7"/>
        <v>#REF!</v>
      </c>
      <c r="AX65" s="14" t="str">
        <f t="shared" si="8"/>
        <v>AtkExt</v>
      </c>
      <c r="AY65" s="14" t="e">
        <f t="shared" si="9"/>
        <v>#REF!</v>
      </c>
      <c r="AZ65" s="14" t="str">
        <f t="shared" si="10"/>
        <v>DefExt</v>
      </c>
      <c r="BA65" s="14" t="e">
        <f t="shared" si="11"/>
        <v>#REF!</v>
      </c>
      <c r="BB65" s="14" t="str">
        <f t="shared" si="12"/>
        <v/>
      </c>
      <c r="BC65" s="14" t="str">
        <f t="shared" si="13"/>
        <v/>
      </c>
      <c r="BD65" s="14" t="str">
        <f t="shared" si="14"/>
        <v/>
      </c>
      <c r="BE65" s="14" t="str">
        <f t="shared" si="15"/>
        <v/>
      </c>
    </row>
    <row r="66" spans="39:57" ht="16.5" x14ac:dyDescent="0.2">
      <c r="AM66" s="13">
        <v>61</v>
      </c>
      <c r="AN66" s="14">
        <f t="shared" si="18"/>
        <v>5</v>
      </c>
      <c r="AO66" s="29">
        <f t="shared" si="0"/>
        <v>0.1</v>
      </c>
      <c r="AP66" s="14">
        <f t="shared" si="1"/>
        <v>1</v>
      </c>
      <c r="AQ66" s="14">
        <f t="shared" si="2"/>
        <v>2</v>
      </c>
      <c r="AR66" s="14">
        <f t="shared" si="3"/>
        <v>3</v>
      </c>
      <c r="AS66" s="14">
        <f t="shared" si="4"/>
        <v>1606007</v>
      </c>
      <c r="AT66" s="14" t="str">
        <f t="shared" si="5"/>
        <v>神器-2-碎片-2-1级</v>
      </c>
      <c r="AU66" s="13" t="s">
        <v>857</v>
      </c>
      <c r="AV66" s="13">
        <f t="shared" si="6"/>
        <v>1</v>
      </c>
      <c r="AW66" s="14" t="e">
        <f t="shared" si="7"/>
        <v>#REF!</v>
      </c>
      <c r="AX66" s="14" t="str">
        <f t="shared" si="8"/>
        <v>AtkExt</v>
      </c>
      <c r="AY66" s="14" t="e">
        <f t="shared" si="9"/>
        <v>#REF!</v>
      </c>
      <c r="AZ66" s="14" t="str">
        <f t="shared" si="10"/>
        <v>DefExt</v>
      </c>
      <c r="BA66" s="14" t="e">
        <f t="shared" si="11"/>
        <v>#REF!</v>
      </c>
      <c r="BB66" s="14" t="str">
        <f t="shared" si="12"/>
        <v>HPExt</v>
      </c>
      <c r="BC66" s="14" t="e">
        <f t="shared" si="13"/>
        <v>#REF!</v>
      </c>
      <c r="BD66" s="14" t="str">
        <f t="shared" si="14"/>
        <v/>
      </c>
      <c r="BE66" s="14" t="str">
        <f t="shared" si="15"/>
        <v/>
      </c>
    </row>
    <row r="67" spans="39:57" ht="16.5" x14ac:dyDescent="0.2">
      <c r="AM67" s="13">
        <v>62</v>
      </c>
      <c r="AN67" s="14">
        <f t="shared" si="18"/>
        <v>5</v>
      </c>
      <c r="AO67" s="29">
        <f t="shared" si="0"/>
        <v>0.15600000000000003</v>
      </c>
      <c r="AP67" s="14">
        <f t="shared" si="1"/>
        <v>1</v>
      </c>
      <c r="AQ67" s="14">
        <f t="shared" si="2"/>
        <v>2</v>
      </c>
      <c r="AR67" s="14">
        <f t="shared" si="3"/>
        <v>3</v>
      </c>
      <c r="AS67" s="14">
        <f t="shared" si="4"/>
        <v>1606007</v>
      </c>
      <c r="AT67" s="14" t="str">
        <f t="shared" si="5"/>
        <v>神器-2-碎片-2-2级</v>
      </c>
      <c r="AU67" s="13" t="s">
        <v>857</v>
      </c>
      <c r="AV67" s="13">
        <f t="shared" si="6"/>
        <v>2</v>
      </c>
      <c r="AW67" s="14" t="e">
        <f t="shared" si="7"/>
        <v>#REF!</v>
      </c>
      <c r="AX67" s="14" t="str">
        <f t="shared" si="8"/>
        <v>AtkExt</v>
      </c>
      <c r="AY67" s="14" t="e">
        <f t="shared" si="9"/>
        <v>#REF!</v>
      </c>
      <c r="AZ67" s="14" t="str">
        <f t="shared" si="10"/>
        <v>DefExt</v>
      </c>
      <c r="BA67" s="14" t="e">
        <f t="shared" si="11"/>
        <v>#REF!</v>
      </c>
      <c r="BB67" s="14" t="str">
        <f t="shared" si="12"/>
        <v>HPExt</v>
      </c>
      <c r="BC67" s="14" t="e">
        <f t="shared" si="13"/>
        <v>#REF!</v>
      </c>
      <c r="BD67" s="14" t="str">
        <f t="shared" si="14"/>
        <v/>
      </c>
      <c r="BE67" s="14" t="str">
        <f t="shared" si="15"/>
        <v/>
      </c>
    </row>
    <row r="68" spans="39:57" ht="16.5" x14ac:dyDescent="0.2">
      <c r="AM68" s="13">
        <v>63</v>
      </c>
      <c r="AN68" s="14">
        <f t="shared" si="18"/>
        <v>5</v>
      </c>
      <c r="AO68" s="29">
        <f t="shared" si="0"/>
        <v>0.21600000000000003</v>
      </c>
      <c r="AP68" s="14">
        <f t="shared" si="1"/>
        <v>1</v>
      </c>
      <c r="AQ68" s="14">
        <f t="shared" si="2"/>
        <v>2</v>
      </c>
      <c r="AR68" s="14">
        <f t="shared" si="3"/>
        <v>3</v>
      </c>
      <c r="AS68" s="14">
        <f t="shared" si="4"/>
        <v>1606007</v>
      </c>
      <c r="AT68" s="14" t="str">
        <f t="shared" si="5"/>
        <v>神器-2-碎片-2-3级</v>
      </c>
      <c r="AU68" s="13" t="s">
        <v>857</v>
      </c>
      <c r="AV68" s="13">
        <f t="shared" si="6"/>
        <v>3</v>
      </c>
      <c r="AW68" s="14" t="e">
        <f t="shared" si="7"/>
        <v>#REF!</v>
      </c>
      <c r="AX68" s="14" t="str">
        <f t="shared" si="8"/>
        <v>AtkExt</v>
      </c>
      <c r="AY68" s="14" t="e">
        <f t="shared" si="9"/>
        <v>#REF!</v>
      </c>
      <c r="AZ68" s="14" t="str">
        <f t="shared" si="10"/>
        <v>DefExt</v>
      </c>
      <c r="BA68" s="14" t="e">
        <f t="shared" si="11"/>
        <v>#REF!</v>
      </c>
      <c r="BB68" s="14" t="str">
        <f t="shared" si="12"/>
        <v>HPExt</v>
      </c>
      <c r="BC68" s="14" t="e">
        <f t="shared" si="13"/>
        <v>#REF!</v>
      </c>
      <c r="BD68" s="14" t="str">
        <f t="shared" si="14"/>
        <v/>
      </c>
      <c r="BE68" s="14" t="str">
        <f t="shared" si="15"/>
        <v/>
      </c>
    </row>
    <row r="69" spans="39:57" ht="16.5" x14ac:dyDescent="0.2">
      <c r="AM69" s="13">
        <v>64</v>
      </c>
      <c r="AN69" s="14">
        <f t="shared" si="18"/>
        <v>5</v>
      </c>
      <c r="AO69" s="29">
        <f t="shared" si="0"/>
        <v>0.28000000000000003</v>
      </c>
      <c r="AP69" s="14">
        <f t="shared" si="1"/>
        <v>1</v>
      </c>
      <c r="AQ69" s="14">
        <f t="shared" si="2"/>
        <v>2</v>
      </c>
      <c r="AR69" s="14">
        <f t="shared" si="3"/>
        <v>3</v>
      </c>
      <c r="AS69" s="14">
        <f t="shared" si="4"/>
        <v>1606007</v>
      </c>
      <c r="AT69" s="14" t="str">
        <f t="shared" si="5"/>
        <v>神器-2-碎片-2-4级</v>
      </c>
      <c r="AU69" s="13" t="s">
        <v>857</v>
      </c>
      <c r="AV69" s="13">
        <f t="shared" si="6"/>
        <v>4</v>
      </c>
      <c r="AW69" s="14" t="e">
        <f t="shared" si="7"/>
        <v>#REF!</v>
      </c>
      <c r="AX69" s="14" t="str">
        <f t="shared" si="8"/>
        <v>AtkExt</v>
      </c>
      <c r="AY69" s="14" t="e">
        <f t="shared" si="9"/>
        <v>#REF!</v>
      </c>
      <c r="AZ69" s="14" t="str">
        <f t="shared" si="10"/>
        <v>DefExt</v>
      </c>
      <c r="BA69" s="14" t="e">
        <f t="shared" si="11"/>
        <v>#REF!</v>
      </c>
      <c r="BB69" s="14" t="str">
        <f t="shared" si="12"/>
        <v>HPExt</v>
      </c>
      <c r="BC69" s="14" t="e">
        <f t="shared" si="13"/>
        <v>#REF!</v>
      </c>
      <c r="BD69" s="14" t="str">
        <f t="shared" si="14"/>
        <v/>
      </c>
      <c r="BE69" s="14" t="str">
        <f t="shared" si="15"/>
        <v/>
      </c>
    </row>
    <row r="70" spans="39:57" ht="16.5" x14ac:dyDescent="0.2">
      <c r="AM70" s="13">
        <v>65</v>
      </c>
      <c r="AN70" s="14">
        <f t="shared" si="18"/>
        <v>5</v>
      </c>
      <c r="AO70" s="29">
        <f t="shared" ref="AO70:AO133" si="24">4.8%+AV70*5%+AV70*AV70*0.2%</f>
        <v>0.34799999999999998</v>
      </c>
      <c r="AP70" s="14">
        <f t="shared" ref="AP70:AP133" si="25">INDEX(AD$7:AD$48,$AN70)</f>
        <v>1</v>
      </c>
      <c r="AQ70" s="14">
        <f t="shared" ref="AQ70:AQ133" si="26">INDEX(AE$7:AE$48,$AN70)</f>
        <v>2</v>
      </c>
      <c r="AR70" s="14">
        <f t="shared" ref="AR70:AR133" si="27">INDEX(AF$7:AF$48,$AN70)</f>
        <v>3</v>
      </c>
      <c r="AS70" s="14">
        <f t="shared" ref="AS70:AS133" si="28">INDEX($W$7:$W$48,AN70)</f>
        <v>1606007</v>
      </c>
      <c r="AT70" s="14" t="str">
        <f t="shared" ref="AT70:AT133" si="29">"神器-"&amp;INDEX($S$7:$S$48,AN70)&amp;"-碎片-"&amp;INDEX($T$7:$T$48,AN70)&amp;"-"&amp;AV70&amp;"级"</f>
        <v>神器-2-碎片-2-5级</v>
      </c>
      <c r="AU70" s="13" t="s">
        <v>857</v>
      </c>
      <c r="AV70" s="13">
        <f t="shared" ref="AV70:AV133" si="30">AM70-INDEX($AI$6:$AI$48,AN70)</f>
        <v>5</v>
      </c>
      <c r="AW70" s="14" t="e">
        <f t="shared" ref="AW70:AW133" si="31">AY70*INDEX($AP$2:$AR$2,AP70)+IF(AQ70&gt;0,BA70*INDEX($AP$2:$AR$2,AQ70),0)+IF(AR70&gt;0,BC70*INDEX($AP$2:$AR$2,AR70),0)+IF(BD70="Speed",BE70*100,0)</f>
        <v>#REF!</v>
      </c>
      <c r="AX70" s="14" t="str">
        <f t="shared" ref="AX70:AX133" si="32">INDEX($AP$3:$AR$3,AP70)</f>
        <v>AtkExt</v>
      </c>
      <c r="AY70" s="14" t="e">
        <f t="shared" ref="AY70:AY133" si="33">ROUND(INDEX($X$7:$Z$48,AN70,AP70)*AO70,0)</f>
        <v>#REF!</v>
      </c>
      <c r="AZ70" s="14" t="str">
        <f t="shared" ref="AZ70:AZ133" si="34">IF(AQ70&gt;0,INDEX($AP$3:$AR$3,AQ70),"")</f>
        <v>DefExt</v>
      </c>
      <c r="BA70" s="14" t="e">
        <f t="shared" ref="BA70:BA133" si="35">IF(AQ70&gt;0,ROUND(INDEX($X$7:$Z$48,AN70,AQ70)*AO70,0),"")</f>
        <v>#REF!</v>
      </c>
      <c r="BB70" s="14" t="str">
        <f t="shared" ref="BB70:BB133" si="36">IF(AR70&gt;0,INDEX($AP$3:$AR$3,AR70),"")</f>
        <v>HPExt</v>
      </c>
      <c r="BC70" s="14" t="e">
        <f t="shared" ref="BC70:BC133" si="37">IF(AR70&gt;0,ROUND(INDEX($X$7:$Z$48,AN70,AR70)*AO70,0),"")</f>
        <v>#REF!</v>
      </c>
      <c r="BD70" s="14" t="str">
        <f t="shared" ref="BD70:BD133" si="38">IF(INDEX($AG$7:$AG$48,AN70)&gt;0,"Speed","")</f>
        <v/>
      </c>
      <c r="BE70" s="14" t="str">
        <f t="shared" ref="BE70:BE133" si="39">IF(INDEX($AG$7:$AG$48,AN70)&gt;0,INDEX($AG$7:$AG$48,AN70)*AV70,"")</f>
        <v/>
      </c>
    </row>
    <row r="71" spans="39:57" ht="16.5" x14ac:dyDescent="0.2">
      <c r="AM71" s="13">
        <v>66</v>
      </c>
      <c r="AN71" s="14">
        <f t="shared" ref="AN71:AN134" si="40">MATCH(AM71-1,$AI$6:$AI$48,1)</f>
        <v>5</v>
      </c>
      <c r="AO71" s="29">
        <f t="shared" si="24"/>
        <v>0.42000000000000004</v>
      </c>
      <c r="AP71" s="14">
        <f t="shared" si="25"/>
        <v>1</v>
      </c>
      <c r="AQ71" s="14">
        <f t="shared" si="26"/>
        <v>2</v>
      </c>
      <c r="AR71" s="14">
        <f t="shared" si="27"/>
        <v>3</v>
      </c>
      <c r="AS71" s="14">
        <f t="shared" si="28"/>
        <v>1606007</v>
      </c>
      <c r="AT71" s="14" t="str">
        <f t="shared" si="29"/>
        <v>神器-2-碎片-2-6级</v>
      </c>
      <c r="AU71" s="13" t="s">
        <v>857</v>
      </c>
      <c r="AV71" s="13">
        <f t="shared" si="30"/>
        <v>6</v>
      </c>
      <c r="AW71" s="14" t="e">
        <f t="shared" si="31"/>
        <v>#REF!</v>
      </c>
      <c r="AX71" s="14" t="str">
        <f t="shared" si="32"/>
        <v>AtkExt</v>
      </c>
      <c r="AY71" s="14" t="e">
        <f t="shared" si="33"/>
        <v>#REF!</v>
      </c>
      <c r="AZ71" s="14" t="str">
        <f t="shared" si="34"/>
        <v>DefExt</v>
      </c>
      <c r="BA71" s="14" t="e">
        <f t="shared" si="35"/>
        <v>#REF!</v>
      </c>
      <c r="BB71" s="14" t="str">
        <f t="shared" si="36"/>
        <v>HPExt</v>
      </c>
      <c r="BC71" s="14" t="e">
        <f t="shared" si="37"/>
        <v>#REF!</v>
      </c>
      <c r="BD71" s="14" t="str">
        <f t="shared" si="38"/>
        <v/>
      </c>
      <c r="BE71" s="14" t="str">
        <f t="shared" si="39"/>
        <v/>
      </c>
    </row>
    <row r="72" spans="39:57" ht="16.5" x14ac:dyDescent="0.2">
      <c r="AM72" s="13">
        <v>67</v>
      </c>
      <c r="AN72" s="14">
        <f t="shared" si="40"/>
        <v>5</v>
      </c>
      <c r="AO72" s="29">
        <f t="shared" si="24"/>
        <v>0.496</v>
      </c>
      <c r="AP72" s="14">
        <f t="shared" si="25"/>
        <v>1</v>
      </c>
      <c r="AQ72" s="14">
        <f t="shared" si="26"/>
        <v>2</v>
      </c>
      <c r="AR72" s="14">
        <f t="shared" si="27"/>
        <v>3</v>
      </c>
      <c r="AS72" s="14">
        <f t="shared" si="28"/>
        <v>1606007</v>
      </c>
      <c r="AT72" s="14" t="str">
        <f t="shared" si="29"/>
        <v>神器-2-碎片-2-7级</v>
      </c>
      <c r="AU72" s="13" t="s">
        <v>857</v>
      </c>
      <c r="AV72" s="13">
        <f t="shared" si="30"/>
        <v>7</v>
      </c>
      <c r="AW72" s="14" t="e">
        <f t="shared" si="31"/>
        <v>#REF!</v>
      </c>
      <c r="AX72" s="14" t="str">
        <f t="shared" si="32"/>
        <v>AtkExt</v>
      </c>
      <c r="AY72" s="14" t="e">
        <f t="shared" si="33"/>
        <v>#REF!</v>
      </c>
      <c r="AZ72" s="14" t="str">
        <f t="shared" si="34"/>
        <v>DefExt</v>
      </c>
      <c r="BA72" s="14" t="e">
        <f t="shared" si="35"/>
        <v>#REF!</v>
      </c>
      <c r="BB72" s="14" t="str">
        <f t="shared" si="36"/>
        <v>HPExt</v>
      </c>
      <c r="BC72" s="14" t="e">
        <f t="shared" si="37"/>
        <v>#REF!</v>
      </c>
      <c r="BD72" s="14" t="str">
        <f t="shared" si="38"/>
        <v/>
      </c>
      <c r="BE72" s="14" t="str">
        <f t="shared" si="39"/>
        <v/>
      </c>
    </row>
    <row r="73" spans="39:57" ht="16.5" x14ac:dyDescent="0.2">
      <c r="AM73" s="13">
        <v>68</v>
      </c>
      <c r="AN73" s="14">
        <f t="shared" si="40"/>
        <v>5</v>
      </c>
      <c r="AO73" s="29">
        <f t="shared" si="24"/>
        <v>0.57600000000000007</v>
      </c>
      <c r="AP73" s="14">
        <f t="shared" si="25"/>
        <v>1</v>
      </c>
      <c r="AQ73" s="14">
        <f t="shared" si="26"/>
        <v>2</v>
      </c>
      <c r="AR73" s="14">
        <f t="shared" si="27"/>
        <v>3</v>
      </c>
      <c r="AS73" s="14">
        <f t="shared" si="28"/>
        <v>1606007</v>
      </c>
      <c r="AT73" s="14" t="str">
        <f t="shared" si="29"/>
        <v>神器-2-碎片-2-8级</v>
      </c>
      <c r="AU73" s="13" t="s">
        <v>857</v>
      </c>
      <c r="AV73" s="13">
        <f t="shared" si="30"/>
        <v>8</v>
      </c>
      <c r="AW73" s="14" t="e">
        <f t="shared" si="31"/>
        <v>#REF!</v>
      </c>
      <c r="AX73" s="14" t="str">
        <f t="shared" si="32"/>
        <v>AtkExt</v>
      </c>
      <c r="AY73" s="14" t="e">
        <f t="shared" si="33"/>
        <v>#REF!</v>
      </c>
      <c r="AZ73" s="14" t="str">
        <f t="shared" si="34"/>
        <v>DefExt</v>
      </c>
      <c r="BA73" s="14" t="e">
        <f t="shared" si="35"/>
        <v>#REF!</v>
      </c>
      <c r="BB73" s="14" t="str">
        <f t="shared" si="36"/>
        <v>HPExt</v>
      </c>
      <c r="BC73" s="14" t="e">
        <f t="shared" si="37"/>
        <v>#REF!</v>
      </c>
      <c r="BD73" s="14" t="str">
        <f t="shared" si="38"/>
        <v/>
      </c>
      <c r="BE73" s="14" t="str">
        <f t="shared" si="39"/>
        <v/>
      </c>
    </row>
    <row r="74" spans="39:57" ht="16.5" x14ac:dyDescent="0.2">
      <c r="AM74" s="13">
        <v>69</v>
      </c>
      <c r="AN74" s="14">
        <f t="shared" si="40"/>
        <v>5</v>
      </c>
      <c r="AO74" s="29">
        <f t="shared" si="24"/>
        <v>0.66</v>
      </c>
      <c r="AP74" s="14">
        <f t="shared" si="25"/>
        <v>1</v>
      </c>
      <c r="AQ74" s="14">
        <f t="shared" si="26"/>
        <v>2</v>
      </c>
      <c r="AR74" s="14">
        <f t="shared" si="27"/>
        <v>3</v>
      </c>
      <c r="AS74" s="14">
        <f t="shared" si="28"/>
        <v>1606007</v>
      </c>
      <c r="AT74" s="14" t="str">
        <f t="shared" si="29"/>
        <v>神器-2-碎片-2-9级</v>
      </c>
      <c r="AU74" s="13" t="s">
        <v>857</v>
      </c>
      <c r="AV74" s="13">
        <f t="shared" si="30"/>
        <v>9</v>
      </c>
      <c r="AW74" s="14" t="e">
        <f t="shared" si="31"/>
        <v>#REF!</v>
      </c>
      <c r="AX74" s="14" t="str">
        <f t="shared" si="32"/>
        <v>AtkExt</v>
      </c>
      <c r="AY74" s="14" t="e">
        <f t="shared" si="33"/>
        <v>#REF!</v>
      </c>
      <c r="AZ74" s="14" t="str">
        <f t="shared" si="34"/>
        <v>DefExt</v>
      </c>
      <c r="BA74" s="14" t="e">
        <f t="shared" si="35"/>
        <v>#REF!</v>
      </c>
      <c r="BB74" s="14" t="str">
        <f t="shared" si="36"/>
        <v>HPExt</v>
      </c>
      <c r="BC74" s="14" t="e">
        <f t="shared" si="37"/>
        <v>#REF!</v>
      </c>
      <c r="BD74" s="14" t="str">
        <f t="shared" si="38"/>
        <v/>
      </c>
      <c r="BE74" s="14" t="str">
        <f t="shared" si="39"/>
        <v/>
      </c>
    </row>
    <row r="75" spans="39:57" ht="16.5" x14ac:dyDescent="0.2">
      <c r="AM75" s="13">
        <v>70</v>
      </c>
      <c r="AN75" s="14">
        <f t="shared" si="40"/>
        <v>5</v>
      </c>
      <c r="AO75" s="29">
        <f t="shared" si="24"/>
        <v>0.748</v>
      </c>
      <c r="AP75" s="14">
        <f t="shared" si="25"/>
        <v>1</v>
      </c>
      <c r="AQ75" s="14">
        <f t="shared" si="26"/>
        <v>2</v>
      </c>
      <c r="AR75" s="14">
        <f t="shared" si="27"/>
        <v>3</v>
      </c>
      <c r="AS75" s="14">
        <f t="shared" si="28"/>
        <v>1606007</v>
      </c>
      <c r="AT75" s="14" t="str">
        <f t="shared" si="29"/>
        <v>神器-2-碎片-2-10级</v>
      </c>
      <c r="AU75" s="13" t="s">
        <v>857</v>
      </c>
      <c r="AV75" s="13">
        <f t="shared" si="30"/>
        <v>10</v>
      </c>
      <c r="AW75" s="14" t="e">
        <f t="shared" si="31"/>
        <v>#REF!</v>
      </c>
      <c r="AX75" s="14" t="str">
        <f t="shared" si="32"/>
        <v>AtkExt</v>
      </c>
      <c r="AY75" s="14" t="e">
        <f t="shared" si="33"/>
        <v>#REF!</v>
      </c>
      <c r="AZ75" s="14" t="str">
        <f t="shared" si="34"/>
        <v>DefExt</v>
      </c>
      <c r="BA75" s="14" t="e">
        <f t="shared" si="35"/>
        <v>#REF!</v>
      </c>
      <c r="BB75" s="14" t="str">
        <f t="shared" si="36"/>
        <v>HPExt</v>
      </c>
      <c r="BC75" s="14" t="e">
        <f t="shared" si="37"/>
        <v>#REF!</v>
      </c>
      <c r="BD75" s="14" t="str">
        <f t="shared" si="38"/>
        <v/>
      </c>
      <c r="BE75" s="14" t="str">
        <f t="shared" si="39"/>
        <v/>
      </c>
    </row>
    <row r="76" spans="39:57" ht="16.5" x14ac:dyDescent="0.2">
      <c r="AM76" s="13">
        <v>71</v>
      </c>
      <c r="AN76" s="14">
        <f t="shared" si="40"/>
        <v>5</v>
      </c>
      <c r="AO76" s="29">
        <f t="shared" si="24"/>
        <v>0.84000000000000008</v>
      </c>
      <c r="AP76" s="14">
        <f t="shared" si="25"/>
        <v>1</v>
      </c>
      <c r="AQ76" s="14">
        <f t="shared" si="26"/>
        <v>2</v>
      </c>
      <c r="AR76" s="14">
        <f t="shared" si="27"/>
        <v>3</v>
      </c>
      <c r="AS76" s="14">
        <f t="shared" si="28"/>
        <v>1606007</v>
      </c>
      <c r="AT76" s="14" t="str">
        <f t="shared" si="29"/>
        <v>神器-2-碎片-2-11级</v>
      </c>
      <c r="AU76" s="13" t="s">
        <v>857</v>
      </c>
      <c r="AV76" s="13">
        <f t="shared" si="30"/>
        <v>11</v>
      </c>
      <c r="AW76" s="14" t="e">
        <f t="shared" si="31"/>
        <v>#REF!</v>
      </c>
      <c r="AX76" s="14" t="str">
        <f t="shared" si="32"/>
        <v>AtkExt</v>
      </c>
      <c r="AY76" s="14" t="e">
        <f t="shared" si="33"/>
        <v>#REF!</v>
      </c>
      <c r="AZ76" s="14" t="str">
        <f t="shared" si="34"/>
        <v>DefExt</v>
      </c>
      <c r="BA76" s="14" t="e">
        <f t="shared" si="35"/>
        <v>#REF!</v>
      </c>
      <c r="BB76" s="14" t="str">
        <f t="shared" si="36"/>
        <v>HPExt</v>
      </c>
      <c r="BC76" s="14" t="e">
        <f t="shared" si="37"/>
        <v>#REF!</v>
      </c>
      <c r="BD76" s="14" t="str">
        <f t="shared" si="38"/>
        <v/>
      </c>
      <c r="BE76" s="14" t="str">
        <f t="shared" si="39"/>
        <v/>
      </c>
    </row>
    <row r="77" spans="39:57" ht="16.5" x14ac:dyDescent="0.2">
      <c r="AM77" s="13">
        <v>72</v>
      </c>
      <c r="AN77" s="14">
        <f t="shared" si="40"/>
        <v>5</v>
      </c>
      <c r="AO77" s="29">
        <f t="shared" si="24"/>
        <v>0.93600000000000017</v>
      </c>
      <c r="AP77" s="14">
        <f t="shared" si="25"/>
        <v>1</v>
      </c>
      <c r="AQ77" s="14">
        <f t="shared" si="26"/>
        <v>2</v>
      </c>
      <c r="AR77" s="14">
        <f t="shared" si="27"/>
        <v>3</v>
      </c>
      <c r="AS77" s="14">
        <f t="shared" si="28"/>
        <v>1606007</v>
      </c>
      <c r="AT77" s="14" t="str">
        <f t="shared" si="29"/>
        <v>神器-2-碎片-2-12级</v>
      </c>
      <c r="AU77" s="13" t="s">
        <v>857</v>
      </c>
      <c r="AV77" s="13">
        <f t="shared" si="30"/>
        <v>12</v>
      </c>
      <c r="AW77" s="14" t="e">
        <f t="shared" si="31"/>
        <v>#REF!</v>
      </c>
      <c r="AX77" s="14" t="str">
        <f t="shared" si="32"/>
        <v>AtkExt</v>
      </c>
      <c r="AY77" s="14" t="e">
        <f t="shared" si="33"/>
        <v>#REF!</v>
      </c>
      <c r="AZ77" s="14" t="str">
        <f t="shared" si="34"/>
        <v>DefExt</v>
      </c>
      <c r="BA77" s="14" t="e">
        <f t="shared" si="35"/>
        <v>#REF!</v>
      </c>
      <c r="BB77" s="14" t="str">
        <f t="shared" si="36"/>
        <v>HPExt</v>
      </c>
      <c r="BC77" s="14" t="e">
        <f t="shared" si="37"/>
        <v>#REF!</v>
      </c>
      <c r="BD77" s="14" t="str">
        <f t="shared" si="38"/>
        <v/>
      </c>
      <c r="BE77" s="14" t="str">
        <f t="shared" si="39"/>
        <v/>
      </c>
    </row>
    <row r="78" spans="39:57" ht="16.5" x14ac:dyDescent="0.2">
      <c r="AM78" s="13">
        <v>73</v>
      </c>
      <c r="AN78" s="14">
        <f t="shared" si="40"/>
        <v>5</v>
      </c>
      <c r="AO78" s="29">
        <f t="shared" si="24"/>
        <v>1.036</v>
      </c>
      <c r="AP78" s="14">
        <f t="shared" si="25"/>
        <v>1</v>
      </c>
      <c r="AQ78" s="14">
        <f t="shared" si="26"/>
        <v>2</v>
      </c>
      <c r="AR78" s="14">
        <f t="shared" si="27"/>
        <v>3</v>
      </c>
      <c r="AS78" s="14">
        <f t="shared" si="28"/>
        <v>1606007</v>
      </c>
      <c r="AT78" s="14" t="str">
        <f t="shared" si="29"/>
        <v>神器-2-碎片-2-13级</v>
      </c>
      <c r="AU78" s="13" t="s">
        <v>857</v>
      </c>
      <c r="AV78" s="13">
        <f t="shared" si="30"/>
        <v>13</v>
      </c>
      <c r="AW78" s="14" t="e">
        <f t="shared" si="31"/>
        <v>#REF!</v>
      </c>
      <c r="AX78" s="14" t="str">
        <f t="shared" si="32"/>
        <v>AtkExt</v>
      </c>
      <c r="AY78" s="14" t="e">
        <f t="shared" si="33"/>
        <v>#REF!</v>
      </c>
      <c r="AZ78" s="14" t="str">
        <f t="shared" si="34"/>
        <v>DefExt</v>
      </c>
      <c r="BA78" s="14" t="e">
        <f t="shared" si="35"/>
        <v>#REF!</v>
      </c>
      <c r="BB78" s="14" t="str">
        <f t="shared" si="36"/>
        <v>HPExt</v>
      </c>
      <c r="BC78" s="14" t="e">
        <f t="shared" si="37"/>
        <v>#REF!</v>
      </c>
      <c r="BD78" s="14" t="str">
        <f t="shared" si="38"/>
        <v/>
      </c>
      <c r="BE78" s="14" t="str">
        <f t="shared" si="39"/>
        <v/>
      </c>
    </row>
    <row r="79" spans="39:57" ht="16.5" x14ac:dyDescent="0.2">
      <c r="AM79" s="13">
        <v>74</v>
      </c>
      <c r="AN79" s="14">
        <f t="shared" si="40"/>
        <v>5</v>
      </c>
      <c r="AO79" s="29">
        <f t="shared" si="24"/>
        <v>1.1400000000000001</v>
      </c>
      <c r="AP79" s="14">
        <f t="shared" si="25"/>
        <v>1</v>
      </c>
      <c r="AQ79" s="14">
        <f t="shared" si="26"/>
        <v>2</v>
      </c>
      <c r="AR79" s="14">
        <f t="shared" si="27"/>
        <v>3</v>
      </c>
      <c r="AS79" s="14">
        <f t="shared" si="28"/>
        <v>1606007</v>
      </c>
      <c r="AT79" s="14" t="str">
        <f t="shared" si="29"/>
        <v>神器-2-碎片-2-14级</v>
      </c>
      <c r="AU79" s="13" t="s">
        <v>857</v>
      </c>
      <c r="AV79" s="13">
        <f t="shared" si="30"/>
        <v>14</v>
      </c>
      <c r="AW79" s="14" t="e">
        <f t="shared" si="31"/>
        <v>#REF!</v>
      </c>
      <c r="AX79" s="14" t="str">
        <f t="shared" si="32"/>
        <v>AtkExt</v>
      </c>
      <c r="AY79" s="14" t="e">
        <f t="shared" si="33"/>
        <v>#REF!</v>
      </c>
      <c r="AZ79" s="14" t="str">
        <f t="shared" si="34"/>
        <v>DefExt</v>
      </c>
      <c r="BA79" s="14" t="e">
        <f t="shared" si="35"/>
        <v>#REF!</v>
      </c>
      <c r="BB79" s="14" t="str">
        <f t="shared" si="36"/>
        <v>HPExt</v>
      </c>
      <c r="BC79" s="14" t="e">
        <f t="shared" si="37"/>
        <v>#REF!</v>
      </c>
      <c r="BD79" s="14" t="str">
        <f t="shared" si="38"/>
        <v/>
      </c>
      <c r="BE79" s="14" t="str">
        <f t="shared" si="39"/>
        <v/>
      </c>
    </row>
    <row r="80" spans="39:57" ht="16.5" x14ac:dyDescent="0.2">
      <c r="AM80" s="13">
        <v>75</v>
      </c>
      <c r="AN80" s="14">
        <f t="shared" si="40"/>
        <v>5</v>
      </c>
      <c r="AO80" s="29">
        <f t="shared" si="24"/>
        <v>1.248</v>
      </c>
      <c r="AP80" s="14">
        <f t="shared" si="25"/>
        <v>1</v>
      </c>
      <c r="AQ80" s="14">
        <f t="shared" si="26"/>
        <v>2</v>
      </c>
      <c r="AR80" s="14">
        <f t="shared" si="27"/>
        <v>3</v>
      </c>
      <c r="AS80" s="14">
        <f t="shared" si="28"/>
        <v>1606007</v>
      </c>
      <c r="AT80" s="14" t="str">
        <f t="shared" si="29"/>
        <v>神器-2-碎片-2-15级</v>
      </c>
      <c r="AU80" s="13" t="s">
        <v>857</v>
      </c>
      <c r="AV80" s="13">
        <f t="shared" si="30"/>
        <v>15</v>
      </c>
      <c r="AW80" s="14" t="e">
        <f t="shared" si="31"/>
        <v>#REF!</v>
      </c>
      <c r="AX80" s="14" t="str">
        <f t="shared" si="32"/>
        <v>AtkExt</v>
      </c>
      <c r="AY80" s="14" t="e">
        <f t="shared" si="33"/>
        <v>#REF!</v>
      </c>
      <c r="AZ80" s="14" t="str">
        <f t="shared" si="34"/>
        <v>DefExt</v>
      </c>
      <c r="BA80" s="14" t="e">
        <f t="shared" si="35"/>
        <v>#REF!</v>
      </c>
      <c r="BB80" s="14" t="str">
        <f t="shared" si="36"/>
        <v>HPExt</v>
      </c>
      <c r="BC80" s="14" t="e">
        <f t="shared" si="37"/>
        <v>#REF!</v>
      </c>
      <c r="BD80" s="14" t="str">
        <f t="shared" si="38"/>
        <v/>
      </c>
      <c r="BE80" s="14" t="str">
        <f t="shared" si="39"/>
        <v/>
      </c>
    </row>
    <row r="81" spans="39:57" ht="16.5" x14ac:dyDescent="0.2">
      <c r="AM81" s="13">
        <v>76</v>
      </c>
      <c r="AN81" s="14">
        <f t="shared" si="40"/>
        <v>6</v>
      </c>
      <c r="AO81" s="29">
        <f t="shared" si="24"/>
        <v>0.1</v>
      </c>
      <c r="AP81" s="14">
        <f t="shared" si="25"/>
        <v>2</v>
      </c>
      <c r="AQ81" s="14">
        <f t="shared" si="26"/>
        <v>3</v>
      </c>
      <c r="AR81" s="14">
        <f t="shared" si="27"/>
        <v>0</v>
      </c>
      <c r="AS81" s="14">
        <f t="shared" si="28"/>
        <v>1606008</v>
      </c>
      <c r="AT81" s="14" t="str">
        <f t="shared" si="29"/>
        <v>神器-2-碎片-3-1级</v>
      </c>
      <c r="AU81" s="13" t="s">
        <v>857</v>
      </c>
      <c r="AV81" s="13">
        <f t="shared" si="30"/>
        <v>1</v>
      </c>
      <c r="AW81" s="14" t="e">
        <f t="shared" si="31"/>
        <v>#REF!</v>
      </c>
      <c r="AX81" s="14" t="str">
        <f t="shared" si="32"/>
        <v>DefExt</v>
      </c>
      <c r="AY81" s="14" t="e">
        <f t="shared" si="33"/>
        <v>#REF!</v>
      </c>
      <c r="AZ81" s="14" t="str">
        <f t="shared" si="34"/>
        <v>HPExt</v>
      </c>
      <c r="BA81" s="14" t="e">
        <f t="shared" si="35"/>
        <v>#REF!</v>
      </c>
      <c r="BB81" s="14" t="str">
        <f t="shared" si="36"/>
        <v/>
      </c>
      <c r="BC81" s="14" t="str">
        <f t="shared" si="37"/>
        <v/>
      </c>
      <c r="BD81" s="14" t="str">
        <f t="shared" si="38"/>
        <v/>
      </c>
      <c r="BE81" s="14" t="str">
        <f t="shared" si="39"/>
        <v/>
      </c>
    </row>
    <row r="82" spans="39:57" ht="16.5" x14ac:dyDescent="0.2">
      <c r="AM82" s="13">
        <v>77</v>
      </c>
      <c r="AN82" s="14">
        <f t="shared" si="40"/>
        <v>6</v>
      </c>
      <c r="AO82" s="29">
        <f t="shared" si="24"/>
        <v>0.15600000000000003</v>
      </c>
      <c r="AP82" s="14">
        <f t="shared" si="25"/>
        <v>2</v>
      </c>
      <c r="AQ82" s="14">
        <f t="shared" si="26"/>
        <v>3</v>
      </c>
      <c r="AR82" s="14">
        <f t="shared" si="27"/>
        <v>0</v>
      </c>
      <c r="AS82" s="14">
        <f t="shared" si="28"/>
        <v>1606008</v>
      </c>
      <c r="AT82" s="14" t="str">
        <f t="shared" si="29"/>
        <v>神器-2-碎片-3-2级</v>
      </c>
      <c r="AU82" s="13" t="s">
        <v>857</v>
      </c>
      <c r="AV82" s="13">
        <f t="shared" si="30"/>
        <v>2</v>
      </c>
      <c r="AW82" s="14" t="e">
        <f t="shared" si="31"/>
        <v>#REF!</v>
      </c>
      <c r="AX82" s="14" t="str">
        <f t="shared" si="32"/>
        <v>DefExt</v>
      </c>
      <c r="AY82" s="14" t="e">
        <f t="shared" si="33"/>
        <v>#REF!</v>
      </c>
      <c r="AZ82" s="14" t="str">
        <f t="shared" si="34"/>
        <v>HPExt</v>
      </c>
      <c r="BA82" s="14" t="e">
        <f t="shared" si="35"/>
        <v>#REF!</v>
      </c>
      <c r="BB82" s="14" t="str">
        <f t="shared" si="36"/>
        <v/>
      </c>
      <c r="BC82" s="14" t="str">
        <f t="shared" si="37"/>
        <v/>
      </c>
      <c r="BD82" s="14" t="str">
        <f t="shared" si="38"/>
        <v/>
      </c>
      <c r="BE82" s="14" t="str">
        <f t="shared" si="39"/>
        <v/>
      </c>
    </row>
    <row r="83" spans="39:57" ht="16.5" x14ac:dyDescent="0.2">
      <c r="AM83" s="13">
        <v>78</v>
      </c>
      <c r="AN83" s="14">
        <f t="shared" si="40"/>
        <v>6</v>
      </c>
      <c r="AO83" s="29">
        <f t="shared" si="24"/>
        <v>0.21600000000000003</v>
      </c>
      <c r="AP83" s="14">
        <f t="shared" si="25"/>
        <v>2</v>
      </c>
      <c r="AQ83" s="14">
        <f t="shared" si="26"/>
        <v>3</v>
      </c>
      <c r="AR83" s="14">
        <f t="shared" si="27"/>
        <v>0</v>
      </c>
      <c r="AS83" s="14">
        <f t="shared" si="28"/>
        <v>1606008</v>
      </c>
      <c r="AT83" s="14" t="str">
        <f t="shared" si="29"/>
        <v>神器-2-碎片-3-3级</v>
      </c>
      <c r="AU83" s="13" t="s">
        <v>857</v>
      </c>
      <c r="AV83" s="13">
        <f t="shared" si="30"/>
        <v>3</v>
      </c>
      <c r="AW83" s="14" t="e">
        <f t="shared" si="31"/>
        <v>#REF!</v>
      </c>
      <c r="AX83" s="14" t="str">
        <f t="shared" si="32"/>
        <v>DefExt</v>
      </c>
      <c r="AY83" s="14" t="e">
        <f t="shared" si="33"/>
        <v>#REF!</v>
      </c>
      <c r="AZ83" s="14" t="str">
        <f t="shared" si="34"/>
        <v>HPExt</v>
      </c>
      <c r="BA83" s="14" t="e">
        <f t="shared" si="35"/>
        <v>#REF!</v>
      </c>
      <c r="BB83" s="14" t="str">
        <f t="shared" si="36"/>
        <v/>
      </c>
      <c r="BC83" s="14" t="str">
        <f t="shared" si="37"/>
        <v/>
      </c>
      <c r="BD83" s="14" t="str">
        <f t="shared" si="38"/>
        <v/>
      </c>
      <c r="BE83" s="14" t="str">
        <f t="shared" si="39"/>
        <v/>
      </c>
    </row>
    <row r="84" spans="39:57" ht="16.5" x14ac:dyDescent="0.2">
      <c r="AM84" s="13">
        <v>79</v>
      </c>
      <c r="AN84" s="14">
        <f t="shared" si="40"/>
        <v>6</v>
      </c>
      <c r="AO84" s="29">
        <f t="shared" si="24"/>
        <v>0.28000000000000003</v>
      </c>
      <c r="AP84" s="14">
        <f t="shared" si="25"/>
        <v>2</v>
      </c>
      <c r="AQ84" s="14">
        <f t="shared" si="26"/>
        <v>3</v>
      </c>
      <c r="AR84" s="14">
        <f t="shared" si="27"/>
        <v>0</v>
      </c>
      <c r="AS84" s="14">
        <f t="shared" si="28"/>
        <v>1606008</v>
      </c>
      <c r="AT84" s="14" t="str">
        <f t="shared" si="29"/>
        <v>神器-2-碎片-3-4级</v>
      </c>
      <c r="AU84" s="13" t="s">
        <v>857</v>
      </c>
      <c r="AV84" s="13">
        <f t="shared" si="30"/>
        <v>4</v>
      </c>
      <c r="AW84" s="14" t="e">
        <f t="shared" si="31"/>
        <v>#REF!</v>
      </c>
      <c r="AX84" s="14" t="str">
        <f t="shared" si="32"/>
        <v>DefExt</v>
      </c>
      <c r="AY84" s="14" t="e">
        <f t="shared" si="33"/>
        <v>#REF!</v>
      </c>
      <c r="AZ84" s="14" t="str">
        <f t="shared" si="34"/>
        <v>HPExt</v>
      </c>
      <c r="BA84" s="14" t="e">
        <f t="shared" si="35"/>
        <v>#REF!</v>
      </c>
      <c r="BB84" s="14" t="str">
        <f t="shared" si="36"/>
        <v/>
      </c>
      <c r="BC84" s="14" t="str">
        <f t="shared" si="37"/>
        <v/>
      </c>
      <c r="BD84" s="14" t="str">
        <f t="shared" si="38"/>
        <v/>
      </c>
      <c r="BE84" s="14" t="str">
        <f t="shared" si="39"/>
        <v/>
      </c>
    </row>
    <row r="85" spans="39:57" ht="16.5" x14ac:dyDescent="0.2">
      <c r="AM85" s="13">
        <v>80</v>
      </c>
      <c r="AN85" s="14">
        <f t="shared" si="40"/>
        <v>6</v>
      </c>
      <c r="AO85" s="29">
        <f t="shared" si="24"/>
        <v>0.34799999999999998</v>
      </c>
      <c r="AP85" s="14">
        <f t="shared" si="25"/>
        <v>2</v>
      </c>
      <c r="AQ85" s="14">
        <f t="shared" si="26"/>
        <v>3</v>
      </c>
      <c r="AR85" s="14">
        <f t="shared" si="27"/>
        <v>0</v>
      </c>
      <c r="AS85" s="14">
        <f t="shared" si="28"/>
        <v>1606008</v>
      </c>
      <c r="AT85" s="14" t="str">
        <f t="shared" si="29"/>
        <v>神器-2-碎片-3-5级</v>
      </c>
      <c r="AU85" s="13" t="s">
        <v>857</v>
      </c>
      <c r="AV85" s="13">
        <f t="shared" si="30"/>
        <v>5</v>
      </c>
      <c r="AW85" s="14" t="e">
        <f t="shared" si="31"/>
        <v>#REF!</v>
      </c>
      <c r="AX85" s="14" t="str">
        <f t="shared" si="32"/>
        <v>DefExt</v>
      </c>
      <c r="AY85" s="14" t="e">
        <f t="shared" si="33"/>
        <v>#REF!</v>
      </c>
      <c r="AZ85" s="14" t="str">
        <f t="shared" si="34"/>
        <v>HPExt</v>
      </c>
      <c r="BA85" s="14" t="e">
        <f t="shared" si="35"/>
        <v>#REF!</v>
      </c>
      <c r="BB85" s="14" t="str">
        <f t="shared" si="36"/>
        <v/>
      </c>
      <c r="BC85" s="14" t="str">
        <f t="shared" si="37"/>
        <v/>
      </c>
      <c r="BD85" s="14" t="str">
        <f t="shared" si="38"/>
        <v/>
      </c>
      <c r="BE85" s="14" t="str">
        <f t="shared" si="39"/>
        <v/>
      </c>
    </row>
    <row r="86" spans="39:57" ht="16.5" x14ac:dyDescent="0.2">
      <c r="AM86" s="13">
        <v>81</v>
      </c>
      <c r="AN86" s="14">
        <f t="shared" si="40"/>
        <v>6</v>
      </c>
      <c r="AO86" s="29">
        <f t="shared" si="24"/>
        <v>0.42000000000000004</v>
      </c>
      <c r="AP86" s="14">
        <f t="shared" si="25"/>
        <v>2</v>
      </c>
      <c r="AQ86" s="14">
        <f t="shared" si="26"/>
        <v>3</v>
      </c>
      <c r="AR86" s="14">
        <f t="shared" si="27"/>
        <v>0</v>
      </c>
      <c r="AS86" s="14">
        <f t="shared" si="28"/>
        <v>1606008</v>
      </c>
      <c r="AT86" s="14" t="str">
        <f t="shared" si="29"/>
        <v>神器-2-碎片-3-6级</v>
      </c>
      <c r="AU86" s="13" t="s">
        <v>857</v>
      </c>
      <c r="AV86" s="13">
        <f t="shared" si="30"/>
        <v>6</v>
      </c>
      <c r="AW86" s="14" t="e">
        <f t="shared" si="31"/>
        <v>#REF!</v>
      </c>
      <c r="AX86" s="14" t="str">
        <f t="shared" si="32"/>
        <v>DefExt</v>
      </c>
      <c r="AY86" s="14" t="e">
        <f t="shared" si="33"/>
        <v>#REF!</v>
      </c>
      <c r="AZ86" s="14" t="str">
        <f t="shared" si="34"/>
        <v>HPExt</v>
      </c>
      <c r="BA86" s="14" t="e">
        <f t="shared" si="35"/>
        <v>#REF!</v>
      </c>
      <c r="BB86" s="14" t="str">
        <f t="shared" si="36"/>
        <v/>
      </c>
      <c r="BC86" s="14" t="str">
        <f t="shared" si="37"/>
        <v/>
      </c>
      <c r="BD86" s="14" t="str">
        <f t="shared" si="38"/>
        <v/>
      </c>
      <c r="BE86" s="14" t="str">
        <f t="shared" si="39"/>
        <v/>
      </c>
    </row>
    <row r="87" spans="39:57" ht="16.5" x14ac:dyDescent="0.2">
      <c r="AM87" s="13">
        <v>82</v>
      </c>
      <c r="AN87" s="14">
        <f t="shared" si="40"/>
        <v>6</v>
      </c>
      <c r="AO87" s="29">
        <f t="shared" si="24"/>
        <v>0.496</v>
      </c>
      <c r="AP87" s="14">
        <f t="shared" si="25"/>
        <v>2</v>
      </c>
      <c r="AQ87" s="14">
        <f t="shared" si="26"/>
        <v>3</v>
      </c>
      <c r="AR87" s="14">
        <f t="shared" si="27"/>
        <v>0</v>
      </c>
      <c r="AS87" s="14">
        <f t="shared" si="28"/>
        <v>1606008</v>
      </c>
      <c r="AT87" s="14" t="str">
        <f t="shared" si="29"/>
        <v>神器-2-碎片-3-7级</v>
      </c>
      <c r="AU87" s="13" t="s">
        <v>857</v>
      </c>
      <c r="AV87" s="13">
        <f t="shared" si="30"/>
        <v>7</v>
      </c>
      <c r="AW87" s="14" t="e">
        <f t="shared" si="31"/>
        <v>#REF!</v>
      </c>
      <c r="AX87" s="14" t="str">
        <f t="shared" si="32"/>
        <v>DefExt</v>
      </c>
      <c r="AY87" s="14" t="e">
        <f t="shared" si="33"/>
        <v>#REF!</v>
      </c>
      <c r="AZ87" s="14" t="str">
        <f t="shared" si="34"/>
        <v>HPExt</v>
      </c>
      <c r="BA87" s="14" t="e">
        <f t="shared" si="35"/>
        <v>#REF!</v>
      </c>
      <c r="BB87" s="14" t="str">
        <f t="shared" si="36"/>
        <v/>
      </c>
      <c r="BC87" s="14" t="str">
        <f t="shared" si="37"/>
        <v/>
      </c>
      <c r="BD87" s="14" t="str">
        <f t="shared" si="38"/>
        <v/>
      </c>
      <c r="BE87" s="14" t="str">
        <f t="shared" si="39"/>
        <v/>
      </c>
    </row>
    <row r="88" spans="39:57" ht="16.5" x14ac:dyDescent="0.2">
      <c r="AM88" s="13">
        <v>83</v>
      </c>
      <c r="AN88" s="14">
        <f t="shared" si="40"/>
        <v>6</v>
      </c>
      <c r="AO88" s="29">
        <f t="shared" si="24"/>
        <v>0.57600000000000007</v>
      </c>
      <c r="AP88" s="14">
        <f t="shared" si="25"/>
        <v>2</v>
      </c>
      <c r="AQ88" s="14">
        <f t="shared" si="26"/>
        <v>3</v>
      </c>
      <c r="AR88" s="14">
        <f t="shared" si="27"/>
        <v>0</v>
      </c>
      <c r="AS88" s="14">
        <f t="shared" si="28"/>
        <v>1606008</v>
      </c>
      <c r="AT88" s="14" t="str">
        <f t="shared" si="29"/>
        <v>神器-2-碎片-3-8级</v>
      </c>
      <c r="AU88" s="13" t="s">
        <v>857</v>
      </c>
      <c r="AV88" s="13">
        <f t="shared" si="30"/>
        <v>8</v>
      </c>
      <c r="AW88" s="14" t="e">
        <f t="shared" si="31"/>
        <v>#REF!</v>
      </c>
      <c r="AX88" s="14" t="str">
        <f t="shared" si="32"/>
        <v>DefExt</v>
      </c>
      <c r="AY88" s="14" t="e">
        <f t="shared" si="33"/>
        <v>#REF!</v>
      </c>
      <c r="AZ88" s="14" t="str">
        <f t="shared" si="34"/>
        <v>HPExt</v>
      </c>
      <c r="BA88" s="14" t="e">
        <f t="shared" si="35"/>
        <v>#REF!</v>
      </c>
      <c r="BB88" s="14" t="str">
        <f t="shared" si="36"/>
        <v/>
      </c>
      <c r="BC88" s="14" t="str">
        <f t="shared" si="37"/>
        <v/>
      </c>
      <c r="BD88" s="14" t="str">
        <f t="shared" si="38"/>
        <v/>
      </c>
      <c r="BE88" s="14" t="str">
        <f t="shared" si="39"/>
        <v/>
      </c>
    </row>
    <row r="89" spans="39:57" ht="16.5" x14ac:dyDescent="0.2">
      <c r="AM89" s="13">
        <v>84</v>
      </c>
      <c r="AN89" s="14">
        <f t="shared" si="40"/>
        <v>6</v>
      </c>
      <c r="AO89" s="29">
        <f t="shared" si="24"/>
        <v>0.66</v>
      </c>
      <c r="AP89" s="14">
        <f t="shared" si="25"/>
        <v>2</v>
      </c>
      <c r="AQ89" s="14">
        <f t="shared" si="26"/>
        <v>3</v>
      </c>
      <c r="AR89" s="14">
        <f t="shared" si="27"/>
        <v>0</v>
      </c>
      <c r="AS89" s="14">
        <f t="shared" si="28"/>
        <v>1606008</v>
      </c>
      <c r="AT89" s="14" t="str">
        <f t="shared" si="29"/>
        <v>神器-2-碎片-3-9级</v>
      </c>
      <c r="AU89" s="13" t="s">
        <v>857</v>
      </c>
      <c r="AV89" s="13">
        <f t="shared" si="30"/>
        <v>9</v>
      </c>
      <c r="AW89" s="14" t="e">
        <f t="shared" si="31"/>
        <v>#REF!</v>
      </c>
      <c r="AX89" s="14" t="str">
        <f t="shared" si="32"/>
        <v>DefExt</v>
      </c>
      <c r="AY89" s="14" t="e">
        <f t="shared" si="33"/>
        <v>#REF!</v>
      </c>
      <c r="AZ89" s="14" t="str">
        <f t="shared" si="34"/>
        <v>HPExt</v>
      </c>
      <c r="BA89" s="14" t="e">
        <f t="shared" si="35"/>
        <v>#REF!</v>
      </c>
      <c r="BB89" s="14" t="str">
        <f t="shared" si="36"/>
        <v/>
      </c>
      <c r="BC89" s="14" t="str">
        <f t="shared" si="37"/>
        <v/>
      </c>
      <c r="BD89" s="14" t="str">
        <f t="shared" si="38"/>
        <v/>
      </c>
      <c r="BE89" s="14" t="str">
        <f t="shared" si="39"/>
        <v/>
      </c>
    </row>
    <row r="90" spans="39:57" ht="16.5" x14ac:dyDescent="0.2">
      <c r="AM90" s="13">
        <v>85</v>
      </c>
      <c r="AN90" s="14">
        <f t="shared" si="40"/>
        <v>6</v>
      </c>
      <c r="AO90" s="29">
        <f t="shared" si="24"/>
        <v>0.748</v>
      </c>
      <c r="AP90" s="14">
        <f t="shared" si="25"/>
        <v>2</v>
      </c>
      <c r="AQ90" s="14">
        <f t="shared" si="26"/>
        <v>3</v>
      </c>
      <c r="AR90" s="14">
        <f t="shared" si="27"/>
        <v>0</v>
      </c>
      <c r="AS90" s="14">
        <f t="shared" si="28"/>
        <v>1606008</v>
      </c>
      <c r="AT90" s="14" t="str">
        <f t="shared" si="29"/>
        <v>神器-2-碎片-3-10级</v>
      </c>
      <c r="AU90" s="13" t="s">
        <v>857</v>
      </c>
      <c r="AV90" s="13">
        <f t="shared" si="30"/>
        <v>10</v>
      </c>
      <c r="AW90" s="14" t="e">
        <f t="shared" si="31"/>
        <v>#REF!</v>
      </c>
      <c r="AX90" s="14" t="str">
        <f t="shared" si="32"/>
        <v>DefExt</v>
      </c>
      <c r="AY90" s="14" t="e">
        <f t="shared" si="33"/>
        <v>#REF!</v>
      </c>
      <c r="AZ90" s="14" t="str">
        <f t="shared" si="34"/>
        <v>HPExt</v>
      </c>
      <c r="BA90" s="14" t="e">
        <f t="shared" si="35"/>
        <v>#REF!</v>
      </c>
      <c r="BB90" s="14" t="str">
        <f t="shared" si="36"/>
        <v/>
      </c>
      <c r="BC90" s="14" t="str">
        <f t="shared" si="37"/>
        <v/>
      </c>
      <c r="BD90" s="14" t="str">
        <f t="shared" si="38"/>
        <v/>
      </c>
      <c r="BE90" s="14" t="str">
        <f t="shared" si="39"/>
        <v/>
      </c>
    </row>
    <row r="91" spans="39:57" ht="16.5" x14ac:dyDescent="0.2">
      <c r="AM91" s="13">
        <v>86</v>
      </c>
      <c r="AN91" s="14">
        <f t="shared" si="40"/>
        <v>6</v>
      </c>
      <c r="AO91" s="29">
        <f t="shared" si="24"/>
        <v>0.84000000000000008</v>
      </c>
      <c r="AP91" s="14">
        <f t="shared" si="25"/>
        <v>2</v>
      </c>
      <c r="AQ91" s="14">
        <f t="shared" si="26"/>
        <v>3</v>
      </c>
      <c r="AR91" s="14">
        <f t="shared" si="27"/>
        <v>0</v>
      </c>
      <c r="AS91" s="14">
        <f t="shared" si="28"/>
        <v>1606008</v>
      </c>
      <c r="AT91" s="14" t="str">
        <f t="shared" si="29"/>
        <v>神器-2-碎片-3-11级</v>
      </c>
      <c r="AU91" s="13" t="s">
        <v>857</v>
      </c>
      <c r="AV91" s="13">
        <f t="shared" si="30"/>
        <v>11</v>
      </c>
      <c r="AW91" s="14" t="e">
        <f t="shared" si="31"/>
        <v>#REF!</v>
      </c>
      <c r="AX91" s="14" t="str">
        <f t="shared" si="32"/>
        <v>DefExt</v>
      </c>
      <c r="AY91" s="14" t="e">
        <f t="shared" si="33"/>
        <v>#REF!</v>
      </c>
      <c r="AZ91" s="14" t="str">
        <f t="shared" si="34"/>
        <v>HPExt</v>
      </c>
      <c r="BA91" s="14" t="e">
        <f t="shared" si="35"/>
        <v>#REF!</v>
      </c>
      <c r="BB91" s="14" t="str">
        <f t="shared" si="36"/>
        <v/>
      </c>
      <c r="BC91" s="14" t="str">
        <f t="shared" si="37"/>
        <v/>
      </c>
      <c r="BD91" s="14" t="str">
        <f t="shared" si="38"/>
        <v/>
      </c>
      <c r="BE91" s="14" t="str">
        <f t="shared" si="39"/>
        <v/>
      </c>
    </row>
    <row r="92" spans="39:57" ht="16.5" x14ac:dyDescent="0.2">
      <c r="AM92" s="13">
        <v>87</v>
      </c>
      <c r="AN92" s="14">
        <f t="shared" si="40"/>
        <v>6</v>
      </c>
      <c r="AO92" s="29">
        <f t="shared" si="24"/>
        <v>0.93600000000000017</v>
      </c>
      <c r="AP92" s="14">
        <f t="shared" si="25"/>
        <v>2</v>
      </c>
      <c r="AQ92" s="14">
        <f t="shared" si="26"/>
        <v>3</v>
      </c>
      <c r="AR92" s="14">
        <f t="shared" si="27"/>
        <v>0</v>
      </c>
      <c r="AS92" s="14">
        <f t="shared" si="28"/>
        <v>1606008</v>
      </c>
      <c r="AT92" s="14" t="str">
        <f t="shared" si="29"/>
        <v>神器-2-碎片-3-12级</v>
      </c>
      <c r="AU92" s="13" t="s">
        <v>857</v>
      </c>
      <c r="AV92" s="13">
        <f t="shared" si="30"/>
        <v>12</v>
      </c>
      <c r="AW92" s="14" t="e">
        <f t="shared" si="31"/>
        <v>#REF!</v>
      </c>
      <c r="AX92" s="14" t="str">
        <f t="shared" si="32"/>
        <v>DefExt</v>
      </c>
      <c r="AY92" s="14" t="e">
        <f t="shared" si="33"/>
        <v>#REF!</v>
      </c>
      <c r="AZ92" s="14" t="str">
        <f t="shared" si="34"/>
        <v>HPExt</v>
      </c>
      <c r="BA92" s="14" t="e">
        <f t="shared" si="35"/>
        <v>#REF!</v>
      </c>
      <c r="BB92" s="14" t="str">
        <f t="shared" si="36"/>
        <v/>
      </c>
      <c r="BC92" s="14" t="str">
        <f t="shared" si="37"/>
        <v/>
      </c>
      <c r="BD92" s="14" t="str">
        <f t="shared" si="38"/>
        <v/>
      </c>
      <c r="BE92" s="14" t="str">
        <f t="shared" si="39"/>
        <v/>
      </c>
    </row>
    <row r="93" spans="39:57" ht="16.5" x14ac:dyDescent="0.2">
      <c r="AM93" s="13">
        <v>88</v>
      </c>
      <c r="AN93" s="14">
        <f t="shared" si="40"/>
        <v>6</v>
      </c>
      <c r="AO93" s="29">
        <f t="shared" si="24"/>
        <v>1.036</v>
      </c>
      <c r="AP93" s="14">
        <f t="shared" si="25"/>
        <v>2</v>
      </c>
      <c r="AQ93" s="14">
        <f t="shared" si="26"/>
        <v>3</v>
      </c>
      <c r="AR93" s="14">
        <f t="shared" si="27"/>
        <v>0</v>
      </c>
      <c r="AS93" s="14">
        <f t="shared" si="28"/>
        <v>1606008</v>
      </c>
      <c r="AT93" s="14" t="str">
        <f t="shared" si="29"/>
        <v>神器-2-碎片-3-13级</v>
      </c>
      <c r="AU93" s="13" t="s">
        <v>857</v>
      </c>
      <c r="AV93" s="13">
        <f t="shared" si="30"/>
        <v>13</v>
      </c>
      <c r="AW93" s="14" t="e">
        <f t="shared" si="31"/>
        <v>#REF!</v>
      </c>
      <c r="AX93" s="14" t="str">
        <f t="shared" si="32"/>
        <v>DefExt</v>
      </c>
      <c r="AY93" s="14" t="e">
        <f t="shared" si="33"/>
        <v>#REF!</v>
      </c>
      <c r="AZ93" s="14" t="str">
        <f t="shared" si="34"/>
        <v>HPExt</v>
      </c>
      <c r="BA93" s="14" t="e">
        <f t="shared" si="35"/>
        <v>#REF!</v>
      </c>
      <c r="BB93" s="14" t="str">
        <f t="shared" si="36"/>
        <v/>
      </c>
      <c r="BC93" s="14" t="str">
        <f t="shared" si="37"/>
        <v/>
      </c>
      <c r="BD93" s="14" t="str">
        <f t="shared" si="38"/>
        <v/>
      </c>
      <c r="BE93" s="14" t="str">
        <f t="shared" si="39"/>
        <v/>
      </c>
    </row>
    <row r="94" spans="39:57" ht="16.5" x14ac:dyDescent="0.2">
      <c r="AM94" s="13">
        <v>89</v>
      </c>
      <c r="AN94" s="14">
        <f t="shared" si="40"/>
        <v>6</v>
      </c>
      <c r="AO94" s="29">
        <f t="shared" si="24"/>
        <v>1.1400000000000001</v>
      </c>
      <c r="AP94" s="14">
        <f t="shared" si="25"/>
        <v>2</v>
      </c>
      <c r="AQ94" s="14">
        <f t="shared" si="26"/>
        <v>3</v>
      </c>
      <c r="AR94" s="14">
        <f t="shared" si="27"/>
        <v>0</v>
      </c>
      <c r="AS94" s="14">
        <f t="shared" si="28"/>
        <v>1606008</v>
      </c>
      <c r="AT94" s="14" t="str">
        <f t="shared" si="29"/>
        <v>神器-2-碎片-3-14级</v>
      </c>
      <c r="AU94" s="13" t="s">
        <v>857</v>
      </c>
      <c r="AV94" s="13">
        <f t="shared" si="30"/>
        <v>14</v>
      </c>
      <c r="AW94" s="14" t="e">
        <f t="shared" si="31"/>
        <v>#REF!</v>
      </c>
      <c r="AX94" s="14" t="str">
        <f t="shared" si="32"/>
        <v>DefExt</v>
      </c>
      <c r="AY94" s="14" t="e">
        <f t="shared" si="33"/>
        <v>#REF!</v>
      </c>
      <c r="AZ94" s="14" t="str">
        <f t="shared" si="34"/>
        <v>HPExt</v>
      </c>
      <c r="BA94" s="14" t="e">
        <f t="shared" si="35"/>
        <v>#REF!</v>
      </c>
      <c r="BB94" s="14" t="str">
        <f t="shared" si="36"/>
        <v/>
      </c>
      <c r="BC94" s="14" t="str">
        <f t="shared" si="37"/>
        <v/>
      </c>
      <c r="BD94" s="14" t="str">
        <f t="shared" si="38"/>
        <v/>
      </c>
      <c r="BE94" s="14" t="str">
        <f t="shared" si="39"/>
        <v/>
      </c>
    </row>
    <row r="95" spans="39:57" ht="16.5" x14ac:dyDescent="0.2">
      <c r="AM95" s="13">
        <v>90</v>
      </c>
      <c r="AN95" s="14">
        <f t="shared" si="40"/>
        <v>6</v>
      </c>
      <c r="AO95" s="29">
        <f t="shared" si="24"/>
        <v>1.248</v>
      </c>
      <c r="AP95" s="14">
        <f t="shared" si="25"/>
        <v>2</v>
      </c>
      <c r="AQ95" s="14">
        <f t="shared" si="26"/>
        <v>3</v>
      </c>
      <c r="AR95" s="14">
        <f t="shared" si="27"/>
        <v>0</v>
      </c>
      <c r="AS95" s="14">
        <f t="shared" si="28"/>
        <v>1606008</v>
      </c>
      <c r="AT95" s="14" t="str">
        <f t="shared" si="29"/>
        <v>神器-2-碎片-3-15级</v>
      </c>
      <c r="AU95" s="13" t="s">
        <v>857</v>
      </c>
      <c r="AV95" s="13">
        <f t="shared" si="30"/>
        <v>15</v>
      </c>
      <c r="AW95" s="14" t="e">
        <f t="shared" si="31"/>
        <v>#REF!</v>
      </c>
      <c r="AX95" s="14" t="str">
        <f t="shared" si="32"/>
        <v>DefExt</v>
      </c>
      <c r="AY95" s="14" t="e">
        <f t="shared" si="33"/>
        <v>#REF!</v>
      </c>
      <c r="AZ95" s="14" t="str">
        <f t="shared" si="34"/>
        <v>HPExt</v>
      </c>
      <c r="BA95" s="14" t="e">
        <f t="shared" si="35"/>
        <v>#REF!</v>
      </c>
      <c r="BB95" s="14" t="str">
        <f t="shared" si="36"/>
        <v/>
      </c>
      <c r="BC95" s="14" t="str">
        <f t="shared" si="37"/>
        <v/>
      </c>
      <c r="BD95" s="14" t="str">
        <f t="shared" si="38"/>
        <v/>
      </c>
      <c r="BE95" s="14" t="str">
        <f t="shared" si="39"/>
        <v/>
      </c>
    </row>
    <row r="96" spans="39:57" ht="16.5" x14ac:dyDescent="0.2">
      <c r="AM96" s="13">
        <v>91</v>
      </c>
      <c r="AN96" s="14">
        <f t="shared" si="40"/>
        <v>7</v>
      </c>
      <c r="AO96" s="29">
        <f t="shared" si="24"/>
        <v>0.1</v>
      </c>
      <c r="AP96" s="14">
        <f t="shared" si="25"/>
        <v>1</v>
      </c>
      <c r="AQ96" s="14">
        <f t="shared" si="26"/>
        <v>2</v>
      </c>
      <c r="AR96" s="14">
        <f t="shared" si="27"/>
        <v>3</v>
      </c>
      <c r="AS96" s="14">
        <f t="shared" si="28"/>
        <v>1606009</v>
      </c>
      <c r="AT96" s="14" t="str">
        <f t="shared" si="29"/>
        <v>神器-2-碎片-4-1级</v>
      </c>
      <c r="AU96" s="13" t="s">
        <v>857</v>
      </c>
      <c r="AV96" s="13">
        <f t="shared" si="30"/>
        <v>1</v>
      </c>
      <c r="AW96" s="14" t="e">
        <f t="shared" si="31"/>
        <v>#REF!</v>
      </c>
      <c r="AX96" s="14" t="str">
        <f t="shared" si="32"/>
        <v>AtkExt</v>
      </c>
      <c r="AY96" s="14" t="e">
        <f t="shared" si="33"/>
        <v>#REF!</v>
      </c>
      <c r="AZ96" s="14" t="str">
        <f t="shared" si="34"/>
        <v>DefExt</v>
      </c>
      <c r="BA96" s="14" t="e">
        <f t="shared" si="35"/>
        <v>#REF!</v>
      </c>
      <c r="BB96" s="14" t="str">
        <f t="shared" si="36"/>
        <v>HPExt</v>
      </c>
      <c r="BC96" s="14" t="e">
        <f t="shared" si="37"/>
        <v>#REF!</v>
      </c>
      <c r="BD96" s="14" t="str">
        <f t="shared" si="38"/>
        <v/>
      </c>
      <c r="BE96" s="14" t="str">
        <f t="shared" si="39"/>
        <v/>
      </c>
    </row>
    <row r="97" spans="39:57" ht="16.5" x14ac:dyDescent="0.2">
      <c r="AM97" s="13">
        <v>92</v>
      </c>
      <c r="AN97" s="14">
        <f t="shared" si="40"/>
        <v>7</v>
      </c>
      <c r="AO97" s="29">
        <f t="shared" si="24"/>
        <v>0.15600000000000003</v>
      </c>
      <c r="AP97" s="14">
        <f t="shared" si="25"/>
        <v>1</v>
      </c>
      <c r="AQ97" s="14">
        <f t="shared" si="26"/>
        <v>2</v>
      </c>
      <c r="AR97" s="14">
        <f t="shared" si="27"/>
        <v>3</v>
      </c>
      <c r="AS97" s="14">
        <f t="shared" si="28"/>
        <v>1606009</v>
      </c>
      <c r="AT97" s="14" t="str">
        <f t="shared" si="29"/>
        <v>神器-2-碎片-4-2级</v>
      </c>
      <c r="AU97" s="13" t="s">
        <v>857</v>
      </c>
      <c r="AV97" s="13">
        <f t="shared" si="30"/>
        <v>2</v>
      </c>
      <c r="AW97" s="14" t="e">
        <f t="shared" si="31"/>
        <v>#REF!</v>
      </c>
      <c r="AX97" s="14" t="str">
        <f t="shared" si="32"/>
        <v>AtkExt</v>
      </c>
      <c r="AY97" s="14" t="e">
        <f t="shared" si="33"/>
        <v>#REF!</v>
      </c>
      <c r="AZ97" s="14" t="str">
        <f t="shared" si="34"/>
        <v>DefExt</v>
      </c>
      <c r="BA97" s="14" t="e">
        <f t="shared" si="35"/>
        <v>#REF!</v>
      </c>
      <c r="BB97" s="14" t="str">
        <f t="shared" si="36"/>
        <v>HPExt</v>
      </c>
      <c r="BC97" s="14" t="e">
        <f t="shared" si="37"/>
        <v>#REF!</v>
      </c>
      <c r="BD97" s="14" t="str">
        <f t="shared" si="38"/>
        <v/>
      </c>
      <c r="BE97" s="14" t="str">
        <f t="shared" si="39"/>
        <v/>
      </c>
    </row>
    <row r="98" spans="39:57" ht="16.5" x14ac:dyDescent="0.2">
      <c r="AM98" s="13">
        <v>93</v>
      </c>
      <c r="AN98" s="14">
        <f t="shared" si="40"/>
        <v>7</v>
      </c>
      <c r="AO98" s="29">
        <f t="shared" si="24"/>
        <v>0.21600000000000003</v>
      </c>
      <c r="AP98" s="14">
        <f t="shared" si="25"/>
        <v>1</v>
      </c>
      <c r="AQ98" s="14">
        <f t="shared" si="26"/>
        <v>2</v>
      </c>
      <c r="AR98" s="14">
        <f t="shared" si="27"/>
        <v>3</v>
      </c>
      <c r="AS98" s="14">
        <f t="shared" si="28"/>
        <v>1606009</v>
      </c>
      <c r="AT98" s="14" t="str">
        <f t="shared" si="29"/>
        <v>神器-2-碎片-4-3级</v>
      </c>
      <c r="AU98" s="13" t="s">
        <v>857</v>
      </c>
      <c r="AV98" s="13">
        <f t="shared" si="30"/>
        <v>3</v>
      </c>
      <c r="AW98" s="14" t="e">
        <f t="shared" si="31"/>
        <v>#REF!</v>
      </c>
      <c r="AX98" s="14" t="str">
        <f t="shared" si="32"/>
        <v>AtkExt</v>
      </c>
      <c r="AY98" s="14" t="e">
        <f t="shared" si="33"/>
        <v>#REF!</v>
      </c>
      <c r="AZ98" s="14" t="str">
        <f t="shared" si="34"/>
        <v>DefExt</v>
      </c>
      <c r="BA98" s="14" t="e">
        <f t="shared" si="35"/>
        <v>#REF!</v>
      </c>
      <c r="BB98" s="14" t="str">
        <f t="shared" si="36"/>
        <v>HPExt</v>
      </c>
      <c r="BC98" s="14" t="e">
        <f t="shared" si="37"/>
        <v>#REF!</v>
      </c>
      <c r="BD98" s="14" t="str">
        <f t="shared" si="38"/>
        <v/>
      </c>
      <c r="BE98" s="14" t="str">
        <f t="shared" si="39"/>
        <v/>
      </c>
    </row>
    <row r="99" spans="39:57" ht="16.5" x14ac:dyDescent="0.2">
      <c r="AM99" s="13">
        <v>94</v>
      </c>
      <c r="AN99" s="14">
        <f t="shared" si="40"/>
        <v>7</v>
      </c>
      <c r="AO99" s="29">
        <f t="shared" si="24"/>
        <v>0.28000000000000003</v>
      </c>
      <c r="AP99" s="14">
        <f t="shared" si="25"/>
        <v>1</v>
      </c>
      <c r="AQ99" s="14">
        <f t="shared" si="26"/>
        <v>2</v>
      </c>
      <c r="AR99" s="14">
        <f t="shared" si="27"/>
        <v>3</v>
      </c>
      <c r="AS99" s="14">
        <f t="shared" si="28"/>
        <v>1606009</v>
      </c>
      <c r="AT99" s="14" t="str">
        <f t="shared" si="29"/>
        <v>神器-2-碎片-4-4级</v>
      </c>
      <c r="AU99" s="13" t="s">
        <v>857</v>
      </c>
      <c r="AV99" s="13">
        <f t="shared" si="30"/>
        <v>4</v>
      </c>
      <c r="AW99" s="14" t="e">
        <f t="shared" si="31"/>
        <v>#REF!</v>
      </c>
      <c r="AX99" s="14" t="str">
        <f t="shared" si="32"/>
        <v>AtkExt</v>
      </c>
      <c r="AY99" s="14" t="e">
        <f t="shared" si="33"/>
        <v>#REF!</v>
      </c>
      <c r="AZ99" s="14" t="str">
        <f t="shared" si="34"/>
        <v>DefExt</v>
      </c>
      <c r="BA99" s="14" t="e">
        <f t="shared" si="35"/>
        <v>#REF!</v>
      </c>
      <c r="BB99" s="14" t="str">
        <f t="shared" si="36"/>
        <v>HPExt</v>
      </c>
      <c r="BC99" s="14" t="e">
        <f t="shared" si="37"/>
        <v>#REF!</v>
      </c>
      <c r="BD99" s="14" t="str">
        <f t="shared" si="38"/>
        <v/>
      </c>
      <c r="BE99" s="14" t="str">
        <f t="shared" si="39"/>
        <v/>
      </c>
    </row>
    <row r="100" spans="39:57" ht="16.5" x14ac:dyDescent="0.2">
      <c r="AM100" s="13">
        <v>95</v>
      </c>
      <c r="AN100" s="14">
        <f t="shared" si="40"/>
        <v>7</v>
      </c>
      <c r="AO100" s="29">
        <f t="shared" si="24"/>
        <v>0.34799999999999998</v>
      </c>
      <c r="AP100" s="14">
        <f t="shared" si="25"/>
        <v>1</v>
      </c>
      <c r="AQ100" s="14">
        <f t="shared" si="26"/>
        <v>2</v>
      </c>
      <c r="AR100" s="14">
        <f t="shared" si="27"/>
        <v>3</v>
      </c>
      <c r="AS100" s="14">
        <f t="shared" si="28"/>
        <v>1606009</v>
      </c>
      <c r="AT100" s="14" t="str">
        <f t="shared" si="29"/>
        <v>神器-2-碎片-4-5级</v>
      </c>
      <c r="AU100" s="13" t="s">
        <v>857</v>
      </c>
      <c r="AV100" s="13">
        <f t="shared" si="30"/>
        <v>5</v>
      </c>
      <c r="AW100" s="14" t="e">
        <f t="shared" si="31"/>
        <v>#REF!</v>
      </c>
      <c r="AX100" s="14" t="str">
        <f t="shared" si="32"/>
        <v>AtkExt</v>
      </c>
      <c r="AY100" s="14" t="e">
        <f t="shared" si="33"/>
        <v>#REF!</v>
      </c>
      <c r="AZ100" s="14" t="str">
        <f t="shared" si="34"/>
        <v>DefExt</v>
      </c>
      <c r="BA100" s="14" t="e">
        <f t="shared" si="35"/>
        <v>#REF!</v>
      </c>
      <c r="BB100" s="14" t="str">
        <f t="shared" si="36"/>
        <v>HPExt</v>
      </c>
      <c r="BC100" s="14" t="e">
        <f t="shared" si="37"/>
        <v>#REF!</v>
      </c>
      <c r="BD100" s="14" t="str">
        <f t="shared" si="38"/>
        <v/>
      </c>
      <c r="BE100" s="14" t="str">
        <f t="shared" si="39"/>
        <v/>
      </c>
    </row>
    <row r="101" spans="39:57" ht="16.5" x14ac:dyDescent="0.2">
      <c r="AM101" s="13">
        <v>96</v>
      </c>
      <c r="AN101" s="14">
        <f t="shared" si="40"/>
        <v>7</v>
      </c>
      <c r="AO101" s="29">
        <f t="shared" si="24"/>
        <v>0.42000000000000004</v>
      </c>
      <c r="AP101" s="14">
        <f t="shared" si="25"/>
        <v>1</v>
      </c>
      <c r="AQ101" s="14">
        <f t="shared" si="26"/>
        <v>2</v>
      </c>
      <c r="AR101" s="14">
        <f t="shared" si="27"/>
        <v>3</v>
      </c>
      <c r="AS101" s="14">
        <f t="shared" si="28"/>
        <v>1606009</v>
      </c>
      <c r="AT101" s="14" t="str">
        <f t="shared" si="29"/>
        <v>神器-2-碎片-4-6级</v>
      </c>
      <c r="AU101" s="13" t="s">
        <v>857</v>
      </c>
      <c r="AV101" s="13">
        <f t="shared" si="30"/>
        <v>6</v>
      </c>
      <c r="AW101" s="14" t="e">
        <f t="shared" si="31"/>
        <v>#REF!</v>
      </c>
      <c r="AX101" s="14" t="str">
        <f t="shared" si="32"/>
        <v>AtkExt</v>
      </c>
      <c r="AY101" s="14" t="e">
        <f t="shared" si="33"/>
        <v>#REF!</v>
      </c>
      <c r="AZ101" s="14" t="str">
        <f t="shared" si="34"/>
        <v>DefExt</v>
      </c>
      <c r="BA101" s="14" t="e">
        <f t="shared" si="35"/>
        <v>#REF!</v>
      </c>
      <c r="BB101" s="14" t="str">
        <f t="shared" si="36"/>
        <v>HPExt</v>
      </c>
      <c r="BC101" s="14" t="e">
        <f t="shared" si="37"/>
        <v>#REF!</v>
      </c>
      <c r="BD101" s="14" t="str">
        <f t="shared" si="38"/>
        <v/>
      </c>
      <c r="BE101" s="14" t="str">
        <f t="shared" si="39"/>
        <v/>
      </c>
    </row>
    <row r="102" spans="39:57" ht="16.5" x14ac:dyDescent="0.2">
      <c r="AM102" s="13">
        <v>97</v>
      </c>
      <c r="AN102" s="14">
        <f t="shared" si="40"/>
        <v>7</v>
      </c>
      <c r="AO102" s="29">
        <f t="shared" si="24"/>
        <v>0.496</v>
      </c>
      <c r="AP102" s="14">
        <f t="shared" si="25"/>
        <v>1</v>
      </c>
      <c r="AQ102" s="14">
        <f t="shared" si="26"/>
        <v>2</v>
      </c>
      <c r="AR102" s="14">
        <f t="shared" si="27"/>
        <v>3</v>
      </c>
      <c r="AS102" s="14">
        <f t="shared" si="28"/>
        <v>1606009</v>
      </c>
      <c r="AT102" s="14" t="str">
        <f t="shared" si="29"/>
        <v>神器-2-碎片-4-7级</v>
      </c>
      <c r="AU102" s="13" t="s">
        <v>857</v>
      </c>
      <c r="AV102" s="13">
        <f t="shared" si="30"/>
        <v>7</v>
      </c>
      <c r="AW102" s="14" t="e">
        <f t="shared" si="31"/>
        <v>#REF!</v>
      </c>
      <c r="AX102" s="14" t="str">
        <f t="shared" si="32"/>
        <v>AtkExt</v>
      </c>
      <c r="AY102" s="14" t="e">
        <f t="shared" si="33"/>
        <v>#REF!</v>
      </c>
      <c r="AZ102" s="14" t="str">
        <f t="shared" si="34"/>
        <v>DefExt</v>
      </c>
      <c r="BA102" s="14" t="e">
        <f t="shared" si="35"/>
        <v>#REF!</v>
      </c>
      <c r="BB102" s="14" t="str">
        <f t="shared" si="36"/>
        <v>HPExt</v>
      </c>
      <c r="BC102" s="14" t="e">
        <f t="shared" si="37"/>
        <v>#REF!</v>
      </c>
      <c r="BD102" s="14" t="str">
        <f t="shared" si="38"/>
        <v/>
      </c>
      <c r="BE102" s="14" t="str">
        <f t="shared" si="39"/>
        <v/>
      </c>
    </row>
    <row r="103" spans="39:57" ht="16.5" x14ac:dyDescent="0.2">
      <c r="AM103" s="13">
        <v>98</v>
      </c>
      <c r="AN103" s="14">
        <f t="shared" si="40"/>
        <v>7</v>
      </c>
      <c r="AO103" s="29">
        <f t="shared" si="24"/>
        <v>0.57600000000000007</v>
      </c>
      <c r="AP103" s="14">
        <f t="shared" si="25"/>
        <v>1</v>
      </c>
      <c r="AQ103" s="14">
        <f t="shared" si="26"/>
        <v>2</v>
      </c>
      <c r="AR103" s="14">
        <f t="shared" si="27"/>
        <v>3</v>
      </c>
      <c r="AS103" s="14">
        <f t="shared" si="28"/>
        <v>1606009</v>
      </c>
      <c r="AT103" s="14" t="str">
        <f t="shared" si="29"/>
        <v>神器-2-碎片-4-8级</v>
      </c>
      <c r="AU103" s="13" t="s">
        <v>857</v>
      </c>
      <c r="AV103" s="13">
        <f t="shared" si="30"/>
        <v>8</v>
      </c>
      <c r="AW103" s="14" t="e">
        <f t="shared" si="31"/>
        <v>#REF!</v>
      </c>
      <c r="AX103" s="14" t="str">
        <f t="shared" si="32"/>
        <v>AtkExt</v>
      </c>
      <c r="AY103" s="14" t="e">
        <f t="shared" si="33"/>
        <v>#REF!</v>
      </c>
      <c r="AZ103" s="14" t="str">
        <f t="shared" si="34"/>
        <v>DefExt</v>
      </c>
      <c r="BA103" s="14" t="e">
        <f t="shared" si="35"/>
        <v>#REF!</v>
      </c>
      <c r="BB103" s="14" t="str">
        <f t="shared" si="36"/>
        <v>HPExt</v>
      </c>
      <c r="BC103" s="14" t="e">
        <f t="shared" si="37"/>
        <v>#REF!</v>
      </c>
      <c r="BD103" s="14" t="str">
        <f t="shared" si="38"/>
        <v/>
      </c>
      <c r="BE103" s="14" t="str">
        <f t="shared" si="39"/>
        <v/>
      </c>
    </row>
    <row r="104" spans="39:57" ht="16.5" x14ac:dyDescent="0.2">
      <c r="AM104" s="13">
        <v>99</v>
      </c>
      <c r="AN104" s="14">
        <f t="shared" si="40"/>
        <v>7</v>
      </c>
      <c r="AO104" s="29">
        <f t="shared" si="24"/>
        <v>0.66</v>
      </c>
      <c r="AP104" s="14">
        <f t="shared" si="25"/>
        <v>1</v>
      </c>
      <c r="AQ104" s="14">
        <f t="shared" si="26"/>
        <v>2</v>
      </c>
      <c r="AR104" s="14">
        <f t="shared" si="27"/>
        <v>3</v>
      </c>
      <c r="AS104" s="14">
        <f t="shared" si="28"/>
        <v>1606009</v>
      </c>
      <c r="AT104" s="14" t="str">
        <f t="shared" si="29"/>
        <v>神器-2-碎片-4-9级</v>
      </c>
      <c r="AU104" s="13" t="s">
        <v>857</v>
      </c>
      <c r="AV104" s="13">
        <f t="shared" si="30"/>
        <v>9</v>
      </c>
      <c r="AW104" s="14" t="e">
        <f t="shared" si="31"/>
        <v>#REF!</v>
      </c>
      <c r="AX104" s="14" t="str">
        <f t="shared" si="32"/>
        <v>AtkExt</v>
      </c>
      <c r="AY104" s="14" t="e">
        <f t="shared" si="33"/>
        <v>#REF!</v>
      </c>
      <c r="AZ104" s="14" t="str">
        <f t="shared" si="34"/>
        <v>DefExt</v>
      </c>
      <c r="BA104" s="14" t="e">
        <f t="shared" si="35"/>
        <v>#REF!</v>
      </c>
      <c r="BB104" s="14" t="str">
        <f t="shared" si="36"/>
        <v>HPExt</v>
      </c>
      <c r="BC104" s="14" t="e">
        <f t="shared" si="37"/>
        <v>#REF!</v>
      </c>
      <c r="BD104" s="14" t="str">
        <f t="shared" si="38"/>
        <v/>
      </c>
      <c r="BE104" s="14" t="str">
        <f t="shared" si="39"/>
        <v/>
      </c>
    </row>
    <row r="105" spans="39:57" ht="16.5" x14ac:dyDescent="0.2">
      <c r="AM105" s="13">
        <v>100</v>
      </c>
      <c r="AN105" s="14">
        <f t="shared" si="40"/>
        <v>7</v>
      </c>
      <c r="AO105" s="29">
        <f t="shared" si="24"/>
        <v>0.748</v>
      </c>
      <c r="AP105" s="14">
        <f t="shared" si="25"/>
        <v>1</v>
      </c>
      <c r="AQ105" s="14">
        <f t="shared" si="26"/>
        <v>2</v>
      </c>
      <c r="AR105" s="14">
        <f t="shared" si="27"/>
        <v>3</v>
      </c>
      <c r="AS105" s="14">
        <f t="shared" si="28"/>
        <v>1606009</v>
      </c>
      <c r="AT105" s="14" t="str">
        <f t="shared" si="29"/>
        <v>神器-2-碎片-4-10级</v>
      </c>
      <c r="AU105" s="13" t="s">
        <v>857</v>
      </c>
      <c r="AV105" s="13">
        <f t="shared" si="30"/>
        <v>10</v>
      </c>
      <c r="AW105" s="14" t="e">
        <f t="shared" si="31"/>
        <v>#REF!</v>
      </c>
      <c r="AX105" s="14" t="str">
        <f t="shared" si="32"/>
        <v>AtkExt</v>
      </c>
      <c r="AY105" s="14" t="e">
        <f t="shared" si="33"/>
        <v>#REF!</v>
      </c>
      <c r="AZ105" s="14" t="str">
        <f t="shared" si="34"/>
        <v>DefExt</v>
      </c>
      <c r="BA105" s="14" t="e">
        <f t="shared" si="35"/>
        <v>#REF!</v>
      </c>
      <c r="BB105" s="14" t="str">
        <f t="shared" si="36"/>
        <v>HPExt</v>
      </c>
      <c r="BC105" s="14" t="e">
        <f t="shared" si="37"/>
        <v>#REF!</v>
      </c>
      <c r="BD105" s="14" t="str">
        <f t="shared" si="38"/>
        <v/>
      </c>
      <c r="BE105" s="14" t="str">
        <f t="shared" si="39"/>
        <v/>
      </c>
    </row>
    <row r="106" spans="39:57" ht="16.5" x14ac:dyDescent="0.2">
      <c r="AM106" s="13">
        <v>101</v>
      </c>
      <c r="AN106" s="14">
        <f t="shared" si="40"/>
        <v>7</v>
      </c>
      <c r="AO106" s="29">
        <f t="shared" si="24"/>
        <v>0.84000000000000008</v>
      </c>
      <c r="AP106" s="14">
        <f t="shared" si="25"/>
        <v>1</v>
      </c>
      <c r="AQ106" s="14">
        <f t="shared" si="26"/>
        <v>2</v>
      </c>
      <c r="AR106" s="14">
        <f t="shared" si="27"/>
        <v>3</v>
      </c>
      <c r="AS106" s="14">
        <f t="shared" si="28"/>
        <v>1606009</v>
      </c>
      <c r="AT106" s="14" t="str">
        <f t="shared" si="29"/>
        <v>神器-2-碎片-4-11级</v>
      </c>
      <c r="AU106" s="13" t="s">
        <v>857</v>
      </c>
      <c r="AV106" s="13">
        <f t="shared" si="30"/>
        <v>11</v>
      </c>
      <c r="AW106" s="14" t="e">
        <f t="shared" si="31"/>
        <v>#REF!</v>
      </c>
      <c r="AX106" s="14" t="str">
        <f t="shared" si="32"/>
        <v>AtkExt</v>
      </c>
      <c r="AY106" s="14" t="e">
        <f t="shared" si="33"/>
        <v>#REF!</v>
      </c>
      <c r="AZ106" s="14" t="str">
        <f t="shared" si="34"/>
        <v>DefExt</v>
      </c>
      <c r="BA106" s="14" t="e">
        <f t="shared" si="35"/>
        <v>#REF!</v>
      </c>
      <c r="BB106" s="14" t="str">
        <f t="shared" si="36"/>
        <v>HPExt</v>
      </c>
      <c r="BC106" s="14" t="e">
        <f t="shared" si="37"/>
        <v>#REF!</v>
      </c>
      <c r="BD106" s="14" t="str">
        <f t="shared" si="38"/>
        <v/>
      </c>
      <c r="BE106" s="14" t="str">
        <f t="shared" si="39"/>
        <v/>
      </c>
    </row>
    <row r="107" spans="39:57" ht="16.5" x14ac:dyDescent="0.2">
      <c r="AM107" s="13">
        <v>102</v>
      </c>
      <c r="AN107" s="14">
        <f t="shared" si="40"/>
        <v>7</v>
      </c>
      <c r="AO107" s="29">
        <f t="shared" si="24"/>
        <v>0.93600000000000017</v>
      </c>
      <c r="AP107" s="14">
        <f t="shared" si="25"/>
        <v>1</v>
      </c>
      <c r="AQ107" s="14">
        <f t="shared" si="26"/>
        <v>2</v>
      </c>
      <c r="AR107" s="14">
        <f t="shared" si="27"/>
        <v>3</v>
      </c>
      <c r="AS107" s="14">
        <f t="shared" si="28"/>
        <v>1606009</v>
      </c>
      <c r="AT107" s="14" t="str">
        <f t="shared" si="29"/>
        <v>神器-2-碎片-4-12级</v>
      </c>
      <c r="AU107" s="13" t="s">
        <v>857</v>
      </c>
      <c r="AV107" s="13">
        <f t="shared" si="30"/>
        <v>12</v>
      </c>
      <c r="AW107" s="14" t="e">
        <f t="shared" si="31"/>
        <v>#REF!</v>
      </c>
      <c r="AX107" s="14" t="str">
        <f t="shared" si="32"/>
        <v>AtkExt</v>
      </c>
      <c r="AY107" s="14" t="e">
        <f t="shared" si="33"/>
        <v>#REF!</v>
      </c>
      <c r="AZ107" s="14" t="str">
        <f t="shared" si="34"/>
        <v>DefExt</v>
      </c>
      <c r="BA107" s="14" t="e">
        <f t="shared" si="35"/>
        <v>#REF!</v>
      </c>
      <c r="BB107" s="14" t="str">
        <f t="shared" si="36"/>
        <v>HPExt</v>
      </c>
      <c r="BC107" s="14" t="e">
        <f t="shared" si="37"/>
        <v>#REF!</v>
      </c>
      <c r="BD107" s="14" t="str">
        <f t="shared" si="38"/>
        <v/>
      </c>
      <c r="BE107" s="14" t="str">
        <f t="shared" si="39"/>
        <v/>
      </c>
    </row>
    <row r="108" spans="39:57" ht="16.5" x14ac:dyDescent="0.2">
      <c r="AM108" s="13">
        <v>103</v>
      </c>
      <c r="AN108" s="14">
        <f t="shared" si="40"/>
        <v>7</v>
      </c>
      <c r="AO108" s="29">
        <f t="shared" si="24"/>
        <v>1.036</v>
      </c>
      <c r="AP108" s="14">
        <f t="shared" si="25"/>
        <v>1</v>
      </c>
      <c r="AQ108" s="14">
        <f t="shared" si="26"/>
        <v>2</v>
      </c>
      <c r="AR108" s="14">
        <f t="shared" si="27"/>
        <v>3</v>
      </c>
      <c r="AS108" s="14">
        <f t="shared" si="28"/>
        <v>1606009</v>
      </c>
      <c r="AT108" s="14" t="str">
        <f t="shared" si="29"/>
        <v>神器-2-碎片-4-13级</v>
      </c>
      <c r="AU108" s="13" t="s">
        <v>857</v>
      </c>
      <c r="AV108" s="13">
        <f t="shared" si="30"/>
        <v>13</v>
      </c>
      <c r="AW108" s="14" t="e">
        <f t="shared" si="31"/>
        <v>#REF!</v>
      </c>
      <c r="AX108" s="14" t="str">
        <f t="shared" si="32"/>
        <v>AtkExt</v>
      </c>
      <c r="AY108" s="14" t="e">
        <f t="shared" si="33"/>
        <v>#REF!</v>
      </c>
      <c r="AZ108" s="14" t="str">
        <f t="shared" si="34"/>
        <v>DefExt</v>
      </c>
      <c r="BA108" s="14" t="e">
        <f t="shared" si="35"/>
        <v>#REF!</v>
      </c>
      <c r="BB108" s="14" t="str">
        <f t="shared" si="36"/>
        <v>HPExt</v>
      </c>
      <c r="BC108" s="14" t="e">
        <f t="shared" si="37"/>
        <v>#REF!</v>
      </c>
      <c r="BD108" s="14" t="str">
        <f t="shared" si="38"/>
        <v/>
      </c>
      <c r="BE108" s="14" t="str">
        <f t="shared" si="39"/>
        <v/>
      </c>
    </row>
    <row r="109" spans="39:57" ht="16.5" x14ac:dyDescent="0.2">
      <c r="AM109" s="13">
        <v>104</v>
      </c>
      <c r="AN109" s="14">
        <f t="shared" si="40"/>
        <v>7</v>
      </c>
      <c r="AO109" s="29">
        <f t="shared" si="24"/>
        <v>1.1400000000000001</v>
      </c>
      <c r="AP109" s="14">
        <f t="shared" si="25"/>
        <v>1</v>
      </c>
      <c r="AQ109" s="14">
        <f t="shared" si="26"/>
        <v>2</v>
      </c>
      <c r="AR109" s="14">
        <f t="shared" si="27"/>
        <v>3</v>
      </c>
      <c r="AS109" s="14">
        <f t="shared" si="28"/>
        <v>1606009</v>
      </c>
      <c r="AT109" s="14" t="str">
        <f t="shared" si="29"/>
        <v>神器-2-碎片-4-14级</v>
      </c>
      <c r="AU109" s="13" t="s">
        <v>857</v>
      </c>
      <c r="AV109" s="13">
        <f t="shared" si="30"/>
        <v>14</v>
      </c>
      <c r="AW109" s="14" t="e">
        <f t="shared" si="31"/>
        <v>#REF!</v>
      </c>
      <c r="AX109" s="14" t="str">
        <f t="shared" si="32"/>
        <v>AtkExt</v>
      </c>
      <c r="AY109" s="14" t="e">
        <f t="shared" si="33"/>
        <v>#REF!</v>
      </c>
      <c r="AZ109" s="14" t="str">
        <f t="shared" si="34"/>
        <v>DefExt</v>
      </c>
      <c r="BA109" s="14" t="e">
        <f t="shared" si="35"/>
        <v>#REF!</v>
      </c>
      <c r="BB109" s="14" t="str">
        <f t="shared" si="36"/>
        <v>HPExt</v>
      </c>
      <c r="BC109" s="14" t="e">
        <f t="shared" si="37"/>
        <v>#REF!</v>
      </c>
      <c r="BD109" s="14" t="str">
        <f t="shared" si="38"/>
        <v/>
      </c>
      <c r="BE109" s="14" t="str">
        <f t="shared" si="39"/>
        <v/>
      </c>
    </row>
    <row r="110" spans="39:57" ht="16.5" x14ac:dyDescent="0.2">
      <c r="AM110" s="13">
        <v>105</v>
      </c>
      <c r="AN110" s="14">
        <f t="shared" si="40"/>
        <v>7</v>
      </c>
      <c r="AO110" s="29">
        <f t="shared" si="24"/>
        <v>1.248</v>
      </c>
      <c r="AP110" s="14">
        <f t="shared" si="25"/>
        <v>1</v>
      </c>
      <c r="AQ110" s="14">
        <f t="shared" si="26"/>
        <v>2</v>
      </c>
      <c r="AR110" s="14">
        <f t="shared" si="27"/>
        <v>3</v>
      </c>
      <c r="AS110" s="14">
        <f t="shared" si="28"/>
        <v>1606009</v>
      </c>
      <c r="AT110" s="14" t="str">
        <f t="shared" si="29"/>
        <v>神器-2-碎片-4-15级</v>
      </c>
      <c r="AU110" s="13" t="s">
        <v>857</v>
      </c>
      <c r="AV110" s="13">
        <f t="shared" si="30"/>
        <v>15</v>
      </c>
      <c r="AW110" s="14" t="e">
        <f t="shared" si="31"/>
        <v>#REF!</v>
      </c>
      <c r="AX110" s="14" t="str">
        <f t="shared" si="32"/>
        <v>AtkExt</v>
      </c>
      <c r="AY110" s="14" t="e">
        <f t="shared" si="33"/>
        <v>#REF!</v>
      </c>
      <c r="AZ110" s="14" t="str">
        <f t="shared" si="34"/>
        <v>DefExt</v>
      </c>
      <c r="BA110" s="14" t="e">
        <f t="shared" si="35"/>
        <v>#REF!</v>
      </c>
      <c r="BB110" s="14" t="str">
        <f t="shared" si="36"/>
        <v>HPExt</v>
      </c>
      <c r="BC110" s="14" t="e">
        <f t="shared" si="37"/>
        <v>#REF!</v>
      </c>
      <c r="BD110" s="14" t="str">
        <f t="shared" si="38"/>
        <v/>
      </c>
      <c r="BE110" s="14" t="str">
        <f t="shared" si="39"/>
        <v/>
      </c>
    </row>
    <row r="111" spans="39:57" ht="16.5" x14ac:dyDescent="0.2">
      <c r="AM111" s="13">
        <v>106</v>
      </c>
      <c r="AN111" s="14">
        <f t="shared" si="40"/>
        <v>8</v>
      </c>
      <c r="AO111" s="29">
        <f t="shared" si="24"/>
        <v>0.1</v>
      </c>
      <c r="AP111" s="14">
        <f t="shared" si="25"/>
        <v>1</v>
      </c>
      <c r="AQ111" s="14">
        <f t="shared" si="26"/>
        <v>2</v>
      </c>
      <c r="AR111" s="14">
        <f t="shared" si="27"/>
        <v>0</v>
      </c>
      <c r="AS111" s="14">
        <f t="shared" si="28"/>
        <v>1606010</v>
      </c>
      <c r="AT111" s="14" t="str">
        <f t="shared" si="29"/>
        <v>神器-2-碎片-5-1级</v>
      </c>
      <c r="AU111" s="13" t="s">
        <v>857</v>
      </c>
      <c r="AV111" s="13">
        <f t="shared" si="30"/>
        <v>1</v>
      </c>
      <c r="AW111" s="14" t="e">
        <f t="shared" si="31"/>
        <v>#REF!</v>
      </c>
      <c r="AX111" s="14" t="str">
        <f t="shared" si="32"/>
        <v>AtkExt</v>
      </c>
      <c r="AY111" s="14" t="e">
        <f t="shared" si="33"/>
        <v>#REF!</v>
      </c>
      <c r="AZ111" s="14" t="str">
        <f t="shared" si="34"/>
        <v>DefExt</v>
      </c>
      <c r="BA111" s="14" t="e">
        <f t="shared" si="35"/>
        <v>#REF!</v>
      </c>
      <c r="BB111" s="14" t="str">
        <f t="shared" si="36"/>
        <v/>
      </c>
      <c r="BC111" s="14" t="str">
        <f t="shared" si="37"/>
        <v/>
      </c>
      <c r="BD111" s="14" t="str">
        <f t="shared" si="38"/>
        <v/>
      </c>
      <c r="BE111" s="14" t="str">
        <f t="shared" si="39"/>
        <v/>
      </c>
    </row>
    <row r="112" spans="39:57" ht="16.5" x14ac:dyDescent="0.2">
      <c r="AM112" s="13">
        <v>107</v>
      </c>
      <c r="AN112" s="14">
        <f t="shared" si="40"/>
        <v>8</v>
      </c>
      <c r="AO112" s="29">
        <f t="shared" si="24"/>
        <v>0.15600000000000003</v>
      </c>
      <c r="AP112" s="14">
        <f t="shared" si="25"/>
        <v>1</v>
      </c>
      <c r="AQ112" s="14">
        <f t="shared" si="26"/>
        <v>2</v>
      </c>
      <c r="AR112" s="14">
        <f t="shared" si="27"/>
        <v>0</v>
      </c>
      <c r="AS112" s="14">
        <f t="shared" si="28"/>
        <v>1606010</v>
      </c>
      <c r="AT112" s="14" t="str">
        <f t="shared" si="29"/>
        <v>神器-2-碎片-5-2级</v>
      </c>
      <c r="AU112" s="13" t="s">
        <v>857</v>
      </c>
      <c r="AV112" s="13">
        <f t="shared" si="30"/>
        <v>2</v>
      </c>
      <c r="AW112" s="14" t="e">
        <f t="shared" si="31"/>
        <v>#REF!</v>
      </c>
      <c r="AX112" s="14" t="str">
        <f t="shared" si="32"/>
        <v>AtkExt</v>
      </c>
      <c r="AY112" s="14" t="e">
        <f t="shared" si="33"/>
        <v>#REF!</v>
      </c>
      <c r="AZ112" s="14" t="str">
        <f t="shared" si="34"/>
        <v>DefExt</v>
      </c>
      <c r="BA112" s="14" t="e">
        <f t="shared" si="35"/>
        <v>#REF!</v>
      </c>
      <c r="BB112" s="14" t="str">
        <f t="shared" si="36"/>
        <v/>
      </c>
      <c r="BC112" s="14" t="str">
        <f t="shared" si="37"/>
        <v/>
      </c>
      <c r="BD112" s="14" t="str">
        <f t="shared" si="38"/>
        <v/>
      </c>
      <c r="BE112" s="14" t="str">
        <f t="shared" si="39"/>
        <v/>
      </c>
    </row>
    <row r="113" spans="39:57" ht="16.5" x14ac:dyDescent="0.2">
      <c r="AM113" s="13">
        <v>108</v>
      </c>
      <c r="AN113" s="14">
        <f t="shared" si="40"/>
        <v>8</v>
      </c>
      <c r="AO113" s="29">
        <f t="shared" si="24"/>
        <v>0.21600000000000003</v>
      </c>
      <c r="AP113" s="14">
        <f t="shared" si="25"/>
        <v>1</v>
      </c>
      <c r="AQ113" s="14">
        <f t="shared" si="26"/>
        <v>2</v>
      </c>
      <c r="AR113" s="14">
        <f t="shared" si="27"/>
        <v>0</v>
      </c>
      <c r="AS113" s="14">
        <f t="shared" si="28"/>
        <v>1606010</v>
      </c>
      <c r="AT113" s="14" t="str">
        <f t="shared" si="29"/>
        <v>神器-2-碎片-5-3级</v>
      </c>
      <c r="AU113" s="13" t="s">
        <v>857</v>
      </c>
      <c r="AV113" s="13">
        <f t="shared" si="30"/>
        <v>3</v>
      </c>
      <c r="AW113" s="14" t="e">
        <f t="shared" si="31"/>
        <v>#REF!</v>
      </c>
      <c r="AX113" s="14" t="str">
        <f t="shared" si="32"/>
        <v>AtkExt</v>
      </c>
      <c r="AY113" s="14" t="e">
        <f t="shared" si="33"/>
        <v>#REF!</v>
      </c>
      <c r="AZ113" s="14" t="str">
        <f t="shared" si="34"/>
        <v>DefExt</v>
      </c>
      <c r="BA113" s="14" t="e">
        <f t="shared" si="35"/>
        <v>#REF!</v>
      </c>
      <c r="BB113" s="14" t="str">
        <f t="shared" si="36"/>
        <v/>
      </c>
      <c r="BC113" s="14" t="str">
        <f t="shared" si="37"/>
        <v/>
      </c>
      <c r="BD113" s="14" t="str">
        <f t="shared" si="38"/>
        <v/>
      </c>
      <c r="BE113" s="14" t="str">
        <f t="shared" si="39"/>
        <v/>
      </c>
    </row>
    <row r="114" spans="39:57" ht="16.5" x14ac:dyDescent="0.2">
      <c r="AM114" s="13">
        <v>109</v>
      </c>
      <c r="AN114" s="14">
        <f t="shared" si="40"/>
        <v>8</v>
      </c>
      <c r="AO114" s="29">
        <f t="shared" si="24"/>
        <v>0.28000000000000003</v>
      </c>
      <c r="AP114" s="14">
        <f t="shared" si="25"/>
        <v>1</v>
      </c>
      <c r="AQ114" s="14">
        <f t="shared" si="26"/>
        <v>2</v>
      </c>
      <c r="AR114" s="14">
        <f t="shared" si="27"/>
        <v>0</v>
      </c>
      <c r="AS114" s="14">
        <f t="shared" si="28"/>
        <v>1606010</v>
      </c>
      <c r="AT114" s="14" t="str">
        <f t="shared" si="29"/>
        <v>神器-2-碎片-5-4级</v>
      </c>
      <c r="AU114" s="13" t="s">
        <v>857</v>
      </c>
      <c r="AV114" s="13">
        <f t="shared" si="30"/>
        <v>4</v>
      </c>
      <c r="AW114" s="14" t="e">
        <f t="shared" si="31"/>
        <v>#REF!</v>
      </c>
      <c r="AX114" s="14" t="str">
        <f t="shared" si="32"/>
        <v>AtkExt</v>
      </c>
      <c r="AY114" s="14" t="e">
        <f t="shared" si="33"/>
        <v>#REF!</v>
      </c>
      <c r="AZ114" s="14" t="str">
        <f t="shared" si="34"/>
        <v>DefExt</v>
      </c>
      <c r="BA114" s="14" t="e">
        <f t="shared" si="35"/>
        <v>#REF!</v>
      </c>
      <c r="BB114" s="14" t="str">
        <f t="shared" si="36"/>
        <v/>
      </c>
      <c r="BC114" s="14" t="str">
        <f t="shared" si="37"/>
        <v/>
      </c>
      <c r="BD114" s="14" t="str">
        <f t="shared" si="38"/>
        <v/>
      </c>
      <c r="BE114" s="14" t="str">
        <f t="shared" si="39"/>
        <v/>
      </c>
    </row>
    <row r="115" spans="39:57" ht="16.5" x14ac:dyDescent="0.2">
      <c r="AM115" s="13">
        <v>110</v>
      </c>
      <c r="AN115" s="14">
        <f t="shared" si="40"/>
        <v>8</v>
      </c>
      <c r="AO115" s="29">
        <f t="shared" si="24"/>
        <v>0.34799999999999998</v>
      </c>
      <c r="AP115" s="14">
        <f t="shared" si="25"/>
        <v>1</v>
      </c>
      <c r="AQ115" s="14">
        <f t="shared" si="26"/>
        <v>2</v>
      </c>
      <c r="AR115" s="14">
        <f t="shared" si="27"/>
        <v>0</v>
      </c>
      <c r="AS115" s="14">
        <f t="shared" si="28"/>
        <v>1606010</v>
      </c>
      <c r="AT115" s="14" t="str">
        <f t="shared" si="29"/>
        <v>神器-2-碎片-5-5级</v>
      </c>
      <c r="AU115" s="13" t="s">
        <v>857</v>
      </c>
      <c r="AV115" s="13">
        <f t="shared" si="30"/>
        <v>5</v>
      </c>
      <c r="AW115" s="14" t="e">
        <f t="shared" si="31"/>
        <v>#REF!</v>
      </c>
      <c r="AX115" s="14" t="str">
        <f t="shared" si="32"/>
        <v>AtkExt</v>
      </c>
      <c r="AY115" s="14" t="e">
        <f t="shared" si="33"/>
        <v>#REF!</v>
      </c>
      <c r="AZ115" s="14" t="str">
        <f t="shared" si="34"/>
        <v>DefExt</v>
      </c>
      <c r="BA115" s="14" t="e">
        <f t="shared" si="35"/>
        <v>#REF!</v>
      </c>
      <c r="BB115" s="14" t="str">
        <f t="shared" si="36"/>
        <v/>
      </c>
      <c r="BC115" s="14" t="str">
        <f t="shared" si="37"/>
        <v/>
      </c>
      <c r="BD115" s="14" t="str">
        <f t="shared" si="38"/>
        <v/>
      </c>
      <c r="BE115" s="14" t="str">
        <f t="shared" si="39"/>
        <v/>
      </c>
    </row>
    <row r="116" spans="39:57" ht="16.5" x14ac:dyDescent="0.2">
      <c r="AM116" s="13">
        <v>111</v>
      </c>
      <c r="AN116" s="14">
        <f t="shared" si="40"/>
        <v>8</v>
      </c>
      <c r="AO116" s="29">
        <f t="shared" si="24"/>
        <v>0.42000000000000004</v>
      </c>
      <c r="AP116" s="14">
        <f t="shared" si="25"/>
        <v>1</v>
      </c>
      <c r="AQ116" s="14">
        <f t="shared" si="26"/>
        <v>2</v>
      </c>
      <c r="AR116" s="14">
        <f t="shared" si="27"/>
        <v>0</v>
      </c>
      <c r="AS116" s="14">
        <f t="shared" si="28"/>
        <v>1606010</v>
      </c>
      <c r="AT116" s="14" t="str">
        <f t="shared" si="29"/>
        <v>神器-2-碎片-5-6级</v>
      </c>
      <c r="AU116" s="13" t="s">
        <v>857</v>
      </c>
      <c r="AV116" s="13">
        <f t="shared" si="30"/>
        <v>6</v>
      </c>
      <c r="AW116" s="14" t="e">
        <f t="shared" si="31"/>
        <v>#REF!</v>
      </c>
      <c r="AX116" s="14" t="str">
        <f t="shared" si="32"/>
        <v>AtkExt</v>
      </c>
      <c r="AY116" s="14" t="e">
        <f t="shared" si="33"/>
        <v>#REF!</v>
      </c>
      <c r="AZ116" s="14" t="str">
        <f t="shared" si="34"/>
        <v>DefExt</v>
      </c>
      <c r="BA116" s="14" t="e">
        <f t="shared" si="35"/>
        <v>#REF!</v>
      </c>
      <c r="BB116" s="14" t="str">
        <f t="shared" si="36"/>
        <v/>
      </c>
      <c r="BC116" s="14" t="str">
        <f t="shared" si="37"/>
        <v/>
      </c>
      <c r="BD116" s="14" t="str">
        <f t="shared" si="38"/>
        <v/>
      </c>
      <c r="BE116" s="14" t="str">
        <f t="shared" si="39"/>
        <v/>
      </c>
    </row>
    <row r="117" spans="39:57" ht="16.5" x14ac:dyDescent="0.2">
      <c r="AM117" s="13">
        <v>112</v>
      </c>
      <c r="AN117" s="14">
        <f t="shared" si="40"/>
        <v>8</v>
      </c>
      <c r="AO117" s="29">
        <f t="shared" si="24"/>
        <v>0.496</v>
      </c>
      <c r="AP117" s="14">
        <f t="shared" si="25"/>
        <v>1</v>
      </c>
      <c r="AQ117" s="14">
        <f t="shared" si="26"/>
        <v>2</v>
      </c>
      <c r="AR117" s="14">
        <f t="shared" si="27"/>
        <v>0</v>
      </c>
      <c r="AS117" s="14">
        <f t="shared" si="28"/>
        <v>1606010</v>
      </c>
      <c r="AT117" s="14" t="str">
        <f t="shared" si="29"/>
        <v>神器-2-碎片-5-7级</v>
      </c>
      <c r="AU117" s="13" t="s">
        <v>857</v>
      </c>
      <c r="AV117" s="13">
        <f t="shared" si="30"/>
        <v>7</v>
      </c>
      <c r="AW117" s="14" t="e">
        <f t="shared" si="31"/>
        <v>#REF!</v>
      </c>
      <c r="AX117" s="14" t="str">
        <f t="shared" si="32"/>
        <v>AtkExt</v>
      </c>
      <c r="AY117" s="14" t="e">
        <f t="shared" si="33"/>
        <v>#REF!</v>
      </c>
      <c r="AZ117" s="14" t="str">
        <f t="shared" si="34"/>
        <v>DefExt</v>
      </c>
      <c r="BA117" s="14" t="e">
        <f t="shared" si="35"/>
        <v>#REF!</v>
      </c>
      <c r="BB117" s="14" t="str">
        <f t="shared" si="36"/>
        <v/>
      </c>
      <c r="BC117" s="14" t="str">
        <f t="shared" si="37"/>
        <v/>
      </c>
      <c r="BD117" s="14" t="str">
        <f t="shared" si="38"/>
        <v/>
      </c>
      <c r="BE117" s="14" t="str">
        <f t="shared" si="39"/>
        <v/>
      </c>
    </row>
    <row r="118" spans="39:57" ht="16.5" x14ac:dyDescent="0.2">
      <c r="AM118" s="13">
        <v>113</v>
      </c>
      <c r="AN118" s="14">
        <f t="shared" si="40"/>
        <v>8</v>
      </c>
      <c r="AO118" s="29">
        <f t="shared" si="24"/>
        <v>0.57600000000000007</v>
      </c>
      <c r="AP118" s="14">
        <f t="shared" si="25"/>
        <v>1</v>
      </c>
      <c r="AQ118" s="14">
        <f t="shared" si="26"/>
        <v>2</v>
      </c>
      <c r="AR118" s="14">
        <f t="shared" si="27"/>
        <v>0</v>
      </c>
      <c r="AS118" s="14">
        <f t="shared" si="28"/>
        <v>1606010</v>
      </c>
      <c r="AT118" s="14" t="str">
        <f t="shared" si="29"/>
        <v>神器-2-碎片-5-8级</v>
      </c>
      <c r="AU118" s="13" t="s">
        <v>857</v>
      </c>
      <c r="AV118" s="13">
        <f t="shared" si="30"/>
        <v>8</v>
      </c>
      <c r="AW118" s="14" t="e">
        <f t="shared" si="31"/>
        <v>#REF!</v>
      </c>
      <c r="AX118" s="14" t="str">
        <f t="shared" si="32"/>
        <v>AtkExt</v>
      </c>
      <c r="AY118" s="14" t="e">
        <f t="shared" si="33"/>
        <v>#REF!</v>
      </c>
      <c r="AZ118" s="14" t="str">
        <f t="shared" si="34"/>
        <v>DefExt</v>
      </c>
      <c r="BA118" s="14" t="e">
        <f t="shared" si="35"/>
        <v>#REF!</v>
      </c>
      <c r="BB118" s="14" t="str">
        <f t="shared" si="36"/>
        <v/>
      </c>
      <c r="BC118" s="14" t="str">
        <f t="shared" si="37"/>
        <v/>
      </c>
      <c r="BD118" s="14" t="str">
        <f t="shared" si="38"/>
        <v/>
      </c>
      <c r="BE118" s="14" t="str">
        <f t="shared" si="39"/>
        <v/>
      </c>
    </row>
    <row r="119" spans="39:57" ht="16.5" x14ac:dyDescent="0.2">
      <c r="AM119" s="13">
        <v>114</v>
      </c>
      <c r="AN119" s="14">
        <f t="shared" si="40"/>
        <v>8</v>
      </c>
      <c r="AO119" s="29">
        <f t="shared" si="24"/>
        <v>0.66</v>
      </c>
      <c r="AP119" s="14">
        <f t="shared" si="25"/>
        <v>1</v>
      </c>
      <c r="AQ119" s="14">
        <f t="shared" si="26"/>
        <v>2</v>
      </c>
      <c r="AR119" s="14">
        <f t="shared" si="27"/>
        <v>0</v>
      </c>
      <c r="AS119" s="14">
        <f t="shared" si="28"/>
        <v>1606010</v>
      </c>
      <c r="AT119" s="14" t="str">
        <f t="shared" si="29"/>
        <v>神器-2-碎片-5-9级</v>
      </c>
      <c r="AU119" s="13" t="s">
        <v>857</v>
      </c>
      <c r="AV119" s="13">
        <f t="shared" si="30"/>
        <v>9</v>
      </c>
      <c r="AW119" s="14" t="e">
        <f t="shared" si="31"/>
        <v>#REF!</v>
      </c>
      <c r="AX119" s="14" t="str">
        <f t="shared" si="32"/>
        <v>AtkExt</v>
      </c>
      <c r="AY119" s="14" t="e">
        <f t="shared" si="33"/>
        <v>#REF!</v>
      </c>
      <c r="AZ119" s="14" t="str">
        <f t="shared" si="34"/>
        <v>DefExt</v>
      </c>
      <c r="BA119" s="14" t="e">
        <f t="shared" si="35"/>
        <v>#REF!</v>
      </c>
      <c r="BB119" s="14" t="str">
        <f t="shared" si="36"/>
        <v/>
      </c>
      <c r="BC119" s="14" t="str">
        <f t="shared" si="37"/>
        <v/>
      </c>
      <c r="BD119" s="14" t="str">
        <f t="shared" si="38"/>
        <v/>
      </c>
      <c r="BE119" s="14" t="str">
        <f t="shared" si="39"/>
        <v/>
      </c>
    </row>
    <row r="120" spans="39:57" ht="16.5" x14ac:dyDescent="0.2">
      <c r="AM120" s="13">
        <v>115</v>
      </c>
      <c r="AN120" s="14">
        <f t="shared" si="40"/>
        <v>8</v>
      </c>
      <c r="AO120" s="29">
        <f t="shared" si="24"/>
        <v>0.748</v>
      </c>
      <c r="AP120" s="14">
        <f t="shared" si="25"/>
        <v>1</v>
      </c>
      <c r="AQ120" s="14">
        <f t="shared" si="26"/>
        <v>2</v>
      </c>
      <c r="AR120" s="14">
        <f t="shared" si="27"/>
        <v>0</v>
      </c>
      <c r="AS120" s="14">
        <f t="shared" si="28"/>
        <v>1606010</v>
      </c>
      <c r="AT120" s="14" t="str">
        <f t="shared" si="29"/>
        <v>神器-2-碎片-5-10级</v>
      </c>
      <c r="AU120" s="13" t="s">
        <v>857</v>
      </c>
      <c r="AV120" s="13">
        <f t="shared" si="30"/>
        <v>10</v>
      </c>
      <c r="AW120" s="14" t="e">
        <f t="shared" si="31"/>
        <v>#REF!</v>
      </c>
      <c r="AX120" s="14" t="str">
        <f t="shared" si="32"/>
        <v>AtkExt</v>
      </c>
      <c r="AY120" s="14" t="e">
        <f t="shared" si="33"/>
        <v>#REF!</v>
      </c>
      <c r="AZ120" s="14" t="str">
        <f t="shared" si="34"/>
        <v>DefExt</v>
      </c>
      <c r="BA120" s="14" t="e">
        <f t="shared" si="35"/>
        <v>#REF!</v>
      </c>
      <c r="BB120" s="14" t="str">
        <f t="shared" si="36"/>
        <v/>
      </c>
      <c r="BC120" s="14" t="str">
        <f t="shared" si="37"/>
        <v/>
      </c>
      <c r="BD120" s="14" t="str">
        <f t="shared" si="38"/>
        <v/>
      </c>
      <c r="BE120" s="14" t="str">
        <f t="shared" si="39"/>
        <v/>
      </c>
    </row>
    <row r="121" spans="39:57" ht="16.5" x14ac:dyDescent="0.2">
      <c r="AM121" s="13">
        <v>116</v>
      </c>
      <c r="AN121" s="14">
        <f t="shared" si="40"/>
        <v>8</v>
      </c>
      <c r="AO121" s="29">
        <f t="shared" si="24"/>
        <v>0.84000000000000008</v>
      </c>
      <c r="AP121" s="14">
        <f t="shared" si="25"/>
        <v>1</v>
      </c>
      <c r="AQ121" s="14">
        <f t="shared" si="26"/>
        <v>2</v>
      </c>
      <c r="AR121" s="14">
        <f t="shared" si="27"/>
        <v>0</v>
      </c>
      <c r="AS121" s="14">
        <f t="shared" si="28"/>
        <v>1606010</v>
      </c>
      <c r="AT121" s="14" t="str">
        <f t="shared" si="29"/>
        <v>神器-2-碎片-5-11级</v>
      </c>
      <c r="AU121" s="13" t="s">
        <v>857</v>
      </c>
      <c r="AV121" s="13">
        <f t="shared" si="30"/>
        <v>11</v>
      </c>
      <c r="AW121" s="14" t="e">
        <f t="shared" si="31"/>
        <v>#REF!</v>
      </c>
      <c r="AX121" s="14" t="str">
        <f t="shared" si="32"/>
        <v>AtkExt</v>
      </c>
      <c r="AY121" s="14" t="e">
        <f t="shared" si="33"/>
        <v>#REF!</v>
      </c>
      <c r="AZ121" s="14" t="str">
        <f t="shared" si="34"/>
        <v>DefExt</v>
      </c>
      <c r="BA121" s="14" t="e">
        <f t="shared" si="35"/>
        <v>#REF!</v>
      </c>
      <c r="BB121" s="14" t="str">
        <f t="shared" si="36"/>
        <v/>
      </c>
      <c r="BC121" s="14" t="str">
        <f t="shared" si="37"/>
        <v/>
      </c>
      <c r="BD121" s="14" t="str">
        <f t="shared" si="38"/>
        <v/>
      </c>
      <c r="BE121" s="14" t="str">
        <f t="shared" si="39"/>
        <v/>
      </c>
    </row>
    <row r="122" spans="39:57" ht="16.5" x14ac:dyDescent="0.2">
      <c r="AM122" s="13">
        <v>117</v>
      </c>
      <c r="AN122" s="14">
        <f t="shared" si="40"/>
        <v>8</v>
      </c>
      <c r="AO122" s="29">
        <f t="shared" si="24"/>
        <v>0.93600000000000017</v>
      </c>
      <c r="AP122" s="14">
        <f t="shared" si="25"/>
        <v>1</v>
      </c>
      <c r="AQ122" s="14">
        <f t="shared" si="26"/>
        <v>2</v>
      </c>
      <c r="AR122" s="14">
        <f t="shared" si="27"/>
        <v>0</v>
      </c>
      <c r="AS122" s="14">
        <f t="shared" si="28"/>
        <v>1606010</v>
      </c>
      <c r="AT122" s="14" t="str">
        <f t="shared" si="29"/>
        <v>神器-2-碎片-5-12级</v>
      </c>
      <c r="AU122" s="13" t="s">
        <v>857</v>
      </c>
      <c r="AV122" s="13">
        <f t="shared" si="30"/>
        <v>12</v>
      </c>
      <c r="AW122" s="14" t="e">
        <f t="shared" si="31"/>
        <v>#REF!</v>
      </c>
      <c r="AX122" s="14" t="str">
        <f t="shared" si="32"/>
        <v>AtkExt</v>
      </c>
      <c r="AY122" s="14" t="e">
        <f t="shared" si="33"/>
        <v>#REF!</v>
      </c>
      <c r="AZ122" s="14" t="str">
        <f t="shared" si="34"/>
        <v>DefExt</v>
      </c>
      <c r="BA122" s="14" t="e">
        <f t="shared" si="35"/>
        <v>#REF!</v>
      </c>
      <c r="BB122" s="14" t="str">
        <f t="shared" si="36"/>
        <v/>
      </c>
      <c r="BC122" s="14" t="str">
        <f t="shared" si="37"/>
        <v/>
      </c>
      <c r="BD122" s="14" t="str">
        <f t="shared" si="38"/>
        <v/>
      </c>
      <c r="BE122" s="14" t="str">
        <f t="shared" si="39"/>
        <v/>
      </c>
    </row>
    <row r="123" spans="39:57" ht="16.5" x14ac:dyDescent="0.2">
      <c r="AM123" s="13">
        <v>118</v>
      </c>
      <c r="AN123" s="14">
        <f t="shared" si="40"/>
        <v>8</v>
      </c>
      <c r="AO123" s="29">
        <f t="shared" si="24"/>
        <v>1.036</v>
      </c>
      <c r="AP123" s="14">
        <f t="shared" si="25"/>
        <v>1</v>
      </c>
      <c r="AQ123" s="14">
        <f t="shared" si="26"/>
        <v>2</v>
      </c>
      <c r="AR123" s="14">
        <f t="shared" si="27"/>
        <v>0</v>
      </c>
      <c r="AS123" s="14">
        <f t="shared" si="28"/>
        <v>1606010</v>
      </c>
      <c r="AT123" s="14" t="str">
        <f t="shared" si="29"/>
        <v>神器-2-碎片-5-13级</v>
      </c>
      <c r="AU123" s="13" t="s">
        <v>857</v>
      </c>
      <c r="AV123" s="13">
        <f t="shared" si="30"/>
        <v>13</v>
      </c>
      <c r="AW123" s="14" t="e">
        <f t="shared" si="31"/>
        <v>#REF!</v>
      </c>
      <c r="AX123" s="14" t="str">
        <f t="shared" si="32"/>
        <v>AtkExt</v>
      </c>
      <c r="AY123" s="14" t="e">
        <f t="shared" si="33"/>
        <v>#REF!</v>
      </c>
      <c r="AZ123" s="14" t="str">
        <f t="shared" si="34"/>
        <v>DefExt</v>
      </c>
      <c r="BA123" s="14" t="e">
        <f t="shared" si="35"/>
        <v>#REF!</v>
      </c>
      <c r="BB123" s="14" t="str">
        <f t="shared" si="36"/>
        <v/>
      </c>
      <c r="BC123" s="14" t="str">
        <f t="shared" si="37"/>
        <v/>
      </c>
      <c r="BD123" s="14" t="str">
        <f t="shared" si="38"/>
        <v/>
      </c>
      <c r="BE123" s="14" t="str">
        <f t="shared" si="39"/>
        <v/>
      </c>
    </row>
    <row r="124" spans="39:57" ht="16.5" x14ac:dyDescent="0.2">
      <c r="AM124" s="13">
        <v>119</v>
      </c>
      <c r="AN124" s="14">
        <f t="shared" si="40"/>
        <v>8</v>
      </c>
      <c r="AO124" s="29">
        <f t="shared" si="24"/>
        <v>1.1400000000000001</v>
      </c>
      <c r="AP124" s="14">
        <f t="shared" si="25"/>
        <v>1</v>
      </c>
      <c r="AQ124" s="14">
        <f t="shared" si="26"/>
        <v>2</v>
      </c>
      <c r="AR124" s="14">
        <f t="shared" si="27"/>
        <v>0</v>
      </c>
      <c r="AS124" s="14">
        <f t="shared" si="28"/>
        <v>1606010</v>
      </c>
      <c r="AT124" s="14" t="str">
        <f t="shared" si="29"/>
        <v>神器-2-碎片-5-14级</v>
      </c>
      <c r="AU124" s="13" t="s">
        <v>857</v>
      </c>
      <c r="AV124" s="13">
        <f t="shared" si="30"/>
        <v>14</v>
      </c>
      <c r="AW124" s="14" t="e">
        <f t="shared" si="31"/>
        <v>#REF!</v>
      </c>
      <c r="AX124" s="14" t="str">
        <f t="shared" si="32"/>
        <v>AtkExt</v>
      </c>
      <c r="AY124" s="14" t="e">
        <f t="shared" si="33"/>
        <v>#REF!</v>
      </c>
      <c r="AZ124" s="14" t="str">
        <f t="shared" si="34"/>
        <v>DefExt</v>
      </c>
      <c r="BA124" s="14" t="e">
        <f t="shared" si="35"/>
        <v>#REF!</v>
      </c>
      <c r="BB124" s="14" t="str">
        <f t="shared" si="36"/>
        <v/>
      </c>
      <c r="BC124" s="14" t="str">
        <f t="shared" si="37"/>
        <v/>
      </c>
      <c r="BD124" s="14" t="str">
        <f t="shared" si="38"/>
        <v/>
      </c>
      <c r="BE124" s="14" t="str">
        <f t="shared" si="39"/>
        <v/>
      </c>
    </row>
    <row r="125" spans="39:57" ht="16.5" x14ac:dyDescent="0.2">
      <c r="AM125" s="13">
        <v>120</v>
      </c>
      <c r="AN125" s="14">
        <f t="shared" si="40"/>
        <v>8</v>
      </c>
      <c r="AO125" s="29">
        <f t="shared" si="24"/>
        <v>1.248</v>
      </c>
      <c r="AP125" s="14">
        <f t="shared" si="25"/>
        <v>1</v>
      </c>
      <c r="AQ125" s="14">
        <f t="shared" si="26"/>
        <v>2</v>
      </c>
      <c r="AR125" s="14">
        <f t="shared" si="27"/>
        <v>0</v>
      </c>
      <c r="AS125" s="14">
        <f t="shared" si="28"/>
        <v>1606010</v>
      </c>
      <c r="AT125" s="14" t="str">
        <f t="shared" si="29"/>
        <v>神器-2-碎片-5-15级</v>
      </c>
      <c r="AU125" s="13" t="s">
        <v>857</v>
      </c>
      <c r="AV125" s="13">
        <f t="shared" si="30"/>
        <v>15</v>
      </c>
      <c r="AW125" s="14" t="e">
        <f t="shared" si="31"/>
        <v>#REF!</v>
      </c>
      <c r="AX125" s="14" t="str">
        <f t="shared" si="32"/>
        <v>AtkExt</v>
      </c>
      <c r="AY125" s="14" t="e">
        <f t="shared" si="33"/>
        <v>#REF!</v>
      </c>
      <c r="AZ125" s="14" t="str">
        <f t="shared" si="34"/>
        <v>DefExt</v>
      </c>
      <c r="BA125" s="14" t="e">
        <f t="shared" si="35"/>
        <v>#REF!</v>
      </c>
      <c r="BB125" s="14" t="str">
        <f t="shared" si="36"/>
        <v/>
      </c>
      <c r="BC125" s="14" t="str">
        <f t="shared" si="37"/>
        <v/>
      </c>
      <c r="BD125" s="14" t="str">
        <f t="shared" si="38"/>
        <v/>
      </c>
      <c r="BE125" s="14" t="str">
        <f t="shared" si="39"/>
        <v/>
      </c>
    </row>
    <row r="126" spans="39:57" ht="16.5" x14ac:dyDescent="0.2">
      <c r="AM126" s="13">
        <v>121</v>
      </c>
      <c r="AN126" s="14">
        <f t="shared" si="40"/>
        <v>9</v>
      </c>
      <c r="AO126" s="29">
        <f t="shared" si="24"/>
        <v>0.1</v>
      </c>
      <c r="AP126" s="14">
        <f t="shared" si="25"/>
        <v>2</v>
      </c>
      <c r="AQ126" s="14">
        <f t="shared" si="26"/>
        <v>3</v>
      </c>
      <c r="AR126" s="14">
        <f t="shared" si="27"/>
        <v>0</v>
      </c>
      <c r="AS126" s="14">
        <f t="shared" si="28"/>
        <v>1606011</v>
      </c>
      <c r="AT126" s="14" t="str">
        <f t="shared" si="29"/>
        <v>神器-3-碎片-1-1级</v>
      </c>
      <c r="AU126" s="13" t="s">
        <v>857</v>
      </c>
      <c r="AV126" s="13">
        <f t="shared" si="30"/>
        <v>1</v>
      </c>
      <c r="AW126" s="14" t="e">
        <f t="shared" si="31"/>
        <v>#REF!</v>
      </c>
      <c r="AX126" s="14" t="str">
        <f t="shared" si="32"/>
        <v>DefExt</v>
      </c>
      <c r="AY126" s="14" t="e">
        <f t="shared" si="33"/>
        <v>#REF!</v>
      </c>
      <c r="AZ126" s="14" t="str">
        <f t="shared" si="34"/>
        <v>HPExt</v>
      </c>
      <c r="BA126" s="14" t="e">
        <f t="shared" si="35"/>
        <v>#REF!</v>
      </c>
      <c r="BB126" s="14" t="str">
        <f t="shared" si="36"/>
        <v/>
      </c>
      <c r="BC126" s="14" t="str">
        <f t="shared" si="37"/>
        <v/>
      </c>
      <c r="BD126" s="14" t="str">
        <f t="shared" si="38"/>
        <v/>
      </c>
      <c r="BE126" s="14" t="str">
        <f t="shared" si="39"/>
        <v/>
      </c>
    </row>
    <row r="127" spans="39:57" ht="16.5" x14ac:dyDescent="0.2">
      <c r="AM127" s="13">
        <v>122</v>
      </c>
      <c r="AN127" s="14">
        <f t="shared" si="40"/>
        <v>9</v>
      </c>
      <c r="AO127" s="29">
        <f t="shared" si="24"/>
        <v>0.15600000000000003</v>
      </c>
      <c r="AP127" s="14">
        <f t="shared" si="25"/>
        <v>2</v>
      </c>
      <c r="AQ127" s="14">
        <f t="shared" si="26"/>
        <v>3</v>
      </c>
      <c r="AR127" s="14">
        <f t="shared" si="27"/>
        <v>0</v>
      </c>
      <c r="AS127" s="14">
        <f t="shared" si="28"/>
        <v>1606011</v>
      </c>
      <c r="AT127" s="14" t="str">
        <f t="shared" si="29"/>
        <v>神器-3-碎片-1-2级</v>
      </c>
      <c r="AU127" s="13" t="s">
        <v>857</v>
      </c>
      <c r="AV127" s="13">
        <f t="shared" si="30"/>
        <v>2</v>
      </c>
      <c r="AW127" s="14" t="e">
        <f t="shared" si="31"/>
        <v>#REF!</v>
      </c>
      <c r="AX127" s="14" t="str">
        <f t="shared" si="32"/>
        <v>DefExt</v>
      </c>
      <c r="AY127" s="14" t="e">
        <f t="shared" si="33"/>
        <v>#REF!</v>
      </c>
      <c r="AZ127" s="14" t="str">
        <f t="shared" si="34"/>
        <v>HPExt</v>
      </c>
      <c r="BA127" s="14" t="e">
        <f t="shared" si="35"/>
        <v>#REF!</v>
      </c>
      <c r="BB127" s="14" t="str">
        <f t="shared" si="36"/>
        <v/>
      </c>
      <c r="BC127" s="14" t="str">
        <f t="shared" si="37"/>
        <v/>
      </c>
      <c r="BD127" s="14" t="str">
        <f t="shared" si="38"/>
        <v/>
      </c>
      <c r="BE127" s="14" t="str">
        <f t="shared" si="39"/>
        <v/>
      </c>
    </row>
    <row r="128" spans="39:57" ht="16.5" x14ac:dyDescent="0.2">
      <c r="AM128" s="13">
        <v>123</v>
      </c>
      <c r="AN128" s="14">
        <f t="shared" si="40"/>
        <v>9</v>
      </c>
      <c r="AO128" s="29">
        <f t="shared" si="24"/>
        <v>0.21600000000000003</v>
      </c>
      <c r="AP128" s="14">
        <f t="shared" si="25"/>
        <v>2</v>
      </c>
      <c r="AQ128" s="14">
        <f t="shared" si="26"/>
        <v>3</v>
      </c>
      <c r="AR128" s="14">
        <f t="shared" si="27"/>
        <v>0</v>
      </c>
      <c r="AS128" s="14">
        <f t="shared" si="28"/>
        <v>1606011</v>
      </c>
      <c r="AT128" s="14" t="str">
        <f t="shared" si="29"/>
        <v>神器-3-碎片-1-3级</v>
      </c>
      <c r="AU128" s="13" t="s">
        <v>857</v>
      </c>
      <c r="AV128" s="13">
        <f t="shared" si="30"/>
        <v>3</v>
      </c>
      <c r="AW128" s="14" t="e">
        <f t="shared" si="31"/>
        <v>#REF!</v>
      </c>
      <c r="AX128" s="14" t="str">
        <f t="shared" si="32"/>
        <v>DefExt</v>
      </c>
      <c r="AY128" s="14" t="e">
        <f t="shared" si="33"/>
        <v>#REF!</v>
      </c>
      <c r="AZ128" s="14" t="str">
        <f t="shared" si="34"/>
        <v>HPExt</v>
      </c>
      <c r="BA128" s="14" t="e">
        <f t="shared" si="35"/>
        <v>#REF!</v>
      </c>
      <c r="BB128" s="14" t="str">
        <f t="shared" si="36"/>
        <v/>
      </c>
      <c r="BC128" s="14" t="str">
        <f t="shared" si="37"/>
        <v/>
      </c>
      <c r="BD128" s="14" t="str">
        <f t="shared" si="38"/>
        <v/>
      </c>
      <c r="BE128" s="14" t="str">
        <f t="shared" si="39"/>
        <v/>
      </c>
    </row>
    <row r="129" spans="39:57" ht="16.5" x14ac:dyDescent="0.2">
      <c r="AM129" s="13">
        <v>124</v>
      </c>
      <c r="AN129" s="14">
        <f t="shared" si="40"/>
        <v>9</v>
      </c>
      <c r="AO129" s="29">
        <f t="shared" si="24"/>
        <v>0.28000000000000003</v>
      </c>
      <c r="AP129" s="14">
        <f t="shared" si="25"/>
        <v>2</v>
      </c>
      <c r="AQ129" s="14">
        <f t="shared" si="26"/>
        <v>3</v>
      </c>
      <c r="AR129" s="14">
        <f t="shared" si="27"/>
        <v>0</v>
      </c>
      <c r="AS129" s="14">
        <f t="shared" si="28"/>
        <v>1606011</v>
      </c>
      <c r="AT129" s="14" t="str">
        <f t="shared" si="29"/>
        <v>神器-3-碎片-1-4级</v>
      </c>
      <c r="AU129" s="13" t="s">
        <v>857</v>
      </c>
      <c r="AV129" s="13">
        <f t="shared" si="30"/>
        <v>4</v>
      </c>
      <c r="AW129" s="14" t="e">
        <f t="shared" si="31"/>
        <v>#REF!</v>
      </c>
      <c r="AX129" s="14" t="str">
        <f t="shared" si="32"/>
        <v>DefExt</v>
      </c>
      <c r="AY129" s="14" t="e">
        <f t="shared" si="33"/>
        <v>#REF!</v>
      </c>
      <c r="AZ129" s="14" t="str">
        <f t="shared" si="34"/>
        <v>HPExt</v>
      </c>
      <c r="BA129" s="14" t="e">
        <f t="shared" si="35"/>
        <v>#REF!</v>
      </c>
      <c r="BB129" s="14" t="str">
        <f t="shared" si="36"/>
        <v/>
      </c>
      <c r="BC129" s="14" t="str">
        <f t="shared" si="37"/>
        <v/>
      </c>
      <c r="BD129" s="14" t="str">
        <f t="shared" si="38"/>
        <v/>
      </c>
      <c r="BE129" s="14" t="str">
        <f t="shared" si="39"/>
        <v/>
      </c>
    </row>
    <row r="130" spans="39:57" ht="16.5" x14ac:dyDescent="0.2">
      <c r="AM130" s="13">
        <v>125</v>
      </c>
      <c r="AN130" s="14">
        <f t="shared" si="40"/>
        <v>9</v>
      </c>
      <c r="AO130" s="29">
        <f t="shared" si="24"/>
        <v>0.34799999999999998</v>
      </c>
      <c r="AP130" s="14">
        <f t="shared" si="25"/>
        <v>2</v>
      </c>
      <c r="AQ130" s="14">
        <f t="shared" si="26"/>
        <v>3</v>
      </c>
      <c r="AR130" s="14">
        <f t="shared" si="27"/>
        <v>0</v>
      </c>
      <c r="AS130" s="14">
        <f t="shared" si="28"/>
        <v>1606011</v>
      </c>
      <c r="AT130" s="14" t="str">
        <f t="shared" si="29"/>
        <v>神器-3-碎片-1-5级</v>
      </c>
      <c r="AU130" s="13" t="s">
        <v>857</v>
      </c>
      <c r="AV130" s="13">
        <f t="shared" si="30"/>
        <v>5</v>
      </c>
      <c r="AW130" s="14" t="e">
        <f t="shared" si="31"/>
        <v>#REF!</v>
      </c>
      <c r="AX130" s="14" t="str">
        <f t="shared" si="32"/>
        <v>DefExt</v>
      </c>
      <c r="AY130" s="14" t="e">
        <f t="shared" si="33"/>
        <v>#REF!</v>
      </c>
      <c r="AZ130" s="14" t="str">
        <f t="shared" si="34"/>
        <v>HPExt</v>
      </c>
      <c r="BA130" s="14" t="e">
        <f t="shared" si="35"/>
        <v>#REF!</v>
      </c>
      <c r="BB130" s="14" t="str">
        <f t="shared" si="36"/>
        <v/>
      </c>
      <c r="BC130" s="14" t="str">
        <f t="shared" si="37"/>
        <v/>
      </c>
      <c r="BD130" s="14" t="str">
        <f t="shared" si="38"/>
        <v/>
      </c>
      <c r="BE130" s="14" t="str">
        <f t="shared" si="39"/>
        <v/>
      </c>
    </row>
    <row r="131" spans="39:57" ht="16.5" x14ac:dyDescent="0.2">
      <c r="AM131" s="13">
        <v>126</v>
      </c>
      <c r="AN131" s="14">
        <f t="shared" si="40"/>
        <v>9</v>
      </c>
      <c r="AO131" s="29">
        <f t="shared" si="24"/>
        <v>0.42000000000000004</v>
      </c>
      <c r="AP131" s="14">
        <f t="shared" si="25"/>
        <v>2</v>
      </c>
      <c r="AQ131" s="14">
        <f t="shared" si="26"/>
        <v>3</v>
      </c>
      <c r="AR131" s="14">
        <f t="shared" si="27"/>
        <v>0</v>
      </c>
      <c r="AS131" s="14">
        <f t="shared" si="28"/>
        <v>1606011</v>
      </c>
      <c r="AT131" s="14" t="str">
        <f t="shared" si="29"/>
        <v>神器-3-碎片-1-6级</v>
      </c>
      <c r="AU131" s="13" t="s">
        <v>857</v>
      </c>
      <c r="AV131" s="13">
        <f t="shared" si="30"/>
        <v>6</v>
      </c>
      <c r="AW131" s="14" t="e">
        <f t="shared" si="31"/>
        <v>#REF!</v>
      </c>
      <c r="AX131" s="14" t="str">
        <f t="shared" si="32"/>
        <v>DefExt</v>
      </c>
      <c r="AY131" s="14" t="e">
        <f t="shared" si="33"/>
        <v>#REF!</v>
      </c>
      <c r="AZ131" s="14" t="str">
        <f t="shared" si="34"/>
        <v>HPExt</v>
      </c>
      <c r="BA131" s="14" t="e">
        <f t="shared" si="35"/>
        <v>#REF!</v>
      </c>
      <c r="BB131" s="14" t="str">
        <f t="shared" si="36"/>
        <v/>
      </c>
      <c r="BC131" s="14" t="str">
        <f t="shared" si="37"/>
        <v/>
      </c>
      <c r="BD131" s="14" t="str">
        <f t="shared" si="38"/>
        <v/>
      </c>
      <c r="BE131" s="14" t="str">
        <f t="shared" si="39"/>
        <v/>
      </c>
    </row>
    <row r="132" spans="39:57" ht="16.5" x14ac:dyDescent="0.2">
      <c r="AM132" s="13">
        <v>127</v>
      </c>
      <c r="AN132" s="14">
        <f t="shared" si="40"/>
        <v>9</v>
      </c>
      <c r="AO132" s="29">
        <f t="shared" si="24"/>
        <v>0.496</v>
      </c>
      <c r="AP132" s="14">
        <f t="shared" si="25"/>
        <v>2</v>
      </c>
      <c r="AQ132" s="14">
        <f t="shared" si="26"/>
        <v>3</v>
      </c>
      <c r="AR132" s="14">
        <f t="shared" si="27"/>
        <v>0</v>
      </c>
      <c r="AS132" s="14">
        <f t="shared" si="28"/>
        <v>1606011</v>
      </c>
      <c r="AT132" s="14" t="str">
        <f t="shared" si="29"/>
        <v>神器-3-碎片-1-7级</v>
      </c>
      <c r="AU132" s="13" t="s">
        <v>857</v>
      </c>
      <c r="AV132" s="13">
        <f t="shared" si="30"/>
        <v>7</v>
      </c>
      <c r="AW132" s="14" t="e">
        <f t="shared" si="31"/>
        <v>#REF!</v>
      </c>
      <c r="AX132" s="14" t="str">
        <f t="shared" si="32"/>
        <v>DefExt</v>
      </c>
      <c r="AY132" s="14" t="e">
        <f t="shared" si="33"/>
        <v>#REF!</v>
      </c>
      <c r="AZ132" s="14" t="str">
        <f t="shared" si="34"/>
        <v>HPExt</v>
      </c>
      <c r="BA132" s="14" t="e">
        <f t="shared" si="35"/>
        <v>#REF!</v>
      </c>
      <c r="BB132" s="14" t="str">
        <f t="shared" si="36"/>
        <v/>
      </c>
      <c r="BC132" s="14" t="str">
        <f t="shared" si="37"/>
        <v/>
      </c>
      <c r="BD132" s="14" t="str">
        <f t="shared" si="38"/>
        <v/>
      </c>
      <c r="BE132" s="14" t="str">
        <f t="shared" si="39"/>
        <v/>
      </c>
    </row>
    <row r="133" spans="39:57" ht="16.5" x14ac:dyDescent="0.2">
      <c r="AM133" s="13">
        <v>128</v>
      </c>
      <c r="AN133" s="14">
        <f t="shared" si="40"/>
        <v>9</v>
      </c>
      <c r="AO133" s="29">
        <f t="shared" si="24"/>
        <v>0.57600000000000007</v>
      </c>
      <c r="AP133" s="14">
        <f t="shared" si="25"/>
        <v>2</v>
      </c>
      <c r="AQ133" s="14">
        <f t="shared" si="26"/>
        <v>3</v>
      </c>
      <c r="AR133" s="14">
        <f t="shared" si="27"/>
        <v>0</v>
      </c>
      <c r="AS133" s="14">
        <f t="shared" si="28"/>
        <v>1606011</v>
      </c>
      <c r="AT133" s="14" t="str">
        <f t="shared" si="29"/>
        <v>神器-3-碎片-1-8级</v>
      </c>
      <c r="AU133" s="13" t="s">
        <v>857</v>
      </c>
      <c r="AV133" s="13">
        <f t="shared" si="30"/>
        <v>8</v>
      </c>
      <c r="AW133" s="14" t="e">
        <f t="shared" si="31"/>
        <v>#REF!</v>
      </c>
      <c r="AX133" s="14" t="str">
        <f t="shared" si="32"/>
        <v>DefExt</v>
      </c>
      <c r="AY133" s="14" t="e">
        <f t="shared" si="33"/>
        <v>#REF!</v>
      </c>
      <c r="AZ133" s="14" t="str">
        <f t="shared" si="34"/>
        <v>HPExt</v>
      </c>
      <c r="BA133" s="14" t="e">
        <f t="shared" si="35"/>
        <v>#REF!</v>
      </c>
      <c r="BB133" s="14" t="str">
        <f t="shared" si="36"/>
        <v/>
      </c>
      <c r="BC133" s="14" t="str">
        <f t="shared" si="37"/>
        <v/>
      </c>
      <c r="BD133" s="14" t="str">
        <f t="shared" si="38"/>
        <v/>
      </c>
      <c r="BE133" s="14" t="str">
        <f t="shared" si="39"/>
        <v/>
      </c>
    </row>
    <row r="134" spans="39:57" ht="16.5" x14ac:dyDescent="0.2">
      <c r="AM134" s="13">
        <v>129</v>
      </c>
      <c r="AN134" s="14">
        <f t="shared" si="40"/>
        <v>9</v>
      </c>
      <c r="AO134" s="29">
        <f t="shared" ref="AO134:AO197" si="41">4.8%+AV134*5%+AV134*AV134*0.2%</f>
        <v>0.66</v>
      </c>
      <c r="AP134" s="14">
        <f t="shared" ref="AP134:AP197" si="42">INDEX(AD$7:AD$48,$AN134)</f>
        <v>2</v>
      </c>
      <c r="AQ134" s="14">
        <f t="shared" ref="AQ134:AQ197" si="43">INDEX(AE$7:AE$48,$AN134)</f>
        <v>3</v>
      </c>
      <c r="AR134" s="14">
        <f t="shared" ref="AR134:AR197" si="44">INDEX(AF$7:AF$48,$AN134)</f>
        <v>0</v>
      </c>
      <c r="AS134" s="14">
        <f t="shared" ref="AS134:AS197" si="45">INDEX($W$7:$W$48,AN134)</f>
        <v>1606011</v>
      </c>
      <c r="AT134" s="14" t="str">
        <f t="shared" ref="AT134:AT197" si="46">"神器-"&amp;INDEX($S$7:$S$48,AN134)&amp;"-碎片-"&amp;INDEX($T$7:$T$48,AN134)&amp;"-"&amp;AV134&amp;"级"</f>
        <v>神器-3-碎片-1-9级</v>
      </c>
      <c r="AU134" s="13" t="s">
        <v>857</v>
      </c>
      <c r="AV134" s="13">
        <f t="shared" ref="AV134:AV197" si="47">AM134-INDEX($AI$6:$AI$48,AN134)</f>
        <v>9</v>
      </c>
      <c r="AW134" s="14" t="e">
        <f t="shared" ref="AW134:AW197" si="48">AY134*INDEX($AP$2:$AR$2,AP134)+IF(AQ134&gt;0,BA134*INDEX($AP$2:$AR$2,AQ134),0)+IF(AR134&gt;0,BC134*INDEX($AP$2:$AR$2,AR134),0)+IF(BD134="Speed",BE134*100,0)</f>
        <v>#REF!</v>
      </c>
      <c r="AX134" s="14" t="str">
        <f t="shared" ref="AX134:AX197" si="49">INDEX($AP$3:$AR$3,AP134)</f>
        <v>DefExt</v>
      </c>
      <c r="AY134" s="14" t="e">
        <f t="shared" ref="AY134:AY197" si="50">ROUND(INDEX($X$7:$Z$48,AN134,AP134)*AO134,0)</f>
        <v>#REF!</v>
      </c>
      <c r="AZ134" s="14" t="str">
        <f t="shared" ref="AZ134:AZ197" si="51">IF(AQ134&gt;0,INDEX($AP$3:$AR$3,AQ134),"")</f>
        <v>HPExt</v>
      </c>
      <c r="BA134" s="14" t="e">
        <f t="shared" ref="BA134:BA197" si="52">IF(AQ134&gt;0,ROUND(INDEX($X$7:$Z$48,AN134,AQ134)*AO134,0),"")</f>
        <v>#REF!</v>
      </c>
      <c r="BB134" s="14" t="str">
        <f t="shared" ref="BB134:BB197" si="53">IF(AR134&gt;0,INDEX($AP$3:$AR$3,AR134),"")</f>
        <v/>
      </c>
      <c r="BC134" s="14" t="str">
        <f t="shared" ref="BC134:BC197" si="54">IF(AR134&gt;0,ROUND(INDEX($X$7:$Z$48,AN134,AR134)*AO134,0),"")</f>
        <v/>
      </c>
      <c r="BD134" s="14" t="str">
        <f t="shared" ref="BD134:BD197" si="55">IF(INDEX($AG$7:$AG$48,AN134)&gt;0,"Speed","")</f>
        <v/>
      </c>
      <c r="BE134" s="14" t="str">
        <f t="shared" ref="BE134:BE197" si="56">IF(INDEX($AG$7:$AG$48,AN134)&gt;0,INDEX($AG$7:$AG$48,AN134)*AV134,"")</f>
        <v/>
      </c>
    </row>
    <row r="135" spans="39:57" ht="16.5" x14ac:dyDescent="0.2">
      <c r="AM135" s="13">
        <v>130</v>
      </c>
      <c r="AN135" s="14">
        <f t="shared" ref="AN135:AN198" si="57">MATCH(AM135-1,$AI$6:$AI$48,1)</f>
        <v>9</v>
      </c>
      <c r="AO135" s="29">
        <f t="shared" si="41"/>
        <v>0.748</v>
      </c>
      <c r="AP135" s="14">
        <f t="shared" si="42"/>
        <v>2</v>
      </c>
      <c r="AQ135" s="14">
        <f t="shared" si="43"/>
        <v>3</v>
      </c>
      <c r="AR135" s="14">
        <f t="shared" si="44"/>
        <v>0</v>
      </c>
      <c r="AS135" s="14">
        <f t="shared" si="45"/>
        <v>1606011</v>
      </c>
      <c r="AT135" s="14" t="str">
        <f t="shared" si="46"/>
        <v>神器-3-碎片-1-10级</v>
      </c>
      <c r="AU135" s="13" t="s">
        <v>857</v>
      </c>
      <c r="AV135" s="13">
        <f t="shared" si="47"/>
        <v>10</v>
      </c>
      <c r="AW135" s="14" t="e">
        <f t="shared" si="48"/>
        <v>#REF!</v>
      </c>
      <c r="AX135" s="14" t="str">
        <f t="shared" si="49"/>
        <v>DefExt</v>
      </c>
      <c r="AY135" s="14" t="e">
        <f t="shared" si="50"/>
        <v>#REF!</v>
      </c>
      <c r="AZ135" s="14" t="str">
        <f t="shared" si="51"/>
        <v>HPExt</v>
      </c>
      <c r="BA135" s="14" t="e">
        <f t="shared" si="52"/>
        <v>#REF!</v>
      </c>
      <c r="BB135" s="14" t="str">
        <f t="shared" si="53"/>
        <v/>
      </c>
      <c r="BC135" s="14" t="str">
        <f t="shared" si="54"/>
        <v/>
      </c>
      <c r="BD135" s="14" t="str">
        <f t="shared" si="55"/>
        <v/>
      </c>
      <c r="BE135" s="14" t="str">
        <f t="shared" si="56"/>
        <v/>
      </c>
    </row>
    <row r="136" spans="39:57" ht="16.5" x14ac:dyDescent="0.2">
      <c r="AM136" s="13">
        <v>131</v>
      </c>
      <c r="AN136" s="14">
        <f t="shared" si="57"/>
        <v>9</v>
      </c>
      <c r="AO136" s="29">
        <f t="shared" si="41"/>
        <v>0.84000000000000008</v>
      </c>
      <c r="AP136" s="14">
        <f t="shared" si="42"/>
        <v>2</v>
      </c>
      <c r="AQ136" s="14">
        <f t="shared" si="43"/>
        <v>3</v>
      </c>
      <c r="AR136" s="14">
        <f t="shared" si="44"/>
        <v>0</v>
      </c>
      <c r="AS136" s="14">
        <f t="shared" si="45"/>
        <v>1606011</v>
      </c>
      <c r="AT136" s="14" t="str">
        <f t="shared" si="46"/>
        <v>神器-3-碎片-1-11级</v>
      </c>
      <c r="AU136" s="13" t="s">
        <v>857</v>
      </c>
      <c r="AV136" s="13">
        <f t="shared" si="47"/>
        <v>11</v>
      </c>
      <c r="AW136" s="14" t="e">
        <f t="shared" si="48"/>
        <v>#REF!</v>
      </c>
      <c r="AX136" s="14" t="str">
        <f t="shared" si="49"/>
        <v>DefExt</v>
      </c>
      <c r="AY136" s="14" t="e">
        <f t="shared" si="50"/>
        <v>#REF!</v>
      </c>
      <c r="AZ136" s="14" t="str">
        <f t="shared" si="51"/>
        <v>HPExt</v>
      </c>
      <c r="BA136" s="14" t="e">
        <f t="shared" si="52"/>
        <v>#REF!</v>
      </c>
      <c r="BB136" s="14" t="str">
        <f t="shared" si="53"/>
        <v/>
      </c>
      <c r="BC136" s="14" t="str">
        <f t="shared" si="54"/>
        <v/>
      </c>
      <c r="BD136" s="14" t="str">
        <f t="shared" si="55"/>
        <v/>
      </c>
      <c r="BE136" s="14" t="str">
        <f t="shared" si="56"/>
        <v/>
      </c>
    </row>
    <row r="137" spans="39:57" ht="16.5" x14ac:dyDescent="0.2">
      <c r="AM137" s="13">
        <v>132</v>
      </c>
      <c r="AN137" s="14">
        <f t="shared" si="57"/>
        <v>9</v>
      </c>
      <c r="AO137" s="29">
        <f t="shared" si="41"/>
        <v>0.93600000000000017</v>
      </c>
      <c r="AP137" s="14">
        <f t="shared" si="42"/>
        <v>2</v>
      </c>
      <c r="AQ137" s="14">
        <f t="shared" si="43"/>
        <v>3</v>
      </c>
      <c r="AR137" s="14">
        <f t="shared" si="44"/>
        <v>0</v>
      </c>
      <c r="AS137" s="14">
        <f t="shared" si="45"/>
        <v>1606011</v>
      </c>
      <c r="AT137" s="14" t="str">
        <f t="shared" si="46"/>
        <v>神器-3-碎片-1-12级</v>
      </c>
      <c r="AU137" s="13" t="s">
        <v>857</v>
      </c>
      <c r="AV137" s="13">
        <f t="shared" si="47"/>
        <v>12</v>
      </c>
      <c r="AW137" s="14" t="e">
        <f t="shared" si="48"/>
        <v>#REF!</v>
      </c>
      <c r="AX137" s="14" t="str">
        <f t="shared" si="49"/>
        <v>DefExt</v>
      </c>
      <c r="AY137" s="14" t="e">
        <f t="shared" si="50"/>
        <v>#REF!</v>
      </c>
      <c r="AZ137" s="14" t="str">
        <f t="shared" si="51"/>
        <v>HPExt</v>
      </c>
      <c r="BA137" s="14" t="e">
        <f t="shared" si="52"/>
        <v>#REF!</v>
      </c>
      <c r="BB137" s="14" t="str">
        <f t="shared" si="53"/>
        <v/>
      </c>
      <c r="BC137" s="14" t="str">
        <f t="shared" si="54"/>
        <v/>
      </c>
      <c r="BD137" s="14" t="str">
        <f t="shared" si="55"/>
        <v/>
      </c>
      <c r="BE137" s="14" t="str">
        <f t="shared" si="56"/>
        <v/>
      </c>
    </row>
    <row r="138" spans="39:57" ht="16.5" x14ac:dyDescent="0.2">
      <c r="AM138" s="13">
        <v>133</v>
      </c>
      <c r="AN138" s="14">
        <f t="shared" si="57"/>
        <v>9</v>
      </c>
      <c r="AO138" s="29">
        <f t="shared" si="41"/>
        <v>1.036</v>
      </c>
      <c r="AP138" s="14">
        <f t="shared" si="42"/>
        <v>2</v>
      </c>
      <c r="AQ138" s="14">
        <f t="shared" si="43"/>
        <v>3</v>
      </c>
      <c r="AR138" s="14">
        <f t="shared" si="44"/>
        <v>0</v>
      </c>
      <c r="AS138" s="14">
        <f t="shared" si="45"/>
        <v>1606011</v>
      </c>
      <c r="AT138" s="14" t="str">
        <f t="shared" si="46"/>
        <v>神器-3-碎片-1-13级</v>
      </c>
      <c r="AU138" s="13" t="s">
        <v>857</v>
      </c>
      <c r="AV138" s="13">
        <f t="shared" si="47"/>
        <v>13</v>
      </c>
      <c r="AW138" s="14" t="e">
        <f t="shared" si="48"/>
        <v>#REF!</v>
      </c>
      <c r="AX138" s="14" t="str">
        <f t="shared" si="49"/>
        <v>DefExt</v>
      </c>
      <c r="AY138" s="14" t="e">
        <f t="shared" si="50"/>
        <v>#REF!</v>
      </c>
      <c r="AZ138" s="14" t="str">
        <f t="shared" si="51"/>
        <v>HPExt</v>
      </c>
      <c r="BA138" s="14" t="e">
        <f t="shared" si="52"/>
        <v>#REF!</v>
      </c>
      <c r="BB138" s="14" t="str">
        <f t="shared" si="53"/>
        <v/>
      </c>
      <c r="BC138" s="14" t="str">
        <f t="shared" si="54"/>
        <v/>
      </c>
      <c r="BD138" s="14" t="str">
        <f t="shared" si="55"/>
        <v/>
      </c>
      <c r="BE138" s="14" t="str">
        <f t="shared" si="56"/>
        <v/>
      </c>
    </row>
    <row r="139" spans="39:57" ht="16.5" x14ac:dyDescent="0.2">
      <c r="AM139" s="13">
        <v>134</v>
      </c>
      <c r="AN139" s="14">
        <f t="shared" si="57"/>
        <v>9</v>
      </c>
      <c r="AO139" s="29">
        <f t="shared" si="41"/>
        <v>1.1400000000000001</v>
      </c>
      <c r="AP139" s="14">
        <f t="shared" si="42"/>
        <v>2</v>
      </c>
      <c r="AQ139" s="14">
        <f t="shared" si="43"/>
        <v>3</v>
      </c>
      <c r="AR139" s="14">
        <f t="shared" si="44"/>
        <v>0</v>
      </c>
      <c r="AS139" s="14">
        <f t="shared" si="45"/>
        <v>1606011</v>
      </c>
      <c r="AT139" s="14" t="str">
        <f t="shared" si="46"/>
        <v>神器-3-碎片-1-14级</v>
      </c>
      <c r="AU139" s="13" t="s">
        <v>857</v>
      </c>
      <c r="AV139" s="13">
        <f t="shared" si="47"/>
        <v>14</v>
      </c>
      <c r="AW139" s="14" t="e">
        <f t="shared" si="48"/>
        <v>#REF!</v>
      </c>
      <c r="AX139" s="14" t="str">
        <f t="shared" si="49"/>
        <v>DefExt</v>
      </c>
      <c r="AY139" s="14" t="e">
        <f t="shared" si="50"/>
        <v>#REF!</v>
      </c>
      <c r="AZ139" s="14" t="str">
        <f t="shared" si="51"/>
        <v>HPExt</v>
      </c>
      <c r="BA139" s="14" t="e">
        <f t="shared" si="52"/>
        <v>#REF!</v>
      </c>
      <c r="BB139" s="14" t="str">
        <f t="shared" si="53"/>
        <v/>
      </c>
      <c r="BC139" s="14" t="str">
        <f t="shared" si="54"/>
        <v/>
      </c>
      <c r="BD139" s="14" t="str">
        <f t="shared" si="55"/>
        <v/>
      </c>
      <c r="BE139" s="14" t="str">
        <f t="shared" si="56"/>
        <v/>
      </c>
    </row>
    <row r="140" spans="39:57" ht="16.5" x14ac:dyDescent="0.2">
      <c r="AM140" s="13">
        <v>135</v>
      </c>
      <c r="AN140" s="14">
        <f t="shared" si="57"/>
        <v>9</v>
      </c>
      <c r="AO140" s="29">
        <f t="shared" si="41"/>
        <v>1.248</v>
      </c>
      <c r="AP140" s="14">
        <f t="shared" si="42"/>
        <v>2</v>
      </c>
      <c r="AQ140" s="14">
        <f t="shared" si="43"/>
        <v>3</v>
      </c>
      <c r="AR140" s="14">
        <f t="shared" si="44"/>
        <v>0</v>
      </c>
      <c r="AS140" s="14">
        <f t="shared" si="45"/>
        <v>1606011</v>
      </c>
      <c r="AT140" s="14" t="str">
        <f t="shared" si="46"/>
        <v>神器-3-碎片-1-15级</v>
      </c>
      <c r="AU140" s="13" t="s">
        <v>857</v>
      </c>
      <c r="AV140" s="13">
        <f t="shared" si="47"/>
        <v>15</v>
      </c>
      <c r="AW140" s="14" t="e">
        <f t="shared" si="48"/>
        <v>#REF!</v>
      </c>
      <c r="AX140" s="14" t="str">
        <f t="shared" si="49"/>
        <v>DefExt</v>
      </c>
      <c r="AY140" s="14" t="e">
        <f t="shared" si="50"/>
        <v>#REF!</v>
      </c>
      <c r="AZ140" s="14" t="str">
        <f t="shared" si="51"/>
        <v>HPExt</v>
      </c>
      <c r="BA140" s="14" t="e">
        <f t="shared" si="52"/>
        <v>#REF!</v>
      </c>
      <c r="BB140" s="14" t="str">
        <f t="shared" si="53"/>
        <v/>
      </c>
      <c r="BC140" s="14" t="str">
        <f t="shared" si="54"/>
        <v/>
      </c>
      <c r="BD140" s="14" t="str">
        <f t="shared" si="55"/>
        <v/>
      </c>
      <c r="BE140" s="14" t="str">
        <f t="shared" si="56"/>
        <v/>
      </c>
    </row>
    <row r="141" spans="39:57" ht="16.5" x14ac:dyDescent="0.2">
      <c r="AM141" s="13">
        <v>136</v>
      </c>
      <c r="AN141" s="14">
        <f t="shared" si="57"/>
        <v>9</v>
      </c>
      <c r="AO141" s="29">
        <f t="shared" si="41"/>
        <v>1.36</v>
      </c>
      <c r="AP141" s="14">
        <f t="shared" si="42"/>
        <v>2</v>
      </c>
      <c r="AQ141" s="14">
        <f t="shared" si="43"/>
        <v>3</v>
      </c>
      <c r="AR141" s="14">
        <f t="shared" si="44"/>
        <v>0</v>
      </c>
      <c r="AS141" s="14">
        <f t="shared" si="45"/>
        <v>1606011</v>
      </c>
      <c r="AT141" s="14" t="str">
        <f t="shared" si="46"/>
        <v>神器-3-碎片-1-16级</v>
      </c>
      <c r="AU141" s="13" t="s">
        <v>857</v>
      </c>
      <c r="AV141" s="13">
        <f t="shared" si="47"/>
        <v>16</v>
      </c>
      <c r="AW141" s="14" t="e">
        <f t="shared" si="48"/>
        <v>#REF!</v>
      </c>
      <c r="AX141" s="14" t="str">
        <f t="shared" si="49"/>
        <v>DefExt</v>
      </c>
      <c r="AY141" s="14" t="e">
        <f t="shared" si="50"/>
        <v>#REF!</v>
      </c>
      <c r="AZ141" s="14" t="str">
        <f t="shared" si="51"/>
        <v>HPExt</v>
      </c>
      <c r="BA141" s="14" t="e">
        <f t="shared" si="52"/>
        <v>#REF!</v>
      </c>
      <c r="BB141" s="14" t="str">
        <f t="shared" si="53"/>
        <v/>
      </c>
      <c r="BC141" s="14" t="str">
        <f t="shared" si="54"/>
        <v/>
      </c>
      <c r="BD141" s="14" t="str">
        <f t="shared" si="55"/>
        <v/>
      </c>
      <c r="BE141" s="14" t="str">
        <f t="shared" si="56"/>
        <v/>
      </c>
    </row>
    <row r="142" spans="39:57" ht="16.5" x14ac:dyDescent="0.2">
      <c r="AM142" s="13">
        <v>137</v>
      </c>
      <c r="AN142" s="14">
        <f t="shared" si="57"/>
        <v>9</v>
      </c>
      <c r="AO142" s="29">
        <f t="shared" si="41"/>
        <v>1.476</v>
      </c>
      <c r="AP142" s="14">
        <f t="shared" si="42"/>
        <v>2</v>
      </c>
      <c r="AQ142" s="14">
        <f t="shared" si="43"/>
        <v>3</v>
      </c>
      <c r="AR142" s="14">
        <f t="shared" si="44"/>
        <v>0</v>
      </c>
      <c r="AS142" s="14">
        <f t="shared" si="45"/>
        <v>1606011</v>
      </c>
      <c r="AT142" s="14" t="str">
        <f t="shared" si="46"/>
        <v>神器-3-碎片-1-17级</v>
      </c>
      <c r="AU142" s="13" t="s">
        <v>857</v>
      </c>
      <c r="AV142" s="13">
        <f t="shared" si="47"/>
        <v>17</v>
      </c>
      <c r="AW142" s="14" t="e">
        <f t="shared" si="48"/>
        <v>#REF!</v>
      </c>
      <c r="AX142" s="14" t="str">
        <f t="shared" si="49"/>
        <v>DefExt</v>
      </c>
      <c r="AY142" s="14" t="e">
        <f t="shared" si="50"/>
        <v>#REF!</v>
      </c>
      <c r="AZ142" s="14" t="str">
        <f t="shared" si="51"/>
        <v>HPExt</v>
      </c>
      <c r="BA142" s="14" t="e">
        <f t="shared" si="52"/>
        <v>#REF!</v>
      </c>
      <c r="BB142" s="14" t="str">
        <f t="shared" si="53"/>
        <v/>
      </c>
      <c r="BC142" s="14" t="str">
        <f t="shared" si="54"/>
        <v/>
      </c>
      <c r="BD142" s="14" t="str">
        <f t="shared" si="55"/>
        <v/>
      </c>
      <c r="BE142" s="14" t="str">
        <f t="shared" si="56"/>
        <v/>
      </c>
    </row>
    <row r="143" spans="39:57" ht="16.5" x14ac:dyDescent="0.2">
      <c r="AM143" s="13">
        <v>138</v>
      </c>
      <c r="AN143" s="14">
        <f t="shared" si="57"/>
        <v>9</v>
      </c>
      <c r="AO143" s="29">
        <f t="shared" si="41"/>
        <v>1.5960000000000001</v>
      </c>
      <c r="AP143" s="14">
        <f t="shared" si="42"/>
        <v>2</v>
      </c>
      <c r="AQ143" s="14">
        <f t="shared" si="43"/>
        <v>3</v>
      </c>
      <c r="AR143" s="14">
        <f t="shared" si="44"/>
        <v>0</v>
      </c>
      <c r="AS143" s="14">
        <f t="shared" si="45"/>
        <v>1606011</v>
      </c>
      <c r="AT143" s="14" t="str">
        <f t="shared" si="46"/>
        <v>神器-3-碎片-1-18级</v>
      </c>
      <c r="AU143" s="13" t="s">
        <v>857</v>
      </c>
      <c r="AV143" s="13">
        <f t="shared" si="47"/>
        <v>18</v>
      </c>
      <c r="AW143" s="14" t="e">
        <f t="shared" si="48"/>
        <v>#REF!</v>
      </c>
      <c r="AX143" s="14" t="str">
        <f t="shared" si="49"/>
        <v>DefExt</v>
      </c>
      <c r="AY143" s="14" t="e">
        <f t="shared" si="50"/>
        <v>#REF!</v>
      </c>
      <c r="AZ143" s="14" t="str">
        <f t="shared" si="51"/>
        <v>HPExt</v>
      </c>
      <c r="BA143" s="14" t="e">
        <f t="shared" si="52"/>
        <v>#REF!</v>
      </c>
      <c r="BB143" s="14" t="str">
        <f t="shared" si="53"/>
        <v/>
      </c>
      <c r="BC143" s="14" t="str">
        <f t="shared" si="54"/>
        <v/>
      </c>
      <c r="BD143" s="14" t="str">
        <f t="shared" si="55"/>
        <v/>
      </c>
      <c r="BE143" s="14" t="str">
        <f t="shared" si="56"/>
        <v/>
      </c>
    </row>
    <row r="144" spans="39:57" ht="16.5" x14ac:dyDescent="0.2">
      <c r="AM144" s="13">
        <v>139</v>
      </c>
      <c r="AN144" s="14">
        <f t="shared" si="57"/>
        <v>10</v>
      </c>
      <c r="AO144" s="29">
        <f t="shared" si="41"/>
        <v>0.1</v>
      </c>
      <c r="AP144" s="14">
        <f t="shared" si="42"/>
        <v>1</v>
      </c>
      <c r="AQ144" s="14">
        <f t="shared" si="43"/>
        <v>3</v>
      </c>
      <c r="AR144" s="14">
        <f t="shared" si="44"/>
        <v>0</v>
      </c>
      <c r="AS144" s="14">
        <f t="shared" si="45"/>
        <v>1606012</v>
      </c>
      <c r="AT144" s="14" t="str">
        <f t="shared" si="46"/>
        <v>神器-3-碎片-2-1级</v>
      </c>
      <c r="AU144" s="13" t="s">
        <v>857</v>
      </c>
      <c r="AV144" s="13">
        <f t="shared" si="47"/>
        <v>1</v>
      </c>
      <c r="AW144" s="14" t="e">
        <f t="shared" si="48"/>
        <v>#REF!</v>
      </c>
      <c r="AX144" s="14" t="str">
        <f t="shared" si="49"/>
        <v>AtkExt</v>
      </c>
      <c r="AY144" s="14" t="e">
        <f t="shared" si="50"/>
        <v>#REF!</v>
      </c>
      <c r="AZ144" s="14" t="str">
        <f t="shared" si="51"/>
        <v>HPExt</v>
      </c>
      <c r="BA144" s="14" t="e">
        <f t="shared" si="52"/>
        <v>#REF!</v>
      </c>
      <c r="BB144" s="14" t="str">
        <f t="shared" si="53"/>
        <v/>
      </c>
      <c r="BC144" s="14" t="str">
        <f t="shared" si="54"/>
        <v/>
      </c>
      <c r="BD144" s="14" t="str">
        <f t="shared" si="55"/>
        <v/>
      </c>
      <c r="BE144" s="14" t="str">
        <f t="shared" si="56"/>
        <v/>
      </c>
    </row>
    <row r="145" spans="39:57" ht="16.5" x14ac:dyDescent="0.2">
      <c r="AM145" s="13">
        <v>140</v>
      </c>
      <c r="AN145" s="14">
        <f t="shared" si="57"/>
        <v>10</v>
      </c>
      <c r="AO145" s="29">
        <f t="shared" si="41"/>
        <v>0.15600000000000003</v>
      </c>
      <c r="AP145" s="14">
        <f t="shared" si="42"/>
        <v>1</v>
      </c>
      <c r="AQ145" s="14">
        <f t="shared" si="43"/>
        <v>3</v>
      </c>
      <c r="AR145" s="14">
        <f t="shared" si="44"/>
        <v>0</v>
      </c>
      <c r="AS145" s="14">
        <f t="shared" si="45"/>
        <v>1606012</v>
      </c>
      <c r="AT145" s="14" t="str">
        <f t="shared" si="46"/>
        <v>神器-3-碎片-2-2级</v>
      </c>
      <c r="AU145" s="13" t="s">
        <v>857</v>
      </c>
      <c r="AV145" s="13">
        <f t="shared" si="47"/>
        <v>2</v>
      </c>
      <c r="AW145" s="14" t="e">
        <f t="shared" si="48"/>
        <v>#REF!</v>
      </c>
      <c r="AX145" s="14" t="str">
        <f t="shared" si="49"/>
        <v>AtkExt</v>
      </c>
      <c r="AY145" s="14" t="e">
        <f t="shared" si="50"/>
        <v>#REF!</v>
      </c>
      <c r="AZ145" s="14" t="str">
        <f t="shared" si="51"/>
        <v>HPExt</v>
      </c>
      <c r="BA145" s="14" t="e">
        <f t="shared" si="52"/>
        <v>#REF!</v>
      </c>
      <c r="BB145" s="14" t="str">
        <f t="shared" si="53"/>
        <v/>
      </c>
      <c r="BC145" s="14" t="str">
        <f t="shared" si="54"/>
        <v/>
      </c>
      <c r="BD145" s="14" t="str">
        <f t="shared" si="55"/>
        <v/>
      </c>
      <c r="BE145" s="14" t="str">
        <f t="shared" si="56"/>
        <v/>
      </c>
    </row>
    <row r="146" spans="39:57" ht="16.5" x14ac:dyDescent="0.2">
      <c r="AM146" s="13">
        <v>141</v>
      </c>
      <c r="AN146" s="14">
        <f t="shared" si="57"/>
        <v>10</v>
      </c>
      <c r="AO146" s="29">
        <f t="shared" si="41"/>
        <v>0.21600000000000003</v>
      </c>
      <c r="AP146" s="14">
        <f t="shared" si="42"/>
        <v>1</v>
      </c>
      <c r="AQ146" s="14">
        <f t="shared" si="43"/>
        <v>3</v>
      </c>
      <c r="AR146" s="14">
        <f t="shared" si="44"/>
        <v>0</v>
      </c>
      <c r="AS146" s="14">
        <f t="shared" si="45"/>
        <v>1606012</v>
      </c>
      <c r="AT146" s="14" t="str">
        <f t="shared" si="46"/>
        <v>神器-3-碎片-2-3级</v>
      </c>
      <c r="AU146" s="13" t="s">
        <v>857</v>
      </c>
      <c r="AV146" s="13">
        <f t="shared" si="47"/>
        <v>3</v>
      </c>
      <c r="AW146" s="14" t="e">
        <f t="shared" si="48"/>
        <v>#REF!</v>
      </c>
      <c r="AX146" s="14" t="str">
        <f t="shared" si="49"/>
        <v>AtkExt</v>
      </c>
      <c r="AY146" s="14" t="e">
        <f t="shared" si="50"/>
        <v>#REF!</v>
      </c>
      <c r="AZ146" s="14" t="str">
        <f t="shared" si="51"/>
        <v>HPExt</v>
      </c>
      <c r="BA146" s="14" t="e">
        <f t="shared" si="52"/>
        <v>#REF!</v>
      </c>
      <c r="BB146" s="14" t="str">
        <f t="shared" si="53"/>
        <v/>
      </c>
      <c r="BC146" s="14" t="str">
        <f t="shared" si="54"/>
        <v/>
      </c>
      <c r="BD146" s="14" t="str">
        <f t="shared" si="55"/>
        <v/>
      </c>
      <c r="BE146" s="14" t="str">
        <f t="shared" si="56"/>
        <v/>
      </c>
    </row>
    <row r="147" spans="39:57" ht="16.5" x14ac:dyDescent="0.2">
      <c r="AM147" s="13">
        <v>142</v>
      </c>
      <c r="AN147" s="14">
        <f t="shared" si="57"/>
        <v>10</v>
      </c>
      <c r="AO147" s="29">
        <f t="shared" si="41"/>
        <v>0.28000000000000003</v>
      </c>
      <c r="AP147" s="14">
        <f t="shared" si="42"/>
        <v>1</v>
      </c>
      <c r="AQ147" s="14">
        <f t="shared" si="43"/>
        <v>3</v>
      </c>
      <c r="AR147" s="14">
        <f t="shared" si="44"/>
        <v>0</v>
      </c>
      <c r="AS147" s="14">
        <f t="shared" si="45"/>
        <v>1606012</v>
      </c>
      <c r="AT147" s="14" t="str">
        <f t="shared" si="46"/>
        <v>神器-3-碎片-2-4级</v>
      </c>
      <c r="AU147" s="13" t="s">
        <v>857</v>
      </c>
      <c r="AV147" s="13">
        <f t="shared" si="47"/>
        <v>4</v>
      </c>
      <c r="AW147" s="14" t="e">
        <f t="shared" si="48"/>
        <v>#REF!</v>
      </c>
      <c r="AX147" s="14" t="str">
        <f t="shared" si="49"/>
        <v>AtkExt</v>
      </c>
      <c r="AY147" s="14" t="e">
        <f t="shared" si="50"/>
        <v>#REF!</v>
      </c>
      <c r="AZ147" s="14" t="str">
        <f t="shared" si="51"/>
        <v>HPExt</v>
      </c>
      <c r="BA147" s="14" t="e">
        <f t="shared" si="52"/>
        <v>#REF!</v>
      </c>
      <c r="BB147" s="14" t="str">
        <f t="shared" si="53"/>
        <v/>
      </c>
      <c r="BC147" s="14" t="str">
        <f t="shared" si="54"/>
        <v/>
      </c>
      <c r="BD147" s="14" t="str">
        <f t="shared" si="55"/>
        <v/>
      </c>
      <c r="BE147" s="14" t="str">
        <f t="shared" si="56"/>
        <v/>
      </c>
    </row>
    <row r="148" spans="39:57" ht="16.5" x14ac:dyDescent="0.2">
      <c r="AM148" s="13">
        <v>143</v>
      </c>
      <c r="AN148" s="14">
        <f t="shared" si="57"/>
        <v>10</v>
      </c>
      <c r="AO148" s="29">
        <f t="shared" si="41"/>
        <v>0.34799999999999998</v>
      </c>
      <c r="AP148" s="14">
        <f t="shared" si="42"/>
        <v>1</v>
      </c>
      <c r="AQ148" s="14">
        <f t="shared" si="43"/>
        <v>3</v>
      </c>
      <c r="AR148" s="14">
        <f t="shared" si="44"/>
        <v>0</v>
      </c>
      <c r="AS148" s="14">
        <f t="shared" si="45"/>
        <v>1606012</v>
      </c>
      <c r="AT148" s="14" t="str">
        <f t="shared" si="46"/>
        <v>神器-3-碎片-2-5级</v>
      </c>
      <c r="AU148" s="13" t="s">
        <v>857</v>
      </c>
      <c r="AV148" s="13">
        <f t="shared" si="47"/>
        <v>5</v>
      </c>
      <c r="AW148" s="14" t="e">
        <f t="shared" si="48"/>
        <v>#REF!</v>
      </c>
      <c r="AX148" s="14" t="str">
        <f t="shared" si="49"/>
        <v>AtkExt</v>
      </c>
      <c r="AY148" s="14" t="e">
        <f t="shared" si="50"/>
        <v>#REF!</v>
      </c>
      <c r="AZ148" s="14" t="str">
        <f t="shared" si="51"/>
        <v>HPExt</v>
      </c>
      <c r="BA148" s="14" t="e">
        <f t="shared" si="52"/>
        <v>#REF!</v>
      </c>
      <c r="BB148" s="14" t="str">
        <f t="shared" si="53"/>
        <v/>
      </c>
      <c r="BC148" s="14" t="str">
        <f t="shared" si="54"/>
        <v/>
      </c>
      <c r="BD148" s="14" t="str">
        <f t="shared" si="55"/>
        <v/>
      </c>
      <c r="BE148" s="14" t="str">
        <f t="shared" si="56"/>
        <v/>
      </c>
    </row>
    <row r="149" spans="39:57" ht="16.5" x14ac:dyDescent="0.2">
      <c r="AM149" s="13">
        <v>144</v>
      </c>
      <c r="AN149" s="14">
        <f t="shared" si="57"/>
        <v>10</v>
      </c>
      <c r="AO149" s="29">
        <f t="shared" si="41"/>
        <v>0.42000000000000004</v>
      </c>
      <c r="AP149" s="14">
        <f t="shared" si="42"/>
        <v>1</v>
      </c>
      <c r="AQ149" s="14">
        <f t="shared" si="43"/>
        <v>3</v>
      </c>
      <c r="AR149" s="14">
        <f t="shared" si="44"/>
        <v>0</v>
      </c>
      <c r="AS149" s="14">
        <f t="shared" si="45"/>
        <v>1606012</v>
      </c>
      <c r="AT149" s="14" t="str">
        <f t="shared" si="46"/>
        <v>神器-3-碎片-2-6级</v>
      </c>
      <c r="AU149" s="13" t="s">
        <v>857</v>
      </c>
      <c r="AV149" s="13">
        <f t="shared" si="47"/>
        <v>6</v>
      </c>
      <c r="AW149" s="14" t="e">
        <f t="shared" si="48"/>
        <v>#REF!</v>
      </c>
      <c r="AX149" s="14" t="str">
        <f t="shared" si="49"/>
        <v>AtkExt</v>
      </c>
      <c r="AY149" s="14" t="e">
        <f t="shared" si="50"/>
        <v>#REF!</v>
      </c>
      <c r="AZ149" s="14" t="str">
        <f t="shared" si="51"/>
        <v>HPExt</v>
      </c>
      <c r="BA149" s="14" t="e">
        <f t="shared" si="52"/>
        <v>#REF!</v>
      </c>
      <c r="BB149" s="14" t="str">
        <f t="shared" si="53"/>
        <v/>
      </c>
      <c r="BC149" s="14" t="str">
        <f t="shared" si="54"/>
        <v/>
      </c>
      <c r="BD149" s="14" t="str">
        <f t="shared" si="55"/>
        <v/>
      </c>
      <c r="BE149" s="14" t="str">
        <f t="shared" si="56"/>
        <v/>
      </c>
    </row>
    <row r="150" spans="39:57" ht="16.5" x14ac:dyDescent="0.2">
      <c r="AM150" s="13">
        <v>145</v>
      </c>
      <c r="AN150" s="14">
        <f t="shared" si="57"/>
        <v>10</v>
      </c>
      <c r="AO150" s="29">
        <f t="shared" si="41"/>
        <v>0.496</v>
      </c>
      <c r="AP150" s="14">
        <f t="shared" si="42"/>
        <v>1</v>
      </c>
      <c r="AQ150" s="14">
        <f t="shared" si="43"/>
        <v>3</v>
      </c>
      <c r="AR150" s="14">
        <f t="shared" si="44"/>
        <v>0</v>
      </c>
      <c r="AS150" s="14">
        <f t="shared" si="45"/>
        <v>1606012</v>
      </c>
      <c r="AT150" s="14" t="str">
        <f t="shared" si="46"/>
        <v>神器-3-碎片-2-7级</v>
      </c>
      <c r="AU150" s="13" t="s">
        <v>857</v>
      </c>
      <c r="AV150" s="13">
        <f t="shared" si="47"/>
        <v>7</v>
      </c>
      <c r="AW150" s="14" t="e">
        <f t="shared" si="48"/>
        <v>#REF!</v>
      </c>
      <c r="AX150" s="14" t="str">
        <f t="shared" si="49"/>
        <v>AtkExt</v>
      </c>
      <c r="AY150" s="14" t="e">
        <f t="shared" si="50"/>
        <v>#REF!</v>
      </c>
      <c r="AZ150" s="14" t="str">
        <f t="shared" si="51"/>
        <v>HPExt</v>
      </c>
      <c r="BA150" s="14" t="e">
        <f t="shared" si="52"/>
        <v>#REF!</v>
      </c>
      <c r="BB150" s="14" t="str">
        <f t="shared" si="53"/>
        <v/>
      </c>
      <c r="BC150" s="14" t="str">
        <f t="shared" si="54"/>
        <v/>
      </c>
      <c r="BD150" s="14" t="str">
        <f t="shared" si="55"/>
        <v/>
      </c>
      <c r="BE150" s="14" t="str">
        <f t="shared" si="56"/>
        <v/>
      </c>
    </row>
    <row r="151" spans="39:57" ht="16.5" x14ac:dyDescent="0.2">
      <c r="AM151" s="13">
        <v>146</v>
      </c>
      <c r="AN151" s="14">
        <f t="shared" si="57"/>
        <v>10</v>
      </c>
      <c r="AO151" s="29">
        <f t="shared" si="41"/>
        <v>0.57600000000000007</v>
      </c>
      <c r="AP151" s="14">
        <f t="shared" si="42"/>
        <v>1</v>
      </c>
      <c r="AQ151" s="14">
        <f t="shared" si="43"/>
        <v>3</v>
      </c>
      <c r="AR151" s="14">
        <f t="shared" si="44"/>
        <v>0</v>
      </c>
      <c r="AS151" s="14">
        <f t="shared" si="45"/>
        <v>1606012</v>
      </c>
      <c r="AT151" s="14" t="str">
        <f t="shared" si="46"/>
        <v>神器-3-碎片-2-8级</v>
      </c>
      <c r="AU151" s="13" t="s">
        <v>857</v>
      </c>
      <c r="AV151" s="13">
        <f t="shared" si="47"/>
        <v>8</v>
      </c>
      <c r="AW151" s="14" t="e">
        <f t="shared" si="48"/>
        <v>#REF!</v>
      </c>
      <c r="AX151" s="14" t="str">
        <f t="shared" si="49"/>
        <v>AtkExt</v>
      </c>
      <c r="AY151" s="14" t="e">
        <f t="shared" si="50"/>
        <v>#REF!</v>
      </c>
      <c r="AZ151" s="14" t="str">
        <f t="shared" si="51"/>
        <v>HPExt</v>
      </c>
      <c r="BA151" s="14" t="e">
        <f t="shared" si="52"/>
        <v>#REF!</v>
      </c>
      <c r="BB151" s="14" t="str">
        <f t="shared" si="53"/>
        <v/>
      </c>
      <c r="BC151" s="14" t="str">
        <f t="shared" si="54"/>
        <v/>
      </c>
      <c r="BD151" s="14" t="str">
        <f t="shared" si="55"/>
        <v/>
      </c>
      <c r="BE151" s="14" t="str">
        <f t="shared" si="56"/>
        <v/>
      </c>
    </row>
    <row r="152" spans="39:57" ht="16.5" x14ac:dyDescent="0.2">
      <c r="AM152" s="13">
        <v>147</v>
      </c>
      <c r="AN152" s="14">
        <f t="shared" si="57"/>
        <v>10</v>
      </c>
      <c r="AO152" s="29">
        <f t="shared" si="41"/>
        <v>0.66</v>
      </c>
      <c r="AP152" s="14">
        <f t="shared" si="42"/>
        <v>1</v>
      </c>
      <c r="AQ152" s="14">
        <f t="shared" si="43"/>
        <v>3</v>
      </c>
      <c r="AR152" s="14">
        <f t="shared" si="44"/>
        <v>0</v>
      </c>
      <c r="AS152" s="14">
        <f t="shared" si="45"/>
        <v>1606012</v>
      </c>
      <c r="AT152" s="14" t="str">
        <f t="shared" si="46"/>
        <v>神器-3-碎片-2-9级</v>
      </c>
      <c r="AU152" s="13" t="s">
        <v>857</v>
      </c>
      <c r="AV152" s="13">
        <f t="shared" si="47"/>
        <v>9</v>
      </c>
      <c r="AW152" s="14" t="e">
        <f t="shared" si="48"/>
        <v>#REF!</v>
      </c>
      <c r="AX152" s="14" t="str">
        <f t="shared" si="49"/>
        <v>AtkExt</v>
      </c>
      <c r="AY152" s="14" t="e">
        <f t="shared" si="50"/>
        <v>#REF!</v>
      </c>
      <c r="AZ152" s="14" t="str">
        <f t="shared" si="51"/>
        <v>HPExt</v>
      </c>
      <c r="BA152" s="14" t="e">
        <f t="shared" si="52"/>
        <v>#REF!</v>
      </c>
      <c r="BB152" s="14" t="str">
        <f t="shared" si="53"/>
        <v/>
      </c>
      <c r="BC152" s="14" t="str">
        <f t="shared" si="54"/>
        <v/>
      </c>
      <c r="BD152" s="14" t="str">
        <f t="shared" si="55"/>
        <v/>
      </c>
      <c r="BE152" s="14" t="str">
        <f t="shared" si="56"/>
        <v/>
      </c>
    </row>
    <row r="153" spans="39:57" ht="16.5" x14ac:dyDescent="0.2">
      <c r="AM153" s="13">
        <v>148</v>
      </c>
      <c r="AN153" s="14">
        <f t="shared" si="57"/>
        <v>10</v>
      </c>
      <c r="AO153" s="29">
        <f t="shared" si="41"/>
        <v>0.748</v>
      </c>
      <c r="AP153" s="14">
        <f t="shared" si="42"/>
        <v>1</v>
      </c>
      <c r="AQ153" s="14">
        <f t="shared" si="43"/>
        <v>3</v>
      </c>
      <c r="AR153" s="14">
        <f t="shared" si="44"/>
        <v>0</v>
      </c>
      <c r="AS153" s="14">
        <f t="shared" si="45"/>
        <v>1606012</v>
      </c>
      <c r="AT153" s="14" t="str">
        <f t="shared" si="46"/>
        <v>神器-3-碎片-2-10级</v>
      </c>
      <c r="AU153" s="13" t="s">
        <v>857</v>
      </c>
      <c r="AV153" s="13">
        <f t="shared" si="47"/>
        <v>10</v>
      </c>
      <c r="AW153" s="14" t="e">
        <f t="shared" si="48"/>
        <v>#REF!</v>
      </c>
      <c r="AX153" s="14" t="str">
        <f t="shared" si="49"/>
        <v>AtkExt</v>
      </c>
      <c r="AY153" s="14" t="e">
        <f t="shared" si="50"/>
        <v>#REF!</v>
      </c>
      <c r="AZ153" s="14" t="str">
        <f t="shared" si="51"/>
        <v>HPExt</v>
      </c>
      <c r="BA153" s="14" t="e">
        <f t="shared" si="52"/>
        <v>#REF!</v>
      </c>
      <c r="BB153" s="14" t="str">
        <f t="shared" si="53"/>
        <v/>
      </c>
      <c r="BC153" s="14" t="str">
        <f t="shared" si="54"/>
        <v/>
      </c>
      <c r="BD153" s="14" t="str">
        <f t="shared" si="55"/>
        <v/>
      </c>
      <c r="BE153" s="14" t="str">
        <f t="shared" si="56"/>
        <v/>
      </c>
    </row>
    <row r="154" spans="39:57" ht="16.5" x14ac:dyDescent="0.2">
      <c r="AM154" s="13">
        <v>149</v>
      </c>
      <c r="AN154" s="14">
        <f t="shared" si="57"/>
        <v>10</v>
      </c>
      <c r="AO154" s="29">
        <f t="shared" si="41"/>
        <v>0.84000000000000008</v>
      </c>
      <c r="AP154" s="14">
        <f t="shared" si="42"/>
        <v>1</v>
      </c>
      <c r="AQ154" s="14">
        <f t="shared" si="43"/>
        <v>3</v>
      </c>
      <c r="AR154" s="14">
        <f t="shared" si="44"/>
        <v>0</v>
      </c>
      <c r="AS154" s="14">
        <f t="shared" si="45"/>
        <v>1606012</v>
      </c>
      <c r="AT154" s="14" t="str">
        <f t="shared" si="46"/>
        <v>神器-3-碎片-2-11级</v>
      </c>
      <c r="AU154" s="13" t="s">
        <v>857</v>
      </c>
      <c r="AV154" s="13">
        <f t="shared" si="47"/>
        <v>11</v>
      </c>
      <c r="AW154" s="14" t="e">
        <f t="shared" si="48"/>
        <v>#REF!</v>
      </c>
      <c r="AX154" s="14" t="str">
        <f t="shared" si="49"/>
        <v>AtkExt</v>
      </c>
      <c r="AY154" s="14" t="e">
        <f t="shared" si="50"/>
        <v>#REF!</v>
      </c>
      <c r="AZ154" s="14" t="str">
        <f t="shared" si="51"/>
        <v>HPExt</v>
      </c>
      <c r="BA154" s="14" t="e">
        <f t="shared" si="52"/>
        <v>#REF!</v>
      </c>
      <c r="BB154" s="14" t="str">
        <f t="shared" si="53"/>
        <v/>
      </c>
      <c r="BC154" s="14" t="str">
        <f t="shared" si="54"/>
        <v/>
      </c>
      <c r="BD154" s="14" t="str">
        <f t="shared" si="55"/>
        <v/>
      </c>
      <c r="BE154" s="14" t="str">
        <f t="shared" si="56"/>
        <v/>
      </c>
    </row>
    <row r="155" spans="39:57" ht="16.5" x14ac:dyDescent="0.2">
      <c r="AM155" s="13">
        <v>150</v>
      </c>
      <c r="AN155" s="14">
        <f t="shared" si="57"/>
        <v>10</v>
      </c>
      <c r="AO155" s="29">
        <f t="shared" si="41"/>
        <v>0.93600000000000017</v>
      </c>
      <c r="AP155" s="14">
        <f t="shared" si="42"/>
        <v>1</v>
      </c>
      <c r="AQ155" s="14">
        <f t="shared" si="43"/>
        <v>3</v>
      </c>
      <c r="AR155" s="14">
        <f t="shared" si="44"/>
        <v>0</v>
      </c>
      <c r="AS155" s="14">
        <f t="shared" si="45"/>
        <v>1606012</v>
      </c>
      <c r="AT155" s="14" t="str">
        <f t="shared" si="46"/>
        <v>神器-3-碎片-2-12级</v>
      </c>
      <c r="AU155" s="13" t="s">
        <v>857</v>
      </c>
      <c r="AV155" s="13">
        <f t="shared" si="47"/>
        <v>12</v>
      </c>
      <c r="AW155" s="14" t="e">
        <f t="shared" si="48"/>
        <v>#REF!</v>
      </c>
      <c r="AX155" s="14" t="str">
        <f t="shared" si="49"/>
        <v>AtkExt</v>
      </c>
      <c r="AY155" s="14" t="e">
        <f t="shared" si="50"/>
        <v>#REF!</v>
      </c>
      <c r="AZ155" s="14" t="str">
        <f t="shared" si="51"/>
        <v>HPExt</v>
      </c>
      <c r="BA155" s="14" t="e">
        <f t="shared" si="52"/>
        <v>#REF!</v>
      </c>
      <c r="BB155" s="14" t="str">
        <f t="shared" si="53"/>
        <v/>
      </c>
      <c r="BC155" s="14" t="str">
        <f t="shared" si="54"/>
        <v/>
      </c>
      <c r="BD155" s="14" t="str">
        <f t="shared" si="55"/>
        <v/>
      </c>
      <c r="BE155" s="14" t="str">
        <f t="shared" si="56"/>
        <v/>
      </c>
    </row>
    <row r="156" spans="39:57" ht="16.5" x14ac:dyDescent="0.2">
      <c r="AM156" s="13">
        <v>151</v>
      </c>
      <c r="AN156" s="14">
        <f t="shared" si="57"/>
        <v>10</v>
      </c>
      <c r="AO156" s="29">
        <f t="shared" si="41"/>
        <v>1.036</v>
      </c>
      <c r="AP156" s="14">
        <f t="shared" si="42"/>
        <v>1</v>
      </c>
      <c r="AQ156" s="14">
        <f t="shared" si="43"/>
        <v>3</v>
      </c>
      <c r="AR156" s="14">
        <f t="shared" si="44"/>
        <v>0</v>
      </c>
      <c r="AS156" s="14">
        <f t="shared" si="45"/>
        <v>1606012</v>
      </c>
      <c r="AT156" s="14" t="str">
        <f t="shared" si="46"/>
        <v>神器-3-碎片-2-13级</v>
      </c>
      <c r="AU156" s="13" t="s">
        <v>857</v>
      </c>
      <c r="AV156" s="13">
        <f t="shared" si="47"/>
        <v>13</v>
      </c>
      <c r="AW156" s="14" t="e">
        <f t="shared" si="48"/>
        <v>#REF!</v>
      </c>
      <c r="AX156" s="14" t="str">
        <f t="shared" si="49"/>
        <v>AtkExt</v>
      </c>
      <c r="AY156" s="14" t="e">
        <f t="shared" si="50"/>
        <v>#REF!</v>
      </c>
      <c r="AZ156" s="14" t="str">
        <f t="shared" si="51"/>
        <v>HPExt</v>
      </c>
      <c r="BA156" s="14" t="e">
        <f t="shared" si="52"/>
        <v>#REF!</v>
      </c>
      <c r="BB156" s="14" t="str">
        <f t="shared" si="53"/>
        <v/>
      </c>
      <c r="BC156" s="14" t="str">
        <f t="shared" si="54"/>
        <v/>
      </c>
      <c r="BD156" s="14" t="str">
        <f t="shared" si="55"/>
        <v/>
      </c>
      <c r="BE156" s="14" t="str">
        <f t="shared" si="56"/>
        <v/>
      </c>
    </row>
    <row r="157" spans="39:57" ht="16.5" x14ac:dyDescent="0.2">
      <c r="AM157" s="13">
        <v>152</v>
      </c>
      <c r="AN157" s="14">
        <f t="shared" si="57"/>
        <v>10</v>
      </c>
      <c r="AO157" s="29">
        <f t="shared" si="41"/>
        <v>1.1400000000000001</v>
      </c>
      <c r="AP157" s="14">
        <f t="shared" si="42"/>
        <v>1</v>
      </c>
      <c r="AQ157" s="14">
        <f t="shared" si="43"/>
        <v>3</v>
      </c>
      <c r="AR157" s="14">
        <f t="shared" si="44"/>
        <v>0</v>
      </c>
      <c r="AS157" s="14">
        <f t="shared" si="45"/>
        <v>1606012</v>
      </c>
      <c r="AT157" s="14" t="str">
        <f t="shared" si="46"/>
        <v>神器-3-碎片-2-14级</v>
      </c>
      <c r="AU157" s="13" t="s">
        <v>857</v>
      </c>
      <c r="AV157" s="13">
        <f t="shared" si="47"/>
        <v>14</v>
      </c>
      <c r="AW157" s="14" t="e">
        <f t="shared" si="48"/>
        <v>#REF!</v>
      </c>
      <c r="AX157" s="14" t="str">
        <f t="shared" si="49"/>
        <v>AtkExt</v>
      </c>
      <c r="AY157" s="14" t="e">
        <f t="shared" si="50"/>
        <v>#REF!</v>
      </c>
      <c r="AZ157" s="14" t="str">
        <f t="shared" si="51"/>
        <v>HPExt</v>
      </c>
      <c r="BA157" s="14" t="e">
        <f t="shared" si="52"/>
        <v>#REF!</v>
      </c>
      <c r="BB157" s="14" t="str">
        <f t="shared" si="53"/>
        <v/>
      </c>
      <c r="BC157" s="14" t="str">
        <f t="shared" si="54"/>
        <v/>
      </c>
      <c r="BD157" s="14" t="str">
        <f t="shared" si="55"/>
        <v/>
      </c>
      <c r="BE157" s="14" t="str">
        <f t="shared" si="56"/>
        <v/>
      </c>
    </row>
    <row r="158" spans="39:57" ht="16.5" x14ac:dyDescent="0.2">
      <c r="AM158" s="13">
        <v>153</v>
      </c>
      <c r="AN158" s="14">
        <f t="shared" si="57"/>
        <v>10</v>
      </c>
      <c r="AO158" s="29">
        <f t="shared" si="41"/>
        <v>1.248</v>
      </c>
      <c r="AP158" s="14">
        <f t="shared" si="42"/>
        <v>1</v>
      </c>
      <c r="AQ158" s="14">
        <f t="shared" si="43"/>
        <v>3</v>
      </c>
      <c r="AR158" s="14">
        <f t="shared" si="44"/>
        <v>0</v>
      </c>
      <c r="AS158" s="14">
        <f t="shared" si="45"/>
        <v>1606012</v>
      </c>
      <c r="AT158" s="14" t="str">
        <f t="shared" si="46"/>
        <v>神器-3-碎片-2-15级</v>
      </c>
      <c r="AU158" s="13" t="s">
        <v>857</v>
      </c>
      <c r="AV158" s="13">
        <f t="shared" si="47"/>
        <v>15</v>
      </c>
      <c r="AW158" s="14" t="e">
        <f t="shared" si="48"/>
        <v>#REF!</v>
      </c>
      <c r="AX158" s="14" t="str">
        <f t="shared" si="49"/>
        <v>AtkExt</v>
      </c>
      <c r="AY158" s="14" t="e">
        <f t="shared" si="50"/>
        <v>#REF!</v>
      </c>
      <c r="AZ158" s="14" t="str">
        <f t="shared" si="51"/>
        <v>HPExt</v>
      </c>
      <c r="BA158" s="14" t="e">
        <f t="shared" si="52"/>
        <v>#REF!</v>
      </c>
      <c r="BB158" s="14" t="str">
        <f t="shared" si="53"/>
        <v/>
      </c>
      <c r="BC158" s="14" t="str">
        <f t="shared" si="54"/>
        <v/>
      </c>
      <c r="BD158" s="14" t="str">
        <f t="shared" si="55"/>
        <v/>
      </c>
      <c r="BE158" s="14" t="str">
        <f t="shared" si="56"/>
        <v/>
      </c>
    </row>
    <row r="159" spans="39:57" ht="16.5" x14ac:dyDescent="0.2">
      <c r="AM159" s="13">
        <v>154</v>
      </c>
      <c r="AN159" s="14">
        <f t="shared" si="57"/>
        <v>10</v>
      </c>
      <c r="AO159" s="29">
        <f t="shared" si="41"/>
        <v>1.36</v>
      </c>
      <c r="AP159" s="14">
        <f t="shared" si="42"/>
        <v>1</v>
      </c>
      <c r="AQ159" s="14">
        <f t="shared" si="43"/>
        <v>3</v>
      </c>
      <c r="AR159" s="14">
        <f t="shared" si="44"/>
        <v>0</v>
      </c>
      <c r="AS159" s="14">
        <f t="shared" si="45"/>
        <v>1606012</v>
      </c>
      <c r="AT159" s="14" t="str">
        <f t="shared" si="46"/>
        <v>神器-3-碎片-2-16级</v>
      </c>
      <c r="AU159" s="13" t="s">
        <v>857</v>
      </c>
      <c r="AV159" s="13">
        <f t="shared" si="47"/>
        <v>16</v>
      </c>
      <c r="AW159" s="14" t="e">
        <f t="shared" si="48"/>
        <v>#REF!</v>
      </c>
      <c r="AX159" s="14" t="str">
        <f t="shared" si="49"/>
        <v>AtkExt</v>
      </c>
      <c r="AY159" s="14" t="e">
        <f t="shared" si="50"/>
        <v>#REF!</v>
      </c>
      <c r="AZ159" s="14" t="str">
        <f t="shared" si="51"/>
        <v>HPExt</v>
      </c>
      <c r="BA159" s="14" t="e">
        <f t="shared" si="52"/>
        <v>#REF!</v>
      </c>
      <c r="BB159" s="14" t="str">
        <f t="shared" si="53"/>
        <v/>
      </c>
      <c r="BC159" s="14" t="str">
        <f t="shared" si="54"/>
        <v/>
      </c>
      <c r="BD159" s="14" t="str">
        <f t="shared" si="55"/>
        <v/>
      </c>
      <c r="BE159" s="14" t="str">
        <f t="shared" si="56"/>
        <v/>
      </c>
    </row>
    <row r="160" spans="39:57" ht="16.5" x14ac:dyDescent="0.2">
      <c r="AM160" s="13">
        <v>155</v>
      </c>
      <c r="AN160" s="14">
        <f t="shared" si="57"/>
        <v>10</v>
      </c>
      <c r="AO160" s="29">
        <f t="shared" si="41"/>
        <v>1.476</v>
      </c>
      <c r="AP160" s="14">
        <f t="shared" si="42"/>
        <v>1</v>
      </c>
      <c r="AQ160" s="14">
        <f t="shared" si="43"/>
        <v>3</v>
      </c>
      <c r="AR160" s="14">
        <f t="shared" si="44"/>
        <v>0</v>
      </c>
      <c r="AS160" s="14">
        <f t="shared" si="45"/>
        <v>1606012</v>
      </c>
      <c r="AT160" s="14" t="str">
        <f t="shared" si="46"/>
        <v>神器-3-碎片-2-17级</v>
      </c>
      <c r="AU160" s="13" t="s">
        <v>857</v>
      </c>
      <c r="AV160" s="13">
        <f t="shared" si="47"/>
        <v>17</v>
      </c>
      <c r="AW160" s="14" t="e">
        <f t="shared" si="48"/>
        <v>#REF!</v>
      </c>
      <c r="AX160" s="14" t="str">
        <f t="shared" si="49"/>
        <v>AtkExt</v>
      </c>
      <c r="AY160" s="14" t="e">
        <f t="shared" si="50"/>
        <v>#REF!</v>
      </c>
      <c r="AZ160" s="14" t="str">
        <f t="shared" si="51"/>
        <v>HPExt</v>
      </c>
      <c r="BA160" s="14" t="e">
        <f t="shared" si="52"/>
        <v>#REF!</v>
      </c>
      <c r="BB160" s="14" t="str">
        <f t="shared" si="53"/>
        <v/>
      </c>
      <c r="BC160" s="14" t="str">
        <f t="shared" si="54"/>
        <v/>
      </c>
      <c r="BD160" s="14" t="str">
        <f t="shared" si="55"/>
        <v/>
      </c>
      <c r="BE160" s="14" t="str">
        <f t="shared" si="56"/>
        <v/>
      </c>
    </row>
    <row r="161" spans="39:57" ht="16.5" x14ac:dyDescent="0.2">
      <c r="AM161" s="13">
        <v>156</v>
      </c>
      <c r="AN161" s="14">
        <f t="shared" si="57"/>
        <v>10</v>
      </c>
      <c r="AO161" s="29">
        <f t="shared" si="41"/>
        <v>1.5960000000000001</v>
      </c>
      <c r="AP161" s="14">
        <f t="shared" si="42"/>
        <v>1</v>
      </c>
      <c r="AQ161" s="14">
        <f t="shared" si="43"/>
        <v>3</v>
      </c>
      <c r="AR161" s="14">
        <f t="shared" si="44"/>
        <v>0</v>
      </c>
      <c r="AS161" s="14">
        <f t="shared" si="45"/>
        <v>1606012</v>
      </c>
      <c r="AT161" s="14" t="str">
        <f t="shared" si="46"/>
        <v>神器-3-碎片-2-18级</v>
      </c>
      <c r="AU161" s="13" t="s">
        <v>857</v>
      </c>
      <c r="AV161" s="13">
        <f t="shared" si="47"/>
        <v>18</v>
      </c>
      <c r="AW161" s="14" t="e">
        <f t="shared" si="48"/>
        <v>#REF!</v>
      </c>
      <c r="AX161" s="14" t="str">
        <f t="shared" si="49"/>
        <v>AtkExt</v>
      </c>
      <c r="AY161" s="14" t="e">
        <f t="shared" si="50"/>
        <v>#REF!</v>
      </c>
      <c r="AZ161" s="14" t="str">
        <f t="shared" si="51"/>
        <v>HPExt</v>
      </c>
      <c r="BA161" s="14" t="e">
        <f t="shared" si="52"/>
        <v>#REF!</v>
      </c>
      <c r="BB161" s="14" t="str">
        <f t="shared" si="53"/>
        <v/>
      </c>
      <c r="BC161" s="14" t="str">
        <f t="shared" si="54"/>
        <v/>
      </c>
      <c r="BD161" s="14" t="str">
        <f t="shared" si="55"/>
        <v/>
      </c>
      <c r="BE161" s="14" t="str">
        <f t="shared" si="56"/>
        <v/>
      </c>
    </row>
    <row r="162" spans="39:57" ht="16.5" x14ac:dyDescent="0.2">
      <c r="AM162" s="13">
        <v>157</v>
      </c>
      <c r="AN162" s="14">
        <f t="shared" si="57"/>
        <v>11</v>
      </c>
      <c r="AO162" s="29">
        <f t="shared" si="41"/>
        <v>0.1</v>
      </c>
      <c r="AP162" s="14">
        <f t="shared" si="42"/>
        <v>2</v>
      </c>
      <c r="AQ162" s="14">
        <f t="shared" si="43"/>
        <v>3</v>
      </c>
      <c r="AR162" s="14">
        <f t="shared" si="44"/>
        <v>0</v>
      </c>
      <c r="AS162" s="14">
        <f t="shared" si="45"/>
        <v>1606013</v>
      </c>
      <c r="AT162" s="14" t="str">
        <f t="shared" si="46"/>
        <v>神器-3-碎片-3-1级</v>
      </c>
      <c r="AU162" s="13" t="s">
        <v>857</v>
      </c>
      <c r="AV162" s="13">
        <f t="shared" si="47"/>
        <v>1</v>
      </c>
      <c r="AW162" s="14" t="e">
        <f t="shared" si="48"/>
        <v>#REF!</v>
      </c>
      <c r="AX162" s="14" t="str">
        <f t="shared" si="49"/>
        <v>DefExt</v>
      </c>
      <c r="AY162" s="14" t="e">
        <f t="shared" si="50"/>
        <v>#REF!</v>
      </c>
      <c r="AZ162" s="14" t="str">
        <f t="shared" si="51"/>
        <v>HPExt</v>
      </c>
      <c r="BA162" s="14" t="e">
        <f t="shared" si="52"/>
        <v>#REF!</v>
      </c>
      <c r="BB162" s="14" t="str">
        <f t="shared" si="53"/>
        <v/>
      </c>
      <c r="BC162" s="14" t="str">
        <f t="shared" si="54"/>
        <v/>
      </c>
      <c r="BD162" s="14" t="str">
        <f t="shared" si="55"/>
        <v/>
      </c>
      <c r="BE162" s="14" t="str">
        <f t="shared" si="56"/>
        <v/>
      </c>
    </row>
    <row r="163" spans="39:57" ht="16.5" x14ac:dyDescent="0.2">
      <c r="AM163" s="13">
        <v>158</v>
      </c>
      <c r="AN163" s="14">
        <f t="shared" si="57"/>
        <v>11</v>
      </c>
      <c r="AO163" s="29">
        <f t="shared" si="41"/>
        <v>0.15600000000000003</v>
      </c>
      <c r="AP163" s="14">
        <f t="shared" si="42"/>
        <v>2</v>
      </c>
      <c r="AQ163" s="14">
        <f t="shared" si="43"/>
        <v>3</v>
      </c>
      <c r="AR163" s="14">
        <f t="shared" si="44"/>
        <v>0</v>
      </c>
      <c r="AS163" s="14">
        <f t="shared" si="45"/>
        <v>1606013</v>
      </c>
      <c r="AT163" s="14" t="str">
        <f t="shared" si="46"/>
        <v>神器-3-碎片-3-2级</v>
      </c>
      <c r="AU163" s="13" t="s">
        <v>857</v>
      </c>
      <c r="AV163" s="13">
        <f t="shared" si="47"/>
        <v>2</v>
      </c>
      <c r="AW163" s="14" t="e">
        <f t="shared" si="48"/>
        <v>#REF!</v>
      </c>
      <c r="AX163" s="14" t="str">
        <f t="shared" si="49"/>
        <v>DefExt</v>
      </c>
      <c r="AY163" s="14" t="e">
        <f t="shared" si="50"/>
        <v>#REF!</v>
      </c>
      <c r="AZ163" s="14" t="str">
        <f t="shared" si="51"/>
        <v>HPExt</v>
      </c>
      <c r="BA163" s="14" t="e">
        <f t="shared" si="52"/>
        <v>#REF!</v>
      </c>
      <c r="BB163" s="14" t="str">
        <f t="shared" si="53"/>
        <v/>
      </c>
      <c r="BC163" s="14" t="str">
        <f t="shared" si="54"/>
        <v/>
      </c>
      <c r="BD163" s="14" t="str">
        <f t="shared" si="55"/>
        <v/>
      </c>
      <c r="BE163" s="14" t="str">
        <f t="shared" si="56"/>
        <v/>
      </c>
    </row>
    <row r="164" spans="39:57" ht="16.5" x14ac:dyDescent="0.2">
      <c r="AM164" s="13">
        <v>159</v>
      </c>
      <c r="AN164" s="14">
        <f t="shared" si="57"/>
        <v>11</v>
      </c>
      <c r="AO164" s="29">
        <f t="shared" si="41"/>
        <v>0.21600000000000003</v>
      </c>
      <c r="AP164" s="14">
        <f t="shared" si="42"/>
        <v>2</v>
      </c>
      <c r="AQ164" s="14">
        <f t="shared" si="43"/>
        <v>3</v>
      </c>
      <c r="AR164" s="14">
        <f t="shared" si="44"/>
        <v>0</v>
      </c>
      <c r="AS164" s="14">
        <f t="shared" si="45"/>
        <v>1606013</v>
      </c>
      <c r="AT164" s="14" t="str">
        <f t="shared" si="46"/>
        <v>神器-3-碎片-3-3级</v>
      </c>
      <c r="AU164" s="13" t="s">
        <v>857</v>
      </c>
      <c r="AV164" s="13">
        <f t="shared" si="47"/>
        <v>3</v>
      </c>
      <c r="AW164" s="14" t="e">
        <f t="shared" si="48"/>
        <v>#REF!</v>
      </c>
      <c r="AX164" s="14" t="str">
        <f t="shared" si="49"/>
        <v>DefExt</v>
      </c>
      <c r="AY164" s="14" t="e">
        <f t="shared" si="50"/>
        <v>#REF!</v>
      </c>
      <c r="AZ164" s="14" t="str">
        <f t="shared" si="51"/>
        <v>HPExt</v>
      </c>
      <c r="BA164" s="14" t="e">
        <f t="shared" si="52"/>
        <v>#REF!</v>
      </c>
      <c r="BB164" s="14" t="str">
        <f t="shared" si="53"/>
        <v/>
      </c>
      <c r="BC164" s="14" t="str">
        <f t="shared" si="54"/>
        <v/>
      </c>
      <c r="BD164" s="14" t="str">
        <f t="shared" si="55"/>
        <v/>
      </c>
      <c r="BE164" s="14" t="str">
        <f t="shared" si="56"/>
        <v/>
      </c>
    </row>
    <row r="165" spans="39:57" ht="16.5" x14ac:dyDescent="0.2">
      <c r="AM165" s="13">
        <v>160</v>
      </c>
      <c r="AN165" s="14">
        <f t="shared" si="57"/>
        <v>11</v>
      </c>
      <c r="AO165" s="29">
        <f t="shared" si="41"/>
        <v>0.28000000000000003</v>
      </c>
      <c r="AP165" s="14">
        <f t="shared" si="42"/>
        <v>2</v>
      </c>
      <c r="AQ165" s="14">
        <f t="shared" si="43"/>
        <v>3</v>
      </c>
      <c r="AR165" s="14">
        <f t="shared" si="44"/>
        <v>0</v>
      </c>
      <c r="AS165" s="14">
        <f t="shared" si="45"/>
        <v>1606013</v>
      </c>
      <c r="AT165" s="14" t="str">
        <f t="shared" si="46"/>
        <v>神器-3-碎片-3-4级</v>
      </c>
      <c r="AU165" s="13" t="s">
        <v>857</v>
      </c>
      <c r="AV165" s="13">
        <f t="shared" si="47"/>
        <v>4</v>
      </c>
      <c r="AW165" s="14" t="e">
        <f t="shared" si="48"/>
        <v>#REF!</v>
      </c>
      <c r="AX165" s="14" t="str">
        <f t="shared" si="49"/>
        <v>DefExt</v>
      </c>
      <c r="AY165" s="14" t="e">
        <f t="shared" si="50"/>
        <v>#REF!</v>
      </c>
      <c r="AZ165" s="14" t="str">
        <f t="shared" si="51"/>
        <v>HPExt</v>
      </c>
      <c r="BA165" s="14" t="e">
        <f t="shared" si="52"/>
        <v>#REF!</v>
      </c>
      <c r="BB165" s="14" t="str">
        <f t="shared" si="53"/>
        <v/>
      </c>
      <c r="BC165" s="14" t="str">
        <f t="shared" si="54"/>
        <v/>
      </c>
      <c r="BD165" s="14" t="str">
        <f t="shared" si="55"/>
        <v/>
      </c>
      <c r="BE165" s="14" t="str">
        <f t="shared" si="56"/>
        <v/>
      </c>
    </row>
    <row r="166" spans="39:57" ht="16.5" x14ac:dyDescent="0.2">
      <c r="AM166" s="13">
        <v>161</v>
      </c>
      <c r="AN166" s="14">
        <f t="shared" si="57"/>
        <v>11</v>
      </c>
      <c r="AO166" s="29">
        <f t="shared" si="41"/>
        <v>0.34799999999999998</v>
      </c>
      <c r="AP166" s="14">
        <f t="shared" si="42"/>
        <v>2</v>
      </c>
      <c r="AQ166" s="14">
        <f t="shared" si="43"/>
        <v>3</v>
      </c>
      <c r="AR166" s="14">
        <f t="shared" si="44"/>
        <v>0</v>
      </c>
      <c r="AS166" s="14">
        <f t="shared" si="45"/>
        <v>1606013</v>
      </c>
      <c r="AT166" s="14" t="str">
        <f t="shared" si="46"/>
        <v>神器-3-碎片-3-5级</v>
      </c>
      <c r="AU166" s="13" t="s">
        <v>857</v>
      </c>
      <c r="AV166" s="13">
        <f t="shared" si="47"/>
        <v>5</v>
      </c>
      <c r="AW166" s="14" t="e">
        <f t="shared" si="48"/>
        <v>#REF!</v>
      </c>
      <c r="AX166" s="14" t="str">
        <f t="shared" si="49"/>
        <v>DefExt</v>
      </c>
      <c r="AY166" s="14" t="e">
        <f t="shared" si="50"/>
        <v>#REF!</v>
      </c>
      <c r="AZ166" s="14" t="str">
        <f t="shared" si="51"/>
        <v>HPExt</v>
      </c>
      <c r="BA166" s="14" t="e">
        <f t="shared" si="52"/>
        <v>#REF!</v>
      </c>
      <c r="BB166" s="14" t="str">
        <f t="shared" si="53"/>
        <v/>
      </c>
      <c r="BC166" s="14" t="str">
        <f t="shared" si="54"/>
        <v/>
      </c>
      <c r="BD166" s="14" t="str">
        <f t="shared" si="55"/>
        <v/>
      </c>
      <c r="BE166" s="14" t="str">
        <f t="shared" si="56"/>
        <v/>
      </c>
    </row>
    <row r="167" spans="39:57" ht="16.5" x14ac:dyDescent="0.2">
      <c r="AM167" s="13">
        <v>162</v>
      </c>
      <c r="AN167" s="14">
        <f t="shared" si="57"/>
        <v>11</v>
      </c>
      <c r="AO167" s="29">
        <f t="shared" si="41"/>
        <v>0.42000000000000004</v>
      </c>
      <c r="AP167" s="14">
        <f t="shared" si="42"/>
        <v>2</v>
      </c>
      <c r="AQ167" s="14">
        <f t="shared" si="43"/>
        <v>3</v>
      </c>
      <c r="AR167" s="14">
        <f t="shared" si="44"/>
        <v>0</v>
      </c>
      <c r="AS167" s="14">
        <f t="shared" si="45"/>
        <v>1606013</v>
      </c>
      <c r="AT167" s="14" t="str">
        <f t="shared" si="46"/>
        <v>神器-3-碎片-3-6级</v>
      </c>
      <c r="AU167" s="13" t="s">
        <v>857</v>
      </c>
      <c r="AV167" s="13">
        <f t="shared" si="47"/>
        <v>6</v>
      </c>
      <c r="AW167" s="14" t="e">
        <f t="shared" si="48"/>
        <v>#REF!</v>
      </c>
      <c r="AX167" s="14" t="str">
        <f t="shared" si="49"/>
        <v>DefExt</v>
      </c>
      <c r="AY167" s="14" t="e">
        <f t="shared" si="50"/>
        <v>#REF!</v>
      </c>
      <c r="AZ167" s="14" t="str">
        <f t="shared" si="51"/>
        <v>HPExt</v>
      </c>
      <c r="BA167" s="14" t="e">
        <f t="shared" si="52"/>
        <v>#REF!</v>
      </c>
      <c r="BB167" s="14" t="str">
        <f t="shared" si="53"/>
        <v/>
      </c>
      <c r="BC167" s="14" t="str">
        <f t="shared" si="54"/>
        <v/>
      </c>
      <c r="BD167" s="14" t="str">
        <f t="shared" si="55"/>
        <v/>
      </c>
      <c r="BE167" s="14" t="str">
        <f t="shared" si="56"/>
        <v/>
      </c>
    </row>
    <row r="168" spans="39:57" ht="16.5" x14ac:dyDescent="0.2">
      <c r="AM168" s="13">
        <v>163</v>
      </c>
      <c r="AN168" s="14">
        <f t="shared" si="57"/>
        <v>11</v>
      </c>
      <c r="AO168" s="29">
        <f t="shared" si="41"/>
        <v>0.496</v>
      </c>
      <c r="AP168" s="14">
        <f t="shared" si="42"/>
        <v>2</v>
      </c>
      <c r="AQ168" s="14">
        <f t="shared" si="43"/>
        <v>3</v>
      </c>
      <c r="AR168" s="14">
        <f t="shared" si="44"/>
        <v>0</v>
      </c>
      <c r="AS168" s="14">
        <f t="shared" si="45"/>
        <v>1606013</v>
      </c>
      <c r="AT168" s="14" t="str">
        <f t="shared" si="46"/>
        <v>神器-3-碎片-3-7级</v>
      </c>
      <c r="AU168" s="13" t="s">
        <v>857</v>
      </c>
      <c r="AV168" s="13">
        <f t="shared" si="47"/>
        <v>7</v>
      </c>
      <c r="AW168" s="14" t="e">
        <f t="shared" si="48"/>
        <v>#REF!</v>
      </c>
      <c r="AX168" s="14" t="str">
        <f t="shared" si="49"/>
        <v>DefExt</v>
      </c>
      <c r="AY168" s="14" t="e">
        <f t="shared" si="50"/>
        <v>#REF!</v>
      </c>
      <c r="AZ168" s="14" t="str">
        <f t="shared" si="51"/>
        <v>HPExt</v>
      </c>
      <c r="BA168" s="14" t="e">
        <f t="shared" si="52"/>
        <v>#REF!</v>
      </c>
      <c r="BB168" s="14" t="str">
        <f t="shared" si="53"/>
        <v/>
      </c>
      <c r="BC168" s="14" t="str">
        <f t="shared" si="54"/>
        <v/>
      </c>
      <c r="BD168" s="14" t="str">
        <f t="shared" si="55"/>
        <v/>
      </c>
      <c r="BE168" s="14" t="str">
        <f t="shared" si="56"/>
        <v/>
      </c>
    </row>
    <row r="169" spans="39:57" ht="16.5" x14ac:dyDescent="0.2">
      <c r="AM169" s="13">
        <v>164</v>
      </c>
      <c r="AN169" s="14">
        <f t="shared" si="57"/>
        <v>11</v>
      </c>
      <c r="AO169" s="29">
        <f t="shared" si="41"/>
        <v>0.57600000000000007</v>
      </c>
      <c r="AP169" s="14">
        <f t="shared" si="42"/>
        <v>2</v>
      </c>
      <c r="AQ169" s="14">
        <f t="shared" si="43"/>
        <v>3</v>
      </c>
      <c r="AR169" s="14">
        <f t="shared" si="44"/>
        <v>0</v>
      </c>
      <c r="AS169" s="14">
        <f t="shared" si="45"/>
        <v>1606013</v>
      </c>
      <c r="AT169" s="14" t="str">
        <f t="shared" si="46"/>
        <v>神器-3-碎片-3-8级</v>
      </c>
      <c r="AU169" s="13" t="s">
        <v>857</v>
      </c>
      <c r="AV169" s="13">
        <f t="shared" si="47"/>
        <v>8</v>
      </c>
      <c r="AW169" s="14" t="e">
        <f t="shared" si="48"/>
        <v>#REF!</v>
      </c>
      <c r="AX169" s="14" t="str">
        <f t="shared" si="49"/>
        <v>DefExt</v>
      </c>
      <c r="AY169" s="14" t="e">
        <f t="shared" si="50"/>
        <v>#REF!</v>
      </c>
      <c r="AZ169" s="14" t="str">
        <f t="shared" si="51"/>
        <v>HPExt</v>
      </c>
      <c r="BA169" s="14" t="e">
        <f t="shared" si="52"/>
        <v>#REF!</v>
      </c>
      <c r="BB169" s="14" t="str">
        <f t="shared" si="53"/>
        <v/>
      </c>
      <c r="BC169" s="14" t="str">
        <f t="shared" si="54"/>
        <v/>
      </c>
      <c r="BD169" s="14" t="str">
        <f t="shared" si="55"/>
        <v/>
      </c>
      <c r="BE169" s="14" t="str">
        <f t="shared" si="56"/>
        <v/>
      </c>
    </row>
    <row r="170" spans="39:57" ht="16.5" x14ac:dyDescent="0.2">
      <c r="AM170" s="13">
        <v>165</v>
      </c>
      <c r="AN170" s="14">
        <f t="shared" si="57"/>
        <v>11</v>
      </c>
      <c r="AO170" s="29">
        <f t="shared" si="41"/>
        <v>0.66</v>
      </c>
      <c r="AP170" s="14">
        <f t="shared" si="42"/>
        <v>2</v>
      </c>
      <c r="AQ170" s="14">
        <f t="shared" si="43"/>
        <v>3</v>
      </c>
      <c r="AR170" s="14">
        <f t="shared" si="44"/>
        <v>0</v>
      </c>
      <c r="AS170" s="14">
        <f t="shared" si="45"/>
        <v>1606013</v>
      </c>
      <c r="AT170" s="14" t="str">
        <f t="shared" si="46"/>
        <v>神器-3-碎片-3-9级</v>
      </c>
      <c r="AU170" s="13" t="s">
        <v>857</v>
      </c>
      <c r="AV170" s="13">
        <f t="shared" si="47"/>
        <v>9</v>
      </c>
      <c r="AW170" s="14" t="e">
        <f t="shared" si="48"/>
        <v>#REF!</v>
      </c>
      <c r="AX170" s="14" t="str">
        <f t="shared" si="49"/>
        <v>DefExt</v>
      </c>
      <c r="AY170" s="14" t="e">
        <f t="shared" si="50"/>
        <v>#REF!</v>
      </c>
      <c r="AZ170" s="14" t="str">
        <f t="shared" si="51"/>
        <v>HPExt</v>
      </c>
      <c r="BA170" s="14" t="e">
        <f t="shared" si="52"/>
        <v>#REF!</v>
      </c>
      <c r="BB170" s="14" t="str">
        <f t="shared" si="53"/>
        <v/>
      </c>
      <c r="BC170" s="14" t="str">
        <f t="shared" si="54"/>
        <v/>
      </c>
      <c r="BD170" s="14" t="str">
        <f t="shared" si="55"/>
        <v/>
      </c>
      <c r="BE170" s="14" t="str">
        <f t="shared" si="56"/>
        <v/>
      </c>
    </row>
    <row r="171" spans="39:57" ht="16.5" x14ac:dyDescent="0.2">
      <c r="AM171" s="13">
        <v>166</v>
      </c>
      <c r="AN171" s="14">
        <f t="shared" si="57"/>
        <v>11</v>
      </c>
      <c r="AO171" s="29">
        <f t="shared" si="41"/>
        <v>0.748</v>
      </c>
      <c r="AP171" s="14">
        <f t="shared" si="42"/>
        <v>2</v>
      </c>
      <c r="AQ171" s="14">
        <f t="shared" si="43"/>
        <v>3</v>
      </c>
      <c r="AR171" s="14">
        <f t="shared" si="44"/>
        <v>0</v>
      </c>
      <c r="AS171" s="14">
        <f t="shared" si="45"/>
        <v>1606013</v>
      </c>
      <c r="AT171" s="14" t="str">
        <f t="shared" si="46"/>
        <v>神器-3-碎片-3-10级</v>
      </c>
      <c r="AU171" s="13" t="s">
        <v>857</v>
      </c>
      <c r="AV171" s="13">
        <f t="shared" si="47"/>
        <v>10</v>
      </c>
      <c r="AW171" s="14" t="e">
        <f t="shared" si="48"/>
        <v>#REF!</v>
      </c>
      <c r="AX171" s="14" t="str">
        <f t="shared" si="49"/>
        <v>DefExt</v>
      </c>
      <c r="AY171" s="14" t="e">
        <f t="shared" si="50"/>
        <v>#REF!</v>
      </c>
      <c r="AZ171" s="14" t="str">
        <f t="shared" si="51"/>
        <v>HPExt</v>
      </c>
      <c r="BA171" s="14" t="e">
        <f t="shared" si="52"/>
        <v>#REF!</v>
      </c>
      <c r="BB171" s="14" t="str">
        <f t="shared" si="53"/>
        <v/>
      </c>
      <c r="BC171" s="14" t="str">
        <f t="shared" si="54"/>
        <v/>
      </c>
      <c r="BD171" s="14" t="str">
        <f t="shared" si="55"/>
        <v/>
      </c>
      <c r="BE171" s="14" t="str">
        <f t="shared" si="56"/>
        <v/>
      </c>
    </row>
    <row r="172" spans="39:57" ht="16.5" x14ac:dyDescent="0.2">
      <c r="AM172" s="13">
        <v>167</v>
      </c>
      <c r="AN172" s="14">
        <f t="shared" si="57"/>
        <v>11</v>
      </c>
      <c r="AO172" s="29">
        <f t="shared" si="41"/>
        <v>0.84000000000000008</v>
      </c>
      <c r="AP172" s="14">
        <f t="shared" si="42"/>
        <v>2</v>
      </c>
      <c r="AQ172" s="14">
        <f t="shared" si="43"/>
        <v>3</v>
      </c>
      <c r="AR172" s="14">
        <f t="shared" si="44"/>
        <v>0</v>
      </c>
      <c r="AS172" s="14">
        <f t="shared" si="45"/>
        <v>1606013</v>
      </c>
      <c r="AT172" s="14" t="str">
        <f t="shared" si="46"/>
        <v>神器-3-碎片-3-11级</v>
      </c>
      <c r="AU172" s="13" t="s">
        <v>857</v>
      </c>
      <c r="AV172" s="13">
        <f t="shared" si="47"/>
        <v>11</v>
      </c>
      <c r="AW172" s="14" t="e">
        <f t="shared" si="48"/>
        <v>#REF!</v>
      </c>
      <c r="AX172" s="14" t="str">
        <f t="shared" si="49"/>
        <v>DefExt</v>
      </c>
      <c r="AY172" s="14" t="e">
        <f t="shared" si="50"/>
        <v>#REF!</v>
      </c>
      <c r="AZ172" s="14" t="str">
        <f t="shared" si="51"/>
        <v>HPExt</v>
      </c>
      <c r="BA172" s="14" t="e">
        <f t="shared" si="52"/>
        <v>#REF!</v>
      </c>
      <c r="BB172" s="14" t="str">
        <f t="shared" si="53"/>
        <v/>
      </c>
      <c r="BC172" s="14" t="str">
        <f t="shared" si="54"/>
        <v/>
      </c>
      <c r="BD172" s="14" t="str">
        <f t="shared" si="55"/>
        <v/>
      </c>
      <c r="BE172" s="14" t="str">
        <f t="shared" si="56"/>
        <v/>
      </c>
    </row>
    <row r="173" spans="39:57" ht="16.5" x14ac:dyDescent="0.2">
      <c r="AM173" s="13">
        <v>168</v>
      </c>
      <c r="AN173" s="14">
        <f t="shared" si="57"/>
        <v>11</v>
      </c>
      <c r="AO173" s="29">
        <f t="shared" si="41"/>
        <v>0.93600000000000017</v>
      </c>
      <c r="AP173" s="14">
        <f t="shared" si="42"/>
        <v>2</v>
      </c>
      <c r="AQ173" s="14">
        <f t="shared" si="43"/>
        <v>3</v>
      </c>
      <c r="AR173" s="14">
        <f t="shared" si="44"/>
        <v>0</v>
      </c>
      <c r="AS173" s="14">
        <f t="shared" si="45"/>
        <v>1606013</v>
      </c>
      <c r="AT173" s="14" t="str">
        <f t="shared" si="46"/>
        <v>神器-3-碎片-3-12级</v>
      </c>
      <c r="AU173" s="13" t="s">
        <v>857</v>
      </c>
      <c r="AV173" s="13">
        <f t="shared" si="47"/>
        <v>12</v>
      </c>
      <c r="AW173" s="14" t="e">
        <f t="shared" si="48"/>
        <v>#REF!</v>
      </c>
      <c r="AX173" s="14" t="str">
        <f t="shared" si="49"/>
        <v>DefExt</v>
      </c>
      <c r="AY173" s="14" t="e">
        <f t="shared" si="50"/>
        <v>#REF!</v>
      </c>
      <c r="AZ173" s="14" t="str">
        <f t="shared" si="51"/>
        <v>HPExt</v>
      </c>
      <c r="BA173" s="14" t="e">
        <f t="shared" si="52"/>
        <v>#REF!</v>
      </c>
      <c r="BB173" s="14" t="str">
        <f t="shared" si="53"/>
        <v/>
      </c>
      <c r="BC173" s="14" t="str">
        <f t="shared" si="54"/>
        <v/>
      </c>
      <c r="BD173" s="14" t="str">
        <f t="shared" si="55"/>
        <v/>
      </c>
      <c r="BE173" s="14" t="str">
        <f t="shared" si="56"/>
        <v/>
      </c>
    </row>
    <row r="174" spans="39:57" ht="16.5" x14ac:dyDescent="0.2">
      <c r="AM174" s="13">
        <v>169</v>
      </c>
      <c r="AN174" s="14">
        <f t="shared" si="57"/>
        <v>11</v>
      </c>
      <c r="AO174" s="29">
        <f t="shared" si="41"/>
        <v>1.036</v>
      </c>
      <c r="AP174" s="14">
        <f t="shared" si="42"/>
        <v>2</v>
      </c>
      <c r="AQ174" s="14">
        <f t="shared" si="43"/>
        <v>3</v>
      </c>
      <c r="AR174" s="14">
        <f t="shared" si="44"/>
        <v>0</v>
      </c>
      <c r="AS174" s="14">
        <f t="shared" si="45"/>
        <v>1606013</v>
      </c>
      <c r="AT174" s="14" t="str">
        <f t="shared" si="46"/>
        <v>神器-3-碎片-3-13级</v>
      </c>
      <c r="AU174" s="13" t="s">
        <v>857</v>
      </c>
      <c r="AV174" s="13">
        <f t="shared" si="47"/>
        <v>13</v>
      </c>
      <c r="AW174" s="14" t="e">
        <f t="shared" si="48"/>
        <v>#REF!</v>
      </c>
      <c r="AX174" s="14" t="str">
        <f t="shared" si="49"/>
        <v>DefExt</v>
      </c>
      <c r="AY174" s="14" t="e">
        <f t="shared" si="50"/>
        <v>#REF!</v>
      </c>
      <c r="AZ174" s="14" t="str">
        <f t="shared" si="51"/>
        <v>HPExt</v>
      </c>
      <c r="BA174" s="14" t="e">
        <f t="shared" si="52"/>
        <v>#REF!</v>
      </c>
      <c r="BB174" s="14" t="str">
        <f t="shared" si="53"/>
        <v/>
      </c>
      <c r="BC174" s="14" t="str">
        <f t="shared" si="54"/>
        <v/>
      </c>
      <c r="BD174" s="14" t="str">
        <f t="shared" si="55"/>
        <v/>
      </c>
      <c r="BE174" s="14" t="str">
        <f t="shared" si="56"/>
        <v/>
      </c>
    </row>
    <row r="175" spans="39:57" ht="16.5" x14ac:dyDescent="0.2">
      <c r="AM175" s="13">
        <v>170</v>
      </c>
      <c r="AN175" s="14">
        <f t="shared" si="57"/>
        <v>11</v>
      </c>
      <c r="AO175" s="29">
        <f t="shared" si="41"/>
        <v>1.1400000000000001</v>
      </c>
      <c r="AP175" s="14">
        <f t="shared" si="42"/>
        <v>2</v>
      </c>
      <c r="AQ175" s="14">
        <f t="shared" si="43"/>
        <v>3</v>
      </c>
      <c r="AR175" s="14">
        <f t="shared" si="44"/>
        <v>0</v>
      </c>
      <c r="AS175" s="14">
        <f t="shared" si="45"/>
        <v>1606013</v>
      </c>
      <c r="AT175" s="14" t="str">
        <f t="shared" si="46"/>
        <v>神器-3-碎片-3-14级</v>
      </c>
      <c r="AU175" s="13" t="s">
        <v>857</v>
      </c>
      <c r="AV175" s="13">
        <f t="shared" si="47"/>
        <v>14</v>
      </c>
      <c r="AW175" s="14" t="e">
        <f t="shared" si="48"/>
        <v>#REF!</v>
      </c>
      <c r="AX175" s="14" t="str">
        <f t="shared" si="49"/>
        <v>DefExt</v>
      </c>
      <c r="AY175" s="14" t="e">
        <f t="shared" si="50"/>
        <v>#REF!</v>
      </c>
      <c r="AZ175" s="14" t="str">
        <f t="shared" si="51"/>
        <v>HPExt</v>
      </c>
      <c r="BA175" s="14" t="e">
        <f t="shared" si="52"/>
        <v>#REF!</v>
      </c>
      <c r="BB175" s="14" t="str">
        <f t="shared" si="53"/>
        <v/>
      </c>
      <c r="BC175" s="14" t="str">
        <f t="shared" si="54"/>
        <v/>
      </c>
      <c r="BD175" s="14" t="str">
        <f t="shared" si="55"/>
        <v/>
      </c>
      <c r="BE175" s="14" t="str">
        <f t="shared" si="56"/>
        <v/>
      </c>
    </row>
    <row r="176" spans="39:57" ht="16.5" x14ac:dyDescent="0.2">
      <c r="AM176" s="13">
        <v>171</v>
      </c>
      <c r="AN176" s="14">
        <f t="shared" si="57"/>
        <v>11</v>
      </c>
      <c r="AO176" s="29">
        <f t="shared" si="41"/>
        <v>1.248</v>
      </c>
      <c r="AP176" s="14">
        <f t="shared" si="42"/>
        <v>2</v>
      </c>
      <c r="AQ176" s="14">
        <f t="shared" si="43"/>
        <v>3</v>
      </c>
      <c r="AR176" s="14">
        <f t="shared" si="44"/>
        <v>0</v>
      </c>
      <c r="AS176" s="14">
        <f t="shared" si="45"/>
        <v>1606013</v>
      </c>
      <c r="AT176" s="14" t="str">
        <f t="shared" si="46"/>
        <v>神器-3-碎片-3-15级</v>
      </c>
      <c r="AU176" s="13" t="s">
        <v>857</v>
      </c>
      <c r="AV176" s="13">
        <f t="shared" si="47"/>
        <v>15</v>
      </c>
      <c r="AW176" s="14" t="e">
        <f t="shared" si="48"/>
        <v>#REF!</v>
      </c>
      <c r="AX176" s="14" t="str">
        <f t="shared" si="49"/>
        <v>DefExt</v>
      </c>
      <c r="AY176" s="14" t="e">
        <f t="shared" si="50"/>
        <v>#REF!</v>
      </c>
      <c r="AZ176" s="14" t="str">
        <f t="shared" si="51"/>
        <v>HPExt</v>
      </c>
      <c r="BA176" s="14" t="e">
        <f t="shared" si="52"/>
        <v>#REF!</v>
      </c>
      <c r="BB176" s="14" t="str">
        <f t="shared" si="53"/>
        <v/>
      </c>
      <c r="BC176" s="14" t="str">
        <f t="shared" si="54"/>
        <v/>
      </c>
      <c r="BD176" s="14" t="str">
        <f t="shared" si="55"/>
        <v/>
      </c>
      <c r="BE176" s="14" t="str">
        <f t="shared" si="56"/>
        <v/>
      </c>
    </row>
    <row r="177" spans="39:57" ht="16.5" x14ac:dyDescent="0.2">
      <c r="AM177" s="13">
        <v>172</v>
      </c>
      <c r="AN177" s="14">
        <f t="shared" si="57"/>
        <v>11</v>
      </c>
      <c r="AO177" s="29">
        <f t="shared" si="41"/>
        <v>1.36</v>
      </c>
      <c r="AP177" s="14">
        <f t="shared" si="42"/>
        <v>2</v>
      </c>
      <c r="AQ177" s="14">
        <f t="shared" si="43"/>
        <v>3</v>
      </c>
      <c r="AR177" s="14">
        <f t="shared" si="44"/>
        <v>0</v>
      </c>
      <c r="AS177" s="14">
        <f t="shared" si="45"/>
        <v>1606013</v>
      </c>
      <c r="AT177" s="14" t="str">
        <f t="shared" si="46"/>
        <v>神器-3-碎片-3-16级</v>
      </c>
      <c r="AU177" s="13" t="s">
        <v>857</v>
      </c>
      <c r="AV177" s="13">
        <f t="shared" si="47"/>
        <v>16</v>
      </c>
      <c r="AW177" s="14" t="e">
        <f t="shared" si="48"/>
        <v>#REF!</v>
      </c>
      <c r="AX177" s="14" t="str">
        <f t="shared" si="49"/>
        <v>DefExt</v>
      </c>
      <c r="AY177" s="14" t="e">
        <f t="shared" si="50"/>
        <v>#REF!</v>
      </c>
      <c r="AZ177" s="14" t="str">
        <f t="shared" si="51"/>
        <v>HPExt</v>
      </c>
      <c r="BA177" s="14" t="e">
        <f t="shared" si="52"/>
        <v>#REF!</v>
      </c>
      <c r="BB177" s="14" t="str">
        <f t="shared" si="53"/>
        <v/>
      </c>
      <c r="BC177" s="14" t="str">
        <f t="shared" si="54"/>
        <v/>
      </c>
      <c r="BD177" s="14" t="str">
        <f t="shared" si="55"/>
        <v/>
      </c>
      <c r="BE177" s="14" t="str">
        <f t="shared" si="56"/>
        <v/>
      </c>
    </row>
    <row r="178" spans="39:57" ht="16.5" x14ac:dyDescent="0.2">
      <c r="AM178" s="13">
        <v>173</v>
      </c>
      <c r="AN178" s="14">
        <f t="shared" si="57"/>
        <v>11</v>
      </c>
      <c r="AO178" s="29">
        <f t="shared" si="41"/>
        <v>1.476</v>
      </c>
      <c r="AP178" s="14">
        <f t="shared" si="42"/>
        <v>2</v>
      </c>
      <c r="AQ178" s="14">
        <f t="shared" si="43"/>
        <v>3</v>
      </c>
      <c r="AR178" s="14">
        <f t="shared" si="44"/>
        <v>0</v>
      </c>
      <c r="AS178" s="14">
        <f t="shared" si="45"/>
        <v>1606013</v>
      </c>
      <c r="AT178" s="14" t="str">
        <f t="shared" si="46"/>
        <v>神器-3-碎片-3-17级</v>
      </c>
      <c r="AU178" s="13" t="s">
        <v>857</v>
      </c>
      <c r="AV178" s="13">
        <f t="shared" si="47"/>
        <v>17</v>
      </c>
      <c r="AW178" s="14" t="e">
        <f t="shared" si="48"/>
        <v>#REF!</v>
      </c>
      <c r="AX178" s="14" t="str">
        <f t="shared" si="49"/>
        <v>DefExt</v>
      </c>
      <c r="AY178" s="14" t="e">
        <f t="shared" si="50"/>
        <v>#REF!</v>
      </c>
      <c r="AZ178" s="14" t="str">
        <f t="shared" si="51"/>
        <v>HPExt</v>
      </c>
      <c r="BA178" s="14" t="e">
        <f t="shared" si="52"/>
        <v>#REF!</v>
      </c>
      <c r="BB178" s="14" t="str">
        <f t="shared" si="53"/>
        <v/>
      </c>
      <c r="BC178" s="14" t="str">
        <f t="shared" si="54"/>
        <v/>
      </c>
      <c r="BD178" s="14" t="str">
        <f t="shared" si="55"/>
        <v/>
      </c>
      <c r="BE178" s="14" t="str">
        <f t="shared" si="56"/>
        <v/>
      </c>
    </row>
    <row r="179" spans="39:57" ht="16.5" x14ac:dyDescent="0.2">
      <c r="AM179" s="13">
        <v>174</v>
      </c>
      <c r="AN179" s="14">
        <f t="shared" si="57"/>
        <v>11</v>
      </c>
      <c r="AO179" s="29">
        <f t="shared" si="41"/>
        <v>1.5960000000000001</v>
      </c>
      <c r="AP179" s="14">
        <f t="shared" si="42"/>
        <v>2</v>
      </c>
      <c r="AQ179" s="14">
        <f t="shared" si="43"/>
        <v>3</v>
      </c>
      <c r="AR179" s="14">
        <f t="shared" si="44"/>
        <v>0</v>
      </c>
      <c r="AS179" s="14">
        <f t="shared" si="45"/>
        <v>1606013</v>
      </c>
      <c r="AT179" s="14" t="str">
        <f t="shared" si="46"/>
        <v>神器-3-碎片-3-18级</v>
      </c>
      <c r="AU179" s="13" t="s">
        <v>857</v>
      </c>
      <c r="AV179" s="13">
        <f t="shared" si="47"/>
        <v>18</v>
      </c>
      <c r="AW179" s="14" t="e">
        <f t="shared" si="48"/>
        <v>#REF!</v>
      </c>
      <c r="AX179" s="14" t="str">
        <f t="shared" si="49"/>
        <v>DefExt</v>
      </c>
      <c r="AY179" s="14" t="e">
        <f t="shared" si="50"/>
        <v>#REF!</v>
      </c>
      <c r="AZ179" s="14" t="str">
        <f t="shared" si="51"/>
        <v>HPExt</v>
      </c>
      <c r="BA179" s="14" t="e">
        <f t="shared" si="52"/>
        <v>#REF!</v>
      </c>
      <c r="BB179" s="14" t="str">
        <f t="shared" si="53"/>
        <v/>
      </c>
      <c r="BC179" s="14" t="str">
        <f t="shared" si="54"/>
        <v/>
      </c>
      <c r="BD179" s="14" t="str">
        <f t="shared" si="55"/>
        <v/>
      </c>
      <c r="BE179" s="14" t="str">
        <f t="shared" si="56"/>
        <v/>
      </c>
    </row>
    <row r="180" spans="39:57" ht="16.5" x14ac:dyDescent="0.2">
      <c r="AM180" s="13">
        <v>175</v>
      </c>
      <c r="AN180" s="14">
        <f t="shared" si="57"/>
        <v>12</v>
      </c>
      <c r="AO180" s="29">
        <f t="shared" si="41"/>
        <v>0.1</v>
      </c>
      <c r="AP180" s="14">
        <f t="shared" si="42"/>
        <v>2</v>
      </c>
      <c r="AQ180" s="14">
        <f t="shared" si="43"/>
        <v>3</v>
      </c>
      <c r="AR180" s="14">
        <f t="shared" si="44"/>
        <v>0</v>
      </c>
      <c r="AS180" s="14">
        <f t="shared" si="45"/>
        <v>1606014</v>
      </c>
      <c r="AT180" s="14" t="str">
        <f t="shared" si="46"/>
        <v>神器-3-碎片-4-1级</v>
      </c>
      <c r="AU180" s="13" t="s">
        <v>857</v>
      </c>
      <c r="AV180" s="13">
        <f t="shared" si="47"/>
        <v>1</v>
      </c>
      <c r="AW180" s="14" t="e">
        <f t="shared" si="48"/>
        <v>#REF!</v>
      </c>
      <c r="AX180" s="14" t="str">
        <f t="shared" si="49"/>
        <v>DefExt</v>
      </c>
      <c r="AY180" s="14" t="e">
        <f t="shared" si="50"/>
        <v>#REF!</v>
      </c>
      <c r="AZ180" s="14" t="str">
        <f t="shared" si="51"/>
        <v>HPExt</v>
      </c>
      <c r="BA180" s="14" t="e">
        <f t="shared" si="52"/>
        <v>#REF!</v>
      </c>
      <c r="BB180" s="14" t="str">
        <f t="shared" si="53"/>
        <v/>
      </c>
      <c r="BC180" s="14" t="str">
        <f t="shared" si="54"/>
        <v/>
      </c>
      <c r="BD180" s="14" t="str">
        <f t="shared" si="55"/>
        <v/>
      </c>
      <c r="BE180" s="14" t="str">
        <f t="shared" si="56"/>
        <v/>
      </c>
    </row>
    <row r="181" spans="39:57" ht="16.5" x14ac:dyDescent="0.2">
      <c r="AM181" s="13">
        <v>176</v>
      </c>
      <c r="AN181" s="14">
        <f t="shared" si="57"/>
        <v>12</v>
      </c>
      <c r="AO181" s="29">
        <f t="shared" si="41"/>
        <v>0.15600000000000003</v>
      </c>
      <c r="AP181" s="14">
        <f t="shared" si="42"/>
        <v>2</v>
      </c>
      <c r="AQ181" s="14">
        <f t="shared" si="43"/>
        <v>3</v>
      </c>
      <c r="AR181" s="14">
        <f t="shared" si="44"/>
        <v>0</v>
      </c>
      <c r="AS181" s="14">
        <f t="shared" si="45"/>
        <v>1606014</v>
      </c>
      <c r="AT181" s="14" t="str">
        <f t="shared" si="46"/>
        <v>神器-3-碎片-4-2级</v>
      </c>
      <c r="AU181" s="13" t="s">
        <v>857</v>
      </c>
      <c r="AV181" s="13">
        <f t="shared" si="47"/>
        <v>2</v>
      </c>
      <c r="AW181" s="14" t="e">
        <f t="shared" si="48"/>
        <v>#REF!</v>
      </c>
      <c r="AX181" s="14" t="str">
        <f t="shared" si="49"/>
        <v>DefExt</v>
      </c>
      <c r="AY181" s="14" t="e">
        <f t="shared" si="50"/>
        <v>#REF!</v>
      </c>
      <c r="AZ181" s="14" t="str">
        <f t="shared" si="51"/>
        <v>HPExt</v>
      </c>
      <c r="BA181" s="14" t="e">
        <f t="shared" si="52"/>
        <v>#REF!</v>
      </c>
      <c r="BB181" s="14" t="str">
        <f t="shared" si="53"/>
        <v/>
      </c>
      <c r="BC181" s="14" t="str">
        <f t="shared" si="54"/>
        <v/>
      </c>
      <c r="BD181" s="14" t="str">
        <f t="shared" si="55"/>
        <v/>
      </c>
      <c r="BE181" s="14" t="str">
        <f t="shared" si="56"/>
        <v/>
      </c>
    </row>
    <row r="182" spans="39:57" ht="16.5" x14ac:dyDescent="0.2">
      <c r="AM182" s="13">
        <v>177</v>
      </c>
      <c r="AN182" s="14">
        <f t="shared" si="57"/>
        <v>12</v>
      </c>
      <c r="AO182" s="29">
        <f t="shared" si="41"/>
        <v>0.21600000000000003</v>
      </c>
      <c r="AP182" s="14">
        <f t="shared" si="42"/>
        <v>2</v>
      </c>
      <c r="AQ182" s="14">
        <f t="shared" si="43"/>
        <v>3</v>
      </c>
      <c r="AR182" s="14">
        <f t="shared" si="44"/>
        <v>0</v>
      </c>
      <c r="AS182" s="14">
        <f t="shared" si="45"/>
        <v>1606014</v>
      </c>
      <c r="AT182" s="14" t="str">
        <f t="shared" si="46"/>
        <v>神器-3-碎片-4-3级</v>
      </c>
      <c r="AU182" s="13" t="s">
        <v>857</v>
      </c>
      <c r="AV182" s="13">
        <f t="shared" si="47"/>
        <v>3</v>
      </c>
      <c r="AW182" s="14" t="e">
        <f t="shared" si="48"/>
        <v>#REF!</v>
      </c>
      <c r="AX182" s="14" t="str">
        <f t="shared" si="49"/>
        <v>DefExt</v>
      </c>
      <c r="AY182" s="14" t="e">
        <f t="shared" si="50"/>
        <v>#REF!</v>
      </c>
      <c r="AZ182" s="14" t="str">
        <f t="shared" si="51"/>
        <v>HPExt</v>
      </c>
      <c r="BA182" s="14" t="e">
        <f t="shared" si="52"/>
        <v>#REF!</v>
      </c>
      <c r="BB182" s="14" t="str">
        <f t="shared" si="53"/>
        <v/>
      </c>
      <c r="BC182" s="14" t="str">
        <f t="shared" si="54"/>
        <v/>
      </c>
      <c r="BD182" s="14" t="str">
        <f t="shared" si="55"/>
        <v/>
      </c>
      <c r="BE182" s="14" t="str">
        <f t="shared" si="56"/>
        <v/>
      </c>
    </row>
    <row r="183" spans="39:57" ht="16.5" x14ac:dyDescent="0.2">
      <c r="AM183" s="13">
        <v>178</v>
      </c>
      <c r="AN183" s="14">
        <f t="shared" si="57"/>
        <v>12</v>
      </c>
      <c r="AO183" s="29">
        <f t="shared" si="41"/>
        <v>0.28000000000000003</v>
      </c>
      <c r="AP183" s="14">
        <f t="shared" si="42"/>
        <v>2</v>
      </c>
      <c r="AQ183" s="14">
        <f t="shared" si="43"/>
        <v>3</v>
      </c>
      <c r="AR183" s="14">
        <f t="shared" si="44"/>
        <v>0</v>
      </c>
      <c r="AS183" s="14">
        <f t="shared" si="45"/>
        <v>1606014</v>
      </c>
      <c r="AT183" s="14" t="str">
        <f t="shared" si="46"/>
        <v>神器-3-碎片-4-4级</v>
      </c>
      <c r="AU183" s="13" t="s">
        <v>857</v>
      </c>
      <c r="AV183" s="13">
        <f t="shared" si="47"/>
        <v>4</v>
      </c>
      <c r="AW183" s="14" t="e">
        <f t="shared" si="48"/>
        <v>#REF!</v>
      </c>
      <c r="AX183" s="14" t="str">
        <f t="shared" si="49"/>
        <v>DefExt</v>
      </c>
      <c r="AY183" s="14" t="e">
        <f t="shared" si="50"/>
        <v>#REF!</v>
      </c>
      <c r="AZ183" s="14" t="str">
        <f t="shared" si="51"/>
        <v>HPExt</v>
      </c>
      <c r="BA183" s="14" t="e">
        <f t="shared" si="52"/>
        <v>#REF!</v>
      </c>
      <c r="BB183" s="14" t="str">
        <f t="shared" si="53"/>
        <v/>
      </c>
      <c r="BC183" s="14" t="str">
        <f t="shared" si="54"/>
        <v/>
      </c>
      <c r="BD183" s="14" t="str">
        <f t="shared" si="55"/>
        <v/>
      </c>
      <c r="BE183" s="14" t="str">
        <f t="shared" si="56"/>
        <v/>
      </c>
    </row>
    <row r="184" spans="39:57" ht="16.5" x14ac:dyDescent="0.2">
      <c r="AM184" s="13">
        <v>179</v>
      </c>
      <c r="AN184" s="14">
        <f t="shared" si="57"/>
        <v>12</v>
      </c>
      <c r="AO184" s="29">
        <f t="shared" si="41"/>
        <v>0.34799999999999998</v>
      </c>
      <c r="AP184" s="14">
        <f t="shared" si="42"/>
        <v>2</v>
      </c>
      <c r="AQ184" s="14">
        <f t="shared" si="43"/>
        <v>3</v>
      </c>
      <c r="AR184" s="14">
        <f t="shared" si="44"/>
        <v>0</v>
      </c>
      <c r="AS184" s="14">
        <f t="shared" si="45"/>
        <v>1606014</v>
      </c>
      <c r="AT184" s="14" t="str">
        <f t="shared" si="46"/>
        <v>神器-3-碎片-4-5级</v>
      </c>
      <c r="AU184" s="13" t="s">
        <v>857</v>
      </c>
      <c r="AV184" s="13">
        <f t="shared" si="47"/>
        <v>5</v>
      </c>
      <c r="AW184" s="14" t="e">
        <f t="shared" si="48"/>
        <v>#REF!</v>
      </c>
      <c r="AX184" s="14" t="str">
        <f t="shared" si="49"/>
        <v>DefExt</v>
      </c>
      <c r="AY184" s="14" t="e">
        <f t="shared" si="50"/>
        <v>#REF!</v>
      </c>
      <c r="AZ184" s="14" t="str">
        <f t="shared" si="51"/>
        <v>HPExt</v>
      </c>
      <c r="BA184" s="14" t="e">
        <f t="shared" si="52"/>
        <v>#REF!</v>
      </c>
      <c r="BB184" s="14" t="str">
        <f t="shared" si="53"/>
        <v/>
      </c>
      <c r="BC184" s="14" t="str">
        <f t="shared" si="54"/>
        <v/>
      </c>
      <c r="BD184" s="14" t="str">
        <f t="shared" si="55"/>
        <v/>
      </c>
      <c r="BE184" s="14" t="str">
        <f t="shared" si="56"/>
        <v/>
      </c>
    </row>
    <row r="185" spans="39:57" ht="16.5" x14ac:dyDescent="0.2">
      <c r="AM185" s="13">
        <v>180</v>
      </c>
      <c r="AN185" s="14">
        <f t="shared" si="57"/>
        <v>12</v>
      </c>
      <c r="AO185" s="29">
        <f t="shared" si="41"/>
        <v>0.42000000000000004</v>
      </c>
      <c r="AP185" s="14">
        <f t="shared" si="42"/>
        <v>2</v>
      </c>
      <c r="AQ185" s="14">
        <f t="shared" si="43"/>
        <v>3</v>
      </c>
      <c r="AR185" s="14">
        <f t="shared" si="44"/>
        <v>0</v>
      </c>
      <c r="AS185" s="14">
        <f t="shared" si="45"/>
        <v>1606014</v>
      </c>
      <c r="AT185" s="14" t="str">
        <f t="shared" si="46"/>
        <v>神器-3-碎片-4-6级</v>
      </c>
      <c r="AU185" s="13" t="s">
        <v>857</v>
      </c>
      <c r="AV185" s="13">
        <f t="shared" si="47"/>
        <v>6</v>
      </c>
      <c r="AW185" s="14" t="e">
        <f t="shared" si="48"/>
        <v>#REF!</v>
      </c>
      <c r="AX185" s="14" t="str">
        <f t="shared" si="49"/>
        <v>DefExt</v>
      </c>
      <c r="AY185" s="14" t="e">
        <f t="shared" si="50"/>
        <v>#REF!</v>
      </c>
      <c r="AZ185" s="14" t="str">
        <f t="shared" si="51"/>
        <v>HPExt</v>
      </c>
      <c r="BA185" s="14" t="e">
        <f t="shared" si="52"/>
        <v>#REF!</v>
      </c>
      <c r="BB185" s="14" t="str">
        <f t="shared" si="53"/>
        <v/>
      </c>
      <c r="BC185" s="14" t="str">
        <f t="shared" si="54"/>
        <v/>
      </c>
      <c r="BD185" s="14" t="str">
        <f t="shared" si="55"/>
        <v/>
      </c>
      <c r="BE185" s="14" t="str">
        <f t="shared" si="56"/>
        <v/>
      </c>
    </row>
    <row r="186" spans="39:57" ht="16.5" x14ac:dyDescent="0.2">
      <c r="AM186" s="13">
        <v>181</v>
      </c>
      <c r="AN186" s="14">
        <f t="shared" si="57"/>
        <v>12</v>
      </c>
      <c r="AO186" s="29">
        <f t="shared" si="41"/>
        <v>0.496</v>
      </c>
      <c r="AP186" s="14">
        <f t="shared" si="42"/>
        <v>2</v>
      </c>
      <c r="AQ186" s="14">
        <f t="shared" si="43"/>
        <v>3</v>
      </c>
      <c r="AR186" s="14">
        <f t="shared" si="44"/>
        <v>0</v>
      </c>
      <c r="AS186" s="14">
        <f t="shared" si="45"/>
        <v>1606014</v>
      </c>
      <c r="AT186" s="14" t="str">
        <f t="shared" si="46"/>
        <v>神器-3-碎片-4-7级</v>
      </c>
      <c r="AU186" s="13" t="s">
        <v>857</v>
      </c>
      <c r="AV186" s="13">
        <f t="shared" si="47"/>
        <v>7</v>
      </c>
      <c r="AW186" s="14" t="e">
        <f t="shared" si="48"/>
        <v>#REF!</v>
      </c>
      <c r="AX186" s="14" t="str">
        <f t="shared" si="49"/>
        <v>DefExt</v>
      </c>
      <c r="AY186" s="14" t="e">
        <f t="shared" si="50"/>
        <v>#REF!</v>
      </c>
      <c r="AZ186" s="14" t="str">
        <f t="shared" si="51"/>
        <v>HPExt</v>
      </c>
      <c r="BA186" s="14" t="e">
        <f t="shared" si="52"/>
        <v>#REF!</v>
      </c>
      <c r="BB186" s="14" t="str">
        <f t="shared" si="53"/>
        <v/>
      </c>
      <c r="BC186" s="14" t="str">
        <f t="shared" si="54"/>
        <v/>
      </c>
      <c r="BD186" s="14" t="str">
        <f t="shared" si="55"/>
        <v/>
      </c>
      <c r="BE186" s="14" t="str">
        <f t="shared" si="56"/>
        <v/>
      </c>
    </row>
    <row r="187" spans="39:57" ht="16.5" x14ac:dyDescent="0.2">
      <c r="AM187" s="13">
        <v>182</v>
      </c>
      <c r="AN187" s="14">
        <f t="shared" si="57"/>
        <v>12</v>
      </c>
      <c r="AO187" s="29">
        <f t="shared" si="41"/>
        <v>0.57600000000000007</v>
      </c>
      <c r="AP187" s="14">
        <f t="shared" si="42"/>
        <v>2</v>
      </c>
      <c r="AQ187" s="14">
        <f t="shared" si="43"/>
        <v>3</v>
      </c>
      <c r="AR187" s="14">
        <f t="shared" si="44"/>
        <v>0</v>
      </c>
      <c r="AS187" s="14">
        <f t="shared" si="45"/>
        <v>1606014</v>
      </c>
      <c r="AT187" s="14" t="str">
        <f t="shared" si="46"/>
        <v>神器-3-碎片-4-8级</v>
      </c>
      <c r="AU187" s="13" t="s">
        <v>857</v>
      </c>
      <c r="AV187" s="13">
        <f t="shared" si="47"/>
        <v>8</v>
      </c>
      <c r="AW187" s="14" t="e">
        <f t="shared" si="48"/>
        <v>#REF!</v>
      </c>
      <c r="AX187" s="14" t="str">
        <f t="shared" si="49"/>
        <v>DefExt</v>
      </c>
      <c r="AY187" s="14" t="e">
        <f t="shared" si="50"/>
        <v>#REF!</v>
      </c>
      <c r="AZ187" s="14" t="str">
        <f t="shared" si="51"/>
        <v>HPExt</v>
      </c>
      <c r="BA187" s="14" t="e">
        <f t="shared" si="52"/>
        <v>#REF!</v>
      </c>
      <c r="BB187" s="14" t="str">
        <f t="shared" si="53"/>
        <v/>
      </c>
      <c r="BC187" s="14" t="str">
        <f t="shared" si="54"/>
        <v/>
      </c>
      <c r="BD187" s="14" t="str">
        <f t="shared" si="55"/>
        <v/>
      </c>
      <c r="BE187" s="14" t="str">
        <f t="shared" si="56"/>
        <v/>
      </c>
    </row>
    <row r="188" spans="39:57" ht="16.5" x14ac:dyDescent="0.2">
      <c r="AM188" s="13">
        <v>183</v>
      </c>
      <c r="AN188" s="14">
        <f t="shared" si="57"/>
        <v>12</v>
      </c>
      <c r="AO188" s="29">
        <f t="shared" si="41"/>
        <v>0.66</v>
      </c>
      <c r="AP188" s="14">
        <f t="shared" si="42"/>
        <v>2</v>
      </c>
      <c r="AQ188" s="14">
        <f t="shared" si="43"/>
        <v>3</v>
      </c>
      <c r="AR188" s="14">
        <f t="shared" si="44"/>
        <v>0</v>
      </c>
      <c r="AS188" s="14">
        <f t="shared" si="45"/>
        <v>1606014</v>
      </c>
      <c r="AT188" s="14" t="str">
        <f t="shared" si="46"/>
        <v>神器-3-碎片-4-9级</v>
      </c>
      <c r="AU188" s="13" t="s">
        <v>857</v>
      </c>
      <c r="AV188" s="13">
        <f t="shared" si="47"/>
        <v>9</v>
      </c>
      <c r="AW188" s="14" t="e">
        <f t="shared" si="48"/>
        <v>#REF!</v>
      </c>
      <c r="AX188" s="14" t="str">
        <f t="shared" si="49"/>
        <v>DefExt</v>
      </c>
      <c r="AY188" s="14" t="e">
        <f t="shared" si="50"/>
        <v>#REF!</v>
      </c>
      <c r="AZ188" s="14" t="str">
        <f t="shared" si="51"/>
        <v>HPExt</v>
      </c>
      <c r="BA188" s="14" t="e">
        <f t="shared" si="52"/>
        <v>#REF!</v>
      </c>
      <c r="BB188" s="14" t="str">
        <f t="shared" si="53"/>
        <v/>
      </c>
      <c r="BC188" s="14" t="str">
        <f t="shared" si="54"/>
        <v/>
      </c>
      <c r="BD188" s="14" t="str">
        <f t="shared" si="55"/>
        <v/>
      </c>
      <c r="BE188" s="14" t="str">
        <f t="shared" si="56"/>
        <v/>
      </c>
    </row>
    <row r="189" spans="39:57" ht="16.5" x14ac:dyDescent="0.2">
      <c r="AM189" s="13">
        <v>184</v>
      </c>
      <c r="AN189" s="14">
        <f t="shared" si="57"/>
        <v>12</v>
      </c>
      <c r="AO189" s="29">
        <f t="shared" si="41"/>
        <v>0.748</v>
      </c>
      <c r="AP189" s="14">
        <f t="shared" si="42"/>
        <v>2</v>
      </c>
      <c r="AQ189" s="14">
        <f t="shared" si="43"/>
        <v>3</v>
      </c>
      <c r="AR189" s="14">
        <f t="shared" si="44"/>
        <v>0</v>
      </c>
      <c r="AS189" s="14">
        <f t="shared" si="45"/>
        <v>1606014</v>
      </c>
      <c r="AT189" s="14" t="str">
        <f t="shared" si="46"/>
        <v>神器-3-碎片-4-10级</v>
      </c>
      <c r="AU189" s="13" t="s">
        <v>857</v>
      </c>
      <c r="AV189" s="13">
        <f t="shared" si="47"/>
        <v>10</v>
      </c>
      <c r="AW189" s="14" t="e">
        <f t="shared" si="48"/>
        <v>#REF!</v>
      </c>
      <c r="AX189" s="14" t="str">
        <f t="shared" si="49"/>
        <v>DefExt</v>
      </c>
      <c r="AY189" s="14" t="e">
        <f t="shared" si="50"/>
        <v>#REF!</v>
      </c>
      <c r="AZ189" s="14" t="str">
        <f t="shared" si="51"/>
        <v>HPExt</v>
      </c>
      <c r="BA189" s="14" t="e">
        <f t="shared" si="52"/>
        <v>#REF!</v>
      </c>
      <c r="BB189" s="14" t="str">
        <f t="shared" si="53"/>
        <v/>
      </c>
      <c r="BC189" s="14" t="str">
        <f t="shared" si="54"/>
        <v/>
      </c>
      <c r="BD189" s="14" t="str">
        <f t="shared" si="55"/>
        <v/>
      </c>
      <c r="BE189" s="14" t="str">
        <f t="shared" si="56"/>
        <v/>
      </c>
    </row>
    <row r="190" spans="39:57" ht="16.5" x14ac:dyDescent="0.2">
      <c r="AM190" s="13">
        <v>185</v>
      </c>
      <c r="AN190" s="14">
        <f t="shared" si="57"/>
        <v>12</v>
      </c>
      <c r="AO190" s="29">
        <f t="shared" si="41"/>
        <v>0.84000000000000008</v>
      </c>
      <c r="AP190" s="14">
        <f t="shared" si="42"/>
        <v>2</v>
      </c>
      <c r="AQ190" s="14">
        <f t="shared" si="43"/>
        <v>3</v>
      </c>
      <c r="AR190" s="14">
        <f t="shared" si="44"/>
        <v>0</v>
      </c>
      <c r="AS190" s="14">
        <f t="shared" si="45"/>
        <v>1606014</v>
      </c>
      <c r="AT190" s="14" t="str">
        <f t="shared" si="46"/>
        <v>神器-3-碎片-4-11级</v>
      </c>
      <c r="AU190" s="13" t="s">
        <v>857</v>
      </c>
      <c r="AV190" s="13">
        <f t="shared" si="47"/>
        <v>11</v>
      </c>
      <c r="AW190" s="14" t="e">
        <f t="shared" si="48"/>
        <v>#REF!</v>
      </c>
      <c r="AX190" s="14" t="str">
        <f t="shared" si="49"/>
        <v>DefExt</v>
      </c>
      <c r="AY190" s="14" t="e">
        <f t="shared" si="50"/>
        <v>#REF!</v>
      </c>
      <c r="AZ190" s="14" t="str">
        <f t="shared" si="51"/>
        <v>HPExt</v>
      </c>
      <c r="BA190" s="14" t="e">
        <f t="shared" si="52"/>
        <v>#REF!</v>
      </c>
      <c r="BB190" s="14" t="str">
        <f t="shared" si="53"/>
        <v/>
      </c>
      <c r="BC190" s="14" t="str">
        <f t="shared" si="54"/>
        <v/>
      </c>
      <c r="BD190" s="14" t="str">
        <f t="shared" si="55"/>
        <v/>
      </c>
      <c r="BE190" s="14" t="str">
        <f t="shared" si="56"/>
        <v/>
      </c>
    </row>
    <row r="191" spans="39:57" ht="16.5" x14ac:dyDescent="0.2">
      <c r="AM191" s="13">
        <v>186</v>
      </c>
      <c r="AN191" s="14">
        <f t="shared" si="57"/>
        <v>12</v>
      </c>
      <c r="AO191" s="29">
        <f t="shared" si="41"/>
        <v>0.93600000000000017</v>
      </c>
      <c r="AP191" s="14">
        <f t="shared" si="42"/>
        <v>2</v>
      </c>
      <c r="AQ191" s="14">
        <f t="shared" si="43"/>
        <v>3</v>
      </c>
      <c r="AR191" s="14">
        <f t="shared" si="44"/>
        <v>0</v>
      </c>
      <c r="AS191" s="14">
        <f t="shared" si="45"/>
        <v>1606014</v>
      </c>
      <c r="AT191" s="14" t="str">
        <f t="shared" si="46"/>
        <v>神器-3-碎片-4-12级</v>
      </c>
      <c r="AU191" s="13" t="s">
        <v>857</v>
      </c>
      <c r="AV191" s="13">
        <f t="shared" si="47"/>
        <v>12</v>
      </c>
      <c r="AW191" s="14" t="e">
        <f t="shared" si="48"/>
        <v>#REF!</v>
      </c>
      <c r="AX191" s="14" t="str">
        <f t="shared" si="49"/>
        <v>DefExt</v>
      </c>
      <c r="AY191" s="14" t="e">
        <f t="shared" si="50"/>
        <v>#REF!</v>
      </c>
      <c r="AZ191" s="14" t="str">
        <f t="shared" si="51"/>
        <v>HPExt</v>
      </c>
      <c r="BA191" s="14" t="e">
        <f t="shared" si="52"/>
        <v>#REF!</v>
      </c>
      <c r="BB191" s="14" t="str">
        <f t="shared" si="53"/>
        <v/>
      </c>
      <c r="BC191" s="14" t="str">
        <f t="shared" si="54"/>
        <v/>
      </c>
      <c r="BD191" s="14" t="str">
        <f t="shared" si="55"/>
        <v/>
      </c>
      <c r="BE191" s="14" t="str">
        <f t="shared" si="56"/>
        <v/>
      </c>
    </row>
    <row r="192" spans="39:57" ht="16.5" x14ac:dyDescent="0.2">
      <c r="AM192" s="13">
        <v>187</v>
      </c>
      <c r="AN192" s="14">
        <f t="shared" si="57"/>
        <v>12</v>
      </c>
      <c r="AO192" s="29">
        <f t="shared" si="41"/>
        <v>1.036</v>
      </c>
      <c r="AP192" s="14">
        <f t="shared" si="42"/>
        <v>2</v>
      </c>
      <c r="AQ192" s="14">
        <f t="shared" si="43"/>
        <v>3</v>
      </c>
      <c r="AR192" s="14">
        <f t="shared" si="44"/>
        <v>0</v>
      </c>
      <c r="AS192" s="14">
        <f t="shared" si="45"/>
        <v>1606014</v>
      </c>
      <c r="AT192" s="14" t="str">
        <f t="shared" si="46"/>
        <v>神器-3-碎片-4-13级</v>
      </c>
      <c r="AU192" s="13" t="s">
        <v>857</v>
      </c>
      <c r="AV192" s="13">
        <f t="shared" si="47"/>
        <v>13</v>
      </c>
      <c r="AW192" s="14" t="e">
        <f t="shared" si="48"/>
        <v>#REF!</v>
      </c>
      <c r="AX192" s="14" t="str">
        <f t="shared" si="49"/>
        <v>DefExt</v>
      </c>
      <c r="AY192" s="14" t="e">
        <f t="shared" si="50"/>
        <v>#REF!</v>
      </c>
      <c r="AZ192" s="14" t="str">
        <f t="shared" si="51"/>
        <v>HPExt</v>
      </c>
      <c r="BA192" s="14" t="e">
        <f t="shared" si="52"/>
        <v>#REF!</v>
      </c>
      <c r="BB192" s="14" t="str">
        <f t="shared" si="53"/>
        <v/>
      </c>
      <c r="BC192" s="14" t="str">
        <f t="shared" si="54"/>
        <v/>
      </c>
      <c r="BD192" s="14" t="str">
        <f t="shared" si="55"/>
        <v/>
      </c>
      <c r="BE192" s="14" t="str">
        <f t="shared" si="56"/>
        <v/>
      </c>
    </row>
    <row r="193" spans="39:57" ht="16.5" x14ac:dyDescent="0.2">
      <c r="AM193" s="13">
        <v>188</v>
      </c>
      <c r="AN193" s="14">
        <f t="shared" si="57"/>
        <v>12</v>
      </c>
      <c r="AO193" s="29">
        <f t="shared" si="41"/>
        <v>1.1400000000000001</v>
      </c>
      <c r="AP193" s="14">
        <f t="shared" si="42"/>
        <v>2</v>
      </c>
      <c r="AQ193" s="14">
        <f t="shared" si="43"/>
        <v>3</v>
      </c>
      <c r="AR193" s="14">
        <f t="shared" si="44"/>
        <v>0</v>
      </c>
      <c r="AS193" s="14">
        <f t="shared" si="45"/>
        <v>1606014</v>
      </c>
      <c r="AT193" s="14" t="str">
        <f t="shared" si="46"/>
        <v>神器-3-碎片-4-14级</v>
      </c>
      <c r="AU193" s="13" t="s">
        <v>857</v>
      </c>
      <c r="AV193" s="13">
        <f t="shared" si="47"/>
        <v>14</v>
      </c>
      <c r="AW193" s="14" t="e">
        <f t="shared" si="48"/>
        <v>#REF!</v>
      </c>
      <c r="AX193" s="14" t="str">
        <f t="shared" si="49"/>
        <v>DefExt</v>
      </c>
      <c r="AY193" s="14" t="e">
        <f t="shared" si="50"/>
        <v>#REF!</v>
      </c>
      <c r="AZ193" s="14" t="str">
        <f t="shared" si="51"/>
        <v>HPExt</v>
      </c>
      <c r="BA193" s="14" t="e">
        <f t="shared" si="52"/>
        <v>#REF!</v>
      </c>
      <c r="BB193" s="14" t="str">
        <f t="shared" si="53"/>
        <v/>
      </c>
      <c r="BC193" s="14" t="str">
        <f t="shared" si="54"/>
        <v/>
      </c>
      <c r="BD193" s="14" t="str">
        <f t="shared" si="55"/>
        <v/>
      </c>
      <c r="BE193" s="14" t="str">
        <f t="shared" si="56"/>
        <v/>
      </c>
    </row>
    <row r="194" spans="39:57" ht="16.5" x14ac:dyDescent="0.2">
      <c r="AM194" s="13">
        <v>189</v>
      </c>
      <c r="AN194" s="14">
        <f t="shared" si="57"/>
        <v>12</v>
      </c>
      <c r="AO194" s="29">
        <f t="shared" si="41"/>
        <v>1.248</v>
      </c>
      <c r="AP194" s="14">
        <f t="shared" si="42"/>
        <v>2</v>
      </c>
      <c r="AQ194" s="14">
        <f t="shared" si="43"/>
        <v>3</v>
      </c>
      <c r="AR194" s="14">
        <f t="shared" si="44"/>
        <v>0</v>
      </c>
      <c r="AS194" s="14">
        <f t="shared" si="45"/>
        <v>1606014</v>
      </c>
      <c r="AT194" s="14" t="str">
        <f t="shared" si="46"/>
        <v>神器-3-碎片-4-15级</v>
      </c>
      <c r="AU194" s="13" t="s">
        <v>857</v>
      </c>
      <c r="AV194" s="13">
        <f t="shared" si="47"/>
        <v>15</v>
      </c>
      <c r="AW194" s="14" t="e">
        <f t="shared" si="48"/>
        <v>#REF!</v>
      </c>
      <c r="AX194" s="14" t="str">
        <f t="shared" si="49"/>
        <v>DefExt</v>
      </c>
      <c r="AY194" s="14" t="e">
        <f t="shared" si="50"/>
        <v>#REF!</v>
      </c>
      <c r="AZ194" s="14" t="str">
        <f t="shared" si="51"/>
        <v>HPExt</v>
      </c>
      <c r="BA194" s="14" t="e">
        <f t="shared" si="52"/>
        <v>#REF!</v>
      </c>
      <c r="BB194" s="14" t="str">
        <f t="shared" si="53"/>
        <v/>
      </c>
      <c r="BC194" s="14" t="str">
        <f t="shared" si="54"/>
        <v/>
      </c>
      <c r="BD194" s="14" t="str">
        <f t="shared" si="55"/>
        <v/>
      </c>
      <c r="BE194" s="14" t="str">
        <f t="shared" si="56"/>
        <v/>
      </c>
    </row>
    <row r="195" spans="39:57" ht="16.5" x14ac:dyDescent="0.2">
      <c r="AM195" s="13">
        <v>190</v>
      </c>
      <c r="AN195" s="14">
        <f t="shared" si="57"/>
        <v>12</v>
      </c>
      <c r="AO195" s="29">
        <f t="shared" si="41"/>
        <v>1.36</v>
      </c>
      <c r="AP195" s="14">
        <f t="shared" si="42"/>
        <v>2</v>
      </c>
      <c r="AQ195" s="14">
        <f t="shared" si="43"/>
        <v>3</v>
      </c>
      <c r="AR195" s="14">
        <f t="shared" si="44"/>
        <v>0</v>
      </c>
      <c r="AS195" s="14">
        <f t="shared" si="45"/>
        <v>1606014</v>
      </c>
      <c r="AT195" s="14" t="str">
        <f t="shared" si="46"/>
        <v>神器-3-碎片-4-16级</v>
      </c>
      <c r="AU195" s="13" t="s">
        <v>857</v>
      </c>
      <c r="AV195" s="13">
        <f t="shared" si="47"/>
        <v>16</v>
      </c>
      <c r="AW195" s="14" t="e">
        <f t="shared" si="48"/>
        <v>#REF!</v>
      </c>
      <c r="AX195" s="14" t="str">
        <f t="shared" si="49"/>
        <v>DefExt</v>
      </c>
      <c r="AY195" s="14" t="e">
        <f t="shared" si="50"/>
        <v>#REF!</v>
      </c>
      <c r="AZ195" s="14" t="str">
        <f t="shared" si="51"/>
        <v>HPExt</v>
      </c>
      <c r="BA195" s="14" t="e">
        <f t="shared" si="52"/>
        <v>#REF!</v>
      </c>
      <c r="BB195" s="14" t="str">
        <f t="shared" si="53"/>
        <v/>
      </c>
      <c r="BC195" s="14" t="str">
        <f t="shared" si="54"/>
        <v/>
      </c>
      <c r="BD195" s="14" t="str">
        <f t="shared" si="55"/>
        <v/>
      </c>
      <c r="BE195" s="14" t="str">
        <f t="shared" si="56"/>
        <v/>
      </c>
    </row>
    <row r="196" spans="39:57" ht="16.5" x14ac:dyDescent="0.2">
      <c r="AM196" s="13">
        <v>191</v>
      </c>
      <c r="AN196" s="14">
        <f t="shared" si="57"/>
        <v>12</v>
      </c>
      <c r="AO196" s="29">
        <f t="shared" si="41"/>
        <v>1.476</v>
      </c>
      <c r="AP196" s="14">
        <f t="shared" si="42"/>
        <v>2</v>
      </c>
      <c r="AQ196" s="14">
        <f t="shared" si="43"/>
        <v>3</v>
      </c>
      <c r="AR196" s="14">
        <f t="shared" si="44"/>
        <v>0</v>
      </c>
      <c r="AS196" s="14">
        <f t="shared" si="45"/>
        <v>1606014</v>
      </c>
      <c r="AT196" s="14" t="str">
        <f t="shared" si="46"/>
        <v>神器-3-碎片-4-17级</v>
      </c>
      <c r="AU196" s="13" t="s">
        <v>857</v>
      </c>
      <c r="AV196" s="13">
        <f t="shared" si="47"/>
        <v>17</v>
      </c>
      <c r="AW196" s="14" t="e">
        <f t="shared" si="48"/>
        <v>#REF!</v>
      </c>
      <c r="AX196" s="14" t="str">
        <f t="shared" si="49"/>
        <v>DefExt</v>
      </c>
      <c r="AY196" s="14" t="e">
        <f t="shared" si="50"/>
        <v>#REF!</v>
      </c>
      <c r="AZ196" s="14" t="str">
        <f t="shared" si="51"/>
        <v>HPExt</v>
      </c>
      <c r="BA196" s="14" t="e">
        <f t="shared" si="52"/>
        <v>#REF!</v>
      </c>
      <c r="BB196" s="14" t="str">
        <f t="shared" si="53"/>
        <v/>
      </c>
      <c r="BC196" s="14" t="str">
        <f t="shared" si="54"/>
        <v/>
      </c>
      <c r="BD196" s="14" t="str">
        <f t="shared" si="55"/>
        <v/>
      </c>
      <c r="BE196" s="14" t="str">
        <f t="shared" si="56"/>
        <v/>
      </c>
    </row>
    <row r="197" spans="39:57" ht="16.5" x14ac:dyDescent="0.2">
      <c r="AM197" s="13">
        <v>192</v>
      </c>
      <c r="AN197" s="14">
        <f t="shared" si="57"/>
        <v>12</v>
      </c>
      <c r="AO197" s="29">
        <f t="shared" si="41"/>
        <v>1.5960000000000001</v>
      </c>
      <c r="AP197" s="14">
        <f t="shared" si="42"/>
        <v>2</v>
      </c>
      <c r="AQ197" s="14">
        <f t="shared" si="43"/>
        <v>3</v>
      </c>
      <c r="AR197" s="14">
        <f t="shared" si="44"/>
        <v>0</v>
      </c>
      <c r="AS197" s="14">
        <f t="shared" si="45"/>
        <v>1606014</v>
      </c>
      <c r="AT197" s="14" t="str">
        <f t="shared" si="46"/>
        <v>神器-3-碎片-4-18级</v>
      </c>
      <c r="AU197" s="13" t="s">
        <v>857</v>
      </c>
      <c r="AV197" s="13">
        <f t="shared" si="47"/>
        <v>18</v>
      </c>
      <c r="AW197" s="14" t="e">
        <f t="shared" si="48"/>
        <v>#REF!</v>
      </c>
      <c r="AX197" s="14" t="str">
        <f t="shared" si="49"/>
        <v>DefExt</v>
      </c>
      <c r="AY197" s="14" t="e">
        <f t="shared" si="50"/>
        <v>#REF!</v>
      </c>
      <c r="AZ197" s="14" t="str">
        <f t="shared" si="51"/>
        <v>HPExt</v>
      </c>
      <c r="BA197" s="14" t="e">
        <f t="shared" si="52"/>
        <v>#REF!</v>
      </c>
      <c r="BB197" s="14" t="str">
        <f t="shared" si="53"/>
        <v/>
      </c>
      <c r="BC197" s="14" t="str">
        <f t="shared" si="54"/>
        <v/>
      </c>
      <c r="BD197" s="14" t="str">
        <f t="shared" si="55"/>
        <v/>
      </c>
      <c r="BE197" s="14" t="str">
        <f t="shared" si="56"/>
        <v/>
      </c>
    </row>
    <row r="198" spans="39:57" ht="16.5" x14ac:dyDescent="0.2">
      <c r="AM198" s="13">
        <v>193</v>
      </c>
      <c r="AN198" s="14">
        <f t="shared" si="57"/>
        <v>13</v>
      </c>
      <c r="AO198" s="29">
        <f t="shared" ref="AO198:AO261" si="58">4.8%+AV198*5%+AV198*AV198*0.2%</f>
        <v>0.1</v>
      </c>
      <c r="AP198" s="14">
        <f t="shared" ref="AP198:AP261" si="59">INDEX(AD$7:AD$48,$AN198)</f>
        <v>1</v>
      </c>
      <c r="AQ198" s="14">
        <f t="shared" ref="AQ198:AQ261" si="60">INDEX(AE$7:AE$48,$AN198)</f>
        <v>3</v>
      </c>
      <c r="AR198" s="14">
        <f t="shared" ref="AR198:AR261" si="61">INDEX(AF$7:AF$48,$AN198)</f>
        <v>0</v>
      </c>
      <c r="AS198" s="14">
        <f t="shared" ref="AS198:AS261" si="62">INDEX($W$7:$W$48,AN198)</f>
        <v>1606015</v>
      </c>
      <c r="AT198" s="14" t="str">
        <f t="shared" ref="AT198:AT261" si="63">"神器-"&amp;INDEX($S$7:$S$48,AN198)&amp;"-碎片-"&amp;INDEX($T$7:$T$48,AN198)&amp;"-"&amp;AV198&amp;"级"</f>
        <v>神器-3-碎片-5-1级</v>
      </c>
      <c r="AU198" s="13" t="s">
        <v>857</v>
      </c>
      <c r="AV198" s="13">
        <f t="shared" ref="AV198:AV261" si="64">AM198-INDEX($AI$6:$AI$48,AN198)</f>
        <v>1</v>
      </c>
      <c r="AW198" s="14" t="e">
        <f t="shared" ref="AW198:AW261" si="65">AY198*INDEX($AP$2:$AR$2,AP198)+IF(AQ198&gt;0,BA198*INDEX($AP$2:$AR$2,AQ198),0)+IF(AR198&gt;0,BC198*INDEX($AP$2:$AR$2,AR198),0)+IF(BD198="Speed",BE198*100,0)</f>
        <v>#REF!</v>
      </c>
      <c r="AX198" s="14" t="str">
        <f t="shared" ref="AX198:AX261" si="66">INDEX($AP$3:$AR$3,AP198)</f>
        <v>AtkExt</v>
      </c>
      <c r="AY198" s="14" t="e">
        <f t="shared" ref="AY198:AY261" si="67">ROUND(INDEX($X$7:$Z$48,AN198,AP198)*AO198,0)</f>
        <v>#REF!</v>
      </c>
      <c r="AZ198" s="14" t="str">
        <f t="shared" ref="AZ198:AZ261" si="68">IF(AQ198&gt;0,INDEX($AP$3:$AR$3,AQ198),"")</f>
        <v>HPExt</v>
      </c>
      <c r="BA198" s="14" t="e">
        <f t="shared" ref="BA198:BA261" si="69">IF(AQ198&gt;0,ROUND(INDEX($X$7:$Z$48,AN198,AQ198)*AO198,0),"")</f>
        <v>#REF!</v>
      </c>
      <c r="BB198" s="14" t="str">
        <f t="shared" ref="BB198:BB261" si="70">IF(AR198&gt;0,INDEX($AP$3:$AR$3,AR198),"")</f>
        <v/>
      </c>
      <c r="BC198" s="14" t="str">
        <f t="shared" ref="BC198:BC261" si="71">IF(AR198&gt;0,ROUND(INDEX($X$7:$Z$48,AN198,AR198)*AO198,0),"")</f>
        <v/>
      </c>
      <c r="BD198" s="14" t="str">
        <f t="shared" ref="BD198:BD261" si="72">IF(INDEX($AG$7:$AG$48,AN198)&gt;0,"Speed","")</f>
        <v/>
      </c>
      <c r="BE198" s="14" t="str">
        <f t="shared" ref="BE198:BE261" si="73">IF(INDEX($AG$7:$AG$48,AN198)&gt;0,INDEX($AG$7:$AG$48,AN198)*AV198,"")</f>
        <v/>
      </c>
    </row>
    <row r="199" spans="39:57" ht="16.5" x14ac:dyDescent="0.2">
      <c r="AM199" s="13">
        <v>194</v>
      </c>
      <c r="AN199" s="14">
        <f t="shared" ref="AN199:AN262" si="74">MATCH(AM199-1,$AI$6:$AI$48,1)</f>
        <v>13</v>
      </c>
      <c r="AO199" s="29">
        <f t="shared" si="58"/>
        <v>0.15600000000000003</v>
      </c>
      <c r="AP199" s="14">
        <f t="shared" si="59"/>
        <v>1</v>
      </c>
      <c r="AQ199" s="14">
        <f t="shared" si="60"/>
        <v>3</v>
      </c>
      <c r="AR199" s="14">
        <f t="shared" si="61"/>
        <v>0</v>
      </c>
      <c r="AS199" s="14">
        <f t="shared" si="62"/>
        <v>1606015</v>
      </c>
      <c r="AT199" s="14" t="str">
        <f t="shared" si="63"/>
        <v>神器-3-碎片-5-2级</v>
      </c>
      <c r="AU199" s="13" t="s">
        <v>857</v>
      </c>
      <c r="AV199" s="13">
        <f t="shared" si="64"/>
        <v>2</v>
      </c>
      <c r="AW199" s="14" t="e">
        <f t="shared" si="65"/>
        <v>#REF!</v>
      </c>
      <c r="AX199" s="14" t="str">
        <f t="shared" si="66"/>
        <v>AtkExt</v>
      </c>
      <c r="AY199" s="14" t="e">
        <f t="shared" si="67"/>
        <v>#REF!</v>
      </c>
      <c r="AZ199" s="14" t="str">
        <f t="shared" si="68"/>
        <v>HPExt</v>
      </c>
      <c r="BA199" s="14" t="e">
        <f t="shared" si="69"/>
        <v>#REF!</v>
      </c>
      <c r="BB199" s="14" t="str">
        <f t="shared" si="70"/>
        <v/>
      </c>
      <c r="BC199" s="14" t="str">
        <f t="shared" si="71"/>
        <v/>
      </c>
      <c r="BD199" s="14" t="str">
        <f t="shared" si="72"/>
        <v/>
      </c>
      <c r="BE199" s="14" t="str">
        <f t="shared" si="73"/>
        <v/>
      </c>
    </row>
    <row r="200" spans="39:57" ht="16.5" x14ac:dyDescent="0.2">
      <c r="AM200" s="13">
        <v>195</v>
      </c>
      <c r="AN200" s="14">
        <f t="shared" si="74"/>
        <v>13</v>
      </c>
      <c r="AO200" s="29">
        <f t="shared" si="58"/>
        <v>0.21600000000000003</v>
      </c>
      <c r="AP200" s="14">
        <f t="shared" si="59"/>
        <v>1</v>
      </c>
      <c r="AQ200" s="14">
        <f t="shared" si="60"/>
        <v>3</v>
      </c>
      <c r="AR200" s="14">
        <f t="shared" si="61"/>
        <v>0</v>
      </c>
      <c r="AS200" s="14">
        <f t="shared" si="62"/>
        <v>1606015</v>
      </c>
      <c r="AT200" s="14" t="str">
        <f t="shared" si="63"/>
        <v>神器-3-碎片-5-3级</v>
      </c>
      <c r="AU200" s="13" t="s">
        <v>857</v>
      </c>
      <c r="AV200" s="13">
        <f t="shared" si="64"/>
        <v>3</v>
      </c>
      <c r="AW200" s="14" t="e">
        <f t="shared" si="65"/>
        <v>#REF!</v>
      </c>
      <c r="AX200" s="14" t="str">
        <f t="shared" si="66"/>
        <v>AtkExt</v>
      </c>
      <c r="AY200" s="14" t="e">
        <f t="shared" si="67"/>
        <v>#REF!</v>
      </c>
      <c r="AZ200" s="14" t="str">
        <f t="shared" si="68"/>
        <v>HPExt</v>
      </c>
      <c r="BA200" s="14" t="e">
        <f t="shared" si="69"/>
        <v>#REF!</v>
      </c>
      <c r="BB200" s="14" t="str">
        <f t="shared" si="70"/>
        <v/>
      </c>
      <c r="BC200" s="14" t="str">
        <f t="shared" si="71"/>
        <v/>
      </c>
      <c r="BD200" s="14" t="str">
        <f t="shared" si="72"/>
        <v/>
      </c>
      <c r="BE200" s="14" t="str">
        <f t="shared" si="73"/>
        <v/>
      </c>
    </row>
    <row r="201" spans="39:57" ht="16.5" x14ac:dyDescent="0.2">
      <c r="AM201" s="13">
        <v>196</v>
      </c>
      <c r="AN201" s="14">
        <f t="shared" si="74"/>
        <v>13</v>
      </c>
      <c r="AO201" s="29">
        <f t="shared" si="58"/>
        <v>0.28000000000000003</v>
      </c>
      <c r="AP201" s="14">
        <f t="shared" si="59"/>
        <v>1</v>
      </c>
      <c r="AQ201" s="14">
        <f t="shared" si="60"/>
        <v>3</v>
      </c>
      <c r="AR201" s="14">
        <f t="shared" si="61"/>
        <v>0</v>
      </c>
      <c r="AS201" s="14">
        <f t="shared" si="62"/>
        <v>1606015</v>
      </c>
      <c r="AT201" s="14" t="str">
        <f t="shared" si="63"/>
        <v>神器-3-碎片-5-4级</v>
      </c>
      <c r="AU201" s="13" t="s">
        <v>857</v>
      </c>
      <c r="AV201" s="13">
        <f t="shared" si="64"/>
        <v>4</v>
      </c>
      <c r="AW201" s="14" t="e">
        <f t="shared" si="65"/>
        <v>#REF!</v>
      </c>
      <c r="AX201" s="14" t="str">
        <f t="shared" si="66"/>
        <v>AtkExt</v>
      </c>
      <c r="AY201" s="14" t="e">
        <f t="shared" si="67"/>
        <v>#REF!</v>
      </c>
      <c r="AZ201" s="14" t="str">
        <f t="shared" si="68"/>
        <v>HPExt</v>
      </c>
      <c r="BA201" s="14" t="e">
        <f t="shared" si="69"/>
        <v>#REF!</v>
      </c>
      <c r="BB201" s="14" t="str">
        <f t="shared" si="70"/>
        <v/>
      </c>
      <c r="BC201" s="14" t="str">
        <f t="shared" si="71"/>
        <v/>
      </c>
      <c r="BD201" s="14" t="str">
        <f t="shared" si="72"/>
        <v/>
      </c>
      <c r="BE201" s="14" t="str">
        <f t="shared" si="73"/>
        <v/>
      </c>
    </row>
    <row r="202" spans="39:57" ht="16.5" x14ac:dyDescent="0.2">
      <c r="AM202" s="13">
        <v>197</v>
      </c>
      <c r="AN202" s="14">
        <f t="shared" si="74"/>
        <v>13</v>
      </c>
      <c r="AO202" s="29">
        <f t="shared" si="58"/>
        <v>0.34799999999999998</v>
      </c>
      <c r="AP202" s="14">
        <f t="shared" si="59"/>
        <v>1</v>
      </c>
      <c r="AQ202" s="14">
        <f t="shared" si="60"/>
        <v>3</v>
      </c>
      <c r="AR202" s="14">
        <f t="shared" si="61"/>
        <v>0</v>
      </c>
      <c r="AS202" s="14">
        <f t="shared" si="62"/>
        <v>1606015</v>
      </c>
      <c r="AT202" s="14" t="str">
        <f t="shared" si="63"/>
        <v>神器-3-碎片-5-5级</v>
      </c>
      <c r="AU202" s="13" t="s">
        <v>857</v>
      </c>
      <c r="AV202" s="13">
        <f t="shared" si="64"/>
        <v>5</v>
      </c>
      <c r="AW202" s="14" t="e">
        <f t="shared" si="65"/>
        <v>#REF!</v>
      </c>
      <c r="AX202" s="14" t="str">
        <f t="shared" si="66"/>
        <v>AtkExt</v>
      </c>
      <c r="AY202" s="14" t="e">
        <f t="shared" si="67"/>
        <v>#REF!</v>
      </c>
      <c r="AZ202" s="14" t="str">
        <f t="shared" si="68"/>
        <v>HPExt</v>
      </c>
      <c r="BA202" s="14" t="e">
        <f t="shared" si="69"/>
        <v>#REF!</v>
      </c>
      <c r="BB202" s="14" t="str">
        <f t="shared" si="70"/>
        <v/>
      </c>
      <c r="BC202" s="14" t="str">
        <f t="shared" si="71"/>
        <v/>
      </c>
      <c r="BD202" s="14" t="str">
        <f t="shared" si="72"/>
        <v/>
      </c>
      <c r="BE202" s="14" t="str">
        <f t="shared" si="73"/>
        <v/>
      </c>
    </row>
    <row r="203" spans="39:57" ht="16.5" x14ac:dyDescent="0.2">
      <c r="AM203" s="13">
        <v>198</v>
      </c>
      <c r="AN203" s="14">
        <f t="shared" si="74"/>
        <v>13</v>
      </c>
      <c r="AO203" s="29">
        <f t="shared" si="58"/>
        <v>0.42000000000000004</v>
      </c>
      <c r="AP203" s="14">
        <f t="shared" si="59"/>
        <v>1</v>
      </c>
      <c r="AQ203" s="14">
        <f t="shared" si="60"/>
        <v>3</v>
      </c>
      <c r="AR203" s="14">
        <f t="shared" si="61"/>
        <v>0</v>
      </c>
      <c r="AS203" s="14">
        <f t="shared" si="62"/>
        <v>1606015</v>
      </c>
      <c r="AT203" s="14" t="str">
        <f t="shared" si="63"/>
        <v>神器-3-碎片-5-6级</v>
      </c>
      <c r="AU203" s="13" t="s">
        <v>857</v>
      </c>
      <c r="AV203" s="13">
        <f t="shared" si="64"/>
        <v>6</v>
      </c>
      <c r="AW203" s="14" t="e">
        <f t="shared" si="65"/>
        <v>#REF!</v>
      </c>
      <c r="AX203" s="14" t="str">
        <f t="shared" si="66"/>
        <v>AtkExt</v>
      </c>
      <c r="AY203" s="14" t="e">
        <f t="shared" si="67"/>
        <v>#REF!</v>
      </c>
      <c r="AZ203" s="14" t="str">
        <f t="shared" si="68"/>
        <v>HPExt</v>
      </c>
      <c r="BA203" s="14" t="e">
        <f t="shared" si="69"/>
        <v>#REF!</v>
      </c>
      <c r="BB203" s="14" t="str">
        <f t="shared" si="70"/>
        <v/>
      </c>
      <c r="BC203" s="14" t="str">
        <f t="shared" si="71"/>
        <v/>
      </c>
      <c r="BD203" s="14" t="str">
        <f t="shared" si="72"/>
        <v/>
      </c>
      <c r="BE203" s="14" t="str">
        <f t="shared" si="73"/>
        <v/>
      </c>
    </row>
    <row r="204" spans="39:57" ht="16.5" x14ac:dyDescent="0.2">
      <c r="AM204" s="13">
        <v>199</v>
      </c>
      <c r="AN204" s="14">
        <f t="shared" si="74"/>
        <v>13</v>
      </c>
      <c r="AO204" s="29">
        <f t="shared" si="58"/>
        <v>0.496</v>
      </c>
      <c r="AP204" s="14">
        <f t="shared" si="59"/>
        <v>1</v>
      </c>
      <c r="AQ204" s="14">
        <f t="shared" si="60"/>
        <v>3</v>
      </c>
      <c r="AR204" s="14">
        <f t="shared" si="61"/>
        <v>0</v>
      </c>
      <c r="AS204" s="14">
        <f t="shared" si="62"/>
        <v>1606015</v>
      </c>
      <c r="AT204" s="14" t="str">
        <f t="shared" si="63"/>
        <v>神器-3-碎片-5-7级</v>
      </c>
      <c r="AU204" s="13" t="s">
        <v>857</v>
      </c>
      <c r="AV204" s="13">
        <f t="shared" si="64"/>
        <v>7</v>
      </c>
      <c r="AW204" s="14" t="e">
        <f t="shared" si="65"/>
        <v>#REF!</v>
      </c>
      <c r="AX204" s="14" t="str">
        <f t="shared" si="66"/>
        <v>AtkExt</v>
      </c>
      <c r="AY204" s="14" t="e">
        <f t="shared" si="67"/>
        <v>#REF!</v>
      </c>
      <c r="AZ204" s="14" t="str">
        <f t="shared" si="68"/>
        <v>HPExt</v>
      </c>
      <c r="BA204" s="14" t="e">
        <f t="shared" si="69"/>
        <v>#REF!</v>
      </c>
      <c r="BB204" s="14" t="str">
        <f t="shared" si="70"/>
        <v/>
      </c>
      <c r="BC204" s="14" t="str">
        <f t="shared" si="71"/>
        <v/>
      </c>
      <c r="BD204" s="14" t="str">
        <f t="shared" si="72"/>
        <v/>
      </c>
      <c r="BE204" s="14" t="str">
        <f t="shared" si="73"/>
        <v/>
      </c>
    </row>
    <row r="205" spans="39:57" ht="16.5" x14ac:dyDescent="0.2">
      <c r="AM205" s="13">
        <v>200</v>
      </c>
      <c r="AN205" s="14">
        <f t="shared" si="74"/>
        <v>13</v>
      </c>
      <c r="AO205" s="29">
        <f t="shared" si="58"/>
        <v>0.57600000000000007</v>
      </c>
      <c r="AP205" s="14">
        <f t="shared" si="59"/>
        <v>1</v>
      </c>
      <c r="AQ205" s="14">
        <f t="shared" si="60"/>
        <v>3</v>
      </c>
      <c r="AR205" s="14">
        <f t="shared" si="61"/>
        <v>0</v>
      </c>
      <c r="AS205" s="14">
        <f t="shared" si="62"/>
        <v>1606015</v>
      </c>
      <c r="AT205" s="14" t="str">
        <f t="shared" si="63"/>
        <v>神器-3-碎片-5-8级</v>
      </c>
      <c r="AU205" s="13" t="s">
        <v>857</v>
      </c>
      <c r="AV205" s="13">
        <f t="shared" si="64"/>
        <v>8</v>
      </c>
      <c r="AW205" s="14" t="e">
        <f t="shared" si="65"/>
        <v>#REF!</v>
      </c>
      <c r="AX205" s="14" t="str">
        <f t="shared" si="66"/>
        <v>AtkExt</v>
      </c>
      <c r="AY205" s="14" t="e">
        <f t="shared" si="67"/>
        <v>#REF!</v>
      </c>
      <c r="AZ205" s="14" t="str">
        <f t="shared" si="68"/>
        <v>HPExt</v>
      </c>
      <c r="BA205" s="14" t="e">
        <f t="shared" si="69"/>
        <v>#REF!</v>
      </c>
      <c r="BB205" s="14" t="str">
        <f t="shared" si="70"/>
        <v/>
      </c>
      <c r="BC205" s="14" t="str">
        <f t="shared" si="71"/>
        <v/>
      </c>
      <c r="BD205" s="14" t="str">
        <f t="shared" si="72"/>
        <v/>
      </c>
      <c r="BE205" s="14" t="str">
        <f t="shared" si="73"/>
        <v/>
      </c>
    </row>
    <row r="206" spans="39:57" ht="16.5" x14ac:dyDescent="0.2">
      <c r="AM206" s="13">
        <v>201</v>
      </c>
      <c r="AN206" s="14">
        <f t="shared" si="74"/>
        <v>13</v>
      </c>
      <c r="AO206" s="29">
        <f t="shared" si="58"/>
        <v>0.66</v>
      </c>
      <c r="AP206" s="14">
        <f t="shared" si="59"/>
        <v>1</v>
      </c>
      <c r="AQ206" s="14">
        <f t="shared" si="60"/>
        <v>3</v>
      </c>
      <c r="AR206" s="14">
        <f t="shared" si="61"/>
        <v>0</v>
      </c>
      <c r="AS206" s="14">
        <f t="shared" si="62"/>
        <v>1606015</v>
      </c>
      <c r="AT206" s="14" t="str">
        <f t="shared" si="63"/>
        <v>神器-3-碎片-5-9级</v>
      </c>
      <c r="AU206" s="13" t="s">
        <v>857</v>
      </c>
      <c r="AV206" s="13">
        <f t="shared" si="64"/>
        <v>9</v>
      </c>
      <c r="AW206" s="14" t="e">
        <f t="shared" si="65"/>
        <v>#REF!</v>
      </c>
      <c r="AX206" s="14" t="str">
        <f t="shared" si="66"/>
        <v>AtkExt</v>
      </c>
      <c r="AY206" s="14" t="e">
        <f t="shared" si="67"/>
        <v>#REF!</v>
      </c>
      <c r="AZ206" s="14" t="str">
        <f t="shared" si="68"/>
        <v>HPExt</v>
      </c>
      <c r="BA206" s="14" t="e">
        <f t="shared" si="69"/>
        <v>#REF!</v>
      </c>
      <c r="BB206" s="14" t="str">
        <f t="shared" si="70"/>
        <v/>
      </c>
      <c r="BC206" s="14" t="str">
        <f t="shared" si="71"/>
        <v/>
      </c>
      <c r="BD206" s="14" t="str">
        <f t="shared" si="72"/>
        <v/>
      </c>
      <c r="BE206" s="14" t="str">
        <f t="shared" si="73"/>
        <v/>
      </c>
    </row>
    <row r="207" spans="39:57" ht="16.5" x14ac:dyDescent="0.2">
      <c r="AM207" s="13">
        <v>202</v>
      </c>
      <c r="AN207" s="14">
        <f t="shared" si="74"/>
        <v>13</v>
      </c>
      <c r="AO207" s="29">
        <f t="shared" si="58"/>
        <v>0.748</v>
      </c>
      <c r="AP207" s="14">
        <f t="shared" si="59"/>
        <v>1</v>
      </c>
      <c r="AQ207" s="14">
        <f t="shared" si="60"/>
        <v>3</v>
      </c>
      <c r="AR207" s="14">
        <f t="shared" si="61"/>
        <v>0</v>
      </c>
      <c r="AS207" s="14">
        <f t="shared" si="62"/>
        <v>1606015</v>
      </c>
      <c r="AT207" s="14" t="str">
        <f t="shared" si="63"/>
        <v>神器-3-碎片-5-10级</v>
      </c>
      <c r="AU207" s="13" t="s">
        <v>857</v>
      </c>
      <c r="AV207" s="13">
        <f t="shared" si="64"/>
        <v>10</v>
      </c>
      <c r="AW207" s="14" t="e">
        <f t="shared" si="65"/>
        <v>#REF!</v>
      </c>
      <c r="AX207" s="14" t="str">
        <f t="shared" si="66"/>
        <v>AtkExt</v>
      </c>
      <c r="AY207" s="14" t="e">
        <f t="shared" si="67"/>
        <v>#REF!</v>
      </c>
      <c r="AZ207" s="14" t="str">
        <f t="shared" si="68"/>
        <v>HPExt</v>
      </c>
      <c r="BA207" s="14" t="e">
        <f t="shared" si="69"/>
        <v>#REF!</v>
      </c>
      <c r="BB207" s="14" t="str">
        <f t="shared" si="70"/>
        <v/>
      </c>
      <c r="BC207" s="14" t="str">
        <f t="shared" si="71"/>
        <v/>
      </c>
      <c r="BD207" s="14" t="str">
        <f t="shared" si="72"/>
        <v/>
      </c>
      <c r="BE207" s="14" t="str">
        <f t="shared" si="73"/>
        <v/>
      </c>
    </row>
    <row r="208" spans="39:57" ht="16.5" x14ac:dyDescent="0.2">
      <c r="AM208" s="13">
        <v>203</v>
      </c>
      <c r="AN208" s="14">
        <f t="shared" si="74"/>
        <v>13</v>
      </c>
      <c r="AO208" s="29">
        <f t="shared" si="58"/>
        <v>0.84000000000000008</v>
      </c>
      <c r="AP208" s="14">
        <f t="shared" si="59"/>
        <v>1</v>
      </c>
      <c r="AQ208" s="14">
        <f t="shared" si="60"/>
        <v>3</v>
      </c>
      <c r="AR208" s="14">
        <f t="shared" si="61"/>
        <v>0</v>
      </c>
      <c r="AS208" s="14">
        <f t="shared" si="62"/>
        <v>1606015</v>
      </c>
      <c r="AT208" s="14" t="str">
        <f t="shared" si="63"/>
        <v>神器-3-碎片-5-11级</v>
      </c>
      <c r="AU208" s="13" t="s">
        <v>857</v>
      </c>
      <c r="AV208" s="13">
        <f t="shared" si="64"/>
        <v>11</v>
      </c>
      <c r="AW208" s="14" t="e">
        <f t="shared" si="65"/>
        <v>#REF!</v>
      </c>
      <c r="AX208" s="14" t="str">
        <f t="shared" si="66"/>
        <v>AtkExt</v>
      </c>
      <c r="AY208" s="14" t="e">
        <f t="shared" si="67"/>
        <v>#REF!</v>
      </c>
      <c r="AZ208" s="14" t="str">
        <f t="shared" si="68"/>
        <v>HPExt</v>
      </c>
      <c r="BA208" s="14" t="e">
        <f t="shared" si="69"/>
        <v>#REF!</v>
      </c>
      <c r="BB208" s="14" t="str">
        <f t="shared" si="70"/>
        <v/>
      </c>
      <c r="BC208" s="14" t="str">
        <f t="shared" si="71"/>
        <v/>
      </c>
      <c r="BD208" s="14" t="str">
        <f t="shared" si="72"/>
        <v/>
      </c>
      <c r="BE208" s="14" t="str">
        <f t="shared" si="73"/>
        <v/>
      </c>
    </row>
    <row r="209" spans="39:57" ht="16.5" x14ac:dyDescent="0.2">
      <c r="AM209" s="13">
        <v>204</v>
      </c>
      <c r="AN209" s="14">
        <f t="shared" si="74"/>
        <v>13</v>
      </c>
      <c r="AO209" s="29">
        <f t="shared" si="58"/>
        <v>0.93600000000000017</v>
      </c>
      <c r="AP209" s="14">
        <f t="shared" si="59"/>
        <v>1</v>
      </c>
      <c r="AQ209" s="14">
        <f t="shared" si="60"/>
        <v>3</v>
      </c>
      <c r="AR209" s="14">
        <f t="shared" si="61"/>
        <v>0</v>
      </c>
      <c r="AS209" s="14">
        <f t="shared" si="62"/>
        <v>1606015</v>
      </c>
      <c r="AT209" s="14" t="str">
        <f t="shared" si="63"/>
        <v>神器-3-碎片-5-12级</v>
      </c>
      <c r="AU209" s="13" t="s">
        <v>857</v>
      </c>
      <c r="AV209" s="13">
        <f t="shared" si="64"/>
        <v>12</v>
      </c>
      <c r="AW209" s="14" t="e">
        <f t="shared" si="65"/>
        <v>#REF!</v>
      </c>
      <c r="AX209" s="14" t="str">
        <f t="shared" si="66"/>
        <v>AtkExt</v>
      </c>
      <c r="AY209" s="14" t="e">
        <f t="shared" si="67"/>
        <v>#REF!</v>
      </c>
      <c r="AZ209" s="14" t="str">
        <f t="shared" si="68"/>
        <v>HPExt</v>
      </c>
      <c r="BA209" s="14" t="e">
        <f t="shared" si="69"/>
        <v>#REF!</v>
      </c>
      <c r="BB209" s="14" t="str">
        <f t="shared" si="70"/>
        <v/>
      </c>
      <c r="BC209" s="14" t="str">
        <f t="shared" si="71"/>
        <v/>
      </c>
      <c r="BD209" s="14" t="str">
        <f t="shared" si="72"/>
        <v/>
      </c>
      <c r="BE209" s="14" t="str">
        <f t="shared" si="73"/>
        <v/>
      </c>
    </row>
    <row r="210" spans="39:57" ht="16.5" x14ac:dyDescent="0.2">
      <c r="AM210" s="13">
        <v>205</v>
      </c>
      <c r="AN210" s="14">
        <f t="shared" si="74"/>
        <v>13</v>
      </c>
      <c r="AO210" s="29">
        <f t="shared" si="58"/>
        <v>1.036</v>
      </c>
      <c r="AP210" s="14">
        <f t="shared" si="59"/>
        <v>1</v>
      </c>
      <c r="AQ210" s="14">
        <f t="shared" si="60"/>
        <v>3</v>
      </c>
      <c r="AR210" s="14">
        <f t="shared" si="61"/>
        <v>0</v>
      </c>
      <c r="AS210" s="14">
        <f t="shared" si="62"/>
        <v>1606015</v>
      </c>
      <c r="AT210" s="14" t="str">
        <f t="shared" si="63"/>
        <v>神器-3-碎片-5-13级</v>
      </c>
      <c r="AU210" s="13" t="s">
        <v>857</v>
      </c>
      <c r="AV210" s="13">
        <f t="shared" si="64"/>
        <v>13</v>
      </c>
      <c r="AW210" s="14" t="e">
        <f t="shared" si="65"/>
        <v>#REF!</v>
      </c>
      <c r="AX210" s="14" t="str">
        <f t="shared" si="66"/>
        <v>AtkExt</v>
      </c>
      <c r="AY210" s="14" t="e">
        <f t="shared" si="67"/>
        <v>#REF!</v>
      </c>
      <c r="AZ210" s="14" t="str">
        <f t="shared" si="68"/>
        <v>HPExt</v>
      </c>
      <c r="BA210" s="14" t="e">
        <f t="shared" si="69"/>
        <v>#REF!</v>
      </c>
      <c r="BB210" s="14" t="str">
        <f t="shared" si="70"/>
        <v/>
      </c>
      <c r="BC210" s="14" t="str">
        <f t="shared" si="71"/>
        <v/>
      </c>
      <c r="BD210" s="14" t="str">
        <f t="shared" si="72"/>
        <v/>
      </c>
      <c r="BE210" s="14" t="str">
        <f t="shared" si="73"/>
        <v/>
      </c>
    </row>
    <row r="211" spans="39:57" ht="16.5" x14ac:dyDescent="0.2">
      <c r="AM211" s="13">
        <v>206</v>
      </c>
      <c r="AN211" s="14">
        <f t="shared" si="74"/>
        <v>13</v>
      </c>
      <c r="AO211" s="29">
        <f t="shared" si="58"/>
        <v>1.1400000000000001</v>
      </c>
      <c r="AP211" s="14">
        <f t="shared" si="59"/>
        <v>1</v>
      </c>
      <c r="AQ211" s="14">
        <f t="shared" si="60"/>
        <v>3</v>
      </c>
      <c r="AR211" s="14">
        <f t="shared" si="61"/>
        <v>0</v>
      </c>
      <c r="AS211" s="14">
        <f t="shared" si="62"/>
        <v>1606015</v>
      </c>
      <c r="AT211" s="14" t="str">
        <f t="shared" si="63"/>
        <v>神器-3-碎片-5-14级</v>
      </c>
      <c r="AU211" s="13" t="s">
        <v>857</v>
      </c>
      <c r="AV211" s="13">
        <f t="shared" si="64"/>
        <v>14</v>
      </c>
      <c r="AW211" s="14" t="e">
        <f t="shared" si="65"/>
        <v>#REF!</v>
      </c>
      <c r="AX211" s="14" t="str">
        <f t="shared" si="66"/>
        <v>AtkExt</v>
      </c>
      <c r="AY211" s="14" t="e">
        <f t="shared" si="67"/>
        <v>#REF!</v>
      </c>
      <c r="AZ211" s="14" t="str">
        <f t="shared" si="68"/>
        <v>HPExt</v>
      </c>
      <c r="BA211" s="14" t="e">
        <f t="shared" si="69"/>
        <v>#REF!</v>
      </c>
      <c r="BB211" s="14" t="str">
        <f t="shared" si="70"/>
        <v/>
      </c>
      <c r="BC211" s="14" t="str">
        <f t="shared" si="71"/>
        <v/>
      </c>
      <c r="BD211" s="14" t="str">
        <f t="shared" si="72"/>
        <v/>
      </c>
      <c r="BE211" s="14" t="str">
        <f t="shared" si="73"/>
        <v/>
      </c>
    </row>
    <row r="212" spans="39:57" ht="16.5" x14ac:dyDescent="0.2">
      <c r="AM212" s="13">
        <v>207</v>
      </c>
      <c r="AN212" s="14">
        <f t="shared" si="74"/>
        <v>13</v>
      </c>
      <c r="AO212" s="29">
        <f t="shared" si="58"/>
        <v>1.248</v>
      </c>
      <c r="AP212" s="14">
        <f t="shared" si="59"/>
        <v>1</v>
      </c>
      <c r="AQ212" s="14">
        <f t="shared" si="60"/>
        <v>3</v>
      </c>
      <c r="AR212" s="14">
        <f t="shared" si="61"/>
        <v>0</v>
      </c>
      <c r="AS212" s="14">
        <f t="shared" si="62"/>
        <v>1606015</v>
      </c>
      <c r="AT212" s="14" t="str">
        <f t="shared" si="63"/>
        <v>神器-3-碎片-5-15级</v>
      </c>
      <c r="AU212" s="13" t="s">
        <v>857</v>
      </c>
      <c r="AV212" s="13">
        <f t="shared" si="64"/>
        <v>15</v>
      </c>
      <c r="AW212" s="14" t="e">
        <f t="shared" si="65"/>
        <v>#REF!</v>
      </c>
      <c r="AX212" s="14" t="str">
        <f t="shared" si="66"/>
        <v>AtkExt</v>
      </c>
      <c r="AY212" s="14" t="e">
        <f t="shared" si="67"/>
        <v>#REF!</v>
      </c>
      <c r="AZ212" s="14" t="str">
        <f t="shared" si="68"/>
        <v>HPExt</v>
      </c>
      <c r="BA212" s="14" t="e">
        <f t="shared" si="69"/>
        <v>#REF!</v>
      </c>
      <c r="BB212" s="14" t="str">
        <f t="shared" si="70"/>
        <v/>
      </c>
      <c r="BC212" s="14" t="str">
        <f t="shared" si="71"/>
        <v/>
      </c>
      <c r="BD212" s="14" t="str">
        <f t="shared" si="72"/>
        <v/>
      </c>
      <c r="BE212" s="14" t="str">
        <f t="shared" si="73"/>
        <v/>
      </c>
    </row>
    <row r="213" spans="39:57" ht="16.5" x14ac:dyDescent="0.2">
      <c r="AM213" s="13">
        <v>208</v>
      </c>
      <c r="AN213" s="14">
        <f t="shared" si="74"/>
        <v>13</v>
      </c>
      <c r="AO213" s="29">
        <f t="shared" si="58"/>
        <v>1.36</v>
      </c>
      <c r="AP213" s="14">
        <f t="shared" si="59"/>
        <v>1</v>
      </c>
      <c r="AQ213" s="14">
        <f t="shared" si="60"/>
        <v>3</v>
      </c>
      <c r="AR213" s="14">
        <f t="shared" si="61"/>
        <v>0</v>
      </c>
      <c r="AS213" s="14">
        <f t="shared" si="62"/>
        <v>1606015</v>
      </c>
      <c r="AT213" s="14" t="str">
        <f t="shared" si="63"/>
        <v>神器-3-碎片-5-16级</v>
      </c>
      <c r="AU213" s="13" t="s">
        <v>857</v>
      </c>
      <c r="AV213" s="13">
        <f t="shared" si="64"/>
        <v>16</v>
      </c>
      <c r="AW213" s="14" t="e">
        <f t="shared" si="65"/>
        <v>#REF!</v>
      </c>
      <c r="AX213" s="14" t="str">
        <f t="shared" si="66"/>
        <v>AtkExt</v>
      </c>
      <c r="AY213" s="14" t="e">
        <f t="shared" si="67"/>
        <v>#REF!</v>
      </c>
      <c r="AZ213" s="14" t="str">
        <f t="shared" si="68"/>
        <v>HPExt</v>
      </c>
      <c r="BA213" s="14" t="e">
        <f t="shared" si="69"/>
        <v>#REF!</v>
      </c>
      <c r="BB213" s="14" t="str">
        <f t="shared" si="70"/>
        <v/>
      </c>
      <c r="BC213" s="14" t="str">
        <f t="shared" si="71"/>
        <v/>
      </c>
      <c r="BD213" s="14" t="str">
        <f t="shared" si="72"/>
        <v/>
      </c>
      <c r="BE213" s="14" t="str">
        <f t="shared" si="73"/>
        <v/>
      </c>
    </row>
    <row r="214" spans="39:57" ht="16.5" x14ac:dyDescent="0.2">
      <c r="AM214" s="13">
        <v>209</v>
      </c>
      <c r="AN214" s="14">
        <f t="shared" si="74"/>
        <v>13</v>
      </c>
      <c r="AO214" s="29">
        <f t="shared" si="58"/>
        <v>1.476</v>
      </c>
      <c r="AP214" s="14">
        <f t="shared" si="59"/>
        <v>1</v>
      </c>
      <c r="AQ214" s="14">
        <f t="shared" si="60"/>
        <v>3</v>
      </c>
      <c r="AR214" s="14">
        <f t="shared" si="61"/>
        <v>0</v>
      </c>
      <c r="AS214" s="14">
        <f t="shared" si="62"/>
        <v>1606015</v>
      </c>
      <c r="AT214" s="14" t="str">
        <f t="shared" si="63"/>
        <v>神器-3-碎片-5-17级</v>
      </c>
      <c r="AU214" s="13" t="s">
        <v>857</v>
      </c>
      <c r="AV214" s="13">
        <f t="shared" si="64"/>
        <v>17</v>
      </c>
      <c r="AW214" s="14" t="e">
        <f t="shared" si="65"/>
        <v>#REF!</v>
      </c>
      <c r="AX214" s="14" t="str">
        <f t="shared" si="66"/>
        <v>AtkExt</v>
      </c>
      <c r="AY214" s="14" t="e">
        <f t="shared" si="67"/>
        <v>#REF!</v>
      </c>
      <c r="AZ214" s="14" t="str">
        <f t="shared" si="68"/>
        <v>HPExt</v>
      </c>
      <c r="BA214" s="14" t="e">
        <f t="shared" si="69"/>
        <v>#REF!</v>
      </c>
      <c r="BB214" s="14" t="str">
        <f t="shared" si="70"/>
        <v/>
      </c>
      <c r="BC214" s="14" t="str">
        <f t="shared" si="71"/>
        <v/>
      </c>
      <c r="BD214" s="14" t="str">
        <f t="shared" si="72"/>
        <v/>
      </c>
      <c r="BE214" s="14" t="str">
        <f t="shared" si="73"/>
        <v/>
      </c>
    </row>
    <row r="215" spans="39:57" ht="16.5" x14ac:dyDescent="0.2">
      <c r="AM215" s="13">
        <v>210</v>
      </c>
      <c r="AN215" s="14">
        <f t="shared" si="74"/>
        <v>13</v>
      </c>
      <c r="AO215" s="29">
        <f t="shared" si="58"/>
        <v>1.5960000000000001</v>
      </c>
      <c r="AP215" s="14">
        <f t="shared" si="59"/>
        <v>1</v>
      </c>
      <c r="AQ215" s="14">
        <f t="shared" si="60"/>
        <v>3</v>
      </c>
      <c r="AR215" s="14">
        <f t="shared" si="61"/>
        <v>0</v>
      </c>
      <c r="AS215" s="14">
        <f t="shared" si="62"/>
        <v>1606015</v>
      </c>
      <c r="AT215" s="14" t="str">
        <f t="shared" si="63"/>
        <v>神器-3-碎片-5-18级</v>
      </c>
      <c r="AU215" s="13" t="s">
        <v>857</v>
      </c>
      <c r="AV215" s="13">
        <f t="shared" si="64"/>
        <v>18</v>
      </c>
      <c r="AW215" s="14" t="e">
        <f t="shared" si="65"/>
        <v>#REF!</v>
      </c>
      <c r="AX215" s="14" t="str">
        <f t="shared" si="66"/>
        <v>AtkExt</v>
      </c>
      <c r="AY215" s="14" t="e">
        <f t="shared" si="67"/>
        <v>#REF!</v>
      </c>
      <c r="AZ215" s="14" t="str">
        <f t="shared" si="68"/>
        <v>HPExt</v>
      </c>
      <c r="BA215" s="14" t="e">
        <f t="shared" si="69"/>
        <v>#REF!</v>
      </c>
      <c r="BB215" s="14" t="str">
        <f t="shared" si="70"/>
        <v/>
      </c>
      <c r="BC215" s="14" t="str">
        <f t="shared" si="71"/>
        <v/>
      </c>
      <c r="BD215" s="14" t="str">
        <f t="shared" si="72"/>
        <v/>
      </c>
      <c r="BE215" s="14" t="str">
        <f t="shared" si="73"/>
        <v/>
      </c>
    </row>
    <row r="216" spans="39:57" ht="16.5" x14ac:dyDescent="0.2">
      <c r="AM216" s="13">
        <v>211</v>
      </c>
      <c r="AN216" s="14">
        <f t="shared" si="74"/>
        <v>14</v>
      </c>
      <c r="AO216" s="29">
        <f t="shared" si="58"/>
        <v>0.1</v>
      </c>
      <c r="AP216" s="14">
        <f t="shared" si="59"/>
        <v>1</v>
      </c>
      <c r="AQ216" s="14">
        <f t="shared" si="60"/>
        <v>0</v>
      </c>
      <c r="AR216" s="14">
        <f t="shared" si="61"/>
        <v>0</v>
      </c>
      <c r="AS216" s="14">
        <f t="shared" si="62"/>
        <v>1606016</v>
      </c>
      <c r="AT216" s="14" t="str">
        <f t="shared" si="63"/>
        <v>神器-3-碎片-6-1级</v>
      </c>
      <c r="AU216" s="13" t="s">
        <v>857</v>
      </c>
      <c r="AV216" s="13">
        <f t="shared" si="64"/>
        <v>1</v>
      </c>
      <c r="AW216" s="14" t="e">
        <f t="shared" si="65"/>
        <v>#REF!</v>
      </c>
      <c r="AX216" s="14" t="str">
        <f t="shared" si="66"/>
        <v>AtkExt</v>
      </c>
      <c r="AY216" s="14" t="e">
        <f t="shared" si="67"/>
        <v>#REF!</v>
      </c>
      <c r="AZ216" s="14" t="str">
        <f t="shared" si="68"/>
        <v/>
      </c>
      <c r="BA216" s="14" t="str">
        <f t="shared" si="69"/>
        <v/>
      </c>
      <c r="BB216" s="14" t="str">
        <f t="shared" si="70"/>
        <v/>
      </c>
      <c r="BC216" s="14" t="str">
        <f t="shared" si="71"/>
        <v/>
      </c>
      <c r="BD216" s="14" t="str">
        <f t="shared" si="72"/>
        <v>Speed</v>
      </c>
      <c r="BE216" s="14">
        <f t="shared" si="73"/>
        <v>2</v>
      </c>
    </row>
    <row r="217" spans="39:57" ht="16.5" x14ac:dyDescent="0.2">
      <c r="AM217" s="13">
        <v>212</v>
      </c>
      <c r="AN217" s="14">
        <f t="shared" si="74"/>
        <v>14</v>
      </c>
      <c r="AO217" s="29">
        <f t="shared" si="58"/>
        <v>0.15600000000000003</v>
      </c>
      <c r="AP217" s="14">
        <f t="shared" si="59"/>
        <v>1</v>
      </c>
      <c r="AQ217" s="14">
        <f t="shared" si="60"/>
        <v>0</v>
      </c>
      <c r="AR217" s="14">
        <f t="shared" si="61"/>
        <v>0</v>
      </c>
      <c r="AS217" s="14">
        <f t="shared" si="62"/>
        <v>1606016</v>
      </c>
      <c r="AT217" s="14" t="str">
        <f t="shared" si="63"/>
        <v>神器-3-碎片-6-2级</v>
      </c>
      <c r="AU217" s="13" t="s">
        <v>857</v>
      </c>
      <c r="AV217" s="13">
        <f t="shared" si="64"/>
        <v>2</v>
      </c>
      <c r="AW217" s="14" t="e">
        <f t="shared" si="65"/>
        <v>#REF!</v>
      </c>
      <c r="AX217" s="14" t="str">
        <f t="shared" si="66"/>
        <v>AtkExt</v>
      </c>
      <c r="AY217" s="14" t="e">
        <f t="shared" si="67"/>
        <v>#REF!</v>
      </c>
      <c r="AZ217" s="14" t="str">
        <f t="shared" si="68"/>
        <v/>
      </c>
      <c r="BA217" s="14" t="str">
        <f t="shared" si="69"/>
        <v/>
      </c>
      <c r="BB217" s="14" t="str">
        <f t="shared" si="70"/>
        <v/>
      </c>
      <c r="BC217" s="14" t="str">
        <f t="shared" si="71"/>
        <v/>
      </c>
      <c r="BD217" s="14" t="str">
        <f t="shared" si="72"/>
        <v>Speed</v>
      </c>
      <c r="BE217" s="14">
        <f t="shared" si="73"/>
        <v>4</v>
      </c>
    </row>
    <row r="218" spans="39:57" ht="16.5" x14ac:dyDescent="0.2">
      <c r="AM218" s="13">
        <v>213</v>
      </c>
      <c r="AN218" s="14">
        <f t="shared" si="74"/>
        <v>14</v>
      </c>
      <c r="AO218" s="29">
        <f t="shared" si="58"/>
        <v>0.21600000000000003</v>
      </c>
      <c r="AP218" s="14">
        <f t="shared" si="59"/>
        <v>1</v>
      </c>
      <c r="AQ218" s="14">
        <f t="shared" si="60"/>
        <v>0</v>
      </c>
      <c r="AR218" s="14">
        <f t="shared" si="61"/>
        <v>0</v>
      </c>
      <c r="AS218" s="14">
        <f t="shared" si="62"/>
        <v>1606016</v>
      </c>
      <c r="AT218" s="14" t="str">
        <f t="shared" si="63"/>
        <v>神器-3-碎片-6-3级</v>
      </c>
      <c r="AU218" s="13" t="s">
        <v>857</v>
      </c>
      <c r="AV218" s="13">
        <f t="shared" si="64"/>
        <v>3</v>
      </c>
      <c r="AW218" s="14" t="e">
        <f t="shared" si="65"/>
        <v>#REF!</v>
      </c>
      <c r="AX218" s="14" t="str">
        <f t="shared" si="66"/>
        <v>AtkExt</v>
      </c>
      <c r="AY218" s="14" t="e">
        <f t="shared" si="67"/>
        <v>#REF!</v>
      </c>
      <c r="AZ218" s="14" t="str">
        <f t="shared" si="68"/>
        <v/>
      </c>
      <c r="BA218" s="14" t="str">
        <f t="shared" si="69"/>
        <v/>
      </c>
      <c r="BB218" s="14" t="str">
        <f t="shared" si="70"/>
        <v/>
      </c>
      <c r="BC218" s="14" t="str">
        <f t="shared" si="71"/>
        <v/>
      </c>
      <c r="BD218" s="14" t="str">
        <f t="shared" si="72"/>
        <v>Speed</v>
      </c>
      <c r="BE218" s="14">
        <f t="shared" si="73"/>
        <v>6</v>
      </c>
    </row>
    <row r="219" spans="39:57" ht="16.5" x14ac:dyDescent="0.2">
      <c r="AM219" s="13">
        <v>214</v>
      </c>
      <c r="AN219" s="14">
        <f t="shared" si="74"/>
        <v>14</v>
      </c>
      <c r="AO219" s="29">
        <f t="shared" si="58"/>
        <v>0.28000000000000003</v>
      </c>
      <c r="AP219" s="14">
        <f t="shared" si="59"/>
        <v>1</v>
      </c>
      <c r="AQ219" s="14">
        <f t="shared" si="60"/>
        <v>0</v>
      </c>
      <c r="AR219" s="14">
        <f t="shared" si="61"/>
        <v>0</v>
      </c>
      <c r="AS219" s="14">
        <f t="shared" si="62"/>
        <v>1606016</v>
      </c>
      <c r="AT219" s="14" t="str">
        <f t="shared" si="63"/>
        <v>神器-3-碎片-6-4级</v>
      </c>
      <c r="AU219" s="13" t="s">
        <v>857</v>
      </c>
      <c r="AV219" s="13">
        <f t="shared" si="64"/>
        <v>4</v>
      </c>
      <c r="AW219" s="14" t="e">
        <f t="shared" si="65"/>
        <v>#REF!</v>
      </c>
      <c r="AX219" s="14" t="str">
        <f t="shared" si="66"/>
        <v>AtkExt</v>
      </c>
      <c r="AY219" s="14" t="e">
        <f t="shared" si="67"/>
        <v>#REF!</v>
      </c>
      <c r="AZ219" s="14" t="str">
        <f t="shared" si="68"/>
        <v/>
      </c>
      <c r="BA219" s="14" t="str">
        <f t="shared" si="69"/>
        <v/>
      </c>
      <c r="BB219" s="14" t="str">
        <f t="shared" si="70"/>
        <v/>
      </c>
      <c r="BC219" s="14" t="str">
        <f t="shared" si="71"/>
        <v/>
      </c>
      <c r="BD219" s="14" t="str">
        <f t="shared" si="72"/>
        <v>Speed</v>
      </c>
      <c r="BE219" s="14">
        <f t="shared" si="73"/>
        <v>8</v>
      </c>
    </row>
    <row r="220" spans="39:57" ht="16.5" x14ac:dyDescent="0.2">
      <c r="AM220" s="13">
        <v>215</v>
      </c>
      <c r="AN220" s="14">
        <f t="shared" si="74"/>
        <v>14</v>
      </c>
      <c r="AO220" s="29">
        <f t="shared" si="58"/>
        <v>0.34799999999999998</v>
      </c>
      <c r="AP220" s="14">
        <f t="shared" si="59"/>
        <v>1</v>
      </c>
      <c r="AQ220" s="14">
        <f t="shared" si="60"/>
        <v>0</v>
      </c>
      <c r="AR220" s="14">
        <f t="shared" si="61"/>
        <v>0</v>
      </c>
      <c r="AS220" s="14">
        <f t="shared" si="62"/>
        <v>1606016</v>
      </c>
      <c r="AT220" s="14" t="str">
        <f t="shared" si="63"/>
        <v>神器-3-碎片-6-5级</v>
      </c>
      <c r="AU220" s="13" t="s">
        <v>857</v>
      </c>
      <c r="AV220" s="13">
        <f t="shared" si="64"/>
        <v>5</v>
      </c>
      <c r="AW220" s="14" t="e">
        <f t="shared" si="65"/>
        <v>#REF!</v>
      </c>
      <c r="AX220" s="14" t="str">
        <f t="shared" si="66"/>
        <v>AtkExt</v>
      </c>
      <c r="AY220" s="14" t="e">
        <f t="shared" si="67"/>
        <v>#REF!</v>
      </c>
      <c r="AZ220" s="14" t="str">
        <f t="shared" si="68"/>
        <v/>
      </c>
      <c r="BA220" s="14" t="str">
        <f t="shared" si="69"/>
        <v/>
      </c>
      <c r="BB220" s="14" t="str">
        <f t="shared" si="70"/>
        <v/>
      </c>
      <c r="BC220" s="14" t="str">
        <f t="shared" si="71"/>
        <v/>
      </c>
      <c r="BD220" s="14" t="str">
        <f t="shared" si="72"/>
        <v>Speed</v>
      </c>
      <c r="BE220" s="14">
        <f t="shared" si="73"/>
        <v>10</v>
      </c>
    </row>
    <row r="221" spans="39:57" ht="16.5" x14ac:dyDescent="0.2">
      <c r="AM221" s="13">
        <v>216</v>
      </c>
      <c r="AN221" s="14">
        <f t="shared" si="74"/>
        <v>14</v>
      </c>
      <c r="AO221" s="29">
        <f t="shared" si="58"/>
        <v>0.42000000000000004</v>
      </c>
      <c r="AP221" s="14">
        <f t="shared" si="59"/>
        <v>1</v>
      </c>
      <c r="AQ221" s="14">
        <f t="shared" si="60"/>
        <v>0</v>
      </c>
      <c r="AR221" s="14">
        <f t="shared" si="61"/>
        <v>0</v>
      </c>
      <c r="AS221" s="14">
        <f t="shared" si="62"/>
        <v>1606016</v>
      </c>
      <c r="AT221" s="14" t="str">
        <f t="shared" si="63"/>
        <v>神器-3-碎片-6-6级</v>
      </c>
      <c r="AU221" s="13" t="s">
        <v>857</v>
      </c>
      <c r="AV221" s="13">
        <f t="shared" si="64"/>
        <v>6</v>
      </c>
      <c r="AW221" s="14" t="e">
        <f t="shared" si="65"/>
        <v>#REF!</v>
      </c>
      <c r="AX221" s="14" t="str">
        <f t="shared" si="66"/>
        <v>AtkExt</v>
      </c>
      <c r="AY221" s="14" t="e">
        <f t="shared" si="67"/>
        <v>#REF!</v>
      </c>
      <c r="AZ221" s="14" t="str">
        <f t="shared" si="68"/>
        <v/>
      </c>
      <c r="BA221" s="14" t="str">
        <f t="shared" si="69"/>
        <v/>
      </c>
      <c r="BB221" s="14" t="str">
        <f t="shared" si="70"/>
        <v/>
      </c>
      <c r="BC221" s="14" t="str">
        <f t="shared" si="71"/>
        <v/>
      </c>
      <c r="BD221" s="14" t="str">
        <f t="shared" si="72"/>
        <v>Speed</v>
      </c>
      <c r="BE221" s="14">
        <f t="shared" si="73"/>
        <v>12</v>
      </c>
    </row>
    <row r="222" spans="39:57" ht="16.5" x14ac:dyDescent="0.2">
      <c r="AM222" s="13">
        <v>217</v>
      </c>
      <c r="AN222" s="14">
        <f t="shared" si="74"/>
        <v>14</v>
      </c>
      <c r="AO222" s="29">
        <f t="shared" si="58"/>
        <v>0.496</v>
      </c>
      <c r="AP222" s="14">
        <f t="shared" si="59"/>
        <v>1</v>
      </c>
      <c r="AQ222" s="14">
        <f t="shared" si="60"/>
        <v>0</v>
      </c>
      <c r="AR222" s="14">
        <f t="shared" si="61"/>
        <v>0</v>
      </c>
      <c r="AS222" s="14">
        <f t="shared" si="62"/>
        <v>1606016</v>
      </c>
      <c r="AT222" s="14" t="str">
        <f t="shared" si="63"/>
        <v>神器-3-碎片-6-7级</v>
      </c>
      <c r="AU222" s="13" t="s">
        <v>857</v>
      </c>
      <c r="AV222" s="13">
        <f t="shared" si="64"/>
        <v>7</v>
      </c>
      <c r="AW222" s="14" t="e">
        <f t="shared" si="65"/>
        <v>#REF!</v>
      </c>
      <c r="AX222" s="14" t="str">
        <f t="shared" si="66"/>
        <v>AtkExt</v>
      </c>
      <c r="AY222" s="14" t="e">
        <f t="shared" si="67"/>
        <v>#REF!</v>
      </c>
      <c r="AZ222" s="14" t="str">
        <f t="shared" si="68"/>
        <v/>
      </c>
      <c r="BA222" s="14" t="str">
        <f t="shared" si="69"/>
        <v/>
      </c>
      <c r="BB222" s="14" t="str">
        <f t="shared" si="70"/>
        <v/>
      </c>
      <c r="BC222" s="14" t="str">
        <f t="shared" si="71"/>
        <v/>
      </c>
      <c r="BD222" s="14" t="str">
        <f t="shared" si="72"/>
        <v>Speed</v>
      </c>
      <c r="BE222" s="14">
        <f t="shared" si="73"/>
        <v>14</v>
      </c>
    </row>
    <row r="223" spans="39:57" ht="16.5" x14ac:dyDescent="0.2">
      <c r="AM223" s="13">
        <v>218</v>
      </c>
      <c r="AN223" s="14">
        <f t="shared" si="74"/>
        <v>14</v>
      </c>
      <c r="AO223" s="29">
        <f t="shared" si="58"/>
        <v>0.57600000000000007</v>
      </c>
      <c r="AP223" s="14">
        <f t="shared" si="59"/>
        <v>1</v>
      </c>
      <c r="AQ223" s="14">
        <f t="shared" si="60"/>
        <v>0</v>
      </c>
      <c r="AR223" s="14">
        <f t="shared" si="61"/>
        <v>0</v>
      </c>
      <c r="AS223" s="14">
        <f t="shared" si="62"/>
        <v>1606016</v>
      </c>
      <c r="AT223" s="14" t="str">
        <f t="shared" si="63"/>
        <v>神器-3-碎片-6-8级</v>
      </c>
      <c r="AU223" s="13" t="s">
        <v>857</v>
      </c>
      <c r="AV223" s="13">
        <f t="shared" si="64"/>
        <v>8</v>
      </c>
      <c r="AW223" s="14" t="e">
        <f t="shared" si="65"/>
        <v>#REF!</v>
      </c>
      <c r="AX223" s="14" t="str">
        <f t="shared" si="66"/>
        <v>AtkExt</v>
      </c>
      <c r="AY223" s="14" t="e">
        <f t="shared" si="67"/>
        <v>#REF!</v>
      </c>
      <c r="AZ223" s="14" t="str">
        <f t="shared" si="68"/>
        <v/>
      </c>
      <c r="BA223" s="14" t="str">
        <f t="shared" si="69"/>
        <v/>
      </c>
      <c r="BB223" s="14" t="str">
        <f t="shared" si="70"/>
        <v/>
      </c>
      <c r="BC223" s="14" t="str">
        <f t="shared" si="71"/>
        <v/>
      </c>
      <c r="BD223" s="14" t="str">
        <f t="shared" si="72"/>
        <v>Speed</v>
      </c>
      <c r="BE223" s="14">
        <f t="shared" si="73"/>
        <v>16</v>
      </c>
    </row>
    <row r="224" spans="39:57" ht="16.5" x14ac:dyDescent="0.2">
      <c r="AM224" s="13">
        <v>219</v>
      </c>
      <c r="AN224" s="14">
        <f t="shared" si="74"/>
        <v>14</v>
      </c>
      <c r="AO224" s="29">
        <f t="shared" si="58"/>
        <v>0.66</v>
      </c>
      <c r="AP224" s="14">
        <f t="shared" si="59"/>
        <v>1</v>
      </c>
      <c r="AQ224" s="14">
        <f t="shared" si="60"/>
        <v>0</v>
      </c>
      <c r="AR224" s="14">
        <f t="shared" si="61"/>
        <v>0</v>
      </c>
      <c r="AS224" s="14">
        <f t="shared" si="62"/>
        <v>1606016</v>
      </c>
      <c r="AT224" s="14" t="str">
        <f t="shared" si="63"/>
        <v>神器-3-碎片-6-9级</v>
      </c>
      <c r="AU224" s="13" t="s">
        <v>857</v>
      </c>
      <c r="AV224" s="13">
        <f t="shared" si="64"/>
        <v>9</v>
      </c>
      <c r="AW224" s="14" t="e">
        <f t="shared" si="65"/>
        <v>#REF!</v>
      </c>
      <c r="AX224" s="14" t="str">
        <f t="shared" si="66"/>
        <v>AtkExt</v>
      </c>
      <c r="AY224" s="14" t="e">
        <f t="shared" si="67"/>
        <v>#REF!</v>
      </c>
      <c r="AZ224" s="14" t="str">
        <f t="shared" si="68"/>
        <v/>
      </c>
      <c r="BA224" s="14" t="str">
        <f t="shared" si="69"/>
        <v/>
      </c>
      <c r="BB224" s="14" t="str">
        <f t="shared" si="70"/>
        <v/>
      </c>
      <c r="BC224" s="14" t="str">
        <f t="shared" si="71"/>
        <v/>
      </c>
      <c r="BD224" s="14" t="str">
        <f t="shared" si="72"/>
        <v>Speed</v>
      </c>
      <c r="BE224" s="14">
        <f t="shared" si="73"/>
        <v>18</v>
      </c>
    </row>
    <row r="225" spans="39:57" ht="16.5" x14ac:dyDescent="0.2">
      <c r="AM225" s="13">
        <v>220</v>
      </c>
      <c r="AN225" s="14">
        <f t="shared" si="74"/>
        <v>14</v>
      </c>
      <c r="AO225" s="29">
        <f t="shared" si="58"/>
        <v>0.748</v>
      </c>
      <c r="AP225" s="14">
        <f t="shared" si="59"/>
        <v>1</v>
      </c>
      <c r="AQ225" s="14">
        <f t="shared" si="60"/>
        <v>0</v>
      </c>
      <c r="AR225" s="14">
        <f t="shared" si="61"/>
        <v>0</v>
      </c>
      <c r="AS225" s="14">
        <f t="shared" si="62"/>
        <v>1606016</v>
      </c>
      <c r="AT225" s="14" t="str">
        <f t="shared" si="63"/>
        <v>神器-3-碎片-6-10级</v>
      </c>
      <c r="AU225" s="13" t="s">
        <v>857</v>
      </c>
      <c r="AV225" s="13">
        <f t="shared" si="64"/>
        <v>10</v>
      </c>
      <c r="AW225" s="14" t="e">
        <f t="shared" si="65"/>
        <v>#REF!</v>
      </c>
      <c r="AX225" s="14" t="str">
        <f t="shared" si="66"/>
        <v>AtkExt</v>
      </c>
      <c r="AY225" s="14" t="e">
        <f t="shared" si="67"/>
        <v>#REF!</v>
      </c>
      <c r="AZ225" s="14" t="str">
        <f t="shared" si="68"/>
        <v/>
      </c>
      <c r="BA225" s="14" t="str">
        <f t="shared" si="69"/>
        <v/>
      </c>
      <c r="BB225" s="14" t="str">
        <f t="shared" si="70"/>
        <v/>
      </c>
      <c r="BC225" s="14" t="str">
        <f t="shared" si="71"/>
        <v/>
      </c>
      <c r="BD225" s="14" t="str">
        <f t="shared" si="72"/>
        <v>Speed</v>
      </c>
      <c r="BE225" s="14">
        <f t="shared" si="73"/>
        <v>20</v>
      </c>
    </row>
    <row r="226" spans="39:57" ht="16.5" x14ac:dyDescent="0.2">
      <c r="AM226" s="13">
        <v>221</v>
      </c>
      <c r="AN226" s="14">
        <f t="shared" si="74"/>
        <v>14</v>
      </c>
      <c r="AO226" s="29">
        <f t="shared" si="58"/>
        <v>0.84000000000000008</v>
      </c>
      <c r="AP226" s="14">
        <f t="shared" si="59"/>
        <v>1</v>
      </c>
      <c r="AQ226" s="14">
        <f t="shared" si="60"/>
        <v>0</v>
      </c>
      <c r="AR226" s="14">
        <f t="shared" si="61"/>
        <v>0</v>
      </c>
      <c r="AS226" s="14">
        <f t="shared" si="62"/>
        <v>1606016</v>
      </c>
      <c r="AT226" s="14" t="str">
        <f t="shared" si="63"/>
        <v>神器-3-碎片-6-11级</v>
      </c>
      <c r="AU226" s="13" t="s">
        <v>857</v>
      </c>
      <c r="AV226" s="13">
        <f t="shared" si="64"/>
        <v>11</v>
      </c>
      <c r="AW226" s="14" t="e">
        <f t="shared" si="65"/>
        <v>#REF!</v>
      </c>
      <c r="AX226" s="14" t="str">
        <f t="shared" si="66"/>
        <v>AtkExt</v>
      </c>
      <c r="AY226" s="14" t="e">
        <f t="shared" si="67"/>
        <v>#REF!</v>
      </c>
      <c r="AZ226" s="14" t="str">
        <f t="shared" si="68"/>
        <v/>
      </c>
      <c r="BA226" s="14" t="str">
        <f t="shared" si="69"/>
        <v/>
      </c>
      <c r="BB226" s="14" t="str">
        <f t="shared" si="70"/>
        <v/>
      </c>
      <c r="BC226" s="14" t="str">
        <f t="shared" si="71"/>
        <v/>
      </c>
      <c r="BD226" s="14" t="str">
        <f t="shared" si="72"/>
        <v>Speed</v>
      </c>
      <c r="BE226" s="14">
        <f t="shared" si="73"/>
        <v>22</v>
      </c>
    </row>
    <row r="227" spans="39:57" ht="16.5" x14ac:dyDescent="0.2">
      <c r="AM227" s="13">
        <v>222</v>
      </c>
      <c r="AN227" s="14">
        <f t="shared" si="74"/>
        <v>14</v>
      </c>
      <c r="AO227" s="29">
        <f t="shared" si="58"/>
        <v>0.93600000000000017</v>
      </c>
      <c r="AP227" s="14">
        <f t="shared" si="59"/>
        <v>1</v>
      </c>
      <c r="AQ227" s="14">
        <f t="shared" si="60"/>
        <v>0</v>
      </c>
      <c r="AR227" s="14">
        <f t="shared" si="61"/>
        <v>0</v>
      </c>
      <c r="AS227" s="14">
        <f t="shared" si="62"/>
        <v>1606016</v>
      </c>
      <c r="AT227" s="14" t="str">
        <f t="shared" si="63"/>
        <v>神器-3-碎片-6-12级</v>
      </c>
      <c r="AU227" s="13" t="s">
        <v>857</v>
      </c>
      <c r="AV227" s="13">
        <f t="shared" si="64"/>
        <v>12</v>
      </c>
      <c r="AW227" s="14" t="e">
        <f t="shared" si="65"/>
        <v>#REF!</v>
      </c>
      <c r="AX227" s="14" t="str">
        <f t="shared" si="66"/>
        <v>AtkExt</v>
      </c>
      <c r="AY227" s="14" t="e">
        <f t="shared" si="67"/>
        <v>#REF!</v>
      </c>
      <c r="AZ227" s="14" t="str">
        <f t="shared" si="68"/>
        <v/>
      </c>
      <c r="BA227" s="14" t="str">
        <f t="shared" si="69"/>
        <v/>
      </c>
      <c r="BB227" s="14" t="str">
        <f t="shared" si="70"/>
        <v/>
      </c>
      <c r="BC227" s="14" t="str">
        <f t="shared" si="71"/>
        <v/>
      </c>
      <c r="BD227" s="14" t="str">
        <f t="shared" si="72"/>
        <v>Speed</v>
      </c>
      <c r="BE227" s="14">
        <f t="shared" si="73"/>
        <v>24</v>
      </c>
    </row>
    <row r="228" spans="39:57" ht="16.5" x14ac:dyDescent="0.2">
      <c r="AM228" s="13">
        <v>223</v>
      </c>
      <c r="AN228" s="14">
        <f t="shared" si="74"/>
        <v>14</v>
      </c>
      <c r="AO228" s="29">
        <f t="shared" si="58"/>
        <v>1.036</v>
      </c>
      <c r="AP228" s="14">
        <f t="shared" si="59"/>
        <v>1</v>
      </c>
      <c r="AQ228" s="14">
        <f t="shared" si="60"/>
        <v>0</v>
      </c>
      <c r="AR228" s="14">
        <f t="shared" si="61"/>
        <v>0</v>
      </c>
      <c r="AS228" s="14">
        <f t="shared" si="62"/>
        <v>1606016</v>
      </c>
      <c r="AT228" s="14" t="str">
        <f t="shared" si="63"/>
        <v>神器-3-碎片-6-13级</v>
      </c>
      <c r="AU228" s="13" t="s">
        <v>857</v>
      </c>
      <c r="AV228" s="13">
        <f t="shared" si="64"/>
        <v>13</v>
      </c>
      <c r="AW228" s="14" t="e">
        <f t="shared" si="65"/>
        <v>#REF!</v>
      </c>
      <c r="AX228" s="14" t="str">
        <f t="shared" si="66"/>
        <v>AtkExt</v>
      </c>
      <c r="AY228" s="14" t="e">
        <f t="shared" si="67"/>
        <v>#REF!</v>
      </c>
      <c r="AZ228" s="14" t="str">
        <f t="shared" si="68"/>
        <v/>
      </c>
      <c r="BA228" s="14" t="str">
        <f t="shared" si="69"/>
        <v/>
      </c>
      <c r="BB228" s="14" t="str">
        <f t="shared" si="70"/>
        <v/>
      </c>
      <c r="BC228" s="14" t="str">
        <f t="shared" si="71"/>
        <v/>
      </c>
      <c r="BD228" s="14" t="str">
        <f t="shared" si="72"/>
        <v>Speed</v>
      </c>
      <c r="BE228" s="14">
        <f t="shared" si="73"/>
        <v>26</v>
      </c>
    </row>
    <row r="229" spans="39:57" ht="16.5" x14ac:dyDescent="0.2">
      <c r="AM229" s="13">
        <v>224</v>
      </c>
      <c r="AN229" s="14">
        <f t="shared" si="74"/>
        <v>14</v>
      </c>
      <c r="AO229" s="29">
        <f t="shared" si="58"/>
        <v>1.1400000000000001</v>
      </c>
      <c r="AP229" s="14">
        <f t="shared" si="59"/>
        <v>1</v>
      </c>
      <c r="AQ229" s="14">
        <f t="shared" si="60"/>
        <v>0</v>
      </c>
      <c r="AR229" s="14">
        <f t="shared" si="61"/>
        <v>0</v>
      </c>
      <c r="AS229" s="14">
        <f t="shared" si="62"/>
        <v>1606016</v>
      </c>
      <c r="AT229" s="14" t="str">
        <f t="shared" si="63"/>
        <v>神器-3-碎片-6-14级</v>
      </c>
      <c r="AU229" s="13" t="s">
        <v>857</v>
      </c>
      <c r="AV229" s="13">
        <f t="shared" si="64"/>
        <v>14</v>
      </c>
      <c r="AW229" s="14" t="e">
        <f t="shared" si="65"/>
        <v>#REF!</v>
      </c>
      <c r="AX229" s="14" t="str">
        <f t="shared" si="66"/>
        <v>AtkExt</v>
      </c>
      <c r="AY229" s="14" t="e">
        <f t="shared" si="67"/>
        <v>#REF!</v>
      </c>
      <c r="AZ229" s="14" t="str">
        <f t="shared" si="68"/>
        <v/>
      </c>
      <c r="BA229" s="14" t="str">
        <f t="shared" si="69"/>
        <v/>
      </c>
      <c r="BB229" s="14" t="str">
        <f t="shared" si="70"/>
        <v/>
      </c>
      <c r="BC229" s="14" t="str">
        <f t="shared" si="71"/>
        <v/>
      </c>
      <c r="BD229" s="14" t="str">
        <f t="shared" si="72"/>
        <v>Speed</v>
      </c>
      <c r="BE229" s="14">
        <f t="shared" si="73"/>
        <v>28</v>
      </c>
    </row>
    <row r="230" spans="39:57" ht="16.5" x14ac:dyDescent="0.2">
      <c r="AM230" s="13">
        <v>225</v>
      </c>
      <c r="AN230" s="14">
        <f t="shared" si="74"/>
        <v>14</v>
      </c>
      <c r="AO230" s="29">
        <f t="shared" si="58"/>
        <v>1.248</v>
      </c>
      <c r="AP230" s="14">
        <f t="shared" si="59"/>
        <v>1</v>
      </c>
      <c r="AQ230" s="14">
        <f t="shared" si="60"/>
        <v>0</v>
      </c>
      <c r="AR230" s="14">
        <f t="shared" si="61"/>
        <v>0</v>
      </c>
      <c r="AS230" s="14">
        <f t="shared" si="62"/>
        <v>1606016</v>
      </c>
      <c r="AT230" s="14" t="str">
        <f t="shared" si="63"/>
        <v>神器-3-碎片-6-15级</v>
      </c>
      <c r="AU230" s="13" t="s">
        <v>857</v>
      </c>
      <c r="AV230" s="13">
        <f t="shared" si="64"/>
        <v>15</v>
      </c>
      <c r="AW230" s="14" t="e">
        <f t="shared" si="65"/>
        <v>#REF!</v>
      </c>
      <c r="AX230" s="14" t="str">
        <f t="shared" si="66"/>
        <v>AtkExt</v>
      </c>
      <c r="AY230" s="14" t="e">
        <f t="shared" si="67"/>
        <v>#REF!</v>
      </c>
      <c r="AZ230" s="14" t="str">
        <f t="shared" si="68"/>
        <v/>
      </c>
      <c r="BA230" s="14" t="str">
        <f t="shared" si="69"/>
        <v/>
      </c>
      <c r="BB230" s="14" t="str">
        <f t="shared" si="70"/>
        <v/>
      </c>
      <c r="BC230" s="14" t="str">
        <f t="shared" si="71"/>
        <v/>
      </c>
      <c r="BD230" s="14" t="str">
        <f t="shared" si="72"/>
        <v>Speed</v>
      </c>
      <c r="BE230" s="14">
        <f t="shared" si="73"/>
        <v>30</v>
      </c>
    </row>
    <row r="231" spans="39:57" ht="16.5" x14ac:dyDescent="0.2">
      <c r="AM231" s="13">
        <v>226</v>
      </c>
      <c r="AN231" s="14">
        <f t="shared" si="74"/>
        <v>14</v>
      </c>
      <c r="AO231" s="29">
        <f t="shared" si="58"/>
        <v>1.36</v>
      </c>
      <c r="AP231" s="14">
        <f t="shared" si="59"/>
        <v>1</v>
      </c>
      <c r="AQ231" s="14">
        <f t="shared" si="60"/>
        <v>0</v>
      </c>
      <c r="AR231" s="14">
        <f t="shared" si="61"/>
        <v>0</v>
      </c>
      <c r="AS231" s="14">
        <f t="shared" si="62"/>
        <v>1606016</v>
      </c>
      <c r="AT231" s="14" t="str">
        <f t="shared" si="63"/>
        <v>神器-3-碎片-6-16级</v>
      </c>
      <c r="AU231" s="13" t="s">
        <v>857</v>
      </c>
      <c r="AV231" s="13">
        <f t="shared" si="64"/>
        <v>16</v>
      </c>
      <c r="AW231" s="14" t="e">
        <f t="shared" si="65"/>
        <v>#REF!</v>
      </c>
      <c r="AX231" s="14" t="str">
        <f t="shared" si="66"/>
        <v>AtkExt</v>
      </c>
      <c r="AY231" s="14" t="e">
        <f t="shared" si="67"/>
        <v>#REF!</v>
      </c>
      <c r="AZ231" s="14" t="str">
        <f t="shared" si="68"/>
        <v/>
      </c>
      <c r="BA231" s="14" t="str">
        <f t="shared" si="69"/>
        <v/>
      </c>
      <c r="BB231" s="14" t="str">
        <f t="shared" si="70"/>
        <v/>
      </c>
      <c r="BC231" s="14" t="str">
        <f t="shared" si="71"/>
        <v/>
      </c>
      <c r="BD231" s="14" t="str">
        <f t="shared" si="72"/>
        <v>Speed</v>
      </c>
      <c r="BE231" s="14">
        <f t="shared" si="73"/>
        <v>32</v>
      </c>
    </row>
    <row r="232" spans="39:57" ht="16.5" x14ac:dyDescent="0.2">
      <c r="AM232" s="13">
        <v>227</v>
      </c>
      <c r="AN232" s="14">
        <f t="shared" si="74"/>
        <v>14</v>
      </c>
      <c r="AO232" s="29">
        <f t="shared" si="58"/>
        <v>1.476</v>
      </c>
      <c r="AP232" s="14">
        <f t="shared" si="59"/>
        <v>1</v>
      </c>
      <c r="AQ232" s="14">
        <f t="shared" si="60"/>
        <v>0</v>
      </c>
      <c r="AR232" s="14">
        <f t="shared" si="61"/>
        <v>0</v>
      </c>
      <c r="AS232" s="14">
        <f t="shared" si="62"/>
        <v>1606016</v>
      </c>
      <c r="AT232" s="14" t="str">
        <f t="shared" si="63"/>
        <v>神器-3-碎片-6-17级</v>
      </c>
      <c r="AU232" s="13" t="s">
        <v>857</v>
      </c>
      <c r="AV232" s="13">
        <f t="shared" si="64"/>
        <v>17</v>
      </c>
      <c r="AW232" s="14" t="e">
        <f t="shared" si="65"/>
        <v>#REF!</v>
      </c>
      <c r="AX232" s="14" t="str">
        <f t="shared" si="66"/>
        <v>AtkExt</v>
      </c>
      <c r="AY232" s="14" t="e">
        <f t="shared" si="67"/>
        <v>#REF!</v>
      </c>
      <c r="AZ232" s="14" t="str">
        <f t="shared" si="68"/>
        <v/>
      </c>
      <c r="BA232" s="14" t="str">
        <f t="shared" si="69"/>
        <v/>
      </c>
      <c r="BB232" s="14" t="str">
        <f t="shared" si="70"/>
        <v/>
      </c>
      <c r="BC232" s="14" t="str">
        <f t="shared" si="71"/>
        <v/>
      </c>
      <c r="BD232" s="14" t="str">
        <f t="shared" si="72"/>
        <v>Speed</v>
      </c>
      <c r="BE232" s="14">
        <f t="shared" si="73"/>
        <v>34</v>
      </c>
    </row>
    <row r="233" spans="39:57" ht="16.5" x14ac:dyDescent="0.2">
      <c r="AM233" s="13">
        <v>228</v>
      </c>
      <c r="AN233" s="14">
        <f t="shared" si="74"/>
        <v>14</v>
      </c>
      <c r="AO233" s="29">
        <f t="shared" si="58"/>
        <v>1.5960000000000001</v>
      </c>
      <c r="AP233" s="14">
        <f t="shared" si="59"/>
        <v>1</v>
      </c>
      <c r="AQ233" s="14">
        <f t="shared" si="60"/>
        <v>0</v>
      </c>
      <c r="AR233" s="14">
        <f t="shared" si="61"/>
        <v>0</v>
      </c>
      <c r="AS233" s="14">
        <f t="shared" si="62"/>
        <v>1606016</v>
      </c>
      <c r="AT233" s="14" t="str">
        <f t="shared" si="63"/>
        <v>神器-3-碎片-6-18级</v>
      </c>
      <c r="AU233" s="13" t="s">
        <v>857</v>
      </c>
      <c r="AV233" s="13">
        <f t="shared" si="64"/>
        <v>18</v>
      </c>
      <c r="AW233" s="14" t="e">
        <f t="shared" si="65"/>
        <v>#REF!</v>
      </c>
      <c r="AX233" s="14" t="str">
        <f t="shared" si="66"/>
        <v>AtkExt</v>
      </c>
      <c r="AY233" s="14" t="e">
        <f t="shared" si="67"/>
        <v>#REF!</v>
      </c>
      <c r="AZ233" s="14" t="str">
        <f t="shared" si="68"/>
        <v/>
      </c>
      <c r="BA233" s="14" t="str">
        <f t="shared" si="69"/>
        <v/>
      </c>
      <c r="BB233" s="14" t="str">
        <f t="shared" si="70"/>
        <v/>
      </c>
      <c r="BC233" s="14" t="str">
        <f t="shared" si="71"/>
        <v/>
      </c>
      <c r="BD233" s="14" t="str">
        <f t="shared" si="72"/>
        <v>Speed</v>
      </c>
      <c r="BE233" s="14">
        <f t="shared" si="73"/>
        <v>36</v>
      </c>
    </row>
    <row r="234" spans="39:57" ht="16.5" x14ac:dyDescent="0.2">
      <c r="AM234" s="13">
        <v>229</v>
      </c>
      <c r="AN234" s="14">
        <f t="shared" si="74"/>
        <v>15</v>
      </c>
      <c r="AO234" s="29">
        <f t="shared" si="58"/>
        <v>0.1</v>
      </c>
      <c r="AP234" s="14">
        <f t="shared" si="59"/>
        <v>1</v>
      </c>
      <c r="AQ234" s="14">
        <f t="shared" si="60"/>
        <v>3</v>
      </c>
      <c r="AR234" s="14">
        <f t="shared" si="61"/>
        <v>0</v>
      </c>
      <c r="AS234" s="14">
        <f t="shared" si="62"/>
        <v>1606017</v>
      </c>
      <c r="AT234" s="14" t="str">
        <f t="shared" si="63"/>
        <v>神器-4-碎片-1-1级</v>
      </c>
      <c r="AU234" s="13" t="s">
        <v>857</v>
      </c>
      <c r="AV234" s="13">
        <f t="shared" si="64"/>
        <v>1</v>
      </c>
      <c r="AW234" s="14" t="e">
        <f t="shared" si="65"/>
        <v>#REF!</v>
      </c>
      <c r="AX234" s="14" t="str">
        <f t="shared" si="66"/>
        <v>AtkExt</v>
      </c>
      <c r="AY234" s="14" t="e">
        <f t="shared" si="67"/>
        <v>#REF!</v>
      </c>
      <c r="AZ234" s="14" t="str">
        <f t="shared" si="68"/>
        <v>HPExt</v>
      </c>
      <c r="BA234" s="14" t="e">
        <f t="shared" si="69"/>
        <v>#REF!</v>
      </c>
      <c r="BB234" s="14" t="str">
        <f t="shared" si="70"/>
        <v/>
      </c>
      <c r="BC234" s="14" t="str">
        <f t="shared" si="71"/>
        <v/>
      </c>
      <c r="BD234" s="14" t="str">
        <f t="shared" si="72"/>
        <v/>
      </c>
      <c r="BE234" s="14" t="str">
        <f t="shared" si="73"/>
        <v/>
      </c>
    </row>
    <row r="235" spans="39:57" ht="16.5" x14ac:dyDescent="0.2">
      <c r="AM235" s="13">
        <v>230</v>
      </c>
      <c r="AN235" s="14">
        <f t="shared" si="74"/>
        <v>15</v>
      </c>
      <c r="AO235" s="29">
        <f t="shared" si="58"/>
        <v>0.15600000000000003</v>
      </c>
      <c r="AP235" s="14">
        <f t="shared" si="59"/>
        <v>1</v>
      </c>
      <c r="AQ235" s="14">
        <f t="shared" si="60"/>
        <v>3</v>
      </c>
      <c r="AR235" s="14">
        <f t="shared" si="61"/>
        <v>0</v>
      </c>
      <c r="AS235" s="14">
        <f t="shared" si="62"/>
        <v>1606017</v>
      </c>
      <c r="AT235" s="14" t="str">
        <f t="shared" si="63"/>
        <v>神器-4-碎片-1-2级</v>
      </c>
      <c r="AU235" s="13" t="s">
        <v>857</v>
      </c>
      <c r="AV235" s="13">
        <f t="shared" si="64"/>
        <v>2</v>
      </c>
      <c r="AW235" s="14" t="e">
        <f t="shared" si="65"/>
        <v>#REF!</v>
      </c>
      <c r="AX235" s="14" t="str">
        <f t="shared" si="66"/>
        <v>AtkExt</v>
      </c>
      <c r="AY235" s="14" t="e">
        <f t="shared" si="67"/>
        <v>#REF!</v>
      </c>
      <c r="AZ235" s="14" t="str">
        <f t="shared" si="68"/>
        <v>HPExt</v>
      </c>
      <c r="BA235" s="14" t="e">
        <f t="shared" si="69"/>
        <v>#REF!</v>
      </c>
      <c r="BB235" s="14" t="str">
        <f t="shared" si="70"/>
        <v/>
      </c>
      <c r="BC235" s="14" t="str">
        <f t="shared" si="71"/>
        <v/>
      </c>
      <c r="BD235" s="14" t="str">
        <f t="shared" si="72"/>
        <v/>
      </c>
      <c r="BE235" s="14" t="str">
        <f t="shared" si="73"/>
        <v/>
      </c>
    </row>
    <row r="236" spans="39:57" ht="16.5" x14ac:dyDescent="0.2">
      <c r="AM236" s="13">
        <v>231</v>
      </c>
      <c r="AN236" s="14">
        <f t="shared" si="74"/>
        <v>15</v>
      </c>
      <c r="AO236" s="29">
        <f t="shared" si="58"/>
        <v>0.21600000000000003</v>
      </c>
      <c r="AP236" s="14">
        <f t="shared" si="59"/>
        <v>1</v>
      </c>
      <c r="AQ236" s="14">
        <f t="shared" si="60"/>
        <v>3</v>
      </c>
      <c r="AR236" s="14">
        <f t="shared" si="61"/>
        <v>0</v>
      </c>
      <c r="AS236" s="14">
        <f t="shared" si="62"/>
        <v>1606017</v>
      </c>
      <c r="AT236" s="14" t="str">
        <f t="shared" si="63"/>
        <v>神器-4-碎片-1-3级</v>
      </c>
      <c r="AU236" s="13" t="s">
        <v>857</v>
      </c>
      <c r="AV236" s="13">
        <f t="shared" si="64"/>
        <v>3</v>
      </c>
      <c r="AW236" s="14" t="e">
        <f t="shared" si="65"/>
        <v>#REF!</v>
      </c>
      <c r="AX236" s="14" t="str">
        <f t="shared" si="66"/>
        <v>AtkExt</v>
      </c>
      <c r="AY236" s="14" t="e">
        <f t="shared" si="67"/>
        <v>#REF!</v>
      </c>
      <c r="AZ236" s="14" t="str">
        <f t="shared" si="68"/>
        <v>HPExt</v>
      </c>
      <c r="BA236" s="14" t="e">
        <f t="shared" si="69"/>
        <v>#REF!</v>
      </c>
      <c r="BB236" s="14" t="str">
        <f t="shared" si="70"/>
        <v/>
      </c>
      <c r="BC236" s="14" t="str">
        <f t="shared" si="71"/>
        <v/>
      </c>
      <c r="BD236" s="14" t="str">
        <f t="shared" si="72"/>
        <v/>
      </c>
      <c r="BE236" s="14" t="str">
        <f t="shared" si="73"/>
        <v/>
      </c>
    </row>
    <row r="237" spans="39:57" ht="16.5" x14ac:dyDescent="0.2">
      <c r="AM237" s="13">
        <v>232</v>
      </c>
      <c r="AN237" s="14">
        <f t="shared" si="74"/>
        <v>15</v>
      </c>
      <c r="AO237" s="29">
        <f t="shared" si="58"/>
        <v>0.28000000000000003</v>
      </c>
      <c r="AP237" s="14">
        <f t="shared" si="59"/>
        <v>1</v>
      </c>
      <c r="AQ237" s="14">
        <f t="shared" si="60"/>
        <v>3</v>
      </c>
      <c r="AR237" s="14">
        <f t="shared" si="61"/>
        <v>0</v>
      </c>
      <c r="AS237" s="14">
        <f t="shared" si="62"/>
        <v>1606017</v>
      </c>
      <c r="AT237" s="14" t="str">
        <f t="shared" si="63"/>
        <v>神器-4-碎片-1-4级</v>
      </c>
      <c r="AU237" s="13" t="s">
        <v>857</v>
      </c>
      <c r="AV237" s="13">
        <f t="shared" si="64"/>
        <v>4</v>
      </c>
      <c r="AW237" s="14" t="e">
        <f t="shared" si="65"/>
        <v>#REF!</v>
      </c>
      <c r="AX237" s="14" t="str">
        <f t="shared" si="66"/>
        <v>AtkExt</v>
      </c>
      <c r="AY237" s="14" t="e">
        <f t="shared" si="67"/>
        <v>#REF!</v>
      </c>
      <c r="AZ237" s="14" t="str">
        <f t="shared" si="68"/>
        <v>HPExt</v>
      </c>
      <c r="BA237" s="14" t="e">
        <f t="shared" si="69"/>
        <v>#REF!</v>
      </c>
      <c r="BB237" s="14" t="str">
        <f t="shared" si="70"/>
        <v/>
      </c>
      <c r="BC237" s="14" t="str">
        <f t="shared" si="71"/>
        <v/>
      </c>
      <c r="BD237" s="14" t="str">
        <f t="shared" si="72"/>
        <v/>
      </c>
      <c r="BE237" s="14" t="str">
        <f t="shared" si="73"/>
        <v/>
      </c>
    </row>
    <row r="238" spans="39:57" ht="16.5" x14ac:dyDescent="0.2">
      <c r="AM238" s="13">
        <v>233</v>
      </c>
      <c r="AN238" s="14">
        <f t="shared" si="74"/>
        <v>15</v>
      </c>
      <c r="AO238" s="29">
        <f t="shared" si="58"/>
        <v>0.34799999999999998</v>
      </c>
      <c r="AP238" s="14">
        <f t="shared" si="59"/>
        <v>1</v>
      </c>
      <c r="AQ238" s="14">
        <f t="shared" si="60"/>
        <v>3</v>
      </c>
      <c r="AR238" s="14">
        <f t="shared" si="61"/>
        <v>0</v>
      </c>
      <c r="AS238" s="14">
        <f t="shared" si="62"/>
        <v>1606017</v>
      </c>
      <c r="AT238" s="14" t="str">
        <f t="shared" si="63"/>
        <v>神器-4-碎片-1-5级</v>
      </c>
      <c r="AU238" s="13" t="s">
        <v>857</v>
      </c>
      <c r="AV238" s="13">
        <f t="shared" si="64"/>
        <v>5</v>
      </c>
      <c r="AW238" s="14" t="e">
        <f t="shared" si="65"/>
        <v>#REF!</v>
      </c>
      <c r="AX238" s="14" t="str">
        <f t="shared" si="66"/>
        <v>AtkExt</v>
      </c>
      <c r="AY238" s="14" t="e">
        <f t="shared" si="67"/>
        <v>#REF!</v>
      </c>
      <c r="AZ238" s="14" t="str">
        <f t="shared" si="68"/>
        <v>HPExt</v>
      </c>
      <c r="BA238" s="14" t="e">
        <f t="shared" si="69"/>
        <v>#REF!</v>
      </c>
      <c r="BB238" s="14" t="str">
        <f t="shared" si="70"/>
        <v/>
      </c>
      <c r="BC238" s="14" t="str">
        <f t="shared" si="71"/>
        <v/>
      </c>
      <c r="BD238" s="14" t="str">
        <f t="shared" si="72"/>
        <v/>
      </c>
      <c r="BE238" s="14" t="str">
        <f t="shared" si="73"/>
        <v/>
      </c>
    </row>
    <row r="239" spans="39:57" ht="16.5" x14ac:dyDescent="0.2">
      <c r="AM239" s="13">
        <v>234</v>
      </c>
      <c r="AN239" s="14">
        <f t="shared" si="74"/>
        <v>15</v>
      </c>
      <c r="AO239" s="29">
        <f t="shared" si="58"/>
        <v>0.42000000000000004</v>
      </c>
      <c r="AP239" s="14">
        <f t="shared" si="59"/>
        <v>1</v>
      </c>
      <c r="AQ239" s="14">
        <f t="shared" si="60"/>
        <v>3</v>
      </c>
      <c r="AR239" s="14">
        <f t="shared" si="61"/>
        <v>0</v>
      </c>
      <c r="AS239" s="14">
        <f t="shared" si="62"/>
        <v>1606017</v>
      </c>
      <c r="AT239" s="14" t="str">
        <f t="shared" si="63"/>
        <v>神器-4-碎片-1-6级</v>
      </c>
      <c r="AU239" s="13" t="s">
        <v>857</v>
      </c>
      <c r="AV239" s="13">
        <f t="shared" si="64"/>
        <v>6</v>
      </c>
      <c r="AW239" s="14" t="e">
        <f t="shared" si="65"/>
        <v>#REF!</v>
      </c>
      <c r="AX239" s="14" t="str">
        <f t="shared" si="66"/>
        <v>AtkExt</v>
      </c>
      <c r="AY239" s="14" t="e">
        <f t="shared" si="67"/>
        <v>#REF!</v>
      </c>
      <c r="AZ239" s="14" t="str">
        <f t="shared" si="68"/>
        <v>HPExt</v>
      </c>
      <c r="BA239" s="14" t="e">
        <f t="shared" si="69"/>
        <v>#REF!</v>
      </c>
      <c r="BB239" s="14" t="str">
        <f t="shared" si="70"/>
        <v/>
      </c>
      <c r="BC239" s="14" t="str">
        <f t="shared" si="71"/>
        <v/>
      </c>
      <c r="BD239" s="14" t="str">
        <f t="shared" si="72"/>
        <v/>
      </c>
      <c r="BE239" s="14" t="str">
        <f t="shared" si="73"/>
        <v/>
      </c>
    </row>
    <row r="240" spans="39:57" ht="16.5" x14ac:dyDescent="0.2">
      <c r="AM240" s="13">
        <v>235</v>
      </c>
      <c r="AN240" s="14">
        <f t="shared" si="74"/>
        <v>15</v>
      </c>
      <c r="AO240" s="29">
        <f t="shared" si="58"/>
        <v>0.496</v>
      </c>
      <c r="AP240" s="14">
        <f t="shared" si="59"/>
        <v>1</v>
      </c>
      <c r="AQ240" s="14">
        <f t="shared" si="60"/>
        <v>3</v>
      </c>
      <c r="AR240" s="14">
        <f t="shared" si="61"/>
        <v>0</v>
      </c>
      <c r="AS240" s="14">
        <f t="shared" si="62"/>
        <v>1606017</v>
      </c>
      <c r="AT240" s="14" t="str">
        <f t="shared" si="63"/>
        <v>神器-4-碎片-1-7级</v>
      </c>
      <c r="AU240" s="13" t="s">
        <v>857</v>
      </c>
      <c r="AV240" s="13">
        <f t="shared" si="64"/>
        <v>7</v>
      </c>
      <c r="AW240" s="14" t="e">
        <f t="shared" si="65"/>
        <v>#REF!</v>
      </c>
      <c r="AX240" s="14" t="str">
        <f t="shared" si="66"/>
        <v>AtkExt</v>
      </c>
      <c r="AY240" s="14" t="e">
        <f t="shared" si="67"/>
        <v>#REF!</v>
      </c>
      <c r="AZ240" s="14" t="str">
        <f t="shared" si="68"/>
        <v>HPExt</v>
      </c>
      <c r="BA240" s="14" t="e">
        <f t="shared" si="69"/>
        <v>#REF!</v>
      </c>
      <c r="BB240" s="14" t="str">
        <f t="shared" si="70"/>
        <v/>
      </c>
      <c r="BC240" s="14" t="str">
        <f t="shared" si="71"/>
        <v/>
      </c>
      <c r="BD240" s="14" t="str">
        <f t="shared" si="72"/>
        <v/>
      </c>
      <c r="BE240" s="14" t="str">
        <f t="shared" si="73"/>
        <v/>
      </c>
    </row>
    <row r="241" spans="39:57" ht="16.5" x14ac:dyDescent="0.2">
      <c r="AM241" s="13">
        <v>236</v>
      </c>
      <c r="AN241" s="14">
        <f t="shared" si="74"/>
        <v>15</v>
      </c>
      <c r="AO241" s="29">
        <f t="shared" si="58"/>
        <v>0.57600000000000007</v>
      </c>
      <c r="AP241" s="14">
        <f t="shared" si="59"/>
        <v>1</v>
      </c>
      <c r="AQ241" s="14">
        <f t="shared" si="60"/>
        <v>3</v>
      </c>
      <c r="AR241" s="14">
        <f t="shared" si="61"/>
        <v>0</v>
      </c>
      <c r="AS241" s="14">
        <f t="shared" si="62"/>
        <v>1606017</v>
      </c>
      <c r="AT241" s="14" t="str">
        <f t="shared" si="63"/>
        <v>神器-4-碎片-1-8级</v>
      </c>
      <c r="AU241" s="13" t="s">
        <v>857</v>
      </c>
      <c r="AV241" s="13">
        <f t="shared" si="64"/>
        <v>8</v>
      </c>
      <c r="AW241" s="14" t="e">
        <f t="shared" si="65"/>
        <v>#REF!</v>
      </c>
      <c r="AX241" s="14" t="str">
        <f t="shared" si="66"/>
        <v>AtkExt</v>
      </c>
      <c r="AY241" s="14" t="e">
        <f t="shared" si="67"/>
        <v>#REF!</v>
      </c>
      <c r="AZ241" s="14" t="str">
        <f t="shared" si="68"/>
        <v>HPExt</v>
      </c>
      <c r="BA241" s="14" t="e">
        <f t="shared" si="69"/>
        <v>#REF!</v>
      </c>
      <c r="BB241" s="14" t="str">
        <f t="shared" si="70"/>
        <v/>
      </c>
      <c r="BC241" s="14" t="str">
        <f t="shared" si="71"/>
        <v/>
      </c>
      <c r="BD241" s="14" t="str">
        <f t="shared" si="72"/>
        <v/>
      </c>
      <c r="BE241" s="14" t="str">
        <f t="shared" si="73"/>
        <v/>
      </c>
    </row>
    <row r="242" spans="39:57" ht="16.5" x14ac:dyDescent="0.2">
      <c r="AM242" s="13">
        <v>237</v>
      </c>
      <c r="AN242" s="14">
        <f t="shared" si="74"/>
        <v>15</v>
      </c>
      <c r="AO242" s="29">
        <f t="shared" si="58"/>
        <v>0.66</v>
      </c>
      <c r="AP242" s="14">
        <f t="shared" si="59"/>
        <v>1</v>
      </c>
      <c r="AQ242" s="14">
        <f t="shared" si="60"/>
        <v>3</v>
      </c>
      <c r="AR242" s="14">
        <f t="shared" si="61"/>
        <v>0</v>
      </c>
      <c r="AS242" s="14">
        <f t="shared" si="62"/>
        <v>1606017</v>
      </c>
      <c r="AT242" s="14" t="str">
        <f t="shared" si="63"/>
        <v>神器-4-碎片-1-9级</v>
      </c>
      <c r="AU242" s="13" t="s">
        <v>857</v>
      </c>
      <c r="AV242" s="13">
        <f t="shared" si="64"/>
        <v>9</v>
      </c>
      <c r="AW242" s="14" t="e">
        <f t="shared" si="65"/>
        <v>#REF!</v>
      </c>
      <c r="AX242" s="14" t="str">
        <f t="shared" si="66"/>
        <v>AtkExt</v>
      </c>
      <c r="AY242" s="14" t="e">
        <f t="shared" si="67"/>
        <v>#REF!</v>
      </c>
      <c r="AZ242" s="14" t="str">
        <f t="shared" si="68"/>
        <v>HPExt</v>
      </c>
      <c r="BA242" s="14" t="e">
        <f t="shared" si="69"/>
        <v>#REF!</v>
      </c>
      <c r="BB242" s="14" t="str">
        <f t="shared" si="70"/>
        <v/>
      </c>
      <c r="BC242" s="14" t="str">
        <f t="shared" si="71"/>
        <v/>
      </c>
      <c r="BD242" s="14" t="str">
        <f t="shared" si="72"/>
        <v/>
      </c>
      <c r="BE242" s="14" t="str">
        <f t="shared" si="73"/>
        <v/>
      </c>
    </row>
    <row r="243" spans="39:57" ht="16.5" x14ac:dyDescent="0.2">
      <c r="AM243" s="13">
        <v>238</v>
      </c>
      <c r="AN243" s="14">
        <f t="shared" si="74"/>
        <v>15</v>
      </c>
      <c r="AO243" s="29">
        <f t="shared" si="58"/>
        <v>0.748</v>
      </c>
      <c r="AP243" s="14">
        <f t="shared" si="59"/>
        <v>1</v>
      </c>
      <c r="AQ243" s="14">
        <f t="shared" si="60"/>
        <v>3</v>
      </c>
      <c r="AR243" s="14">
        <f t="shared" si="61"/>
        <v>0</v>
      </c>
      <c r="AS243" s="14">
        <f t="shared" si="62"/>
        <v>1606017</v>
      </c>
      <c r="AT243" s="14" t="str">
        <f t="shared" si="63"/>
        <v>神器-4-碎片-1-10级</v>
      </c>
      <c r="AU243" s="13" t="s">
        <v>857</v>
      </c>
      <c r="AV243" s="13">
        <f t="shared" si="64"/>
        <v>10</v>
      </c>
      <c r="AW243" s="14" t="e">
        <f t="shared" si="65"/>
        <v>#REF!</v>
      </c>
      <c r="AX243" s="14" t="str">
        <f t="shared" si="66"/>
        <v>AtkExt</v>
      </c>
      <c r="AY243" s="14" t="e">
        <f t="shared" si="67"/>
        <v>#REF!</v>
      </c>
      <c r="AZ243" s="14" t="str">
        <f t="shared" si="68"/>
        <v>HPExt</v>
      </c>
      <c r="BA243" s="14" t="e">
        <f t="shared" si="69"/>
        <v>#REF!</v>
      </c>
      <c r="BB243" s="14" t="str">
        <f t="shared" si="70"/>
        <v/>
      </c>
      <c r="BC243" s="14" t="str">
        <f t="shared" si="71"/>
        <v/>
      </c>
      <c r="BD243" s="14" t="str">
        <f t="shared" si="72"/>
        <v/>
      </c>
      <c r="BE243" s="14" t="str">
        <f t="shared" si="73"/>
        <v/>
      </c>
    </row>
    <row r="244" spans="39:57" ht="16.5" x14ac:dyDescent="0.2">
      <c r="AM244" s="13">
        <v>239</v>
      </c>
      <c r="AN244" s="14">
        <f t="shared" si="74"/>
        <v>15</v>
      </c>
      <c r="AO244" s="29">
        <f t="shared" si="58"/>
        <v>0.84000000000000008</v>
      </c>
      <c r="AP244" s="14">
        <f t="shared" si="59"/>
        <v>1</v>
      </c>
      <c r="AQ244" s="14">
        <f t="shared" si="60"/>
        <v>3</v>
      </c>
      <c r="AR244" s="14">
        <f t="shared" si="61"/>
        <v>0</v>
      </c>
      <c r="AS244" s="14">
        <f t="shared" si="62"/>
        <v>1606017</v>
      </c>
      <c r="AT244" s="14" t="str">
        <f t="shared" si="63"/>
        <v>神器-4-碎片-1-11级</v>
      </c>
      <c r="AU244" s="13" t="s">
        <v>857</v>
      </c>
      <c r="AV244" s="13">
        <f t="shared" si="64"/>
        <v>11</v>
      </c>
      <c r="AW244" s="14" t="e">
        <f t="shared" si="65"/>
        <v>#REF!</v>
      </c>
      <c r="AX244" s="14" t="str">
        <f t="shared" si="66"/>
        <v>AtkExt</v>
      </c>
      <c r="AY244" s="14" t="e">
        <f t="shared" si="67"/>
        <v>#REF!</v>
      </c>
      <c r="AZ244" s="14" t="str">
        <f t="shared" si="68"/>
        <v>HPExt</v>
      </c>
      <c r="BA244" s="14" t="e">
        <f t="shared" si="69"/>
        <v>#REF!</v>
      </c>
      <c r="BB244" s="14" t="str">
        <f t="shared" si="70"/>
        <v/>
      </c>
      <c r="BC244" s="14" t="str">
        <f t="shared" si="71"/>
        <v/>
      </c>
      <c r="BD244" s="14" t="str">
        <f t="shared" si="72"/>
        <v/>
      </c>
      <c r="BE244" s="14" t="str">
        <f t="shared" si="73"/>
        <v/>
      </c>
    </row>
    <row r="245" spans="39:57" ht="16.5" x14ac:dyDescent="0.2">
      <c r="AM245" s="13">
        <v>240</v>
      </c>
      <c r="AN245" s="14">
        <f t="shared" si="74"/>
        <v>15</v>
      </c>
      <c r="AO245" s="29">
        <f t="shared" si="58"/>
        <v>0.93600000000000017</v>
      </c>
      <c r="AP245" s="14">
        <f t="shared" si="59"/>
        <v>1</v>
      </c>
      <c r="AQ245" s="14">
        <f t="shared" si="60"/>
        <v>3</v>
      </c>
      <c r="AR245" s="14">
        <f t="shared" si="61"/>
        <v>0</v>
      </c>
      <c r="AS245" s="14">
        <f t="shared" si="62"/>
        <v>1606017</v>
      </c>
      <c r="AT245" s="14" t="str">
        <f t="shared" si="63"/>
        <v>神器-4-碎片-1-12级</v>
      </c>
      <c r="AU245" s="13" t="s">
        <v>857</v>
      </c>
      <c r="AV245" s="13">
        <f t="shared" si="64"/>
        <v>12</v>
      </c>
      <c r="AW245" s="14" t="e">
        <f t="shared" si="65"/>
        <v>#REF!</v>
      </c>
      <c r="AX245" s="14" t="str">
        <f t="shared" si="66"/>
        <v>AtkExt</v>
      </c>
      <c r="AY245" s="14" t="e">
        <f t="shared" si="67"/>
        <v>#REF!</v>
      </c>
      <c r="AZ245" s="14" t="str">
        <f t="shared" si="68"/>
        <v>HPExt</v>
      </c>
      <c r="BA245" s="14" t="e">
        <f t="shared" si="69"/>
        <v>#REF!</v>
      </c>
      <c r="BB245" s="14" t="str">
        <f t="shared" si="70"/>
        <v/>
      </c>
      <c r="BC245" s="14" t="str">
        <f t="shared" si="71"/>
        <v/>
      </c>
      <c r="BD245" s="14" t="str">
        <f t="shared" si="72"/>
        <v/>
      </c>
      <c r="BE245" s="14" t="str">
        <f t="shared" si="73"/>
        <v/>
      </c>
    </row>
    <row r="246" spans="39:57" ht="16.5" x14ac:dyDescent="0.2">
      <c r="AM246" s="13">
        <v>241</v>
      </c>
      <c r="AN246" s="14">
        <f t="shared" si="74"/>
        <v>15</v>
      </c>
      <c r="AO246" s="29">
        <f t="shared" si="58"/>
        <v>1.036</v>
      </c>
      <c r="AP246" s="14">
        <f t="shared" si="59"/>
        <v>1</v>
      </c>
      <c r="AQ246" s="14">
        <f t="shared" si="60"/>
        <v>3</v>
      </c>
      <c r="AR246" s="14">
        <f t="shared" si="61"/>
        <v>0</v>
      </c>
      <c r="AS246" s="14">
        <f t="shared" si="62"/>
        <v>1606017</v>
      </c>
      <c r="AT246" s="14" t="str">
        <f t="shared" si="63"/>
        <v>神器-4-碎片-1-13级</v>
      </c>
      <c r="AU246" s="13" t="s">
        <v>857</v>
      </c>
      <c r="AV246" s="13">
        <f t="shared" si="64"/>
        <v>13</v>
      </c>
      <c r="AW246" s="14" t="e">
        <f t="shared" si="65"/>
        <v>#REF!</v>
      </c>
      <c r="AX246" s="14" t="str">
        <f t="shared" si="66"/>
        <v>AtkExt</v>
      </c>
      <c r="AY246" s="14" t="e">
        <f t="shared" si="67"/>
        <v>#REF!</v>
      </c>
      <c r="AZ246" s="14" t="str">
        <f t="shared" si="68"/>
        <v>HPExt</v>
      </c>
      <c r="BA246" s="14" t="e">
        <f t="shared" si="69"/>
        <v>#REF!</v>
      </c>
      <c r="BB246" s="14" t="str">
        <f t="shared" si="70"/>
        <v/>
      </c>
      <c r="BC246" s="14" t="str">
        <f t="shared" si="71"/>
        <v/>
      </c>
      <c r="BD246" s="14" t="str">
        <f t="shared" si="72"/>
        <v/>
      </c>
      <c r="BE246" s="14" t="str">
        <f t="shared" si="73"/>
        <v/>
      </c>
    </row>
    <row r="247" spans="39:57" ht="16.5" x14ac:dyDescent="0.2">
      <c r="AM247" s="13">
        <v>242</v>
      </c>
      <c r="AN247" s="14">
        <f t="shared" si="74"/>
        <v>15</v>
      </c>
      <c r="AO247" s="29">
        <f t="shared" si="58"/>
        <v>1.1400000000000001</v>
      </c>
      <c r="AP247" s="14">
        <f t="shared" si="59"/>
        <v>1</v>
      </c>
      <c r="AQ247" s="14">
        <f t="shared" si="60"/>
        <v>3</v>
      </c>
      <c r="AR247" s="14">
        <f t="shared" si="61"/>
        <v>0</v>
      </c>
      <c r="AS247" s="14">
        <f t="shared" si="62"/>
        <v>1606017</v>
      </c>
      <c r="AT247" s="14" t="str">
        <f t="shared" si="63"/>
        <v>神器-4-碎片-1-14级</v>
      </c>
      <c r="AU247" s="13" t="s">
        <v>857</v>
      </c>
      <c r="AV247" s="13">
        <f t="shared" si="64"/>
        <v>14</v>
      </c>
      <c r="AW247" s="14" t="e">
        <f t="shared" si="65"/>
        <v>#REF!</v>
      </c>
      <c r="AX247" s="14" t="str">
        <f t="shared" si="66"/>
        <v>AtkExt</v>
      </c>
      <c r="AY247" s="14" t="e">
        <f t="shared" si="67"/>
        <v>#REF!</v>
      </c>
      <c r="AZ247" s="14" t="str">
        <f t="shared" si="68"/>
        <v>HPExt</v>
      </c>
      <c r="BA247" s="14" t="e">
        <f t="shared" si="69"/>
        <v>#REF!</v>
      </c>
      <c r="BB247" s="14" t="str">
        <f t="shared" si="70"/>
        <v/>
      </c>
      <c r="BC247" s="14" t="str">
        <f t="shared" si="71"/>
        <v/>
      </c>
      <c r="BD247" s="14" t="str">
        <f t="shared" si="72"/>
        <v/>
      </c>
      <c r="BE247" s="14" t="str">
        <f t="shared" si="73"/>
        <v/>
      </c>
    </row>
    <row r="248" spans="39:57" ht="16.5" x14ac:dyDescent="0.2">
      <c r="AM248" s="13">
        <v>243</v>
      </c>
      <c r="AN248" s="14">
        <f t="shared" si="74"/>
        <v>15</v>
      </c>
      <c r="AO248" s="29">
        <f t="shared" si="58"/>
        <v>1.248</v>
      </c>
      <c r="AP248" s="14">
        <f t="shared" si="59"/>
        <v>1</v>
      </c>
      <c r="AQ248" s="14">
        <f t="shared" si="60"/>
        <v>3</v>
      </c>
      <c r="AR248" s="14">
        <f t="shared" si="61"/>
        <v>0</v>
      </c>
      <c r="AS248" s="14">
        <f t="shared" si="62"/>
        <v>1606017</v>
      </c>
      <c r="AT248" s="14" t="str">
        <f t="shared" si="63"/>
        <v>神器-4-碎片-1-15级</v>
      </c>
      <c r="AU248" s="13" t="s">
        <v>857</v>
      </c>
      <c r="AV248" s="13">
        <f t="shared" si="64"/>
        <v>15</v>
      </c>
      <c r="AW248" s="14" t="e">
        <f t="shared" si="65"/>
        <v>#REF!</v>
      </c>
      <c r="AX248" s="14" t="str">
        <f t="shared" si="66"/>
        <v>AtkExt</v>
      </c>
      <c r="AY248" s="14" t="e">
        <f t="shared" si="67"/>
        <v>#REF!</v>
      </c>
      <c r="AZ248" s="14" t="str">
        <f t="shared" si="68"/>
        <v>HPExt</v>
      </c>
      <c r="BA248" s="14" t="e">
        <f t="shared" si="69"/>
        <v>#REF!</v>
      </c>
      <c r="BB248" s="14" t="str">
        <f t="shared" si="70"/>
        <v/>
      </c>
      <c r="BC248" s="14" t="str">
        <f t="shared" si="71"/>
        <v/>
      </c>
      <c r="BD248" s="14" t="str">
        <f t="shared" si="72"/>
        <v/>
      </c>
      <c r="BE248" s="14" t="str">
        <f t="shared" si="73"/>
        <v/>
      </c>
    </row>
    <row r="249" spans="39:57" ht="16.5" x14ac:dyDescent="0.2">
      <c r="AM249" s="13">
        <v>244</v>
      </c>
      <c r="AN249" s="14">
        <f t="shared" si="74"/>
        <v>15</v>
      </c>
      <c r="AO249" s="29">
        <f t="shared" si="58"/>
        <v>1.36</v>
      </c>
      <c r="AP249" s="14">
        <f t="shared" si="59"/>
        <v>1</v>
      </c>
      <c r="AQ249" s="14">
        <f t="shared" si="60"/>
        <v>3</v>
      </c>
      <c r="AR249" s="14">
        <f t="shared" si="61"/>
        <v>0</v>
      </c>
      <c r="AS249" s="14">
        <f t="shared" si="62"/>
        <v>1606017</v>
      </c>
      <c r="AT249" s="14" t="str">
        <f t="shared" si="63"/>
        <v>神器-4-碎片-1-16级</v>
      </c>
      <c r="AU249" s="13" t="s">
        <v>857</v>
      </c>
      <c r="AV249" s="13">
        <f t="shared" si="64"/>
        <v>16</v>
      </c>
      <c r="AW249" s="14" t="e">
        <f t="shared" si="65"/>
        <v>#REF!</v>
      </c>
      <c r="AX249" s="14" t="str">
        <f t="shared" si="66"/>
        <v>AtkExt</v>
      </c>
      <c r="AY249" s="14" t="e">
        <f t="shared" si="67"/>
        <v>#REF!</v>
      </c>
      <c r="AZ249" s="14" t="str">
        <f t="shared" si="68"/>
        <v>HPExt</v>
      </c>
      <c r="BA249" s="14" t="e">
        <f t="shared" si="69"/>
        <v>#REF!</v>
      </c>
      <c r="BB249" s="14" t="str">
        <f t="shared" si="70"/>
        <v/>
      </c>
      <c r="BC249" s="14" t="str">
        <f t="shared" si="71"/>
        <v/>
      </c>
      <c r="BD249" s="14" t="str">
        <f t="shared" si="72"/>
        <v/>
      </c>
      <c r="BE249" s="14" t="str">
        <f t="shared" si="73"/>
        <v/>
      </c>
    </row>
    <row r="250" spans="39:57" ht="16.5" x14ac:dyDescent="0.2">
      <c r="AM250" s="13">
        <v>245</v>
      </c>
      <c r="AN250" s="14">
        <f t="shared" si="74"/>
        <v>15</v>
      </c>
      <c r="AO250" s="29">
        <f t="shared" si="58"/>
        <v>1.476</v>
      </c>
      <c r="AP250" s="14">
        <f t="shared" si="59"/>
        <v>1</v>
      </c>
      <c r="AQ250" s="14">
        <f t="shared" si="60"/>
        <v>3</v>
      </c>
      <c r="AR250" s="14">
        <f t="shared" si="61"/>
        <v>0</v>
      </c>
      <c r="AS250" s="14">
        <f t="shared" si="62"/>
        <v>1606017</v>
      </c>
      <c r="AT250" s="14" t="str">
        <f t="shared" si="63"/>
        <v>神器-4-碎片-1-17级</v>
      </c>
      <c r="AU250" s="13" t="s">
        <v>857</v>
      </c>
      <c r="AV250" s="13">
        <f t="shared" si="64"/>
        <v>17</v>
      </c>
      <c r="AW250" s="14" t="e">
        <f t="shared" si="65"/>
        <v>#REF!</v>
      </c>
      <c r="AX250" s="14" t="str">
        <f t="shared" si="66"/>
        <v>AtkExt</v>
      </c>
      <c r="AY250" s="14" t="e">
        <f t="shared" si="67"/>
        <v>#REF!</v>
      </c>
      <c r="AZ250" s="14" t="str">
        <f t="shared" si="68"/>
        <v>HPExt</v>
      </c>
      <c r="BA250" s="14" t="e">
        <f t="shared" si="69"/>
        <v>#REF!</v>
      </c>
      <c r="BB250" s="14" t="str">
        <f t="shared" si="70"/>
        <v/>
      </c>
      <c r="BC250" s="14" t="str">
        <f t="shared" si="71"/>
        <v/>
      </c>
      <c r="BD250" s="14" t="str">
        <f t="shared" si="72"/>
        <v/>
      </c>
      <c r="BE250" s="14" t="str">
        <f t="shared" si="73"/>
        <v/>
      </c>
    </row>
    <row r="251" spans="39:57" ht="16.5" x14ac:dyDescent="0.2">
      <c r="AM251" s="13">
        <v>246</v>
      </c>
      <c r="AN251" s="14">
        <f t="shared" si="74"/>
        <v>15</v>
      </c>
      <c r="AO251" s="29">
        <f t="shared" si="58"/>
        <v>1.5960000000000001</v>
      </c>
      <c r="AP251" s="14">
        <f t="shared" si="59"/>
        <v>1</v>
      </c>
      <c r="AQ251" s="14">
        <f t="shared" si="60"/>
        <v>3</v>
      </c>
      <c r="AR251" s="14">
        <f t="shared" si="61"/>
        <v>0</v>
      </c>
      <c r="AS251" s="14">
        <f t="shared" si="62"/>
        <v>1606017</v>
      </c>
      <c r="AT251" s="14" t="str">
        <f t="shared" si="63"/>
        <v>神器-4-碎片-1-18级</v>
      </c>
      <c r="AU251" s="13" t="s">
        <v>857</v>
      </c>
      <c r="AV251" s="13">
        <f t="shared" si="64"/>
        <v>18</v>
      </c>
      <c r="AW251" s="14" t="e">
        <f t="shared" si="65"/>
        <v>#REF!</v>
      </c>
      <c r="AX251" s="14" t="str">
        <f t="shared" si="66"/>
        <v>AtkExt</v>
      </c>
      <c r="AY251" s="14" t="e">
        <f t="shared" si="67"/>
        <v>#REF!</v>
      </c>
      <c r="AZ251" s="14" t="str">
        <f t="shared" si="68"/>
        <v>HPExt</v>
      </c>
      <c r="BA251" s="14" t="e">
        <f t="shared" si="69"/>
        <v>#REF!</v>
      </c>
      <c r="BB251" s="14" t="str">
        <f t="shared" si="70"/>
        <v/>
      </c>
      <c r="BC251" s="14" t="str">
        <f t="shared" si="71"/>
        <v/>
      </c>
      <c r="BD251" s="14" t="str">
        <f t="shared" si="72"/>
        <v/>
      </c>
      <c r="BE251" s="14" t="str">
        <f t="shared" si="73"/>
        <v/>
      </c>
    </row>
    <row r="252" spans="39:57" ht="16.5" x14ac:dyDescent="0.2">
      <c r="AM252" s="13">
        <v>247</v>
      </c>
      <c r="AN252" s="14">
        <f t="shared" si="74"/>
        <v>16</v>
      </c>
      <c r="AO252" s="29">
        <f t="shared" si="58"/>
        <v>0.1</v>
      </c>
      <c r="AP252" s="14">
        <f t="shared" si="59"/>
        <v>1</v>
      </c>
      <c r="AQ252" s="14">
        <f t="shared" si="60"/>
        <v>2</v>
      </c>
      <c r="AR252" s="14">
        <f t="shared" si="61"/>
        <v>0</v>
      </c>
      <c r="AS252" s="14">
        <f t="shared" si="62"/>
        <v>1606018</v>
      </c>
      <c r="AT252" s="14" t="str">
        <f t="shared" si="63"/>
        <v>神器-4-碎片-2-1级</v>
      </c>
      <c r="AU252" s="13" t="s">
        <v>857</v>
      </c>
      <c r="AV252" s="13">
        <f t="shared" si="64"/>
        <v>1</v>
      </c>
      <c r="AW252" s="14" t="e">
        <f t="shared" si="65"/>
        <v>#REF!</v>
      </c>
      <c r="AX252" s="14" t="str">
        <f t="shared" si="66"/>
        <v>AtkExt</v>
      </c>
      <c r="AY252" s="14" t="e">
        <f t="shared" si="67"/>
        <v>#REF!</v>
      </c>
      <c r="AZ252" s="14" t="str">
        <f t="shared" si="68"/>
        <v>DefExt</v>
      </c>
      <c r="BA252" s="14" t="e">
        <f t="shared" si="69"/>
        <v>#REF!</v>
      </c>
      <c r="BB252" s="14" t="str">
        <f t="shared" si="70"/>
        <v/>
      </c>
      <c r="BC252" s="14" t="str">
        <f t="shared" si="71"/>
        <v/>
      </c>
      <c r="BD252" s="14" t="str">
        <f t="shared" si="72"/>
        <v/>
      </c>
      <c r="BE252" s="14" t="str">
        <f t="shared" si="73"/>
        <v/>
      </c>
    </row>
    <row r="253" spans="39:57" ht="16.5" x14ac:dyDescent="0.2">
      <c r="AM253" s="13">
        <v>248</v>
      </c>
      <c r="AN253" s="14">
        <f t="shared" si="74"/>
        <v>16</v>
      </c>
      <c r="AO253" s="29">
        <f t="shared" si="58"/>
        <v>0.15600000000000003</v>
      </c>
      <c r="AP253" s="14">
        <f t="shared" si="59"/>
        <v>1</v>
      </c>
      <c r="AQ253" s="14">
        <f t="shared" si="60"/>
        <v>2</v>
      </c>
      <c r="AR253" s="14">
        <f t="shared" si="61"/>
        <v>0</v>
      </c>
      <c r="AS253" s="14">
        <f t="shared" si="62"/>
        <v>1606018</v>
      </c>
      <c r="AT253" s="14" t="str">
        <f t="shared" si="63"/>
        <v>神器-4-碎片-2-2级</v>
      </c>
      <c r="AU253" s="13" t="s">
        <v>857</v>
      </c>
      <c r="AV253" s="13">
        <f t="shared" si="64"/>
        <v>2</v>
      </c>
      <c r="AW253" s="14" t="e">
        <f t="shared" si="65"/>
        <v>#REF!</v>
      </c>
      <c r="AX253" s="14" t="str">
        <f t="shared" si="66"/>
        <v>AtkExt</v>
      </c>
      <c r="AY253" s="14" t="e">
        <f t="shared" si="67"/>
        <v>#REF!</v>
      </c>
      <c r="AZ253" s="14" t="str">
        <f t="shared" si="68"/>
        <v>DefExt</v>
      </c>
      <c r="BA253" s="14" t="e">
        <f t="shared" si="69"/>
        <v>#REF!</v>
      </c>
      <c r="BB253" s="14" t="str">
        <f t="shared" si="70"/>
        <v/>
      </c>
      <c r="BC253" s="14" t="str">
        <f t="shared" si="71"/>
        <v/>
      </c>
      <c r="BD253" s="14" t="str">
        <f t="shared" si="72"/>
        <v/>
      </c>
      <c r="BE253" s="14" t="str">
        <f t="shared" si="73"/>
        <v/>
      </c>
    </row>
    <row r="254" spans="39:57" ht="16.5" x14ac:dyDescent="0.2">
      <c r="AM254" s="13">
        <v>249</v>
      </c>
      <c r="AN254" s="14">
        <f t="shared" si="74"/>
        <v>16</v>
      </c>
      <c r="AO254" s="29">
        <f t="shared" si="58"/>
        <v>0.21600000000000003</v>
      </c>
      <c r="AP254" s="14">
        <f t="shared" si="59"/>
        <v>1</v>
      </c>
      <c r="AQ254" s="14">
        <f t="shared" si="60"/>
        <v>2</v>
      </c>
      <c r="AR254" s="14">
        <f t="shared" si="61"/>
        <v>0</v>
      </c>
      <c r="AS254" s="14">
        <f t="shared" si="62"/>
        <v>1606018</v>
      </c>
      <c r="AT254" s="14" t="str">
        <f t="shared" si="63"/>
        <v>神器-4-碎片-2-3级</v>
      </c>
      <c r="AU254" s="13" t="s">
        <v>857</v>
      </c>
      <c r="AV254" s="13">
        <f t="shared" si="64"/>
        <v>3</v>
      </c>
      <c r="AW254" s="14" t="e">
        <f t="shared" si="65"/>
        <v>#REF!</v>
      </c>
      <c r="AX254" s="14" t="str">
        <f t="shared" si="66"/>
        <v>AtkExt</v>
      </c>
      <c r="AY254" s="14" t="e">
        <f t="shared" si="67"/>
        <v>#REF!</v>
      </c>
      <c r="AZ254" s="14" t="str">
        <f t="shared" si="68"/>
        <v>DefExt</v>
      </c>
      <c r="BA254" s="14" t="e">
        <f t="shared" si="69"/>
        <v>#REF!</v>
      </c>
      <c r="BB254" s="14" t="str">
        <f t="shared" si="70"/>
        <v/>
      </c>
      <c r="BC254" s="14" t="str">
        <f t="shared" si="71"/>
        <v/>
      </c>
      <c r="BD254" s="14" t="str">
        <f t="shared" si="72"/>
        <v/>
      </c>
      <c r="BE254" s="14" t="str">
        <f t="shared" si="73"/>
        <v/>
      </c>
    </row>
    <row r="255" spans="39:57" ht="16.5" x14ac:dyDescent="0.2">
      <c r="AM255" s="13">
        <v>250</v>
      </c>
      <c r="AN255" s="14">
        <f t="shared" si="74"/>
        <v>16</v>
      </c>
      <c r="AO255" s="29">
        <f t="shared" si="58"/>
        <v>0.28000000000000003</v>
      </c>
      <c r="AP255" s="14">
        <f t="shared" si="59"/>
        <v>1</v>
      </c>
      <c r="AQ255" s="14">
        <f t="shared" si="60"/>
        <v>2</v>
      </c>
      <c r="AR255" s="14">
        <f t="shared" si="61"/>
        <v>0</v>
      </c>
      <c r="AS255" s="14">
        <f t="shared" si="62"/>
        <v>1606018</v>
      </c>
      <c r="AT255" s="14" t="str">
        <f t="shared" si="63"/>
        <v>神器-4-碎片-2-4级</v>
      </c>
      <c r="AU255" s="13" t="s">
        <v>857</v>
      </c>
      <c r="AV255" s="13">
        <f t="shared" si="64"/>
        <v>4</v>
      </c>
      <c r="AW255" s="14" t="e">
        <f t="shared" si="65"/>
        <v>#REF!</v>
      </c>
      <c r="AX255" s="14" t="str">
        <f t="shared" si="66"/>
        <v>AtkExt</v>
      </c>
      <c r="AY255" s="14" t="e">
        <f t="shared" si="67"/>
        <v>#REF!</v>
      </c>
      <c r="AZ255" s="14" t="str">
        <f t="shared" si="68"/>
        <v>DefExt</v>
      </c>
      <c r="BA255" s="14" t="e">
        <f t="shared" si="69"/>
        <v>#REF!</v>
      </c>
      <c r="BB255" s="14" t="str">
        <f t="shared" si="70"/>
        <v/>
      </c>
      <c r="BC255" s="14" t="str">
        <f t="shared" si="71"/>
        <v/>
      </c>
      <c r="BD255" s="14" t="str">
        <f t="shared" si="72"/>
        <v/>
      </c>
      <c r="BE255" s="14" t="str">
        <f t="shared" si="73"/>
        <v/>
      </c>
    </row>
    <row r="256" spans="39:57" ht="16.5" x14ac:dyDescent="0.2">
      <c r="AM256" s="13">
        <v>251</v>
      </c>
      <c r="AN256" s="14">
        <f t="shared" si="74"/>
        <v>16</v>
      </c>
      <c r="AO256" s="29">
        <f t="shared" si="58"/>
        <v>0.34799999999999998</v>
      </c>
      <c r="AP256" s="14">
        <f t="shared" si="59"/>
        <v>1</v>
      </c>
      <c r="AQ256" s="14">
        <f t="shared" si="60"/>
        <v>2</v>
      </c>
      <c r="AR256" s="14">
        <f t="shared" si="61"/>
        <v>0</v>
      </c>
      <c r="AS256" s="14">
        <f t="shared" si="62"/>
        <v>1606018</v>
      </c>
      <c r="AT256" s="14" t="str">
        <f t="shared" si="63"/>
        <v>神器-4-碎片-2-5级</v>
      </c>
      <c r="AU256" s="13" t="s">
        <v>857</v>
      </c>
      <c r="AV256" s="13">
        <f t="shared" si="64"/>
        <v>5</v>
      </c>
      <c r="AW256" s="14" t="e">
        <f t="shared" si="65"/>
        <v>#REF!</v>
      </c>
      <c r="AX256" s="14" t="str">
        <f t="shared" si="66"/>
        <v>AtkExt</v>
      </c>
      <c r="AY256" s="14" t="e">
        <f t="shared" si="67"/>
        <v>#REF!</v>
      </c>
      <c r="AZ256" s="14" t="str">
        <f t="shared" si="68"/>
        <v>DefExt</v>
      </c>
      <c r="BA256" s="14" t="e">
        <f t="shared" si="69"/>
        <v>#REF!</v>
      </c>
      <c r="BB256" s="14" t="str">
        <f t="shared" si="70"/>
        <v/>
      </c>
      <c r="BC256" s="14" t="str">
        <f t="shared" si="71"/>
        <v/>
      </c>
      <c r="BD256" s="14" t="str">
        <f t="shared" si="72"/>
        <v/>
      </c>
      <c r="BE256" s="14" t="str">
        <f t="shared" si="73"/>
        <v/>
      </c>
    </row>
    <row r="257" spans="39:57" ht="16.5" x14ac:dyDescent="0.2">
      <c r="AM257" s="13">
        <v>252</v>
      </c>
      <c r="AN257" s="14">
        <f t="shared" si="74"/>
        <v>16</v>
      </c>
      <c r="AO257" s="29">
        <f t="shared" si="58"/>
        <v>0.42000000000000004</v>
      </c>
      <c r="AP257" s="14">
        <f t="shared" si="59"/>
        <v>1</v>
      </c>
      <c r="AQ257" s="14">
        <f t="shared" si="60"/>
        <v>2</v>
      </c>
      <c r="AR257" s="14">
        <f t="shared" si="61"/>
        <v>0</v>
      </c>
      <c r="AS257" s="14">
        <f t="shared" si="62"/>
        <v>1606018</v>
      </c>
      <c r="AT257" s="14" t="str">
        <f t="shared" si="63"/>
        <v>神器-4-碎片-2-6级</v>
      </c>
      <c r="AU257" s="13" t="s">
        <v>857</v>
      </c>
      <c r="AV257" s="13">
        <f t="shared" si="64"/>
        <v>6</v>
      </c>
      <c r="AW257" s="14" t="e">
        <f t="shared" si="65"/>
        <v>#REF!</v>
      </c>
      <c r="AX257" s="14" t="str">
        <f t="shared" si="66"/>
        <v>AtkExt</v>
      </c>
      <c r="AY257" s="14" t="e">
        <f t="shared" si="67"/>
        <v>#REF!</v>
      </c>
      <c r="AZ257" s="14" t="str">
        <f t="shared" si="68"/>
        <v>DefExt</v>
      </c>
      <c r="BA257" s="14" t="e">
        <f t="shared" si="69"/>
        <v>#REF!</v>
      </c>
      <c r="BB257" s="14" t="str">
        <f t="shared" si="70"/>
        <v/>
      </c>
      <c r="BC257" s="14" t="str">
        <f t="shared" si="71"/>
        <v/>
      </c>
      <c r="BD257" s="14" t="str">
        <f t="shared" si="72"/>
        <v/>
      </c>
      <c r="BE257" s="14" t="str">
        <f t="shared" si="73"/>
        <v/>
      </c>
    </row>
    <row r="258" spans="39:57" ht="16.5" x14ac:dyDescent="0.2">
      <c r="AM258" s="13">
        <v>253</v>
      </c>
      <c r="AN258" s="14">
        <f t="shared" si="74"/>
        <v>16</v>
      </c>
      <c r="AO258" s="29">
        <f t="shared" si="58"/>
        <v>0.496</v>
      </c>
      <c r="AP258" s="14">
        <f t="shared" si="59"/>
        <v>1</v>
      </c>
      <c r="AQ258" s="14">
        <f t="shared" si="60"/>
        <v>2</v>
      </c>
      <c r="AR258" s="14">
        <f t="shared" si="61"/>
        <v>0</v>
      </c>
      <c r="AS258" s="14">
        <f t="shared" si="62"/>
        <v>1606018</v>
      </c>
      <c r="AT258" s="14" t="str">
        <f t="shared" si="63"/>
        <v>神器-4-碎片-2-7级</v>
      </c>
      <c r="AU258" s="13" t="s">
        <v>857</v>
      </c>
      <c r="AV258" s="13">
        <f t="shared" si="64"/>
        <v>7</v>
      </c>
      <c r="AW258" s="14" t="e">
        <f t="shared" si="65"/>
        <v>#REF!</v>
      </c>
      <c r="AX258" s="14" t="str">
        <f t="shared" si="66"/>
        <v>AtkExt</v>
      </c>
      <c r="AY258" s="14" t="e">
        <f t="shared" si="67"/>
        <v>#REF!</v>
      </c>
      <c r="AZ258" s="14" t="str">
        <f t="shared" si="68"/>
        <v>DefExt</v>
      </c>
      <c r="BA258" s="14" t="e">
        <f t="shared" si="69"/>
        <v>#REF!</v>
      </c>
      <c r="BB258" s="14" t="str">
        <f t="shared" si="70"/>
        <v/>
      </c>
      <c r="BC258" s="14" t="str">
        <f t="shared" si="71"/>
        <v/>
      </c>
      <c r="BD258" s="14" t="str">
        <f t="shared" si="72"/>
        <v/>
      </c>
      <c r="BE258" s="14" t="str">
        <f t="shared" si="73"/>
        <v/>
      </c>
    </row>
    <row r="259" spans="39:57" ht="16.5" x14ac:dyDescent="0.2">
      <c r="AM259" s="13">
        <v>254</v>
      </c>
      <c r="AN259" s="14">
        <f t="shared" si="74"/>
        <v>16</v>
      </c>
      <c r="AO259" s="29">
        <f t="shared" si="58"/>
        <v>0.57600000000000007</v>
      </c>
      <c r="AP259" s="14">
        <f t="shared" si="59"/>
        <v>1</v>
      </c>
      <c r="AQ259" s="14">
        <f t="shared" si="60"/>
        <v>2</v>
      </c>
      <c r="AR259" s="14">
        <f t="shared" si="61"/>
        <v>0</v>
      </c>
      <c r="AS259" s="14">
        <f t="shared" si="62"/>
        <v>1606018</v>
      </c>
      <c r="AT259" s="14" t="str">
        <f t="shared" si="63"/>
        <v>神器-4-碎片-2-8级</v>
      </c>
      <c r="AU259" s="13" t="s">
        <v>857</v>
      </c>
      <c r="AV259" s="13">
        <f t="shared" si="64"/>
        <v>8</v>
      </c>
      <c r="AW259" s="14" t="e">
        <f t="shared" si="65"/>
        <v>#REF!</v>
      </c>
      <c r="AX259" s="14" t="str">
        <f t="shared" si="66"/>
        <v>AtkExt</v>
      </c>
      <c r="AY259" s="14" t="e">
        <f t="shared" si="67"/>
        <v>#REF!</v>
      </c>
      <c r="AZ259" s="14" t="str">
        <f t="shared" si="68"/>
        <v>DefExt</v>
      </c>
      <c r="BA259" s="14" t="e">
        <f t="shared" si="69"/>
        <v>#REF!</v>
      </c>
      <c r="BB259" s="14" t="str">
        <f t="shared" si="70"/>
        <v/>
      </c>
      <c r="BC259" s="14" t="str">
        <f t="shared" si="71"/>
        <v/>
      </c>
      <c r="BD259" s="14" t="str">
        <f t="shared" si="72"/>
        <v/>
      </c>
      <c r="BE259" s="14" t="str">
        <f t="shared" si="73"/>
        <v/>
      </c>
    </row>
    <row r="260" spans="39:57" ht="16.5" x14ac:dyDescent="0.2">
      <c r="AM260" s="13">
        <v>255</v>
      </c>
      <c r="AN260" s="14">
        <f t="shared" si="74"/>
        <v>16</v>
      </c>
      <c r="AO260" s="29">
        <f t="shared" si="58"/>
        <v>0.66</v>
      </c>
      <c r="AP260" s="14">
        <f t="shared" si="59"/>
        <v>1</v>
      </c>
      <c r="AQ260" s="14">
        <f t="shared" si="60"/>
        <v>2</v>
      </c>
      <c r="AR260" s="14">
        <f t="shared" si="61"/>
        <v>0</v>
      </c>
      <c r="AS260" s="14">
        <f t="shared" si="62"/>
        <v>1606018</v>
      </c>
      <c r="AT260" s="14" t="str">
        <f t="shared" si="63"/>
        <v>神器-4-碎片-2-9级</v>
      </c>
      <c r="AU260" s="13" t="s">
        <v>857</v>
      </c>
      <c r="AV260" s="13">
        <f t="shared" si="64"/>
        <v>9</v>
      </c>
      <c r="AW260" s="14" t="e">
        <f t="shared" si="65"/>
        <v>#REF!</v>
      </c>
      <c r="AX260" s="14" t="str">
        <f t="shared" si="66"/>
        <v>AtkExt</v>
      </c>
      <c r="AY260" s="14" t="e">
        <f t="shared" si="67"/>
        <v>#REF!</v>
      </c>
      <c r="AZ260" s="14" t="str">
        <f t="shared" si="68"/>
        <v>DefExt</v>
      </c>
      <c r="BA260" s="14" t="e">
        <f t="shared" si="69"/>
        <v>#REF!</v>
      </c>
      <c r="BB260" s="14" t="str">
        <f t="shared" si="70"/>
        <v/>
      </c>
      <c r="BC260" s="14" t="str">
        <f t="shared" si="71"/>
        <v/>
      </c>
      <c r="BD260" s="14" t="str">
        <f t="shared" si="72"/>
        <v/>
      </c>
      <c r="BE260" s="14" t="str">
        <f t="shared" si="73"/>
        <v/>
      </c>
    </row>
    <row r="261" spans="39:57" ht="16.5" x14ac:dyDescent="0.2">
      <c r="AM261" s="13">
        <v>256</v>
      </c>
      <c r="AN261" s="14">
        <f t="shared" si="74"/>
        <v>16</v>
      </c>
      <c r="AO261" s="29">
        <f t="shared" si="58"/>
        <v>0.748</v>
      </c>
      <c r="AP261" s="14">
        <f t="shared" si="59"/>
        <v>1</v>
      </c>
      <c r="AQ261" s="14">
        <f t="shared" si="60"/>
        <v>2</v>
      </c>
      <c r="AR261" s="14">
        <f t="shared" si="61"/>
        <v>0</v>
      </c>
      <c r="AS261" s="14">
        <f t="shared" si="62"/>
        <v>1606018</v>
      </c>
      <c r="AT261" s="14" t="str">
        <f t="shared" si="63"/>
        <v>神器-4-碎片-2-10级</v>
      </c>
      <c r="AU261" s="13" t="s">
        <v>857</v>
      </c>
      <c r="AV261" s="13">
        <f t="shared" si="64"/>
        <v>10</v>
      </c>
      <c r="AW261" s="14" t="e">
        <f t="shared" si="65"/>
        <v>#REF!</v>
      </c>
      <c r="AX261" s="14" t="str">
        <f t="shared" si="66"/>
        <v>AtkExt</v>
      </c>
      <c r="AY261" s="14" t="e">
        <f t="shared" si="67"/>
        <v>#REF!</v>
      </c>
      <c r="AZ261" s="14" t="str">
        <f t="shared" si="68"/>
        <v>DefExt</v>
      </c>
      <c r="BA261" s="14" t="e">
        <f t="shared" si="69"/>
        <v>#REF!</v>
      </c>
      <c r="BB261" s="14" t="str">
        <f t="shared" si="70"/>
        <v/>
      </c>
      <c r="BC261" s="14" t="str">
        <f t="shared" si="71"/>
        <v/>
      </c>
      <c r="BD261" s="14" t="str">
        <f t="shared" si="72"/>
        <v/>
      </c>
      <c r="BE261" s="14" t="str">
        <f t="shared" si="73"/>
        <v/>
      </c>
    </row>
    <row r="262" spans="39:57" ht="16.5" x14ac:dyDescent="0.2">
      <c r="AM262" s="13">
        <v>257</v>
      </c>
      <c r="AN262" s="14">
        <f t="shared" si="74"/>
        <v>16</v>
      </c>
      <c r="AO262" s="29">
        <f t="shared" ref="AO262:AO325" si="75">4.8%+AV262*5%+AV262*AV262*0.2%</f>
        <v>0.84000000000000008</v>
      </c>
      <c r="AP262" s="14">
        <f t="shared" ref="AP262:AP325" si="76">INDEX(AD$7:AD$48,$AN262)</f>
        <v>1</v>
      </c>
      <c r="AQ262" s="14">
        <f t="shared" ref="AQ262:AQ325" si="77">INDEX(AE$7:AE$48,$AN262)</f>
        <v>2</v>
      </c>
      <c r="AR262" s="14">
        <f t="shared" ref="AR262:AR325" si="78">INDEX(AF$7:AF$48,$AN262)</f>
        <v>0</v>
      </c>
      <c r="AS262" s="14">
        <f t="shared" ref="AS262:AS325" si="79">INDEX($W$7:$W$48,AN262)</f>
        <v>1606018</v>
      </c>
      <c r="AT262" s="14" t="str">
        <f t="shared" ref="AT262:AT325" si="80">"神器-"&amp;INDEX($S$7:$S$48,AN262)&amp;"-碎片-"&amp;INDEX($T$7:$T$48,AN262)&amp;"-"&amp;AV262&amp;"级"</f>
        <v>神器-4-碎片-2-11级</v>
      </c>
      <c r="AU262" s="13" t="s">
        <v>857</v>
      </c>
      <c r="AV262" s="13">
        <f t="shared" ref="AV262:AV325" si="81">AM262-INDEX($AI$6:$AI$48,AN262)</f>
        <v>11</v>
      </c>
      <c r="AW262" s="14" t="e">
        <f t="shared" ref="AW262:AW325" si="82">AY262*INDEX($AP$2:$AR$2,AP262)+IF(AQ262&gt;0,BA262*INDEX($AP$2:$AR$2,AQ262),0)+IF(AR262&gt;0,BC262*INDEX($AP$2:$AR$2,AR262),0)+IF(BD262="Speed",BE262*100,0)</f>
        <v>#REF!</v>
      </c>
      <c r="AX262" s="14" t="str">
        <f t="shared" ref="AX262:AX325" si="83">INDEX($AP$3:$AR$3,AP262)</f>
        <v>AtkExt</v>
      </c>
      <c r="AY262" s="14" t="e">
        <f t="shared" ref="AY262:AY325" si="84">ROUND(INDEX($X$7:$Z$48,AN262,AP262)*AO262,0)</f>
        <v>#REF!</v>
      </c>
      <c r="AZ262" s="14" t="str">
        <f t="shared" ref="AZ262:AZ325" si="85">IF(AQ262&gt;0,INDEX($AP$3:$AR$3,AQ262),"")</f>
        <v>DefExt</v>
      </c>
      <c r="BA262" s="14" t="e">
        <f t="shared" ref="BA262:BA325" si="86">IF(AQ262&gt;0,ROUND(INDEX($X$7:$Z$48,AN262,AQ262)*AO262,0),"")</f>
        <v>#REF!</v>
      </c>
      <c r="BB262" s="14" t="str">
        <f t="shared" ref="BB262:BB325" si="87">IF(AR262&gt;0,INDEX($AP$3:$AR$3,AR262),"")</f>
        <v/>
      </c>
      <c r="BC262" s="14" t="str">
        <f t="shared" ref="BC262:BC325" si="88">IF(AR262&gt;0,ROUND(INDEX($X$7:$Z$48,AN262,AR262)*AO262,0),"")</f>
        <v/>
      </c>
      <c r="BD262" s="14" t="str">
        <f t="shared" ref="BD262:BD325" si="89">IF(INDEX($AG$7:$AG$48,AN262)&gt;0,"Speed","")</f>
        <v/>
      </c>
      <c r="BE262" s="14" t="str">
        <f t="shared" ref="BE262:BE325" si="90">IF(INDEX($AG$7:$AG$48,AN262)&gt;0,INDEX($AG$7:$AG$48,AN262)*AV262,"")</f>
        <v/>
      </c>
    </row>
    <row r="263" spans="39:57" ht="16.5" x14ac:dyDescent="0.2">
      <c r="AM263" s="13">
        <v>258</v>
      </c>
      <c r="AN263" s="14">
        <f t="shared" ref="AN263:AN326" si="91">MATCH(AM263-1,$AI$6:$AI$48,1)</f>
        <v>16</v>
      </c>
      <c r="AO263" s="29">
        <f t="shared" si="75"/>
        <v>0.93600000000000017</v>
      </c>
      <c r="AP263" s="14">
        <f t="shared" si="76"/>
        <v>1</v>
      </c>
      <c r="AQ263" s="14">
        <f t="shared" si="77"/>
        <v>2</v>
      </c>
      <c r="AR263" s="14">
        <f t="shared" si="78"/>
        <v>0</v>
      </c>
      <c r="AS263" s="14">
        <f t="shared" si="79"/>
        <v>1606018</v>
      </c>
      <c r="AT263" s="14" t="str">
        <f t="shared" si="80"/>
        <v>神器-4-碎片-2-12级</v>
      </c>
      <c r="AU263" s="13" t="s">
        <v>857</v>
      </c>
      <c r="AV263" s="13">
        <f t="shared" si="81"/>
        <v>12</v>
      </c>
      <c r="AW263" s="14" t="e">
        <f t="shared" si="82"/>
        <v>#REF!</v>
      </c>
      <c r="AX263" s="14" t="str">
        <f t="shared" si="83"/>
        <v>AtkExt</v>
      </c>
      <c r="AY263" s="14" t="e">
        <f t="shared" si="84"/>
        <v>#REF!</v>
      </c>
      <c r="AZ263" s="14" t="str">
        <f t="shared" si="85"/>
        <v>DefExt</v>
      </c>
      <c r="BA263" s="14" t="e">
        <f t="shared" si="86"/>
        <v>#REF!</v>
      </c>
      <c r="BB263" s="14" t="str">
        <f t="shared" si="87"/>
        <v/>
      </c>
      <c r="BC263" s="14" t="str">
        <f t="shared" si="88"/>
        <v/>
      </c>
      <c r="BD263" s="14" t="str">
        <f t="shared" si="89"/>
        <v/>
      </c>
      <c r="BE263" s="14" t="str">
        <f t="shared" si="90"/>
        <v/>
      </c>
    </row>
    <row r="264" spans="39:57" ht="16.5" x14ac:dyDescent="0.2">
      <c r="AM264" s="13">
        <v>259</v>
      </c>
      <c r="AN264" s="14">
        <f t="shared" si="91"/>
        <v>16</v>
      </c>
      <c r="AO264" s="29">
        <f t="shared" si="75"/>
        <v>1.036</v>
      </c>
      <c r="AP264" s="14">
        <f t="shared" si="76"/>
        <v>1</v>
      </c>
      <c r="AQ264" s="14">
        <f t="shared" si="77"/>
        <v>2</v>
      </c>
      <c r="AR264" s="14">
        <f t="shared" si="78"/>
        <v>0</v>
      </c>
      <c r="AS264" s="14">
        <f t="shared" si="79"/>
        <v>1606018</v>
      </c>
      <c r="AT264" s="14" t="str">
        <f t="shared" si="80"/>
        <v>神器-4-碎片-2-13级</v>
      </c>
      <c r="AU264" s="13" t="s">
        <v>857</v>
      </c>
      <c r="AV264" s="13">
        <f t="shared" si="81"/>
        <v>13</v>
      </c>
      <c r="AW264" s="14" t="e">
        <f t="shared" si="82"/>
        <v>#REF!</v>
      </c>
      <c r="AX264" s="14" t="str">
        <f t="shared" si="83"/>
        <v>AtkExt</v>
      </c>
      <c r="AY264" s="14" t="e">
        <f t="shared" si="84"/>
        <v>#REF!</v>
      </c>
      <c r="AZ264" s="14" t="str">
        <f t="shared" si="85"/>
        <v>DefExt</v>
      </c>
      <c r="BA264" s="14" t="e">
        <f t="shared" si="86"/>
        <v>#REF!</v>
      </c>
      <c r="BB264" s="14" t="str">
        <f t="shared" si="87"/>
        <v/>
      </c>
      <c r="BC264" s="14" t="str">
        <f t="shared" si="88"/>
        <v/>
      </c>
      <c r="BD264" s="14" t="str">
        <f t="shared" si="89"/>
        <v/>
      </c>
      <c r="BE264" s="14" t="str">
        <f t="shared" si="90"/>
        <v/>
      </c>
    </row>
    <row r="265" spans="39:57" ht="16.5" x14ac:dyDescent="0.2">
      <c r="AM265" s="13">
        <v>260</v>
      </c>
      <c r="AN265" s="14">
        <f t="shared" si="91"/>
        <v>16</v>
      </c>
      <c r="AO265" s="29">
        <f t="shared" si="75"/>
        <v>1.1400000000000001</v>
      </c>
      <c r="AP265" s="14">
        <f t="shared" si="76"/>
        <v>1</v>
      </c>
      <c r="AQ265" s="14">
        <f t="shared" si="77"/>
        <v>2</v>
      </c>
      <c r="AR265" s="14">
        <f t="shared" si="78"/>
        <v>0</v>
      </c>
      <c r="AS265" s="14">
        <f t="shared" si="79"/>
        <v>1606018</v>
      </c>
      <c r="AT265" s="14" t="str">
        <f t="shared" si="80"/>
        <v>神器-4-碎片-2-14级</v>
      </c>
      <c r="AU265" s="13" t="s">
        <v>857</v>
      </c>
      <c r="AV265" s="13">
        <f t="shared" si="81"/>
        <v>14</v>
      </c>
      <c r="AW265" s="14" t="e">
        <f t="shared" si="82"/>
        <v>#REF!</v>
      </c>
      <c r="AX265" s="14" t="str">
        <f t="shared" si="83"/>
        <v>AtkExt</v>
      </c>
      <c r="AY265" s="14" t="e">
        <f t="shared" si="84"/>
        <v>#REF!</v>
      </c>
      <c r="AZ265" s="14" t="str">
        <f t="shared" si="85"/>
        <v>DefExt</v>
      </c>
      <c r="BA265" s="14" t="e">
        <f t="shared" si="86"/>
        <v>#REF!</v>
      </c>
      <c r="BB265" s="14" t="str">
        <f t="shared" si="87"/>
        <v/>
      </c>
      <c r="BC265" s="14" t="str">
        <f t="shared" si="88"/>
        <v/>
      </c>
      <c r="BD265" s="14" t="str">
        <f t="shared" si="89"/>
        <v/>
      </c>
      <c r="BE265" s="14" t="str">
        <f t="shared" si="90"/>
        <v/>
      </c>
    </row>
    <row r="266" spans="39:57" ht="16.5" x14ac:dyDescent="0.2">
      <c r="AM266" s="13">
        <v>261</v>
      </c>
      <c r="AN266" s="14">
        <f t="shared" si="91"/>
        <v>16</v>
      </c>
      <c r="AO266" s="29">
        <f t="shared" si="75"/>
        <v>1.248</v>
      </c>
      <c r="AP266" s="14">
        <f t="shared" si="76"/>
        <v>1</v>
      </c>
      <c r="AQ266" s="14">
        <f t="shared" si="77"/>
        <v>2</v>
      </c>
      <c r="AR266" s="14">
        <f t="shared" si="78"/>
        <v>0</v>
      </c>
      <c r="AS266" s="14">
        <f t="shared" si="79"/>
        <v>1606018</v>
      </c>
      <c r="AT266" s="14" t="str">
        <f t="shared" si="80"/>
        <v>神器-4-碎片-2-15级</v>
      </c>
      <c r="AU266" s="13" t="s">
        <v>857</v>
      </c>
      <c r="AV266" s="13">
        <f t="shared" si="81"/>
        <v>15</v>
      </c>
      <c r="AW266" s="14" t="e">
        <f t="shared" si="82"/>
        <v>#REF!</v>
      </c>
      <c r="AX266" s="14" t="str">
        <f t="shared" si="83"/>
        <v>AtkExt</v>
      </c>
      <c r="AY266" s="14" t="e">
        <f t="shared" si="84"/>
        <v>#REF!</v>
      </c>
      <c r="AZ266" s="14" t="str">
        <f t="shared" si="85"/>
        <v>DefExt</v>
      </c>
      <c r="BA266" s="14" t="e">
        <f t="shared" si="86"/>
        <v>#REF!</v>
      </c>
      <c r="BB266" s="14" t="str">
        <f t="shared" si="87"/>
        <v/>
      </c>
      <c r="BC266" s="14" t="str">
        <f t="shared" si="88"/>
        <v/>
      </c>
      <c r="BD266" s="14" t="str">
        <f t="shared" si="89"/>
        <v/>
      </c>
      <c r="BE266" s="14" t="str">
        <f t="shared" si="90"/>
        <v/>
      </c>
    </row>
    <row r="267" spans="39:57" ht="16.5" x14ac:dyDescent="0.2">
      <c r="AM267" s="13">
        <v>262</v>
      </c>
      <c r="AN267" s="14">
        <f t="shared" si="91"/>
        <v>16</v>
      </c>
      <c r="AO267" s="29">
        <f t="shared" si="75"/>
        <v>1.36</v>
      </c>
      <c r="AP267" s="14">
        <f t="shared" si="76"/>
        <v>1</v>
      </c>
      <c r="AQ267" s="14">
        <f t="shared" si="77"/>
        <v>2</v>
      </c>
      <c r="AR267" s="14">
        <f t="shared" si="78"/>
        <v>0</v>
      </c>
      <c r="AS267" s="14">
        <f t="shared" si="79"/>
        <v>1606018</v>
      </c>
      <c r="AT267" s="14" t="str">
        <f t="shared" si="80"/>
        <v>神器-4-碎片-2-16级</v>
      </c>
      <c r="AU267" s="13" t="s">
        <v>857</v>
      </c>
      <c r="AV267" s="13">
        <f t="shared" si="81"/>
        <v>16</v>
      </c>
      <c r="AW267" s="14" t="e">
        <f t="shared" si="82"/>
        <v>#REF!</v>
      </c>
      <c r="AX267" s="14" t="str">
        <f t="shared" si="83"/>
        <v>AtkExt</v>
      </c>
      <c r="AY267" s="14" t="e">
        <f t="shared" si="84"/>
        <v>#REF!</v>
      </c>
      <c r="AZ267" s="14" t="str">
        <f t="shared" si="85"/>
        <v>DefExt</v>
      </c>
      <c r="BA267" s="14" t="e">
        <f t="shared" si="86"/>
        <v>#REF!</v>
      </c>
      <c r="BB267" s="14" t="str">
        <f t="shared" si="87"/>
        <v/>
      </c>
      <c r="BC267" s="14" t="str">
        <f t="shared" si="88"/>
        <v/>
      </c>
      <c r="BD267" s="14" t="str">
        <f t="shared" si="89"/>
        <v/>
      </c>
      <c r="BE267" s="14" t="str">
        <f t="shared" si="90"/>
        <v/>
      </c>
    </row>
    <row r="268" spans="39:57" ht="16.5" x14ac:dyDescent="0.2">
      <c r="AM268" s="13">
        <v>263</v>
      </c>
      <c r="AN268" s="14">
        <f t="shared" si="91"/>
        <v>16</v>
      </c>
      <c r="AO268" s="29">
        <f t="shared" si="75"/>
        <v>1.476</v>
      </c>
      <c r="AP268" s="14">
        <f t="shared" si="76"/>
        <v>1</v>
      </c>
      <c r="AQ268" s="14">
        <f t="shared" si="77"/>
        <v>2</v>
      </c>
      <c r="AR268" s="14">
        <f t="shared" si="78"/>
        <v>0</v>
      </c>
      <c r="AS268" s="14">
        <f t="shared" si="79"/>
        <v>1606018</v>
      </c>
      <c r="AT268" s="14" t="str">
        <f t="shared" si="80"/>
        <v>神器-4-碎片-2-17级</v>
      </c>
      <c r="AU268" s="13" t="s">
        <v>857</v>
      </c>
      <c r="AV268" s="13">
        <f t="shared" si="81"/>
        <v>17</v>
      </c>
      <c r="AW268" s="14" t="e">
        <f t="shared" si="82"/>
        <v>#REF!</v>
      </c>
      <c r="AX268" s="14" t="str">
        <f t="shared" si="83"/>
        <v>AtkExt</v>
      </c>
      <c r="AY268" s="14" t="e">
        <f t="shared" si="84"/>
        <v>#REF!</v>
      </c>
      <c r="AZ268" s="14" t="str">
        <f t="shared" si="85"/>
        <v>DefExt</v>
      </c>
      <c r="BA268" s="14" t="e">
        <f t="shared" si="86"/>
        <v>#REF!</v>
      </c>
      <c r="BB268" s="14" t="str">
        <f t="shared" si="87"/>
        <v/>
      </c>
      <c r="BC268" s="14" t="str">
        <f t="shared" si="88"/>
        <v/>
      </c>
      <c r="BD268" s="14" t="str">
        <f t="shared" si="89"/>
        <v/>
      </c>
      <c r="BE268" s="14" t="str">
        <f t="shared" si="90"/>
        <v/>
      </c>
    </row>
    <row r="269" spans="39:57" ht="16.5" x14ac:dyDescent="0.2">
      <c r="AM269" s="13">
        <v>264</v>
      </c>
      <c r="AN269" s="14">
        <f t="shared" si="91"/>
        <v>16</v>
      </c>
      <c r="AO269" s="29">
        <f t="shared" si="75"/>
        <v>1.5960000000000001</v>
      </c>
      <c r="AP269" s="14">
        <f t="shared" si="76"/>
        <v>1</v>
      </c>
      <c r="AQ269" s="14">
        <f t="shared" si="77"/>
        <v>2</v>
      </c>
      <c r="AR269" s="14">
        <f t="shared" si="78"/>
        <v>0</v>
      </c>
      <c r="AS269" s="14">
        <f t="shared" si="79"/>
        <v>1606018</v>
      </c>
      <c r="AT269" s="14" t="str">
        <f t="shared" si="80"/>
        <v>神器-4-碎片-2-18级</v>
      </c>
      <c r="AU269" s="13" t="s">
        <v>857</v>
      </c>
      <c r="AV269" s="13">
        <f t="shared" si="81"/>
        <v>18</v>
      </c>
      <c r="AW269" s="14" t="e">
        <f t="shared" si="82"/>
        <v>#REF!</v>
      </c>
      <c r="AX269" s="14" t="str">
        <f t="shared" si="83"/>
        <v>AtkExt</v>
      </c>
      <c r="AY269" s="14" t="e">
        <f t="shared" si="84"/>
        <v>#REF!</v>
      </c>
      <c r="AZ269" s="14" t="str">
        <f t="shared" si="85"/>
        <v>DefExt</v>
      </c>
      <c r="BA269" s="14" t="e">
        <f t="shared" si="86"/>
        <v>#REF!</v>
      </c>
      <c r="BB269" s="14" t="str">
        <f t="shared" si="87"/>
        <v/>
      </c>
      <c r="BC269" s="14" t="str">
        <f t="shared" si="88"/>
        <v/>
      </c>
      <c r="BD269" s="14" t="str">
        <f t="shared" si="89"/>
        <v/>
      </c>
      <c r="BE269" s="14" t="str">
        <f t="shared" si="90"/>
        <v/>
      </c>
    </row>
    <row r="270" spans="39:57" ht="16.5" x14ac:dyDescent="0.2">
      <c r="AM270" s="13">
        <v>265</v>
      </c>
      <c r="AN270" s="14">
        <f t="shared" si="91"/>
        <v>17</v>
      </c>
      <c r="AO270" s="29">
        <f t="shared" si="75"/>
        <v>0.1</v>
      </c>
      <c r="AP270" s="14">
        <f t="shared" si="76"/>
        <v>1</v>
      </c>
      <c r="AQ270" s="14">
        <f t="shared" si="77"/>
        <v>3</v>
      </c>
      <c r="AR270" s="14">
        <f t="shared" si="78"/>
        <v>0</v>
      </c>
      <c r="AS270" s="14">
        <f t="shared" si="79"/>
        <v>1606019</v>
      </c>
      <c r="AT270" s="14" t="str">
        <f t="shared" si="80"/>
        <v>神器-4-碎片-3-1级</v>
      </c>
      <c r="AU270" s="13" t="s">
        <v>857</v>
      </c>
      <c r="AV270" s="13">
        <f t="shared" si="81"/>
        <v>1</v>
      </c>
      <c r="AW270" s="14" t="e">
        <f t="shared" si="82"/>
        <v>#REF!</v>
      </c>
      <c r="AX270" s="14" t="str">
        <f t="shared" si="83"/>
        <v>AtkExt</v>
      </c>
      <c r="AY270" s="14" t="e">
        <f t="shared" si="84"/>
        <v>#REF!</v>
      </c>
      <c r="AZ270" s="14" t="str">
        <f t="shared" si="85"/>
        <v>HPExt</v>
      </c>
      <c r="BA270" s="14" t="e">
        <f t="shared" si="86"/>
        <v>#REF!</v>
      </c>
      <c r="BB270" s="14" t="str">
        <f t="shared" si="87"/>
        <v/>
      </c>
      <c r="BC270" s="14" t="str">
        <f t="shared" si="88"/>
        <v/>
      </c>
      <c r="BD270" s="14" t="str">
        <f t="shared" si="89"/>
        <v/>
      </c>
      <c r="BE270" s="14" t="str">
        <f t="shared" si="90"/>
        <v/>
      </c>
    </row>
    <row r="271" spans="39:57" ht="16.5" x14ac:dyDescent="0.2">
      <c r="AM271" s="13">
        <v>266</v>
      </c>
      <c r="AN271" s="14">
        <f t="shared" si="91"/>
        <v>17</v>
      </c>
      <c r="AO271" s="29">
        <f t="shared" si="75"/>
        <v>0.15600000000000003</v>
      </c>
      <c r="AP271" s="14">
        <f t="shared" si="76"/>
        <v>1</v>
      </c>
      <c r="AQ271" s="14">
        <f t="shared" si="77"/>
        <v>3</v>
      </c>
      <c r="AR271" s="14">
        <f t="shared" si="78"/>
        <v>0</v>
      </c>
      <c r="AS271" s="14">
        <f t="shared" si="79"/>
        <v>1606019</v>
      </c>
      <c r="AT271" s="14" t="str">
        <f t="shared" si="80"/>
        <v>神器-4-碎片-3-2级</v>
      </c>
      <c r="AU271" s="13" t="s">
        <v>857</v>
      </c>
      <c r="AV271" s="13">
        <f t="shared" si="81"/>
        <v>2</v>
      </c>
      <c r="AW271" s="14" t="e">
        <f t="shared" si="82"/>
        <v>#REF!</v>
      </c>
      <c r="AX271" s="14" t="str">
        <f t="shared" si="83"/>
        <v>AtkExt</v>
      </c>
      <c r="AY271" s="14" t="e">
        <f t="shared" si="84"/>
        <v>#REF!</v>
      </c>
      <c r="AZ271" s="14" t="str">
        <f t="shared" si="85"/>
        <v>HPExt</v>
      </c>
      <c r="BA271" s="14" t="e">
        <f t="shared" si="86"/>
        <v>#REF!</v>
      </c>
      <c r="BB271" s="14" t="str">
        <f t="shared" si="87"/>
        <v/>
      </c>
      <c r="BC271" s="14" t="str">
        <f t="shared" si="88"/>
        <v/>
      </c>
      <c r="BD271" s="14" t="str">
        <f t="shared" si="89"/>
        <v/>
      </c>
      <c r="BE271" s="14" t="str">
        <f t="shared" si="90"/>
        <v/>
      </c>
    </row>
    <row r="272" spans="39:57" ht="16.5" x14ac:dyDescent="0.2">
      <c r="AM272" s="13">
        <v>267</v>
      </c>
      <c r="AN272" s="14">
        <f t="shared" si="91"/>
        <v>17</v>
      </c>
      <c r="AO272" s="29">
        <f t="shared" si="75"/>
        <v>0.21600000000000003</v>
      </c>
      <c r="AP272" s="14">
        <f t="shared" si="76"/>
        <v>1</v>
      </c>
      <c r="AQ272" s="14">
        <f t="shared" si="77"/>
        <v>3</v>
      </c>
      <c r="AR272" s="14">
        <f t="shared" si="78"/>
        <v>0</v>
      </c>
      <c r="AS272" s="14">
        <f t="shared" si="79"/>
        <v>1606019</v>
      </c>
      <c r="AT272" s="14" t="str">
        <f t="shared" si="80"/>
        <v>神器-4-碎片-3-3级</v>
      </c>
      <c r="AU272" s="13" t="s">
        <v>857</v>
      </c>
      <c r="AV272" s="13">
        <f t="shared" si="81"/>
        <v>3</v>
      </c>
      <c r="AW272" s="14" t="e">
        <f t="shared" si="82"/>
        <v>#REF!</v>
      </c>
      <c r="AX272" s="14" t="str">
        <f t="shared" si="83"/>
        <v>AtkExt</v>
      </c>
      <c r="AY272" s="14" t="e">
        <f t="shared" si="84"/>
        <v>#REF!</v>
      </c>
      <c r="AZ272" s="14" t="str">
        <f t="shared" si="85"/>
        <v>HPExt</v>
      </c>
      <c r="BA272" s="14" t="e">
        <f t="shared" si="86"/>
        <v>#REF!</v>
      </c>
      <c r="BB272" s="14" t="str">
        <f t="shared" si="87"/>
        <v/>
      </c>
      <c r="BC272" s="14" t="str">
        <f t="shared" si="88"/>
        <v/>
      </c>
      <c r="BD272" s="14" t="str">
        <f t="shared" si="89"/>
        <v/>
      </c>
      <c r="BE272" s="14" t="str">
        <f t="shared" si="90"/>
        <v/>
      </c>
    </row>
    <row r="273" spans="39:57" ht="16.5" x14ac:dyDescent="0.2">
      <c r="AM273" s="13">
        <v>268</v>
      </c>
      <c r="AN273" s="14">
        <f t="shared" si="91"/>
        <v>17</v>
      </c>
      <c r="AO273" s="29">
        <f t="shared" si="75"/>
        <v>0.28000000000000003</v>
      </c>
      <c r="AP273" s="14">
        <f t="shared" si="76"/>
        <v>1</v>
      </c>
      <c r="AQ273" s="14">
        <f t="shared" si="77"/>
        <v>3</v>
      </c>
      <c r="AR273" s="14">
        <f t="shared" si="78"/>
        <v>0</v>
      </c>
      <c r="AS273" s="14">
        <f t="shared" si="79"/>
        <v>1606019</v>
      </c>
      <c r="AT273" s="14" t="str">
        <f t="shared" si="80"/>
        <v>神器-4-碎片-3-4级</v>
      </c>
      <c r="AU273" s="13" t="s">
        <v>857</v>
      </c>
      <c r="AV273" s="13">
        <f t="shared" si="81"/>
        <v>4</v>
      </c>
      <c r="AW273" s="14" t="e">
        <f t="shared" si="82"/>
        <v>#REF!</v>
      </c>
      <c r="AX273" s="14" t="str">
        <f t="shared" si="83"/>
        <v>AtkExt</v>
      </c>
      <c r="AY273" s="14" t="e">
        <f t="shared" si="84"/>
        <v>#REF!</v>
      </c>
      <c r="AZ273" s="14" t="str">
        <f t="shared" si="85"/>
        <v>HPExt</v>
      </c>
      <c r="BA273" s="14" t="e">
        <f t="shared" si="86"/>
        <v>#REF!</v>
      </c>
      <c r="BB273" s="14" t="str">
        <f t="shared" si="87"/>
        <v/>
      </c>
      <c r="BC273" s="14" t="str">
        <f t="shared" si="88"/>
        <v/>
      </c>
      <c r="BD273" s="14" t="str">
        <f t="shared" si="89"/>
        <v/>
      </c>
      <c r="BE273" s="14" t="str">
        <f t="shared" si="90"/>
        <v/>
      </c>
    </row>
    <row r="274" spans="39:57" ht="16.5" x14ac:dyDescent="0.2">
      <c r="AM274" s="13">
        <v>269</v>
      </c>
      <c r="AN274" s="14">
        <f t="shared" si="91"/>
        <v>17</v>
      </c>
      <c r="AO274" s="29">
        <f t="shared" si="75"/>
        <v>0.34799999999999998</v>
      </c>
      <c r="AP274" s="14">
        <f t="shared" si="76"/>
        <v>1</v>
      </c>
      <c r="AQ274" s="14">
        <f t="shared" si="77"/>
        <v>3</v>
      </c>
      <c r="AR274" s="14">
        <f t="shared" si="78"/>
        <v>0</v>
      </c>
      <c r="AS274" s="14">
        <f t="shared" si="79"/>
        <v>1606019</v>
      </c>
      <c r="AT274" s="14" t="str">
        <f t="shared" si="80"/>
        <v>神器-4-碎片-3-5级</v>
      </c>
      <c r="AU274" s="13" t="s">
        <v>857</v>
      </c>
      <c r="AV274" s="13">
        <f t="shared" si="81"/>
        <v>5</v>
      </c>
      <c r="AW274" s="14" t="e">
        <f t="shared" si="82"/>
        <v>#REF!</v>
      </c>
      <c r="AX274" s="14" t="str">
        <f t="shared" si="83"/>
        <v>AtkExt</v>
      </c>
      <c r="AY274" s="14" t="e">
        <f t="shared" si="84"/>
        <v>#REF!</v>
      </c>
      <c r="AZ274" s="14" t="str">
        <f t="shared" si="85"/>
        <v>HPExt</v>
      </c>
      <c r="BA274" s="14" t="e">
        <f t="shared" si="86"/>
        <v>#REF!</v>
      </c>
      <c r="BB274" s="14" t="str">
        <f t="shared" si="87"/>
        <v/>
      </c>
      <c r="BC274" s="14" t="str">
        <f t="shared" si="88"/>
        <v/>
      </c>
      <c r="BD274" s="14" t="str">
        <f t="shared" si="89"/>
        <v/>
      </c>
      <c r="BE274" s="14" t="str">
        <f t="shared" si="90"/>
        <v/>
      </c>
    </row>
    <row r="275" spans="39:57" ht="16.5" x14ac:dyDescent="0.2">
      <c r="AM275" s="13">
        <v>270</v>
      </c>
      <c r="AN275" s="14">
        <f t="shared" si="91"/>
        <v>17</v>
      </c>
      <c r="AO275" s="29">
        <f t="shared" si="75"/>
        <v>0.42000000000000004</v>
      </c>
      <c r="AP275" s="14">
        <f t="shared" si="76"/>
        <v>1</v>
      </c>
      <c r="AQ275" s="14">
        <f t="shared" si="77"/>
        <v>3</v>
      </c>
      <c r="AR275" s="14">
        <f t="shared" si="78"/>
        <v>0</v>
      </c>
      <c r="AS275" s="14">
        <f t="shared" si="79"/>
        <v>1606019</v>
      </c>
      <c r="AT275" s="14" t="str">
        <f t="shared" si="80"/>
        <v>神器-4-碎片-3-6级</v>
      </c>
      <c r="AU275" s="13" t="s">
        <v>857</v>
      </c>
      <c r="AV275" s="13">
        <f t="shared" si="81"/>
        <v>6</v>
      </c>
      <c r="AW275" s="14" t="e">
        <f t="shared" si="82"/>
        <v>#REF!</v>
      </c>
      <c r="AX275" s="14" t="str">
        <f t="shared" si="83"/>
        <v>AtkExt</v>
      </c>
      <c r="AY275" s="14" t="e">
        <f t="shared" si="84"/>
        <v>#REF!</v>
      </c>
      <c r="AZ275" s="14" t="str">
        <f t="shared" si="85"/>
        <v>HPExt</v>
      </c>
      <c r="BA275" s="14" t="e">
        <f t="shared" si="86"/>
        <v>#REF!</v>
      </c>
      <c r="BB275" s="14" t="str">
        <f t="shared" si="87"/>
        <v/>
      </c>
      <c r="BC275" s="14" t="str">
        <f t="shared" si="88"/>
        <v/>
      </c>
      <c r="BD275" s="14" t="str">
        <f t="shared" si="89"/>
        <v/>
      </c>
      <c r="BE275" s="14" t="str">
        <f t="shared" si="90"/>
        <v/>
      </c>
    </row>
    <row r="276" spans="39:57" ht="16.5" x14ac:dyDescent="0.2">
      <c r="AM276" s="13">
        <v>271</v>
      </c>
      <c r="AN276" s="14">
        <f t="shared" si="91"/>
        <v>17</v>
      </c>
      <c r="AO276" s="29">
        <f t="shared" si="75"/>
        <v>0.496</v>
      </c>
      <c r="AP276" s="14">
        <f t="shared" si="76"/>
        <v>1</v>
      </c>
      <c r="AQ276" s="14">
        <f t="shared" si="77"/>
        <v>3</v>
      </c>
      <c r="AR276" s="14">
        <f t="shared" si="78"/>
        <v>0</v>
      </c>
      <c r="AS276" s="14">
        <f t="shared" si="79"/>
        <v>1606019</v>
      </c>
      <c r="AT276" s="14" t="str">
        <f t="shared" si="80"/>
        <v>神器-4-碎片-3-7级</v>
      </c>
      <c r="AU276" s="13" t="s">
        <v>857</v>
      </c>
      <c r="AV276" s="13">
        <f t="shared" si="81"/>
        <v>7</v>
      </c>
      <c r="AW276" s="14" t="e">
        <f t="shared" si="82"/>
        <v>#REF!</v>
      </c>
      <c r="AX276" s="14" t="str">
        <f t="shared" si="83"/>
        <v>AtkExt</v>
      </c>
      <c r="AY276" s="14" t="e">
        <f t="shared" si="84"/>
        <v>#REF!</v>
      </c>
      <c r="AZ276" s="14" t="str">
        <f t="shared" si="85"/>
        <v>HPExt</v>
      </c>
      <c r="BA276" s="14" t="e">
        <f t="shared" si="86"/>
        <v>#REF!</v>
      </c>
      <c r="BB276" s="14" t="str">
        <f t="shared" si="87"/>
        <v/>
      </c>
      <c r="BC276" s="14" t="str">
        <f t="shared" si="88"/>
        <v/>
      </c>
      <c r="BD276" s="14" t="str">
        <f t="shared" si="89"/>
        <v/>
      </c>
      <c r="BE276" s="14" t="str">
        <f t="shared" si="90"/>
        <v/>
      </c>
    </row>
    <row r="277" spans="39:57" ht="16.5" x14ac:dyDescent="0.2">
      <c r="AM277" s="13">
        <v>272</v>
      </c>
      <c r="AN277" s="14">
        <f t="shared" si="91"/>
        <v>17</v>
      </c>
      <c r="AO277" s="29">
        <f t="shared" si="75"/>
        <v>0.57600000000000007</v>
      </c>
      <c r="AP277" s="14">
        <f t="shared" si="76"/>
        <v>1</v>
      </c>
      <c r="AQ277" s="14">
        <f t="shared" si="77"/>
        <v>3</v>
      </c>
      <c r="AR277" s="14">
        <f t="shared" si="78"/>
        <v>0</v>
      </c>
      <c r="AS277" s="14">
        <f t="shared" si="79"/>
        <v>1606019</v>
      </c>
      <c r="AT277" s="14" t="str">
        <f t="shared" si="80"/>
        <v>神器-4-碎片-3-8级</v>
      </c>
      <c r="AU277" s="13" t="s">
        <v>857</v>
      </c>
      <c r="AV277" s="13">
        <f t="shared" si="81"/>
        <v>8</v>
      </c>
      <c r="AW277" s="14" t="e">
        <f t="shared" si="82"/>
        <v>#REF!</v>
      </c>
      <c r="AX277" s="14" t="str">
        <f t="shared" si="83"/>
        <v>AtkExt</v>
      </c>
      <c r="AY277" s="14" t="e">
        <f t="shared" si="84"/>
        <v>#REF!</v>
      </c>
      <c r="AZ277" s="14" t="str">
        <f t="shared" si="85"/>
        <v>HPExt</v>
      </c>
      <c r="BA277" s="14" t="e">
        <f t="shared" si="86"/>
        <v>#REF!</v>
      </c>
      <c r="BB277" s="14" t="str">
        <f t="shared" si="87"/>
        <v/>
      </c>
      <c r="BC277" s="14" t="str">
        <f t="shared" si="88"/>
        <v/>
      </c>
      <c r="BD277" s="14" t="str">
        <f t="shared" si="89"/>
        <v/>
      </c>
      <c r="BE277" s="14" t="str">
        <f t="shared" si="90"/>
        <v/>
      </c>
    </row>
    <row r="278" spans="39:57" ht="16.5" x14ac:dyDescent="0.2">
      <c r="AM278" s="13">
        <v>273</v>
      </c>
      <c r="AN278" s="14">
        <f t="shared" si="91"/>
        <v>17</v>
      </c>
      <c r="AO278" s="29">
        <f t="shared" si="75"/>
        <v>0.66</v>
      </c>
      <c r="AP278" s="14">
        <f t="shared" si="76"/>
        <v>1</v>
      </c>
      <c r="AQ278" s="14">
        <f t="shared" si="77"/>
        <v>3</v>
      </c>
      <c r="AR278" s="14">
        <f t="shared" si="78"/>
        <v>0</v>
      </c>
      <c r="AS278" s="14">
        <f t="shared" si="79"/>
        <v>1606019</v>
      </c>
      <c r="AT278" s="14" t="str">
        <f t="shared" si="80"/>
        <v>神器-4-碎片-3-9级</v>
      </c>
      <c r="AU278" s="13" t="s">
        <v>857</v>
      </c>
      <c r="AV278" s="13">
        <f t="shared" si="81"/>
        <v>9</v>
      </c>
      <c r="AW278" s="14" t="e">
        <f t="shared" si="82"/>
        <v>#REF!</v>
      </c>
      <c r="AX278" s="14" t="str">
        <f t="shared" si="83"/>
        <v>AtkExt</v>
      </c>
      <c r="AY278" s="14" t="e">
        <f t="shared" si="84"/>
        <v>#REF!</v>
      </c>
      <c r="AZ278" s="14" t="str">
        <f t="shared" si="85"/>
        <v>HPExt</v>
      </c>
      <c r="BA278" s="14" t="e">
        <f t="shared" si="86"/>
        <v>#REF!</v>
      </c>
      <c r="BB278" s="14" t="str">
        <f t="shared" si="87"/>
        <v/>
      </c>
      <c r="BC278" s="14" t="str">
        <f t="shared" si="88"/>
        <v/>
      </c>
      <c r="BD278" s="14" t="str">
        <f t="shared" si="89"/>
        <v/>
      </c>
      <c r="BE278" s="14" t="str">
        <f t="shared" si="90"/>
        <v/>
      </c>
    </row>
    <row r="279" spans="39:57" ht="16.5" x14ac:dyDescent="0.2">
      <c r="AM279" s="13">
        <v>274</v>
      </c>
      <c r="AN279" s="14">
        <f t="shared" si="91"/>
        <v>17</v>
      </c>
      <c r="AO279" s="29">
        <f t="shared" si="75"/>
        <v>0.748</v>
      </c>
      <c r="AP279" s="14">
        <f t="shared" si="76"/>
        <v>1</v>
      </c>
      <c r="AQ279" s="14">
        <f t="shared" si="77"/>
        <v>3</v>
      </c>
      <c r="AR279" s="14">
        <f t="shared" si="78"/>
        <v>0</v>
      </c>
      <c r="AS279" s="14">
        <f t="shared" si="79"/>
        <v>1606019</v>
      </c>
      <c r="AT279" s="14" t="str">
        <f t="shared" si="80"/>
        <v>神器-4-碎片-3-10级</v>
      </c>
      <c r="AU279" s="13" t="s">
        <v>857</v>
      </c>
      <c r="AV279" s="13">
        <f t="shared" si="81"/>
        <v>10</v>
      </c>
      <c r="AW279" s="14" t="e">
        <f t="shared" si="82"/>
        <v>#REF!</v>
      </c>
      <c r="AX279" s="14" t="str">
        <f t="shared" si="83"/>
        <v>AtkExt</v>
      </c>
      <c r="AY279" s="14" t="e">
        <f t="shared" si="84"/>
        <v>#REF!</v>
      </c>
      <c r="AZ279" s="14" t="str">
        <f t="shared" si="85"/>
        <v>HPExt</v>
      </c>
      <c r="BA279" s="14" t="e">
        <f t="shared" si="86"/>
        <v>#REF!</v>
      </c>
      <c r="BB279" s="14" t="str">
        <f t="shared" si="87"/>
        <v/>
      </c>
      <c r="BC279" s="14" t="str">
        <f t="shared" si="88"/>
        <v/>
      </c>
      <c r="BD279" s="14" t="str">
        <f t="shared" si="89"/>
        <v/>
      </c>
      <c r="BE279" s="14" t="str">
        <f t="shared" si="90"/>
        <v/>
      </c>
    </row>
    <row r="280" spans="39:57" ht="16.5" x14ac:dyDescent="0.2">
      <c r="AM280" s="13">
        <v>275</v>
      </c>
      <c r="AN280" s="14">
        <f t="shared" si="91"/>
        <v>17</v>
      </c>
      <c r="AO280" s="29">
        <f t="shared" si="75"/>
        <v>0.84000000000000008</v>
      </c>
      <c r="AP280" s="14">
        <f t="shared" si="76"/>
        <v>1</v>
      </c>
      <c r="AQ280" s="14">
        <f t="shared" si="77"/>
        <v>3</v>
      </c>
      <c r="AR280" s="14">
        <f t="shared" si="78"/>
        <v>0</v>
      </c>
      <c r="AS280" s="14">
        <f t="shared" si="79"/>
        <v>1606019</v>
      </c>
      <c r="AT280" s="14" t="str">
        <f t="shared" si="80"/>
        <v>神器-4-碎片-3-11级</v>
      </c>
      <c r="AU280" s="13" t="s">
        <v>857</v>
      </c>
      <c r="AV280" s="13">
        <f t="shared" si="81"/>
        <v>11</v>
      </c>
      <c r="AW280" s="14" t="e">
        <f t="shared" si="82"/>
        <v>#REF!</v>
      </c>
      <c r="AX280" s="14" t="str">
        <f t="shared" si="83"/>
        <v>AtkExt</v>
      </c>
      <c r="AY280" s="14" t="e">
        <f t="shared" si="84"/>
        <v>#REF!</v>
      </c>
      <c r="AZ280" s="14" t="str">
        <f t="shared" si="85"/>
        <v>HPExt</v>
      </c>
      <c r="BA280" s="14" t="e">
        <f t="shared" si="86"/>
        <v>#REF!</v>
      </c>
      <c r="BB280" s="14" t="str">
        <f t="shared" si="87"/>
        <v/>
      </c>
      <c r="BC280" s="14" t="str">
        <f t="shared" si="88"/>
        <v/>
      </c>
      <c r="BD280" s="14" t="str">
        <f t="shared" si="89"/>
        <v/>
      </c>
      <c r="BE280" s="14" t="str">
        <f t="shared" si="90"/>
        <v/>
      </c>
    </row>
    <row r="281" spans="39:57" ht="16.5" x14ac:dyDescent="0.2">
      <c r="AM281" s="13">
        <v>276</v>
      </c>
      <c r="AN281" s="14">
        <f t="shared" si="91"/>
        <v>17</v>
      </c>
      <c r="AO281" s="29">
        <f t="shared" si="75"/>
        <v>0.93600000000000017</v>
      </c>
      <c r="AP281" s="14">
        <f t="shared" si="76"/>
        <v>1</v>
      </c>
      <c r="AQ281" s="14">
        <f t="shared" si="77"/>
        <v>3</v>
      </c>
      <c r="AR281" s="14">
        <f t="shared" si="78"/>
        <v>0</v>
      </c>
      <c r="AS281" s="14">
        <f t="shared" si="79"/>
        <v>1606019</v>
      </c>
      <c r="AT281" s="14" t="str">
        <f t="shared" si="80"/>
        <v>神器-4-碎片-3-12级</v>
      </c>
      <c r="AU281" s="13" t="s">
        <v>857</v>
      </c>
      <c r="AV281" s="13">
        <f t="shared" si="81"/>
        <v>12</v>
      </c>
      <c r="AW281" s="14" t="e">
        <f t="shared" si="82"/>
        <v>#REF!</v>
      </c>
      <c r="AX281" s="14" t="str">
        <f t="shared" si="83"/>
        <v>AtkExt</v>
      </c>
      <c r="AY281" s="14" t="e">
        <f t="shared" si="84"/>
        <v>#REF!</v>
      </c>
      <c r="AZ281" s="14" t="str">
        <f t="shared" si="85"/>
        <v>HPExt</v>
      </c>
      <c r="BA281" s="14" t="e">
        <f t="shared" si="86"/>
        <v>#REF!</v>
      </c>
      <c r="BB281" s="14" t="str">
        <f t="shared" si="87"/>
        <v/>
      </c>
      <c r="BC281" s="14" t="str">
        <f t="shared" si="88"/>
        <v/>
      </c>
      <c r="BD281" s="14" t="str">
        <f t="shared" si="89"/>
        <v/>
      </c>
      <c r="BE281" s="14" t="str">
        <f t="shared" si="90"/>
        <v/>
      </c>
    </row>
    <row r="282" spans="39:57" ht="16.5" x14ac:dyDescent="0.2">
      <c r="AM282" s="13">
        <v>277</v>
      </c>
      <c r="AN282" s="14">
        <f t="shared" si="91"/>
        <v>17</v>
      </c>
      <c r="AO282" s="29">
        <f t="shared" si="75"/>
        <v>1.036</v>
      </c>
      <c r="AP282" s="14">
        <f t="shared" si="76"/>
        <v>1</v>
      </c>
      <c r="AQ282" s="14">
        <f t="shared" si="77"/>
        <v>3</v>
      </c>
      <c r="AR282" s="14">
        <f t="shared" si="78"/>
        <v>0</v>
      </c>
      <c r="AS282" s="14">
        <f t="shared" si="79"/>
        <v>1606019</v>
      </c>
      <c r="AT282" s="14" t="str">
        <f t="shared" si="80"/>
        <v>神器-4-碎片-3-13级</v>
      </c>
      <c r="AU282" s="13" t="s">
        <v>857</v>
      </c>
      <c r="AV282" s="13">
        <f t="shared" si="81"/>
        <v>13</v>
      </c>
      <c r="AW282" s="14" t="e">
        <f t="shared" si="82"/>
        <v>#REF!</v>
      </c>
      <c r="AX282" s="14" t="str">
        <f t="shared" si="83"/>
        <v>AtkExt</v>
      </c>
      <c r="AY282" s="14" t="e">
        <f t="shared" si="84"/>
        <v>#REF!</v>
      </c>
      <c r="AZ282" s="14" t="str">
        <f t="shared" si="85"/>
        <v>HPExt</v>
      </c>
      <c r="BA282" s="14" t="e">
        <f t="shared" si="86"/>
        <v>#REF!</v>
      </c>
      <c r="BB282" s="14" t="str">
        <f t="shared" si="87"/>
        <v/>
      </c>
      <c r="BC282" s="14" t="str">
        <f t="shared" si="88"/>
        <v/>
      </c>
      <c r="BD282" s="14" t="str">
        <f t="shared" si="89"/>
        <v/>
      </c>
      <c r="BE282" s="14" t="str">
        <f t="shared" si="90"/>
        <v/>
      </c>
    </row>
    <row r="283" spans="39:57" ht="16.5" x14ac:dyDescent="0.2">
      <c r="AM283" s="13">
        <v>278</v>
      </c>
      <c r="AN283" s="14">
        <f t="shared" si="91"/>
        <v>17</v>
      </c>
      <c r="AO283" s="29">
        <f t="shared" si="75"/>
        <v>1.1400000000000001</v>
      </c>
      <c r="AP283" s="14">
        <f t="shared" si="76"/>
        <v>1</v>
      </c>
      <c r="AQ283" s="14">
        <f t="shared" si="77"/>
        <v>3</v>
      </c>
      <c r="AR283" s="14">
        <f t="shared" si="78"/>
        <v>0</v>
      </c>
      <c r="AS283" s="14">
        <f t="shared" si="79"/>
        <v>1606019</v>
      </c>
      <c r="AT283" s="14" t="str">
        <f t="shared" si="80"/>
        <v>神器-4-碎片-3-14级</v>
      </c>
      <c r="AU283" s="13" t="s">
        <v>857</v>
      </c>
      <c r="AV283" s="13">
        <f t="shared" si="81"/>
        <v>14</v>
      </c>
      <c r="AW283" s="14" t="e">
        <f t="shared" si="82"/>
        <v>#REF!</v>
      </c>
      <c r="AX283" s="14" t="str">
        <f t="shared" si="83"/>
        <v>AtkExt</v>
      </c>
      <c r="AY283" s="14" t="e">
        <f t="shared" si="84"/>
        <v>#REF!</v>
      </c>
      <c r="AZ283" s="14" t="str">
        <f t="shared" si="85"/>
        <v>HPExt</v>
      </c>
      <c r="BA283" s="14" t="e">
        <f t="shared" si="86"/>
        <v>#REF!</v>
      </c>
      <c r="BB283" s="14" t="str">
        <f t="shared" si="87"/>
        <v/>
      </c>
      <c r="BC283" s="14" t="str">
        <f t="shared" si="88"/>
        <v/>
      </c>
      <c r="BD283" s="14" t="str">
        <f t="shared" si="89"/>
        <v/>
      </c>
      <c r="BE283" s="14" t="str">
        <f t="shared" si="90"/>
        <v/>
      </c>
    </row>
    <row r="284" spans="39:57" ht="16.5" x14ac:dyDescent="0.2">
      <c r="AM284" s="13">
        <v>279</v>
      </c>
      <c r="AN284" s="14">
        <f t="shared" si="91"/>
        <v>17</v>
      </c>
      <c r="AO284" s="29">
        <f t="shared" si="75"/>
        <v>1.248</v>
      </c>
      <c r="AP284" s="14">
        <f t="shared" si="76"/>
        <v>1</v>
      </c>
      <c r="AQ284" s="14">
        <f t="shared" si="77"/>
        <v>3</v>
      </c>
      <c r="AR284" s="14">
        <f t="shared" si="78"/>
        <v>0</v>
      </c>
      <c r="AS284" s="14">
        <f t="shared" si="79"/>
        <v>1606019</v>
      </c>
      <c r="AT284" s="14" t="str">
        <f t="shared" si="80"/>
        <v>神器-4-碎片-3-15级</v>
      </c>
      <c r="AU284" s="13" t="s">
        <v>857</v>
      </c>
      <c r="AV284" s="13">
        <f t="shared" si="81"/>
        <v>15</v>
      </c>
      <c r="AW284" s="14" t="e">
        <f t="shared" si="82"/>
        <v>#REF!</v>
      </c>
      <c r="AX284" s="14" t="str">
        <f t="shared" si="83"/>
        <v>AtkExt</v>
      </c>
      <c r="AY284" s="14" t="e">
        <f t="shared" si="84"/>
        <v>#REF!</v>
      </c>
      <c r="AZ284" s="14" t="str">
        <f t="shared" si="85"/>
        <v>HPExt</v>
      </c>
      <c r="BA284" s="14" t="e">
        <f t="shared" si="86"/>
        <v>#REF!</v>
      </c>
      <c r="BB284" s="14" t="str">
        <f t="shared" si="87"/>
        <v/>
      </c>
      <c r="BC284" s="14" t="str">
        <f t="shared" si="88"/>
        <v/>
      </c>
      <c r="BD284" s="14" t="str">
        <f t="shared" si="89"/>
        <v/>
      </c>
      <c r="BE284" s="14" t="str">
        <f t="shared" si="90"/>
        <v/>
      </c>
    </row>
    <row r="285" spans="39:57" ht="16.5" x14ac:dyDescent="0.2">
      <c r="AM285" s="13">
        <v>280</v>
      </c>
      <c r="AN285" s="14">
        <f t="shared" si="91"/>
        <v>17</v>
      </c>
      <c r="AO285" s="29">
        <f t="shared" si="75"/>
        <v>1.36</v>
      </c>
      <c r="AP285" s="14">
        <f t="shared" si="76"/>
        <v>1</v>
      </c>
      <c r="AQ285" s="14">
        <f t="shared" si="77"/>
        <v>3</v>
      </c>
      <c r="AR285" s="14">
        <f t="shared" si="78"/>
        <v>0</v>
      </c>
      <c r="AS285" s="14">
        <f t="shared" si="79"/>
        <v>1606019</v>
      </c>
      <c r="AT285" s="14" t="str">
        <f t="shared" si="80"/>
        <v>神器-4-碎片-3-16级</v>
      </c>
      <c r="AU285" s="13" t="s">
        <v>857</v>
      </c>
      <c r="AV285" s="13">
        <f t="shared" si="81"/>
        <v>16</v>
      </c>
      <c r="AW285" s="14" t="e">
        <f t="shared" si="82"/>
        <v>#REF!</v>
      </c>
      <c r="AX285" s="14" t="str">
        <f t="shared" si="83"/>
        <v>AtkExt</v>
      </c>
      <c r="AY285" s="14" t="e">
        <f t="shared" si="84"/>
        <v>#REF!</v>
      </c>
      <c r="AZ285" s="14" t="str">
        <f t="shared" si="85"/>
        <v>HPExt</v>
      </c>
      <c r="BA285" s="14" t="e">
        <f t="shared" si="86"/>
        <v>#REF!</v>
      </c>
      <c r="BB285" s="14" t="str">
        <f t="shared" si="87"/>
        <v/>
      </c>
      <c r="BC285" s="14" t="str">
        <f t="shared" si="88"/>
        <v/>
      </c>
      <c r="BD285" s="14" t="str">
        <f t="shared" si="89"/>
        <v/>
      </c>
      <c r="BE285" s="14" t="str">
        <f t="shared" si="90"/>
        <v/>
      </c>
    </row>
    <row r="286" spans="39:57" ht="16.5" x14ac:dyDescent="0.2">
      <c r="AM286" s="13">
        <v>281</v>
      </c>
      <c r="AN286" s="14">
        <f t="shared" si="91"/>
        <v>17</v>
      </c>
      <c r="AO286" s="29">
        <f t="shared" si="75"/>
        <v>1.476</v>
      </c>
      <c r="AP286" s="14">
        <f t="shared" si="76"/>
        <v>1</v>
      </c>
      <c r="AQ286" s="14">
        <f t="shared" si="77"/>
        <v>3</v>
      </c>
      <c r="AR286" s="14">
        <f t="shared" si="78"/>
        <v>0</v>
      </c>
      <c r="AS286" s="14">
        <f t="shared" si="79"/>
        <v>1606019</v>
      </c>
      <c r="AT286" s="14" t="str">
        <f t="shared" si="80"/>
        <v>神器-4-碎片-3-17级</v>
      </c>
      <c r="AU286" s="13" t="s">
        <v>857</v>
      </c>
      <c r="AV286" s="13">
        <f t="shared" si="81"/>
        <v>17</v>
      </c>
      <c r="AW286" s="14" t="e">
        <f t="shared" si="82"/>
        <v>#REF!</v>
      </c>
      <c r="AX286" s="14" t="str">
        <f t="shared" si="83"/>
        <v>AtkExt</v>
      </c>
      <c r="AY286" s="14" t="e">
        <f t="shared" si="84"/>
        <v>#REF!</v>
      </c>
      <c r="AZ286" s="14" t="str">
        <f t="shared" si="85"/>
        <v>HPExt</v>
      </c>
      <c r="BA286" s="14" t="e">
        <f t="shared" si="86"/>
        <v>#REF!</v>
      </c>
      <c r="BB286" s="14" t="str">
        <f t="shared" si="87"/>
        <v/>
      </c>
      <c r="BC286" s="14" t="str">
        <f t="shared" si="88"/>
        <v/>
      </c>
      <c r="BD286" s="14" t="str">
        <f t="shared" si="89"/>
        <v/>
      </c>
      <c r="BE286" s="14" t="str">
        <f t="shared" si="90"/>
        <v/>
      </c>
    </row>
    <row r="287" spans="39:57" ht="16.5" x14ac:dyDescent="0.2">
      <c r="AM287" s="13">
        <v>282</v>
      </c>
      <c r="AN287" s="14">
        <f t="shared" si="91"/>
        <v>17</v>
      </c>
      <c r="AO287" s="29">
        <f t="shared" si="75"/>
        <v>1.5960000000000001</v>
      </c>
      <c r="AP287" s="14">
        <f t="shared" si="76"/>
        <v>1</v>
      </c>
      <c r="AQ287" s="14">
        <f t="shared" si="77"/>
        <v>3</v>
      </c>
      <c r="AR287" s="14">
        <f t="shared" si="78"/>
        <v>0</v>
      </c>
      <c r="AS287" s="14">
        <f t="shared" si="79"/>
        <v>1606019</v>
      </c>
      <c r="AT287" s="14" t="str">
        <f t="shared" si="80"/>
        <v>神器-4-碎片-3-18级</v>
      </c>
      <c r="AU287" s="13" t="s">
        <v>857</v>
      </c>
      <c r="AV287" s="13">
        <f t="shared" si="81"/>
        <v>18</v>
      </c>
      <c r="AW287" s="14" t="e">
        <f t="shared" si="82"/>
        <v>#REF!</v>
      </c>
      <c r="AX287" s="14" t="str">
        <f t="shared" si="83"/>
        <v>AtkExt</v>
      </c>
      <c r="AY287" s="14" t="e">
        <f t="shared" si="84"/>
        <v>#REF!</v>
      </c>
      <c r="AZ287" s="14" t="str">
        <f t="shared" si="85"/>
        <v>HPExt</v>
      </c>
      <c r="BA287" s="14" t="e">
        <f t="shared" si="86"/>
        <v>#REF!</v>
      </c>
      <c r="BB287" s="14" t="str">
        <f t="shared" si="87"/>
        <v/>
      </c>
      <c r="BC287" s="14" t="str">
        <f t="shared" si="88"/>
        <v/>
      </c>
      <c r="BD287" s="14" t="str">
        <f t="shared" si="89"/>
        <v/>
      </c>
      <c r="BE287" s="14" t="str">
        <f t="shared" si="90"/>
        <v/>
      </c>
    </row>
    <row r="288" spans="39:57" ht="16.5" x14ac:dyDescent="0.2">
      <c r="AM288" s="13">
        <v>283</v>
      </c>
      <c r="AN288" s="14">
        <f t="shared" si="91"/>
        <v>18</v>
      </c>
      <c r="AO288" s="29">
        <f t="shared" si="75"/>
        <v>0.1</v>
      </c>
      <c r="AP288" s="14">
        <f t="shared" si="76"/>
        <v>1</v>
      </c>
      <c r="AQ288" s="14">
        <f t="shared" si="77"/>
        <v>3</v>
      </c>
      <c r="AR288" s="14">
        <f t="shared" si="78"/>
        <v>0</v>
      </c>
      <c r="AS288" s="14">
        <f t="shared" si="79"/>
        <v>1606020</v>
      </c>
      <c r="AT288" s="14" t="str">
        <f t="shared" si="80"/>
        <v>神器-4-碎片-4-1级</v>
      </c>
      <c r="AU288" s="13" t="s">
        <v>857</v>
      </c>
      <c r="AV288" s="13">
        <f t="shared" si="81"/>
        <v>1</v>
      </c>
      <c r="AW288" s="14" t="e">
        <f t="shared" si="82"/>
        <v>#REF!</v>
      </c>
      <c r="AX288" s="14" t="str">
        <f t="shared" si="83"/>
        <v>AtkExt</v>
      </c>
      <c r="AY288" s="14" t="e">
        <f t="shared" si="84"/>
        <v>#REF!</v>
      </c>
      <c r="AZ288" s="14" t="str">
        <f t="shared" si="85"/>
        <v>HPExt</v>
      </c>
      <c r="BA288" s="14" t="e">
        <f t="shared" si="86"/>
        <v>#REF!</v>
      </c>
      <c r="BB288" s="14" t="str">
        <f t="shared" si="87"/>
        <v/>
      </c>
      <c r="BC288" s="14" t="str">
        <f t="shared" si="88"/>
        <v/>
      </c>
      <c r="BD288" s="14" t="str">
        <f t="shared" si="89"/>
        <v/>
      </c>
      <c r="BE288" s="14" t="str">
        <f t="shared" si="90"/>
        <v/>
      </c>
    </row>
    <row r="289" spans="39:57" ht="16.5" x14ac:dyDescent="0.2">
      <c r="AM289" s="13">
        <v>284</v>
      </c>
      <c r="AN289" s="14">
        <f t="shared" si="91"/>
        <v>18</v>
      </c>
      <c r="AO289" s="29">
        <f t="shared" si="75"/>
        <v>0.15600000000000003</v>
      </c>
      <c r="AP289" s="14">
        <f t="shared" si="76"/>
        <v>1</v>
      </c>
      <c r="AQ289" s="14">
        <f t="shared" si="77"/>
        <v>3</v>
      </c>
      <c r="AR289" s="14">
        <f t="shared" si="78"/>
        <v>0</v>
      </c>
      <c r="AS289" s="14">
        <f t="shared" si="79"/>
        <v>1606020</v>
      </c>
      <c r="AT289" s="14" t="str">
        <f t="shared" si="80"/>
        <v>神器-4-碎片-4-2级</v>
      </c>
      <c r="AU289" s="13" t="s">
        <v>857</v>
      </c>
      <c r="AV289" s="13">
        <f t="shared" si="81"/>
        <v>2</v>
      </c>
      <c r="AW289" s="14" t="e">
        <f t="shared" si="82"/>
        <v>#REF!</v>
      </c>
      <c r="AX289" s="14" t="str">
        <f t="shared" si="83"/>
        <v>AtkExt</v>
      </c>
      <c r="AY289" s="14" t="e">
        <f t="shared" si="84"/>
        <v>#REF!</v>
      </c>
      <c r="AZ289" s="14" t="str">
        <f t="shared" si="85"/>
        <v>HPExt</v>
      </c>
      <c r="BA289" s="14" t="e">
        <f t="shared" si="86"/>
        <v>#REF!</v>
      </c>
      <c r="BB289" s="14" t="str">
        <f t="shared" si="87"/>
        <v/>
      </c>
      <c r="BC289" s="14" t="str">
        <f t="shared" si="88"/>
        <v/>
      </c>
      <c r="BD289" s="14" t="str">
        <f t="shared" si="89"/>
        <v/>
      </c>
      <c r="BE289" s="14" t="str">
        <f t="shared" si="90"/>
        <v/>
      </c>
    </row>
    <row r="290" spans="39:57" ht="16.5" x14ac:dyDescent="0.2">
      <c r="AM290" s="13">
        <v>285</v>
      </c>
      <c r="AN290" s="14">
        <f t="shared" si="91"/>
        <v>18</v>
      </c>
      <c r="AO290" s="29">
        <f t="shared" si="75"/>
        <v>0.21600000000000003</v>
      </c>
      <c r="AP290" s="14">
        <f t="shared" si="76"/>
        <v>1</v>
      </c>
      <c r="AQ290" s="14">
        <f t="shared" si="77"/>
        <v>3</v>
      </c>
      <c r="AR290" s="14">
        <f t="shared" si="78"/>
        <v>0</v>
      </c>
      <c r="AS290" s="14">
        <f t="shared" si="79"/>
        <v>1606020</v>
      </c>
      <c r="AT290" s="14" t="str">
        <f t="shared" si="80"/>
        <v>神器-4-碎片-4-3级</v>
      </c>
      <c r="AU290" s="13" t="s">
        <v>857</v>
      </c>
      <c r="AV290" s="13">
        <f t="shared" si="81"/>
        <v>3</v>
      </c>
      <c r="AW290" s="14" t="e">
        <f t="shared" si="82"/>
        <v>#REF!</v>
      </c>
      <c r="AX290" s="14" t="str">
        <f t="shared" si="83"/>
        <v>AtkExt</v>
      </c>
      <c r="AY290" s="14" t="e">
        <f t="shared" si="84"/>
        <v>#REF!</v>
      </c>
      <c r="AZ290" s="14" t="str">
        <f t="shared" si="85"/>
        <v>HPExt</v>
      </c>
      <c r="BA290" s="14" t="e">
        <f t="shared" si="86"/>
        <v>#REF!</v>
      </c>
      <c r="BB290" s="14" t="str">
        <f t="shared" si="87"/>
        <v/>
      </c>
      <c r="BC290" s="14" t="str">
        <f t="shared" si="88"/>
        <v/>
      </c>
      <c r="BD290" s="14" t="str">
        <f t="shared" si="89"/>
        <v/>
      </c>
      <c r="BE290" s="14" t="str">
        <f t="shared" si="90"/>
        <v/>
      </c>
    </row>
    <row r="291" spans="39:57" ht="16.5" x14ac:dyDescent="0.2">
      <c r="AM291" s="13">
        <v>286</v>
      </c>
      <c r="AN291" s="14">
        <f t="shared" si="91"/>
        <v>18</v>
      </c>
      <c r="AO291" s="29">
        <f t="shared" si="75"/>
        <v>0.28000000000000003</v>
      </c>
      <c r="AP291" s="14">
        <f t="shared" si="76"/>
        <v>1</v>
      </c>
      <c r="AQ291" s="14">
        <f t="shared" si="77"/>
        <v>3</v>
      </c>
      <c r="AR291" s="14">
        <f t="shared" si="78"/>
        <v>0</v>
      </c>
      <c r="AS291" s="14">
        <f t="shared" si="79"/>
        <v>1606020</v>
      </c>
      <c r="AT291" s="14" t="str">
        <f t="shared" si="80"/>
        <v>神器-4-碎片-4-4级</v>
      </c>
      <c r="AU291" s="13" t="s">
        <v>857</v>
      </c>
      <c r="AV291" s="13">
        <f t="shared" si="81"/>
        <v>4</v>
      </c>
      <c r="AW291" s="14" t="e">
        <f t="shared" si="82"/>
        <v>#REF!</v>
      </c>
      <c r="AX291" s="14" t="str">
        <f t="shared" si="83"/>
        <v>AtkExt</v>
      </c>
      <c r="AY291" s="14" t="e">
        <f t="shared" si="84"/>
        <v>#REF!</v>
      </c>
      <c r="AZ291" s="14" t="str">
        <f t="shared" si="85"/>
        <v>HPExt</v>
      </c>
      <c r="BA291" s="14" t="e">
        <f t="shared" si="86"/>
        <v>#REF!</v>
      </c>
      <c r="BB291" s="14" t="str">
        <f t="shared" si="87"/>
        <v/>
      </c>
      <c r="BC291" s="14" t="str">
        <f t="shared" si="88"/>
        <v/>
      </c>
      <c r="BD291" s="14" t="str">
        <f t="shared" si="89"/>
        <v/>
      </c>
      <c r="BE291" s="14" t="str">
        <f t="shared" si="90"/>
        <v/>
      </c>
    </row>
    <row r="292" spans="39:57" ht="16.5" x14ac:dyDescent="0.2">
      <c r="AM292" s="13">
        <v>287</v>
      </c>
      <c r="AN292" s="14">
        <f t="shared" si="91"/>
        <v>18</v>
      </c>
      <c r="AO292" s="29">
        <f t="shared" si="75"/>
        <v>0.34799999999999998</v>
      </c>
      <c r="AP292" s="14">
        <f t="shared" si="76"/>
        <v>1</v>
      </c>
      <c r="AQ292" s="14">
        <f t="shared" si="77"/>
        <v>3</v>
      </c>
      <c r="AR292" s="14">
        <f t="shared" si="78"/>
        <v>0</v>
      </c>
      <c r="AS292" s="14">
        <f t="shared" si="79"/>
        <v>1606020</v>
      </c>
      <c r="AT292" s="14" t="str">
        <f t="shared" si="80"/>
        <v>神器-4-碎片-4-5级</v>
      </c>
      <c r="AU292" s="13" t="s">
        <v>857</v>
      </c>
      <c r="AV292" s="13">
        <f t="shared" si="81"/>
        <v>5</v>
      </c>
      <c r="AW292" s="14" t="e">
        <f t="shared" si="82"/>
        <v>#REF!</v>
      </c>
      <c r="AX292" s="14" t="str">
        <f t="shared" si="83"/>
        <v>AtkExt</v>
      </c>
      <c r="AY292" s="14" t="e">
        <f t="shared" si="84"/>
        <v>#REF!</v>
      </c>
      <c r="AZ292" s="14" t="str">
        <f t="shared" si="85"/>
        <v>HPExt</v>
      </c>
      <c r="BA292" s="14" t="e">
        <f t="shared" si="86"/>
        <v>#REF!</v>
      </c>
      <c r="BB292" s="14" t="str">
        <f t="shared" si="87"/>
        <v/>
      </c>
      <c r="BC292" s="14" t="str">
        <f t="shared" si="88"/>
        <v/>
      </c>
      <c r="BD292" s="14" t="str">
        <f t="shared" si="89"/>
        <v/>
      </c>
      <c r="BE292" s="14" t="str">
        <f t="shared" si="90"/>
        <v/>
      </c>
    </row>
    <row r="293" spans="39:57" ht="16.5" x14ac:dyDescent="0.2">
      <c r="AM293" s="13">
        <v>288</v>
      </c>
      <c r="AN293" s="14">
        <f t="shared" si="91"/>
        <v>18</v>
      </c>
      <c r="AO293" s="29">
        <f t="shared" si="75"/>
        <v>0.42000000000000004</v>
      </c>
      <c r="AP293" s="14">
        <f t="shared" si="76"/>
        <v>1</v>
      </c>
      <c r="AQ293" s="14">
        <f t="shared" si="77"/>
        <v>3</v>
      </c>
      <c r="AR293" s="14">
        <f t="shared" si="78"/>
        <v>0</v>
      </c>
      <c r="AS293" s="14">
        <f t="shared" si="79"/>
        <v>1606020</v>
      </c>
      <c r="AT293" s="14" t="str">
        <f t="shared" si="80"/>
        <v>神器-4-碎片-4-6级</v>
      </c>
      <c r="AU293" s="13" t="s">
        <v>857</v>
      </c>
      <c r="AV293" s="13">
        <f t="shared" si="81"/>
        <v>6</v>
      </c>
      <c r="AW293" s="14" t="e">
        <f t="shared" si="82"/>
        <v>#REF!</v>
      </c>
      <c r="AX293" s="14" t="str">
        <f t="shared" si="83"/>
        <v>AtkExt</v>
      </c>
      <c r="AY293" s="14" t="e">
        <f t="shared" si="84"/>
        <v>#REF!</v>
      </c>
      <c r="AZ293" s="14" t="str">
        <f t="shared" si="85"/>
        <v>HPExt</v>
      </c>
      <c r="BA293" s="14" t="e">
        <f t="shared" si="86"/>
        <v>#REF!</v>
      </c>
      <c r="BB293" s="14" t="str">
        <f t="shared" si="87"/>
        <v/>
      </c>
      <c r="BC293" s="14" t="str">
        <f t="shared" si="88"/>
        <v/>
      </c>
      <c r="BD293" s="14" t="str">
        <f t="shared" si="89"/>
        <v/>
      </c>
      <c r="BE293" s="14" t="str">
        <f t="shared" si="90"/>
        <v/>
      </c>
    </row>
    <row r="294" spans="39:57" ht="16.5" x14ac:dyDescent="0.2">
      <c r="AM294" s="13">
        <v>289</v>
      </c>
      <c r="AN294" s="14">
        <f t="shared" si="91"/>
        <v>18</v>
      </c>
      <c r="AO294" s="29">
        <f t="shared" si="75"/>
        <v>0.496</v>
      </c>
      <c r="AP294" s="14">
        <f t="shared" si="76"/>
        <v>1</v>
      </c>
      <c r="AQ294" s="14">
        <f t="shared" si="77"/>
        <v>3</v>
      </c>
      <c r="AR294" s="14">
        <f t="shared" si="78"/>
        <v>0</v>
      </c>
      <c r="AS294" s="14">
        <f t="shared" si="79"/>
        <v>1606020</v>
      </c>
      <c r="AT294" s="14" t="str">
        <f t="shared" si="80"/>
        <v>神器-4-碎片-4-7级</v>
      </c>
      <c r="AU294" s="13" t="s">
        <v>857</v>
      </c>
      <c r="AV294" s="13">
        <f t="shared" si="81"/>
        <v>7</v>
      </c>
      <c r="AW294" s="14" t="e">
        <f t="shared" si="82"/>
        <v>#REF!</v>
      </c>
      <c r="AX294" s="14" t="str">
        <f t="shared" si="83"/>
        <v>AtkExt</v>
      </c>
      <c r="AY294" s="14" t="e">
        <f t="shared" si="84"/>
        <v>#REF!</v>
      </c>
      <c r="AZ294" s="14" t="str">
        <f t="shared" si="85"/>
        <v>HPExt</v>
      </c>
      <c r="BA294" s="14" t="e">
        <f t="shared" si="86"/>
        <v>#REF!</v>
      </c>
      <c r="BB294" s="14" t="str">
        <f t="shared" si="87"/>
        <v/>
      </c>
      <c r="BC294" s="14" t="str">
        <f t="shared" si="88"/>
        <v/>
      </c>
      <c r="BD294" s="14" t="str">
        <f t="shared" si="89"/>
        <v/>
      </c>
      <c r="BE294" s="14" t="str">
        <f t="shared" si="90"/>
        <v/>
      </c>
    </row>
    <row r="295" spans="39:57" ht="16.5" x14ac:dyDescent="0.2">
      <c r="AM295" s="13">
        <v>290</v>
      </c>
      <c r="AN295" s="14">
        <f t="shared" si="91"/>
        <v>18</v>
      </c>
      <c r="AO295" s="29">
        <f t="shared" si="75"/>
        <v>0.57600000000000007</v>
      </c>
      <c r="AP295" s="14">
        <f t="shared" si="76"/>
        <v>1</v>
      </c>
      <c r="AQ295" s="14">
        <f t="shared" si="77"/>
        <v>3</v>
      </c>
      <c r="AR295" s="14">
        <f t="shared" si="78"/>
        <v>0</v>
      </c>
      <c r="AS295" s="14">
        <f t="shared" si="79"/>
        <v>1606020</v>
      </c>
      <c r="AT295" s="14" t="str">
        <f t="shared" si="80"/>
        <v>神器-4-碎片-4-8级</v>
      </c>
      <c r="AU295" s="13" t="s">
        <v>857</v>
      </c>
      <c r="AV295" s="13">
        <f t="shared" si="81"/>
        <v>8</v>
      </c>
      <c r="AW295" s="14" t="e">
        <f t="shared" si="82"/>
        <v>#REF!</v>
      </c>
      <c r="AX295" s="14" t="str">
        <f t="shared" si="83"/>
        <v>AtkExt</v>
      </c>
      <c r="AY295" s="14" t="e">
        <f t="shared" si="84"/>
        <v>#REF!</v>
      </c>
      <c r="AZ295" s="14" t="str">
        <f t="shared" si="85"/>
        <v>HPExt</v>
      </c>
      <c r="BA295" s="14" t="e">
        <f t="shared" si="86"/>
        <v>#REF!</v>
      </c>
      <c r="BB295" s="14" t="str">
        <f t="shared" si="87"/>
        <v/>
      </c>
      <c r="BC295" s="14" t="str">
        <f t="shared" si="88"/>
        <v/>
      </c>
      <c r="BD295" s="14" t="str">
        <f t="shared" si="89"/>
        <v/>
      </c>
      <c r="BE295" s="14" t="str">
        <f t="shared" si="90"/>
        <v/>
      </c>
    </row>
    <row r="296" spans="39:57" ht="16.5" x14ac:dyDescent="0.2">
      <c r="AM296" s="13">
        <v>291</v>
      </c>
      <c r="AN296" s="14">
        <f t="shared" si="91"/>
        <v>18</v>
      </c>
      <c r="AO296" s="29">
        <f t="shared" si="75"/>
        <v>0.66</v>
      </c>
      <c r="AP296" s="14">
        <f t="shared" si="76"/>
        <v>1</v>
      </c>
      <c r="AQ296" s="14">
        <f t="shared" si="77"/>
        <v>3</v>
      </c>
      <c r="AR296" s="14">
        <f t="shared" si="78"/>
        <v>0</v>
      </c>
      <c r="AS296" s="14">
        <f t="shared" si="79"/>
        <v>1606020</v>
      </c>
      <c r="AT296" s="14" t="str">
        <f t="shared" si="80"/>
        <v>神器-4-碎片-4-9级</v>
      </c>
      <c r="AU296" s="13" t="s">
        <v>857</v>
      </c>
      <c r="AV296" s="13">
        <f t="shared" si="81"/>
        <v>9</v>
      </c>
      <c r="AW296" s="14" t="e">
        <f t="shared" si="82"/>
        <v>#REF!</v>
      </c>
      <c r="AX296" s="14" t="str">
        <f t="shared" si="83"/>
        <v>AtkExt</v>
      </c>
      <c r="AY296" s="14" t="e">
        <f t="shared" si="84"/>
        <v>#REF!</v>
      </c>
      <c r="AZ296" s="14" t="str">
        <f t="shared" si="85"/>
        <v>HPExt</v>
      </c>
      <c r="BA296" s="14" t="e">
        <f t="shared" si="86"/>
        <v>#REF!</v>
      </c>
      <c r="BB296" s="14" t="str">
        <f t="shared" si="87"/>
        <v/>
      </c>
      <c r="BC296" s="14" t="str">
        <f t="shared" si="88"/>
        <v/>
      </c>
      <c r="BD296" s="14" t="str">
        <f t="shared" si="89"/>
        <v/>
      </c>
      <c r="BE296" s="14" t="str">
        <f t="shared" si="90"/>
        <v/>
      </c>
    </row>
    <row r="297" spans="39:57" ht="16.5" x14ac:dyDescent="0.2">
      <c r="AM297" s="13">
        <v>292</v>
      </c>
      <c r="AN297" s="14">
        <f t="shared" si="91"/>
        <v>18</v>
      </c>
      <c r="AO297" s="29">
        <f t="shared" si="75"/>
        <v>0.748</v>
      </c>
      <c r="AP297" s="14">
        <f t="shared" si="76"/>
        <v>1</v>
      </c>
      <c r="AQ297" s="14">
        <f t="shared" si="77"/>
        <v>3</v>
      </c>
      <c r="AR297" s="14">
        <f t="shared" si="78"/>
        <v>0</v>
      </c>
      <c r="AS297" s="14">
        <f t="shared" si="79"/>
        <v>1606020</v>
      </c>
      <c r="AT297" s="14" t="str">
        <f t="shared" si="80"/>
        <v>神器-4-碎片-4-10级</v>
      </c>
      <c r="AU297" s="13" t="s">
        <v>857</v>
      </c>
      <c r="AV297" s="13">
        <f t="shared" si="81"/>
        <v>10</v>
      </c>
      <c r="AW297" s="14" t="e">
        <f t="shared" si="82"/>
        <v>#REF!</v>
      </c>
      <c r="AX297" s="14" t="str">
        <f t="shared" si="83"/>
        <v>AtkExt</v>
      </c>
      <c r="AY297" s="14" t="e">
        <f t="shared" si="84"/>
        <v>#REF!</v>
      </c>
      <c r="AZ297" s="14" t="str">
        <f t="shared" si="85"/>
        <v>HPExt</v>
      </c>
      <c r="BA297" s="14" t="e">
        <f t="shared" si="86"/>
        <v>#REF!</v>
      </c>
      <c r="BB297" s="14" t="str">
        <f t="shared" si="87"/>
        <v/>
      </c>
      <c r="BC297" s="14" t="str">
        <f t="shared" si="88"/>
        <v/>
      </c>
      <c r="BD297" s="14" t="str">
        <f t="shared" si="89"/>
        <v/>
      </c>
      <c r="BE297" s="14" t="str">
        <f t="shared" si="90"/>
        <v/>
      </c>
    </row>
    <row r="298" spans="39:57" ht="16.5" x14ac:dyDescent="0.2">
      <c r="AM298" s="13">
        <v>293</v>
      </c>
      <c r="AN298" s="14">
        <f t="shared" si="91"/>
        <v>18</v>
      </c>
      <c r="AO298" s="29">
        <f t="shared" si="75"/>
        <v>0.84000000000000008</v>
      </c>
      <c r="AP298" s="14">
        <f t="shared" si="76"/>
        <v>1</v>
      </c>
      <c r="AQ298" s="14">
        <f t="shared" si="77"/>
        <v>3</v>
      </c>
      <c r="AR298" s="14">
        <f t="shared" si="78"/>
        <v>0</v>
      </c>
      <c r="AS298" s="14">
        <f t="shared" si="79"/>
        <v>1606020</v>
      </c>
      <c r="AT298" s="14" t="str">
        <f t="shared" si="80"/>
        <v>神器-4-碎片-4-11级</v>
      </c>
      <c r="AU298" s="13" t="s">
        <v>857</v>
      </c>
      <c r="AV298" s="13">
        <f t="shared" si="81"/>
        <v>11</v>
      </c>
      <c r="AW298" s="14" t="e">
        <f t="shared" si="82"/>
        <v>#REF!</v>
      </c>
      <c r="AX298" s="14" t="str">
        <f t="shared" si="83"/>
        <v>AtkExt</v>
      </c>
      <c r="AY298" s="14" t="e">
        <f t="shared" si="84"/>
        <v>#REF!</v>
      </c>
      <c r="AZ298" s="14" t="str">
        <f t="shared" si="85"/>
        <v>HPExt</v>
      </c>
      <c r="BA298" s="14" t="e">
        <f t="shared" si="86"/>
        <v>#REF!</v>
      </c>
      <c r="BB298" s="14" t="str">
        <f t="shared" si="87"/>
        <v/>
      </c>
      <c r="BC298" s="14" t="str">
        <f t="shared" si="88"/>
        <v/>
      </c>
      <c r="BD298" s="14" t="str">
        <f t="shared" si="89"/>
        <v/>
      </c>
      <c r="BE298" s="14" t="str">
        <f t="shared" si="90"/>
        <v/>
      </c>
    </row>
    <row r="299" spans="39:57" ht="16.5" x14ac:dyDescent="0.2">
      <c r="AM299" s="13">
        <v>294</v>
      </c>
      <c r="AN299" s="14">
        <f t="shared" si="91"/>
        <v>18</v>
      </c>
      <c r="AO299" s="29">
        <f t="shared" si="75"/>
        <v>0.93600000000000017</v>
      </c>
      <c r="AP299" s="14">
        <f t="shared" si="76"/>
        <v>1</v>
      </c>
      <c r="AQ299" s="14">
        <f t="shared" si="77"/>
        <v>3</v>
      </c>
      <c r="AR299" s="14">
        <f t="shared" si="78"/>
        <v>0</v>
      </c>
      <c r="AS299" s="14">
        <f t="shared" si="79"/>
        <v>1606020</v>
      </c>
      <c r="AT299" s="14" t="str">
        <f t="shared" si="80"/>
        <v>神器-4-碎片-4-12级</v>
      </c>
      <c r="AU299" s="13" t="s">
        <v>857</v>
      </c>
      <c r="AV299" s="13">
        <f t="shared" si="81"/>
        <v>12</v>
      </c>
      <c r="AW299" s="14" t="e">
        <f t="shared" si="82"/>
        <v>#REF!</v>
      </c>
      <c r="AX299" s="14" t="str">
        <f t="shared" si="83"/>
        <v>AtkExt</v>
      </c>
      <c r="AY299" s="14" t="e">
        <f t="shared" si="84"/>
        <v>#REF!</v>
      </c>
      <c r="AZ299" s="14" t="str">
        <f t="shared" si="85"/>
        <v>HPExt</v>
      </c>
      <c r="BA299" s="14" t="e">
        <f t="shared" si="86"/>
        <v>#REF!</v>
      </c>
      <c r="BB299" s="14" t="str">
        <f t="shared" si="87"/>
        <v/>
      </c>
      <c r="BC299" s="14" t="str">
        <f t="shared" si="88"/>
        <v/>
      </c>
      <c r="BD299" s="14" t="str">
        <f t="shared" si="89"/>
        <v/>
      </c>
      <c r="BE299" s="14" t="str">
        <f t="shared" si="90"/>
        <v/>
      </c>
    </row>
    <row r="300" spans="39:57" ht="16.5" x14ac:dyDescent="0.2">
      <c r="AM300" s="13">
        <v>295</v>
      </c>
      <c r="AN300" s="14">
        <f t="shared" si="91"/>
        <v>18</v>
      </c>
      <c r="AO300" s="29">
        <f t="shared" si="75"/>
        <v>1.036</v>
      </c>
      <c r="AP300" s="14">
        <f t="shared" si="76"/>
        <v>1</v>
      </c>
      <c r="AQ300" s="14">
        <f t="shared" si="77"/>
        <v>3</v>
      </c>
      <c r="AR300" s="14">
        <f t="shared" si="78"/>
        <v>0</v>
      </c>
      <c r="AS300" s="14">
        <f t="shared" si="79"/>
        <v>1606020</v>
      </c>
      <c r="AT300" s="14" t="str">
        <f t="shared" si="80"/>
        <v>神器-4-碎片-4-13级</v>
      </c>
      <c r="AU300" s="13" t="s">
        <v>857</v>
      </c>
      <c r="AV300" s="13">
        <f t="shared" si="81"/>
        <v>13</v>
      </c>
      <c r="AW300" s="14" t="e">
        <f t="shared" si="82"/>
        <v>#REF!</v>
      </c>
      <c r="AX300" s="14" t="str">
        <f t="shared" si="83"/>
        <v>AtkExt</v>
      </c>
      <c r="AY300" s="14" t="e">
        <f t="shared" si="84"/>
        <v>#REF!</v>
      </c>
      <c r="AZ300" s="14" t="str">
        <f t="shared" si="85"/>
        <v>HPExt</v>
      </c>
      <c r="BA300" s="14" t="e">
        <f t="shared" si="86"/>
        <v>#REF!</v>
      </c>
      <c r="BB300" s="14" t="str">
        <f t="shared" si="87"/>
        <v/>
      </c>
      <c r="BC300" s="14" t="str">
        <f t="shared" si="88"/>
        <v/>
      </c>
      <c r="BD300" s="14" t="str">
        <f t="shared" si="89"/>
        <v/>
      </c>
      <c r="BE300" s="14" t="str">
        <f t="shared" si="90"/>
        <v/>
      </c>
    </row>
    <row r="301" spans="39:57" ht="16.5" x14ac:dyDescent="0.2">
      <c r="AM301" s="13">
        <v>296</v>
      </c>
      <c r="AN301" s="14">
        <f t="shared" si="91"/>
        <v>18</v>
      </c>
      <c r="AO301" s="29">
        <f t="shared" si="75"/>
        <v>1.1400000000000001</v>
      </c>
      <c r="AP301" s="14">
        <f t="shared" si="76"/>
        <v>1</v>
      </c>
      <c r="AQ301" s="14">
        <f t="shared" si="77"/>
        <v>3</v>
      </c>
      <c r="AR301" s="14">
        <f t="shared" si="78"/>
        <v>0</v>
      </c>
      <c r="AS301" s="14">
        <f t="shared" si="79"/>
        <v>1606020</v>
      </c>
      <c r="AT301" s="14" t="str">
        <f t="shared" si="80"/>
        <v>神器-4-碎片-4-14级</v>
      </c>
      <c r="AU301" s="13" t="s">
        <v>857</v>
      </c>
      <c r="AV301" s="13">
        <f t="shared" si="81"/>
        <v>14</v>
      </c>
      <c r="AW301" s="14" t="e">
        <f t="shared" si="82"/>
        <v>#REF!</v>
      </c>
      <c r="AX301" s="14" t="str">
        <f t="shared" si="83"/>
        <v>AtkExt</v>
      </c>
      <c r="AY301" s="14" t="e">
        <f t="shared" si="84"/>
        <v>#REF!</v>
      </c>
      <c r="AZ301" s="14" t="str">
        <f t="shared" si="85"/>
        <v>HPExt</v>
      </c>
      <c r="BA301" s="14" t="e">
        <f t="shared" si="86"/>
        <v>#REF!</v>
      </c>
      <c r="BB301" s="14" t="str">
        <f t="shared" si="87"/>
        <v/>
      </c>
      <c r="BC301" s="14" t="str">
        <f t="shared" si="88"/>
        <v/>
      </c>
      <c r="BD301" s="14" t="str">
        <f t="shared" si="89"/>
        <v/>
      </c>
      <c r="BE301" s="14" t="str">
        <f t="shared" si="90"/>
        <v/>
      </c>
    </row>
    <row r="302" spans="39:57" ht="16.5" x14ac:dyDescent="0.2">
      <c r="AM302" s="13">
        <v>297</v>
      </c>
      <c r="AN302" s="14">
        <f t="shared" si="91"/>
        <v>18</v>
      </c>
      <c r="AO302" s="29">
        <f t="shared" si="75"/>
        <v>1.248</v>
      </c>
      <c r="AP302" s="14">
        <f t="shared" si="76"/>
        <v>1</v>
      </c>
      <c r="AQ302" s="14">
        <f t="shared" si="77"/>
        <v>3</v>
      </c>
      <c r="AR302" s="14">
        <f t="shared" si="78"/>
        <v>0</v>
      </c>
      <c r="AS302" s="14">
        <f t="shared" si="79"/>
        <v>1606020</v>
      </c>
      <c r="AT302" s="14" t="str">
        <f t="shared" si="80"/>
        <v>神器-4-碎片-4-15级</v>
      </c>
      <c r="AU302" s="13" t="s">
        <v>857</v>
      </c>
      <c r="AV302" s="13">
        <f t="shared" si="81"/>
        <v>15</v>
      </c>
      <c r="AW302" s="14" t="e">
        <f t="shared" si="82"/>
        <v>#REF!</v>
      </c>
      <c r="AX302" s="14" t="str">
        <f t="shared" si="83"/>
        <v>AtkExt</v>
      </c>
      <c r="AY302" s="14" t="e">
        <f t="shared" si="84"/>
        <v>#REF!</v>
      </c>
      <c r="AZ302" s="14" t="str">
        <f t="shared" si="85"/>
        <v>HPExt</v>
      </c>
      <c r="BA302" s="14" t="e">
        <f t="shared" si="86"/>
        <v>#REF!</v>
      </c>
      <c r="BB302" s="14" t="str">
        <f t="shared" si="87"/>
        <v/>
      </c>
      <c r="BC302" s="14" t="str">
        <f t="shared" si="88"/>
        <v/>
      </c>
      <c r="BD302" s="14" t="str">
        <f t="shared" si="89"/>
        <v/>
      </c>
      <c r="BE302" s="14" t="str">
        <f t="shared" si="90"/>
        <v/>
      </c>
    </row>
    <row r="303" spans="39:57" ht="16.5" x14ac:dyDescent="0.2">
      <c r="AM303" s="13">
        <v>298</v>
      </c>
      <c r="AN303" s="14">
        <f t="shared" si="91"/>
        <v>18</v>
      </c>
      <c r="AO303" s="29">
        <f t="shared" si="75"/>
        <v>1.36</v>
      </c>
      <c r="AP303" s="14">
        <f t="shared" si="76"/>
        <v>1</v>
      </c>
      <c r="AQ303" s="14">
        <f t="shared" si="77"/>
        <v>3</v>
      </c>
      <c r="AR303" s="14">
        <f t="shared" si="78"/>
        <v>0</v>
      </c>
      <c r="AS303" s="14">
        <f t="shared" si="79"/>
        <v>1606020</v>
      </c>
      <c r="AT303" s="14" t="str">
        <f t="shared" si="80"/>
        <v>神器-4-碎片-4-16级</v>
      </c>
      <c r="AU303" s="13" t="s">
        <v>857</v>
      </c>
      <c r="AV303" s="13">
        <f t="shared" si="81"/>
        <v>16</v>
      </c>
      <c r="AW303" s="14" t="e">
        <f t="shared" si="82"/>
        <v>#REF!</v>
      </c>
      <c r="AX303" s="14" t="str">
        <f t="shared" si="83"/>
        <v>AtkExt</v>
      </c>
      <c r="AY303" s="14" t="e">
        <f t="shared" si="84"/>
        <v>#REF!</v>
      </c>
      <c r="AZ303" s="14" t="str">
        <f t="shared" si="85"/>
        <v>HPExt</v>
      </c>
      <c r="BA303" s="14" t="e">
        <f t="shared" si="86"/>
        <v>#REF!</v>
      </c>
      <c r="BB303" s="14" t="str">
        <f t="shared" si="87"/>
        <v/>
      </c>
      <c r="BC303" s="14" t="str">
        <f t="shared" si="88"/>
        <v/>
      </c>
      <c r="BD303" s="14" t="str">
        <f t="shared" si="89"/>
        <v/>
      </c>
      <c r="BE303" s="14" t="str">
        <f t="shared" si="90"/>
        <v/>
      </c>
    </row>
    <row r="304" spans="39:57" ht="16.5" x14ac:dyDescent="0.2">
      <c r="AM304" s="13">
        <v>299</v>
      </c>
      <c r="AN304" s="14">
        <f t="shared" si="91"/>
        <v>18</v>
      </c>
      <c r="AO304" s="29">
        <f t="shared" si="75"/>
        <v>1.476</v>
      </c>
      <c r="AP304" s="14">
        <f t="shared" si="76"/>
        <v>1</v>
      </c>
      <c r="AQ304" s="14">
        <f t="shared" si="77"/>
        <v>3</v>
      </c>
      <c r="AR304" s="14">
        <f t="shared" si="78"/>
        <v>0</v>
      </c>
      <c r="AS304" s="14">
        <f t="shared" si="79"/>
        <v>1606020</v>
      </c>
      <c r="AT304" s="14" t="str">
        <f t="shared" si="80"/>
        <v>神器-4-碎片-4-17级</v>
      </c>
      <c r="AU304" s="13" t="s">
        <v>857</v>
      </c>
      <c r="AV304" s="13">
        <f t="shared" si="81"/>
        <v>17</v>
      </c>
      <c r="AW304" s="14" t="e">
        <f t="shared" si="82"/>
        <v>#REF!</v>
      </c>
      <c r="AX304" s="14" t="str">
        <f t="shared" si="83"/>
        <v>AtkExt</v>
      </c>
      <c r="AY304" s="14" t="e">
        <f t="shared" si="84"/>
        <v>#REF!</v>
      </c>
      <c r="AZ304" s="14" t="str">
        <f t="shared" si="85"/>
        <v>HPExt</v>
      </c>
      <c r="BA304" s="14" t="e">
        <f t="shared" si="86"/>
        <v>#REF!</v>
      </c>
      <c r="BB304" s="14" t="str">
        <f t="shared" si="87"/>
        <v/>
      </c>
      <c r="BC304" s="14" t="str">
        <f t="shared" si="88"/>
        <v/>
      </c>
      <c r="BD304" s="14" t="str">
        <f t="shared" si="89"/>
        <v/>
      </c>
      <c r="BE304" s="14" t="str">
        <f t="shared" si="90"/>
        <v/>
      </c>
    </row>
    <row r="305" spans="39:57" ht="16.5" x14ac:dyDescent="0.2">
      <c r="AM305" s="13">
        <v>300</v>
      </c>
      <c r="AN305" s="14">
        <f t="shared" si="91"/>
        <v>18</v>
      </c>
      <c r="AO305" s="29">
        <f t="shared" si="75"/>
        <v>1.5960000000000001</v>
      </c>
      <c r="AP305" s="14">
        <f t="shared" si="76"/>
        <v>1</v>
      </c>
      <c r="AQ305" s="14">
        <f t="shared" si="77"/>
        <v>3</v>
      </c>
      <c r="AR305" s="14">
        <f t="shared" si="78"/>
        <v>0</v>
      </c>
      <c r="AS305" s="14">
        <f t="shared" si="79"/>
        <v>1606020</v>
      </c>
      <c r="AT305" s="14" t="str">
        <f t="shared" si="80"/>
        <v>神器-4-碎片-4-18级</v>
      </c>
      <c r="AU305" s="13" t="s">
        <v>857</v>
      </c>
      <c r="AV305" s="13">
        <f t="shared" si="81"/>
        <v>18</v>
      </c>
      <c r="AW305" s="14" t="e">
        <f t="shared" si="82"/>
        <v>#REF!</v>
      </c>
      <c r="AX305" s="14" t="str">
        <f t="shared" si="83"/>
        <v>AtkExt</v>
      </c>
      <c r="AY305" s="14" t="e">
        <f t="shared" si="84"/>
        <v>#REF!</v>
      </c>
      <c r="AZ305" s="14" t="str">
        <f t="shared" si="85"/>
        <v>HPExt</v>
      </c>
      <c r="BA305" s="14" t="e">
        <f t="shared" si="86"/>
        <v>#REF!</v>
      </c>
      <c r="BB305" s="14" t="str">
        <f t="shared" si="87"/>
        <v/>
      </c>
      <c r="BC305" s="14" t="str">
        <f t="shared" si="88"/>
        <v/>
      </c>
      <c r="BD305" s="14" t="str">
        <f t="shared" si="89"/>
        <v/>
      </c>
      <c r="BE305" s="14" t="str">
        <f t="shared" si="90"/>
        <v/>
      </c>
    </row>
    <row r="306" spans="39:57" ht="16.5" x14ac:dyDescent="0.2">
      <c r="AM306" s="13">
        <v>301</v>
      </c>
      <c r="AN306" s="14">
        <f t="shared" si="91"/>
        <v>19</v>
      </c>
      <c r="AO306" s="29">
        <f t="shared" si="75"/>
        <v>0.1</v>
      </c>
      <c r="AP306" s="14">
        <f t="shared" si="76"/>
        <v>1</v>
      </c>
      <c r="AQ306" s="14">
        <f t="shared" si="77"/>
        <v>2</v>
      </c>
      <c r="AR306" s="14">
        <f t="shared" si="78"/>
        <v>3</v>
      </c>
      <c r="AS306" s="14">
        <f t="shared" si="79"/>
        <v>1606021</v>
      </c>
      <c r="AT306" s="14" t="str">
        <f t="shared" si="80"/>
        <v>神器-4-碎片-5-1级</v>
      </c>
      <c r="AU306" s="13" t="s">
        <v>857</v>
      </c>
      <c r="AV306" s="13">
        <f t="shared" si="81"/>
        <v>1</v>
      </c>
      <c r="AW306" s="14" t="e">
        <f t="shared" si="82"/>
        <v>#REF!</v>
      </c>
      <c r="AX306" s="14" t="str">
        <f t="shared" si="83"/>
        <v>AtkExt</v>
      </c>
      <c r="AY306" s="14" t="e">
        <f t="shared" si="84"/>
        <v>#REF!</v>
      </c>
      <c r="AZ306" s="14" t="str">
        <f t="shared" si="85"/>
        <v>DefExt</v>
      </c>
      <c r="BA306" s="14" t="e">
        <f t="shared" si="86"/>
        <v>#REF!</v>
      </c>
      <c r="BB306" s="14" t="str">
        <f t="shared" si="87"/>
        <v>HPExt</v>
      </c>
      <c r="BC306" s="14" t="e">
        <f t="shared" si="88"/>
        <v>#REF!</v>
      </c>
      <c r="BD306" s="14" t="str">
        <f t="shared" si="89"/>
        <v/>
      </c>
      <c r="BE306" s="14" t="str">
        <f t="shared" si="90"/>
        <v/>
      </c>
    </row>
    <row r="307" spans="39:57" ht="16.5" x14ac:dyDescent="0.2">
      <c r="AM307" s="13">
        <v>302</v>
      </c>
      <c r="AN307" s="14">
        <f t="shared" si="91"/>
        <v>19</v>
      </c>
      <c r="AO307" s="29">
        <f t="shared" si="75"/>
        <v>0.15600000000000003</v>
      </c>
      <c r="AP307" s="14">
        <f t="shared" si="76"/>
        <v>1</v>
      </c>
      <c r="AQ307" s="14">
        <f t="shared" si="77"/>
        <v>2</v>
      </c>
      <c r="AR307" s="14">
        <f t="shared" si="78"/>
        <v>3</v>
      </c>
      <c r="AS307" s="14">
        <f t="shared" si="79"/>
        <v>1606021</v>
      </c>
      <c r="AT307" s="14" t="str">
        <f t="shared" si="80"/>
        <v>神器-4-碎片-5-2级</v>
      </c>
      <c r="AU307" s="13" t="s">
        <v>857</v>
      </c>
      <c r="AV307" s="13">
        <f t="shared" si="81"/>
        <v>2</v>
      </c>
      <c r="AW307" s="14" t="e">
        <f t="shared" si="82"/>
        <v>#REF!</v>
      </c>
      <c r="AX307" s="14" t="str">
        <f t="shared" si="83"/>
        <v>AtkExt</v>
      </c>
      <c r="AY307" s="14" t="e">
        <f t="shared" si="84"/>
        <v>#REF!</v>
      </c>
      <c r="AZ307" s="14" t="str">
        <f t="shared" si="85"/>
        <v>DefExt</v>
      </c>
      <c r="BA307" s="14" t="e">
        <f t="shared" si="86"/>
        <v>#REF!</v>
      </c>
      <c r="BB307" s="14" t="str">
        <f t="shared" si="87"/>
        <v>HPExt</v>
      </c>
      <c r="BC307" s="14" t="e">
        <f t="shared" si="88"/>
        <v>#REF!</v>
      </c>
      <c r="BD307" s="14" t="str">
        <f t="shared" si="89"/>
        <v/>
      </c>
      <c r="BE307" s="14" t="str">
        <f t="shared" si="90"/>
        <v/>
      </c>
    </row>
    <row r="308" spans="39:57" ht="16.5" x14ac:dyDescent="0.2">
      <c r="AM308" s="13">
        <v>303</v>
      </c>
      <c r="AN308" s="14">
        <f t="shared" si="91"/>
        <v>19</v>
      </c>
      <c r="AO308" s="29">
        <f t="shared" si="75"/>
        <v>0.21600000000000003</v>
      </c>
      <c r="AP308" s="14">
        <f t="shared" si="76"/>
        <v>1</v>
      </c>
      <c r="AQ308" s="14">
        <f t="shared" si="77"/>
        <v>2</v>
      </c>
      <c r="AR308" s="14">
        <f t="shared" si="78"/>
        <v>3</v>
      </c>
      <c r="AS308" s="14">
        <f t="shared" si="79"/>
        <v>1606021</v>
      </c>
      <c r="AT308" s="14" t="str">
        <f t="shared" si="80"/>
        <v>神器-4-碎片-5-3级</v>
      </c>
      <c r="AU308" s="13" t="s">
        <v>857</v>
      </c>
      <c r="AV308" s="13">
        <f t="shared" si="81"/>
        <v>3</v>
      </c>
      <c r="AW308" s="14" t="e">
        <f t="shared" si="82"/>
        <v>#REF!</v>
      </c>
      <c r="AX308" s="14" t="str">
        <f t="shared" si="83"/>
        <v>AtkExt</v>
      </c>
      <c r="AY308" s="14" t="e">
        <f t="shared" si="84"/>
        <v>#REF!</v>
      </c>
      <c r="AZ308" s="14" t="str">
        <f t="shared" si="85"/>
        <v>DefExt</v>
      </c>
      <c r="BA308" s="14" t="e">
        <f t="shared" si="86"/>
        <v>#REF!</v>
      </c>
      <c r="BB308" s="14" t="str">
        <f t="shared" si="87"/>
        <v>HPExt</v>
      </c>
      <c r="BC308" s="14" t="e">
        <f t="shared" si="88"/>
        <v>#REF!</v>
      </c>
      <c r="BD308" s="14" t="str">
        <f t="shared" si="89"/>
        <v/>
      </c>
      <c r="BE308" s="14" t="str">
        <f t="shared" si="90"/>
        <v/>
      </c>
    </row>
    <row r="309" spans="39:57" ht="16.5" x14ac:dyDescent="0.2">
      <c r="AM309" s="13">
        <v>304</v>
      </c>
      <c r="AN309" s="14">
        <f t="shared" si="91"/>
        <v>19</v>
      </c>
      <c r="AO309" s="29">
        <f t="shared" si="75"/>
        <v>0.28000000000000003</v>
      </c>
      <c r="AP309" s="14">
        <f t="shared" si="76"/>
        <v>1</v>
      </c>
      <c r="AQ309" s="14">
        <f t="shared" si="77"/>
        <v>2</v>
      </c>
      <c r="AR309" s="14">
        <f t="shared" si="78"/>
        <v>3</v>
      </c>
      <c r="AS309" s="14">
        <f t="shared" si="79"/>
        <v>1606021</v>
      </c>
      <c r="AT309" s="14" t="str">
        <f t="shared" si="80"/>
        <v>神器-4-碎片-5-4级</v>
      </c>
      <c r="AU309" s="13" t="s">
        <v>857</v>
      </c>
      <c r="AV309" s="13">
        <f t="shared" si="81"/>
        <v>4</v>
      </c>
      <c r="AW309" s="14" t="e">
        <f t="shared" si="82"/>
        <v>#REF!</v>
      </c>
      <c r="AX309" s="14" t="str">
        <f t="shared" si="83"/>
        <v>AtkExt</v>
      </c>
      <c r="AY309" s="14" t="e">
        <f t="shared" si="84"/>
        <v>#REF!</v>
      </c>
      <c r="AZ309" s="14" t="str">
        <f t="shared" si="85"/>
        <v>DefExt</v>
      </c>
      <c r="BA309" s="14" t="e">
        <f t="shared" si="86"/>
        <v>#REF!</v>
      </c>
      <c r="BB309" s="14" t="str">
        <f t="shared" si="87"/>
        <v>HPExt</v>
      </c>
      <c r="BC309" s="14" t="e">
        <f t="shared" si="88"/>
        <v>#REF!</v>
      </c>
      <c r="BD309" s="14" t="str">
        <f t="shared" si="89"/>
        <v/>
      </c>
      <c r="BE309" s="14" t="str">
        <f t="shared" si="90"/>
        <v/>
      </c>
    </row>
    <row r="310" spans="39:57" ht="16.5" x14ac:dyDescent="0.2">
      <c r="AM310" s="13">
        <v>305</v>
      </c>
      <c r="AN310" s="14">
        <f t="shared" si="91"/>
        <v>19</v>
      </c>
      <c r="AO310" s="29">
        <f t="shared" si="75"/>
        <v>0.34799999999999998</v>
      </c>
      <c r="AP310" s="14">
        <f t="shared" si="76"/>
        <v>1</v>
      </c>
      <c r="AQ310" s="14">
        <f t="shared" si="77"/>
        <v>2</v>
      </c>
      <c r="AR310" s="14">
        <f t="shared" si="78"/>
        <v>3</v>
      </c>
      <c r="AS310" s="14">
        <f t="shared" si="79"/>
        <v>1606021</v>
      </c>
      <c r="AT310" s="14" t="str">
        <f t="shared" si="80"/>
        <v>神器-4-碎片-5-5级</v>
      </c>
      <c r="AU310" s="13" t="s">
        <v>857</v>
      </c>
      <c r="AV310" s="13">
        <f t="shared" si="81"/>
        <v>5</v>
      </c>
      <c r="AW310" s="14" t="e">
        <f t="shared" si="82"/>
        <v>#REF!</v>
      </c>
      <c r="AX310" s="14" t="str">
        <f t="shared" si="83"/>
        <v>AtkExt</v>
      </c>
      <c r="AY310" s="14" t="e">
        <f t="shared" si="84"/>
        <v>#REF!</v>
      </c>
      <c r="AZ310" s="14" t="str">
        <f t="shared" si="85"/>
        <v>DefExt</v>
      </c>
      <c r="BA310" s="14" t="e">
        <f t="shared" si="86"/>
        <v>#REF!</v>
      </c>
      <c r="BB310" s="14" t="str">
        <f t="shared" si="87"/>
        <v>HPExt</v>
      </c>
      <c r="BC310" s="14" t="e">
        <f t="shared" si="88"/>
        <v>#REF!</v>
      </c>
      <c r="BD310" s="14" t="str">
        <f t="shared" si="89"/>
        <v/>
      </c>
      <c r="BE310" s="14" t="str">
        <f t="shared" si="90"/>
        <v/>
      </c>
    </row>
    <row r="311" spans="39:57" ht="16.5" x14ac:dyDescent="0.2">
      <c r="AM311" s="13">
        <v>306</v>
      </c>
      <c r="AN311" s="14">
        <f t="shared" si="91"/>
        <v>19</v>
      </c>
      <c r="AO311" s="29">
        <f t="shared" si="75"/>
        <v>0.42000000000000004</v>
      </c>
      <c r="AP311" s="14">
        <f t="shared" si="76"/>
        <v>1</v>
      </c>
      <c r="AQ311" s="14">
        <f t="shared" si="77"/>
        <v>2</v>
      </c>
      <c r="AR311" s="14">
        <f t="shared" si="78"/>
        <v>3</v>
      </c>
      <c r="AS311" s="14">
        <f t="shared" si="79"/>
        <v>1606021</v>
      </c>
      <c r="AT311" s="14" t="str">
        <f t="shared" si="80"/>
        <v>神器-4-碎片-5-6级</v>
      </c>
      <c r="AU311" s="13" t="s">
        <v>857</v>
      </c>
      <c r="AV311" s="13">
        <f t="shared" si="81"/>
        <v>6</v>
      </c>
      <c r="AW311" s="14" t="e">
        <f t="shared" si="82"/>
        <v>#REF!</v>
      </c>
      <c r="AX311" s="14" t="str">
        <f t="shared" si="83"/>
        <v>AtkExt</v>
      </c>
      <c r="AY311" s="14" t="e">
        <f t="shared" si="84"/>
        <v>#REF!</v>
      </c>
      <c r="AZ311" s="14" t="str">
        <f t="shared" si="85"/>
        <v>DefExt</v>
      </c>
      <c r="BA311" s="14" t="e">
        <f t="shared" si="86"/>
        <v>#REF!</v>
      </c>
      <c r="BB311" s="14" t="str">
        <f t="shared" si="87"/>
        <v>HPExt</v>
      </c>
      <c r="BC311" s="14" t="e">
        <f t="shared" si="88"/>
        <v>#REF!</v>
      </c>
      <c r="BD311" s="14" t="str">
        <f t="shared" si="89"/>
        <v/>
      </c>
      <c r="BE311" s="14" t="str">
        <f t="shared" si="90"/>
        <v/>
      </c>
    </row>
    <row r="312" spans="39:57" ht="16.5" x14ac:dyDescent="0.2">
      <c r="AM312" s="13">
        <v>307</v>
      </c>
      <c r="AN312" s="14">
        <f t="shared" si="91"/>
        <v>19</v>
      </c>
      <c r="AO312" s="29">
        <f t="shared" si="75"/>
        <v>0.496</v>
      </c>
      <c r="AP312" s="14">
        <f t="shared" si="76"/>
        <v>1</v>
      </c>
      <c r="AQ312" s="14">
        <f t="shared" si="77"/>
        <v>2</v>
      </c>
      <c r="AR312" s="14">
        <f t="shared" si="78"/>
        <v>3</v>
      </c>
      <c r="AS312" s="14">
        <f t="shared" si="79"/>
        <v>1606021</v>
      </c>
      <c r="AT312" s="14" t="str">
        <f t="shared" si="80"/>
        <v>神器-4-碎片-5-7级</v>
      </c>
      <c r="AU312" s="13" t="s">
        <v>857</v>
      </c>
      <c r="AV312" s="13">
        <f t="shared" si="81"/>
        <v>7</v>
      </c>
      <c r="AW312" s="14" t="e">
        <f t="shared" si="82"/>
        <v>#REF!</v>
      </c>
      <c r="AX312" s="14" t="str">
        <f t="shared" si="83"/>
        <v>AtkExt</v>
      </c>
      <c r="AY312" s="14" t="e">
        <f t="shared" si="84"/>
        <v>#REF!</v>
      </c>
      <c r="AZ312" s="14" t="str">
        <f t="shared" si="85"/>
        <v>DefExt</v>
      </c>
      <c r="BA312" s="14" t="e">
        <f t="shared" si="86"/>
        <v>#REF!</v>
      </c>
      <c r="BB312" s="14" t="str">
        <f t="shared" si="87"/>
        <v>HPExt</v>
      </c>
      <c r="BC312" s="14" t="e">
        <f t="shared" si="88"/>
        <v>#REF!</v>
      </c>
      <c r="BD312" s="14" t="str">
        <f t="shared" si="89"/>
        <v/>
      </c>
      <c r="BE312" s="14" t="str">
        <f t="shared" si="90"/>
        <v/>
      </c>
    </row>
    <row r="313" spans="39:57" ht="16.5" x14ac:dyDescent="0.2">
      <c r="AM313" s="13">
        <v>308</v>
      </c>
      <c r="AN313" s="14">
        <f t="shared" si="91"/>
        <v>19</v>
      </c>
      <c r="AO313" s="29">
        <f t="shared" si="75"/>
        <v>0.57600000000000007</v>
      </c>
      <c r="AP313" s="14">
        <f t="shared" si="76"/>
        <v>1</v>
      </c>
      <c r="AQ313" s="14">
        <f t="shared" si="77"/>
        <v>2</v>
      </c>
      <c r="AR313" s="14">
        <f t="shared" si="78"/>
        <v>3</v>
      </c>
      <c r="AS313" s="14">
        <f t="shared" si="79"/>
        <v>1606021</v>
      </c>
      <c r="AT313" s="14" t="str">
        <f t="shared" si="80"/>
        <v>神器-4-碎片-5-8级</v>
      </c>
      <c r="AU313" s="13" t="s">
        <v>857</v>
      </c>
      <c r="AV313" s="13">
        <f t="shared" si="81"/>
        <v>8</v>
      </c>
      <c r="AW313" s="14" t="e">
        <f t="shared" si="82"/>
        <v>#REF!</v>
      </c>
      <c r="AX313" s="14" t="str">
        <f t="shared" si="83"/>
        <v>AtkExt</v>
      </c>
      <c r="AY313" s="14" t="e">
        <f t="shared" si="84"/>
        <v>#REF!</v>
      </c>
      <c r="AZ313" s="14" t="str">
        <f t="shared" si="85"/>
        <v>DefExt</v>
      </c>
      <c r="BA313" s="14" t="e">
        <f t="shared" si="86"/>
        <v>#REF!</v>
      </c>
      <c r="BB313" s="14" t="str">
        <f t="shared" si="87"/>
        <v>HPExt</v>
      </c>
      <c r="BC313" s="14" t="e">
        <f t="shared" si="88"/>
        <v>#REF!</v>
      </c>
      <c r="BD313" s="14" t="str">
        <f t="shared" si="89"/>
        <v/>
      </c>
      <c r="BE313" s="14" t="str">
        <f t="shared" si="90"/>
        <v/>
      </c>
    </row>
    <row r="314" spans="39:57" ht="16.5" x14ac:dyDescent="0.2">
      <c r="AM314" s="13">
        <v>309</v>
      </c>
      <c r="AN314" s="14">
        <f t="shared" si="91"/>
        <v>19</v>
      </c>
      <c r="AO314" s="29">
        <f t="shared" si="75"/>
        <v>0.66</v>
      </c>
      <c r="AP314" s="14">
        <f t="shared" si="76"/>
        <v>1</v>
      </c>
      <c r="AQ314" s="14">
        <f t="shared" si="77"/>
        <v>2</v>
      </c>
      <c r="AR314" s="14">
        <f t="shared" si="78"/>
        <v>3</v>
      </c>
      <c r="AS314" s="14">
        <f t="shared" si="79"/>
        <v>1606021</v>
      </c>
      <c r="AT314" s="14" t="str">
        <f t="shared" si="80"/>
        <v>神器-4-碎片-5-9级</v>
      </c>
      <c r="AU314" s="13" t="s">
        <v>857</v>
      </c>
      <c r="AV314" s="13">
        <f t="shared" si="81"/>
        <v>9</v>
      </c>
      <c r="AW314" s="14" t="e">
        <f t="shared" si="82"/>
        <v>#REF!</v>
      </c>
      <c r="AX314" s="14" t="str">
        <f t="shared" si="83"/>
        <v>AtkExt</v>
      </c>
      <c r="AY314" s="14" t="e">
        <f t="shared" si="84"/>
        <v>#REF!</v>
      </c>
      <c r="AZ314" s="14" t="str">
        <f t="shared" si="85"/>
        <v>DefExt</v>
      </c>
      <c r="BA314" s="14" t="e">
        <f t="shared" si="86"/>
        <v>#REF!</v>
      </c>
      <c r="BB314" s="14" t="str">
        <f t="shared" si="87"/>
        <v>HPExt</v>
      </c>
      <c r="BC314" s="14" t="e">
        <f t="shared" si="88"/>
        <v>#REF!</v>
      </c>
      <c r="BD314" s="14" t="str">
        <f t="shared" si="89"/>
        <v/>
      </c>
      <c r="BE314" s="14" t="str">
        <f t="shared" si="90"/>
        <v/>
      </c>
    </row>
    <row r="315" spans="39:57" ht="16.5" x14ac:dyDescent="0.2">
      <c r="AM315" s="13">
        <v>310</v>
      </c>
      <c r="AN315" s="14">
        <f t="shared" si="91"/>
        <v>19</v>
      </c>
      <c r="AO315" s="29">
        <f t="shared" si="75"/>
        <v>0.748</v>
      </c>
      <c r="AP315" s="14">
        <f t="shared" si="76"/>
        <v>1</v>
      </c>
      <c r="AQ315" s="14">
        <f t="shared" si="77"/>
        <v>2</v>
      </c>
      <c r="AR315" s="14">
        <f t="shared" si="78"/>
        <v>3</v>
      </c>
      <c r="AS315" s="14">
        <f t="shared" si="79"/>
        <v>1606021</v>
      </c>
      <c r="AT315" s="14" t="str">
        <f t="shared" si="80"/>
        <v>神器-4-碎片-5-10级</v>
      </c>
      <c r="AU315" s="13" t="s">
        <v>857</v>
      </c>
      <c r="AV315" s="13">
        <f t="shared" si="81"/>
        <v>10</v>
      </c>
      <c r="AW315" s="14" t="e">
        <f t="shared" si="82"/>
        <v>#REF!</v>
      </c>
      <c r="AX315" s="14" t="str">
        <f t="shared" si="83"/>
        <v>AtkExt</v>
      </c>
      <c r="AY315" s="14" t="e">
        <f t="shared" si="84"/>
        <v>#REF!</v>
      </c>
      <c r="AZ315" s="14" t="str">
        <f t="shared" si="85"/>
        <v>DefExt</v>
      </c>
      <c r="BA315" s="14" t="e">
        <f t="shared" si="86"/>
        <v>#REF!</v>
      </c>
      <c r="BB315" s="14" t="str">
        <f t="shared" si="87"/>
        <v>HPExt</v>
      </c>
      <c r="BC315" s="14" t="e">
        <f t="shared" si="88"/>
        <v>#REF!</v>
      </c>
      <c r="BD315" s="14" t="str">
        <f t="shared" si="89"/>
        <v/>
      </c>
      <c r="BE315" s="14" t="str">
        <f t="shared" si="90"/>
        <v/>
      </c>
    </row>
    <row r="316" spans="39:57" ht="16.5" x14ac:dyDescent="0.2">
      <c r="AM316" s="13">
        <v>311</v>
      </c>
      <c r="AN316" s="14">
        <f t="shared" si="91"/>
        <v>19</v>
      </c>
      <c r="AO316" s="29">
        <f t="shared" si="75"/>
        <v>0.84000000000000008</v>
      </c>
      <c r="AP316" s="14">
        <f t="shared" si="76"/>
        <v>1</v>
      </c>
      <c r="AQ316" s="14">
        <f t="shared" si="77"/>
        <v>2</v>
      </c>
      <c r="AR316" s="14">
        <f t="shared" si="78"/>
        <v>3</v>
      </c>
      <c r="AS316" s="14">
        <f t="shared" si="79"/>
        <v>1606021</v>
      </c>
      <c r="AT316" s="14" t="str">
        <f t="shared" si="80"/>
        <v>神器-4-碎片-5-11级</v>
      </c>
      <c r="AU316" s="13" t="s">
        <v>857</v>
      </c>
      <c r="AV316" s="13">
        <f t="shared" si="81"/>
        <v>11</v>
      </c>
      <c r="AW316" s="14" t="e">
        <f t="shared" si="82"/>
        <v>#REF!</v>
      </c>
      <c r="AX316" s="14" t="str">
        <f t="shared" si="83"/>
        <v>AtkExt</v>
      </c>
      <c r="AY316" s="14" t="e">
        <f t="shared" si="84"/>
        <v>#REF!</v>
      </c>
      <c r="AZ316" s="14" t="str">
        <f t="shared" si="85"/>
        <v>DefExt</v>
      </c>
      <c r="BA316" s="14" t="e">
        <f t="shared" si="86"/>
        <v>#REF!</v>
      </c>
      <c r="BB316" s="14" t="str">
        <f t="shared" si="87"/>
        <v>HPExt</v>
      </c>
      <c r="BC316" s="14" t="e">
        <f t="shared" si="88"/>
        <v>#REF!</v>
      </c>
      <c r="BD316" s="14" t="str">
        <f t="shared" si="89"/>
        <v/>
      </c>
      <c r="BE316" s="14" t="str">
        <f t="shared" si="90"/>
        <v/>
      </c>
    </row>
    <row r="317" spans="39:57" ht="16.5" x14ac:dyDescent="0.2">
      <c r="AM317" s="13">
        <v>312</v>
      </c>
      <c r="AN317" s="14">
        <f t="shared" si="91"/>
        <v>19</v>
      </c>
      <c r="AO317" s="29">
        <f t="shared" si="75"/>
        <v>0.93600000000000017</v>
      </c>
      <c r="AP317" s="14">
        <f t="shared" si="76"/>
        <v>1</v>
      </c>
      <c r="AQ317" s="14">
        <f t="shared" si="77"/>
        <v>2</v>
      </c>
      <c r="AR317" s="14">
        <f t="shared" si="78"/>
        <v>3</v>
      </c>
      <c r="AS317" s="14">
        <f t="shared" si="79"/>
        <v>1606021</v>
      </c>
      <c r="AT317" s="14" t="str">
        <f t="shared" si="80"/>
        <v>神器-4-碎片-5-12级</v>
      </c>
      <c r="AU317" s="13" t="s">
        <v>857</v>
      </c>
      <c r="AV317" s="13">
        <f t="shared" si="81"/>
        <v>12</v>
      </c>
      <c r="AW317" s="14" t="e">
        <f t="shared" si="82"/>
        <v>#REF!</v>
      </c>
      <c r="AX317" s="14" t="str">
        <f t="shared" si="83"/>
        <v>AtkExt</v>
      </c>
      <c r="AY317" s="14" t="e">
        <f t="shared" si="84"/>
        <v>#REF!</v>
      </c>
      <c r="AZ317" s="14" t="str">
        <f t="shared" si="85"/>
        <v>DefExt</v>
      </c>
      <c r="BA317" s="14" t="e">
        <f t="shared" si="86"/>
        <v>#REF!</v>
      </c>
      <c r="BB317" s="14" t="str">
        <f t="shared" si="87"/>
        <v>HPExt</v>
      </c>
      <c r="BC317" s="14" t="e">
        <f t="shared" si="88"/>
        <v>#REF!</v>
      </c>
      <c r="BD317" s="14" t="str">
        <f t="shared" si="89"/>
        <v/>
      </c>
      <c r="BE317" s="14" t="str">
        <f t="shared" si="90"/>
        <v/>
      </c>
    </row>
    <row r="318" spans="39:57" ht="16.5" x14ac:dyDescent="0.2">
      <c r="AM318" s="13">
        <v>313</v>
      </c>
      <c r="AN318" s="14">
        <f t="shared" si="91"/>
        <v>19</v>
      </c>
      <c r="AO318" s="29">
        <f t="shared" si="75"/>
        <v>1.036</v>
      </c>
      <c r="AP318" s="14">
        <f t="shared" si="76"/>
        <v>1</v>
      </c>
      <c r="AQ318" s="14">
        <f t="shared" si="77"/>
        <v>2</v>
      </c>
      <c r="AR318" s="14">
        <f t="shared" si="78"/>
        <v>3</v>
      </c>
      <c r="AS318" s="14">
        <f t="shared" si="79"/>
        <v>1606021</v>
      </c>
      <c r="AT318" s="14" t="str">
        <f t="shared" si="80"/>
        <v>神器-4-碎片-5-13级</v>
      </c>
      <c r="AU318" s="13" t="s">
        <v>857</v>
      </c>
      <c r="AV318" s="13">
        <f t="shared" si="81"/>
        <v>13</v>
      </c>
      <c r="AW318" s="14" t="e">
        <f t="shared" si="82"/>
        <v>#REF!</v>
      </c>
      <c r="AX318" s="14" t="str">
        <f t="shared" si="83"/>
        <v>AtkExt</v>
      </c>
      <c r="AY318" s="14" t="e">
        <f t="shared" si="84"/>
        <v>#REF!</v>
      </c>
      <c r="AZ318" s="14" t="str">
        <f t="shared" si="85"/>
        <v>DefExt</v>
      </c>
      <c r="BA318" s="14" t="e">
        <f t="shared" si="86"/>
        <v>#REF!</v>
      </c>
      <c r="BB318" s="14" t="str">
        <f t="shared" si="87"/>
        <v>HPExt</v>
      </c>
      <c r="BC318" s="14" t="e">
        <f t="shared" si="88"/>
        <v>#REF!</v>
      </c>
      <c r="BD318" s="14" t="str">
        <f t="shared" si="89"/>
        <v/>
      </c>
      <c r="BE318" s="14" t="str">
        <f t="shared" si="90"/>
        <v/>
      </c>
    </row>
    <row r="319" spans="39:57" ht="16.5" x14ac:dyDescent="0.2">
      <c r="AM319" s="13">
        <v>314</v>
      </c>
      <c r="AN319" s="14">
        <f t="shared" si="91"/>
        <v>19</v>
      </c>
      <c r="AO319" s="29">
        <f t="shared" si="75"/>
        <v>1.1400000000000001</v>
      </c>
      <c r="AP319" s="14">
        <f t="shared" si="76"/>
        <v>1</v>
      </c>
      <c r="AQ319" s="14">
        <f t="shared" si="77"/>
        <v>2</v>
      </c>
      <c r="AR319" s="14">
        <f t="shared" si="78"/>
        <v>3</v>
      </c>
      <c r="AS319" s="14">
        <f t="shared" si="79"/>
        <v>1606021</v>
      </c>
      <c r="AT319" s="14" t="str">
        <f t="shared" si="80"/>
        <v>神器-4-碎片-5-14级</v>
      </c>
      <c r="AU319" s="13" t="s">
        <v>857</v>
      </c>
      <c r="AV319" s="13">
        <f t="shared" si="81"/>
        <v>14</v>
      </c>
      <c r="AW319" s="14" t="e">
        <f t="shared" si="82"/>
        <v>#REF!</v>
      </c>
      <c r="AX319" s="14" t="str">
        <f t="shared" si="83"/>
        <v>AtkExt</v>
      </c>
      <c r="AY319" s="14" t="e">
        <f t="shared" si="84"/>
        <v>#REF!</v>
      </c>
      <c r="AZ319" s="14" t="str">
        <f t="shared" si="85"/>
        <v>DefExt</v>
      </c>
      <c r="BA319" s="14" t="e">
        <f t="shared" si="86"/>
        <v>#REF!</v>
      </c>
      <c r="BB319" s="14" t="str">
        <f t="shared" si="87"/>
        <v>HPExt</v>
      </c>
      <c r="BC319" s="14" t="e">
        <f t="shared" si="88"/>
        <v>#REF!</v>
      </c>
      <c r="BD319" s="14" t="str">
        <f t="shared" si="89"/>
        <v/>
      </c>
      <c r="BE319" s="14" t="str">
        <f t="shared" si="90"/>
        <v/>
      </c>
    </row>
    <row r="320" spans="39:57" ht="16.5" x14ac:dyDescent="0.2">
      <c r="AM320" s="13">
        <v>315</v>
      </c>
      <c r="AN320" s="14">
        <f t="shared" si="91"/>
        <v>19</v>
      </c>
      <c r="AO320" s="29">
        <f t="shared" si="75"/>
        <v>1.248</v>
      </c>
      <c r="AP320" s="14">
        <f t="shared" si="76"/>
        <v>1</v>
      </c>
      <c r="AQ320" s="14">
        <f t="shared" si="77"/>
        <v>2</v>
      </c>
      <c r="AR320" s="14">
        <f t="shared" si="78"/>
        <v>3</v>
      </c>
      <c r="AS320" s="14">
        <f t="shared" si="79"/>
        <v>1606021</v>
      </c>
      <c r="AT320" s="14" t="str">
        <f t="shared" si="80"/>
        <v>神器-4-碎片-5-15级</v>
      </c>
      <c r="AU320" s="13" t="s">
        <v>857</v>
      </c>
      <c r="AV320" s="13">
        <f t="shared" si="81"/>
        <v>15</v>
      </c>
      <c r="AW320" s="14" t="e">
        <f t="shared" si="82"/>
        <v>#REF!</v>
      </c>
      <c r="AX320" s="14" t="str">
        <f t="shared" si="83"/>
        <v>AtkExt</v>
      </c>
      <c r="AY320" s="14" t="e">
        <f t="shared" si="84"/>
        <v>#REF!</v>
      </c>
      <c r="AZ320" s="14" t="str">
        <f t="shared" si="85"/>
        <v>DefExt</v>
      </c>
      <c r="BA320" s="14" t="e">
        <f t="shared" si="86"/>
        <v>#REF!</v>
      </c>
      <c r="BB320" s="14" t="str">
        <f t="shared" si="87"/>
        <v>HPExt</v>
      </c>
      <c r="BC320" s="14" t="e">
        <f t="shared" si="88"/>
        <v>#REF!</v>
      </c>
      <c r="BD320" s="14" t="str">
        <f t="shared" si="89"/>
        <v/>
      </c>
      <c r="BE320" s="14" t="str">
        <f t="shared" si="90"/>
        <v/>
      </c>
    </row>
    <row r="321" spans="39:57" ht="16.5" x14ac:dyDescent="0.2">
      <c r="AM321" s="13">
        <v>316</v>
      </c>
      <c r="AN321" s="14">
        <f t="shared" si="91"/>
        <v>19</v>
      </c>
      <c r="AO321" s="29">
        <f t="shared" si="75"/>
        <v>1.36</v>
      </c>
      <c r="AP321" s="14">
        <f t="shared" si="76"/>
        <v>1</v>
      </c>
      <c r="AQ321" s="14">
        <f t="shared" si="77"/>
        <v>2</v>
      </c>
      <c r="AR321" s="14">
        <f t="shared" si="78"/>
        <v>3</v>
      </c>
      <c r="AS321" s="14">
        <f t="shared" si="79"/>
        <v>1606021</v>
      </c>
      <c r="AT321" s="14" t="str">
        <f t="shared" si="80"/>
        <v>神器-4-碎片-5-16级</v>
      </c>
      <c r="AU321" s="13" t="s">
        <v>857</v>
      </c>
      <c r="AV321" s="13">
        <f t="shared" si="81"/>
        <v>16</v>
      </c>
      <c r="AW321" s="14" t="e">
        <f t="shared" si="82"/>
        <v>#REF!</v>
      </c>
      <c r="AX321" s="14" t="str">
        <f t="shared" si="83"/>
        <v>AtkExt</v>
      </c>
      <c r="AY321" s="14" t="e">
        <f t="shared" si="84"/>
        <v>#REF!</v>
      </c>
      <c r="AZ321" s="14" t="str">
        <f t="shared" si="85"/>
        <v>DefExt</v>
      </c>
      <c r="BA321" s="14" t="e">
        <f t="shared" si="86"/>
        <v>#REF!</v>
      </c>
      <c r="BB321" s="14" t="str">
        <f t="shared" si="87"/>
        <v>HPExt</v>
      </c>
      <c r="BC321" s="14" t="e">
        <f t="shared" si="88"/>
        <v>#REF!</v>
      </c>
      <c r="BD321" s="14" t="str">
        <f t="shared" si="89"/>
        <v/>
      </c>
      <c r="BE321" s="14" t="str">
        <f t="shared" si="90"/>
        <v/>
      </c>
    </row>
    <row r="322" spans="39:57" ht="16.5" x14ac:dyDescent="0.2">
      <c r="AM322" s="13">
        <v>317</v>
      </c>
      <c r="AN322" s="14">
        <f t="shared" si="91"/>
        <v>19</v>
      </c>
      <c r="AO322" s="29">
        <f t="shared" si="75"/>
        <v>1.476</v>
      </c>
      <c r="AP322" s="14">
        <f t="shared" si="76"/>
        <v>1</v>
      </c>
      <c r="AQ322" s="14">
        <f t="shared" si="77"/>
        <v>2</v>
      </c>
      <c r="AR322" s="14">
        <f t="shared" si="78"/>
        <v>3</v>
      </c>
      <c r="AS322" s="14">
        <f t="shared" si="79"/>
        <v>1606021</v>
      </c>
      <c r="AT322" s="14" t="str">
        <f t="shared" si="80"/>
        <v>神器-4-碎片-5-17级</v>
      </c>
      <c r="AU322" s="13" t="s">
        <v>857</v>
      </c>
      <c r="AV322" s="13">
        <f t="shared" si="81"/>
        <v>17</v>
      </c>
      <c r="AW322" s="14" t="e">
        <f t="shared" si="82"/>
        <v>#REF!</v>
      </c>
      <c r="AX322" s="14" t="str">
        <f t="shared" si="83"/>
        <v>AtkExt</v>
      </c>
      <c r="AY322" s="14" t="e">
        <f t="shared" si="84"/>
        <v>#REF!</v>
      </c>
      <c r="AZ322" s="14" t="str">
        <f t="shared" si="85"/>
        <v>DefExt</v>
      </c>
      <c r="BA322" s="14" t="e">
        <f t="shared" si="86"/>
        <v>#REF!</v>
      </c>
      <c r="BB322" s="14" t="str">
        <f t="shared" si="87"/>
        <v>HPExt</v>
      </c>
      <c r="BC322" s="14" t="e">
        <f t="shared" si="88"/>
        <v>#REF!</v>
      </c>
      <c r="BD322" s="14" t="str">
        <f t="shared" si="89"/>
        <v/>
      </c>
      <c r="BE322" s="14" t="str">
        <f t="shared" si="90"/>
        <v/>
      </c>
    </row>
    <row r="323" spans="39:57" ht="16.5" x14ac:dyDescent="0.2">
      <c r="AM323" s="13">
        <v>318</v>
      </c>
      <c r="AN323" s="14">
        <f t="shared" si="91"/>
        <v>19</v>
      </c>
      <c r="AO323" s="29">
        <f t="shared" si="75"/>
        <v>1.5960000000000001</v>
      </c>
      <c r="AP323" s="14">
        <f t="shared" si="76"/>
        <v>1</v>
      </c>
      <c r="AQ323" s="14">
        <f t="shared" si="77"/>
        <v>2</v>
      </c>
      <c r="AR323" s="14">
        <f t="shared" si="78"/>
        <v>3</v>
      </c>
      <c r="AS323" s="14">
        <f t="shared" si="79"/>
        <v>1606021</v>
      </c>
      <c r="AT323" s="14" t="str">
        <f t="shared" si="80"/>
        <v>神器-4-碎片-5-18级</v>
      </c>
      <c r="AU323" s="13" t="s">
        <v>857</v>
      </c>
      <c r="AV323" s="13">
        <f t="shared" si="81"/>
        <v>18</v>
      </c>
      <c r="AW323" s="14" t="e">
        <f t="shared" si="82"/>
        <v>#REF!</v>
      </c>
      <c r="AX323" s="14" t="str">
        <f t="shared" si="83"/>
        <v>AtkExt</v>
      </c>
      <c r="AY323" s="14" t="e">
        <f t="shared" si="84"/>
        <v>#REF!</v>
      </c>
      <c r="AZ323" s="14" t="str">
        <f t="shared" si="85"/>
        <v>DefExt</v>
      </c>
      <c r="BA323" s="14" t="e">
        <f t="shared" si="86"/>
        <v>#REF!</v>
      </c>
      <c r="BB323" s="14" t="str">
        <f t="shared" si="87"/>
        <v>HPExt</v>
      </c>
      <c r="BC323" s="14" t="e">
        <f t="shared" si="88"/>
        <v>#REF!</v>
      </c>
      <c r="BD323" s="14" t="str">
        <f t="shared" si="89"/>
        <v/>
      </c>
      <c r="BE323" s="14" t="str">
        <f t="shared" si="90"/>
        <v/>
      </c>
    </row>
    <row r="324" spans="39:57" ht="16.5" x14ac:dyDescent="0.2">
      <c r="AM324" s="13">
        <v>319</v>
      </c>
      <c r="AN324" s="14">
        <f t="shared" si="91"/>
        <v>20</v>
      </c>
      <c r="AO324" s="29">
        <f t="shared" si="75"/>
        <v>0.1</v>
      </c>
      <c r="AP324" s="14">
        <f t="shared" si="76"/>
        <v>3</v>
      </c>
      <c r="AQ324" s="14">
        <f t="shared" si="77"/>
        <v>0</v>
      </c>
      <c r="AR324" s="14">
        <f t="shared" si="78"/>
        <v>0</v>
      </c>
      <c r="AS324" s="14">
        <f t="shared" si="79"/>
        <v>1606022</v>
      </c>
      <c r="AT324" s="14" t="str">
        <f t="shared" si="80"/>
        <v>神器-4-碎片-6-1级</v>
      </c>
      <c r="AU324" s="13" t="s">
        <v>857</v>
      </c>
      <c r="AV324" s="13">
        <f t="shared" si="81"/>
        <v>1</v>
      </c>
      <c r="AW324" s="14" t="e">
        <f t="shared" si="82"/>
        <v>#REF!</v>
      </c>
      <c r="AX324" s="14" t="str">
        <f t="shared" si="83"/>
        <v>HPExt</v>
      </c>
      <c r="AY324" s="14" t="e">
        <f t="shared" si="84"/>
        <v>#REF!</v>
      </c>
      <c r="AZ324" s="14" t="str">
        <f t="shared" si="85"/>
        <v/>
      </c>
      <c r="BA324" s="14" t="str">
        <f t="shared" si="86"/>
        <v/>
      </c>
      <c r="BB324" s="14" t="str">
        <f t="shared" si="87"/>
        <v/>
      </c>
      <c r="BC324" s="14" t="str">
        <f t="shared" si="88"/>
        <v/>
      </c>
      <c r="BD324" s="14" t="str">
        <f t="shared" si="89"/>
        <v>Speed</v>
      </c>
      <c r="BE324" s="14">
        <f t="shared" si="90"/>
        <v>2</v>
      </c>
    </row>
    <row r="325" spans="39:57" ht="16.5" x14ac:dyDescent="0.2">
      <c r="AM325" s="13">
        <v>320</v>
      </c>
      <c r="AN325" s="14">
        <f t="shared" si="91"/>
        <v>20</v>
      </c>
      <c r="AO325" s="29">
        <f t="shared" si="75"/>
        <v>0.15600000000000003</v>
      </c>
      <c r="AP325" s="14">
        <f t="shared" si="76"/>
        <v>3</v>
      </c>
      <c r="AQ325" s="14">
        <f t="shared" si="77"/>
        <v>0</v>
      </c>
      <c r="AR325" s="14">
        <f t="shared" si="78"/>
        <v>0</v>
      </c>
      <c r="AS325" s="14">
        <f t="shared" si="79"/>
        <v>1606022</v>
      </c>
      <c r="AT325" s="14" t="str">
        <f t="shared" si="80"/>
        <v>神器-4-碎片-6-2级</v>
      </c>
      <c r="AU325" s="13" t="s">
        <v>857</v>
      </c>
      <c r="AV325" s="13">
        <f t="shared" si="81"/>
        <v>2</v>
      </c>
      <c r="AW325" s="14" t="e">
        <f t="shared" si="82"/>
        <v>#REF!</v>
      </c>
      <c r="AX325" s="14" t="str">
        <f t="shared" si="83"/>
        <v>HPExt</v>
      </c>
      <c r="AY325" s="14" t="e">
        <f t="shared" si="84"/>
        <v>#REF!</v>
      </c>
      <c r="AZ325" s="14" t="str">
        <f t="shared" si="85"/>
        <v/>
      </c>
      <c r="BA325" s="14" t="str">
        <f t="shared" si="86"/>
        <v/>
      </c>
      <c r="BB325" s="14" t="str">
        <f t="shared" si="87"/>
        <v/>
      </c>
      <c r="BC325" s="14" t="str">
        <f t="shared" si="88"/>
        <v/>
      </c>
      <c r="BD325" s="14" t="str">
        <f t="shared" si="89"/>
        <v>Speed</v>
      </c>
      <c r="BE325" s="14">
        <f t="shared" si="90"/>
        <v>4</v>
      </c>
    </row>
    <row r="326" spans="39:57" ht="16.5" x14ac:dyDescent="0.2">
      <c r="AM326" s="13">
        <v>321</v>
      </c>
      <c r="AN326" s="14">
        <f t="shared" si="91"/>
        <v>20</v>
      </c>
      <c r="AO326" s="29">
        <f t="shared" ref="AO326:AO389" si="92">4.8%+AV326*5%+AV326*AV326*0.2%</f>
        <v>0.21600000000000003</v>
      </c>
      <c r="AP326" s="14">
        <f t="shared" ref="AP326:AP389" si="93">INDEX(AD$7:AD$48,$AN326)</f>
        <v>3</v>
      </c>
      <c r="AQ326" s="14">
        <f t="shared" ref="AQ326:AQ389" si="94">INDEX(AE$7:AE$48,$AN326)</f>
        <v>0</v>
      </c>
      <c r="AR326" s="14">
        <f t="shared" ref="AR326:AR389" si="95">INDEX(AF$7:AF$48,$AN326)</f>
        <v>0</v>
      </c>
      <c r="AS326" s="14">
        <f t="shared" ref="AS326:AS389" si="96">INDEX($W$7:$W$48,AN326)</f>
        <v>1606022</v>
      </c>
      <c r="AT326" s="14" t="str">
        <f t="shared" ref="AT326:AT389" si="97">"神器-"&amp;INDEX($S$7:$S$48,AN326)&amp;"-碎片-"&amp;INDEX($T$7:$T$48,AN326)&amp;"-"&amp;AV326&amp;"级"</f>
        <v>神器-4-碎片-6-3级</v>
      </c>
      <c r="AU326" s="13" t="s">
        <v>857</v>
      </c>
      <c r="AV326" s="13">
        <f t="shared" ref="AV326:AV389" si="98">AM326-INDEX($AI$6:$AI$48,AN326)</f>
        <v>3</v>
      </c>
      <c r="AW326" s="14" t="e">
        <f t="shared" ref="AW326:AW389" si="99">AY326*INDEX($AP$2:$AR$2,AP326)+IF(AQ326&gt;0,BA326*INDEX($AP$2:$AR$2,AQ326),0)+IF(AR326&gt;0,BC326*INDEX($AP$2:$AR$2,AR326),0)+IF(BD326="Speed",BE326*100,0)</f>
        <v>#REF!</v>
      </c>
      <c r="AX326" s="14" t="str">
        <f t="shared" ref="AX326:AX389" si="100">INDEX($AP$3:$AR$3,AP326)</f>
        <v>HPExt</v>
      </c>
      <c r="AY326" s="14" t="e">
        <f t="shared" ref="AY326:AY389" si="101">ROUND(INDEX($X$7:$Z$48,AN326,AP326)*AO326,0)</f>
        <v>#REF!</v>
      </c>
      <c r="AZ326" s="14" t="str">
        <f t="shared" ref="AZ326:AZ389" si="102">IF(AQ326&gt;0,INDEX($AP$3:$AR$3,AQ326),"")</f>
        <v/>
      </c>
      <c r="BA326" s="14" t="str">
        <f t="shared" ref="BA326:BA389" si="103">IF(AQ326&gt;0,ROUND(INDEX($X$7:$Z$48,AN326,AQ326)*AO326,0),"")</f>
        <v/>
      </c>
      <c r="BB326" s="14" t="str">
        <f t="shared" ref="BB326:BB389" si="104">IF(AR326&gt;0,INDEX($AP$3:$AR$3,AR326),"")</f>
        <v/>
      </c>
      <c r="BC326" s="14" t="str">
        <f t="shared" ref="BC326:BC389" si="105">IF(AR326&gt;0,ROUND(INDEX($X$7:$Z$48,AN326,AR326)*AO326,0),"")</f>
        <v/>
      </c>
      <c r="BD326" s="14" t="str">
        <f t="shared" ref="BD326:BD389" si="106">IF(INDEX($AG$7:$AG$48,AN326)&gt;0,"Speed","")</f>
        <v>Speed</v>
      </c>
      <c r="BE326" s="14">
        <f t="shared" ref="BE326:BE389" si="107">IF(INDEX($AG$7:$AG$48,AN326)&gt;0,INDEX($AG$7:$AG$48,AN326)*AV326,"")</f>
        <v>6</v>
      </c>
    </row>
    <row r="327" spans="39:57" ht="16.5" x14ac:dyDescent="0.2">
      <c r="AM327" s="13">
        <v>322</v>
      </c>
      <c r="AN327" s="14">
        <f t="shared" ref="AN327:AN390" si="108">MATCH(AM327-1,$AI$6:$AI$48,1)</f>
        <v>20</v>
      </c>
      <c r="AO327" s="29">
        <f t="shared" si="92"/>
        <v>0.28000000000000003</v>
      </c>
      <c r="AP327" s="14">
        <f t="shared" si="93"/>
        <v>3</v>
      </c>
      <c r="AQ327" s="14">
        <f t="shared" si="94"/>
        <v>0</v>
      </c>
      <c r="AR327" s="14">
        <f t="shared" si="95"/>
        <v>0</v>
      </c>
      <c r="AS327" s="14">
        <f t="shared" si="96"/>
        <v>1606022</v>
      </c>
      <c r="AT327" s="14" t="str">
        <f t="shared" si="97"/>
        <v>神器-4-碎片-6-4级</v>
      </c>
      <c r="AU327" s="13" t="s">
        <v>857</v>
      </c>
      <c r="AV327" s="13">
        <f t="shared" si="98"/>
        <v>4</v>
      </c>
      <c r="AW327" s="14" t="e">
        <f t="shared" si="99"/>
        <v>#REF!</v>
      </c>
      <c r="AX327" s="14" t="str">
        <f t="shared" si="100"/>
        <v>HPExt</v>
      </c>
      <c r="AY327" s="14" t="e">
        <f t="shared" si="101"/>
        <v>#REF!</v>
      </c>
      <c r="AZ327" s="14" t="str">
        <f t="shared" si="102"/>
        <v/>
      </c>
      <c r="BA327" s="14" t="str">
        <f t="shared" si="103"/>
        <v/>
      </c>
      <c r="BB327" s="14" t="str">
        <f t="shared" si="104"/>
        <v/>
      </c>
      <c r="BC327" s="14" t="str">
        <f t="shared" si="105"/>
        <v/>
      </c>
      <c r="BD327" s="14" t="str">
        <f t="shared" si="106"/>
        <v>Speed</v>
      </c>
      <c r="BE327" s="14">
        <f t="shared" si="107"/>
        <v>8</v>
      </c>
    </row>
    <row r="328" spans="39:57" ht="16.5" x14ac:dyDescent="0.2">
      <c r="AM328" s="13">
        <v>323</v>
      </c>
      <c r="AN328" s="14">
        <f t="shared" si="108"/>
        <v>20</v>
      </c>
      <c r="AO328" s="29">
        <f t="shared" si="92"/>
        <v>0.34799999999999998</v>
      </c>
      <c r="AP328" s="14">
        <f t="shared" si="93"/>
        <v>3</v>
      </c>
      <c r="AQ328" s="14">
        <f t="shared" si="94"/>
        <v>0</v>
      </c>
      <c r="AR328" s="14">
        <f t="shared" si="95"/>
        <v>0</v>
      </c>
      <c r="AS328" s="14">
        <f t="shared" si="96"/>
        <v>1606022</v>
      </c>
      <c r="AT328" s="14" t="str">
        <f t="shared" si="97"/>
        <v>神器-4-碎片-6-5级</v>
      </c>
      <c r="AU328" s="13" t="s">
        <v>857</v>
      </c>
      <c r="AV328" s="13">
        <f t="shared" si="98"/>
        <v>5</v>
      </c>
      <c r="AW328" s="14" t="e">
        <f t="shared" si="99"/>
        <v>#REF!</v>
      </c>
      <c r="AX328" s="14" t="str">
        <f t="shared" si="100"/>
        <v>HPExt</v>
      </c>
      <c r="AY328" s="14" t="e">
        <f t="shared" si="101"/>
        <v>#REF!</v>
      </c>
      <c r="AZ328" s="14" t="str">
        <f t="shared" si="102"/>
        <v/>
      </c>
      <c r="BA328" s="14" t="str">
        <f t="shared" si="103"/>
        <v/>
      </c>
      <c r="BB328" s="14" t="str">
        <f t="shared" si="104"/>
        <v/>
      </c>
      <c r="BC328" s="14" t="str">
        <f t="shared" si="105"/>
        <v/>
      </c>
      <c r="BD328" s="14" t="str">
        <f t="shared" si="106"/>
        <v>Speed</v>
      </c>
      <c r="BE328" s="14">
        <f t="shared" si="107"/>
        <v>10</v>
      </c>
    </row>
    <row r="329" spans="39:57" ht="16.5" x14ac:dyDescent="0.2">
      <c r="AM329" s="13">
        <v>324</v>
      </c>
      <c r="AN329" s="14">
        <f t="shared" si="108"/>
        <v>20</v>
      </c>
      <c r="AO329" s="29">
        <f t="shared" si="92"/>
        <v>0.42000000000000004</v>
      </c>
      <c r="AP329" s="14">
        <f t="shared" si="93"/>
        <v>3</v>
      </c>
      <c r="AQ329" s="14">
        <f t="shared" si="94"/>
        <v>0</v>
      </c>
      <c r="AR329" s="14">
        <f t="shared" si="95"/>
        <v>0</v>
      </c>
      <c r="AS329" s="14">
        <f t="shared" si="96"/>
        <v>1606022</v>
      </c>
      <c r="AT329" s="14" t="str">
        <f t="shared" si="97"/>
        <v>神器-4-碎片-6-6级</v>
      </c>
      <c r="AU329" s="13" t="s">
        <v>857</v>
      </c>
      <c r="AV329" s="13">
        <f t="shared" si="98"/>
        <v>6</v>
      </c>
      <c r="AW329" s="14" t="e">
        <f t="shared" si="99"/>
        <v>#REF!</v>
      </c>
      <c r="AX329" s="14" t="str">
        <f t="shared" si="100"/>
        <v>HPExt</v>
      </c>
      <c r="AY329" s="14" t="e">
        <f t="shared" si="101"/>
        <v>#REF!</v>
      </c>
      <c r="AZ329" s="14" t="str">
        <f t="shared" si="102"/>
        <v/>
      </c>
      <c r="BA329" s="14" t="str">
        <f t="shared" si="103"/>
        <v/>
      </c>
      <c r="BB329" s="14" t="str">
        <f t="shared" si="104"/>
        <v/>
      </c>
      <c r="BC329" s="14" t="str">
        <f t="shared" si="105"/>
        <v/>
      </c>
      <c r="BD329" s="14" t="str">
        <f t="shared" si="106"/>
        <v>Speed</v>
      </c>
      <c r="BE329" s="14">
        <f t="shared" si="107"/>
        <v>12</v>
      </c>
    </row>
    <row r="330" spans="39:57" ht="16.5" x14ac:dyDescent="0.2">
      <c r="AM330" s="13">
        <v>325</v>
      </c>
      <c r="AN330" s="14">
        <f t="shared" si="108"/>
        <v>20</v>
      </c>
      <c r="AO330" s="29">
        <f t="shared" si="92"/>
        <v>0.496</v>
      </c>
      <c r="AP330" s="14">
        <f t="shared" si="93"/>
        <v>3</v>
      </c>
      <c r="AQ330" s="14">
        <f t="shared" si="94"/>
        <v>0</v>
      </c>
      <c r="AR330" s="14">
        <f t="shared" si="95"/>
        <v>0</v>
      </c>
      <c r="AS330" s="14">
        <f t="shared" si="96"/>
        <v>1606022</v>
      </c>
      <c r="AT330" s="14" t="str">
        <f t="shared" si="97"/>
        <v>神器-4-碎片-6-7级</v>
      </c>
      <c r="AU330" s="13" t="s">
        <v>857</v>
      </c>
      <c r="AV330" s="13">
        <f t="shared" si="98"/>
        <v>7</v>
      </c>
      <c r="AW330" s="14" t="e">
        <f t="shared" si="99"/>
        <v>#REF!</v>
      </c>
      <c r="AX330" s="14" t="str">
        <f t="shared" si="100"/>
        <v>HPExt</v>
      </c>
      <c r="AY330" s="14" t="e">
        <f t="shared" si="101"/>
        <v>#REF!</v>
      </c>
      <c r="AZ330" s="14" t="str">
        <f t="shared" si="102"/>
        <v/>
      </c>
      <c r="BA330" s="14" t="str">
        <f t="shared" si="103"/>
        <v/>
      </c>
      <c r="BB330" s="14" t="str">
        <f t="shared" si="104"/>
        <v/>
      </c>
      <c r="BC330" s="14" t="str">
        <f t="shared" si="105"/>
        <v/>
      </c>
      <c r="BD330" s="14" t="str">
        <f t="shared" si="106"/>
        <v>Speed</v>
      </c>
      <c r="BE330" s="14">
        <f t="shared" si="107"/>
        <v>14</v>
      </c>
    </row>
    <row r="331" spans="39:57" ht="16.5" x14ac:dyDescent="0.2">
      <c r="AM331" s="13">
        <v>326</v>
      </c>
      <c r="AN331" s="14">
        <f t="shared" si="108"/>
        <v>20</v>
      </c>
      <c r="AO331" s="29">
        <f t="shared" si="92"/>
        <v>0.57600000000000007</v>
      </c>
      <c r="AP331" s="14">
        <f t="shared" si="93"/>
        <v>3</v>
      </c>
      <c r="AQ331" s="14">
        <f t="shared" si="94"/>
        <v>0</v>
      </c>
      <c r="AR331" s="14">
        <f t="shared" si="95"/>
        <v>0</v>
      </c>
      <c r="AS331" s="14">
        <f t="shared" si="96"/>
        <v>1606022</v>
      </c>
      <c r="AT331" s="14" t="str">
        <f t="shared" si="97"/>
        <v>神器-4-碎片-6-8级</v>
      </c>
      <c r="AU331" s="13" t="s">
        <v>857</v>
      </c>
      <c r="AV331" s="13">
        <f t="shared" si="98"/>
        <v>8</v>
      </c>
      <c r="AW331" s="14" t="e">
        <f t="shared" si="99"/>
        <v>#REF!</v>
      </c>
      <c r="AX331" s="14" t="str">
        <f t="shared" si="100"/>
        <v>HPExt</v>
      </c>
      <c r="AY331" s="14" t="e">
        <f t="shared" si="101"/>
        <v>#REF!</v>
      </c>
      <c r="AZ331" s="14" t="str">
        <f t="shared" si="102"/>
        <v/>
      </c>
      <c r="BA331" s="14" t="str">
        <f t="shared" si="103"/>
        <v/>
      </c>
      <c r="BB331" s="14" t="str">
        <f t="shared" si="104"/>
        <v/>
      </c>
      <c r="BC331" s="14" t="str">
        <f t="shared" si="105"/>
        <v/>
      </c>
      <c r="BD331" s="14" t="str">
        <f t="shared" si="106"/>
        <v>Speed</v>
      </c>
      <c r="BE331" s="14">
        <f t="shared" si="107"/>
        <v>16</v>
      </c>
    </row>
    <row r="332" spans="39:57" ht="16.5" x14ac:dyDescent="0.2">
      <c r="AM332" s="13">
        <v>327</v>
      </c>
      <c r="AN332" s="14">
        <f t="shared" si="108"/>
        <v>20</v>
      </c>
      <c r="AO332" s="29">
        <f t="shared" si="92"/>
        <v>0.66</v>
      </c>
      <c r="AP332" s="14">
        <f t="shared" si="93"/>
        <v>3</v>
      </c>
      <c r="AQ332" s="14">
        <f t="shared" si="94"/>
        <v>0</v>
      </c>
      <c r="AR332" s="14">
        <f t="shared" si="95"/>
        <v>0</v>
      </c>
      <c r="AS332" s="14">
        <f t="shared" si="96"/>
        <v>1606022</v>
      </c>
      <c r="AT332" s="14" t="str">
        <f t="shared" si="97"/>
        <v>神器-4-碎片-6-9级</v>
      </c>
      <c r="AU332" s="13" t="s">
        <v>857</v>
      </c>
      <c r="AV332" s="13">
        <f t="shared" si="98"/>
        <v>9</v>
      </c>
      <c r="AW332" s="14" t="e">
        <f t="shared" si="99"/>
        <v>#REF!</v>
      </c>
      <c r="AX332" s="14" t="str">
        <f t="shared" si="100"/>
        <v>HPExt</v>
      </c>
      <c r="AY332" s="14" t="e">
        <f t="shared" si="101"/>
        <v>#REF!</v>
      </c>
      <c r="AZ332" s="14" t="str">
        <f t="shared" si="102"/>
        <v/>
      </c>
      <c r="BA332" s="14" t="str">
        <f t="shared" si="103"/>
        <v/>
      </c>
      <c r="BB332" s="14" t="str">
        <f t="shared" si="104"/>
        <v/>
      </c>
      <c r="BC332" s="14" t="str">
        <f t="shared" si="105"/>
        <v/>
      </c>
      <c r="BD332" s="14" t="str">
        <f t="shared" si="106"/>
        <v>Speed</v>
      </c>
      <c r="BE332" s="14">
        <f t="shared" si="107"/>
        <v>18</v>
      </c>
    </row>
    <row r="333" spans="39:57" ht="16.5" x14ac:dyDescent="0.2">
      <c r="AM333" s="13">
        <v>328</v>
      </c>
      <c r="AN333" s="14">
        <f t="shared" si="108"/>
        <v>20</v>
      </c>
      <c r="AO333" s="29">
        <f t="shared" si="92"/>
        <v>0.748</v>
      </c>
      <c r="AP333" s="14">
        <f t="shared" si="93"/>
        <v>3</v>
      </c>
      <c r="AQ333" s="14">
        <f t="shared" si="94"/>
        <v>0</v>
      </c>
      <c r="AR333" s="14">
        <f t="shared" si="95"/>
        <v>0</v>
      </c>
      <c r="AS333" s="14">
        <f t="shared" si="96"/>
        <v>1606022</v>
      </c>
      <c r="AT333" s="14" t="str">
        <f t="shared" si="97"/>
        <v>神器-4-碎片-6-10级</v>
      </c>
      <c r="AU333" s="13" t="s">
        <v>857</v>
      </c>
      <c r="AV333" s="13">
        <f t="shared" si="98"/>
        <v>10</v>
      </c>
      <c r="AW333" s="14" t="e">
        <f t="shared" si="99"/>
        <v>#REF!</v>
      </c>
      <c r="AX333" s="14" t="str">
        <f t="shared" si="100"/>
        <v>HPExt</v>
      </c>
      <c r="AY333" s="14" t="e">
        <f t="shared" si="101"/>
        <v>#REF!</v>
      </c>
      <c r="AZ333" s="14" t="str">
        <f t="shared" si="102"/>
        <v/>
      </c>
      <c r="BA333" s="14" t="str">
        <f t="shared" si="103"/>
        <v/>
      </c>
      <c r="BB333" s="14" t="str">
        <f t="shared" si="104"/>
        <v/>
      </c>
      <c r="BC333" s="14" t="str">
        <f t="shared" si="105"/>
        <v/>
      </c>
      <c r="BD333" s="14" t="str">
        <f t="shared" si="106"/>
        <v>Speed</v>
      </c>
      <c r="BE333" s="14">
        <f t="shared" si="107"/>
        <v>20</v>
      </c>
    </row>
    <row r="334" spans="39:57" ht="16.5" x14ac:dyDescent="0.2">
      <c r="AM334" s="13">
        <v>329</v>
      </c>
      <c r="AN334" s="14">
        <f t="shared" si="108"/>
        <v>20</v>
      </c>
      <c r="AO334" s="29">
        <f t="shared" si="92"/>
        <v>0.84000000000000008</v>
      </c>
      <c r="AP334" s="14">
        <f t="shared" si="93"/>
        <v>3</v>
      </c>
      <c r="AQ334" s="14">
        <f t="shared" si="94"/>
        <v>0</v>
      </c>
      <c r="AR334" s="14">
        <f t="shared" si="95"/>
        <v>0</v>
      </c>
      <c r="AS334" s="14">
        <f t="shared" si="96"/>
        <v>1606022</v>
      </c>
      <c r="AT334" s="14" t="str">
        <f t="shared" si="97"/>
        <v>神器-4-碎片-6-11级</v>
      </c>
      <c r="AU334" s="13" t="s">
        <v>857</v>
      </c>
      <c r="AV334" s="13">
        <f t="shared" si="98"/>
        <v>11</v>
      </c>
      <c r="AW334" s="14" t="e">
        <f t="shared" si="99"/>
        <v>#REF!</v>
      </c>
      <c r="AX334" s="14" t="str">
        <f t="shared" si="100"/>
        <v>HPExt</v>
      </c>
      <c r="AY334" s="14" t="e">
        <f t="shared" si="101"/>
        <v>#REF!</v>
      </c>
      <c r="AZ334" s="14" t="str">
        <f t="shared" si="102"/>
        <v/>
      </c>
      <c r="BA334" s="14" t="str">
        <f t="shared" si="103"/>
        <v/>
      </c>
      <c r="BB334" s="14" t="str">
        <f t="shared" si="104"/>
        <v/>
      </c>
      <c r="BC334" s="14" t="str">
        <f t="shared" si="105"/>
        <v/>
      </c>
      <c r="BD334" s="14" t="str">
        <f t="shared" si="106"/>
        <v>Speed</v>
      </c>
      <c r="BE334" s="14">
        <f t="shared" si="107"/>
        <v>22</v>
      </c>
    </row>
    <row r="335" spans="39:57" ht="16.5" x14ac:dyDescent="0.2">
      <c r="AM335" s="13">
        <v>330</v>
      </c>
      <c r="AN335" s="14">
        <f t="shared" si="108"/>
        <v>20</v>
      </c>
      <c r="AO335" s="29">
        <f t="shared" si="92"/>
        <v>0.93600000000000017</v>
      </c>
      <c r="AP335" s="14">
        <f t="shared" si="93"/>
        <v>3</v>
      </c>
      <c r="AQ335" s="14">
        <f t="shared" si="94"/>
        <v>0</v>
      </c>
      <c r="AR335" s="14">
        <f t="shared" si="95"/>
        <v>0</v>
      </c>
      <c r="AS335" s="14">
        <f t="shared" si="96"/>
        <v>1606022</v>
      </c>
      <c r="AT335" s="14" t="str">
        <f t="shared" si="97"/>
        <v>神器-4-碎片-6-12级</v>
      </c>
      <c r="AU335" s="13" t="s">
        <v>857</v>
      </c>
      <c r="AV335" s="13">
        <f t="shared" si="98"/>
        <v>12</v>
      </c>
      <c r="AW335" s="14" t="e">
        <f t="shared" si="99"/>
        <v>#REF!</v>
      </c>
      <c r="AX335" s="14" t="str">
        <f t="shared" si="100"/>
        <v>HPExt</v>
      </c>
      <c r="AY335" s="14" t="e">
        <f t="shared" si="101"/>
        <v>#REF!</v>
      </c>
      <c r="AZ335" s="14" t="str">
        <f t="shared" si="102"/>
        <v/>
      </c>
      <c r="BA335" s="14" t="str">
        <f t="shared" si="103"/>
        <v/>
      </c>
      <c r="BB335" s="14" t="str">
        <f t="shared" si="104"/>
        <v/>
      </c>
      <c r="BC335" s="14" t="str">
        <f t="shared" si="105"/>
        <v/>
      </c>
      <c r="BD335" s="14" t="str">
        <f t="shared" si="106"/>
        <v>Speed</v>
      </c>
      <c r="BE335" s="14">
        <f t="shared" si="107"/>
        <v>24</v>
      </c>
    </row>
    <row r="336" spans="39:57" ht="16.5" x14ac:dyDescent="0.2">
      <c r="AM336" s="13">
        <v>331</v>
      </c>
      <c r="AN336" s="14">
        <f t="shared" si="108"/>
        <v>20</v>
      </c>
      <c r="AO336" s="29">
        <f t="shared" si="92"/>
        <v>1.036</v>
      </c>
      <c r="AP336" s="14">
        <f t="shared" si="93"/>
        <v>3</v>
      </c>
      <c r="AQ336" s="14">
        <f t="shared" si="94"/>
        <v>0</v>
      </c>
      <c r="AR336" s="14">
        <f t="shared" si="95"/>
        <v>0</v>
      </c>
      <c r="AS336" s="14">
        <f t="shared" si="96"/>
        <v>1606022</v>
      </c>
      <c r="AT336" s="14" t="str">
        <f t="shared" si="97"/>
        <v>神器-4-碎片-6-13级</v>
      </c>
      <c r="AU336" s="13" t="s">
        <v>857</v>
      </c>
      <c r="AV336" s="13">
        <f t="shared" si="98"/>
        <v>13</v>
      </c>
      <c r="AW336" s="14" t="e">
        <f t="shared" si="99"/>
        <v>#REF!</v>
      </c>
      <c r="AX336" s="14" t="str">
        <f t="shared" si="100"/>
        <v>HPExt</v>
      </c>
      <c r="AY336" s="14" t="e">
        <f t="shared" si="101"/>
        <v>#REF!</v>
      </c>
      <c r="AZ336" s="14" t="str">
        <f t="shared" si="102"/>
        <v/>
      </c>
      <c r="BA336" s="14" t="str">
        <f t="shared" si="103"/>
        <v/>
      </c>
      <c r="BB336" s="14" t="str">
        <f t="shared" si="104"/>
        <v/>
      </c>
      <c r="BC336" s="14" t="str">
        <f t="shared" si="105"/>
        <v/>
      </c>
      <c r="BD336" s="14" t="str">
        <f t="shared" si="106"/>
        <v>Speed</v>
      </c>
      <c r="BE336" s="14">
        <f t="shared" si="107"/>
        <v>26</v>
      </c>
    </row>
    <row r="337" spans="39:57" ht="16.5" x14ac:dyDescent="0.2">
      <c r="AM337" s="13">
        <v>332</v>
      </c>
      <c r="AN337" s="14">
        <f t="shared" si="108"/>
        <v>20</v>
      </c>
      <c r="AO337" s="29">
        <f t="shared" si="92"/>
        <v>1.1400000000000001</v>
      </c>
      <c r="AP337" s="14">
        <f t="shared" si="93"/>
        <v>3</v>
      </c>
      <c r="AQ337" s="14">
        <f t="shared" si="94"/>
        <v>0</v>
      </c>
      <c r="AR337" s="14">
        <f t="shared" si="95"/>
        <v>0</v>
      </c>
      <c r="AS337" s="14">
        <f t="shared" si="96"/>
        <v>1606022</v>
      </c>
      <c r="AT337" s="14" t="str">
        <f t="shared" si="97"/>
        <v>神器-4-碎片-6-14级</v>
      </c>
      <c r="AU337" s="13" t="s">
        <v>857</v>
      </c>
      <c r="AV337" s="13">
        <f t="shared" si="98"/>
        <v>14</v>
      </c>
      <c r="AW337" s="14" t="e">
        <f t="shared" si="99"/>
        <v>#REF!</v>
      </c>
      <c r="AX337" s="14" t="str">
        <f t="shared" si="100"/>
        <v>HPExt</v>
      </c>
      <c r="AY337" s="14" t="e">
        <f t="shared" si="101"/>
        <v>#REF!</v>
      </c>
      <c r="AZ337" s="14" t="str">
        <f t="shared" si="102"/>
        <v/>
      </c>
      <c r="BA337" s="14" t="str">
        <f t="shared" si="103"/>
        <v/>
      </c>
      <c r="BB337" s="14" t="str">
        <f t="shared" si="104"/>
        <v/>
      </c>
      <c r="BC337" s="14" t="str">
        <f t="shared" si="105"/>
        <v/>
      </c>
      <c r="BD337" s="14" t="str">
        <f t="shared" si="106"/>
        <v>Speed</v>
      </c>
      <c r="BE337" s="14">
        <f t="shared" si="107"/>
        <v>28</v>
      </c>
    </row>
    <row r="338" spans="39:57" ht="16.5" x14ac:dyDescent="0.2">
      <c r="AM338" s="13">
        <v>333</v>
      </c>
      <c r="AN338" s="14">
        <f t="shared" si="108"/>
        <v>20</v>
      </c>
      <c r="AO338" s="29">
        <f t="shared" si="92"/>
        <v>1.248</v>
      </c>
      <c r="AP338" s="14">
        <f t="shared" si="93"/>
        <v>3</v>
      </c>
      <c r="AQ338" s="14">
        <f t="shared" si="94"/>
        <v>0</v>
      </c>
      <c r="AR338" s="14">
        <f t="shared" si="95"/>
        <v>0</v>
      </c>
      <c r="AS338" s="14">
        <f t="shared" si="96"/>
        <v>1606022</v>
      </c>
      <c r="AT338" s="14" t="str">
        <f t="shared" si="97"/>
        <v>神器-4-碎片-6-15级</v>
      </c>
      <c r="AU338" s="13" t="s">
        <v>857</v>
      </c>
      <c r="AV338" s="13">
        <f t="shared" si="98"/>
        <v>15</v>
      </c>
      <c r="AW338" s="14" t="e">
        <f t="shared" si="99"/>
        <v>#REF!</v>
      </c>
      <c r="AX338" s="14" t="str">
        <f t="shared" si="100"/>
        <v>HPExt</v>
      </c>
      <c r="AY338" s="14" t="e">
        <f t="shared" si="101"/>
        <v>#REF!</v>
      </c>
      <c r="AZ338" s="14" t="str">
        <f t="shared" si="102"/>
        <v/>
      </c>
      <c r="BA338" s="14" t="str">
        <f t="shared" si="103"/>
        <v/>
      </c>
      <c r="BB338" s="14" t="str">
        <f t="shared" si="104"/>
        <v/>
      </c>
      <c r="BC338" s="14" t="str">
        <f t="shared" si="105"/>
        <v/>
      </c>
      <c r="BD338" s="14" t="str">
        <f t="shared" si="106"/>
        <v>Speed</v>
      </c>
      <c r="BE338" s="14">
        <f t="shared" si="107"/>
        <v>30</v>
      </c>
    </row>
    <row r="339" spans="39:57" ht="16.5" x14ac:dyDescent="0.2">
      <c r="AM339" s="13">
        <v>334</v>
      </c>
      <c r="AN339" s="14">
        <f t="shared" si="108"/>
        <v>20</v>
      </c>
      <c r="AO339" s="29">
        <f t="shared" si="92"/>
        <v>1.36</v>
      </c>
      <c r="AP339" s="14">
        <f t="shared" si="93"/>
        <v>3</v>
      </c>
      <c r="AQ339" s="14">
        <f t="shared" si="94"/>
        <v>0</v>
      </c>
      <c r="AR339" s="14">
        <f t="shared" si="95"/>
        <v>0</v>
      </c>
      <c r="AS339" s="14">
        <f t="shared" si="96"/>
        <v>1606022</v>
      </c>
      <c r="AT339" s="14" t="str">
        <f t="shared" si="97"/>
        <v>神器-4-碎片-6-16级</v>
      </c>
      <c r="AU339" s="13" t="s">
        <v>857</v>
      </c>
      <c r="AV339" s="13">
        <f t="shared" si="98"/>
        <v>16</v>
      </c>
      <c r="AW339" s="14" t="e">
        <f t="shared" si="99"/>
        <v>#REF!</v>
      </c>
      <c r="AX339" s="14" t="str">
        <f t="shared" si="100"/>
        <v>HPExt</v>
      </c>
      <c r="AY339" s="14" t="e">
        <f t="shared" si="101"/>
        <v>#REF!</v>
      </c>
      <c r="AZ339" s="14" t="str">
        <f t="shared" si="102"/>
        <v/>
      </c>
      <c r="BA339" s="14" t="str">
        <f t="shared" si="103"/>
        <v/>
      </c>
      <c r="BB339" s="14" t="str">
        <f t="shared" si="104"/>
        <v/>
      </c>
      <c r="BC339" s="14" t="str">
        <f t="shared" si="105"/>
        <v/>
      </c>
      <c r="BD339" s="14" t="str">
        <f t="shared" si="106"/>
        <v>Speed</v>
      </c>
      <c r="BE339" s="14">
        <f t="shared" si="107"/>
        <v>32</v>
      </c>
    </row>
    <row r="340" spans="39:57" ht="16.5" x14ac:dyDescent="0.2">
      <c r="AM340" s="13">
        <v>335</v>
      </c>
      <c r="AN340" s="14">
        <f t="shared" si="108"/>
        <v>20</v>
      </c>
      <c r="AO340" s="29">
        <f t="shared" si="92"/>
        <v>1.476</v>
      </c>
      <c r="AP340" s="14">
        <f t="shared" si="93"/>
        <v>3</v>
      </c>
      <c r="AQ340" s="14">
        <f t="shared" si="94"/>
        <v>0</v>
      </c>
      <c r="AR340" s="14">
        <f t="shared" si="95"/>
        <v>0</v>
      </c>
      <c r="AS340" s="14">
        <f t="shared" si="96"/>
        <v>1606022</v>
      </c>
      <c r="AT340" s="14" t="str">
        <f t="shared" si="97"/>
        <v>神器-4-碎片-6-17级</v>
      </c>
      <c r="AU340" s="13" t="s">
        <v>857</v>
      </c>
      <c r="AV340" s="13">
        <f t="shared" si="98"/>
        <v>17</v>
      </c>
      <c r="AW340" s="14" t="e">
        <f t="shared" si="99"/>
        <v>#REF!</v>
      </c>
      <c r="AX340" s="14" t="str">
        <f t="shared" si="100"/>
        <v>HPExt</v>
      </c>
      <c r="AY340" s="14" t="e">
        <f t="shared" si="101"/>
        <v>#REF!</v>
      </c>
      <c r="AZ340" s="14" t="str">
        <f t="shared" si="102"/>
        <v/>
      </c>
      <c r="BA340" s="14" t="str">
        <f t="shared" si="103"/>
        <v/>
      </c>
      <c r="BB340" s="14" t="str">
        <f t="shared" si="104"/>
        <v/>
      </c>
      <c r="BC340" s="14" t="str">
        <f t="shared" si="105"/>
        <v/>
      </c>
      <c r="BD340" s="14" t="str">
        <f t="shared" si="106"/>
        <v>Speed</v>
      </c>
      <c r="BE340" s="14">
        <f t="shared" si="107"/>
        <v>34</v>
      </c>
    </row>
    <row r="341" spans="39:57" ht="16.5" x14ac:dyDescent="0.2">
      <c r="AM341" s="13">
        <v>336</v>
      </c>
      <c r="AN341" s="14">
        <f t="shared" si="108"/>
        <v>20</v>
      </c>
      <c r="AO341" s="29">
        <f t="shared" si="92"/>
        <v>1.5960000000000001</v>
      </c>
      <c r="AP341" s="14">
        <f t="shared" si="93"/>
        <v>3</v>
      </c>
      <c r="AQ341" s="14">
        <f t="shared" si="94"/>
        <v>0</v>
      </c>
      <c r="AR341" s="14">
        <f t="shared" si="95"/>
        <v>0</v>
      </c>
      <c r="AS341" s="14">
        <f t="shared" si="96"/>
        <v>1606022</v>
      </c>
      <c r="AT341" s="14" t="str">
        <f t="shared" si="97"/>
        <v>神器-4-碎片-6-18级</v>
      </c>
      <c r="AU341" s="13" t="s">
        <v>857</v>
      </c>
      <c r="AV341" s="13">
        <f t="shared" si="98"/>
        <v>18</v>
      </c>
      <c r="AW341" s="14" t="e">
        <f t="shared" si="99"/>
        <v>#REF!</v>
      </c>
      <c r="AX341" s="14" t="str">
        <f t="shared" si="100"/>
        <v>HPExt</v>
      </c>
      <c r="AY341" s="14" t="e">
        <f t="shared" si="101"/>
        <v>#REF!</v>
      </c>
      <c r="AZ341" s="14" t="str">
        <f t="shared" si="102"/>
        <v/>
      </c>
      <c r="BA341" s="14" t="str">
        <f t="shared" si="103"/>
        <v/>
      </c>
      <c r="BB341" s="14" t="str">
        <f t="shared" si="104"/>
        <v/>
      </c>
      <c r="BC341" s="14" t="str">
        <f t="shared" si="105"/>
        <v/>
      </c>
      <c r="BD341" s="14" t="str">
        <f t="shared" si="106"/>
        <v>Speed</v>
      </c>
      <c r="BE341" s="14">
        <f t="shared" si="107"/>
        <v>36</v>
      </c>
    </row>
    <row r="342" spans="39:57" ht="16.5" x14ac:dyDescent="0.2">
      <c r="AM342" s="13">
        <v>337</v>
      </c>
      <c r="AN342" s="14">
        <f t="shared" si="108"/>
        <v>21</v>
      </c>
      <c r="AO342" s="29">
        <f t="shared" si="92"/>
        <v>0.1</v>
      </c>
      <c r="AP342" s="14">
        <f t="shared" si="93"/>
        <v>2</v>
      </c>
      <c r="AQ342" s="14">
        <f t="shared" si="94"/>
        <v>3</v>
      </c>
      <c r="AR342" s="14">
        <f t="shared" si="95"/>
        <v>0</v>
      </c>
      <c r="AS342" s="14">
        <f t="shared" si="96"/>
        <v>1606023</v>
      </c>
      <c r="AT342" s="14" t="str">
        <f t="shared" si="97"/>
        <v>神器-5-碎片-1-1级</v>
      </c>
      <c r="AU342" s="13" t="s">
        <v>857</v>
      </c>
      <c r="AV342" s="13">
        <f t="shared" si="98"/>
        <v>1</v>
      </c>
      <c r="AW342" s="14" t="e">
        <f t="shared" si="99"/>
        <v>#REF!</v>
      </c>
      <c r="AX342" s="14" t="str">
        <f t="shared" si="100"/>
        <v>DefExt</v>
      </c>
      <c r="AY342" s="14" t="e">
        <f t="shared" si="101"/>
        <v>#REF!</v>
      </c>
      <c r="AZ342" s="14" t="str">
        <f t="shared" si="102"/>
        <v>HPExt</v>
      </c>
      <c r="BA342" s="14" t="e">
        <f t="shared" si="103"/>
        <v>#REF!</v>
      </c>
      <c r="BB342" s="14" t="str">
        <f t="shared" si="104"/>
        <v/>
      </c>
      <c r="BC342" s="14" t="str">
        <f t="shared" si="105"/>
        <v/>
      </c>
      <c r="BD342" s="14" t="str">
        <f t="shared" si="106"/>
        <v/>
      </c>
      <c r="BE342" s="14" t="str">
        <f t="shared" si="107"/>
        <v/>
      </c>
    </row>
    <row r="343" spans="39:57" ht="16.5" x14ac:dyDescent="0.2">
      <c r="AM343" s="13">
        <v>338</v>
      </c>
      <c r="AN343" s="14">
        <f t="shared" si="108"/>
        <v>21</v>
      </c>
      <c r="AO343" s="29">
        <f t="shared" si="92"/>
        <v>0.15600000000000003</v>
      </c>
      <c r="AP343" s="14">
        <f t="shared" si="93"/>
        <v>2</v>
      </c>
      <c r="AQ343" s="14">
        <f t="shared" si="94"/>
        <v>3</v>
      </c>
      <c r="AR343" s="14">
        <f t="shared" si="95"/>
        <v>0</v>
      </c>
      <c r="AS343" s="14">
        <f t="shared" si="96"/>
        <v>1606023</v>
      </c>
      <c r="AT343" s="14" t="str">
        <f t="shared" si="97"/>
        <v>神器-5-碎片-1-2级</v>
      </c>
      <c r="AU343" s="13" t="s">
        <v>857</v>
      </c>
      <c r="AV343" s="13">
        <f t="shared" si="98"/>
        <v>2</v>
      </c>
      <c r="AW343" s="14" t="e">
        <f t="shared" si="99"/>
        <v>#REF!</v>
      </c>
      <c r="AX343" s="14" t="str">
        <f t="shared" si="100"/>
        <v>DefExt</v>
      </c>
      <c r="AY343" s="14" t="e">
        <f t="shared" si="101"/>
        <v>#REF!</v>
      </c>
      <c r="AZ343" s="14" t="str">
        <f t="shared" si="102"/>
        <v>HPExt</v>
      </c>
      <c r="BA343" s="14" t="e">
        <f t="shared" si="103"/>
        <v>#REF!</v>
      </c>
      <c r="BB343" s="14" t="str">
        <f t="shared" si="104"/>
        <v/>
      </c>
      <c r="BC343" s="14" t="str">
        <f t="shared" si="105"/>
        <v/>
      </c>
      <c r="BD343" s="14" t="str">
        <f t="shared" si="106"/>
        <v/>
      </c>
      <c r="BE343" s="14" t="str">
        <f t="shared" si="107"/>
        <v/>
      </c>
    </row>
    <row r="344" spans="39:57" ht="16.5" x14ac:dyDescent="0.2">
      <c r="AM344" s="13">
        <v>339</v>
      </c>
      <c r="AN344" s="14">
        <f t="shared" si="108"/>
        <v>21</v>
      </c>
      <c r="AO344" s="29">
        <f t="shared" si="92"/>
        <v>0.21600000000000003</v>
      </c>
      <c r="AP344" s="14">
        <f t="shared" si="93"/>
        <v>2</v>
      </c>
      <c r="AQ344" s="14">
        <f t="shared" si="94"/>
        <v>3</v>
      </c>
      <c r="AR344" s="14">
        <f t="shared" si="95"/>
        <v>0</v>
      </c>
      <c r="AS344" s="14">
        <f t="shared" si="96"/>
        <v>1606023</v>
      </c>
      <c r="AT344" s="14" t="str">
        <f t="shared" si="97"/>
        <v>神器-5-碎片-1-3级</v>
      </c>
      <c r="AU344" s="13" t="s">
        <v>857</v>
      </c>
      <c r="AV344" s="13">
        <f t="shared" si="98"/>
        <v>3</v>
      </c>
      <c r="AW344" s="14" t="e">
        <f t="shared" si="99"/>
        <v>#REF!</v>
      </c>
      <c r="AX344" s="14" t="str">
        <f t="shared" si="100"/>
        <v>DefExt</v>
      </c>
      <c r="AY344" s="14" t="e">
        <f t="shared" si="101"/>
        <v>#REF!</v>
      </c>
      <c r="AZ344" s="14" t="str">
        <f t="shared" si="102"/>
        <v>HPExt</v>
      </c>
      <c r="BA344" s="14" t="e">
        <f t="shared" si="103"/>
        <v>#REF!</v>
      </c>
      <c r="BB344" s="14" t="str">
        <f t="shared" si="104"/>
        <v/>
      </c>
      <c r="BC344" s="14" t="str">
        <f t="shared" si="105"/>
        <v/>
      </c>
      <c r="BD344" s="14" t="str">
        <f t="shared" si="106"/>
        <v/>
      </c>
      <c r="BE344" s="14" t="str">
        <f t="shared" si="107"/>
        <v/>
      </c>
    </row>
    <row r="345" spans="39:57" ht="16.5" x14ac:dyDescent="0.2">
      <c r="AM345" s="13">
        <v>340</v>
      </c>
      <c r="AN345" s="14">
        <f t="shared" si="108"/>
        <v>21</v>
      </c>
      <c r="AO345" s="29">
        <f t="shared" si="92"/>
        <v>0.28000000000000003</v>
      </c>
      <c r="AP345" s="14">
        <f t="shared" si="93"/>
        <v>2</v>
      </c>
      <c r="AQ345" s="14">
        <f t="shared" si="94"/>
        <v>3</v>
      </c>
      <c r="AR345" s="14">
        <f t="shared" si="95"/>
        <v>0</v>
      </c>
      <c r="AS345" s="14">
        <f t="shared" si="96"/>
        <v>1606023</v>
      </c>
      <c r="AT345" s="14" t="str">
        <f t="shared" si="97"/>
        <v>神器-5-碎片-1-4级</v>
      </c>
      <c r="AU345" s="13" t="s">
        <v>857</v>
      </c>
      <c r="AV345" s="13">
        <f t="shared" si="98"/>
        <v>4</v>
      </c>
      <c r="AW345" s="14" t="e">
        <f t="shared" si="99"/>
        <v>#REF!</v>
      </c>
      <c r="AX345" s="14" t="str">
        <f t="shared" si="100"/>
        <v>DefExt</v>
      </c>
      <c r="AY345" s="14" t="e">
        <f t="shared" si="101"/>
        <v>#REF!</v>
      </c>
      <c r="AZ345" s="14" t="str">
        <f t="shared" si="102"/>
        <v>HPExt</v>
      </c>
      <c r="BA345" s="14" t="e">
        <f t="shared" si="103"/>
        <v>#REF!</v>
      </c>
      <c r="BB345" s="14" t="str">
        <f t="shared" si="104"/>
        <v/>
      </c>
      <c r="BC345" s="14" t="str">
        <f t="shared" si="105"/>
        <v/>
      </c>
      <c r="BD345" s="14" t="str">
        <f t="shared" si="106"/>
        <v/>
      </c>
      <c r="BE345" s="14" t="str">
        <f t="shared" si="107"/>
        <v/>
      </c>
    </row>
    <row r="346" spans="39:57" ht="16.5" x14ac:dyDescent="0.2">
      <c r="AM346" s="13">
        <v>341</v>
      </c>
      <c r="AN346" s="14">
        <f t="shared" si="108"/>
        <v>21</v>
      </c>
      <c r="AO346" s="29">
        <f t="shared" si="92"/>
        <v>0.34799999999999998</v>
      </c>
      <c r="AP346" s="14">
        <f t="shared" si="93"/>
        <v>2</v>
      </c>
      <c r="AQ346" s="14">
        <f t="shared" si="94"/>
        <v>3</v>
      </c>
      <c r="AR346" s="14">
        <f t="shared" si="95"/>
        <v>0</v>
      </c>
      <c r="AS346" s="14">
        <f t="shared" si="96"/>
        <v>1606023</v>
      </c>
      <c r="AT346" s="14" t="str">
        <f t="shared" si="97"/>
        <v>神器-5-碎片-1-5级</v>
      </c>
      <c r="AU346" s="13" t="s">
        <v>857</v>
      </c>
      <c r="AV346" s="13">
        <f t="shared" si="98"/>
        <v>5</v>
      </c>
      <c r="AW346" s="14" t="e">
        <f t="shared" si="99"/>
        <v>#REF!</v>
      </c>
      <c r="AX346" s="14" t="str">
        <f t="shared" si="100"/>
        <v>DefExt</v>
      </c>
      <c r="AY346" s="14" t="e">
        <f t="shared" si="101"/>
        <v>#REF!</v>
      </c>
      <c r="AZ346" s="14" t="str">
        <f t="shared" si="102"/>
        <v>HPExt</v>
      </c>
      <c r="BA346" s="14" t="e">
        <f t="shared" si="103"/>
        <v>#REF!</v>
      </c>
      <c r="BB346" s="14" t="str">
        <f t="shared" si="104"/>
        <v/>
      </c>
      <c r="BC346" s="14" t="str">
        <f t="shared" si="105"/>
        <v/>
      </c>
      <c r="BD346" s="14" t="str">
        <f t="shared" si="106"/>
        <v/>
      </c>
      <c r="BE346" s="14" t="str">
        <f t="shared" si="107"/>
        <v/>
      </c>
    </row>
    <row r="347" spans="39:57" ht="16.5" x14ac:dyDescent="0.2">
      <c r="AM347" s="13">
        <v>342</v>
      </c>
      <c r="AN347" s="14">
        <f t="shared" si="108"/>
        <v>21</v>
      </c>
      <c r="AO347" s="29">
        <f t="shared" si="92"/>
        <v>0.42000000000000004</v>
      </c>
      <c r="AP347" s="14">
        <f t="shared" si="93"/>
        <v>2</v>
      </c>
      <c r="AQ347" s="14">
        <f t="shared" si="94"/>
        <v>3</v>
      </c>
      <c r="AR347" s="14">
        <f t="shared" si="95"/>
        <v>0</v>
      </c>
      <c r="AS347" s="14">
        <f t="shared" si="96"/>
        <v>1606023</v>
      </c>
      <c r="AT347" s="14" t="str">
        <f t="shared" si="97"/>
        <v>神器-5-碎片-1-6级</v>
      </c>
      <c r="AU347" s="13" t="s">
        <v>857</v>
      </c>
      <c r="AV347" s="13">
        <f t="shared" si="98"/>
        <v>6</v>
      </c>
      <c r="AW347" s="14" t="e">
        <f t="shared" si="99"/>
        <v>#REF!</v>
      </c>
      <c r="AX347" s="14" t="str">
        <f t="shared" si="100"/>
        <v>DefExt</v>
      </c>
      <c r="AY347" s="14" t="e">
        <f t="shared" si="101"/>
        <v>#REF!</v>
      </c>
      <c r="AZ347" s="14" t="str">
        <f t="shared" si="102"/>
        <v>HPExt</v>
      </c>
      <c r="BA347" s="14" t="e">
        <f t="shared" si="103"/>
        <v>#REF!</v>
      </c>
      <c r="BB347" s="14" t="str">
        <f t="shared" si="104"/>
        <v/>
      </c>
      <c r="BC347" s="14" t="str">
        <f t="shared" si="105"/>
        <v/>
      </c>
      <c r="BD347" s="14" t="str">
        <f t="shared" si="106"/>
        <v/>
      </c>
      <c r="BE347" s="14" t="str">
        <f t="shared" si="107"/>
        <v/>
      </c>
    </row>
    <row r="348" spans="39:57" ht="16.5" x14ac:dyDescent="0.2">
      <c r="AM348" s="13">
        <v>343</v>
      </c>
      <c r="AN348" s="14">
        <f t="shared" si="108"/>
        <v>21</v>
      </c>
      <c r="AO348" s="29">
        <f t="shared" si="92"/>
        <v>0.496</v>
      </c>
      <c r="AP348" s="14">
        <f t="shared" si="93"/>
        <v>2</v>
      </c>
      <c r="AQ348" s="14">
        <f t="shared" si="94"/>
        <v>3</v>
      </c>
      <c r="AR348" s="14">
        <f t="shared" si="95"/>
        <v>0</v>
      </c>
      <c r="AS348" s="14">
        <f t="shared" si="96"/>
        <v>1606023</v>
      </c>
      <c r="AT348" s="14" t="str">
        <f t="shared" si="97"/>
        <v>神器-5-碎片-1-7级</v>
      </c>
      <c r="AU348" s="13" t="s">
        <v>857</v>
      </c>
      <c r="AV348" s="13">
        <f t="shared" si="98"/>
        <v>7</v>
      </c>
      <c r="AW348" s="14" t="e">
        <f t="shared" si="99"/>
        <v>#REF!</v>
      </c>
      <c r="AX348" s="14" t="str">
        <f t="shared" si="100"/>
        <v>DefExt</v>
      </c>
      <c r="AY348" s="14" t="e">
        <f t="shared" si="101"/>
        <v>#REF!</v>
      </c>
      <c r="AZ348" s="14" t="str">
        <f t="shared" si="102"/>
        <v>HPExt</v>
      </c>
      <c r="BA348" s="14" t="e">
        <f t="shared" si="103"/>
        <v>#REF!</v>
      </c>
      <c r="BB348" s="14" t="str">
        <f t="shared" si="104"/>
        <v/>
      </c>
      <c r="BC348" s="14" t="str">
        <f t="shared" si="105"/>
        <v/>
      </c>
      <c r="BD348" s="14" t="str">
        <f t="shared" si="106"/>
        <v/>
      </c>
      <c r="BE348" s="14" t="str">
        <f t="shared" si="107"/>
        <v/>
      </c>
    </row>
    <row r="349" spans="39:57" ht="16.5" x14ac:dyDescent="0.2">
      <c r="AM349" s="13">
        <v>344</v>
      </c>
      <c r="AN349" s="14">
        <f t="shared" si="108"/>
        <v>21</v>
      </c>
      <c r="AO349" s="29">
        <f t="shared" si="92"/>
        <v>0.57600000000000007</v>
      </c>
      <c r="AP349" s="14">
        <f t="shared" si="93"/>
        <v>2</v>
      </c>
      <c r="AQ349" s="14">
        <f t="shared" si="94"/>
        <v>3</v>
      </c>
      <c r="AR349" s="14">
        <f t="shared" si="95"/>
        <v>0</v>
      </c>
      <c r="AS349" s="14">
        <f t="shared" si="96"/>
        <v>1606023</v>
      </c>
      <c r="AT349" s="14" t="str">
        <f t="shared" si="97"/>
        <v>神器-5-碎片-1-8级</v>
      </c>
      <c r="AU349" s="13" t="s">
        <v>857</v>
      </c>
      <c r="AV349" s="13">
        <f t="shared" si="98"/>
        <v>8</v>
      </c>
      <c r="AW349" s="14" t="e">
        <f t="shared" si="99"/>
        <v>#REF!</v>
      </c>
      <c r="AX349" s="14" t="str">
        <f t="shared" si="100"/>
        <v>DefExt</v>
      </c>
      <c r="AY349" s="14" t="e">
        <f t="shared" si="101"/>
        <v>#REF!</v>
      </c>
      <c r="AZ349" s="14" t="str">
        <f t="shared" si="102"/>
        <v>HPExt</v>
      </c>
      <c r="BA349" s="14" t="e">
        <f t="shared" si="103"/>
        <v>#REF!</v>
      </c>
      <c r="BB349" s="14" t="str">
        <f t="shared" si="104"/>
        <v/>
      </c>
      <c r="BC349" s="14" t="str">
        <f t="shared" si="105"/>
        <v/>
      </c>
      <c r="BD349" s="14" t="str">
        <f t="shared" si="106"/>
        <v/>
      </c>
      <c r="BE349" s="14" t="str">
        <f t="shared" si="107"/>
        <v/>
      </c>
    </row>
    <row r="350" spans="39:57" ht="16.5" x14ac:dyDescent="0.2">
      <c r="AM350" s="13">
        <v>345</v>
      </c>
      <c r="AN350" s="14">
        <f t="shared" si="108"/>
        <v>21</v>
      </c>
      <c r="AO350" s="29">
        <f t="shared" si="92"/>
        <v>0.66</v>
      </c>
      <c r="AP350" s="14">
        <f t="shared" si="93"/>
        <v>2</v>
      </c>
      <c r="AQ350" s="14">
        <f t="shared" si="94"/>
        <v>3</v>
      </c>
      <c r="AR350" s="14">
        <f t="shared" si="95"/>
        <v>0</v>
      </c>
      <c r="AS350" s="14">
        <f t="shared" si="96"/>
        <v>1606023</v>
      </c>
      <c r="AT350" s="14" t="str">
        <f t="shared" si="97"/>
        <v>神器-5-碎片-1-9级</v>
      </c>
      <c r="AU350" s="13" t="s">
        <v>857</v>
      </c>
      <c r="AV350" s="13">
        <f t="shared" si="98"/>
        <v>9</v>
      </c>
      <c r="AW350" s="14" t="e">
        <f t="shared" si="99"/>
        <v>#REF!</v>
      </c>
      <c r="AX350" s="14" t="str">
        <f t="shared" si="100"/>
        <v>DefExt</v>
      </c>
      <c r="AY350" s="14" t="e">
        <f t="shared" si="101"/>
        <v>#REF!</v>
      </c>
      <c r="AZ350" s="14" t="str">
        <f t="shared" si="102"/>
        <v>HPExt</v>
      </c>
      <c r="BA350" s="14" t="e">
        <f t="shared" si="103"/>
        <v>#REF!</v>
      </c>
      <c r="BB350" s="14" t="str">
        <f t="shared" si="104"/>
        <v/>
      </c>
      <c r="BC350" s="14" t="str">
        <f t="shared" si="105"/>
        <v/>
      </c>
      <c r="BD350" s="14" t="str">
        <f t="shared" si="106"/>
        <v/>
      </c>
      <c r="BE350" s="14" t="str">
        <f t="shared" si="107"/>
        <v/>
      </c>
    </row>
    <row r="351" spans="39:57" ht="16.5" x14ac:dyDescent="0.2">
      <c r="AM351" s="13">
        <v>346</v>
      </c>
      <c r="AN351" s="14">
        <f t="shared" si="108"/>
        <v>21</v>
      </c>
      <c r="AO351" s="29">
        <f t="shared" si="92"/>
        <v>0.748</v>
      </c>
      <c r="AP351" s="14">
        <f t="shared" si="93"/>
        <v>2</v>
      </c>
      <c r="AQ351" s="14">
        <f t="shared" si="94"/>
        <v>3</v>
      </c>
      <c r="AR351" s="14">
        <f t="shared" si="95"/>
        <v>0</v>
      </c>
      <c r="AS351" s="14">
        <f t="shared" si="96"/>
        <v>1606023</v>
      </c>
      <c r="AT351" s="14" t="str">
        <f t="shared" si="97"/>
        <v>神器-5-碎片-1-10级</v>
      </c>
      <c r="AU351" s="13" t="s">
        <v>857</v>
      </c>
      <c r="AV351" s="13">
        <f t="shared" si="98"/>
        <v>10</v>
      </c>
      <c r="AW351" s="14" t="e">
        <f t="shared" si="99"/>
        <v>#REF!</v>
      </c>
      <c r="AX351" s="14" t="str">
        <f t="shared" si="100"/>
        <v>DefExt</v>
      </c>
      <c r="AY351" s="14" t="e">
        <f t="shared" si="101"/>
        <v>#REF!</v>
      </c>
      <c r="AZ351" s="14" t="str">
        <f t="shared" si="102"/>
        <v>HPExt</v>
      </c>
      <c r="BA351" s="14" t="e">
        <f t="shared" si="103"/>
        <v>#REF!</v>
      </c>
      <c r="BB351" s="14" t="str">
        <f t="shared" si="104"/>
        <v/>
      </c>
      <c r="BC351" s="14" t="str">
        <f t="shared" si="105"/>
        <v/>
      </c>
      <c r="BD351" s="14" t="str">
        <f t="shared" si="106"/>
        <v/>
      </c>
      <c r="BE351" s="14" t="str">
        <f t="shared" si="107"/>
        <v/>
      </c>
    </row>
    <row r="352" spans="39:57" ht="16.5" x14ac:dyDescent="0.2">
      <c r="AM352" s="13">
        <v>347</v>
      </c>
      <c r="AN352" s="14">
        <f t="shared" si="108"/>
        <v>21</v>
      </c>
      <c r="AO352" s="29">
        <f t="shared" si="92"/>
        <v>0.84000000000000008</v>
      </c>
      <c r="AP352" s="14">
        <f t="shared" si="93"/>
        <v>2</v>
      </c>
      <c r="AQ352" s="14">
        <f t="shared" si="94"/>
        <v>3</v>
      </c>
      <c r="AR352" s="14">
        <f t="shared" si="95"/>
        <v>0</v>
      </c>
      <c r="AS352" s="14">
        <f t="shared" si="96"/>
        <v>1606023</v>
      </c>
      <c r="AT352" s="14" t="str">
        <f t="shared" si="97"/>
        <v>神器-5-碎片-1-11级</v>
      </c>
      <c r="AU352" s="13" t="s">
        <v>857</v>
      </c>
      <c r="AV352" s="13">
        <f t="shared" si="98"/>
        <v>11</v>
      </c>
      <c r="AW352" s="14" t="e">
        <f t="shared" si="99"/>
        <v>#REF!</v>
      </c>
      <c r="AX352" s="14" t="str">
        <f t="shared" si="100"/>
        <v>DefExt</v>
      </c>
      <c r="AY352" s="14" t="e">
        <f t="shared" si="101"/>
        <v>#REF!</v>
      </c>
      <c r="AZ352" s="14" t="str">
        <f t="shared" si="102"/>
        <v>HPExt</v>
      </c>
      <c r="BA352" s="14" t="e">
        <f t="shared" si="103"/>
        <v>#REF!</v>
      </c>
      <c r="BB352" s="14" t="str">
        <f t="shared" si="104"/>
        <v/>
      </c>
      <c r="BC352" s="14" t="str">
        <f t="shared" si="105"/>
        <v/>
      </c>
      <c r="BD352" s="14" t="str">
        <f t="shared" si="106"/>
        <v/>
      </c>
      <c r="BE352" s="14" t="str">
        <f t="shared" si="107"/>
        <v/>
      </c>
    </row>
    <row r="353" spans="39:57" ht="16.5" x14ac:dyDescent="0.2">
      <c r="AM353" s="13">
        <v>348</v>
      </c>
      <c r="AN353" s="14">
        <f t="shared" si="108"/>
        <v>21</v>
      </c>
      <c r="AO353" s="29">
        <f t="shared" si="92"/>
        <v>0.93600000000000017</v>
      </c>
      <c r="AP353" s="14">
        <f t="shared" si="93"/>
        <v>2</v>
      </c>
      <c r="AQ353" s="14">
        <f t="shared" si="94"/>
        <v>3</v>
      </c>
      <c r="AR353" s="14">
        <f t="shared" si="95"/>
        <v>0</v>
      </c>
      <c r="AS353" s="14">
        <f t="shared" si="96"/>
        <v>1606023</v>
      </c>
      <c r="AT353" s="14" t="str">
        <f t="shared" si="97"/>
        <v>神器-5-碎片-1-12级</v>
      </c>
      <c r="AU353" s="13" t="s">
        <v>857</v>
      </c>
      <c r="AV353" s="13">
        <f t="shared" si="98"/>
        <v>12</v>
      </c>
      <c r="AW353" s="14" t="e">
        <f t="shared" si="99"/>
        <v>#REF!</v>
      </c>
      <c r="AX353" s="14" t="str">
        <f t="shared" si="100"/>
        <v>DefExt</v>
      </c>
      <c r="AY353" s="14" t="e">
        <f t="shared" si="101"/>
        <v>#REF!</v>
      </c>
      <c r="AZ353" s="14" t="str">
        <f t="shared" si="102"/>
        <v>HPExt</v>
      </c>
      <c r="BA353" s="14" t="e">
        <f t="shared" si="103"/>
        <v>#REF!</v>
      </c>
      <c r="BB353" s="14" t="str">
        <f t="shared" si="104"/>
        <v/>
      </c>
      <c r="BC353" s="14" t="str">
        <f t="shared" si="105"/>
        <v/>
      </c>
      <c r="BD353" s="14" t="str">
        <f t="shared" si="106"/>
        <v/>
      </c>
      <c r="BE353" s="14" t="str">
        <f t="shared" si="107"/>
        <v/>
      </c>
    </row>
    <row r="354" spans="39:57" ht="16.5" x14ac:dyDescent="0.2">
      <c r="AM354" s="13">
        <v>349</v>
      </c>
      <c r="AN354" s="14">
        <f t="shared" si="108"/>
        <v>21</v>
      </c>
      <c r="AO354" s="29">
        <f t="shared" si="92"/>
        <v>1.036</v>
      </c>
      <c r="AP354" s="14">
        <f t="shared" si="93"/>
        <v>2</v>
      </c>
      <c r="AQ354" s="14">
        <f t="shared" si="94"/>
        <v>3</v>
      </c>
      <c r="AR354" s="14">
        <f t="shared" si="95"/>
        <v>0</v>
      </c>
      <c r="AS354" s="14">
        <f t="shared" si="96"/>
        <v>1606023</v>
      </c>
      <c r="AT354" s="14" t="str">
        <f t="shared" si="97"/>
        <v>神器-5-碎片-1-13级</v>
      </c>
      <c r="AU354" s="13" t="s">
        <v>857</v>
      </c>
      <c r="AV354" s="13">
        <f t="shared" si="98"/>
        <v>13</v>
      </c>
      <c r="AW354" s="14" t="e">
        <f t="shared" si="99"/>
        <v>#REF!</v>
      </c>
      <c r="AX354" s="14" t="str">
        <f t="shared" si="100"/>
        <v>DefExt</v>
      </c>
      <c r="AY354" s="14" t="e">
        <f t="shared" si="101"/>
        <v>#REF!</v>
      </c>
      <c r="AZ354" s="14" t="str">
        <f t="shared" si="102"/>
        <v>HPExt</v>
      </c>
      <c r="BA354" s="14" t="e">
        <f t="shared" si="103"/>
        <v>#REF!</v>
      </c>
      <c r="BB354" s="14" t="str">
        <f t="shared" si="104"/>
        <v/>
      </c>
      <c r="BC354" s="14" t="str">
        <f t="shared" si="105"/>
        <v/>
      </c>
      <c r="BD354" s="14" t="str">
        <f t="shared" si="106"/>
        <v/>
      </c>
      <c r="BE354" s="14" t="str">
        <f t="shared" si="107"/>
        <v/>
      </c>
    </row>
    <row r="355" spans="39:57" ht="16.5" x14ac:dyDescent="0.2">
      <c r="AM355" s="13">
        <v>350</v>
      </c>
      <c r="AN355" s="14">
        <f t="shared" si="108"/>
        <v>21</v>
      </c>
      <c r="AO355" s="29">
        <f t="shared" si="92"/>
        <v>1.1400000000000001</v>
      </c>
      <c r="AP355" s="14">
        <f t="shared" si="93"/>
        <v>2</v>
      </c>
      <c r="AQ355" s="14">
        <f t="shared" si="94"/>
        <v>3</v>
      </c>
      <c r="AR355" s="14">
        <f t="shared" si="95"/>
        <v>0</v>
      </c>
      <c r="AS355" s="14">
        <f t="shared" si="96"/>
        <v>1606023</v>
      </c>
      <c r="AT355" s="14" t="str">
        <f t="shared" si="97"/>
        <v>神器-5-碎片-1-14级</v>
      </c>
      <c r="AU355" s="13" t="s">
        <v>857</v>
      </c>
      <c r="AV355" s="13">
        <f t="shared" si="98"/>
        <v>14</v>
      </c>
      <c r="AW355" s="14" t="e">
        <f t="shared" si="99"/>
        <v>#REF!</v>
      </c>
      <c r="AX355" s="14" t="str">
        <f t="shared" si="100"/>
        <v>DefExt</v>
      </c>
      <c r="AY355" s="14" t="e">
        <f t="shared" si="101"/>
        <v>#REF!</v>
      </c>
      <c r="AZ355" s="14" t="str">
        <f t="shared" si="102"/>
        <v>HPExt</v>
      </c>
      <c r="BA355" s="14" t="e">
        <f t="shared" si="103"/>
        <v>#REF!</v>
      </c>
      <c r="BB355" s="14" t="str">
        <f t="shared" si="104"/>
        <v/>
      </c>
      <c r="BC355" s="14" t="str">
        <f t="shared" si="105"/>
        <v/>
      </c>
      <c r="BD355" s="14" t="str">
        <f t="shared" si="106"/>
        <v/>
      </c>
      <c r="BE355" s="14" t="str">
        <f t="shared" si="107"/>
        <v/>
      </c>
    </row>
    <row r="356" spans="39:57" ht="16.5" x14ac:dyDescent="0.2">
      <c r="AM356" s="13">
        <v>351</v>
      </c>
      <c r="AN356" s="14">
        <f t="shared" si="108"/>
        <v>21</v>
      </c>
      <c r="AO356" s="29">
        <f t="shared" si="92"/>
        <v>1.248</v>
      </c>
      <c r="AP356" s="14">
        <f t="shared" si="93"/>
        <v>2</v>
      </c>
      <c r="AQ356" s="14">
        <f t="shared" si="94"/>
        <v>3</v>
      </c>
      <c r="AR356" s="14">
        <f t="shared" si="95"/>
        <v>0</v>
      </c>
      <c r="AS356" s="14">
        <f t="shared" si="96"/>
        <v>1606023</v>
      </c>
      <c r="AT356" s="14" t="str">
        <f t="shared" si="97"/>
        <v>神器-5-碎片-1-15级</v>
      </c>
      <c r="AU356" s="13" t="s">
        <v>857</v>
      </c>
      <c r="AV356" s="13">
        <f t="shared" si="98"/>
        <v>15</v>
      </c>
      <c r="AW356" s="14" t="e">
        <f t="shared" si="99"/>
        <v>#REF!</v>
      </c>
      <c r="AX356" s="14" t="str">
        <f t="shared" si="100"/>
        <v>DefExt</v>
      </c>
      <c r="AY356" s="14" t="e">
        <f t="shared" si="101"/>
        <v>#REF!</v>
      </c>
      <c r="AZ356" s="14" t="str">
        <f t="shared" si="102"/>
        <v>HPExt</v>
      </c>
      <c r="BA356" s="14" t="e">
        <f t="shared" si="103"/>
        <v>#REF!</v>
      </c>
      <c r="BB356" s="14" t="str">
        <f t="shared" si="104"/>
        <v/>
      </c>
      <c r="BC356" s="14" t="str">
        <f t="shared" si="105"/>
        <v/>
      </c>
      <c r="BD356" s="14" t="str">
        <f t="shared" si="106"/>
        <v/>
      </c>
      <c r="BE356" s="14" t="str">
        <f t="shared" si="107"/>
        <v/>
      </c>
    </row>
    <row r="357" spans="39:57" ht="16.5" x14ac:dyDescent="0.2">
      <c r="AM357" s="13">
        <v>352</v>
      </c>
      <c r="AN357" s="14">
        <f t="shared" si="108"/>
        <v>21</v>
      </c>
      <c r="AO357" s="29">
        <f t="shared" si="92"/>
        <v>1.36</v>
      </c>
      <c r="AP357" s="14">
        <f t="shared" si="93"/>
        <v>2</v>
      </c>
      <c r="AQ357" s="14">
        <f t="shared" si="94"/>
        <v>3</v>
      </c>
      <c r="AR357" s="14">
        <f t="shared" si="95"/>
        <v>0</v>
      </c>
      <c r="AS357" s="14">
        <f t="shared" si="96"/>
        <v>1606023</v>
      </c>
      <c r="AT357" s="14" t="str">
        <f t="shared" si="97"/>
        <v>神器-5-碎片-1-16级</v>
      </c>
      <c r="AU357" s="13" t="s">
        <v>857</v>
      </c>
      <c r="AV357" s="13">
        <f t="shared" si="98"/>
        <v>16</v>
      </c>
      <c r="AW357" s="14" t="e">
        <f t="shared" si="99"/>
        <v>#REF!</v>
      </c>
      <c r="AX357" s="14" t="str">
        <f t="shared" si="100"/>
        <v>DefExt</v>
      </c>
      <c r="AY357" s="14" t="e">
        <f t="shared" si="101"/>
        <v>#REF!</v>
      </c>
      <c r="AZ357" s="14" t="str">
        <f t="shared" si="102"/>
        <v>HPExt</v>
      </c>
      <c r="BA357" s="14" t="e">
        <f t="shared" si="103"/>
        <v>#REF!</v>
      </c>
      <c r="BB357" s="14" t="str">
        <f t="shared" si="104"/>
        <v/>
      </c>
      <c r="BC357" s="14" t="str">
        <f t="shared" si="105"/>
        <v/>
      </c>
      <c r="BD357" s="14" t="str">
        <f t="shared" si="106"/>
        <v/>
      </c>
      <c r="BE357" s="14" t="str">
        <f t="shared" si="107"/>
        <v/>
      </c>
    </row>
    <row r="358" spans="39:57" ht="16.5" x14ac:dyDescent="0.2">
      <c r="AM358" s="13">
        <v>353</v>
      </c>
      <c r="AN358" s="14">
        <f t="shared" si="108"/>
        <v>21</v>
      </c>
      <c r="AO358" s="29">
        <f t="shared" si="92"/>
        <v>1.476</v>
      </c>
      <c r="AP358" s="14">
        <f t="shared" si="93"/>
        <v>2</v>
      </c>
      <c r="AQ358" s="14">
        <f t="shared" si="94"/>
        <v>3</v>
      </c>
      <c r="AR358" s="14">
        <f t="shared" si="95"/>
        <v>0</v>
      </c>
      <c r="AS358" s="14">
        <f t="shared" si="96"/>
        <v>1606023</v>
      </c>
      <c r="AT358" s="14" t="str">
        <f t="shared" si="97"/>
        <v>神器-5-碎片-1-17级</v>
      </c>
      <c r="AU358" s="13" t="s">
        <v>857</v>
      </c>
      <c r="AV358" s="13">
        <f t="shared" si="98"/>
        <v>17</v>
      </c>
      <c r="AW358" s="14" t="e">
        <f t="shared" si="99"/>
        <v>#REF!</v>
      </c>
      <c r="AX358" s="14" t="str">
        <f t="shared" si="100"/>
        <v>DefExt</v>
      </c>
      <c r="AY358" s="14" t="e">
        <f t="shared" si="101"/>
        <v>#REF!</v>
      </c>
      <c r="AZ358" s="14" t="str">
        <f t="shared" si="102"/>
        <v>HPExt</v>
      </c>
      <c r="BA358" s="14" t="e">
        <f t="shared" si="103"/>
        <v>#REF!</v>
      </c>
      <c r="BB358" s="14" t="str">
        <f t="shared" si="104"/>
        <v/>
      </c>
      <c r="BC358" s="14" t="str">
        <f t="shared" si="105"/>
        <v/>
      </c>
      <c r="BD358" s="14" t="str">
        <f t="shared" si="106"/>
        <v/>
      </c>
      <c r="BE358" s="14" t="str">
        <f t="shared" si="107"/>
        <v/>
      </c>
    </row>
    <row r="359" spans="39:57" ht="16.5" x14ac:dyDescent="0.2">
      <c r="AM359" s="13">
        <v>354</v>
      </c>
      <c r="AN359" s="14">
        <f t="shared" si="108"/>
        <v>21</v>
      </c>
      <c r="AO359" s="29">
        <f t="shared" si="92"/>
        <v>1.5960000000000001</v>
      </c>
      <c r="AP359" s="14">
        <f t="shared" si="93"/>
        <v>2</v>
      </c>
      <c r="AQ359" s="14">
        <f t="shared" si="94"/>
        <v>3</v>
      </c>
      <c r="AR359" s="14">
        <f t="shared" si="95"/>
        <v>0</v>
      </c>
      <c r="AS359" s="14">
        <f t="shared" si="96"/>
        <v>1606023</v>
      </c>
      <c r="AT359" s="14" t="str">
        <f t="shared" si="97"/>
        <v>神器-5-碎片-1-18级</v>
      </c>
      <c r="AU359" s="13" t="s">
        <v>857</v>
      </c>
      <c r="AV359" s="13">
        <f t="shared" si="98"/>
        <v>18</v>
      </c>
      <c r="AW359" s="14" t="e">
        <f t="shared" si="99"/>
        <v>#REF!</v>
      </c>
      <c r="AX359" s="14" t="str">
        <f t="shared" si="100"/>
        <v>DefExt</v>
      </c>
      <c r="AY359" s="14" t="e">
        <f t="shared" si="101"/>
        <v>#REF!</v>
      </c>
      <c r="AZ359" s="14" t="str">
        <f t="shared" si="102"/>
        <v>HPExt</v>
      </c>
      <c r="BA359" s="14" t="e">
        <f t="shared" si="103"/>
        <v>#REF!</v>
      </c>
      <c r="BB359" s="14" t="str">
        <f t="shared" si="104"/>
        <v/>
      </c>
      <c r="BC359" s="14" t="str">
        <f t="shared" si="105"/>
        <v/>
      </c>
      <c r="BD359" s="14" t="str">
        <f t="shared" si="106"/>
        <v/>
      </c>
      <c r="BE359" s="14" t="str">
        <f t="shared" si="107"/>
        <v/>
      </c>
    </row>
    <row r="360" spans="39:57" ht="16.5" x14ac:dyDescent="0.2">
      <c r="AM360" s="13">
        <v>355</v>
      </c>
      <c r="AN360" s="14">
        <f t="shared" si="108"/>
        <v>22</v>
      </c>
      <c r="AO360" s="29">
        <f t="shared" si="92"/>
        <v>0.1</v>
      </c>
      <c r="AP360" s="14">
        <f t="shared" si="93"/>
        <v>2</v>
      </c>
      <c r="AQ360" s="14">
        <f t="shared" si="94"/>
        <v>3</v>
      </c>
      <c r="AR360" s="14">
        <f t="shared" si="95"/>
        <v>0</v>
      </c>
      <c r="AS360" s="14">
        <f t="shared" si="96"/>
        <v>1606024</v>
      </c>
      <c r="AT360" s="14" t="str">
        <f t="shared" si="97"/>
        <v>神器-5-碎片-2-1级</v>
      </c>
      <c r="AU360" s="13" t="s">
        <v>857</v>
      </c>
      <c r="AV360" s="13">
        <f t="shared" si="98"/>
        <v>1</v>
      </c>
      <c r="AW360" s="14" t="e">
        <f t="shared" si="99"/>
        <v>#REF!</v>
      </c>
      <c r="AX360" s="14" t="str">
        <f t="shared" si="100"/>
        <v>DefExt</v>
      </c>
      <c r="AY360" s="14" t="e">
        <f t="shared" si="101"/>
        <v>#REF!</v>
      </c>
      <c r="AZ360" s="14" t="str">
        <f t="shared" si="102"/>
        <v>HPExt</v>
      </c>
      <c r="BA360" s="14" t="e">
        <f t="shared" si="103"/>
        <v>#REF!</v>
      </c>
      <c r="BB360" s="14" t="str">
        <f t="shared" si="104"/>
        <v/>
      </c>
      <c r="BC360" s="14" t="str">
        <f t="shared" si="105"/>
        <v/>
      </c>
      <c r="BD360" s="14" t="str">
        <f t="shared" si="106"/>
        <v/>
      </c>
      <c r="BE360" s="14" t="str">
        <f t="shared" si="107"/>
        <v/>
      </c>
    </row>
    <row r="361" spans="39:57" ht="16.5" x14ac:dyDescent="0.2">
      <c r="AM361" s="13">
        <v>356</v>
      </c>
      <c r="AN361" s="14">
        <f t="shared" si="108"/>
        <v>22</v>
      </c>
      <c r="AO361" s="29">
        <f t="shared" si="92"/>
        <v>0.15600000000000003</v>
      </c>
      <c r="AP361" s="14">
        <f t="shared" si="93"/>
        <v>2</v>
      </c>
      <c r="AQ361" s="14">
        <f t="shared" si="94"/>
        <v>3</v>
      </c>
      <c r="AR361" s="14">
        <f t="shared" si="95"/>
        <v>0</v>
      </c>
      <c r="AS361" s="14">
        <f t="shared" si="96"/>
        <v>1606024</v>
      </c>
      <c r="AT361" s="14" t="str">
        <f t="shared" si="97"/>
        <v>神器-5-碎片-2-2级</v>
      </c>
      <c r="AU361" s="13" t="s">
        <v>857</v>
      </c>
      <c r="AV361" s="13">
        <f t="shared" si="98"/>
        <v>2</v>
      </c>
      <c r="AW361" s="14" t="e">
        <f t="shared" si="99"/>
        <v>#REF!</v>
      </c>
      <c r="AX361" s="14" t="str">
        <f t="shared" si="100"/>
        <v>DefExt</v>
      </c>
      <c r="AY361" s="14" t="e">
        <f t="shared" si="101"/>
        <v>#REF!</v>
      </c>
      <c r="AZ361" s="14" t="str">
        <f t="shared" si="102"/>
        <v>HPExt</v>
      </c>
      <c r="BA361" s="14" t="e">
        <f t="shared" si="103"/>
        <v>#REF!</v>
      </c>
      <c r="BB361" s="14" t="str">
        <f t="shared" si="104"/>
        <v/>
      </c>
      <c r="BC361" s="14" t="str">
        <f t="shared" si="105"/>
        <v/>
      </c>
      <c r="BD361" s="14" t="str">
        <f t="shared" si="106"/>
        <v/>
      </c>
      <c r="BE361" s="14" t="str">
        <f t="shared" si="107"/>
        <v/>
      </c>
    </row>
    <row r="362" spans="39:57" ht="16.5" x14ac:dyDescent="0.2">
      <c r="AM362" s="13">
        <v>357</v>
      </c>
      <c r="AN362" s="14">
        <f t="shared" si="108"/>
        <v>22</v>
      </c>
      <c r="AO362" s="29">
        <f t="shared" si="92"/>
        <v>0.21600000000000003</v>
      </c>
      <c r="AP362" s="14">
        <f t="shared" si="93"/>
        <v>2</v>
      </c>
      <c r="AQ362" s="14">
        <f t="shared" si="94"/>
        <v>3</v>
      </c>
      <c r="AR362" s="14">
        <f t="shared" si="95"/>
        <v>0</v>
      </c>
      <c r="AS362" s="14">
        <f t="shared" si="96"/>
        <v>1606024</v>
      </c>
      <c r="AT362" s="14" t="str">
        <f t="shared" si="97"/>
        <v>神器-5-碎片-2-3级</v>
      </c>
      <c r="AU362" s="13" t="s">
        <v>857</v>
      </c>
      <c r="AV362" s="13">
        <f t="shared" si="98"/>
        <v>3</v>
      </c>
      <c r="AW362" s="14" t="e">
        <f t="shared" si="99"/>
        <v>#REF!</v>
      </c>
      <c r="AX362" s="14" t="str">
        <f t="shared" si="100"/>
        <v>DefExt</v>
      </c>
      <c r="AY362" s="14" t="e">
        <f t="shared" si="101"/>
        <v>#REF!</v>
      </c>
      <c r="AZ362" s="14" t="str">
        <f t="shared" si="102"/>
        <v>HPExt</v>
      </c>
      <c r="BA362" s="14" t="e">
        <f t="shared" si="103"/>
        <v>#REF!</v>
      </c>
      <c r="BB362" s="14" t="str">
        <f t="shared" si="104"/>
        <v/>
      </c>
      <c r="BC362" s="14" t="str">
        <f t="shared" si="105"/>
        <v/>
      </c>
      <c r="BD362" s="14" t="str">
        <f t="shared" si="106"/>
        <v/>
      </c>
      <c r="BE362" s="14" t="str">
        <f t="shared" si="107"/>
        <v/>
      </c>
    </row>
    <row r="363" spans="39:57" ht="16.5" x14ac:dyDescent="0.2">
      <c r="AM363" s="13">
        <v>358</v>
      </c>
      <c r="AN363" s="14">
        <f t="shared" si="108"/>
        <v>22</v>
      </c>
      <c r="AO363" s="29">
        <f t="shared" si="92"/>
        <v>0.28000000000000003</v>
      </c>
      <c r="AP363" s="14">
        <f t="shared" si="93"/>
        <v>2</v>
      </c>
      <c r="AQ363" s="14">
        <f t="shared" si="94"/>
        <v>3</v>
      </c>
      <c r="AR363" s="14">
        <f t="shared" si="95"/>
        <v>0</v>
      </c>
      <c r="AS363" s="14">
        <f t="shared" si="96"/>
        <v>1606024</v>
      </c>
      <c r="AT363" s="14" t="str">
        <f t="shared" si="97"/>
        <v>神器-5-碎片-2-4级</v>
      </c>
      <c r="AU363" s="13" t="s">
        <v>857</v>
      </c>
      <c r="AV363" s="13">
        <f t="shared" si="98"/>
        <v>4</v>
      </c>
      <c r="AW363" s="14" t="e">
        <f t="shared" si="99"/>
        <v>#REF!</v>
      </c>
      <c r="AX363" s="14" t="str">
        <f t="shared" si="100"/>
        <v>DefExt</v>
      </c>
      <c r="AY363" s="14" t="e">
        <f t="shared" si="101"/>
        <v>#REF!</v>
      </c>
      <c r="AZ363" s="14" t="str">
        <f t="shared" si="102"/>
        <v>HPExt</v>
      </c>
      <c r="BA363" s="14" t="e">
        <f t="shared" si="103"/>
        <v>#REF!</v>
      </c>
      <c r="BB363" s="14" t="str">
        <f t="shared" si="104"/>
        <v/>
      </c>
      <c r="BC363" s="14" t="str">
        <f t="shared" si="105"/>
        <v/>
      </c>
      <c r="BD363" s="14" t="str">
        <f t="shared" si="106"/>
        <v/>
      </c>
      <c r="BE363" s="14" t="str">
        <f t="shared" si="107"/>
        <v/>
      </c>
    </row>
    <row r="364" spans="39:57" ht="16.5" x14ac:dyDescent="0.2">
      <c r="AM364" s="13">
        <v>359</v>
      </c>
      <c r="AN364" s="14">
        <f t="shared" si="108"/>
        <v>22</v>
      </c>
      <c r="AO364" s="29">
        <f t="shared" si="92"/>
        <v>0.34799999999999998</v>
      </c>
      <c r="AP364" s="14">
        <f t="shared" si="93"/>
        <v>2</v>
      </c>
      <c r="AQ364" s="14">
        <f t="shared" si="94"/>
        <v>3</v>
      </c>
      <c r="AR364" s="14">
        <f t="shared" si="95"/>
        <v>0</v>
      </c>
      <c r="AS364" s="14">
        <f t="shared" si="96"/>
        <v>1606024</v>
      </c>
      <c r="AT364" s="14" t="str">
        <f t="shared" si="97"/>
        <v>神器-5-碎片-2-5级</v>
      </c>
      <c r="AU364" s="13" t="s">
        <v>857</v>
      </c>
      <c r="AV364" s="13">
        <f t="shared" si="98"/>
        <v>5</v>
      </c>
      <c r="AW364" s="14" t="e">
        <f t="shared" si="99"/>
        <v>#REF!</v>
      </c>
      <c r="AX364" s="14" t="str">
        <f t="shared" si="100"/>
        <v>DefExt</v>
      </c>
      <c r="AY364" s="14" t="e">
        <f t="shared" si="101"/>
        <v>#REF!</v>
      </c>
      <c r="AZ364" s="14" t="str">
        <f t="shared" si="102"/>
        <v>HPExt</v>
      </c>
      <c r="BA364" s="14" t="e">
        <f t="shared" si="103"/>
        <v>#REF!</v>
      </c>
      <c r="BB364" s="14" t="str">
        <f t="shared" si="104"/>
        <v/>
      </c>
      <c r="BC364" s="14" t="str">
        <f t="shared" si="105"/>
        <v/>
      </c>
      <c r="BD364" s="14" t="str">
        <f t="shared" si="106"/>
        <v/>
      </c>
      <c r="BE364" s="14" t="str">
        <f t="shared" si="107"/>
        <v/>
      </c>
    </row>
    <row r="365" spans="39:57" ht="16.5" x14ac:dyDescent="0.2">
      <c r="AM365" s="13">
        <v>360</v>
      </c>
      <c r="AN365" s="14">
        <f t="shared" si="108"/>
        <v>22</v>
      </c>
      <c r="AO365" s="29">
        <f t="shared" si="92"/>
        <v>0.42000000000000004</v>
      </c>
      <c r="AP365" s="14">
        <f t="shared" si="93"/>
        <v>2</v>
      </c>
      <c r="AQ365" s="14">
        <f t="shared" si="94"/>
        <v>3</v>
      </c>
      <c r="AR365" s="14">
        <f t="shared" si="95"/>
        <v>0</v>
      </c>
      <c r="AS365" s="14">
        <f t="shared" si="96"/>
        <v>1606024</v>
      </c>
      <c r="AT365" s="14" t="str">
        <f t="shared" si="97"/>
        <v>神器-5-碎片-2-6级</v>
      </c>
      <c r="AU365" s="13" t="s">
        <v>857</v>
      </c>
      <c r="AV365" s="13">
        <f t="shared" si="98"/>
        <v>6</v>
      </c>
      <c r="AW365" s="14" t="e">
        <f t="shared" si="99"/>
        <v>#REF!</v>
      </c>
      <c r="AX365" s="14" t="str">
        <f t="shared" si="100"/>
        <v>DefExt</v>
      </c>
      <c r="AY365" s="14" t="e">
        <f t="shared" si="101"/>
        <v>#REF!</v>
      </c>
      <c r="AZ365" s="14" t="str">
        <f t="shared" si="102"/>
        <v>HPExt</v>
      </c>
      <c r="BA365" s="14" t="e">
        <f t="shared" si="103"/>
        <v>#REF!</v>
      </c>
      <c r="BB365" s="14" t="str">
        <f t="shared" si="104"/>
        <v/>
      </c>
      <c r="BC365" s="14" t="str">
        <f t="shared" si="105"/>
        <v/>
      </c>
      <c r="BD365" s="14" t="str">
        <f t="shared" si="106"/>
        <v/>
      </c>
      <c r="BE365" s="14" t="str">
        <f t="shared" si="107"/>
        <v/>
      </c>
    </row>
    <row r="366" spans="39:57" ht="16.5" x14ac:dyDescent="0.2">
      <c r="AM366" s="13">
        <v>361</v>
      </c>
      <c r="AN366" s="14">
        <f t="shared" si="108"/>
        <v>22</v>
      </c>
      <c r="AO366" s="29">
        <f t="shared" si="92"/>
        <v>0.496</v>
      </c>
      <c r="AP366" s="14">
        <f t="shared" si="93"/>
        <v>2</v>
      </c>
      <c r="AQ366" s="14">
        <f t="shared" si="94"/>
        <v>3</v>
      </c>
      <c r="AR366" s="14">
        <f t="shared" si="95"/>
        <v>0</v>
      </c>
      <c r="AS366" s="14">
        <f t="shared" si="96"/>
        <v>1606024</v>
      </c>
      <c r="AT366" s="14" t="str">
        <f t="shared" si="97"/>
        <v>神器-5-碎片-2-7级</v>
      </c>
      <c r="AU366" s="13" t="s">
        <v>857</v>
      </c>
      <c r="AV366" s="13">
        <f t="shared" si="98"/>
        <v>7</v>
      </c>
      <c r="AW366" s="14" t="e">
        <f t="shared" si="99"/>
        <v>#REF!</v>
      </c>
      <c r="AX366" s="14" t="str">
        <f t="shared" si="100"/>
        <v>DefExt</v>
      </c>
      <c r="AY366" s="14" t="e">
        <f t="shared" si="101"/>
        <v>#REF!</v>
      </c>
      <c r="AZ366" s="14" t="str">
        <f t="shared" si="102"/>
        <v>HPExt</v>
      </c>
      <c r="BA366" s="14" t="e">
        <f t="shared" si="103"/>
        <v>#REF!</v>
      </c>
      <c r="BB366" s="14" t="str">
        <f t="shared" si="104"/>
        <v/>
      </c>
      <c r="BC366" s="14" t="str">
        <f t="shared" si="105"/>
        <v/>
      </c>
      <c r="BD366" s="14" t="str">
        <f t="shared" si="106"/>
        <v/>
      </c>
      <c r="BE366" s="14" t="str">
        <f t="shared" si="107"/>
        <v/>
      </c>
    </row>
    <row r="367" spans="39:57" ht="16.5" x14ac:dyDescent="0.2">
      <c r="AM367" s="13">
        <v>362</v>
      </c>
      <c r="AN367" s="14">
        <f t="shared" si="108"/>
        <v>22</v>
      </c>
      <c r="AO367" s="29">
        <f t="shared" si="92"/>
        <v>0.57600000000000007</v>
      </c>
      <c r="AP367" s="14">
        <f t="shared" si="93"/>
        <v>2</v>
      </c>
      <c r="AQ367" s="14">
        <f t="shared" si="94"/>
        <v>3</v>
      </c>
      <c r="AR367" s="14">
        <f t="shared" si="95"/>
        <v>0</v>
      </c>
      <c r="AS367" s="14">
        <f t="shared" si="96"/>
        <v>1606024</v>
      </c>
      <c r="AT367" s="14" t="str">
        <f t="shared" si="97"/>
        <v>神器-5-碎片-2-8级</v>
      </c>
      <c r="AU367" s="13" t="s">
        <v>857</v>
      </c>
      <c r="AV367" s="13">
        <f t="shared" si="98"/>
        <v>8</v>
      </c>
      <c r="AW367" s="14" t="e">
        <f t="shared" si="99"/>
        <v>#REF!</v>
      </c>
      <c r="AX367" s="14" t="str">
        <f t="shared" si="100"/>
        <v>DefExt</v>
      </c>
      <c r="AY367" s="14" t="e">
        <f t="shared" si="101"/>
        <v>#REF!</v>
      </c>
      <c r="AZ367" s="14" t="str">
        <f t="shared" si="102"/>
        <v>HPExt</v>
      </c>
      <c r="BA367" s="14" t="e">
        <f t="shared" si="103"/>
        <v>#REF!</v>
      </c>
      <c r="BB367" s="14" t="str">
        <f t="shared" si="104"/>
        <v/>
      </c>
      <c r="BC367" s="14" t="str">
        <f t="shared" si="105"/>
        <v/>
      </c>
      <c r="BD367" s="14" t="str">
        <f t="shared" si="106"/>
        <v/>
      </c>
      <c r="BE367" s="14" t="str">
        <f t="shared" si="107"/>
        <v/>
      </c>
    </row>
    <row r="368" spans="39:57" ht="16.5" x14ac:dyDescent="0.2">
      <c r="AM368" s="13">
        <v>363</v>
      </c>
      <c r="AN368" s="14">
        <f t="shared" si="108"/>
        <v>22</v>
      </c>
      <c r="AO368" s="29">
        <f t="shared" si="92"/>
        <v>0.66</v>
      </c>
      <c r="AP368" s="14">
        <f t="shared" si="93"/>
        <v>2</v>
      </c>
      <c r="AQ368" s="14">
        <f t="shared" si="94"/>
        <v>3</v>
      </c>
      <c r="AR368" s="14">
        <f t="shared" si="95"/>
        <v>0</v>
      </c>
      <c r="AS368" s="14">
        <f t="shared" si="96"/>
        <v>1606024</v>
      </c>
      <c r="AT368" s="14" t="str">
        <f t="shared" si="97"/>
        <v>神器-5-碎片-2-9级</v>
      </c>
      <c r="AU368" s="13" t="s">
        <v>857</v>
      </c>
      <c r="AV368" s="13">
        <f t="shared" si="98"/>
        <v>9</v>
      </c>
      <c r="AW368" s="14" t="e">
        <f t="shared" si="99"/>
        <v>#REF!</v>
      </c>
      <c r="AX368" s="14" t="str">
        <f t="shared" si="100"/>
        <v>DefExt</v>
      </c>
      <c r="AY368" s="14" t="e">
        <f t="shared" si="101"/>
        <v>#REF!</v>
      </c>
      <c r="AZ368" s="14" t="str">
        <f t="shared" si="102"/>
        <v>HPExt</v>
      </c>
      <c r="BA368" s="14" t="e">
        <f t="shared" si="103"/>
        <v>#REF!</v>
      </c>
      <c r="BB368" s="14" t="str">
        <f t="shared" si="104"/>
        <v/>
      </c>
      <c r="BC368" s="14" t="str">
        <f t="shared" si="105"/>
        <v/>
      </c>
      <c r="BD368" s="14" t="str">
        <f t="shared" si="106"/>
        <v/>
      </c>
      <c r="BE368" s="14" t="str">
        <f t="shared" si="107"/>
        <v/>
      </c>
    </row>
    <row r="369" spans="39:57" ht="16.5" x14ac:dyDescent="0.2">
      <c r="AM369" s="13">
        <v>364</v>
      </c>
      <c r="AN369" s="14">
        <f t="shared" si="108"/>
        <v>22</v>
      </c>
      <c r="AO369" s="29">
        <f t="shared" si="92"/>
        <v>0.748</v>
      </c>
      <c r="AP369" s="14">
        <f t="shared" si="93"/>
        <v>2</v>
      </c>
      <c r="AQ369" s="14">
        <f t="shared" si="94"/>
        <v>3</v>
      </c>
      <c r="AR369" s="14">
        <f t="shared" si="95"/>
        <v>0</v>
      </c>
      <c r="AS369" s="14">
        <f t="shared" si="96"/>
        <v>1606024</v>
      </c>
      <c r="AT369" s="14" t="str">
        <f t="shared" si="97"/>
        <v>神器-5-碎片-2-10级</v>
      </c>
      <c r="AU369" s="13" t="s">
        <v>857</v>
      </c>
      <c r="AV369" s="13">
        <f t="shared" si="98"/>
        <v>10</v>
      </c>
      <c r="AW369" s="14" t="e">
        <f t="shared" si="99"/>
        <v>#REF!</v>
      </c>
      <c r="AX369" s="14" t="str">
        <f t="shared" si="100"/>
        <v>DefExt</v>
      </c>
      <c r="AY369" s="14" t="e">
        <f t="shared" si="101"/>
        <v>#REF!</v>
      </c>
      <c r="AZ369" s="14" t="str">
        <f t="shared" si="102"/>
        <v>HPExt</v>
      </c>
      <c r="BA369" s="14" t="e">
        <f t="shared" si="103"/>
        <v>#REF!</v>
      </c>
      <c r="BB369" s="14" t="str">
        <f t="shared" si="104"/>
        <v/>
      </c>
      <c r="BC369" s="14" t="str">
        <f t="shared" si="105"/>
        <v/>
      </c>
      <c r="BD369" s="14" t="str">
        <f t="shared" si="106"/>
        <v/>
      </c>
      <c r="BE369" s="14" t="str">
        <f t="shared" si="107"/>
        <v/>
      </c>
    </row>
    <row r="370" spans="39:57" ht="16.5" x14ac:dyDescent="0.2">
      <c r="AM370" s="13">
        <v>365</v>
      </c>
      <c r="AN370" s="14">
        <f t="shared" si="108"/>
        <v>22</v>
      </c>
      <c r="AO370" s="29">
        <f t="shared" si="92"/>
        <v>0.84000000000000008</v>
      </c>
      <c r="AP370" s="14">
        <f t="shared" si="93"/>
        <v>2</v>
      </c>
      <c r="AQ370" s="14">
        <f t="shared" si="94"/>
        <v>3</v>
      </c>
      <c r="AR370" s="14">
        <f t="shared" si="95"/>
        <v>0</v>
      </c>
      <c r="AS370" s="14">
        <f t="shared" si="96"/>
        <v>1606024</v>
      </c>
      <c r="AT370" s="14" t="str">
        <f t="shared" si="97"/>
        <v>神器-5-碎片-2-11级</v>
      </c>
      <c r="AU370" s="13" t="s">
        <v>857</v>
      </c>
      <c r="AV370" s="13">
        <f t="shared" si="98"/>
        <v>11</v>
      </c>
      <c r="AW370" s="14" t="e">
        <f t="shared" si="99"/>
        <v>#REF!</v>
      </c>
      <c r="AX370" s="14" t="str">
        <f t="shared" si="100"/>
        <v>DefExt</v>
      </c>
      <c r="AY370" s="14" t="e">
        <f t="shared" si="101"/>
        <v>#REF!</v>
      </c>
      <c r="AZ370" s="14" t="str">
        <f t="shared" si="102"/>
        <v>HPExt</v>
      </c>
      <c r="BA370" s="14" t="e">
        <f t="shared" si="103"/>
        <v>#REF!</v>
      </c>
      <c r="BB370" s="14" t="str">
        <f t="shared" si="104"/>
        <v/>
      </c>
      <c r="BC370" s="14" t="str">
        <f t="shared" si="105"/>
        <v/>
      </c>
      <c r="BD370" s="14" t="str">
        <f t="shared" si="106"/>
        <v/>
      </c>
      <c r="BE370" s="14" t="str">
        <f t="shared" si="107"/>
        <v/>
      </c>
    </row>
    <row r="371" spans="39:57" ht="16.5" x14ac:dyDescent="0.2">
      <c r="AM371" s="13">
        <v>366</v>
      </c>
      <c r="AN371" s="14">
        <f t="shared" si="108"/>
        <v>22</v>
      </c>
      <c r="AO371" s="29">
        <f t="shared" si="92"/>
        <v>0.93600000000000017</v>
      </c>
      <c r="AP371" s="14">
        <f t="shared" si="93"/>
        <v>2</v>
      </c>
      <c r="AQ371" s="14">
        <f t="shared" si="94"/>
        <v>3</v>
      </c>
      <c r="AR371" s="14">
        <f t="shared" si="95"/>
        <v>0</v>
      </c>
      <c r="AS371" s="14">
        <f t="shared" si="96"/>
        <v>1606024</v>
      </c>
      <c r="AT371" s="14" t="str">
        <f t="shared" si="97"/>
        <v>神器-5-碎片-2-12级</v>
      </c>
      <c r="AU371" s="13" t="s">
        <v>857</v>
      </c>
      <c r="AV371" s="13">
        <f t="shared" si="98"/>
        <v>12</v>
      </c>
      <c r="AW371" s="14" t="e">
        <f t="shared" si="99"/>
        <v>#REF!</v>
      </c>
      <c r="AX371" s="14" t="str">
        <f t="shared" si="100"/>
        <v>DefExt</v>
      </c>
      <c r="AY371" s="14" t="e">
        <f t="shared" si="101"/>
        <v>#REF!</v>
      </c>
      <c r="AZ371" s="14" t="str">
        <f t="shared" si="102"/>
        <v>HPExt</v>
      </c>
      <c r="BA371" s="14" t="e">
        <f t="shared" si="103"/>
        <v>#REF!</v>
      </c>
      <c r="BB371" s="14" t="str">
        <f t="shared" si="104"/>
        <v/>
      </c>
      <c r="BC371" s="14" t="str">
        <f t="shared" si="105"/>
        <v/>
      </c>
      <c r="BD371" s="14" t="str">
        <f t="shared" si="106"/>
        <v/>
      </c>
      <c r="BE371" s="14" t="str">
        <f t="shared" si="107"/>
        <v/>
      </c>
    </row>
    <row r="372" spans="39:57" ht="16.5" x14ac:dyDescent="0.2">
      <c r="AM372" s="13">
        <v>367</v>
      </c>
      <c r="AN372" s="14">
        <f t="shared" si="108"/>
        <v>22</v>
      </c>
      <c r="AO372" s="29">
        <f t="shared" si="92"/>
        <v>1.036</v>
      </c>
      <c r="AP372" s="14">
        <f t="shared" si="93"/>
        <v>2</v>
      </c>
      <c r="AQ372" s="14">
        <f t="shared" si="94"/>
        <v>3</v>
      </c>
      <c r="AR372" s="14">
        <f t="shared" si="95"/>
        <v>0</v>
      </c>
      <c r="AS372" s="14">
        <f t="shared" si="96"/>
        <v>1606024</v>
      </c>
      <c r="AT372" s="14" t="str">
        <f t="shared" si="97"/>
        <v>神器-5-碎片-2-13级</v>
      </c>
      <c r="AU372" s="13" t="s">
        <v>857</v>
      </c>
      <c r="AV372" s="13">
        <f t="shared" si="98"/>
        <v>13</v>
      </c>
      <c r="AW372" s="14" t="e">
        <f t="shared" si="99"/>
        <v>#REF!</v>
      </c>
      <c r="AX372" s="14" t="str">
        <f t="shared" si="100"/>
        <v>DefExt</v>
      </c>
      <c r="AY372" s="14" t="e">
        <f t="shared" si="101"/>
        <v>#REF!</v>
      </c>
      <c r="AZ372" s="14" t="str">
        <f t="shared" si="102"/>
        <v>HPExt</v>
      </c>
      <c r="BA372" s="14" t="e">
        <f t="shared" si="103"/>
        <v>#REF!</v>
      </c>
      <c r="BB372" s="14" t="str">
        <f t="shared" si="104"/>
        <v/>
      </c>
      <c r="BC372" s="14" t="str">
        <f t="shared" si="105"/>
        <v/>
      </c>
      <c r="BD372" s="14" t="str">
        <f t="shared" si="106"/>
        <v/>
      </c>
      <c r="BE372" s="14" t="str">
        <f t="shared" si="107"/>
        <v/>
      </c>
    </row>
    <row r="373" spans="39:57" ht="16.5" x14ac:dyDescent="0.2">
      <c r="AM373" s="13">
        <v>368</v>
      </c>
      <c r="AN373" s="14">
        <f t="shared" si="108"/>
        <v>22</v>
      </c>
      <c r="AO373" s="29">
        <f t="shared" si="92"/>
        <v>1.1400000000000001</v>
      </c>
      <c r="AP373" s="14">
        <f t="shared" si="93"/>
        <v>2</v>
      </c>
      <c r="AQ373" s="14">
        <f t="shared" si="94"/>
        <v>3</v>
      </c>
      <c r="AR373" s="14">
        <f t="shared" si="95"/>
        <v>0</v>
      </c>
      <c r="AS373" s="14">
        <f t="shared" si="96"/>
        <v>1606024</v>
      </c>
      <c r="AT373" s="14" t="str">
        <f t="shared" si="97"/>
        <v>神器-5-碎片-2-14级</v>
      </c>
      <c r="AU373" s="13" t="s">
        <v>857</v>
      </c>
      <c r="AV373" s="13">
        <f t="shared" si="98"/>
        <v>14</v>
      </c>
      <c r="AW373" s="14" t="e">
        <f t="shared" si="99"/>
        <v>#REF!</v>
      </c>
      <c r="AX373" s="14" t="str">
        <f t="shared" si="100"/>
        <v>DefExt</v>
      </c>
      <c r="AY373" s="14" t="e">
        <f t="shared" si="101"/>
        <v>#REF!</v>
      </c>
      <c r="AZ373" s="14" t="str">
        <f t="shared" si="102"/>
        <v>HPExt</v>
      </c>
      <c r="BA373" s="14" t="e">
        <f t="shared" si="103"/>
        <v>#REF!</v>
      </c>
      <c r="BB373" s="14" t="str">
        <f t="shared" si="104"/>
        <v/>
      </c>
      <c r="BC373" s="14" t="str">
        <f t="shared" si="105"/>
        <v/>
      </c>
      <c r="BD373" s="14" t="str">
        <f t="shared" si="106"/>
        <v/>
      </c>
      <c r="BE373" s="14" t="str">
        <f t="shared" si="107"/>
        <v/>
      </c>
    </row>
    <row r="374" spans="39:57" ht="16.5" x14ac:dyDescent="0.2">
      <c r="AM374" s="13">
        <v>369</v>
      </c>
      <c r="AN374" s="14">
        <f t="shared" si="108"/>
        <v>22</v>
      </c>
      <c r="AO374" s="29">
        <f t="shared" si="92"/>
        <v>1.248</v>
      </c>
      <c r="AP374" s="14">
        <f t="shared" si="93"/>
        <v>2</v>
      </c>
      <c r="AQ374" s="14">
        <f t="shared" si="94"/>
        <v>3</v>
      </c>
      <c r="AR374" s="14">
        <f t="shared" si="95"/>
        <v>0</v>
      </c>
      <c r="AS374" s="14">
        <f t="shared" si="96"/>
        <v>1606024</v>
      </c>
      <c r="AT374" s="14" t="str">
        <f t="shared" si="97"/>
        <v>神器-5-碎片-2-15级</v>
      </c>
      <c r="AU374" s="13" t="s">
        <v>857</v>
      </c>
      <c r="AV374" s="13">
        <f t="shared" si="98"/>
        <v>15</v>
      </c>
      <c r="AW374" s="14" t="e">
        <f t="shared" si="99"/>
        <v>#REF!</v>
      </c>
      <c r="AX374" s="14" t="str">
        <f t="shared" si="100"/>
        <v>DefExt</v>
      </c>
      <c r="AY374" s="14" t="e">
        <f t="shared" si="101"/>
        <v>#REF!</v>
      </c>
      <c r="AZ374" s="14" t="str">
        <f t="shared" si="102"/>
        <v>HPExt</v>
      </c>
      <c r="BA374" s="14" t="e">
        <f t="shared" si="103"/>
        <v>#REF!</v>
      </c>
      <c r="BB374" s="14" t="str">
        <f t="shared" si="104"/>
        <v/>
      </c>
      <c r="BC374" s="14" t="str">
        <f t="shared" si="105"/>
        <v/>
      </c>
      <c r="BD374" s="14" t="str">
        <f t="shared" si="106"/>
        <v/>
      </c>
      <c r="BE374" s="14" t="str">
        <f t="shared" si="107"/>
        <v/>
      </c>
    </row>
    <row r="375" spans="39:57" ht="16.5" x14ac:dyDescent="0.2">
      <c r="AM375" s="13">
        <v>370</v>
      </c>
      <c r="AN375" s="14">
        <f t="shared" si="108"/>
        <v>22</v>
      </c>
      <c r="AO375" s="29">
        <f t="shared" si="92"/>
        <v>1.36</v>
      </c>
      <c r="AP375" s="14">
        <f t="shared" si="93"/>
        <v>2</v>
      </c>
      <c r="AQ375" s="14">
        <f t="shared" si="94"/>
        <v>3</v>
      </c>
      <c r="AR375" s="14">
        <f t="shared" si="95"/>
        <v>0</v>
      </c>
      <c r="AS375" s="14">
        <f t="shared" si="96"/>
        <v>1606024</v>
      </c>
      <c r="AT375" s="14" t="str">
        <f t="shared" si="97"/>
        <v>神器-5-碎片-2-16级</v>
      </c>
      <c r="AU375" s="13" t="s">
        <v>857</v>
      </c>
      <c r="AV375" s="13">
        <f t="shared" si="98"/>
        <v>16</v>
      </c>
      <c r="AW375" s="14" t="e">
        <f t="shared" si="99"/>
        <v>#REF!</v>
      </c>
      <c r="AX375" s="14" t="str">
        <f t="shared" si="100"/>
        <v>DefExt</v>
      </c>
      <c r="AY375" s="14" t="e">
        <f t="shared" si="101"/>
        <v>#REF!</v>
      </c>
      <c r="AZ375" s="14" t="str">
        <f t="shared" si="102"/>
        <v>HPExt</v>
      </c>
      <c r="BA375" s="14" t="e">
        <f t="shared" si="103"/>
        <v>#REF!</v>
      </c>
      <c r="BB375" s="14" t="str">
        <f t="shared" si="104"/>
        <v/>
      </c>
      <c r="BC375" s="14" t="str">
        <f t="shared" si="105"/>
        <v/>
      </c>
      <c r="BD375" s="14" t="str">
        <f t="shared" si="106"/>
        <v/>
      </c>
      <c r="BE375" s="14" t="str">
        <f t="shared" si="107"/>
        <v/>
      </c>
    </row>
    <row r="376" spans="39:57" ht="16.5" x14ac:dyDescent="0.2">
      <c r="AM376" s="13">
        <v>371</v>
      </c>
      <c r="AN376" s="14">
        <f t="shared" si="108"/>
        <v>22</v>
      </c>
      <c r="AO376" s="29">
        <f t="shared" si="92"/>
        <v>1.476</v>
      </c>
      <c r="AP376" s="14">
        <f t="shared" si="93"/>
        <v>2</v>
      </c>
      <c r="AQ376" s="14">
        <f t="shared" si="94"/>
        <v>3</v>
      </c>
      <c r="AR376" s="14">
        <f t="shared" si="95"/>
        <v>0</v>
      </c>
      <c r="AS376" s="14">
        <f t="shared" si="96"/>
        <v>1606024</v>
      </c>
      <c r="AT376" s="14" t="str">
        <f t="shared" si="97"/>
        <v>神器-5-碎片-2-17级</v>
      </c>
      <c r="AU376" s="13" t="s">
        <v>857</v>
      </c>
      <c r="AV376" s="13">
        <f t="shared" si="98"/>
        <v>17</v>
      </c>
      <c r="AW376" s="14" t="e">
        <f t="shared" si="99"/>
        <v>#REF!</v>
      </c>
      <c r="AX376" s="14" t="str">
        <f t="shared" si="100"/>
        <v>DefExt</v>
      </c>
      <c r="AY376" s="14" t="e">
        <f t="shared" si="101"/>
        <v>#REF!</v>
      </c>
      <c r="AZ376" s="14" t="str">
        <f t="shared" si="102"/>
        <v>HPExt</v>
      </c>
      <c r="BA376" s="14" t="e">
        <f t="shared" si="103"/>
        <v>#REF!</v>
      </c>
      <c r="BB376" s="14" t="str">
        <f t="shared" si="104"/>
        <v/>
      </c>
      <c r="BC376" s="14" t="str">
        <f t="shared" si="105"/>
        <v/>
      </c>
      <c r="BD376" s="14" t="str">
        <f t="shared" si="106"/>
        <v/>
      </c>
      <c r="BE376" s="14" t="str">
        <f t="shared" si="107"/>
        <v/>
      </c>
    </row>
    <row r="377" spans="39:57" ht="16.5" x14ac:dyDescent="0.2">
      <c r="AM377" s="13">
        <v>372</v>
      </c>
      <c r="AN377" s="14">
        <f t="shared" si="108"/>
        <v>22</v>
      </c>
      <c r="AO377" s="29">
        <f t="shared" si="92"/>
        <v>1.5960000000000001</v>
      </c>
      <c r="AP377" s="14">
        <f t="shared" si="93"/>
        <v>2</v>
      </c>
      <c r="AQ377" s="14">
        <f t="shared" si="94"/>
        <v>3</v>
      </c>
      <c r="AR377" s="14">
        <f t="shared" si="95"/>
        <v>0</v>
      </c>
      <c r="AS377" s="14">
        <f t="shared" si="96"/>
        <v>1606024</v>
      </c>
      <c r="AT377" s="14" t="str">
        <f t="shared" si="97"/>
        <v>神器-5-碎片-2-18级</v>
      </c>
      <c r="AU377" s="13" t="s">
        <v>857</v>
      </c>
      <c r="AV377" s="13">
        <f t="shared" si="98"/>
        <v>18</v>
      </c>
      <c r="AW377" s="14" t="e">
        <f t="shared" si="99"/>
        <v>#REF!</v>
      </c>
      <c r="AX377" s="14" t="str">
        <f t="shared" si="100"/>
        <v>DefExt</v>
      </c>
      <c r="AY377" s="14" t="e">
        <f t="shared" si="101"/>
        <v>#REF!</v>
      </c>
      <c r="AZ377" s="14" t="str">
        <f t="shared" si="102"/>
        <v>HPExt</v>
      </c>
      <c r="BA377" s="14" t="e">
        <f t="shared" si="103"/>
        <v>#REF!</v>
      </c>
      <c r="BB377" s="14" t="str">
        <f t="shared" si="104"/>
        <v/>
      </c>
      <c r="BC377" s="14" t="str">
        <f t="shared" si="105"/>
        <v/>
      </c>
      <c r="BD377" s="14" t="str">
        <f t="shared" si="106"/>
        <v/>
      </c>
      <c r="BE377" s="14" t="str">
        <f t="shared" si="107"/>
        <v/>
      </c>
    </row>
    <row r="378" spans="39:57" ht="16.5" x14ac:dyDescent="0.2">
      <c r="AM378" s="13">
        <v>373</v>
      </c>
      <c r="AN378" s="14">
        <f t="shared" si="108"/>
        <v>23</v>
      </c>
      <c r="AO378" s="29">
        <f t="shared" si="92"/>
        <v>0.1</v>
      </c>
      <c r="AP378" s="14">
        <f t="shared" si="93"/>
        <v>1</v>
      </c>
      <c r="AQ378" s="14">
        <f t="shared" si="94"/>
        <v>2</v>
      </c>
      <c r="AR378" s="14">
        <f t="shared" si="95"/>
        <v>0</v>
      </c>
      <c r="AS378" s="14">
        <f t="shared" si="96"/>
        <v>1606025</v>
      </c>
      <c r="AT378" s="14" t="str">
        <f t="shared" si="97"/>
        <v>神器-5-碎片-3-1级</v>
      </c>
      <c r="AU378" s="13" t="s">
        <v>857</v>
      </c>
      <c r="AV378" s="13">
        <f t="shared" si="98"/>
        <v>1</v>
      </c>
      <c r="AW378" s="14" t="e">
        <f t="shared" si="99"/>
        <v>#REF!</v>
      </c>
      <c r="AX378" s="14" t="str">
        <f t="shared" si="100"/>
        <v>AtkExt</v>
      </c>
      <c r="AY378" s="14" t="e">
        <f t="shared" si="101"/>
        <v>#REF!</v>
      </c>
      <c r="AZ378" s="14" t="str">
        <f t="shared" si="102"/>
        <v>DefExt</v>
      </c>
      <c r="BA378" s="14" t="e">
        <f t="shared" si="103"/>
        <v>#REF!</v>
      </c>
      <c r="BB378" s="14" t="str">
        <f t="shared" si="104"/>
        <v/>
      </c>
      <c r="BC378" s="14" t="str">
        <f t="shared" si="105"/>
        <v/>
      </c>
      <c r="BD378" s="14" t="str">
        <f t="shared" si="106"/>
        <v/>
      </c>
      <c r="BE378" s="14" t="str">
        <f t="shared" si="107"/>
        <v/>
      </c>
    </row>
    <row r="379" spans="39:57" ht="16.5" x14ac:dyDescent="0.2">
      <c r="AM379" s="13">
        <v>374</v>
      </c>
      <c r="AN379" s="14">
        <f t="shared" si="108"/>
        <v>23</v>
      </c>
      <c r="AO379" s="29">
        <f t="shared" si="92"/>
        <v>0.15600000000000003</v>
      </c>
      <c r="AP379" s="14">
        <f t="shared" si="93"/>
        <v>1</v>
      </c>
      <c r="AQ379" s="14">
        <f t="shared" si="94"/>
        <v>2</v>
      </c>
      <c r="AR379" s="14">
        <f t="shared" si="95"/>
        <v>0</v>
      </c>
      <c r="AS379" s="14">
        <f t="shared" si="96"/>
        <v>1606025</v>
      </c>
      <c r="AT379" s="14" t="str">
        <f t="shared" si="97"/>
        <v>神器-5-碎片-3-2级</v>
      </c>
      <c r="AU379" s="13" t="s">
        <v>857</v>
      </c>
      <c r="AV379" s="13">
        <f t="shared" si="98"/>
        <v>2</v>
      </c>
      <c r="AW379" s="14" t="e">
        <f t="shared" si="99"/>
        <v>#REF!</v>
      </c>
      <c r="AX379" s="14" t="str">
        <f t="shared" si="100"/>
        <v>AtkExt</v>
      </c>
      <c r="AY379" s="14" t="e">
        <f t="shared" si="101"/>
        <v>#REF!</v>
      </c>
      <c r="AZ379" s="14" t="str">
        <f t="shared" si="102"/>
        <v>DefExt</v>
      </c>
      <c r="BA379" s="14" t="e">
        <f t="shared" si="103"/>
        <v>#REF!</v>
      </c>
      <c r="BB379" s="14" t="str">
        <f t="shared" si="104"/>
        <v/>
      </c>
      <c r="BC379" s="14" t="str">
        <f t="shared" si="105"/>
        <v/>
      </c>
      <c r="BD379" s="14" t="str">
        <f t="shared" si="106"/>
        <v/>
      </c>
      <c r="BE379" s="14" t="str">
        <f t="shared" si="107"/>
        <v/>
      </c>
    </row>
    <row r="380" spans="39:57" ht="16.5" x14ac:dyDescent="0.2">
      <c r="AM380" s="13">
        <v>375</v>
      </c>
      <c r="AN380" s="14">
        <f t="shared" si="108"/>
        <v>23</v>
      </c>
      <c r="AO380" s="29">
        <f t="shared" si="92"/>
        <v>0.21600000000000003</v>
      </c>
      <c r="AP380" s="14">
        <f t="shared" si="93"/>
        <v>1</v>
      </c>
      <c r="AQ380" s="14">
        <f t="shared" si="94"/>
        <v>2</v>
      </c>
      <c r="AR380" s="14">
        <f t="shared" si="95"/>
        <v>0</v>
      </c>
      <c r="AS380" s="14">
        <f t="shared" si="96"/>
        <v>1606025</v>
      </c>
      <c r="AT380" s="14" t="str">
        <f t="shared" si="97"/>
        <v>神器-5-碎片-3-3级</v>
      </c>
      <c r="AU380" s="13" t="s">
        <v>857</v>
      </c>
      <c r="AV380" s="13">
        <f t="shared" si="98"/>
        <v>3</v>
      </c>
      <c r="AW380" s="14" t="e">
        <f t="shared" si="99"/>
        <v>#REF!</v>
      </c>
      <c r="AX380" s="14" t="str">
        <f t="shared" si="100"/>
        <v>AtkExt</v>
      </c>
      <c r="AY380" s="14" t="e">
        <f t="shared" si="101"/>
        <v>#REF!</v>
      </c>
      <c r="AZ380" s="14" t="str">
        <f t="shared" si="102"/>
        <v>DefExt</v>
      </c>
      <c r="BA380" s="14" t="e">
        <f t="shared" si="103"/>
        <v>#REF!</v>
      </c>
      <c r="BB380" s="14" t="str">
        <f t="shared" si="104"/>
        <v/>
      </c>
      <c r="BC380" s="14" t="str">
        <f t="shared" si="105"/>
        <v/>
      </c>
      <c r="BD380" s="14" t="str">
        <f t="shared" si="106"/>
        <v/>
      </c>
      <c r="BE380" s="14" t="str">
        <f t="shared" si="107"/>
        <v/>
      </c>
    </row>
    <row r="381" spans="39:57" ht="16.5" x14ac:dyDescent="0.2">
      <c r="AM381" s="13">
        <v>376</v>
      </c>
      <c r="AN381" s="14">
        <f t="shared" si="108"/>
        <v>23</v>
      </c>
      <c r="AO381" s="29">
        <f t="shared" si="92"/>
        <v>0.28000000000000003</v>
      </c>
      <c r="AP381" s="14">
        <f t="shared" si="93"/>
        <v>1</v>
      </c>
      <c r="AQ381" s="14">
        <f t="shared" si="94"/>
        <v>2</v>
      </c>
      <c r="AR381" s="14">
        <f t="shared" si="95"/>
        <v>0</v>
      </c>
      <c r="AS381" s="14">
        <f t="shared" si="96"/>
        <v>1606025</v>
      </c>
      <c r="AT381" s="14" t="str">
        <f t="shared" si="97"/>
        <v>神器-5-碎片-3-4级</v>
      </c>
      <c r="AU381" s="13" t="s">
        <v>857</v>
      </c>
      <c r="AV381" s="13">
        <f t="shared" si="98"/>
        <v>4</v>
      </c>
      <c r="AW381" s="14" t="e">
        <f t="shared" si="99"/>
        <v>#REF!</v>
      </c>
      <c r="AX381" s="14" t="str">
        <f t="shared" si="100"/>
        <v>AtkExt</v>
      </c>
      <c r="AY381" s="14" t="e">
        <f t="shared" si="101"/>
        <v>#REF!</v>
      </c>
      <c r="AZ381" s="14" t="str">
        <f t="shared" si="102"/>
        <v>DefExt</v>
      </c>
      <c r="BA381" s="14" t="e">
        <f t="shared" si="103"/>
        <v>#REF!</v>
      </c>
      <c r="BB381" s="14" t="str">
        <f t="shared" si="104"/>
        <v/>
      </c>
      <c r="BC381" s="14" t="str">
        <f t="shared" si="105"/>
        <v/>
      </c>
      <c r="BD381" s="14" t="str">
        <f t="shared" si="106"/>
        <v/>
      </c>
      <c r="BE381" s="14" t="str">
        <f t="shared" si="107"/>
        <v/>
      </c>
    </row>
    <row r="382" spans="39:57" ht="16.5" x14ac:dyDescent="0.2">
      <c r="AM382" s="13">
        <v>377</v>
      </c>
      <c r="AN382" s="14">
        <f t="shared" si="108"/>
        <v>23</v>
      </c>
      <c r="AO382" s="29">
        <f t="shared" si="92"/>
        <v>0.34799999999999998</v>
      </c>
      <c r="AP382" s="14">
        <f t="shared" si="93"/>
        <v>1</v>
      </c>
      <c r="AQ382" s="14">
        <f t="shared" si="94"/>
        <v>2</v>
      </c>
      <c r="AR382" s="14">
        <f t="shared" si="95"/>
        <v>0</v>
      </c>
      <c r="AS382" s="14">
        <f t="shared" si="96"/>
        <v>1606025</v>
      </c>
      <c r="AT382" s="14" t="str">
        <f t="shared" si="97"/>
        <v>神器-5-碎片-3-5级</v>
      </c>
      <c r="AU382" s="13" t="s">
        <v>857</v>
      </c>
      <c r="AV382" s="13">
        <f t="shared" si="98"/>
        <v>5</v>
      </c>
      <c r="AW382" s="14" t="e">
        <f t="shared" si="99"/>
        <v>#REF!</v>
      </c>
      <c r="AX382" s="14" t="str">
        <f t="shared" si="100"/>
        <v>AtkExt</v>
      </c>
      <c r="AY382" s="14" t="e">
        <f t="shared" si="101"/>
        <v>#REF!</v>
      </c>
      <c r="AZ382" s="14" t="str">
        <f t="shared" si="102"/>
        <v>DefExt</v>
      </c>
      <c r="BA382" s="14" t="e">
        <f t="shared" si="103"/>
        <v>#REF!</v>
      </c>
      <c r="BB382" s="14" t="str">
        <f t="shared" si="104"/>
        <v/>
      </c>
      <c r="BC382" s="14" t="str">
        <f t="shared" si="105"/>
        <v/>
      </c>
      <c r="BD382" s="14" t="str">
        <f t="shared" si="106"/>
        <v/>
      </c>
      <c r="BE382" s="14" t="str">
        <f t="shared" si="107"/>
        <v/>
      </c>
    </row>
    <row r="383" spans="39:57" ht="16.5" x14ac:dyDescent="0.2">
      <c r="AM383" s="13">
        <v>378</v>
      </c>
      <c r="AN383" s="14">
        <f t="shared" si="108"/>
        <v>23</v>
      </c>
      <c r="AO383" s="29">
        <f t="shared" si="92"/>
        <v>0.42000000000000004</v>
      </c>
      <c r="AP383" s="14">
        <f t="shared" si="93"/>
        <v>1</v>
      </c>
      <c r="AQ383" s="14">
        <f t="shared" si="94"/>
        <v>2</v>
      </c>
      <c r="AR383" s="14">
        <f t="shared" si="95"/>
        <v>0</v>
      </c>
      <c r="AS383" s="14">
        <f t="shared" si="96"/>
        <v>1606025</v>
      </c>
      <c r="AT383" s="14" t="str">
        <f t="shared" si="97"/>
        <v>神器-5-碎片-3-6级</v>
      </c>
      <c r="AU383" s="13" t="s">
        <v>857</v>
      </c>
      <c r="AV383" s="13">
        <f t="shared" si="98"/>
        <v>6</v>
      </c>
      <c r="AW383" s="14" t="e">
        <f t="shared" si="99"/>
        <v>#REF!</v>
      </c>
      <c r="AX383" s="14" t="str">
        <f t="shared" si="100"/>
        <v>AtkExt</v>
      </c>
      <c r="AY383" s="14" t="e">
        <f t="shared" si="101"/>
        <v>#REF!</v>
      </c>
      <c r="AZ383" s="14" t="str">
        <f t="shared" si="102"/>
        <v>DefExt</v>
      </c>
      <c r="BA383" s="14" t="e">
        <f t="shared" si="103"/>
        <v>#REF!</v>
      </c>
      <c r="BB383" s="14" t="str">
        <f t="shared" si="104"/>
        <v/>
      </c>
      <c r="BC383" s="14" t="str">
        <f t="shared" si="105"/>
        <v/>
      </c>
      <c r="BD383" s="14" t="str">
        <f t="shared" si="106"/>
        <v/>
      </c>
      <c r="BE383" s="14" t="str">
        <f t="shared" si="107"/>
        <v/>
      </c>
    </row>
    <row r="384" spans="39:57" ht="16.5" x14ac:dyDescent="0.2">
      <c r="AM384" s="13">
        <v>379</v>
      </c>
      <c r="AN384" s="14">
        <f t="shared" si="108"/>
        <v>23</v>
      </c>
      <c r="AO384" s="29">
        <f t="shared" si="92"/>
        <v>0.496</v>
      </c>
      <c r="AP384" s="14">
        <f t="shared" si="93"/>
        <v>1</v>
      </c>
      <c r="AQ384" s="14">
        <f t="shared" si="94"/>
        <v>2</v>
      </c>
      <c r="AR384" s="14">
        <f t="shared" si="95"/>
        <v>0</v>
      </c>
      <c r="AS384" s="14">
        <f t="shared" si="96"/>
        <v>1606025</v>
      </c>
      <c r="AT384" s="14" t="str">
        <f t="shared" si="97"/>
        <v>神器-5-碎片-3-7级</v>
      </c>
      <c r="AU384" s="13" t="s">
        <v>857</v>
      </c>
      <c r="AV384" s="13">
        <f t="shared" si="98"/>
        <v>7</v>
      </c>
      <c r="AW384" s="14" t="e">
        <f t="shared" si="99"/>
        <v>#REF!</v>
      </c>
      <c r="AX384" s="14" t="str">
        <f t="shared" si="100"/>
        <v>AtkExt</v>
      </c>
      <c r="AY384" s="14" t="e">
        <f t="shared" si="101"/>
        <v>#REF!</v>
      </c>
      <c r="AZ384" s="14" t="str">
        <f t="shared" si="102"/>
        <v>DefExt</v>
      </c>
      <c r="BA384" s="14" t="e">
        <f t="shared" si="103"/>
        <v>#REF!</v>
      </c>
      <c r="BB384" s="14" t="str">
        <f t="shared" si="104"/>
        <v/>
      </c>
      <c r="BC384" s="14" t="str">
        <f t="shared" si="105"/>
        <v/>
      </c>
      <c r="BD384" s="14" t="str">
        <f t="shared" si="106"/>
        <v/>
      </c>
      <c r="BE384" s="14" t="str">
        <f t="shared" si="107"/>
        <v/>
      </c>
    </row>
    <row r="385" spans="39:57" ht="16.5" x14ac:dyDescent="0.2">
      <c r="AM385" s="13">
        <v>380</v>
      </c>
      <c r="AN385" s="14">
        <f t="shared" si="108"/>
        <v>23</v>
      </c>
      <c r="AO385" s="29">
        <f t="shared" si="92"/>
        <v>0.57600000000000007</v>
      </c>
      <c r="AP385" s="14">
        <f t="shared" si="93"/>
        <v>1</v>
      </c>
      <c r="AQ385" s="14">
        <f t="shared" si="94"/>
        <v>2</v>
      </c>
      <c r="AR385" s="14">
        <f t="shared" si="95"/>
        <v>0</v>
      </c>
      <c r="AS385" s="14">
        <f t="shared" si="96"/>
        <v>1606025</v>
      </c>
      <c r="AT385" s="14" t="str">
        <f t="shared" si="97"/>
        <v>神器-5-碎片-3-8级</v>
      </c>
      <c r="AU385" s="13" t="s">
        <v>857</v>
      </c>
      <c r="AV385" s="13">
        <f t="shared" si="98"/>
        <v>8</v>
      </c>
      <c r="AW385" s="14" t="e">
        <f t="shared" si="99"/>
        <v>#REF!</v>
      </c>
      <c r="AX385" s="14" t="str">
        <f t="shared" si="100"/>
        <v>AtkExt</v>
      </c>
      <c r="AY385" s="14" t="e">
        <f t="shared" si="101"/>
        <v>#REF!</v>
      </c>
      <c r="AZ385" s="14" t="str">
        <f t="shared" si="102"/>
        <v>DefExt</v>
      </c>
      <c r="BA385" s="14" t="e">
        <f t="shared" si="103"/>
        <v>#REF!</v>
      </c>
      <c r="BB385" s="14" t="str">
        <f t="shared" si="104"/>
        <v/>
      </c>
      <c r="BC385" s="14" t="str">
        <f t="shared" si="105"/>
        <v/>
      </c>
      <c r="BD385" s="14" t="str">
        <f t="shared" si="106"/>
        <v/>
      </c>
      <c r="BE385" s="14" t="str">
        <f t="shared" si="107"/>
        <v/>
      </c>
    </row>
    <row r="386" spans="39:57" ht="16.5" x14ac:dyDescent="0.2">
      <c r="AM386" s="13">
        <v>381</v>
      </c>
      <c r="AN386" s="14">
        <f t="shared" si="108"/>
        <v>23</v>
      </c>
      <c r="AO386" s="29">
        <f t="shared" si="92"/>
        <v>0.66</v>
      </c>
      <c r="AP386" s="14">
        <f t="shared" si="93"/>
        <v>1</v>
      </c>
      <c r="AQ386" s="14">
        <f t="shared" si="94"/>
        <v>2</v>
      </c>
      <c r="AR386" s="14">
        <f t="shared" si="95"/>
        <v>0</v>
      </c>
      <c r="AS386" s="14">
        <f t="shared" si="96"/>
        <v>1606025</v>
      </c>
      <c r="AT386" s="14" t="str">
        <f t="shared" si="97"/>
        <v>神器-5-碎片-3-9级</v>
      </c>
      <c r="AU386" s="13" t="s">
        <v>857</v>
      </c>
      <c r="AV386" s="13">
        <f t="shared" si="98"/>
        <v>9</v>
      </c>
      <c r="AW386" s="14" t="e">
        <f t="shared" si="99"/>
        <v>#REF!</v>
      </c>
      <c r="AX386" s="14" t="str">
        <f t="shared" si="100"/>
        <v>AtkExt</v>
      </c>
      <c r="AY386" s="14" t="e">
        <f t="shared" si="101"/>
        <v>#REF!</v>
      </c>
      <c r="AZ386" s="14" t="str">
        <f t="shared" si="102"/>
        <v>DefExt</v>
      </c>
      <c r="BA386" s="14" t="e">
        <f t="shared" si="103"/>
        <v>#REF!</v>
      </c>
      <c r="BB386" s="14" t="str">
        <f t="shared" si="104"/>
        <v/>
      </c>
      <c r="BC386" s="14" t="str">
        <f t="shared" si="105"/>
        <v/>
      </c>
      <c r="BD386" s="14" t="str">
        <f t="shared" si="106"/>
        <v/>
      </c>
      <c r="BE386" s="14" t="str">
        <f t="shared" si="107"/>
        <v/>
      </c>
    </row>
    <row r="387" spans="39:57" ht="16.5" x14ac:dyDescent="0.2">
      <c r="AM387" s="13">
        <v>382</v>
      </c>
      <c r="AN387" s="14">
        <f t="shared" si="108"/>
        <v>23</v>
      </c>
      <c r="AO387" s="29">
        <f t="shared" si="92"/>
        <v>0.748</v>
      </c>
      <c r="AP387" s="14">
        <f t="shared" si="93"/>
        <v>1</v>
      </c>
      <c r="AQ387" s="14">
        <f t="shared" si="94"/>
        <v>2</v>
      </c>
      <c r="AR387" s="14">
        <f t="shared" si="95"/>
        <v>0</v>
      </c>
      <c r="AS387" s="14">
        <f t="shared" si="96"/>
        <v>1606025</v>
      </c>
      <c r="AT387" s="14" t="str">
        <f t="shared" si="97"/>
        <v>神器-5-碎片-3-10级</v>
      </c>
      <c r="AU387" s="13" t="s">
        <v>857</v>
      </c>
      <c r="AV387" s="13">
        <f t="shared" si="98"/>
        <v>10</v>
      </c>
      <c r="AW387" s="14" t="e">
        <f t="shared" si="99"/>
        <v>#REF!</v>
      </c>
      <c r="AX387" s="14" t="str">
        <f t="shared" si="100"/>
        <v>AtkExt</v>
      </c>
      <c r="AY387" s="14" t="e">
        <f t="shared" si="101"/>
        <v>#REF!</v>
      </c>
      <c r="AZ387" s="14" t="str">
        <f t="shared" si="102"/>
        <v>DefExt</v>
      </c>
      <c r="BA387" s="14" t="e">
        <f t="shared" si="103"/>
        <v>#REF!</v>
      </c>
      <c r="BB387" s="14" t="str">
        <f t="shared" si="104"/>
        <v/>
      </c>
      <c r="BC387" s="14" t="str">
        <f t="shared" si="105"/>
        <v/>
      </c>
      <c r="BD387" s="14" t="str">
        <f t="shared" si="106"/>
        <v/>
      </c>
      <c r="BE387" s="14" t="str">
        <f t="shared" si="107"/>
        <v/>
      </c>
    </row>
    <row r="388" spans="39:57" ht="16.5" x14ac:dyDescent="0.2">
      <c r="AM388" s="13">
        <v>383</v>
      </c>
      <c r="AN388" s="14">
        <f t="shared" si="108"/>
        <v>23</v>
      </c>
      <c r="AO388" s="29">
        <f t="shared" si="92"/>
        <v>0.84000000000000008</v>
      </c>
      <c r="AP388" s="14">
        <f t="shared" si="93"/>
        <v>1</v>
      </c>
      <c r="AQ388" s="14">
        <f t="shared" si="94"/>
        <v>2</v>
      </c>
      <c r="AR388" s="14">
        <f t="shared" si="95"/>
        <v>0</v>
      </c>
      <c r="AS388" s="14">
        <f t="shared" si="96"/>
        <v>1606025</v>
      </c>
      <c r="AT388" s="14" t="str">
        <f t="shared" si="97"/>
        <v>神器-5-碎片-3-11级</v>
      </c>
      <c r="AU388" s="13" t="s">
        <v>857</v>
      </c>
      <c r="AV388" s="13">
        <f t="shared" si="98"/>
        <v>11</v>
      </c>
      <c r="AW388" s="14" t="e">
        <f t="shared" si="99"/>
        <v>#REF!</v>
      </c>
      <c r="AX388" s="14" t="str">
        <f t="shared" si="100"/>
        <v>AtkExt</v>
      </c>
      <c r="AY388" s="14" t="e">
        <f t="shared" si="101"/>
        <v>#REF!</v>
      </c>
      <c r="AZ388" s="14" t="str">
        <f t="shared" si="102"/>
        <v>DefExt</v>
      </c>
      <c r="BA388" s="14" t="e">
        <f t="shared" si="103"/>
        <v>#REF!</v>
      </c>
      <c r="BB388" s="14" t="str">
        <f t="shared" si="104"/>
        <v/>
      </c>
      <c r="BC388" s="14" t="str">
        <f t="shared" si="105"/>
        <v/>
      </c>
      <c r="BD388" s="14" t="str">
        <f t="shared" si="106"/>
        <v/>
      </c>
      <c r="BE388" s="14" t="str">
        <f t="shared" si="107"/>
        <v/>
      </c>
    </row>
    <row r="389" spans="39:57" ht="16.5" x14ac:dyDescent="0.2">
      <c r="AM389" s="13">
        <v>384</v>
      </c>
      <c r="AN389" s="14">
        <f t="shared" si="108"/>
        <v>23</v>
      </c>
      <c r="AO389" s="29">
        <f t="shared" si="92"/>
        <v>0.93600000000000017</v>
      </c>
      <c r="AP389" s="14">
        <f t="shared" si="93"/>
        <v>1</v>
      </c>
      <c r="AQ389" s="14">
        <f t="shared" si="94"/>
        <v>2</v>
      </c>
      <c r="AR389" s="14">
        <f t="shared" si="95"/>
        <v>0</v>
      </c>
      <c r="AS389" s="14">
        <f t="shared" si="96"/>
        <v>1606025</v>
      </c>
      <c r="AT389" s="14" t="str">
        <f t="shared" si="97"/>
        <v>神器-5-碎片-3-12级</v>
      </c>
      <c r="AU389" s="13" t="s">
        <v>857</v>
      </c>
      <c r="AV389" s="13">
        <f t="shared" si="98"/>
        <v>12</v>
      </c>
      <c r="AW389" s="14" t="e">
        <f t="shared" si="99"/>
        <v>#REF!</v>
      </c>
      <c r="AX389" s="14" t="str">
        <f t="shared" si="100"/>
        <v>AtkExt</v>
      </c>
      <c r="AY389" s="14" t="e">
        <f t="shared" si="101"/>
        <v>#REF!</v>
      </c>
      <c r="AZ389" s="14" t="str">
        <f t="shared" si="102"/>
        <v>DefExt</v>
      </c>
      <c r="BA389" s="14" t="e">
        <f t="shared" si="103"/>
        <v>#REF!</v>
      </c>
      <c r="BB389" s="14" t="str">
        <f t="shared" si="104"/>
        <v/>
      </c>
      <c r="BC389" s="14" t="str">
        <f t="shared" si="105"/>
        <v/>
      </c>
      <c r="BD389" s="14" t="str">
        <f t="shared" si="106"/>
        <v/>
      </c>
      <c r="BE389" s="14" t="str">
        <f t="shared" si="107"/>
        <v/>
      </c>
    </row>
    <row r="390" spans="39:57" ht="16.5" x14ac:dyDescent="0.2">
      <c r="AM390" s="13">
        <v>385</v>
      </c>
      <c r="AN390" s="14">
        <f t="shared" si="108"/>
        <v>23</v>
      </c>
      <c r="AO390" s="29">
        <f t="shared" ref="AO390:AO453" si="109">4.8%+AV390*5%+AV390*AV390*0.2%</f>
        <v>1.036</v>
      </c>
      <c r="AP390" s="14">
        <f t="shared" ref="AP390:AP453" si="110">INDEX(AD$7:AD$48,$AN390)</f>
        <v>1</v>
      </c>
      <c r="AQ390" s="14">
        <f t="shared" ref="AQ390:AQ453" si="111">INDEX(AE$7:AE$48,$AN390)</f>
        <v>2</v>
      </c>
      <c r="AR390" s="14">
        <f t="shared" ref="AR390:AR453" si="112">INDEX(AF$7:AF$48,$AN390)</f>
        <v>0</v>
      </c>
      <c r="AS390" s="14">
        <f t="shared" ref="AS390:AS453" si="113">INDEX($W$7:$W$48,AN390)</f>
        <v>1606025</v>
      </c>
      <c r="AT390" s="14" t="str">
        <f t="shared" ref="AT390:AT453" si="114">"神器-"&amp;INDEX($S$7:$S$48,AN390)&amp;"-碎片-"&amp;INDEX($T$7:$T$48,AN390)&amp;"-"&amp;AV390&amp;"级"</f>
        <v>神器-5-碎片-3-13级</v>
      </c>
      <c r="AU390" s="13" t="s">
        <v>857</v>
      </c>
      <c r="AV390" s="13">
        <f t="shared" ref="AV390:AV453" si="115">AM390-INDEX($AI$6:$AI$48,AN390)</f>
        <v>13</v>
      </c>
      <c r="AW390" s="14" t="e">
        <f t="shared" ref="AW390:AW453" si="116">AY390*INDEX($AP$2:$AR$2,AP390)+IF(AQ390&gt;0,BA390*INDEX($AP$2:$AR$2,AQ390),0)+IF(AR390&gt;0,BC390*INDEX($AP$2:$AR$2,AR390),0)+IF(BD390="Speed",BE390*100,0)</f>
        <v>#REF!</v>
      </c>
      <c r="AX390" s="14" t="str">
        <f t="shared" ref="AX390:AX453" si="117">INDEX($AP$3:$AR$3,AP390)</f>
        <v>AtkExt</v>
      </c>
      <c r="AY390" s="14" t="e">
        <f t="shared" ref="AY390:AY453" si="118">ROUND(INDEX($X$7:$Z$48,AN390,AP390)*AO390,0)</f>
        <v>#REF!</v>
      </c>
      <c r="AZ390" s="14" t="str">
        <f t="shared" ref="AZ390:AZ453" si="119">IF(AQ390&gt;0,INDEX($AP$3:$AR$3,AQ390),"")</f>
        <v>DefExt</v>
      </c>
      <c r="BA390" s="14" t="e">
        <f t="shared" ref="BA390:BA453" si="120">IF(AQ390&gt;0,ROUND(INDEX($X$7:$Z$48,AN390,AQ390)*AO390,0),"")</f>
        <v>#REF!</v>
      </c>
      <c r="BB390" s="14" t="str">
        <f t="shared" ref="BB390:BB453" si="121">IF(AR390&gt;0,INDEX($AP$3:$AR$3,AR390),"")</f>
        <v/>
      </c>
      <c r="BC390" s="14" t="str">
        <f t="shared" ref="BC390:BC453" si="122">IF(AR390&gt;0,ROUND(INDEX($X$7:$Z$48,AN390,AR390)*AO390,0),"")</f>
        <v/>
      </c>
      <c r="BD390" s="14" t="str">
        <f t="shared" ref="BD390:BD453" si="123">IF(INDEX($AG$7:$AG$48,AN390)&gt;0,"Speed","")</f>
        <v/>
      </c>
      <c r="BE390" s="14" t="str">
        <f t="shared" ref="BE390:BE453" si="124">IF(INDEX($AG$7:$AG$48,AN390)&gt;0,INDEX($AG$7:$AG$48,AN390)*AV390,"")</f>
        <v/>
      </c>
    </row>
    <row r="391" spans="39:57" ht="16.5" x14ac:dyDescent="0.2">
      <c r="AM391" s="13">
        <v>386</v>
      </c>
      <c r="AN391" s="14">
        <f t="shared" ref="AN391:AN454" si="125">MATCH(AM391-1,$AI$6:$AI$48,1)</f>
        <v>23</v>
      </c>
      <c r="AO391" s="29">
        <f t="shared" si="109"/>
        <v>1.1400000000000001</v>
      </c>
      <c r="AP391" s="14">
        <f t="shared" si="110"/>
        <v>1</v>
      </c>
      <c r="AQ391" s="14">
        <f t="shared" si="111"/>
        <v>2</v>
      </c>
      <c r="AR391" s="14">
        <f t="shared" si="112"/>
        <v>0</v>
      </c>
      <c r="AS391" s="14">
        <f t="shared" si="113"/>
        <v>1606025</v>
      </c>
      <c r="AT391" s="14" t="str">
        <f t="shared" si="114"/>
        <v>神器-5-碎片-3-14级</v>
      </c>
      <c r="AU391" s="13" t="s">
        <v>857</v>
      </c>
      <c r="AV391" s="13">
        <f t="shared" si="115"/>
        <v>14</v>
      </c>
      <c r="AW391" s="14" t="e">
        <f t="shared" si="116"/>
        <v>#REF!</v>
      </c>
      <c r="AX391" s="14" t="str">
        <f t="shared" si="117"/>
        <v>AtkExt</v>
      </c>
      <c r="AY391" s="14" t="e">
        <f t="shared" si="118"/>
        <v>#REF!</v>
      </c>
      <c r="AZ391" s="14" t="str">
        <f t="shared" si="119"/>
        <v>DefExt</v>
      </c>
      <c r="BA391" s="14" t="e">
        <f t="shared" si="120"/>
        <v>#REF!</v>
      </c>
      <c r="BB391" s="14" t="str">
        <f t="shared" si="121"/>
        <v/>
      </c>
      <c r="BC391" s="14" t="str">
        <f t="shared" si="122"/>
        <v/>
      </c>
      <c r="BD391" s="14" t="str">
        <f t="shared" si="123"/>
        <v/>
      </c>
      <c r="BE391" s="14" t="str">
        <f t="shared" si="124"/>
        <v/>
      </c>
    </row>
    <row r="392" spans="39:57" ht="16.5" x14ac:dyDescent="0.2">
      <c r="AM392" s="13">
        <v>387</v>
      </c>
      <c r="AN392" s="14">
        <f t="shared" si="125"/>
        <v>23</v>
      </c>
      <c r="AO392" s="29">
        <f t="shared" si="109"/>
        <v>1.248</v>
      </c>
      <c r="AP392" s="14">
        <f t="shared" si="110"/>
        <v>1</v>
      </c>
      <c r="AQ392" s="14">
        <f t="shared" si="111"/>
        <v>2</v>
      </c>
      <c r="AR392" s="14">
        <f t="shared" si="112"/>
        <v>0</v>
      </c>
      <c r="AS392" s="14">
        <f t="shared" si="113"/>
        <v>1606025</v>
      </c>
      <c r="AT392" s="14" t="str">
        <f t="shared" si="114"/>
        <v>神器-5-碎片-3-15级</v>
      </c>
      <c r="AU392" s="13" t="s">
        <v>857</v>
      </c>
      <c r="AV392" s="13">
        <f t="shared" si="115"/>
        <v>15</v>
      </c>
      <c r="AW392" s="14" t="e">
        <f t="shared" si="116"/>
        <v>#REF!</v>
      </c>
      <c r="AX392" s="14" t="str">
        <f t="shared" si="117"/>
        <v>AtkExt</v>
      </c>
      <c r="AY392" s="14" t="e">
        <f t="shared" si="118"/>
        <v>#REF!</v>
      </c>
      <c r="AZ392" s="14" t="str">
        <f t="shared" si="119"/>
        <v>DefExt</v>
      </c>
      <c r="BA392" s="14" t="e">
        <f t="shared" si="120"/>
        <v>#REF!</v>
      </c>
      <c r="BB392" s="14" t="str">
        <f t="shared" si="121"/>
        <v/>
      </c>
      <c r="BC392" s="14" t="str">
        <f t="shared" si="122"/>
        <v/>
      </c>
      <c r="BD392" s="14" t="str">
        <f t="shared" si="123"/>
        <v/>
      </c>
      <c r="BE392" s="14" t="str">
        <f t="shared" si="124"/>
        <v/>
      </c>
    </row>
    <row r="393" spans="39:57" ht="16.5" x14ac:dyDescent="0.2">
      <c r="AM393" s="13">
        <v>388</v>
      </c>
      <c r="AN393" s="14">
        <f t="shared" si="125"/>
        <v>23</v>
      </c>
      <c r="AO393" s="29">
        <f t="shared" si="109"/>
        <v>1.36</v>
      </c>
      <c r="AP393" s="14">
        <f t="shared" si="110"/>
        <v>1</v>
      </c>
      <c r="AQ393" s="14">
        <f t="shared" si="111"/>
        <v>2</v>
      </c>
      <c r="AR393" s="14">
        <f t="shared" si="112"/>
        <v>0</v>
      </c>
      <c r="AS393" s="14">
        <f t="shared" si="113"/>
        <v>1606025</v>
      </c>
      <c r="AT393" s="14" t="str">
        <f t="shared" si="114"/>
        <v>神器-5-碎片-3-16级</v>
      </c>
      <c r="AU393" s="13" t="s">
        <v>857</v>
      </c>
      <c r="AV393" s="13">
        <f t="shared" si="115"/>
        <v>16</v>
      </c>
      <c r="AW393" s="14" t="e">
        <f t="shared" si="116"/>
        <v>#REF!</v>
      </c>
      <c r="AX393" s="14" t="str">
        <f t="shared" si="117"/>
        <v>AtkExt</v>
      </c>
      <c r="AY393" s="14" t="e">
        <f t="shared" si="118"/>
        <v>#REF!</v>
      </c>
      <c r="AZ393" s="14" t="str">
        <f t="shared" si="119"/>
        <v>DefExt</v>
      </c>
      <c r="BA393" s="14" t="e">
        <f t="shared" si="120"/>
        <v>#REF!</v>
      </c>
      <c r="BB393" s="14" t="str">
        <f t="shared" si="121"/>
        <v/>
      </c>
      <c r="BC393" s="14" t="str">
        <f t="shared" si="122"/>
        <v/>
      </c>
      <c r="BD393" s="14" t="str">
        <f t="shared" si="123"/>
        <v/>
      </c>
      <c r="BE393" s="14" t="str">
        <f t="shared" si="124"/>
        <v/>
      </c>
    </row>
    <row r="394" spans="39:57" ht="16.5" x14ac:dyDescent="0.2">
      <c r="AM394" s="13">
        <v>389</v>
      </c>
      <c r="AN394" s="14">
        <f t="shared" si="125"/>
        <v>23</v>
      </c>
      <c r="AO394" s="29">
        <f t="shared" si="109"/>
        <v>1.476</v>
      </c>
      <c r="AP394" s="14">
        <f t="shared" si="110"/>
        <v>1</v>
      </c>
      <c r="AQ394" s="14">
        <f t="shared" si="111"/>
        <v>2</v>
      </c>
      <c r="AR394" s="14">
        <f t="shared" si="112"/>
        <v>0</v>
      </c>
      <c r="AS394" s="14">
        <f t="shared" si="113"/>
        <v>1606025</v>
      </c>
      <c r="AT394" s="14" t="str">
        <f t="shared" si="114"/>
        <v>神器-5-碎片-3-17级</v>
      </c>
      <c r="AU394" s="13" t="s">
        <v>857</v>
      </c>
      <c r="AV394" s="13">
        <f t="shared" si="115"/>
        <v>17</v>
      </c>
      <c r="AW394" s="14" t="e">
        <f t="shared" si="116"/>
        <v>#REF!</v>
      </c>
      <c r="AX394" s="14" t="str">
        <f t="shared" si="117"/>
        <v>AtkExt</v>
      </c>
      <c r="AY394" s="14" t="e">
        <f t="shared" si="118"/>
        <v>#REF!</v>
      </c>
      <c r="AZ394" s="14" t="str">
        <f t="shared" si="119"/>
        <v>DefExt</v>
      </c>
      <c r="BA394" s="14" t="e">
        <f t="shared" si="120"/>
        <v>#REF!</v>
      </c>
      <c r="BB394" s="14" t="str">
        <f t="shared" si="121"/>
        <v/>
      </c>
      <c r="BC394" s="14" t="str">
        <f t="shared" si="122"/>
        <v/>
      </c>
      <c r="BD394" s="14" t="str">
        <f t="shared" si="123"/>
        <v/>
      </c>
      <c r="BE394" s="14" t="str">
        <f t="shared" si="124"/>
        <v/>
      </c>
    </row>
    <row r="395" spans="39:57" ht="16.5" x14ac:dyDescent="0.2">
      <c r="AM395" s="13">
        <v>390</v>
      </c>
      <c r="AN395" s="14">
        <f t="shared" si="125"/>
        <v>23</v>
      </c>
      <c r="AO395" s="29">
        <f t="shared" si="109"/>
        <v>1.5960000000000001</v>
      </c>
      <c r="AP395" s="14">
        <f t="shared" si="110"/>
        <v>1</v>
      </c>
      <c r="AQ395" s="14">
        <f t="shared" si="111"/>
        <v>2</v>
      </c>
      <c r="AR395" s="14">
        <f t="shared" si="112"/>
        <v>0</v>
      </c>
      <c r="AS395" s="14">
        <f t="shared" si="113"/>
        <v>1606025</v>
      </c>
      <c r="AT395" s="14" t="str">
        <f t="shared" si="114"/>
        <v>神器-5-碎片-3-18级</v>
      </c>
      <c r="AU395" s="13" t="s">
        <v>857</v>
      </c>
      <c r="AV395" s="13">
        <f t="shared" si="115"/>
        <v>18</v>
      </c>
      <c r="AW395" s="14" t="e">
        <f t="shared" si="116"/>
        <v>#REF!</v>
      </c>
      <c r="AX395" s="14" t="str">
        <f t="shared" si="117"/>
        <v>AtkExt</v>
      </c>
      <c r="AY395" s="14" t="e">
        <f t="shared" si="118"/>
        <v>#REF!</v>
      </c>
      <c r="AZ395" s="14" t="str">
        <f t="shared" si="119"/>
        <v>DefExt</v>
      </c>
      <c r="BA395" s="14" t="e">
        <f t="shared" si="120"/>
        <v>#REF!</v>
      </c>
      <c r="BB395" s="14" t="str">
        <f t="shared" si="121"/>
        <v/>
      </c>
      <c r="BC395" s="14" t="str">
        <f t="shared" si="122"/>
        <v/>
      </c>
      <c r="BD395" s="14" t="str">
        <f t="shared" si="123"/>
        <v/>
      </c>
      <c r="BE395" s="14" t="str">
        <f t="shared" si="124"/>
        <v/>
      </c>
    </row>
    <row r="396" spans="39:57" ht="16.5" x14ac:dyDescent="0.2">
      <c r="AM396" s="13">
        <v>391</v>
      </c>
      <c r="AN396" s="14">
        <f t="shared" si="125"/>
        <v>24</v>
      </c>
      <c r="AO396" s="29">
        <f t="shared" si="109"/>
        <v>0.1</v>
      </c>
      <c r="AP396" s="14">
        <f t="shared" si="110"/>
        <v>2</v>
      </c>
      <c r="AQ396" s="14">
        <f t="shared" si="111"/>
        <v>3</v>
      </c>
      <c r="AR396" s="14">
        <f t="shared" si="112"/>
        <v>0</v>
      </c>
      <c r="AS396" s="14">
        <f t="shared" si="113"/>
        <v>1606026</v>
      </c>
      <c r="AT396" s="14" t="str">
        <f t="shared" si="114"/>
        <v>神器-5-碎片-4-1级</v>
      </c>
      <c r="AU396" s="13" t="s">
        <v>857</v>
      </c>
      <c r="AV396" s="13">
        <f t="shared" si="115"/>
        <v>1</v>
      </c>
      <c r="AW396" s="14" t="e">
        <f t="shared" si="116"/>
        <v>#REF!</v>
      </c>
      <c r="AX396" s="14" t="str">
        <f t="shared" si="117"/>
        <v>DefExt</v>
      </c>
      <c r="AY396" s="14" t="e">
        <f t="shared" si="118"/>
        <v>#REF!</v>
      </c>
      <c r="AZ396" s="14" t="str">
        <f t="shared" si="119"/>
        <v>HPExt</v>
      </c>
      <c r="BA396" s="14" t="e">
        <f t="shared" si="120"/>
        <v>#REF!</v>
      </c>
      <c r="BB396" s="14" t="str">
        <f t="shared" si="121"/>
        <v/>
      </c>
      <c r="BC396" s="14" t="str">
        <f t="shared" si="122"/>
        <v/>
      </c>
      <c r="BD396" s="14" t="str">
        <f t="shared" si="123"/>
        <v/>
      </c>
      <c r="BE396" s="14" t="str">
        <f t="shared" si="124"/>
        <v/>
      </c>
    </row>
    <row r="397" spans="39:57" ht="16.5" x14ac:dyDescent="0.2">
      <c r="AM397" s="13">
        <v>392</v>
      </c>
      <c r="AN397" s="14">
        <f t="shared" si="125"/>
        <v>24</v>
      </c>
      <c r="AO397" s="29">
        <f t="shared" si="109"/>
        <v>0.15600000000000003</v>
      </c>
      <c r="AP397" s="14">
        <f t="shared" si="110"/>
        <v>2</v>
      </c>
      <c r="AQ397" s="14">
        <f t="shared" si="111"/>
        <v>3</v>
      </c>
      <c r="AR397" s="14">
        <f t="shared" si="112"/>
        <v>0</v>
      </c>
      <c r="AS397" s="14">
        <f t="shared" si="113"/>
        <v>1606026</v>
      </c>
      <c r="AT397" s="14" t="str">
        <f t="shared" si="114"/>
        <v>神器-5-碎片-4-2级</v>
      </c>
      <c r="AU397" s="13" t="s">
        <v>857</v>
      </c>
      <c r="AV397" s="13">
        <f t="shared" si="115"/>
        <v>2</v>
      </c>
      <c r="AW397" s="14" t="e">
        <f t="shared" si="116"/>
        <v>#REF!</v>
      </c>
      <c r="AX397" s="14" t="str">
        <f t="shared" si="117"/>
        <v>DefExt</v>
      </c>
      <c r="AY397" s="14" t="e">
        <f t="shared" si="118"/>
        <v>#REF!</v>
      </c>
      <c r="AZ397" s="14" t="str">
        <f t="shared" si="119"/>
        <v>HPExt</v>
      </c>
      <c r="BA397" s="14" t="e">
        <f t="shared" si="120"/>
        <v>#REF!</v>
      </c>
      <c r="BB397" s="14" t="str">
        <f t="shared" si="121"/>
        <v/>
      </c>
      <c r="BC397" s="14" t="str">
        <f t="shared" si="122"/>
        <v/>
      </c>
      <c r="BD397" s="14" t="str">
        <f t="shared" si="123"/>
        <v/>
      </c>
      <c r="BE397" s="14" t="str">
        <f t="shared" si="124"/>
        <v/>
      </c>
    </row>
    <row r="398" spans="39:57" ht="16.5" x14ac:dyDescent="0.2">
      <c r="AM398" s="13">
        <v>393</v>
      </c>
      <c r="AN398" s="14">
        <f t="shared" si="125"/>
        <v>24</v>
      </c>
      <c r="AO398" s="29">
        <f t="shared" si="109"/>
        <v>0.21600000000000003</v>
      </c>
      <c r="AP398" s="14">
        <f t="shared" si="110"/>
        <v>2</v>
      </c>
      <c r="AQ398" s="14">
        <f t="shared" si="111"/>
        <v>3</v>
      </c>
      <c r="AR398" s="14">
        <f t="shared" si="112"/>
        <v>0</v>
      </c>
      <c r="AS398" s="14">
        <f t="shared" si="113"/>
        <v>1606026</v>
      </c>
      <c r="AT398" s="14" t="str">
        <f t="shared" si="114"/>
        <v>神器-5-碎片-4-3级</v>
      </c>
      <c r="AU398" s="13" t="s">
        <v>857</v>
      </c>
      <c r="AV398" s="13">
        <f t="shared" si="115"/>
        <v>3</v>
      </c>
      <c r="AW398" s="14" t="e">
        <f t="shared" si="116"/>
        <v>#REF!</v>
      </c>
      <c r="AX398" s="14" t="str">
        <f t="shared" si="117"/>
        <v>DefExt</v>
      </c>
      <c r="AY398" s="14" t="e">
        <f t="shared" si="118"/>
        <v>#REF!</v>
      </c>
      <c r="AZ398" s="14" t="str">
        <f t="shared" si="119"/>
        <v>HPExt</v>
      </c>
      <c r="BA398" s="14" t="e">
        <f t="shared" si="120"/>
        <v>#REF!</v>
      </c>
      <c r="BB398" s="14" t="str">
        <f t="shared" si="121"/>
        <v/>
      </c>
      <c r="BC398" s="14" t="str">
        <f t="shared" si="122"/>
        <v/>
      </c>
      <c r="BD398" s="14" t="str">
        <f t="shared" si="123"/>
        <v/>
      </c>
      <c r="BE398" s="14" t="str">
        <f t="shared" si="124"/>
        <v/>
      </c>
    </row>
    <row r="399" spans="39:57" ht="16.5" x14ac:dyDescent="0.2">
      <c r="AM399" s="13">
        <v>394</v>
      </c>
      <c r="AN399" s="14">
        <f t="shared" si="125"/>
        <v>24</v>
      </c>
      <c r="AO399" s="29">
        <f t="shared" si="109"/>
        <v>0.28000000000000003</v>
      </c>
      <c r="AP399" s="14">
        <f t="shared" si="110"/>
        <v>2</v>
      </c>
      <c r="AQ399" s="14">
        <f t="shared" si="111"/>
        <v>3</v>
      </c>
      <c r="AR399" s="14">
        <f t="shared" si="112"/>
        <v>0</v>
      </c>
      <c r="AS399" s="14">
        <f t="shared" si="113"/>
        <v>1606026</v>
      </c>
      <c r="AT399" s="14" t="str">
        <f t="shared" si="114"/>
        <v>神器-5-碎片-4-4级</v>
      </c>
      <c r="AU399" s="13" t="s">
        <v>857</v>
      </c>
      <c r="AV399" s="13">
        <f t="shared" si="115"/>
        <v>4</v>
      </c>
      <c r="AW399" s="14" t="e">
        <f t="shared" si="116"/>
        <v>#REF!</v>
      </c>
      <c r="AX399" s="14" t="str">
        <f t="shared" si="117"/>
        <v>DefExt</v>
      </c>
      <c r="AY399" s="14" t="e">
        <f t="shared" si="118"/>
        <v>#REF!</v>
      </c>
      <c r="AZ399" s="14" t="str">
        <f t="shared" si="119"/>
        <v>HPExt</v>
      </c>
      <c r="BA399" s="14" t="e">
        <f t="shared" si="120"/>
        <v>#REF!</v>
      </c>
      <c r="BB399" s="14" t="str">
        <f t="shared" si="121"/>
        <v/>
      </c>
      <c r="BC399" s="14" t="str">
        <f t="shared" si="122"/>
        <v/>
      </c>
      <c r="BD399" s="14" t="str">
        <f t="shared" si="123"/>
        <v/>
      </c>
      <c r="BE399" s="14" t="str">
        <f t="shared" si="124"/>
        <v/>
      </c>
    </row>
    <row r="400" spans="39:57" ht="16.5" x14ac:dyDescent="0.2">
      <c r="AM400" s="13">
        <v>395</v>
      </c>
      <c r="AN400" s="14">
        <f t="shared" si="125"/>
        <v>24</v>
      </c>
      <c r="AO400" s="29">
        <f t="shared" si="109"/>
        <v>0.34799999999999998</v>
      </c>
      <c r="AP400" s="14">
        <f t="shared" si="110"/>
        <v>2</v>
      </c>
      <c r="AQ400" s="14">
        <f t="shared" si="111"/>
        <v>3</v>
      </c>
      <c r="AR400" s="14">
        <f t="shared" si="112"/>
        <v>0</v>
      </c>
      <c r="AS400" s="14">
        <f t="shared" si="113"/>
        <v>1606026</v>
      </c>
      <c r="AT400" s="14" t="str">
        <f t="shared" si="114"/>
        <v>神器-5-碎片-4-5级</v>
      </c>
      <c r="AU400" s="13" t="s">
        <v>857</v>
      </c>
      <c r="AV400" s="13">
        <f t="shared" si="115"/>
        <v>5</v>
      </c>
      <c r="AW400" s="14" t="e">
        <f t="shared" si="116"/>
        <v>#REF!</v>
      </c>
      <c r="AX400" s="14" t="str">
        <f t="shared" si="117"/>
        <v>DefExt</v>
      </c>
      <c r="AY400" s="14" t="e">
        <f t="shared" si="118"/>
        <v>#REF!</v>
      </c>
      <c r="AZ400" s="14" t="str">
        <f t="shared" si="119"/>
        <v>HPExt</v>
      </c>
      <c r="BA400" s="14" t="e">
        <f t="shared" si="120"/>
        <v>#REF!</v>
      </c>
      <c r="BB400" s="14" t="str">
        <f t="shared" si="121"/>
        <v/>
      </c>
      <c r="BC400" s="14" t="str">
        <f t="shared" si="122"/>
        <v/>
      </c>
      <c r="BD400" s="14" t="str">
        <f t="shared" si="123"/>
        <v/>
      </c>
      <c r="BE400" s="14" t="str">
        <f t="shared" si="124"/>
        <v/>
      </c>
    </row>
    <row r="401" spans="39:57" ht="16.5" x14ac:dyDescent="0.2">
      <c r="AM401" s="13">
        <v>396</v>
      </c>
      <c r="AN401" s="14">
        <f t="shared" si="125"/>
        <v>24</v>
      </c>
      <c r="AO401" s="29">
        <f t="shared" si="109"/>
        <v>0.42000000000000004</v>
      </c>
      <c r="AP401" s="14">
        <f t="shared" si="110"/>
        <v>2</v>
      </c>
      <c r="AQ401" s="14">
        <f t="shared" si="111"/>
        <v>3</v>
      </c>
      <c r="AR401" s="14">
        <f t="shared" si="112"/>
        <v>0</v>
      </c>
      <c r="AS401" s="14">
        <f t="shared" si="113"/>
        <v>1606026</v>
      </c>
      <c r="AT401" s="14" t="str">
        <f t="shared" si="114"/>
        <v>神器-5-碎片-4-6级</v>
      </c>
      <c r="AU401" s="13" t="s">
        <v>857</v>
      </c>
      <c r="AV401" s="13">
        <f t="shared" si="115"/>
        <v>6</v>
      </c>
      <c r="AW401" s="14" t="e">
        <f t="shared" si="116"/>
        <v>#REF!</v>
      </c>
      <c r="AX401" s="14" t="str">
        <f t="shared" si="117"/>
        <v>DefExt</v>
      </c>
      <c r="AY401" s="14" t="e">
        <f t="shared" si="118"/>
        <v>#REF!</v>
      </c>
      <c r="AZ401" s="14" t="str">
        <f t="shared" si="119"/>
        <v>HPExt</v>
      </c>
      <c r="BA401" s="14" t="e">
        <f t="shared" si="120"/>
        <v>#REF!</v>
      </c>
      <c r="BB401" s="14" t="str">
        <f t="shared" si="121"/>
        <v/>
      </c>
      <c r="BC401" s="14" t="str">
        <f t="shared" si="122"/>
        <v/>
      </c>
      <c r="BD401" s="14" t="str">
        <f t="shared" si="123"/>
        <v/>
      </c>
      <c r="BE401" s="14" t="str">
        <f t="shared" si="124"/>
        <v/>
      </c>
    </row>
    <row r="402" spans="39:57" ht="16.5" x14ac:dyDescent="0.2">
      <c r="AM402" s="13">
        <v>397</v>
      </c>
      <c r="AN402" s="14">
        <f t="shared" si="125"/>
        <v>24</v>
      </c>
      <c r="AO402" s="29">
        <f t="shared" si="109"/>
        <v>0.496</v>
      </c>
      <c r="AP402" s="14">
        <f t="shared" si="110"/>
        <v>2</v>
      </c>
      <c r="AQ402" s="14">
        <f t="shared" si="111"/>
        <v>3</v>
      </c>
      <c r="AR402" s="14">
        <f t="shared" si="112"/>
        <v>0</v>
      </c>
      <c r="AS402" s="14">
        <f t="shared" si="113"/>
        <v>1606026</v>
      </c>
      <c r="AT402" s="14" t="str">
        <f t="shared" si="114"/>
        <v>神器-5-碎片-4-7级</v>
      </c>
      <c r="AU402" s="13" t="s">
        <v>857</v>
      </c>
      <c r="AV402" s="13">
        <f t="shared" si="115"/>
        <v>7</v>
      </c>
      <c r="AW402" s="14" t="e">
        <f t="shared" si="116"/>
        <v>#REF!</v>
      </c>
      <c r="AX402" s="14" t="str">
        <f t="shared" si="117"/>
        <v>DefExt</v>
      </c>
      <c r="AY402" s="14" t="e">
        <f t="shared" si="118"/>
        <v>#REF!</v>
      </c>
      <c r="AZ402" s="14" t="str">
        <f t="shared" si="119"/>
        <v>HPExt</v>
      </c>
      <c r="BA402" s="14" t="e">
        <f t="shared" si="120"/>
        <v>#REF!</v>
      </c>
      <c r="BB402" s="14" t="str">
        <f t="shared" si="121"/>
        <v/>
      </c>
      <c r="BC402" s="14" t="str">
        <f t="shared" si="122"/>
        <v/>
      </c>
      <c r="BD402" s="14" t="str">
        <f t="shared" si="123"/>
        <v/>
      </c>
      <c r="BE402" s="14" t="str">
        <f t="shared" si="124"/>
        <v/>
      </c>
    </row>
    <row r="403" spans="39:57" ht="16.5" x14ac:dyDescent="0.2">
      <c r="AM403" s="13">
        <v>398</v>
      </c>
      <c r="AN403" s="14">
        <f t="shared" si="125"/>
        <v>24</v>
      </c>
      <c r="AO403" s="29">
        <f t="shared" si="109"/>
        <v>0.57600000000000007</v>
      </c>
      <c r="AP403" s="14">
        <f t="shared" si="110"/>
        <v>2</v>
      </c>
      <c r="AQ403" s="14">
        <f t="shared" si="111"/>
        <v>3</v>
      </c>
      <c r="AR403" s="14">
        <f t="shared" si="112"/>
        <v>0</v>
      </c>
      <c r="AS403" s="14">
        <f t="shared" si="113"/>
        <v>1606026</v>
      </c>
      <c r="AT403" s="14" t="str">
        <f t="shared" si="114"/>
        <v>神器-5-碎片-4-8级</v>
      </c>
      <c r="AU403" s="13" t="s">
        <v>857</v>
      </c>
      <c r="AV403" s="13">
        <f t="shared" si="115"/>
        <v>8</v>
      </c>
      <c r="AW403" s="14" t="e">
        <f t="shared" si="116"/>
        <v>#REF!</v>
      </c>
      <c r="AX403" s="14" t="str">
        <f t="shared" si="117"/>
        <v>DefExt</v>
      </c>
      <c r="AY403" s="14" t="e">
        <f t="shared" si="118"/>
        <v>#REF!</v>
      </c>
      <c r="AZ403" s="14" t="str">
        <f t="shared" si="119"/>
        <v>HPExt</v>
      </c>
      <c r="BA403" s="14" t="e">
        <f t="shared" si="120"/>
        <v>#REF!</v>
      </c>
      <c r="BB403" s="14" t="str">
        <f t="shared" si="121"/>
        <v/>
      </c>
      <c r="BC403" s="14" t="str">
        <f t="shared" si="122"/>
        <v/>
      </c>
      <c r="BD403" s="14" t="str">
        <f t="shared" si="123"/>
        <v/>
      </c>
      <c r="BE403" s="14" t="str">
        <f t="shared" si="124"/>
        <v/>
      </c>
    </row>
    <row r="404" spans="39:57" ht="16.5" x14ac:dyDescent="0.2">
      <c r="AM404" s="13">
        <v>399</v>
      </c>
      <c r="AN404" s="14">
        <f t="shared" si="125"/>
        <v>24</v>
      </c>
      <c r="AO404" s="29">
        <f t="shared" si="109"/>
        <v>0.66</v>
      </c>
      <c r="AP404" s="14">
        <f t="shared" si="110"/>
        <v>2</v>
      </c>
      <c r="AQ404" s="14">
        <f t="shared" si="111"/>
        <v>3</v>
      </c>
      <c r="AR404" s="14">
        <f t="shared" si="112"/>
        <v>0</v>
      </c>
      <c r="AS404" s="14">
        <f t="shared" si="113"/>
        <v>1606026</v>
      </c>
      <c r="AT404" s="14" t="str">
        <f t="shared" si="114"/>
        <v>神器-5-碎片-4-9级</v>
      </c>
      <c r="AU404" s="13" t="s">
        <v>857</v>
      </c>
      <c r="AV404" s="13">
        <f t="shared" si="115"/>
        <v>9</v>
      </c>
      <c r="AW404" s="14" t="e">
        <f t="shared" si="116"/>
        <v>#REF!</v>
      </c>
      <c r="AX404" s="14" t="str">
        <f t="shared" si="117"/>
        <v>DefExt</v>
      </c>
      <c r="AY404" s="14" t="e">
        <f t="shared" si="118"/>
        <v>#REF!</v>
      </c>
      <c r="AZ404" s="14" t="str">
        <f t="shared" si="119"/>
        <v>HPExt</v>
      </c>
      <c r="BA404" s="14" t="e">
        <f t="shared" si="120"/>
        <v>#REF!</v>
      </c>
      <c r="BB404" s="14" t="str">
        <f t="shared" si="121"/>
        <v/>
      </c>
      <c r="BC404" s="14" t="str">
        <f t="shared" si="122"/>
        <v/>
      </c>
      <c r="BD404" s="14" t="str">
        <f t="shared" si="123"/>
        <v/>
      </c>
      <c r="BE404" s="14" t="str">
        <f t="shared" si="124"/>
        <v/>
      </c>
    </row>
    <row r="405" spans="39:57" ht="16.5" x14ac:dyDescent="0.2">
      <c r="AM405" s="13">
        <v>400</v>
      </c>
      <c r="AN405" s="14">
        <f t="shared" si="125"/>
        <v>24</v>
      </c>
      <c r="AO405" s="29">
        <f t="shared" si="109"/>
        <v>0.748</v>
      </c>
      <c r="AP405" s="14">
        <f t="shared" si="110"/>
        <v>2</v>
      </c>
      <c r="AQ405" s="14">
        <f t="shared" si="111"/>
        <v>3</v>
      </c>
      <c r="AR405" s="14">
        <f t="shared" si="112"/>
        <v>0</v>
      </c>
      <c r="AS405" s="14">
        <f t="shared" si="113"/>
        <v>1606026</v>
      </c>
      <c r="AT405" s="14" t="str">
        <f t="shared" si="114"/>
        <v>神器-5-碎片-4-10级</v>
      </c>
      <c r="AU405" s="13" t="s">
        <v>857</v>
      </c>
      <c r="AV405" s="13">
        <f t="shared" si="115"/>
        <v>10</v>
      </c>
      <c r="AW405" s="14" t="e">
        <f t="shared" si="116"/>
        <v>#REF!</v>
      </c>
      <c r="AX405" s="14" t="str">
        <f t="shared" si="117"/>
        <v>DefExt</v>
      </c>
      <c r="AY405" s="14" t="e">
        <f t="shared" si="118"/>
        <v>#REF!</v>
      </c>
      <c r="AZ405" s="14" t="str">
        <f t="shared" si="119"/>
        <v>HPExt</v>
      </c>
      <c r="BA405" s="14" t="e">
        <f t="shared" si="120"/>
        <v>#REF!</v>
      </c>
      <c r="BB405" s="14" t="str">
        <f t="shared" si="121"/>
        <v/>
      </c>
      <c r="BC405" s="14" t="str">
        <f t="shared" si="122"/>
        <v/>
      </c>
      <c r="BD405" s="14" t="str">
        <f t="shared" si="123"/>
        <v/>
      </c>
      <c r="BE405" s="14" t="str">
        <f t="shared" si="124"/>
        <v/>
      </c>
    </row>
    <row r="406" spans="39:57" ht="16.5" x14ac:dyDescent="0.2">
      <c r="AM406" s="13">
        <v>401</v>
      </c>
      <c r="AN406" s="14">
        <f t="shared" si="125"/>
        <v>24</v>
      </c>
      <c r="AO406" s="29">
        <f t="shared" si="109"/>
        <v>0.84000000000000008</v>
      </c>
      <c r="AP406" s="14">
        <f t="shared" si="110"/>
        <v>2</v>
      </c>
      <c r="AQ406" s="14">
        <f t="shared" si="111"/>
        <v>3</v>
      </c>
      <c r="AR406" s="14">
        <f t="shared" si="112"/>
        <v>0</v>
      </c>
      <c r="AS406" s="14">
        <f t="shared" si="113"/>
        <v>1606026</v>
      </c>
      <c r="AT406" s="14" t="str">
        <f t="shared" si="114"/>
        <v>神器-5-碎片-4-11级</v>
      </c>
      <c r="AU406" s="13" t="s">
        <v>857</v>
      </c>
      <c r="AV406" s="13">
        <f t="shared" si="115"/>
        <v>11</v>
      </c>
      <c r="AW406" s="14" t="e">
        <f t="shared" si="116"/>
        <v>#REF!</v>
      </c>
      <c r="AX406" s="14" t="str">
        <f t="shared" si="117"/>
        <v>DefExt</v>
      </c>
      <c r="AY406" s="14" t="e">
        <f t="shared" si="118"/>
        <v>#REF!</v>
      </c>
      <c r="AZ406" s="14" t="str">
        <f t="shared" si="119"/>
        <v>HPExt</v>
      </c>
      <c r="BA406" s="14" t="e">
        <f t="shared" si="120"/>
        <v>#REF!</v>
      </c>
      <c r="BB406" s="14" t="str">
        <f t="shared" si="121"/>
        <v/>
      </c>
      <c r="BC406" s="14" t="str">
        <f t="shared" si="122"/>
        <v/>
      </c>
      <c r="BD406" s="14" t="str">
        <f t="shared" si="123"/>
        <v/>
      </c>
      <c r="BE406" s="14" t="str">
        <f t="shared" si="124"/>
        <v/>
      </c>
    </row>
    <row r="407" spans="39:57" ht="16.5" x14ac:dyDescent="0.2">
      <c r="AM407" s="13">
        <v>402</v>
      </c>
      <c r="AN407" s="14">
        <f t="shared" si="125"/>
        <v>24</v>
      </c>
      <c r="AO407" s="29">
        <f t="shared" si="109"/>
        <v>0.93600000000000017</v>
      </c>
      <c r="AP407" s="14">
        <f t="shared" si="110"/>
        <v>2</v>
      </c>
      <c r="AQ407" s="14">
        <f t="shared" si="111"/>
        <v>3</v>
      </c>
      <c r="AR407" s="14">
        <f t="shared" si="112"/>
        <v>0</v>
      </c>
      <c r="AS407" s="14">
        <f t="shared" si="113"/>
        <v>1606026</v>
      </c>
      <c r="AT407" s="14" t="str">
        <f t="shared" si="114"/>
        <v>神器-5-碎片-4-12级</v>
      </c>
      <c r="AU407" s="13" t="s">
        <v>857</v>
      </c>
      <c r="AV407" s="13">
        <f t="shared" si="115"/>
        <v>12</v>
      </c>
      <c r="AW407" s="14" t="e">
        <f t="shared" si="116"/>
        <v>#REF!</v>
      </c>
      <c r="AX407" s="14" t="str">
        <f t="shared" si="117"/>
        <v>DefExt</v>
      </c>
      <c r="AY407" s="14" t="e">
        <f t="shared" si="118"/>
        <v>#REF!</v>
      </c>
      <c r="AZ407" s="14" t="str">
        <f t="shared" si="119"/>
        <v>HPExt</v>
      </c>
      <c r="BA407" s="14" t="e">
        <f t="shared" si="120"/>
        <v>#REF!</v>
      </c>
      <c r="BB407" s="14" t="str">
        <f t="shared" si="121"/>
        <v/>
      </c>
      <c r="BC407" s="14" t="str">
        <f t="shared" si="122"/>
        <v/>
      </c>
      <c r="BD407" s="14" t="str">
        <f t="shared" si="123"/>
        <v/>
      </c>
      <c r="BE407" s="14" t="str">
        <f t="shared" si="124"/>
        <v/>
      </c>
    </row>
    <row r="408" spans="39:57" ht="16.5" x14ac:dyDescent="0.2">
      <c r="AM408" s="13">
        <v>403</v>
      </c>
      <c r="AN408" s="14">
        <f t="shared" si="125"/>
        <v>24</v>
      </c>
      <c r="AO408" s="29">
        <f t="shared" si="109"/>
        <v>1.036</v>
      </c>
      <c r="AP408" s="14">
        <f t="shared" si="110"/>
        <v>2</v>
      </c>
      <c r="AQ408" s="14">
        <f t="shared" si="111"/>
        <v>3</v>
      </c>
      <c r="AR408" s="14">
        <f t="shared" si="112"/>
        <v>0</v>
      </c>
      <c r="AS408" s="14">
        <f t="shared" si="113"/>
        <v>1606026</v>
      </c>
      <c r="AT408" s="14" t="str">
        <f t="shared" si="114"/>
        <v>神器-5-碎片-4-13级</v>
      </c>
      <c r="AU408" s="13" t="s">
        <v>857</v>
      </c>
      <c r="AV408" s="13">
        <f t="shared" si="115"/>
        <v>13</v>
      </c>
      <c r="AW408" s="14" t="e">
        <f t="shared" si="116"/>
        <v>#REF!</v>
      </c>
      <c r="AX408" s="14" t="str">
        <f t="shared" si="117"/>
        <v>DefExt</v>
      </c>
      <c r="AY408" s="14" t="e">
        <f t="shared" si="118"/>
        <v>#REF!</v>
      </c>
      <c r="AZ408" s="14" t="str">
        <f t="shared" si="119"/>
        <v>HPExt</v>
      </c>
      <c r="BA408" s="14" t="e">
        <f t="shared" si="120"/>
        <v>#REF!</v>
      </c>
      <c r="BB408" s="14" t="str">
        <f t="shared" si="121"/>
        <v/>
      </c>
      <c r="BC408" s="14" t="str">
        <f t="shared" si="122"/>
        <v/>
      </c>
      <c r="BD408" s="14" t="str">
        <f t="shared" si="123"/>
        <v/>
      </c>
      <c r="BE408" s="14" t="str">
        <f t="shared" si="124"/>
        <v/>
      </c>
    </row>
    <row r="409" spans="39:57" ht="16.5" x14ac:dyDescent="0.2">
      <c r="AM409" s="13">
        <v>404</v>
      </c>
      <c r="AN409" s="14">
        <f t="shared" si="125"/>
        <v>24</v>
      </c>
      <c r="AO409" s="29">
        <f t="shared" si="109"/>
        <v>1.1400000000000001</v>
      </c>
      <c r="AP409" s="14">
        <f t="shared" si="110"/>
        <v>2</v>
      </c>
      <c r="AQ409" s="14">
        <f t="shared" si="111"/>
        <v>3</v>
      </c>
      <c r="AR409" s="14">
        <f t="shared" si="112"/>
        <v>0</v>
      </c>
      <c r="AS409" s="14">
        <f t="shared" si="113"/>
        <v>1606026</v>
      </c>
      <c r="AT409" s="14" t="str">
        <f t="shared" si="114"/>
        <v>神器-5-碎片-4-14级</v>
      </c>
      <c r="AU409" s="13" t="s">
        <v>857</v>
      </c>
      <c r="AV409" s="13">
        <f t="shared" si="115"/>
        <v>14</v>
      </c>
      <c r="AW409" s="14" t="e">
        <f t="shared" si="116"/>
        <v>#REF!</v>
      </c>
      <c r="AX409" s="14" t="str">
        <f t="shared" si="117"/>
        <v>DefExt</v>
      </c>
      <c r="AY409" s="14" t="e">
        <f t="shared" si="118"/>
        <v>#REF!</v>
      </c>
      <c r="AZ409" s="14" t="str">
        <f t="shared" si="119"/>
        <v>HPExt</v>
      </c>
      <c r="BA409" s="14" t="e">
        <f t="shared" si="120"/>
        <v>#REF!</v>
      </c>
      <c r="BB409" s="14" t="str">
        <f t="shared" si="121"/>
        <v/>
      </c>
      <c r="BC409" s="14" t="str">
        <f t="shared" si="122"/>
        <v/>
      </c>
      <c r="BD409" s="14" t="str">
        <f t="shared" si="123"/>
        <v/>
      </c>
      <c r="BE409" s="14" t="str">
        <f t="shared" si="124"/>
        <v/>
      </c>
    </row>
    <row r="410" spans="39:57" ht="16.5" x14ac:dyDescent="0.2">
      <c r="AM410" s="13">
        <v>405</v>
      </c>
      <c r="AN410" s="14">
        <f t="shared" si="125"/>
        <v>24</v>
      </c>
      <c r="AO410" s="29">
        <f t="shared" si="109"/>
        <v>1.248</v>
      </c>
      <c r="AP410" s="14">
        <f t="shared" si="110"/>
        <v>2</v>
      </c>
      <c r="AQ410" s="14">
        <f t="shared" si="111"/>
        <v>3</v>
      </c>
      <c r="AR410" s="14">
        <f t="shared" si="112"/>
        <v>0</v>
      </c>
      <c r="AS410" s="14">
        <f t="shared" si="113"/>
        <v>1606026</v>
      </c>
      <c r="AT410" s="14" t="str">
        <f t="shared" si="114"/>
        <v>神器-5-碎片-4-15级</v>
      </c>
      <c r="AU410" s="13" t="s">
        <v>857</v>
      </c>
      <c r="AV410" s="13">
        <f t="shared" si="115"/>
        <v>15</v>
      </c>
      <c r="AW410" s="14" t="e">
        <f t="shared" si="116"/>
        <v>#REF!</v>
      </c>
      <c r="AX410" s="14" t="str">
        <f t="shared" si="117"/>
        <v>DefExt</v>
      </c>
      <c r="AY410" s="14" t="e">
        <f t="shared" si="118"/>
        <v>#REF!</v>
      </c>
      <c r="AZ410" s="14" t="str">
        <f t="shared" si="119"/>
        <v>HPExt</v>
      </c>
      <c r="BA410" s="14" t="e">
        <f t="shared" si="120"/>
        <v>#REF!</v>
      </c>
      <c r="BB410" s="14" t="str">
        <f t="shared" si="121"/>
        <v/>
      </c>
      <c r="BC410" s="14" t="str">
        <f t="shared" si="122"/>
        <v/>
      </c>
      <c r="BD410" s="14" t="str">
        <f t="shared" si="123"/>
        <v/>
      </c>
      <c r="BE410" s="14" t="str">
        <f t="shared" si="124"/>
        <v/>
      </c>
    </row>
    <row r="411" spans="39:57" ht="16.5" x14ac:dyDescent="0.2">
      <c r="AM411" s="13">
        <v>406</v>
      </c>
      <c r="AN411" s="14">
        <f t="shared" si="125"/>
        <v>24</v>
      </c>
      <c r="AO411" s="29">
        <f t="shared" si="109"/>
        <v>1.36</v>
      </c>
      <c r="AP411" s="14">
        <f t="shared" si="110"/>
        <v>2</v>
      </c>
      <c r="AQ411" s="14">
        <f t="shared" si="111"/>
        <v>3</v>
      </c>
      <c r="AR411" s="14">
        <f t="shared" si="112"/>
        <v>0</v>
      </c>
      <c r="AS411" s="14">
        <f t="shared" si="113"/>
        <v>1606026</v>
      </c>
      <c r="AT411" s="14" t="str">
        <f t="shared" si="114"/>
        <v>神器-5-碎片-4-16级</v>
      </c>
      <c r="AU411" s="13" t="s">
        <v>857</v>
      </c>
      <c r="AV411" s="13">
        <f t="shared" si="115"/>
        <v>16</v>
      </c>
      <c r="AW411" s="14" t="e">
        <f t="shared" si="116"/>
        <v>#REF!</v>
      </c>
      <c r="AX411" s="14" t="str">
        <f t="shared" si="117"/>
        <v>DefExt</v>
      </c>
      <c r="AY411" s="14" t="e">
        <f t="shared" si="118"/>
        <v>#REF!</v>
      </c>
      <c r="AZ411" s="14" t="str">
        <f t="shared" si="119"/>
        <v>HPExt</v>
      </c>
      <c r="BA411" s="14" t="e">
        <f t="shared" si="120"/>
        <v>#REF!</v>
      </c>
      <c r="BB411" s="14" t="str">
        <f t="shared" si="121"/>
        <v/>
      </c>
      <c r="BC411" s="14" t="str">
        <f t="shared" si="122"/>
        <v/>
      </c>
      <c r="BD411" s="14" t="str">
        <f t="shared" si="123"/>
        <v/>
      </c>
      <c r="BE411" s="14" t="str">
        <f t="shared" si="124"/>
        <v/>
      </c>
    </row>
    <row r="412" spans="39:57" ht="16.5" x14ac:dyDescent="0.2">
      <c r="AM412" s="13">
        <v>407</v>
      </c>
      <c r="AN412" s="14">
        <f t="shared" si="125"/>
        <v>24</v>
      </c>
      <c r="AO412" s="29">
        <f t="shared" si="109"/>
        <v>1.476</v>
      </c>
      <c r="AP412" s="14">
        <f t="shared" si="110"/>
        <v>2</v>
      </c>
      <c r="AQ412" s="14">
        <f t="shared" si="111"/>
        <v>3</v>
      </c>
      <c r="AR412" s="14">
        <f t="shared" si="112"/>
        <v>0</v>
      </c>
      <c r="AS412" s="14">
        <f t="shared" si="113"/>
        <v>1606026</v>
      </c>
      <c r="AT412" s="14" t="str">
        <f t="shared" si="114"/>
        <v>神器-5-碎片-4-17级</v>
      </c>
      <c r="AU412" s="13" t="s">
        <v>857</v>
      </c>
      <c r="AV412" s="13">
        <f t="shared" si="115"/>
        <v>17</v>
      </c>
      <c r="AW412" s="14" t="e">
        <f t="shared" si="116"/>
        <v>#REF!</v>
      </c>
      <c r="AX412" s="14" t="str">
        <f t="shared" si="117"/>
        <v>DefExt</v>
      </c>
      <c r="AY412" s="14" t="e">
        <f t="shared" si="118"/>
        <v>#REF!</v>
      </c>
      <c r="AZ412" s="14" t="str">
        <f t="shared" si="119"/>
        <v>HPExt</v>
      </c>
      <c r="BA412" s="14" t="e">
        <f t="shared" si="120"/>
        <v>#REF!</v>
      </c>
      <c r="BB412" s="14" t="str">
        <f t="shared" si="121"/>
        <v/>
      </c>
      <c r="BC412" s="14" t="str">
        <f t="shared" si="122"/>
        <v/>
      </c>
      <c r="BD412" s="14" t="str">
        <f t="shared" si="123"/>
        <v/>
      </c>
      <c r="BE412" s="14" t="str">
        <f t="shared" si="124"/>
        <v/>
      </c>
    </row>
    <row r="413" spans="39:57" ht="16.5" x14ac:dyDescent="0.2">
      <c r="AM413" s="13">
        <v>408</v>
      </c>
      <c r="AN413" s="14">
        <f t="shared" si="125"/>
        <v>24</v>
      </c>
      <c r="AO413" s="29">
        <f t="shared" si="109"/>
        <v>1.5960000000000001</v>
      </c>
      <c r="AP413" s="14">
        <f t="shared" si="110"/>
        <v>2</v>
      </c>
      <c r="AQ413" s="14">
        <f t="shared" si="111"/>
        <v>3</v>
      </c>
      <c r="AR413" s="14">
        <f t="shared" si="112"/>
        <v>0</v>
      </c>
      <c r="AS413" s="14">
        <f t="shared" si="113"/>
        <v>1606026</v>
      </c>
      <c r="AT413" s="14" t="str">
        <f t="shared" si="114"/>
        <v>神器-5-碎片-4-18级</v>
      </c>
      <c r="AU413" s="13" t="s">
        <v>857</v>
      </c>
      <c r="AV413" s="13">
        <f t="shared" si="115"/>
        <v>18</v>
      </c>
      <c r="AW413" s="14" t="e">
        <f t="shared" si="116"/>
        <v>#REF!</v>
      </c>
      <c r="AX413" s="14" t="str">
        <f t="shared" si="117"/>
        <v>DefExt</v>
      </c>
      <c r="AY413" s="14" t="e">
        <f t="shared" si="118"/>
        <v>#REF!</v>
      </c>
      <c r="AZ413" s="14" t="str">
        <f t="shared" si="119"/>
        <v>HPExt</v>
      </c>
      <c r="BA413" s="14" t="e">
        <f t="shared" si="120"/>
        <v>#REF!</v>
      </c>
      <c r="BB413" s="14" t="str">
        <f t="shared" si="121"/>
        <v/>
      </c>
      <c r="BC413" s="14" t="str">
        <f t="shared" si="122"/>
        <v/>
      </c>
      <c r="BD413" s="14" t="str">
        <f t="shared" si="123"/>
        <v/>
      </c>
      <c r="BE413" s="14" t="str">
        <f t="shared" si="124"/>
        <v/>
      </c>
    </row>
    <row r="414" spans="39:57" ht="16.5" x14ac:dyDescent="0.2">
      <c r="AM414" s="13">
        <v>409</v>
      </c>
      <c r="AN414" s="14">
        <f t="shared" si="125"/>
        <v>25</v>
      </c>
      <c r="AO414" s="29">
        <f t="shared" si="109"/>
        <v>0.1</v>
      </c>
      <c r="AP414" s="14">
        <f t="shared" si="110"/>
        <v>1</v>
      </c>
      <c r="AQ414" s="14">
        <f t="shared" si="111"/>
        <v>2</v>
      </c>
      <c r="AR414" s="14">
        <f t="shared" si="112"/>
        <v>3</v>
      </c>
      <c r="AS414" s="14">
        <f t="shared" si="113"/>
        <v>1606027</v>
      </c>
      <c r="AT414" s="14" t="str">
        <f t="shared" si="114"/>
        <v>神器-5-碎片-5-1级</v>
      </c>
      <c r="AU414" s="13" t="s">
        <v>857</v>
      </c>
      <c r="AV414" s="13">
        <f t="shared" si="115"/>
        <v>1</v>
      </c>
      <c r="AW414" s="14" t="e">
        <f t="shared" si="116"/>
        <v>#REF!</v>
      </c>
      <c r="AX414" s="14" t="str">
        <f t="shared" si="117"/>
        <v>AtkExt</v>
      </c>
      <c r="AY414" s="14" t="e">
        <f t="shared" si="118"/>
        <v>#REF!</v>
      </c>
      <c r="AZ414" s="14" t="str">
        <f t="shared" si="119"/>
        <v>DefExt</v>
      </c>
      <c r="BA414" s="14" t="e">
        <f t="shared" si="120"/>
        <v>#REF!</v>
      </c>
      <c r="BB414" s="14" t="str">
        <f t="shared" si="121"/>
        <v>HPExt</v>
      </c>
      <c r="BC414" s="14" t="e">
        <f t="shared" si="122"/>
        <v>#REF!</v>
      </c>
      <c r="BD414" s="14" t="str">
        <f t="shared" si="123"/>
        <v/>
      </c>
      <c r="BE414" s="14" t="str">
        <f t="shared" si="124"/>
        <v/>
      </c>
    </row>
    <row r="415" spans="39:57" ht="16.5" x14ac:dyDescent="0.2">
      <c r="AM415" s="13">
        <v>410</v>
      </c>
      <c r="AN415" s="14">
        <f t="shared" si="125"/>
        <v>25</v>
      </c>
      <c r="AO415" s="29">
        <f t="shared" si="109"/>
        <v>0.15600000000000003</v>
      </c>
      <c r="AP415" s="14">
        <f t="shared" si="110"/>
        <v>1</v>
      </c>
      <c r="AQ415" s="14">
        <f t="shared" si="111"/>
        <v>2</v>
      </c>
      <c r="AR415" s="14">
        <f t="shared" si="112"/>
        <v>3</v>
      </c>
      <c r="AS415" s="14">
        <f t="shared" si="113"/>
        <v>1606027</v>
      </c>
      <c r="AT415" s="14" t="str">
        <f t="shared" si="114"/>
        <v>神器-5-碎片-5-2级</v>
      </c>
      <c r="AU415" s="13" t="s">
        <v>857</v>
      </c>
      <c r="AV415" s="13">
        <f t="shared" si="115"/>
        <v>2</v>
      </c>
      <c r="AW415" s="14" t="e">
        <f t="shared" si="116"/>
        <v>#REF!</v>
      </c>
      <c r="AX415" s="14" t="str">
        <f t="shared" si="117"/>
        <v>AtkExt</v>
      </c>
      <c r="AY415" s="14" t="e">
        <f t="shared" si="118"/>
        <v>#REF!</v>
      </c>
      <c r="AZ415" s="14" t="str">
        <f t="shared" si="119"/>
        <v>DefExt</v>
      </c>
      <c r="BA415" s="14" t="e">
        <f t="shared" si="120"/>
        <v>#REF!</v>
      </c>
      <c r="BB415" s="14" t="str">
        <f t="shared" si="121"/>
        <v>HPExt</v>
      </c>
      <c r="BC415" s="14" t="e">
        <f t="shared" si="122"/>
        <v>#REF!</v>
      </c>
      <c r="BD415" s="14" t="str">
        <f t="shared" si="123"/>
        <v/>
      </c>
      <c r="BE415" s="14" t="str">
        <f t="shared" si="124"/>
        <v/>
      </c>
    </row>
    <row r="416" spans="39:57" ht="16.5" x14ac:dyDescent="0.2">
      <c r="AM416" s="13">
        <v>411</v>
      </c>
      <c r="AN416" s="14">
        <f t="shared" si="125"/>
        <v>25</v>
      </c>
      <c r="AO416" s="29">
        <f t="shared" si="109"/>
        <v>0.21600000000000003</v>
      </c>
      <c r="AP416" s="14">
        <f t="shared" si="110"/>
        <v>1</v>
      </c>
      <c r="AQ416" s="14">
        <f t="shared" si="111"/>
        <v>2</v>
      </c>
      <c r="AR416" s="14">
        <f t="shared" si="112"/>
        <v>3</v>
      </c>
      <c r="AS416" s="14">
        <f t="shared" si="113"/>
        <v>1606027</v>
      </c>
      <c r="AT416" s="14" t="str">
        <f t="shared" si="114"/>
        <v>神器-5-碎片-5-3级</v>
      </c>
      <c r="AU416" s="13" t="s">
        <v>857</v>
      </c>
      <c r="AV416" s="13">
        <f t="shared" si="115"/>
        <v>3</v>
      </c>
      <c r="AW416" s="14" t="e">
        <f t="shared" si="116"/>
        <v>#REF!</v>
      </c>
      <c r="AX416" s="14" t="str">
        <f t="shared" si="117"/>
        <v>AtkExt</v>
      </c>
      <c r="AY416" s="14" t="e">
        <f t="shared" si="118"/>
        <v>#REF!</v>
      </c>
      <c r="AZ416" s="14" t="str">
        <f t="shared" si="119"/>
        <v>DefExt</v>
      </c>
      <c r="BA416" s="14" t="e">
        <f t="shared" si="120"/>
        <v>#REF!</v>
      </c>
      <c r="BB416" s="14" t="str">
        <f t="shared" si="121"/>
        <v>HPExt</v>
      </c>
      <c r="BC416" s="14" t="e">
        <f t="shared" si="122"/>
        <v>#REF!</v>
      </c>
      <c r="BD416" s="14" t="str">
        <f t="shared" si="123"/>
        <v/>
      </c>
      <c r="BE416" s="14" t="str">
        <f t="shared" si="124"/>
        <v/>
      </c>
    </row>
    <row r="417" spans="39:57" ht="16.5" x14ac:dyDescent="0.2">
      <c r="AM417" s="13">
        <v>412</v>
      </c>
      <c r="AN417" s="14">
        <f t="shared" si="125"/>
        <v>25</v>
      </c>
      <c r="AO417" s="29">
        <f t="shared" si="109"/>
        <v>0.28000000000000003</v>
      </c>
      <c r="AP417" s="14">
        <f t="shared" si="110"/>
        <v>1</v>
      </c>
      <c r="AQ417" s="14">
        <f t="shared" si="111"/>
        <v>2</v>
      </c>
      <c r="AR417" s="14">
        <f t="shared" si="112"/>
        <v>3</v>
      </c>
      <c r="AS417" s="14">
        <f t="shared" si="113"/>
        <v>1606027</v>
      </c>
      <c r="AT417" s="14" t="str">
        <f t="shared" si="114"/>
        <v>神器-5-碎片-5-4级</v>
      </c>
      <c r="AU417" s="13" t="s">
        <v>857</v>
      </c>
      <c r="AV417" s="13">
        <f t="shared" si="115"/>
        <v>4</v>
      </c>
      <c r="AW417" s="14" t="e">
        <f t="shared" si="116"/>
        <v>#REF!</v>
      </c>
      <c r="AX417" s="14" t="str">
        <f t="shared" si="117"/>
        <v>AtkExt</v>
      </c>
      <c r="AY417" s="14" t="e">
        <f t="shared" si="118"/>
        <v>#REF!</v>
      </c>
      <c r="AZ417" s="14" t="str">
        <f t="shared" si="119"/>
        <v>DefExt</v>
      </c>
      <c r="BA417" s="14" t="e">
        <f t="shared" si="120"/>
        <v>#REF!</v>
      </c>
      <c r="BB417" s="14" t="str">
        <f t="shared" si="121"/>
        <v>HPExt</v>
      </c>
      <c r="BC417" s="14" t="e">
        <f t="shared" si="122"/>
        <v>#REF!</v>
      </c>
      <c r="BD417" s="14" t="str">
        <f t="shared" si="123"/>
        <v/>
      </c>
      <c r="BE417" s="14" t="str">
        <f t="shared" si="124"/>
        <v/>
      </c>
    </row>
    <row r="418" spans="39:57" ht="16.5" x14ac:dyDescent="0.2">
      <c r="AM418" s="13">
        <v>413</v>
      </c>
      <c r="AN418" s="14">
        <f t="shared" si="125"/>
        <v>25</v>
      </c>
      <c r="AO418" s="29">
        <f t="shared" si="109"/>
        <v>0.34799999999999998</v>
      </c>
      <c r="AP418" s="14">
        <f t="shared" si="110"/>
        <v>1</v>
      </c>
      <c r="AQ418" s="14">
        <f t="shared" si="111"/>
        <v>2</v>
      </c>
      <c r="AR418" s="14">
        <f t="shared" si="112"/>
        <v>3</v>
      </c>
      <c r="AS418" s="14">
        <f t="shared" si="113"/>
        <v>1606027</v>
      </c>
      <c r="AT418" s="14" t="str">
        <f t="shared" si="114"/>
        <v>神器-5-碎片-5-5级</v>
      </c>
      <c r="AU418" s="13" t="s">
        <v>857</v>
      </c>
      <c r="AV418" s="13">
        <f t="shared" si="115"/>
        <v>5</v>
      </c>
      <c r="AW418" s="14" t="e">
        <f t="shared" si="116"/>
        <v>#REF!</v>
      </c>
      <c r="AX418" s="14" t="str">
        <f t="shared" si="117"/>
        <v>AtkExt</v>
      </c>
      <c r="AY418" s="14" t="e">
        <f t="shared" si="118"/>
        <v>#REF!</v>
      </c>
      <c r="AZ418" s="14" t="str">
        <f t="shared" si="119"/>
        <v>DefExt</v>
      </c>
      <c r="BA418" s="14" t="e">
        <f t="shared" si="120"/>
        <v>#REF!</v>
      </c>
      <c r="BB418" s="14" t="str">
        <f t="shared" si="121"/>
        <v>HPExt</v>
      </c>
      <c r="BC418" s="14" t="e">
        <f t="shared" si="122"/>
        <v>#REF!</v>
      </c>
      <c r="BD418" s="14" t="str">
        <f t="shared" si="123"/>
        <v/>
      </c>
      <c r="BE418" s="14" t="str">
        <f t="shared" si="124"/>
        <v/>
      </c>
    </row>
    <row r="419" spans="39:57" ht="16.5" x14ac:dyDescent="0.2">
      <c r="AM419" s="13">
        <v>414</v>
      </c>
      <c r="AN419" s="14">
        <f t="shared" si="125"/>
        <v>25</v>
      </c>
      <c r="AO419" s="29">
        <f t="shared" si="109"/>
        <v>0.42000000000000004</v>
      </c>
      <c r="AP419" s="14">
        <f t="shared" si="110"/>
        <v>1</v>
      </c>
      <c r="AQ419" s="14">
        <f t="shared" si="111"/>
        <v>2</v>
      </c>
      <c r="AR419" s="14">
        <f t="shared" si="112"/>
        <v>3</v>
      </c>
      <c r="AS419" s="14">
        <f t="shared" si="113"/>
        <v>1606027</v>
      </c>
      <c r="AT419" s="14" t="str">
        <f t="shared" si="114"/>
        <v>神器-5-碎片-5-6级</v>
      </c>
      <c r="AU419" s="13" t="s">
        <v>857</v>
      </c>
      <c r="AV419" s="13">
        <f t="shared" si="115"/>
        <v>6</v>
      </c>
      <c r="AW419" s="14" t="e">
        <f t="shared" si="116"/>
        <v>#REF!</v>
      </c>
      <c r="AX419" s="14" t="str">
        <f t="shared" si="117"/>
        <v>AtkExt</v>
      </c>
      <c r="AY419" s="14" t="e">
        <f t="shared" si="118"/>
        <v>#REF!</v>
      </c>
      <c r="AZ419" s="14" t="str">
        <f t="shared" si="119"/>
        <v>DefExt</v>
      </c>
      <c r="BA419" s="14" t="e">
        <f t="shared" si="120"/>
        <v>#REF!</v>
      </c>
      <c r="BB419" s="14" t="str">
        <f t="shared" si="121"/>
        <v>HPExt</v>
      </c>
      <c r="BC419" s="14" t="e">
        <f t="shared" si="122"/>
        <v>#REF!</v>
      </c>
      <c r="BD419" s="14" t="str">
        <f t="shared" si="123"/>
        <v/>
      </c>
      <c r="BE419" s="14" t="str">
        <f t="shared" si="124"/>
        <v/>
      </c>
    </row>
    <row r="420" spans="39:57" ht="16.5" x14ac:dyDescent="0.2">
      <c r="AM420" s="13">
        <v>415</v>
      </c>
      <c r="AN420" s="14">
        <f t="shared" si="125"/>
        <v>25</v>
      </c>
      <c r="AO420" s="29">
        <f t="shared" si="109"/>
        <v>0.496</v>
      </c>
      <c r="AP420" s="14">
        <f t="shared" si="110"/>
        <v>1</v>
      </c>
      <c r="AQ420" s="14">
        <f t="shared" si="111"/>
        <v>2</v>
      </c>
      <c r="AR420" s="14">
        <f t="shared" si="112"/>
        <v>3</v>
      </c>
      <c r="AS420" s="14">
        <f t="shared" si="113"/>
        <v>1606027</v>
      </c>
      <c r="AT420" s="14" t="str">
        <f t="shared" si="114"/>
        <v>神器-5-碎片-5-7级</v>
      </c>
      <c r="AU420" s="13" t="s">
        <v>857</v>
      </c>
      <c r="AV420" s="13">
        <f t="shared" si="115"/>
        <v>7</v>
      </c>
      <c r="AW420" s="14" t="e">
        <f t="shared" si="116"/>
        <v>#REF!</v>
      </c>
      <c r="AX420" s="14" t="str">
        <f t="shared" si="117"/>
        <v>AtkExt</v>
      </c>
      <c r="AY420" s="14" t="e">
        <f t="shared" si="118"/>
        <v>#REF!</v>
      </c>
      <c r="AZ420" s="14" t="str">
        <f t="shared" si="119"/>
        <v>DefExt</v>
      </c>
      <c r="BA420" s="14" t="e">
        <f t="shared" si="120"/>
        <v>#REF!</v>
      </c>
      <c r="BB420" s="14" t="str">
        <f t="shared" si="121"/>
        <v>HPExt</v>
      </c>
      <c r="BC420" s="14" t="e">
        <f t="shared" si="122"/>
        <v>#REF!</v>
      </c>
      <c r="BD420" s="14" t="str">
        <f t="shared" si="123"/>
        <v/>
      </c>
      <c r="BE420" s="14" t="str">
        <f t="shared" si="124"/>
        <v/>
      </c>
    </row>
    <row r="421" spans="39:57" ht="16.5" x14ac:dyDescent="0.2">
      <c r="AM421" s="13">
        <v>416</v>
      </c>
      <c r="AN421" s="14">
        <f t="shared" si="125"/>
        <v>25</v>
      </c>
      <c r="AO421" s="29">
        <f t="shared" si="109"/>
        <v>0.57600000000000007</v>
      </c>
      <c r="AP421" s="14">
        <f t="shared" si="110"/>
        <v>1</v>
      </c>
      <c r="AQ421" s="14">
        <f t="shared" si="111"/>
        <v>2</v>
      </c>
      <c r="AR421" s="14">
        <f t="shared" si="112"/>
        <v>3</v>
      </c>
      <c r="AS421" s="14">
        <f t="shared" si="113"/>
        <v>1606027</v>
      </c>
      <c r="AT421" s="14" t="str">
        <f t="shared" si="114"/>
        <v>神器-5-碎片-5-8级</v>
      </c>
      <c r="AU421" s="13" t="s">
        <v>857</v>
      </c>
      <c r="AV421" s="13">
        <f t="shared" si="115"/>
        <v>8</v>
      </c>
      <c r="AW421" s="14" t="e">
        <f t="shared" si="116"/>
        <v>#REF!</v>
      </c>
      <c r="AX421" s="14" t="str">
        <f t="shared" si="117"/>
        <v>AtkExt</v>
      </c>
      <c r="AY421" s="14" t="e">
        <f t="shared" si="118"/>
        <v>#REF!</v>
      </c>
      <c r="AZ421" s="14" t="str">
        <f t="shared" si="119"/>
        <v>DefExt</v>
      </c>
      <c r="BA421" s="14" t="e">
        <f t="shared" si="120"/>
        <v>#REF!</v>
      </c>
      <c r="BB421" s="14" t="str">
        <f t="shared" si="121"/>
        <v>HPExt</v>
      </c>
      <c r="BC421" s="14" t="e">
        <f t="shared" si="122"/>
        <v>#REF!</v>
      </c>
      <c r="BD421" s="14" t="str">
        <f t="shared" si="123"/>
        <v/>
      </c>
      <c r="BE421" s="14" t="str">
        <f t="shared" si="124"/>
        <v/>
      </c>
    </row>
    <row r="422" spans="39:57" ht="16.5" x14ac:dyDescent="0.2">
      <c r="AM422" s="13">
        <v>417</v>
      </c>
      <c r="AN422" s="14">
        <f t="shared" si="125"/>
        <v>25</v>
      </c>
      <c r="AO422" s="29">
        <f t="shared" si="109"/>
        <v>0.66</v>
      </c>
      <c r="AP422" s="14">
        <f t="shared" si="110"/>
        <v>1</v>
      </c>
      <c r="AQ422" s="14">
        <f t="shared" si="111"/>
        <v>2</v>
      </c>
      <c r="AR422" s="14">
        <f t="shared" si="112"/>
        <v>3</v>
      </c>
      <c r="AS422" s="14">
        <f t="shared" si="113"/>
        <v>1606027</v>
      </c>
      <c r="AT422" s="14" t="str">
        <f t="shared" si="114"/>
        <v>神器-5-碎片-5-9级</v>
      </c>
      <c r="AU422" s="13" t="s">
        <v>857</v>
      </c>
      <c r="AV422" s="13">
        <f t="shared" si="115"/>
        <v>9</v>
      </c>
      <c r="AW422" s="14" t="e">
        <f t="shared" si="116"/>
        <v>#REF!</v>
      </c>
      <c r="AX422" s="14" t="str">
        <f t="shared" si="117"/>
        <v>AtkExt</v>
      </c>
      <c r="AY422" s="14" t="e">
        <f t="shared" si="118"/>
        <v>#REF!</v>
      </c>
      <c r="AZ422" s="14" t="str">
        <f t="shared" si="119"/>
        <v>DefExt</v>
      </c>
      <c r="BA422" s="14" t="e">
        <f t="shared" si="120"/>
        <v>#REF!</v>
      </c>
      <c r="BB422" s="14" t="str">
        <f t="shared" si="121"/>
        <v>HPExt</v>
      </c>
      <c r="BC422" s="14" t="e">
        <f t="shared" si="122"/>
        <v>#REF!</v>
      </c>
      <c r="BD422" s="14" t="str">
        <f t="shared" si="123"/>
        <v/>
      </c>
      <c r="BE422" s="14" t="str">
        <f t="shared" si="124"/>
        <v/>
      </c>
    </row>
    <row r="423" spans="39:57" ht="16.5" x14ac:dyDescent="0.2">
      <c r="AM423" s="13">
        <v>418</v>
      </c>
      <c r="AN423" s="14">
        <f t="shared" si="125"/>
        <v>25</v>
      </c>
      <c r="AO423" s="29">
        <f t="shared" si="109"/>
        <v>0.748</v>
      </c>
      <c r="AP423" s="14">
        <f t="shared" si="110"/>
        <v>1</v>
      </c>
      <c r="AQ423" s="14">
        <f t="shared" si="111"/>
        <v>2</v>
      </c>
      <c r="AR423" s="14">
        <f t="shared" si="112"/>
        <v>3</v>
      </c>
      <c r="AS423" s="14">
        <f t="shared" si="113"/>
        <v>1606027</v>
      </c>
      <c r="AT423" s="14" t="str">
        <f t="shared" si="114"/>
        <v>神器-5-碎片-5-10级</v>
      </c>
      <c r="AU423" s="13" t="s">
        <v>857</v>
      </c>
      <c r="AV423" s="13">
        <f t="shared" si="115"/>
        <v>10</v>
      </c>
      <c r="AW423" s="14" t="e">
        <f t="shared" si="116"/>
        <v>#REF!</v>
      </c>
      <c r="AX423" s="14" t="str">
        <f t="shared" si="117"/>
        <v>AtkExt</v>
      </c>
      <c r="AY423" s="14" t="e">
        <f t="shared" si="118"/>
        <v>#REF!</v>
      </c>
      <c r="AZ423" s="14" t="str">
        <f t="shared" si="119"/>
        <v>DefExt</v>
      </c>
      <c r="BA423" s="14" t="e">
        <f t="shared" si="120"/>
        <v>#REF!</v>
      </c>
      <c r="BB423" s="14" t="str">
        <f t="shared" si="121"/>
        <v>HPExt</v>
      </c>
      <c r="BC423" s="14" t="e">
        <f t="shared" si="122"/>
        <v>#REF!</v>
      </c>
      <c r="BD423" s="14" t="str">
        <f t="shared" si="123"/>
        <v/>
      </c>
      <c r="BE423" s="14" t="str">
        <f t="shared" si="124"/>
        <v/>
      </c>
    </row>
    <row r="424" spans="39:57" ht="16.5" x14ac:dyDescent="0.2">
      <c r="AM424" s="13">
        <v>419</v>
      </c>
      <c r="AN424" s="14">
        <f t="shared" si="125"/>
        <v>25</v>
      </c>
      <c r="AO424" s="29">
        <f t="shared" si="109"/>
        <v>0.84000000000000008</v>
      </c>
      <c r="AP424" s="14">
        <f t="shared" si="110"/>
        <v>1</v>
      </c>
      <c r="AQ424" s="14">
        <f t="shared" si="111"/>
        <v>2</v>
      </c>
      <c r="AR424" s="14">
        <f t="shared" si="112"/>
        <v>3</v>
      </c>
      <c r="AS424" s="14">
        <f t="shared" si="113"/>
        <v>1606027</v>
      </c>
      <c r="AT424" s="14" t="str">
        <f t="shared" si="114"/>
        <v>神器-5-碎片-5-11级</v>
      </c>
      <c r="AU424" s="13" t="s">
        <v>857</v>
      </c>
      <c r="AV424" s="13">
        <f t="shared" si="115"/>
        <v>11</v>
      </c>
      <c r="AW424" s="14" t="e">
        <f t="shared" si="116"/>
        <v>#REF!</v>
      </c>
      <c r="AX424" s="14" t="str">
        <f t="shared" si="117"/>
        <v>AtkExt</v>
      </c>
      <c r="AY424" s="14" t="e">
        <f t="shared" si="118"/>
        <v>#REF!</v>
      </c>
      <c r="AZ424" s="14" t="str">
        <f t="shared" si="119"/>
        <v>DefExt</v>
      </c>
      <c r="BA424" s="14" t="e">
        <f t="shared" si="120"/>
        <v>#REF!</v>
      </c>
      <c r="BB424" s="14" t="str">
        <f t="shared" si="121"/>
        <v>HPExt</v>
      </c>
      <c r="BC424" s="14" t="e">
        <f t="shared" si="122"/>
        <v>#REF!</v>
      </c>
      <c r="BD424" s="14" t="str">
        <f t="shared" si="123"/>
        <v/>
      </c>
      <c r="BE424" s="14" t="str">
        <f t="shared" si="124"/>
        <v/>
      </c>
    </row>
    <row r="425" spans="39:57" ht="16.5" x14ac:dyDescent="0.2">
      <c r="AM425" s="13">
        <v>420</v>
      </c>
      <c r="AN425" s="14">
        <f t="shared" si="125"/>
        <v>25</v>
      </c>
      <c r="AO425" s="29">
        <f t="shared" si="109"/>
        <v>0.93600000000000017</v>
      </c>
      <c r="AP425" s="14">
        <f t="shared" si="110"/>
        <v>1</v>
      </c>
      <c r="AQ425" s="14">
        <f t="shared" si="111"/>
        <v>2</v>
      </c>
      <c r="AR425" s="14">
        <f t="shared" si="112"/>
        <v>3</v>
      </c>
      <c r="AS425" s="14">
        <f t="shared" si="113"/>
        <v>1606027</v>
      </c>
      <c r="AT425" s="14" t="str">
        <f t="shared" si="114"/>
        <v>神器-5-碎片-5-12级</v>
      </c>
      <c r="AU425" s="13" t="s">
        <v>857</v>
      </c>
      <c r="AV425" s="13">
        <f t="shared" si="115"/>
        <v>12</v>
      </c>
      <c r="AW425" s="14" t="e">
        <f t="shared" si="116"/>
        <v>#REF!</v>
      </c>
      <c r="AX425" s="14" t="str">
        <f t="shared" si="117"/>
        <v>AtkExt</v>
      </c>
      <c r="AY425" s="14" t="e">
        <f t="shared" si="118"/>
        <v>#REF!</v>
      </c>
      <c r="AZ425" s="14" t="str">
        <f t="shared" si="119"/>
        <v>DefExt</v>
      </c>
      <c r="BA425" s="14" t="e">
        <f t="shared" si="120"/>
        <v>#REF!</v>
      </c>
      <c r="BB425" s="14" t="str">
        <f t="shared" si="121"/>
        <v>HPExt</v>
      </c>
      <c r="BC425" s="14" t="e">
        <f t="shared" si="122"/>
        <v>#REF!</v>
      </c>
      <c r="BD425" s="14" t="str">
        <f t="shared" si="123"/>
        <v/>
      </c>
      <c r="BE425" s="14" t="str">
        <f t="shared" si="124"/>
        <v/>
      </c>
    </row>
    <row r="426" spans="39:57" ht="16.5" x14ac:dyDescent="0.2">
      <c r="AM426" s="13">
        <v>421</v>
      </c>
      <c r="AN426" s="14">
        <f t="shared" si="125"/>
        <v>25</v>
      </c>
      <c r="AO426" s="29">
        <f t="shared" si="109"/>
        <v>1.036</v>
      </c>
      <c r="AP426" s="14">
        <f t="shared" si="110"/>
        <v>1</v>
      </c>
      <c r="AQ426" s="14">
        <f t="shared" si="111"/>
        <v>2</v>
      </c>
      <c r="AR426" s="14">
        <f t="shared" si="112"/>
        <v>3</v>
      </c>
      <c r="AS426" s="14">
        <f t="shared" si="113"/>
        <v>1606027</v>
      </c>
      <c r="AT426" s="14" t="str">
        <f t="shared" si="114"/>
        <v>神器-5-碎片-5-13级</v>
      </c>
      <c r="AU426" s="13" t="s">
        <v>857</v>
      </c>
      <c r="AV426" s="13">
        <f t="shared" si="115"/>
        <v>13</v>
      </c>
      <c r="AW426" s="14" t="e">
        <f t="shared" si="116"/>
        <v>#REF!</v>
      </c>
      <c r="AX426" s="14" t="str">
        <f t="shared" si="117"/>
        <v>AtkExt</v>
      </c>
      <c r="AY426" s="14" t="e">
        <f t="shared" si="118"/>
        <v>#REF!</v>
      </c>
      <c r="AZ426" s="14" t="str">
        <f t="shared" si="119"/>
        <v>DefExt</v>
      </c>
      <c r="BA426" s="14" t="e">
        <f t="shared" si="120"/>
        <v>#REF!</v>
      </c>
      <c r="BB426" s="14" t="str">
        <f t="shared" si="121"/>
        <v>HPExt</v>
      </c>
      <c r="BC426" s="14" t="e">
        <f t="shared" si="122"/>
        <v>#REF!</v>
      </c>
      <c r="BD426" s="14" t="str">
        <f t="shared" si="123"/>
        <v/>
      </c>
      <c r="BE426" s="14" t="str">
        <f t="shared" si="124"/>
        <v/>
      </c>
    </row>
    <row r="427" spans="39:57" ht="16.5" x14ac:dyDescent="0.2">
      <c r="AM427" s="13">
        <v>422</v>
      </c>
      <c r="AN427" s="14">
        <f t="shared" si="125"/>
        <v>25</v>
      </c>
      <c r="AO427" s="29">
        <f t="shared" si="109"/>
        <v>1.1400000000000001</v>
      </c>
      <c r="AP427" s="14">
        <f t="shared" si="110"/>
        <v>1</v>
      </c>
      <c r="AQ427" s="14">
        <f t="shared" si="111"/>
        <v>2</v>
      </c>
      <c r="AR427" s="14">
        <f t="shared" si="112"/>
        <v>3</v>
      </c>
      <c r="AS427" s="14">
        <f t="shared" si="113"/>
        <v>1606027</v>
      </c>
      <c r="AT427" s="14" t="str">
        <f t="shared" si="114"/>
        <v>神器-5-碎片-5-14级</v>
      </c>
      <c r="AU427" s="13" t="s">
        <v>857</v>
      </c>
      <c r="AV427" s="13">
        <f t="shared" si="115"/>
        <v>14</v>
      </c>
      <c r="AW427" s="14" t="e">
        <f t="shared" si="116"/>
        <v>#REF!</v>
      </c>
      <c r="AX427" s="14" t="str">
        <f t="shared" si="117"/>
        <v>AtkExt</v>
      </c>
      <c r="AY427" s="14" t="e">
        <f t="shared" si="118"/>
        <v>#REF!</v>
      </c>
      <c r="AZ427" s="14" t="str">
        <f t="shared" si="119"/>
        <v>DefExt</v>
      </c>
      <c r="BA427" s="14" t="e">
        <f t="shared" si="120"/>
        <v>#REF!</v>
      </c>
      <c r="BB427" s="14" t="str">
        <f t="shared" si="121"/>
        <v>HPExt</v>
      </c>
      <c r="BC427" s="14" t="e">
        <f t="shared" si="122"/>
        <v>#REF!</v>
      </c>
      <c r="BD427" s="14" t="str">
        <f t="shared" si="123"/>
        <v/>
      </c>
      <c r="BE427" s="14" t="str">
        <f t="shared" si="124"/>
        <v/>
      </c>
    </row>
    <row r="428" spans="39:57" ht="16.5" x14ac:dyDescent="0.2">
      <c r="AM428" s="13">
        <v>423</v>
      </c>
      <c r="AN428" s="14">
        <f t="shared" si="125"/>
        <v>25</v>
      </c>
      <c r="AO428" s="29">
        <f t="shared" si="109"/>
        <v>1.248</v>
      </c>
      <c r="AP428" s="14">
        <f t="shared" si="110"/>
        <v>1</v>
      </c>
      <c r="AQ428" s="14">
        <f t="shared" si="111"/>
        <v>2</v>
      </c>
      <c r="AR428" s="14">
        <f t="shared" si="112"/>
        <v>3</v>
      </c>
      <c r="AS428" s="14">
        <f t="shared" si="113"/>
        <v>1606027</v>
      </c>
      <c r="AT428" s="14" t="str">
        <f t="shared" si="114"/>
        <v>神器-5-碎片-5-15级</v>
      </c>
      <c r="AU428" s="13" t="s">
        <v>857</v>
      </c>
      <c r="AV428" s="13">
        <f t="shared" si="115"/>
        <v>15</v>
      </c>
      <c r="AW428" s="14" t="e">
        <f t="shared" si="116"/>
        <v>#REF!</v>
      </c>
      <c r="AX428" s="14" t="str">
        <f t="shared" si="117"/>
        <v>AtkExt</v>
      </c>
      <c r="AY428" s="14" t="e">
        <f t="shared" si="118"/>
        <v>#REF!</v>
      </c>
      <c r="AZ428" s="14" t="str">
        <f t="shared" si="119"/>
        <v>DefExt</v>
      </c>
      <c r="BA428" s="14" t="e">
        <f t="shared" si="120"/>
        <v>#REF!</v>
      </c>
      <c r="BB428" s="14" t="str">
        <f t="shared" si="121"/>
        <v>HPExt</v>
      </c>
      <c r="BC428" s="14" t="e">
        <f t="shared" si="122"/>
        <v>#REF!</v>
      </c>
      <c r="BD428" s="14" t="str">
        <f t="shared" si="123"/>
        <v/>
      </c>
      <c r="BE428" s="14" t="str">
        <f t="shared" si="124"/>
        <v/>
      </c>
    </row>
    <row r="429" spans="39:57" ht="16.5" x14ac:dyDescent="0.2">
      <c r="AM429" s="13">
        <v>424</v>
      </c>
      <c r="AN429" s="14">
        <f t="shared" si="125"/>
        <v>25</v>
      </c>
      <c r="AO429" s="29">
        <f t="shared" si="109"/>
        <v>1.36</v>
      </c>
      <c r="AP429" s="14">
        <f t="shared" si="110"/>
        <v>1</v>
      </c>
      <c r="AQ429" s="14">
        <f t="shared" si="111"/>
        <v>2</v>
      </c>
      <c r="AR429" s="14">
        <f t="shared" si="112"/>
        <v>3</v>
      </c>
      <c r="AS429" s="14">
        <f t="shared" si="113"/>
        <v>1606027</v>
      </c>
      <c r="AT429" s="14" t="str">
        <f t="shared" si="114"/>
        <v>神器-5-碎片-5-16级</v>
      </c>
      <c r="AU429" s="13" t="s">
        <v>857</v>
      </c>
      <c r="AV429" s="13">
        <f t="shared" si="115"/>
        <v>16</v>
      </c>
      <c r="AW429" s="14" t="e">
        <f t="shared" si="116"/>
        <v>#REF!</v>
      </c>
      <c r="AX429" s="14" t="str">
        <f t="shared" si="117"/>
        <v>AtkExt</v>
      </c>
      <c r="AY429" s="14" t="e">
        <f t="shared" si="118"/>
        <v>#REF!</v>
      </c>
      <c r="AZ429" s="14" t="str">
        <f t="shared" si="119"/>
        <v>DefExt</v>
      </c>
      <c r="BA429" s="14" t="e">
        <f t="shared" si="120"/>
        <v>#REF!</v>
      </c>
      <c r="BB429" s="14" t="str">
        <f t="shared" si="121"/>
        <v>HPExt</v>
      </c>
      <c r="BC429" s="14" t="e">
        <f t="shared" si="122"/>
        <v>#REF!</v>
      </c>
      <c r="BD429" s="14" t="str">
        <f t="shared" si="123"/>
        <v/>
      </c>
      <c r="BE429" s="14" t="str">
        <f t="shared" si="124"/>
        <v/>
      </c>
    </row>
    <row r="430" spans="39:57" ht="16.5" x14ac:dyDescent="0.2">
      <c r="AM430" s="13">
        <v>425</v>
      </c>
      <c r="AN430" s="14">
        <f t="shared" si="125"/>
        <v>25</v>
      </c>
      <c r="AO430" s="29">
        <f t="shared" si="109"/>
        <v>1.476</v>
      </c>
      <c r="AP430" s="14">
        <f t="shared" si="110"/>
        <v>1</v>
      </c>
      <c r="AQ430" s="14">
        <f t="shared" si="111"/>
        <v>2</v>
      </c>
      <c r="AR430" s="14">
        <f t="shared" si="112"/>
        <v>3</v>
      </c>
      <c r="AS430" s="14">
        <f t="shared" si="113"/>
        <v>1606027</v>
      </c>
      <c r="AT430" s="14" t="str">
        <f t="shared" si="114"/>
        <v>神器-5-碎片-5-17级</v>
      </c>
      <c r="AU430" s="13" t="s">
        <v>857</v>
      </c>
      <c r="AV430" s="13">
        <f t="shared" si="115"/>
        <v>17</v>
      </c>
      <c r="AW430" s="14" t="e">
        <f t="shared" si="116"/>
        <v>#REF!</v>
      </c>
      <c r="AX430" s="14" t="str">
        <f t="shared" si="117"/>
        <v>AtkExt</v>
      </c>
      <c r="AY430" s="14" t="e">
        <f t="shared" si="118"/>
        <v>#REF!</v>
      </c>
      <c r="AZ430" s="14" t="str">
        <f t="shared" si="119"/>
        <v>DefExt</v>
      </c>
      <c r="BA430" s="14" t="e">
        <f t="shared" si="120"/>
        <v>#REF!</v>
      </c>
      <c r="BB430" s="14" t="str">
        <f t="shared" si="121"/>
        <v>HPExt</v>
      </c>
      <c r="BC430" s="14" t="e">
        <f t="shared" si="122"/>
        <v>#REF!</v>
      </c>
      <c r="BD430" s="14" t="str">
        <f t="shared" si="123"/>
        <v/>
      </c>
      <c r="BE430" s="14" t="str">
        <f t="shared" si="124"/>
        <v/>
      </c>
    </row>
    <row r="431" spans="39:57" ht="16.5" x14ac:dyDescent="0.2">
      <c r="AM431" s="13">
        <v>426</v>
      </c>
      <c r="AN431" s="14">
        <f t="shared" si="125"/>
        <v>25</v>
      </c>
      <c r="AO431" s="29">
        <f t="shared" si="109"/>
        <v>1.5960000000000001</v>
      </c>
      <c r="AP431" s="14">
        <f t="shared" si="110"/>
        <v>1</v>
      </c>
      <c r="AQ431" s="14">
        <f t="shared" si="111"/>
        <v>2</v>
      </c>
      <c r="AR431" s="14">
        <f t="shared" si="112"/>
        <v>3</v>
      </c>
      <c r="AS431" s="14">
        <f t="shared" si="113"/>
        <v>1606027</v>
      </c>
      <c r="AT431" s="14" t="str">
        <f t="shared" si="114"/>
        <v>神器-5-碎片-5-18级</v>
      </c>
      <c r="AU431" s="13" t="s">
        <v>857</v>
      </c>
      <c r="AV431" s="13">
        <f t="shared" si="115"/>
        <v>18</v>
      </c>
      <c r="AW431" s="14" t="e">
        <f t="shared" si="116"/>
        <v>#REF!</v>
      </c>
      <c r="AX431" s="14" t="str">
        <f t="shared" si="117"/>
        <v>AtkExt</v>
      </c>
      <c r="AY431" s="14" t="e">
        <f t="shared" si="118"/>
        <v>#REF!</v>
      </c>
      <c r="AZ431" s="14" t="str">
        <f t="shared" si="119"/>
        <v>DefExt</v>
      </c>
      <c r="BA431" s="14" t="e">
        <f t="shared" si="120"/>
        <v>#REF!</v>
      </c>
      <c r="BB431" s="14" t="str">
        <f t="shared" si="121"/>
        <v>HPExt</v>
      </c>
      <c r="BC431" s="14" t="e">
        <f t="shared" si="122"/>
        <v>#REF!</v>
      </c>
      <c r="BD431" s="14" t="str">
        <f t="shared" si="123"/>
        <v/>
      </c>
      <c r="BE431" s="14" t="str">
        <f t="shared" si="124"/>
        <v/>
      </c>
    </row>
    <row r="432" spans="39:57" ht="16.5" x14ac:dyDescent="0.2">
      <c r="AM432" s="13">
        <v>427</v>
      </c>
      <c r="AN432" s="14">
        <f t="shared" si="125"/>
        <v>26</v>
      </c>
      <c r="AO432" s="29">
        <f t="shared" si="109"/>
        <v>0.1</v>
      </c>
      <c r="AP432" s="14">
        <f t="shared" si="110"/>
        <v>2</v>
      </c>
      <c r="AQ432" s="14">
        <f t="shared" si="111"/>
        <v>0</v>
      </c>
      <c r="AR432" s="14">
        <f t="shared" si="112"/>
        <v>0</v>
      </c>
      <c r="AS432" s="14">
        <f t="shared" si="113"/>
        <v>1606028</v>
      </c>
      <c r="AT432" s="14" t="str">
        <f t="shared" si="114"/>
        <v>神器-5-碎片-6-1级</v>
      </c>
      <c r="AU432" s="13" t="s">
        <v>857</v>
      </c>
      <c r="AV432" s="13">
        <f t="shared" si="115"/>
        <v>1</v>
      </c>
      <c r="AW432" s="14" t="e">
        <f t="shared" si="116"/>
        <v>#REF!</v>
      </c>
      <c r="AX432" s="14" t="str">
        <f t="shared" si="117"/>
        <v>DefExt</v>
      </c>
      <c r="AY432" s="14" t="e">
        <f t="shared" si="118"/>
        <v>#REF!</v>
      </c>
      <c r="AZ432" s="14" t="str">
        <f t="shared" si="119"/>
        <v/>
      </c>
      <c r="BA432" s="14" t="str">
        <f t="shared" si="120"/>
        <v/>
      </c>
      <c r="BB432" s="14" t="str">
        <f t="shared" si="121"/>
        <v/>
      </c>
      <c r="BC432" s="14" t="str">
        <f t="shared" si="122"/>
        <v/>
      </c>
      <c r="BD432" s="14" t="str">
        <f t="shared" si="123"/>
        <v/>
      </c>
      <c r="BE432" s="14" t="str">
        <f t="shared" si="124"/>
        <v/>
      </c>
    </row>
    <row r="433" spans="39:57" ht="16.5" x14ac:dyDescent="0.2">
      <c r="AM433" s="13">
        <v>428</v>
      </c>
      <c r="AN433" s="14">
        <f t="shared" si="125"/>
        <v>26</v>
      </c>
      <c r="AO433" s="29">
        <f t="shared" si="109"/>
        <v>0.15600000000000003</v>
      </c>
      <c r="AP433" s="14">
        <f t="shared" si="110"/>
        <v>2</v>
      </c>
      <c r="AQ433" s="14">
        <f t="shared" si="111"/>
        <v>0</v>
      </c>
      <c r="AR433" s="14">
        <f t="shared" si="112"/>
        <v>0</v>
      </c>
      <c r="AS433" s="14">
        <f t="shared" si="113"/>
        <v>1606028</v>
      </c>
      <c r="AT433" s="14" t="str">
        <f t="shared" si="114"/>
        <v>神器-5-碎片-6-2级</v>
      </c>
      <c r="AU433" s="13" t="s">
        <v>857</v>
      </c>
      <c r="AV433" s="13">
        <f t="shared" si="115"/>
        <v>2</v>
      </c>
      <c r="AW433" s="14" t="e">
        <f t="shared" si="116"/>
        <v>#REF!</v>
      </c>
      <c r="AX433" s="14" t="str">
        <f t="shared" si="117"/>
        <v>DefExt</v>
      </c>
      <c r="AY433" s="14" t="e">
        <f t="shared" si="118"/>
        <v>#REF!</v>
      </c>
      <c r="AZ433" s="14" t="str">
        <f t="shared" si="119"/>
        <v/>
      </c>
      <c r="BA433" s="14" t="str">
        <f t="shared" si="120"/>
        <v/>
      </c>
      <c r="BB433" s="14" t="str">
        <f t="shared" si="121"/>
        <v/>
      </c>
      <c r="BC433" s="14" t="str">
        <f t="shared" si="122"/>
        <v/>
      </c>
      <c r="BD433" s="14" t="str">
        <f t="shared" si="123"/>
        <v/>
      </c>
      <c r="BE433" s="14" t="str">
        <f t="shared" si="124"/>
        <v/>
      </c>
    </row>
    <row r="434" spans="39:57" ht="16.5" x14ac:dyDescent="0.2">
      <c r="AM434" s="13">
        <v>429</v>
      </c>
      <c r="AN434" s="14">
        <f t="shared" si="125"/>
        <v>26</v>
      </c>
      <c r="AO434" s="29">
        <f t="shared" si="109"/>
        <v>0.21600000000000003</v>
      </c>
      <c r="AP434" s="14">
        <f t="shared" si="110"/>
        <v>2</v>
      </c>
      <c r="AQ434" s="14">
        <f t="shared" si="111"/>
        <v>0</v>
      </c>
      <c r="AR434" s="14">
        <f t="shared" si="112"/>
        <v>0</v>
      </c>
      <c r="AS434" s="14">
        <f t="shared" si="113"/>
        <v>1606028</v>
      </c>
      <c r="AT434" s="14" t="str">
        <f t="shared" si="114"/>
        <v>神器-5-碎片-6-3级</v>
      </c>
      <c r="AU434" s="13" t="s">
        <v>857</v>
      </c>
      <c r="AV434" s="13">
        <f t="shared" si="115"/>
        <v>3</v>
      </c>
      <c r="AW434" s="14" t="e">
        <f t="shared" si="116"/>
        <v>#REF!</v>
      </c>
      <c r="AX434" s="14" t="str">
        <f t="shared" si="117"/>
        <v>DefExt</v>
      </c>
      <c r="AY434" s="14" t="e">
        <f t="shared" si="118"/>
        <v>#REF!</v>
      </c>
      <c r="AZ434" s="14" t="str">
        <f t="shared" si="119"/>
        <v/>
      </c>
      <c r="BA434" s="14" t="str">
        <f t="shared" si="120"/>
        <v/>
      </c>
      <c r="BB434" s="14" t="str">
        <f t="shared" si="121"/>
        <v/>
      </c>
      <c r="BC434" s="14" t="str">
        <f t="shared" si="122"/>
        <v/>
      </c>
      <c r="BD434" s="14" t="str">
        <f t="shared" si="123"/>
        <v/>
      </c>
      <c r="BE434" s="14" t="str">
        <f t="shared" si="124"/>
        <v/>
      </c>
    </row>
    <row r="435" spans="39:57" ht="16.5" x14ac:dyDescent="0.2">
      <c r="AM435" s="13">
        <v>430</v>
      </c>
      <c r="AN435" s="14">
        <f t="shared" si="125"/>
        <v>26</v>
      </c>
      <c r="AO435" s="29">
        <f t="shared" si="109"/>
        <v>0.28000000000000003</v>
      </c>
      <c r="AP435" s="14">
        <f t="shared" si="110"/>
        <v>2</v>
      </c>
      <c r="AQ435" s="14">
        <f t="shared" si="111"/>
        <v>0</v>
      </c>
      <c r="AR435" s="14">
        <f t="shared" si="112"/>
        <v>0</v>
      </c>
      <c r="AS435" s="14">
        <f t="shared" si="113"/>
        <v>1606028</v>
      </c>
      <c r="AT435" s="14" t="str">
        <f t="shared" si="114"/>
        <v>神器-5-碎片-6-4级</v>
      </c>
      <c r="AU435" s="13" t="s">
        <v>857</v>
      </c>
      <c r="AV435" s="13">
        <f t="shared" si="115"/>
        <v>4</v>
      </c>
      <c r="AW435" s="14" t="e">
        <f t="shared" si="116"/>
        <v>#REF!</v>
      </c>
      <c r="AX435" s="14" t="str">
        <f t="shared" si="117"/>
        <v>DefExt</v>
      </c>
      <c r="AY435" s="14" t="e">
        <f t="shared" si="118"/>
        <v>#REF!</v>
      </c>
      <c r="AZ435" s="14" t="str">
        <f t="shared" si="119"/>
        <v/>
      </c>
      <c r="BA435" s="14" t="str">
        <f t="shared" si="120"/>
        <v/>
      </c>
      <c r="BB435" s="14" t="str">
        <f t="shared" si="121"/>
        <v/>
      </c>
      <c r="BC435" s="14" t="str">
        <f t="shared" si="122"/>
        <v/>
      </c>
      <c r="BD435" s="14" t="str">
        <f t="shared" si="123"/>
        <v/>
      </c>
      <c r="BE435" s="14" t="str">
        <f t="shared" si="124"/>
        <v/>
      </c>
    </row>
    <row r="436" spans="39:57" ht="16.5" x14ac:dyDescent="0.2">
      <c r="AM436" s="13">
        <v>431</v>
      </c>
      <c r="AN436" s="14">
        <f t="shared" si="125"/>
        <v>26</v>
      </c>
      <c r="AO436" s="29">
        <f t="shared" si="109"/>
        <v>0.34799999999999998</v>
      </c>
      <c r="AP436" s="14">
        <f t="shared" si="110"/>
        <v>2</v>
      </c>
      <c r="AQ436" s="14">
        <f t="shared" si="111"/>
        <v>0</v>
      </c>
      <c r="AR436" s="14">
        <f t="shared" si="112"/>
        <v>0</v>
      </c>
      <c r="AS436" s="14">
        <f t="shared" si="113"/>
        <v>1606028</v>
      </c>
      <c r="AT436" s="14" t="str">
        <f t="shared" si="114"/>
        <v>神器-5-碎片-6-5级</v>
      </c>
      <c r="AU436" s="13" t="s">
        <v>857</v>
      </c>
      <c r="AV436" s="13">
        <f t="shared" si="115"/>
        <v>5</v>
      </c>
      <c r="AW436" s="14" t="e">
        <f t="shared" si="116"/>
        <v>#REF!</v>
      </c>
      <c r="AX436" s="14" t="str">
        <f t="shared" si="117"/>
        <v>DefExt</v>
      </c>
      <c r="AY436" s="14" t="e">
        <f t="shared" si="118"/>
        <v>#REF!</v>
      </c>
      <c r="AZ436" s="14" t="str">
        <f t="shared" si="119"/>
        <v/>
      </c>
      <c r="BA436" s="14" t="str">
        <f t="shared" si="120"/>
        <v/>
      </c>
      <c r="BB436" s="14" t="str">
        <f t="shared" si="121"/>
        <v/>
      </c>
      <c r="BC436" s="14" t="str">
        <f t="shared" si="122"/>
        <v/>
      </c>
      <c r="BD436" s="14" t="str">
        <f t="shared" si="123"/>
        <v/>
      </c>
      <c r="BE436" s="14" t="str">
        <f t="shared" si="124"/>
        <v/>
      </c>
    </row>
    <row r="437" spans="39:57" ht="16.5" x14ac:dyDescent="0.2">
      <c r="AM437" s="13">
        <v>432</v>
      </c>
      <c r="AN437" s="14">
        <f t="shared" si="125"/>
        <v>26</v>
      </c>
      <c r="AO437" s="29">
        <f t="shared" si="109"/>
        <v>0.42000000000000004</v>
      </c>
      <c r="AP437" s="14">
        <f t="shared" si="110"/>
        <v>2</v>
      </c>
      <c r="AQ437" s="14">
        <f t="shared" si="111"/>
        <v>0</v>
      </c>
      <c r="AR437" s="14">
        <f t="shared" si="112"/>
        <v>0</v>
      </c>
      <c r="AS437" s="14">
        <f t="shared" si="113"/>
        <v>1606028</v>
      </c>
      <c r="AT437" s="14" t="str">
        <f t="shared" si="114"/>
        <v>神器-5-碎片-6-6级</v>
      </c>
      <c r="AU437" s="13" t="s">
        <v>857</v>
      </c>
      <c r="AV437" s="13">
        <f t="shared" si="115"/>
        <v>6</v>
      </c>
      <c r="AW437" s="14" t="e">
        <f t="shared" si="116"/>
        <v>#REF!</v>
      </c>
      <c r="AX437" s="14" t="str">
        <f t="shared" si="117"/>
        <v>DefExt</v>
      </c>
      <c r="AY437" s="14" t="e">
        <f t="shared" si="118"/>
        <v>#REF!</v>
      </c>
      <c r="AZ437" s="14" t="str">
        <f t="shared" si="119"/>
        <v/>
      </c>
      <c r="BA437" s="14" t="str">
        <f t="shared" si="120"/>
        <v/>
      </c>
      <c r="BB437" s="14" t="str">
        <f t="shared" si="121"/>
        <v/>
      </c>
      <c r="BC437" s="14" t="str">
        <f t="shared" si="122"/>
        <v/>
      </c>
      <c r="BD437" s="14" t="str">
        <f t="shared" si="123"/>
        <v/>
      </c>
      <c r="BE437" s="14" t="str">
        <f t="shared" si="124"/>
        <v/>
      </c>
    </row>
    <row r="438" spans="39:57" ht="16.5" x14ac:dyDescent="0.2">
      <c r="AM438" s="13">
        <v>433</v>
      </c>
      <c r="AN438" s="14">
        <f t="shared" si="125"/>
        <v>26</v>
      </c>
      <c r="AO438" s="29">
        <f t="shared" si="109"/>
        <v>0.496</v>
      </c>
      <c r="AP438" s="14">
        <f t="shared" si="110"/>
        <v>2</v>
      </c>
      <c r="AQ438" s="14">
        <f t="shared" si="111"/>
        <v>0</v>
      </c>
      <c r="AR438" s="14">
        <f t="shared" si="112"/>
        <v>0</v>
      </c>
      <c r="AS438" s="14">
        <f t="shared" si="113"/>
        <v>1606028</v>
      </c>
      <c r="AT438" s="14" t="str">
        <f t="shared" si="114"/>
        <v>神器-5-碎片-6-7级</v>
      </c>
      <c r="AU438" s="13" t="s">
        <v>857</v>
      </c>
      <c r="AV438" s="13">
        <f t="shared" si="115"/>
        <v>7</v>
      </c>
      <c r="AW438" s="14" t="e">
        <f t="shared" si="116"/>
        <v>#REF!</v>
      </c>
      <c r="AX438" s="14" t="str">
        <f t="shared" si="117"/>
        <v>DefExt</v>
      </c>
      <c r="AY438" s="14" t="e">
        <f t="shared" si="118"/>
        <v>#REF!</v>
      </c>
      <c r="AZ438" s="14" t="str">
        <f t="shared" si="119"/>
        <v/>
      </c>
      <c r="BA438" s="14" t="str">
        <f t="shared" si="120"/>
        <v/>
      </c>
      <c r="BB438" s="14" t="str">
        <f t="shared" si="121"/>
        <v/>
      </c>
      <c r="BC438" s="14" t="str">
        <f t="shared" si="122"/>
        <v/>
      </c>
      <c r="BD438" s="14" t="str">
        <f t="shared" si="123"/>
        <v/>
      </c>
      <c r="BE438" s="14" t="str">
        <f t="shared" si="124"/>
        <v/>
      </c>
    </row>
    <row r="439" spans="39:57" ht="16.5" x14ac:dyDescent="0.2">
      <c r="AM439" s="13">
        <v>434</v>
      </c>
      <c r="AN439" s="14">
        <f t="shared" si="125"/>
        <v>26</v>
      </c>
      <c r="AO439" s="29">
        <f t="shared" si="109"/>
        <v>0.57600000000000007</v>
      </c>
      <c r="AP439" s="14">
        <f t="shared" si="110"/>
        <v>2</v>
      </c>
      <c r="AQ439" s="14">
        <f t="shared" si="111"/>
        <v>0</v>
      </c>
      <c r="AR439" s="14">
        <f t="shared" si="112"/>
        <v>0</v>
      </c>
      <c r="AS439" s="14">
        <f t="shared" si="113"/>
        <v>1606028</v>
      </c>
      <c r="AT439" s="14" t="str">
        <f t="shared" si="114"/>
        <v>神器-5-碎片-6-8级</v>
      </c>
      <c r="AU439" s="13" t="s">
        <v>857</v>
      </c>
      <c r="AV439" s="13">
        <f t="shared" si="115"/>
        <v>8</v>
      </c>
      <c r="AW439" s="14" t="e">
        <f t="shared" si="116"/>
        <v>#REF!</v>
      </c>
      <c r="AX439" s="14" t="str">
        <f t="shared" si="117"/>
        <v>DefExt</v>
      </c>
      <c r="AY439" s="14" t="e">
        <f t="shared" si="118"/>
        <v>#REF!</v>
      </c>
      <c r="AZ439" s="14" t="str">
        <f t="shared" si="119"/>
        <v/>
      </c>
      <c r="BA439" s="14" t="str">
        <f t="shared" si="120"/>
        <v/>
      </c>
      <c r="BB439" s="14" t="str">
        <f t="shared" si="121"/>
        <v/>
      </c>
      <c r="BC439" s="14" t="str">
        <f t="shared" si="122"/>
        <v/>
      </c>
      <c r="BD439" s="14" t="str">
        <f t="shared" si="123"/>
        <v/>
      </c>
      <c r="BE439" s="14" t="str">
        <f t="shared" si="124"/>
        <v/>
      </c>
    </row>
    <row r="440" spans="39:57" ht="16.5" x14ac:dyDescent="0.2">
      <c r="AM440" s="13">
        <v>435</v>
      </c>
      <c r="AN440" s="14">
        <f t="shared" si="125"/>
        <v>26</v>
      </c>
      <c r="AO440" s="29">
        <f t="shared" si="109"/>
        <v>0.66</v>
      </c>
      <c r="AP440" s="14">
        <f t="shared" si="110"/>
        <v>2</v>
      </c>
      <c r="AQ440" s="14">
        <f t="shared" si="111"/>
        <v>0</v>
      </c>
      <c r="AR440" s="14">
        <f t="shared" si="112"/>
        <v>0</v>
      </c>
      <c r="AS440" s="14">
        <f t="shared" si="113"/>
        <v>1606028</v>
      </c>
      <c r="AT440" s="14" t="str">
        <f t="shared" si="114"/>
        <v>神器-5-碎片-6-9级</v>
      </c>
      <c r="AU440" s="13" t="s">
        <v>857</v>
      </c>
      <c r="AV440" s="13">
        <f t="shared" si="115"/>
        <v>9</v>
      </c>
      <c r="AW440" s="14" t="e">
        <f t="shared" si="116"/>
        <v>#REF!</v>
      </c>
      <c r="AX440" s="14" t="str">
        <f t="shared" si="117"/>
        <v>DefExt</v>
      </c>
      <c r="AY440" s="14" t="e">
        <f t="shared" si="118"/>
        <v>#REF!</v>
      </c>
      <c r="AZ440" s="14" t="str">
        <f t="shared" si="119"/>
        <v/>
      </c>
      <c r="BA440" s="14" t="str">
        <f t="shared" si="120"/>
        <v/>
      </c>
      <c r="BB440" s="14" t="str">
        <f t="shared" si="121"/>
        <v/>
      </c>
      <c r="BC440" s="14" t="str">
        <f t="shared" si="122"/>
        <v/>
      </c>
      <c r="BD440" s="14" t="str">
        <f t="shared" si="123"/>
        <v/>
      </c>
      <c r="BE440" s="14" t="str">
        <f t="shared" si="124"/>
        <v/>
      </c>
    </row>
    <row r="441" spans="39:57" ht="16.5" x14ac:dyDescent="0.2">
      <c r="AM441" s="13">
        <v>436</v>
      </c>
      <c r="AN441" s="14">
        <f t="shared" si="125"/>
        <v>26</v>
      </c>
      <c r="AO441" s="29">
        <f t="shared" si="109"/>
        <v>0.748</v>
      </c>
      <c r="AP441" s="14">
        <f t="shared" si="110"/>
        <v>2</v>
      </c>
      <c r="AQ441" s="14">
        <f t="shared" si="111"/>
        <v>0</v>
      </c>
      <c r="AR441" s="14">
        <f t="shared" si="112"/>
        <v>0</v>
      </c>
      <c r="AS441" s="14">
        <f t="shared" si="113"/>
        <v>1606028</v>
      </c>
      <c r="AT441" s="14" t="str">
        <f t="shared" si="114"/>
        <v>神器-5-碎片-6-10级</v>
      </c>
      <c r="AU441" s="13" t="s">
        <v>857</v>
      </c>
      <c r="AV441" s="13">
        <f t="shared" si="115"/>
        <v>10</v>
      </c>
      <c r="AW441" s="14" t="e">
        <f t="shared" si="116"/>
        <v>#REF!</v>
      </c>
      <c r="AX441" s="14" t="str">
        <f t="shared" si="117"/>
        <v>DefExt</v>
      </c>
      <c r="AY441" s="14" t="e">
        <f t="shared" si="118"/>
        <v>#REF!</v>
      </c>
      <c r="AZ441" s="14" t="str">
        <f t="shared" si="119"/>
        <v/>
      </c>
      <c r="BA441" s="14" t="str">
        <f t="shared" si="120"/>
        <v/>
      </c>
      <c r="BB441" s="14" t="str">
        <f t="shared" si="121"/>
        <v/>
      </c>
      <c r="BC441" s="14" t="str">
        <f t="shared" si="122"/>
        <v/>
      </c>
      <c r="BD441" s="14" t="str">
        <f t="shared" si="123"/>
        <v/>
      </c>
      <c r="BE441" s="14" t="str">
        <f t="shared" si="124"/>
        <v/>
      </c>
    </row>
    <row r="442" spans="39:57" ht="16.5" x14ac:dyDescent="0.2">
      <c r="AM442" s="13">
        <v>437</v>
      </c>
      <c r="AN442" s="14">
        <f t="shared" si="125"/>
        <v>26</v>
      </c>
      <c r="AO442" s="29">
        <f t="shared" si="109"/>
        <v>0.84000000000000008</v>
      </c>
      <c r="AP442" s="14">
        <f t="shared" si="110"/>
        <v>2</v>
      </c>
      <c r="AQ442" s="14">
        <f t="shared" si="111"/>
        <v>0</v>
      </c>
      <c r="AR442" s="14">
        <f t="shared" si="112"/>
        <v>0</v>
      </c>
      <c r="AS442" s="14">
        <f t="shared" si="113"/>
        <v>1606028</v>
      </c>
      <c r="AT442" s="14" t="str">
        <f t="shared" si="114"/>
        <v>神器-5-碎片-6-11级</v>
      </c>
      <c r="AU442" s="13" t="s">
        <v>857</v>
      </c>
      <c r="AV442" s="13">
        <f t="shared" si="115"/>
        <v>11</v>
      </c>
      <c r="AW442" s="14" t="e">
        <f t="shared" si="116"/>
        <v>#REF!</v>
      </c>
      <c r="AX442" s="14" t="str">
        <f t="shared" si="117"/>
        <v>DefExt</v>
      </c>
      <c r="AY442" s="14" t="e">
        <f t="shared" si="118"/>
        <v>#REF!</v>
      </c>
      <c r="AZ442" s="14" t="str">
        <f t="shared" si="119"/>
        <v/>
      </c>
      <c r="BA442" s="14" t="str">
        <f t="shared" si="120"/>
        <v/>
      </c>
      <c r="BB442" s="14" t="str">
        <f t="shared" si="121"/>
        <v/>
      </c>
      <c r="BC442" s="14" t="str">
        <f t="shared" si="122"/>
        <v/>
      </c>
      <c r="BD442" s="14" t="str">
        <f t="shared" si="123"/>
        <v/>
      </c>
      <c r="BE442" s="14" t="str">
        <f t="shared" si="124"/>
        <v/>
      </c>
    </row>
    <row r="443" spans="39:57" ht="16.5" x14ac:dyDescent="0.2">
      <c r="AM443" s="13">
        <v>438</v>
      </c>
      <c r="AN443" s="14">
        <f t="shared" si="125"/>
        <v>26</v>
      </c>
      <c r="AO443" s="29">
        <f t="shared" si="109"/>
        <v>0.93600000000000017</v>
      </c>
      <c r="AP443" s="14">
        <f t="shared" si="110"/>
        <v>2</v>
      </c>
      <c r="AQ443" s="14">
        <f t="shared" si="111"/>
        <v>0</v>
      </c>
      <c r="AR443" s="14">
        <f t="shared" si="112"/>
        <v>0</v>
      </c>
      <c r="AS443" s="14">
        <f t="shared" si="113"/>
        <v>1606028</v>
      </c>
      <c r="AT443" s="14" t="str">
        <f t="shared" si="114"/>
        <v>神器-5-碎片-6-12级</v>
      </c>
      <c r="AU443" s="13" t="s">
        <v>857</v>
      </c>
      <c r="AV443" s="13">
        <f t="shared" si="115"/>
        <v>12</v>
      </c>
      <c r="AW443" s="14" t="e">
        <f t="shared" si="116"/>
        <v>#REF!</v>
      </c>
      <c r="AX443" s="14" t="str">
        <f t="shared" si="117"/>
        <v>DefExt</v>
      </c>
      <c r="AY443" s="14" t="e">
        <f t="shared" si="118"/>
        <v>#REF!</v>
      </c>
      <c r="AZ443" s="14" t="str">
        <f t="shared" si="119"/>
        <v/>
      </c>
      <c r="BA443" s="14" t="str">
        <f t="shared" si="120"/>
        <v/>
      </c>
      <c r="BB443" s="14" t="str">
        <f t="shared" si="121"/>
        <v/>
      </c>
      <c r="BC443" s="14" t="str">
        <f t="shared" si="122"/>
        <v/>
      </c>
      <c r="BD443" s="14" t="str">
        <f t="shared" si="123"/>
        <v/>
      </c>
      <c r="BE443" s="14" t="str">
        <f t="shared" si="124"/>
        <v/>
      </c>
    </row>
    <row r="444" spans="39:57" ht="16.5" x14ac:dyDescent="0.2">
      <c r="AM444" s="13">
        <v>439</v>
      </c>
      <c r="AN444" s="14">
        <f t="shared" si="125"/>
        <v>26</v>
      </c>
      <c r="AO444" s="29">
        <f t="shared" si="109"/>
        <v>1.036</v>
      </c>
      <c r="AP444" s="14">
        <f t="shared" si="110"/>
        <v>2</v>
      </c>
      <c r="AQ444" s="14">
        <f t="shared" si="111"/>
        <v>0</v>
      </c>
      <c r="AR444" s="14">
        <f t="shared" si="112"/>
        <v>0</v>
      </c>
      <c r="AS444" s="14">
        <f t="shared" si="113"/>
        <v>1606028</v>
      </c>
      <c r="AT444" s="14" t="str">
        <f t="shared" si="114"/>
        <v>神器-5-碎片-6-13级</v>
      </c>
      <c r="AU444" s="13" t="s">
        <v>857</v>
      </c>
      <c r="AV444" s="13">
        <f t="shared" si="115"/>
        <v>13</v>
      </c>
      <c r="AW444" s="14" t="e">
        <f t="shared" si="116"/>
        <v>#REF!</v>
      </c>
      <c r="AX444" s="14" t="str">
        <f t="shared" si="117"/>
        <v>DefExt</v>
      </c>
      <c r="AY444" s="14" t="e">
        <f t="shared" si="118"/>
        <v>#REF!</v>
      </c>
      <c r="AZ444" s="14" t="str">
        <f t="shared" si="119"/>
        <v/>
      </c>
      <c r="BA444" s="14" t="str">
        <f t="shared" si="120"/>
        <v/>
      </c>
      <c r="BB444" s="14" t="str">
        <f t="shared" si="121"/>
        <v/>
      </c>
      <c r="BC444" s="14" t="str">
        <f t="shared" si="122"/>
        <v/>
      </c>
      <c r="BD444" s="14" t="str">
        <f t="shared" si="123"/>
        <v/>
      </c>
      <c r="BE444" s="14" t="str">
        <f t="shared" si="124"/>
        <v/>
      </c>
    </row>
    <row r="445" spans="39:57" ht="16.5" x14ac:dyDescent="0.2">
      <c r="AM445" s="13">
        <v>440</v>
      </c>
      <c r="AN445" s="14">
        <f t="shared" si="125"/>
        <v>26</v>
      </c>
      <c r="AO445" s="29">
        <f t="shared" si="109"/>
        <v>1.1400000000000001</v>
      </c>
      <c r="AP445" s="14">
        <f t="shared" si="110"/>
        <v>2</v>
      </c>
      <c r="AQ445" s="14">
        <f t="shared" si="111"/>
        <v>0</v>
      </c>
      <c r="AR445" s="14">
        <f t="shared" si="112"/>
        <v>0</v>
      </c>
      <c r="AS445" s="14">
        <f t="shared" si="113"/>
        <v>1606028</v>
      </c>
      <c r="AT445" s="14" t="str">
        <f t="shared" si="114"/>
        <v>神器-5-碎片-6-14级</v>
      </c>
      <c r="AU445" s="13" t="s">
        <v>857</v>
      </c>
      <c r="AV445" s="13">
        <f t="shared" si="115"/>
        <v>14</v>
      </c>
      <c r="AW445" s="14" t="e">
        <f t="shared" si="116"/>
        <v>#REF!</v>
      </c>
      <c r="AX445" s="14" t="str">
        <f t="shared" si="117"/>
        <v>DefExt</v>
      </c>
      <c r="AY445" s="14" t="e">
        <f t="shared" si="118"/>
        <v>#REF!</v>
      </c>
      <c r="AZ445" s="14" t="str">
        <f t="shared" si="119"/>
        <v/>
      </c>
      <c r="BA445" s="14" t="str">
        <f t="shared" si="120"/>
        <v/>
      </c>
      <c r="BB445" s="14" t="str">
        <f t="shared" si="121"/>
        <v/>
      </c>
      <c r="BC445" s="14" t="str">
        <f t="shared" si="122"/>
        <v/>
      </c>
      <c r="BD445" s="14" t="str">
        <f t="shared" si="123"/>
        <v/>
      </c>
      <c r="BE445" s="14" t="str">
        <f t="shared" si="124"/>
        <v/>
      </c>
    </row>
    <row r="446" spans="39:57" ht="16.5" x14ac:dyDescent="0.2">
      <c r="AM446" s="13">
        <v>441</v>
      </c>
      <c r="AN446" s="14">
        <f t="shared" si="125"/>
        <v>26</v>
      </c>
      <c r="AO446" s="29">
        <f t="shared" si="109"/>
        <v>1.248</v>
      </c>
      <c r="AP446" s="14">
        <f t="shared" si="110"/>
        <v>2</v>
      </c>
      <c r="AQ446" s="14">
        <f t="shared" si="111"/>
        <v>0</v>
      </c>
      <c r="AR446" s="14">
        <f t="shared" si="112"/>
        <v>0</v>
      </c>
      <c r="AS446" s="14">
        <f t="shared" si="113"/>
        <v>1606028</v>
      </c>
      <c r="AT446" s="14" t="str">
        <f t="shared" si="114"/>
        <v>神器-5-碎片-6-15级</v>
      </c>
      <c r="AU446" s="13" t="s">
        <v>857</v>
      </c>
      <c r="AV446" s="13">
        <f t="shared" si="115"/>
        <v>15</v>
      </c>
      <c r="AW446" s="14" t="e">
        <f t="shared" si="116"/>
        <v>#REF!</v>
      </c>
      <c r="AX446" s="14" t="str">
        <f t="shared" si="117"/>
        <v>DefExt</v>
      </c>
      <c r="AY446" s="14" t="e">
        <f t="shared" si="118"/>
        <v>#REF!</v>
      </c>
      <c r="AZ446" s="14" t="str">
        <f t="shared" si="119"/>
        <v/>
      </c>
      <c r="BA446" s="14" t="str">
        <f t="shared" si="120"/>
        <v/>
      </c>
      <c r="BB446" s="14" t="str">
        <f t="shared" si="121"/>
        <v/>
      </c>
      <c r="BC446" s="14" t="str">
        <f t="shared" si="122"/>
        <v/>
      </c>
      <c r="BD446" s="14" t="str">
        <f t="shared" si="123"/>
        <v/>
      </c>
      <c r="BE446" s="14" t="str">
        <f t="shared" si="124"/>
        <v/>
      </c>
    </row>
    <row r="447" spans="39:57" ht="16.5" x14ac:dyDescent="0.2">
      <c r="AM447" s="13">
        <v>442</v>
      </c>
      <c r="AN447" s="14">
        <f t="shared" si="125"/>
        <v>26</v>
      </c>
      <c r="AO447" s="29">
        <f t="shared" si="109"/>
        <v>1.36</v>
      </c>
      <c r="AP447" s="14">
        <f t="shared" si="110"/>
        <v>2</v>
      </c>
      <c r="AQ447" s="14">
        <f t="shared" si="111"/>
        <v>0</v>
      </c>
      <c r="AR447" s="14">
        <f t="shared" si="112"/>
        <v>0</v>
      </c>
      <c r="AS447" s="14">
        <f t="shared" si="113"/>
        <v>1606028</v>
      </c>
      <c r="AT447" s="14" t="str">
        <f t="shared" si="114"/>
        <v>神器-5-碎片-6-16级</v>
      </c>
      <c r="AU447" s="13" t="s">
        <v>857</v>
      </c>
      <c r="AV447" s="13">
        <f t="shared" si="115"/>
        <v>16</v>
      </c>
      <c r="AW447" s="14" t="e">
        <f t="shared" si="116"/>
        <v>#REF!</v>
      </c>
      <c r="AX447" s="14" t="str">
        <f t="shared" si="117"/>
        <v>DefExt</v>
      </c>
      <c r="AY447" s="14" t="e">
        <f t="shared" si="118"/>
        <v>#REF!</v>
      </c>
      <c r="AZ447" s="14" t="str">
        <f t="shared" si="119"/>
        <v/>
      </c>
      <c r="BA447" s="14" t="str">
        <f t="shared" si="120"/>
        <v/>
      </c>
      <c r="BB447" s="14" t="str">
        <f t="shared" si="121"/>
        <v/>
      </c>
      <c r="BC447" s="14" t="str">
        <f t="shared" si="122"/>
        <v/>
      </c>
      <c r="BD447" s="14" t="str">
        <f t="shared" si="123"/>
        <v/>
      </c>
      <c r="BE447" s="14" t="str">
        <f t="shared" si="124"/>
        <v/>
      </c>
    </row>
    <row r="448" spans="39:57" ht="16.5" x14ac:dyDescent="0.2">
      <c r="AM448" s="13">
        <v>443</v>
      </c>
      <c r="AN448" s="14">
        <f t="shared" si="125"/>
        <v>26</v>
      </c>
      <c r="AO448" s="29">
        <f t="shared" si="109"/>
        <v>1.476</v>
      </c>
      <c r="AP448" s="14">
        <f t="shared" si="110"/>
        <v>2</v>
      </c>
      <c r="AQ448" s="14">
        <f t="shared" si="111"/>
        <v>0</v>
      </c>
      <c r="AR448" s="14">
        <f t="shared" si="112"/>
        <v>0</v>
      </c>
      <c r="AS448" s="14">
        <f t="shared" si="113"/>
        <v>1606028</v>
      </c>
      <c r="AT448" s="14" t="str">
        <f t="shared" si="114"/>
        <v>神器-5-碎片-6-17级</v>
      </c>
      <c r="AU448" s="13" t="s">
        <v>857</v>
      </c>
      <c r="AV448" s="13">
        <f t="shared" si="115"/>
        <v>17</v>
      </c>
      <c r="AW448" s="14" t="e">
        <f t="shared" si="116"/>
        <v>#REF!</v>
      </c>
      <c r="AX448" s="14" t="str">
        <f t="shared" si="117"/>
        <v>DefExt</v>
      </c>
      <c r="AY448" s="14" t="e">
        <f t="shared" si="118"/>
        <v>#REF!</v>
      </c>
      <c r="AZ448" s="14" t="str">
        <f t="shared" si="119"/>
        <v/>
      </c>
      <c r="BA448" s="14" t="str">
        <f t="shared" si="120"/>
        <v/>
      </c>
      <c r="BB448" s="14" t="str">
        <f t="shared" si="121"/>
        <v/>
      </c>
      <c r="BC448" s="14" t="str">
        <f t="shared" si="122"/>
        <v/>
      </c>
      <c r="BD448" s="14" t="str">
        <f t="shared" si="123"/>
        <v/>
      </c>
      <c r="BE448" s="14" t="str">
        <f t="shared" si="124"/>
        <v/>
      </c>
    </row>
    <row r="449" spans="39:57" ht="16.5" x14ac:dyDescent="0.2">
      <c r="AM449" s="13">
        <v>444</v>
      </c>
      <c r="AN449" s="14">
        <f t="shared" si="125"/>
        <v>26</v>
      </c>
      <c r="AO449" s="29">
        <f t="shared" si="109"/>
        <v>1.5960000000000001</v>
      </c>
      <c r="AP449" s="14">
        <f t="shared" si="110"/>
        <v>2</v>
      </c>
      <c r="AQ449" s="14">
        <f t="shared" si="111"/>
        <v>0</v>
      </c>
      <c r="AR449" s="14">
        <f t="shared" si="112"/>
        <v>0</v>
      </c>
      <c r="AS449" s="14">
        <f t="shared" si="113"/>
        <v>1606028</v>
      </c>
      <c r="AT449" s="14" t="str">
        <f t="shared" si="114"/>
        <v>神器-5-碎片-6-18级</v>
      </c>
      <c r="AU449" s="13" t="s">
        <v>857</v>
      </c>
      <c r="AV449" s="13">
        <f t="shared" si="115"/>
        <v>18</v>
      </c>
      <c r="AW449" s="14" t="e">
        <f t="shared" si="116"/>
        <v>#REF!</v>
      </c>
      <c r="AX449" s="14" t="str">
        <f t="shared" si="117"/>
        <v>DefExt</v>
      </c>
      <c r="AY449" s="14" t="e">
        <f t="shared" si="118"/>
        <v>#REF!</v>
      </c>
      <c r="AZ449" s="14" t="str">
        <f t="shared" si="119"/>
        <v/>
      </c>
      <c r="BA449" s="14" t="str">
        <f t="shared" si="120"/>
        <v/>
      </c>
      <c r="BB449" s="14" t="str">
        <f t="shared" si="121"/>
        <v/>
      </c>
      <c r="BC449" s="14" t="str">
        <f t="shared" si="122"/>
        <v/>
      </c>
      <c r="BD449" s="14" t="str">
        <f t="shared" si="123"/>
        <v/>
      </c>
      <c r="BE449" s="14" t="str">
        <f t="shared" si="124"/>
        <v/>
      </c>
    </row>
    <row r="450" spans="39:57" ht="16.5" x14ac:dyDescent="0.2">
      <c r="AM450" s="13">
        <v>445</v>
      </c>
      <c r="AN450" s="14">
        <f t="shared" si="125"/>
        <v>27</v>
      </c>
      <c r="AO450" s="29">
        <f t="shared" si="109"/>
        <v>0.1</v>
      </c>
      <c r="AP450" s="14">
        <f t="shared" si="110"/>
        <v>1</v>
      </c>
      <c r="AQ450" s="14">
        <f t="shared" si="111"/>
        <v>2</v>
      </c>
      <c r="AR450" s="14">
        <f t="shared" si="112"/>
        <v>0</v>
      </c>
      <c r="AS450" s="14">
        <f t="shared" si="113"/>
        <v>1606029</v>
      </c>
      <c r="AT450" s="14" t="str">
        <f t="shared" si="114"/>
        <v>神器-6-碎片-1-1级</v>
      </c>
      <c r="AU450" s="13" t="s">
        <v>857</v>
      </c>
      <c r="AV450" s="13">
        <f t="shared" si="115"/>
        <v>1</v>
      </c>
      <c r="AW450" s="14" t="e">
        <f t="shared" si="116"/>
        <v>#REF!</v>
      </c>
      <c r="AX450" s="14" t="str">
        <f t="shared" si="117"/>
        <v>AtkExt</v>
      </c>
      <c r="AY450" s="14" t="e">
        <f t="shared" si="118"/>
        <v>#REF!</v>
      </c>
      <c r="AZ450" s="14" t="str">
        <f t="shared" si="119"/>
        <v>DefExt</v>
      </c>
      <c r="BA450" s="14" t="e">
        <f t="shared" si="120"/>
        <v>#REF!</v>
      </c>
      <c r="BB450" s="14" t="str">
        <f t="shared" si="121"/>
        <v/>
      </c>
      <c r="BC450" s="14" t="str">
        <f t="shared" si="122"/>
        <v/>
      </c>
      <c r="BD450" s="14" t="str">
        <f t="shared" si="123"/>
        <v/>
      </c>
      <c r="BE450" s="14" t="str">
        <f t="shared" si="124"/>
        <v/>
      </c>
    </row>
    <row r="451" spans="39:57" ht="16.5" x14ac:dyDescent="0.2">
      <c r="AM451" s="13">
        <v>446</v>
      </c>
      <c r="AN451" s="14">
        <f t="shared" si="125"/>
        <v>27</v>
      </c>
      <c r="AO451" s="29">
        <f t="shared" si="109"/>
        <v>0.15600000000000003</v>
      </c>
      <c r="AP451" s="14">
        <f t="shared" si="110"/>
        <v>1</v>
      </c>
      <c r="AQ451" s="14">
        <f t="shared" si="111"/>
        <v>2</v>
      </c>
      <c r="AR451" s="14">
        <f t="shared" si="112"/>
        <v>0</v>
      </c>
      <c r="AS451" s="14">
        <f t="shared" si="113"/>
        <v>1606029</v>
      </c>
      <c r="AT451" s="14" t="str">
        <f t="shared" si="114"/>
        <v>神器-6-碎片-1-2级</v>
      </c>
      <c r="AU451" s="13" t="s">
        <v>857</v>
      </c>
      <c r="AV451" s="13">
        <f t="shared" si="115"/>
        <v>2</v>
      </c>
      <c r="AW451" s="14" t="e">
        <f t="shared" si="116"/>
        <v>#REF!</v>
      </c>
      <c r="AX451" s="14" t="str">
        <f t="shared" si="117"/>
        <v>AtkExt</v>
      </c>
      <c r="AY451" s="14" t="e">
        <f t="shared" si="118"/>
        <v>#REF!</v>
      </c>
      <c r="AZ451" s="14" t="str">
        <f t="shared" si="119"/>
        <v>DefExt</v>
      </c>
      <c r="BA451" s="14" t="e">
        <f t="shared" si="120"/>
        <v>#REF!</v>
      </c>
      <c r="BB451" s="14" t="str">
        <f t="shared" si="121"/>
        <v/>
      </c>
      <c r="BC451" s="14" t="str">
        <f t="shared" si="122"/>
        <v/>
      </c>
      <c r="BD451" s="14" t="str">
        <f t="shared" si="123"/>
        <v/>
      </c>
      <c r="BE451" s="14" t="str">
        <f t="shared" si="124"/>
        <v/>
      </c>
    </row>
    <row r="452" spans="39:57" ht="16.5" x14ac:dyDescent="0.2">
      <c r="AM452" s="13">
        <v>447</v>
      </c>
      <c r="AN452" s="14">
        <f t="shared" si="125"/>
        <v>27</v>
      </c>
      <c r="AO452" s="29">
        <f t="shared" si="109"/>
        <v>0.21600000000000003</v>
      </c>
      <c r="AP452" s="14">
        <f t="shared" si="110"/>
        <v>1</v>
      </c>
      <c r="AQ452" s="14">
        <f t="shared" si="111"/>
        <v>2</v>
      </c>
      <c r="AR452" s="14">
        <f t="shared" si="112"/>
        <v>0</v>
      </c>
      <c r="AS452" s="14">
        <f t="shared" si="113"/>
        <v>1606029</v>
      </c>
      <c r="AT452" s="14" t="str">
        <f t="shared" si="114"/>
        <v>神器-6-碎片-1-3级</v>
      </c>
      <c r="AU452" s="13" t="s">
        <v>857</v>
      </c>
      <c r="AV452" s="13">
        <f t="shared" si="115"/>
        <v>3</v>
      </c>
      <c r="AW452" s="14" t="e">
        <f t="shared" si="116"/>
        <v>#REF!</v>
      </c>
      <c r="AX452" s="14" t="str">
        <f t="shared" si="117"/>
        <v>AtkExt</v>
      </c>
      <c r="AY452" s="14" t="e">
        <f t="shared" si="118"/>
        <v>#REF!</v>
      </c>
      <c r="AZ452" s="14" t="str">
        <f t="shared" si="119"/>
        <v>DefExt</v>
      </c>
      <c r="BA452" s="14" t="e">
        <f t="shared" si="120"/>
        <v>#REF!</v>
      </c>
      <c r="BB452" s="14" t="str">
        <f t="shared" si="121"/>
        <v/>
      </c>
      <c r="BC452" s="14" t="str">
        <f t="shared" si="122"/>
        <v/>
      </c>
      <c r="BD452" s="14" t="str">
        <f t="shared" si="123"/>
        <v/>
      </c>
      <c r="BE452" s="14" t="str">
        <f t="shared" si="124"/>
        <v/>
      </c>
    </row>
    <row r="453" spans="39:57" ht="16.5" x14ac:dyDescent="0.2">
      <c r="AM453" s="13">
        <v>448</v>
      </c>
      <c r="AN453" s="14">
        <f t="shared" si="125"/>
        <v>27</v>
      </c>
      <c r="AO453" s="29">
        <f t="shared" si="109"/>
        <v>0.28000000000000003</v>
      </c>
      <c r="AP453" s="14">
        <f t="shared" si="110"/>
        <v>1</v>
      </c>
      <c r="AQ453" s="14">
        <f t="shared" si="111"/>
        <v>2</v>
      </c>
      <c r="AR453" s="14">
        <f t="shared" si="112"/>
        <v>0</v>
      </c>
      <c r="AS453" s="14">
        <f t="shared" si="113"/>
        <v>1606029</v>
      </c>
      <c r="AT453" s="14" t="str">
        <f t="shared" si="114"/>
        <v>神器-6-碎片-1-4级</v>
      </c>
      <c r="AU453" s="13" t="s">
        <v>857</v>
      </c>
      <c r="AV453" s="13">
        <f t="shared" si="115"/>
        <v>4</v>
      </c>
      <c r="AW453" s="14" t="e">
        <f t="shared" si="116"/>
        <v>#REF!</v>
      </c>
      <c r="AX453" s="14" t="str">
        <f t="shared" si="117"/>
        <v>AtkExt</v>
      </c>
      <c r="AY453" s="14" t="e">
        <f t="shared" si="118"/>
        <v>#REF!</v>
      </c>
      <c r="AZ453" s="14" t="str">
        <f t="shared" si="119"/>
        <v>DefExt</v>
      </c>
      <c r="BA453" s="14" t="e">
        <f t="shared" si="120"/>
        <v>#REF!</v>
      </c>
      <c r="BB453" s="14" t="str">
        <f t="shared" si="121"/>
        <v/>
      </c>
      <c r="BC453" s="14" t="str">
        <f t="shared" si="122"/>
        <v/>
      </c>
      <c r="BD453" s="14" t="str">
        <f t="shared" si="123"/>
        <v/>
      </c>
      <c r="BE453" s="14" t="str">
        <f t="shared" si="124"/>
        <v/>
      </c>
    </row>
    <row r="454" spans="39:57" ht="16.5" x14ac:dyDescent="0.2">
      <c r="AM454" s="13">
        <v>449</v>
      </c>
      <c r="AN454" s="14">
        <f t="shared" si="125"/>
        <v>27</v>
      </c>
      <c r="AO454" s="29">
        <f t="shared" ref="AO454:AO517" si="126">4.8%+AV454*5%+AV454*AV454*0.2%</f>
        <v>0.34799999999999998</v>
      </c>
      <c r="AP454" s="14">
        <f t="shared" ref="AP454:AP517" si="127">INDEX(AD$7:AD$48,$AN454)</f>
        <v>1</v>
      </c>
      <c r="AQ454" s="14">
        <f t="shared" ref="AQ454:AQ517" si="128">INDEX(AE$7:AE$48,$AN454)</f>
        <v>2</v>
      </c>
      <c r="AR454" s="14">
        <f t="shared" ref="AR454:AR517" si="129">INDEX(AF$7:AF$48,$AN454)</f>
        <v>0</v>
      </c>
      <c r="AS454" s="14">
        <f t="shared" ref="AS454:AS517" si="130">INDEX($W$7:$W$48,AN454)</f>
        <v>1606029</v>
      </c>
      <c r="AT454" s="14" t="str">
        <f t="shared" ref="AT454:AT517" si="131">"神器-"&amp;INDEX($S$7:$S$48,AN454)&amp;"-碎片-"&amp;INDEX($T$7:$T$48,AN454)&amp;"-"&amp;AV454&amp;"级"</f>
        <v>神器-6-碎片-1-5级</v>
      </c>
      <c r="AU454" s="13" t="s">
        <v>857</v>
      </c>
      <c r="AV454" s="13">
        <f t="shared" ref="AV454:AV517" si="132">AM454-INDEX($AI$6:$AI$48,AN454)</f>
        <v>5</v>
      </c>
      <c r="AW454" s="14" t="e">
        <f t="shared" ref="AW454:AW517" si="133">AY454*INDEX($AP$2:$AR$2,AP454)+IF(AQ454&gt;0,BA454*INDEX($AP$2:$AR$2,AQ454),0)+IF(AR454&gt;0,BC454*INDEX($AP$2:$AR$2,AR454),0)+IF(BD454="Speed",BE454*100,0)</f>
        <v>#REF!</v>
      </c>
      <c r="AX454" s="14" t="str">
        <f t="shared" ref="AX454:AX517" si="134">INDEX($AP$3:$AR$3,AP454)</f>
        <v>AtkExt</v>
      </c>
      <c r="AY454" s="14" t="e">
        <f t="shared" ref="AY454:AY517" si="135">ROUND(INDEX($X$7:$Z$48,AN454,AP454)*AO454,0)</f>
        <v>#REF!</v>
      </c>
      <c r="AZ454" s="14" t="str">
        <f t="shared" ref="AZ454:AZ517" si="136">IF(AQ454&gt;0,INDEX($AP$3:$AR$3,AQ454),"")</f>
        <v>DefExt</v>
      </c>
      <c r="BA454" s="14" t="e">
        <f t="shared" ref="BA454:BA517" si="137">IF(AQ454&gt;0,ROUND(INDEX($X$7:$Z$48,AN454,AQ454)*AO454,0),"")</f>
        <v>#REF!</v>
      </c>
      <c r="BB454" s="14" t="str">
        <f t="shared" ref="BB454:BB517" si="138">IF(AR454&gt;0,INDEX($AP$3:$AR$3,AR454),"")</f>
        <v/>
      </c>
      <c r="BC454" s="14" t="str">
        <f t="shared" ref="BC454:BC517" si="139">IF(AR454&gt;0,ROUND(INDEX($X$7:$Z$48,AN454,AR454)*AO454,0),"")</f>
        <v/>
      </c>
      <c r="BD454" s="14" t="str">
        <f t="shared" ref="BD454:BD517" si="140">IF(INDEX($AG$7:$AG$48,AN454)&gt;0,"Speed","")</f>
        <v/>
      </c>
      <c r="BE454" s="14" t="str">
        <f t="shared" ref="BE454:BE517" si="141">IF(INDEX($AG$7:$AG$48,AN454)&gt;0,INDEX($AG$7:$AG$48,AN454)*AV454,"")</f>
        <v/>
      </c>
    </row>
    <row r="455" spans="39:57" ht="16.5" x14ac:dyDescent="0.2">
      <c r="AM455" s="13">
        <v>450</v>
      </c>
      <c r="AN455" s="14">
        <f t="shared" ref="AN455:AN518" si="142">MATCH(AM455-1,$AI$6:$AI$48,1)</f>
        <v>27</v>
      </c>
      <c r="AO455" s="29">
        <f t="shared" si="126"/>
        <v>0.42000000000000004</v>
      </c>
      <c r="AP455" s="14">
        <f t="shared" si="127"/>
        <v>1</v>
      </c>
      <c r="AQ455" s="14">
        <f t="shared" si="128"/>
        <v>2</v>
      </c>
      <c r="AR455" s="14">
        <f t="shared" si="129"/>
        <v>0</v>
      </c>
      <c r="AS455" s="14">
        <f t="shared" si="130"/>
        <v>1606029</v>
      </c>
      <c r="AT455" s="14" t="str">
        <f t="shared" si="131"/>
        <v>神器-6-碎片-1-6级</v>
      </c>
      <c r="AU455" s="13" t="s">
        <v>857</v>
      </c>
      <c r="AV455" s="13">
        <f t="shared" si="132"/>
        <v>6</v>
      </c>
      <c r="AW455" s="14" t="e">
        <f t="shared" si="133"/>
        <v>#REF!</v>
      </c>
      <c r="AX455" s="14" t="str">
        <f t="shared" si="134"/>
        <v>AtkExt</v>
      </c>
      <c r="AY455" s="14" t="e">
        <f t="shared" si="135"/>
        <v>#REF!</v>
      </c>
      <c r="AZ455" s="14" t="str">
        <f t="shared" si="136"/>
        <v>DefExt</v>
      </c>
      <c r="BA455" s="14" t="e">
        <f t="shared" si="137"/>
        <v>#REF!</v>
      </c>
      <c r="BB455" s="14" t="str">
        <f t="shared" si="138"/>
        <v/>
      </c>
      <c r="BC455" s="14" t="str">
        <f t="shared" si="139"/>
        <v/>
      </c>
      <c r="BD455" s="14" t="str">
        <f t="shared" si="140"/>
        <v/>
      </c>
      <c r="BE455" s="14" t="str">
        <f t="shared" si="141"/>
        <v/>
      </c>
    </row>
    <row r="456" spans="39:57" ht="16.5" x14ac:dyDescent="0.2">
      <c r="AM456" s="13">
        <v>451</v>
      </c>
      <c r="AN456" s="14">
        <f t="shared" si="142"/>
        <v>27</v>
      </c>
      <c r="AO456" s="29">
        <f t="shared" si="126"/>
        <v>0.496</v>
      </c>
      <c r="AP456" s="14">
        <f t="shared" si="127"/>
        <v>1</v>
      </c>
      <c r="AQ456" s="14">
        <f t="shared" si="128"/>
        <v>2</v>
      </c>
      <c r="AR456" s="14">
        <f t="shared" si="129"/>
        <v>0</v>
      </c>
      <c r="AS456" s="14">
        <f t="shared" si="130"/>
        <v>1606029</v>
      </c>
      <c r="AT456" s="14" t="str">
        <f t="shared" si="131"/>
        <v>神器-6-碎片-1-7级</v>
      </c>
      <c r="AU456" s="13" t="s">
        <v>857</v>
      </c>
      <c r="AV456" s="13">
        <f t="shared" si="132"/>
        <v>7</v>
      </c>
      <c r="AW456" s="14" t="e">
        <f t="shared" si="133"/>
        <v>#REF!</v>
      </c>
      <c r="AX456" s="14" t="str">
        <f t="shared" si="134"/>
        <v>AtkExt</v>
      </c>
      <c r="AY456" s="14" t="e">
        <f t="shared" si="135"/>
        <v>#REF!</v>
      </c>
      <c r="AZ456" s="14" t="str">
        <f t="shared" si="136"/>
        <v>DefExt</v>
      </c>
      <c r="BA456" s="14" t="e">
        <f t="shared" si="137"/>
        <v>#REF!</v>
      </c>
      <c r="BB456" s="14" t="str">
        <f t="shared" si="138"/>
        <v/>
      </c>
      <c r="BC456" s="14" t="str">
        <f t="shared" si="139"/>
        <v/>
      </c>
      <c r="BD456" s="14" t="str">
        <f t="shared" si="140"/>
        <v/>
      </c>
      <c r="BE456" s="14" t="str">
        <f t="shared" si="141"/>
        <v/>
      </c>
    </row>
    <row r="457" spans="39:57" ht="16.5" x14ac:dyDescent="0.2">
      <c r="AM457" s="13">
        <v>452</v>
      </c>
      <c r="AN457" s="14">
        <f t="shared" si="142"/>
        <v>27</v>
      </c>
      <c r="AO457" s="29">
        <f t="shared" si="126"/>
        <v>0.57600000000000007</v>
      </c>
      <c r="AP457" s="14">
        <f t="shared" si="127"/>
        <v>1</v>
      </c>
      <c r="AQ457" s="14">
        <f t="shared" si="128"/>
        <v>2</v>
      </c>
      <c r="AR457" s="14">
        <f t="shared" si="129"/>
        <v>0</v>
      </c>
      <c r="AS457" s="14">
        <f t="shared" si="130"/>
        <v>1606029</v>
      </c>
      <c r="AT457" s="14" t="str">
        <f t="shared" si="131"/>
        <v>神器-6-碎片-1-8级</v>
      </c>
      <c r="AU457" s="13" t="s">
        <v>857</v>
      </c>
      <c r="AV457" s="13">
        <f t="shared" si="132"/>
        <v>8</v>
      </c>
      <c r="AW457" s="14" t="e">
        <f t="shared" si="133"/>
        <v>#REF!</v>
      </c>
      <c r="AX457" s="14" t="str">
        <f t="shared" si="134"/>
        <v>AtkExt</v>
      </c>
      <c r="AY457" s="14" t="e">
        <f t="shared" si="135"/>
        <v>#REF!</v>
      </c>
      <c r="AZ457" s="14" t="str">
        <f t="shared" si="136"/>
        <v>DefExt</v>
      </c>
      <c r="BA457" s="14" t="e">
        <f t="shared" si="137"/>
        <v>#REF!</v>
      </c>
      <c r="BB457" s="14" t="str">
        <f t="shared" si="138"/>
        <v/>
      </c>
      <c r="BC457" s="14" t="str">
        <f t="shared" si="139"/>
        <v/>
      </c>
      <c r="BD457" s="14" t="str">
        <f t="shared" si="140"/>
        <v/>
      </c>
      <c r="BE457" s="14" t="str">
        <f t="shared" si="141"/>
        <v/>
      </c>
    </row>
    <row r="458" spans="39:57" ht="16.5" x14ac:dyDescent="0.2">
      <c r="AM458" s="13">
        <v>453</v>
      </c>
      <c r="AN458" s="14">
        <f t="shared" si="142"/>
        <v>27</v>
      </c>
      <c r="AO458" s="29">
        <f t="shared" si="126"/>
        <v>0.66</v>
      </c>
      <c r="AP458" s="14">
        <f t="shared" si="127"/>
        <v>1</v>
      </c>
      <c r="AQ458" s="14">
        <f t="shared" si="128"/>
        <v>2</v>
      </c>
      <c r="AR458" s="14">
        <f t="shared" si="129"/>
        <v>0</v>
      </c>
      <c r="AS458" s="14">
        <f t="shared" si="130"/>
        <v>1606029</v>
      </c>
      <c r="AT458" s="14" t="str">
        <f t="shared" si="131"/>
        <v>神器-6-碎片-1-9级</v>
      </c>
      <c r="AU458" s="13" t="s">
        <v>857</v>
      </c>
      <c r="AV458" s="13">
        <f t="shared" si="132"/>
        <v>9</v>
      </c>
      <c r="AW458" s="14" t="e">
        <f t="shared" si="133"/>
        <v>#REF!</v>
      </c>
      <c r="AX458" s="14" t="str">
        <f t="shared" si="134"/>
        <v>AtkExt</v>
      </c>
      <c r="AY458" s="14" t="e">
        <f t="shared" si="135"/>
        <v>#REF!</v>
      </c>
      <c r="AZ458" s="14" t="str">
        <f t="shared" si="136"/>
        <v>DefExt</v>
      </c>
      <c r="BA458" s="14" t="e">
        <f t="shared" si="137"/>
        <v>#REF!</v>
      </c>
      <c r="BB458" s="14" t="str">
        <f t="shared" si="138"/>
        <v/>
      </c>
      <c r="BC458" s="14" t="str">
        <f t="shared" si="139"/>
        <v/>
      </c>
      <c r="BD458" s="14" t="str">
        <f t="shared" si="140"/>
        <v/>
      </c>
      <c r="BE458" s="14" t="str">
        <f t="shared" si="141"/>
        <v/>
      </c>
    </row>
    <row r="459" spans="39:57" ht="16.5" x14ac:dyDescent="0.2">
      <c r="AM459" s="13">
        <v>454</v>
      </c>
      <c r="AN459" s="14">
        <f t="shared" si="142"/>
        <v>27</v>
      </c>
      <c r="AO459" s="29">
        <f t="shared" si="126"/>
        <v>0.748</v>
      </c>
      <c r="AP459" s="14">
        <f t="shared" si="127"/>
        <v>1</v>
      </c>
      <c r="AQ459" s="14">
        <f t="shared" si="128"/>
        <v>2</v>
      </c>
      <c r="AR459" s="14">
        <f t="shared" si="129"/>
        <v>0</v>
      </c>
      <c r="AS459" s="14">
        <f t="shared" si="130"/>
        <v>1606029</v>
      </c>
      <c r="AT459" s="14" t="str">
        <f t="shared" si="131"/>
        <v>神器-6-碎片-1-10级</v>
      </c>
      <c r="AU459" s="13" t="s">
        <v>857</v>
      </c>
      <c r="AV459" s="13">
        <f t="shared" si="132"/>
        <v>10</v>
      </c>
      <c r="AW459" s="14" t="e">
        <f t="shared" si="133"/>
        <v>#REF!</v>
      </c>
      <c r="AX459" s="14" t="str">
        <f t="shared" si="134"/>
        <v>AtkExt</v>
      </c>
      <c r="AY459" s="14" t="e">
        <f t="shared" si="135"/>
        <v>#REF!</v>
      </c>
      <c r="AZ459" s="14" t="str">
        <f t="shared" si="136"/>
        <v>DefExt</v>
      </c>
      <c r="BA459" s="14" t="e">
        <f t="shared" si="137"/>
        <v>#REF!</v>
      </c>
      <c r="BB459" s="14" t="str">
        <f t="shared" si="138"/>
        <v/>
      </c>
      <c r="BC459" s="14" t="str">
        <f t="shared" si="139"/>
        <v/>
      </c>
      <c r="BD459" s="14" t="str">
        <f t="shared" si="140"/>
        <v/>
      </c>
      <c r="BE459" s="14" t="str">
        <f t="shared" si="141"/>
        <v/>
      </c>
    </row>
    <row r="460" spans="39:57" ht="16.5" x14ac:dyDescent="0.2">
      <c r="AM460" s="13">
        <v>455</v>
      </c>
      <c r="AN460" s="14">
        <f t="shared" si="142"/>
        <v>27</v>
      </c>
      <c r="AO460" s="29">
        <f t="shared" si="126"/>
        <v>0.84000000000000008</v>
      </c>
      <c r="AP460" s="14">
        <f t="shared" si="127"/>
        <v>1</v>
      </c>
      <c r="AQ460" s="14">
        <f t="shared" si="128"/>
        <v>2</v>
      </c>
      <c r="AR460" s="14">
        <f t="shared" si="129"/>
        <v>0</v>
      </c>
      <c r="AS460" s="14">
        <f t="shared" si="130"/>
        <v>1606029</v>
      </c>
      <c r="AT460" s="14" t="str">
        <f t="shared" si="131"/>
        <v>神器-6-碎片-1-11级</v>
      </c>
      <c r="AU460" s="13" t="s">
        <v>857</v>
      </c>
      <c r="AV460" s="13">
        <f t="shared" si="132"/>
        <v>11</v>
      </c>
      <c r="AW460" s="14" t="e">
        <f t="shared" si="133"/>
        <v>#REF!</v>
      </c>
      <c r="AX460" s="14" t="str">
        <f t="shared" si="134"/>
        <v>AtkExt</v>
      </c>
      <c r="AY460" s="14" t="e">
        <f t="shared" si="135"/>
        <v>#REF!</v>
      </c>
      <c r="AZ460" s="14" t="str">
        <f t="shared" si="136"/>
        <v>DefExt</v>
      </c>
      <c r="BA460" s="14" t="e">
        <f t="shared" si="137"/>
        <v>#REF!</v>
      </c>
      <c r="BB460" s="14" t="str">
        <f t="shared" si="138"/>
        <v/>
      </c>
      <c r="BC460" s="14" t="str">
        <f t="shared" si="139"/>
        <v/>
      </c>
      <c r="BD460" s="14" t="str">
        <f t="shared" si="140"/>
        <v/>
      </c>
      <c r="BE460" s="14" t="str">
        <f t="shared" si="141"/>
        <v/>
      </c>
    </row>
    <row r="461" spans="39:57" ht="16.5" x14ac:dyDescent="0.2">
      <c r="AM461" s="13">
        <v>456</v>
      </c>
      <c r="AN461" s="14">
        <f t="shared" si="142"/>
        <v>27</v>
      </c>
      <c r="AO461" s="29">
        <f t="shared" si="126"/>
        <v>0.93600000000000017</v>
      </c>
      <c r="AP461" s="14">
        <f t="shared" si="127"/>
        <v>1</v>
      </c>
      <c r="AQ461" s="14">
        <f t="shared" si="128"/>
        <v>2</v>
      </c>
      <c r="AR461" s="14">
        <f t="shared" si="129"/>
        <v>0</v>
      </c>
      <c r="AS461" s="14">
        <f t="shared" si="130"/>
        <v>1606029</v>
      </c>
      <c r="AT461" s="14" t="str">
        <f t="shared" si="131"/>
        <v>神器-6-碎片-1-12级</v>
      </c>
      <c r="AU461" s="13" t="s">
        <v>857</v>
      </c>
      <c r="AV461" s="13">
        <f t="shared" si="132"/>
        <v>12</v>
      </c>
      <c r="AW461" s="14" t="e">
        <f t="shared" si="133"/>
        <v>#REF!</v>
      </c>
      <c r="AX461" s="14" t="str">
        <f t="shared" si="134"/>
        <v>AtkExt</v>
      </c>
      <c r="AY461" s="14" t="e">
        <f t="shared" si="135"/>
        <v>#REF!</v>
      </c>
      <c r="AZ461" s="14" t="str">
        <f t="shared" si="136"/>
        <v>DefExt</v>
      </c>
      <c r="BA461" s="14" t="e">
        <f t="shared" si="137"/>
        <v>#REF!</v>
      </c>
      <c r="BB461" s="14" t="str">
        <f t="shared" si="138"/>
        <v/>
      </c>
      <c r="BC461" s="14" t="str">
        <f t="shared" si="139"/>
        <v/>
      </c>
      <c r="BD461" s="14" t="str">
        <f t="shared" si="140"/>
        <v/>
      </c>
      <c r="BE461" s="14" t="str">
        <f t="shared" si="141"/>
        <v/>
      </c>
    </row>
    <row r="462" spans="39:57" ht="16.5" x14ac:dyDescent="0.2">
      <c r="AM462" s="13">
        <v>457</v>
      </c>
      <c r="AN462" s="14">
        <f t="shared" si="142"/>
        <v>27</v>
      </c>
      <c r="AO462" s="29">
        <f t="shared" si="126"/>
        <v>1.036</v>
      </c>
      <c r="AP462" s="14">
        <f t="shared" si="127"/>
        <v>1</v>
      </c>
      <c r="AQ462" s="14">
        <f t="shared" si="128"/>
        <v>2</v>
      </c>
      <c r="AR462" s="14">
        <f t="shared" si="129"/>
        <v>0</v>
      </c>
      <c r="AS462" s="14">
        <f t="shared" si="130"/>
        <v>1606029</v>
      </c>
      <c r="AT462" s="14" t="str">
        <f t="shared" si="131"/>
        <v>神器-6-碎片-1-13级</v>
      </c>
      <c r="AU462" s="13" t="s">
        <v>857</v>
      </c>
      <c r="AV462" s="13">
        <f t="shared" si="132"/>
        <v>13</v>
      </c>
      <c r="AW462" s="14" t="e">
        <f t="shared" si="133"/>
        <v>#REF!</v>
      </c>
      <c r="AX462" s="14" t="str">
        <f t="shared" si="134"/>
        <v>AtkExt</v>
      </c>
      <c r="AY462" s="14" t="e">
        <f t="shared" si="135"/>
        <v>#REF!</v>
      </c>
      <c r="AZ462" s="14" t="str">
        <f t="shared" si="136"/>
        <v>DefExt</v>
      </c>
      <c r="BA462" s="14" t="e">
        <f t="shared" si="137"/>
        <v>#REF!</v>
      </c>
      <c r="BB462" s="14" t="str">
        <f t="shared" si="138"/>
        <v/>
      </c>
      <c r="BC462" s="14" t="str">
        <f t="shared" si="139"/>
        <v/>
      </c>
      <c r="BD462" s="14" t="str">
        <f t="shared" si="140"/>
        <v/>
      </c>
      <c r="BE462" s="14" t="str">
        <f t="shared" si="141"/>
        <v/>
      </c>
    </row>
    <row r="463" spans="39:57" ht="16.5" x14ac:dyDescent="0.2">
      <c r="AM463" s="13">
        <v>458</v>
      </c>
      <c r="AN463" s="14">
        <f t="shared" si="142"/>
        <v>27</v>
      </c>
      <c r="AO463" s="29">
        <f t="shared" si="126"/>
        <v>1.1400000000000001</v>
      </c>
      <c r="AP463" s="14">
        <f t="shared" si="127"/>
        <v>1</v>
      </c>
      <c r="AQ463" s="14">
        <f t="shared" si="128"/>
        <v>2</v>
      </c>
      <c r="AR463" s="14">
        <f t="shared" si="129"/>
        <v>0</v>
      </c>
      <c r="AS463" s="14">
        <f t="shared" si="130"/>
        <v>1606029</v>
      </c>
      <c r="AT463" s="14" t="str">
        <f t="shared" si="131"/>
        <v>神器-6-碎片-1-14级</v>
      </c>
      <c r="AU463" s="13" t="s">
        <v>857</v>
      </c>
      <c r="AV463" s="13">
        <f t="shared" si="132"/>
        <v>14</v>
      </c>
      <c r="AW463" s="14" t="e">
        <f t="shared" si="133"/>
        <v>#REF!</v>
      </c>
      <c r="AX463" s="14" t="str">
        <f t="shared" si="134"/>
        <v>AtkExt</v>
      </c>
      <c r="AY463" s="14" t="e">
        <f t="shared" si="135"/>
        <v>#REF!</v>
      </c>
      <c r="AZ463" s="14" t="str">
        <f t="shared" si="136"/>
        <v>DefExt</v>
      </c>
      <c r="BA463" s="14" t="e">
        <f t="shared" si="137"/>
        <v>#REF!</v>
      </c>
      <c r="BB463" s="14" t="str">
        <f t="shared" si="138"/>
        <v/>
      </c>
      <c r="BC463" s="14" t="str">
        <f t="shared" si="139"/>
        <v/>
      </c>
      <c r="BD463" s="14" t="str">
        <f t="shared" si="140"/>
        <v/>
      </c>
      <c r="BE463" s="14" t="str">
        <f t="shared" si="141"/>
        <v/>
      </c>
    </row>
    <row r="464" spans="39:57" ht="16.5" x14ac:dyDescent="0.2">
      <c r="AM464" s="13">
        <v>459</v>
      </c>
      <c r="AN464" s="14">
        <f t="shared" si="142"/>
        <v>27</v>
      </c>
      <c r="AO464" s="29">
        <f t="shared" si="126"/>
        <v>1.248</v>
      </c>
      <c r="AP464" s="14">
        <f t="shared" si="127"/>
        <v>1</v>
      </c>
      <c r="AQ464" s="14">
        <f t="shared" si="128"/>
        <v>2</v>
      </c>
      <c r="AR464" s="14">
        <f t="shared" si="129"/>
        <v>0</v>
      </c>
      <c r="AS464" s="14">
        <f t="shared" si="130"/>
        <v>1606029</v>
      </c>
      <c r="AT464" s="14" t="str">
        <f t="shared" si="131"/>
        <v>神器-6-碎片-1-15级</v>
      </c>
      <c r="AU464" s="13" t="s">
        <v>857</v>
      </c>
      <c r="AV464" s="13">
        <f t="shared" si="132"/>
        <v>15</v>
      </c>
      <c r="AW464" s="14" t="e">
        <f t="shared" si="133"/>
        <v>#REF!</v>
      </c>
      <c r="AX464" s="14" t="str">
        <f t="shared" si="134"/>
        <v>AtkExt</v>
      </c>
      <c r="AY464" s="14" t="e">
        <f t="shared" si="135"/>
        <v>#REF!</v>
      </c>
      <c r="AZ464" s="14" t="str">
        <f t="shared" si="136"/>
        <v>DefExt</v>
      </c>
      <c r="BA464" s="14" t="e">
        <f t="shared" si="137"/>
        <v>#REF!</v>
      </c>
      <c r="BB464" s="14" t="str">
        <f t="shared" si="138"/>
        <v/>
      </c>
      <c r="BC464" s="14" t="str">
        <f t="shared" si="139"/>
        <v/>
      </c>
      <c r="BD464" s="14" t="str">
        <f t="shared" si="140"/>
        <v/>
      </c>
      <c r="BE464" s="14" t="str">
        <f t="shared" si="141"/>
        <v/>
      </c>
    </row>
    <row r="465" spans="39:57" ht="16.5" x14ac:dyDescent="0.2">
      <c r="AM465" s="13">
        <v>460</v>
      </c>
      <c r="AN465" s="14">
        <f t="shared" si="142"/>
        <v>27</v>
      </c>
      <c r="AO465" s="29">
        <f t="shared" si="126"/>
        <v>1.36</v>
      </c>
      <c r="AP465" s="14">
        <f t="shared" si="127"/>
        <v>1</v>
      </c>
      <c r="AQ465" s="14">
        <f t="shared" si="128"/>
        <v>2</v>
      </c>
      <c r="AR465" s="14">
        <f t="shared" si="129"/>
        <v>0</v>
      </c>
      <c r="AS465" s="14">
        <f t="shared" si="130"/>
        <v>1606029</v>
      </c>
      <c r="AT465" s="14" t="str">
        <f t="shared" si="131"/>
        <v>神器-6-碎片-1-16级</v>
      </c>
      <c r="AU465" s="13" t="s">
        <v>857</v>
      </c>
      <c r="AV465" s="13">
        <f t="shared" si="132"/>
        <v>16</v>
      </c>
      <c r="AW465" s="14" t="e">
        <f t="shared" si="133"/>
        <v>#REF!</v>
      </c>
      <c r="AX465" s="14" t="str">
        <f t="shared" si="134"/>
        <v>AtkExt</v>
      </c>
      <c r="AY465" s="14" t="e">
        <f t="shared" si="135"/>
        <v>#REF!</v>
      </c>
      <c r="AZ465" s="14" t="str">
        <f t="shared" si="136"/>
        <v>DefExt</v>
      </c>
      <c r="BA465" s="14" t="e">
        <f t="shared" si="137"/>
        <v>#REF!</v>
      </c>
      <c r="BB465" s="14" t="str">
        <f t="shared" si="138"/>
        <v/>
      </c>
      <c r="BC465" s="14" t="str">
        <f t="shared" si="139"/>
        <v/>
      </c>
      <c r="BD465" s="14" t="str">
        <f t="shared" si="140"/>
        <v/>
      </c>
      <c r="BE465" s="14" t="str">
        <f t="shared" si="141"/>
        <v/>
      </c>
    </row>
    <row r="466" spans="39:57" ht="16.5" x14ac:dyDescent="0.2">
      <c r="AM466" s="13">
        <v>461</v>
      </c>
      <c r="AN466" s="14">
        <f t="shared" si="142"/>
        <v>27</v>
      </c>
      <c r="AO466" s="29">
        <f t="shared" si="126"/>
        <v>1.476</v>
      </c>
      <c r="AP466" s="14">
        <f t="shared" si="127"/>
        <v>1</v>
      </c>
      <c r="AQ466" s="14">
        <f t="shared" si="128"/>
        <v>2</v>
      </c>
      <c r="AR466" s="14">
        <f t="shared" si="129"/>
        <v>0</v>
      </c>
      <c r="AS466" s="14">
        <f t="shared" si="130"/>
        <v>1606029</v>
      </c>
      <c r="AT466" s="14" t="str">
        <f t="shared" si="131"/>
        <v>神器-6-碎片-1-17级</v>
      </c>
      <c r="AU466" s="13" t="s">
        <v>857</v>
      </c>
      <c r="AV466" s="13">
        <f t="shared" si="132"/>
        <v>17</v>
      </c>
      <c r="AW466" s="14" t="e">
        <f t="shared" si="133"/>
        <v>#REF!</v>
      </c>
      <c r="AX466" s="14" t="str">
        <f t="shared" si="134"/>
        <v>AtkExt</v>
      </c>
      <c r="AY466" s="14" t="e">
        <f t="shared" si="135"/>
        <v>#REF!</v>
      </c>
      <c r="AZ466" s="14" t="str">
        <f t="shared" si="136"/>
        <v>DefExt</v>
      </c>
      <c r="BA466" s="14" t="e">
        <f t="shared" si="137"/>
        <v>#REF!</v>
      </c>
      <c r="BB466" s="14" t="str">
        <f t="shared" si="138"/>
        <v/>
      </c>
      <c r="BC466" s="14" t="str">
        <f t="shared" si="139"/>
        <v/>
      </c>
      <c r="BD466" s="14" t="str">
        <f t="shared" si="140"/>
        <v/>
      </c>
      <c r="BE466" s="14" t="str">
        <f t="shared" si="141"/>
        <v/>
      </c>
    </row>
    <row r="467" spans="39:57" ht="16.5" x14ac:dyDescent="0.2">
      <c r="AM467" s="13">
        <v>462</v>
      </c>
      <c r="AN467" s="14">
        <f t="shared" si="142"/>
        <v>27</v>
      </c>
      <c r="AO467" s="29">
        <f t="shared" si="126"/>
        <v>1.5960000000000001</v>
      </c>
      <c r="AP467" s="14">
        <f t="shared" si="127"/>
        <v>1</v>
      </c>
      <c r="AQ467" s="14">
        <f t="shared" si="128"/>
        <v>2</v>
      </c>
      <c r="AR467" s="14">
        <f t="shared" si="129"/>
        <v>0</v>
      </c>
      <c r="AS467" s="14">
        <f t="shared" si="130"/>
        <v>1606029</v>
      </c>
      <c r="AT467" s="14" t="str">
        <f t="shared" si="131"/>
        <v>神器-6-碎片-1-18级</v>
      </c>
      <c r="AU467" s="13" t="s">
        <v>857</v>
      </c>
      <c r="AV467" s="13">
        <f t="shared" si="132"/>
        <v>18</v>
      </c>
      <c r="AW467" s="14" t="e">
        <f t="shared" si="133"/>
        <v>#REF!</v>
      </c>
      <c r="AX467" s="14" t="str">
        <f t="shared" si="134"/>
        <v>AtkExt</v>
      </c>
      <c r="AY467" s="14" t="e">
        <f t="shared" si="135"/>
        <v>#REF!</v>
      </c>
      <c r="AZ467" s="14" t="str">
        <f t="shared" si="136"/>
        <v>DefExt</v>
      </c>
      <c r="BA467" s="14" t="e">
        <f t="shared" si="137"/>
        <v>#REF!</v>
      </c>
      <c r="BB467" s="14" t="str">
        <f t="shared" si="138"/>
        <v/>
      </c>
      <c r="BC467" s="14" t="str">
        <f t="shared" si="139"/>
        <v/>
      </c>
      <c r="BD467" s="14" t="str">
        <f t="shared" si="140"/>
        <v/>
      </c>
      <c r="BE467" s="14" t="str">
        <f t="shared" si="141"/>
        <v/>
      </c>
    </row>
    <row r="468" spans="39:57" ht="16.5" x14ac:dyDescent="0.2">
      <c r="AM468" s="13">
        <v>463</v>
      </c>
      <c r="AN468" s="14">
        <f t="shared" si="142"/>
        <v>27</v>
      </c>
      <c r="AO468" s="29">
        <f t="shared" si="126"/>
        <v>1.7200000000000002</v>
      </c>
      <c r="AP468" s="14">
        <f t="shared" si="127"/>
        <v>1</v>
      </c>
      <c r="AQ468" s="14">
        <f t="shared" si="128"/>
        <v>2</v>
      </c>
      <c r="AR468" s="14">
        <f t="shared" si="129"/>
        <v>0</v>
      </c>
      <c r="AS468" s="14">
        <f t="shared" si="130"/>
        <v>1606029</v>
      </c>
      <c r="AT468" s="14" t="str">
        <f t="shared" si="131"/>
        <v>神器-6-碎片-1-19级</v>
      </c>
      <c r="AU468" s="13" t="s">
        <v>857</v>
      </c>
      <c r="AV468" s="13">
        <f t="shared" si="132"/>
        <v>19</v>
      </c>
      <c r="AW468" s="14" t="e">
        <f t="shared" si="133"/>
        <v>#REF!</v>
      </c>
      <c r="AX468" s="14" t="str">
        <f t="shared" si="134"/>
        <v>AtkExt</v>
      </c>
      <c r="AY468" s="14" t="e">
        <f t="shared" si="135"/>
        <v>#REF!</v>
      </c>
      <c r="AZ468" s="14" t="str">
        <f t="shared" si="136"/>
        <v>DefExt</v>
      </c>
      <c r="BA468" s="14" t="e">
        <f t="shared" si="137"/>
        <v>#REF!</v>
      </c>
      <c r="BB468" s="14" t="str">
        <f t="shared" si="138"/>
        <v/>
      </c>
      <c r="BC468" s="14" t="str">
        <f t="shared" si="139"/>
        <v/>
      </c>
      <c r="BD468" s="14" t="str">
        <f t="shared" si="140"/>
        <v/>
      </c>
      <c r="BE468" s="14" t="str">
        <f t="shared" si="141"/>
        <v/>
      </c>
    </row>
    <row r="469" spans="39:57" ht="16.5" x14ac:dyDescent="0.2">
      <c r="AM469" s="13">
        <v>464</v>
      </c>
      <c r="AN469" s="14">
        <f t="shared" si="142"/>
        <v>27</v>
      </c>
      <c r="AO469" s="29">
        <f t="shared" si="126"/>
        <v>1.8480000000000001</v>
      </c>
      <c r="AP469" s="14">
        <f t="shared" si="127"/>
        <v>1</v>
      </c>
      <c r="AQ469" s="14">
        <f t="shared" si="128"/>
        <v>2</v>
      </c>
      <c r="AR469" s="14">
        <f t="shared" si="129"/>
        <v>0</v>
      </c>
      <c r="AS469" s="14">
        <f t="shared" si="130"/>
        <v>1606029</v>
      </c>
      <c r="AT469" s="14" t="str">
        <f t="shared" si="131"/>
        <v>神器-6-碎片-1-20级</v>
      </c>
      <c r="AU469" s="13" t="s">
        <v>857</v>
      </c>
      <c r="AV469" s="13">
        <f t="shared" si="132"/>
        <v>20</v>
      </c>
      <c r="AW469" s="14" t="e">
        <f t="shared" si="133"/>
        <v>#REF!</v>
      </c>
      <c r="AX469" s="14" t="str">
        <f t="shared" si="134"/>
        <v>AtkExt</v>
      </c>
      <c r="AY469" s="14" t="e">
        <f t="shared" si="135"/>
        <v>#REF!</v>
      </c>
      <c r="AZ469" s="14" t="str">
        <f t="shared" si="136"/>
        <v>DefExt</v>
      </c>
      <c r="BA469" s="14" t="e">
        <f t="shared" si="137"/>
        <v>#REF!</v>
      </c>
      <c r="BB469" s="14" t="str">
        <f t="shared" si="138"/>
        <v/>
      </c>
      <c r="BC469" s="14" t="str">
        <f t="shared" si="139"/>
        <v/>
      </c>
      <c r="BD469" s="14" t="str">
        <f t="shared" si="140"/>
        <v/>
      </c>
      <c r="BE469" s="14" t="str">
        <f t="shared" si="141"/>
        <v/>
      </c>
    </row>
    <row r="470" spans="39:57" ht="16.5" x14ac:dyDescent="0.2">
      <c r="AM470" s="13">
        <v>465</v>
      </c>
      <c r="AN470" s="14">
        <f t="shared" si="142"/>
        <v>27</v>
      </c>
      <c r="AO470" s="29">
        <f t="shared" si="126"/>
        <v>1.98</v>
      </c>
      <c r="AP470" s="14">
        <f t="shared" si="127"/>
        <v>1</v>
      </c>
      <c r="AQ470" s="14">
        <f t="shared" si="128"/>
        <v>2</v>
      </c>
      <c r="AR470" s="14">
        <f t="shared" si="129"/>
        <v>0</v>
      </c>
      <c r="AS470" s="14">
        <f t="shared" si="130"/>
        <v>1606029</v>
      </c>
      <c r="AT470" s="14" t="str">
        <f t="shared" si="131"/>
        <v>神器-6-碎片-1-21级</v>
      </c>
      <c r="AU470" s="13" t="s">
        <v>857</v>
      </c>
      <c r="AV470" s="13">
        <f t="shared" si="132"/>
        <v>21</v>
      </c>
      <c r="AW470" s="14" t="e">
        <f t="shared" si="133"/>
        <v>#REF!</v>
      </c>
      <c r="AX470" s="14" t="str">
        <f t="shared" si="134"/>
        <v>AtkExt</v>
      </c>
      <c r="AY470" s="14" t="e">
        <f t="shared" si="135"/>
        <v>#REF!</v>
      </c>
      <c r="AZ470" s="14" t="str">
        <f t="shared" si="136"/>
        <v>DefExt</v>
      </c>
      <c r="BA470" s="14" t="e">
        <f t="shared" si="137"/>
        <v>#REF!</v>
      </c>
      <c r="BB470" s="14" t="str">
        <f t="shared" si="138"/>
        <v/>
      </c>
      <c r="BC470" s="14" t="str">
        <f t="shared" si="139"/>
        <v/>
      </c>
      <c r="BD470" s="14" t="str">
        <f t="shared" si="140"/>
        <v/>
      </c>
      <c r="BE470" s="14" t="str">
        <f t="shared" si="141"/>
        <v/>
      </c>
    </row>
    <row r="471" spans="39:57" ht="16.5" x14ac:dyDescent="0.2">
      <c r="AM471" s="13">
        <v>466</v>
      </c>
      <c r="AN471" s="14">
        <f t="shared" si="142"/>
        <v>28</v>
      </c>
      <c r="AO471" s="29">
        <f t="shared" si="126"/>
        <v>0.1</v>
      </c>
      <c r="AP471" s="14">
        <f t="shared" si="127"/>
        <v>2</v>
      </c>
      <c r="AQ471" s="14">
        <f t="shared" si="128"/>
        <v>3</v>
      </c>
      <c r="AR471" s="14">
        <f t="shared" si="129"/>
        <v>0</v>
      </c>
      <c r="AS471" s="14">
        <f t="shared" si="130"/>
        <v>1606030</v>
      </c>
      <c r="AT471" s="14" t="str">
        <f t="shared" si="131"/>
        <v>神器-6-碎片-2-1级</v>
      </c>
      <c r="AU471" s="13" t="s">
        <v>857</v>
      </c>
      <c r="AV471" s="13">
        <f t="shared" si="132"/>
        <v>1</v>
      </c>
      <c r="AW471" s="14" t="e">
        <f t="shared" si="133"/>
        <v>#REF!</v>
      </c>
      <c r="AX471" s="14" t="str">
        <f t="shared" si="134"/>
        <v>DefExt</v>
      </c>
      <c r="AY471" s="14" t="e">
        <f t="shared" si="135"/>
        <v>#REF!</v>
      </c>
      <c r="AZ471" s="14" t="str">
        <f t="shared" si="136"/>
        <v>HPExt</v>
      </c>
      <c r="BA471" s="14" t="e">
        <f t="shared" si="137"/>
        <v>#REF!</v>
      </c>
      <c r="BB471" s="14" t="str">
        <f t="shared" si="138"/>
        <v/>
      </c>
      <c r="BC471" s="14" t="str">
        <f t="shared" si="139"/>
        <v/>
      </c>
      <c r="BD471" s="14" t="str">
        <f t="shared" si="140"/>
        <v/>
      </c>
      <c r="BE471" s="14" t="str">
        <f t="shared" si="141"/>
        <v/>
      </c>
    </row>
    <row r="472" spans="39:57" ht="16.5" x14ac:dyDescent="0.2">
      <c r="AM472" s="13">
        <v>467</v>
      </c>
      <c r="AN472" s="14">
        <f t="shared" si="142"/>
        <v>28</v>
      </c>
      <c r="AO472" s="29">
        <f t="shared" si="126"/>
        <v>0.15600000000000003</v>
      </c>
      <c r="AP472" s="14">
        <f t="shared" si="127"/>
        <v>2</v>
      </c>
      <c r="AQ472" s="14">
        <f t="shared" si="128"/>
        <v>3</v>
      </c>
      <c r="AR472" s="14">
        <f t="shared" si="129"/>
        <v>0</v>
      </c>
      <c r="AS472" s="14">
        <f t="shared" si="130"/>
        <v>1606030</v>
      </c>
      <c r="AT472" s="14" t="str">
        <f t="shared" si="131"/>
        <v>神器-6-碎片-2-2级</v>
      </c>
      <c r="AU472" s="13" t="s">
        <v>857</v>
      </c>
      <c r="AV472" s="13">
        <f t="shared" si="132"/>
        <v>2</v>
      </c>
      <c r="AW472" s="14" t="e">
        <f t="shared" si="133"/>
        <v>#REF!</v>
      </c>
      <c r="AX472" s="14" t="str">
        <f t="shared" si="134"/>
        <v>DefExt</v>
      </c>
      <c r="AY472" s="14" t="e">
        <f t="shared" si="135"/>
        <v>#REF!</v>
      </c>
      <c r="AZ472" s="14" t="str">
        <f t="shared" si="136"/>
        <v>HPExt</v>
      </c>
      <c r="BA472" s="14" t="e">
        <f t="shared" si="137"/>
        <v>#REF!</v>
      </c>
      <c r="BB472" s="14" t="str">
        <f t="shared" si="138"/>
        <v/>
      </c>
      <c r="BC472" s="14" t="str">
        <f t="shared" si="139"/>
        <v/>
      </c>
      <c r="BD472" s="14" t="str">
        <f t="shared" si="140"/>
        <v/>
      </c>
      <c r="BE472" s="14" t="str">
        <f t="shared" si="141"/>
        <v/>
      </c>
    </row>
    <row r="473" spans="39:57" ht="16.5" x14ac:dyDescent="0.2">
      <c r="AM473" s="13">
        <v>468</v>
      </c>
      <c r="AN473" s="14">
        <f t="shared" si="142"/>
        <v>28</v>
      </c>
      <c r="AO473" s="29">
        <f t="shared" si="126"/>
        <v>0.21600000000000003</v>
      </c>
      <c r="AP473" s="14">
        <f t="shared" si="127"/>
        <v>2</v>
      </c>
      <c r="AQ473" s="14">
        <f t="shared" si="128"/>
        <v>3</v>
      </c>
      <c r="AR473" s="14">
        <f t="shared" si="129"/>
        <v>0</v>
      </c>
      <c r="AS473" s="14">
        <f t="shared" si="130"/>
        <v>1606030</v>
      </c>
      <c r="AT473" s="14" t="str">
        <f t="shared" si="131"/>
        <v>神器-6-碎片-2-3级</v>
      </c>
      <c r="AU473" s="13" t="s">
        <v>857</v>
      </c>
      <c r="AV473" s="13">
        <f t="shared" si="132"/>
        <v>3</v>
      </c>
      <c r="AW473" s="14" t="e">
        <f t="shared" si="133"/>
        <v>#REF!</v>
      </c>
      <c r="AX473" s="14" t="str">
        <f t="shared" si="134"/>
        <v>DefExt</v>
      </c>
      <c r="AY473" s="14" t="e">
        <f t="shared" si="135"/>
        <v>#REF!</v>
      </c>
      <c r="AZ473" s="14" t="str">
        <f t="shared" si="136"/>
        <v>HPExt</v>
      </c>
      <c r="BA473" s="14" t="e">
        <f t="shared" si="137"/>
        <v>#REF!</v>
      </c>
      <c r="BB473" s="14" t="str">
        <f t="shared" si="138"/>
        <v/>
      </c>
      <c r="BC473" s="14" t="str">
        <f t="shared" si="139"/>
        <v/>
      </c>
      <c r="BD473" s="14" t="str">
        <f t="shared" si="140"/>
        <v/>
      </c>
      <c r="BE473" s="14" t="str">
        <f t="shared" si="141"/>
        <v/>
      </c>
    </row>
    <row r="474" spans="39:57" ht="16.5" x14ac:dyDescent="0.2">
      <c r="AM474" s="13">
        <v>469</v>
      </c>
      <c r="AN474" s="14">
        <f t="shared" si="142"/>
        <v>28</v>
      </c>
      <c r="AO474" s="29">
        <f t="shared" si="126"/>
        <v>0.28000000000000003</v>
      </c>
      <c r="AP474" s="14">
        <f t="shared" si="127"/>
        <v>2</v>
      </c>
      <c r="AQ474" s="14">
        <f t="shared" si="128"/>
        <v>3</v>
      </c>
      <c r="AR474" s="14">
        <f t="shared" si="129"/>
        <v>0</v>
      </c>
      <c r="AS474" s="14">
        <f t="shared" si="130"/>
        <v>1606030</v>
      </c>
      <c r="AT474" s="14" t="str">
        <f t="shared" si="131"/>
        <v>神器-6-碎片-2-4级</v>
      </c>
      <c r="AU474" s="13" t="s">
        <v>857</v>
      </c>
      <c r="AV474" s="13">
        <f t="shared" si="132"/>
        <v>4</v>
      </c>
      <c r="AW474" s="14" t="e">
        <f t="shared" si="133"/>
        <v>#REF!</v>
      </c>
      <c r="AX474" s="14" t="str">
        <f t="shared" si="134"/>
        <v>DefExt</v>
      </c>
      <c r="AY474" s="14" t="e">
        <f t="shared" si="135"/>
        <v>#REF!</v>
      </c>
      <c r="AZ474" s="14" t="str">
        <f t="shared" si="136"/>
        <v>HPExt</v>
      </c>
      <c r="BA474" s="14" t="e">
        <f t="shared" si="137"/>
        <v>#REF!</v>
      </c>
      <c r="BB474" s="14" t="str">
        <f t="shared" si="138"/>
        <v/>
      </c>
      <c r="BC474" s="14" t="str">
        <f t="shared" si="139"/>
        <v/>
      </c>
      <c r="BD474" s="14" t="str">
        <f t="shared" si="140"/>
        <v/>
      </c>
      <c r="BE474" s="14" t="str">
        <f t="shared" si="141"/>
        <v/>
      </c>
    </row>
    <row r="475" spans="39:57" ht="16.5" x14ac:dyDescent="0.2">
      <c r="AM475" s="13">
        <v>470</v>
      </c>
      <c r="AN475" s="14">
        <f t="shared" si="142"/>
        <v>28</v>
      </c>
      <c r="AO475" s="29">
        <f t="shared" si="126"/>
        <v>0.34799999999999998</v>
      </c>
      <c r="AP475" s="14">
        <f t="shared" si="127"/>
        <v>2</v>
      </c>
      <c r="AQ475" s="14">
        <f t="shared" si="128"/>
        <v>3</v>
      </c>
      <c r="AR475" s="14">
        <f t="shared" si="129"/>
        <v>0</v>
      </c>
      <c r="AS475" s="14">
        <f t="shared" si="130"/>
        <v>1606030</v>
      </c>
      <c r="AT475" s="14" t="str">
        <f t="shared" si="131"/>
        <v>神器-6-碎片-2-5级</v>
      </c>
      <c r="AU475" s="13" t="s">
        <v>857</v>
      </c>
      <c r="AV475" s="13">
        <f t="shared" si="132"/>
        <v>5</v>
      </c>
      <c r="AW475" s="14" t="e">
        <f t="shared" si="133"/>
        <v>#REF!</v>
      </c>
      <c r="AX475" s="14" t="str">
        <f t="shared" si="134"/>
        <v>DefExt</v>
      </c>
      <c r="AY475" s="14" t="e">
        <f t="shared" si="135"/>
        <v>#REF!</v>
      </c>
      <c r="AZ475" s="14" t="str">
        <f t="shared" si="136"/>
        <v>HPExt</v>
      </c>
      <c r="BA475" s="14" t="e">
        <f t="shared" si="137"/>
        <v>#REF!</v>
      </c>
      <c r="BB475" s="14" t="str">
        <f t="shared" si="138"/>
        <v/>
      </c>
      <c r="BC475" s="14" t="str">
        <f t="shared" si="139"/>
        <v/>
      </c>
      <c r="BD475" s="14" t="str">
        <f t="shared" si="140"/>
        <v/>
      </c>
      <c r="BE475" s="14" t="str">
        <f t="shared" si="141"/>
        <v/>
      </c>
    </row>
    <row r="476" spans="39:57" ht="16.5" x14ac:dyDescent="0.2">
      <c r="AM476" s="13">
        <v>471</v>
      </c>
      <c r="AN476" s="14">
        <f t="shared" si="142"/>
        <v>28</v>
      </c>
      <c r="AO476" s="29">
        <f t="shared" si="126"/>
        <v>0.42000000000000004</v>
      </c>
      <c r="AP476" s="14">
        <f t="shared" si="127"/>
        <v>2</v>
      </c>
      <c r="AQ476" s="14">
        <f t="shared" si="128"/>
        <v>3</v>
      </c>
      <c r="AR476" s="14">
        <f t="shared" si="129"/>
        <v>0</v>
      </c>
      <c r="AS476" s="14">
        <f t="shared" si="130"/>
        <v>1606030</v>
      </c>
      <c r="AT476" s="14" t="str">
        <f t="shared" si="131"/>
        <v>神器-6-碎片-2-6级</v>
      </c>
      <c r="AU476" s="13" t="s">
        <v>857</v>
      </c>
      <c r="AV476" s="13">
        <f t="shared" si="132"/>
        <v>6</v>
      </c>
      <c r="AW476" s="14" t="e">
        <f t="shared" si="133"/>
        <v>#REF!</v>
      </c>
      <c r="AX476" s="14" t="str">
        <f t="shared" si="134"/>
        <v>DefExt</v>
      </c>
      <c r="AY476" s="14" t="e">
        <f t="shared" si="135"/>
        <v>#REF!</v>
      </c>
      <c r="AZ476" s="14" t="str">
        <f t="shared" si="136"/>
        <v>HPExt</v>
      </c>
      <c r="BA476" s="14" t="e">
        <f t="shared" si="137"/>
        <v>#REF!</v>
      </c>
      <c r="BB476" s="14" t="str">
        <f t="shared" si="138"/>
        <v/>
      </c>
      <c r="BC476" s="14" t="str">
        <f t="shared" si="139"/>
        <v/>
      </c>
      <c r="BD476" s="14" t="str">
        <f t="shared" si="140"/>
        <v/>
      </c>
      <c r="BE476" s="14" t="str">
        <f t="shared" si="141"/>
        <v/>
      </c>
    </row>
    <row r="477" spans="39:57" ht="16.5" x14ac:dyDescent="0.2">
      <c r="AM477" s="13">
        <v>472</v>
      </c>
      <c r="AN477" s="14">
        <f t="shared" si="142"/>
        <v>28</v>
      </c>
      <c r="AO477" s="29">
        <f t="shared" si="126"/>
        <v>0.496</v>
      </c>
      <c r="AP477" s="14">
        <f t="shared" si="127"/>
        <v>2</v>
      </c>
      <c r="AQ477" s="14">
        <f t="shared" si="128"/>
        <v>3</v>
      </c>
      <c r="AR477" s="14">
        <f t="shared" si="129"/>
        <v>0</v>
      </c>
      <c r="AS477" s="14">
        <f t="shared" si="130"/>
        <v>1606030</v>
      </c>
      <c r="AT477" s="14" t="str">
        <f t="shared" si="131"/>
        <v>神器-6-碎片-2-7级</v>
      </c>
      <c r="AU477" s="13" t="s">
        <v>857</v>
      </c>
      <c r="AV477" s="13">
        <f t="shared" si="132"/>
        <v>7</v>
      </c>
      <c r="AW477" s="14" t="e">
        <f t="shared" si="133"/>
        <v>#REF!</v>
      </c>
      <c r="AX477" s="14" t="str">
        <f t="shared" si="134"/>
        <v>DefExt</v>
      </c>
      <c r="AY477" s="14" t="e">
        <f t="shared" si="135"/>
        <v>#REF!</v>
      </c>
      <c r="AZ477" s="14" t="str">
        <f t="shared" si="136"/>
        <v>HPExt</v>
      </c>
      <c r="BA477" s="14" t="e">
        <f t="shared" si="137"/>
        <v>#REF!</v>
      </c>
      <c r="BB477" s="14" t="str">
        <f t="shared" si="138"/>
        <v/>
      </c>
      <c r="BC477" s="14" t="str">
        <f t="shared" si="139"/>
        <v/>
      </c>
      <c r="BD477" s="14" t="str">
        <f t="shared" si="140"/>
        <v/>
      </c>
      <c r="BE477" s="14" t="str">
        <f t="shared" si="141"/>
        <v/>
      </c>
    </row>
    <row r="478" spans="39:57" ht="16.5" x14ac:dyDescent="0.2">
      <c r="AM478" s="13">
        <v>473</v>
      </c>
      <c r="AN478" s="14">
        <f t="shared" si="142"/>
        <v>28</v>
      </c>
      <c r="AO478" s="29">
        <f t="shared" si="126"/>
        <v>0.57600000000000007</v>
      </c>
      <c r="AP478" s="14">
        <f t="shared" si="127"/>
        <v>2</v>
      </c>
      <c r="AQ478" s="14">
        <f t="shared" si="128"/>
        <v>3</v>
      </c>
      <c r="AR478" s="14">
        <f t="shared" si="129"/>
        <v>0</v>
      </c>
      <c r="AS478" s="14">
        <f t="shared" si="130"/>
        <v>1606030</v>
      </c>
      <c r="AT478" s="14" t="str">
        <f t="shared" si="131"/>
        <v>神器-6-碎片-2-8级</v>
      </c>
      <c r="AU478" s="13" t="s">
        <v>857</v>
      </c>
      <c r="AV478" s="13">
        <f t="shared" si="132"/>
        <v>8</v>
      </c>
      <c r="AW478" s="14" t="e">
        <f t="shared" si="133"/>
        <v>#REF!</v>
      </c>
      <c r="AX478" s="14" t="str">
        <f t="shared" si="134"/>
        <v>DefExt</v>
      </c>
      <c r="AY478" s="14" t="e">
        <f t="shared" si="135"/>
        <v>#REF!</v>
      </c>
      <c r="AZ478" s="14" t="str">
        <f t="shared" si="136"/>
        <v>HPExt</v>
      </c>
      <c r="BA478" s="14" t="e">
        <f t="shared" si="137"/>
        <v>#REF!</v>
      </c>
      <c r="BB478" s="14" t="str">
        <f t="shared" si="138"/>
        <v/>
      </c>
      <c r="BC478" s="14" t="str">
        <f t="shared" si="139"/>
        <v/>
      </c>
      <c r="BD478" s="14" t="str">
        <f t="shared" si="140"/>
        <v/>
      </c>
      <c r="BE478" s="14" t="str">
        <f t="shared" si="141"/>
        <v/>
      </c>
    </row>
    <row r="479" spans="39:57" ht="16.5" x14ac:dyDescent="0.2">
      <c r="AM479" s="13">
        <v>474</v>
      </c>
      <c r="AN479" s="14">
        <f t="shared" si="142"/>
        <v>28</v>
      </c>
      <c r="AO479" s="29">
        <f t="shared" si="126"/>
        <v>0.66</v>
      </c>
      <c r="AP479" s="14">
        <f t="shared" si="127"/>
        <v>2</v>
      </c>
      <c r="AQ479" s="14">
        <f t="shared" si="128"/>
        <v>3</v>
      </c>
      <c r="AR479" s="14">
        <f t="shared" si="129"/>
        <v>0</v>
      </c>
      <c r="AS479" s="14">
        <f t="shared" si="130"/>
        <v>1606030</v>
      </c>
      <c r="AT479" s="14" t="str">
        <f t="shared" si="131"/>
        <v>神器-6-碎片-2-9级</v>
      </c>
      <c r="AU479" s="13" t="s">
        <v>857</v>
      </c>
      <c r="AV479" s="13">
        <f t="shared" si="132"/>
        <v>9</v>
      </c>
      <c r="AW479" s="14" t="e">
        <f t="shared" si="133"/>
        <v>#REF!</v>
      </c>
      <c r="AX479" s="14" t="str">
        <f t="shared" si="134"/>
        <v>DefExt</v>
      </c>
      <c r="AY479" s="14" t="e">
        <f t="shared" si="135"/>
        <v>#REF!</v>
      </c>
      <c r="AZ479" s="14" t="str">
        <f t="shared" si="136"/>
        <v>HPExt</v>
      </c>
      <c r="BA479" s="14" t="e">
        <f t="shared" si="137"/>
        <v>#REF!</v>
      </c>
      <c r="BB479" s="14" t="str">
        <f t="shared" si="138"/>
        <v/>
      </c>
      <c r="BC479" s="14" t="str">
        <f t="shared" si="139"/>
        <v/>
      </c>
      <c r="BD479" s="14" t="str">
        <f t="shared" si="140"/>
        <v/>
      </c>
      <c r="BE479" s="14" t="str">
        <f t="shared" si="141"/>
        <v/>
      </c>
    </row>
    <row r="480" spans="39:57" ht="16.5" x14ac:dyDescent="0.2">
      <c r="AM480" s="13">
        <v>475</v>
      </c>
      <c r="AN480" s="14">
        <f t="shared" si="142"/>
        <v>28</v>
      </c>
      <c r="AO480" s="29">
        <f t="shared" si="126"/>
        <v>0.748</v>
      </c>
      <c r="AP480" s="14">
        <f t="shared" si="127"/>
        <v>2</v>
      </c>
      <c r="AQ480" s="14">
        <f t="shared" si="128"/>
        <v>3</v>
      </c>
      <c r="AR480" s="14">
        <f t="shared" si="129"/>
        <v>0</v>
      </c>
      <c r="AS480" s="14">
        <f t="shared" si="130"/>
        <v>1606030</v>
      </c>
      <c r="AT480" s="14" t="str">
        <f t="shared" si="131"/>
        <v>神器-6-碎片-2-10级</v>
      </c>
      <c r="AU480" s="13" t="s">
        <v>857</v>
      </c>
      <c r="AV480" s="13">
        <f t="shared" si="132"/>
        <v>10</v>
      </c>
      <c r="AW480" s="14" t="e">
        <f t="shared" si="133"/>
        <v>#REF!</v>
      </c>
      <c r="AX480" s="14" t="str">
        <f t="shared" si="134"/>
        <v>DefExt</v>
      </c>
      <c r="AY480" s="14" t="e">
        <f t="shared" si="135"/>
        <v>#REF!</v>
      </c>
      <c r="AZ480" s="14" t="str">
        <f t="shared" si="136"/>
        <v>HPExt</v>
      </c>
      <c r="BA480" s="14" t="e">
        <f t="shared" si="137"/>
        <v>#REF!</v>
      </c>
      <c r="BB480" s="14" t="str">
        <f t="shared" si="138"/>
        <v/>
      </c>
      <c r="BC480" s="14" t="str">
        <f t="shared" si="139"/>
        <v/>
      </c>
      <c r="BD480" s="14" t="str">
        <f t="shared" si="140"/>
        <v/>
      </c>
      <c r="BE480" s="14" t="str">
        <f t="shared" si="141"/>
        <v/>
      </c>
    </row>
    <row r="481" spans="39:57" ht="16.5" x14ac:dyDescent="0.2">
      <c r="AM481" s="13">
        <v>476</v>
      </c>
      <c r="AN481" s="14">
        <f t="shared" si="142"/>
        <v>28</v>
      </c>
      <c r="AO481" s="29">
        <f t="shared" si="126"/>
        <v>0.84000000000000008</v>
      </c>
      <c r="AP481" s="14">
        <f t="shared" si="127"/>
        <v>2</v>
      </c>
      <c r="AQ481" s="14">
        <f t="shared" si="128"/>
        <v>3</v>
      </c>
      <c r="AR481" s="14">
        <f t="shared" si="129"/>
        <v>0</v>
      </c>
      <c r="AS481" s="14">
        <f t="shared" si="130"/>
        <v>1606030</v>
      </c>
      <c r="AT481" s="14" t="str">
        <f t="shared" si="131"/>
        <v>神器-6-碎片-2-11级</v>
      </c>
      <c r="AU481" s="13" t="s">
        <v>857</v>
      </c>
      <c r="AV481" s="13">
        <f t="shared" si="132"/>
        <v>11</v>
      </c>
      <c r="AW481" s="14" t="e">
        <f t="shared" si="133"/>
        <v>#REF!</v>
      </c>
      <c r="AX481" s="14" t="str">
        <f t="shared" si="134"/>
        <v>DefExt</v>
      </c>
      <c r="AY481" s="14" t="e">
        <f t="shared" si="135"/>
        <v>#REF!</v>
      </c>
      <c r="AZ481" s="14" t="str">
        <f t="shared" si="136"/>
        <v>HPExt</v>
      </c>
      <c r="BA481" s="14" t="e">
        <f t="shared" si="137"/>
        <v>#REF!</v>
      </c>
      <c r="BB481" s="14" t="str">
        <f t="shared" si="138"/>
        <v/>
      </c>
      <c r="BC481" s="14" t="str">
        <f t="shared" si="139"/>
        <v/>
      </c>
      <c r="BD481" s="14" t="str">
        <f t="shared" si="140"/>
        <v/>
      </c>
      <c r="BE481" s="14" t="str">
        <f t="shared" si="141"/>
        <v/>
      </c>
    </row>
    <row r="482" spans="39:57" ht="16.5" x14ac:dyDescent="0.2">
      <c r="AM482" s="13">
        <v>477</v>
      </c>
      <c r="AN482" s="14">
        <f t="shared" si="142"/>
        <v>28</v>
      </c>
      <c r="AO482" s="29">
        <f t="shared" si="126"/>
        <v>0.93600000000000017</v>
      </c>
      <c r="AP482" s="14">
        <f t="shared" si="127"/>
        <v>2</v>
      </c>
      <c r="AQ482" s="14">
        <f t="shared" si="128"/>
        <v>3</v>
      </c>
      <c r="AR482" s="14">
        <f t="shared" si="129"/>
        <v>0</v>
      </c>
      <c r="AS482" s="14">
        <f t="shared" si="130"/>
        <v>1606030</v>
      </c>
      <c r="AT482" s="14" t="str">
        <f t="shared" si="131"/>
        <v>神器-6-碎片-2-12级</v>
      </c>
      <c r="AU482" s="13" t="s">
        <v>857</v>
      </c>
      <c r="AV482" s="13">
        <f t="shared" si="132"/>
        <v>12</v>
      </c>
      <c r="AW482" s="14" t="e">
        <f t="shared" si="133"/>
        <v>#REF!</v>
      </c>
      <c r="AX482" s="14" t="str">
        <f t="shared" si="134"/>
        <v>DefExt</v>
      </c>
      <c r="AY482" s="14" t="e">
        <f t="shared" si="135"/>
        <v>#REF!</v>
      </c>
      <c r="AZ482" s="14" t="str">
        <f t="shared" si="136"/>
        <v>HPExt</v>
      </c>
      <c r="BA482" s="14" t="e">
        <f t="shared" si="137"/>
        <v>#REF!</v>
      </c>
      <c r="BB482" s="14" t="str">
        <f t="shared" si="138"/>
        <v/>
      </c>
      <c r="BC482" s="14" t="str">
        <f t="shared" si="139"/>
        <v/>
      </c>
      <c r="BD482" s="14" t="str">
        <f t="shared" si="140"/>
        <v/>
      </c>
      <c r="BE482" s="14" t="str">
        <f t="shared" si="141"/>
        <v/>
      </c>
    </row>
    <row r="483" spans="39:57" ht="16.5" x14ac:dyDescent="0.2">
      <c r="AM483" s="13">
        <v>478</v>
      </c>
      <c r="AN483" s="14">
        <f t="shared" si="142"/>
        <v>28</v>
      </c>
      <c r="AO483" s="29">
        <f t="shared" si="126"/>
        <v>1.036</v>
      </c>
      <c r="AP483" s="14">
        <f t="shared" si="127"/>
        <v>2</v>
      </c>
      <c r="AQ483" s="14">
        <f t="shared" si="128"/>
        <v>3</v>
      </c>
      <c r="AR483" s="14">
        <f t="shared" si="129"/>
        <v>0</v>
      </c>
      <c r="AS483" s="14">
        <f t="shared" si="130"/>
        <v>1606030</v>
      </c>
      <c r="AT483" s="14" t="str">
        <f t="shared" si="131"/>
        <v>神器-6-碎片-2-13级</v>
      </c>
      <c r="AU483" s="13" t="s">
        <v>857</v>
      </c>
      <c r="AV483" s="13">
        <f t="shared" si="132"/>
        <v>13</v>
      </c>
      <c r="AW483" s="14" t="e">
        <f t="shared" si="133"/>
        <v>#REF!</v>
      </c>
      <c r="AX483" s="14" t="str">
        <f t="shared" si="134"/>
        <v>DefExt</v>
      </c>
      <c r="AY483" s="14" t="e">
        <f t="shared" si="135"/>
        <v>#REF!</v>
      </c>
      <c r="AZ483" s="14" t="str">
        <f t="shared" si="136"/>
        <v>HPExt</v>
      </c>
      <c r="BA483" s="14" t="e">
        <f t="shared" si="137"/>
        <v>#REF!</v>
      </c>
      <c r="BB483" s="14" t="str">
        <f t="shared" si="138"/>
        <v/>
      </c>
      <c r="BC483" s="14" t="str">
        <f t="shared" si="139"/>
        <v/>
      </c>
      <c r="BD483" s="14" t="str">
        <f t="shared" si="140"/>
        <v/>
      </c>
      <c r="BE483" s="14" t="str">
        <f t="shared" si="141"/>
        <v/>
      </c>
    </row>
    <row r="484" spans="39:57" ht="16.5" x14ac:dyDescent="0.2">
      <c r="AM484" s="13">
        <v>479</v>
      </c>
      <c r="AN484" s="14">
        <f t="shared" si="142"/>
        <v>28</v>
      </c>
      <c r="AO484" s="29">
        <f t="shared" si="126"/>
        <v>1.1400000000000001</v>
      </c>
      <c r="AP484" s="14">
        <f t="shared" si="127"/>
        <v>2</v>
      </c>
      <c r="AQ484" s="14">
        <f t="shared" si="128"/>
        <v>3</v>
      </c>
      <c r="AR484" s="14">
        <f t="shared" si="129"/>
        <v>0</v>
      </c>
      <c r="AS484" s="14">
        <f t="shared" si="130"/>
        <v>1606030</v>
      </c>
      <c r="AT484" s="14" t="str">
        <f t="shared" si="131"/>
        <v>神器-6-碎片-2-14级</v>
      </c>
      <c r="AU484" s="13" t="s">
        <v>857</v>
      </c>
      <c r="AV484" s="13">
        <f t="shared" si="132"/>
        <v>14</v>
      </c>
      <c r="AW484" s="14" t="e">
        <f t="shared" si="133"/>
        <v>#REF!</v>
      </c>
      <c r="AX484" s="14" t="str">
        <f t="shared" si="134"/>
        <v>DefExt</v>
      </c>
      <c r="AY484" s="14" t="e">
        <f t="shared" si="135"/>
        <v>#REF!</v>
      </c>
      <c r="AZ484" s="14" t="str">
        <f t="shared" si="136"/>
        <v>HPExt</v>
      </c>
      <c r="BA484" s="14" t="e">
        <f t="shared" si="137"/>
        <v>#REF!</v>
      </c>
      <c r="BB484" s="14" t="str">
        <f t="shared" si="138"/>
        <v/>
      </c>
      <c r="BC484" s="14" t="str">
        <f t="shared" si="139"/>
        <v/>
      </c>
      <c r="BD484" s="14" t="str">
        <f t="shared" si="140"/>
        <v/>
      </c>
      <c r="BE484" s="14" t="str">
        <f t="shared" si="141"/>
        <v/>
      </c>
    </row>
    <row r="485" spans="39:57" ht="16.5" x14ac:dyDescent="0.2">
      <c r="AM485" s="13">
        <v>480</v>
      </c>
      <c r="AN485" s="14">
        <f t="shared" si="142"/>
        <v>28</v>
      </c>
      <c r="AO485" s="29">
        <f t="shared" si="126"/>
        <v>1.248</v>
      </c>
      <c r="AP485" s="14">
        <f t="shared" si="127"/>
        <v>2</v>
      </c>
      <c r="AQ485" s="14">
        <f t="shared" si="128"/>
        <v>3</v>
      </c>
      <c r="AR485" s="14">
        <f t="shared" si="129"/>
        <v>0</v>
      </c>
      <c r="AS485" s="14">
        <f t="shared" si="130"/>
        <v>1606030</v>
      </c>
      <c r="AT485" s="14" t="str">
        <f t="shared" si="131"/>
        <v>神器-6-碎片-2-15级</v>
      </c>
      <c r="AU485" s="13" t="s">
        <v>857</v>
      </c>
      <c r="AV485" s="13">
        <f t="shared" si="132"/>
        <v>15</v>
      </c>
      <c r="AW485" s="14" t="e">
        <f t="shared" si="133"/>
        <v>#REF!</v>
      </c>
      <c r="AX485" s="14" t="str">
        <f t="shared" si="134"/>
        <v>DefExt</v>
      </c>
      <c r="AY485" s="14" t="e">
        <f t="shared" si="135"/>
        <v>#REF!</v>
      </c>
      <c r="AZ485" s="14" t="str">
        <f t="shared" si="136"/>
        <v>HPExt</v>
      </c>
      <c r="BA485" s="14" t="e">
        <f t="shared" si="137"/>
        <v>#REF!</v>
      </c>
      <c r="BB485" s="14" t="str">
        <f t="shared" si="138"/>
        <v/>
      </c>
      <c r="BC485" s="14" t="str">
        <f t="shared" si="139"/>
        <v/>
      </c>
      <c r="BD485" s="14" t="str">
        <f t="shared" si="140"/>
        <v/>
      </c>
      <c r="BE485" s="14" t="str">
        <f t="shared" si="141"/>
        <v/>
      </c>
    </row>
    <row r="486" spans="39:57" ht="16.5" x14ac:dyDescent="0.2">
      <c r="AM486" s="13">
        <v>481</v>
      </c>
      <c r="AN486" s="14">
        <f t="shared" si="142"/>
        <v>28</v>
      </c>
      <c r="AO486" s="29">
        <f t="shared" si="126"/>
        <v>1.36</v>
      </c>
      <c r="AP486" s="14">
        <f t="shared" si="127"/>
        <v>2</v>
      </c>
      <c r="AQ486" s="14">
        <f t="shared" si="128"/>
        <v>3</v>
      </c>
      <c r="AR486" s="14">
        <f t="shared" si="129"/>
        <v>0</v>
      </c>
      <c r="AS486" s="14">
        <f t="shared" si="130"/>
        <v>1606030</v>
      </c>
      <c r="AT486" s="14" t="str">
        <f t="shared" si="131"/>
        <v>神器-6-碎片-2-16级</v>
      </c>
      <c r="AU486" s="13" t="s">
        <v>857</v>
      </c>
      <c r="AV486" s="13">
        <f t="shared" si="132"/>
        <v>16</v>
      </c>
      <c r="AW486" s="14" t="e">
        <f t="shared" si="133"/>
        <v>#REF!</v>
      </c>
      <c r="AX486" s="14" t="str">
        <f t="shared" si="134"/>
        <v>DefExt</v>
      </c>
      <c r="AY486" s="14" t="e">
        <f t="shared" si="135"/>
        <v>#REF!</v>
      </c>
      <c r="AZ486" s="14" t="str">
        <f t="shared" si="136"/>
        <v>HPExt</v>
      </c>
      <c r="BA486" s="14" t="e">
        <f t="shared" si="137"/>
        <v>#REF!</v>
      </c>
      <c r="BB486" s="14" t="str">
        <f t="shared" si="138"/>
        <v/>
      </c>
      <c r="BC486" s="14" t="str">
        <f t="shared" si="139"/>
        <v/>
      </c>
      <c r="BD486" s="14" t="str">
        <f t="shared" si="140"/>
        <v/>
      </c>
      <c r="BE486" s="14" t="str">
        <f t="shared" si="141"/>
        <v/>
      </c>
    </row>
    <row r="487" spans="39:57" ht="16.5" x14ac:dyDescent="0.2">
      <c r="AM487" s="13">
        <v>482</v>
      </c>
      <c r="AN487" s="14">
        <f t="shared" si="142"/>
        <v>28</v>
      </c>
      <c r="AO487" s="29">
        <f t="shared" si="126"/>
        <v>1.476</v>
      </c>
      <c r="AP487" s="14">
        <f t="shared" si="127"/>
        <v>2</v>
      </c>
      <c r="AQ487" s="14">
        <f t="shared" si="128"/>
        <v>3</v>
      </c>
      <c r="AR487" s="14">
        <f t="shared" si="129"/>
        <v>0</v>
      </c>
      <c r="AS487" s="14">
        <f t="shared" si="130"/>
        <v>1606030</v>
      </c>
      <c r="AT487" s="14" t="str">
        <f t="shared" si="131"/>
        <v>神器-6-碎片-2-17级</v>
      </c>
      <c r="AU487" s="13" t="s">
        <v>857</v>
      </c>
      <c r="AV487" s="13">
        <f t="shared" si="132"/>
        <v>17</v>
      </c>
      <c r="AW487" s="14" t="e">
        <f t="shared" si="133"/>
        <v>#REF!</v>
      </c>
      <c r="AX487" s="14" t="str">
        <f t="shared" si="134"/>
        <v>DefExt</v>
      </c>
      <c r="AY487" s="14" t="e">
        <f t="shared" si="135"/>
        <v>#REF!</v>
      </c>
      <c r="AZ487" s="14" t="str">
        <f t="shared" si="136"/>
        <v>HPExt</v>
      </c>
      <c r="BA487" s="14" t="e">
        <f t="shared" si="137"/>
        <v>#REF!</v>
      </c>
      <c r="BB487" s="14" t="str">
        <f t="shared" si="138"/>
        <v/>
      </c>
      <c r="BC487" s="14" t="str">
        <f t="shared" si="139"/>
        <v/>
      </c>
      <c r="BD487" s="14" t="str">
        <f t="shared" si="140"/>
        <v/>
      </c>
      <c r="BE487" s="14" t="str">
        <f t="shared" si="141"/>
        <v/>
      </c>
    </row>
    <row r="488" spans="39:57" ht="16.5" x14ac:dyDescent="0.2">
      <c r="AM488" s="13">
        <v>483</v>
      </c>
      <c r="AN488" s="14">
        <f t="shared" si="142"/>
        <v>28</v>
      </c>
      <c r="AO488" s="29">
        <f t="shared" si="126"/>
        <v>1.5960000000000001</v>
      </c>
      <c r="AP488" s="14">
        <f t="shared" si="127"/>
        <v>2</v>
      </c>
      <c r="AQ488" s="14">
        <f t="shared" si="128"/>
        <v>3</v>
      </c>
      <c r="AR488" s="14">
        <f t="shared" si="129"/>
        <v>0</v>
      </c>
      <c r="AS488" s="14">
        <f t="shared" si="130"/>
        <v>1606030</v>
      </c>
      <c r="AT488" s="14" t="str">
        <f t="shared" si="131"/>
        <v>神器-6-碎片-2-18级</v>
      </c>
      <c r="AU488" s="13" t="s">
        <v>857</v>
      </c>
      <c r="AV488" s="13">
        <f t="shared" si="132"/>
        <v>18</v>
      </c>
      <c r="AW488" s="14" t="e">
        <f t="shared" si="133"/>
        <v>#REF!</v>
      </c>
      <c r="AX488" s="14" t="str">
        <f t="shared" si="134"/>
        <v>DefExt</v>
      </c>
      <c r="AY488" s="14" t="e">
        <f t="shared" si="135"/>
        <v>#REF!</v>
      </c>
      <c r="AZ488" s="14" t="str">
        <f t="shared" si="136"/>
        <v>HPExt</v>
      </c>
      <c r="BA488" s="14" t="e">
        <f t="shared" si="137"/>
        <v>#REF!</v>
      </c>
      <c r="BB488" s="14" t="str">
        <f t="shared" si="138"/>
        <v/>
      </c>
      <c r="BC488" s="14" t="str">
        <f t="shared" si="139"/>
        <v/>
      </c>
      <c r="BD488" s="14" t="str">
        <f t="shared" si="140"/>
        <v/>
      </c>
      <c r="BE488" s="14" t="str">
        <f t="shared" si="141"/>
        <v/>
      </c>
    </row>
    <row r="489" spans="39:57" ht="16.5" x14ac:dyDescent="0.2">
      <c r="AM489" s="13">
        <v>484</v>
      </c>
      <c r="AN489" s="14">
        <f t="shared" si="142"/>
        <v>28</v>
      </c>
      <c r="AO489" s="29">
        <f t="shared" si="126"/>
        <v>1.7200000000000002</v>
      </c>
      <c r="AP489" s="14">
        <f t="shared" si="127"/>
        <v>2</v>
      </c>
      <c r="AQ489" s="14">
        <f t="shared" si="128"/>
        <v>3</v>
      </c>
      <c r="AR489" s="14">
        <f t="shared" si="129"/>
        <v>0</v>
      </c>
      <c r="AS489" s="14">
        <f t="shared" si="130"/>
        <v>1606030</v>
      </c>
      <c r="AT489" s="14" t="str">
        <f t="shared" si="131"/>
        <v>神器-6-碎片-2-19级</v>
      </c>
      <c r="AU489" s="13" t="s">
        <v>857</v>
      </c>
      <c r="AV489" s="13">
        <f t="shared" si="132"/>
        <v>19</v>
      </c>
      <c r="AW489" s="14" t="e">
        <f t="shared" si="133"/>
        <v>#REF!</v>
      </c>
      <c r="AX489" s="14" t="str">
        <f t="shared" si="134"/>
        <v>DefExt</v>
      </c>
      <c r="AY489" s="14" t="e">
        <f t="shared" si="135"/>
        <v>#REF!</v>
      </c>
      <c r="AZ489" s="14" t="str">
        <f t="shared" si="136"/>
        <v>HPExt</v>
      </c>
      <c r="BA489" s="14" t="e">
        <f t="shared" si="137"/>
        <v>#REF!</v>
      </c>
      <c r="BB489" s="14" t="str">
        <f t="shared" si="138"/>
        <v/>
      </c>
      <c r="BC489" s="14" t="str">
        <f t="shared" si="139"/>
        <v/>
      </c>
      <c r="BD489" s="14" t="str">
        <f t="shared" si="140"/>
        <v/>
      </c>
      <c r="BE489" s="14" t="str">
        <f t="shared" si="141"/>
        <v/>
      </c>
    </row>
    <row r="490" spans="39:57" ht="16.5" x14ac:dyDescent="0.2">
      <c r="AM490" s="13">
        <v>485</v>
      </c>
      <c r="AN490" s="14">
        <f t="shared" si="142"/>
        <v>28</v>
      </c>
      <c r="AO490" s="29">
        <f t="shared" si="126"/>
        <v>1.8480000000000001</v>
      </c>
      <c r="AP490" s="14">
        <f t="shared" si="127"/>
        <v>2</v>
      </c>
      <c r="AQ490" s="14">
        <f t="shared" si="128"/>
        <v>3</v>
      </c>
      <c r="AR490" s="14">
        <f t="shared" si="129"/>
        <v>0</v>
      </c>
      <c r="AS490" s="14">
        <f t="shared" si="130"/>
        <v>1606030</v>
      </c>
      <c r="AT490" s="14" t="str">
        <f t="shared" si="131"/>
        <v>神器-6-碎片-2-20级</v>
      </c>
      <c r="AU490" s="13" t="s">
        <v>857</v>
      </c>
      <c r="AV490" s="13">
        <f t="shared" si="132"/>
        <v>20</v>
      </c>
      <c r="AW490" s="14" t="e">
        <f t="shared" si="133"/>
        <v>#REF!</v>
      </c>
      <c r="AX490" s="14" t="str">
        <f t="shared" si="134"/>
        <v>DefExt</v>
      </c>
      <c r="AY490" s="14" t="e">
        <f t="shared" si="135"/>
        <v>#REF!</v>
      </c>
      <c r="AZ490" s="14" t="str">
        <f t="shared" si="136"/>
        <v>HPExt</v>
      </c>
      <c r="BA490" s="14" t="e">
        <f t="shared" si="137"/>
        <v>#REF!</v>
      </c>
      <c r="BB490" s="14" t="str">
        <f t="shared" si="138"/>
        <v/>
      </c>
      <c r="BC490" s="14" t="str">
        <f t="shared" si="139"/>
        <v/>
      </c>
      <c r="BD490" s="14" t="str">
        <f t="shared" si="140"/>
        <v/>
      </c>
      <c r="BE490" s="14" t="str">
        <f t="shared" si="141"/>
        <v/>
      </c>
    </row>
    <row r="491" spans="39:57" ht="16.5" x14ac:dyDescent="0.2">
      <c r="AM491" s="13">
        <v>486</v>
      </c>
      <c r="AN491" s="14">
        <f t="shared" si="142"/>
        <v>28</v>
      </c>
      <c r="AO491" s="29">
        <f t="shared" si="126"/>
        <v>1.98</v>
      </c>
      <c r="AP491" s="14">
        <f t="shared" si="127"/>
        <v>2</v>
      </c>
      <c r="AQ491" s="14">
        <f t="shared" si="128"/>
        <v>3</v>
      </c>
      <c r="AR491" s="14">
        <f t="shared" si="129"/>
        <v>0</v>
      </c>
      <c r="AS491" s="14">
        <f t="shared" si="130"/>
        <v>1606030</v>
      </c>
      <c r="AT491" s="14" t="str">
        <f t="shared" si="131"/>
        <v>神器-6-碎片-2-21级</v>
      </c>
      <c r="AU491" s="13" t="s">
        <v>857</v>
      </c>
      <c r="AV491" s="13">
        <f t="shared" si="132"/>
        <v>21</v>
      </c>
      <c r="AW491" s="14" t="e">
        <f t="shared" si="133"/>
        <v>#REF!</v>
      </c>
      <c r="AX491" s="14" t="str">
        <f t="shared" si="134"/>
        <v>DefExt</v>
      </c>
      <c r="AY491" s="14" t="e">
        <f t="shared" si="135"/>
        <v>#REF!</v>
      </c>
      <c r="AZ491" s="14" t="str">
        <f t="shared" si="136"/>
        <v>HPExt</v>
      </c>
      <c r="BA491" s="14" t="e">
        <f t="shared" si="137"/>
        <v>#REF!</v>
      </c>
      <c r="BB491" s="14" t="str">
        <f t="shared" si="138"/>
        <v/>
      </c>
      <c r="BC491" s="14" t="str">
        <f t="shared" si="139"/>
        <v/>
      </c>
      <c r="BD491" s="14" t="str">
        <f t="shared" si="140"/>
        <v/>
      </c>
      <c r="BE491" s="14" t="str">
        <f t="shared" si="141"/>
        <v/>
      </c>
    </row>
    <row r="492" spans="39:57" ht="16.5" x14ac:dyDescent="0.2">
      <c r="AM492" s="13">
        <v>487</v>
      </c>
      <c r="AN492" s="14">
        <f t="shared" si="142"/>
        <v>29</v>
      </c>
      <c r="AO492" s="29">
        <f t="shared" si="126"/>
        <v>0.1</v>
      </c>
      <c r="AP492" s="14">
        <f t="shared" si="127"/>
        <v>1</v>
      </c>
      <c r="AQ492" s="14">
        <f t="shared" si="128"/>
        <v>2</v>
      </c>
      <c r="AR492" s="14">
        <f t="shared" si="129"/>
        <v>3</v>
      </c>
      <c r="AS492" s="14">
        <f t="shared" si="130"/>
        <v>1606031</v>
      </c>
      <c r="AT492" s="14" t="str">
        <f t="shared" si="131"/>
        <v>神器-6-碎片-3-1级</v>
      </c>
      <c r="AU492" s="13" t="s">
        <v>857</v>
      </c>
      <c r="AV492" s="13">
        <f t="shared" si="132"/>
        <v>1</v>
      </c>
      <c r="AW492" s="14" t="e">
        <f t="shared" si="133"/>
        <v>#REF!</v>
      </c>
      <c r="AX492" s="14" t="str">
        <f t="shared" si="134"/>
        <v>AtkExt</v>
      </c>
      <c r="AY492" s="14" t="e">
        <f t="shared" si="135"/>
        <v>#REF!</v>
      </c>
      <c r="AZ492" s="14" t="str">
        <f t="shared" si="136"/>
        <v>DefExt</v>
      </c>
      <c r="BA492" s="14" t="e">
        <f t="shared" si="137"/>
        <v>#REF!</v>
      </c>
      <c r="BB492" s="14" t="str">
        <f t="shared" si="138"/>
        <v>HPExt</v>
      </c>
      <c r="BC492" s="14" t="e">
        <f t="shared" si="139"/>
        <v>#REF!</v>
      </c>
      <c r="BD492" s="14" t="str">
        <f t="shared" si="140"/>
        <v/>
      </c>
      <c r="BE492" s="14" t="str">
        <f t="shared" si="141"/>
        <v/>
      </c>
    </row>
    <row r="493" spans="39:57" ht="16.5" x14ac:dyDescent="0.2">
      <c r="AM493" s="13">
        <v>488</v>
      </c>
      <c r="AN493" s="14">
        <f t="shared" si="142"/>
        <v>29</v>
      </c>
      <c r="AO493" s="29">
        <f t="shared" si="126"/>
        <v>0.15600000000000003</v>
      </c>
      <c r="AP493" s="14">
        <f t="shared" si="127"/>
        <v>1</v>
      </c>
      <c r="AQ493" s="14">
        <f t="shared" si="128"/>
        <v>2</v>
      </c>
      <c r="AR493" s="14">
        <f t="shared" si="129"/>
        <v>3</v>
      </c>
      <c r="AS493" s="14">
        <f t="shared" si="130"/>
        <v>1606031</v>
      </c>
      <c r="AT493" s="14" t="str">
        <f t="shared" si="131"/>
        <v>神器-6-碎片-3-2级</v>
      </c>
      <c r="AU493" s="13" t="s">
        <v>857</v>
      </c>
      <c r="AV493" s="13">
        <f t="shared" si="132"/>
        <v>2</v>
      </c>
      <c r="AW493" s="14" t="e">
        <f t="shared" si="133"/>
        <v>#REF!</v>
      </c>
      <c r="AX493" s="14" t="str">
        <f t="shared" si="134"/>
        <v>AtkExt</v>
      </c>
      <c r="AY493" s="14" t="e">
        <f t="shared" si="135"/>
        <v>#REF!</v>
      </c>
      <c r="AZ493" s="14" t="str">
        <f t="shared" si="136"/>
        <v>DefExt</v>
      </c>
      <c r="BA493" s="14" t="e">
        <f t="shared" si="137"/>
        <v>#REF!</v>
      </c>
      <c r="BB493" s="14" t="str">
        <f t="shared" si="138"/>
        <v>HPExt</v>
      </c>
      <c r="BC493" s="14" t="e">
        <f t="shared" si="139"/>
        <v>#REF!</v>
      </c>
      <c r="BD493" s="14" t="str">
        <f t="shared" si="140"/>
        <v/>
      </c>
      <c r="BE493" s="14" t="str">
        <f t="shared" si="141"/>
        <v/>
      </c>
    </row>
    <row r="494" spans="39:57" ht="16.5" x14ac:dyDescent="0.2">
      <c r="AM494" s="13">
        <v>489</v>
      </c>
      <c r="AN494" s="14">
        <f t="shared" si="142"/>
        <v>29</v>
      </c>
      <c r="AO494" s="29">
        <f t="shared" si="126"/>
        <v>0.21600000000000003</v>
      </c>
      <c r="AP494" s="14">
        <f t="shared" si="127"/>
        <v>1</v>
      </c>
      <c r="AQ494" s="14">
        <f t="shared" si="128"/>
        <v>2</v>
      </c>
      <c r="AR494" s="14">
        <f t="shared" si="129"/>
        <v>3</v>
      </c>
      <c r="AS494" s="14">
        <f t="shared" si="130"/>
        <v>1606031</v>
      </c>
      <c r="AT494" s="14" t="str">
        <f t="shared" si="131"/>
        <v>神器-6-碎片-3-3级</v>
      </c>
      <c r="AU494" s="13" t="s">
        <v>857</v>
      </c>
      <c r="AV494" s="13">
        <f t="shared" si="132"/>
        <v>3</v>
      </c>
      <c r="AW494" s="14" t="e">
        <f t="shared" si="133"/>
        <v>#REF!</v>
      </c>
      <c r="AX494" s="14" t="str">
        <f t="shared" si="134"/>
        <v>AtkExt</v>
      </c>
      <c r="AY494" s="14" t="e">
        <f t="shared" si="135"/>
        <v>#REF!</v>
      </c>
      <c r="AZ494" s="14" t="str">
        <f t="shared" si="136"/>
        <v>DefExt</v>
      </c>
      <c r="BA494" s="14" t="e">
        <f t="shared" si="137"/>
        <v>#REF!</v>
      </c>
      <c r="BB494" s="14" t="str">
        <f t="shared" si="138"/>
        <v>HPExt</v>
      </c>
      <c r="BC494" s="14" t="e">
        <f t="shared" si="139"/>
        <v>#REF!</v>
      </c>
      <c r="BD494" s="14" t="str">
        <f t="shared" si="140"/>
        <v/>
      </c>
      <c r="BE494" s="14" t="str">
        <f t="shared" si="141"/>
        <v/>
      </c>
    </row>
    <row r="495" spans="39:57" ht="16.5" x14ac:dyDescent="0.2">
      <c r="AM495" s="13">
        <v>490</v>
      </c>
      <c r="AN495" s="14">
        <f t="shared" si="142"/>
        <v>29</v>
      </c>
      <c r="AO495" s="29">
        <f t="shared" si="126"/>
        <v>0.28000000000000003</v>
      </c>
      <c r="AP495" s="14">
        <f t="shared" si="127"/>
        <v>1</v>
      </c>
      <c r="AQ495" s="14">
        <f t="shared" si="128"/>
        <v>2</v>
      </c>
      <c r="AR495" s="14">
        <f t="shared" si="129"/>
        <v>3</v>
      </c>
      <c r="AS495" s="14">
        <f t="shared" si="130"/>
        <v>1606031</v>
      </c>
      <c r="AT495" s="14" t="str">
        <f t="shared" si="131"/>
        <v>神器-6-碎片-3-4级</v>
      </c>
      <c r="AU495" s="13" t="s">
        <v>857</v>
      </c>
      <c r="AV495" s="13">
        <f t="shared" si="132"/>
        <v>4</v>
      </c>
      <c r="AW495" s="14" t="e">
        <f t="shared" si="133"/>
        <v>#REF!</v>
      </c>
      <c r="AX495" s="14" t="str">
        <f t="shared" si="134"/>
        <v>AtkExt</v>
      </c>
      <c r="AY495" s="14" t="e">
        <f t="shared" si="135"/>
        <v>#REF!</v>
      </c>
      <c r="AZ495" s="14" t="str">
        <f t="shared" si="136"/>
        <v>DefExt</v>
      </c>
      <c r="BA495" s="14" t="e">
        <f t="shared" si="137"/>
        <v>#REF!</v>
      </c>
      <c r="BB495" s="14" t="str">
        <f t="shared" si="138"/>
        <v>HPExt</v>
      </c>
      <c r="BC495" s="14" t="e">
        <f t="shared" si="139"/>
        <v>#REF!</v>
      </c>
      <c r="BD495" s="14" t="str">
        <f t="shared" si="140"/>
        <v/>
      </c>
      <c r="BE495" s="14" t="str">
        <f t="shared" si="141"/>
        <v/>
      </c>
    </row>
    <row r="496" spans="39:57" ht="16.5" x14ac:dyDescent="0.2">
      <c r="AM496" s="13">
        <v>491</v>
      </c>
      <c r="AN496" s="14">
        <f t="shared" si="142"/>
        <v>29</v>
      </c>
      <c r="AO496" s="29">
        <f t="shared" si="126"/>
        <v>0.34799999999999998</v>
      </c>
      <c r="AP496" s="14">
        <f t="shared" si="127"/>
        <v>1</v>
      </c>
      <c r="AQ496" s="14">
        <f t="shared" si="128"/>
        <v>2</v>
      </c>
      <c r="AR496" s="14">
        <f t="shared" si="129"/>
        <v>3</v>
      </c>
      <c r="AS496" s="14">
        <f t="shared" si="130"/>
        <v>1606031</v>
      </c>
      <c r="AT496" s="14" t="str">
        <f t="shared" si="131"/>
        <v>神器-6-碎片-3-5级</v>
      </c>
      <c r="AU496" s="13" t="s">
        <v>857</v>
      </c>
      <c r="AV496" s="13">
        <f t="shared" si="132"/>
        <v>5</v>
      </c>
      <c r="AW496" s="14" t="e">
        <f t="shared" si="133"/>
        <v>#REF!</v>
      </c>
      <c r="AX496" s="14" t="str">
        <f t="shared" si="134"/>
        <v>AtkExt</v>
      </c>
      <c r="AY496" s="14" t="e">
        <f t="shared" si="135"/>
        <v>#REF!</v>
      </c>
      <c r="AZ496" s="14" t="str">
        <f t="shared" si="136"/>
        <v>DefExt</v>
      </c>
      <c r="BA496" s="14" t="e">
        <f t="shared" si="137"/>
        <v>#REF!</v>
      </c>
      <c r="BB496" s="14" t="str">
        <f t="shared" si="138"/>
        <v>HPExt</v>
      </c>
      <c r="BC496" s="14" t="e">
        <f t="shared" si="139"/>
        <v>#REF!</v>
      </c>
      <c r="BD496" s="14" t="str">
        <f t="shared" si="140"/>
        <v/>
      </c>
      <c r="BE496" s="14" t="str">
        <f t="shared" si="141"/>
        <v/>
      </c>
    </row>
    <row r="497" spans="39:57" ht="16.5" x14ac:dyDescent="0.2">
      <c r="AM497" s="13">
        <v>492</v>
      </c>
      <c r="AN497" s="14">
        <f t="shared" si="142"/>
        <v>29</v>
      </c>
      <c r="AO497" s="29">
        <f t="shared" si="126"/>
        <v>0.42000000000000004</v>
      </c>
      <c r="AP497" s="14">
        <f t="shared" si="127"/>
        <v>1</v>
      </c>
      <c r="AQ497" s="14">
        <f t="shared" si="128"/>
        <v>2</v>
      </c>
      <c r="AR497" s="14">
        <f t="shared" si="129"/>
        <v>3</v>
      </c>
      <c r="AS497" s="14">
        <f t="shared" si="130"/>
        <v>1606031</v>
      </c>
      <c r="AT497" s="14" t="str">
        <f t="shared" si="131"/>
        <v>神器-6-碎片-3-6级</v>
      </c>
      <c r="AU497" s="13" t="s">
        <v>857</v>
      </c>
      <c r="AV497" s="13">
        <f t="shared" si="132"/>
        <v>6</v>
      </c>
      <c r="AW497" s="14" t="e">
        <f t="shared" si="133"/>
        <v>#REF!</v>
      </c>
      <c r="AX497" s="14" t="str">
        <f t="shared" si="134"/>
        <v>AtkExt</v>
      </c>
      <c r="AY497" s="14" t="e">
        <f t="shared" si="135"/>
        <v>#REF!</v>
      </c>
      <c r="AZ497" s="14" t="str">
        <f t="shared" si="136"/>
        <v>DefExt</v>
      </c>
      <c r="BA497" s="14" t="e">
        <f t="shared" si="137"/>
        <v>#REF!</v>
      </c>
      <c r="BB497" s="14" t="str">
        <f t="shared" si="138"/>
        <v>HPExt</v>
      </c>
      <c r="BC497" s="14" t="e">
        <f t="shared" si="139"/>
        <v>#REF!</v>
      </c>
      <c r="BD497" s="14" t="str">
        <f t="shared" si="140"/>
        <v/>
      </c>
      <c r="BE497" s="14" t="str">
        <f t="shared" si="141"/>
        <v/>
      </c>
    </row>
    <row r="498" spans="39:57" ht="16.5" x14ac:dyDescent="0.2">
      <c r="AM498" s="13">
        <v>493</v>
      </c>
      <c r="AN498" s="14">
        <f t="shared" si="142"/>
        <v>29</v>
      </c>
      <c r="AO498" s="29">
        <f t="shared" si="126"/>
        <v>0.496</v>
      </c>
      <c r="AP498" s="14">
        <f t="shared" si="127"/>
        <v>1</v>
      </c>
      <c r="AQ498" s="14">
        <f t="shared" si="128"/>
        <v>2</v>
      </c>
      <c r="AR498" s="14">
        <f t="shared" si="129"/>
        <v>3</v>
      </c>
      <c r="AS498" s="14">
        <f t="shared" si="130"/>
        <v>1606031</v>
      </c>
      <c r="AT498" s="14" t="str">
        <f t="shared" si="131"/>
        <v>神器-6-碎片-3-7级</v>
      </c>
      <c r="AU498" s="13" t="s">
        <v>857</v>
      </c>
      <c r="AV498" s="13">
        <f t="shared" si="132"/>
        <v>7</v>
      </c>
      <c r="AW498" s="14" t="e">
        <f t="shared" si="133"/>
        <v>#REF!</v>
      </c>
      <c r="AX498" s="14" t="str">
        <f t="shared" si="134"/>
        <v>AtkExt</v>
      </c>
      <c r="AY498" s="14" t="e">
        <f t="shared" si="135"/>
        <v>#REF!</v>
      </c>
      <c r="AZ498" s="14" t="str">
        <f t="shared" si="136"/>
        <v>DefExt</v>
      </c>
      <c r="BA498" s="14" t="e">
        <f t="shared" si="137"/>
        <v>#REF!</v>
      </c>
      <c r="BB498" s="14" t="str">
        <f t="shared" si="138"/>
        <v>HPExt</v>
      </c>
      <c r="BC498" s="14" t="e">
        <f t="shared" si="139"/>
        <v>#REF!</v>
      </c>
      <c r="BD498" s="14" t="str">
        <f t="shared" si="140"/>
        <v/>
      </c>
      <c r="BE498" s="14" t="str">
        <f t="shared" si="141"/>
        <v/>
      </c>
    </row>
    <row r="499" spans="39:57" ht="16.5" x14ac:dyDescent="0.2">
      <c r="AM499" s="13">
        <v>494</v>
      </c>
      <c r="AN499" s="14">
        <f t="shared" si="142"/>
        <v>29</v>
      </c>
      <c r="AO499" s="29">
        <f t="shared" si="126"/>
        <v>0.57600000000000007</v>
      </c>
      <c r="AP499" s="14">
        <f t="shared" si="127"/>
        <v>1</v>
      </c>
      <c r="AQ499" s="14">
        <f t="shared" si="128"/>
        <v>2</v>
      </c>
      <c r="AR499" s="14">
        <f t="shared" si="129"/>
        <v>3</v>
      </c>
      <c r="AS499" s="14">
        <f t="shared" si="130"/>
        <v>1606031</v>
      </c>
      <c r="AT499" s="14" t="str">
        <f t="shared" si="131"/>
        <v>神器-6-碎片-3-8级</v>
      </c>
      <c r="AU499" s="13" t="s">
        <v>857</v>
      </c>
      <c r="AV499" s="13">
        <f t="shared" si="132"/>
        <v>8</v>
      </c>
      <c r="AW499" s="14" t="e">
        <f t="shared" si="133"/>
        <v>#REF!</v>
      </c>
      <c r="AX499" s="14" t="str">
        <f t="shared" si="134"/>
        <v>AtkExt</v>
      </c>
      <c r="AY499" s="14" t="e">
        <f t="shared" si="135"/>
        <v>#REF!</v>
      </c>
      <c r="AZ499" s="14" t="str">
        <f t="shared" si="136"/>
        <v>DefExt</v>
      </c>
      <c r="BA499" s="14" t="e">
        <f t="shared" si="137"/>
        <v>#REF!</v>
      </c>
      <c r="BB499" s="14" t="str">
        <f t="shared" si="138"/>
        <v>HPExt</v>
      </c>
      <c r="BC499" s="14" t="e">
        <f t="shared" si="139"/>
        <v>#REF!</v>
      </c>
      <c r="BD499" s="14" t="str">
        <f t="shared" si="140"/>
        <v/>
      </c>
      <c r="BE499" s="14" t="str">
        <f t="shared" si="141"/>
        <v/>
      </c>
    </row>
    <row r="500" spans="39:57" ht="16.5" x14ac:dyDescent="0.2">
      <c r="AM500" s="13">
        <v>495</v>
      </c>
      <c r="AN500" s="14">
        <f t="shared" si="142"/>
        <v>29</v>
      </c>
      <c r="AO500" s="29">
        <f t="shared" si="126"/>
        <v>0.66</v>
      </c>
      <c r="AP500" s="14">
        <f t="shared" si="127"/>
        <v>1</v>
      </c>
      <c r="AQ500" s="14">
        <f t="shared" si="128"/>
        <v>2</v>
      </c>
      <c r="AR500" s="14">
        <f t="shared" si="129"/>
        <v>3</v>
      </c>
      <c r="AS500" s="14">
        <f t="shared" si="130"/>
        <v>1606031</v>
      </c>
      <c r="AT500" s="14" t="str">
        <f t="shared" si="131"/>
        <v>神器-6-碎片-3-9级</v>
      </c>
      <c r="AU500" s="13" t="s">
        <v>857</v>
      </c>
      <c r="AV500" s="13">
        <f t="shared" si="132"/>
        <v>9</v>
      </c>
      <c r="AW500" s="14" t="e">
        <f t="shared" si="133"/>
        <v>#REF!</v>
      </c>
      <c r="AX500" s="14" t="str">
        <f t="shared" si="134"/>
        <v>AtkExt</v>
      </c>
      <c r="AY500" s="14" t="e">
        <f t="shared" si="135"/>
        <v>#REF!</v>
      </c>
      <c r="AZ500" s="14" t="str">
        <f t="shared" si="136"/>
        <v>DefExt</v>
      </c>
      <c r="BA500" s="14" t="e">
        <f t="shared" si="137"/>
        <v>#REF!</v>
      </c>
      <c r="BB500" s="14" t="str">
        <f t="shared" si="138"/>
        <v>HPExt</v>
      </c>
      <c r="BC500" s="14" t="e">
        <f t="shared" si="139"/>
        <v>#REF!</v>
      </c>
      <c r="BD500" s="14" t="str">
        <f t="shared" si="140"/>
        <v/>
      </c>
      <c r="BE500" s="14" t="str">
        <f t="shared" si="141"/>
        <v/>
      </c>
    </row>
    <row r="501" spans="39:57" ht="16.5" x14ac:dyDescent="0.2">
      <c r="AM501" s="13">
        <v>496</v>
      </c>
      <c r="AN501" s="14">
        <f t="shared" si="142"/>
        <v>29</v>
      </c>
      <c r="AO501" s="29">
        <f t="shared" si="126"/>
        <v>0.748</v>
      </c>
      <c r="AP501" s="14">
        <f t="shared" si="127"/>
        <v>1</v>
      </c>
      <c r="AQ501" s="14">
        <f t="shared" si="128"/>
        <v>2</v>
      </c>
      <c r="AR501" s="14">
        <f t="shared" si="129"/>
        <v>3</v>
      </c>
      <c r="AS501" s="14">
        <f t="shared" si="130"/>
        <v>1606031</v>
      </c>
      <c r="AT501" s="14" t="str">
        <f t="shared" si="131"/>
        <v>神器-6-碎片-3-10级</v>
      </c>
      <c r="AU501" s="13" t="s">
        <v>857</v>
      </c>
      <c r="AV501" s="13">
        <f t="shared" si="132"/>
        <v>10</v>
      </c>
      <c r="AW501" s="14" t="e">
        <f t="shared" si="133"/>
        <v>#REF!</v>
      </c>
      <c r="AX501" s="14" t="str">
        <f t="shared" si="134"/>
        <v>AtkExt</v>
      </c>
      <c r="AY501" s="14" t="e">
        <f t="shared" si="135"/>
        <v>#REF!</v>
      </c>
      <c r="AZ501" s="14" t="str">
        <f t="shared" si="136"/>
        <v>DefExt</v>
      </c>
      <c r="BA501" s="14" t="e">
        <f t="shared" si="137"/>
        <v>#REF!</v>
      </c>
      <c r="BB501" s="14" t="str">
        <f t="shared" si="138"/>
        <v>HPExt</v>
      </c>
      <c r="BC501" s="14" t="e">
        <f t="shared" si="139"/>
        <v>#REF!</v>
      </c>
      <c r="BD501" s="14" t="str">
        <f t="shared" si="140"/>
        <v/>
      </c>
      <c r="BE501" s="14" t="str">
        <f t="shared" si="141"/>
        <v/>
      </c>
    </row>
    <row r="502" spans="39:57" ht="16.5" x14ac:dyDescent="0.2">
      <c r="AM502" s="13">
        <v>497</v>
      </c>
      <c r="AN502" s="14">
        <f t="shared" si="142"/>
        <v>29</v>
      </c>
      <c r="AO502" s="29">
        <f t="shared" si="126"/>
        <v>0.84000000000000008</v>
      </c>
      <c r="AP502" s="14">
        <f t="shared" si="127"/>
        <v>1</v>
      </c>
      <c r="AQ502" s="14">
        <f t="shared" si="128"/>
        <v>2</v>
      </c>
      <c r="AR502" s="14">
        <f t="shared" si="129"/>
        <v>3</v>
      </c>
      <c r="AS502" s="14">
        <f t="shared" si="130"/>
        <v>1606031</v>
      </c>
      <c r="AT502" s="14" t="str">
        <f t="shared" si="131"/>
        <v>神器-6-碎片-3-11级</v>
      </c>
      <c r="AU502" s="13" t="s">
        <v>857</v>
      </c>
      <c r="AV502" s="13">
        <f t="shared" si="132"/>
        <v>11</v>
      </c>
      <c r="AW502" s="14" t="e">
        <f t="shared" si="133"/>
        <v>#REF!</v>
      </c>
      <c r="AX502" s="14" t="str">
        <f t="shared" si="134"/>
        <v>AtkExt</v>
      </c>
      <c r="AY502" s="14" t="e">
        <f t="shared" si="135"/>
        <v>#REF!</v>
      </c>
      <c r="AZ502" s="14" t="str">
        <f t="shared" si="136"/>
        <v>DefExt</v>
      </c>
      <c r="BA502" s="14" t="e">
        <f t="shared" si="137"/>
        <v>#REF!</v>
      </c>
      <c r="BB502" s="14" t="str">
        <f t="shared" si="138"/>
        <v>HPExt</v>
      </c>
      <c r="BC502" s="14" t="e">
        <f t="shared" si="139"/>
        <v>#REF!</v>
      </c>
      <c r="BD502" s="14" t="str">
        <f t="shared" si="140"/>
        <v/>
      </c>
      <c r="BE502" s="14" t="str">
        <f t="shared" si="141"/>
        <v/>
      </c>
    </row>
    <row r="503" spans="39:57" ht="16.5" x14ac:dyDescent="0.2">
      <c r="AM503" s="13">
        <v>498</v>
      </c>
      <c r="AN503" s="14">
        <f t="shared" si="142"/>
        <v>29</v>
      </c>
      <c r="AO503" s="29">
        <f t="shared" si="126"/>
        <v>0.93600000000000017</v>
      </c>
      <c r="AP503" s="14">
        <f t="shared" si="127"/>
        <v>1</v>
      </c>
      <c r="AQ503" s="14">
        <f t="shared" si="128"/>
        <v>2</v>
      </c>
      <c r="AR503" s="14">
        <f t="shared" si="129"/>
        <v>3</v>
      </c>
      <c r="AS503" s="14">
        <f t="shared" si="130"/>
        <v>1606031</v>
      </c>
      <c r="AT503" s="14" t="str">
        <f t="shared" si="131"/>
        <v>神器-6-碎片-3-12级</v>
      </c>
      <c r="AU503" s="13" t="s">
        <v>857</v>
      </c>
      <c r="AV503" s="13">
        <f t="shared" si="132"/>
        <v>12</v>
      </c>
      <c r="AW503" s="14" t="e">
        <f t="shared" si="133"/>
        <v>#REF!</v>
      </c>
      <c r="AX503" s="14" t="str">
        <f t="shared" si="134"/>
        <v>AtkExt</v>
      </c>
      <c r="AY503" s="14" t="e">
        <f t="shared" si="135"/>
        <v>#REF!</v>
      </c>
      <c r="AZ503" s="14" t="str">
        <f t="shared" si="136"/>
        <v>DefExt</v>
      </c>
      <c r="BA503" s="14" t="e">
        <f t="shared" si="137"/>
        <v>#REF!</v>
      </c>
      <c r="BB503" s="14" t="str">
        <f t="shared" si="138"/>
        <v>HPExt</v>
      </c>
      <c r="BC503" s="14" t="e">
        <f t="shared" si="139"/>
        <v>#REF!</v>
      </c>
      <c r="BD503" s="14" t="str">
        <f t="shared" si="140"/>
        <v/>
      </c>
      <c r="BE503" s="14" t="str">
        <f t="shared" si="141"/>
        <v/>
      </c>
    </row>
    <row r="504" spans="39:57" ht="16.5" x14ac:dyDescent="0.2">
      <c r="AM504" s="13">
        <v>499</v>
      </c>
      <c r="AN504" s="14">
        <f t="shared" si="142"/>
        <v>29</v>
      </c>
      <c r="AO504" s="29">
        <f t="shared" si="126"/>
        <v>1.036</v>
      </c>
      <c r="AP504" s="14">
        <f t="shared" si="127"/>
        <v>1</v>
      </c>
      <c r="AQ504" s="14">
        <f t="shared" si="128"/>
        <v>2</v>
      </c>
      <c r="AR504" s="14">
        <f t="shared" si="129"/>
        <v>3</v>
      </c>
      <c r="AS504" s="14">
        <f t="shared" si="130"/>
        <v>1606031</v>
      </c>
      <c r="AT504" s="14" t="str">
        <f t="shared" si="131"/>
        <v>神器-6-碎片-3-13级</v>
      </c>
      <c r="AU504" s="13" t="s">
        <v>857</v>
      </c>
      <c r="AV504" s="13">
        <f t="shared" si="132"/>
        <v>13</v>
      </c>
      <c r="AW504" s="14" t="e">
        <f t="shared" si="133"/>
        <v>#REF!</v>
      </c>
      <c r="AX504" s="14" t="str">
        <f t="shared" si="134"/>
        <v>AtkExt</v>
      </c>
      <c r="AY504" s="14" t="e">
        <f t="shared" si="135"/>
        <v>#REF!</v>
      </c>
      <c r="AZ504" s="14" t="str">
        <f t="shared" si="136"/>
        <v>DefExt</v>
      </c>
      <c r="BA504" s="14" t="e">
        <f t="shared" si="137"/>
        <v>#REF!</v>
      </c>
      <c r="BB504" s="14" t="str">
        <f t="shared" si="138"/>
        <v>HPExt</v>
      </c>
      <c r="BC504" s="14" t="e">
        <f t="shared" si="139"/>
        <v>#REF!</v>
      </c>
      <c r="BD504" s="14" t="str">
        <f t="shared" si="140"/>
        <v/>
      </c>
      <c r="BE504" s="14" t="str">
        <f t="shared" si="141"/>
        <v/>
      </c>
    </row>
    <row r="505" spans="39:57" ht="16.5" x14ac:dyDescent="0.2">
      <c r="AM505" s="13">
        <v>500</v>
      </c>
      <c r="AN505" s="14">
        <f t="shared" si="142"/>
        <v>29</v>
      </c>
      <c r="AO505" s="29">
        <f t="shared" si="126"/>
        <v>1.1400000000000001</v>
      </c>
      <c r="AP505" s="14">
        <f t="shared" si="127"/>
        <v>1</v>
      </c>
      <c r="AQ505" s="14">
        <f t="shared" si="128"/>
        <v>2</v>
      </c>
      <c r="AR505" s="14">
        <f t="shared" si="129"/>
        <v>3</v>
      </c>
      <c r="AS505" s="14">
        <f t="shared" si="130"/>
        <v>1606031</v>
      </c>
      <c r="AT505" s="14" t="str">
        <f t="shared" si="131"/>
        <v>神器-6-碎片-3-14级</v>
      </c>
      <c r="AU505" s="13" t="s">
        <v>857</v>
      </c>
      <c r="AV505" s="13">
        <f t="shared" si="132"/>
        <v>14</v>
      </c>
      <c r="AW505" s="14" t="e">
        <f t="shared" si="133"/>
        <v>#REF!</v>
      </c>
      <c r="AX505" s="14" t="str">
        <f t="shared" si="134"/>
        <v>AtkExt</v>
      </c>
      <c r="AY505" s="14" t="e">
        <f t="shared" si="135"/>
        <v>#REF!</v>
      </c>
      <c r="AZ505" s="14" t="str">
        <f t="shared" si="136"/>
        <v>DefExt</v>
      </c>
      <c r="BA505" s="14" t="e">
        <f t="shared" si="137"/>
        <v>#REF!</v>
      </c>
      <c r="BB505" s="14" t="str">
        <f t="shared" si="138"/>
        <v>HPExt</v>
      </c>
      <c r="BC505" s="14" t="e">
        <f t="shared" si="139"/>
        <v>#REF!</v>
      </c>
      <c r="BD505" s="14" t="str">
        <f t="shared" si="140"/>
        <v/>
      </c>
      <c r="BE505" s="14" t="str">
        <f t="shared" si="141"/>
        <v/>
      </c>
    </row>
    <row r="506" spans="39:57" ht="16.5" x14ac:dyDescent="0.2">
      <c r="AM506" s="13">
        <v>501</v>
      </c>
      <c r="AN506" s="14">
        <f t="shared" si="142"/>
        <v>29</v>
      </c>
      <c r="AO506" s="29">
        <f t="shared" si="126"/>
        <v>1.248</v>
      </c>
      <c r="AP506" s="14">
        <f t="shared" si="127"/>
        <v>1</v>
      </c>
      <c r="AQ506" s="14">
        <f t="shared" si="128"/>
        <v>2</v>
      </c>
      <c r="AR506" s="14">
        <f t="shared" si="129"/>
        <v>3</v>
      </c>
      <c r="AS506" s="14">
        <f t="shared" si="130"/>
        <v>1606031</v>
      </c>
      <c r="AT506" s="14" t="str">
        <f t="shared" si="131"/>
        <v>神器-6-碎片-3-15级</v>
      </c>
      <c r="AU506" s="13" t="s">
        <v>857</v>
      </c>
      <c r="AV506" s="13">
        <f t="shared" si="132"/>
        <v>15</v>
      </c>
      <c r="AW506" s="14" t="e">
        <f t="shared" si="133"/>
        <v>#REF!</v>
      </c>
      <c r="AX506" s="14" t="str">
        <f t="shared" si="134"/>
        <v>AtkExt</v>
      </c>
      <c r="AY506" s="14" t="e">
        <f t="shared" si="135"/>
        <v>#REF!</v>
      </c>
      <c r="AZ506" s="14" t="str">
        <f t="shared" si="136"/>
        <v>DefExt</v>
      </c>
      <c r="BA506" s="14" t="e">
        <f t="shared" si="137"/>
        <v>#REF!</v>
      </c>
      <c r="BB506" s="14" t="str">
        <f t="shared" si="138"/>
        <v>HPExt</v>
      </c>
      <c r="BC506" s="14" t="e">
        <f t="shared" si="139"/>
        <v>#REF!</v>
      </c>
      <c r="BD506" s="14" t="str">
        <f t="shared" si="140"/>
        <v/>
      </c>
      <c r="BE506" s="14" t="str">
        <f t="shared" si="141"/>
        <v/>
      </c>
    </row>
    <row r="507" spans="39:57" ht="16.5" x14ac:dyDescent="0.2">
      <c r="AM507" s="13">
        <v>502</v>
      </c>
      <c r="AN507" s="14">
        <f t="shared" si="142"/>
        <v>29</v>
      </c>
      <c r="AO507" s="29">
        <f t="shared" si="126"/>
        <v>1.36</v>
      </c>
      <c r="AP507" s="14">
        <f t="shared" si="127"/>
        <v>1</v>
      </c>
      <c r="AQ507" s="14">
        <f t="shared" si="128"/>
        <v>2</v>
      </c>
      <c r="AR507" s="14">
        <f t="shared" si="129"/>
        <v>3</v>
      </c>
      <c r="AS507" s="14">
        <f t="shared" si="130"/>
        <v>1606031</v>
      </c>
      <c r="AT507" s="14" t="str">
        <f t="shared" si="131"/>
        <v>神器-6-碎片-3-16级</v>
      </c>
      <c r="AU507" s="13" t="s">
        <v>857</v>
      </c>
      <c r="AV507" s="13">
        <f t="shared" si="132"/>
        <v>16</v>
      </c>
      <c r="AW507" s="14" t="e">
        <f t="shared" si="133"/>
        <v>#REF!</v>
      </c>
      <c r="AX507" s="14" t="str">
        <f t="shared" si="134"/>
        <v>AtkExt</v>
      </c>
      <c r="AY507" s="14" t="e">
        <f t="shared" si="135"/>
        <v>#REF!</v>
      </c>
      <c r="AZ507" s="14" t="str">
        <f t="shared" si="136"/>
        <v>DefExt</v>
      </c>
      <c r="BA507" s="14" t="e">
        <f t="shared" si="137"/>
        <v>#REF!</v>
      </c>
      <c r="BB507" s="14" t="str">
        <f t="shared" si="138"/>
        <v>HPExt</v>
      </c>
      <c r="BC507" s="14" t="e">
        <f t="shared" si="139"/>
        <v>#REF!</v>
      </c>
      <c r="BD507" s="14" t="str">
        <f t="shared" si="140"/>
        <v/>
      </c>
      <c r="BE507" s="14" t="str">
        <f t="shared" si="141"/>
        <v/>
      </c>
    </row>
    <row r="508" spans="39:57" ht="16.5" x14ac:dyDescent="0.2">
      <c r="AM508" s="13">
        <v>503</v>
      </c>
      <c r="AN508" s="14">
        <f t="shared" si="142"/>
        <v>29</v>
      </c>
      <c r="AO508" s="29">
        <f t="shared" si="126"/>
        <v>1.476</v>
      </c>
      <c r="AP508" s="14">
        <f t="shared" si="127"/>
        <v>1</v>
      </c>
      <c r="AQ508" s="14">
        <f t="shared" si="128"/>
        <v>2</v>
      </c>
      <c r="AR508" s="14">
        <f t="shared" si="129"/>
        <v>3</v>
      </c>
      <c r="AS508" s="14">
        <f t="shared" si="130"/>
        <v>1606031</v>
      </c>
      <c r="AT508" s="14" t="str">
        <f t="shared" si="131"/>
        <v>神器-6-碎片-3-17级</v>
      </c>
      <c r="AU508" s="13" t="s">
        <v>857</v>
      </c>
      <c r="AV508" s="13">
        <f t="shared" si="132"/>
        <v>17</v>
      </c>
      <c r="AW508" s="14" t="e">
        <f t="shared" si="133"/>
        <v>#REF!</v>
      </c>
      <c r="AX508" s="14" t="str">
        <f t="shared" si="134"/>
        <v>AtkExt</v>
      </c>
      <c r="AY508" s="14" t="e">
        <f t="shared" si="135"/>
        <v>#REF!</v>
      </c>
      <c r="AZ508" s="14" t="str">
        <f t="shared" si="136"/>
        <v>DefExt</v>
      </c>
      <c r="BA508" s="14" t="e">
        <f t="shared" si="137"/>
        <v>#REF!</v>
      </c>
      <c r="BB508" s="14" t="str">
        <f t="shared" si="138"/>
        <v>HPExt</v>
      </c>
      <c r="BC508" s="14" t="e">
        <f t="shared" si="139"/>
        <v>#REF!</v>
      </c>
      <c r="BD508" s="14" t="str">
        <f t="shared" si="140"/>
        <v/>
      </c>
      <c r="BE508" s="14" t="str">
        <f t="shared" si="141"/>
        <v/>
      </c>
    </row>
    <row r="509" spans="39:57" ht="16.5" x14ac:dyDescent="0.2">
      <c r="AM509" s="13">
        <v>504</v>
      </c>
      <c r="AN509" s="14">
        <f t="shared" si="142"/>
        <v>29</v>
      </c>
      <c r="AO509" s="29">
        <f t="shared" si="126"/>
        <v>1.5960000000000001</v>
      </c>
      <c r="AP509" s="14">
        <f t="shared" si="127"/>
        <v>1</v>
      </c>
      <c r="AQ509" s="14">
        <f t="shared" si="128"/>
        <v>2</v>
      </c>
      <c r="AR509" s="14">
        <f t="shared" si="129"/>
        <v>3</v>
      </c>
      <c r="AS509" s="14">
        <f t="shared" si="130"/>
        <v>1606031</v>
      </c>
      <c r="AT509" s="14" t="str">
        <f t="shared" si="131"/>
        <v>神器-6-碎片-3-18级</v>
      </c>
      <c r="AU509" s="13" t="s">
        <v>857</v>
      </c>
      <c r="AV509" s="13">
        <f t="shared" si="132"/>
        <v>18</v>
      </c>
      <c r="AW509" s="14" t="e">
        <f t="shared" si="133"/>
        <v>#REF!</v>
      </c>
      <c r="AX509" s="14" t="str">
        <f t="shared" si="134"/>
        <v>AtkExt</v>
      </c>
      <c r="AY509" s="14" t="e">
        <f t="shared" si="135"/>
        <v>#REF!</v>
      </c>
      <c r="AZ509" s="14" t="str">
        <f t="shared" si="136"/>
        <v>DefExt</v>
      </c>
      <c r="BA509" s="14" t="e">
        <f t="shared" si="137"/>
        <v>#REF!</v>
      </c>
      <c r="BB509" s="14" t="str">
        <f t="shared" si="138"/>
        <v>HPExt</v>
      </c>
      <c r="BC509" s="14" t="e">
        <f t="shared" si="139"/>
        <v>#REF!</v>
      </c>
      <c r="BD509" s="14" t="str">
        <f t="shared" si="140"/>
        <v/>
      </c>
      <c r="BE509" s="14" t="str">
        <f t="shared" si="141"/>
        <v/>
      </c>
    </row>
    <row r="510" spans="39:57" ht="16.5" x14ac:dyDescent="0.2">
      <c r="AM510" s="13">
        <v>505</v>
      </c>
      <c r="AN510" s="14">
        <f t="shared" si="142"/>
        <v>29</v>
      </c>
      <c r="AO510" s="29">
        <f t="shared" si="126"/>
        <v>1.7200000000000002</v>
      </c>
      <c r="AP510" s="14">
        <f t="shared" si="127"/>
        <v>1</v>
      </c>
      <c r="AQ510" s="14">
        <f t="shared" si="128"/>
        <v>2</v>
      </c>
      <c r="AR510" s="14">
        <f t="shared" si="129"/>
        <v>3</v>
      </c>
      <c r="AS510" s="14">
        <f t="shared" si="130"/>
        <v>1606031</v>
      </c>
      <c r="AT510" s="14" t="str">
        <f t="shared" si="131"/>
        <v>神器-6-碎片-3-19级</v>
      </c>
      <c r="AU510" s="13" t="s">
        <v>857</v>
      </c>
      <c r="AV510" s="13">
        <f t="shared" si="132"/>
        <v>19</v>
      </c>
      <c r="AW510" s="14" t="e">
        <f t="shared" si="133"/>
        <v>#REF!</v>
      </c>
      <c r="AX510" s="14" t="str">
        <f t="shared" si="134"/>
        <v>AtkExt</v>
      </c>
      <c r="AY510" s="14" t="e">
        <f t="shared" si="135"/>
        <v>#REF!</v>
      </c>
      <c r="AZ510" s="14" t="str">
        <f t="shared" si="136"/>
        <v>DefExt</v>
      </c>
      <c r="BA510" s="14" t="e">
        <f t="shared" si="137"/>
        <v>#REF!</v>
      </c>
      <c r="BB510" s="14" t="str">
        <f t="shared" si="138"/>
        <v>HPExt</v>
      </c>
      <c r="BC510" s="14" t="e">
        <f t="shared" si="139"/>
        <v>#REF!</v>
      </c>
      <c r="BD510" s="14" t="str">
        <f t="shared" si="140"/>
        <v/>
      </c>
      <c r="BE510" s="14" t="str">
        <f t="shared" si="141"/>
        <v/>
      </c>
    </row>
    <row r="511" spans="39:57" ht="16.5" x14ac:dyDescent="0.2">
      <c r="AM511" s="13">
        <v>506</v>
      </c>
      <c r="AN511" s="14">
        <f t="shared" si="142"/>
        <v>29</v>
      </c>
      <c r="AO511" s="29">
        <f t="shared" si="126"/>
        <v>1.8480000000000001</v>
      </c>
      <c r="AP511" s="14">
        <f t="shared" si="127"/>
        <v>1</v>
      </c>
      <c r="AQ511" s="14">
        <f t="shared" si="128"/>
        <v>2</v>
      </c>
      <c r="AR511" s="14">
        <f t="shared" si="129"/>
        <v>3</v>
      </c>
      <c r="AS511" s="14">
        <f t="shared" si="130"/>
        <v>1606031</v>
      </c>
      <c r="AT511" s="14" t="str">
        <f t="shared" si="131"/>
        <v>神器-6-碎片-3-20级</v>
      </c>
      <c r="AU511" s="13" t="s">
        <v>857</v>
      </c>
      <c r="AV511" s="13">
        <f t="shared" si="132"/>
        <v>20</v>
      </c>
      <c r="AW511" s="14" t="e">
        <f t="shared" si="133"/>
        <v>#REF!</v>
      </c>
      <c r="AX511" s="14" t="str">
        <f t="shared" si="134"/>
        <v>AtkExt</v>
      </c>
      <c r="AY511" s="14" t="e">
        <f t="shared" si="135"/>
        <v>#REF!</v>
      </c>
      <c r="AZ511" s="14" t="str">
        <f t="shared" si="136"/>
        <v>DefExt</v>
      </c>
      <c r="BA511" s="14" t="e">
        <f t="shared" si="137"/>
        <v>#REF!</v>
      </c>
      <c r="BB511" s="14" t="str">
        <f t="shared" si="138"/>
        <v>HPExt</v>
      </c>
      <c r="BC511" s="14" t="e">
        <f t="shared" si="139"/>
        <v>#REF!</v>
      </c>
      <c r="BD511" s="14" t="str">
        <f t="shared" si="140"/>
        <v/>
      </c>
      <c r="BE511" s="14" t="str">
        <f t="shared" si="141"/>
        <v/>
      </c>
    </row>
    <row r="512" spans="39:57" ht="16.5" x14ac:dyDescent="0.2">
      <c r="AM512" s="13">
        <v>507</v>
      </c>
      <c r="AN512" s="14">
        <f t="shared" si="142"/>
        <v>29</v>
      </c>
      <c r="AO512" s="29">
        <f t="shared" si="126"/>
        <v>1.98</v>
      </c>
      <c r="AP512" s="14">
        <f t="shared" si="127"/>
        <v>1</v>
      </c>
      <c r="AQ512" s="14">
        <f t="shared" si="128"/>
        <v>2</v>
      </c>
      <c r="AR512" s="14">
        <f t="shared" si="129"/>
        <v>3</v>
      </c>
      <c r="AS512" s="14">
        <f t="shared" si="130"/>
        <v>1606031</v>
      </c>
      <c r="AT512" s="14" t="str">
        <f t="shared" si="131"/>
        <v>神器-6-碎片-3-21级</v>
      </c>
      <c r="AU512" s="13" t="s">
        <v>857</v>
      </c>
      <c r="AV512" s="13">
        <f t="shared" si="132"/>
        <v>21</v>
      </c>
      <c r="AW512" s="14" t="e">
        <f t="shared" si="133"/>
        <v>#REF!</v>
      </c>
      <c r="AX512" s="14" t="str">
        <f t="shared" si="134"/>
        <v>AtkExt</v>
      </c>
      <c r="AY512" s="14" t="e">
        <f t="shared" si="135"/>
        <v>#REF!</v>
      </c>
      <c r="AZ512" s="14" t="str">
        <f t="shared" si="136"/>
        <v>DefExt</v>
      </c>
      <c r="BA512" s="14" t="e">
        <f t="shared" si="137"/>
        <v>#REF!</v>
      </c>
      <c r="BB512" s="14" t="str">
        <f t="shared" si="138"/>
        <v>HPExt</v>
      </c>
      <c r="BC512" s="14" t="e">
        <f t="shared" si="139"/>
        <v>#REF!</v>
      </c>
      <c r="BD512" s="14" t="str">
        <f t="shared" si="140"/>
        <v/>
      </c>
      <c r="BE512" s="14" t="str">
        <f t="shared" si="141"/>
        <v/>
      </c>
    </row>
    <row r="513" spans="39:57" ht="16.5" x14ac:dyDescent="0.2">
      <c r="AM513" s="13">
        <v>508</v>
      </c>
      <c r="AN513" s="14">
        <f t="shared" si="142"/>
        <v>30</v>
      </c>
      <c r="AO513" s="29">
        <f t="shared" si="126"/>
        <v>0.1</v>
      </c>
      <c r="AP513" s="14">
        <f t="shared" si="127"/>
        <v>1</v>
      </c>
      <c r="AQ513" s="14">
        <f t="shared" si="128"/>
        <v>2</v>
      </c>
      <c r="AR513" s="14">
        <f t="shared" si="129"/>
        <v>0</v>
      </c>
      <c r="AS513" s="14">
        <f t="shared" si="130"/>
        <v>1606032</v>
      </c>
      <c r="AT513" s="14" t="str">
        <f t="shared" si="131"/>
        <v>神器-6-碎片-4-1级</v>
      </c>
      <c r="AU513" s="13" t="s">
        <v>857</v>
      </c>
      <c r="AV513" s="13">
        <f t="shared" si="132"/>
        <v>1</v>
      </c>
      <c r="AW513" s="14" t="e">
        <f t="shared" si="133"/>
        <v>#REF!</v>
      </c>
      <c r="AX513" s="14" t="str">
        <f t="shared" si="134"/>
        <v>AtkExt</v>
      </c>
      <c r="AY513" s="14" t="e">
        <f t="shared" si="135"/>
        <v>#REF!</v>
      </c>
      <c r="AZ513" s="14" t="str">
        <f t="shared" si="136"/>
        <v>DefExt</v>
      </c>
      <c r="BA513" s="14" t="e">
        <f t="shared" si="137"/>
        <v>#REF!</v>
      </c>
      <c r="BB513" s="14" t="str">
        <f t="shared" si="138"/>
        <v/>
      </c>
      <c r="BC513" s="14" t="str">
        <f t="shared" si="139"/>
        <v/>
      </c>
      <c r="BD513" s="14" t="str">
        <f t="shared" si="140"/>
        <v/>
      </c>
      <c r="BE513" s="14" t="str">
        <f t="shared" si="141"/>
        <v/>
      </c>
    </row>
    <row r="514" spans="39:57" ht="16.5" x14ac:dyDescent="0.2">
      <c r="AM514" s="13">
        <v>509</v>
      </c>
      <c r="AN514" s="14">
        <f t="shared" si="142"/>
        <v>30</v>
      </c>
      <c r="AO514" s="29">
        <f t="shared" si="126"/>
        <v>0.15600000000000003</v>
      </c>
      <c r="AP514" s="14">
        <f t="shared" si="127"/>
        <v>1</v>
      </c>
      <c r="AQ514" s="14">
        <f t="shared" si="128"/>
        <v>2</v>
      </c>
      <c r="AR514" s="14">
        <f t="shared" si="129"/>
        <v>0</v>
      </c>
      <c r="AS514" s="14">
        <f t="shared" si="130"/>
        <v>1606032</v>
      </c>
      <c r="AT514" s="14" t="str">
        <f t="shared" si="131"/>
        <v>神器-6-碎片-4-2级</v>
      </c>
      <c r="AU514" s="13" t="s">
        <v>857</v>
      </c>
      <c r="AV514" s="13">
        <f t="shared" si="132"/>
        <v>2</v>
      </c>
      <c r="AW514" s="14" t="e">
        <f t="shared" si="133"/>
        <v>#REF!</v>
      </c>
      <c r="AX514" s="14" t="str">
        <f t="shared" si="134"/>
        <v>AtkExt</v>
      </c>
      <c r="AY514" s="14" t="e">
        <f t="shared" si="135"/>
        <v>#REF!</v>
      </c>
      <c r="AZ514" s="14" t="str">
        <f t="shared" si="136"/>
        <v>DefExt</v>
      </c>
      <c r="BA514" s="14" t="e">
        <f t="shared" si="137"/>
        <v>#REF!</v>
      </c>
      <c r="BB514" s="14" t="str">
        <f t="shared" si="138"/>
        <v/>
      </c>
      <c r="BC514" s="14" t="str">
        <f t="shared" si="139"/>
        <v/>
      </c>
      <c r="BD514" s="14" t="str">
        <f t="shared" si="140"/>
        <v/>
      </c>
      <c r="BE514" s="14" t="str">
        <f t="shared" si="141"/>
        <v/>
      </c>
    </row>
    <row r="515" spans="39:57" ht="16.5" x14ac:dyDescent="0.2">
      <c r="AM515" s="13">
        <v>510</v>
      </c>
      <c r="AN515" s="14">
        <f t="shared" si="142"/>
        <v>30</v>
      </c>
      <c r="AO515" s="29">
        <f t="shared" si="126"/>
        <v>0.21600000000000003</v>
      </c>
      <c r="AP515" s="14">
        <f t="shared" si="127"/>
        <v>1</v>
      </c>
      <c r="AQ515" s="14">
        <f t="shared" si="128"/>
        <v>2</v>
      </c>
      <c r="AR515" s="14">
        <f t="shared" si="129"/>
        <v>0</v>
      </c>
      <c r="AS515" s="14">
        <f t="shared" si="130"/>
        <v>1606032</v>
      </c>
      <c r="AT515" s="14" t="str">
        <f t="shared" si="131"/>
        <v>神器-6-碎片-4-3级</v>
      </c>
      <c r="AU515" s="13" t="s">
        <v>857</v>
      </c>
      <c r="AV515" s="13">
        <f t="shared" si="132"/>
        <v>3</v>
      </c>
      <c r="AW515" s="14" t="e">
        <f t="shared" si="133"/>
        <v>#REF!</v>
      </c>
      <c r="AX515" s="14" t="str">
        <f t="shared" si="134"/>
        <v>AtkExt</v>
      </c>
      <c r="AY515" s="14" t="e">
        <f t="shared" si="135"/>
        <v>#REF!</v>
      </c>
      <c r="AZ515" s="14" t="str">
        <f t="shared" si="136"/>
        <v>DefExt</v>
      </c>
      <c r="BA515" s="14" t="e">
        <f t="shared" si="137"/>
        <v>#REF!</v>
      </c>
      <c r="BB515" s="14" t="str">
        <f t="shared" si="138"/>
        <v/>
      </c>
      <c r="BC515" s="14" t="str">
        <f t="shared" si="139"/>
        <v/>
      </c>
      <c r="BD515" s="14" t="str">
        <f t="shared" si="140"/>
        <v/>
      </c>
      <c r="BE515" s="14" t="str">
        <f t="shared" si="141"/>
        <v/>
      </c>
    </row>
    <row r="516" spans="39:57" ht="16.5" x14ac:dyDescent="0.2">
      <c r="AM516" s="13">
        <v>511</v>
      </c>
      <c r="AN516" s="14">
        <f t="shared" si="142"/>
        <v>30</v>
      </c>
      <c r="AO516" s="29">
        <f t="shared" si="126"/>
        <v>0.28000000000000003</v>
      </c>
      <c r="AP516" s="14">
        <f t="shared" si="127"/>
        <v>1</v>
      </c>
      <c r="AQ516" s="14">
        <f t="shared" si="128"/>
        <v>2</v>
      </c>
      <c r="AR516" s="14">
        <f t="shared" si="129"/>
        <v>0</v>
      </c>
      <c r="AS516" s="14">
        <f t="shared" si="130"/>
        <v>1606032</v>
      </c>
      <c r="AT516" s="14" t="str">
        <f t="shared" si="131"/>
        <v>神器-6-碎片-4-4级</v>
      </c>
      <c r="AU516" s="13" t="s">
        <v>857</v>
      </c>
      <c r="AV516" s="13">
        <f t="shared" si="132"/>
        <v>4</v>
      </c>
      <c r="AW516" s="14" t="e">
        <f t="shared" si="133"/>
        <v>#REF!</v>
      </c>
      <c r="AX516" s="14" t="str">
        <f t="shared" si="134"/>
        <v>AtkExt</v>
      </c>
      <c r="AY516" s="14" t="e">
        <f t="shared" si="135"/>
        <v>#REF!</v>
      </c>
      <c r="AZ516" s="14" t="str">
        <f t="shared" si="136"/>
        <v>DefExt</v>
      </c>
      <c r="BA516" s="14" t="e">
        <f t="shared" si="137"/>
        <v>#REF!</v>
      </c>
      <c r="BB516" s="14" t="str">
        <f t="shared" si="138"/>
        <v/>
      </c>
      <c r="BC516" s="14" t="str">
        <f t="shared" si="139"/>
        <v/>
      </c>
      <c r="BD516" s="14" t="str">
        <f t="shared" si="140"/>
        <v/>
      </c>
      <c r="BE516" s="14" t="str">
        <f t="shared" si="141"/>
        <v/>
      </c>
    </row>
    <row r="517" spans="39:57" ht="16.5" x14ac:dyDescent="0.2">
      <c r="AM517" s="13">
        <v>512</v>
      </c>
      <c r="AN517" s="14">
        <f t="shared" si="142"/>
        <v>30</v>
      </c>
      <c r="AO517" s="29">
        <f t="shared" si="126"/>
        <v>0.34799999999999998</v>
      </c>
      <c r="AP517" s="14">
        <f t="shared" si="127"/>
        <v>1</v>
      </c>
      <c r="AQ517" s="14">
        <f t="shared" si="128"/>
        <v>2</v>
      </c>
      <c r="AR517" s="14">
        <f t="shared" si="129"/>
        <v>0</v>
      </c>
      <c r="AS517" s="14">
        <f t="shared" si="130"/>
        <v>1606032</v>
      </c>
      <c r="AT517" s="14" t="str">
        <f t="shared" si="131"/>
        <v>神器-6-碎片-4-5级</v>
      </c>
      <c r="AU517" s="13" t="s">
        <v>857</v>
      </c>
      <c r="AV517" s="13">
        <f t="shared" si="132"/>
        <v>5</v>
      </c>
      <c r="AW517" s="14" t="e">
        <f t="shared" si="133"/>
        <v>#REF!</v>
      </c>
      <c r="AX517" s="14" t="str">
        <f t="shared" si="134"/>
        <v>AtkExt</v>
      </c>
      <c r="AY517" s="14" t="e">
        <f t="shared" si="135"/>
        <v>#REF!</v>
      </c>
      <c r="AZ517" s="14" t="str">
        <f t="shared" si="136"/>
        <v>DefExt</v>
      </c>
      <c r="BA517" s="14" t="e">
        <f t="shared" si="137"/>
        <v>#REF!</v>
      </c>
      <c r="BB517" s="14" t="str">
        <f t="shared" si="138"/>
        <v/>
      </c>
      <c r="BC517" s="14" t="str">
        <f t="shared" si="139"/>
        <v/>
      </c>
      <c r="BD517" s="14" t="str">
        <f t="shared" si="140"/>
        <v/>
      </c>
      <c r="BE517" s="14" t="str">
        <f t="shared" si="141"/>
        <v/>
      </c>
    </row>
    <row r="518" spans="39:57" ht="16.5" x14ac:dyDescent="0.2">
      <c r="AM518" s="13">
        <v>513</v>
      </c>
      <c r="AN518" s="14">
        <f t="shared" si="142"/>
        <v>30</v>
      </c>
      <c r="AO518" s="29">
        <f t="shared" ref="AO518:AO581" si="143">4.8%+AV518*5%+AV518*AV518*0.2%</f>
        <v>0.42000000000000004</v>
      </c>
      <c r="AP518" s="14">
        <f t="shared" ref="AP518:AP581" si="144">INDEX(AD$7:AD$48,$AN518)</f>
        <v>1</v>
      </c>
      <c r="AQ518" s="14">
        <f t="shared" ref="AQ518:AQ581" si="145">INDEX(AE$7:AE$48,$AN518)</f>
        <v>2</v>
      </c>
      <c r="AR518" s="14">
        <f t="shared" ref="AR518:AR581" si="146">INDEX(AF$7:AF$48,$AN518)</f>
        <v>0</v>
      </c>
      <c r="AS518" s="14">
        <f t="shared" ref="AS518:AS581" si="147">INDEX($W$7:$W$48,AN518)</f>
        <v>1606032</v>
      </c>
      <c r="AT518" s="14" t="str">
        <f t="shared" ref="AT518:AT581" si="148">"神器-"&amp;INDEX($S$7:$S$48,AN518)&amp;"-碎片-"&amp;INDEX($T$7:$T$48,AN518)&amp;"-"&amp;AV518&amp;"级"</f>
        <v>神器-6-碎片-4-6级</v>
      </c>
      <c r="AU518" s="13" t="s">
        <v>857</v>
      </c>
      <c r="AV518" s="13">
        <f t="shared" ref="AV518:AV581" si="149">AM518-INDEX($AI$6:$AI$48,AN518)</f>
        <v>6</v>
      </c>
      <c r="AW518" s="14" t="e">
        <f t="shared" ref="AW518:AW581" si="150">AY518*INDEX($AP$2:$AR$2,AP518)+IF(AQ518&gt;0,BA518*INDEX($AP$2:$AR$2,AQ518),0)+IF(AR518&gt;0,BC518*INDEX($AP$2:$AR$2,AR518),0)+IF(BD518="Speed",BE518*100,0)</f>
        <v>#REF!</v>
      </c>
      <c r="AX518" s="14" t="str">
        <f t="shared" ref="AX518:AX581" si="151">INDEX($AP$3:$AR$3,AP518)</f>
        <v>AtkExt</v>
      </c>
      <c r="AY518" s="14" t="e">
        <f t="shared" ref="AY518:AY581" si="152">ROUND(INDEX($X$7:$Z$48,AN518,AP518)*AO518,0)</f>
        <v>#REF!</v>
      </c>
      <c r="AZ518" s="14" t="str">
        <f t="shared" ref="AZ518:AZ581" si="153">IF(AQ518&gt;0,INDEX($AP$3:$AR$3,AQ518),"")</f>
        <v>DefExt</v>
      </c>
      <c r="BA518" s="14" t="e">
        <f t="shared" ref="BA518:BA581" si="154">IF(AQ518&gt;0,ROUND(INDEX($X$7:$Z$48,AN518,AQ518)*AO518,0),"")</f>
        <v>#REF!</v>
      </c>
      <c r="BB518" s="14" t="str">
        <f t="shared" ref="BB518:BB581" si="155">IF(AR518&gt;0,INDEX($AP$3:$AR$3,AR518),"")</f>
        <v/>
      </c>
      <c r="BC518" s="14" t="str">
        <f t="shared" ref="BC518:BC581" si="156">IF(AR518&gt;0,ROUND(INDEX($X$7:$Z$48,AN518,AR518)*AO518,0),"")</f>
        <v/>
      </c>
      <c r="BD518" s="14" t="str">
        <f t="shared" ref="BD518:BD581" si="157">IF(INDEX($AG$7:$AG$48,AN518)&gt;0,"Speed","")</f>
        <v/>
      </c>
      <c r="BE518" s="14" t="str">
        <f t="shared" ref="BE518:BE581" si="158">IF(INDEX($AG$7:$AG$48,AN518)&gt;0,INDEX($AG$7:$AG$48,AN518)*AV518,"")</f>
        <v/>
      </c>
    </row>
    <row r="519" spans="39:57" ht="16.5" x14ac:dyDescent="0.2">
      <c r="AM519" s="13">
        <v>514</v>
      </c>
      <c r="AN519" s="14">
        <f t="shared" ref="AN519:AN582" si="159">MATCH(AM519-1,$AI$6:$AI$48,1)</f>
        <v>30</v>
      </c>
      <c r="AO519" s="29">
        <f t="shared" si="143"/>
        <v>0.496</v>
      </c>
      <c r="AP519" s="14">
        <f t="shared" si="144"/>
        <v>1</v>
      </c>
      <c r="AQ519" s="14">
        <f t="shared" si="145"/>
        <v>2</v>
      </c>
      <c r="AR519" s="14">
        <f t="shared" si="146"/>
        <v>0</v>
      </c>
      <c r="AS519" s="14">
        <f t="shared" si="147"/>
        <v>1606032</v>
      </c>
      <c r="AT519" s="14" t="str">
        <f t="shared" si="148"/>
        <v>神器-6-碎片-4-7级</v>
      </c>
      <c r="AU519" s="13" t="s">
        <v>857</v>
      </c>
      <c r="AV519" s="13">
        <f t="shared" si="149"/>
        <v>7</v>
      </c>
      <c r="AW519" s="14" t="e">
        <f t="shared" si="150"/>
        <v>#REF!</v>
      </c>
      <c r="AX519" s="14" t="str">
        <f t="shared" si="151"/>
        <v>AtkExt</v>
      </c>
      <c r="AY519" s="14" t="e">
        <f t="shared" si="152"/>
        <v>#REF!</v>
      </c>
      <c r="AZ519" s="14" t="str">
        <f t="shared" si="153"/>
        <v>DefExt</v>
      </c>
      <c r="BA519" s="14" t="e">
        <f t="shared" si="154"/>
        <v>#REF!</v>
      </c>
      <c r="BB519" s="14" t="str">
        <f t="shared" si="155"/>
        <v/>
      </c>
      <c r="BC519" s="14" t="str">
        <f t="shared" si="156"/>
        <v/>
      </c>
      <c r="BD519" s="14" t="str">
        <f t="shared" si="157"/>
        <v/>
      </c>
      <c r="BE519" s="14" t="str">
        <f t="shared" si="158"/>
        <v/>
      </c>
    </row>
    <row r="520" spans="39:57" ht="16.5" x14ac:dyDescent="0.2">
      <c r="AM520" s="13">
        <v>515</v>
      </c>
      <c r="AN520" s="14">
        <f t="shared" si="159"/>
        <v>30</v>
      </c>
      <c r="AO520" s="29">
        <f t="shared" si="143"/>
        <v>0.57600000000000007</v>
      </c>
      <c r="AP520" s="14">
        <f t="shared" si="144"/>
        <v>1</v>
      </c>
      <c r="AQ520" s="14">
        <f t="shared" si="145"/>
        <v>2</v>
      </c>
      <c r="AR520" s="14">
        <f t="shared" si="146"/>
        <v>0</v>
      </c>
      <c r="AS520" s="14">
        <f t="shared" si="147"/>
        <v>1606032</v>
      </c>
      <c r="AT520" s="14" t="str">
        <f t="shared" si="148"/>
        <v>神器-6-碎片-4-8级</v>
      </c>
      <c r="AU520" s="13" t="s">
        <v>857</v>
      </c>
      <c r="AV520" s="13">
        <f t="shared" si="149"/>
        <v>8</v>
      </c>
      <c r="AW520" s="14" t="e">
        <f t="shared" si="150"/>
        <v>#REF!</v>
      </c>
      <c r="AX520" s="14" t="str">
        <f t="shared" si="151"/>
        <v>AtkExt</v>
      </c>
      <c r="AY520" s="14" t="e">
        <f t="shared" si="152"/>
        <v>#REF!</v>
      </c>
      <c r="AZ520" s="14" t="str">
        <f t="shared" si="153"/>
        <v>DefExt</v>
      </c>
      <c r="BA520" s="14" t="e">
        <f t="shared" si="154"/>
        <v>#REF!</v>
      </c>
      <c r="BB520" s="14" t="str">
        <f t="shared" si="155"/>
        <v/>
      </c>
      <c r="BC520" s="14" t="str">
        <f t="shared" si="156"/>
        <v/>
      </c>
      <c r="BD520" s="14" t="str">
        <f t="shared" si="157"/>
        <v/>
      </c>
      <c r="BE520" s="14" t="str">
        <f t="shared" si="158"/>
        <v/>
      </c>
    </row>
    <row r="521" spans="39:57" ht="16.5" x14ac:dyDescent="0.2">
      <c r="AM521" s="13">
        <v>516</v>
      </c>
      <c r="AN521" s="14">
        <f t="shared" si="159"/>
        <v>30</v>
      </c>
      <c r="AO521" s="29">
        <f t="shared" si="143"/>
        <v>0.66</v>
      </c>
      <c r="AP521" s="14">
        <f t="shared" si="144"/>
        <v>1</v>
      </c>
      <c r="AQ521" s="14">
        <f t="shared" si="145"/>
        <v>2</v>
      </c>
      <c r="AR521" s="14">
        <f t="shared" si="146"/>
        <v>0</v>
      </c>
      <c r="AS521" s="14">
        <f t="shared" si="147"/>
        <v>1606032</v>
      </c>
      <c r="AT521" s="14" t="str">
        <f t="shared" si="148"/>
        <v>神器-6-碎片-4-9级</v>
      </c>
      <c r="AU521" s="13" t="s">
        <v>857</v>
      </c>
      <c r="AV521" s="13">
        <f t="shared" si="149"/>
        <v>9</v>
      </c>
      <c r="AW521" s="14" t="e">
        <f t="shared" si="150"/>
        <v>#REF!</v>
      </c>
      <c r="AX521" s="14" t="str">
        <f t="shared" si="151"/>
        <v>AtkExt</v>
      </c>
      <c r="AY521" s="14" t="e">
        <f t="shared" si="152"/>
        <v>#REF!</v>
      </c>
      <c r="AZ521" s="14" t="str">
        <f t="shared" si="153"/>
        <v>DefExt</v>
      </c>
      <c r="BA521" s="14" t="e">
        <f t="shared" si="154"/>
        <v>#REF!</v>
      </c>
      <c r="BB521" s="14" t="str">
        <f t="shared" si="155"/>
        <v/>
      </c>
      <c r="BC521" s="14" t="str">
        <f t="shared" si="156"/>
        <v/>
      </c>
      <c r="BD521" s="14" t="str">
        <f t="shared" si="157"/>
        <v/>
      </c>
      <c r="BE521" s="14" t="str">
        <f t="shared" si="158"/>
        <v/>
      </c>
    </row>
    <row r="522" spans="39:57" ht="16.5" x14ac:dyDescent="0.2">
      <c r="AM522" s="13">
        <v>517</v>
      </c>
      <c r="AN522" s="14">
        <f t="shared" si="159"/>
        <v>30</v>
      </c>
      <c r="AO522" s="29">
        <f t="shared" si="143"/>
        <v>0.748</v>
      </c>
      <c r="AP522" s="14">
        <f t="shared" si="144"/>
        <v>1</v>
      </c>
      <c r="AQ522" s="14">
        <f t="shared" si="145"/>
        <v>2</v>
      </c>
      <c r="AR522" s="14">
        <f t="shared" si="146"/>
        <v>0</v>
      </c>
      <c r="AS522" s="14">
        <f t="shared" si="147"/>
        <v>1606032</v>
      </c>
      <c r="AT522" s="14" t="str">
        <f t="shared" si="148"/>
        <v>神器-6-碎片-4-10级</v>
      </c>
      <c r="AU522" s="13" t="s">
        <v>857</v>
      </c>
      <c r="AV522" s="13">
        <f t="shared" si="149"/>
        <v>10</v>
      </c>
      <c r="AW522" s="14" t="e">
        <f t="shared" si="150"/>
        <v>#REF!</v>
      </c>
      <c r="AX522" s="14" t="str">
        <f t="shared" si="151"/>
        <v>AtkExt</v>
      </c>
      <c r="AY522" s="14" t="e">
        <f t="shared" si="152"/>
        <v>#REF!</v>
      </c>
      <c r="AZ522" s="14" t="str">
        <f t="shared" si="153"/>
        <v>DefExt</v>
      </c>
      <c r="BA522" s="14" t="e">
        <f t="shared" si="154"/>
        <v>#REF!</v>
      </c>
      <c r="BB522" s="14" t="str">
        <f t="shared" si="155"/>
        <v/>
      </c>
      <c r="BC522" s="14" t="str">
        <f t="shared" si="156"/>
        <v/>
      </c>
      <c r="BD522" s="14" t="str">
        <f t="shared" si="157"/>
        <v/>
      </c>
      <c r="BE522" s="14" t="str">
        <f t="shared" si="158"/>
        <v/>
      </c>
    </row>
    <row r="523" spans="39:57" ht="16.5" x14ac:dyDescent="0.2">
      <c r="AM523" s="13">
        <v>518</v>
      </c>
      <c r="AN523" s="14">
        <f t="shared" si="159"/>
        <v>30</v>
      </c>
      <c r="AO523" s="29">
        <f t="shared" si="143"/>
        <v>0.84000000000000008</v>
      </c>
      <c r="AP523" s="14">
        <f t="shared" si="144"/>
        <v>1</v>
      </c>
      <c r="AQ523" s="14">
        <f t="shared" si="145"/>
        <v>2</v>
      </c>
      <c r="AR523" s="14">
        <f t="shared" si="146"/>
        <v>0</v>
      </c>
      <c r="AS523" s="14">
        <f t="shared" si="147"/>
        <v>1606032</v>
      </c>
      <c r="AT523" s="14" t="str">
        <f t="shared" si="148"/>
        <v>神器-6-碎片-4-11级</v>
      </c>
      <c r="AU523" s="13" t="s">
        <v>857</v>
      </c>
      <c r="AV523" s="13">
        <f t="shared" si="149"/>
        <v>11</v>
      </c>
      <c r="AW523" s="14" t="e">
        <f t="shared" si="150"/>
        <v>#REF!</v>
      </c>
      <c r="AX523" s="14" t="str">
        <f t="shared" si="151"/>
        <v>AtkExt</v>
      </c>
      <c r="AY523" s="14" t="e">
        <f t="shared" si="152"/>
        <v>#REF!</v>
      </c>
      <c r="AZ523" s="14" t="str">
        <f t="shared" si="153"/>
        <v>DefExt</v>
      </c>
      <c r="BA523" s="14" t="e">
        <f t="shared" si="154"/>
        <v>#REF!</v>
      </c>
      <c r="BB523" s="14" t="str">
        <f t="shared" si="155"/>
        <v/>
      </c>
      <c r="BC523" s="14" t="str">
        <f t="shared" si="156"/>
        <v/>
      </c>
      <c r="BD523" s="14" t="str">
        <f t="shared" si="157"/>
        <v/>
      </c>
      <c r="BE523" s="14" t="str">
        <f t="shared" si="158"/>
        <v/>
      </c>
    </row>
    <row r="524" spans="39:57" ht="16.5" x14ac:dyDescent="0.2">
      <c r="AM524" s="13">
        <v>519</v>
      </c>
      <c r="AN524" s="14">
        <f t="shared" si="159"/>
        <v>30</v>
      </c>
      <c r="AO524" s="29">
        <f t="shared" si="143"/>
        <v>0.93600000000000017</v>
      </c>
      <c r="AP524" s="14">
        <f t="shared" si="144"/>
        <v>1</v>
      </c>
      <c r="AQ524" s="14">
        <f t="shared" si="145"/>
        <v>2</v>
      </c>
      <c r="AR524" s="14">
        <f t="shared" si="146"/>
        <v>0</v>
      </c>
      <c r="AS524" s="14">
        <f t="shared" si="147"/>
        <v>1606032</v>
      </c>
      <c r="AT524" s="14" t="str">
        <f t="shared" si="148"/>
        <v>神器-6-碎片-4-12级</v>
      </c>
      <c r="AU524" s="13" t="s">
        <v>857</v>
      </c>
      <c r="AV524" s="13">
        <f t="shared" si="149"/>
        <v>12</v>
      </c>
      <c r="AW524" s="14" t="e">
        <f t="shared" si="150"/>
        <v>#REF!</v>
      </c>
      <c r="AX524" s="14" t="str">
        <f t="shared" si="151"/>
        <v>AtkExt</v>
      </c>
      <c r="AY524" s="14" t="e">
        <f t="shared" si="152"/>
        <v>#REF!</v>
      </c>
      <c r="AZ524" s="14" t="str">
        <f t="shared" si="153"/>
        <v>DefExt</v>
      </c>
      <c r="BA524" s="14" t="e">
        <f t="shared" si="154"/>
        <v>#REF!</v>
      </c>
      <c r="BB524" s="14" t="str">
        <f t="shared" si="155"/>
        <v/>
      </c>
      <c r="BC524" s="14" t="str">
        <f t="shared" si="156"/>
        <v/>
      </c>
      <c r="BD524" s="14" t="str">
        <f t="shared" si="157"/>
        <v/>
      </c>
      <c r="BE524" s="14" t="str">
        <f t="shared" si="158"/>
        <v/>
      </c>
    </row>
    <row r="525" spans="39:57" ht="16.5" x14ac:dyDescent="0.2">
      <c r="AM525" s="13">
        <v>520</v>
      </c>
      <c r="AN525" s="14">
        <f t="shared" si="159"/>
        <v>30</v>
      </c>
      <c r="AO525" s="29">
        <f t="shared" si="143"/>
        <v>1.036</v>
      </c>
      <c r="AP525" s="14">
        <f t="shared" si="144"/>
        <v>1</v>
      </c>
      <c r="AQ525" s="14">
        <f t="shared" si="145"/>
        <v>2</v>
      </c>
      <c r="AR525" s="14">
        <f t="shared" si="146"/>
        <v>0</v>
      </c>
      <c r="AS525" s="14">
        <f t="shared" si="147"/>
        <v>1606032</v>
      </c>
      <c r="AT525" s="14" t="str">
        <f t="shared" si="148"/>
        <v>神器-6-碎片-4-13级</v>
      </c>
      <c r="AU525" s="13" t="s">
        <v>857</v>
      </c>
      <c r="AV525" s="13">
        <f t="shared" si="149"/>
        <v>13</v>
      </c>
      <c r="AW525" s="14" t="e">
        <f t="shared" si="150"/>
        <v>#REF!</v>
      </c>
      <c r="AX525" s="14" t="str">
        <f t="shared" si="151"/>
        <v>AtkExt</v>
      </c>
      <c r="AY525" s="14" t="e">
        <f t="shared" si="152"/>
        <v>#REF!</v>
      </c>
      <c r="AZ525" s="14" t="str">
        <f t="shared" si="153"/>
        <v>DefExt</v>
      </c>
      <c r="BA525" s="14" t="e">
        <f t="shared" si="154"/>
        <v>#REF!</v>
      </c>
      <c r="BB525" s="14" t="str">
        <f t="shared" si="155"/>
        <v/>
      </c>
      <c r="BC525" s="14" t="str">
        <f t="shared" si="156"/>
        <v/>
      </c>
      <c r="BD525" s="14" t="str">
        <f t="shared" si="157"/>
        <v/>
      </c>
      <c r="BE525" s="14" t="str">
        <f t="shared" si="158"/>
        <v/>
      </c>
    </row>
    <row r="526" spans="39:57" ht="16.5" x14ac:dyDescent="0.2">
      <c r="AM526" s="13">
        <v>521</v>
      </c>
      <c r="AN526" s="14">
        <f t="shared" si="159"/>
        <v>30</v>
      </c>
      <c r="AO526" s="29">
        <f t="shared" si="143"/>
        <v>1.1400000000000001</v>
      </c>
      <c r="AP526" s="14">
        <f t="shared" si="144"/>
        <v>1</v>
      </c>
      <c r="AQ526" s="14">
        <f t="shared" si="145"/>
        <v>2</v>
      </c>
      <c r="AR526" s="14">
        <f t="shared" si="146"/>
        <v>0</v>
      </c>
      <c r="AS526" s="14">
        <f t="shared" si="147"/>
        <v>1606032</v>
      </c>
      <c r="AT526" s="14" t="str">
        <f t="shared" si="148"/>
        <v>神器-6-碎片-4-14级</v>
      </c>
      <c r="AU526" s="13" t="s">
        <v>857</v>
      </c>
      <c r="AV526" s="13">
        <f t="shared" si="149"/>
        <v>14</v>
      </c>
      <c r="AW526" s="14" t="e">
        <f t="shared" si="150"/>
        <v>#REF!</v>
      </c>
      <c r="AX526" s="14" t="str">
        <f t="shared" si="151"/>
        <v>AtkExt</v>
      </c>
      <c r="AY526" s="14" t="e">
        <f t="shared" si="152"/>
        <v>#REF!</v>
      </c>
      <c r="AZ526" s="14" t="str">
        <f t="shared" si="153"/>
        <v>DefExt</v>
      </c>
      <c r="BA526" s="14" t="e">
        <f t="shared" si="154"/>
        <v>#REF!</v>
      </c>
      <c r="BB526" s="14" t="str">
        <f t="shared" si="155"/>
        <v/>
      </c>
      <c r="BC526" s="14" t="str">
        <f t="shared" si="156"/>
        <v/>
      </c>
      <c r="BD526" s="14" t="str">
        <f t="shared" si="157"/>
        <v/>
      </c>
      <c r="BE526" s="14" t="str">
        <f t="shared" si="158"/>
        <v/>
      </c>
    </row>
    <row r="527" spans="39:57" ht="16.5" x14ac:dyDescent="0.2">
      <c r="AM527" s="13">
        <v>522</v>
      </c>
      <c r="AN527" s="14">
        <f t="shared" si="159"/>
        <v>30</v>
      </c>
      <c r="AO527" s="29">
        <f t="shared" si="143"/>
        <v>1.248</v>
      </c>
      <c r="AP527" s="14">
        <f t="shared" si="144"/>
        <v>1</v>
      </c>
      <c r="AQ527" s="14">
        <f t="shared" si="145"/>
        <v>2</v>
      </c>
      <c r="AR527" s="14">
        <f t="shared" si="146"/>
        <v>0</v>
      </c>
      <c r="AS527" s="14">
        <f t="shared" si="147"/>
        <v>1606032</v>
      </c>
      <c r="AT527" s="14" t="str">
        <f t="shared" si="148"/>
        <v>神器-6-碎片-4-15级</v>
      </c>
      <c r="AU527" s="13" t="s">
        <v>857</v>
      </c>
      <c r="AV527" s="13">
        <f t="shared" si="149"/>
        <v>15</v>
      </c>
      <c r="AW527" s="14" t="e">
        <f t="shared" si="150"/>
        <v>#REF!</v>
      </c>
      <c r="AX527" s="14" t="str">
        <f t="shared" si="151"/>
        <v>AtkExt</v>
      </c>
      <c r="AY527" s="14" t="e">
        <f t="shared" si="152"/>
        <v>#REF!</v>
      </c>
      <c r="AZ527" s="14" t="str">
        <f t="shared" si="153"/>
        <v>DefExt</v>
      </c>
      <c r="BA527" s="14" t="e">
        <f t="shared" si="154"/>
        <v>#REF!</v>
      </c>
      <c r="BB527" s="14" t="str">
        <f t="shared" si="155"/>
        <v/>
      </c>
      <c r="BC527" s="14" t="str">
        <f t="shared" si="156"/>
        <v/>
      </c>
      <c r="BD527" s="14" t="str">
        <f t="shared" si="157"/>
        <v/>
      </c>
      <c r="BE527" s="14" t="str">
        <f t="shared" si="158"/>
        <v/>
      </c>
    </row>
    <row r="528" spans="39:57" ht="16.5" x14ac:dyDescent="0.2">
      <c r="AM528" s="13">
        <v>523</v>
      </c>
      <c r="AN528" s="14">
        <f t="shared" si="159"/>
        <v>30</v>
      </c>
      <c r="AO528" s="29">
        <f t="shared" si="143"/>
        <v>1.36</v>
      </c>
      <c r="AP528" s="14">
        <f t="shared" si="144"/>
        <v>1</v>
      </c>
      <c r="AQ528" s="14">
        <f t="shared" si="145"/>
        <v>2</v>
      </c>
      <c r="AR528" s="14">
        <f t="shared" si="146"/>
        <v>0</v>
      </c>
      <c r="AS528" s="14">
        <f t="shared" si="147"/>
        <v>1606032</v>
      </c>
      <c r="AT528" s="14" t="str">
        <f t="shared" si="148"/>
        <v>神器-6-碎片-4-16级</v>
      </c>
      <c r="AU528" s="13" t="s">
        <v>857</v>
      </c>
      <c r="AV528" s="13">
        <f t="shared" si="149"/>
        <v>16</v>
      </c>
      <c r="AW528" s="14" t="e">
        <f t="shared" si="150"/>
        <v>#REF!</v>
      </c>
      <c r="AX528" s="14" t="str">
        <f t="shared" si="151"/>
        <v>AtkExt</v>
      </c>
      <c r="AY528" s="14" t="e">
        <f t="shared" si="152"/>
        <v>#REF!</v>
      </c>
      <c r="AZ528" s="14" t="str">
        <f t="shared" si="153"/>
        <v>DefExt</v>
      </c>
      <c r="BA528" s="14" t="e">
        <f t="shared" si="154"/>
        <v>#REF!</v>
      </c>
      <c r="BB528" s="14" t="str">
        <f t="shared" si="155"/>
        <v/>
      </c>
      <c r="BC528" s="14" t="str">
        <f t="shared" si="156"/>
        <v/>
      </c>
      <c r="BD528" s="14" t="str">
        <f t="shared" si="157"/>
        <v/>
      </c>
      <c r="BE528" s="14" t="str">
        <f t="shared" si="158"/>
        <v/>
      </c>
    </row>
    <row r="529" spans="39:57" ht="16.5" x14ac:dyDescent="0.2">
      <c r="AM529" s="13">
        <v>524</v>
      </c>
      <c r="AN529" s="14">
        <f t="shared" si="159"/>
        <v>30</v>
      </c>
      <c r="AO529" s="29">
        <f t="shared" si="143"/>
        <v>1.476</v>
      </c>
      <c r="AP529" s="14">
        <f t="shared" si="144"/>
        <v>1</v>
      </c>
      <c r="AQ529" s="14">
        <f t="shared" si="145"/>
        <v>2</v>
      </c>
      <c r="AR529" s="14">
        <f t="shared" si="146"/>
        <v>0</v>
      </c>
      <c r="AS529" s="14">
        <f t="shared" si="147"/>
        <v>1606032</v>
      </c>
      <c r="AT529" s="14" t="str">
        <f t="shared" si="148"/>
        <v>神器-6-碎片-4-17级</v>
      </c>
      <c r="AU529" s="13" t="s">
        <v>857</v>
      </c>
      <c r="AV529" s="13">
        <f t="shared" si="149"/>
        <v>17</v>
      </c>
      <c r="AW529" s="14" t="e">
        <f t="shared" si="150"/>
        <v>#REF!</v>
      </c>
      <c r="AX529" s="14" t="str">
        <f t="shared" si="151"/>
        <v>AtkExt</v>
      </c>
      <c r="AY529" s="14" t="e">
        <f t="shared" si="152"/>
        <v>#REF!</v>
      </c>
      <c r="AZ529" s="14" t="str">
        <f t="shared" si="153"/>
        <v>DefExt</v>
      </c>
      <c r="BA529" s="14" t="e">
        <f t="shared" si="154"/>
        <v>#REF!</v>
      </c>
      <c r="BB529" s="14" t="str">
        <f t="shared" si="155"/>
        <v/>
      </c>
      <c r="BC529" s="14" t="str">
        <f t="shared" si="156"/>
        <v/>
      </c>
      <c r="BD529" s="14" t="str">
        <f t="shared" si="157"/>
        <v/>
      </c>
      <c r="BE529" s="14" t="str">
        <f t="shared" si="158"/>
        <v/>
      </c>
    </row>
    <row r="530" spans="39:57" ht="16.5" x14ac:dyDescent="0.2">
      <c r="AM530" s="13">
        <v>525</v>
      </c>
      <c r="AN530" s="14">
        <f t="shared" si="159"/>
        <v>30</v>
      </c>
      <c r="AO530" s="29">
        <f t="shared" si="143"/>
        <v>1.5960000000000001</v>
      </c>
      <c r="AP530" s="14">
        <f t="shared" si="144"/>
        <v>1</v>
      </c>
      <c r="AQ530" s="14">
        <f t="shared" si="145"/>
        <v>2</v>
      </c>
      <c r="AR530" s="14">
        <f t="shared" si="146"/>
        <v>0</v>
      </c>
      <c r="AS530" s="14">
        <f t="shared" si="147"/>
        <v>1606032</v>
      </c>
      <c r="AT530" s="14" t="str">
        <f t="shared" si="148"/>
        <v>神器-6-碎片-4-18级</v>
      </c>
      <c r="AU530" s="13" t="s">
        <v>857</v>
      </c>
      <c r="AV530" s="13">
        <f t="shared" si="149"/>
        <v>18</v>
      </c>
      <c r="AW530" s="14" t="e">
        <f t="shared" si="150"/>
        <v>#REF!</v>
      </c>
      <c r="AX530" s="14" t="str">
        <f t="shared" si="151"/>
        <v>AtkExt</v>
      </c>
      <c r="AY530" s="14" t="e">
        <f t="shared" si="152"/>
        <v>#REF!</v>
      </c>
      <c r="AZ530" s="14" t="str">
        <f t="shared" si="153"/>
        <v>DefExt</v>
      </c>
      <c r="BA530" s="14" t="e">
        <f t="shared" si="154"/>
        <v>#REF!</v>
      </c>
      <c r="BB530" s="14" t="str">
        <f t="shared" si="155"/>
        <v/>
      </c>
      <c r="BC530" s="14" t="str">
        <f t="shared" si="156"/>
        <v/>
      </c>
      <c r="BD530" s="14" t="str">
        <f t="shared" si="157"/>
        <v/>
      </c>
      <c r="BE530" s="14" t="str">
        <f t="shared" si="158"/>
        <v/>
      </c>
    </row>
    <row r="531" spans="39:57" ht="16.5" x14ac:dyDescent="0.2">
      <c r="AM531" s="13">
        <v>526</v>
      </c>
      <c r="AN531" s="14">
        <f t="shared" si="159"/>
        <v>30</v>
      </c>
      <c r="AO531" s="29">
        <f t="shared" si="143"/>
        <v>1.7200000000000002</v>
      </c>
      <c r="AP531" s="14">
        <f t="shared" si="144"/>
        <v>1</v>
      </c>
      <c r="AQ531" s="14">
        <f t="shared" si="145"/>
        <v>2</v>
      </c>
      <c r="AR531" s="14">
        <f t="shared" si="146"/>
        <v>0</v>
      </c>
      <c r="AS531" s="14">
        <f t="shared" si="147"/>
        <v>1606032</v>
      </c>
      <c r="AT531" s="14" t="str">
        <f t="shared" si="148"/>
        <v>神器-6-碎片-4-19级</v>
      </c>
      <c r="AU531" s="13" t="s">
        <v>857</v>
      </c>
      <c r="AV531" s="13">
        <f t="shared" si="149"/>
        <v>19</v>
      </c>
      <c r="AW531" s="14" t="e">
        <f t="shared" si="150"/>
        <v>#REF!</v>
      </c>
      <c r="AX531" s="14" t="str">
        <f t="shared" si="151"/>
        <v>AtkExt</v>
      </c>
      <c r="AY531" s="14" t="e">
        <f t="shared" si="152"/>
        <v>#REF!</v>
      </c>
      <c r="AZ531" s="14" t="str">
        <f t="shared" si="153"/>
        <v>DefExt</v>
      </c>
      <c r="BA531" s="14" t="e">
        <f t="shared" si="154"/>
        <v>#REF!</v>
      </c>
      <c r="BB531" s="14" t="str">
        <f t="shared" si="155"/>
        <v/>
      </c>
      <c r="BC531" s="14" t="str">
        <f t="shared" si="156"/>
        <v/>
      </c>
      <c r="BD531" s="14" t="str">
        <f t="shared" si="157"/>
        <v/>
      </c>
      <c r="BE531" s="14" t="str">
        <f t="shared" si="158"/>
        <v/>
      </c>
    </row>
    <row r="532" spans="39:57" ht="16.5" x14ac:dyDescent="0.2">
      <c r="AM532" s="13">
        <v>527</v>
      </c>
      <c r="AN532" s="14">
        <f t="shared" si="159"/>
        <v>30</v>
      </c>
      <c r="AO532" s="29">
        <f t="shared" si="143"/>
        <v>1.8480000000000001</v>
      </c>
      <c r="AP532" s="14">
        <f t="shared" si="144"/>
        <v>1</v>
      </c>
      <c r="AQ532" s="14">
        <f t="shared" si="145"/>
        <v>2</v>
      </c>
      <c r="AR532" s="14">
        <f t="shared" si="146"/>
        <v>0</v>
      </c>
      <c r="AS532" s="14">
        <f t="shared" si="147"/>
        <v>1606032</v>
      </c>
      <c r="AT532" s="14" t="str">
        <f t="shared" si="148"/>
        <v>神器-6-碎片-4-20级</v>
      </c>
      <c r="AU532" s="13" t="s">
        <v>857</v>
      </c>
      <c r="AV532" s="13">
        <f t="shared" si="149"/>
        <v>20</v>
      </c>
      <c r="AW532" s="14" t="e">
        <f t="shared" si="150"/>
        <v>#REF!</v>
      </c>
      <c r="AX532" s="14" t="str">
        <f t="shared" si="151"/>
        <v>AtkExt</v>
      </c>
      <c r="AY532" s="14" t="e">
        <f t="shared" si="152"/>
        <v>#REF!</v>
      </c>
      <c r="AZ532" s="14" t="str">
        <f t="shared" si="153"/>
        <v>DefExt</v>
      </c>
      <c r="BA532" s="14" t="e">
        <f t="shared" si="154"/>
        <v>#REF!</v>
      </c>
      <c r="BB532" s="14" t="str">
        <f t="shared" si="155"/>
        <v/>
      </c>
      <c r="BC532" s="14" t="str">
        <f t="shared" si="156"/>
        <v/>
      </c>
      <c r="BD532" s="14" t="str">
        <f t="shared" si="157"/>
        <v/>
      </c>
      <c r="BE532" s="14" t="str">
        <f t="shared" si="158"/>
        <v/>
      </c>
    </row>
    <row r="533" spans="39:57" ht="16.5" x14ac:dyDescent="0.2">
      <c r="AM533" s="13">
        <v>528</v>
      </c>
      <c r="AN533" s="14">
        <f t="shared" si="159"/>
        <v>30</v>
      </c>
      <c r="AO533" s="29">
        <f t="shared" si="143"/>
        <v>1.98</v>
      </c>
      <c r="AP533" s="14">
        <f t="shared" si="144"/>
        <v>1</v>
      </c>
      <c r="AQ533" s="14">
        <f t="shared" si="145"/>
        <v>2</v>
      </c>
      <c r="AR533" s="14">
        <f t="shared" si="146"/>
        <v>0</v>
      </c>
      <c r="AS533" s="14">
        <f t="shared" si="147"/>
        <v>1606032</v>
      </c>
      <c r="AT533" s="14" t="str">
        <f t="shared" si="148"/>
        <v>神器-6-碎片-4-21级</v>
      </c>
      <c r="AU533" s="13" t="s">
        <v>857</v>
      </c>
      <c r="AV533" s="13">
        <f t="shared" si="149"/>
        <v>21</v>
      </c>
      <c r="AW533" s="14" t="e">
        <f t="shared" si="150"/>
        <v>#REF!</v>
      </c>
      <c r="AX533" s="14" t="str">
        <f t="shared" si="151"/>
        <v>AtkExt</v>
      </c>
      <c r="AY533" s="14" t="e">
        <f t="shared" si="152"/>
        <v>#REF!</v>
      </c>
      <c r="AZ533" s="14" t="str">
        <f t="shared" si="153"/>
        <v>DefExt</v>
      </c>
      <c r="BA533" s="14" t="e">
        <f t="shared" si="154"/>
        <v>#REF!</v>
      </c>
      <c r="BB533" s="14" t="str">
        <f t="shared" si="155"/>
        <v/>
      </c>
      <c r="BC533" s="14" t="str">
        <f t="shared" si="156"/>
        <v/>
      </c>
      <c r="BD533" s="14" t="str">
        <f t="shared" si="157"/>
        <v/>
      </c>
      <c r="BE533" s="14" t="str">
        <f t="shared" si="158"/>
        <v/>
      </c>
    </row>
    <row r="534" spans="39:57" ht="16.5" x14ac:dyDescent="0.2">
      <c r="AM534" s="13">
        <v>529</v>
      </c>
      <c r="AN534" s="14">
        <f t="shared" si="159"/>
        <v>31</v>
      </c>
      <c r="AO534" s="29">
        <f t="shared" si="143"/>
        <v>0.1</v>
      </c>
      <c r="AP534" s="14">
        <f t="shared" si="144"/>
        <v>1</v>
      </c>
      <c r="AQ534" s="14">
        <f t="shared" si="145"/>
        <v>3</v>
      </c>
      <c r="AR534" s="14">
        <f t="shared" si="146"/>
        <v>0</v>
      </c>
      <c r="AS534" s="14">
        <f t="shared" si="147"/>
        <v>1606033</v>
      </c>
      <c r="AT534" s="14" t="str">
        <f t="shared" si="148"/>
        <v>神器-6-碎片-5-1级</v>
      </c>
      <c r="AU534" s="13" t="s">
        <v>857</v>
      </c>
      <c r="AV534" s="13">
        <f t="shared" si="149"/>
        <v>1</v>
      </c>
      <c r="AW534" s="14" t="e">
        <f t="shared" si="150"/>
        <v>#REF!</v>
      </c>
      <c r="AX534" s="14" t="str">
        <f t="shared" si="151"/>
        <v>AtkExt</v>
      </c>
      <c r="AY534" s="14" t="e">
        <f t="shared" si="152"/>
        <v>#REF!</v>
      </c>
      <c r="AZ534" s="14" t="str">
        <f t="shared" si="153"/>
        <v>HPExt</v>
      </c>
      <c r="BA534" s="14" t="e">
        <f t="shared" si="154"/>
        <v>#REF!</v>
      </c>
      <c r="BB534" s="14" t="str">
        <f t="shared" si="155"/>
        <v/>
      </c>
      <c r="BC534" s="14" t="str">
        <f t="shared" si="156"/>
        <v/>
      </c>
      <c r="BD534" s="14" t="str">
        <f t="shared" si="157"/>
        <v/>
      </c>
      <c r="BE534" s="14" t="str">
        <f t="shared" si="158"/>
        <v/>
      </c>
    </row>
    <row r="535" spans="39:57" ht="16.5" x14ac:dyDescent="0.2">
      <c r="AM535" s="13">
        <v>530</v>
      </c>
      <c r="AN535" s="14">
        <f t="shared" si="159"/>
        <v>31</v>
      </c>
      <c r="AO535" s="29">
        <f t="shared" si="143"/>
        <v>0.15600000000000003</v>
      </c>
      <c r="AP535" s="14">
        <f t="shared" si="144"/>
        <v>1</v>
      </c>
      <c r="AQ535" s="14">
        <f t="shared" si="145"/>
        <v>3</v>
      </c>
      <c r="AR535" s="14">
        <f t="shared" si="146"/>
        <v>0</v>
      </c>
      <c r="AS535" s="14">
        <f t="shared" si="147"/>
        <v>1606033</v>
      </c>
      <c r="AT535" s="14" t="str">
        <f t="shared" si="148"/>
        <v>神器-6-碎片-5-2级</v>
      </c>
      <c r="AU535" s="13" t="s">
        <v>857</v>
      </c>
      <c r="AV535" s="13">
        <f t="shared" si="149"/>
        <v>2</v>
      </c>
      <c r="AW535" s="14" t="e">
        <f t="shared" si="150"/>
        <v>#REF!</v>
      </c>
      <c r="AX535" s="14" t="str">
        <f t="shared" si="151"/>
        <v>AtkExt</v>
      </c>
      <c r="AY535" s="14" t="e">
        <f t="shared" si="152"/>
        <v>#REF!</v>
      </c>
      <c r="AZ535" s="14" t="str">
        <f t="shared" si="153"/>
        <v>HPExt</v>
      </c>
      <c r="BA535" s="14" t="e">
        <f t="shared" si="154"/>
        <v>#REF!</v>
      </c>
      <c r="BB535" s="14" t="str">
        <f t="shared" si="155"/>
        <v/>
      </c>
      <c r="BC535" s="14" t="str">
        <f t="shared" si="156"/>
        <v/>
      </c>
      <c r="BD535" s="14" t="str">
        <f t="shared" si="157"/>
        <v/>
      </c>
      <c r="BE535" s="14" t="str">
        <f t="shared" si="158"/>
        <v/>
      </c>
    </row>
    <row r="536" spans="39:57" ht="16.5" x14ac:dyDescent="0.2">
      <c r="AM536" s="13">
        <v>531</v>
      </c>
      <c r="AN536" s="14">
        <f t="shared" si="159"/>
        <v>31</v>
      </c>
      <c r="AO536" s="29">
        <f t="shared" si="143"/>
        <v>0.21600000000000003</v>
      </c>
      <c r="AP536" s="14">
        <f t="shared" si="144"/>
        <v>1</v>
      </c>
      <c r="AQ536" s="14">
        <f t="shared" si="145"/>
        <v>3</v>
      </c>
      <c r="AR536" s="14">
        <f t="shared" si="146"/>
        <v>0</v>
      </c>
      <c r="AS536" s="14">
        <f t="shared" si="147"/>
        <v>1606033</v>
      </c>
      <c r="AT536" s="14" t="str">
        <f t="shared" si="148"/>
        <v>神器-6-碎片-5-3级</v>
      </c>
      <c r="AU536" s="13" t="s">
        <v>857</v>
      </c>
      <c r="AV536" s="13">
        <f t="shared" si="149"/>
        <v>3</v>
      </c>
      <c r="AW536" s="14" t="e">
        <f t="shared" si="150"/>
        <v>#REF!</v>
      </c>
      <c r="AX536" s="14" t="str">
        <f t="shared" si="151"/>
        <v>AtkExt</v>
      </c>
      <c r="AY536" s="14" t="e">
        <f t="shared" si="152"/>
        <v>#REF!</v>
      </c>
      <c r="AZ536" s="14" t="str">
        <f t="shared" si="153"/>
        <v>HPExt</v>
      </c>
      <c r="BA536" s="14" t="e">
        <f t="shared" si="154"/>
        <v>#REF!</v>
      </c>
      <c r="BB536" s="14" t="str">
        <f t="shared" si="155"/>
        <v/>
      </c>
      <c r="BC536" s="14" t="str">
        <f t="shared" si="156"/>
        <v/>
      </c>
      <c r="BD536" s="14" t="str">
        <f t="shared" si="157"/>
        <v/>
      </c>
      <c r="BE536" s="14" t="str">
        <f t="shared" si="158"/>
        <v/>
      </c>
    </row>
    <row r="537" spans="39:57" ht="16.5" x14ac:dyDescent="0.2">
      <c r="AM537" s="13">
        <v>532</v>
      </c>
      <c r="AN537" s="14">
        <f t="shared" si="159"/>
        <v>31</v>
      </c>
      <c r="AO537" s="29">
        <f t="shared" si="143"/>
        <v>0.28000000000000003</v>
      </c>
      <c r="AP537" s="14">
        <f t="shared" si="144"/>
        <v>1</v>
      </c>
      <c r="AQ537" s="14">
        <f t="shared" si="145"/>
        <v>3</v>
      </c>
      <c r="AR537" s="14">
        <f t="shared" si="146"/>
        <v>0</v>
      </c>
      <c r="AS537" s="14">
        <f t="shared" si="147"/>
        <v>1606033</v>
      </c>
      <c r="AT537" s="14" t="str">
        <f t="shared" si="148"/>
        <v>神器-6-碎片-5-4级</v>
      </c>
      <c r="AU537" s="13" t="s">
        <v>857</v>
      </c>
      <c r="AV537" s="13">
        <f t="shared" si="149"/>
        <v>4</v>
      </c>
      <c r="AW537" s="14" t="e">
        <f t="shared" si="150"/>
        <v>#REF!</v>
      </c>
      <c r="AX537" s="14" t="str">
        <f t="shared" si="151"/>
        <v>AtkExt</v>
      </c>
      <c r="AY537" s="14" t="e">
        <f t="shared" si="152"/>
        <v>#REF!</v>
      </c>
      <c r="AZ537" s="14" t="str">
        <f t="shared" si="153"/>
        <v>HPExt</v>
      </c>
      <c r="BA537" s="14" t="e">
        <f t="shared" si="154"/>
        <v>#REF!</v>
      </c>
      <c r="BB537" s="14" t="str">
        <f t="shared" si="155"/>
        <v/>
      </c>
      <c r="BC537" s="14" t="str">
        <f t="shared" si="156"/>
        <v/>
      </c>
      <c r="BD537" s="14" t="str">
        <f t="shared" si="157"/>
        <v/>
      </c>
      <c r="BE537" s="14" t="str">
        <f t="shared" si="158"/>
        <v/>
      </c>
    </row>
    <row r="538" spans="39:57" ht="16.5" x14ac:dyDescent="0.2">
      <c r="AM538" s="13">
        <v>533</v>
      </c>
      <c r="AN538" s="14">
        <f t="shared" si="159"/>
        <v>31</v>
      </c>
      <c r="AO538" s="29">
        <f t="shared" si="143"/>
        <v>0.34799999999999998</v>
      </c>
      <c r="AP538" s="14">
        <f t="shared" si="144"/>
        <v>1</v>
      </c>
      <c r="AQ538" s="14">
        <f t="shared" si="145"/>
        <v>3</v>
      </c>
      <c r="AR538" s="14">
        <f t="shared" si="146"/>
        <v>0</v>
      </c>
      <c r="AS538" s="14">
        <f t="shared" si="147"/>
        <v>1606033</v>
      </c>
      <c r="AT538" s="14" t="str">
        <f t="shared" si="148"/>
        <v>神器-6-碎片-5-5级</v>
      </c>
      <c r="AU538" s="13" t="s">
        <v>857</v>
      </c>
      <c r="AV538" s="13">
        <f t="shared" si="149"/>
        <v>5</v>
      </c>
      <c r="AW538" s="14" t="e">
        <f t="shared" si="150"/>
        <v>#REF!</v>
      </c>
      <c r="AX538" s="14" t="str">
        <f t="shared" si="151"/>
        <v>AtkExt</v>
      </c>
      <c r="AY538" s="14" t="e">
        <f t="shared" si="152"/>
        <v>#REF!</v>
      </c>
      <c r="AZ538" s="14" t="str">
        <f t="shared" si="153"/>
        <v>HPExt</v>
      </c>
      <c r="BA538" s="14" t="e">
        <f t="shared" si="154"/>
        <v>#REF!</v>
      </c>
      <c r="BB538" s="14" t="str">
        <f t="shared" si="155"/>
        <v/>
      </c>
      <c r="BC538" s="14" t="str">
        <f t="shared" si="156"/>
        <v/>
      </c>
      <c r="BD538" s="14" t="str">
        <f t="shared" si="157"/>
        <v/>
      </c>
      <c r="BE538" s="14" t="str">
        <f t="shared" si="158"/>
        <v/>
      </c>
    </row>
    <row r="539" spans="39:57" ht="16.5" x14ac:dyDescent="0.2">
      <c r="AM539" s="13">
        <v>534</v>
      </c>
      <c r="AN539" s="14">
        <f t="shared" si="159"/>
        <v>31</v>
      </c>
      <c r="AO539" s="29">
        <f t="shared" si="143"/>
        <v>0.42000000000000004</v>
      </c>
      <c r="AP539" s="14">
        <f t="shared" si="144"/>
        <v>1</v>
      </c>
      <c r="AQ539" s="14">
        <f t="shared" si="145"/>
        <v>3</v>
      </c>
      <c r="AR539" s="14">
        <f t="shared" si="146"/>
        <v>0</v>
      </c>
      <c r="AS539" s="14">
        <f t="shared" si="147"/>
        <v>1606033</v>
      </c>
      <c r="AT539" s="14" t="str">
        <f t="shared" si="148"/>
        <v>神器-6-碎片-5-6级</v>
      </c>
      <c r="AU539" s="13" t="s">
        <v>857</v>
      </c>
      <c r="AV539" s="13">
        <f t="shared" si="149"/>
        <v>6</v>
      </c>
      <c r="AW539" s="14" t="e">
        <f t="shared" si="150"/>
        <v>#REF!</v>
      </c>
      <c r="AX539" s="14" t="str">
        <f t="shared" si="151"/>
        <v>AtkExt</v>
      </c>
      <c r="AY539" s="14" t="e">
        <f t="shared" si="152"/>
        <v>#REF!</v>
      </c>
      <c r="AZ539" s="14" t="str">
        <f t="shared" si="153"/>
        <v>HPExt</v>
      </c>
      <c r="BA539" s="14" t="e">
        <f t="shared" si="154"/>
        <v>#REF!</v>
      </c>
      <c r="BB539" s="14" t="str">
        <f t="shared" si="155"/>
        <v/>
      </c>
      <c r="BC539" s="14" t="str">
        <f t="shared" si="156"/>
        <v/>
      </c>
      <c r="BD539" s="14" t="str">
        <f t="shared" si="157"/>
        <v/>
      </c>
      <c r="BE539" s="14" t="str">
        <f t="shared" si="158"/>
        <v/>
      </c>
    </row>
    <row r="540" spans="39:57" ht="16.5" x14ac:dyDescent="0.2">
      <c r="AM540" s="13">
        <v>535</v>
      </c>
      <c r="AN540" s="14">
        <f t="shared" si="159"/>
        <v>31</v>
      </c>
      <c r="AO540" s="29">
        <f t="shared" si="143"/>
        <v>0.496</v>
      </c>
      <c r="AP540" s="14">
        <f t="shared" si="144"/>
        <v>1</v>
      </c>
      <c r="AQ540" s="14">
        <f t="shared" si="145"/>
        <v>3</v>
      </c>
      <c r="AR540" s="14">
        <f t="shared" si="146"/>
        <v>0</v>
      </c>
      <c r="AS540" s="14">
        <f t="shared" si="147"/>
        <v>1606033</v>
      </c>
      <c r="AT540" s="14" t="str">
        <f t="shared" si="148"/>
        <v>神器-6-碎片-5-7级</v>
      </c>
      <c r="AU540" s="13" t="s">
        <v>857</v>
      </c>
      <c r="AV540" s="13">
        <f t="shared" si="149"/>
        <v>7</v>
      </c>
      <c r="AW540" s="14" t="e">
        <f t="shared" si="150"/>
        <v>#REF!</v>
      </c>
      <c r="AX540" s="14" t="str">
        <f t="shared" si="151"/>
        <v>AtkExt</v>
      </c>
      <c r="AY540" s="14" t="e">
        <f t="shared" si="152"/>
        <v>#REF!</v>
      </c>
      <c r="AZ540" s="14" t="str">
        <f t="shared" si="153"/>
        <v>HPExt</v>
      </c>
      <c r="BA540" s="14" t="e">
        <f t="shared" si="154"/>
        <v>#REF!</v>
      </c>
      <c r="BB540" s="14" t="str">
        <f t="shared" si="155"/>
        <v/>
      </c>
      <c r="BC540" s="14" t="str">
        <f t="shared" si="156"/>
        <v/>
      </c>
      <c r="BD540" s="14" t="str">
        <f t="shared" si="157"/>
        <v/>
      </c>
      <c r="BE540" s="14" t="str">
        <f t="shared" si="158"/>
        <v/>
      </c>
    </row>
    <row r="541" spans="39:57" ht="16.5" x14ac:dyDescent="0.2">
      <c r="AM541" s="13">
        <v>536</v>
      </c>
      <c r="AN541" s="14">
        <f t="shared" si="159"/>
        <v>31</v>
      </c>
      <c r="AO541" s="29">
        <f t="shared" si="143"/>
        <v>0.57600000000000007</v>
      </c>
      <c r="AP541" s="14">
        <f t="shared" si="144"/>
        <v>1</v>
      </c>
      <c r="AQ541" s="14">
        <f t="shared" si="145"/>
        <v>3</v>
      </c>
      <c r="AR541" s="14">
        <f t="shared" si="146"/>
        <v>0</v>
      </c>
      <c r="AS541" s="14">
        <f t="shared" si="147"/>
        <v>1606033</v>
      </c>
      <c r="AT541" s="14" t="str">
        <f t="shared" si="148"/>
        <v>神器-6-碎片-5-8级</v>
      </c>
      <c r="AU541" s="13" t="s">
        <v>857</v>
      </c>
      <c r="AV541" s="13">
        <f t="shared" si="149"/>
        <v>8</v>
      </c>
      <c r="AW541" s="14" t="e">
        <f t="shared" si="150"/>
        <v>#REF!</v>
      </c>
      <c r="AX541" s="14" t="str">
        <f t="shared" si="151"/>
        <v>AtkExt</v>
      </c>
      <c r="AY541" s="14" t="e">
        <f t="shared" si="152"/>
        <v>#REF!</v>
      </c>
      <c r="AZ541" s="14" t="str">
        <f t="shared" si="153"/>
        <v>HPExt</v>
      </c>
      <c r="BA541" s="14" t="e">
        <f t="shared" si="154"/>
        <v>#REF!</v>
      </c>
      <c r="BB541" s="14" t="str">
        <f t="shared" si="155"/>
        <v/>
      </c>
      <c r="BC541" s="14" t="str">
        <f t="shared" si="156"/>
        <v/>
      </c>
      <c r="BD541" s="14" t="str">
        <f t="shared" si="157"/>
        <v/>
      </c>
      <c r="BE541" s="14" t="str">
        <f t="shared" si="158"/>
        <v/>
      </c>
    </row>
    <row r="542" spans="39:57" ht="16.5" x14ac:dyDescent="0.2">
      <c r="AM542" s="13">
        <v>537</v>
      </c>
      <c r="AN542" s="14">
        <f t="shared" si="159"/>
        <v>31</v>
      </c>
      <c r="AO542" s="29">
        <f t="shared" si="143"/>
        <v>0.66</v>
      </c>
      <c r="AP542" s="14">
        <f t="shared" si="144"/>
        <v>1</v>
      </c>
      <c r="AQ542" s="14">
        <f t="shared" si="145"/>
        <v>3</v>
      </c>
      <c r="AR542" s="14">
        <f t="shared" si="146"/>
        <v>0</v>
      </c>
      <c r="AS542" s="14">
        <f t="shared" si="147"/>
        <v>1606033</v>
      </c>
      <c r="AT542" s="14" t="str">
        <f t="shared" si="148"/>
        <v>神器-6-碎片-5-9级</v>
      </c>
      <c r="AU542" s="13" t="s">
        <v>857</v>
      </c>
      <c r="AV542" s="13">
        <f t="shared" si="149"/>
        <v>9</v>
      </c>
      <c r="AW542" s="14" t="e">
        <f t="shared" si="150"/>
        <v>#REF!</v>
      </c>
      <c r="AX542" s="14" t="str">
        <f t="shared" si="151"/>
        <v>AtkExt</v>
      </c>
      <c r="AY542" s="14" t="e">
        <f t="shared" si="152"/>
        <v>#REF!</v>
      </c>
      <c r="AZ542" s="14" t="str">
        <f t="shared" si="153"/>
        <v>HPExt</v>
      </c>
      <c r="BA542" s="14" t="e">
        <f t="shared" si="154"/>
        <v>#REF!</v>
      </c>
      <c r="BB542" s="14" t="str">
        <f t="shared" si="155"/>
        <v/>
      </c>
      <c r="BC542" s="14" t="str">
        <f t="shared" si="156"/>
        <v/>
      </c>
      <c r="BD542" s="14" t="str">
        <f t="shared" si="157"/>
        <v/>
      </c>
      <c r="BE542" s="14" t="str">
        <f t="shared" si="158"/>
        <v/>
      </c>
    </row>
    <row r="543" spans="39:57" ht="16.5" x14ac:dyDescent="0.2">
      <c r="AM543" s="13">
        <v>538</v>
      </c>
      <c r="AN543" s="14">
        <f t="shared" si="159"/>
        <v>31</v>
      </c>
      <c r="AO543" s="29">
        <f t="shared" si="143"/>
        <v>0.748</v>
      </c>
      <c r="AP543" s="14">
        <f t="shared" si="144"/>
        <v>1</v>
      </c>
      <c r="AQ543" s="14">
        <f t="shared" si="145"/>
        <v>3</v>
      </c>
      <c r="AR543" s="14">
        <f t="shared" si="146"/>
        <v>0</v>
      </c>
      <c r="AS543" s="14">
        <f t="shared" si="147"/>
        <v>1606033</v>
      </c>
      <c r="AT543" s="14" t="str">
        <f t="shared" si="148"/>
        <v>神器-6-碎片-5-10级</v>
      </c>
      <c r="AU543" s="13" t="s">
        <v>857</v>
      </c>
      <c r="AV543" s="13">
        <f t="shared" si="149"/>
        <v>10</v>
      </c>
      <c r="AW543" s="14" t="e">
        <f t="shared" si="150"/>
        <v>#REF!</v>
      </c>
      <c r="AX543" s="14" t="str">
        <f t="shared" si="151"/>
        <v>AtkExt</v>
      </c>
      <c r="AY543" s="14" t="e">
        <f t="shared" si="152"/>
        <v>#REF!</v>
      </c>
      <c r="AZ543" s="14" t="str">
        <f t="shared" si="153"/>
        <v>HPExt</v>
      </c>
      <c r="BA543" s="14" t="e">
        <f t="shared" si="154"/>
        <v>#REF!</v>
      </c>
      <c r="BB543" s="14" t="str">
        <f t="shared" si="155"/>
        <v/>
      </c>
      <c r="BC543" s="14" t="str">
        <f t="shared" si="156"/>
        <v/>
      </c>
      <c r="BD543" s="14" t="str">
        <f t="shared" si="157"/>
        <v/>
      </c>
      <c r="BE543" s="14" t="str">
        <f t="shared" si="158"/>
        <v/>
      </c>
    </row>
    <row r="544" spans="39:57" ht="16.5" x14ac:dyDescent="0.2">
      <c r="AM544" s="13">
        <v>539</v>
      </c>
      <c r="AN544" s="14">
        <f t="shared" si="159"/>
        <v>31</v>
      </c>
      <c r="AO544" s="29">
        <f t="shared" si="143"/>
        <v>0.84000000000000008</v>
      </c>
      <c r="AP544" s="14">
        <f t="shared" si="144"/>
        <v>1</v>
      </c>
      <c r="AQ544" s="14">
        <f t="shared" si="145"/>
        <v>3</v>
      </c>
      <c r="AR544" s="14">
        <f t="shared" si="146"/>
        <v>0</v>
      </c>
      <c r="AS544" s="14">
        <f t="shared" si="147"/>
        <v>1606033</v>
      </c>
      <c r="AT544" s="14" t="str">
        <f t="shared" si="148"/>
        <v>神器-6-碎片-5-11级</v>
      </c>
      <c r="AU544" s="13" t="s">
        <v>857</v>
      </c>
      <c r="AV544" s="13">
        <f t="shared" si="149"/>
        <v>11</v>
      </c>
      <c r="AW544" s="14" t="e">
        <f t="shared" si="150"/>
        <v>#REF!</v>
      </c>
      <c r="AX544" s="14" t="str">
        <f t="shared" si="151"/>
        <v>AtkExt</v>
      </c>
      <c r="AY544" s="14" t="e">
        <f t="shared" si="152"/>
        <v>#REF!</v>
      </c>
      <c r="AZ544" s="14" t="str">
        <f t="shared" si="153"/>
        <v>HPExt</v>
      </c>
      <c r="BA544" s="14" t="e">
        <f t="shared" si="154"/>
        <v>#REF!</v>
      </c>
      <c r="BB544" s="14" t="str">
        <f t="shared" si="155"/>
        <v/>
      </c>
      <c r="BC544" s="14" t="str">
        <f t="shared" si="156"/>
        <v/>
      </c>
      <c r="BD544" s="14" t="str">
        <f t="shared" si="157"/>
        <v/>
      </c>
      <c r="BE544" s="14" t="str">
        <f t="shared" si="158"/>
        <v/>
      </c>
    </row>
    <row r="545" spans="39:57" ht="16.5" x14ac:dyDescent="0.2">
      <c r="AM545" s="13">
        <v>540</v>
      </c>
      <c r="AN545" s="14">
        <f t="shared" si="159"/>
        <v>31</v>
      </c>
      <c r="AO545" s="29">
        <f t="shared" si="143"/>
        <v>0.93600000000000017</v>
      </c>
      <c r="AP545" s="14">
        <f t="shared" si="144"/>
        <v>1</v>
      </c>
      <c r="AQ545" s="14">
        <f t="shared" si="145"/>
        <v>3</v>
      </c>
      <c r="AR545" s="14">
        <f t="shared" si="146"/>
        <v>0</v>
      </c>
      <c r="AS545" s="14">
        <f t="shared" si="147"/>
        <v>1606033</v>
      </c>
      <c r="AT545" s="14" t="str">
        <f t="shared" si="148"/>
        <v>神器-6-碎片-5-12级</v>
      </c>
      <c r="AU545" s="13" t="s">
        <v>857</v>
      </c>
      <c r="AV545" s="13">
        <f t="shared" si="149"/>
        <v>12</v>
      </c>
      <c r="AW545" s="14" t="e">
        <f t="shared" si="150"/>
        <v>#REF!</v>
      </c>
      <c r="AX545" s="14" t="str">
        <f t="shared" si="151"/>
        <v>AtkExt</v>
      </c>
      <c r="AY545" s="14" t="e">
        <f t="shared" si="152"/>
        <v>#REF!</v>
      </c>
      <c r="AZ545" s="14" t="str">
        <f t="shared" si="153"/>
        <v>HPExt</v>
      </c>
      <c r="BA545" s="14" t="e">
        <f t="shared" si="154"/>
        <v>#REF!</v>
      </c>
      <c r="BB545" s="14" t="str">
        <f t="shared" si="155"/>
        <v/>
      </c>
      <c r="BC545" s="14" t="str">
        <f t="shared" si="156"/>
        <v/>
      </c>
      <c r="BD545" s="14" t="str">
        <f t="shared" si="157"/>
        <v/>
      </c>
      <c r="BE545" s="14" t="str">
        <f t="shared" si="158"/>
        <v/>
      </c>
    </row>
    <row r="546" spans="39:57" ht="16.5" x14ac:dyDescent="0.2">
      <c r="AM546" s="13">
        <v>541</v>
      </c>
      <c r="AN546" s="14">
        <f t="shared" si="159"/>
        <v>31</v>
      </c>
      <c r="AO546" s="29">
        <f t="shared" si="143"/>
        <v>1.036</v>
      </c>
      <c r="AP546" s="14">
        <f t="shared" si="144"/>
        <v>1</v>
      </c>
      <c r="AQ546" s="14">
        <f t="shared" si="145"/>
        <v>3</v>
      </c>
      <c r="AR546" s="14">
        <f t="shared" si="146"/>
        <v>0</v>
      </c>
      <c r="AS546" s="14">
        <f t="shared" si="147"/>
        <v>1606033</v>
      </c>
      <c r="AT546" s="14" t="str">
        <f t="shared" si="148"/>
        <v>神器-6-碎片-5-13级</v>
      </c>
      <c r="AU546" s="13" t="s">
        <v>857</v>
      </c>
      <c r="AV546" s="13">
        <f t="shared" si="149"/>
        <v>13</v>
      </c>
      <c r="AW546" s="14" t="e">
        <f t="shared" si="150"/>
        <v>#REF!</v>
      </c>
      <c r="AX546" s="14" t="str">
        <f t="shared" si="151"/>
        <v>AtkExt</v>
      </c>
      <c r="AY546" s="14" t="e">
        <f t="shared" si="152"/>
        <v>#REF!</v>
      </c>
      <c r="AZ546" s="14" t="str">
        <f t="shared" si="153"/>
        <v>HPExt</v>
      </c>
      <c r="BA546" s="14" t="e">
        <f t="shared" si="154"/>
        <v>#REF!</v>
      </c>
      <c r="BB546" s="14" t="str">
        <f t="shared" si="155"/>
        <v/>
      </c>
      <c r="BC546" s="14" t="str">
        <f t="shared" si="156"/>
        <v/>
      </c>
      <c r="BD546" s="14" t="str">
        <f t="shared" si="157"/>
        <v/>
      </c>
      <c r="BE546" s="14" t="str">
        <f t="shared" si="158"/>
        <v/>
      </c>
    </row>
    <row r="547" spans="39:57" ht="16.5" x14ac:dyDescent="0.2">
      <c r="AM547" s="13">
        <v>542</v>
      </c>
      <c r="AN547" s="14">
        <f t="shared" si="159"/>
        <v>31</v>
      </c>
      <c r="AO547" s="29">
        <f t="shared" si="143"/>
        <v>1.1400000000000001</v>
      </c>
      <c r="AP547" s="14">
        <f t="shared" si="144"/>
        <v>1</v>
      </c>
      <c r="AQ547" s="14">
        <f t="shared" si="145"/>
        <v>3</v>
      </c>
      <c r="AR547" s="14">
        <f t="shared" si="146"/>
        <v>0</v>
      </c>
      <c r="AS547" s="14">
        <f t="shared" si="147"/>
        <v>1606033</v>
      </c>
      <c r="AT547" s="14" t="str">
        <f t="shared" si="148"/>
        <v>神器-6-碎片-5-14级</v>
      </c>
      <c r="AU547" s="13" t="s">
        <v>857</v>
      </c>
      <c r="AV547" s="13">
        <f t="shared" si="149"/>
        <v>14</v>
      </c>
      <c r="AW547" s="14" t="e">
        <f t="shared" si="150"/>
        <v>#REF!</v>
      </c>
      <c r="AX547" s="14" t="str">
        <f t="shared" si="151"/>
        <v>AtkExt</v>
      </c>
      <c r="AY547" s="14" t="e">
        <f t="shared" si="152"/>
        <v>#REF!</v>
      </c>
      <c r="AZ547" s="14" t="str">
        <f t="shared" si="153"/>
        <v>HPExt</v>
      </c>
      <c r="BA547" s="14" t="e">
        <f t="shared" si="154"/>
        <v>#REF!</v>
      </c>
      <c r="BB547" s="14" t="str">
        <f t="shared" si="155"/>
        <v/>
      </c>
      <c r="BC547" s="14" t="str">
        <f t="shared" si="156"/>
        <v/>
      </c>
      <c r="BD547" s="14" t="str">
        <f t="shared" si="157"/>
        <v/>
      </c>
      <c r="BE547" s="14" t="str">
        <f t="shared" si="158"/>
        <v/>
      </c>
    </row>
    <row r="548" spans="39:57" ht="16.5" x14ac:dyDescent="0.2">
      <c r="AM548" s="13">
        <v>543</v>
      </c>
      <c r="AN548" s="14">
        <f t="shared" si="159"/>
        <v>31</v>
      </c>
      <c r="AO548" s="29">
        <f t="shared" si="143"/>
        <v>1.248</v>
      </c>
      <c r="AP548" s="14">
        <f t="shared" si="144"/>
        <v>1</v>
      </c>
      <c r="AQ548" s="14">
        <f t="shared" si="145"/>
        <v>3</v>
      </c>
      <c r="AR548" s="14">
        <f t="shared" si="146"/>
        <v>0</v>
      </c>
      <c r="AS548" s="14">
        <f t="shared" si="147"/>
        <v>1606033</v>
      </c>
      <c r="AT548" s="14" t="str">
        <f t="shared" si="148"/>
        <v>神器-6-碎片-5-15级</v>
      </c>
      <c r="AU548" s="13" t="s">
        <v>857</v>
      </c>
      <c r="AV548" s="13">
        <f t="shared" si="149"/>
        <v>15</v>
      </c>
      <c r="AW548" s="14" t="e">
        <f t="shared" si="150"/>
        <v>#REF!</v>
      </c>
      <c r="AX548" s="14" t="str">
        <f t="shared" si="151"/>
        <v>AtkExt</v>
      </c>
      <c r="AY548" s="14" t="e">
        <f t="shared" si="152"/>
        <v>#REF!</v>
      </c>
      <c r="AZ548" s="14" t="str">
        <f t="shared" si="153"/>
        <v>HPExt</v>
      </c>
      <c r="BA548" s="14" t="e">
        <f t="shared" si="154"/>
        <v>#REF!</v>
      </c>
      <c r="BB548" s="14" t="str">
        <f t="shared" si="155"/>
        <v/>
      </c>
      <c r="BC548" s="14" t="str">
        <f t="shared" si="156"/>
        <v/>
      </c>
      <c r="BD548" s="14" t="str">
        <f t="shared" si="157"/>
        <v/>
      </c>
      <c r="BE548" s="14" t="str">
        <f t="shared" si="158"/>
        <v/>
      </c>
    </row>
    <row r="549" spans="39:57" ht="16.5" x14ac:dyDescent="0.2">
      <c r="AM549" s="13">
        <v>544</v>
      </c>
      <c r="AN549" s="14">
        <f t="shared" si="159"/>
        <v>31</v>
      </c>
      <c r="AO549" s="29">
        <f t="shared" si="143"/>
        <v>1.36</v>
      </c>
      <c r="AP549" s="14">
        <f t="shared" si="144"/>
        <v>1</v>
      </c>
      <c r="AQ549" s="14">
        <f t="shared" si="145"/>
        <v>3</v>
      </c>
      <c r="AR549" s="14">
        <f t="shared" si="146"/>
        <v>0</v>
      </c>
      <c r="AS549" s="14">
        <f t="shared" si="147"/>
        <v>1606033</v>
      </c>
      <c r="AT549" s="14" t="str">
        <f t="shared" si="148"/>
        <v>神器-6-碎片-5-16级</v>
      </c>
      <c r="AU549" s="13" t="s">
        <v>857</v>
      </c>
      <c r="AV549" s="13">
        <f t="shared" si="149"/>
        <v>16</v>
      </c>
      <c r="AW549" s="14" t="e">
        <f t="shared" si="150"/>
        <v>#REF!</v>
      </c>
      <c r="AX549" s="14" t="str">
        <f t="shared" si="151"/>
        <v>AtkExt</v>
      </c>
      <c r="AY549" s="14" t="e">
        <f t="shared" si="152"/>
        <v>#REF!</v>
      </c>
      <c r="AZ549" s="14" t="str">
        <f t="shared" si="153"/>
        <v>HPExt</v>
      </c>
      <c r="BA549" s="14" t="e">
        <f t="shared" si="154"/>
        <v>#REF!</v>
      </c>
      <c r="BB549" s="14" t="str">
        <f t="shared" si="155"/>
        <v/>
      </c>
      <c r="BC549" s="14" t="str">
        <f t="shared" si="156"/>
        <v/>
      </c>
      <c r="BD549" s="14" t="str">
        <f t="shared" si="157"/>
        <v/>
      </c>
      <c r="BE549" s="14" t="str">
        <f t="shared" si="158"/>
        <v/>
      </c>
    </row>
    <row r="550" spans="39:57" ht="16.5" x14ac:dyDescent="0.2">
      <c r="AM550" s="13">
        <v>545</v>
      </c>
      <c r="AN550" s="14">
        <f t="shared" si="159"/>
        <v>31</v>
      </c>
      <c r="AO550" s="29">
        <f t="shared" si="143"/>
        <v>1.476</v>
      </c>
      <c r="AP550" s="14">
        <f t="shared" si="144"/>
        <v>1</v>
      </c>
      <c r="AQ550" s="14">
        <f t="shared" si="145"/>
        <v>3</v>
      </c>
      <c r="AR550" s="14">
        <f t="shared" si="146"/>
        <v>0</v>
      </c>
      <c r="AS550" s="14">
        <f t="shared" si="147"/>
        <v>1606033</v>
      </c>
      <c r="AT550" s="14" t="str">
        <f t="shared" si="148"/>
        <v>神器-6-碎片-5-17级</v>
      </c>
      <c r="AU550" s="13" t="s">
        <v>857</v>
      </c>
      <c r="AV550" s="13">
        <f t="shared" si="149"/>
        <v>17</v>
      </c>
      <c r="AW550" s="14" t="e">
        <f t="shared" si="150"/>
        <v>#REF!</v>
      </c>
      <c r="AX550" s="14" t="str">
        <f t="shared" si="151"/>
        <v>AtkExt</v>
      </c>
      <c r="AY550" s="14" t="e">
        <f t="shared" si="152"/>
        <v>#REF!</v>
      </c>
      <c r="AZ550" s="14" t="str">
        <f t="shared" si="153"/>
        <v>HPExt</v>
      </c>
      <c r="BA550" s="14" t="e">
        <f t="shared" si="154"/>
        <v>#REF!</v>
      </c>
      <c r="BB550" s="14" t="str">
        <f t="shared" si="155"/>
        <v/>
      </c>
      <c r="BC550" s="14" t="str">
        <f t="shared" si="156"/>
        <v/>
      </c>
      <c r="BD550" s="14" t="str">
        <f t="shared" si="157"/>
        <v/>
      </c>
      <c r="BE550" s="14" t="str">
        <f t="shared" si="158"/>
        <v/>
      </c>
    </row>
    <row r="551" spans="39:57" ht="16.5" x14ac:dyDescent="0.2">
      <c r="AM551" s="13">
        <v>546</v>
      </c>
      <c r="AN551" s="14">
        <f t="shared" si="159"/>
        <v>31</v>
      </c>
      <c r="AO551" s="29">
        <f t="shared" si="143"/>
        <v>1.5960000000000001</v>
      </c>
      <c r="AP551" s="14">
        <f t="shared" si="144"/>
        <v>1</v>
      </c>
      <c r="AQ551" s="14">
        <f t="shared" si="145"/>
        <v>3</v>
      </c>
      <c r="AR551" s="14">
        <f t="shared" si="146"/>
        <v>0</v>
      </c>
      <c r="AS551" s="14">
        <f t="shared" si="147"/>
        <v>1606033</v>
      </c>
      <c r="AT551" s="14" t="str">
        <f t="shared" si="148"/>
        <v>神器-6-碎片-5-18级</v>
      </c>
      <c r="AU551" s="13" t="s">
        <v>857</v>
      </c>
      <c r="AV551" s="13">
        <f t="shared" si="149"/>
        <v>18</v>
      </c>
      <c r="AW551" s="14" t="e">
        <f t="shared" si="150"/>
        <v>#REF!</v>
      </c>
      <c r="AX551" s="14" t="str">
        <f t="shared" si="151"/>
        <v>AtkExt</v>
      </c>
      <c r="AY551" s="14" t="e">
        <f t="shared" si="152"/>
        <v>#REF!</v>
      </c>
      <c r="AZ551" s="14" t="str">
        <f t="shared" si="153"/>
        <v>HPExt</v>
      </c>
      <c r="BA551" s="14" t="e">
        <f t="shared" si="154"/>
        <v>#REF!</v>
      </c>
      <c r="BB551" s="14" t="str">
        <f t="shared" si="155"/>
        <v/>
      </c>
      <c r="BC551" s="14" t="str">
        <f t="shared" si="156"/>
        <v/>
      </c>
      <c r="BD551" s="14" t="str">
        <f t="shared" si="157"/>
        <v/>
      </c>
      <c r="BE551" s="14" t="str">
        <f t="shared" si="158"/>
        <v/>
      </c>
    </row>
    <row r="552" spans="39:57" ht="16.5" x14ac:dyDescent="0.2">
      <c r="AM552" s="13">
        <v>547</v>
      </c>
      <c r="AN552" s="14">
        <f t="shared" si="159"/>
        <v>31</v>
      </c>
      <c r="AO552" s="29">
        <f t="shared" si="143"/>
        <v>1.7200000000000002</v>
      </c>
      <c r="AP552" s="14">
        <f t="shared" si="144"/>
        <v>1</v>
      </c>
      <c r="AQ552" s="14">
        <f t="shared" si="145"/>
        <v>3</v>
      </c>
      <c r="AR552" s="14">
        <f t="shared" si="146"/>
        <v>0</v>
      </c>
      <c r="AS552" s="14">
        <f t="shared" si="147"/>
        <v>1606033</v>
      </c>
      <c r="AT552" s="14" t="str">
        <f t="shared" si="148"/>
        <v>神器-6-碎片-5-19级</v>
      </c>
      <c r="AU552" s="13" t="s">
        <v>857</v>
      </c>
      <c r="AV552" s="13">
        <f t="shared" si="149"/>
        <v>19</v>
      </c>
      <c r="AW552" s="14" t="e">
        <f t="shared" si="150"/>
        <v>#REF!</v>
      </c>
      <c r="AX552" s="14" t="str">
        <f t="shared" si="151"/>
        <v>AtkExt</v>
      </c>
      <c r="AY552" s="14" t="e">
        <f t="shared" si="152"/>
        <v>#REF!</v>
      </c>
      <c r="AZ552" s="14" t="str">
        <f t="shared" si="153"/>
        <v>HPExt</v>
      </c>
      <c r="BA552" s="14" t="e">
        <f t="shared" si="154"/>
        <v>#REF!</v>
      </c>
      <c r="BB552" s="14" t="str">
        <f t="shared" si="155"/>
        <v/>
      </c>
      <c r="BC552" s="14" t="str">
        <f t="shared" si="156"/>
        <v/>
      </c>
      <c r="BD552" s="14" t="str">
        <f t="shared" si="157"/>
        <v/>
      </c>
      <c r="BE552" s="14" t="str">
        <f t="shared" si="158"/>
        <v/>
      </c>
    </row>
    <row r="553" spans="39:57" ht="16.5" x14ac:dyDescent="0.2">
      <c r="AM553" s="13">
        <v>548</v>
      </c>
      <c r="AN553" s="14">
        <f t="shared" si="159"/>
        <v>31</v>
      </c>
      <c r="AO553" s="29">
        <f t="shared" si="143"/>
        <v>1.8480000000000001</v>
      </c>
      <c r="AP553" s="14">
        <f t="shared" si="144"/>
        <v>1</v>
      </c>
      <c r="AQ553" s="14">
        <f t="shared" si="145"/>
        <v>3</v>
      </c>
      <c r="AR553" s="14">
        <f t="shared" si="146"/>
        <v>0</v>
      </c>
      <c r="AS553" s="14">
        <f t="shared" si="147"/>
        <v>1606033</v>
      </c>
      <c r="AT553" s="14" t="str">
        <f t="shared" si="148"/>
        <v>神器-6-碎片-5-20级</v>
      </c>
      <c r="AU553" s="13" t="s">
        <v>857</v>
      </c>
      <c r="AV553" s="13">
        <f t="shared" si="149"/>
        <v>20</v>
      </c>
      <c r="AW553" s="14" t="e">
        <f t="shared" si="150"/>
        <v>#REF!</v>
      </c>
      <c r="AX553" s="14" t="str">
        <f t="shared" si="151"/>
        <v>AtkExt</v>
      </c>
      <c r="AY553" s="14" t="e">
        <f t="shared" si="152"/>
        <v>#REF!</v>
      </c>
      <c r="AZ553" s="14" t="str">
        <f t="shared" si="153"/>
        <v>HPExt</v>
      </c>
      <c r="BA553" s="14" t="e">
        <f t="shared" si="154"/>
        <v>#REF!</v>
      </c>
      <c r="BB553" s="14" t="str">
        <f t="shared" si="155"/>
        <v/>
      </c>
      <c r="BC553" s="14" t="str">
        <f t="shared" si="156"/>
        <v/>
      </c>
      <c r="BD553" s="14" t="str">
        <f t="shared" si="157"/>
        <v/>
      </c>
      <c r="BE553" s="14" t="str">
        <f t="shared" si="158"/>
        <v/>
      </c>
    </row>
    <row r="554" spans="39:57" ht="16.5" x14ac:dyDescent="0.2">
      <c r="AM554" s="13">
        <v>549</v>
      </c>
      <c r="AN554" s="14">
        <f t="shared" si="159"/>
        <v>31</v>
      </c>
      <c r="AO554" s="29">
        <f t="shared" si="143"/>
        <v>1.98</v>
      </c>
      <c r="AP554" s="14">
        <f t="shared" si="144"/>
        <v>1</v>
      </c>
      <c r="AQ554" s="14">
        <f t="shared" si="145"/>
        <v>3</v>
      </c>
      <c r="AR554" s="14">
        <f t="shared" si="146"/>
        <v>0</v>
      </c>
      <c r="AS554" s="14">
        <f t="shared" si="147"/>
        <v>1606033</v>
      </c>
      <c r="AT554" s="14" t="str">
        <f t="shared" si="148"/>
        <v>神器-6-碎片-5-21级</v>
      </c>
      <c r="AU554" s="13" t="s">
        <v>857</v>
      </c>
      <c r="AV554" s="13">
        <f t="shared" si="149"/>
        <v>21</v>
      </c>
      <c r="AW554" s="14" t="e">
        <f t="shared" si="150"/>
        <v>#REF!</v>
      </c>
      <c r="AX554" s="14" t="str">
        <f t="shared" si="151"/>
        <v>AtkExt</v>
      </c>
      <c r="AY554" s="14" t="e">
        <f t="shared" si="152"/>
        <v>#REF!</v>
      </c>
      <c r="AZ554" s="14" t="str">
        <f t="shared" si="153"/>
        <v>HPExt</v>
      </c>
      <c r="BA554" s="14" t="e">
        <f t="shared" si="154"/>
        <v>#REF!</v>
      </c>
      <c r="BB554" s="14" t="str">
        <f t="shared" si="155"/>
        <v/>
      </c>
      <c r="BC554" s="14" t="str">
        <f t="shared" si="156"/>
        <v/>
      </c>
      <c r="BD554" s="14" t="str">
        <f t="shared" si="157"/>
        <v/>
      </c>
      <c r="BE554" s="14" t="str">
        <f t="shared" si="158"/>
        <v/>
      </c>
    </row>
    <row r="555" spans="39:57" ht="16.5" x14ac:dyDescent="0.2">
      <c r="AM555" s="13">
        <v>550</v>
      </c>
      <c r="AN555" s="14">
        <f t="shared" si="159"/>
        <v>32</v>
      </c>
      <c r="AO555" s="29">
        <f t="shared" si="143"/>
        <v>0.1</v>
      </c>
      <c r="AP555" s="14">
        <f t="shared" si="144"/>
        <v>1</v>
      </c>
      <c r="AQ555" s="14">
        <f t="shared" si="145"/>
        <v>2</v>
      </c>
      <c r="AR555" s="14">
        <f t="shared" si="146"/>
        <v>3</v>
      </c>
      <c r="AS555" s="14">
        <f t="shared" si="147"/>
        <v>1606034</v>
      </c>
      <c r="AT555" s="14" t="str">
        <f t="shared" si="148"/>
        <v>神器-6-碎片-6-1级</v>
      </c>
      <c r="AU555" s="13" t="s">
        <v>857</v>
      </c>
      <c r="AV555" s="13">
        <f t="shared" si="149"/>
        <v>1</v>
      </c>
      <c r="AW555" s="14" t="e">
        <f t="shared" si="150"/>
        <v>#REF!</v>
      </c>
      <c r="AX555" s="14" t="str">
        <f t="shared" si="151"/>
        <v>AtkExt</v>
      </c>
      <c r="AY555" s="14" t="e">
        <f t="shared" si="152"/>
        <v>#REF!</v>
      </c>
      <c r="AZ555" s="14" t="str">
        <f t="shared" si="153"/>
        <v>DefExt</v>
      </c>
      <c r="BA555" s="14" t="e">
        <f t="shared" si="154"/>
        <v>#REF!</v>
      </c>
      <c r="BB555" s="14" t="str">
        <f t="shared" si="155"/>
        <v>HPExt</v>
      </c>
      <c r="BC555" s="14" t="e">
        <f t="shared" si="156"/>
        <v>#REF!</v>
      </c>
      <c r="BD555" s="14" t="str">
        <f t="shared" si="157"/>
        <v/>
      </c>
      <c r="BE555" s="14" t="str">
        <f t="shared" si="158"/>
        <v/>
      </c>
    </row>
    <row r="556" spans="39:57" ht="16.5" x14ac:dyDescent="0.2">
      <c r="AM556" s="13">
        <v>551</v>
      </c>
      <c r="AN556" s="14">
        <f t="shared" si="159"/>
        <v>32</v>
      </c>
      <c r="AO556" s="29">
        <f t="shared" si="143"/>
        <v>0.15600000000000003</v>
      </c>
      <c r="AP556" s="14">
        <f t="shared" si="144"/>
        <v>1</v>
      </c>
      <c r="AQ556" s="14">
        <f t="shared" si="145"/>
        <v>2</v>
      </c>
      <c r="AR556" s="14">
        <f t="shared" si="146"/>
        <v>3</v>
      </c>
      <c r="AS556" s="14">
        <f t="shared" si="147"/>
        <v>1606034</v>
      </c>
      <c r="AT556" s="14" t="str">
        <f t="shared" si="148"/>
        <v>神器-6-碎片-6-2级</v>
      </c>
      <c r="AU556" s="13" t="s">
        <v>857</v>
      </c>
      <c r="AV556" s="13">
        <f t="shared" si="149"/>
        <v>2</v>
      </c>
      <c r="AW556" s="14" t="e">
        <f t="shared" si="150"/>
        <v>#REF!</v>
      </c>
      <c r="AX556" s="14" t="str">
        <f t="shared" si="151"/>
        <v>AtkExt</v>
      </c>
      <c r="AY556" s="14" t="e">
        <f t="shared" si="152"/>
        <v>#REF!</v>
      </c>
      <c r="AZ556" s="14" t="str">
        <f t="shared" si="153"/>
        <v>DefExt</v>
      </c>
      <c r="BA556" s="14" t="e">
        <f t="shared" si="154"/>
        <v>#REF!</v>
      </c>
      <c r="BB556" s="14" t="str">
        <f t="shared" si="155"/>
        <v>HPExt</v>
      </c>
      <c r="BC556" s="14" t="e">
        <f t="shared" si="156"/>
        <v>#REF!</v>
      </c>
      <c r="BD556" s="14" t="str">
        <f t="shared" si="157"/>
        <v/>
      </c>
      <c r="BE556" s="14" t="str">
        <f t="shared" si="158"/>
        <v/>
      </c>
    </row>
    <row r="557" spans="39:57" ht="16.5" x14ac:dyDescent="0.2">
      <c r="AM557" s="13">
        <v>552</v>
      </c>
      <c r="AN557" s="14">
        <f t="shared" si="159"/>
        <v>32</v>
      </c>
      <c r="AO557" s="29">
        <f t="shared" si="143"/>
        <v>0.21600000000000003</v>
      </c>
      <c r="AP557" s="14">
        <f t="shared" si="144"/>
        <v>1</v>
      </c>
      <c r="AQ557" s="14">
        <f t="shared" si="145"/>
        <v>2</v>
      </c>
      <c r="AR557" s="14">
        <f t="shared" si="146"/>
        <v>3</v>
      </c>
      <c r="AS557" s="14">
        <f t="shared" si="147"/>
        <v>1606034</v>
      </c>
      <c r="AT557" s="14" t="str">
        <f t="shared" si="148"/>
        <v>神器-6-碎片-6-3级</v>
      </c>
      <c r="AU557" s="13" t="s">
        <v>857</v>
      </c>
      <c r="AV557" s="13">
        <f t="shared" si="149"/>
        <v>3</v>
      </c>
      <c r="AW557" s="14" t="e">
        <f t="shared" si="150"/>
        <v>#REF!</v>
      </c>
      <c r="AX557" s="14" t="str">
        <f t="shared" si="151"/>
        <v>AtkExt</v>
      </c>
      <c r="AY557" s="14" t="e">
        <f t="shared" si="152"/>
        <v>#REF!</v>
      </c>
      <c r="AZ557" s="14" t="str">
        <f t="shared" si="153"/>
        <v>DefExt</v>
      </c>
      <c r="BA557" s="14" t="e">
        <f t="shared" si="154"/>
        <v>#REF!</v>
      </c>
      <c r="BB557" s="14" t="str">
        <f t="shared" si="155"/>
        <v>HPExt</v>
      </c>
      <c r="BC557" s="14" t="e">
        <f t="shared" si="156"/>
        <v>#REF!</v>
      </c>
      <c r="BD557" s="14" t="str">
        <f t="shared" si="157"/>
        <v/>
      </c>
      <c r="BE557" s="14" t="str">
        <f t="shared" si="158"/>
        <v/>
      </c>
    </row>
    <row r="558" spans="39:57" ht="16.5" x14ac:dyDescent="0.2">
      <c r="AM558" s="13">
        <v>553</v>
      </c>
      <c r="AN558" s="14">
        <f t="shared" si="159"/>
        <v>32</v>
      </c>
      <c r="AO558" s="29">
        <f t="shared" si="143"/>
        <v>0.28000000000000003</v>
      </c>
      <c r="AP558" s="14">
        <f t="shared" si="144"/>
        <v>1</v>
      </c>
      <c r="AQ558" s="14">
        <f t="shared" si="145"/>
        <v>2</v>
      </c>
      <c r="AR558" s="14">
        <f t="shared" si="146"/>
        <v>3</v>
      </c>
      <c r="AS558" s="14">
        <f t="shared" si="147"/>
        <v>1606034</v>
      </c>
      <c r="AT558" s="14" t="str">
        <f t="shared" si="148"/>
        <v>神器-6-碎片-6-4级</v>
      </c>
      <c r="AU558" s="13" t="s">
        <v>857</v>
      </c>
      <c r="AV558" s="13">
        <f t="shared" si="149"/>
        <v>4</v>
      </c>
      <c r="AW558" s="14" t="e">
        <f t="shared" si="150"/>
        <v>#REF!</v>
      </c>
      <c r="AX558" s="14" t="str">
        <f t="shared" si="151"/>
        <v>AtkExt</v>
      </c>
      <c r="AY558" s="14" t="e">
        <f t="shared" si="152"/>
        <v>#REF!</v>
      </c>
      <c r="AZ558" s="14" t="str">
        <f t="shared" si="153"/>
        <v>DefExt</v>
      </c>
      <c r="BA558" s="14" t="e">
        <f t="shared" si="154"/>
        <v>#REF!</v>
      </c>
      <c r="BB558" s="14" t="str">
        <f t="shared" si="155"/>
        <v>HPExt</v>
      </c>
      <c r="BC558" s="14" t="e">
        <f t="shared" si="156"/>
        <v>#REF!</v>
      </c>
      <c r="BD558" s="14" t="str">
        <f t="shared" si="157"/>
        <v/>
      </c>
      <c r="BE558" s="14" t="str">
        <f t="shared" si="158"/>
        <v/>
      </c>
    </row>
    <row r="559" spans="39:57" ht="16.5" x14ac:dyDescent="0.2">
      <c r="AM559" s="13">
        <v>554</v>
      </c>
      <c r="AN559" s="14">
        <f t="shared" si="159"/>
        <v>32</v>
      </c>
      <c r="AO559" s="29">
        <f t="shared" si="143"/>
        <v>0.34799999999999998</v>
      </c>
      <c r="AP559" s="14">
        <f t="shared" si="144"/>
        <v>1</v>
      </c>
      <c r="AQ559" s="14">
        <f t="shared" si="145"/>
        <v>2</v>
      </c>
      <c r="AR559" s="14">
        <f t="shared" si="146"/>
        <v>3</v>
      </c>
      <c r="AS559" s="14">
        <f t="shared" si="147"/>
        <v>1606034</v>
      </c>
      <c r="AT559" s="14" t="str">
        <f t="shared" si="148"/>
        <v>神器-6-碎片-6-5级</v>
      </c>
      <c r="AU559" s="13" t="s">
        <v>857</v>
      </c>
      <c r="AV559" s="13">
        <f t="shared" si="149"/>
        <v>5</v>
      </c>
      <c r="AW559" s="14" t="e">
        <f t="shared" si="150"/>
        <v>#REF!</v>
      </c>
      <c r="AX559" s="14" t="str">
        <f t="shared" si="151"/>
        <v>AtkExt</v>
      </c>
      <c r="AY559" s="14" t="e">
        <f t="shared" si="152"/>
        <v>#REF!</v>
      </c>
      <c r="AZ559" s="14" t="str">
        <f t="shared" si="153"/>
        <v>DefExt</v>
      </c>
      <c r="BA559" s="14" t="e">
        <f t="shared" si="154"/>
        <v>#REF!</v>
      </c>
      <c r="BB559" s="14" t="str">
        <f t="shared" si="155"/>
        <v>HPExt</v>
      </c>
      <c r="BC559" s="14" t="e">
        <f t="shared" si="156"/>
        <v>#REF!</v>
      </c>
      <c r="BD559" s="14" t="str">
        <f t="shared" si="157"/>
        <v/>
      </c>
      <c r="BE559" s="14" t="str">
        <f t="shared" si="158"/>
        <v/>
      </c>
    </row>
    <row r="560" spans="39:57" ht="16.5" x14ac:dyDescent="0.2">
      <c r="AM560" s="13">
        <v>555</v>
      </c>
      <c r="AN560" s="14">
        <f t="shared" si="159"/>
        <v>32</v>
      </c>
      <c r="AO560" s="29">
        <f t="shared" si="143"/>
        <v>0.42000000000000004</v>
      </c>
      <c r="AP560" s="14">
        <f t="shared" si="144"/>
        <v>1</v>
      </c>
      <c r="AQ560" s="14">
        <f t="shared" si="145"/>
        <v>2</v>
      </c>
      <c r="AR560" s="14">
        <f t="shared" si="146"/>
        <v>3</v>
      </c>
      <c r="AS560" s="14">
        <f t="shared" si="147"/>
        <v>1606034</v>
      </c>
      <c r="AT560" s="14" t="str">
        <f t="shared" si="148"/>
        <v>神器-6-碎片-6-6级</v>
      </c>
      <c r="AU560" s="13" t="s">
        <v>857</v>
      </c>
      <c r="AV560" s="13">
        <f t="shared" si="149"/>
        <v>6</v>
      </c>
      <c r="AW560" s="14" t="e">
        <f t="shared" si="150"/>
        <v>#REF!</v>
      </c>
      <c r="AX560" s="14" t="str">
        <f t="shared" si="151"/>
        <v>AtkExt</v>
      </c>
      <c r="AY560" s="14" t="e">
        <f t="shared" si="152"/>
        <v>#REF!</v>
      </c>
      <c r="AZ560" s="14" t="str">
        <f t="shared" si="153"/>
        <v>DefExt</v>
      </c>
      <c r="BA560" s="14" t="e">
        <f t="shared" si="154"/>
        <v>#REF!</v>
      </c>
      <c r="BB560" s="14" t="str">
        <f t="shared" si="155"/>
        <v>HPExt</v>
      </c>
      <c r="BC560" s="14" t="e">
        <f t="shared" si="156"/>
        <v>#REF!</v>
      </c>
      <c r="BD560" s="14" t="str">
        <f t="shared" si="157"/>
        <v/>
      </c>
      <c r="BE560" s="14" t="str">
        <f t="shared" si="158"/>
        <v/>
      </c>
    </row>
    <row r="561" spans="39:57" ht="16.5" x14ac:dyDescent="0.2">
      <c r="AM561" s="13">
        <v>556</v>
      </c>
      <c r="AN561" s="14">
        <f t="shared" si="159"/>
        <v>32</v>
      </c>
      <c r="AO561" s="29">
        <f t="shared" si="143"/>
        <v>0.496</v>
      </c>
      <c r="AP561" s="14">
        <f t="shared" si="144"/>
        <v>1</v>
      </c>
      <c r="AQ561" s="14">
        <f t="shared" si="145"/>
        <v>2</v>
      </c>
      <c r="AR561" s="14">
        <f t="shared" si="146"/>
        <v>3</v>
      </c>
      <c r="AS561" s="14">
        <f t="shared" si="147"/>
        <v>1606034</v>
      </c>
      <c r="AT561" s="14" t="str">
        <f t="shared" si="148"/>
        <v>神器-6-碎片-6-7级</v>
      </c>
      <c r="AU561" s="13" t="s">
        <v>857</v>
      </c>
      <c r="AV561" s="13">
        <f t="shared" si="149"/>
        <v>7</v>
      </c>
      <c r="AW561" s="14" t="e">
        <f t="shared" si="150"/>
        <v>#REF!</v>
      </c>
      <c r="AX561" s="14" t="str">
        <f t="shared" si="151"/>
        <v>AtkExt</v>
      </c>
      <c r="AY561" s="14" t="e">
        <f t="shared" si="152"/>
        <v>#REF!</v>
      </c>
      <c r="AZ561" s="14" t="str">
        <f t="shared" si="153"/>
        <v>DefExt</v>
      </c>
      <c r="BA561" s="14" t="e">
        <f t="shared" si="154"/>
        <v>#REF!</v>
      </c>
      <c r="BB561" s="14" t="str">
        <f t="shared" si="155"/>
        <v>HPExt</v>
      </c>
      <c r="BC561" s="14" t="e">
        <f t="shared" si="156"/>
        <v>#REF!</v>
      </c>
      <c r="BD561" s="14" t="str">
        <f t="shared" si="157"/>
        <v/>
      </c>
      <c r="BE561" s="14" t="str">
        <f t="shared" si="158"/>
        <v/>
      </c>
    </row>
    <row r="562" spans="39:57" ht="16.5" x14ac:dyDescent="0.2">
      <c r="AM562" s="13">
        <v>557</v>
      </c>
      <c r="AN562" s="14">
        <f t="shared" si="159"/>
        <v>32</v>
      </c>
      <c r="AO562" s="29">
        <f t="shared" si="143"/>
        <v>0.57600000000000007</v>
      </c>
      <c r="AP562" s="14">
        <f t="shared" si="144"/>
        <v>1</v>
      </c>
      <c r="AQ562" s="14">
        <f t="shared" si="145"/>
        <v>2</v>
      </c>
      <c r="AR562" s="14">
        <f t="shared" si="146"/>
        <v>3</v>
      </c>
      <c r="AS562" s="14">
        <f t="shared" si="147"/>
        <v>1606034</v>
      </c>
      <c r="AT562" s="14" t="str">
        <f t="shared" si="148"/>
        <v>神器-6-碎片-6-8级</v>
      </c>
      <c r="AU562" s="13" t="s">
        <v>857</v>
      </c>
      <c r="AV562" s="13">
        <f t="shared" si="149"/>
        <v>8</v>
      </c>
      <c r="AW562" s="14" t="e">
        <f t="shared" si="150"/>
        <v>#REF!</v>
      </c>
      <c r="AX562" s="14" t="str">
        <f t="shared" si="151"/>
        <v>AtkExt</v>
      </c>
      <c r="AY562" s="14" t="e">
        <f t="shared" si="152"/>
        <v>#REF!</v>
      </c>
      <c r="AZ562" s="14" t="str">
        <f t="shared" si="153"/>
        <v>DefExt</v>
      </c>
      <c r="BA562" s="14" t="e">
        <f t="shared" si="154"/>
        <v>#REF!</v>
      </c>
      <c r="BB562" s="14" t="str">
        <f t="shared" si="155"/>
        <v>HPExt</v>
      </c>
      <c r="BC562" s="14" t="e">
        <f t="shared" si="156"/>
        <v>#REF!</v>
      </c>
      <c r="BD562" s="14" t="str">
        <f t="shared" si="157"/>
        <v/>
      </c>
      <c r="BE562" s="14" t="str">
        <f t="shared" si="158"/>
        <v/>
      </c>
    </row>
    <row r="563" spans="39:57" ht="16.5" x14ac:dyDescent="0.2">
      <c r="AM563" s="13">
        <v>558</v>
      </c>
      <c r="AN563" s="14">
        <f t="shared" si="159"/>
        <v>32</v>
      </c>
      <c r="AO563" s="29">
        <f t="shared" si="143"/>
        <v>0.66</v>
      </c>
      <c r="AP563" s="14">
        <f t="shared" si="144"/>
        <v>1</v>
      </c>
      <c r="AQ563" s="14">
        <f t="shared" si="145"/>
        <v>2</v>
      </c>
      <c r="AR563" s="14">
        <f t="shared" si="146"/>
        <v>3</v>
      </c>
      <c r="AS563" s="14">
        <f t="shared" si="147"/>
        <v>1606034</v>
      </c>
      <c r="AT563" s="14" t="str">
        <f t="shared" si="148"/>
        <v>神器-6-碎片-6-9级</v>
      </c>
      <c r="AU563" s="13" t="s">
        <v>857</v>
      </c>
      <c r="AV563" s="13">
        <f t="shared" si="149"/>
        <v>9</v>
      </c>
      <c r="AW563" s="14" t="e">
        <f t="shared" si="150"/>
        <v>#REF!</v>
      </c>
      <c r="AX563" s="14" t="str">
        <f t="shared" si="151"/>
        <v>AtkExt</v>
      </c>
      <c r="AY563" s="14" t="e">
        <f t="shared" si="152"/>
        <v>#REF!</v>
      </c>
      <c r="AZ563" s="14" t="str">
        <f t="shared" si="153"/>
        <v>DefExt</v>
      </c>
      <c r="BA563" s="14" t="e">
        <f t="shared" si="154"/>
        <v>#REF!</v>
      </c>
      <c r="BB563" s="14" t="str">
        <f t="shared" si="155"/>
        <v>HPExt</v>
      </c>
      <c r="BC563" s="14" t="e">
        <f t="shared" si="156"/>
        <v>#REF!</v>
      </c>
      <c r="BD563" s="14" t="str">
        <f t="shared" si="157"/>
        <v/>
      </c>
      <c r="BE563" s="14" t="str">
        <f t="shared" si="158"/>
        <v/>
      </c>
    </row>
    <row r="564" spans="39:57" ht="16.5" x14ac:dyDescent="0.2">
      <c r="AM564" s="13">
        <v>559</v>
      </c>
      <c r="AN564" s="14">
        <f t="shared" si="159"/>
        <v>32</v>
      </c>
      <c r="AO564" s="29">
        <f t="shared" si="143"/>
        <v>0.748</v>
      </c>
      <c r="AP564" s="14">
        <f t="shared" si="144"/>
        <v>1</v>
      </c>
      <c r="AQ564" s="14">
        <f t="shared" si="145"/>
        <v>2</v>
      </c>
      <c r="AR564" s="14">
        <f t="shared" si="146"/>
        <v>3</v>
      </c>
      <c r="AS564" s="14">
        <f t="shared" si="147"/>
        <v>1606034</v>
      </c>
      <c r="AT564" s="14" t="str">
        <f t="shared" si="148"/>
        <v>神器-6-碎片-6-10级</v>
      </c>
      <c r="AU564" s="13" t="s">
        <v>857</v>
      </c>
      <c r="AV564" s="13">
        <f t="shared" si="149"/>
        <v>10</v>
      </c>
      <c r="AW564" s="14" t="e">
        <f t="shared" si="150"/>
        <v>#REF!</v>
      </c>
      <c r="AX564" s="14" t="str">
        <f t="shared" si="151"/>
        <v>AtkExt</v>
      </c>
      <c r="AY564" s="14" t="e">
        <f t="shared" si="152"/>
        <v>#REF!</v>
      </c>
      <c r="AZ564" s="14" t="str">
        <f t="shared" si="153"/>
        <v>DefExt</v>
      </c>
      <c r="BA564" s="14" t="e">
        <f t="shared" si="154"/>
        <v>#REF!</v>
      </c>
      <c r="BB564" s="14" t="str">
        <f t="shared" si="155"/>
        <v>HPExt</v>
      </c>
      <c r="BC564" s="14" t="e">
        <f t="shared" si="156"/>
        <v>#REF!</v>
      </c>
      <c r="BD564" s="14" t="str">
        <f t="shared" si="157"/>
        <v/>
      </c>
      <c r="BE564" s="14" t="str">
        <f t="shared" si="158"/>
        <v/>
      </c>
    </row>
    <row r="565" spans="39:57" ht="16.5" x14ac:dyDescent="0.2">
      <c r="AM565" s="13">
        <v>560</v>
      </c>
      <c r="AN565" s="14">
        <f t="shared" si="159"/>
        <v>32</v>
      </c>
      <c r="AO565" s="29">
        <f t="shared" si="143"/>
        <v>0.84000000000000008</v>
      </c>
      <c r="AP565" s="14">
        <f t="shared" si="144"/>
        <v>1</v>
      </c>
      <c r="AQ565" s="14">
        <f t="shared" si="145"/>
        <v>2</v>
      </c>
      <c r="AR565" s="14">
        <f t="shared" si="146"/>
        <v>3</v>
      </c>
      <c r="AS565" s="14">
        <f t="shared" si="147"/>
        <v>1606034</v>
      </c>
      <c r="AT565" s="14" t="str">
        <f t="shared" si="148"/>
        <v>神器-6-碎片-6-11级</v>
      </c>
      <c r="AU565" s="13" t="s">
        <v>857</v>
      </c>
      <c r="AV565" s="13">
        <f t="shared" si="149"/>
        <v>11</v>
      </c>
      <c r="AW565" s="14" t="e">
        <f t="shared" si="150"/>
        <v>#REF!</v>
      </c>
      <c r="AX565" s="14" t="str">
        <f t="shared" si="151"/>
        <v>AtkExt</v>
      </c>
      <c r="AY565" s="14" t="e">
        <f t="shared" si="152"/>
        <v>#REF!</v>
      </c>
      <c r="AZ565" s="14" t="str">
        <f t="shared" si="153"/>
        <v>DefExt</v>
      </c>
      <c r="BA565" s="14" t="e">
        <f t="shared" si="154"/>
        <v>#REF!</v>
      </c>
      <c r="BB565" s="14" t="str">
        <f t="shared" si="155"/>
        <v>HPExt</v>
      </c>
      <c r="BC565" s="14" t="e">
        <f t="shared" si="156"/>
        <v>#REF!</v>
      </c>
      <c r="BD565" s="14" t="str">
        <f t="shared" si="157"/>
        <v/>
      </c>
      <c r="BE565" s="14" t="str">
        <f t="shared" si="158"/>
        <v/>
      </c>
    </row>
    <row r="566" spans="39:57" ht="16.5" x14ac:dyDescent="0.2">
      <c r="AM566" s="13">
        <v>561</v>
      </c>
      <c r="AN566" s="14">
        <f t="shared" si="159"/>
        <v>32</v>
      </c>
      <c r="AO566" s="29">
        <f t="shared" si="143"/>
        <v>0.93600000000000017</v>
      </c>
      <c r="AP566" s="14">
        <f t="shared" si="144"/>
        <v>1</v>
      </c>
      <c r="AQ566" s="14">
        <f t="shared" si="145"/>
        <v>2</v>
      </c>
      <c r="AR566" s="14">
        <f t="shared" si="146"/>
        <v>3</v>
      </c>
      <c r="AS566" s="14">
        <f t="shared" si="147"/>
        <v>1606034</v>
      </c>
      <c r="AT566" s="14" t="str">
        <f t="shared" si="148"/>
        <v>神器-6-碎片-6-12级</v>
      </c>
      <c r="AU566" s="13" t="s">
        <v>857</v>
      </c>
      <c r="AV566" s="13">
        <f t="shared" si="149"/>
        <v>12</v>
      </c>
      <c r="AW566" s="14" t="e">
        <f t="shared" si="150"/>
        <v>#REF!</v>
      </c>
      <c r="AX566" s="14" t="str">
        <f t="shared" si="151"/>
        <v>AtkExt</v>
      </c>
      <c r="AY566" s="14" t="e">
        <f t="shared" si="152"/>
        <v>#REF!</v>
      </c>
      <c r="AZ566" s="14" t="str">
        <f t="shared" si="153"/>
        <v>DefExt</v>
      </c>
      <c r="BA566" s="14" t="e">
        <f t="shared" si="154"/>
        <v>#REF!</v>
      </c>
      <c r="BB566" s="14" t="str">
        <f t="shared" si="155"/>
        <v>HPExt</v>
      </c>
      <c r="BC566" s="14" t="e">
        <f t="shared" si="156"/>
        <v>#REF!</v>
      </c>
      <c r="BD566" s="14" t="str">
        <f t="shared" si="157"/>
        <v/>
      </c>
      <c r="BE566" s="14" t="str">
        <f t="shared" si="158"/>
        <v/>
      </c>
    </row>
    <row r="567" spans="39:57" ht="16.5" x14ac:dyDescent="0.2">
      <c r="AM567" s="13">
        <v>562</v>
      </c>
      <c r="AN567" s="14">
        <f t="shared" si="159"/>
        <v>32</v>
      </c>
      <c r="AO567" s="29">
        <f t="shared" si="143"/>
        <v>1.036</v>
      </c>
      <c r="AP567" s="14">
        <f t="shared" si="144"/>
        <v>1</v>
      </c>
      <c r="AQ567" s="14">
        <f t="shared" si="145"/>
        <v>2</v>
      </c>
      <c r="AR567" s="14">
        <f t="shared" si="146"/>
        <v>3</v>
      </c>
      <c r="AS567" s="14">
        <f t="shared" si="147"/>
        <v>1606034</v>
      </c>
      <c r="AT567" s="14" t="str">
        <f t="shared" si="148"/>
        <v>神器-6-碎片-6-13级</v>
      </c>
      <c r="AU567" s="13" t="s">
        <v>857</v>
      </c>
      <c r="AV567" s="13">
        <f t="shared" si="149"/>
        <v>13</v>
      </c>
      <c r="AW567" s="14" t="e">
        <f t="shared" si="150"/>
        <v>#REF!</v>
      </c>
      <c r="AX567" s="14" t="str">
        <f t="shared" si="151"/>
        <v>AtkExt</v>
      </c>
      <c r="AY567" s="14" t="e">
        <f t="shared" si="152"/>
        <v>#REF!</v>
      </c>
      <c r="AZ567" s="14" t="str">
        <f t="shared" si="153"/>
        <v>DefExt</v>
      </c>
      <c r="BA567" s="14" t="e">
        <f t="shared" si="154"/>
        <v>#REF!</v>
      </c>
      <c r="BB567" s="14" t="str">
        <f t="shared" si="155"/>
        <v>HPExt</v>
      </c>
      <c r="BC567" s="14" t="e">
        <f t="shared" si="156"/>
        <v>#REF!</v>
      </c>
      <c r="BD567" s="14" t="str">
        <f t="shared" si="157"/>
        <v/>
      </c>
      <c r="BE567" s="14" t="str">
        <f t="shared" si="158"/>
        <v/>
      </c>
    </row>
    <row r="568" spans="39:57" ht="16.5" x14ac:dyDescent="0.2">
      <c r="AM568" s="13">
        <v>563</v>
      </c>
      <c r="AN568" s="14">
        <f t="shared" si="159"/>
        <v>32</v>
      </c>
      <c r="AO568" s="29">
        <f t="shared" si="143"/>
        <v>1.1400000000000001</v>
      </c>
      <c r="AP568" s="14">
        <f t="shared" si="144"/>
        <v>1</v>
      </c>
      <c r="AQ568" s="14">
        <f t="shared" si="145"/>
        <v>2</v>
      </c>
      <c r="AR568" s="14">
        <f t="shared" si="146"/>
        <v>3</v>
      </c>
      <c r="AS568" s="14">
        <f t="shared" si="147"/>
        <v>1606034</v>
      </c>
      <c r="AT568" s="14" t="str">
        <f t="shared" si="148"/>
        <v>神器-6-碎片-6-14级</v>
      </c>
      <c r="AU568" s="13" t="s">
        <v>857</v>
      </c>
      <c r="AV568" s="13">
        <f t="shared" si="149"/>
        <v>14</v>
      </c>
      <c r="AW568" s="14" t="e">
        <f t="shared" si="150"/>
        <v>#REF!</v>
      </c>
      <c r="AX568" s="14" t="str">
        <f t="shared" si="151"/>
        <v>AtkExt</v>
      </c>
      <c r="AY568" s="14" t="e">
        <f t="shared" si="152"/>
        <v>#REF!</v>
      </c>
      <c r="AZ568" s="14" t="str">
        <f t="shared" si="153"/>
        <v>DefExt</v>
      </c>
      <c r="BA568" s="14" t="e">
        <f t="shared" si="154"/>
        <v>#REF!</v>
      </c>
      <c r="BB568" s="14" t="str">
        <f t="shared" si="155"/>
        <v>HPExt</v>
      </c>
      <c r="BC568" s="14" t="e">
        <f t="shared" si="156"/>
        <v>#REF!</v>
      </c>
      <c r="BD568" s="14" t="str">
        <f t="shared" si="157"/>
        <v/>
      </c>
      <c r="BE568" s="14" t="str">
        <f t="shared" si="158"/>
        <v/>
      </c>
    </row>
    <row r="569" spans="39:57" ht="16.5" x14ac:dyDescent="0.2">
      <c r="AM569" s="13">
        <v>564</v>
      </c>
      <c r="AN569" s="14">
        <f t="shared" si="159"/>
        <v>32</v>
      </c>
      <c r="AO569" s="29">
        <f t="shared" si="143"/>
        <v>1.248</v>
      </c>
      <c r="AP569" s="14">
        <f t="shared" si="144"/>
        <v>1</v>
      </c>
      <c r="AQ569" s="14">
        <f t="shared" si="145"/>
        <v>2</v>
      </c>
      <c r="AR569" s="14">
        <f t="shared" si="146"/>
        <v>3</v>
      </c>
      <c r="AS569" s="14">
        <f t="shared" si="147"/>
        <v>1606034</v>
      </c>
      <c r="AT569" s="14" t="str">
        <f t="shared" si="148"/>
        <v>神器-6-碎片-6-15级</v>
      </c>
      <c r="AU569" s="13" t="s">
        <v>857</v>
      </c>
      <c r="AV569" s="13">
        <f t="shared" si="149"/>
        <v>15</v>
      </c>
      <c r="AW569" s="14" t="e">
        <f t="shared" si="150"/>
        <v>#REF!</v>
      </c>
      <c r="AX569" s="14" t="str">
        <f t="shared" si="151"/>
        <v>AtkExt</v>
      </c>
      <c r="AY569" s="14" t="e">
        <f t="shared" si="152"/>
        <v>#REF!</v>
      </c>
      <c r="AZ569" s="14" t="str">
        <f t="shared" si="153"/>
        <v>DefExt</v>
      </c>
      <c r="BA569" s="14" t="e">
        <f t="shared" si="154"/>
        <v>#REF!</v>
      </c>
      <c r="BB569" s="14" t="str">
        <f t="shared" si="155"/>
        <v>HPExt</v>
      </c>
      <c r="BC569" s="14" t="e">
        <f t="shared" si="156"/>
        <v>#REF!</v>
      </c>
      <c r="BD569" s="14" t="str">
        <f t="shared" si="157"/>
        <v/>
      </c>
      <c r="BE569" s="14" t="str">
        <f t="shared" si="158"/>
        <v/>
      </c>
    </row>
    <row r="570" spans="39:57" ht="16.5" x14ac:dyDescent="0.2">
      <c r="AM570" s="13">
        <v>565</v>
      </c>
      <c r="AN570" s="14">
        <f t="shared" si="159"/>
        <v>32</v>
      </c>
      <c r="AO570" s="29">
        <f t="shared" si="143"/>
        <v>1.36</v>
      </c>
      <c r="AP570" s="14">
        <f t="shared" si="144"/>
        <v>1</v>
      </c>
      <c r="AQ570" s="14">
        <f t="shared" si="145"/>
        <v>2</v>
      </c>
      <c r="AR570" s="14">
        <f t="shared" si="146"/>
        <v>3</v>
      </c>
      <c r="AS570" s="14">
        <f t="shared" si="147"/>
        <v>1606034</v>
      </c>
      <c r="AT570" s="14" t="str">
        <f t="shared" si="148"/>
        <v>神器-6-碎片-6-16级</v>
      </c>
      <c r="AU570" s="13" t="s">
        <v>857</v>
      </c>
      <c r="AV570" s="13">
        <f t="shared" si="149"/>
        <v>16</v>
      </c>
      <c r="AW570" s="14" t="e">
        <f t="shared" si="150"/>
        <v>#REF!</v>
      </c>
      <c r="AX570" s="14" t="str">
        <f t="shared" si="151"/>
        <v>AtkExt</v>
      </c>
      <c r="AY570" s="14" t="e">
        <f t="shared" si="152"/>
        <v>#REF!</v>
      </c>
      <c r="AZ570" s="14" t="str">
        <f t="shared" si="153"/>
        <v>DefExt</v>
      </c>
      <c r="BA570" s="14" t="e">
        <f t="shared" si="154"/>
        <v>#REF!</v>
      </c>
      <c r="BB570" s="14" t="str">
        <f t="shared" si="155"/>
        <v>HPExt</v>
      </c>
      <c r="BC570" s="14" t="e">
        <f t="shared" si="156"/>
        <v>#REF!</v>
      </c>
      <c r="BD570" s="14" t="str">
        <f t="shared" si="157"/>
        <v/>
      </c>
      <c r="BE570" s="14" t="str">
        <f t="shared" si="158"/>
        <v/>
      </c>
    </row>
    <row r="571" spans="39:57" ht="16.5" x14ac:dyDescent="0.2">
      <c r="AM571" s="13">
        <v>566</v>
      </c>
      <c r="AN571" s="14">
        <f t="shared" si="159"/>
        <v>32</v>
      </c>
      <c r="AO571" s="29">
        <f t="shared" si="143"/>
        <v>1.476</v>
      </c>
      <c r="AP571" s="14">
        <f t="shared" si="144"/>
        <v>1</v>
      </c>
      <c r="AQ571" s="14">
        <f t="shared" si="145"/>
        <v>2</v>
      </c>
      <c r="AR571" s="14">
        <f t="shared" si="146"/>
        <v>3</v>
      </c>
      <c r="AS571" s="14">
        <f t="shared" si="147"/>
        <v>1606034</v>
      </c>
      <c r="AT571" s="14" t="str">
        <f t="shared" si="148"/>
        <v>神器-6-碎片-6-17级</v>
      </c>
      <c r="AU571" s="13" t="s">
        <v>857</v>
      </c>
      <c r="AV571" s="13">
        <f t="shared" si="149"/>
        <v>17</v>
      </c>
      <c r="AW571" s="14" t="e">
        <f t="shared" si="150"/>
        <v>#REF!</v>
      </c>
      <c r="AX571" s="14" t="str">
        <f t="shared" si="151"/>
        <v>AtkExt</v>
      </c>
      <c r="AY571" s="14" t="e">
        <f t="shared" si="152"/>
        <v>#REF!</v>
      </c>
      <c r="AZ571" s="14" t="str">
        <f t="shared" si="153"/>
        <v>DefExt</v>
      </c>
      <c r="BA571" s="14" t="e">
        <f t="shared" si="154"/>
        <v>#REF!</v>
      </c>
      <c r="BB571" s="14" t="str">
        <f t="shared" si="155"/>
        <v>HPExt</v>
      </c>
      <c r="BC571" s="14" t="e">
        <f t="shared" si="156"/>
        <v>#REF!</v>
      </c>
      <c r="BD571" s="14" t="str">
        <f t="shared" si="157"/>
        <v/>
      </c>
      <c r="BE571" s="14" t="str">
        <f t="shared" si="158"/>
        <v/>
      </c>
    </row>
    <row r="572" spans="39:57" ht="16.5" x14ac:dyDescent="0.2">
      <c r="AM572" s="13">
        <v>567</v>
      </c>
      <c r="AN572" s="14">
        <f t="shared" si="159"/>
        <v>32</v>
      </c>
      <c r="AO572" s="29">
        <f t="shared" si="143"/>
        <v>1.5960000000000001</v>
      </c>
      <c r="AP572" s="14">
        <f t="shared" si="144"/>
        <v>1</v>
      </c>
      <c r="AQ572" s="14">
        <f t="shared" si="145"/>
        <v>2</v>
      </c>
      <c r="AR572" s="14">
        <f t="shared" si="146"/>
        <v>3</v>
      </c>
      <c r="AS572" s="14">
        <f t="shared" si="147"/>
        <v>1606034</v>
      </c>
      <c r="AT572" s="14" t="str">
        <f t="shared" si="148"/>
        <v>神器-6-碎片-6-18级</v>
      </c>
      <c r="AU572" s="13" t="s">
        <v>857</v>
      </c>
      <c r="AV572" s="13">
        <f t="shared" si="149"/>
        <v>18</v>
      </c>
      <c r="AW572" s="14" t="e">
        <f t="shared" si="150"/>
        <v>#REF!</v>
      </c>
      <c r="AX572" s="14" t="str">
        <f t="shared" si="151"/>
        <v>AtkExt</v>
      </c>
      <c r="AY572" s="14" t="e">
        <f t="shared" si="152"/>
        <v>#REF!</v>
      </c>
      <c r="AZ572" s="14" t="str">
        <f t="shared" si="153"/>
        <v>DefExt</v>
      </c>
      <c r="BA572" s="14" t="e">
        <f t="shared" si="154"/>
        <v>#REF!</v>
      </c>
      <c r="BB572" s="14" t="str">
        <f t="shared" si="155"/>
        <v>HPExt</v>
      </c>
      <c r="BC572" s="14" t="e">
        <f t="shared" si="156"/>
        <v>#REF!</v>
      </c>
      <c r="BD572" s="14" t="str">
        <f t="shared" si="157"/>
        <v/>
      </c>
      <c r="BE572" s="14" t="str">
        <f t="shared" si="158"/>
        <v/>
      </c>
    </row>
    <row r="573" spans="39:57" ht="16.5" x14ac:dyDescent="0.2">
      <c r="AM573" s="13">
        <v>568</v>
      </c>
      <c r="AN573" s="14">
        <f t="shared" si="159"/>
        <v>32</v>
      </c>
      <c r="AO573" s="29">
        <f t="shared" si="143"/>
        <v>1.7200000000000002</v>
      </c>
      <c r="AP573" s="14">
        <f t="shared" si="144"/>
        <v>1</v>
      </c>
      <c r="AQ573" s="14">
        <f t="shared" si="145"/>
        <v>2</v>
      </c>
      <c r="AR573" s="14">
        <f t="shared" si="146"/>
        <v>3</v>
      </c>
      <c r="AS573" s="14">
        <f t="shared" si="147"/>
        <v>1606034</v>
      </c>
      <c r="AT573" s="14" t="str">
        <f t="shared" si="148"/>
        <v>神器-6-碎片-6-19级</v>
      </c>
      <c r="AU573" s="13" t="s">
        <v>857</v>
      </c>
      <c r="AV573" s="13">
        <f t="shared" si="149"/>
        <v>19</v>
      </c>
      <c r="AW573" s="14" t="e">
        <f t="shared" si="150"/>
        <v>#REF!</v>
      </c>
      <c r="AX573" s="14" t="str">
        <f t="shared" si="151"/>
        <v>AtkExt</v>
      </c>
      <c r="AY573" s="14" t="e">
        <f t="shared" si="152"/>
        <v>#REF!</v>
      </c>
      <c r="AZ573" s="14" t="str">
        <f t="shared" si="153"/>
        <v>DefExt</v>
      </c>
      <c r="BA573" s="14" t="e">
        <f t="shared" si="154"/>
        <v>#REF!</v>
      </c>
      <c r="BB573" s="14" t="str">
        <f t="shared" si="155"/>
        <v>HPExt</v>
      </c>
      <c r="BC573" s="14" t="e">
        <f t="shared" si="156"/>
        <v>#REF!</v>
      </c>
      <c r="BD573" s="14" t="str">
        <f t="shared" si="157"/>
        <v/>
      </c>
      <c r="BE573" s="14" t="str">
        <f t="shared" si="158"/>
        <v/>
      </c>
    </row>
    <row r="574" spans="39:57" ht="16.5" x14ac:dyDescent="0.2">
      <c r="AM574" s="13">
        <v>569</v>
      </c>
      <c r="AN574" s="14">
        <f t="shared" si="159"/>
        <v>32</v>
      </c>
      <c r="AO574" s="29">
        <f t="shared" si="143"/>
        <v>1.8480000000000001</v>
      </c>
      <c r="AP574" s="14">
        <f t="shared" si="144"/>
        <v>1</v>
      </c>
      <c r="AQ574" s="14">
        <f t="shared" si="145"/>
        <v>2</v>
      </c>
      <c r="AR574" s="14">
        <f t="shared" si="146"/>
        <v>3</v>
      </c>
      <c r="AS574" s="14">
        <f t="shared" si="147"/>
        <v>1606034</v>
      </c>
      <c r="AT574" s="14" t="str">
        <f t="shared" si="148"/>
        <v>神器-6-碎片-6-20级</v>
      </c>
      <c r="AU574" s="13" t="s">
        <v>857</v>
      </c>
      <c r="AV574" s="13">
        <f t="shared" si="149"/>
        <v>20</v>
      </c>
      <c r="AW574" s="14" t="e">
        <f t="shared" si="150"/>
        <v>#REF!</v>
      </c>
      <c r="AX574" s="14" t="str">
        <f t="shared" si="151"/>
        <v>AtkExt</v>
      </c>
      <c r="AY574" s="14" t="e">
        <f t="shared" si="152"/>
        <v>#REF!</v>
      </c>
      <c r="AZ574" s="14" t="str">
        <f t="shared" si="153"/>
        <v>DefExt</v>
      </c>
      <c r="BA574" s="14" t="e">
        <f t="shared" si="154"/>
        <v>#REF!</v>
      </c>
      <c r="BB574" s="14" t="str">
        <f t="shared" si="155"/>
        <v>HPExt</v>
      </c>
      <c r="BC574" s="14" t="e">
        <f t="shared" si="156"/>
        <v>#REF!</v>
      </c>
      <c r="BD574" s="14" t="str">
        <f t="shared" si="157"/>
        <v/>
      </c>
      <c r="BE574" s="14" t="str">
        <f t="shared" si="158"/>
        <v/>
      </c>
    </row>
    <row r="575" spans="39:57" ht="16.5" x14ac:dyDescent="0.2">
      <c r="AM575" s="13">
        <v>570</v>
      </c>
      <c r="AN575" s="14">
        <f t="shared" si="159"/>
        <v>32</v>
      </c>
      <c r="AO575" s="29">
        <f t="shared" si="143"/>
        <v>1.98</v>
      </c>
      <c r="AP575" s="14">
        <f t="shared" si="144"/>
        <v>1</v>
      </c>
      <c r="AQ575" s="14">
        <f t="shared" si="145"/>
        <v>2</v>
      </c>
      <c r="AR575" s="14">
        <f t="shared" si="146"/>
        <v>3</v>
      </c>
      <c r="AS575" s="14">
        <f t="shared" si="147"/>
        <v>1606034</v>
      </c>
      <c r="AT575" s="14" t="str">
        <f t="shared" si="148"/>
        <v>神器-6-碎片-6-21级</v>
      </c>
      <c r="AU575" s="13" t="s">
        <v>857</v>
      </c>
      <c r="AV575" s="13">
        <f t="shared" si="149"/>
        <v>21</v>
      </c>
      <c r="AW575" s="14" t="e">
        <f t="shared" si="150"/>
        <v>#REF!</v>
      </c>
      <c r="AX575" s="14" t="str">
        <f t="shared" si="151"/>
        <v>AtkExt</v>
      </c>
      <c r="AY575" s="14" t="e">
        <f t="shared" si="152"/>
        <v>#REF!</v>
      </c>
      <c r="AZ575" s="14" t="str">
        <f t="shared" si="153"/>
        <v>DefExt</v>
      </c>
      <c r="BA575" s="14" t="e">
        <f t="shared" si="154"/>
        <v>#REF!</v>
      </c>
      <c r="BB575" s="14" t="str">
        <f t="shared" si="155"/>
        <v>HPExt</v>
      </c>
      <c r="BC575" s="14" t="e">
        <f t="shared" si="156"/>
        <v>#REF!</v>
      </c>
      <c r="BD575" s="14" t="str">
        <f t="shared" si="157"/>
        <v/>
      </c>
      <c r="BE575" s="14" t="str">
        <f t="shared" si="158"/>
        <v/>
      </c>
    </row>
    <row r="576" spans="39:57" ht="16.5" x14ac:dyDescent="0.2">
      <c r="AM576" s="13">
        <v>571</v>
      </c>
      <c r="AN576" s="14">
        <f t="shared" si="159"/>
        <v>33</v>
      </c>
      <c r="AO576" s="29">
        <f t="shared" si="143"/>
        <v>0.1</v>
      </c>
      <c r="AP576" s="14">
        <f t="shared" si="144"/>
        <v>1</v>
      </c>
      <c r="AQ576" s="14">
        <f t="shared" si="145"/>
        <v>2</v>
      </c>
      <c r="AR576" s="14">
        <f t="shared" si="146"/>
        <v>0</v>
      </c>
      <c r="AS576" s="14">
        <f t="shared" si="147"/>
        <v>1606035</v>
      </c>
      <c r="AT576" s="14" t="str">
        <f t="shared" si="148"/>
        <v>神器-6-碎片-7-1级</v>
      </c>
      <c r="AU576" s="13" t="s">
        <v>857</v>
      </c>
      <c r="AV576" s="13">
        <f t="shared" si="149"/>
        <v>1</v>
      </c>
      <c r="AW576" s="14" t="e">
        <f t="shared" si="150"/>
        <v>#REF!</v>
      </c>
      <c r="AX576" s="14" t="str">
        <f t="shared" si="151"/>
        <v>AtkExt</v>
      </c>
      <c r="AY576" s="14" t="e">
        <f t="shared" si="152"/>
        <v>#REF!</v>
      </c>
      <c r="AZ576" s="14" t="str">
        <f t="shared" si="153"/>
        <v>DefExt</v>
      </c>
      <c r="BA576" s="14" t="e">
        <f t="shared" si="154"/>
        <v>#REF!</v>
      </c>
      <c r="BB576" s="14" t="str">
        <f t="shared" si="155"/>
        <v/>
      </c>
      <c r="BC576" s="14" t="str">
        <f t="shared" si="156"/>
        <v/>
      </c>
      <c r="BD576" s="14" t="str">
        <f t="shared" si="157"/>
        <v>Speed</v>
      </c>
      <c r="BE576" s="14">
        <f t="shared" si="158"/>
        <v>1</v>
      </c>
    </row>
    <row r="577" spans="39:57" ht="16.5" x14ac:dyDescent="0.2">
      <c r="AM577" s="13">
        <v>572</v>
      </c>
      <c r="AN577" s="14">
        <f t="shared" si="159"/>
        <v>33</v>
      </c>
      <c r="AO577" s="29">
        <f t="shared" si="143"/>
        <v>0.15600000000000003</v>
      </c>
      <c r="AP577" s="14">
        <f t="shared" si="144"/>
        <v>1</v>
      </c>
      <c r="AQ577" s="14">
        <f t="shared" si="145"/>
        <v>2</v>
      </c>
      <c r="AR577" s="14">
        <f t="shared" si="146"/>
        <v>0</v>
      </c>
      <c r="AS577" s="14">
        <f t="shared" si="147"/>
        <v>1606035</v>
      </c>
      <c r="AT577" s="14" t="str">
        <f t="shared" si="148"/>
        <v>神器-6-碎片-7-2级</v>
      </c>
      <c r="AU577" s="13" t="s">
        <v>857</v>
      </c>
      <c r="AV577" s="13">
        <f t="shared" si="149"/>
        <v>2</v>
      </c>
      <c r="AW577" s="14" t="e">
        <f t="shared" si="150"/>
        <v>#REF!</v>
      </c>
      <c r="AX577" s="14" t="str">
        <f t="shared" si="151"/>
        <v>AtkExt</v>
      </c>
      <c r="AY577" s="14" t="e">
        <f t="shared" si="152"/>
        <v>#REF!</v>
      </c>
      <c r="AZ577" s="14" t="str">
        <f t="shared" si="153"/>
        <v>DefExt</v>
      </c>
      <c r="BA577" s="14" t="e">
        <f t="shared" si="154"/>
        <v>#REF!</v>
      </c>
      <c r="BB577" s="14" t="str">
        <f t="shared" si="155"/>
        <v/>
      </c>
      <c r="BC577" s="14" t="str">
        <f t="shared" si="156"/>
        <v/>
      </c>
      <c r="BD577" s="14" t="str">
        <f t="shared" si="157"/>
        <v>Speed</v>
      </c>
      <c r="BE577" s="14">
        <f t="shared" si="158"/>
        <v>2</v>
      </c>
    </row>
    <row r="578" spans="39:57" ht="16.5" x14ac:dyDescent="0.2">
      <c r="AM578" s="13">
        <v>573</v>
      </c>
      <c r="AN578" s="14">
        <f t="shared" si="159"/>
        <v>33</v>
      </c>
      <c r="AO578" s="29">
        <f t="shared" si="143"/>
        <v>0.21600000000000003</v>
      </c>
      <c r="AP578" s="14">
        <f t="shared" si="144"/>
        <v>1</v>
      </c>
      <c r="AQ578" s="14">
        <f t="shared" si="145"/>
        <v>2</v>
      </c>
      <c r="AR578" s="14">
        <f t="shared" si="146"/>
        <v>0</v>
      </c>
      <c r="AS578" s="14">
        <f t="shared" si="147"/>
        <v>1606035</v>
      </c>
      <c r="AT578" s="14" t="str">
        <f t="shared" si="148"/>
        <v>神器-6-碎片-7-3级</v>
      </c>
      <c r="AU578" s="13" t="s">
        <v>857</v>
      </c>
      <c r="AV578" s="13">
        <f t="shared" si="149"/>
        <v>3</v>
      </c>
      <c r="AW578" s="14" t="e">
        <f t="shared" si="150"/>
        <v>#REF!</v>
      </c>
      <c r="AX578" s="14" t="str">
        <f t="shared" si="151"/>
        <v>AtkExt</v>
      </c>
      <c r="AY578" s="14" t="e">
        <f t="shared" si="152"/>
        <v>#REF!</v>
      </c>
      <c r="AZ578" s="14" t="str">
        <f t="shared" si="153"/>
        <v>DefExt</v>
      </c>
      <c r="BA578" s="14" t="e">
        <f t="shared" si="154"/>
        <v>#REF!</v>
      </c>
      <c r="BB578" s="14" t="str">
        <f t="shared" si="155"/>
        <v/>
      </c>
      <c r="BC578" s="14" t="str">
        <f t="shared" si="156"/>
        <v/>
      </c>
      <c r="BD578" s="14" t="str">
        <f t="shared" si="157"/>
        <v>Speed</v>
      </c>
      <c r="BE578" s="14">
        <f t="shared" si="158"/>
        <v>3</v>
      </c>
    </row>
    <row r="579" spans="39:57" ht="16.5" x14ac:dyDescent="0.2">
      <c r="AM579" s="13">
        <v>574</v>
      </c>
      <c r="AN579" s="14">
        <f t="shared" si="159"/>
        <v>33</v>
      </c>
      <c r="AO579" s="29">
        <f t="shared" si="143"/>
        <v>0.28000000000000003</v>
      </c>
      <c r="AP579" s="14">
        <f t="shared" si="144"/>
        <v>1</v>
      </c>
      <c r="AQ579" s="14">
        <f t="shared" si="145"/>
        <v>2</v>
      </c>
      <c r="AR579" s="14">
        <f t="shared" si="146"/>
        <v>0</v>
      </c>
      <c r="AS579" s="14">
        <f t="shared" si="147"/>
        <v>1606035</v>
      </c>
      <c r="AT579" s="14" t="str">
        <f t="shared" si="148"/>
        <v>神器-6-碎片-7-4级</v>
      </c>
      <c r="AU579" s="13" t="s">
        <v>857</v>
      </c>
      <c r="AV579" s="13">
        <f t="shared" si="149"/>
        <v>4</v>
      </c>
      <c r="AW579" s="14" t="e">
        <f t="shared" si="150"/>
        <v>#REF!</v>
      </c>
      <c r="AX579" s="14" t="str">
        <f t="shared" si="151"/>
        <v>AtkExt</v>
      </c>
      <c r="AY579" s="14" t="e">
        <f t="shared" si="152"/>
        <v>#REF!</v>
      </c>
      <c r="AZ579" s="14" t="str">
        <f t="shared" si="153"/>
        <v>DefExt</v>
      </c>
      <c r="BA579" s="14" t="e">
        <f t="shared" si="154"/>
        <v>#REF!</v>
      </c>
      <c r="BB579" s="14" t="str">
        <f t="shared" si="155"/>
        <v/>
      </c>
      <c r="BC579" s="14" t="str">
        <f t="shared" si="156"/>
        <v/>
      </c>
      <c r="BD579" s="14" t="str">
        <f t="shared" si="157"/>
        <v>Speed</v>
      </c>
      <c r="BE579" s="14">
        <f t="shared" si="158"/>
        <v>4</v>
      </c>
    </row>
    <row r="580" spans="39:57" ht="16.5" x14ac:dyDescent="0.2">
      <c r="AM580" s="13">
        <v>575</v>
      </c>
      <c r="AN580" s="14">
        <f t="shared" si="159"/>
        <v>33</v>
      </c>
      <c r="AO580" s="29">
        <f t="shared" si="143"/>
        <v>0.34799999999999998</v>
      </c>
      <c r="AP580" s="14">
        <f t="shared" si="144"/>
        <v>1</v>
      </c>
      <c r="AQ580" s="14">
        <f t="shared" si="145"/>
        <v>2</v>
      </c>
      <c r="AR580" s="14">
        <f t="shared" si="146"/>
        <v>0</v>
      </c>
      <c r="AS580" s="14">
        <f t="shared" si="147"/>
        <v>1606035</v>
      </c>
      <c r="AT580" s="14" t="str">
        <f t="shared" si="148"/>
        <v>神器-6-碎片-7-5级</v>
      </c>
      <c r="AU580" s="13" t="s">
        <v>857</v>
      </c>
      <c r="AV580" s="13">
        <f t="shared" si="149"/>
        <v>5</v>
      </c>
      <c r="AW580" s="14" t="e">
        <f t="shared" si="150"/>
        <v>#REF!</v>
      </c>
      <c r="AX580" s="14" t="str">
        <f t="shared" si="151"/>
        <v>AtkExt</v>
      </c>
      <c r="AY580" s="14" t="e">
        <f t="shared" si="152"/>
        <v>#REF!</v>
      </c>
      <c r="AZ580" s="14" t="str">
        <f t="shared" si="153"/>
        <v>DefExt</v>
      </c>
      <c r="BA580" s="14" t="e">
        <f t="shared" si="154"/>
        <v>#REF!</v>
      </c>
      <c r="BB580" s="14" t="str">
        <f t="shared" si="155"/>
        <v/>
      </c>
      <c r="BC580" s="14" t="str">
        <f t="shared" si="156"/>
        <v/>
      </c>
      <c r="BD580" s="14" t="str">
        <f t="shared" si="157"/>
        <v>Speed</v>
      </c>
      <c r="BE580" s="14">
        <f t="shared" si="158"/>
        <v>5</v>
      </c>
    </row>
    <row r="581" spans="39:57" ht="16.5" x14ac:dyDescent="0.2">
      <c r="AM581" s="13">
        <v>576</v>
      </c>
      <c r="AN581" s="14">
        <f t="shared" si="159"/>
        <v>33</v>
      </c>
      <c r="AO581" s="29">
        <f t="shared" si="143"/>
        <v>0.42000000000000004</v>
      </c>
      <c r="AP581" s="14">
        <f t="shared" si="144"/>
        <v>1</v>
      </c>
      <c r="AQ581" s="14">
        <f t="shared" si="145"/>
        <v>2</v>
      </c>
      <c r="AR581" s="14">
        <f t="shared" si="146"/>
        <v>0</v>
      </c>
      <c r="AS581" s="14">
        <f t="shared" si="147"/>
        <v>1606035</v>
      </c>
      <c r="AT581" s="14" t="str">
        <f t="shared" si="148"/>
        <v>神器-6-碎片-7-6级</v>
      </c>
      <c r="AU581" s="13" t="s">
        <v>857</v>
      </c>
      <c r="AV581" s="13">
        <f t="shared" si="149"/>
        <v>6</v>
      </c>
      <c r="AW581" s="14" t="e">
        <f t="shared" si="150"/>
        <v>#REF!</v>
      </c>
      <c r="AX581" s="14" t="str">
        <f t="shared" si="151"/>
        <v>AtkExt</v>
      </c>
      <c r="AY581" s="14" t="e">
        <f t="shared" si="152"/>
        <v>#REF!</v>
      </c>
      <c r="AZ581" s="14" t="str">
        <f t="shared" si="153"/>
        <v>DefExt</v>
      </c>
      <c r="BA581" s="14" t="e">
        <f t="shared" si="154"/>
        <v>#REF!</v>
      </c>
      <c r="BB581" s="14" t="str">
        <f t="shared" si="155"/>
        <v/>
      </c>
      <c r="BC581" s="14" t="str">
        <f t="shared" si="156"/>
        <v/>
      </c>
      <c r="BD581" s="14" t="str">
        <f t="shared" si="157"/>
        <v>Speed</v>
      </c>
      <c r="BE581" s="14">
        <f t="shared" si="158"/>
        <v>6</v>
      </c>
    </row>
    <row r="582" spans="39:57" ht="16.5" x14ac:dyDescent="0.2">
      <c r="AM582" s="13">
        <v>577</v>
      </c>
      <c r="AN582" s="14">
        <f t="shared" si="159"/>
        <v>33</v>
      </c>
      <c r="AO582" s="29">
        <f t="shared" ref="AO582:AO645" si="160">4.8%+AV582*5%+AV582*AV582*0.2%</f>
        <v>0.496</v>
      </c>
      <c r="AP582" s="14">
        <f t="shared" ref="AP582:AP645" si="161">INDEX(AD$7:AD$48,$AN582)</f>
        <v>1</v>
      </c>
      <c r="AQ582" s="14">
        <f t="shared" ref="AQ582:AQ645" si="162">INDEX(AE$7:AE$48,$AN582)</f>
        <v>2</v>
      </c>
      <c r="AR582" s="14">
        <f t="shared" ref="AR582:AR645" si="163">INDEX(AF$7:AF$48,$AN582)</f>
        <v>0</v>
      </c>
      <c r="AS582" s="14">
        <f t="shared" ref="AS582:AS645" si="164">INDEX($W$7:$W$48,AN582)</f>
        <v>1606035</v>
      </c>
      <c r="AT582" s="14" t="str">
        <f t="shared" ref="AT582:AT645" si="165">"神器-"&amp;INDEX($S$7:$S$48,AN582)&amp;"-碎片-"&amp;INDEX($T$7:$T$48,AN582)&amp;"-"&amp;AV582&amp;"级"</f>
        <v>神器-6-碎片-7-7级</v>
      </c>
      <c r="AU582" s="13" t="s">
        <v>857</v>
      </c>
      <c r="AV582" s="13">
        <f t="shared" ref="AV582:AV645" si="166">AM582-INDEX($AI$6:$AI$48,AN582)</f>
        <v>7</v>
      </c>
      <c r="AW582" s="14" t="e">
        <f t="shared" ref="AW582:AW645" si="167">AY582*INDEX($AP$2:$AR$2,AP582)+IF(AQ582&gt;0,BA582*INDEX($AP$2:$AR$2,AQ582),0)+IF(AR582&gt;0,BC582*INDEX($AP$2:$AR$2,AR582),0)+IF(BD582="Speed",BE582*100,0)</f>
        <v>#REF!</v>
      </c>
      <c r="AX582" s="14" t="str">
        <f t="shared" ref="AX582:AX645" si="168">INDEX($AP$3:$AR$3,AP582)</f>
        <v>AtkExt</v>
      </c>
      <c r="AY582" s="14" t="e">
        <f t="shared" ref="AY582:AY645" si="169">ROUND(INDEX($X$7:$Z$48,AN582,AP582)*AO582,0)</f>
        <v>#REF!</v>
      </c>
      <c r="AZ582" s="14" t="str">
        <f t="shared" ref="AZ582:AZ645" si="170">IF(AQ582&gt;0,INDEX($AP$3:$AR$3,AQ582),"")</f>
        <v>DefExt</v>
      </c>
      <c r="BA582" s="14" t="e">
        <f t="shared" ref="BA582:BA645" si="171">IF(AQ582&gt;0,ROUND(INDEX($X$7:$Z$48,AN582,AQ582)*AO582,0),"")</f>
        <v>#REF!</v>
      </c>
      <c r="BB582" s="14" t="str">
        <f t="shared" ref="BB582:BB645" si="172">IF(AR582&gt;0,INDEX($AP$3:$AR$3,AR582),"")</f>
        <v/>
      </c>
      <c r="BC582" s="14" t="str">
        <f t="shared" ref="BC582:BC645" si="173">IF(AR582&gt;0,ROUND(INDEX($X$7:$Z$48,AN582,AR582)*AO582,0),"")</f>
        <v/>
      </c>
      <c r="BD582" s="14" t="str">
        <f t="shared" ref="BD582:BD645" si="174">IF(INDEX($AG$7:$AG$48,AN582)&gt;0,"Speed","")</f>
        <v>Speed</v>
      </c>
      <c r="BE582" s="14">
        <f t="shared" ref="BE582:BE645" si="175">IF(INDEX($AG$7:$AG$48,AN582)&gt;0,INDEX($AG$7:$AG$48,AN582)*AV582,"")</f>
        <v>7</v>
      </c>
    </row>
    <row r="583" spans="39:57" ht="16.5" x14ac:dyDescent="0.2">
      <c r="AM583" s="13">
        <v>578</v>
      </c>
      <c r="AN583" s="14">
        <f t="shared" ref="AN583:AN646" si="176">MATCH(AM583-1,$AI$6:$AI$48,1)</f>
        <v>33</v>
      </c>
      <c r="AO583" s="29">
        <f t="shared" si="160"/>
        <v>0.57600000000000007</v>
      </c>
      <c r="AP583" s="14">
        <f t="shared" si="161"/>
        <v>1</v>
      </c>
      <c r="AQ583" s="14">
        <f t="shared" si="162"/>
        <v>2</v>
      </c>
      <c r="AR583" s="14">
        <f t="shared" si="163"/>
        <v>0</v>
      </c>
      <c r="AS583" s="14">
        <f t="shared" si="164"/>
        <v>1606035</v>
      </c>
      <c r="AT583" s="14" t="str">
        <f t="shared" si="165"/>
        <v>神器-6-碎片-7-8级</v>
      </c>
      <c r="AU583" s="13" t="s">
        <v>857</v>
      </c>
      <c r="AV583" s="13">
        <f t="shared" si="166"/>
        <v>8</v>
      </c>
      <c r="AW583" s="14" t="e">
        <f t="shared" si="167"/>
        <v>#REF!</v>
      </c>
      <c r="AX583" s="14" t="str">
        <f t="shared" si="168"/>
        <v>AtkExt</v>
      </c>
      <c r="AY583" s="14" t="e">
        <f t="shared" si="169"/>
        <v>#REF!</v>
      </c>
      <c r="AZ583" s="14" t="str">
        <f t="shared" si="170"/>
        <v>DefExt</v>
      </c>
      <c r="BA583" s="14" t="e">
        <f t="shared" si="171"/>
        <v>#REF!</v>
      </c>
      <c r="BB583" s="14" t="str">
        <f t="shared" si="172"/>
        <v/>
      </c>
      <c r="BC583" s="14" t="str">
        <f t="shared" si="173"/>
        <v/>
      </c>
      <c r="BD583" s="14" t="str">
        <f t="shared" si="174"/>
        <v>Speed</v>
      </c>
      <c r="BE583" s="14">
        <f t="shared" si="175"/>
        <v>8</v>
      </c>
    </row>
    <row r="584" spans="39:57" ht="16.5" x14ac:dyDescent="0.2">
      <c r="AM584" s="13">
        <v>579</v>
      </c>
      <c r="AN584" s="14">
        <f t="shared" si="176"/>
        <v>33</v>
      </c>
      <c r="AO584" s="29">
        <f t="shared" si="160"/>
        <v>0.66</v>
      </c>
      <c r="AP584" s="14">
        <f t="shared" si="161"/>
        <v>1</v>
      </c>
      <c r="AQ584" s="14">
        <f t="shared" si="162"/>
        <v>2</v>
      </c>
      <c r="AR584" s="14">
        <f t="shared" si="163"/>
        <v>0</v>
      </c>
      <c r="AS584" s="14">
        <f t="shared" si="164"/>
        <v>1606035</v>
      </c>
      <c r="AT584" s="14" t="str">
        <f t="shared" si="165"/>
        <v>神器-6-碎片-7-9级</v>
      </c>
      <c r="AU584" s="13" t="s">
        <v>857</v>
      </c>
      <c r="AV584" s="13">
        <f t="shared" si="166"/>
        <v>9</v>
      </c>
      <c r="AW584" s="14" t="e">
        <f t="shared" si="167"/>
        <v>#REF!</v>
      </c>
      <c r="AX584" s="14" t="str">
        <f t="shared" si="168"/>
        <v>AtkExt</v>
      </c>
      <c r="AY584" s="14" t="e">
        <f t="shared" si="169"/>
        <v>#REF!</v>
      </c>
      <c r="AZ584" s="14" t="str">
        <f t="shared" si="170"/>
        <v>DefExt</v>
      </c>
      <c r="BA584" s="14" t="e">
        <f t="shared" si="171"/>
        <v>#REF!</v>
      </c>
      <c r="BB584" s="14" t="str">
        <f t="shared" si="172"/>
        <v/>
      </c>
      <c r="BC584" s="14" t="str">
        <f t="shared" si="173"/>
        <v/>
      </c>
      <c r="BD584" s="14" t="str">
        <f t="shared" si="174"/>
        <v>Speed</v>
      </c>
      <c r="BE584" s="14">
        <f t="shared" si="175"/>
        <v>9</v>
      </c>
    </row>
    <row r="585" spans="39:57" ht="16.5" x14ac:dyDescent="0.2">
      <c r="AM585" s="13">
        <v>580</v>
      </c>
      <c r="AN585" s="14">
        <f t="shared" si="176"/>
        <v>33</v>
      </c>
      <c r="AO585" s="29">
        <f t="shared" si="160"/>
        <v>0.748</v>
      </c>
      <c r="AP585" s="14">
        <f t="shared" si="161"/>
        <v>1</v>
      </c>
      <c r="AQ585" s="14">
        <f t="shared" si="162"/>
        <v>2</v>
      </c>
      <c r="AR585" s="14">
        <f t="shared" si="163"/>
        <v>0</v>
      </c>
      <c r="AS585" s="14">
        <f t="shared" si="164"/>
        <v>1606035</v>
      </c>
      <c r="AT585" s="14" t="str">
        <f t="shared" si="165"/>
        <v>神器-6-碎片-7-10级</v>
      </c>
      <c r="AU585" s="13" t="s">
        <v>857</v>
      </c>
      <c r="AV585" s="13">
        <f t="shared" si="166"/>
        <v>10</v>
      </c>
      <c r="AW585" s="14" t="e">
        <f t="shared" si="167"/>
        <v>#REF!</v>
      </c>
      <c r="AX585" s="14" t="str">
        <f t="shared" si="168"/>
        <v>AtkExt</v>
      </c>
      <c r="AY585" s="14" t="e">
        <f t="shared" si="169"/>
        <v>#REF!</v>
      </c>
      <c r="AZ585" s="14" t="str">
        <f t="shared" si="170"/>
        <v>DefExt</v>
      </c>
      <c r="BA585" s="14" t="e">
        <f t="shared" si="171"/>
        <v>#REF!</v>
      </c>
      <c r="BB585" s="14" t="str">
        <f t="shared" si="172"/>
        <v/>
      </c>
      <c r="BC585" s="14" t="str">
        <f t="shared" si="173"/>
        <v/>
      </c>
      <c r="BD585" s="14" t="str">
        <f t="shared" si="174"/>
        <v>Speed</v>
      </c>
      <c r="BE585" s="14">
        <f t="shared" si="175"/>
        <v>10</v>
      </c>
    </row>
    <row r="586" spans="39:57" ht="16.5" x14ac:dyDescent="0.2">
      <c r="AM586" s="13">
        <v>581</v>
      </c>
      <c r="AN586" s="14">
        <f t="shared" si="176"/>
        <v>33</v>
      </c>
      <c r="AO586" s="29">
        <f t="shared" si="160"/>
        <v>0.84000000000000008</v>
      </c>
      <c r="AP586" s="14">
        <f t="shared" si="161"/>
        <v>1</v>
      </c>
      <c r="AQ586" s="14">
        <f t="shared" si="162"/>
        <v>2</v>
      </c>
      <c r="AR586" s="14">
        <f t="shared" si="163"/>
        <v>0</v>
      </c>
      <c r="AS586" s="14">
        <f t="shared" si="164"/>
        <v>1606035</v>
      </c>
      <c r="AT586" s="14" t="str">
        <f t="shared" si="165"/>
        <v>神器-6-碎片-7-11级</v>
      </c>
      <c r="AU586" s="13" t="s">
        <v>857</v>
      </c>
      <c r="AV586" s="13">
        <f t="shared" si="166"/>
        <v>11</v>
      </c>
      <c r="AW586" s="14" t="e">
        <f t="shared" si="167"/>
        <v>#REF!</v>
      </c>
      <c r="AX586" s="14" t="str">
        <f t="shared" si="168"/>
        <v>AtkExt</v>
      </c>
      <c r="AY586" s="14" t="e">
        <f t="shared" si="169"/>
        <v>#REF!</v>
      </c>
      <c r="AZ586" s="14" t="str">
        <f t="shared" si="170"/>
        <v>DefExt</v>
      </c>
      <c r="BA586" s="14" t="e">
        <f t="shared" si="171"/>
        <v>#REF!</v>
      </c>
      <c r="BB586" s="14" t="str">
        <f t="shared" si="172"/>
        <v/>
      </c>
      <c r="BC586" s="14" t="str">
        <f t="shared" si="173"/>
        <v/>
      </c>
      <c r="BD586" s="14" t="str">
        <f t="shared" si="174"/>
        <v>Speed</v>
      </c>
      <c r="BE586" s="14">
        <f t="shared" si="175"/>
        <v>11</v>
      </c>
    </row>
    <row r="587" spans="39:57" ht="16.5" x14ac:dyDescent="0.2">
      <c r="AM587" s="13">
        <v>582</v>
      </c>
      <c r="AN587" s="14">
        <f t="shared" si="176"/>
        <v>33</v>
      </c>
      <c r="AO587" s="29">
        <f t="shared" si="160"/>
        <v>0.93600000000000017</v>
      </c>
      <c r="AP587" s="14">
        <f t="shared" si="161"/>
        <v>1</v>
      </c>
      <c r="AQ587" s="14">
        <f t="shared" si="162"/>
        <v>2</v>
      </c>
      <c r="AR587" s="14">
        <f t="shared" si="163"/>
        <v>0</v>
      </c>
      <c r="AS587" s="14">
        <f t="shared" si="164"/>
        <v>1606035</v>
      </c>
      <c r="AT587" s="14" t="str">
        <f t="shared" si="165"/>
        <v>神器-6-碎片-7-12级</v>
      </c>
      <c r="AU587" s="13" t="s">
        <v>857</v>
      </c>
      <c r="AV587" s="13">
        <f t="shared" si="166"/>
        <v>12</v>
      </c>
      <c r="AW587" s="14" t="e">
        <f t="shared" si="167"/>
        <v>#REF!</v>
      </c>
      <c r="AX587" s="14" t="str">
        <f t="shared" si="168"/>
        <v>AtkExt</v>
      </c>
      <c r="AY587" s="14" t="e">
        <f t="shared" si="169"/>
        <v>#REF!</v>
      </c>
      <c r="AZ587" s="14" t="str">
        <f t="shared" si="170"/>
        <v>DefExt</v>
      </c>
      <c r="BA587" s="14" t="e">
        <f t="shared" si="171"/>
        <v>#REF!</v>
      </c>
      <c r="BB587" s="14" t="str">
        <f t="shared" si="172"/>
        <v/>
      </c>
      <c r="BC587" s="14" t="str">
        <f t="shared" si="173"/>
        <v/>
      </c>
      <c r="BD587" s="14" t="str">
        <f t="shared" si="174"/>
        <v>Speed</v>
      </c>
      <c r="BE587" s="14">
        <f t="shared" si="175"/>
        <v>12</v>
      </c>
    </row>
    <row r="588" spans="39:57" ht="16.5" x14ac:dyDescent="0.2">
      <c r="AM588" s="13">
        <v>583</v>
      </c>
      <c r="AN588" s="14">
        <f t="shared" si="176"/>
        <v>33</v>
      </c>
      <c r="AO588" s="29">
        <f t="shared" si="160"/>
        <v>1.036</v>
      </c>
      <c r="AP588" s="14">
        <f t="shared" si="161"/>
        <v>1</v>
      </c>
      <c r="AQ588" s="14">
        <f t="shared" si="162"/>
        <v>2</v>
      </c>
      <c r="AR588" s="14">
        <f t="shared" si="163"/>
        <v>0</v>
      </c>
      <c r="AS588" s="14">
        <f t="shared" si="164"/>
        <v>1606035</v>
      </c>
      <c r="AT588" s="14" t="str">
        <f t="shared" si="165"/>
        <v>神器-6-碎片-7-13级</v>
      </c>
      <c r="AU588" s="13" t="s">
        <v>857</v>
      </c>
      <c r="AV588" s="13">
        <f t="shared" si="166"/>
        <v>13</v>
      </c>
      <c r="AW588" s="14" t="e">
        <f t="shared" si="167"/>
        <v>#REF!</v>
      </c>
      <c r="AX588" s="14" t="str">
        <f t="shared" si="168"/>
        <v>AtkExt</v>
      </c>
      <c r="AY588" s="14" t="e">
        <f t="shared" si="169"/>
        <v>#REF!</v>
      </c>
      <c r="AZ588" s="14" t="str">
        <f t="shared" si="170"/>
        <v>DefExt</v>
      </c>
      <c r="BA588" s="14" t="e">
        <f t="shared" si="171"/>
        <v>#REF!</v>
      </c>
      <c r="BB588" s="14" t="str">
        <f t="shared" si="172"/>
        <v/>
      </c>
      <c r="BC588" s="14" t="str">
        <f t="shared" si="173"/>
        <v/>
      </c>
      <c r="BD588" s="14" t="str">
        <f t="shared" si="174"/>
        <v>Speed</v>
      </c>
      <c r="BE588" s="14">
        <f t="shared" si="175"/>
        <v>13</v>
      </c>
    </row>
    <row r="589" spans="39:57" ht="16.5" x14ac:dyDescent="0.2">
      <c r="AM589" s="13">
        <v>584</v>
      </c>
      <c r="AN589" s="14">
        <f t="shared" si="176"/>
        <v>33</v>
      </c>
      <c r="AO589" s="29">
        <f t="shared" si="160"/>
        <v>1.1400000000000001</v>
      </c>
      <c r="AP589" s="14">
        <f t="shared" si="161"/>
        <v>1</v>
      </c>
      <c r="AQ589" s="14">
        <f t="shared" si="162"/>
        <v>2</v>
      </c>
      <c r="AR589" s="14">
        <f t="shared" si="163"/>
        <v>0</v>
      </c>
      <c r="AS589" s="14">
        <f t="shared" si="164"/>
        <v>1606035</v>
      </c>
      <c r="AT589" s="14" t="str">
        <f t="shared" si="165"/>
        <v>神器-6-碎片-7-14级</v>
      </c>
      <c r="AU589" s="13" t="s">
        <v>857</v>
      </c>
      <c r="AV589" s="13">
        <f t="shared" si="166"/>
        <v>14</v>
      </c>
      <c r="AW589" s="14" t="e">
        <f t="shared" si="167"/>
        <v>#REF!</v>
      </c>
      <c r="AX589" s="14" t="str">
        <f t="shared" si="168"/>
        <v>AtkExt</v>
      </c>
      <c r="AY589" s="14" t="e">
        <f t="shared" si="169"/>
        <v>#REF!</v>
      </c>
      <c r="AZ589" s="14" t="str">
        <f t="shared" si="170"/>
        <v>DefExt</v>
      </c>
      <c r="BA589" s="14" t="e">
        <f t="shared" si="171"/>
        <v>#REF!</v>
      </c>
      <c r="BB589" s="14" t="str">
        <f t="shared" si="172"/>
        <v/>
      </c>
      <c r="BC589" s="14" t="str">
        <f t="shared" si="173"/>
        <v/>
      </c>
      <c r="BD589" s="14" t="str">
        <f t="shared" si="174"/>
        <v>Speed</v>
      </c>
      <c r="BE589" s="14">
        <f t="shared" si="175"/>
        <v>14</v>
      </c>
    </row>
    <row r="590" spans="39:57" ht="16.5" x14ac:dyDescent="0.2">
      <c r="AM590" s="13">
        <v>585</v>
      </c>
      <c r="AN590" s="14">
        <f t="shared" si="176"/>
        <v>33</v>
      </c>
      <c r="AO590" s="29">
        <f t="shared" si="160"/>
        <v>1.248</v>
      </c>
      <c r="AP590" s="14">
        <f t="shared" si="161"/>
        <v>1</v>
      </c>
      <c r="AQ590" s="14">
        <f t="shared" si="162"/>
        <v>2</v>
      </c>
      <c r="AR590" s="14">
        <f t="shared" si="163"/>
        <v>0</v>
      </c>
      <c r="AS590" s="14">
        <f t="shared" si="164"/>
        <v>1606035</v>
      </c>
      <c r="AT590" s="14" t="str">
        <f t="shared" si="165"/>
        <v>神器-6-碎片-7-15级</v>
      </c>
      <c r="AU590" s="13" t="s">
        <v>857</v>
      </c>
      <c r="AV590" s="13">
        <f t="shared" si="166"/>
        <v>15</v>
      </c>
      <c r="AW590" s="14" t="e">
        <f t="shared" si="167"/>
        <v>#REF!</v>
      </c>
      <c r="AX590" s="14" t="str">
        <f t="shared" si="168"/>
        <v>AtkExt</v>
      </c>
      <c r="AY590" s="14" t="e">
        <f t="shared" si="169"/>
        <v>#REF!</v>
      </c>
      <c r="AZ590" s="14" t="str">
        <f t="shared" si="170"/>
        <v>DefExt</v>
      </c>
      <c r="BA590" s="14" t="e">
        <f t="shared" si="171"/>
        <v>#REF!</v>
      </c>
      <c r="BB590" s="14" t="str">
        <f t="shared" si="172"/>
        <v/>
      </c>
      <c r="BC590" s="14" t="str">
        <f t="shared" si="173"/>
        <v/>
      </c>
      <c r="BD590" s="14" t="str">
        <f t="shared" si="174"/>
        <v>Speed</v>
      </c>
      <c r="BE590" s="14">
        <f t="shared" si="175"/>
        <v>15</v>
      </c>
    </row>
    <row r="591" spans="39:57" ht="16.5" x14ac:dyDescent="0.2">
      <c r="AM591" s="13">
        <v>586</v>
      </c>
      <c r="AN591" s="14">
        <f t="shared" si="176"/>
        <v>33</v>
      </c>
      <c r="AO591" s="29">
        <f t="shared" si="160"/>
        <v>1.36</v>
      </c>
      <c r="AP591" s="14">
        <f t="shared" si="161"/>
        <v>1</v>
      </c>
      <c r="AQ591" s="14">
        <f t="shared" si="162"/>
        <v>2</v>
      </c>
      <c r="AR591" s="14">
        <f t="shared" si="163"/>
        <v>0</v>
      </c>
      <c r="AS591" s="14">
        <f t="shared" si="164"/>
        <v>1606035</v>
      </c>
      <c r="AT591" s="14" t="str">
        <f t="shared" si="165"/>
        <v>神器-6-碎片-7-16级</v>
      </c>
      <c r="AU591" s="13" t="s">
        <v>857</v>
      </c>
      <c r="AV591" s="13">
        <f t="shared" si="166"/>
        <v>16</v>
      </c>
      <c r="AW591" s="14" t="e">
        <f t="shared" si="167"/>
        <v>#REF!</v>
      </c>
      <c r="AX591" s="14" t="str">
        <f t="shared" si="168"/>
        <v>AtkExt</v>
      </c>
      <c r="AY591" s="14" t="e">
        <f t="shared" si="169"/>
        <v>#REF!</v>
      </c>
      <c r="AZ591" s="14" t="str">
        <f t="shared" si="170"/>
        <v>DefExt</v>
      </c>
      <c r="BA591" s="14" t="e">
        <f t="shared" si="171"/>
        <v>#REF!</v>
      </c>
      <c r="BB591" s="14" t="str">
        <f t="shared" si="172"/>
        <v/>
      </c>
      <c r="BC591" s="14" t="str">
        <f t="shared" si="173"/>
        <v/>
      </c>
      <c r="BD591" s="14" t="str">
        <f t="shared" si="174"/>
        <v>Speed</v>
      </c>
      <c r="BE591" s="14">
        <f t="shared" si="175"/>
        <v>16</v>
      </c>
    </row>
    <row r="592" spans="39:57" ht="16.5" x14ac:dyDescent="0.2">
      <c r="AM592" s="13">
        <v>587</v>
      </c>
      <c r="AN592" s="14">
        <f t="shared" si="176"/>
        <v>33</v>
      </c>
      <c r="AO592" s="29">
        <f t="shared" si="160"/>
        <v>1.476</v>
      </c>
      <c r="AP592" s="14">
        <f t="shared" si="161"/>
        <v>1</v>
      </c>
      <c r="AQ592" s="14">
        <f t="shared" si="162"/>
        <v>2</v>
      </c>
      <c r="AR592" s="14">
        <f t="shared" si="163"/>
        <v>0</v>
      </c>
      <c r="AS592" s="14">
        <f t="shared" si="164"/>
        <v>1606035</v>
      </c>
      <c r="AT592" s="14" t="str">
        <f t="shared" si="165"/>
        <v>神器-6-碎片-7-17级</v>
      </c>
      <c r="AU592" s="13" t="s">
        <v>857</v>
      </c>
      <c r="AV592" s="13">
        <f t="shared" si="166"/>
        <v>17</v>
      </c>
      <c r="AW592" s="14" t="e">
        <f t="shared" si="167"/>
        <v>#REF!</v>
      </c>
      <c r="AX592" s="14" t="str">
        <f t="shared" si="168"/>
        <v>AtkExt</v>
      </c>
      <c r="AY592" s="14" t="e">
        <f t="shared" si="169"/>
        <v>#REF!</v>
      </c>
      <c r="AZ592" s="14" t="str">
        <f t="shared" si="170"/>
        <v>DefExt</v>
      </c>
      <c r="BA592" s="14" t="e">
        <f t="shared" si="171"/>
        <v>#REF!</v>
      </c>
      <c r="BB592" s="14" t="str">
        <f t="shared" si="172"/>
        <v/>
      </c>
      <c r="BC592" s="14" t="str">
        <f t="shared" si="173"/>
        <v/>
      </c>
      <c r="BD592" s="14" t="str">
        <f t="shared" si="174"/>
        <v>Speed</v>
      </c>
      <c r="BE592" s="14">
        <f t="shared" si="175"/>
        <v>17</v>
      </c>
    </row>
    <row r="593" spans="39:57" ht="16.5" x14ac:dyDescent="0.2">
      <c r="AM593" s="13">
        <v>588</v>
      </c>
      <c r="AN593" s="14">
        <f t="shared" si="176"/>
        <v>33</v>
      </c>
      <c r="AO593" s="29">
        <f t="shared" si="160"/>
        <v>1.5960000000000001</v>
      </c>
      <c r="AP593" s="14">
        <f t="shared" si="161"/>
        <v>1</v>
      </c>
      <c r="AQ593" s="14">
        <f t="shared" si="162"/>
        <v>2</v>
      </c>
      <c r="AR593" s="14">
        <f t="shared" si="163"/>
        <v>0</v>
      </c>
      <c r="AS593" s="14">
        <f t="shared" si="164"/>
        <v>1606035</v>
      </c>
      <c r="AT593" s="14" t="str">
        <f t="shared" si="165"/>
        <v>神器-6-碎片-7-18级</v>
      </c>
      <c r="AU593" s="13" t="s">
        <v>857</v>
      </c>
      <c r="AV593" s="13">
        <f t="shared" si="166"/>
        <v>18</v>
      </c>
      <c r="AW593" s="14" t="e">
        <f t="shared" si="167"/>
        <v>#REF!</v>
      </c>
      <c r="AX593" s="14" t="str">
        <f t="shared" si="168"/>
        <v>AtkExt</v>
      </c>
      <c r="AY593" s="14" t="e">
        <f t="shared" si="169"/>
        <v>#REF!</v>
      </c>
      <c r="AZ593" s="14" t="str">
        <f t="shared" si="170"/>
        <v>DefExt</v>
      </c>
      <c r="BA593" s="14" t="e">
        <f t="shared" si="171"/>
        <v>#REF!</v>
      </c>
      <c r="BB593" s="14" t="str">
        <f t="shared" si="172"/>
        <v/>
      </c>
      <c r="BC593" s="14" t="str">
        <f t="shared" si="173"/>
        <v/>
      </c>
      <c r="BD593" s="14" t="str">
        <f t="shared" si="174"/>
        <v>Speed</v>
      </c>
      <c r="BE593" s="14">
        <f t="shared" si="175"/>
        <v>18</v>
      </c>
    </row>
    <row r="594" spans="39:57" ht="16.5" x14ac:dyDescent="0.2">
      <c r="AM594" s="13">
        <v>589</v>
      </c>
      <c r="AN594" s="14">
        <f t="shared" si="176"/>
        <v>33</v>
      </c>
      <c r="AO594" s="29">
        <f t="shared" si="160"/>
        <v>1.7200000000000002</v>
      </c>
      <c r="AP594" s="14">
        <f t="shared" si="161"/>
        <v>1</v>
      </c>
      <c r="AQ594" s="14">
        <f t="shared" si="162"/>
        <v>2</v>
      </c>
      <c r="AR594" s="14">
        <f t="shared" si="163"/>
        <v>0</v>
      </c>
      <c r="AS594" s="14">
        <f t="shared" si="164"/>
        <v>1606035</v>
      </c>
      <c r="AT594" s="14" t="str">
        <f t="shared" si="165"/>
        <v>神器-6-碎片-7-19级</v>
      </c>
      <c r="AU594" s="13" t="s">
        <v>857</v>
      </c>
      <c r="AV594" s="13">
        <f t="shared" si="166"/>
        <v>19</v>
      </c>
      <c r="AW594" s="14" t="e">
        <f t="shared" si="167"/>
        <v>#REF!</v>
      </c>
      <c r="AX594" s="14" t="str">
        <f t="shared" si="168"/>
        <v>AtkExt</v>
      </c>
      <c r="AY594" s="14" t="e">
        <f t="shared" si="169"/>
        <v>#REF!</v>
      </c>
      <c r="AZ594" s="14" t="str">
        <f t="shared" si="170"/>
        <v>DefExt</v>
      </c>
      <c r="BA594" s="14" t="e">
        <f t="shared" si="171"/>
        <v>#REF!</v>
      </c>
      <c r="BB594" s="14" t="str">
        <f t="shared" si="172"/>
        <v/>
      </c>
      <c r="BC594" s="14" t="str">
        <f t="shared" si="173"/>
        <v/>
      </c>
      <c r="BD594" s="14" t="str">
        <f t="shared" si="174"/>
        <v>Speed</v>
      </c>
      <c r="BE594" s="14">
        <f t="shared" si="175"/>
        <v>19</v>
      </c>
    </row>
    <row r="595" spans="39:57" ht="16.5" x14ac:dyDescent="0.2">
      <c r="AM595" s="13">
        <v>590</v>
      </c>
      <c r="AN595" s="14">
        <f t="shared" si="176"/>
        <v>33</v>
      </c>
      <c r="AO595" s="29">
        <f t="shared" si="160"/>
        <v>1.8480000000000001</v>
      </c>
      <c r="AP595" s="14">
        <f t="shared" si="161"/>
        <v>1</v>
      </c>
      <c r="AQ595" s="14">
        <f t="shared" si="162"/>
        <v>2</v>
      </c>
      <c r="AR595" s="14">
        <f t="shared" si="163"/>
        <v>0</v>
      </c>
      <c r="AS595" s="14">
        <f t="shared" si="164"/>
        <v>1606035</v>
      </c>
      <c r="AT595" s="14" t="str">
        <f t="shared" si="165"/>
        <v>神器-6-碎片-7-20级</v>
      </c>
      <c r="AU595" s="13" t="s">
        <v>857</v>
      </c>
      <c r="AV595" s="13">
        <f t="shared" si="166"/>
        <v>20</v>
      </c>
      <c r="AW595" s="14" t="e">
        <f t="shared" si="167"/>
        <v>#REF!</v>
      </c>
      <c r="AX595" s="14" t="str">
        <f t="shared" si="168"/>
        <v>AtkExt</v>
      </c>
      <c r="AY595" s="14" t="e">
        <f t="shared" si="169"/>
        <v>#REF!</v>
      </c>
      <c r="AZ595" s="14" t="str">
        <f t="shared" si="170"/>
        <v>DefExt</v>
      </c>
      <c r="BA595" s="14" t="e">
        <f t="shared" si="171"/>
        <v>#REF!</v>
      </c>
      <c r="BB595" s="14" t="str">
        <f t="shared" si="172"/>
        <v/>
      </c>
      <c r="BC595" s="14" t="str">
        <f t="shared" si="173"/>
        <v/>
      </c>
      <c r="BD595" s="14" t="str">
        <f t="shared" si="174"/>
        <v>Speed</v>
      </c>
      <c r="BE595" s="14">
        <f t="shared" si="175"/>
        <v>20</v>
      </c>
    </row>
    <row r="596" spans="39:57" ht="16.5" x14ac:dyDescent="0.2">
      <c r="AM596" s="13">
        <v>591</v>
      </c>
      <c r="AN596" s="14">
        <f t="shared" si="176"/>
        <v>33</v>
      </c>
      <c r="AO596" s="29">
        <f t="shared" si="160"/>
        <v>1.98</v>
      </c>
      <c r="AP596" s="14">
        <f t="shared" si="161"/>
        <v>1</v>
      </c>
      <c r="AQ596" s="14">
        <f t="shared" si="162"/>
        <v>2</v>
      </c>
      <c r="AR596" s="14">
        <f t="shared" si="163"/>
        <v>0</v>
      </c>
      <c r="AS596" s="14">
        <f t="shared" si="164"/>
        <v>1606035</v>
      </c>
      <c r="AT596" s="14" t="str">
        <f t="shared" si="165"/>
        <v>神器-6-碎片-7-21级</v>
      </c>
      <c r="AU596" s="13" t="s">
        <v>857</v>
      </c>
      <c r="AV596" s="13">
        <f t="shared" si="166"/>
        <v>21</v>
      </c>
      <c r="AW596" s="14" t="e">
        <f t="shared" si="167"/>
        <v>#REF!</v>
      </c>
      <c r="AX596" s="14" t="str">
        <f t="shared" si="168"/>
        <v>AtkExt</v>
      </c>
      <c r="AY596" s="14" t="e">
        <f t="shared" si="169"/>
        <v>#REF!</v>
      </c>
      <c r="AZ596" s="14" t="str">
        <f t="shared" si="170"/>
        <v>DefExt</v>
      </c>
      <c r="BA596" s="14" t="e">
        <f t="shared" si="171"/>
        <v>#REF!</v>
      </c>
      <c r="BB596" s="14" t="str">
        <f t="shared" si="172"/>
        <v/>
      </c>
      <c r="BC596" s="14" t="str">
        <f t="shared" si="173"/>
        <v/>
      </c>
      <c r="BD596" s="14" t="str">
        <f t="shared" si="174"/>
        <v>Speed</v>
      </c>
      <c r="BE596" s="14">
        <f t="shared" si="175"/>
        <v>21</v>
      </c>
    </row>
    <row r="597" spans="39:57" ht="16.5" x14ac:dyDescent="0.2">
      <c r="AM597" s="13">
        <v>592</v>
      </c>
      <c r="AN597" s="14">
        <f t="shared" si="176"/>
        <v>34</v>
      </c>
      <c r="AO597" s="29">
        <f t="shared" si="160"/>
        <v>0.1</v>
      </c>
      <c r="AP597" s="14">
        <f t="shared" si="161"/>
        <v>2</v>
      </c>
      <c r="AQ597" s="14">
        <f t="shared" si="162"/>
        <v>3</v>
      </c>
      <c r="AR597" s="14">
        <f t="shared" si="163"/>
        <v>0</v>
      </c>
      <c r="AS597" s="14">
        <f t="shared" si="164"/>
        <v>1606036</v>
      </c>
      <c r="AT597" s="14" t="str">
        <f t="shared" si="165"/>
        <v>神器-6-碎片-8-1级</v>
      </c>
      <c r="AU597" s="13" t="s">
        <v>857</v>
      </c>
      <c r="AV597" s="13">
        <f t="shared" si="166"/>
        <v>1</v>
      </c>
      <c r="AW597" s="14" t="e">
        <f t="shared" si="167"/>
        <v>#REF!</v>
      </c>
      <c r="AX597" s="14" t="str">
        <f t="shared" si="168"/>
        <v>DefExt</v>
      </c>
      <c r="AY597" s="14" t="e">
        <f t="shared" si="169"/>
        <v>#REF!</v>
      </c>
      <c r="AZ597" s="14" t="str">
        <f t="shared" si="170"/>
        <v>HPExt</v>
      </c>
      <c r="BA597" s="14" t="e">
        <f t="shared" si="171"/>
        <v>#REF!</v>
      </c>
      <c r="BB597" s="14" t="str">
        <f t="shared" si="172"/>
        <v/>
      </c>
      <c r="BC597" s="14" t="str">
        <f t="shared" si="173"/>
        <v/>
      </c>
      <c r="BD597" s="14" t="str">
        <f t="shared" si="174"/>
        <v>Speed</v>
      </c>
      <c r="BE597" s="14">
        <f t="shared" si="175"/>
        <v>1</v>
      </c>
    </row>
    <row r="598" spans="39:57" ht="16.5" x14ac:dyDescent="0.2">
      <c r="AM598" s="13">
        <v>593</v>
      </c>
      <c r="AN598" s="14">
        <f t="shared" si="176"/>
        <v>34</v>
      </c>
      <c r="AO598" s="29">
        <f t="shared" si="160"/>
        <v>0.15600000000000003</v>
      </c>
      <c r="AP598" s="14">
        <f t="shared" si="161"/>
        <v>2</v>
      </c>
      <c r="AQ598" s="14">
        <f t="shared" si="162"/>
        <v>3</v>
      </c>
      <c r="AR598" s="14">
        <f t="shared" si="163"/>
        <v>0</v>
      </c>
      <c r="AS598" s="14">
        <f t="shared" si="164"/>
        <v>1606036</v>
      </c>
      <c r="AT598" s="14" t="str">
        <f t="shared" si="165"/>
        <v>神器-6-碎片-8-2级</v>
      </c>
      <c r="AU598" s="13" t="s">
        <v>857</v>
      </c>
      <c r="AV598" s="13">
        <f t="shared" si="166"/>
        <v>2</v>
      </c>
      <c r="AW598" s="14" t="e">
        <f t="shared" si="167"/>
        <v>#REF!</v>
      </c>
      <c r="AX598" s="14" t="str">
        <f t="shared" si="168"/>
        <v>DefExt</v>
      </c>
      <c r="AY598" s="14" t="e">
        <f t="shared" si="169"/>
        <v>#REF!</v>
      </c>
      <c r="AZ598" s="14" t="str">
        <f t="shared" si="170"/>
        <v>HPExt</v>
      </c>
      <c r="BA598" s="14" t="e">
        <f t="shared" si="171"/>
        <v>#REF!</v>
      </c>
      <c r="BB598" s="14" t="str">
        <f t="shared" si="172"/>
        <v/>
      </c>
      <c r="BC598" s="14" t="str">
        <f t="shared" si="173"/>
        <v/>
      </c>
      <c r="BD598" s="14" t="str">
        <f t="shared" si="174"/>
        <v>Speed</v>
      </c>
      <c r="BE598" s="14">
        <f t="shared" si="175"/>
        <v>2</v>
      </c>
    </row>
    <row r="599" spans="39:57" ht="16.5" x14ac:dyDescent="0.2">
      <c r="AM599" s="13">
        <v>594</v>
      </c>
      <c r="AN599" s="14">
        <f t="shared" si="176"/>
        <v>34</v>
      </c>
      <c r="AO599" s="29">
        <f t="shared" si="160"/>
        <v>0.21600000000000003</v>
      </c>
      <c r="AP599" s="14">
        <f t="shared" si="161"/>
        <v>2</v>
      </c>
      <c r="AQ599" s="14">
        <f t="shared" si="162"/>
        <v>3</v>
      </c>
      <c r="AR599" s="14">
        <f t="shared" si="163"/>
        <v>0</v>
      </c>
      <c r="AS599" s="14">
        <f t="shared" si="164"/>
        <v>1606036</v>
      </c>
      <c r="AT599" s="14" t="str">
        <f t="shared" si="165"/>
        <v>神器-6-碎片-8-3级</v>
      </c>
      <c r="AU599" s="13" t="s">
        <v>857</v>
      </c>
      <c r="AV599" s="13">
        <f t="shared" si="166"/>
        <v>3</v>
      </c>
      <c r="AW599" s="14" t="e">
        <f t="shared" si="167"/>
        <v>#REF!</v>
      </c>
      <c r="AX599" s="14" t="str">
        <f t="shared" si="168"/>
        <v>DefExt</v>
      </c>
      <c r="AY599" s="14" t="e">
        <f t="shared" si="169"/>
        <v>#REF!</v>
      </c>
      <c r="AZ599" s="14" t="str">
        <f t="shared" si="170"/>
        <v>HPExt</v>
      </c>
      <c r="BA599" s="14" t="e">
        <f t="shared" si="171"/>
        <v>#REF!</v>
      </c>
      <c r="BB599" s="14" t="str">
        <f t="shared" si="172"/>
        <v/>
      </c>
      <c r="BC599" s="14" t="str">
        <f t="shared" si="173"/>
        <v/>
      </c>
      <c r="BD599" s="14" t="str">
        <f t="shared" si="174"/>
        <v>Speed</v>
      </c>
      <c r="BE599" s="14">
        <f t="shared" si="175"/>
        <v>3</v>
      </c>
    </row>
    <row r="600" spans="39:57" ht="16.5" x14ac:dyDescent="0.2">
      <c r="AM600" s="13">
        <v>595</v>
      </c>
      <c r="AN600" s="14">
        <f t="shared" si="176"/>
        <v>34</v>
      </c>
      <c r="AO600" s="29">
        <f t="shared" si="160"/>
        <v>0.28000000000000003</v>
      </c>
      <c r="AP600" s="14">
        <f t="shared" si="161"/>
        <v>2</v>
      </c>
      <c r="AQ600" s="14">
        <f t="shared" si="162"/>
        <v>3</v>
      </c>
      <c r="AR600" s="14">
        <f t="shared" si="163"/>
        <v>0</v>
      </c>
      <c r="AS600" s="14">
        <f t="shared" si="164"/>
        <v>1606036</v>
      </c>
      <c r="AT600" s="14" t="str">
        <f t="shared" si="165"/>
        <v>神器-6-碎片-8-4级</v>
      </c>
      <c r="AU600" s="13" t="s">
        <v>857</v>
      </c>
      <c r="AV600" s="13">
        <f t="shared" si="166"/>
        <v>4</v>
      </c>
      <c r="AW600" s="14" t="e">
        <f t="shared" si="167"/>
        <v>#REF!</v>
      </c>
      <c r="AX600" s="14" t="str">
        <f t="shared" si="168"/>
        <v>DefExt</v>
      </c>
      <c r="AY600" s="14" t="e">
        <f t="shared" si="169"/>
        <v>#REF!</v>
      </c>
      <c r="AZ600" s="14" t="str">
        <f t="shared" si="170"/>
        <v>HPExt</v>
      </c>
      <c r="BA600" s="14" t="e">
        <f t="shared" si="171"/>
        <v>#REF!</v>
      </c>
      <c r="BB600" s="14" t="str">
        <f t="shared" si="172"/>
        <v/>
      </c>
      <c r="BC600" s="14" t="str">
        <f t="shared" si="173"/>
        <v/>
      </c>
      <c r="BD600" s="14" t="str">
        <f t="shared" si="174"/>
        <v>Speed</v>
      </c>
      <c r="BE600" s="14">
        <f t="shared" si="175"/>
        <v>4</v>
      </c>
    </row>
    <row r="601" spans="39:57" ht="16.5" x14ac:dyDescent="0.2">
      <c r="AM601" s="13">
        <v>596</v>
      </c>
      <c r="AN601" s="14">
        <f t="shared" si="176"/>
        <v>34</v>
      </c>
      <c r="AO601" s="29">
        <f t="shared" si="160"/>
        <v>0.34799999999999998</v>
      </c>
      <c r="AP601" s="14">
        <f t="shared" si="161"/>
        <v>2</v>
      </c>
      <c r="AQ601" s="14">
        <f t="shared" si="162"/>
        <v>3</v>
      </c>
      <c r="AR601" s="14">
        <f t="shared" si="163"/>
        <v>0</v>
      </c>
      <c r="AS601" s="14">
        <f t="shared" si="164"/>
        <v>1606036</v>
      </c>
      <c r="AT601" s="14" t="str">
        <f t="shared" si="165"/>
        <v>神器-6-碎片-8-5级</v>
      </c>
      <c r="AU601" s="13" t="s">
        <v>857</v>
      </c>
      <c r="AV601" s="13">
        <f t="shared" si="166"/>
        <v>5</v>
      </c>
      <c r="AW601" s="14" t="e">
        <f t="shared" si="167"/>
        <v>#REF!</v>
      </c>
      <c r="AX601" s="14" t="str">
        <f t="shared" si="168"/>
        <v>DefExt</v>
      </c>
      <c r="AY601" s="14" t="e">
        <f t="shared" si="169"/>
        <v>#REF!</v>
      </c>
      <c r="AZ601" s="14" t="str">
        <f t="shared" si="170"/>
        <v>HPExt</v>
      </c>
      <c r="BA601" s="14" t="e">
        <f t="shared" si="171"/>
        <v>#REF!</v>
      </c>
      <c r="BB601" s="14" t="str">
        <f t="shared" si="172"/>
        <v/>
      </c>
      <c r="BC601" s="14" t="str">
        <f t="shared" si="173"/>
        <v/>
      </c>
      <c r="BD601" s="14" t="str">
        <f t="shared" si="174"/>
        <v>Speed</v>
      </c>
      <c r="BE601" s="14">
        <f t="shared" si="175"/>
        <v>5</v>
      </c>
    </row>
    <row r="602" spans="39:57" ht="16.5" x14ac:dyDescent="0.2">
      <c r="AM602" s="13">
        <v>597</v>
      </c>
      <c r="AN602" s="14">
        <f t="shared" si="176"/>
        <v>34</v>
      </c>
      <c r="AO602" s="29">
        <f t="shared" si="160"/>
        <v>0.42000000000000004</v>
      </c>
      <c r="AP602" s="14">
        <f t="shared" si="161"/>
        <v>2</v>
      </c>
      <c r="AQ602" s="14">
        <f t="shared" si="162"/>
        <v>3</v>
      </c>
      <c r="AR602" s="14">
        <f t="shared" si="163"/>
        <v>0</v>
      </c>
      <c r="AS602" s="14">
        <f t="shared" si="164"/>
        <v>1606036</v>
      </c>
      <c r="AT602" s="14" t="str">
        <f t="shared" si="165"/>
        <v>神器-6-碎片-8-6级</v>
      </c>
      <c r="AU602" s="13" t="s">
        <v>857</v>
      </c>
      <c r="AV602" s="13">
        <f t="shared" si="166"/>
        <v>6</v>
      </c>
      <c r="AW602" s="14" t="e">
        <f t="shared" si="167"/>
        <v>#REF!</v>
      </c>
      <c r="AX602" s="14" t="str">
        <f t="shared" si="168"/>
        <v>DefExt</v>
      </c>
      <c r="AY602" s="14" t="e">
        <f t="shared" si="169"/>
        <v>#REF!</v>
      </c>
      <c r="AZ602" s="14" t="str">
        <f t="shared" si="170"/>
        <v>HPExt</v>
      </c>
      <c r="BA602" s="14" t="e">
        <f t="shared" si="171"/>
        <v>#REF!</v>
      </c>
      <c r="BB602" s="14" t="str">
        <f t="shared" si="172"/>
        <v/>
      </c>
      <c r="BC602" s="14" t="str">
        <f t="shared" si="173"/>
        <v/>
      </c>
      <c r="BD602" s="14" t="str">
        <f t="shared" si="174"/>
        <v>Speed</v>
      </c>
      <c r="BE602" s="14">
        <f t="shared" si="175"/>
        <v>6</v>
      </c>
    </row>
    <row r="603" spans="39:57" ht="16.5" x14ac:dyDescent="0.2">
      <c r="AM603" s="13">
        <v>598</v>
      </c>
      <c r="AN603" s="14">
        <f t="shared" si="176"/>
        <v>34</v>
      </c>
      <c r="AO603" s="29">
        <f t="shared" si="160"/>
        <v>0.496</v>
      </c>
      <c r="AP603" s="14">
        <f t="shared" si="161"/>
        <v>2</v>
      </c>
      <c r="AQ603" s="14">
        <f t="shared" si="162"/>
        <v>3</v>
      </c>
      <c r="AR603" s="14">
        <f t="shared" si="163"/>
        <v>0</v>
      </c>
      <c r="AS603" s="14">
        <f t="shared" si="164"/>
        <v>1606036</v>
      </c>
      <c r="AT603" s="14" t="str">
        <f t="shared" si="165"/>
        <v>神器-6-碎片-8-7级</v>
      </c>
      <c r="AU603" s="13" t="s">
        <v>857</v>
      </c>
      <c r="AV603" s="13">
        <f t="shared" si="166"/>
        <v>7</v>
      </c>
      <c r="AW603" s="14" t="e">
        <f t="shared" si="167"/>
        <v>#REF!</v>
      </c>
      <c r="AX603" s="14" t="str">
        <f t="shared" si="168"/>
        <v>DefExt</v>
      </c>
      <c r="AY603" s="14" t="e">
        <f t="shared" si="169"/>
        <v>#REF!</v>
      </c>
      <c r="AZ603" s="14" t="str">
        <f t="shared" si="170"/>
        <v>HPExt</v>
      </c>
      <c r="BA603" s="14" t="e">
        <f t="shared" si="171"/>
        <v>#REF!</v>
      </c>
      <c r="BB603" s="14" t="str">
        <f t="shared" si="172"/>
        <v/>
      </c>
      <c r="BC603" s="14" t="str">
        <f t="shared" si="173"/>
        <v/>
      </c>
      <c r="BD603" s="14" t="str">
        <f t="shared" si="174"/>
        <v>Speed</v>
      </c>
      <c r="BE603" s="14">
        <f t="shared" si="175"/>
        <v>7</v>
      </c>
    </row>
    <row r="604" spans="39:57" ht="16.5" x14ac:dyDescent="0.2">
      <c r="AM604" s="13">
        <v>599</v>
      </c>
      <c r="AN604" s="14">
        <f t="shared" si="176"/>
        <v>34</v>
      </c>
      <c r="AO604" s="29">
        <f t="shared" si="160"/>
        <v>0.57600000000000007</v>
      </c>
      <c r="AP604" s="14">
        <f t="shared" si="161"/>
        <v>2</v>
      </c>
      <c r="AQ604" s="14">
        <f t="shared" si="162"/>
        <v>3</v>
      </c>
      <c r="AR604" s="14">
        <f t="shared" si="163"/>
        <v>0</v>
      </c>
      <c r="AS604" s="14">
        <f t="shared" si="164"/>
        <v>1606036</v>
      </c>
      <c r="AT604" s="14" t="str">
        <f t="shared" si="165"/>
        <v>神器-6-碎片-8-8级</v>
      </c>
      <c r="AU604" s="13" t="s">
        <v>857</v>
      </c>
      <c r="AV604" s="13">
        <f t="shared" si="166"/>
        <v>8</v>
      </c>
      <c r="AW604" s="14" t="e">
        <f t="shared" si="167"/>
        <v>#REF!</v>
      </c>
      <c r="AX604" s="14" t="str">
        <f t="shared" si="168"/>
        <v>DefExt</v>
      </c>
      <c r="AY604" s="14" t="e">
        <f t="shared" si="169"/>
        <v>#REF!</v>
      </c>
      <c r="AZ604" s="14" t="str">
        <f t="shared" si="170"/>
        <v>HPExt</v>
      </c>
      <c r="BA604" s="14" t="e">
        <f t="shared" si="171"/>
        <v>#REF!</v>
      </c>
      <c r="BB604" s="14" t="str">
        <f t="shared" si="172"/>
        <v/>
      </c>
      <c r="BC604" s="14" t="str">
        <f t="shared" si="173"/>
        <v/>
      </c>
      <c r="BD604" s="14" t="str">
        <f t="shared" si="174"/>
        <v>Speed</v>
      </c>
      <c r="BE604" s="14">
        <f t="shared" si="175"/>
        <v>8</v>
      </c>
    </row>
    <row r="605" spans="39:57" ht="16.5" x14ac:dyDescent="0.2">
      <c r="AM605" s="13">
        <v>600</v>
      </c>
      <c r="AN605" s="14">
        <f t="shared" si="176"/>
        <v>34</v>
      </c>
      <c r="AO605" s="29">
        <f t="shared" si="160"/>
        <v>0.66</v>
      </c>
      <c r="AP605" s="14">
        <f t="shared" si="161"/>
        <v>2</v>
      </c>
      <c r="AQ605" s="14">
        <f t="shared" si="162"/>
        <v>3</v>
      </c>
      <c r="AR605" s="14">
        <f t="shared" si="163"/>
        <v>0</v>
      </c>
      <c r="AS605" s="14">
        <f t="shared" si="164"/>
        <v>1606036</v>
      </c>
      <c r="AT605" s="14" t="str">
        <f t="shared" si="165"/>
        <v>神器-6-碎片-8-9级</v>
      </c>
      <c r="AU605" s="13" t="s">
        <v>857</v>
      </c>
      <c r="AV605" s="13">
        <f t="shared" si="166"/>
        <v>9</v>
      </c>
      <c r="AW605" s="14" t="e">
        <f t="shared" si="167"/>
        <v>#REF!</v>
      </c>
      <c r="AX605" s="14" t="str">
        <f t="shared" si="168"/>
        <v>DefExt</v>
      </c>
      <c r="AY605" s="14" t="e">
        <f t="shared" si="169"/>
        <v>#REF!</v>
      </c>
      <c r="AZ605" s="14" t="str">
        <f t="shared" si="170"/>
        <v>HPExt</v>
      </c>
      <c r="BA605" s="14" t="e">
        <f t="shared" si="171"/>
        <v>#REF!</v>
      </c>
      <c r="BB605" s="14" t="str">
        <f t="shared" si="172"/>
        <v/>
      </c>
      <c r="BC605" s="14" t="str">
        <f t="shared" si="173"/>
        <v/>
      </c>
      <c r="BD605" s="14" t="str">
        <f t="shared" si="174"/>
        <v>Speed</v>
      </c>
      <c r="BE605" s="14">
        <f t="shared" si="175"/>
        <v>9</v>
      </c>
    </row>
    <row r="606" spans="39:57" ht="16.5" x14ac:dyDescent="0.2">
      <c r="AM606" s="13">
        <v>601</v>
      </c>
      <c r="AN606" s="14">
        <f t="shared" si="176"/>
        <v>34</v>
      </c>
      <c r="AO606" s="29">
        <f t="shared" si="160"/>
        <v>0.748</v>
      </c>
      <c r="AP606" s="14">
        <f t="shared" si="161"/>
        <v>2</v>
      </c>
      <c r="AQ606" s="14">
        <f t="shared" si="162"/>
        <v>3</v>
      </c>
      <c r="AR606" s="14">
        <f t="shared" si="163"/>
        <v>0</v>
      </c>
      <c r="AS606" s="14">
        <f t="shared" si="164"/>
        <v>1606036</v>
      </c>
      <c r="AT606" s="14" t="str">
        <f t="shared" si="165"/>
        <v>神器-6-碎片-8-10级</v>
      </c>
      <c r="AU606" s="13" t="s">
        <v>857</v>
      </c>
      <c r="AV606" s="13">
        <f t="shared" si="166"/>
        <v>10</v>
      </c>
      <c r="AW606" s="14" t="e">
        <f t="shared" si="167"/>
        <v>#REF!</v>
      </c>
      <c r="AX606" s="14" t="str">
        <f t="shared" si="168"/>
        <v>DefExt</v>
      </c>
      <c r="AY606" s="14" t="e">
        <f t="shared" si="169"/>
        <v>#REF!</v>
      </c>
      <c r="AZ606" s="14" t="str">
        <f t="shared" si="170"/>
        <v>HPExt</v>
      </c>
      <c r="BA606" s="14" t="e">
        <f t="shared" si="171"/>
        <v>#REF!</v>
      </c>
      <c r="BB606" s="14" t="str">
        <f t="shared" si="172"/>
        <v/>
      </c>
      <c r="BC606" s="14" t="str">
        <f t="shared" si="173"/>
        <v/>
      </c>
      <c r="BD606" s="14" t="str">
        <f t="shared" si="174"/>
        <v>Speed</v>
      </c>
      <c r="BE606" s="14">
        <f t="shared" si="175"/>
        <v>10</v>
      </c>
    </row>
    <row r="607" spans="39:57" ht="16.5" x14ac:dyDescent="0.2">
      <c r="AM607" s="13">
        <v>602</v>
      </c>
      <c r="AN607" s="14">
        <f t="shared" si="176"/>
        <v>34</v>
      </c>
      <c r="AO607" s="29">
        <f t="shared" si="160"/>
        <v>0.84000000000000008</v>
      </c>
      <c r="AP607" s="14">
        <f t="shared" si="161"/>
        <v>2</v>
      </c>
      <c r="AQ607" s="14">
        <f t="shared" si="162"/>
        <v>3</v>
      </c>
      <c r="AR607" s="14">
        <f t="shared" si="163"/>
        <v>0</v>
      </c>
      <c r="AS607" s="14">
        <f t="shared" si="164"/>
        <v>1606036</v>
      </c>
      <c r="AT607" s="14" t="str">
        <f t="shared" si="165"/>
        <v>神器-6-碎片-8-11级</v>
      </c>
      <c r="AU607" s="13" t="s">
        <v>857</v>
      </c>
      <c r="AV607" s="13">
        <f t="shared" si="166"/>
        <v>11</v>
      </c>
      <c r="AW607" s="14" t="e">
        <f t="shared" si="167"/>
        <v>#REF!</v>
      </c>
      <c r="AX607" s="14" t="str">
        <f t="shared" si="168"/>
        <v>DefExt</v>
      </c>
      <c r="AY607" s="14" t="e">
        <f t="shared" si="169"/>
        <v>#REF!</v>
      </c>
      <c r="AZ607" s="14" t="str">
        <f t="shared" si="170"/>
        <v>HPExt</v>
      </c>
      <c r="BA607" s="14" t="e">
        <f t="shared" si="171"/>
        <v>#REF!</v>
      </c>
      <c r="BB607" s="14" t="str">
        <f t="shared" si="172"/>
        <v/>
      </c>
      <c r="BC607" s="14" t="str">
        <f t="shared" si="173"/>
        <v/>
      </c>
      <c r="BD607" s="14" t="str">
        <f t="shared" si="174"/>
        <v>Speed</v>
      </c>
      <c r="BE607" s="14">
        <f t="shared" si="175"/>
        <v>11</v>
      </c>
    </row>
    <row r="608" spans="39:57" ht="16.5" x14ac:dyDescent="0.2">
      <c r="AM608" s="13">
        <v>603</v>
      </c>
      <c r="AN608" s="14">
        <f t="shared" si="176"/>
        <v>34</v>
      </c>
      <c r="AO608" s="29">
        <f t="shared" si="160"/>
        <v>0.93600000000000017</v>
      </c>
      <c r="AP608" s="14">
        <f t="shared" si="161"/>
        <v>2</v>
      </c>
      <c r="AQ608" s="14">
        <f t="shared" si="162"/>
        <v>3</v>
      </c>
      <c r="AR608" s="14">
        <f t="shared" si="163"/>
        <v>0</v>
      </c>
      <c r="AS608" s="14">
        <f t="shared" si="164"/>
        <v>1606036</v>
      </c>
      <c r="AT608" s="14" t="str">
        <f t="shared" si="165"/>
        <v>神器-6-碎片-8-12级</v>
      </c>
      <c r="AU608" s="13" t="s">
        <v>857</v>
      </c>
      <c r="AV608" s="13">
        <f t="shared" si="166"/>
        <v>12</v>
      </c>
      <c r="AW608" s="14" t="e">
        <f t="shared" si="167"/>
        <v>#REF!</v>
      </c>
      <c r="AX608" s="14" t="str">
        <f t="shared" si="168"/>
        <v>DefExt</v>
      </c>
      <c r="AY608" s="14" t="e">
        <f t="shared" si="169"/>
        <v>#REF!</v>
      </c>
      <c r="AZ608" s="14" t="str">
        <f t="shared" si="170"/>
        <v>HPExt</v>
      </c>
      <c r="BA608" s="14" t="e">
        <f t="shared" si="171"/>
        <v>#REF!</v>
      </c>
      <c r="BB608" s="14" t="str">
        <f t="shared" si="172"/>
        <v/>
      </c>
      <c r="BC608" s="14" t="str">
        <f t="shared" si="173"/>
        <v/>
      </c>
      <c r="BD608" s="14" t="str">
        <f t="shared" si="174"/>
        <v>Speed</v>
      </c>
      <c r="BE608" s="14">
        <f t="shared" si="175"/>
        <v>12</v>
      </c>
    </row>
    <row r="609" spans="39:57" ht="16.5" x14ac:dyDescent="0.2">
      <c r="AM609" s="13">
        <v>604</v>
      </c>
      <c r="AN609" s="14">
        <f t="shared" si="176"/>
        <v>34</v>
      </c>
      <c r="AO609" s="29">
        <f t="shared" si="160"/>
        <v>1.036</v>
      </c>
      <c r="AP609" s="14">
        <f t="shared" si="161"/>
        <v>2</v>
      </c>
      <c r="AQ609" s="14">
        <f t="shared" si="162"/>
        <v>3</v>
      </c>
      <c r="AR609" s="14">
        <f t="shared" si="163"/>
        <v>0</v>
      </c>
      <c r="AS609" s="14">
        <f t="shared" si="164"/>
        <v>1606036</v>
      </c>
      <c r="AT609" s="14" t="str">
        <f t="shared" si="165"/>
        <v>神器-6-碎片-8-13级</v>
      </c>
      <c r="AU609" s="13" t="s">
        <v>857</v>
      </c>
      <c r="AV609" s="13">
        <f t="shared" si="166"/>
        <v>13</v>
      </c>
      <c r="AW609" s="14" t="e">
        <f t="shared" si="167"/>
        <v>#REF!</v>
      </c>
      <c r="AX609" s="14" t="str">
        <f t="shared" si="168"/>
        <v>DefExt</v>
      </c>
      <c r="AY609" s="14" t="e">
        <f t="shared" si="169"/>
        <v>#REF!</v>
      </c>
      <c r="AZ609" s="14" t="str">
        <f t="shared" si="170"/>
        <v>HPExt</v>
      </c>
      <c r="BA609" s="14" t="e">
        <f t="shared" si="171"/>
        <v>#REF!</v>
      </c>
      <c r="BB609" s="14" t="str">
        <f t="shared" si="172"/>
        <v/>
      </c>
      <c r="BC609" s="14" t="str">
        <f t="shared" si="173"/>
        <v/>
      </c>
      <c r="BD609" s="14" t="str">
        <f t="shared" si="174"/>
        <v>Speed</v>
      </c>
      <c r="BE609" s="14">
        <f t="shared" si="175"/>
        <v>13</v>
      </c>
    </row>
    <row r="610" spans="39:57" ht="16.5" x14ac:dyDescent="0.2">
      <c r="AM610" s="13">
        <v>605</v>
      </c>
      <c r="AN610" s="14">
        <f t="shared" si="176"/>
        <v>34</v>
      </c>
      <c r="AO610" s="29">
        <f t="shared" si="160"/>
        <v>1.1400000000000001</v>
      </c>
      <c r="AP610" s="14">
        <f t="shared" si="161"/>
        <v>2</v>
      </c>
      <c r="AQ610" s="14">
        <f t="shared" si="162"/>
        <v>3</v>
      </c>
      <c r="AR610" s="14">
        <f t="shared" si="163"/>
        <v>0</v>
      </c>
      <c r="AS610" s="14">
        <f t="shared" si="164"/>
        <v>1606036</v>
      </c>
      <c r="AT610" s="14" t="str">
        <f t="shared" si="165"/>
        <v>神器-6-碎片-8-14级</v>
      </c>
      <c r="AU610" s="13" t="s">
        <v>857</v>
      </c>
      <c r="AV610" s="13">
        <f t="shared" si="166"/>
        <v>14</v>
      </c>
      <c r="AW610" s="14" t="e">
        <f t="shared" si="167"/>
        <v>#REF!</v>
      </c>
      <c r="AX610" s="14" t="str">
        <f t="shared" si="168"/>
        <v>DefExt</v>
      </c>
      <c r="AY610" s="14" t="e">
        <f t="shared" si="169"/>
        <v>#REF!</v>
      </c>
      <c r="AZ610" s="14" t="str">
        <f t="shared" si="170"/>
        <v>HPExt</v>
      </c>
      <c r="BA610" s="14" t="e">
        <f t="shared" si="171"/>
        <v>#REF!</v>
      </c>
      <c r="BB610" s="14" t="str">
        <f t="shared" si="172"/>
        <v/>
      </c>
      <c r="BC610" s="14" t="str">
        <f t="shared" si="173"/>
        <v/>
      </c>
      <c r="BD610" s="14" t="str">
        <f t="shared" si="174"/>
        <v>Speed</v>
      </c>
      <c r="BE610" s="14">
        <f t="shared" si="175"/>
        <v>14</v>
      </c>
    </row>
    <row r="611" spans="39:57" ht="16.5" x14ac:dyDescent="0.2">
      <c r="AM611" s="13">
        <v>606</v>
      </c>
      <c r="AN611" s="14">
        <f t="shared" si="176"/>
        <v>34</v>
      </c>
      <c r="AO611" s="29">
        <f t="shared" si="160"/>
        <v>1.248</v>
      </c>
      <c r="AP611" s="14">
        <f t="shared" si="161"/>
        <v>2</v>
      </c>
      <c r="AQ611" s="14">
        <f t="shared" si="162"/>
        <v>3</v>
      </c>
      <c r="AR611" s="14">
        <f t="shared" si="163"/>
        <v>0</v>
      </c>
      <c r="AS611" s="14">
        <f t="shared" si="164"/>
        <v>1606036</v>
      </c>
      <c r="AT611" s="14" t="str">
        <f t="shared" si="165"/>
        <v>神器-6-碎片-8-15级</v>
      </c>
      <c r="AU611" s="13" t="s">
        <v>857</v>
      </c>
      <c r="AV611" s="13">
        <f t="shared" si="166"/>
        <v>15</v>
      </c>
      <c r="AW611" s="14" t="e">
        <f t="shared" si="167"/>
        <v>#REF!</v>
      </c>
      <c r="AX611" s="14" t="str">
        <f t="shared" si="168"/>
        <v>DefExt</v>
      </c>
      <c r="AY611" s="14" t="e">
        <f t="shared" si="169"/>
        <v>#REF!</v>
      </c>
      <c r="AZ611" s="14" t="str">
        <f t="shared" si="170"/>
        <v>HPExt</v>
      </c>
      <c r="BA611" s="14" t="e">
        <f t="shared" si="171"/>
        <v>#REF!</v>
      </c>
      <c r="BB611" s="14" t="str">
        <f t="shared" si="172"/>
        <v/>
      </c>
      <c r="BC611" s="14" t="str">
        <f t="shared" si="173"/>
        <v/>
      </c>
      <c r="BD611" s="14" t="str">
        <f t="shared" si="174"/>
        <v>Speed</v>
      </c>
      <c r="BE611" s="14">
        <f t="shared" si="175"/>
        <v>15</v>
      </c>
    </row>
    <row r="612" spans="39:57" ht="16.5" x14ac:dyDescent="0.2">
      <c r="AM612" s="13">
        <v>607</v>
      </c>
      <c r="AN612" s="14">
        <f t="shared" si="176"/>
        <v>34</v>
      </c>
      <c r="AO612" s="29">
        <f t="shared" si="160"/>
        <v>1.36</v>
      </c>
      <c r="AP612" s="14">
        <f t="shared" si="161"/>
        <v>2</v>
      </c>
      <c r="AQ612" s="14">
        <f t="shared" si="162"/>
        <v>3</v>
      </c>
      <c r="AR612" s="14">
        <f t="shared" si="163"/>
        <v>0</v>
      </c>
      <c r="AS612" s="14">
        <f t="shared" si="164"/>
        <v>1606036</v>
      </c>
      <c r="AT612" s="14" t="str">
        <f t="shared" si="165"/>
        <v>神器-6-碎片-8-16级</v>
      </c>
      <c r="AU612" s="13" t="s">
        <v>857</v>
      </c>
      <c r="AV612" s="13">
        <f t="shared" si="166"/>
        <v>16</v>
      </c>
      <c r="AW612" s="14" t="e">
        <f t="shared" si="167"/>
        <v>#REF!</v>
      </c>
      <c r="AX612" s="14" t="str">
        <f t="shared" si="168"/>
        <v>DefExt</v>
      </c>
      <c r="AY612" s="14" t="e">
        <f t="shared" si="169"/>
        <v>#REF!</v>
      </c>
      <c r="AZ612" s="14" t="str">
        <f t="shared" si="170"/>
        <v>HPExt</v>
      </c>
      <c r="BA612" s="14" t="e">
        <f t="shared" si="171"/>
        <v>#REF!</v>
      </c>
      <c r="BB612" s="14" t="str">
        <f t="shared" si="172"/>
        <v/>
      </c>
      <c r="BC612" s="14" t="str">
        <f t="shared" si="173"/>
        <v/>
      </c>
      <c r="BD612" s="14" t="str">
        <f t="shared" si="174"/>
        <v>Speed</v>
      </c>
      <c r="BE612" s="14">
        <f t="shared" si="175"/>
        <v>16</v>
      </c>
    </row>
    <row r="613" spans="39:57" ht="16.5" x14ac:dyDescent="0.2">
      <c r="AM613" s="13">
        <v>608</v>
      </c>
      <c r="AN613" s="14">
        <f t="shared" si="176"/>
        <v>34</v>
      </c>
      <c r="AO613" s="29">
        <f t="shared" si="160"/>
        <v>1.476</v>
      </c>
      <c r="AP613" s="14">
        <f t="shared" si="161"/>
        <v>2</v>
      </c>
      <c r="AQ613" s="14">
        <f t="shared" si="162"/>
        <v>3</v>
      </c>
      <c r="AR613" s="14">
        <f t="shared" si="163"/>
        <v>0</v>
      </c>
      <c r="AS613" s="14">
        <f t="shared" si="164"/>
        <v>1606036</v>
      </c>
      <c r="AT613" s="14" t="str">
        <f t="shared" si="165"/>
        <v>神器-6-碎片-8-17级</v>
      </c>
      <c r="AU613" s="13" t="s">
        <v>857</v>
      </c>
      <c r="AV613" s="13">
        <f t="shared" si="166"/>
        <v>17</v>
      </c>
      <c r="AW613" s="14" t="e">
        <f t="shared" si="167"/>
        <v>#REF!</v>
      </c>
      <c r="AX613" s="14" t="str">
        <f t="shared" si="168"/>
        <v>DefExt</v>
      </c>
      <c r="AY613" s="14" t="e">
        <f t="shared" si="169"/>
        <v>#REF!</v>
      </c>
      <c r="AZ613" s="14" t="str">
        <f t="shared" si="170"/>
        <v>HPExt</v>
      </c>
      <c r="BA613" s="14" t="e">
        <f t="shared" si="171"/>
        <v>#REF!</v>
      </c>
      <c r="BB613" s="14" t="str">
        <f t="shared" si="172"/>
        <v/>
      </c>
      <c r="BC613" s="14" t="str">
        <f t="shared" si="173"/>
        <v/>
      </c>
      <c r="BD613" s="14" t="str">
        <f t="shared" si="174"/>
        <v>Speed</v>
      </c>
      <c r="BE613" s="14">
        <f t="shared" si="175"/>
        <v>17</v>
      </c>
    </row>
    <row r="614" spans="39:57" ht="16.5" x14ac:dyDescent="0.2">
      <c r="AM614" s="13">
        <v>609</v>
      </c>
      <c r="AN614" s="14">
        <f t="shared" si="176"/>
        <v>34</v>
      </c>
      <c r="AO614" s="29">
        <f t="shared" si="160"/>
        <v>1.5960000000000001</v>
      </c>
      <c r="AP614" s="14">
        <f t="shared" si="161"/>
        <v>2</v>
      </c>
      <c r="AQ614" s="14">
        <f t="shared" si="162"/>
        <v>3</v>
      </c>
      <c r="AR614" s="14">
        <f t="shared" si="163"/>
        <v>0</v>
      </c>
      <c r="AS614" s="14">
        <f t="shared" si="164"/>
        <v>1606036</v>
      </c>
      <c r="AT614" s="14" t="str">
        <f t="shared" si="165"/>
        <v>神器-6-碎片-8-18级</v>
      </c>
      <c r="AU614" s="13" t="s">
        <v>857</v>
      </c>
      <c r="AV614" s="13">
        <f t="shared" si="166"/>
        <v>18</v>
      </c>
      <c r="AW614" s="14" t="e">
        <f t="shared" si="167"/>
        <v>#REF!</v>
      </c>
      <c r="AX614" s="14" t="str">
        <f t="shared" si="168"/>
        <v>DefExt</v>
      </c>
      <c r="AY614" s="14" t="e">
        <f t="shared" si="169"/>
        <v>#REF!</v>
      </c>
      <c r="AZ614" s="14" t="str">
        <f t="shared" si="170"/>
        <v>HPExt</v>
      </c>
      <c r="BA614" s="14" t="e">
        <f t="shared" si="171"/>
        <v>#REF!</v>
      </c>
      <c r="BB614" s="14" t="str">
        <f t="shared" si="172"/>
        <v/>
      </c>
      <c r="BC614" s="14" t="str">
        <f t="shared" si="173"/>
        <v/>
      </c>
      <c r="BD614" s="14" t="str">
        <f t="shared" si="174"/>
        <v>Speed</v>
      </c>
      <c r="BE614" s="14">
        <f t="shared" si="175"/>
        <v>18</v>
      </c>
    </row>
    <row r="615" spans="39:57" ht="16.5" x14ac:dyDescent="0.2">
      <c r="AM615" s="13">
        <v>610</v>
      </c>
      <c r="AN615" s="14">
        <f t="shared" si="176"/>
        <v>34</v>
      </c>
      <c r="AO615" s="29">
        <f t="shared" si="160"/>
        <v>1.7200000000000002</v>
      </c>
      <c r="AP615" s="14">
        <f t="shared" si="161"/>
        <v>2</v>
      </c>
      <c r="AQ615" s="14">
        <f t="shared" si="162"/>
        <v>3</v>
      </c>
      <c r="AR615" s="14">
        <f t="shared" si="163"/>
        <v>0</v>
      </c>
      <c r="AS615" s="14">
        <f t="shared" si="164"/>
        <v>1606036</v>
      </c>
      <c r="AT615" s="14" t="str">
        <f t="shared" si="165"/>
        <v>神器-6-碎片-8-19级</v>
      </c>
      <c r="AU615" s="13" t="s">
        <v>857</v>
      </c>
      <c r="AV615" s="13">
        <f t="shared" si="166"/>
        <v>19</v>
      </c>
      <c r="AW615" s="14" t="e">
        <f t="shared" si="167"/>
        <v>#REF!</v>
      </c>
      <c r="AX615" s="14" t="str">
        <f t="shared" si="168"/>
        <v>DefExt</v>
      </c>
      <c r="AY615" s="14" t="e">
        <f t="shared" si="169"/>
        <v>#REF!</v>
      </c>
      <c r="AZ615" s="14" t="str">
        <f t="shared" si="170"/>
        <v>HPExt</v>
      </c>
      <c r="BA615" s="14" t="e">
        <f t="shared" si="171"/>
        <v>#REF!</v>
      </c>
      <c r="BB615" s="14" t="str">
        <f t="shared" si="172"/>
        <v/>
      </c>
      <c r="BC615" s="14" t="str">
        <f t="shared" si="173"/>
        <v/>
      </c>
      <c r="BD615" s="14" t="str">
        <f t="shared" si="174"/>
        <v>Speed</v>
      </c>
      <c r="BE615" s="14">
        <f t="shared" si="175"/>
        <v>19</v>
      </c>
    </row>
    <row r="616" spans="39:57" ht="16.5" x14ac:dyDescent="0.2">
      <c r="AM616" s="13">
        <v>611</v>
      </c>
      <c r="AN616" s="14">
        <f t="shared" si="176"/>
        <v>34</v>
      </c>
      <c r="AO616" s="29">
        <f t="shared" si="160"/>
        <v>1.8480000000000001</v>
      </c>
      <c r="AP616" s="14">
        <f t="shared" si="161"/>
        <v>2</v>
      </c>
      <c r="AQ616" s="14">
        <f t="shared" si="162"/>
        <v>3</v>
      </c>
      <c r="AR616" s="14">
        <f t="shared" si="163"/>
        <v>0</v>
      </c>
      <c r="AS616" s="14">
        <f t="shared" si="164"/>
        <v>1606036</v>
      </c>
      <c r="AT616" s="14" t="str">
        <f t="shared" si="165"/>
        <v>神器-6-碎片-8-20级</v>
      </c>
      <c r="AU616" s="13" t="s">
        <v>857</v>
      </c>
      <c r="AV616" s="13">
        <f t="shared" si="166"/>
        <v>20</v>
      </c>
      <c r="AW616" s="14" t="e">
        <f t="shared" si="167"/>
        <v>#REF!</v>
      </c>
      <c r="AX616" s="14" t="str">
        <f t="shared" si="168"/>
        <v>DefExt</v>
      </c>
      <c r="AY616" s="14" t="e">
        <f t="shared" si="169"/>
        <v>#REF!</v>
      </c>
      <c r="AZ616" s="14" t="str">
        <f t="shared" si="170"/>
        <v>HPExt</v>
      </c>
      <c r="BA616" s="14" t="e">
        <f t="shared" si="171"/>
        <v>#REF!</v>
      </c>
      <c r="BB616" s="14" t="str">
        <f t="shared" si="172"/>
        <v/>
      </c>
      <c r="BC616" s="14" t="str">
        <f t="shared" si="173"/>
        <v/>
      </c>
      <c r="BD616" s="14" t="str">
        <f t="shared" si="174"/>
        <v>Speed</v>
      </c>
      <c r="BE616" s="14">
        <f t="shared" si="175"/>
        <v>20</v>
      </c>
    </row>
    <row r="617" spans="39:57" ht="16.5" x14ac:dyDescent="0.2">
      <c r="AM617" s="13">
        <v>612</v>
      </c>
      <c r="AN617" s="14">
        <f t="shared" si="176"/>
        <v>34</v>
      </c>
      <c r="AO617" s="29">
        <f t="shared" si="160"/>
        <v>1.98</v>
      </c>
      <c r="AP617" s="14">
        <f t="shared" si="161"/>
        <v>2</v>
      </c>
      <c r="AQ617" s="14">
        <f t="shared" si="162"/>
        <v>3</v>
      </c>
      <c r="AR617" s="14">
        <f t="shared" si="163"/>
        <v>0</v>
      </c>
      <c r="AS617" s="14">
        <f t="shared" si="164"/>
        <v>1606036</v>
      </c>
      <c r="AT617" s="14" t="str">
        <f t="shared" si="165"/>
        <v>神器-6-碎片-8-21级</v>
      </c>
      <c r="AU617" s="13" t="s">
        <v>857</v>
      </c>
      <c r="AV617" s="13">
        <f t="shared" si="166"/>
        <v>21</v>
      </c>
      <c r="AW617" s="14" t="e">
        <f t="shared" si="167"/>
        <v>#REF!</v>
      </c>
      <c r="AX617" s="14" t="str">
        <f t="shared" si="168"/>
        <v>DefExt</v>
      </c>
      <c r="AY617" s="14" t="e">
        <f t="shared" si="169"/>
        <v>#REF!</v>
      </c>
      <c r="AZ617" s="14" t="str">
        <f t="shared" si="170"/>
        <v>HPExt</v>
      </c>
      <c r="BA617" s="14" t="e">
        <f t="shared" si="171"/>
        <v>#REF!</v>
      </c>
      <c r="BB617" s="14" t="str">
        <f t="shared" si="172"/>
        <v/>
      </c>
      <c r="BC617" s="14" t="str">
        <f t="shared" si="173"/>
        <v/>
      </c>
      <c r="BD617" s="14" t="str">
        <f t="shared" si="174"/>
        <v>Speed</v>
      </c>
      <c r="BE617" s="14">
        <f t="shared" si="175"/>
        <v>21</v>
      </c>
    </row>
    <row r="618" spans="39:57" ht="16.5" x14ac:dyDescent="0.2">
      <c r="AM618" s="13">
        <v>613</v>
      </c>
      <c r="AN618" s="14">
        <f t="shared" si="176"/>
        <v>35</v>
      </c>
      <c r="AO618" s="29">
        <f t="shared" si="160"/>
        <v>0.1</v>
      </c>
      <c r="AP618" s="14">
        <f t="shared" si="161"/>
        <v>1</v>
      </c>
      <c r="AQ618" s="14">
        <f t="shared" si="162"/>
        <v>3</v>
      </c>
      <c r="AR618" s="14">
        <f t="shared" si="163"/>
        <v>0</v>
      </c>
      <c r="AS618" s="14">
        <f t="shared" si="164"/>
        <v>1606037</v>
      </c>
      <c r="AT618" s="14" t="str">
        <f t="shared" si="165"/>
        <v>神器-7-碎片-1-1级</v>
      </c>
      <c r="AU618" s="13" t="s">
        <v>857</v>
      </c>
      <c r="AV618" s="13">
        <f t="shared" si="166"/>
        <v>1</v>
      </c>
      <c r="AW618" s="14" t="e">
        <f t="shared" si="167"/>
        <v>#REF!</v>
      </c>
      <c r="AX618" s="14" t="str">
        <f t="shared" si="168"/>
        <v>AtkExt</v>
      </c>
      <c r="AY618" s="14" t="e">
        <f t="shared" si="169"/>
        <v>#REF!</v>
      </c>
      <c r="AZ618" s="14" t="str">
        <f t="shared" si="170"/>
        <v>HPExt</v>
      </c>
      <c r="BA618" s="14" t="e">
        <f t="shared" si="171"/>
        <v>#REF!</v>
      </c>
      <c r="BB618" s="14" t="str">
        <f t="shared" si="172"/>
        <v/>
      </c>
      <c r="BC618" s="14" t="str">
        <f t="shared" si="173"/>
        <v/>
      </c>
      <c r="BD618" s="14" t="str">
        <f t="shared" si="174"/>
        <v/>
      </c>
      <c r="BE618" s="14" t="str">
        <f t="shared" si="175"/>
        <v/>
      </c>
    </row>
    <row r="619" spans="39:57" ht="16.5" x14ac:dyDescent="0.2">
      <c r="AM619" s="13">
        <v>614</v>
      </c>
      <c r="AN619" s="14">
        <f t="shared" si="176"/>
        <v>35</v>
      </c>
      <c r="AO619" s="29">
        <f t="shared" si="160"/>
        <v>0.15600000000000003</v>
      </c>
      <c r="AP619" s="14">
        <f t="shared" si="161"/>
        <v>1</v>
      </c>
      <c r="AQ619" s="14">
        <f t="shared" si="162"/>
        <v>3</v>
      </c>
      <c r="AR619" s="14">
        <f t="shared" si="163"/>
        <v>0</v>
      </c>
      <c r="AS619" s="14">
        <f t="shared" si="164"/>
        <v>1606037</v>
      </c>
      <c r="AT619" s="14" t="str">
        <f t="shared" si="165"/>
        <v>神器-7-碎片-1-2级</v>
      </c>
      <c r="AU619" s="13" t="s">
        <v>857</v>
      </c>
      <c r="AV619" s="13">
        <f t="shared" si="166"/>
        <v>2</v>
      </c>
      <c r="AW619" s="14" t="e">
        <f t="shared" si="167"/>
        <v>#REF!</v>
      </c>
      <c r="AX619" s="14" t="str">
        <f t="shared" si="168"/>
        <v>AtkExt</v>
      </c>
      <c r="AY619" s="14" t="e">
        <f t="shared" si="169"/>
        <v>#REF!</v>
      </c>
      <c r="AZ619" s="14" t="str">
        <f t="shared" si="170"/>
        <v>HPExt</v>
      </c>
      <c r="BA619" s="14" t="e">
        <f t="shared" si="171"/>
        <v>#REF!</v>
      </c>
      <c r="BB619" s="14" t="str">
        <f t="shared" si="172"/>
        <v/>
      </c>
      <c r="BC619" s="14" t="str">
        <f t="shared" si="173"/>
        <v/>
      </c>
      <c r="BD619" s="14" t="str">
        <f t="shared" si="174"/>
        <v/>
      </c>
      <c r="BE619" s="14" t="str">
        <f t="shared" si="175"/>
        <v/>
      </c>
    </row>
    <row r="620" spans="39:57" ht="16.5" x14ac:dyDescent="0.2">
      <c r="AM620" s="13">
        <v>615</v>
      </c>
      <c r="AN620" s="14">
        <f t="shared" si="176"/>
        <v>35</v>
      </c>
      <c r="AO620" s="29">
        <f t="shared" si="160"/>
        <v>0.21600000000000003</v>
      </c>
      <c r="AP620" s="14">
        <f t="shared" si="161"/>
        <v>1</v>
      </c>
      <c r="AQ620" s="14">
        <f t="shared" si="162"/>
        <v>3</v>
      </c>
      <c r="AR620" s="14">
        <f t="shared" si="163"/>
        <v>0</v>
      </c>
      <c r="AS620" s="14">
        <f t="shared" si="164"/>
        <v>1606037</v>
      </c>
      <c r="AT620" s="14" t="str">
        <f t="shared" si="165"/>
        <v>神器-7-碎片-1-3级</v>
      </c>
      <c r="AU620" s="13" t="s">
        <v>857</v>
      </c>
      <c r="AV620" s="13">
        <f t="shared" si="166"/>
        <v>3</v>
      </c>
      <c r="AW620" s="14" t="e">
        <f t="shared" si="167"/>
        <v>#REF!</v>
      </c>
      <c r="AX620" s="14" t="str">
        <f t="shared" si="168"/>
        <v>AtkExt</v>
      </c>
      <c r="AY620" s="14" t="e">
        <f t="shared" si="169"/>
        <v>#REF!</v>
      </c>
      <c r="AZ620" s="14" t="str">
        <f t="shared" si="170"/>
        <v>HPExt</v>
      </c>
      <c r="BA620" s="14" t="e">
        <f t="shared" si="171"/>
        <v>#REF!</v>
      </c>
      <c r="BB620" s="14" t="str">
        <f t="shared" si="172"/>
        <v/>
      </c>
      <c r="BC620" s="14" t="str">
        <f t="shared" si="173"/>
        <v/>
      </c>
      <c r="BD620" s="14" t="str">
        <f t="shared" si="174"/>
        <v/>
      </c>
      <c r="BE620" s="14" t="str">
        <f t="shared" si="175"/>
        <v/>
      </c>
    </row>
    <row r="621" spans="39:57" ht="16.5" x14ac:dyDescent="0.2">
      <c r="AM621" s="13">
        <v>616</v>
      </c>
      <c r="AN621" s="14">
        <f t="shared" si="176"/>
        <v>35</v>
      </c>
      <c r="AO621" s="29">
        <f t="shared" si="160"/>
        <v>0.28000000000000003</v>
      </c>
      <c r="AP621" s="14">
        <f t="shared" si="161"/>
        <v>1</v>
      </c>
      <c r="AQ621" s="14">
        <f t="shared" si="162"/>
        <v>3</v>
      </c>
      <c r="AR621" s="14">
        <f t="shared" si="163"/>
        <v>0</v>
      </c>
      <c r="AS621" s="14">
        <f t="shared" si="164"/>
        <v>1606037</v>
      </c>
      <c r="AT621" s="14" t="str">
        <f t="shared" si="165"/>
        <v>神器-7-碎片-1-4级</v>
      </c>
      <c r="AU621" s="13" t="s">
        <v>857</v>
      </c>
      <c r="AV621" s="13">
        <f t="shared" si="166"/>
        <v>4</v>
      </c>
      <c r="AW621" s="14" t="e">
        <f t="shared" si="167"/>
        <v>#REF!</v>
      </c>
      <c r="AX621" s="14" t="str">
        <f t="shared" si="168"/>
        <v>AtkExt</v>
      </c>
      <c r="AY621" s="14" t="e">
        <f t="shared" si="169"/>
        <v>#REF!</v>
      </c>
      <c r="AZ621" s="14" t="str">
        <f t="shared" si="170"/>
        <v>HPExt</v>
      </c>
      <c r="BA621" s="14" t="e">
        <f t="shared" si="171"/>
        <v>#REF!</v>
      </c>
      <c r="BB621" s="14" t="str">
        <f t="shared" si="172"/>
        <v/>
      </c>
      <c r="BC621" s="14" t="str">
        <f t="shared" si="173"/>
        <v/>
      </c>
      <c r="BD621" s="14" t="str">
        <f t="shared" si="174"/>
        <v/>
      </c>
      <c r="BE621" s="14" t="str">
        <f t="shared" si="175"/>
        <v/>
      </c>
    </row>
    <row r="622" spans="39:57" ht="16.5" x14ac:dyDescent="0.2">
      <c r="AM622" s="13">
        <v>617</v>
      </c>
      <c r="AN622" s="14">
        <f t="shared" si="176"/>
        <v>35</v>
      </c>
      <c r="AO622" s="29">
        <f t="shared" si="160"/>
        <v>0.34799999999999998</v>
      </c>
      <c r="AP622" s="14">
        <f t="shared" si="161"/>
        <v>1</v>
      </c>
      <c r="AQ622" s="14">
        <f t="shared" si="162"/>
        <v>3</v>
      </c>
      <c r="AR622" s="14">
        <f t="shared" si="163"/>
        <v>0</v>
      </c>
      <c r="AS622" s="14">
        <f t="shared" si="164"/>
        <v>1606037</v>
      </c>
      <c r="AT622" s="14" t="str">
        <f t="shared" si="165"/>
        <v>神器-7-碎片-1-5级</v>
      </c>
      <c r="AU622" s="13" t="s">
        <v>857</v>
      </c>
      <c r="AV622" s="13">
        <f t="shared" si="166"/>
        <v>5</v>
      </c>
      <c r="AW622" s="14" t="e">
        <f t="shared" si="167"/>
        <v>#REF!</v>
      </c>
      <c r="AX622" s="14" t="str">
        <f t="shared" si="168"/>
        <v>AtkExt</v>
      </c>
      <c r="AY622" s="14" t="e">
        <f t="shared" si="169"/>
        <v>#REF!</v>
      </c>
      <c r="AZ622" s="14" t="str">
        <f t="shared" si="170"/>
        <v>HPExt</v>
      </c>
      <c r="BA622" s="14" t="e">
        <f t="shared" si="171"/>
        <v>#REF!</v>
      </c>
      <c r="BB622" s="14" t="str">
        <f t="shared" si="172"/>
        <v/>
      </c>
      <c r="BC622" s="14" t="str">
        <f t="shared" si="173"/>
        <v/>
      </c>
      <c r="BD622" s="14" t="str">
        <f t="shared" si="174"/>
        <v/>
      </c>
      <c r="BE622" s="14" t="str">
        <f t="shared" si="175"/>
        <v/>
      </c>
    </row>
    <row r="623" spans="39:57" ht="16.5" x14ac:dyDescent="0.2">
      <c r="AM623" s="13">
        <v>618</v>
      </c>
      <c r="AN623" s="14">
        <f t="shared" si="176"/>
        <v>35</v>
      </c>
      <c r="AO623" s="29">
        <f t="shared" si="160"/>
        <v>0.42000000000000004</v>
      </c>
      <c r="AP623" s="14">
        <f t="shared" si="161"/>
        <v>1</v>
      </c>
      <c r="AQ623" s="14">
        <f t="shared" si="162"/>
        <v>3</v>
      </c>
      <c r="AR623" s="14">
        <f t="shared" si="163"/>
        <v>0</v>
      </c>
      <c r="AS623" s="14">
        <f t="shared" si="164"/>
        <v>1606037</v>
      </c>
      <c r="AT623" s="14" t="str">
        <f t="shared" si="165"/>
        <v>神器-7-碎片-1-6级</v>
      </c>
      <c r="AU623" s="13" t="s">
        <v>857</v>
      </c>
      <c r="AV623" s="13">
        <f t="shared" si="166"/>
        <v>6</v>
      </c>
      <c r="AW623" s="14" t="e">
        <f t="shared" si="167"/>
        <v>#REF!</v>
      </c>
      <c r="AX623" s="14" t="str">
        <f t="shared" si="168"/>
        <v>AtkExt</v>
      </c>
      <c r="AY623" s="14" t="e">
        <f t="shared" si="169"/>
        <v>#REF!</v>
      </c>
      <c r="AZ623" s="14" t="str">
        <f t="shared" si="170"/>
        <v>HPExt</v>
      </c>
      <c r="BA623" s="14" t="e">
        <f t="shared" si="171"/>
        <v>#REF!</v>
      </c>
      <c r="BB623" s="14" t="str">
        <f t="shared" si="172"/>
        <v/>
      </c>
      <c r="BC623" s="14" t="str">
        <f t="shared" si="173"/>
        <v/>
      </c>
      <c r="BD623" s="14" t="str">
        <f t="shared" si="174"/>
        <v/>
      </c>
      <c r="BE623" s="14" t="str">
        <f t="shared" si="175"/>
        <v/>
      </c>
    </row>
    <row r="624" spans="39:57" ht="16.5" x14ac:dyDescent="0.2">
      <c r="AM624" s="13">
        <v>619</v>
      </c>
      <c r="AN624" s="14">
        <f t="shared" si="176"/>
        <v>35</v>
      </c>
      <c r="AO624" s="29">
        <f t="shared" si="160"/>
        <v>0.496</v>
      </c>
      <c r="AP624" s="14">
        <f t="shared" si="161"/>
        <v>1</v>
      </c>
      <c r="AQ624" s="14">
        <f t="shared" si="162"/>
        <v>3</v>
      </c>
      <c r="AR624" s="14">
        <f t="shared" si="163"/>
        <v>0</v>
      </c>
      <c r="AS624" s="14">
        <f t="shared" si="164"/>
        <v>1606037</v>
      </c>
      <c r="AT624" s="14" t="str">
        <f t="shared" si="165"/>
        <v>神器-7-碎片-1-7级</v>
      </c>
      <c r="AU624" s="13" t="s">
        <v>857</v>
      </c>
      <c r="AV624" s="13">
        <f t="shared" si="166"/>
        <v>7</v>
      </c>
      <c r="AW624" s="14" t="e">
        <f t="shared" si="167"/>
        <v>#REF!</v>
      </c>
      <c r="AX624" s="14" t="str">
        <f t="shared" si="168"/>
        <v>AtkExt</v>
      </c>
      <c r="AY624" s="14" t="e">
        <f t="shared" si="169"/>
        <v>#REF!</v>
      </c>
      <c r="AZ624" s="14" t="str">
        <f t="shared" si="170"/>
        <v>HPExt</v>
      </c>
      <c r="BA624" s="14" t="e">
        <f t="shared" si="171"/>
        <v>#REF!</v>
      </c>
      <c r="BB624" s="14" t="str">
        <f t="shared" si="172"/>
        <v/>
      </c>
      <c r="BC624" s="14" t="str">
        <f t="shared" si="173"/>
        <v/>
      </c>
      <c r="BD624" s="14" t="str">
        <f t="shared" si="174"/>
        <v/>
      </c>
      <c r="BE624" s="14" t="str">
        <f t="shared" si="175"/>
        <v/>
      </c>
    </row>
    <row r="625" spans="39:57" ht="16.5" x14ac:dyDescent="0.2">
      <c r="AM625" s="13">
        <v>620</v>
      </c>
      <c r="AN625" s="14">
        <f t="shared" si="176"/>
        <v>35</v>
      </c>
      <c r="AO625" s="29">
        <f t="shared" si="160"/>
        <v>0.57600000000000007</v>
      </c>
      <c r="AP625" s="14">
        <f t="shared" si="161"/>
        <v>1</v>
      </c>
      <c r="AQ625" s="14">
        <f t="shared" si="162"/>
        <v>3</v>
      </c>
      <c r="AR625" s="14">
        <f t="shared" si="163"/>
        <v>0</v>
      </c>
      <c r="AS625" s="14">
        <f t="shared" si="164"/>
        <v>1606037</v>
      </c>
      <c r="AT625" s="14" t="str">
        <f t="shared" si="165"/>
        <v>神器-7-碎片-1-8级</v>
      </c>
      <c r="AU625" s="13" t="s">
        <v>857</v>
      </c>
      <c r="AV625" s="13">
        <f t="shared" si="166"/>
        <v>8</v>
      </c>
      <c r="AW625" s="14" t="e">
        <f t="shared" si="167"/>
        <v>#REF!</v>
      </c>
      <c r="AX625" s="14" t="str">
        <f t="shared" si="168"/>
        <v>AtkExt</v>
      </c>
      <c r="AY625" s="14" t="e">
        <f t="shared" si="169"/>
        <v>#REF!</v>
      </c>
      <c r="AZ625" s="14" t="str">
        <f t="shared" si="170"/>
        <v>HPExt</v>
      </c>
      <c r="BA625" s="14" t="e">
        <f t="shared" si="171"/>
        <v>#REF!</v>
      </c>
      <c r="BB625" s="14" t="str">
        <f t="shared" si="172"/>
        <v/>
      </c>
      <c r="BC625" s="14" t="str">
        <f t="shared" si="173"/>
        <v/>
      </c>
      <c r="BD625" s="14" t="str">
        <f t="shared" si="174"/>
        <v/>
      </c>
      <c r="BE625" s="14" t="str">
        <f t="shared" si="175"/>
        <v/>
      </c>
    </row>
    <row r="626" spans="39:57" ht="16.5" x14ac:dyDescent="0.2">
      <c r="AM626" s="13">
        <v>621</v>
      </c>
      <c r="AN626" s="14">
        <f t="shared" si="176"/>
        <v>35</v>
      </c>
      <c r="AO626" s="29">
        <f t="shared" si="160"/>
        <v>0.66</v>
      </c>
      <c r="AP626" s="14">
        <f t="shared" si="161"/>
        <v>1</v>
      </c>
      <c r="AQ626" s="14">
        <f t="shared" si="162"/>
        <v>3</v>
      </c>
      <c r="AR626" s="14">
        <f t="shared" si="163"/>
        <v>0</v>
      </c>
      <c r="AS626" s="14">
        <f t="shared" si="164"/>
        <v>1606037</v>
      </c>
      <c r="AT626" s="14" t="str">
        <f t="shared" si="165"/>
        <v>神器-7-碎片-1-9级</v>
      </c>
      <c r="AU626" s="13" t="s">
        <v>857</v>
      </c>
      <c r="AV626" s="13">
        <f t="shared" si="166"/>
        <v>9</v>
      </c>
      <c r="AW626" s="14" t="e">
        <f t="shared" si="167"/>
        <v>#REF!</v>
      </c>
      <c r="AX626" s="14" t="str">
        <f t="shared" si="168"/>
        <v>AtkExt</v>
      </c>
      <c r="AY626" s="14" t="e">
        <f t="shared" si="169"/>
        <v>#REF!</v>
      </c>
      <c r="AZ626" s="14" t="str">
        <f t="shared" si="170"/>
        <v>HPExt</v>
      </c>
      <c r="BA626" s="14" t="e">
        <f t="shared" si="171"/>
        <v>#REF!</v>
      </c>
      <c r="BB626" s="14" t="str">
        <f t="shared" si="172"/>
        <v/>
      </c>
      <c r="BC626" s="14" t="str">
        <f t="shared" si="173"/>
        <v/>
      </c>
      <c r="BD626" s="14" t="str">
        <f t="shared" si="174"/>
        <v/>
      </c>
      <c r="BE626" s="14" t="str">
        <f t="shared" si="175"/>
        <v/>
      </c>
    </row>
    <row r="627" spans="39:57" ht="16.5" x14ac:dyDescent="0.2">
      <c r="AM627" s="13">
        <v>622</v>
      </c>
      <c r="AN627" s="14">
        <f t="shared" si="176"/>
        <v>35</v>
      </c>
      <c r="AO627" s="29">
        <f t="shared" si="160"/>
        <v>0.748</v>
      </c>
      <c r="AP627" s="14">
        <f t="shared" si="161"/>
        <v>1</v>
      </c>
      <c r="AQ627" s="14">
        <f t="shared" si="162"/>
        <v>3</v>
      </c>
      <c r="AR627" s="14">
        <f t="shared" si="163"/>
        <v>0</v>
      </c>
      <c r="AS627" s="14">
        <f t="shared" si="164"/>
        <v>1606037</v>
      </c>
      <c r="AT627" s="14" t="str">
        <f t="shared" si="165"/>
        <v>神器-7-碎片-1-10级</v>
      </c>
      <c r="AU627" s="13" t="s">
        <v>857</v>
      </c>
      <c r="AV627" s="13">
        <f t="shared" si="166"/>
        <v>10</v>
      </c>
      <c r="AW627" s="14" t="e">
        <f t="shared" si="167"/>
        <v>#REF!</v>
      </c>
      <c r="AX627" s="14" t="str">
        <f t="shared" si="168"/>
        <v>AtkExt</v>
      </c>
      <c r="AY627" s="14" t="e">
        <f t="shared" si="169"/>
        <v>#REF!</v>
      </c>
      <c r="AZ627" s="14" t="str">
        <f t="shared" si="170"/>
        <v>HPExt</v>
      </c>
      <c r="BA627" s="14" t="e">
        <f t="shared" si="171"/>
        <v>#REF!</v>
      </c>
      <c r="BB627" s="14" t="str">
        <f t="shared" si="172"/>
        <v/>
      </c>
      <c r="BC627" s="14" t="str">
        <f t="shared" si="173"/>
        <v/>
      </c>
      <c r="BD627" s="14" t="str">
        <f t="shared" si="174"/>
        <v/>
      </c>
      <c r="BE627" s="14" t="str">
        <f t="shared" si="175"/>
        <v/>
      </c>
    </row>
    <row r="628" spans="39:57" ht="16.5" x14ac:dyDescent="0.2">
      <c r="AM628" s="13">
        <v>623</v>
      </c>
      <c r="AN628" s="14">
        <f t="shared" si="176"/>
        <v>35</v>
      </c>
      <c r="AO628" s="29">
        <f t="shared" si="160"/>
        <v>0.84000000000000008</v>
      </c>
      <c r="AP628" s="14">
        <f t="shared" si="161"/>
        <v>1</v>
      </c>
      <c r="AQ628" s="14">
        <f t="shared" si="162"/>
        <v>3</v>
      </c>
      <c r="AR628" s="14">
        <f t="shared" si="163"/>
        <v>0</v>
      </c>
      <c r="AS628" s="14">
        <f t="shared" si="164"/>
        <v>1606037</v>
      </c>
      <c r="AT628" s="14" t="str">
        <f t="shared" si="165"/>
        <v>神器-7-碎片-1-11级</v>
      </c>
      <c r="AU628" s="13" t="s">
        <v>857</v>
      </c>
      <c r="AV628" s="13">
        <f t="shared" si="166"/>
        <v>11</v>
      </c>
      <c r="AW628" s="14" t="e">
        <f t="shared" si="167"/>
        <v>#REF!</v>
      </c>
      <c r="AX628" s="14" t="str">
        <f t="shared" si="168"/>
        <v>AtkExt</v>
      </c>
      <c r="AY628" s="14" t="e">
        <f t="shared" si="169"/>
        <v>#REF!</v>
      </c>
      <c r="AZ628" s="14" t="str">
        <f t="shared" si="170"/>
        <v>HPExt</v>
      </c>
      <c r="BA628" s="14" t="e">
        <f t="shared" si="171"/>
        <v>#REF!</v>
      </c>
      <c r="BB628" s="14" t="str">
        <f t="shared" si="172"/>
        <v/>
      </c>
      <c r="BC628" s="14" t="str">
        <f t="shared" si="173"/>
        <v/>
      </c>
      <c r="BD628" s="14" t="str">
        <f t="shared" si="174"/>
        <v/>
      </c>
      <c r="BE628" s="14" t="str">
        <f t="shared" si="175"/>
        <v/>
      </c>
    </row>
    <row r="629" spans="39:57" ht="16.5" x14ac:dyDescent="0.2">
      <c r="AM629" s="13">
        <v>624</v>
      </c>
      <c r="AN629" s="14">
        <f t="shared" si="176"/>
        <v>35</v>
      </c>
      <c r="AO629" s="29">
        <f t="shared" si="160"/>
        <v>0.93600000000000017</v>
      </c>
      <c r="AP629" s="14">
        <f t="shared" si="161"/>
        <v>1</v>
      </c>
      <c r="AQ629" s="14">
        <f t="shared" si="162"/>
        <v>3</v>
      </c>
      <c r="AR629" s="14">
        <f t="shared" si="163"/>
        <v>0</v>
      </c>
      <c r="AS629" s="14">
        <f t="shared" si="164"/>
        <v>1606037</v>
      </c>
      <c r="AT629" s="14" t="str">
        <f t="shared" si="165"/>
        <v>神器-7-碎片-1-12级</v>
      </c>
      <c r="AU629" s="13" t="s">
        <v>857</v>
      </c>
      <c r="AV629" s="13">
        <f t="shared" si="166"/>
        <v>12</v>
      </c>
      <c r="AW629" s="14" t="e">
        <f t="shared" si="167"/>
        <v>#REF!</v>
      </c>
      <c r="AX629" s="14" t="str">
        <f t="shared" si="168"/>
        <v>AtkExt</v>
      </c>
      <c r="AY629" s="14" t="e">
        <f t="shared" si="169"/>
        <v>#REF!</v>
      </c>
      <c r="AZ629" s="14" t="str">
        <f t="shared" si="170"/>
        <v>HPExt</v>
      </c>
      <c r="BA629" s="14" t="e">
        <f t="shared" si="171"/>
        <v>#REF!</v>
      </c>
      <c r="BB629" s="14" t="str">
        <f t="shared" si="172"/>
        <v/>
      </c>
      <c r="BC629" s="14" t="str">
        <f t="shared" si="173"/>
        <v/>
      </c>
      <c r="BD629" s="14" t="str">
        <f t="shared" si="174"/>
        <v/>
      </c>
      <c r="BE629" s="14" t="str">
        <f t="shared" si="175"/>
        <v/>
      </c>
    </row>
    <row r="630" spans="39:57" ht="16.5" x14ac:dyDescent="0.2">
      <c r="AM630" s="13">
        <v>625</v>
      </c>
      <c r="AN630" s="14">
        <f t="shared" si="176"/>
        <v>35</v>
      </c>
      <c r="AO630" s="29">
        <f t="shared" si="160"/>
        <v>1.036</v>
      </c>
      <c r="AP630" s="14">
        <f t="shared" si="161"/>
        <v>1</v>
      </c>
      <c r="AQ630" s="14">
        <f t="shared" si="162"/>
        <v>3</v>
      </c>
      <c r="AR630" s="14">
        <f t="shared" si="163"/>
        <v>0</v>
      </c>
      <c r="AS630" s="14">
        <f t="shared" si="164"/>
        <v>1606037</v>
      </c>
      <c r="AT630" s="14" t="str">
        <f t="shared" si="165"/>
        <v>神器-7-碎片-1-13级</v>
      </c>
      <c r="AU630" s="13" t="s">
        <v>857</v>
      </c>
      <c r="AV630" s="13">
        <f t="shared" si="166"/>
        <v>13</v>
      </c>
      <c r="AW630" s="14" t="e">
        <f t="shared" si="167"/>
        <v>#REF!</v>
      </c>
      <c r="AX630" s="14" t="str">
        <f t="shared" si="168"/>
        <v>AtkExt</v>
      </c>
      <c r="AY630" s="14" t="e">
        <f t="shared" si="169"/>
        <v>#REF!</v>
      </c>
      <c r="AZ630" s="14" t="str">
        <f t="shared" si="170"/>
        <v>HPExt</v>
      </c>
      <c r="BA630" s="14" t="e">
        <f t="shared" si="171"/>
        <v>#REF!</v>
      </c>
      <c r="BB630" s="14" t="str">
        <f t="shared" si="172"/>
        <v/>
      </c>
      <c r="BC630" s="14" t="str">
        <f t="shared" si="173"/>
        <v/>
      </c>
      <c r="BD630" s="14" t="str">
        <f t="shared" si="174"/>
        <v/>
      </c>
      <c r="BE630" s="14" t="str">
        <f t="shared" si="175"/>
        <v/>
      </c>
    </row>
    <row r="631" spans="39:57" ht="16.5" x14ac:dyDescent="0.2">
      <c r="AM631" s="13">
        <v>626</v>
      </c>
      <c r="AN631" s="14">
        <f t="shared" si="176"/>
        <v>35</v>
      </c>
      <c r="AO631" s="29">
        <f t="shared" si="160"/>
        <v>1.1400000000000001</v>
      </c>
      <c r="AP631" s="14">
        <f t="shared" si="161"/>
        <v>1</v>
      </c>
      <c r="AQ631" s="14">
        <f t="shared" si="162"/>
        <v>3</v>
      </c>
      <c r="AR631" s="14">
        <f t="shared" si="163"/>
        <v>0</v>
      </c>
      <c r="AS631" s="14">
        <f t="shared" si="164"/>
        <v>1606037</v>
      </c>
      <c r="AT631" s="14" t="str">
        <f t="shared" si="165"/>
        <v>神器-7-碎片-1-14级</v>
      </c>
      <c r="AU631" s="13" t="s">
        <v>857</v>
      </c>
      <c r="AV631" s="13">
        <f t="shared" si="166"/>
        <v>14</v>
      </c>
      <c r="AW631" s="14" t="e">
        <f t="shared" si="167"/>
        <v>#REF!</v>
      </c>
      <c r="AX631" s="14" t="str">
        <f t="shared" si="168"/>
        <v>AtkExt</v>
      </c>
      <c r="AY631" s="14" t="e">
        <f t="shared" si="169"/>
        <v>#REF!</v>
      </c>
      <c r="AZ631" s="14" t="str">
        <f t="shared" si="170"/>
        <v>HPExt</v>
      </c>
      <c r="BA631" s="14" t="e">
        <f t="shared" si="171"/>
        <v>#REF!</v>
      </c>
      <c r="BB631" s="14" t="str">
        <f t="shared" si="172"/>
        <v/>
      </c>
      <c r="BC631" s="14" t="str">
        <f t="shared" si="173"/>
        <v/>
      </c>
      <c r="BD631" s="14" t="str">
        <f t="shared" si="174"/>
        <v/>
      </c>
      <c r="BE631" s="14" t="str">
        <f t="shared" si="175"/>
        <v/>
      </c>
    </row>
    <row r="632" spans="39:57" ht="16.5" x14ac:dyDescent="0.2">
      <c r="AM632" s="13">
        <v>627</v>
      </c>
      <c r="AN632" s="14">
        <f t="shared" si="176"/>
        <v>35</v>
      </c>
      <c r="AO632" s="29">
        <f t="shared" si="160"/>
        <v>1.248</v>
      </c>
      <c r="AP632" s="14">
        <f t="shared" si="161"/>
        <v>1</v>
      </c>
      <c r="AQ632" s="14">
        <f t="shared" si="162"/>
        <v>3</v>
      </c>
      <c r="AR632" s="14">
        <f t="shared" si="163"/>
        <v>0</v>
      </c>
      <c r="AS632" s="14">
        <f t="shared" si="164"/>
        <v>1606037</v>
      </c>
      <c r="AT632" s="14" t="str">
        <f t="shared" si="165"/>
        <v>神器-7-碎片-1-15级</v>
      </c>
      <c r="AU632" s="13" t="s">
        <v>857</v>
      </c>
      <c r="AV632" s="13">
        <f t="shared" si="166"/>
        <v>15</v>
      </c>
      <c r="AW632" s="14" t="e">
        <f t="shared" si="167"/>
        <v>#REF!</v>
      </c>
      <c r="AX632" s="14" t="str">
        <f t="shared" si="168"/>
        <v>AtkExt</v>
      </c>
      <c r="AY632" s="14" t="e">
        <f t="shared" si="169"/>
        <v>#REF!</v>
      </c>
      <c r="AZ632" s="14" t="str">
        <f t="shared" si="170"/>
        <v>HPExt</v>
      </c>
      <c r="BA632" s="14" t="e">
        <f t="shared" si="171"/>
        <v>#REF!</v>
      </c>
      <c r="BB632" s="14" t="str">
        <f t="shared" si="172"/>
        <v/>
      </c>
      <c r="BC632" s="14" t="str">
        <f t="shared" si="173"/>
        <v/>
      </c>
      <c r="BD632" s="14" t="str">
        <f t="shared" si="174"/>
        <v/>
      </c>
      <c r="BE632" s="14" t="str">
        <f t="shared" si="175"/>
        <v/>
      </c>
    </row>
    <row r="633" spans="39:57" ht="16.5" x14ac:dyDescent="0.2">
      <c r="AM633" s="13">
        <v>628</v>
      </c>
      <c r="AN633" s="14">
        <f t="shared" si="176"/>
        <v>35</v>
      </c>
      <c r="AO633" s="29">
        <f t="shared" si="160"/>
        <v>1.36</v>
      </c>
      <c r="AP633" s="14">
        <f t="shared" si="161"/>
        <v>1</v>
      </c>
      <c r="AQ633" s="14">
        <f t="shared" si="162"/>
        <v>3</v>
      </c>
      <c r="AR633" s="14">
        <f t="shared" si="163"/>
        <v>0</v>
      </c>
      <c r="AS633" s="14">
        <f t="shared" si="164"/>
        <v>1606037</v>
      </c>
      <c r="AT633" s="14" t="str">
        <f t="shared" si="165"/>
        <v>神器-7-碎片-1-16级</v>
      </c>
      <c r="AU633" s="13" t="s">
        <v>857</v>
      </c>
      <c r="AV633" s="13">
        <f t="shared" si="166"/>
        <v>16</v>
      </c>
      <c r="AW633" s="14" t="e">
        <f t="shared" si="167"/>
        <v>#REF!</v>
      </c>
      <c r="AX633" s="14" t="str">
        <f t="shared" si="168"/>
        <v>AtkExt</v>
      </c>
      <c r="AY633" s="14" t="e">
        <f t="shared" si="169"/>
        <v>#REF!</v>
      </c>
      <c r="AZ633" s="14" t="str">
        <f t="shared" si="170"/>
        <v>HPExt</v>
      </c>
      <c r="BA633" s="14" t="e">
        <f t="shared" si="171"/>
        <v>#REF!</v>
      </c>
      <c r="BB633" s="14" t="str">
        <f t="shared" si="172"/>
        <v/>
      </c>
      <c r="BC633" s="14" t="str">
        <f t="shared" si="173"/>
        <v/>
      </c>
      <c r="BD633" s="14" t="str">
        <f t="shared" si="174"/>
        <v/>
      </c>
      <c r="BE633" s="14" t="str">
        <f t="shared" si="175"/>
        <v/>
      </c>
    </row>
    <row r="634" spans="39:57" ht="16.5" x14ac:dyDescent="0.2">
      <c r="AM634" s="13">
        <v>629</v>
      </c>
      <c r="AN634" s="14">
        <f t="shared" si="176"/>
        <v>35</v>
      </c>
      <c r="AO634" s="29">
        <f t="shared" si="160"/>
        <v>1.476</v>
      </c>
      <c r="AP634" s="14">
        <f t="shared" si="161"/>
        <v>1</v>
      </c>
      <c r="AQ634" s="14">
        <f t="shared" si="162"/>
        <v>3</v>
      </c>
      <c r="AR634" s="14">
        <f t="shared" si="163"/>
        <v>0</v>
      </c>
      <c r="AS634" s="14">
        <f t="shared" si="164"/>
        <v>1606037</v>
      </c>
      <c r="AT634" s="14" t="str">
        <f t="shared" si="165"/>
        <v>神器-7-碎片-1-17级</v>
      </c>
      <c r="AU634" s="13" t="s">
        <v>857</v>
      </c>
      <c r="AV634" s="13">
        <f t="shared" si="166"/>
        <v>17</v>
      </c>
      <c r="AW634" s="14" t="e">
        <f t="shared" si="167"/>
        <v>#REF!</v>
      </c>
      <c r="AX634" s="14" t="str">
        <f t="shared" si="168"/>
        <v>AtkExt</v>
      </c>
      <c r="AY634" s="14" t="e">
        <f t="shared" si="169"/>
        <v>#REF!</v>
      </c>
      <c r="AZ634" s="14" t="str">
        <f t="shared" si="170"/>
        <v>HPExt</v>
      </c>
      <c r="BA634" s="14" t="e">
        <f t="shared" si="171"/>
        <v>#REF!</v>
      </c>
      <c r="BB634" s="14" t="str">
        <f t="shared" si="172"/>
        <v/>
      </c>
      <c r="BC634" s="14" t="str">
        <f t="shared" si="173"/>
        <v/>
      </c>
      <c r="BD634" s="14" t="str">
        <f t="shared" si="174"/>
        <v/>
      </c>
      <c r="BE634" s="14" t="str">
        <f t="shared" si="175"/>
        <v/>
      </c>
    </row>
    <row r="635" spans="39:57" ht="16.5" x14ac:dyDescent="0.2">
      <c r="AM635" s="13">
        <v>630</v>
      </c>
      <c r="AN635" s="14">
        <f t="shared" si="176"/>
        <v>35</v>
      </c>
      <c r="AO635" s="29">
        <f t="shared" si="160"/>
        <v>1.5960000000000001</v>
      </c>
      <c r="AP635" s="14">
        <f t="shared" si="161"/>
        <v>1</v>
      </c>
      <c r="AQ635" s="14">
        <f t="shared" si="162"/>
        <v>3</v>
      </c>
      <c r="AR635" s="14">
        <f t="shared" si="163"/>
        <v>0</v>
      </c>
      <c r="AS635" s="14">
        <f t="shared" si="164"/>
        <v>1606037</v>
      </c>
      <c r="AT635" s="14" t="str">
        <f t="shared" si="165"/>
        <v>神器-7-碎片-1-18级</v>
      </c>
      <c r="AU635" s="13" t="s">
        <v>857</v>
      </c>
      <c r="AV635" s="13">
        <f t="shared" si="166"/>
        <v>18</v>
      </c>
      <c r="AW635" s="14" t="e">
        <f t="shared" si="167"/>
        <v>#REF!</v>
      </c>
      <c r="AX635" s="14" t="str">
        <f t="shared" si="168"/>
        <v>AtkExt</v>
      </c>
      <c r="AY635" s="14" t="e">
        <f t="shared" si="169"/>
        <v>#REF!</v>
      </c>
      <c r="AZ635" s="14" t="str">
        <f t="shared" si="170"/>
        <v>HPExt</v>
      </c>
      <c r="BA635" s="14" t="e">
        <f t="shared" si="171"/>
        <v>#REF!</v>
      </c>
      <c r="BB635" s="14" t="str">
        <f t="shared" si="172"/>
        <v/>
      </c>
      <c r="BC635" s="14" t="str">
        <f t="shared" si="173"/>
        <v/>
      </c>
      <c r="BD635" s="14" t="str">
        <f t="shared" si="174"/>
        <v/>
      </c>
      <c r="BE635" s="14" t="str">
        <f t="shared" si="175"/>
        <v/>
      </c>
    </row>
    <row r="636" spans="39:57" ht="16.5" x14ac:dyDescent="0.2">
      <c r="AM636" s="13">
        <v>631</v>
      </c>
      <c r="AN636" s="14">
        <f t="shared" si="176"/>
        <v>35</v>
      </c>
      <c r="AO636" s="29">
        <f t="shared" si="160"/>
        <v>1.7200000000000002</v>
      </c>
      <c r="AP636" s="14">
        <f t="shared" si="161"/>
        <v>1</v>
      </c>
      <c r="AQ636" s="14">
        <f t="shared" si="162"/>
        <v>3</v>
      </c>
      <c r="AR636" s="14">
        <f t="shared" si="163"/>
        <v>0</v>
      </c>
      <c r="AS636" s="14">
        <f t="shared" si="164"/>
        <v>1606037</v>
      </c>
      <c r="AT636" s="14" t="str">
        <f t="shared" si="165"/>
        <v>神器-7-碎片-1-19级</v>
      </c>
      <c r="AU636" s="13" t="s">
        <v>857</v>
      </c>
      <c r="AV636" s="13">
        <f t="shared" si="166"/>
        <v>19</v>
      </c>
      <c r="AW636" s="14" t="e">
        <f t="shared" si="167"/>
        <v>#REF!</v>
      </c>
      <c r="AX636" s="14" t="str">
        <f t="shared" si="168"/>
        <v>AtkExt</v>
      </c>
      <c r="AY636" s="14" t="e">
        <f t="shared" si="169"/>
        <v>#REF!</v>
      </c>
      <c r="AZ636" s="14" t="str">
        <f t="shared" si="170"/>
        <v>HPExt</v>
      </c>
      <c r="BA636" s="14" t="e">
        <f t="shared" si="171"/>
        <v>#REF!</v>
      </c>
      <c r="BB636" s="14" t="str">
        <f t="shared" si="172"/>
        <v/>
      </c>
      <c r="BC636" s="14" t="str">
        <f t="shared" si="173"/>
        <v/>
      </c>
      <c r="BD636" s="14" t="str">
        <f t="shared" si="174"/>
        <v/>
      </c>
      <c r="BE636" s="14" t="str">
        <f t="shared" si="175"/>
        <v/>
      </c>
    </row>
    <row r="637" spans="39:57" ht="16.5" x14ac:dyDescent="0.2">
      <c r="AM637" s="13">
        <v>632</v>
      </c>
      <c r="AN637" s="14">
        <f t="shared" si="176"/>
        <v>35</v>
      </c>
      <c r="AO637" s="29">
        <f t="shared" si="160"/>
        <v>1.8480000000000001</v>
      </c>
      <c r="AP637" s="14">
        <f t="shared" si="161"/>
        <v>1</v>
      </c>
      <c r="AQ637" s="14">
        <f t="shared" si="162"/>
        <v>3</v>
      </c>
      <c r="AR637" s="14">
        <f t="shared" si="163"/>
        <v>0</v>
      </c>
      <c r="AS637" s="14">
        <f t="shared" si="164"/>
        <v>1606037</v>
      </c>
      <c r="AT637" s="14" t="str">
        <f t="shared" si="165"/>
        <v>神器-7-碎片-1-20级</v>
      </c>
      <c r="AU637" s="13" t="s">
        <v>857</v>
      </c>
      <c r="AV637" s="13">
        <f t="shared" si="166"/>
        <v>20</v>
      </c>
      <c r="AW637" s="14" t="e">
        <f t="shared" si="167"/>
        <v>#REF!</v>
      </c>
      <c r="AX637" s="14" t="str">
        <f t="shared" si="168"/>
        <v>AtkExt</v>
      </c>
      <c r="AY637" s="14" t="e">
        <f t="shared" si="169"/>
        <v>#REF!</v>
      </c>
      <c r="AZ637" s="14" t="str">
        <f t="shared" si="170"/>
        <v>HPExt</v>
      </c>
      <c r="BA637" s="14" t="e">
        <f t="shared" si="171"/>
        <v>#REF!</v>
      </c>
      <c r="BB637" s="14" t="str">
        <f t="shared" si="172"/>
        <v/>
      </c>
      <c r="BC637" s="14" t="str">
        <f t="shared" si="173"/>
        <v/>
      </c>
      <c r="BD637" s="14" t="str">
        <f t="shared" si="174"/>
        <v/>
      </c>
      <c r="BE637" s="14" t="str">
        <f t="shared" si="175"/>
        <v/>
      </c>
    </row>
    <row r="638" spans="39:57" ht="16.5" x14ac:dyDescent="0.2">
      <c r="AM638" s="13">
        <v>633</v>
      </c>
      <c r="AN638" s="14">
        <f t="shared" si="176"/>
        <v>35</v>
      </c>
      <c r="AO638" s="29">
        <f t="shared" si="160"/>
        <v>1.98</v>
      </c>
      <c r="AP638" s="14">
        <f t="shared" si="161"/>
        <v>1</v>
      </c>
      <c r="AQ638" s="14">
        <f t="shared" si="162"/>
        <v>3</v>
      </c>
      <c r="AR638" s="14">
        <f t="shared" si="163"/>
        <v>0</v>
      </c>
      <c r="AS638" s="14">
        <f t="shared" si="164"/>
        <v>1606037</v>
      </c>
      <c r="AT638" s="14" t="str">
        <f t="shared" si="165"/>
        <v>神器-7-碎片-1-21级</v>
      </c>
      <c r="AU638" s="13" t="s">
        <v>857</v>
      </c>
      <c r="AV638" s="13">
        <f t="shared" si="166"/>
        <v>21</v>
      </c>
      <c r="AW638" s="14" t="e">
        <f t="shared" si="167"/>
        <v>#REF!</v>
      </c>
      <c r="AX638" s="14" t="str">
        <f t="shared" si="168"/>
        <v>AtkExt</v>
      </c>
      <c r="AY638" s="14" t="e">
        <f t="shared" si="169"/>
        <v>#REF!</v>
      </c>
      <c r="AZ638" s="14" t="str">
        <f t="shared" si="170"/>
        <v>HPExt</v>
      </c>
      <c r="BA638" s="14" t="e">
        <f t="shared" si="171"/>
        <v>#REF!</v>
      </c>
      <c r="BB638" s="14" t="str">
        <f t="shared" si="172"/>
        <v/>
      </c>
      <c r="BC638" s="14" t="str">
        <f t="shared" si="173"/>
        <v/>
      </c>
      <c r="BD638" s="14" t="str">
        <f t="shared" si="174"/>
        <v/>
      </c>
      <c r="BE638" s="14" t="str">
        <f t="shared" si="175"/>
        <v/>
      </c>
    </row>
    <row r="639" spans="39:57" ht="16.5" x14ac:dyDescent="0.2">
      <c r="AM639" s="13">
        <v>634</v>
      </c>
      <c r="AN639" s="14">
        <f t="shared" si="176"/>
        <v>36</v>
      </c>
      <c r="AO639" s="29">
        <f t="shared" si="160"/>
        <v>0.1</v>
      </c>
      <c r="AP639" s="14">
        <f t="shared" si="161"/>
        <v>1</v>
      </c>
      <c r="AQ639" s="14">
        <f t="shared" si="162"/>
        <v>2</v>
      </c>
      <c r="AR639" s="14">
        <f t="shared" si="163"/>
        <v>0</v>
      </c>
      <c r="AS639" s="14">
        <f t="shared" si="164"/>
        <v>1606038</v>
      </c>
      <c r="AT639" s="14" t="str">
        <f t="shared" si="165"/>
        <v>神器-7-碎片-2-1级</v>
      </c>
      <c r="AU639" s="13" t="s">
        <v>857</v>
      </c>
      <c r="AV639" s="13">
        <f t="shared" si="166"/>
        <v>1</v>
      </c>
      <c r="AW639" s="14" t="e">
        <f t="shared" si="167"/>
        <v>#REF!</v>
      </c>
      <c r="AX639" s="14" t="str">
        <f t="shared" si="168"/>
        <v>AtkExt</v>
      </c>
      <c r="AY639" s="14" t="e">
        <f t="shared" si="169"/>
        <v>#REF!</v>
      </c>
      <c r="AZ639" s="14" t="str">
        <f t="shared" si="170"/>
        <v>DefExt</v>
      </c>
      <c r="BA639" s="14" t="e">
        <f t="shared" si="171"/>
        <v>#REF!</v>
      </c>
      <c r="BB639" s="14" t="str">
        <f t="shared" si="172"/>
        <v/>
      </c>
      <c r="BC639" s="14" t="str">
        <f t="shared" si="173"/>
        <v/>
      </c>
      <c r="BD639" s="14" t="str">
        <f t="shared" si="174"/>
        <v/>
      </c>
      <c r="BE639" s="14" t="str">
        <f t="shared" si="175"/>
        <v/>
      </c>
    </row>
    <row r="640" spans="39:57" ht="16.5" x14ac:dyDescent="0.2">
      <c r="AM640" s="13">
        <v>635</v>
      </c>
      <c r="AN640" s="14">
        <f t="shared" si="176"/>
        <v>36</v>
      </c>
      <c r="AO640" s="29">
        <f t="shared" si="160"/>
        <v>0.15600000000000003</v>
      </c>
      <c r="AP640" s="14">
        <f t="shared" si="161"/>
        <v>1</v>
      </c>
      <c r="AQ640" s="14">
        <f t="shared" si="162"/>
        <v>2</v>
      </c>
      <c r="AR640" s="14">
        <f t="shared" si="163"/>
        <v>0</v>
      </c>
      <c r="AS640" s="14">
        <f t="shared" si="164"/>
        <v>1606038</v>
      </c>
      <c r="AT640" s="14" t="str">
        <f t="shared" si="165"/>
        <v>神器-7-碎片-2-2级</v>
      </c>
      <c r="AU640" s="13" t="s">
        <v>857</v>
      </c>
      <c r="AV640" s="13">
        <f t="shared" si="166"/>
        <v>2</v>
      </c>
      <c r="AW640" s="14" t="e">
        <f t="shared" si="167"/>
        <v>#REF!</v>
      </c>
      <c r="AX640" s="14" t="str">
        <f t="shared" si="168"/>
        <v>AtkExt</v>
      </c>
      <c r="AY640" s="14" t="e">
        <f t="shared" si="169"/>
        <v>#REF!</v>
      </c>
      <c r="AZ640" s="14" t="str">
        <f t="shared" si="170"/>
        <v>DefExt</v>
      </c>
      <c r="BA640" s="14" t="e">
        <f t="shared" si="171"/>
        <v>#REF!</v>
      </c>
      <c r="BB640" s="14" t="str">
        <f t="shared" si="172"/>
        <v/>
      </c>
      <c r="BC640" s="14" t="str">
        <f t="shared" si="173"/>
        <v/>
      </c>
      <c r="BD640" s="14" t="str">
        <f t="shared" si="174"/>
        <v/>
      </c>
      <c r="BE640" s="14" t="str">
        <f t="shared" si="175"/>
        <v/>
      </c>
    </row>
    <row r="641" spans="39:57" ht="16.5" x14ac:dyDescent="0.2">
      <c r="AM641" s="13">
        <v>636</v>
      </c>
      <c r="AN641" s="14">
        <f t="shared" si="176"/>
        <v>36</v>
      </c>
      <c r="AO641" s="29">
        <f t="shared" si="160"/>
        <v>0.21600000000000003</v>
      </c>
      <c r="AP641" s="14">
        <f t="shared" si="161"/>
        <v>1</v>
      </c>
      <c r="AQ641" s="14">
        <f t="shared" si="162"/>
        <v>2</v>
      </c>
      <c r="AR641" s="14">
        <f t="shared" si="163"/>
        <v>0</v>
      </c>
      <c r="AS641" s="14">
        <f t="shared" si="164"/>
        <v>1606038</v>
      </c>
      <c r="AT641" s="14" t="str">
        <f t="shared" si="165"/>
        <v>神器-7-碎片-2-3级</v>
      </c>
      <c r="AU641" s="13" t="s">
        <v>857</v>
      </c>
      <c r="AV641" s="13">
        <f t="shared" si="166"/>
        <v>3</v>
      </c>
      <c r="AW641" s="14" t="e">
        <f t="shared" si="167"/>
        <v>#REF!</v>
      </c>
      <c r="AX641" s="14" t="str">
        <f t="shared" si="168"/>
        <v>AtkExt</v>
      </c>
      <c r="AY641" s="14" t="e">
        <f t="shared" si="169"/>
        <v>#REF!</v>
      </c>
      <c r="AZ641" s="14" t="str">
        <f t="shared" si="170"/>
        <v>DefExt</v>
      </c>
      <c r="BA641" s="14" t="e">
        <f t="shared" si="171"/>
        <v>#REF!</v>
      </c>
      <c r="BB641" s="14" t="str">
        <f t="shared" si="172"/>
        <v/>
      </c>
      <c r="BC641" s="14" t="str">
        <f t="shared" si="173"/>
        <v/>
      </c>
      <c r="BD641" s="14" t="str">
        <f t="shared" si="174"/>
        <v/>
      </c>
      <c r="BE641" s="14" t="str">
        <f t="shared" si="175"/>
        <v/>
      </c>
    </row>
    <row r="642" spans="39:57" ht="16.5" x14ac:dyDescent="0.2">
      <c r="AM642" s="13">
        <v>637</v>
      </c>
      <c r="AN642" s="14">
        <f t="shared" si="176"/>
        <v>36</v>
      </c>
      <c r="AO642" s="29">
        <f t="shared" si="160"/>
        <v>0.28000000000000003</v>
      </c>
      <c r="AP642" s="14">
        <f t="shared" si="161"/>
        <v>1</v>
      </c>
      <c r="AQ642" s="14">
        <f t="shared" si="162"/>
        <v>2</v>
      </c>
      <c r="AR642" s="14">
        <f t="shared" si="163"/>
        <v>0</v>
      </c>
      <c r="AS642" s="14">
        <f t="shared" si="164"/>
        <v>1606038</v>
      </c>
      <c r="AT642" s="14" t="str">
        <f t="shared" si="165"/>
        <v>神器-7-碎片-2-4级</v>
      </c>
      <c r="AU642" s="13" t="s">
        <v>857</v>
      </c>
      <c r="AV642" s="13">
        <f t="shared" si="166"/>
        <v>4</v>
      </c>
      <c r="AW642" s="14" t="e">
        <f t="shared" si="167"/>
        <v>#REF!</v>
      </c>
      <c r="AX642" s="14" t="str">
        <f t="shared" si="168"/>
        <v>AtkExt</v>
      </c>
      <c r="AY642" s="14" t="e">
        <f t="shared" si="169"/>
        <v>#REF!</v>
      </c>
      <c r="AZ642" s="14" t="str">
        <f t="shared" si="170"/>
        <v>DefExt</v>
      </c>
      <c r="BA642" s="14" t="e">
        <f t="shared" si="171"/>
        <v>#REF!</v>
      </c>
      <c r="BB642" s="14" t="str">
        <f t="shared" si="172"/>
        <v/>
      </c>
      <c r="BC642" s="14" t="str">
        <f t="shared" si="173"/>
        <v/>
      </c>
      <c r="BD642" s="14" t="str">
        <f t="shared" si="174"/>
        <v/>
      </c>
      <c r="BE642" s="14" t="str">
        <f t="shared" si="175"/>
        <v/>
      </c>
    </row>
    <row r="643" spans="39:57" ht="16.5" x14ac:dyDescent="0.2">
      <c r="AM643" s="13">
        <v>638</v>
      </c>
      <c r="AN643" s="14">
        <f t="shared" si="176"/>
        <v>36</v>
      </c>
      <c r="AO643" s="29">
        <f t="shared" si="160"/>
        <v>0.34799999999999998</v>
      </c>
      <c r="AP643" s="14">
        <f t="shared" si="161"/>
        <v>1</v>
      </c>
      <c r="AQ643" s="14">
        <f t="shared" si="162"/>
        <v>2</v>
      </c>
      <c r="AR643" s="14">
        <f t="shared" si="163"/>
        <v>0</v>
      </c>
      <c r="AS643" s="14">
        <f t="shared" si="164"/>
        <v>1606038</v>
      </c>
      <c r="AT643" s="14" t="str">
        <f t="shared" si="165"/>
        <v>神器-7-碎片-2-5级</v>
      </c>
      <c r="AU643" s="13" t="s">
        <v>857</v>
      </c>
      <c r="AV643" s="13">
        <f t="shared" si="166"/>
        <v>5</v>
      </c>
      <c r="AW643" s="14" t="e">
        <f t="shared" si="167"/>
        <v>#REF!</v>
      </c>
      <c r="AX643" s="14" t="str">
        <f t="shared" si="168"/>
        <v>AtkExt</v>
      </c>
      <c r="AY643" s="14" t="e">
        <f t="shared" si="169"/>
        <v>#REF!</v>
      </c>
      <c r="AZ643" s="14" t="str">
        <f t="shared" si="170"/>
        <v>DefExt</v>
      </c>
      <c r="BA643" s="14" t="e">
        <f t="shared" si="171"/>
        <v>#REF!</v>
      </c>
      <c r="BB643" s="14" t="str">
        <f t="shared" si="172"/>
        <v/>
      </c>
      <c r="BC643" s="14" t="str">
        <f t="shared" si="173"/>
        <v/>
      </c>
      <c r="BD643" s="14" t="str">
        <f t="shared" si="174"/>
        <v/>
      </c>
      <c r="BE643" s="14" t="str">
        <f t="shared" si="175"/>
        <v/>
      </c>
    </row>
    <row r="644" spans="39:57" ht="16.5" x14ac:dyDescent="0.2">
      <c r="AM644" s="13">
        <v>639</v>
      </c>
      <c r="AN644" s="14">
        <f t="shared" si="176"/>
        <v>36</v>
      </c>
      <c r="AO644" s="29">
        <f t="shared" si="160"/>
        <v>0.42000000000000004</v>
      </c>
      <c r="AP644" s="14">
        <f t="shared" si="161"/>
        <v>1</v>
      </c>
      <c r="AQ644" s="14">
        <f t="shared" si="162"/>
        <v>2</v>
      </c>
      <c r="AR644" s="14">
        <f t="shared" si="163"/>
        <v>0</v>
      </c>
      <c r="AS644" s="14">
        <f t="shared" si="164"/>
        <v>1606038</v>
      </c>
      <c r="AT644" s="14" t="str">
        <f t="shared" si="165"/>
        <v>神器-7-碎片-2-6级</v>
      </c>
      <c r="AU644" s="13" t="s">
        <v>857</v>
      </c>
      <c r="AV644" s="13">
        <f t="shared" si="166"/>
        <v>6</v>
      </c>
      <c r="AW644" s="14" t="e">
        <f t="shared" si="167"/>
        <v>#REF!</v>
      </c>
      <c r="AX644" s="14" t="str">
        <f t="shared" si="168"/>
        <v>AtkExt</v>
      </c>
      <c r="AY644" s="14" t="e">
        <f t="shared" si="169"/>
        <v>#REF!</v>
      </c>
      <c r="AZ644" s="14" t="str">
        <f t="shared" si="170"/>
        <v>DefExt</v>
      </c>
      <c r="BA644" s="14" t="e">
        <f t="shared" si="171"/>
        <v>#REF!</v>
      </c>
      <c r="BB644" s="14" t="str">
        <f t="shared" si="172"/>
        <v/>
      </c>
      <c r="BC644" s="14" t="str">
        <f t="shared" si="173"/>
        <v/>
      </c>
      <c r="BD644" s="14" t="str">
        <f t="shared" si="174"/>
        <v/>
      </c>
      <c r="BE644" s="14" t="str">
        <f t="shared" si="175"/>
        <v/>
      </c>
    </row>
    <row r="645" spans="39:57" ht="16.5" x14ac:dyDescent="0.2">
      <c r="AM645" s="13">
        <v>640</v>
      </c>
      <c r="AN645" s="14">
        <f t="shared" si="176"/>
        <v>36</v>
      </c>
      <c r="AO645" s="29">
        <f t="shared" si="160"/>
        <v>0.496</v>
      </c>
      <c r="AP645" s="14">
        <f t="shared" si="161"/>
        <v>1</v>
      </c>
      <c r="AQ645" s="14">
        <f t="shared" si="162"/>
        <v>2</v>
      </c>
      <c r="AR645" s="14">
        <f t="shared" si="163"/>
        <v>0</v>
      </c>
      <c r="AS645" s="14">
        <f t="shared" si="164"/>
        <v>1606038</v>
      </c>
      <c r="AT645" s="14" t="str">
        <f t="shared" si="165"/>
        <v>神器-7-碎片-2-7级</v>
      </c>
      <c r="AU645" s="13" t="s">
        <v>857</v>
      </c>
      <c r="AV645" s="13">
        <f t="shared" si="166"/>
        <v>7</v>
      </c>
      <c r="AW645" s="14" t="e">
        <f t="shared" si="167"/>
        <v>#REF!</v>
      </c>
      <c r="AX645" s="14" t="str">
        <f t="shared" si="168"/>
        <v>AtkExt</v>
      </c>
      <c r="AY645" s="14" t="e">
        <f t="shared" si="169"/>
        <v>#REF!</v>
      </c>
      <c r="AZ645" s="14" t="str">
        <f t="shared" si="170"/>
        <v>DefExt</v>
      </c>
      <c r="BA645" s="14" t="e">
        <f t="shared" si="171"/>
        <v>#REF!</v>
      </c>
      <c r="BB645" s="14" t="str">
        <f t="shared" si="172"/>
        <v/>
      </c>
      <c r="BC645" s="14" t="str">
        <f t="shared" si="173"/>
        <v/>
      </c>
      <c r="BD645" s="14" t="str">
        <f t="shared" si="174"/>
        <v/>
      </c>
      <c r="BE645" s="14" t="str">
        <f t="shared" si="175"/>
        <v/>
      </c>
    </row>
    <row r="646" spans="39:57" ht="16.5" x14ac:dyDescent="0.2">
      <c r="AM646" s="13">
        <v>641</v>
      </c>
      <c r="AN646" s="14">
        <f t="shared" si="176"/>
        <v>36</v>
      </c>
      <c r="AO646" s="29">
        <f t="shared" ref="AO646:AO709" si="177">4.8%+AV646*5%+AV646*AV646*0.2%</f>
        <v>0.57600000000000007</v>
      </c>
      <c r="AP646" s="14">
        <f t="shared" ref="AP646:AP709" si="178">INDEX(AD$7:AD$48,$AN646)</f>
        <v>1</v>
      </c>
      <c r="AQ646" s="14">
        <f t="shared" ref="AQ646:AQ709" si="179">INDEX(AE$7:AE$48,$AN646)</f>
        <v>2</v>
      </c>
      <c r="AR646" s="14">
        <f t="shared" ref="AR646:AR709" si="180">INDEX(AF$7:AF$48,$AN646)</f>
        <v>0</v>
      </c>
      <c r="AS646" s="14">
        <f t="shared" ref="AS646:AS709" si="181">INDEX($W$7:$W$48,AN646)</f>
        <v>1606038</v>
      </c>
      <c r="AT646" s="14" t="str">
        <f t="shared" ref="AT646:AT709" si="182">"神器-"&amp;INDEX($S$7:$S$48,AN646)&amp;"-碎片-"&amp;INDEX($T$7:$T$48,AN646)&amp;"-"&amp;AV646&amp;"级"</f>
        <v>神器-7-碎片-2-8级</v>
      </c>
      <c r="AU646" s="13" t="s">
        <v>857</v>
      </c>
      <c r="AV646" s="13">
        <f t="shared" ref="AV646:AV709" si="183">AM646-INDEX($AI$6:$AI$48,AN646)</f>
        <v>8</v>
      </c>
      <c r="AW646" s="14" t="e">
        <f t="shared" ref="AW646:AW709" si="184">AY646*INDEX($AP$2:$AR$2,AP646)+IF(AQ646&gt;0,BA646*INDEX($AP$2:$AR$2,AQ646),0)+IF(AR646&gt;0,BC646*INDEX($AP$2:$AR$2,AR646),0)+IF(BD646="Speed",BE646*100,0)</f>
        <v>#REF!</v>
      </c>
      <c r="AX646" s="14" t="str">
        <f t="shared" ref="AX646:AX709" si="185">INDEX($AP$3:$AR$3,AP646)</f>
        <v>AtkExt</v>
      </c>
      <c r="AY646" s="14" t="e">
        <f t="shared" ref="AY646:AY709" si="186">ROUND(INDEX($X$7:$Z$48,AN646,AP646)*AO646,0)</f>
        <v>#REF!</v>
      </c>
      <c r="AZ646" s="14" t="str">
        <f t="shared" ref="AZ646:AZ709" si="187">IF(AQ646&gt;0,INDEX($AP$3:$AR$3,AQ646),"")</f>
        <v>DefExt</v>
      </c>
      <c r="BA646" s="14" t="e">
        <f t="shared" ref="BA646:BA709" si="188">IF(AQ646&gt;0,ROUND(INDEX($X$7:$Z$48,AN646,AQ646)*AO646,0),"")</f>
        <v>#REF!</v>
      </c>
      <c r="BB646" s="14" t="str">
        <f t="shared" ref="BB646:BB709" si="189">IF(AR646&gt;0,INDEX($AP$3:$AR$3,AR646),"")</f>
        <v/>
      </c>
      <c r="BC646" s="14" t="str">
        <f t="shared" ref="BC646:BC709" si="190">IF(AR646&gt;0,ROUND(INDEX($X$7:$Z$48,AN646,AR646)*AO646,0),"")</f>
        <v/>
      </c>
      <c r="BD646" s="14" t="str">
        <f t="shared" ref="BD646:BD709" si="191">IF(INDEX($AG$7:$AG$48,AN646)&gt;0,"Speed","")</f>
        <v/>
      </c>
      <c r="BE646" s="14" t="str">
        <f t="shared" ref="BE646:BE709" si="192">IF(INDEX($AG$7:$AG$48,AN646)&gt;0,INDEX($AG$7:$AG$48,AN646)*AV646,"")</f>
        <v/>
      </c>
    </row>
    <row r="647" spans="39:57" ht="16.5" x14ac:dyDescent="0.2">
      <c r="AM647" s="13">
        <v>642</v>
      </c>
      <c r="AN647" s="14">
        <f t="shared" ref="AN647:AN710" si="193">MATCH(AM647-1,$AI$6:$AI$48,1)</f>
        <v>36</v>
      </c>
      <c r="AO647" s="29">
        <f t="shared" si="177"/>
        <v>0.66</v>
      </c>
      <c r="AP647" s="14">
        <f t="shared" si="178"/>
        <v>1</v>
      </c>
      <c r="AQ647" s="14">
        <f t="shared" si="179"/>
        <v>2</v>
      </c>
      <c r="AR647" s="14">
        <f t="shared" si="180"/>
        <v>0</v>
      </c>
      <c r="AS647" s="14">
        <f t="shared" si="181"/>
        <v>1606038</v>
      </c>
      <c r="AT647" s="14" t="str">
        <f t="shared" si="182"/>
        <v>神器-7-碎片-2-9级</v>
      </c>
      <c r="AU647" s="13" t="s">
        <v>857</v>
      </c>
      <c r="AV647" s="13">
        <f t="shared" si="183"/>
        <v>9</v>
      </c>
      <c r="AW647" s="14" t="e">
        <f t="shared" si="184"/>
        <v>#REF!</v>
      </c>
      <c r="AX647" s="14" t="str">
        <f t="shared" si="185"/>
        <v>AtkExt</v>
      </c>
      <c r="AY647" s="14" t="e">
        <f t="shared" si="186"/>
        <v>#REF!</v>
      </c>
      <c r="AZ647" s="14" t="str">
        <f t="shared" si="187"/>
        <v>DefExt</v>
      </c>
      <c r="BA647" s="14" t="e">
        <f t="shared" si="188"/>
        <v>#REF!</v>
      </c>
      <c r="BB647" s="14" t="str">
        <f t="shared" si="189"/>
        <v/>
      </c>
      <c r="BC647" s="14" t="str">
        <f t="shared" si="190"/>
        <v/>
      </c>
      <c r="BD647" s="14" t="str">
        <f t="shared" si="191"/>
        <v/>
      </c>
      <c r="BE647" s="14" t="str">
        <f t="shared" si="192"/>
        <v/>
      </c>
    </row>
    <row r="648" spans="39:57" ht="16.5" x14ac:dyDescent="0.2">
      <c r="AM648" s="13">
        <v>643</v>
      </c>
      <c r="AN648" s="14">
        <f t="shared" si="193"/>
        <v>36</v>
      </c>
      <c r="AO648" s="29">
        <f t="shared" si="177"/>
        <v>0.748</v>
      </c>
      <c r="AP648" s="14">
        <f t="shared" si="178"/>
        <v>1</v>
      </c>
      <c r="AQ648" s="14">
        <f t="shared" si="179"/>
        <v>2</v>
      </c>
      <c r="AR648" s="14">
        <f t="shared" si="180"/>
        <v>0</v>
      </c>
      <c r="AS648" s="14">
        <f t="shared" si="181"/>
        <v>1606038</v>
      </c>
      <c r="AT648" s="14" t="str">
        <f t="shared" si="182"/>
        <v>神器-7-碎片-2-10级</v>
      </c>
      <c r="AU648" s="13" t="s">
        <v>857</v>
      </c>
      <c r="AV648" s="13">
        <f t="shared" si="183"/>
        <v>10</v>
      </c>
      <c r="AW648" s="14" t="e">
        <f t="shared" si="184"/>
        <v>#REF!</v>
      </c>
      <c r="AX648" s="14" t="str">
        <f t="shared" si="185"/>
        <v>AtkExt</v>
      </c>
      <c r="AY648" s="14" t="e">
        <f t="shared" si="186"/>
        <v>#REF!</v>
      </c>
      <c r="AZ648" s="14" t="str">
        <f t="shared" si="187"/>
        <v>DefExt</v>
      </c>
      <c r="BA648" s="14" t="e">
        <f t="shared" si="188"/>
        <v>#REF!</v>
      </c>
      <c r="BB648" s="14" t="str">
        <f t="shared" si="189"/>
        <v/>
      </c>
      <c r="BC648" s="14" t="str">
        <f t="shared" si="190"/>
        <v/>
      </c>
      <c r="BD648" s="14" t="str">
        <f t="shared" si="191"/>
        <v/>
      </c>
      <c r="BE648" s="14" t="str">
        <f t="shared" si="192"/>
        <v/>
      </c>
    </row>
    <row r="649" spans="39:57" ht="16.5" x14ac:dyDescent="0.2">
      <c r="AM649" s="13">
        <v>644</v>
      </c>
      <c r="AN649" s="14">
        <f t="shared" si="193"/>
        <v>36</v>
      </c>
      <c r="AO649" s="29">
        <f t="shared" si="177"/>
        <v>0.84000000000000008</v>
      </c>
      <c r="AP649" s="14">
        <f t="shared" si="178"/>
        <v>1</v>
      </c>
      <c r="AQ649" s="14">
        <f t="shared" si="179"/>
        <v>2</v>
      </c>
      <c r="AR649" s="14">
        <f t="shared" si="180"/>
        <v>0</v>
      </c>
      <c r="AS649" s="14">
        <f t="shared" si="181"/>
        <v>1606038</v>
      </c>
      <c r="AT649" s="14" t="str">
        <f t="shared" si="182"/>
        <v>神器-7-碎片-2-11级</v>
      </c>
      <c r="AU649" s="13" t="s">
        <v>857</v>
      </c>
      <c r="AV649" s="13">
        <f t="shared" si="183"/>
        <v>11</v>
      </c>
      <c r="AW649" s="14" t="e">
        <f t="shared" si="184"/>
        <v>#REF!</v>
      </c>
      <c r="AX649" s="14" t="str">
        <f t="shared" si="185"/>
        <v>AtkExt</v>
      </c>
      <c r="AY649" s="14" t="e">
        <f t="shared" si="186"/>
        <v>#REF!</v>
      </c>
      <c r="AZ649" s="14" t="str">
        <f t="shared" si="187"/>
        <v>DefExt</v>
      </c>
      <c r="BA649" s="14" t="e">
        <f t="shared" si="188"/>
        <v>#REF!</v>
      </c>
      <c r="BB649" s="14" t="str">
        <f t="shared" si="189"/>
        <v/>
      </c>
      <c r="BC649" s="14" t="str">
        <f t="shared" si="190"/>
        <v/>
      </c>
      <c r="BD649" s="14" t="str">
        <f t="shared" si="191"/>
        <v/>
      </c>
      <c r="BE649" s="14" t="str">
        <f t="shared" si="192"/>
        <v/>
      </c>
    </row>
    <row r="650" spans="39:57" ht="16.5" x14ac:dyDescent="0.2">
      <c r="AM650" s="13">
        <v>645</v>
      </c>
      <c r="AN650" s="14">
        <f t="shared" si="193"/>
        <v>36</v>
      </c>
      <c r="AO650" s="29">
        <f t="shared" si="177"/>
        <v>0.93600000000000017</v>
      </c>
      <c r="AP650" s="14">
        <f t="shared" si="178"/>
        <v>1</v>
      </c>
      <c r="AQ650" s="14">
        <f t="shared" si="179"/>
        <v>2</v>
      </c>
      <c r="AR650" s="14">
        <f t="shared" si="180"/>
        <v>0</v>
      </c>
      <c r="AS650" s="14">
        <f t="shared" si="181"/>
        <v>1606038</v>
      </c>
      <c r="AT650" s="14" t="str">
        <f t="shared" si="182"/>
        <v>神器-7-碎片-2-12级</v>
      </c>
      <c r="AU650" s="13" t="s">
        <v>857</v>
      </c>
      <c r="AV650" s="13">
        <f t="shared" si="183"/>
        <v>12</v>
      </c>
      <c r="AW650" s="14" t="e">
        <f t="shared" si="184"/>
        <v>#REF!</v>
      </c>
      <c r="AX650" s="14" t="str">
        <f t="shared" si="185"/>
        <v>AtkExt</v>
      </c>
      <c r="AY650" s="14" t="e">
        <f t="shared" si="186"/>
        <v>#REF!</v>
      </c>
      <c r="AZ650" s="14" t="str">
        <f t="shared" si="187"/>
        <v>DefExt</v>
      </c>
      <c r="BA650" s="14" t="e">
        <f t="shared" si="188"/>
        <v>#REF!</v>
      </c>
      <c r="BB650" s="14" t="str">
        <f t="shared" si="189"/>
        <v/>
      </c>
      <c r="BC650" s="14" t="str">
        <f t="shared" si="190"/>
        <v/>
      </c>
      <c r="BD650" s="14" t="str">
        <f t="shared" si="191"/>
        <v/>
      </c>
      <c r="BE650" s="14" t="str">
        <f t="shared" si="192"/>
        <v/>
      </c>
    </row>
    <row r="651" spans="39:57" ht="16.5" x14ac:dyDescent="0.2">
      <c r="AM651" s="13">
        <v>646</v>
      </c>
      <c r="AN651" s="14">
        <f t="shared" si="193"/>
        <v>36</v>
      </c>
      <c r="AO651" s="29">
        <f t="shared" si="177"/>
        <v>1.036</v>
      </c>
      <c r="AP651" s="14">
        <f t="shared" si="178"/>
        <v>1</v>
      </c>
      <c r="AQ651" s="14">
        <f t="shared" si="179"/>
        <v>2</v>
      </c>
      <c r="AR651" s="14">
        <f t="shared" si="180"/>
        <v>0</v>
      </c>
      <c r="AS651" s="14">
        <f t="shared" si="181"/>
        <v>1606038</v>
      </c>
      <c r="AT651" s="14" t="str">
        <f t="shared" si="182"/>
        <v>神器-7-碎片-2-13级</v>
      </c>
      <c r="AU651" s="13" t="s">
        <v>857</v>
      </c>
      <c r="AV651" s="13">
        <f t="shared" si="183"/>
        <v>13</v>
      </c>
      <c r="AW651" s="14" t="e">
        <f t="shared" si="184"/>
        <v>#REF!</v>
      </c>
      <c r="AX651" s="14" t="str">
        <f t="shared" si="185"/>
        <v>AtkExt</v>
      </c>
      <c r="AY651" s="14" t="e">
        <f t="shared" si="186"/>
        <v>#REF!</v>
      </c>
      <c r="AZ651" s="14" t="str">
        <f t="shared" si="187"/>
        <v>DefExt</v>
      </c>
      <c r="BA651" s="14" t="e">
        <f t="shared" si="188"/>
        <v>#REF!</v>
      </c>
      <c r="BB651" s="14" t="str">
        <f t="shared" si="189"/>
        <v/>
      </c>
      <c r="BC651" s="14" t="str">
        <f t="shared" si="190"/>
        <v/>
      </c>
      <c r="BD651" s="14" t="str">
        <f t="shared" si="191"/>
        <v/>
      </c>
      <c r="BE651" s="14" t="str">
        <f t="shared" si="192"/>
        <v/>
      </c>
    </row>
    <row r="652" spans="39:57" ht="16.5" x14ac:dyDescent="0.2">
      <c r="AM652" s="13">
        <v>647</v>
      </c>
      <c r="AN652" s="14">
        <f t="shared" si="193"/>
        <v>36</v>
      </c>
      <c r="AO652" s="29">
        <f t="shared" si="177"/>
        <v>1.1400000000000001</v>
      </c>
      <c r="AP652" s="14">
        <f t="shared" si="178"/>
        <v>1</v>
      </c>
      <c r="AQ652" s="14">
        <f t="shared" si="179"/>
        <v>2</v>
      </c>
      <c r="AR652" s="14">
        <f t="shared" si="180"/>
        <v>0</v>
      </c>
      <c r="AS652" s="14">
        <f t="shared" si="181"/>
        <v>1606038</v>
      </c>
      <c r="AT652" s="14" t="str">
        <f t="shared" si="182"/>
        <v>神器-7-碎片-2-14级</v>
      </c>
      <c r="AU652" s="13" t="s">
        <v>857</v>
      </c>
      <c r="AV652" s="13">
        <f t="shared" si="183"/>
        <v>14</v>
      </c>
      <c r="AW652" s="14" t="e">
        <f t="shared" si="184"/>
        <v>#REF!</v>
      </c>
      <c r="AX652" s="14" t="str">
        <f t="shared" si="185"/>
        <v>AtkExt</v>
      </c>
      <c r="AY652" s="14" t="e">
        <f t="shared" si="186"/>
        <v>#REF!</v>
      </c>
      <c r="AZ652" s="14" t="str">
        <f t="shared" si="187"/>
        <v>DefExt</v>
      </c>
      <c r="BA652" s="14" t="e">
        <f t="shared" si="188"/>
        <v>#REF!</v>
      </c>
      <c r="BB652" s="14" t="str">
        <f t="shared" si="189"/>
        <v/>
      </c>
      <c r="BC652" s="14" t="str">
        <f t="shared" si="190"/>
        <v/>
      </c>
      <c r="BD652" s="14" t="str">
        <f t="shared" si="191"/>
        <v/>
      </c>
      <c r="BE652" s="14" t="str">
        <f t="shared" si="192"/>
        <v/>
      </c>
    </row>
    <row r="653" spans="39:57" ht="16.5" x14ac:dyDescent="0.2">
      <c r="AM653" s="13">
        <v>648</v>
      </c>
      <c r="AN653" s="14">
        <f t="shared" si="193"/>
        <v>36</v>
      </c>
      <c r="AO653" s="29">
        <f t="shared" si="177"/>
        <v>1.248</v>
      </c>
      <c r="AP653" s="14">
        <f t="shared" si="178"/>
        <v>1</v>
      </c>
      <c r="AQ653" s="14">
        <f t="shared" si="179"/>
        <v>2</v>
      </c>
      <c r="AR653" s="14">
        <f t="shared" si="180"/>
        <v>0</v>
      </c>
      <c r="AS653" s="14">
        <f t="shared" si="181"/>
        <v>1606038</v>
      </c>
      <c r="AT653" s="14" t="str">
        <f t="shared" si="182"/>
        <v>神器-7-碎片-2-15级</v>
      </c>
      <c r="AU653" s="13" t="s">
        <v>857</v>
      </c>
      <c r="AV653" s="13">
        <f t="shared" si="183"/>
        <v>15</v>
      </c>
      <c r="AW653" s="14" t="e">
        <f t="shared" si="184"/>
        <v>#REF!</v>
      </c>
      <c r="AX653" s="14" t="str">
        <f t="shared" si="185"/>
        <v>AtkExt</v>
      </c>
      <c r="AY653" s="14" t="e">
        <f t="shared" si="186"/>
        <v>#REF!</v>
      </c>
      <c r="AZ653" s="14" t="str">
        <f t="shared" si="187"/>
        <v>DefExt</v>
      </c>
      <c r="BA653" s="14" t="e">
        <f t="shared" si="188"/>
        <v>#REF!</v>
      </c>
      <c r="BB653" s="14" t="str">
        <f t="shared" si="189"/>
        <v/>
      </c>
      <c r="BC653" s="14" t="str">
        <f t="shared" si="190"/>
        <v/>
      </c>
      <c r="BD653" s="14" t="str">
        <f t="shared" si="191"/>
        <v/>
      </c>
      <c r="BE653" s="14" t="str">
        <f t="shared" si="192"/>
        <v/>
      </c>
    </row>
    <row r="654" spans="39:57" ht="16.5" x14ac:dyDescent="0.2">
      <c r="AM654" s="13">
        <v>649</v>
      </c>
      <c r="AN654" s="14">
        <f t="shared" si="193"/>
        <v>36</v>
      </c>
      <c r="AO654" s="29">
        <f t="shared" si="177"/>
        <v>1.36</v>
      </c>
      <c r="AP654" s="14">
        <f t="shared" si="178"/>
        <v>1</v>
      </c>
      <c r="AQ654" s="14">
        <f t="shared" si="179"/>
        <v>2</v>
      </c>
      <c r="AR654" s="14">
        <f t="shared" si="180"/>
        <v>0</v>
      </c>
      <c r="AS654" s="14">
        <f t="shared" si="181"/>
        <v>1606038</v>
      </c>
      <c r="AT654" s="14" t="str">
        <f t="shared" si="182"/>
        <v>神器-7-碎片-2-16级</v>
      </c>
      <c r="AU654" s="13" t="s">
        <v>857</v>
      </c>
      <c r="AV654" s="13">
        <f t="shared" si="183"/>
        <v>16</v>
      </c>
      <c r="AW654" s="14" t="e">
        <f t="shared" si="184"/>
        <v>#REF!</v>
      </c>
      <c r="AX654" s="14" t="str">
        <f t="shared" si="185"/>
        <v>AtkExt</v>
      </c>
      <c r="AY654" s="14" t="e">
        <f t="shared" si="186"/>
        <v>#REF!</v>
      </c>
      <c r="AZ654" s="14" t="str">
        <f t="shared" si="187"/>
        <v>DefExt</v>
      </c>
      <c r="BA654" s="14" t="e">
        <f t="shared" si="188"/>
        <v>#REF!</v>
      </c>
      <c r="BB654" s="14" t="str">
        <f t="shared" si="189"/>
        <v/>
      </c>
      <c r="BC654" s="14" t="str">
        <f t="shared" si="190"/>
        <v/>
      </c>
      <c r="BD654" s="14" t="str">
        <f t="shared" si="191"/>
        <v/>
      </c>
      <c r="BE654" s="14" t="str">
        <f t="shared" si="192"/>
        <v/>
      </c>
    </row>
    <row r="655" spans="39:57" ht="16.5" x14ac:dyDescent="0.2">
      <c r="AM655" s="13">
        <v>650</v>
      </c>
      <c r="AN655" s="14">
        <f t="shared" si="193"/>
        <v>36</v>
      </c>
      <c r="AO655" s="29">
        <f t="shared" si="177"/>
        <v>1.476</v>
      </c>
      <c r="AP655" s="14">
        <f t="shared" si="178"/>
        <v>1</v>
      </c>
      <c r="AQ655" s="14">
        <f t="shared" si="179"/>
        <v>2</v>
      </c>
      <c r="AR655" s="14">
        <f t="shared" si="180"/>
        <v>0</v>
      </c>
      <c r="AS655" s="14">
        <f t="shared" si="181"/>
        <v>1606038</v>
      </c>
      <c r="AT655" s="14" t="str">
        <f t="shared" si="182"/>
        <v>神器-7-碎片-2-17级</v>
      </c>
      <c r="AU655" s="13" t="s">
        <v>857</v>
      </c>
      <c r="AV655" s="13">
        <f t="shared" si="183"/>
        <v>17</v>
      </c>
      <c r="AW655" s="14" t="e">
        <f t="shared" si="184"/>
        <v>#REF!</v>
      </c>
      <c r="AX655" s="14" t="str">
        <f t="shared" si="185"/>
        <v>AtkExt</v>
      </c>
      <c r="AY655" s="14" t="e">
        <f t="shared" si="186"/>
        <v>#REF!</v>
      </c>
      <c r="AZ655" s="14" t="str">
        <f t="shared" si="187"/>
        <v>DefExt</v>
      </c>
      <c r="BA655" s="14" t="e">
        <f t="shared" si="188"/>
        <v>#REF!</v>
      </c>
      <c r="BB655" s="14" t="str">
        <f t="shared" si="189"/>
        <v/>
      </c>
      <c r="BC655" s="14" t="str">
        <f t="shared" si="190"/>
        <v/>
      </c>
      <c r="BD655" s="14" t="str">
        <f t="shared" si="191"/>
        <v/>
      </c>
      <c r="BE655" s="14" t="str">
        <f t="shared" si="192"/>
        <v/>
      </c>
    </row>
    <row r="656" spans="39:57" ht="16.5" x14ac:dyDescent="0.2">
      <c r="AM656" s="13">
        <v>651</v>
      </c>
      <c r="AN656" s="14">
        <f t="shared" si="193"/>
        <v>36</v>
      </c>
      <c r="AO656" s="29">
        <f t="shared" si="177"/>
        <v>1.5960000000000001</v>
      </c>
      <c r="AP656" s="14">
        <f t="shared" si="178"/>
        <v>1</v>
      </c>
      <c r="AQ656" s="14">
        <f t="shared" si="179"/>
        <v>2</v>
      </c>
      <c r="AR656" s="14">
        <f t="shared" si="180"/>
        <v>0</v>
      </c>
      <c r="AS656" s="14">
        <f t="shared" si="181"/>
        <v>1606038</v>
      </c>
      <c r="AT656" s="14" t="str">
        <f t="shared" si="182"/>
        <v>神器-7-碎片-2-18级</v>
      </c>
      <c r="AU656" s="13" t="s">
        <v>857</v>
      </c>
      <c r="AV656" s="13">
        <f t="shared" si="183"/>
        <v>18</v>
      </c>
      <c r="AW656" s="14" t="e">
        <f t="shared" si="184"/>
        <v>#REF!</v>
      </c>
      <c r="AX656" s="14" t="str">
        <f t="shared" si="185"/>
        <v>AtkExt</v>
      </c>
      <c r="AY656" s="14" t="e">
        <f t="shared" si="186"/>
        <v>#REF!</v>
      </c>
      <c r="AZ656" s="14" t="str">
        <f t="shared" si="187"/>
        <v>DefExt</v>
      </c>
      <c r="BA656" s="14" t="e">
        <f t="shared" si="188"/>
        <v>#REF!</v>
      </c>
      <c r="BB656" s="14" t="str">
        <f t="shared" si="189"/>
        <v/>
      </c>
      <c r="BC656" s="14" t="str">
        <f t="shared" si="190"/>
        <v/>
      </c>
      <c r="BD656" s="14" t="str">
        <f t="shared" si="191"/>
        <v/>
      </c>
      <c r="BE656" s="14" t="str">
        <f t="shared" si="192"/>
        <v/>
      </c>
    </row>
    <row r="657" spans="39:57" ht="16.5" x14ac:dyDescent="0.2">
      <c r="AM657" s="13">
        <v>652</v>
      </c>
      <c r="AN657" s="14">
        <f t="shared" si="193"/>
        <v>36</v>
      </c>
      <c r="AO657" s="29">
        <f t="shared" si="177"/>
        <v>1.7200000000000002</v>
      </c>
      <c r="AP657" s="14">
        <f t="shared" si="178"/>
        <v>1</v>
      </c>
      <c r="AQ657" s="14">
        <f t="shared" si="179"/>
        <v>2</v>
      </c>
      <c r="AR657" s="14">
        <f t="shared" si="180"/>
        <v>0</v>
      </c>
      <c r="AS657" s="14">
        <f t="shared" si="181"/>
        <v>1606038</v>
      </c>
      <c r="AT657" s="14" t="str">
        <f t="shared" si="182"/>
        <v>神器-7-碎片-2-19级</v>
      </c>
      <c r="AU657" s="13" t="s">
        <v>857</v>
      </c>
      <c r="AV657" s="13">
        <f t="shared" si="183"/>
        <v>19</v>
      </c>
      <c r="AW657" s="14" t="e">
        <f t="shared" si="184"/>
        <v>#REF!</v>
      </c>
      <c r="AX657" s="14" t="str">
        <f t="shared" si="185"/>
        <v>AtkExt</v>
      </c>
      <c r="AY657" s="14" t="e">
        <f t="shared" si="186"/>
        <v>#REF!</v>
      </c>
      <c r="AZ657" s="14" t="str">
        <f t="shared" si="187"/>
        <v>DefExt</v>
      </c>
      <c r="BA657" s="14" t="e">
        <f t="shared" si="188"/>
        <v>#REF!</v>
      </c>
      <c r="BB657" s="14" t="str">
        <f t="shared" si="189"/>
        <v/>
      </c>
      <c r="BC657" s="14" t="str">
        <f t="shared" si="190"/>
        <v/>
      </c>
      <c r="BD657" s="14" t="str">
        <f t="shared" si="191"/>
        <v/>
      </c>
      <c r="BE657" s="14" t="str">
        <f t="shared" si="192"/>
        <v/>
      </c>
    </row>
    <row r="658" spans="39:57" ht="16.5" x14ac:dyDescent="0.2">
      <c r="AM658" s="13">
        <v>653</v>
      </c>
      <c r="AN658" s="14">
        <f t="shared" si="193"/>
        <v>36</v>
      </c>
      <c r="AO658" s="29">
        <f t="shared" si="177"/>
        <v>1.8480000000000001</v>
      </c>
      <c r="AP658" s="14">
        <f t="shared" si="178"/>
        <v>1</v>
      </c>
      <c r="AQ658" s="14">
        <f t="shared" si="179"/>
        <v>2</v>
      </c>
      <c r="AR658" s="14">
        <f t="shared" si="180"/>
        <v>0</v>
      </c>
      <c r="AS658" s="14">
        <f t="shared" si="181"/>
        <v>1606038</v>
      </c>
      <c r="AT658" s="14" t="str">
        <f t="shared" si="182"/>
        <v>神器-7-碎片-2-20级</v>
      </c>
      <c r="AU658" s="13" t="s">
        <v>857</v>
      </c>
      <c r="AV658" s="13">
        <f t="shared" si="183"/>
        <v>20</v>
      </c>
      <c r="AW658" s="14" t="e">
        <f t="shared" si="184"/>
        <v>#REF!</v>
      </c>
      <c r="AX658" s="14" t="str">
        <f t="shared" si="185"/>
        <v>AtkExt</v>
      </c>
      <c r="AY658" s="14" t="e">
        <f t="shared" si="186"/>
        <v>#REF!</v>
      </c>
      <c r="AZ658" s="14" t="str">
        <f t="shared" si="187"/>
        <v>DefExt</v>
      </c>
      <c r="BA658" s="14" t="e">
        <f t="shared" si="188"/>
        <v>#REF!</v>
      </c>
      <c r="BB658" s="14" t="str">
        <f t="shared" si="189"/>
        <v/>
      </c>
      <c r="BC658" s="14" t="str">
        <f t="shared" si="190"/>
        <v/>
      </c>
      <c r="BD658" s="14" t="str">
        <f t="shared" si="191"/>
        <v/>
      </c>
      <c r="BE658" s="14" t="str">
        <f t="shared" si="192"/>
        <v/>
      </c>
    </row>
    <row r="659" spans="39:57" ht="16.5" x14ac:dyDescent="0.2">
      <c r="AM659" s="13">
        <v>654</v>
      </c>
      <c r="AN659" s="14">
        <f t="shared" si="193"/>
        <v>36</v>
      </c>
      <c r="AO659" s="29">
        <f t="shared" si="177"/>
        <v>1.98</v>
      </c>
      <c r="AP659" s="14">
        <f t="shared" si="178"/>
        <v>1</v>
      </c>
      <c r="AQ659" s="14">
        <f t="shared" si="179"/>
        <v>2</v>
      </c>
      <c r="AR659" s="14">
        <f t="shared" si="180"/>
        <v>0</v>
      </c>
      <c r="AS659" s="14">
        <f t="shared" si="181"/>
        <v>1606038</v>
      </c>
      <c r="AT659" s="14" t="str">
        <f t="shared" si="182"/>
        <v>神器-7-碎片-2-21级</v>
      </c>
      <c r="AU659" s="13" t="s">
        <v>857</v>
      </c>
      <c r="AV659" s="13">
        <f t="shared" si="183"/>
        <v>21</v>
      </c>
      <c r="AW659" s="14" t="e">
        <f t="shared" si="184"/>
        <v>#REF!</v>
      </c>
      <c r="AX659" s="14" t="str">
        <f t="shared" si="185"/>
        <v>AtkExt</v>
      </c>
      <c r="AY659" s="14" t="e">
        <f t="shared" si="186"/>
        <v>#REF!</v>
      </c>
      <c r="AZ659" s="14" t="str">
        <f t="shared" si="187"/>
        <v>DefExt</v>
      </c>
      <c r="BA659" s="14" t="e">
        <f t="shared" si="188"/>
        <v>#REF!</v>
      </c>
      <c r="BB659" s="14" t="str">
        <f t="shared" si="189"/>
        <v/>
      </c>
      <c r="BC659" s="14" t="str">
        <f t="shared" si="190"/>
        <v/>
      </c>
      <c r="BD659" s="14" t="str">
        <f t="shared" si="191"/>
        <v/>
      </c>
      <c r="BE659" s="14" t="str">
        <f t="shared" si="192"/>
        <v/>
      </c>
    </row>
    <row r="660" spans="39:57" ht="16.5" x14ac:dyDescent="0.2">
      <c r="AM660" s="13">
        <v>655</v>
      </c>
      <c r="AN660" s="14">
        <f t="shared" si="193"/>
        <v>37</v>
      </c>
      <c r="AO660" s="29">
        <f t="shared" si="177"/>
        <v>0.1</v>
      </c>
      <c r="AP660" s="14">
        <f t="shared" si="178"/>
        <v>1</v>
      </c>
      <c r="AQ660" s="14">
        <f t="shared" si="179"/>
        <v>2</v>
      </c>
      <c r="AR660" s="14">
        <f t="shared" si="180"/>
        <v>3</v>
      </c>
      <c r="AS660" s="14">
        <f t="shared" si="181"/>
        <v>1606039</v>
      </c>
      <c r="AT660" s="14" t="str">
        <f t="shared" si="182"/>
        <v>神器-7-碎片-3-1级</v>
      </c>
      <c r="AU660" s="13" t="s">
        <v>857</v>
      </c>
      <c r="AV660" s="13">
        <f t="shared" si="183"/>
        <v>1</v>
      </c>
      <c r="AW660" s="14" t="e">
        <f t="shared" si="184"/>
        <v>#REF!</v>
      </c>
      <c r="AX660" s="14" t="str">
        <f t="shared" si="185"/>
        <v>AtkExt</v>
      </c>
      <c r="AY660" s="14" t="e">
        <f t="shared" si="186"/>
        <v>#REF!</v>
      </c>
      <c r="AZ660" s="14" t="str">
        <f t="shared" si="187"/>
        <v>DefExt</v>
      </c>
      <c r="BA660" s="14" t="e">
        <f t="shared" si="188"/>
        <v>#REF!</v>
      </c>
      <c r="BB660" s="14" t="str">
        <f t="shared" si="189"/>
        <v>HPExt</v>
      </c>
      <c r="BC660" s="14" t="e">
        <f t="shared" si="190"/>
        <v>#REF!</v>
      </c>
      <c r="BD660" s="14" t="str">
        <f t="shared" si="191"/>
        <v/>
      </c>
      <c r="BE660" s="14" t="str">
        <f t="shared" si="192"/>
        <v/>
      </c>
    </row>
    <row r="661" spans="39:57" ht="16.5" x14ac:dyDescent="0.2">
      <c r="AM661" s="13">
        <v>656</v>
      </c>
      <c r="AN661" s="14">
        <f t="shared" si="193"/>
        <v>37</v>
      </c>
      <c r="AO661" s="29">
        <f t="shared" si="177"/>
        <v>0.15600000000000003</v>
      </c>
      <c r="AP661" s="14">
        <f t="shared" si="178"/>
        <v>1</v>
      </c>
      <c r="AQ661" s="14">
        <f t="shared" si="179"/>
        <v>2</v>
      </c>
      <c r="AR661" s="14">
        <f t="shared" si="180"/>
        <v>3</v>
      </c>
      <c r="AS661" s="14">
        <f t="shared" si="181"/>
        <v>1606039</v>
      </c>
      <c r="AT661" s="14" t="str">
        <f t="shared" si="182"/>
        <v>神器-7-碎片-3-2级</v>
      </c>
      <c r="AU661" s="13" t="s">
        <v>857</v>
      </c>
      <c r="AV661" s="13">
        <f t="shared" si="183"/>
        <v>2</v>
      </c>
      <c r="AW661" s="14" t="e">
        <f t="shared" si="184"/>
        <v>#REF!</v>
      </c>
      <c r="AX661" s="14" t="str">
        <f t="shared" si="185"/>
        <v>AtkExt</v>
      </c>
      <c r="AY661" s="14" t="e">
        <f t="shared" si="186"/>
        <v>#REF!</v>
      </c>
      <c r="AZ661" s="14" t="str">
        <f t="shared" si="187"/>
        <v>DefExt</v>
      </c>
      <c r="BA661" s="14" t="e">
        <f t="shared" si="188"/>
        <v>#REF!</v>
      </c>
      <c r="BB661" s="14" t="str">
        <f t="shared" si="189"/>
        <v>HPExt</v>
      </c>
      <c r="BC661" s="14" t="e">
        <f t="shared" si="190"/>
        <v>#REF!</v>
      </c>
      <c r="BD661" s="14" t="str">
        <f t="shared" si="191"/>
        <v/>
      </c>
      <c r="BE661" s="14" t="str">
        <f t="shared" si="192"/>
        <v/>
      </c>
    </row>
    <row r="662" spans="39:57" ht="16.5" x14ac:dyDescent="0.2">
      <c r="AM662" s="13">
        <v>657</v>
      </c>
      <c r="AN662" s="14">
        <f t="shared" si="193"/>
        <v>37</v>
      </c>
      <c r="AO662" s="29">
        <f t="shared" si="177"/>
        <v>0.21600000000000003</v>
      </c>
      <c r="AP662" s="14">
        <f t="shared" si="178"/>
        <v>1</v>
      </c>
      <c r="AQ662" s="14">
        <f t="shared" si="179"/>
        <v>2</v>
      </c>
      <c r="AR662" s="14">
        <f t="shared" si="180"/>
        <v>3</v>
      </c>
      <c r="AS662" s="14">
        <f t="shared" si="181"/>
        <v>1606039</v>
      </c>
      <c r="AT662" s="14" t="str">
        <f t="shared" si="182"/>
        <v>神器-7-碎片-3-3级</v>
      </c>
      <c r="AU662" s="13" t="s">
        <v>857</v>
      </c>
      <c r="AV662" s="13">
        <f t="shared" si="183"/>
        <v>3</v>
      </c>
      <c r="AW662" s="14" t="e">
        <f t="shared" si="184"/>
        <v>#REF!</v>
      </c>
      <c r="AX662" s="14" t="str">
        <f t="shared" si="185"/>
        <v>AtkExt</v>
      </c>
      <c r="AY662" s="14" t="e">
        <f t="shared" si="186"/>
        <v>#REF!</v>
      </c>
      <c r="AZ662" s="14" t="str">
        <f t="shared" si="187"/>
        <v>DefExt</v>
      </c>
      <c r="BA662" s="14" t="e">
        <f t="shared" si="188"/>
        <v>#REF!</v>
      </c>
      <c r="BB662" s="14" t="str">
        <f t="shared" si="189"/>
        <v>HPExt</v>
      </c>
      <c r="BC662" s="14" t="e">
        <f t="shared" si="190"/>
        <v>#REF!</v>
      </c>
      <c r="BD662" s="14" t="str">
        <f t="shared" si="191"/>
        <v/>
      </c>
      <c r="BE662" s="14" t="str">
        <f t="shared" si="192"/>
        <v/>
      </c>
    </row>
    <row r="663" spans="39:57" ht="16.5" x14ac:dyDescent="0.2">
      <c r="AM663" s="13">
        <v>658</v>
      </c>
      <c r="AN663" s="14">
        <f t="shared" si="193"/>
        <v>37</v>
      </c>
      <c r="AO663" s="29">
        <f t="shared" si="177"/>
        <v>0.28000000000000003</v>
      </c>
      <c r="AP663" s="14">
        <f t="shared" si="178"/>
        <v>1</v>
      </c>
      <c r="AQ663" s="14">
        <f t="shared" si="179"/>
        <v>2</v>
      </c>
      <c r="AR663" s="14">
        <f t="shared" si="180"/>
        <v>3</v>
      </c>
      <c r="AS663" s="14">
        <f t="shared" si="181"/>
        <v>1606039</v>
      </c>
      <c r="AT663" s="14" t="str">
        <f t="shared" si="182"/>
        <v>神器-7-碎片-3-4级</v>
      </c>
      <c r="AU663" s="13" t="s">
        <v>857</v>
      </c>
      <c r="AV663" s="13">
        <f t="shared" si="183"/>
        <v>4</v>
      </c>
      <c r="AW663" s="14" t="e">
        <f t="shared" si="184"/>
        <v>#REF!</v>
      </c>
      <c r="AX663" s="14" t="str">
        <f t="shared" si="185"/>
        <v>AtkExt</v>
      </c>
      <c r="AY663" s="14" t="e">
        <f t="shared" si="186"/>
        <v>#REF!</v>
      </c>
      <c r="AZ663" s="14" t="str">
        <f t="shared" si="187"/>
        <v>DefExt</v>
      </c>
      <c r="BA663" s="14" t="e">
        <f t="shared" si="188"/>
        <v>#REF!</v>
      </c>
      <c r="BB663" s="14" t="str">
        <f t="shared" si="189"/>
        <v>HPExt</v>
      </c>
      <c r="BC663" s="14" t="e">
        <f t="shared" si="190"/>
        <v>#REF!</v>
      </c>
      <c r="BD663" s="14" t="str">
        <f t="shared" si="191"/>
        <v/>
      </c>
      <c r="BE663" s="14" t="str">
        <f t="shared" si="192"/>
        <v/>
      </c>
    </row>
    <row r="664" spans="39:57" ht="16.5" x14ac:dyDescent="0.2">
      <c r="AM664" s="13">
        <v>659</v>
      </c>
      <c r="AN664" s="14">
        <f t="shared" si="193"/>
        <v>37</v>
      </c>
      <c r="AO664" s="29">
        <f t="shared" si="177"/>
        <v>0.34799999999999998</v>
      </c>
      <c r="AP664" s="14">
        <f t="shared" si="178"/>
        <v>1</v>
      </c>
      <c r="AQ664" s="14">
        <f t="shared" si="179"/>
        <v>2</v>
      </c>
      <c r="AR664" s="14">
        <f t="shared" si="180"/>
        <v>3</v>
      </c>
      <c r="AS664" s="14">
        <f t="shared" si="181"/>
        <v>1606039</v>
      </c>
      <c r="AT664" s="14" t="str">
        <f t="shared" si="182"/>
        <v>神器-7-碎片-3-5级</v>
      </c>
      <c r="AU664" s="13" t="s">
        <v>857</v>
      </c>
      <c r="AV664" s="13">
        <f t="shared" si="183"/>
        <v>5</v>
      </c>
      <c r="AW664" s="14" t="e">
        <f t="shared" si="184"/>
        <v>#REF!</v>
      </c>
      <c r="AX664" s="14" t="str">
        <f t="shared" si="185"/>
        <v>AtkExt</v>
      </c>
      <c r="AY664" s="14" t="e">
        <f t="shared" si="186"/>
        <v>#REF!</v>
      </c>
      <c r="AZ664" s="14" t="str">
        <f t="shared" si="187"/>
        <v>DefExt</v>
      </c>
      <c r="BA664" s="14" t="e">
        <f t="shared" si="188"/>
        <v>#REF!</v>
      </c>
      <c r="BB664" s="14" t="str">
        <f t="shared" si="189"/>
        <v>HPExt</v>
      </c>
      <c r="BC664" s="14" t="e">
        <f t="shared" si="190"/>
        <v>#REF!</v>
      </c>
      <c r="BD664" s="14" t="str">
        <f t="shared" si="191"/>
        <v/>
      </c>
      <c r="BE664" s="14" t="str">
        <f t="shared" si="192"/>
        <v/>
      </c>
    </row>
    <row r="665" spans="39:57" ht="16.5" x14ac:dyDescent="0.2">
      <c r="AM665" s="13">
        <v>660</v>
      </c>
      <c r="AN665" s="14">
        <f t="shared" si="193"/>
        <v>37</v>
      </c>
      <c r="AO665" s="29">
        <f t="shared" si="177"/>
        <v>0.42000000000000004</v>
      </c>
      <c r="AP665" s="14">
        <f t="shared" si="178"/>
        <v>1</v>
      </c>
      <c r="AQ665" s="14">
        <f t="shared" si="179"/>
        <v>2</v>
      </c>
      <c r="AR665" s="14">
        <f t="shared" si="180"/>
        <v>3</v>
      </c>
      <c r="AS665" s="14">
        <f t="shared" si="181"/>
        <v>1606039</v>
      </c>
      <c r="AT665" s="14" t="str">
        <f t="shared" si="182"/>
        <v>神器-7-碎片-3-6级</v>
      </c>
      <c r="AU665" s="13" t="s">
        <v>857</v>
      </c>
      <c r="AV665" s="13">
        <f t="shared" si="183"/>
        <v>6</v>
      </c>
      <c r="AW665" s="14" t="e">
        <f t="shared" si="184"/>
        <v>#REF!</v>
      </c>
      <c r="AX665" s="14" t="str">
        <f t="shared" si="185"/>
        <v>AtkExt</v>
      </c>
      <c r="AY665" s="14" t="e">
        <f t="shared" si="186"/>
        <v>#REF!</v>
      </c>
      <c r="AZ665" s="14" t="str">
        <f t="shared" si="187"/>
        <v>DefExt</v>
      </c>
      <c r="BA665" s="14" t="e">
        <f t="shared" si="188"/>
        <v>#REF!</v>
      </c>
      <c r="BB665" s="14" t="str">
        <f t="shared" si="189"/>
        <v>HPExt</v>
      </c>
      <c r="BC665" s="14" t="e">
        <f t="shared" si="190"/>
        <v>#REF!</v>
      </c>
      <c r="BD665" s="14" t="str">
        <f t="shared" si="191"/>
        <v/>
      </c>
      <c r="BE665" s="14" t="str">
        <f t="shared" si="192"/>
        <v/>
      </c>
    </row>
    <row r="666" spans="39:57" ht="16.5" x14ac:dyDescent="0.2">
      <c r="AM666" s="13">
        <v>661</v>
      </c>
      <c r="AN666" s="14">
        <f t="shared" si="193"/>
        <v>37</v>
      </c>
      <c r="AO666" s="29">
        <f t="shared" si="177"/>
        <v>0.496</v>
      </c>
      <c r="AP666" s="14">
        <f t="shared" si="178"/>
        <v>1</v>
      </c>
      <c r="AQ666" s="14">
        <f t="shared" si="179"/>
        <v>2</v>
      </c>
      <c r="AR666" s="14">
        <f t="shared" si="180"/>
        <v>3</v>
      </c>
      <c r="AS666" s="14">
        <f t="shared" si="181"/>
        <v>1606039</v>
      </c>
      <c r="AT666" s="14" t="str">
        <f t="shared" si="182"/>
        <v>神器-7-碎片-3-7级</v>
      </c>
      <c r="AU666" s="13" t="s">
        <v>857</v>
      </c>
      <c r="AV666" s="13">
        <f t="shared" si="183"/>
        <v>7</v>
      </c>
      <c r="AW666" s="14" t="e">
        <f t="shared" si="184"/>
        <v>#REF!</v>
      </c>
      <c r="AX666" s="14" t="str">
        <f t="shared" si="185"/>
        <v>AtkExt</v>
      </c>
      <c r="AY666" s="14" t="e">
        <f t="shared" si="186"/>
        <v>#REF!</v>
      </c>
      <c r="AZ666" s="14" t="str">
        <f t="shared" si="187"/>
        <v>DefExt</v>
      </c>
      <c r="BA666" s="14" t="e">
        <f t="shared" si="188"/>
        <v>#REF!</v>
      </c>
      <c r="BB666" s="14" t="str">
        <f t="shared" si="189"/>
        <v>HPExt</v>
      </c>
      <c r="BC666" s="14" t="e">
        <f t="shared" si="190"/>
        <v>#REF!</v>
      </c>
      <c r="BD666" s="14" t="str">
        <f t="shared" si="191"/>
        <v/>
      </c>
      <c r="BE666" s="14" t="str">
        <f t="shared" si="192"/>
        <v/>
      </c>
    </row>
    <row r="667" spans="39:57" ht="16.5" x14ac:dyDescent="0.2">
      <c r="AM667" s="13">
        <v>662</v>
      </c>
      <c r="AN667" s="14">
        <f t="shared" si="193"/>
        <v>37</v>
      </c>
      <c r="AO667" s="29">
        <f t="shared" si="177"/>
        <v>0.57600000000000007</v>
      </c>
      <c r="AP667" s="14">
        <f t="shared" si="178"/>
        <v>1</v>
      </c>
      <c r="AQ667" s="14">
        <f t="shared" si="179"/>
        <v>2</v>
      </c>
      <c r="AR667" s="14">
        <f t="shared" si="180"/>
        <v>3</v>
      </c>
      <c r="AS667" s="14">
        <f t="shared" si="181"/>
        <v>1606039</v>
      </c>
      <c r="AT667" s="14" t="str">
        <f t="shared" si="182"/>
        <v>神器-7-碎片-3-8级</v>
      </c>
      <c r="AU667" s="13" t="s">
        <v>857</v>
      </c>
      <c r="AV667" s="13">
        <f t="shared" si="183"/>
        <v>8</v>
      </c>
      <c r="AW667" s="14" t="e">
        <f t="shared" si="184"/>
        <v>#REF!</v>
      </c>
      <c r="AX667" s="14" t="str">
        <f t="shared" si="185"/>
        <v>AtkExt</v>
      </c>
      <c r="AY667" s="14" t="e">
        <f t="shared" si="186"/>
        <v>#REF!</v>
      </c>
      <c r="AZ667" s="14" t="str">
        <f t="shared" si="187"/>
        <v>DefExt</v>
      </c>
      <c r="BA667" s="14" t="e">
        <f t="shared" si="188"/>
        <v>#REF!</v>
      </c>
      <c r="BB667" s="14" t="str">
        <f t="shared" si="189"/>
        <v>HPExt</v>
      </c>
      <c r="BC667" s="14" t="e">
        <f t="shared" si="190"/>
        <v>#REF!</v>
      </c>
      <c r="BD667" s="14" t="str">
        <f t="shared" si="191"/>
        <v/>
      </c>
      <c r="BE667" s="14" t="str">
        <f t="shared" si="192"/>
        <v/>
      </c>
    </row>
    <row r="668" spans="39:57" ht="16.5" x14ac:dyDescent="0.2">
      <c r="AM668" s="13">
        <v>663</v>
      </c>
      <c r="AN668" s="14">
        <f t="shared" si="193"/>
        <v>37</v>
      </c>
      <c r="AO668" s="29">
        <f t="shared" si="177"/>
        <v>0.66</v>
      </c>
      <c r="AP668" s="14">
        <f t="shared" si="178"/>
        <v>1</v>
      </c>
      <c r="AQ668" s="14">
        <f t="shared" si="179"/>
        <v>2</v>
      </c>
      <c r="AR668" s="14">
        <f t="shared" si="180"/>
        <v>3</v>
      </c>
      <c r="AS668" s="14">
        <f t="shared" si="181"/>
        <v>1606039</v>
      </c>
      <c r="AT668" s="14" t="str">
        <f t="shared" si="182"/>
        <v>神器-7-碎片-3-9级</v>
      </c>
      <c r="AU668" s="13" t="s">
        <v>857</v>
      </c>
      <c r="AV668" s="13">
        <f t="shared" si="183"/>
        <v>9</v>
      </c>
      <c r="AW668" s="14" t="e">
        <f t="shared" si="184"/>
        <v>#REF!</v>
      </c>
      <c r="AX668" s="14" t="str">
        <f t="shared" si="185"/>
        <v>AtkExt</v>
      </c>
      <c r="AY668" s="14" t="e">
        <f t="shared" si="186"/>
        <v>#REF!</v>
      </c>
      <c r="AZ668" s="14" t="str">
        <f t="shared" si="187"/>
        <v>DefExt</v>
      </c>
      <c r="BA668" s="14" t="e">
        <f t="shared" si="188"/>
        <v>#REF!</v>
      </c>
      <c r="BB668" s="14" t="str">
        <f t="shared" si="189"/>
        <v>HPExt</v>
      </c>
      <c r="BC668" s="14" t="e">
        <f t="shared" si="190"/>
        <v>#REF!</v>
      </c>
      <c r="BD668" s="14" t="str">
        <f t="shared" si="191"/>
        <v/>
      </c>
      <c r="BE668" s="14" t="str">
        <f t="shared" si="192"/>
        <v/>
      </c>
    </row>
    <row r="669" spans="39:57" ht="16.5" x14ac:dyDescent="0.2">
      <c r="AM669" s="13">
        <v>664</v>
      </c>
      <c r="AN669" s="14">
        <f t="shared" si="193"/>
        <v>37</v>
      </c>
      <c r="AO669" s="29">
        <f t="shared" si="177"/>
        <v>0.748</v>
      </c>
      <c r="AP669" s="14">
        <f t="shared" si="178"/>
        <v>1</v>
      </c>
      <c r="AQ669" s="14">
        <f t="shared" si="179"/>
        <v>2</v>
      </c>
      <c r="AR669" s="14">
        <f t="shared" si="180"/>
        <v>3</v>
      </c>
      <c r="AS669" s="14">
        <f t="shared" si="181"/>
        <v>1606039</v>
      </c>
      <c r="AT669" s="14" t="str">
        <f t="shared" si="182"/>
        <v>神器-7-碎片-3-10级</v>
      </c>
      <c r="AU669" s="13" t="s">
        <v>857</v>
      </c>
      <c r="AV669" s="13">
        <f t="shared" si="183"/>
        <v>10</v>
      </c>
      <c r="AW669" s="14" t="e">
        <f t="shared" si="184"/>
        <v>#REF!</v>
      </c>
      <c r="AX669" s="14" t="str">
        <f t="shared" si="185"/>
        <v>AtkExt</v>
      </c>
      <c r="AY669" s="14" t="e">
        <f t="shared" si="186"/>
        <v>#REF!</v>
      </c>
      <c r="AZ669" s="14" t="str">
        <f t="shared" si="187"/>
        <v>DefExt</v>
      </c>
      <c r="BA669" s="14" t="e">
        <f t="shared" si="188"/>
        <v>#REF!</v>
      </c>
      <c r="BB669" s="14" t="str">
        <f t="shared" si="189"/>
        <v>HPExt</v>
      </c>
      <c r="BC669" s="14" t="e">
        <f t="shared" si="190"/>
        <v>#REF!</v>
      </c>
      <c r="BD669" s="14" t="str">
        <f t="shared" si="191"/>
        <v/>
      </c>
      <c r="BE669" s="14" t="str">
        <f t="shared" si="192"/>
        <v/>
      </c>
    </row>
    <row r="670" spans="39:57" ht="16.5" x14ac:dyDescent="0.2">
      <c r="AM670" s="13">
        <v>665</v>
      </c>
      <c r="AN670" s="14">
        <f t="shared" si="193"/>
        <v>37</v>
      </c>
      <c r="AO670" s="29">
        <f t="shared" si="177"/>
        <v>0.84000000000000008</v>
      </c>
      <c r="AP670" s="14">
        <f t="shared" si="178"/>
        <v>1</v>
      </c>
      <c r="AQ670" s="14">
        <f t="shared" si="179"/>
        <v>2</v>
      </c>
      <c r="AR670" s="14">
        <f t="shared" si="180"/>
        <v>3</v>
      </c>
      <c r="AS670" s="14">
        <f t="shared" si="181"/>
        <v>1606039</v>
      </c>
      <c r="AT670" s="14" t="str">
        <f t="shared" si="182"/>
        <v>神器-7-碎片-3-11级</v>
      </c>
      <c r="AU670" s="13" t="s">
        <v>857</v>
      </c>
      <c r="AV670" s="13">
        <f t="shared" si="183"/>
        <v>11</v>
      </c>
      <c r="AW670" s="14" t="e">
        <f t="shared" si="184"/>
        <v>#REF!</v>
      </c>
      <c r="AX670" s="14" t="str">
        <f t="shared" si="185"/>
        <v>AtkExt</v>
      </c>
      <c r="AY670" s="14" t="e">
        <f t="shared" si="186"/>
        <v>#REF!</v>
      </c>
      <c r="AZ670" s="14" t="str">
        <f t="shared" si="187"/>
        <v>DefExt</v>
      </c>
      <c r="BA670" s="14" t="e">
        <f t="shared" si="188"/>
        <v>#REF!</v>
      </c>
      <c r="BB670" s="14" t="str">
        <f t="shared" si="189"/>
        <v>HPExt</v>
      </c>
      <c r="BC670" s="14" t="e">
        <f t="shared" si="190"/>
        <v>#REF!</v>
      </c>
      <c r="BD670" s="14" t="str">
        <f t="shared" si="191"/>
        <v/>
      </c>
      <c r="BE670" s="14" t="str">
        <f t="shared" si="192"/>
        <v/>
      </c>
    </row>
    <row r="671" spans="39:57" ht="16.5" x14ac:dyDescent="0.2">
      <c r="AM671" s="13">
        <v>666</v>
      </c>
      <c r="AN671" s="14">
        <f t="shared" si="193"/>
        <v>37</v>
      </c>
      <c r="AO671" s="29">
        <f t="shared" si="177"/>
        <v>0.93600000000000017</v>
      </c>
      <c r="AP671" s="14">
        <f t="shared" si="178"/>
        <v>1</v>
      </c>
      <c r="AQ671" s="14">
        <f t="shared" si="179"/>
        <v>2</v>
      </c>
      <c r="AR671" s="14">
        <f t="shared" si="180"/>
        <v>3</v>
      </c>
      <c r="AS671" s="14">
        <f t="shared" si="181"/>
        <v>1606039</v>
      </c>
      <c r="AT671" s="14" t="str">
        <f t="shared" si="182"/>
        <v>神器-7-碎片-3-12级</v>
      </c>
      <c r="AU671" s="13" t="s">
        <v>857</v>
      </c>
      <c r="AV671" s="13">
        <f t="shared" si="183"/>
        <v>12</v>
      </c>
      <c r="AW671" s="14" t="e">
        <f t="shared" si="184"/>
        <v>#REF!</v>
      </c>
      <c r="AX671" s="14" t="str">
        <f t="shared" si="185"/>
        <v>AtkExt</v>
      </c>
      <c r="AY671" s="14" t="e">
        <f t="shared" si="186"/>
        <v>#REF!</v>
      </c>
      <c r="AZ671" s="14" t="str">
        <f t="shared" si="187"/>
        <v>DefExt</v>
      </c>
      <c r="BA671" s="14" t="e">
        <f t="shared" si="188"/>
        <v>#REF!</v>
      </c>
      <c r="BB671" s="14" t="str">
        <f t="shared" si="189"/>
        <v>HPExt</v>
      </c>
      <c r="BC671" s="14" t="e">
        <f t="shared" si="190"/>
        <v>#REF!</v>
      </c>
      <c r="BD671" s="14" t="str">
        <f t="shared" si="191"/>
        <v/>
      </c>
      <c r="BE671" s="14" t="str">
        <f t="shared" si="192"/>
        <v/>
      </c>
    </row>
    <row r="672" spans="39:57" ht="16.5" x14ac:dyDescent="0.2">
      <c r="AM672" s="13">
        <v>667</v>
      </c>
      <c r="AN672" s="14">
        <f t="shared" si="193"/>
        <v>37</v>
      </c>
      <c r="AO672" s="29">
        <f t="shared" si="177"/>
        <v>1.036</v>
      </c>
      <c r="AP672" s="14">
        <f t="shared" si="178"/>
        <v>1</v>
      </c>
      <c r="AQ672" s="14">
        <f t="shared" si="179"/>
        <v>2</v>
      </c>
      <c r="AR672" s="14">
        <f t="shared" si="180"/>
        <v>3</v>
      </c>
      <c r="AS672" s="14">
        <f t="shared" si="181"/>
        <v>1606039</v>
      </c>
      <c r="AT672" s="14" t="str">
        <f t="shared" si="182"/>
        <v>神器-7-碎片-3-13级</v>
      </c>
      <c r="AU672" s="13" t="s">
        <v>857</v>
      </c>
      <c r="AV672" s="13">
        <f t="shared" si="183"/>
        <v>13</v>
      </c>
      <c r="AW672" s="14" t="e">
        <f t="shared" si="184"/>
        <v>#REF!</v>
      </c>
      <c r="AX672" s="14" t="str">
        <f t="shared" si="185"/>
        <v>AtkExt</v>
      </c>
      <c r="AY672" s="14" t="e">
        <f t="shared" si="186"/>
        <v>#REF!</v>
      </c>
      <c r="AZ672" s="14" t="str">
        <f t="shared" si="187"/>
        <v>DefExt</v>
      </c>
      <c r="BA672" s="14" t="e">
        <f t="shared" si="188"/>
        <v>#REF!</v>
      </c>
      <c r="BB672" s="14" t="str">
        <f t="shared" si="189"/>
        <v>HPExt</v>
      </c>
      <c r="BC672" s="14" t="e">
        <f t="shared" si="190"/>
        <v>#REF!</v>
      </c>
      <c r="BD672" s="14" t="str">
        <f t="shared" si="191"/>
        <v/>
      </c>
      <c r="BE672" s="14" t="str">
        <f t="shared" si="192"/>
        <v/>
      </c>
    </row>
    <row r="673" spans="39:57" ht="16.5" x14ac:dyDescent="0.2">
      <c r="AM673" s="13">
        <v>668</v>
      </c>
      <c r="AN673" s="14">
        <f t="shared" si="193"/>
        <v>37</v>
      </c>
      <c r="AO673" s="29">
        <f t="shared" si="177"/>
        <v>1.1400000000000001</v>
      </c>
      <c r="AP673" s="14">
        <f t="shared" si="178"/>
        <v>1</v>
      </c>
      <c r="AQ673" s="14">
        <f t="shared" si="179"/>
        <v>2</v>
      </c>
      <c r="AR673" s="14">
        <f t="shared" si="180"/>
        <v>3</v>
      </c>
      <c r="AS673" s="14">
        <f t="shared" si="181"/>
        <v>1606039</v>
      </c>
      <c r="AT673" s="14" t="str">
        <f t="shared" si="182"/>
        <v>神器-7-碎片-3-14级</v>
      </c>
      <c r="AU673" s="13" t="s">
        <v>857</v>
      </c>
      <c r="AV673" s="13">
        <f t="shared" si="183"/>
        <v>14</v>
      </c>
      <c r="AW673" s="14" t="e">
        <f t="shared" si="184"/>
        <v>#REF!</v>
      </c>
      <c r="AX673" s="14" t="str">
        <f t="shared" si="185"/>
        <v>AtkExt</v>
      </c>
      <c r="AY673" s="14" t="e">
        <f t="shared" si="186"/>
        <v>#REF!</v>
      </c>
      <c r="AZ673" s="14" t="str">
        <f t="shared" si="187"/>
        <v>DefExt</v>
      </c>
      <c r="BA673" s="14" t="e">
        <f t="shared" si="188"/>
        <v>#REF!</v>
      </c>
      <c r="BB673" s="14" t="str">
        <f t="shared" si="189"/>
        <v>HPExt</v>
      </c>
      <c r="BC673" s="14" t="e">
        <f t="shared" si="190"/>
        <v>#REF!</v>
      </c>
      <c r="BD673" s="14" t="str">
        <f t="shared" si="191"/>
        <v/>
      </c>
      <c r="BE673" s="14" t="str">
        <f t="shared" si="192"/>
        <v/>
      </c>
    </row>
    <row r="674" spans="39:57" ht="16.5" x14ac:dyDescent="0.2">
      <c r="AM674" s="13">
        <v>669</v>
      </c>
      <c r="AN674" s="14">
        <f t="shared" si="193"/>
        <v>37</v>
      </c>
      <c r="AO674" s="29">
        <f t="shared" si="177"/>
        <v>1.248</v>
      </c>
      <c r="AP674" s="14">
        <f t="shared" si="178"/>
        <v>1</v>
      </c>
      <c r="AQ674" s="14">
        <f t="shared" si="179"/>
        <v>2</v>
      </c>
      <c r="AR674" s="14">
        <f t="shared" si="180"/>
        <v>3</v>
      </c>
      <c r="AS674" s="14">
        <f t="shared" si="181"/>
        <v>1606039</v>
      </c>
      <c r="AT674" s="14" t="str">
        <f t="shared" si="182"/>
        <v>神器-7-碎片-3-15级</v>
      </c>
      <c r="AU674" s="13" t="s">
        <v>857</v>
      </c>
      <c r="AV674" s="13">
        <f t="shared" si="183"/>
        <v>15</v>
      </c>
      <c r="AW674" s="14" t="e">
        <f t="shared" si="184"/>
        <v>#REF!</v>
      </c>
      <c r="AX674" s="14" t="str">
        <f t="shared" si="185"/>
        <v>AtkExt</v>
      </c>
      <c r="AY674" s="14" t="e">
        <f t="shared" si="186"/>
        <v>#REF!</v>
      </c>
      <c r="AZ674" s="14" t="str">
        <f t="shared" si="187"/>
        <v>DefExt</v>
      </c>
      <c r="BA674" s="14" t="e">
        <f t="shared" si="188"/>
        <v>#REF!</v>
      </c>
      <c r="BB674" s="14" t="str">
        <f t="shared" si="189"/>
        <v>HPExt</v>
      </c>
      <c r="BC674" s="14" t="e">
        <f t="shared" si="190"/>
        <v>#REF!</v>
      </c>
      <c r="BD674" s="14" t="str">
        <f t="shared" si="191"/>
        <v/>
      </c>
      <c r="BE674" s="14" t="str">
        <f t="shared" si="192"/>
        <v/>
      </c>
    </row>
    <row r="675" spans="39:57" ht="16.5" x14ac:dyDescent="0.2">
      <c r="AM675" s="13">
        <v>670</v>
      </c>
      <c r="AN675" s="14">
        <f t="shared" si="193"/>
        <v>37</v>
      </c>
      <c r="AO675" s="29">
        <f t="shared" si="177"/>
        <v>1.36</v>
      </c>
      <c r="AP675" s="14">
        <f t="shared" si="178"/>
        <v>1</v>
      </c>
      <c r="AQ675" s="14">
        <f t="shared" si="179"/>
        <v>2</v>
      </c>
      <c r="AR675" s="14">
        <f t="shared" si="180"/>
        <v>3</v>
      </c>
      <c r="AS675" s="14">
        <f t="shared" si="181"/>
        <v>1606039</v>
      </c>
      <c r="AT675" s="14" t="str">
        <f t="shared" si="182"/>
        <v>神器-7-碎片-3-16级</v>
      </c>
      <c r="AU675" s="13" t="s">
        <v>857</v>
      </c>
      <c r="AV675" s="13">
        <f t="shared" si="183"/>
        <v>16</v>
      </c>
      <c r="AW675" s="14" t="e">
        <f t="shared" si="184"/>
        <v>#REF!</v>
      </c>
      <c r="AX675" s="14" t="str">
        <f t="shared" si="185"/>
        <v>AtkExt</v>
      </c>
      <c r="AY675" s="14" t="e">
        <f t="shared" si="186"/>
        <v>#REF!</v>
      </c>
      <c r="AZ675" s="14" t="str">
        <f t="shared" si="187"/>
        <v>DefExt</v>
      </c>
      <c r="BA675" s="14" t="e">
        <f t="shared" si="188"/>
        <v>#REF!</v>
      </c>
      <c r="BB675" s="14" t="str">
        <f t="shared" si="189"/>
        <v>HPExt</v>
      </c>
      <c r="BC675" s="14" t="e">
        <f t="shared" si="190"/>
        <v>#REF!</v>
      </c>
      <c r="BD675" s="14" t="str">
        <f t="shared" si="191"/>
        <v/>
      </c>
      <c r="BE675" s="14" t="str">
        <f t="shared" si="192"/>
        <v/>
      </c>
    </row>
    <row r="676" spans="39:57" ht="16.5" x14ac:dyDescent="0.2">
      <c r="AM676" s="13">
        <v>671</v>
      </c>
      <c r="AN676" s="14">
        <f t="shared" si="193"/>
        <v>37</v>
      </c>
      <c r="AO676" s="29">
        <f t="shared" si="177"/>
        <v>1.476</v>
      </c>
      <c r="AP676" s="14">
        <f t="shared" si="178"/>
        <v>1</v>
      </c>
      <c r="AQ676" s="14">
        <f t="shared" si="179"/>
        <v>2</v>
      </c>
      <c r="AR676" s="14">
        <f t="shared" si="180"/>
        <v>3</v>
      </c>
      <c r="AS676" s="14">
        <f t="shared" si="181"/>
        <v>1606039</v>
      </c>
      <c r="AT676" s="14" t="str">
        <f t="shared" si="182"/>
        <v>神器-7-碎片-3-17级</v>
      </c>
      <c r="AU676" s="13" t="s">
        <v>857</v>
      </c>
      <c r="AV676" s="13">
        <f t="shared" si="183"/>
        <v>17</v>
      </c>
      <c r="AW676" s="14" t="e">
        <f t="shared" si="184"/>
        <v>#REF!</v>
      </c>
      <c r="AX676" s="14" t="str">
        <f t="shared" si="185"/>
        <v>AtkExt</v>
      </c>
      <c r="AY676" s="14" t="e">
        <f t="shared" si="186"/>
        <v>#REF!</v>
      </c>
      <c r="AZ676" s="14" t="str">
        <f t="shared" si="187"/>
        <v>DefExt</v>
      </c>
      <c r="BA676" s="14" t="e">
        <f t="shared" si="188"/>
        <v>#REF!</v>
      </c>
      <c r="BB676" s="14" t="str">
        <f t="shared" si="189"/>
        <v>HPExt</v>
      </c>
      <c r="BC676" s="14" t="e">
        <f t="shared" si="190"/>
        <v>#REF!</v>
      </c>
      <c r="BD676" s="14" t="str">
        <f t="shared" si="191"/>
        <v/>
      </c>
      <c r="BE676" s="14" t="str">
        <f t="shared" si="192"/>
        <v/>
      </c>
    </row>
    <row r="677" spans="39:57" ht="16.5" x14ac:dyDescent="0.2">
      <c r="AM677" s="13">
        <v>672</v>
      </c>
      <c r="AN677" s="14">
        <f t="shared" si="193"/>
        <v>37</v>
      </c>
      <c r="AO677" s="29">
        <f t="shared" si="177"/>
        <v>1.5960000000000001</v>
      </c>
      <c r="AP677" s="14">
        <f t="shared" si="178"/>
        <v>1</v>
      </c>
      <c r="AQ677" s="14">
        <f t="shared" si="179"/>
        <v>2</v>
      </c>
      <c r="AR677" s="14">
        <f t="shared" si="180"/>
        <v>3</v>
      </c>
      <c r="AS677" s="14">
        <f t="shared" si="181"/>
        <v>1606039</v>
      </c>
      <c r="AT677" s="14" t="str">
        <f t="shared" si="182"/>
        <v>神器-7-碎片-3-18级</v>
      </c>
      <c r="AU677" s="13" t="s">
        <v>857</v>
      </c>
      <c r="AV677" s="13">
        <f t="shared" si="183"/>
        <v>18</v>
      </c>
      <c r="AW677" s="14" t="e">
        <f t="shared" si="184"/>
        <v>#REF!</v>
      </c>
      <c r="AX677" s="14" t="str">
        <f t="shared" si="185"/>
        <v>AtkExt</v>
      </c>
      <c r="AY677" s="14" t="e">
        <f t="shared" si="186"/>
        <v>#REF!</v>
      </c>
      <c r="AZ677" s="14" t="str">
        <f t="shared" si="187"/>
        <v>DefExt</v>
      </c>
      <c r="BA677" s="14" t="e">
        <f t="shared" si="188"/>
        <v>#REF!</v>
      </c>
      <c r="BB677" s="14" t="str">
        <f t="shared" si="189"/>
        <v>HPExt</v>
      </c>
      <c r="BC677" s="14" t="e">
        <f t="shared" si="190"/>
        <v>#REF!</v>
      </c>
      <c r="BD677" s="14" t="str">
        <f t="shared" si="191"/>
        <v/>
      </c>
      <c r="BE677" s="14" t="str">
        <f t="shared" si="192"/>
        <v/>
      </c>
    </row>
    <row r="678" spans="39:57" ht="16.5" x14ac:dyDescent="0.2">
      <c r="AM678" s="13">
        <v>673</v>
      </c>
      <c r="AN678" s="14">
        <f t="shared" si="193"/>
        <v>37</v>
      </c>
      <c r="AO678" s="29">
        <f t="shared" si="177"/>
        <v>1.7200000000000002</v>
      </c>
      <c r="AP678" s="14">
        <f t="shared" si="178"/>
        <v>1</v>
      </c>
      <c r="AQ678" s="14">
        <f t="shared" si="179"/>
        <v>2</v>
      </c>
      <c r="AR678" s="14">
        <f t="shared" si="180"/>
        <v>3</v>
      </c>
      <c r="AS678" s="14">
        <f t="shared" si="181"/>
        <v>1606039</v>
      </c>
      <c r="AT678" s="14" t="str">
        <f t="shared" si="182"/>
        <v>神器-7-碎片-3-19级</v>
      </c>
      <c r="AU678" s="13" t="s">
        <v>857</v>
      </c>
      <c r="AV678" s="13">
        <f t="shared" si="183"/>
        <v>19</v>
      </c>
      <c r="AW678" s="14" t="e">
        <f t="shared" si="184"/>
        <v>#REF!</v>
      </c>
      <c r="AX678" s="14" t="str">
        <f t="shared" si="185"/>
        <v>AtkExt</v>
      </c>
      <c r="AY678" s="14" t="e">
        <f t="shared" si="186"/>
        <v>#REF!</v>
      </c>
      <c r="AZ678" s="14" t="str">
        <f t="shared" si="187"/>
        <v>DefExt</v>
      </c>
      <c r="BA678" s="14" t="e">
        <f t="shared" si="188"/>
        <v>#REF!</v>
      </c>
      <c r="BB678" s="14" t="str">
        <f t="shared" si="189"/>
        <v>HPExt</v>
      </c>
      <c r="BC678" s="14" t="e">
        <f t="shared" si="190"/>
        <v>#REF!</v>
      </c>
      <c r="BD678" s="14" t="str">
        <f t="shared" si="191"/>
        <v/>
      </c>
      <c r="BE678" s="14" t="str">
        <f t="shared" si="192"/>
        <v/>
      </c>
    </row>
    <row r="679" spans="39:57" ht="16.5" x14ac:dyDescent="0.2">
      <c r="AM679" s="13">
        <v>674</v>
      </c>
      <c r="AN679" s="14">
        <f t="shared" si="193"/>
        <v>37</v>
      </c>
      <c r="AO679" s="29">
        <f t="shared" si="177"/>
        <v>1.8480000000000001</v>
      </c>
      <c r="AP679" s="14">
        <f t="shared" si="178"/>
        <v>1</v>
      </c>
      <c r="AQ679" s="14">
        <f t="shared" si="179"/>
        <v>2</v>
      </c>
      <c r="AR679" s="14">
        <f t="shared" si="180"/>
        <v>3</v>
      </c>
      <c r="AS679" s="14">
        <f t="shared" si="181"/>
        <v>1606039</v>
      </c>
      <c r="AT679" s="14" t="str">
        <f t="shared" si="182"/>
        <v>神器-7-碎片-3-20级</v>
      </c>
      <c r="AU679" s="13" t="s">
        <v>857</v>
      </c>
      <c r="AV679" s="13">
        <f t="shared" si="183"/>
        <v>20</v>
      </c>
      <c r="AW679" s="14" t="e">
        <f t="shared" si="184"/>
        <v>#REF!</v>
      </c>
      <c r="AX679" s="14" t="str">
        <f t="shared" si="185"/>
        <v>AtkExt</v>
      </c>
      <c r="AY679" s="14" t="e">
        <f t="shared" si="186"/>
        <v>#REF!</v>
      </c>
      <c r="AZ679" s="14" t="str">
        <f t="shared" si="187"/>
        <v>DefExt</v>
      </c>
      <c r="BA679" s="14" t="e">
        <f t="shared" si="188"/>
        <v>#REF!</v>
      </c>
      <c r="BB679" s="14" t="str">
        <f t="shared" si="189"/>
        <v>HPExt</v>
      </c>
      <c r="BC679" s="14" t="e">
        <f t="shared" si="190"/>
        <v>#REF!</v>
      </c>
      <c r="BD679" s="14" t="str">
        <f t="shared" si="191"/>
        <v/>
      </c>
      <c r="BE679" s="14" t="str">
        <f t="shared" si="192"/>
        <v/>
      </c>
    </row>
    <row r="680" spans="39:57" ht="16.5" x14ac:dyDescent="0.2">
      <c r="AM680" s="13">
        <v>675</v>
      </c>
      <c r="AN680" s="14">
        <f t="shared" si="193"/>
        <v>37</v>
      </c>
      <c r="AO680" s="29">
        <f t="shared" si="177"/>
        <v>1.98</v>
      </c>
      <c r="AP680" s="14">
        <f t="shared" si="178"/>
        <v>1</v>
      </c>
      <c r="AQ680" s="14">
        <f t="shared" si="179"/>
        <v>2</v>
      </c>
      <c r="AR680" s="14">
        <f t="shared" si="180"/>
        <v>3</v>
      </c>
      <c r="AS680" s="14">
        <f t="shared" si="181"/>
        <v>1606039</v>
      </c>
      <c r="AT680" s="14" t="str">
        <f t="shared" si="182"/>
        <v>神器-7-碎片-3-21级</v>
      </c>
      <c r="AU680" s="13" t="s">
        <v>857</v>
      </c>
      <c r="AV680" s="13">
        <f t="shared" si="183"/>
        <v>21</v>
      </c>
      <c r="AW680" s="14" t="e">
        <f t="shared" si="184"/>
        <v>#REF!</v>
      </c>
      <c r="AX680" s="14" t="str">
        <f t="shared" si="185"/>
        <v>AtkExt</v>
      </c>
      <c r="AY680" s="14" t="e">
        <f t="shared" si="186"/>
        <v>#REF!</v>
      </c>
      <c r="AZ680" s="14" t="str">
        <f t="shared" si="187"/>
        <v>DefExt</v>
      </c>
      <c r="BA680" s="14" t="e">
        <f t="shared" si="188"/>
        <v>#REF!</v>
      </c>
      <c r="BB680" s="14" t="str">
        <f t="shared" si="189"/>
        <v>HPExt</v>
      </c>
      <c r="BC680" s="14" t="e">
        <f t="shared" si="190"/>
        <v>#REF!</v>
      </c>
      <c r="BD680" s="14" t="str">
        <f t="shared" si="191"/>
        <v/>
      </c>
      <c r="BE680" s="14" t="str">
        <f t="shared" si="192"/>
        <v/>
      </c>
    </row>
    <row r="681" spans="39:57" ht="16.5" x14ac:dyDescent="0.2">
      <c r="AM681" s="13">
        <v>676</v>
      </c>
      <c r="AN681" s="14">
        <f t="shared" si="193"/>
        <v>38</v>
      </c>
      <c r="AO681" s="29">
        <f t="shared" si="177"/>
        <v>0.1</v>
      </c>
      <c r="AP681" s="14">
        <f t="shared" si="178"/>
        <v>1</v>
      </c>
      <c r="AQ681" s="14">
        <f t="shared" si="179"/>
        <v>2</v>
      </c>
      <c r="AR681" s="14">
        <f t="shared" si="180"/>
        <v>0</v>
      </c>
      <c r="AS681" s="14">
        <f t="shared" si="181"/>
        <v>1606040</v>
      </c>
      <c r="AT681" s="14" t="str">
        <f t="shared" si="182"/>
        <v>神器-7-碎片-4-1级</v>
      </c>
      <c r="AU681" s="13" t="s">
        <v>857</v>
      </c>
      <c r="AV681" s="13">
        <f t="shared" si="183"/>
        <v>1</v>
      </c>
      <c r="AW681" s="14" t="e">
        <f t="shared" si="184"/>
        <v>#REF!</v>
      </c>
      <c r="AX681" s="14" t="str">
        <f t="shared" si="185"/>
        <v>AtkExt</v>
      </c>
      <c r="AY681" s="14" t="e">
        <f t="shared" si="186"/>
        <v>#REF!</v>
      </c>
      <c r="AZ681" s="14" t="str">
        <f t="shared" si="187"/>
        <v>DefExt</v>
      </c>
      <c r="BA681" s="14" t="e">
        <f t="shared" si="188"/>
        <v>#REF!</v>
      </c>
      <c r="BB681" s="14" t="str">
        <f t="shared" si="189"/>
        <v/>
      </c>
      <c r="BC681" s="14" t="str">
        <f t="shared" si="190"/>
        <v/>
      </c>
      <c r="BD681" s="14" t="str">
        <f t="shared" si="191"/>
        <v/>
      </c>
      <c r="BE681" s="14" t="str">
        <f t="shared" si="192"/>
        <v/>
      </c>
    </row>
    <row r="682" spans="39:57" ht="16.5" x14ac:dyDescent="0.2">
      <c r="AM682" s="13">
        <v>677</v>
      </c>
      <c r="AN682" s="14">
        <f t="shared" si="193"/>
        <v>38</v>
      </c>
      <c r="AO682" s="29">
        <f t="shared" si="177"/>
        <v>0.15600000000000003</v>
      </c>
      <c r="AP682" s="14">
        <f t="shared" si="178"/>
        <v>1</v>
      </c>
      <c r="AQ682" s="14">
        <f t="shared" si="179"/>
        <v>2</v>
      </c>
      <c r="AR682" s="14">
        <f t="shared" si="180"/>
        <v>0</v>
      </c>
      <c r="AS682" s="14">
        <f t="shared" si="181"/>
        <v>1606040</v>
      </c>
      <c r="AT682" s="14" t="str">
        <f t="shared" si="182"/>
        <v>神器-7-碎片-4-2级</v>
      </c>
      <c r="AU682" s="13" t="s">
        <v>857</v>
      </c>
      <c r="AV682" s="13">
        <f t="shared" si="183"/>
        <v>2</v>
      </c>
      <c r="AW682" s="14" t="e">
        <f t="shared" si="184"/>
        <v>#REF!</v>
      </c>
      <c r="AX682" s="14" t="str">
        <f t="shared" si="185"/>
        <v>AtkExt</v>
      </c>
      <c r="AY682" s="14" t="e">
        <f t="shared" si="186"/>
        <v>#REF!</v>
      </c>
      <c r="AZ682" s="14" t="str">
        <f t="shared" si="187"/>
        <v>DefExt</v>
      </c>
      <c r="BA682" s="14" t="e">
        <f t="shared" si="188"/>
        <v>#REF!</v>
      </c>
      <c r="BB682" s="14" t="str">
        <f t="shared" si="189"/>
        <v/>
      </c>
      <c r="BC682" s="14" t="str">
        <f t="shared" si="190"/>
        <v/>
      </c>
      <c r="BD682" s="14" t="str">
        <f t="shared" si="191"/>
        <v/>
      </c>
      <c r="BE682" s="14" t="str">
        <f t="shared" si="192"/>
        <v/>
      </c>
    </row>
    <row r="683" spans="39:57" ht="16.5" x14ac:dyDescent="0.2">
      <c r="AM683" s="13">
        <v>678</v>
      </c>
      <c r="AN683" s="14">
        <f t="shared" si="193"/>
        <v>38</v>
      </c>
      <c r="AO683" s="29">
        <f t="shared" si="177"/>
        <v>0.21600000000000003</v>
      </c>
      <c r="AP683" s="14">
        <f t="shared" si="178"/>
        <v>1</v>
      </c>
      <c r="AQ683" s="14">
        <f t="shared" si="179"/>
        <v>2</v>
      </c>
      <c r="AR683" s="14">
        <f t="shared" si="180"/>
        <v>0</v>
      </c>
      <c r="AS683" s="14">
        <f t="shared" si="181"/>
        <v>1606040</v>
      </c>
      <c r="AT683" s="14" t="str">
        <f t="shared" si="182"/>
        <v>神器-7-碎片-4-3级</v>
      </c>
      <c r="AU683" s="13" t="s">
        <v>857</v>
      </c>
      <c r="AV683" s="13">
        <f t="shared" si="183"/>
        <v>3</v>
      </c>
      <c r="AW683" s="14" t="e">
        <f t="shared" si="184"/>
        <v>#REF!</v>
      </c>
      <c r="AX683" s="14" t="str">
        <f t="shared" si="185"/>
        <v>AtkExt</v>
      </c>
      <c r="AY683" s="14" t="e">
        <f t="shared" si="186"/>
        <v>#REF!</v>
      </c>
      <c r="AZ683" s="14" t="str">
        <f t="shared" si="187"/>
        <v>DefExt</v>
      </c>
      <c r="BA683" s="14" t="e">
        <f t="shared" si="188"/>
        <v>#REF!</v>
      </c>
      <c r="BB683" s="14" t="str">
        <f t="shared" si="189"/>
        <v/>
      </c>
      <c r="BC683" s="14" t="str">
        <f t="shared" si="190"/>
        <v/>
      </c>
      <c r="BD683" s="14" t="str">
        <f t="shared" si="191"/>
        <v/>
      </c>
      <c r="BE683" s="14" t="str">
        <f t="shared" si="192"/>
        <v/>
      </c>
    </row>
    <row r="684" spans="39:57" ht="16.5" x14ac:dyDescent="0.2">
      <c r="AM684" s="13">
        <v>679</v>
      </c>
      <c r="AN684" s="14">
        <f t="shared" si="193"/>
        <v>38</v>
      </c>
      <c r="AO684" s="29">
        <f t="shared" si="177"/>
        <v>0.28000000000000003</v>
      </c>
      <c r="AP684" s="14">
        <f t="shared" si="178"/>
        <v>1</v>
      </c>
      <c r="AQ684" s="14">
        <f t="shared" si="179"/>
        <v>2</v>
      </c>
      <c r="AR684" s="14">
        <f t="shared" si="180"/>
        <v>0</v>
      </c>
      <c r="AS684" s="14">
        <f t="shared" si="181"/>
        <v>1606040</v>
      </c>
      <c r="AT684" s="14" t="str">
        <f t="shared" si="182"/>
        <v>神器-7-碎片-4-4级</v>
      </c>
      <c r="AU684" s="13" t="s">
        <v>857</v>
      </c>
      <c r="AV684" s="13">
        <f t="shared" si="183"/>
        <v>4</v>
      </c>
      <c r="AW684" s="14" t="e">
        <f t="shared" si="184"/>
        <v>#REF!</v>
      </c>
      <c r="AX684" s="14" t="str">
        <f t="shared" si="185"/>
        <v>AtkExt</v>
      </c>
      <c r="AY684" s="14" t="e">
        <f t="shared" si="186"/>
        <v>#REF!</v>
      </c>
      <c r="AZ684" s="14" t="str">
        <f t="shared" si="187"/>
        <v>DefExt</v>
      </c>
      <c r="BA684" s="14" t="e">
        <f t="shared" si="188"/>
        <v>#REF!</v>
      </c>
      <c r="BB684" s="14" t="str">
        <f t="shared" si="189"/>
        <v/>
      </c>
      <c r="BC684" s="14" t="str">
        <f t="shared" si="190"/>
        <v/>
      </c>
      <c r="BD684" s="14" t="str">
        <f t="shared" si="191"/>
        <v/>
      </c>
      <c r="BE684" s="14" t="str">
        <f t="shared" si="192"/>
        <v/>
      </c>
    </row>
    <row r="685" spans="39:57" ht="16.5" x14ac:dyDescent="0.2">
      <c r="AM685" s="13">
        <v>680</v>
      </c>
      <c r="AN685" s="14">
        <f t="shared" si="193"/>
        <v>38</v>
      </c>
      <c r="AO685" s="29">
        <f t="shared" si="177"/>
        <v>0.34799999999999998</v>
      </c>
      <c r="AP685" s="14">
        <f t="shared" si="178"/>
        <v>1</v>
      </c>
      <c r="AQ685" s="14">
        <f t="shared" si="179"/>
        <v>2</v>
      </c>
      <c r="AR685" s="14">
        <f t="shared" si="180"/>
        <v>0</v>
      </c>
      <c r="AS685" s="14">
        <f t="shared" si="181"/>
        <v>1606040</v>
      </c>
      <c r="AT685" s="14" t="str">
        <f t="shared" si="182"/>
        <v>神器-7-碎片-4-5级</v>
      </c>
      <c r="AU685" s="13" t="s">
        <v>857</v>
      </c>
      <c r="AV685" s="13">
        <f t="shared" si="183"/>
        <v>5</v>
      </c>
      <c r="AW685" s="14" t="e">
        <f t="shared" si="184"/>
        <v>#REF!</v>
      </c>
      <c r="AX685" s="14" t="str">
        <f t="shared" si="185"/>
        <v>AtkExt</v>
      </c>
      <c r="AY685" s="14" t="e">
        <f t="shared" si="186"/>
        <v>#REF!</v>
      </c>
      <c r="AZ685" s="14" t="str">
        <f t="shared" si="187"/>
        <v>DefExt</v>
      </c>
      <c r="BA685" s="14" t="e">
        <f t="shared" si="188"/>
        <v>#REF!</v>
      </c>
      <c r="BB685" s="14" t="str">
        <f t="shared" si="189"/>
        <v/>
      </c>
      <c r="BC685" s="14" t="str">
        <f t="shared" si="190"/>
        <v/>
      </c>
      <c r="BD685" s="14" t="str">
        <f t="shared" si="191"/>
        <v/>
      </c>
      <c r="BE685" s="14" t="str">
        <f t="shared" si="192"/>
        <v/>
      </c>
    </row>
    <row r="686" spans="39:57" ht="16.5" x14ac:dyDescent="0.2">
      <c r="AM686" s="13">
        <v>681</v>
      </c>
      <c r="AN686" s="14">
        <f t="shared" si="193"/>
        <v>38</v>
      </c>
      <c r="AO686" s="29">
        <f t="shared" si="177"/>
        <v>0.42000000000000004</v>
      </c>
      <c r="AP686" s="14">
        <f t="shared" si="178"/>
        <v>1</v>
      </c>
      <c r="AQ686" s="14">
        <f t="shared" si="179"/>
        <v>2</v>
      </c>
      <c r="AR686" s="14">
        <f t="shared" si="180"/>
        <v>0</v>
      </c>
      <c r="AS686" s="14">
        <f t="shared" si="181"/>
        <v>1606040</v>
      </c>
      <c r="AT686" s="14" t="str">
        <f t="shared" si="182"/>
        <v>神器-7-碎片-4-6级</v>
      </c>
      <c r="AU686" s="13" t="s">
        <v>857</v>
      </c>
      <c r="AV686" s="13">
        <f t="shared" si="183"/>
        <v>6</v>
      </c>
      <c r="AW686" s="14" t="e">
        <f t="shared" si="184"/>
        <v>#REF!</v>
      </c>
      <c r="AX686" s="14" t="str">
        <f t="shared" si="185"/>
        <v>AtkExt</v>
      </c>
      <c r="AY686" s="14" t="e">
        <f t="shared" si="186"/>
        <v>#REF!</v>
      </c>
      <c r="AZ686" s="14" t="str">
        <f t="shared" si="187"/>
        <v>DefExt</v>
      </c>
      <c r="BA686" s="14" t="e">
        <f t="shared" si="188"/>
        <v>#REF!</v>
      </c>
      <c r="BB686" s="14" t="str">
        <f t="shared" si="189"/>
        <v/>
      </c>
      <c r="BC686" s="14" t="str">
        <f t="shared" si="190"/>
        <v/>
      </c>
      <c r="BD686" s="14" t="str">
        <f t="shared" si="191"/>
        <v/>
      </c>
      <c r="BE686" s="14" t="str">
        <f t="shared" si="192"/>
        <v/>
      </c>
    </row>
    <row r="687" spans="39:57" ht="16.5" x14ac:dyDescent="0.2">
      <c r="AM687" s="13">
        <v>682</v>
      </c>
      <c r="AN687" s="14">
        <f t="shared" si="193"/>
        <v>38</v>
      </c>
      <c r="AO687" s="29">
        <f t="shared" si="177"/>
        <v>0.496</v>
      </c>
      <c r="AP687" s="14">
        <f t="shared" si="178"/>
        <v>1</v>
      </c>
      <c r="AQ687" s="14">
        <f t="shared" si="179"/>
        <v>2</v>
      </c>
      <c r="AR687" s="14">
        <f t="shared" si="180"/>
        <v>0</v>
      </c>
      <c r="AS687" s="14">
        <f t="shared" si="181"/>
        <v>1606040</v>
      </c>
      <c r="AT687" s="14" t="str">
        <f t="shared" si="182"/>
        <v>神器-7-碎片-4-7级</v>
      </c>
      <c r="AU687" s="13" t="s">
        <v>857</v>
      </c>
      <c r="AV687" s="13">
        <f t="shared" si="183"/>
        <v>7</v>
      </c>
      <c r="AW687" s="14" t="e">
        <f t="shared" si="184"/>
        <v>#REF!</v>
      </c>
      <c r="AX687" s="14" t="str">
        <f t="shared" si="185"/>
        <v>AtkExt</v>
      </c>
      <c r="AY687" s="14" t="e">
        <f t="shared" si="186"/>
        <v>#REF!</v>
      </c>
      <c r="AZ687" s="14" t="str">
        <f t="shared" si="187"/>
        <v>DefExt</v>
      </c>
      <c r="BA687" s="14" t="e">
        <f t="shared" si="188"/>
        <v>#REF!</v>
      </c>
      <c r="BB687" s="14" t="str">
        <f t="shared" si="189"/>
        <v/>
      </c>
      <c r="BC687" s="14" t="str">
        <f t="shared" si="190"/>
        <v/>
      </c>
      <c r="BD687" s="14" t="str">
        <f t="shared" si="191"/>
        <v/>
      </c>
      <c r="BE687" s="14" t="str">
        <f t="shared" si="192"/>
        <v/>
      </c>
    </row>
    <row r="688" spans="39:57" ht="16.5" x14ac:dyDescent="0.2">
      <c r="AM688" s="13">
        <v>683</v>
      </c>
      <c r="AN688" s="14">
        <f t="shared" si="193"/>
        <v>38</v>
      </c>
      <c r="AO688" s="29">
        <f t="shared" si="177"/>
        <v>0.57600000000000007</v>
      </c>
      <c r="AP688" s="14">
        <f t="shared" si="178"/>
        <v>1</v>
      </c>
      <c r="AQ688" s="14">
        <f t="shared" si="179"/>
        <v>2</v>
      </c>
      <c r="AR688" s="14">
        <f t="shared" si="180"/>
        <v>0</v>
      </c>
      <c r="AS688" s="14">
        <f t="shared" si="181"/>
        <v>1606040</v>
      </c>
      <c r="AT688" s="14" t="str">
        <f t="shared" si="182"/>
        <v>神器-7-碎片-4-8级</v>
      </c>
      <c r="AU688" s="13" t="s">
        <v>857</v>
      </c>
      <c r="AV688" s="13">
        <f t="shared" si="183"/>
        <v>8</v>
      </c>
      <c r="AW688" s="14" t="e">
        <f t="shared" si="184"/>
        <v>#REF!</v>
      </c>
      <c r="AX688" s="14" t="str">
        <f t="shared" si="185"/>
        <v>AtkExt</v>
      </c>
      <c r="AY688" s="14" t="e">
        <f t="shared" si="186"/>
        <v>#REF!</v>
      </c>
      <c r="AZ688" s="14" t="str">
        <f t="shared" si="187"/>
        <v>DefExt</v>
      </c>
      <c r="BA688" s="14" t="e">
        <f t="shared" si="188"/>
        <v>#REF!</v>
      </c>
      <c r="BB688" s="14" t="str">
        <f t="shared" si="189"/>
        <v/>
      </c>
      <c r="BC688" s="14" t="str">
        <f t="shared" si="190"/>
        <v/>
      </c>
      <c r="BD688" s="14" t="str">
        <f t="shared" si="191"/>
        <v/>
      </c>
      <c r="BE688" s="14" t="str">
        <f t="shared" si="192"/>
        <v/>
      </c>
    </row>
    <row r="689" spans="39:57" ht="16.5" x14ac:dyDescent="0.2">
      <c r="AM689" s="13">
        <v>684</v>
      </c>
      <c r="AN689" s="14">
        <f t="shared" si="193"/>
        <v>38</v>
      </c>
      <c r="AO689" s="29">
        <f t="shared" si="177"/>
        <v>0.66</v>
      </c>
      <c r="AP689" s="14">
        <f t="shared" si="178"/>
        <v>1</v>
      </c>
      <c r="AQ689" s="14">
        <f t="shared" si="179"/>
        <v>2</v>
      </c>
      <c r="AR689" s="14">
        <f t="shared" si="180"/>
        <v>0</v>
      </c>
      <c r="AS689" s="14">
        <f t="shared" si="181"/>
        <v>1606040</v>
      </c>
      <c r="AT689" s="14" t="str">
        <f t="shared" si="182"/>
        <v>神器-7-碎片-4-9级</v>
      </c>
      <c r="AU689" s="13" t="s">
        <v>857</v>
      </c>
      <c r="AV689" s="13">
        <f t="shared" si="183"/>
        <v>9</v>
      </c>
      <c r="AW689" s="14" t="e">
        <f t="shared" si="184"/>
        <v>#REF!</v>
      </c>
      <c r="AX689" s="14" t="str">
        <f t="shared" si="185"/>
        <v>AtkExt</v>
      </c>
      <c r="AY689" s="14" t="e">
        <f t="shared" si="186"/>
        <v>#REF!</v>
      </c>
      <c r="AZ689" s="14" t="str">
        <f t="shared" si="187"/>
        <v>DefExt</v>
      </c>
      <c r="BA689" s="14" t="e">
        <f t="shared" si="188"/>
        <v>#REF!</v>
      </c>
      <c r="BB689" s="14" t="str">
        <f t="shared" si="189"/>
        <v/>
      </c>
      <c r="BC689" s="14" t="str">
        <f t="shared" si="190"/>
        <v/>
      </c>
      <c r="BD689" s="14" t="str">
        <f t="shared" si="191"/>
        <v/>
      </c>
      <c r="BE689" s="14" t="str">
        <f t="shared" si="192"/>
        <v/>
      </c>
    </row>
    <row r="690" spans="39:57" ht="16.5" x14ac:dyDescent="0.2">
      <c r="AM690" s="13">
        <v>685</v>
      </c>
      <c r="AN690" s="14">
        <f t="shared" si="193"/>
        <v>38</v>
      </c>
      <c r="AO690" s="29">
        <f t="shared" si="177"/>
        <v>0.748</v>
      </c>
      <c r="AP690" s="14">
        <f t="shared" si="178"/>
        <v>1</v>
      </c>
      <c r="AQ690" s="14">
        <f t="shared" si="179"/>
        <v>2</v>
      </c>
      <c r="AR690" s="14">
        <f t="shared" si="180"/>
        <v>0</v>
      </c>
      <c r="AS690" s="14">
        <f t="shared" si="181"/>
        <v>1606040</v>
      </c>
      <c r="AT690" s="14" t="str">
        <f t="shared" si="182"/>
        <v>神器-7-碎片-4-10级</v>
      </c>
      <c r="AU690" s="13" t="s">
        <v>857</v>
      </c>
      <c r="AV690" s="13">
        <f t="shared" si="183"/>
        <v>10</v>
      </c>
      <c r="AW690" s="14" t="e">
        <f t="shared" si="184"/>
        <v>#REF!</v>
      </c>
      <c r="AX690" s="14" t="str">
        <f t="shared" si="185"/>
        <v>AtkExt</v>
      </c>
      <c r="AY690" s="14" t="e">
        <f t="shared" si="186"/>
        <v>#REF!</v>
      </c>
      <c r="AZ690" s="14" t="str">
        <f t="shared" si="187"/>
        <v>DefExt</v>
      </c>
      <c r="BA690" s="14" t="e">
        <f t="shared" si="188"/>
        <v>#REF!</v>
      </c>
      <c r="BB690" s="14" t="str">
        <f t="shared" si="189"/>
        <v/>
      </c>
      <c r="BC690" s="14" t="str">
        <f t="shared" si="190"/>
        <v/>
      </c>
      <c r="BD690" s="14" t="str">
        <f t="shared" si="191"/>
        <v/>
      </c>
      <c r="BE690" s="14" t="str">
        <f t="shared" si="192"/>
        <v/>
      </c>
    </row>
    <row r="691" spans="39:57" ht="16.5" x14ac:dyDescent="0.2">
      <c r="AM691" s="13">
        <v>686</v>
      </c>
      <c r="AN691" s="14">
        <f t="shared" si="193"/>
        <v>38</v>
      </c>
      <c r="AO691" s="29">
        <f t="shared" si="177"/>
        <v>0.84000000000000008</v>
      </c>
      <c r="AP691" s="14">
        <f t="shared" si="178"/>
        <v>1</v>
      </c>
      <c r="AQ691" s="14">
        <f t="shared" si="179"/>
        <v>2</v>
      </c>
      <c r="AR691" s="14">
        <f t="shared" si="180"/>
        <v>0</v>
      </c>
      <c r="AS691" s="14">
        <f t="shared" si="181"/>
        <v>1606040</v>
      </c>
      <c r="AT691" s="14" t="str">
        <f t="shared" si="182"/>
        <v>神器-7-碎片-4-11级</v>
      </c>
      <c r="AU691" s="13" t="s">
        <v>857</v>
      </c>
      <c r="AV691" s="13">
        <f t="shared" si="183"/>
        <v>11</v>
      </c>
      <c r="AW691" s="14" t="e">
        <f t="shared" si="184"/>
        <v>#REF!</v>
      </c>
      <c r="AX691" s="14" t="str">
        <f t="shared" si="185"/>
        <v>AtkExt</v>
      </c>
      <c r="AY691" s="14" t="e">
        <f t="shared" si="186"/>
        <v>#REF!</v>
      </c>
      <c r="AZ691" s="14" t="str">
        <f t="shared" si="187"/>
        <v>DefExt</v>
      </c>
      <c r="BA691" s="14" t="e">
        <f t="shared" si="188"/>
        <v>#REF!</v>
      </c>
      <c r="BB691" s="14" t="str">
        <f t="shared" si="189"/>
        <v/>
      </c>
      <c r="BC691" s="14" t="str">
        <f t="shared" si="190"/>
        <v/>
      </c>
      <c r="BD691" s="14" t="str">
        <f t="shared" si="191"/>
        <v/>
      </c>
      <c r="BE691" s="14" t="str">
        <f t="shared" si="192"/>
        <v/>
      </c>
    </row>
    <row r="692" spans="39:57" ht="16.5" x14ac:dyDescent="0.2">
      <c r="AM692" s="13">
        <v>687</v>
      </c>
      <c r="AN692" s="14">
        <f t="shared" si="193"/>
        <v>38</v>
      </c>
      <c r="AO692" s="29">
        <f t="shared" si="177"/>
        <v>0.93600000000000017</v>
      </c>
      <c r="AP692" s="14">
        <f t="shared" si="178"/>
        <v>1</v>
      </c>
      <c r="AQ692" s="14">
        <f t="shared" si="179"/>
        <v>2</v>
      </c>
      <c r="AR692" s="14">
        <f t="shared" si="180"/>
        <v>0</v>
      </c>
      <c r="AS692" s="14">
        <f t="shared" si="181"/>
        <v>1606040</v>
      </c>
      <c r="AT692" s="14" t="str">
        <f t="shared" si="182"/>
        <v>神器-7-碎片-4-12级</v>
      </c>
      <c r="AU692" s="13" t="s">
        <v>857</v>
      </c>
      <c r="AV692" s="13">
        <f t="shared" si="183"/>
        <v>12</v>
      </c>
      <c r="AW692" s="14" t="e">
        <f t="shared" si="184"/>
        <v>#REF!</v>
      </c>
      <c r="AX692" s="14" t="str">
        <f t="shared" si="185"/>
        <v>AtkExt</v>
      </c>
      <c r="AY692" s="14" t="e">
        <f t="shared" si="186"/>
        <v>#REF!</v>
      </c>
      <c r="AZ692" s="14" t="str">
        <f t="shared" si="187"/>
        <v>DefExt</v>
      </c>
      <c r="BA692" s="14" t="e">
        <f t="shared" si="188"/>
        <v>#REF!</v>
      </c>
      <c r="BB692" s="14" t="str">
        <f t="shared" si="189"/>
        <v/>
      </c>
      <c r="BC692" s="14" t="str">
        <f t="shared" si="190"/>
        <v/>
      </c>
      <c r="BD692" s="14" t="str">
        <f t="shared" si="191"/>
        <v/>
      </c>
      <c r="BE692" s="14" t="str">
        <f t="shared" si="192"/>
        <v/>
      </c>
    </row>
    <row r="693" spans="39:57" ht="16.5" x14ac:dyDescent="0.2">
      <c r="AM693" s="13">
        <v>688</v>
      </c>
      <c r="AN693" s="14">
        <f t="shared" si="193"/>
        <v>38</v>
      </c>
      <c r="AO693" s="29">
        <f t="shared" si="177"/>
        <v>1.036</v>
      </c>
      <c r="AP693" s="14">
        <f t="shared" si="178"/>
        <v>1</v>
      </c>
      <c r="AQ693" s="14">
        <f t="shared" si="179"/>
        <v>2</v>
      </c>
      <c r="AR693" s="14">
        <f t="shared" si="180"/>
        <v>0</v>
      </c>
      <c r="AS693" s="14">
        <f t="shared" si="181"/>
        <v>1606040</v>
      </c>
      <c r="AT693" s="14" t="str">
        <f t="shared" si="182"/>
        <v>神器-7-碎片-4-13级</v>
      </c>
      <c r="AU693" s="13" t="s">
        <v>857</v>
      </c>
      <c r="AV693" s="13">
        <f t="shared" si="183"/>
        <v>13</v>
      </c>
      <c r="AW693" s="14" t="e">
        <f t="shared" si="184"/>
        <v>#REF!</v>
      </c>
      <c r="AX693" s="14" t="str">
        <f t="shared" si="185"/>
        <v>AtkExt</v>
      </c>
      <c r="AY693" s="14" t="e">
        <f t="shared" si="186"/>
        <v>#REF!</v>
      </c>
      <c r="AZ693" s="14" t="str">
        <f t="shared" si="187"/>
        <v>DefExt</v>
      </c>
      <c r="BA693" s="14" t="e">
        <f t="shared" si="188"/>
        <v>#REF!</v>
      </c>
      <c r="BB693" s="14" t="str">
        <f t="shared" si="189"/>
        <v/>
      </c>
      <c r="BC693" s="14" t="str">
        <f t="shared" si="190"/>
        <v/>
      </c>
      <c r="BD693" s="14" t="str">
        <f t="shared" si="191"/>
        <v/>
      </c>
      <c r="BE693" s="14" t="str">
        <f t="shared" si="192"/>
        <v/>
      </c>
    </row>
    <row r="694" spans="39:57" ht="16.5" x14ac:dyDescent="0.2">
      <c r="AM694" s="13">
        <v>689</v>
      </c>
      <c r="AN694" s="14">
        <f t="shared" si="193"/>
        <v>38</v>
      </c>
      <c r="AO694" s="29">
        <f t="shared" si="177"/>
        <v>1.1400000000000001</v>
      </c>
      <c r="AP694" s="14">
        <f t="shared" si="178"/>
        <v>1</v>
      </c>
      <c r="AQ694" s="14">
        <f t="shared" si="179"/>
        <v>2</v>
      </c>
      <c r="AR694" s="14">
        <f t="shared" si="180"/>
        <v>0</v>
      </c>
      <c r="AS694" s="14">
        <f t="shared" si="181"/>
        <v>1606040</v>
      </c>
      <c r="AT694" s="14" t="str">
        <f t="shared" si="182"/>
        <v>神器-7-碎片-4-14级</v>
      </c>
      <c r="AU694" s="13" t="s">
        <v>857</v>
      </c>
      <c r="AV694" s="13">
        <f t="shared" si="183"/>
        <v>14</v>
      </c>
      <c r="AW694" s="14" t="e">
        <f t="shared" si="184"/>
        <v>#REF!</v>
      </c>
      <c r="AX694" s="14" t="str">
        <f t="shared" si="185"/>
        <v>AtkExt</v>
      </c>
      <c r="AY694" s="14" t="e">
        <f t="shared" si="186"/>
        <v>#REF!</v>
      </c>
      <c r="AZ694" s="14" t="str">
        <f t="shared" si="187"/>
        <v>DefExt</v>
      </c>
      <c r="BA694" s="14" t="e">
        <f t="shared" si="188"/>
        <v>#REF!</v>
      </c>
      <c r="BB694" s="14" t="str">
        <f t="shared" si="189"/>
        <v/>
      </c>
      <c r="BC694" s="14" t="str">
        <f t="shared" si="190"/>
        <v/>
      </c>
      <c r="BD694" s="14" t="str">
        <f t="shared" si="191"/>
        <v/>
      </c>
      <c r="BE694" s="14" t="str">
        <f t="shared" si="192"/>
        <v/>
      </c>
    </row>
    <row r="695" spans="39:57" ht="16.5" x14ac:dyDescent="0.2">
      <c r="AM695" s="13">
        <v>690</v>
      </c>
      <c r="AN695" s="14">
        <f t="shared" si="193"/>
        <v>38</v>
      </c>
      <c r="AO695" s="29">
        <f t="shared" si="177"/>
        <v>1.248</v>
      </c>
      <c r="AP695" s="14">
        <f t="shared" si="178"/>
        <v>1</v>
      </c>
      <c r="AQ695" s="14">
        <f t="shared" si="179"/>
        <v>2</v>
      </c>
      <c r="AR695" s="14">
        <f t="shared" si="180"/>
        <v>0</v>
      </c>
      <c r="AS695" s="14">
        <f t="shared" si="181"/>
        <v>1606040</v>
      </c>
      <c r="AT695" s="14" t="str">
        <f t="shared" si="182"/>
        <v>神器-7-碎片-4-15级</v>
      </c>
      <c r="AU695" s="13" t="s">
        <v>857</v>
      </c>
      <c r="AV695" s="13">
        <f t="shared" si="183"/>
        <v>15</v>
      </c>
      <c r="AW695" s="14" t="e">
        <f t="shared" si="184"/>
        <v>#REF!</v>
      </c>
      <c r="AX695" s="14" t="str">
        <f t="shared" si="185"/>
        <v>AtkExt</v>
      </c>
      <c r="AY695" s="14" t="e">
        <f t="shared" si="186"/>
        <v>#REF!</v>
      </c>
      <c r="AZ695" s="14" t="str">
        <f t="shared" si="187"/>
        <v>DefExt</v>
      </c>
      <c r="BA695" s="14" t="e">
        <f t="shared" si="188"/>
        <v>#REF!</v>
      </c>
      <c r="BB695" s="14" t="str">
        <f t="shared" si="189"/>
        <v/>
      </c>
      <c r="BC695" s="14" t="str">
        <f t="shared" si="190"/>
        <v/>
      </c>
      <c r="BD695" s="14" t="str">
        <f t="shared" si="191"/>
        <v/>
      </c>
      <c r="BE695" s="14" t="str">
        <f t="shared" si="192"/>
        <v/>
      </c>
    </row>
    <row r="696" spans="39:57" ht="16.5" x14ac:dyDescent="0.2">
      <c r="AM696" s="13">
        <v>691</v>
      </c>
      <c r="AN696" s="14">
        <f t="shared" si="193"/>
        <v>38</v>
      </c>
      <c r="AO696" s="29">
        <f t="shared" si="177"/>
        <v>1.36</v>
      </c>
      <c r="AP696" s="14">
        <f t="shared" si="178"/>
        <v>1</v>
      </c>
      <c r="AQ696" s="14">
        <f t="shared" si="179"/>
        <v>2</v>
      </c>
      <c r="AR696" s="14">
        <f t="shared" si="180"/>
        <v>0</v>
      </c>
      <c r="AS696" s="14">
        <f t="shared" si="181"/>
        <v>1606040</v>
      </c>
      <c r="AT696" s="14" t="str">
        <f t="shared" si="182"/>
        <v>神器-7-碎片-4-16级</v>
      </c>
      <c r="AU696" s="13" t="s">
        <v>857</v>
      </c>
      <c r="AV696" s="13">
        <f t="shared" si="183"/>
        <v>16</v>
      </c>
      <c r="AW696" s="14" t="e">
        <f t="shared" si="184"/>
        <v>#REF!</v>
      </c>
      <c r="AX696" s="14" t="str">
        <f t="shared" si="185"/>
        <v>AtkExt</v>
      </c>
      <c r="AY696" s="14" t="e">
        <f t="shared" si="186"/>
        <v>#REF!</v>
      </c>
      <c r="AZ696" s="14" t="str">
        <f t="shared" si="187"/>
        <v>DefExt</v>
      </c>
      <c r="BA696" s="14" t="e">
        <f t="shared" si="188"/>
        <v>#REF!</v>
      </c>
      <c r="BB696" s="14" t="str">
        <f t="shared" si="189"/>
        <v/>
      </c>
      <c r="BC696" s="14" t="str">
        <f t="shared" si="190"/>
        <v/>
      </c>
      <c r="BD696" s="14" t="str">
        <f t="shared" si="191"/>
        <v/>
      </c>
      <c r="BE696" s="14" t="str">
        <f t="shared" si="192"/>
        <v/>
      </c>
    </row>
    <row r="697" spans="39:57" ht="16.5" x14ac:dyDescent="0.2">
      <c r="AM697" s="13">
        <v>692</v>
      </c>
      <c r="AN697" s="14">
        <f t="shared" si="193"/>
        <v>38</v>
      </c>
      <c r="AO697" s="29">
        <f t="shared" si="177"/>
        <v>1.476</v>
      </c>
      <c r="AP697" s="14">
        <f t="shared" si="178"/>
        <v>1</v>
      </c>
      <c r="AQ697" s="14">
        <f t="shared" si="179"/>
        <v>2</v>
      </c>
      <c r="AR697" s="14">
        <f t="shared" si="180"/>
        <v>0</v>
      </c>
      <c r="AS697" s="14">
        <f t="shared" si="181"/>
        <v>1606040</v>
      </c>
      <c r="AT697" s="14" t="str">
        <f t="shared" si="182"/>
        <v>神器-7-碎片-4-17级</v>
      </c>
      <c r="AU697" s="13" t="s">
        <v>857</v>
      </c>
      <c r="AV697" s="13">
        <f t="shared" si="183"/>
        <v>17</v>
      </c>
      <c r="AW697" s="14" t="e">
        <f t="shared" si="184"/>
        <v>#REF!</v>
      </c>
      <c r="AX697" s="14" t="str">
        <f t="shared" si="185"/>
        <v>AtkExt</v>
      </c>
      <c r="AY697" s="14" t="e">
        <f t="shared" si="186"/>
        <v>#REF!</v>
      </c>
      <c r="AZ697" s="14" t="str">
        <f t="shared" si="187"/>
        <v>DefExt</v>
      </c>
      <c r="BA697" s="14" t="e">
        <f t="shared" si="188"/>
        <v>#REF!</v>
      </c>
      <c r="BB697" s="14" t="str">
        <f t="shared" si="189"/>
        <v/>
      </c>
      <c r="BC697" s="14" t="str">
        <f t="shared" si="190"/>
        <v/>
      </c>
      <c r="BD697" s="14" t="str">
        <f t="shared" si="191"/>
        <v/>
      </c>
      <c r="BE697" s="14" t="str">
        <f t="shared" si="192"/>
        <v/>
      </c>
    </row>
    <row r="698" spans="39:57" ht="16.5" x14ac:dyDescent="0.2">
      <c r="AM698" s="13">
        <v>693</v>
      </c>
      <c r="AN698" s="14">
        <f t="shared" si="193"/>
        <v>38</v>
      </c>
      <c r="AO698" s="29">
        <f t="shared" si="177"/>
        <v>1.5960000000000001</v>
      </c>
      <c r="AP698" s="14">
        <f t="shared" si="178"/>
        <v>1</v>
      </c>
      <c r="AQ698" s="14">
        <f t="shared" si="179"/>
        <v>2</v>
      </c>
      <c r="AR698" s="14">
        <f t="shared" si="180"/>
        <v>0</v>
      </c>
      <c r="AS698" s="14">
        <f t="shared" si="181"/>
        <v>1606040</v>
      </c>
      <c r="AT698" s="14" t="str">
        <f t="shared" si="182"/>
        <v>神器-7-碎片-4-18级</v>
      </c>
      <c r="AU698" s="13" t="s">
        <v>857</v>
      </c>
      <c r="AV698" s="13">
        <f t="shared" si="183"/>
        <v>18</v>
      </c>
      <c r="AW698" s="14" t="e">
        <f t="shared" si="184"/>
        <v>#REF!</v>
      </c>
      <c r="AX698" s="14" t="str">
        <f t="shared" si="185"/>
        <v>AtkExt</v>
      </c>
      <c r="AY698" s="14" t="e">
        <f t="shared" si="186"/>
        <v>#REF!</v>
      </c>
      <c r="AZ698" s="14" t="str">
        <f t="shared" si="187"/>
        <v>DefExt</v>
      </c>
      <c r="BA698" s="14" t="e">
        <f t="shared" si="188"/>
        <v>#REF!</v>
      </c>
      <c r="BB698" s="14" t="str">
        <f t="shared" si="189"/>
        <v/>
      </c>
      <c r="BC698" s="14" t="str">
        <f t="shared" si="190"/>
        <v/>
      </c>
      <c r="BD698" s="14" t="str">
        <f t="shared" si="191"/>
        <v/>
      </c>
      <c r="BE698" s="14" t="str">
        <f t="shared" si="192"/>
        <v/>
      </c>
    </row>
    <row r="699" spans="39:57" ht="16.5" x14ac:dyDescent="0.2">
      <c r="AM699" s="13">
        <v>694</v>
      </c>
      <c r="AN699" s="14">
        <f t="shared" si="193"/>
        <v>38</v>
      </c>
      <c r="AO699" s="29">
        <f t="shared" si="177"/>
        <v>1.7200000000000002</v>
      </c>
      <c r="AP699" s="14">
        <f t="shared" si="178"/>
        <v>1</v>
      </c>
      <c r="AQ699" s="14">
        <f t="shared" si="179"/>
        <v>2</v>
      </c>
      <c r="AR699" s="14">
        <f t="shared" si="180"/>
        <v>0</v>
      </c>
      <c r="AS699" s="14">
        <f t="shared" si="181"/>
        <v>1606040</v>
      </c>
      <c r="AT699" s="14" t="str">
        <f t="shared" si="182"/>
        <v>神器-7-碎片-4-19级</v>
      </c>
      <c r="AU699" s="13" t="s">
        <v>857</v>
      </c>
      <c r="AV699" s="13">
        <f t="shared" si="183"/>
        <v>19</v>
      </c>
      <c r="AW699" s="14" t="e">
        <f t="shared" si="184"/>
        <v>#REF!</v>
      </c>
      <c r="AX699" s="14" t="str">
        <f t="shared" si="185"/>
        <v>AtkExt</v>
      </c>
      <c r="AY699" s="14" t="e">
        <f t="shared" si="186"/>
        <v>#REF!</v>
      </c>
      <c r="AZ699" s="14" t="str">
        <f t="shared" si="187"/>
        <v>DefExt</v>
      </c>
      <c r="BA699" s="14" t="e">
        <f t="shared" si="188"/>
        <v>#REF!</v>
      </c>
      <c r="BB699" s="14" t="str">
        <f t="shared" si="189"/>
        <v/>
      </c>
      <c r="BC699" s="14" t="str">
        <f t="shared" si="190"/>
        <v/>
      </c>
      <c r="BD699" s="14" t="str">
        <f t="shared" si="191"/>
        <v/>
      </c>
      <c r="BE699" s="14" t="str">
        <f t="shared" si="192"/>
        <v/>
      </c>
    </row>
    <row r="700" spans="39:57" ht="16.5" x14ac:dyDescent="0.2">
      <c r="AM700" s="13">
        <v>695</v>
      </c>
      <c r="AN700" s="14">
        <f t="shared" si="193"/>
        <v>38</v>
      </c>
      <c r="AO700" s="29">
        <f t="shared" si="177"/>
        <v>1.8480000000000001</v>
      </c>
      <c r="AP700" s="14">
        <f t="shared" si="178"/>
        <v>1</v>
      </c>
      <c r="AQ700" s="14">
        <f t="shared" si="179"/>
        <v>2</v>
      </c>
      <c r="AR700" s="14">
        <f t="shared" si="180"/>
        <v>0</v>
      </c>
      <c r="AS700" s="14">
        <f t="shared" si="181"/>
        <v>1606040</v>
      </c>
      <c r="AT700" s="14" t="str">
        <f t="shared" si="182"/>
        <v>神器-7-碎片-4-20级</v>
      </c>
      <c r="AU700" s="13" t="s">
        <v>857</v>
      </c>
      <c r="AV700" s="13">
        <f t="shared" si="183"/>
        <v>20</v>
      </c>
      <c r="AW700" s="14" t="e">
        <f t="shared" si="184"/>
        <v>#REF!</v>
      </c>
      <c r="AX700" s="14" t="str">
        <f t="shared" si="185"/>
        <v>AtkExt</v>
      </c>
      <c r="AY700" s="14" t="e">
        <f t="shared" si="186"/>
        <v>#REF!</v>
      </c>
      <c r="AZ700" s="14" t="str">
        <f t="shared" si="187"/>
        <v>DefExt</v>
      </c>
      <c r="BA700" s="14" t="e">
        <f t="shared" si="188"/>
        <v>#REF!</v>
      </c>
      <c r="BB700" s="14" t="str">
        <f t="shared" si="189"/>
        <v/>
      </c>
      <c r="BC700" s="14" t="str">
        <f t="shared" si="190"/>
        <v/>
      </c>
      <c r="BD700" s="14" t="str">
        <f t="shared" si="191"/>
        <v/>
      </c>
      <c r="BE700" s="14" t="str">
        <f t="shared" si="192"/>
        <v/>
      </c>
    </row>
    <row r="701" spans="39:57" ht="16.5" x14ac:dyDescent="0.2">
      <c r="AM701" s="13">
        <v>696</v>
      </c>
      <c r="AN701" s="14">
        <f t="shared" si="193"/>
        <v>38</v>
      </c>
      <c r="AO701" s="29">
        <f t="shared" si="177"/>
        <v>1.98</v>
      </c>
      <c r="AP701" s="14">
        <f t="shared" si="178"/>
        <v>1</v>
      </c>
      <c r="AQ701" s="14">
        <f t="shared" si="179"/>
        <v>2</v>
      </c>
      <c r="AR701" s="14">
        <f t="shared" si="180"/>
        <v>0</v>
      </c>
      <c r="AS701" s="14">
        <f t="shared" si="181"/>
        <v>1606040</v>
      </c>
      <c r="AT701" s="14" t="str">
        <f t="shared" si="182"/>
        <v>神器-7-碎片-4-21级</v>
      </c>
      <c r="AU701" s="13" t="s">
        <v>857</v>
      </c>
      <c r="AV701" s="13">
        <f t="shared" si="183"/>
        <v>21</v>
      </c>
      <c r="AW701" s="14" t="e">
        <f t="shared" si="184"/>
        <v>#REF!</v>
      </c>
      <c r="AX701" s="14" t="str">
        <f t="shared" si="185"/>
        <v>AtkExt</v>
      </c>
      <c r="AY701" s="14" t="e">
        <f t="shared" si="186"/>
        <v>#REF!</v>
      </c>
      <c r="AZ701" s="14" t="str">
        <f t="shared" si="187"/>
        <v>DefExt</v>
      </c>
      <c r="BA701" s="14" t="e">
        <f t="shared" si="188"/>
        <v>#REF!</v>
      </c>
      <c r="BB701" s="14" t="str">
        <f t="shared" si="189"/>
        <v/>
      </c>
      <c r="BC701" s="14" t="str">
        <f t="shared" si="190"/>
        <v/>
      </c>
      <c r="BD701" s="14" t="str">
        <f t="shared" si="191"/>
        <v/>
      </c>
      <c r="BE701" s="14" t="str">
        <f t="shared" si="192"/>
        <v/>
      </c>
    </row>
    <row r="702" spans="39:57" ht="16.5" x14ac:dyDescent="0.2">
      <c r="AM702" s="13">
        <v>697</v>
      </c>
      <c r="AN702" s="14">
        <f t="shared" si="193"/>
        <v>39</v>
      </c>
      <c r="AO702" s="29">
        <f t="shared" si="177"/>
        <v>0.1</v>
      </c>
      <c r="AP702" s="14">
        <f t="shared" si="178"/>
        <v>2</v>
      </c>
      <c r="AQ702" s="14">
        <f t="shared" si="179"/>
        <v>3</v>
      </c>
      <c r="AR702" s="14">
        <f t="shared" si="180"/>
        <v>0</v>
      </c>
      <c r="AS702" s="14">
        <f t="shared" si="181"/>
        <v>1606041</v>
      </c>
      <c r="AT702" s="14" t="str">
        <f t="shared" si="182"/>
        <v>神器-7-碎片-5-1级</v>
      </c>
      <c r="AU702" s="13" t="s">
        <v>857</v>
      </c>
      <c r="AV702" s="13">
        <f t="shared" si="183"/>
        <v>1</v>
      </c>
      <c r="AW702" s="14" t="e">
        <f t="shared" si="184"/>
        <v>#REF!</v>
      </c>
      <c r="AX702" s="14" t="str">
        <f t="shared" si="185"/>
        <v>DefExt</v>
      </c>
      <c r="AY702" s="14" t="e">
        <f t="shared" si="186"/>
        <v>#REF!</v>
      </c>
      <c r="AZ702" s="14" t="str">
        <f t="shared" si="187"/>
        <v>HPExt</v>
      </c>
      <c r="BA702" s="14" t="e">
        <f t="shared" si="188"/>
        <v>#REF!</v>
      </c>
      <c r="BB702" s="14" t="str">
        <f t="shared" si="189"/>
        <v/>
      </c>
      <c r="BC702" s="14" t="str">
        <f t="shared" si="190"/>
        <v/>
      </c>
      <c r="BD702" s="14" t="str">
        <f t="shared" si="191"/>
        <v/>
      </c>
      <c r="BE702" s="14" t="str">
        <f t="shared" si="192"/>
        <v/>
      </c>
    </row>
    <row r="703" spans="39:57" ht="16.5" x14ac:dyDescent="0.2">
      <c r="AM703" s="13">
        <v>698</v>
      </c>
      <c r="AN703" s="14">
        <f t="shared" si="193"/>
        <v>39</v>
      </c>
      <c r="AO703" s="29">
        <f t="shared" si="177"/>
        <v>0.15600000000000003</v>
      </c>
      <c r="AP703" s="14">
        <f t="shared" si="178"/>
        <v>2</v>
      </c>
      <c r="AQ703" s="14">
        <f t="shared" si="179"/>
        <v>3</v>
      </c>
      <c r="AR703" s="14">
        <f t="shared" si="180"/>
        <v>0</v>
      </c>
      <c r="AS703" s="14">
        <f t="shared" si="181"/>
        <v>1606041</v>
      </c>
      <c r="AT703" s="14" t="str">
        <f t="shared" si="182"/>
        <v>神器-7-碎片-5-2级</v>
      </c>
      <c r="AU703" s="13" t="s">
        <v>857</v>
      </c>
      <c r="AV703" s="13">
        <f t="shared" si="183"/>
        <v>2</v>
      </c>
      <c r="AW703" s="14" t="e">
        <f t="shared" si="184"/>
        <v>#REF!</v>
      </c>
      <c r="AX703" s="14" t="str">
        <f t="shared" si="185"/>
        <v>DefExt</v>
      </c>
      <c r="AY703" s="14" t="e">
        <f t="shared" si="186"/>
        <v>#REF!</v>
      </c>
      <c r="AZ703" s="14" t="str">
        <f t="shared" si="187"/>
        <v>HPExt</v>
      </c>
      <c r="BA703" s="14" t="e">
        <f t="shared" si="188"/>
        <v>#REF!</v>
      </c>
      <c r="BB703" s="14" t="str">
        <f t="shared" si="189"/>
        <v/>
      </c>
      <c r="BC703" s="14" t="str">
        <f t="shared" si="190"/>
        <v/>
      </c>
      <c r="BD703" s="14" t="str">
        <f t="shared" si="191"/>
        <v/>
      </c>
      <c r="BE703" s="14" t="str">
        <f t="shared" si="192"/>
        <v/>
      </c>
    </row>
    <row r="704" spans="39:57" ht="16.5" x14ac:dyDescent="0.2">
      <c r="AM704" s="13">
        <v>699</v>
      </c>
      <c r="AN704" s="14">
        <f t="shared" si="193"/>
        <v>39</v>
      </c>
      <c r="AO704" s="29">
        <f t="shared" si="177"/>
        <v>0.21600000000000003</v>
      </c>
      <c r="AP704" s="14">
        <f t="shared" si="178"/>
        <v>2</v>
      </c>
      <c r="AQ704" s="14">
        <f t="shared" si="179"/>
        <v>3</v>
      </c>
      <c r="AR704" s="14">
        <f t="shared" si="180"/>
        <v>0</v>
      </c>
      <c r="AS704" s="14">
        <f t="shared" si="181"/>
        <v>1606041</v>
      </c>
      <c r="AT704" s="14" t="str">
        <f t="shared" si="182"/>
        <v>神器-7-碎片-5-3级</v>
      </c>
      <c r="AU704" s="13" t="s">
        <v>857</v>
      </c>
      <c r="AV704" s="13">
        <f t="shared" si="183"/>
        <v>3</v>
      </c>
      <c r="AW704" s="14" t="e">
        <f t="shared" si="184"/>
        <v>#REF!</v>
      </c>
      <c r="AX704" s="14" t="str">
        <f t="shared" si="185"/>
        <v>DefExt</v>
      </c>
      <c r="AY704" s="14" t="e">
        <f t="shared" si="186"/>
        <v>#REF!</v>
      </c>
      <c r="AZ704" s="14" t="str">
        <f t="shared" si="187"/>
        <v>HPExt</v>
      </c>
      <c r="BA704" s="14" t="e">
        <f t="shared" si="188"/>
        <v>#REF!</v>
      </c>
      <c r="BB704" s="14" t="str">
        <f t="shared" si="189"/>
        <v/>
      </c>
      <c r="BC704" s="14" t="str">
        <f t="shared" si="190"/>
        <v/>
      </c>
      <c r="BD704" s="14" t="str">
        <f t="shared" si="191"/>
        <v/>
      </c>
      <c r="BE704" s="14" t="str">
        <f t="shared" si="192"/>
        <v/>
      </c>
    </row>
    <row r="705" spans="39:57" ht="16.5" x14ac:dyDescent="0.2">
      <c r="AM705" s="13">
        <v>700</v>
      </c>
      <c r="AN705" s="14">
        <f t="shared" si="193"/>
        <v>39</v>
      </c>
      <c r="AO705" s="29">
        <f t="shared" si="177"/>
        <v>0.28000000000000003</v>
      </c>
      <c r="AP705" s="14">
        <f t="shared" si="178"/>
        <v>2</v>
      </c>
      <c r="AQ705" s="14">
        <f t="shared" si="179"/>
        <v>3</v>
      </c>
      <c r="AR705" s="14">
        <f t="shared" si="180"/>
        <v>0</v>
      </c>
      <c r="AS705" s="14">
        <f t="shared" si="181"/>
        <v>1606041</v>
      </c>
      <c r="AT705" s="14" t="str">
        <f t="shared" si="182"/>
        <v>神器-7-碎片-5-4级</v>
      </c>
      <c r="AU705" s="13" t="s">
        <v>857</v>
      </c>
      <c r="AV705" s="13">
        <f t="shared" si="183"/>
        <v>4</v>
      </c>
      <c r="AW705" s="14" t="e">
        <f t="shared" si="184"/>
        <v>#REF!</v>
      </c>
      <c r="AX705" s="14" t="str">
        <f t="shared" si="185"/>
        <v>DefExt</v>
      </c>
      <c r="AY705" s="14" t="e">
        <f t="shared" si="186"/>
        <v>#REF!</v>
      </c>
      <c r="AZ705" s="14" t="str">
        <f t="shared" si="187"/>
        <v>HPExt</v>
      </c>
      <c r="BA705" s="14" t="e">
        <f t="shared" si="188"/>
        <v>#REF!</v>
      </c>
      <c r="BB705" s="14" t="str">
        <f t="shared" si="189"/>
        <v/>
      </c>
      <c r="BC705" s="14" t="str">
        <f t="shared" si="190"/>
        <v/>
      </c>
      <c r="BD705" s="14" t="str">
        <f t="shared" si="191"/>
        <v/>
      </c>
      <c r="BE705" s="14" t="str">
        <f t="shared" si="192"/>
        <v/>
      </c>
    </row>
    <row r="706" spans="39:57" ht="16.5" x14ac:dyDescent="0.2">
      <c r="AM706" s="13">
        <v>701</v>
      </c>
      <c r="AN706" s="14">
        <f t="shared" si="193"/>
        <v>39</v>
      </c>
      <c r="AO706" s="29">
        <f t="shared" si="177"/>
        <v>0.34799999999999998</v>
      </c>
      <c r="AP706" s="14">
        <f t="shared" si="178"/>
        <v>2</v>
      </c>
      <c r="AQ706" s="14">
        <f t="shared" si="179"/>
        <v>3</v>
      </c>
      <c r="AR706" s="14">
        <f t="shared" si="180"/>
        <v>0</v>
      </c>
      <c r="AS706" s="14">
        <f t="shared" si="181"/>
        <v>1606041</v>
      </c>
      <c r="AT706" s="14" t="str">
        <f t="shared" si="182"/>
        <v>神器-7-碎片-5-5级</v>
      </c>
      <c r="AU706" s="13" t="s">
        <v>857</v>
      </c>
      <c r="AV706" s="13">
        <f t="shared" si="183"/>
        <v>5</v>
      </c>
      <c r="AW706" s="14" t="e">
        <f t="shared" si="184"/>
        <v>#REF!</v>
      </c>
      <c r="AX706" s="14" t="str">
        <f t="shared" si="185"/>
        <v>DefExt</v>
      </c>
      <c r="AY706" s="14" t="e">
        <f t="shared" si="186"/>
        <v>#REF!</v>
      </c>
      <c r="AZ706" s="14" t="str">
        <f t="shared" si="187"/>
        <v>HPExt</v>
      </c>
      <c r="BA706" s="14" t="e">
        <f t="shared" si="188"/>
        <v>#REF!</v>
      </c>
      <c r="BB706" s="14" t="str">
        <f t="shared" si="189"/>
        <v/>
      </c>
      <c r="BC706" s="14" t="str">
        <f t="shared" si="190"/>
        <v/>
      </c>
      <c r="BD706" s="14" t="str">
        <f t="shared" si="191"/>
        <v/>
      </c>
      <c r="BE706" s="14" t="str">
        <f t="shared" si="192"/>
        <v/>
      </c>
    </row>
    <row r="707" spans="39:57" ht="16.5" x14ac:dyDescent="0.2">
      <c r="AM707" s="13">
        <v>702</v>
      </c>
      <c r="AN707" s="14">
        <f t="shared" si="193"/>
        <v>39</v>
      </c>
      <c r="AO707" s="29">
        <f t="shared" si="177"/>
        <v>0.42000000000000004</v>
      </c>
      <c r="AP707" s="14">
        <f t="shared" si="178"/>
        <v>2</v>
      </c>
      <c r="AQ707" s="14">
        <f t="shared" si="179"/>
        <v>3</v>
      </c>
      <c r="AR707" s="14">
        <f t="shared" si="180"/>
        <v>0</v>
      </c>
      <c r="AS707" s="14">
        <f t="shared" si="181"/>
        <v>1606041</v>
      </c>
      <c r="AT707" s="14" t="str">
        <f t="shared" si="182"/>
        <v>神器-7-碎片-5-6级</v>
      </c>
      <c r="AU707" s="13" t="s">
        <v>857</v>
      </c>
      <c r="AV707" s="13">
        <f t="shared" si="183"/>
        <v>6</v>
      </c>
      <c r="AW707" s="14" t="e">
        <f t="shared" si="184"/>
        <v>#REF!</v>
      </c>
      <c r="AX707" s="14" t="str">
        <f t="shared" si="185"/>
        <v>DefExt</v>
      </c>
      <c r="AY707" s="14" t="e">
        <f t="shared" si="186"/>
        <v>#REF!</v>
      </c>
      <c r="AZ707" s="14" t="str">
        <f t="shared" si="187"/>
        <v>HPExt</v>
      </c>
      <c r="BA707" s="14" t="e">
        <f t="shared" si="188"/>
        <v>#REF!</v>
      </c>
      <c r="BB707" s="14" t="str">
        <f t="shared" si="189"/>
        <v/>
      </c>
      <c r="BC707" s="14" t="str">
        <f t="shared" si="190"/>
        <v/>
      </c>
      <c r="BD707" s="14" t="str">
        <f t="shared" si="191"/>
        <v/>
      </c>
      <c r="BE707" s="14" t="str">
        <f t="shared" si="192"/>
        <v/>
      </c>
    </row>
    <row r="708" spans="39:57" ht="16.5" x14ac:dyDescent="0.2">
      <c r="AM708" s="13">
        <v>703</v>
      </c>
      <c r="AN708" s="14">
        <f t="shared" si="193"/>
        <v>39</v>
      </c>
      <c r="AO708" s="29">
        <f t="shared" si="177"/>
        <v>0.496</v>
      </c>
      <c r="AP708" s="14">
        <f t="shared" si="178"/>
        <v>2</v>
      </c>
      <c r="AQ708" s="14">
        <f t="shared" si="179"/>
        <v>3</v>
      </c>
      <c r="AR708" s="14">
        <f t="shared" si="180"/>
        <v>0</v>
      </c>
      <c r="AS708" s="14">
        <f t="shared" si="181"/>
        <v>1606041</v>
      </c>
      <c r="AT708" s="14" t="str">
        <f t="shared" si="182"/>
        <v>神器-7-碎片-5-7级</v>
      </c>
      <c r="AU708" s="13" t="s">
        <v>857</v>
      </c>
      <c r="AV708" s="13">
        <f t="shared" si="183"/>
        <v>7</v>
      </c>
      <c r="AW708" s="14" t="e">
        <f t="shared" si="184"/>
        <v>#REF!</v>
      </c>
      <c r="AX708" s="14" t="str">
        <f t="shared" si="185"/>
        <v>DefExt</v>
      </c>
      <c r="AY708" s="14" t="e">
        <f t="shared" si="186"/>
        <v>#REF!</v>
      </c>
      <c r="AZ708" s="14" t="str">
        <f t="shared" si="187"/>
        <v>HPExt</v>
      </c>
      <c r="BA708" s="14" t="e">
        <f t="shared" si="188"/>
        <v>#REF!</v>
      </c>
      <c r="BB708" s="14" t="str">
        <f t="shared" si="189"/>
        <v/>
      </c>
      <c r="BC708" s="14" t="str">
        <f t="shared" si="190"/>
        <v/>
      </c>
      <c r="BD708" s="14" t="str">
        <f t="shared" si="191"/>
        <v/>
      </c>
      <c r="BE708" s="14" t="str">
        <f t="shared" si="192"/>
        <v/>
      </c>
    </row>
    <row r="709" spans="39:57" ht="16.5" x14ac:dyDescent="0.2">
      <c r="AM709" s="13">
        <v>704</v>
      </c>
      <c r="AN709" s="14">
        <f t="shared" si="193"/>
        <v>39</v>
      </c>
      <c r="AO709" s="29">
        <f t="shared" si="177"/>
        <v>0.57600000000000007</v>
      </c>
      <c r="AP709" s="14">
        <f t="shared" si="178"/>
        <v>2</v>
      </c>
      <c r="AQ709" s="14">
        <f t="shared" si="179"/>
        <v>3</v>
      </c>
      <c r="AR709" s="14">
        <f t="shared" si="180"/>
        <v>0</v>
      </c>
      <c r="AS709" s="14">
        <f t="shared" si="181"/>
        <v>1606041</v>
      </c>
      <c r="AT709" s="14" t="str">
        <f t="shared" si="182"/>
        <v>神器-7-碎片-5-8级</v>
      </c>
      <c r="AU709" s="13" t="s">
        <v>857</v>
      </c>
      <c r="AV709" s="13">
        <f t="shared" si="183"/>
        <v>8</v>
      </c>
      <c r="AW709" s="14" t="e">
        <f t="shared" si="184"/>
        <v>#REF!</v>
      </c>
      <c r="AX709" s="14" t="str">
        <f t="shared" si="185"/>
        <v>DefExt</v>
      </c>
      <c r="AY709" s="14" t="e">
        <f t="shared" si="186"/>
        <v>#REF!</v>
      </c>
      <c r="AZ709" s="14" t="str">
        <f t="shared" si="187"/>
        <v>HPExt</v>
      </c>
      <c r="BA709" s="14" t="e">
        <f t="shared" si="188"/>
        <v>#REF!</v>
      </c>
      <c r="BB709" s="14" t="str">
        <f t="shared" si="189"/>
        <v/>
      </c>
      <c r="BC709" s="14" t="str">
        <f t="shared" si="190"/>
        <v/>
      </c>
      <c r="BD709" s="14" t="str">
        <f t="shared" si="191"/>
        <v/>
      </c>
      <c r="BE709" s="14" t="str">
        <f t="shared" si="192"/>
        <v/>
      </c>
    </row>
    <row r="710" spans="39:57" ht="16.5" x14ac:dyDescent="0.2">
      <c r="AM710" s="13">
        <v>705</v>
      </c>
      <c r="AN710" s="14">
        <f t="shared" si="193"/>
        <v>39</v>
      </c>
      <c r="AO710" s="29">
        <f t="shared" ref="AO710:AO773" si="194">4.8%+AV710*5%+AV710*AV710*0.2%</f>
        <v>0.66</v>
      </c>
      <c r="AP710" s="14">
        <f t="shared" ref="AP710:AP773" si="195">INDEX(AD$7:AD$48,$AN710)</f>
        <v>2</v>
      </c>
      <c r="AQ710" s="14">
        <f t="shared" ref="AQ710:AQ773" si="196">INDEX(AE$7:AE$48,$AN710)</f>
        <v>3</v>
      </c>
      <c r="AR710" s="14">
        <f t="shared" ref="AR710:AR773" si="197">INDEX(AF$7:AF$48,$AN710)</f>
        <v>0</v>
      </c>
      <c r="AS710" s="14">
        <f t="shared" ref="AS710:AS773" si="198">INDEX($W$7:$W$48,AN710)</f>
        <v>1606041</v>
      </c>
      <c r="AT710" s="14" t="str">
        <f t="shared" ref="AT710:AT773" si="199">"神器-"&amp;INDEX($S$7:$S$48,AN710)&amp;"-碎片-"&amp;INDEX($T$7:$T$48,AN710)&amp;"-"&amp;AV710&amp;"级"</f>
        <v>神器-7-碎片-5-9级</v>
      </c>
      <c r="AU710" s="13" t="s">
        <v>857</v>
      </c>
      <c r="AV710" s="13">
        <f t="shared" ref="AV710:AV773" si="200">AM710-INDEX($AI$6:$AI$48,AN710)</f>
        <v>9</v>
      </c>
      <c r="AW710" s="14" t="e">
        <f t="shared" ref="AW710:AW773" si="201">AY710*INDEX($AP$2:$AR$2,AP710)+IF(AQ710&gt;0,BA710*INDEX($AP$2:$AR$2,AQ710),0)+IF(AR710&gt;0,BC710*INDEX($AP$2:$AR$2,AR710),0)+IF(BD710="Speed",BE710*100,0)</f>
        <v>#REF!</v>
      </c>
      <c r="AX710" s="14" t="str">
        <f t="shared" ref="AX710:AX773" si="202">INDEX($AP$3:$AR$3,AP710)</f>
        <v>DefExt</v>
      </c>
      <c r="AY710" s="14" t="e">
        <f t="shared" ref="AY710:AY773" si="203">ROUND(INDEX($X$7:$Z$48,AN710,AP710)*AO710,0)</f>
        <v>#REF!</v>
      </c>
      <c r="AZ710" s="14" t="str">
        <f t="shared" ref="AZ710:AZ773" si="204">IF(AQ710&gt;0,INDEX($AP$3:$AR$3,AQ710),"")</f>
        <v>HPExt</v>
      </c>
      <c r="BA710" s="14" t="e">
        <f t="shared" ref="BA710:BA773" si="205">IF(AQ710&gt;0,ROUND(INDEX($X$7:$Z$48,AN710,AQ710)*AO710,0),"")</f>
        <v>#REF!</v>
      </c>
      <c r="BB710" s="14" t="str">
        <f t="shared" ref="BB710:BB773" si="206">IF(AR710&gt;0,INDEX($AP$3:$AR$3,AR710),"")</f>
        <v/>
      </c>
      <c r="BC710" s="14" t="str">
        <f t="shared" ref="BC710:BC773" si="207">IF(AR710&gt;0,ROUND(INDEX($X$7:$Z$48,AN710,AR710)*AO710,0),"")</f>
        <v/>
      </c>
      <c r="BD710" s="14" t="str">
        <f t="shared" ref="BD710:BD773" si="208">IF(INDEX($AG$7:$AG$48,AN710)&gt;0,"Speed","")</f>
        <v/>
      </c>
      <c r="BE710" s="14" t="str">
        <f t="shared" ref="BE710:BE773" si="209">IF(INDEX($AG$7:$AG$48,AN710)&gt;0,INDEX($AG$7:$AG$48,AN710)*AV710,"")</f>
        <v/>
      </c>
    </row>
    <row r="711" spans="39:57" ht="16.5" x14ac:dyDescent="0.2">
      <c r="AM711" s="13">
        <v>706</v>
      </c>
      <c r="AN711" s="14">
        <f t="shared" ref="AN711:AN737" si="210">MATCH(AM711-1,$AI$6:$AI$48,1)</f>
        <v>39</v>
      </c>
      <c r="AO711" s="29">
        <f t="shared" si="194"/>
        <v>0.748</v>
      </c>
      <c r="AP711" s="14">
        <f t="shared" si="195"/>
        <v>2</v>
      </c>
      <c r="AQ711" s="14">
        <f t="shared" si="196"/>
        <v>3</v>
      </c>
      <c r="AR711" s="14">
        <f t="shared" si="197"/>
        <v>0</v>
      </c>
      <c r="AS711" s="14">
        <f t="shared" si="198"/>
        <v>1606041</v>
      </c>
      <c r="AT711" s="14" t="str">
        <f t="shared" si="199"/>
        <v>神器-7-碎片-5-10级</v>
      </c>
      <c r="AU711" s="13" t="s">
        <v>857</v>
      </c>
      <c r="AV711" s="13">
        <f t="shared" si="200"/>
        <v>10</v>
      </c>
      <c r="AW711" s="14" t="e">
        <f t="shared" si="201"/>
        <v>#REF!</v>
      </c>
      <c r="AX711" s="14" t="str">
        <f t="shared" si="202"/>
        <v>DefExt</v>
      </c>
      <c r="AY711" s="14" t="e">
        <f t="shared" si="203"/>
        <v>#REF!</v>
      </c>
      <c r="AZ711" s="14" t="str">
        <f t="shared" si="204"/>
        <v>HPExt</v>
      </c>
      <c r="BA711" s="14" t="e">
        <f t="shared" si="205"/>
        <v>#REF!</v>
      </c>
      <c r="BB711" s="14" t="str">
        <f t="shared" si="206"/>
        <v/>
      </c>
      <c r="BC711" s="14" t="str">
        <f t="shared" si="207"/>
        <v/>
      </c>
      <c r="BD711" s="14" t="str">
        <f t="shared" si="208"/>
        <v/>
      </c>
      <c r="BE711" s="14" t="str">
        <f t="shared" si="209"/>
        <v/>
      </c>
    </row>
    <row r="712" spans="39:57" ht="16.5" x14ac:dyDescent="0.2">
      <c r="AM712" s="13">
        <v>707</v>
      </c>
      <c r="AN712" s="14">
        <f t="shared" si="210"/>
        <v>39</v>
      </c>
      <c r="AO712" s="29">
        <f t="shared" si="194"/>
        <v>0.84000000000000008</v>
      </c>
      <c r="AP712" s="14">
        <f t="shared" si="195"/>
        <v>2</v>
      </c>
      <c r="AQ712" s="14">
        <f t="shared" si="196"/>
        <v>3</v>
      </c>
      <c r="AR712" s="14">
        <f t="shared" si="197"/>
        <v>0</v>
      </c>
      <c r="AS712" s="14">
        <f t="shared" si="198"/>
        <v>1606041</v>
      </c>
      <c r="AT712" s="14" t="str">
        <f t="shared" si="199"/>
        <v>神器-7-碎片-5-11级</v>
      </c>
      <c r="AU712" s="13" t="s">
        <v>857</v>
      </c>
      <c r="AV712" s="13">
        <f t="shared" si="200"/>
        <v>11</v>
      </c>
      <c r="AW712" s="14" t="e">
        <f t="shared" si="201"/>
        <v>#REF!</v>
      </c>
      <c r="AX712" s="14" t="str">
        <f t="shared" si="202"/>
        <v>DefExt</v>
      </c>
      <c r="AY712" s="14" t="e">
        <f t="shared" si="203"/>
        <v>#REF!</v>
      </c>
      <c r="AZ712" s="14" t="str">
        <f t="shared" si="204"/>
        <v>HPExt</v>
      </c>
      <c r="BA712" s="14" t="e">
        <f t="shared" si="205"/>
        <v>#REF!</v>
      </c>
      <c r="BB712" s="14" t="str">
        <f t="shared" si="206"/>
        <v/>
      </c>
      <c r="BC712" s="14" t="str">
        <f t="shared" si="207"/>
        <v/>
      </c>
      <c r="BD712" s="14" t="str">
        <f t="shared" si="208"/>
        <v/>
      </c>
      <c r="BE712" s="14" t="str">
        <f t="shared" si="209"/>
        <v/>
      </c>
    </row>
    <row r="713" spans="39:57" ht="16.5" x14ac:dyDescent="0.2">
      <c r="AM713" s="13">
        <v>708</v>
      </c>
      <c r="AN713" s="14">
        <f t="shared" si="210"/>
        <v>39</v>
      </c>
      <c r="AO713" s="29">
        <f t="shared" si="194"/>
        <v>0.93600000000000017</v>
      </c>
      <c r="AP713" s="14">
        <f t="shared" si="195"/>
        <v>2</v>
      </c>
      <c r="AQ713" s="14">
        <f t="shared" si="196"/>
        <v>3</v>
      </c>
      <c r="AR713" s="14">
        <f t="shared" si="197"/>
        <v>0</v>
      </c>
      <c r="AS713" s="14">
        <f t="shared" si="198"/>
        <v>1606041</v>
      </c>
      <c r="AT713" s="14" t="str">
        <f t="shared" si="199"/>
        <v>神器-7-碎片-5-12级</v>
      </c>
      <c r="AU713" s="13" t="s">
        <v>857</v>
      </c>
      <c r="AV713" s="13">
        <f t="shared" si="200"/>
        <v>12</v>
      </c>
      <c r="AW713" s="14" t="e">
        <f t="shared" si="201"/>
        <v>#REF!</v>
      </c>
      <c r="AX713" s="14" t="str">
        <f t="shared" si="202"/>
        <v>DefExt</v>
      </c>
      <c r="AY713" s="14" t="e">
        <f t="shared" si="203"/>
        <v>#REF!</v>
      </c>
      <c r="AZ713" s="14" t="str">
        <f t="shared" si="204"/>
        <v>HPExt</v>
      </c>
      <c r="BA713" s="14" t="e">
        <f t="shared" si="205"/>
        <v>#REF!</v>
      </c>
      <c r="BB713" s="14" t="str">
        <f t="shared" si="206"/>
        <v/>
      </c>
      <c r="BC713" s="14" t="str">
        <f t="shared" si="207"/>
        <v/>
      </c>
      <c r="BD713" s="14" t="str">
        <f t="shared" si="208"/>
        <v/>
      </c>
      <c r="BE713" s="14" t="str">
        <f t="shared" si="209"/>
        <v/>
      </c>
    </row>
    <row r="714" spans="39:57" ht="16.5" x14ac:dyDescent="0.2">
      <c r="AM714" s="13">
        <v>709</v>
      </c>
      <c r="AN714" s="14">
        <f t="shared" si="210"/>
        <v>39</v>
      </c>
      <c r="AO714" s="29">
        <f t="shared" si="194"/>
        <v>1.036</v>
      </c>
      <c r="AP714" s="14">
        <f t="shared" si="195"/>
        <v>2</v>
      </c>
      <c r="AQ714" s="14">
        <f t="shared" si="196"/>
        <v>3</v>
      </c>
      <c r="AR714" s="14">
        <f t="shared" si="197"/>
        <v>0</v>
      </c>
      <c r="AS714" s="14">
        <f t="shared" si="198"/>
        <v>1606041</v>
      </c>
      <c r="AT714" s="14" t="str">
        <f t="shared" si="199"/>
        <v>神器-7-碎片-5-13级</v>
      </c>
      <c r="AU714" s="13" t="s">
        <v>857</v>
      </c>
      <c r="AV714" s="13">
        <f t="shared" si="200"/>
        <v>13</v>
      </c>
      <c r="AW714" s="14" t="e">
        <f t="shared" si="201"/>
        <v>#REF!</v>
      </c>
      <c r="AX714" s="14" t="str">
        <f t="shared" si="202"/>
        <v>DefExt</v>
      </c>
      <c r="AY714" s="14" t="e">
        <f t="shared" si="203"/>
        <v>#REF!</v>
      </c>
      <c r="AZ714" s="14" t="str">
        <f t="shared" si="204"/>
        <v>HPExt</v>
      </c>
      <c r="BA714" s="14" t="e">
        <f t="shared" si="205"/>
        <v>#REF!</v>
      </c>
      <c r="BB714" s="14" t="str">
        <f t="shared" si="206"/>
        <v/>
      </c>
      <c r="BC714" s="14" t="str">
        <f t="shared" si="207"/>
        <v/>
      </c>
      <c r="BD714" s="14" t="str">
        <f t="shared" si="208"/>
        <v/>
      </c>
      <c r="BE714" s="14" t="str">
        <f t="shared" si="209"/>
        <v/>
      </c>
    </row>
    <row r="715" spans="39:57" ht="16.5" x14ac:dyDescent="0.2">
      <c r="AM715" s="13">
        <v>710</v>
      </c>
      <c r="AN715" s="14">
        <f t="shared" si="210"/>
        <v>39</v>
      </c>
      <c r="AO715" s="29">
        <f t="shared" si="194"/>
        <v>1.1400000000000001</v>
      </c>
      <c r="AP715" s="14">
        <f t="shared" si="195"/>
        <v>2</v>
      </c>
      <c r="AQ715" s="14">
        <f t="shared" si="196"/>
        <v>3</v>
      </c>
      <c r="AR715" s="14">
        <f t="shared" si="197"/>
        <v>0</v>
      </c>
      <c r="AS715" s="14">
        <f t="shared" si="198"/>
        <v>1606041</v>
      </c>
      <c r="AT715" s="14" t="str">
        <f t="shared" si="199"/>
        <v>神器-7-碎片-5-14级</v>
      </c>
      <c r="AU715" s="13" t="s">
        <v>857</v>
      </c>
      <c r="AV715" s="13">
        <f t="shared" si="200"/>
        <v>14</v>
      </c>
      <c r="AW715" s="14" t="e">
        <f t="shared" si="201"/>
        <v>#REF!</v>
      </c>
      <c r="AX715" s="14" t="str">
        <f t="shared" si="202"/>
        <v>DefExt</v>
      </c>
      <c r="AY715" s="14" t="e">
        <f t="shared" si="203"/>
        <v>#REF!</v>
      </c>
      <c r="AZ715" s="14" t="str">
        <f t="shared" si="204"/>
        <v>HPExt</v>
      </c>
      <c r="BA715" s="14" t="e">
        <f t="shared" si="205"/>
        <v>#REF!</v>
      </c>
      <c r="BB715" s="14" t="str">
        <f t="shared" si="206"/>
        <v/>
      </c>
      <c r="BC715" s="14" t="str">
        <f t="shared" si="207"/>
        <v/>
      </c>
      <c r="BD715" s="14" t="str">
        <f t="shared" si="208"/>
        <v/>
      </c>
      <c r="BE715" s="14" t="str">
        <f t="shared" si="209"/>
        <v/>
      </c>
    </row>
    <row r="716" spans="39:57" ht="16.5" x14ac:dyDescent="0.2">
      <c r="AM716" s="13">
        <v>711</v>
      </c>
      <c r="AN716" s="14">
        <f t="shared" si="210"/>
        <v>39</v>
      </c>
      <c r="AO716" s="29">
        <f t="shared" si="194"/>
        <v>1.248</v>
      </c>
      <c r="AP716" s="14">
        <f t="shared" si="195"/>
        <v>2</v>
      </c>
      <c r="AQ716" s="14">
        <f t="shared" si="196"/>
        <v>3</v>
      </c>
      <c r="AR716" s="14">
        <f t="shared" si="197"/>
        <v>0</v>
      </c>
      <c r="AS716" s="14">
        <f t="shared" si="198"/>
        <v>1606041</v>
      </c>
      <c r="AT716" s="14" t="str">
        <f t="shared" si="199"/>
        <v>神器-7-碎片-5-15级</v>
      </c>
      <c r="AU716" s="13" t="s">
        <v>857</v>
      </c>
      <c r="AV716" s="13">
        <f t="shared" si="200"/>
        <v>15</v>
      </c>
      <c r="AW716" s="14" t="e">
        <f t="shared" si="201"/>
        <v>#REF!</v>
      </c>
      <c r="AX716" s="14" t="str">
        <f t="shared" si="202"/>
        <v>DefExt</v>
      </c>
      <c r="AY716" s="14" t="e">
        <f t="shared" si="203"/>
        <v>#REF!</v>
      </c>
      <c r="AZ716" s="14" t="str">
        <f t="shared" si="204"/>
        <v>HPExt</v>
      </c>
      <c r="BA716" s="14" t="e">
        <f t="shared" si="205"/>
        <v>#REF!</v>
      </c>
      <c r="BB716" s="14" t="str">
        <f t="shared" si="206"/>
        <v/>
      </c>
      <c r="BC716" s="14" t="str">
        <f t="shared" si="207"/>
        <v/>
      </c>
      <c r="BD716" s="14" t="str">
        <f t="shared" si="208"/>
        <v/>
      </c>
      <c r="BE716" s="14" t="str">
        <f t="shared" si="209"/>
        <v/>
      </c>
    </row>
    <row r="717" spans="39:57" ht="16.5" x14ac:dyDescent="0.2">
      <c r="AM717" s="13">
        <v>712</v>
      </c>
      <c r="AN717" s="14">
        <f t="shared" si="210"/>
        <v>39</v>
      </c>
      <c r="AO717" s="29">
        <f t="shared" si="194"/>
        <v>1.36</v>
      </c>
      <c r="AP717" s="14">
        <f t="shared" si="195"/>
        <v>2</v>
      </c>
      <c r="AQ717" s="14">
        <f t="shared" si="196"/>
        <v>3</v>
      </c>
      <c r="AR717" s="14">
        <f t="shared" si="197"/>
        <v>0</v>
      </c>
      <c r="AS717" s="14">
        <f t="shared" si="198"/>
        <v>1606041</v>
      </c>
      <c r="AT717" s="14" t="str">
        <f t="shared" si="199"/>
        <v>神器-7-碎片-5-16级</v>
      </c>
      <c r="AU717" s="13" t="s">
        <v>857</v>
      </c>
      <c r="AV717" s="13">
        <f t="shared" si="200"/>
        <v>16</v>
      </c>
      <c r="AW717" s="14" t="e">
        <f t="shared" si="201"/>
        <v>#REF!</v>
      </c>
      <c r="AX717" s="14" t="str">
        <f t="shared" si="202"/>
        <v>DefExt</v>
      </c>
      <c r="AY717" s="14" t="e">
        <f t="shared" si="203"/>
        <v>#REF!</v>
      </c>
      <c r="AZ717" s="14" t="str">
        <f t="shared" si="204"/>
        <v>HPExt</v>
      </c>
      <c r="BA717" s="14" t="e">
        <f t="shared" si="205"/>
        <v>#REF!</v>
      </c>
      <c r="BB717" s="14" t="str">
        <f t="shared" si="206"/>
        <v/>
      </c>
      <c r="BC717" s="14" t="str">
        <f t="shared" si="207"/>
        <v/>
      </c>
      <c r="BD717" s="14" t="str">
        <f t="shared" si="208"/>
        <v/>
      </c>
      <c r="BE717" s="14" t="str">
        <f t="shared" si="209"/>
        <v/>
      </c>
    </row>
    <row r="718" spans="39:57" ht="16.5" x14ac:dyDescent="0.2">
      <c r="AM718" s="13">
        <v>713</v>
      </c>
      <c r="AN718" s="14">
        <f t="shared" si="210"/>
        <v>39</v>
      </c>
      <c r="AO718" s="29">
        <f t="shared" si="194"/>
        <v>1.476</v>
      </c>
      <c r="AP718" s="14">
        <f t="shared" si="195"/>
        <v>2</v>
      </c>
      <c r="AQ718" s="14">
        <f t="shared" si="196"/>
        <v>3</v>
      </c>
      <c r="AR718" s="14">
        <f t="shared" si="197"/>
        <v>0</v>
      </c>
      <c r="AS718" s="14">
        <f t="shared" si="198"/>
        <v>1606041</v>
      </c>
      <c r="AT718" s="14" t="str">
        <f t="shared" si="199"/>
        <v>神器-7-碎片-5-17级</v>
      </c>
      <c r="AU718" s="13" t="s">
        <v>857</v>
      </c>
      <c r="AV718" s="13">
        <f t="shared" si="200"/>
        <v>17</v>
      </c>
      <c r="AW718" s="14" t="e">
        <f t="shared" si="201"/>
        <v>#REF!</v>
      </c>
      <c r="AX718" s="14" t="str">
        <f t="shared" si="202"/>
        <v>DefExt</v>
      </c>
      <c r="AY718" s="14" t="e">
        <f t="shared" si="203"/>
        <v>#REF!</v>
      </c>
      <c r="AZ718" s="14" t="str">
        <f t="shared" si="204"/>
        <v>HPExt</v>
      </c>
      <c r="BA718" s="14" t="e">
        <f t="shared" si="205"/>
        <v>#REF!</v>
      </c>
      <c r="BB718" s="14" t="str">
        <f t="shared" si="206"/>
        <v/>
      </c>
      <c r="BC718" s="14" t="str">
        <f t="shared" si="207"/>
        <v/>
      </c>
      <c r="BD718" s="14" t="str">
        <f t="shared" si="208"/>
        <v/>
      </c>
      <c r="BE718" s="14" t="str">
        <f t="shared" si="209"/>
        <v/>
      </c>
    </row>
    <row r="719" spans="39:57" ht="16.5" x14ac:dyDescent="0.2">
      <c r="AM719" s="13">
        <v>714</v>
      </c>
      <c r="AN719" s="14">
        <f t="shared" si="210"/>
        <v>39</v>
      </c>
      <c r="AO719" s="29">
        <f t="shared" si="194"/>
        <v>1.5960000000000001</v>
      </c>
      <c r="AP719" s="14">
        <f t="shared" si="195"/>
        <v>2</v>
      </c>
      <c r="AQ719" s="14">
        <f t="shared" si="196"/>
        <v>3</v>
      </c>
      <c r="AR719" s="14">
        <f t="shared" si="197"/>
        <v>0</v>
      </c>
      <c r="AS719" s="14">
        <f t="shared" si="198"/>
        <v>1606041</v>
      </c>
      <c r="AT719" s="14" t="str">
        <f t="shared" si="199"/>
        <v>神器-7-碎片-5-18级</v>
      </c>
      <c r="AU719" s="13" t="s">
        <v>857</v>
      </c>
      <c r="AV719" s="13">
        <f t="shared" si="200"/>
        <v>18</v>
      </c>
      <c r="AW719" s="14" t="e">
        <f t="shared" si="201"/>
        <v>#REF!</v>
      </c>
      <c r="AX719" s="14" t="str">
        <f t="shared" si="202"/>
        <v>DefExt</v>
      </c>
      <c r="AY719" s="14" t="e">
        <f t="shared" si="203"/>
        <v>#REF!</v>
      </c>
      <c r="AZ719" s="14" t="str">
        <f t="shared" si="204"/>
        <v>HPExt</v>
      </c>
      <c r="BA719" s="14" t="e">
        <f t="shared" si="205"/>
        <v>#REF!</v>
      </c>
      <c r="BB719" s="14" t="str">
        <f t="shared" si="206"/>
        <v/>
      </c>
      <c r="BC719" s="14" t="str">
        <f t="shared" si="207"/>
        <v/>
      </c>
      <c r="BD719" s="14" t="str">
        <f t="shared" si="208"/>
        <v/>
      </c>
      <c r="BE719" s="14" t="str">
        <f t="shared" si="209"/>
        <v/>
      </c>
    </row>
    <row r="720" spans="39:57" ht="16.5" x14ac:dyDescent="0.2">
      <c r="AM720" s="13">
        <v>715</v>
      </c>
      <c r="AN720" s="14">
        <f t="shared" si="210"/>
        <v>39</v>
      </c>
      <c r="AO720" s="29">
        <f t="shared" si="194"/>
        <v>1.7200000000000002</v>
      </c>
      <c r="AP720" s="14">
        <f t="shared" si="195"/>
        <v>2</v>
      </c>
      <c r="AQ720" s="14">
        <f t="shared" si="196"/>
        <v>3</v>
      </c>
      <c r="AR720" s="14">
        <f t="shared" si="197"/>
        <v>0</v>
      </c>
      <c r="AS720" s="14">
        <f t="shared" si="198"/>
        <v>1606041</v>
      </c>
      <c r="AT720" s="14" t="str">
        <f t="shared" si="199"/>
        <v>神器-7-碎片-5-19级</v>
      </c>
      <c r="AU720" s="13" t="s">
        <v>857</v>
      </c>
      <c r="AV720" s="13">
        <f t="shared" si="200"/>
        <v>19</v>
      </c>
      <c r="AW720" s="14" t="e">
        <f t="shared" si="201"/>
        <v>#REF!</v>
      </c>
      <c r="AX720" s="14" t="str">
        <f t="shared" si="202"/>
        <v>DefExt</v>
      </c>
      <c r="AY720" s="14" t="e">
        <f t="shared" si="203"/>
        <v>#REF!</v>
      </c>
      <c r="AZ720" s="14" t="str">
        <f t="shared" si="204"/>
        <v>HPExt</v>
      </c>
      <c r="BA720" s="14" t="e">
        <f t="shared" si="205"/>
        <v>#REF!</v>
      </c>
      <c r="BB720" s="14" t="str">
        <f t="shared" si="206"/>
        <v/>
      </c>
      <c r="BC720" s="14" t="str">
        <f t="shared" si="207"/>
        <v/>
      </c>
      <c r="BD720" s="14" t="str">
        <f t="shared" si="208"/>
        <v/>
      </c>
      <c r="BE720" s="14" t="str">
        <f t="shared" si="209"/>
        <v/>
      </c>
    </row>
    <row r="721" spans="39:57" ht="16.5" x14ac:dyDescent="0.2">
      <c r="AM721" s="13">
        <v>716</v>
      </c>
      <c r="AN721" s="14">
        <f t="shared" si="210"/>
        <v>39</v>
      </c>
      <c r="AO721" s="29">
        <f t="shared" si="194"/>
        <v>1.8480000000000001</v>
      </c>
      <c r="AP721" s="14">
        <f t="shared" si="195"/>
        <v>2</v>
      </c>
      <c r="AQ721" s="14">
        <f t="shared" si="196"/>
        <v>3</v>
      </c>
      <c r="AR721" s="14">
        <f t="shared" si="197"/>
        <v>0</v>
      </c>
      <c r="AS721" s="14">
        <f t="shared" si="198"/>
        <v>1606041</v>
      </c>
      <c r="AT721" s="14" t="str">
        <f t="shared" si="199"/>
        <v>神器-7-碎片-5-20级</v>
      </c>
      <c r="AU721" s="13" t="s">
        <v>857</v>
      </c>
      <c r="AV721" s="13">
        <f t="shared" si="200"/>
        <v>20</v>
      </c>
      <c r="AW721" s="14" t="e">
        <f t="shared" si="201"/>
        <v>#REF!</v>
      </c>
      <c r="AX721" s="14" t="str">
        <f t="shared" si="202"/>
        <v>DefExt</v>
      </c>
      <c r="AY721" s="14" t="e">
        <f t="shared" si="203"/>
        <v>#REF!</v>
      </c>
      <c r="AZ721" s="14" t="str">
        <f t="shared" si="204"/>
        <v>HPExt</v>
      </c>
      <c r="BA721" s="14" t="e">
        <f t="shared" si="205"/>
        <v>#REF!</v>
      </c>
      <c r="BB721" s="14" t="str">
        <f t="shared" si="206"/>
        <v/>
      </c>
      <c r="BC721" s="14" t="str">
        <f t="shared" si="207"/>
        <v/>
      </c>
      <c r="BD721" s="14" t="str">
        <f t="shared" si="208"/>
        <v/>
      </c>
      <c r="BE721" s="14" t="str">
        <f t="shared" si="209"/>
        <v/>
      </c>
    </row>
    <row r="722" spans="39:57" ht="16.5" x14ac:dyDescent="0.2">
      <c r="AM722" s="13">
        <v>717</v>
      </c>
      <c r="AN722" s="14">
        <f t="shared" si="210"/>
        <v>39</v>
      </c>
      <c r="AO722" s="29">
        <f t="shared" si="194"/>
        <v>1.98</v>
      </c>
      <c r="AP722" s="14">
        <f t="shared" si="195"/>
        <v>2</v>
      </c>
      <c r="AQ722" s="14">
        <f t="shared" si="196"/>
        <v>3</v>
      </c>
      <c r="AR722" s="14">
        <f t="shared" si="197"/>
        <v>0</v>
      </c>
      <c r="AS722" s="14">
        <f t="shared" si="198"/>
        <v>1606041</v>
      </c>
      <c r="AT722" s="14" t="str">
        <f t="shared" si="199"/>
        <v>神器-7-碎片-5-21级</v>
      </c>
      <c r="AU722" s="13" t="s">
        <v>857</v>
      </c>
      <c r="AV722" s="13">
        <f t="shared" si="200"/>
        <v>21</v>
      </c>
      <c r="AW722" s="14" t="e">
        <f t="shared" si="201"/>
        <v>#REF!</v>
      </c>
      <c r="AX722" s="14" t="str">
        <f t="shared" si="202"/>
        <v>DefExt</v>
      </c>
      <c r="AY722" s="14" t="e">
        <f t="shared" si="203"/>
        <v>#REF!</v>
      </c>
      <c r="AZ722" s="14" t="str">
        <f t="shared" si="204"/>
        <v>HPExt</v>
      </c>
      <c r="BA722" s="14" t="e">
        <f t="shared" si="205"/>
        <v>#REF!</v>
      </c>
      <c r="BB722" s="14" t="str">
        <f t="shared" si="206"/>
        <v/>
      </c>
      <c r="BC722" s="14" t="str">
        <f t="shared" si="207"/>
        <v/>
      </c>
      <c r="BD722" s="14" t="str">
        <f t="shared" si="208"/>
        <v/>
      </c>
      <c r="BE722" s="14" t="str">
        <f t="shared" si="209"/>
        <v/>
      </c>
    </row>
    <row r="723" spans="39:57" ht="16.5" x14ac:dyDescent="0.2">
      <c r="AM723" s="13">
        <v>718</v>
      </c>
      <c r="AN723" s="14">
        <f t="shared" si="210"/>
        <v>40</v>
      </c>
      <c r="AO723" s="29">
        <f t="shared" si="194"/>
        <v>0.1</v>
      </c>
      <c r="AP723" s="14">
        <f t="shared" si="195"/>
        <v>1</v>
      </c>
      <c r="AQ723" s="14">
        <f t="shared" si="196"/>
        <v>2</v>
      </c>
      <c r="AR723" s="14">
        <f t="shared" si="197"/>
        <v>3</v>
      </c>
      <c r="AS723" s="14">
        <f t="shared" si="198"/>
        <v>1606042</v>
      </c>
      <c r="AT723" s="14" t="str">
        <f t="shared" si="199"/>
        <v>神器-7-碎片-6-1级</v>
      </c>
      <c r="AU723" s="13" t="s">
        <v>857</v>
      </c>
      <c r="AV723" s="13">
        <f t="shared" si="200"/>
        <v>1</v>
      </c>
      <c r="AW723" s="14" t="e">
        <f t="shared" si="201"/>
        <v>#REF!</v>
      </c>
      <c r="AX723" s="14" t="str">
        <f t="shared" si="202"/>
        <v>AtkExt</v>
      </c>
      <c r="AY723" s="14" t="e">
        <f t="shared" si="203"/>
        <v>#REF!</v>
      </c>
      <c r="AZ723" s="14" t="str">
        <f t="shared" si="204"/>
        <v>DefExt</v>
      </c>
      <c r="BA723" s="14" t="e">
        <f t="shared" si="205"/>
        <v>#REF!</v>
      </c>
      <c r="BB723" s="14" t="str">
        <f t="shared" si="206"/>
        <v>HPExt</v>
      </c>
      <c r="BC723" s="14" t="e">
        <f t="shared" si="207"/>
        <v>#REF!</v>
      </c>
      <c r="BD723" s="14" t="str">
        <f t="shared" si="208"/>
        <v/>
      </c>
      <c r="BE723" s="14" t="str">
        <f t="shared" si="209"/>
        <v/>
      </c>
    </row>
    <row r="724" spans="39:57" ht="16.5" x14ac:dyDescent="0.2">
      <c r="AM724" s="13">
        <v>719</v>
      </c>
      <c r="AN724" s="14">
        <f t="shared" si="210"/>
        <v>40</v>
      </c>
      <c r="AO724" s="29">
        <f t="shared" si="194"/>
        <v>0.15600000000000003</v>
      </c>
      <c r="AP724" s="14">
        <f t="shared" si="195"/>
        <v>1</v>
      </c>
      <c r="AQ724" s="14">
        <f t="shared" si="196"/>
        <v>2</v>
      </c>
      <c r="AR724" s="14">
        <f t="shared" si="197"/>
        <v>3</v>
      </c>
      <c r="AS724" s="14">
        <f t="shared" si="198"/>
        <v>1606042</v>
      </c>
      <c r="AT724" s="14" t="str">
        <f t="shared" si="199"/>
        <v>神器-7-碎片-6-2级</v>
      </c>
      <c r="AU724" s="13" t="s">
        <v>857</v>
      </c>
      <c r="AV724" s="13">
        <f t="shared" si="200"/>
        <v>2</v>
      </c>
      <c r="AW724" s="14" t="e">
        <f t="shared" si="201"/>
        <v>#REF!</v>
      </c>
      <c r="AX724" s="14" t="str">
        <f t="shared" si="202"/>
        <v>AtkExt</v>
      </c>
      <c r="AY724" s="14" t="e">
        <f t="shared" si="203"/>
        <v>#REF!</v>
      </c>
      <c r="AZ724" s="14" t="str">
        <f t="shared" si="204"/>
        <v>DefExt</v>
      </c>
      <c r="BA724" s="14" t="e">
        <f t="shared" si="205"/>
        <v>#REF!</v>
      </c>
      <c r="BB724" s="14" t="str">
        <f t="shared" si="206"/>
        <v>HPExt</v>
      </c>
      <c r="BC724" s="14" t="e">
        <f t="shared" si="207"/>
        <v>#REF!</v>
      </c>
      <c r="BD724" s="14" t="str">
        <f t="shared" si="208"/>
        <v/>
      </c>
      <c r="BE724" s="14" t="str">
        <f t="shared" si="209"/>
        <v/>
      </c>
    </row>
    <row r="725" spans="39:57" ht="16.5" x14ac:dyDescent="0.2">
      <c r="AM725" s="13">
        <v>720</v>
      </c>
      <c r="AN725" s="14">
        <f t="shared" si="210"/>
        <v>40</v>
      </c>
      <c r="AO725" s="29">
        <f t="shared" si="194"/>
        <v>0.21600000000000003</v>
      </c>
      <c r="AP725" s="14">
        <f t="shared" si="195"/>
        <v>1</v>
      </c>
      <c r="AQ725" s="14">
        <f t="shared" si="196"/>
        <v>2</v>
      </c>
      <c r="AR725" s="14">
        <f t="shared" si="197"/>
        <v>3</v>
      </c>
      <c r="AS725" s="14">
        <f t="shared" si="198"/>
        <v>1606042</v>
      </c>
      <c r="AT725" s="14" t="str">
        <f t="shared" si="199"/>
        <v>神器-7-碎片-6-3级</v>
      </c>
      <c r="AU725" s="13" t="s">
        <v>857</v>
      </c>
      <c r="AV725" s="13">
        <f t="shared" si="200"/>
        <v>3</v>
      </c>
      <c r="AW725" s="14" t="e">
        <f t="shared" si="201"/>
        <v>#REF!</v>
      </c>
      <c r="AX725" s="14" t="str">
        <f t="shared" si="202"/>
        <v>AtkExt</v>
      </c>
      <c r="AY725" s="14" t="e">
        <f t="shared" si="203"/>
        <v>#REF!</v>
      </c>
      <c r="AZ725" s="14" t="str">
        <f t="shared" si="204"/>
        <v>DefExt</v>
      </c>
      <c r="BA725" s="14" t="e">
        <f t="shared" si="205"/>
        <v>#REF!</v>
      </c>
      <c r="BB725" s="14" t="str">
        <f t="shared" si="206"/>
        <v>HPExt</v>
      </c>
      <c r="BC725" s="14" t="e">
        <f t="shared" si="207"/>
        <v>#REF!</v>
      </c>
      <c r="BD725" s="14" t="str">
        <f t="shared" si="208"/>
        <v/>
      </c>
      <c r="BE725" s="14" t="str">
        <f t="shared" si="209"/>
        <v/>
      </c>
    </row>
    <row r="726" spans="39:57" ht="16.5" x14ac:dyDescent="0.2">
      <c r="AM726" s="13">
        <v>721</v>
      </c>
      <c r="AN726" s="14">
        <f t="shared" si="210"/>
        <v>40</v>
      </c>
      <c r="AO726" s="29">
        <f t="shared" si="194"/>
        <v>0.28000000000000003</v>
      </c>
      <c r="AP726" s="14">
        <f t="shared" si="195"/>
        <v>1</v>
      </c>
      <c r="AQ726" s="14">
        <f t="shared" si="196"/>
        <v>2</v>
      </c>
      <c r="AR726" s="14">
        <f t="shared" si="197"/>
        <v>3</v>
      </c>
      <c r="AS726" s="14">
        <f t="shared" si="198"/>
        <v>1606042</v>
      </c>
      <c r="AT726" s="14" t="str">
        <f t="shared" si="199"/>
        <v>神器-7-碎片-6-4级</v>
      </c>
      <c r="AU726" s="13" t="s">
        <v>857</v>
      </c>
      <c r="AV726" s="13">
        <f t="shared" si="200"/>
        <v>4</v>
      </c>
      <c r="AW726" s="14" t="e">
        <f t="shared" si="201"/>
        <v>#REF!</v>
      </c>
      <c r="AX726" s="14" t="str">
        <f t="shared" si="202"/>
        <v>AtkExt</v>
      </c>
      <c r="AY726" s="14" t="e">
        <f t="shared" si="203"/>
        <v>#REF!</v>
      </c>
      <c r="AZ726" s="14" t="str">
        <f t="shared" si="204"/>
        <v>DefExt</v>
      </c>
      <c r="BA726" s="14" t="e">
        <f t="shared" si="205"/>
        <v>#REF!</v>
      </c>
      <c r="BB726" s="14" t="str">
        <f t="shared" si="206"/>
        <v>HPExt</v>
      </c>
      <c r="BC726" s="14" t="e">
        <f t="shared" si="207"/>
        <v>#REF!</v>
      </c>
      <c r="BD726" s="14" t="str">
        <f t="shared" si="208"/>
        <v/>
      </c>
      <c r="BE726" s="14" t="str">
        <f t="shared" si="209"/>
        <v/>
      </c>
    </row>
    <row r="727" spans="39:57" ht="16.5" x14ac:dyDescent="0.2">
      <c r="AM727" s="13">
        <v>722</v>
      </c>
      <c r="AN727" s="14">
        <f t="shared" si="210"/>
        <v>40</v>
      </c>
      <c r="AO727" s="29">
        <f t="shared" si="194"/>
        <v>0.34799999999999998</v>
      </c>
      <c r="AP727" s="14">
        <f t="shared" si="195"/>
        <v>1</v>
      </c>
      <c r="AQ727" s="14">
        <f t="shared" si="196"/>
        <v>2</v>
      </c>
      <c r="AR727" s="14">
        <f t="shared" si="197"/>
        <v>3</v>
      </c>
      <c r="AS727" s="14">
        <f t="shared" si="198"/>
        <v>1606042</v>
      </c>
      <c r="AT727" s="14" t="str">
        <f t="shared" si="199"/>
        <v>神器-7-碎片-6-5级</v>
      </c>
      <c r="AU727" s="13" t="s">
        <v>857</v>
      </c>
      <c r="AV727" s="13">
        <f t="shared" si="200"/>
        <v>5</v>
      </c>
      <c r="AW727" s="14" t="e">
        <f t="shared" si="201"/>
        <v>#REF!</v>
      </c>
      <c r="AX727" s="14" t="str">
        <f t="shared" si="202"/>
        <v>AtkExt</v>
      </c>
      <c r="AY727" s="14" t="e">
        <f t="shared" si="203"/>
        <v>#REF!</v>
      </c>
      <c r="AZ727" s="14" t="str">
        <f t="shared" si="204"/>
        <v>DefExt</v>
      </c>
      <c r="BA727" s="14" t="e">
        <f t="shared" si="205"/>
        <v>#REF!</v>
      </c>
      <c r="BB727" s="14" t="str">
        <f t="shared" si="206"/>
        <v>HPExt</v>
      </c>
      <c r="BC727" s="14" t="e">
        <f t="shared" si="207"/>
        <v>#REF!</v>
      </c>
      <c r="BD727" s="14" t="str">
        <f t="shared" si="208"/>
        <v/>
      </c>
      <c r="BE727" s="14" t="str">
        <f t="shared" si="209"/>
        <v/>
      </c>
    </row>
    <row r="728" spans="39:57" ht="16.5" x14ac:dyDescent="0.2">
      <c r="AM728" s="13">
        <v>723</v>
      </c>
      <c r="AN728" s="14">
        <f t="shared" si="210"/>
        <v>40</v>
      </c>
      <c r="AO728" s="29">
        <f t="shared" si="194"/>
        <v>0.42000000000000004</v>
      </c>
      <c r="AP728" s="14">
        <f t="shared" si="195"/>
        <v>1</v>
      </c>
      <c r="AQ728" s="14">
        <f t="shared" si="196"/>
        <v>2</v>
      </c>
      <c r="AR728" s="14">
        <f t="shared" si="197"/>
        <v>3</v>
      </c>
      <c r="AS728" s="14">
        <f t="shared" si="198"/>
        <v>1606042</v>
      </c>
      <c r="AT728" s="14" t="str">
        <f t="shared" si="199"/>
        <v>神器-7-碎片-6-6级</v>
      </c>
      <c r="AU728" s="13" t="s">
        <v>857</v>
      </c>
      <c r="AV728" s="13">
        <f t="shared" si="200"/>
        <v>6</v>
      </c>
      <c r="AW728" s="14" t="e">
        <f t="shared" si="201"/>
        <v>#REF!</v>
      </c>
      <c r="AX728" s="14" t="str">
        <f t="shared" si="202"/>
        <v>AtkExt</v>
      </c>
      <c r="AY728" s="14" t="e">
        <f t="shared" si="203"/>
        <v>#REF!</v>
      </c>
      <c r="AZ728" s="14" t="str">
        <f t="shared" si="204"/>
        <v>DefExt</v>
      </c>
      <c r="BA728" s="14" t="e">
        <f t="shared" si="205"/>
        <v>#REF!</v>
      </c>
      <c r="BB728" s="14" t="str">
        <f t="shared" si="206"/>
        <v>HPExt</v>
      </c>
      <c r="BC728" s="14" t="e">
        <f t="shared" si="207"/>
        <v>#REF!</v>
      </c>
      <c r="BD728" s="14" t="str">
        <f t="shared" si="208"/>
        <v/>
      </c>
      <c r="BE728" s="14" t="str">
        <f t="shared" si="209"/>
        <v/>
      </c>
    </row>
    <row r="729" spans="39:57" ht="16.5" x14ac:dyDescent="0.2">
      <c r="AM729" s="13">
        <v>724</v>
      </c>
      <c r="AN729" s="14">
        <f t="shared" si="210"/>
        <v>40</v>
      </c>
      <c r="AO729" s="29">
        <f t="shared" si="194"/>
        <v>0.496</v>
      </c>
      <c r="AP729" s="14">
        <f t="shared" si="195"/>
        <v>1</v>
      </c>
      <c r="AQ729" s="14">
        <f t="shared" si="196"/>
        <v>2</v>
      </c>
      <c r="AR729" s="14">
        <f t="shared" si="197"/>
        <v>3</v>
      </c>
      <c r="AS729" s="14">
        <f t="shared" si="198"/>
        <v>1606042</v>
      </c>
      <c r="AT729" s="14" t="str">
        <f t="shared" si="199"/>
        <v>神器-7-碎片-6-7级</v>
      </c>
      <c r="AU729" s="13" t="s">
        <v>857</v>
      </c>
      <c r="AV729" s="13">
        <f t="shared" si="200"/>
        <v>7</v>
      </c>
      <c r="AW729" s="14" t="e">
        <f t="shared" si="201"/>
        <v>#REF!</v>
      </c>
      <c r="AX729" s="14" t="str">
        <f t="shared" si="202"/>
        <v>AtkExt</v>
      </c>
      <c r="AY729" s="14" t="e">
        <f t="shared" si="203"/>
        <v>#REF!</v>
      </c>
      <c r="AZ729" s="14" t="str">
        <f t="shared" si="204"/>
        <v>DefExt</v>
      </c>
      <c r="BA729" s="14" t="e">
        <f t="shared" si="205"/>
        <v>#REF!</v>
      </c>
      <c r="BB729" s="14" t="str">
        <f t="shared" si="206"/>
        <v>HPExt</v>
      </c>
      <c r="BC729" s="14" t="e">
        <f t="shared" si="207"/>
        <v>#REF!</v>
      </c>
      <c r="BD729" s="14" t="str">
        <f t="shared" si="208"/>
        <v/>
      </c>
      <c r="BE729" s="14" t="str">
        <f t="shared" si="209"/>
        <v/>
      </c>
    </row>
    <row r="730" spans="39:57" ht="16.5" x14ac:dyDescent="0.2">
      <c r="AM730" s="13">
        <v>725</v>
      </c>
      <c r="AN730" s="14">
        <f t="shared" si="210"/>
        <v>40</v>
      </c>
      <c r="AO730" s="29">
        <f t="shared" si="194"/>
        <v>0.57600000000000007</v>
      </c>
      <c r="AP730" s="14">
        <f t="shared" si="195"/>
        <v>1</v>
      </c>
      <c r="AQ730" s="14">
        <f t="shared" si="196"/>
        <v>2</v>
      </c>
      <c r="AR730" s="14">
        <f t="shared" si="197"/>
        <v>3</v>
      </c>
      <c r="AS730" s="14">
        <f t="shared" si="198"/>
        <v>1606042</v>
      </c>
      <c r="AT730" s="14" t="str">
        <f t="shared" si="199"/>
        <v>神器-7-碎片-6-8级</v>
      </c>
      <c r="AU730" s="13" t="s">
        <v>857</v>
      </c>
      <c r="AV730" s="13">
        <f t="shared" si="200"/>
        <v>8</v>
      </c>
      <c r="AW730" s="14" t="e">
        <f t="shared" si="201"/>
        <v>#REF!</v>
      </c>
      <c r="AX730" s="14" t="str">
        <f t="shared" si="202"/>
        <v>AtkExt</v>
      </c>
      <c r="AY730" s="14" t="e">
        <f t="shared" si="203"/>
        <v>#REF!</v>
      </c>
      <c r="AZ730" s="14" t="str">
        <f t="shared" si="204"/>
        <v>DefExt</v>
      </c>
      <c r="BA730" s="14" t="e">
        <f t="shared" si="205"/>
        <v>#REF!</v>
      </c>
      <c r="BB730" s="14" t="str">
        <f t="shared" si="206"/>
        <v>HPExt</v>
      </c>
      <c r="BC730" s="14" t="e">
        <f t="shared" si="207"/>
        <v>#REF!</v>
      </c>
      <c r="BD730" s="14" t="str">
        <f t="shared" si="208"/>
        <v/>
      </c>
      <c r="BE730" s="14" t="str">
        <f t="shared" si="209"/>
        <v/>
      </c>
    </row>
    <row r="731" spans="39:57" ht="16.5" x14ac:dyDescent="0.2">
      <c r="AM731" s="13">
        <v>726</v>
      </c>
      <c r="AN731" s="14">
        <f t="shared" si="210"/>
        <v>40</v>
      </c>
      <c r="AO731" s="29">
        <f t="shared" si="194"/>
        <v>0.66</v>
      </c>
      <c r="AP731" s="14">
        <f t="shared" si="195"/>
        <v>1</v>
      </c>
      <c r="AQ731" s="14">
        <f t="shared" si="196"/>
        <v>2</v>
      </c>
      <c r="AR731" s="14">
        <f t="shared" si="197"/>
        <v>3</v>
      </c>
      <c r="AS731" s="14">
        <f t="shared" si="198"/>
        <v>1606042</v>
      </c>
      <c r="AT731" s="14" t="str">
        <f t="shared" si="199"/>
        <v>神器-7-碎片-6-9级</v>
      </c>
      <c r="AU731" s="13" t="s">
        <v>857</v>
      </c>
      <c r="AV731" s="13">
        <f t="shared" si="200"/>
        <v>9</v>
      </c>
      <c r="AW731" s="14" t="e">
        <f t="shared" si="201"/>
        <v>#REF!</v>
      </c>
      <c r="AX731" s="14" t="str">
        <f t="shared" si="202"/>
        <v>AtkExt</v>
      </c>
      <c r="AY731" s="14" t="e">
        <f t="shared" si="203"/>
        <v>#REF!</v>
      </c>
      <c r="AZ731" s="14" t="str">
        <f t="shared" si="204"/>
        <v>DefExt</v>
      </c>
      <c r="BA731" s="14" t="e">
        <f t="shared" si="205"/>
        <v>#REF!</v>
      </c>
      <c r="BB731" s="14" t="str">
        <f t="shared" si="206"/>
        <v>HPExt</v>
      </c>
      <c r="BC731" s="14" t="e">
        <f t="shared" si="207"/>
        <v>#REF!</v>
      </c>
      <c r="BD731" s="14" t="str">
        <f t="shared" si="208"/>
        <v/>
      </c>
      <c r="BE731" s="14" t="str">
        <f t="shared" si="209"/>
        <v/>
      </c>
    </row>
    <row r="732" spans="39:57" ht="16.5" x14ac:dyDescent="0.2">
      <c r="AM732" s="13">
        <v>727</v>
      </c>
      <c r="AN732" s="14">
        <f t="shared" si="210"/>
        <v>40</v>
      </c>
      <c r="AO732" s="29">
        <f t="shared" si="194"/>
        <v>0.748</v>
      </c>
      <c r="AP732" s="14">
        <f t="shared" si="195"/>
        <v>1</v>
      </c>
      <c r="AQ732" s="14">
        <f t="shared" si="196"/>
        <v>2</v>
      </c>
      <c r="AR732" s="14">
        <f t="shared" si="197"/>
        <v>3</v>
      </c>
      <c r="AS732" s="14">
        <f t="shared" si="198"/>
        <v>1606042</v>
      </c>
      <c r="AT732" s="14" t="str">
        <f t="shared" si="199"/>
        <v>神器-7-碎片-6-10级</v>
      </c>
      <c r="AU732" s="13" t="s">
        <v>857</v>
      </c>
      <c r="AV732" s="13">
        <f t="shared" si="200"/>
        <v>10</v>
      </c>
      <c r="AW732" s="14" t="e">
        <f t="shared" si="201"/>
        <v>#REF!</v>
      </c>
      <c r="AX732" s="14" t="str">
        <f t="shared" si="202"/>
        <v>AtkExt</v>
      </c>
      <c r="AY732" s="14" t="e">
        <f t="shared" si="203"/>
        <v>#REF!</v>
      </c>
      <c r="AZ732" s="14" t="str">
        <f t="shared" si="204"/>
        <v>DefExt</v>
      </c>
      <c r="BA732" s="14" t="e">
        <f t="shared" si="205"/>
        <v>#REF!</v>
      </c>
      <c r="BB732" s="14" t="str">
        <f t="shared" si="206"/>
        <v>HPExt</v>
      </c>
      <c r="BC732" s="14" t="e">
        <f t="shared" si="207"/>
        <v>#REF!</v>
      </c>
      <c r="BD732" s="14" t="str">
        <f t="shared" si="208"/>
        <v/>
      </c>
      <c r="BE732" s="14" t="str">
        <f t="shared" si="209"/>
        <v/>
      </c>
    </row>
    <row r="733" spans="39:57" ht="16.5" x14ac:dyDescent="0.2">
      <c r="AM733" s="13">
        <v>728</v>
      </c>
      <c r="AN733" s="14">
        <f t="shared" si="210"/>
        <v>40</v>
      </c>
      <c r="AO733" s="29">
        <f t="shared" si="194"/>
        <v>0.84000000000000008</v>
      </c>
      <c r="AP733" s="14">
        <f t="shared" si="195"/>
        <v>1</v>
      </c>
      <c r="AQ733" s="14">
        <f t="shared" si="196"/>
        <v>2</v>
      </c>
      <c r="AR733" s="14">
        <f t="shared" si="197"/>
        <v>3</v>
      </c>
      <c r="AS733" s="14">
        <f t="shared" si="198"/>
        <v>1606042</v>
      </c>
      <c r="AT733" s="14" t="str">
        <f t="shared" si="199"/>
        <v>神器-7-碎片-6-11级</v>
      </c>
      <c r="AU733" s="13" t="s">
        <v>857</v>
      </c>
      <c r="AV733" s="13">
        <f t="shared" si="200"/>
        <v>11</v>
      </c>
      <c r="AW733" s="14" t="e">
        <f t="shared" si="201"/>
        <v>#REF!</v>
      </c>
      <c r="AX733" s="14" t="str">
        <f t="shared" si="202"/>
        <v>AtkExt</v>
      </c>
      <c r="AY733" s="14" t="e">
        <f t="shared" si="203"/>
        <v>#REF!</v>
      </c>
      <c r="AZ733" s="14" t="str">
        <f t="shared" si="204"/>
        <v>DefExt</v>
      </c>
      <c r="BA733" s="14" t="e">
        <f t="shared" si="205"/>
        <v>#REF!</v>
      </c>
      <c r="BB733" s="14" t="str">
        <f t="shared" si="206"/>
        <v>HPExt</v>
      </c>
      <c r="BC733" s="14" t="e">
        <f t="shared" si="207"/>
        <v>#REF!</v>
      </c>
      <c r="BD733" s="14" t="str">
        <f t="shared" si="208"/>
        <v/>
      </c>
      <c r="BE733" s="14" t="str">
        <f t="shared" si="209"/>
        <v/>
      </c>
    </row>
    <row r="734" spans="39:57" ht="16.5" x14ac:dyDescent="0.2">
      <c r="AM734" s="13">
        <v>729</v>
      </c>
      <c r="AN734" s="14">
        <f t="shared" si="210"/>
        <v>40</v>
      </c>
      <c r="AO734" s="29">
        <f t="shared" si="194"/>
        <v>0.93600000000000017</v>
      </c>
      <c r="AP734" s="14">
        <f t="shared" si="195"/>
        <v>1</v>
      </c>
      <c r="AQ734" s="14">
        <f t="shared" si="196"/>
        <v>2</v>
      </c>
      <c r="AR734" s="14">
        <f t="shared" si="197"/>
        <v>3</v>
      </c>
      <c r="AS734" s="14">
        <f t="shared" si="198"/>
        <v>1606042</v>
      </c>
      <c r="AT734" s="14" t="str">
        <f t="shared" si="199"/>
        <v>神器-7-碎片-6-12级</v>
      </c>
      <c r="AU734" s="13" t="s">
        <v>857</v>
      </c>
      <c r="AV734" s="13">
        <f t="shared" si="200"/>
        <v>12</v>
      </c>
      <c r="AW734" s="14" t="e">
        <f t="shared" si="201"/>
        <v>#REF!</v>
      </c>
      <c r="AX734" s="14" t="str">
        <f t="shared" si="202"/>
        <v>AtkExt</v>
      </c>
      <c r="AY734" s="14" t="e">
        <f t="shared" si="203"/>
        <v>#REF!</v>
      </c>
      <c r="AZ734" s="14" t="str">
        <f t="shared" si="204"/>
        <v>DefExt</v>
      </c>
      <c r="BA734" s="14" t="e">
        <f t="shared" si="205"/>
        <v>#REF!</v>
      </c>
      <c r="BB734" s="14" t="str">
        <f t="shared" si="206"/>
        <v>HPExt</v>
      </c>
      <c r="BC734" s="14" t="e">
        <f t="shared" si="207"/>
        <v>#REF!</v>
      </c>
      <c r="BD734" s="14" t="str">
        <f t="shared" si="208"/>
        <v/>
      </c>
      <c r="BE734" s="14" t="str">
        <f t="shared" si="209"/>
        <v/>
      </c>
    </row>
    <row r="735" spans="39:57" ht="16.5" x14ac:dyDescent="0.2">
      <c r="AM735" s="13">
        <v>730</v>
      </c>
      <c r="AN735" s="14">
        <f t="shared" si="210"/>
        <v>40</v>
      </c>
      <c r="AO735" s="29">
        <f t="shared" si="194"/>
        <v>1.036</v>
      </c>
      <c r="AP735" s="14">
        <f t="shared" si="195"/>
        <v>1</v>
      </c>
      <c r="AQ735" s="14">
        <f t="shared" si="196"/>
        <v>2</v>
      </c>
      <c r="AR735" s="14">
        <f t="shared" si="197"/>
        <v>3</v>
      </c>
      <c r="AS735" s="14">
        <f t="shared" si="198"/>
        <v>1606042</v>
      </c>
      <c r="AT735" s="14" t="str">
        <f t="shared" si="199"/>
        <v>神器-7-碎片-6-13级</v>
      </c>
      <c r="AU735" s="13" t="s">
        <v>857</v>
      </c>
      <c r="AV735" s="13">
        <f t="shared" si="200"/>
        <v>13</v>
      </c>
      <c r="AW735" s="14" t="e">
        <f t="shared" si="201"/>
        <v>#REF!</v>
      </c>
      <c r="AX735" s="14" t="str">
        <f t="shared" si="202"/>
        <v>AtkExt</v>
      </c>
      <c r="AY735" s="14" t="e">
        <f t="shared" si="203"/>
        <v>#REF!</v>
      </c>
      <c r="AZ735" s="14" t="str">
        <f t="shared" si="204"/>
        <v>DefExt</v>
      </c>
      <c r="BA735" s="14" t="e">
        <f t="shared" si="205"/>
        <v>#REF!</v>
      </c>
      <c r="BB735" s="14" t="str">
        <f t="shared" si="206"/>
        <v>HPExt</v>
      </c>
      <c r="BC735" s="14" t="e">
        <f t="shared" si="207"/>
        <v>#REF!</v>
      </c>
      <c r="BD735" s="14" t="str">
        <f t="shared" si="208"/>
        <v/>
      </c>
      <c r="BE735" s="14" t="str">
        <f t="shared" si="209"/>
        <v/>
      </c>
    </row>
    <row r="736" spans="39:57" ht="16.5" x14ac:dyDescent="0.2">
      <c r="AM736" s="13">
        <v>731</v>
      </c>
      <c r="AN736" s="14">
        <f t="shared" si="210"/>
        <v>40</v>
      </c>
      <c r="AO736" s="29">
        <f t="shared" si="194"/>
        <v>1.1400000000000001</v>
      </c>
      <c r="AP736" s="14">
        <f t="shared" si="195"/>
        <v>1</v>
      </c>
      <c r="AQ736" s="14">
        <f t="shared" si="196"/>
        <v>2</v>
      </c>
      <c r="AR736" s="14">
        <f t="shared" si="197"/>
        <v>3</v>
      </c>
      <c r="AS736" s="14">
        <f t="shared" si="198"/>
        <v>1606042</v>
      </c>
      <c r="AT736" s="14" t="str">
        <f t="shared" si="199"/>
        <v>神器-7-碎片-6-14级</v>
      </c>
      <c r="AU736" s="13" t="s">
        <v>857</v>
      </c>
      <c r="AV736" s="13">
        <f t="shared" si="200"/>
        <v>14</v>
      </c>
      <c r="AW736" s="14" t="e">
        <f t="shared" si="201"/>
        <v>#REF!</v>
      </c>
      <c r="AX736" s="14" t="str">
        <f t="shared" si="202"/>
        <v>AtkExt</v>
      </c>
      <c r="AY736" s="14" t="e">
        <f t="shared" si="203"/>
        <v>#REF!</v>
      </c>
      <c r="AZ736" s="14" t="str">
        <f t="shared" si="204"/>
        <v>DefExt</v>
      </c>
      <c r="BA736" s="14" t="e">
        <f t="shared" si="205"/>
        <v>#REF!</v>
      </c>
      <c r="BB736" s="14" t="str">
        <f t="shared" si="206"/>
        <v>HPExt</v>
      </c>
      <c r="BC736" s="14" t="e">
        <f t="shared" si="207"/>
        <v>#REF!</v>
      </c>
      <c r="BD736" s="14" t="str">
        <f t="shared" si="208"/>
        <v/>
      </c>
      <c r="BE736" s="14" t="str">
        <f t="shared" si="209"/>
        <v/>
      </c>
    </row>
    <row r="737" spans="39:57" ht="16.5" x14ac:dyDescent="0.2">
      <c r="AM737" s="13">
        <v>732</v>
      </c>
      <c r="AN737" s="14">
        <f t="shared" si="210"/>
        <v>40</v>
      </c>
      <c r="AO737" s="29">
        <f t="shared" si="194"/>
        <v>1.248</v>
      </c>
      <c r="AP737" s="14">
        <f t="shared" si="195"/>
        <v>1</v>
      </c>
      <c r="AQ737" s="14">
        <f t="shared" si="196"/>
        <v>2</v>
      </c>
      <c r="AR737" s="14">
        <f t="shared" si="197"/>
        <v>3</v>
      </c>
      <c r="AS737" s="14">
        <f t="shared" si="198"/>
        <v>1606042</v>
      </c>
      <c r="AT737" s="14" t="str">
        <f t="shared" si="199"/>
        <v>神器-7-碎片-6-15级</v>
      </c>
      <c r="AU737" s="13" t="s">
        <v>857</v>
      </c>
      <c r="AV737" s="13">
        <f t="shared" si="200"/>
        <v>15</v>
      </c>
      <c r="AW737" s="14" t="e">
        <f t="shared" si="201"/>
        <v>#REF!</v>
      </c>
      <c r="AX737" s="14" t="str">
        <f t="shared" si="202"/>
        <v>AtkExt</v>
      </c>
      <c r="AY737" s="14" t="e">
        <f t="shared" si="203"/>
        <v>#REF!</v>
      </c>
      <c r="AZ737" s="14" t="str">
        <f t="shared" si="204"/>
        <v>DefExt</v>
      </c>
      <c r="BA737" s="14" t="e">
        <f t="shared" si="205"/>
        <v>#REF!</v>
      </c>
      <c r="BB737" s="14" t="str">
        <f t="shared" si="206"/>
        <v>HPExt</v>
      </c>
      <c r="BC737" s="14" t="e">
        <f t="shared" si="207"/>
        <v>#REF!</v>
      </c>
      <c r="BD737" s="14" t="str">
        <f t="shared" si="208"/>
        <v/>
      </c>
      <c r="BE737" s="14" t="str">
        <f t="shared" si="209"/>
        <v/>
      </c>
    </row>
    <row r="738" spans="39:57" ht="16.5" x14ac:dyDescent="0.2">
      <c r="AM738" s="13">
        <v>733</v>
      </c>
      <c r="AN738" s="14">
        <f t="shared" ref="AN738:AN785" si="211">MATCH(AM738-1,$AI$6:$AI$48,1)</f>
        <v>40</v>
      </c>
      <c r="AO738" s="29">
        <f t="shared" si="194"/>
        <v>1.36</v>
      </c>
      <c r="AP738" s="14">
        <f t="shared" si="195"/>
        <v>1</v>
      </c>
      <c r="AQ738" s="14">
        <f t="shared" si="196"/>
        <v>2</v>
      </c>
      <c r="AR738" s="14">
        <f t="shared" si="197"/>
        <v>3</v>
      </c>
      <c r="AS738" s="14">
        <f t="shared" si="198"/>
        <v>1606042</v>
      </c>
      <c r="AT738" s="14" t="str">
        <f t="shared" si="199"/>
        <v>神器-7-碎片-6-16级</v>
      </c>
      <c r="AU738" s="13" t="s">
        <v>857</v>
      </c>
      <c r="AV738" s="13">
        <f t="shared" si="200"/>
        <v>16</v>
      </c>
      <c r="AW738" s="14" t="e">
        <f t="shared" si="201"/>
        <v>#REF!</v>
      </c>
      <c r="AX738" s="14" t="str">
        <f t="shared" si="202"/>
        <v>AtkExt</v>
      </c>
      <c r="AY738" s="14" t="e">
        <f t="shared" si="203"/>
        <v>#REF!</v>
      </c>
      <c r="AZ738" s="14" t="str">
        <f t="shared" si="204"/>
        <v>DefExt</v>
      </c>
      <c r="BA738" s="14" t="e">
        <f t="shared" si="205"/>
        <v>#REF!</v>
      </c>
      <c r="BB738" s="14" t="str">
        <f t="shared" si="206"/>
        <v>HPExt</v>
      </c>
      <c r="BC738" s="14" t="e">
        <f t="shared" si="207"/>
        <v>#REF!</v>
      </c>
      <c r="BD738" s="14" t="str">
        <f t="shared" si="208"/>
        <v/>
      </c>
      <c r="BE738" s="14" t="str">
        <f t="shared" si="209"/>
        <v/>
      </c>
    </row>
    <row r="739" spans="39:57" ht="16.5" x14ac:dyDescent="0.2">
      <c r="AM739" s="13">
        <v>734</v>
      </c>
      <c r="AN739" s="14">
        <f t="shared" si="211"/>
        <v>40</v>
      </c>
      <c r="AO739" s="29">
        <f t="shared" si="194"/>
        <v>1.476</v>
      </c>
      <c r="AP739" s="14">
        <f t="shared" si="195"/>
        <v>1</v>
      </c>
      <c r="AQ739" s="14">
        <f t="shared" si="196"/>
        <v>2</v>
      </c>
      <c r="AR739" s="14">
        <f t="shared" si="197"/>
        <v>3</v>
      </c>
      <c r="AS739" s="14">
        <f t="shared" si="198"/>
        <v>1606042</v>
      </c>
      <c r="AT739" s="14" t="str">
        <f t="shared" si="199"/>
        <v>神器-7-碎片-6-17级</v>
      </c>
      <c r="AU739" s="13" t="s">
        <v>857</v>
      </c>
      <c r="AV739" s="13">
        <f t="shared" si="200"/>
        <v>17</v>
      </c>
      <c r="AW739" s="14" t="e">
        <f t="shared" si="201"/>
        <v>#REF!</v>
      </c>
      <c r="AX739" s="14" t="str">
        <f t="shared" si="202"/>
        <v>AtkExt</v>
      </c>
      <c r="AY739" s="14" t="e">
        <f t="shared" si="203"/>
        <v>#REF!</v>
      </c>
      <c r="AZ739" s="14" t="str">
        <f t="shared" si="204"/>
        <v>DefExt</v>
      </c>
      <c r="BA739" s="14" t="e">
        <f t="shared" si="205"/>
        <v>#REF!</v>
      </c>
      <c r="BB739" s="14" t="str">
        <f t="shared" si="206"/>
        <v>HPExt</v>
      </c>
      <c r="BC739" s="14" t="e">
        <f t="shared" si="207"/>
        <v>#REF!</v>
      </c>
      <c r="BD739" s="14" t="str">
        <f t="shared" si="208"/>
        <v/>
      </c>
      <c r="BE739" s="14" t="str">
        <f t="shared" si="209"/>
        <v/>
      </c>
    </row>
    <row r="740" spans="39:57" ht="16.5" x14ac:dyDescent="0.2">
      <c r="AM740" s="13">
        <v>735</v>
      </c>
      <c r="AN740" s="14">
        <f t="shared" si="211"/>
        <v>40</v>
      </c>
      <c r="AO740" s="29">
        <f t="shared" si="194"/>
        <v>1.5960000000000001</v>
      </c>
      <c r="AP740" s="14">
        <f t="shared" si="195"/>
        <v>1</v>
      </c>
      <c r="AQ740" s="14">
        <f t="shared" si="196"/>
        <v>2</v>
      </c>
      <c r="AR740" s="14">
        <f t="shared" si="197"/>
        <v>3</v>
      </c>
      <c r="AS740" s="14">
        <f t="shared" si="198"/>
        <v>1606042</v>
      </c>
      <c r="AT740" s="14" t="str">
        <f t="shared" si="199"/>
        <v>神器-7-碎片-6-18级</v>
      </c>
      <c r="AU740" s="13" t="s">
        <v>857</v>
      </c>
      <c r="AV740" s="13">
        <f t="shared" si="200"/>
        <v>18</v>
      </c>
      <c r="AW740" s="14" t="e">
        <f t="shared" si="201"/>
        <v>#REF!</v>
      </c>
      <c r="AX740" s="14" t="str">
        <f t="shared" si="202"/>
        <v>AtkExt</v>
      </c>
      <c r="AY740" s="14" t="e">
        <f t="shared" si="203"/>
        <v>#REF!</v>
      </c>
      <c r="AZ740" s="14" t="str">
        <f t="shared" si="204"/>
        <v>DefExt</v>
      </c>
      <c r="BA740" s="14" t="e">
        <f t="shared" si="205"/>
        <v>#REF!</v>
      </c>
      <c r="BB740" s="14" t="str">
        <f t="shared" si="206"/>
        <v>HPExt</v>
      </c>
      <c r="BC740" s="14" t="e">
        <f t="shared" si="207"/>
        <v>#REF!</v>
      </c>
      <c r="BD740" s="14" t="str">
        <f t="shared" si="208"/>
        <v/>
      </c>
      <c r="BE740" s="14" t="str">
        <f t="shared" si="209"/>
        <v/>
      </c>
    </row>
    <row r="741" spans="39:57" ht="16.5" x14ac:dyDescent="0.2">
      <c r="AM741" s="13">
        <v>736</v>
      </c>
      <c r="AN741" s="14">
        <f t="shared" si="211"/>
        <v>40</v>
      </c>
      <c r="AO741" s="29">
        <f t="shared" si="194"/>
        <v>1.7200000000000002</v>
      </c>
      <c r="AP741" s="14">
        <f t="shared" si="195"/>
        <v>1</v>
      </c>
      <c r="AQ741" s="14">
        <f t="shared" si="196"/>
        <v>2</v>
      </c>
      <c r="AR741" s="14">
        <f t="shared" si="197"/>
        <v>3</v>
      </c>
      <c r="AS741" s="14">
        <f t="shared" si="198"/>
        <v>1606042</v>
      </c>
      <c r="AT741" s="14" t="str">
        <f t="shared" si="199"/>
        <v>神器-7-碎片-6-19级</v>
      </c>
      <c r="AU741" s="13" t="s">
        <v>857</v>
      </c>
      <c r="AV741" s="13">
        <f t="shared" si="200"/>
        <v>19</v>
      </c>
      <c r="AW741" s="14" t="e">
        <f t="shared" si="201"/>
        <v>#REF!</v>
      </c>
      <c r="AX741" s="14" t="str">
        <f t="shared" si="202"/>
        <v>AtkExt</v>
      </c>
      <c r="AY741" s="14" t="e">
        <f t="shared" si="203"/>
        <v>#REF!</v>
      </c>
      <c r="AZ741" s="14" t="str">
        <f t="shared" si="204"/>
        <v>DefExt</v>
      </c>
      <c r="BA741" s="14" t="e">
        <f t="shared" si="205"/>
        <v>#REF!</v>
      </c>
      <c r="BB741" s="14" t="str">
        <f t="shared" si="206"/>
        <v>HPExt</v>
      </c>
      <c r="BC741" s="14" t="e">
        <f t="shared" si="207"/>
        <v>#REF!</v>
      </c>
      <c r="BD741" s="14" t="str">
        <f t="shared" si="208"/>
        <v/>
      </c>
      <c r="BE741" s="14" t="str">
        <f t="shared" si="209"/>
        <v/>
      </c>
    </row>
    <row r="742" spans="39:57" ht="16.5" x14ac:dyDescent="0.2">
      <c r="AM742" s="13">
        <v>737</v>
      </c>
      <c r="AN742" s="14">
        <f t="shared" si="211"/>
        <v>40</v>
      </c>
      <c r="AO742" s="29">
        <f t="shared" si="194"/>
        <v>1.8480000000000001</v>
      </c>
      <c r="AP742" s="14">
        <f t="shared" si="195"/>
        <v>1</v>
      </c>
      <c r="AQ742" s="14">
        <f t="shared" si="196"/>
        <v>2</v>
      </c>
      <c r="AR742" s="14">
        <f t="shared" si="197"/>
        <v>3</v>
      </c>
      <c r="AS742" s="14">
        <f t="shared" si="198"/>
        <v>1606042</v>
      </c>
      <c r="AT742" s="14" t="str">
        <f t="shared" si="199"/>
        <v>神器-7-碎片-6-20级</v>
      </c>
      <c r="AU742" s="13" t="s">
        <v>857</v>
      </c>
      <c r="AV742" s="13">
        <f t="shared" si="200"/>
        <v>20</v>
      </c>
      <c r="AW742" s="14" t="e">
        <f t="shared" si="201"/>
        <v>#REF!</v>
      </c>
      <c r="AX742" s="14" t="str">
        <f t="shared" si="202"/>
        <v>AtkExt</v>
      </c>
      <c r="AY742" s="14" t="e">
        <f t="shared" si="203"/>
        <v>#REF!</v>
      </c>
      <c r="AZ742" s="14" t="str">
        <f t="shared" si="204"/>
        <v>DefExt</v>
      </c>
      <c r="BA742" s="14" t="e">
        <f t="shared" si="205"/>
        <v>#REF!</v>
      </c>
      <c r="BB742" s="14" t="str">
        <f t="shared" si="206"/>
        <v>HPExt</v>
      </c>
      <c r="BC742" s="14" t="e">
        <f t="shared" si="207"/>
        <v>#REF!</v>
      </c>
      <c r="BD742" s="14" t="str">
        <f t="shared" si="208"/>
        <v/>
      </c>
      <c r="BE742" s="14" t="str">
        <f t="shared" si="209"/>
        <v/>
      </c>
    </row>
    <row r="743" spans="39:57" ht="16.5" x14ac:dyDescent="0.2">
      <c r="AM743" s="13">
        <v>738</v>
      </c>
      <c r="AN743" s="14">
        <f t="shared" si="211"/>
        <v>40</v>
      </c>
      <c r="AO743" s="29">
        <f t="shared" si="194"/>
        <v>1.98</v>
      </c>
      <c r="AP743" s="14">
        <f t="shared" si="195"/>
        <v>1</v>
      </c>
      <c r="AQ743" s="14">
        <f t="shared" si="196"/>
        <v>2</v>
      </c>
      <c r="AR743" s="14">
        <f t="shared" si="197"/>
        <v>3</v>
      </c>
      <c r="AS743" s="14">
        <f t="shared" si="198"/>
        <v>1606042</v>
      </c>
      <c r="AT743" s="14" t="str">
        <f t="shared" si="199"/>
        <v>神器-7-碎片-6-21级</v>
      </c>
      <c r="AU743" s="13" t="s">
        <v>857</v>
      </c>
      <c r="AV743" s="13">
        <f t="shared" si="200"/>
        <v>21</v>
      </c>
      <c r="AW743" s="14" t="e">
        <f t="shared" si="201"/>
        <v>#REF!</v>
      </c>
      <c r="AX743" s="14" t="str">
        <f t="shared" si="202"/>
        <v>AtkExt</v>
      </c>
      <c r="AY743" s="14" t="e">
        <f t="shared" si="203"/>
        <v>#REF!</v>
      </c>
      <c r="AZ743" s="14" t="str">
        <f t="shared" si="204"/>
        <v>DefExt</v>
      </c>
      <c r="BA743" s="14" t="e">
        <f t="shared" si="205"/>
        <v>#REF!</v>
      </c>
      <c r="BB743" s="14" t="str">
        <f t="shared" si="206"/>
        <v>HPExt</v>
      </c>
      <c r="BC743" s="14" t="e">
        <f t="shared" si="207"/>
        <v>#REF!</v>
      </c>
      <c r="BD743" s="14" t="str">
        <f t="shared" si="208"/>
        <v/>
      </c>
      <c r="BE743" s="14" t="str">
        <f t="shared" si="209"/>
        <v/>
      </c>
    </row>
    <row r="744" spans="39:57" ht="16.5" x14ac:dyDescent="0.2">
      <c r="AM744" s="13">
        <v>739</v>
      </c>
      <c r="AN744" s="14">
        <f t="shared" si="211"/>
        <v>41</v>
      </c>
      <c r="AO744" s="29">
        <f t="shared" si="194"/>
        <v>0.1</v>
      </c>
      <c r="AP744" s="14">
        <f t="shared" si="195"/>
        <v>1</v>
      </c>
      <c r="AQ744" s="14">
        <f t="shared" si="196"/>
        <v>3</v>
      </c>
      <c r="AR744" s="14">
        <f t="shared" si="197"/>
        <v>0</v>
      </c>
      <c r="AS744" s="14">
        <f t="shared" si="198"/>
        <v>1606043</v>
      </c>
      <c r="AT744" s="14" t="str">
        <f t="shared" si="199"/>
        <v>神器-7-碎片-7-1级</v>
      </c>
      <c r="AU744" s="13" t="s">
        <v>857</v>
      </c>
      <c r="AV744" s="13">
        <f t="shared" si="200"/>
        <v>1</v>
      </c>
      <c r="AW744" s="14" t="e">
        <f t="shared" si="201"/>
        <v>#REF!</v>
      </c>
      <c r="AX744" s="14" t="str">
        <f t="shared" si="202"/>
        <v>AtkExt</v>
      </c>
      <c r="AY744" s="14" t="e">
        <f t="shared" si="203"/>
        <v>#REF!</v>
      </c>
      <c r="AZ744" s="14" t="str">
        <f t="shared" si="204"/>
        <v>HPExt</v>
      </c>
      <c r="BA744" s="14" t="e">
        <f t="shared" si="205"/>
        <v>#REF!</v>
      </c>
      <c r="BB744" s="14" t="str">
        <f t="shared" si="206"/>
        <v/>
      </c>
      <c r="BC744" s="14" t="str">
        <f t="shared" si="207"/>
        <v/>
      </c>
      <c r="BD744" s="14" t="str">
        <f t="shared" si="208"/>
        <v>Speed</v>
      </c>
      <c r="BE744" s="14">
        <f t="shared" si="209"/>
        <v>1</v>
      </c>
    </row>
    <row r="745" spans="39:57" ht="16.5" x14ac:dyDescent="0.2">
      <c r="AM745" s="13">
        <v>740</v>
      </c>
      <c r="AN745" s="14">
        <f t="shared" si="211"/>
        <v>41</v>
      </c>
      <c r="AO745" s="29">
        <f t="shared" si="194"/>
        <v>0.15600000000000003</v>
      </c>
      <c r="AP745" s="14">
        <f t="shared" si="195"/>
        <v>1</v>
      </c>
      <c r="AQ745" s="14">
        <f t="shared" si="196"/>
        <v>3</v>
      </c>
      <c r="AR745" s="14">
        <f t="shared" si="197"/>
        <v>0</v>
      </c>
      <c r="AS745" s="14">
        <f t="shared" si="198"/>
        <v>1606043</v>
      </c>
      <c r="AT745" s="14" t="str">
        <f t="shared" si="199"/>
        <v>神器-7-碎片-7-2级</v>
      </c>
      <c r="AU745" s="13" t="s">
        <v>857</v>
      </c>
      <c r="AV745" s="13">
        <f t="shared" si="200"/>
        <v>2</v>
      </c>
      <c r="AW745" s="14" t="e">
        <f t="shared" si="201"/>
        <v>#REF!</v>
      </c>
      <c r="AX745" s="14" t="str">
        <f t="shared" si="202"/>
        <v>AtkExt</v>
      </c>
      <c r="AY745" s="14" t="e">
        <f t="shared" si="203"/>
        <v>#REF!</v>
      </c>
      <c r="AZ745" s="14" t="str">
        <f t="shared" si="204"/>
        <v>HPExt</v>
      </c>
      <c r="BA745" s="14" t="e">
        <f t="shared" si="205"/>
        <v>#REF!</v>
      </c>
      <c r="BB745" s="14" t="str">
        <f t="shared" si="206"/>
        <v/>
      </c>
      <c r="BC745" s="14" t="str">
        <f t="shared" si="207"/>
        <v/>
      </c>
      <c r="BD745" s="14" t="str">
        <f t="shared" si="208"/>
        <v>Speed</v>
      </c>
      <c r="BE745" s="14">
        <f t="shared" si="209"/>
        <v>2</v>
      </c>
    </row>
    <row r="746" spans="39:57" ht="16.5" x14ac:dyDescent="0.2">
      <c r="AM746" s="13">
        <v>741</v>
      </c>
      <c r="AN746" s="14">
        <f t="shared" si="211"/>
        <v>41</v>
      </c>
      <c r="AO746" s="29">
        <f t="shared" si="194"/>
        <v>0.21600000000000003</v>
      </c>
      <c r="AP746" s="14">
        <f t="shared" si="195"/>
        <v>1</v>
      </c>
      <c r="AQ746" s="14">
        <f t="shared" si="196"/>
        <v>3</v>
      </c>
      <c r="AR746" s="14">
        <f t="shared" si="197"/>
        <v>0</v>
      </c>
      <c r="AS746" s="14">
        <f t="shared" si="198"/>
        <v>1606043</v>
      </c>
      <c r="AT746" s="14" t="str">
        <f t="shared" si="199"/>
        <v>神器-7-碎片-7-3级</v>
      </c>
      <c r="AU746" s="13" t="s">
        <v>857</v>
      </c>
      <c r="AV746" s="13">
        <f t="shared" si="200"/>
        <v>3</v>
      </c>
      <c r="AW746" s="14" t="e">
        <f t="shared" si="201"/>
        <v>#REF!</v>
      </c>
      <c r="AX746" s="14" t="str">
        <f t="shared" si="202"/>
        <v>AtkExt</v>
      </c>
      <c r="AY746" s="14" t="e">
        <f t="shared" si="203"/>
        <v>#REF!</v>
      </c>
      <c r="AZ746" s="14" t="str">
        <f t="shared" si="204"/>
        <v>HPExt</v>
      </c>
      <c r="BA746" s="14" t="e">
        <f t="shared" si="205"/>
        <v>#REF!</v>
      </c>
      <c r="BB746" s="14" t="str">
        <f t="shared" si="206"/>
        <v/>
      </c>
      <c r="BC746" s="14" t="str">
        <f t="shared" si="207"/>
        <v/>
      </c>
      <c r="BD746" s="14" t="str">
        <f t="shared" si="208"/>
        <v>Speed</v>
      </c>
      <c r="BE746" s="14">
        <f t="shared" si="209"/>
        <v>3</v>
      </c>
    </row>
    <row r="747" spans="39:57" ht="16.5" x14ac:dyDescent="0.2">
      <c r="AM747" s="13">
        <v>742</v>
      </c>
      <c r="AN747" s="14">
        <f t="shared" si="211"/>
        <v>41</v>
      </c>
      <c r="AO747" s="29">
        <f t="shared" si="194"/>
        <v>0.28000000000000003</v>
      </c>
      <c r="AP747" s="14">
        <f t="shared" si="195"/>
        <v>1</v>
      </c>
      <c r="AQ747" s="14">
        <f t="shared" si="196"/>
        <v>3</v>
      </c>
      <c r="AR747" s="14">
        <f t="shared" si="197"/>
        <v>0</v>
      </c>
      <c r="AS747" s="14">
        <f t="shared" si="198"/>
        <v>1606043</v>
      </c>
      <c r="AT747" s="14" t="str">
        <f t="shared" si="199"/>
        <v>神器-7-碎片-7-4级</v>
      </c>
      <c r="AU747" s="13" t="s">
        <v>857</v>
      </c>
      <c r="AV747" s="13">
        <f t="shared" si="200"/>
        <v>4</v>
      </c>
      <c r="AW747" s="14" t="e">
        <f t="shared" si="201"/>
        <v>#REF!</v>
      </c>
      <c r="AX747" s="14" t="str">
        <f t="shared" si="202"/>
        <v>AtkExt</v>
      </c>
      <c r="AY747" s="14" t="e">
        <f t="shared" si="203"/>
        <v>#REF!</v>
      </c>
      <c r="AZ747" s="14" t="str">
        <f t="shared" si="204"/>
        <v>HPExt</v>
      </c>
      <c r="BA747" s="14" t="e">
        <f t="shared" si="205"/>
        <v>#REF!</v>
      </c>
      <c r="BB747" s="14" t="str">
        <f t="shared" si="206"/>
        <v/>
      </c>
      <c r="BC747" s="14" t="str">
        <f t="shared" si="207"/>
        <v/>
      </c>
      <c r="BD747" s="14" t="str">
        <f t="shared" si="208"/>
        <v>Speed</v>
      </c>
      <c r="BE747" s="14">
        <f t="shared" si="209"/>
        <v>4</v>
      </c>
    </row>
    <row r="748" spans="39:57" ht="16.5" x14ac:dyDescent="0.2">
      <c r="AM748" s="13">
        <v>743</v>
      </c>
      <c r="AN748" s="14">
        <f t="shared" si="211"/>
        <v>41</v>
      </c>
      <c r="AO748" s="29">
        <f t="shared" si="194"/>
        <v>0.34799999999999998</v>
      </c>
      <c r="AP748" s="14">
        <f t="shared" si="195"/>
        <v>1</v>
      </c>
      <c r="AQ748" s="14">
        <f t="shared" si="196"/>
        <v>3</v>
      </c>
      <c r="AR748" s="14">
        <f t="shared" si="197"/>
        <v>0</v>
      </c>
      <c r="AS748" s="14">
        <f t="shared" si="198"/>
        <v>1606043</v>
      </c>
      <c r="AT748" s="14" t="str">
        <f t="shared" si="199"/>
        <v>神器-7-碎片-7-5级</v>
      </c>
      <c r="AU748" s="13" t="s">
        <v>857</v>
      </c>
      <c r="AV748" s="13">
        <f t="shared" si="200"/>
        <v>5</v>
      </c>
      <c r="AW748" s="14" t="e">
        <f t="shared" si="201"/>
        <v>#REF!</v>
      </c>
      <c r="AX748" s="14" t="str">
        <f t="shared" si="202"/>
        <v>AtkExt</v>
      </c>
      <c r="AY748" s="14" t="e">
        <f t="shared" si="203"/>
        <v>#REF!</v>
      </c>
      <c r="AZ748" s="14" t="str">
        <f t="shared" si="204"/>
        <v>HPExt</v>
      </c>
      <c r="BA748" s="14" t="e">
        <f t="shared" si="205"/>
        <v>#REF!</v>
      </c>
      <c r="BB748" s="14" t="str">
        <f t="shared" si="206"/>
        <v/>
      </c>
      <c r="BC748" s="14" t="str">
        <f t="shared" si="207"/>
        <v/>
      </c>
      <c r="BD748" s="14" t="str">
        <f t="shared" si="208"/>
        <v>Speed</v>
      </c>
      <c r="BE748" s="14">
        <f t="shared" si="209"/>
        <v>5</v>
      </c>
    </row>
    <row r="749" spans="39:57" ht="16.5" x14ac:dyDescent="0.2">
      <c r="AM749" s="13">
        <v>744</v>
      </c>
      <c r="AN749" s="14">
        <f t="shared" si="211"/>
        <v>41</v>
      </c>
      <c r="AO749" s="29">
        <f t="shared" si="194"/>
        <v>0.42000000000000004</v>
      </c>
      <c r="AP749" s="14">
        <f t="shared" si="195"/>
        <v>1</v>
      </c>
      <c r="AQ749" s="14">
        <f t="shared" si="196"/>
        <v>3</v>
      </c>
      <c r="AR749" s="14">
        <f t="shared" si="197"/>
        <v>0</v>
      </c>
      <c r="AS749" s="14">
        <f t="shared" si="198"/>
        <v>1606043</v>
      </c>
      <c r="AT749" s="14" t="str">
        <f t="shared" si="199"/>
        <v>神器-7-碎片-7-6级</v>
      </c>
      <c r="AU749" s="13" t="s">
        <v>857</v>
      </c>
      <c r="AV749" s="13">
        <f t="shared" si="200"/>
        <v>6</v>
      </c>
      <c r="AW749" s="14" t="e">
        <f t="shared" si="201"/>
        <v>#REF!</v>
      </c>
      <c r="AX749" s="14" t="str">
        <f t="shared" si="202"/>
        <v>AtkExt</v>
      </c>
      <c r="AY749" s="14" t="e">
        <f t="shared" si="203"/>
        <v>#REF!</v>
      </c>
      <c r="AZ749" s="14" t="str">
        <f t="shared" si="204"/>
        <v>HPExt</v>
      </c>
      <c r="BA749" s="14" t="e">
        <f t="shared" si="205"/>
        <v>#REF!</v>
      </c>
      <c r="BB749" s="14" t="str">
        <f t="shared" si="206"/>
        <v/>
      </c>
      <c r="BC749" s="14" t="str">
        <f t="shared" si="207"/>
        <v/>
      </c>
      <c r="BD749" s="14" t="str">
        <f t="shared" si="208"/>
        <v>Speed</v>
      </c>
      <c r="BE749" s="14">
        <f t="shared" si="209"/>
        <v>6</v>
      </c>
    </row>
    <row r="750" spans="39:57" ht="16.5" x14ac:dyDescent="0.2">
      <c r="AM750" s="13">
        <v>745</v>
      </c>
      <c r="AN750" s="14">
        <f t="shared" si="211"/>
        <v>41</v>
      </c>
      <c r="AO750" s="29">
        <f t="shared" si="194"/>
        <v>0.496</v>
      </c>
      <c r="AP750" s="14">
        <f t="shared" si="195"/>
        <v>1</v>
      </c>
      <c r="AQ750" s="14">
        <f t="shared" si="196"/>
        <v>3</v>
      </c>
      <c r="AR750" s="14">
        <f t="shared" si="197"/>
        <v>0</v>
      </c>
      <c r="AS750" s="14">
        <f t="shared" si="198"/>
        <v>1606043</v>
      </c>
      <c r="AT750" s="14" t="str">
        <f t="shared" si="199"/>
        <v>神器-7-碎片-7-7级</v>
      </c>
      <c r="AU750" s="13" t="s">
        <v>857</v>
      </c>
      <c r="AV750" s="13">
        <f t="shared" si="200"/>
        <v>7</v>
      </c>
      <c r="AW750" s="14" t="e">
        <f t="shared" si="201"/>
        <v>#REF!</v>
      </c>
      <c r="AX750" s="14" t="str">
        <f t="shared" si="202"/>
        <v>AtkExt</v>
      </c>
      <c r="AY750" s="14" t="e">
        <f t="shared" si="203"/>
        <v>#REF!</v>
      </c>
      <c r="AZ750" s="14" t="str">
        <f t="shared" si="204"/>
        <v>HPExt</v>
      </c>
      <c r="BA750" s="14" t="e">
        <f t="shared" si="205"/>
        <v>#REF!</v>
      </c>
      <c r="BB750" s="14" t="str">
        <f t="shared" si="206"/>
        <v/>
      </c>
      <c r="BC750" s="14" t="str">
        <f t="shared" si="207"/>
        <v/>
      </c>
      <c r="BD750" s="14" t="str">
        <f t="shared" si="208"/>
        <v>Speed</v>
      </c>
      <c r="BE750" s="14">
        <f t="shared" si="209"/>
        <v>7</v>
      </c>
    </row>
    <row r="751" spans="39:57" ht="16.5" x14ac:dyDescent="0.2">
      <c r="AM751" s="13">
        <v>746</v>
      </c>
      <c r="AN751" s="14">
        <f t="shared" si="211"/>
        <v>41</v>
      </c>
      <c r="AO751" s="29">
        <f t="shared" si="194"/>
        <v>0.57600000000000007</v>
      </c>
      <c r="AP751" s="14">
        <f t="shared" si="195"/>
        <v>1</v>
      </c>
      <c r="AQ751" s="14">
        <f t="shared" si="196"/>
        <v>3</v>
      </c>
      <c r="AR751" s="14">
        <f t="shared" si="197"/>
        <v>0</v>
      </c>
      <c r="AS751" s="14">
        <f t="shared" si="198"/>
        <v>1606043</v>
      </c>
      <c r="AT751" s="14" t="str">
        <f t="shared" si="199"/>
        <v>神器-7-碎片-7-8级</v>
      </c>
      <c r="AU751" s="13" t="s">
        <v>857</v>
      </c>
      <c r="AV751" s="13">
        <f t="shared" si="200"/>
        <v>8</v>
      </c>
      <c r="AW751" s="14" t="e">
        <f t="shared" si="201"/>
        <v>#REF!</v>
      </c>
      <c r="AX751" s="14" t="str">
        <f t="shared" si="202"/>
        <v>AtkExt</v>
      </c>
      <c r="AY751" s="14" t="e">
        <f t="shared" si="203"/>
        <v>#REF!</v>
      </c>
      <c r="AZ751" s="14" t="str">
        <f t="shared" si="204"/>
        <v>HPExt</v>
      </c>
      <c r="BA751" s="14" t="e">
        <f t="shared" si="205"/>
        <v>#REF!</v>
      </c>
      <c r="BB751" s="14" t="str">
        <f t="shared" si="206"/>
        <v/>
      </c>
      <c r="BC751" s="14" t="str">
        <f t="shared" si="207"/>
        <v/>
      </c>
      <c r="BD751" s="14" t="str">
        <f t="shared" si="208"/>
        <v>Speed</v>
      </c>
      <c r="BE751" s="14">
        <f t="shared" si="209"/>
        <v>8</v>
      </c>
    </row>
    <row r="752" spans="39:57" ht="16.5" x14ac:dyDescent="0.2">
      <c r="AM752" s="13">
        <v>747</v>
      </c>
      <c r="AN752" s="14">
        <f t="shared" si="211"/>
        <v>41</v>
      </c>
      <c r="AO752" s="29">
        <f t="shared" si="194"/>
        <v>0.66</v>
      </c>
      <c r="AP752" s="14">
        <f t="shared" si="195"/>
        <v>1</v>
      </c>
      <c r="AQ752" s="14">
        <f t="shared" si="196"/>
        <v>3</v>
      </c>
      <c r="AR752" s="14">
        <f t="shared" si="197"/>
        <v>0</v>
      </c>
      <c r="AS752" s="14">
        <f t="shared" si="198"/>
        <v>1606043</v>
      </c>
      <c r="AT752" s="14" t="str">
        <f t="shared" si="199"/>
        <v>神器-7-碎片-7-9级</v>
      </c>
      <c r="AU752" s="13" t="s">
        <v>857</v>
      </c>
      <c r="AV752" s="13">
        <f t="shared" si="200"/>
        <v>9</v>
      </c>
      <c r="AW752" s="14" t="e">
        <f t="shared" si="201"/>
        <v>#REF!</v>
      </c>
      <c r="AX752" s="14" t="str">
        <f t="shared" si="202"/>
        <v>AtkExt</v>
      </c>
      <c r="AY752" s="14" t="e">
        <f t="shared" si="203"/>
        <v>#REF!</v>
      </c>
      <c r="AZ752" s="14" t="str">
        <f t="shared" si="204"/>
        <v>HPExt</v>
      </c>
      <c r="BA752" s="14" t="e">
        <f t="shared" si="205"/>
        <v>#REF!</v>
      </c>
      <c r="BB752" s="14" t="str">
        <f t="shared" si="206"/>
        <v/>
      </c>
      <c r="BC752" s="14" t="str">
        <f t="shared" si="207"/>
        <v/>
      </c>
      <c r="BD752" s="14" t="str">
        <f t="shared" si="208"/>
        <v>Speed</v>
      </c>
      <c r="BE752" s="14">
        <f t="shared" si="209"/>
        <v>9</v>
      </c>
    </row>
    <row r="753" spans="39:57" ht="16.5" x14ac:dyDescent="0.2">
      <c r="AM753" s="13">
        <v>748</v>
      </c>
      <c r="AN753" s="14">
        <f t="shared" si="211"/>
        <v>41</v>
      </c>
      <c r="AO753" s="29">
        <f t="shared" si="194"/>
        <v>0.748</v>
      </c>
      <c r="AP753" s="14">
        <f t="shared" si="195"/>
        <v>1</v>
      </c>
      <c r="AQ753" s="14">
        <f t="shared" si="196"/>
        <v>3</v>
      </c>
      <c r="AR753" s="14">
        <f t="shared" si="197"/>
        <v>0</v>
      </c>
      <c r="AS753" s="14">
        <f t="shared" si="198"/>
        <v>1606043</v>
      </c>
      <c r="AT753" s="14" t="str">
        <f t="shared" si="199"/>
        <v>神器-7-碎片-7-10级</v>
      </c>
      <c r="AU753" s="13" t="s">
        <v>857</v>
      </c>
      <c r="AV753" s="13">
        <f t="shared" si="200"/>
        <v>10</v>
      </c>
      <c r="AW753" s="14" t="e">
        <f t="shared" si="201"/>
        <v>#REF!</v>
      </c>
      <c r="AX753" s="14" t="str">
        <f t="shared" si="202"/>
        <v>AtkExt</v>
      </c>
      <c r="AY753" s="14" t="e">
        <f t="shared" si="203"/>
        <v>#REF!</v>
      </c>
      <c r="AZ753" s="14" t="str">
        <f t="shared" si="204"/>
        <v>HPExt</v>
      </c>
      <c r="BA753" s="14" t="e">
        <f t="shared" si="205"/>
        <v>#REF!</v>
      </c>
      <c r="BB753" s="14" t="str">
        <f t="shared" si="206"/>
        <v/>
      </c>
      <c r="BC753" s="14" t="str">
        <f t="shared" si="207"/>
        <v/>
      </c>
      <c r="BD753" s="14" t="str">
        <f t="shared" si="208"/>
        <v>Speed</v>
      </c>
      <c r="BE753" s="14">
        <f t="shared" si="209"/>
        <v>10</v>
      </c>
    </row>
    <row r="754" spans="39:57" ht="16.5" x14ac:dyDescent="0.2">
      <c r="AM754" s="13">
        <v>749</v>
      </c>
      <c r="AN754" s="14">
        <f t="shared" si="211"/>
        <v>41</v>
      </c>
      <c r="AO754" s="29">
        <f t="shared" si="194"/>
        <v>0.84000000000000008</v>
      </c>
      <c r="AP754" s="14">
        <f t="shared" si="195"/>
        <v>1</v>
      </c>
      <c r="AQ754" s="14">
        <f t="shared" si="196"/>
        <v>3</v>
      </c>
      <c r="AR754" s="14">
        <f t="shared" si="197"/>
        <v>0</v>
      </c>
      <c r="AS754" s="14">
        <f t="shared" si="198"/>
        <v>1606043</v>
      </c>
      <c r="AT754" s="14" t="str">
        <f t="shared" si="199"/>
        <v>神器-7-碎片-7-11级</v>
      </c>
      <c r="AU754" s="13" t="s">
        <v>857</v>
      </c>
      <c r="AV754" s="13">
        <f t="shared" si="200"/>
        <v>11</v>
      </c>
      <c r="AW754" s="14" t="e">
        <f t="shared" si="201"/>
        <v>#REF!</v>
      </c>
      <c r="AX754" s="14" t="str">
        <f t="shared" si="202"/>
        <v>AtkExt</v>
      </c>
      <c r="AY754" s="14" t="e">
        <f t="shared" si="203"/>
        <v>#REF!</v>
      </c>
      <c r="AZ754" s="14" t="str">
        <f t="shared" si="204"/>
        <v>HPExt</v>
      </c>
      <c r="BA754" s="14" t="e">
        <f t="shared" si="205"/>
        <v>#REF!</v>
      </c>
      <c r="BB754" s="14" t="str">
        <f t="shared" si="206"/>
        <v/>
      </c>
      <c r="BC754" s="14" t="str">
        <f t="shared" si="207"/>
        <v/>
      </c>
      <c r="BD754" s="14" t="str">
        <f t="shared" si="208"/>
        <v>Speed</v>
      </c>
      <c r="BE754" s="14">
        <f t="shared" si="209"/>
        <v>11</v>
      </c>
    </row>
    <row r="755" spans="39:57" ht="16.5" x14ac:dyDescent="0.2">
      <c r="AM755" s="13">
        <v>750</v>
      </c>
      <c r="AN755" s="14">
        <f t="shared" si="211"/>
        <v>41</v>
      </c>
      <c r="AO755" s="29">
        <f t="shared" si="194"/>
        <v>0.93600000000000017</v>
      </c>
      <c r="AP755" s="14">
        <f t="shared" si="195"/>
        <v>1</v>
      </c>
      <c r="AQ755" s="14">
        <f t="shared" si="196"/>
        <v>3</v>
      </c>
      <c r="AR755" s="14">
        <f t="shared" si="197"/>
        <v>0</v>
      </c>
      <c r="AS755" s="14">
        <f t="shared" si="198"/>
        <v>1606043</v>
      </c>
      <c r="AT755" s="14" t="str">
        <f t="shared" si="199"/>
        <v>神器-7-碎片-7-12级</v>
      </c>
      <c r="AU755" s="13" t="s">
        <v>857</v>
      </c>
      <c r="AV755" s="13">
        <f t="shared" si="200"/>
        <v>12</v>
      </c>
      <c r="AW755" s="14" t="e">
        <f t="shared" si="201"/>
        <v>#REF!</v>
      </c>
      <c r="AX755" s="14" t="str">
        <f t="shared" si="202"/>
        <v>AtkExt</v>
      </c>
      <c r="AY755" s="14" t="e">
        <f t="shared" si="203"/>
        <v>#REF!</v>
      </c>
      <c r="AZ755" s="14" t="str">
        <f t="shared" si="204"/>
        <v>HPExt</v>
      </c>
      <c r="BA755" s="14" t="e">
        <f t="shared" si="205"/>
        <v>#REF!</v>
      </c>
      <c r="BB755" s="14" t="str">
        <f t="shared" si="206"/>
        <v/>
      </c>
      <c r="BC755" s="14" t="str">
        <f t="shared" si="207"/>
        <v/>
      </c>
      <c r="BD755" s="14" t="str">
        <f t="shared" si="208"/>
        <v>Speed</v>
      </c>
      <c r="BE755" s="14">
        <f t="shared" si="209"/>
        <v>12</v>
      </c>
    </row>
    <row r="756" spans="39:57" ht="16.5" x14ac:dyDescent="0.2">
      <c r="AM756" s="13">
        <v>751</v>
      </c>
      <c r="AN756" s="14">
        <f t="shared" si="211"/>
        <v>41</v>
      </c>
      <c r="AO756" s="29">
        <f t="shared" si="194"/>
        <v>1.036</v>
      </c>
      <c r="AP756" s="14">
        <f t="shared" si="195"/>
        <v>1</v>
      </c>
      <c r="AQ756" s="14">
        <f t="shared" si="196"/>
        <v>3</v>
      </c>
      <c r="AR756" s="14">
        <f t="shared" si="197"/>
        <v>0</v>
      </c>
      <c r="AS756" s="14">
        <f t="shared" si="198"/>
        <v>1606043</v>
      </c>
      <c r="AT756" s="14" t="str">
        <f t="shared" si="199"/>
        <v>神器-7-碎片-7-13级</v>
      </c>
      <c r="AU756" s="13" t="s">
        <v>857</v>
      </c>
      <c r="AV756" s="13">
        <f t="shared" si="200"/>
        <v>13</v>
      </c>
      <c r="AW756" s="14" t="e">
        <f t="shared" si="201"/>
        <v>#REF!</v>
      </c>
      <c r="AX756" s="14" t="str">
        <f t="shared" si="202"/>
        <v>AtkExt</v>
      </c>
      <c r="AY756" s="14" t="e">
        <f t="shared" si="203"/>
        <v>#REF!</v>
      </c>
      <c r="AZ756" s="14" t="str">
        <f t="shared" si="204"/>
        <v>HPExt</v>
      </c>
      <c r="BA756" s="14" t="e">
        <f t="shared" si="205"/>
        <v>#REF!</v>
      </c>
      <c r="BB756" s="14" t="str">
        <f t="shared" si="206"/>
        <v/>
      </c>
      <c r="BC756" s="14" t="str">
        <f t="shared" si="207"/>
        <v/>
      </c>
      <c r="BD756" s="14" t="str">
        <f t="shared" si="208"/>
        <v>Speed</v>
      </c>
      <c r="BE756" s="14">
        <f t="shared" si="209"/>
        <v>13</v>
      </c>
    </row>
    <row r="757" spans="39:57" ht="16.5" x14ac:dyDescent="0.2">
      <c r="AM757" s="13">
        <v>752</v>
      </c>
      <c r="AN757" s="14">
        <f t="shared" si="211"/>
        <v>41</v>
      </c>
      <c r="AO757" s="29">
        <f t="shared" si="194"/>
        <v>1.1400000000000001</v>
      </c>
      <c r="AP757" s="14">
        <f t="shared" si="195"/>
        <v>1</v>
      </c>
      <c r="AQ757" s="14">
        <f t="shared" si="196"/>
        <v>3</v>
      </c>
      <c r="AR757" s="14">
        <f t="shared" si="197"/>
        <v>0</v>
      </c>
      <c r="AS757" s="14">
        <f t="shared" si="198"/>
        <v>1606043</v>
      </c>
      <c r="AT757" s="14" t="str">
        <f t="shared" si="199"/>
        <v>神器-7-碎片-7-14级</v>
      </c>
      <c r="AU757" s="13" t="s">
        <v>857</v>
      </c>
      <c r="AV757" s="13">
        <f t="shared" si="200"/>
        <v>14</v>
      </c>
      <c r="AW757" s="14" t="e">
        <f t="shared" si="201"/>
        <v>#REF!</v>
      </c>
      <c r="AX757" s="14" t="str">
        <f t="shared" si="202"/>
        <v>AtkExt</v>
      </c>
      <c r="AY757" s="14" t="e">
        <f t="shared" si="203"/>
        <v>#REF!</v>
      </c>
      <c r="AZ757" s="14" t="str">
        <f t="shared" si="204"/>
        <v>HPExt</v>
      </c>
      <c r="BA757" s="14" t="e">
        <f t="shared" si="205"/>
        <v>#REF!</v>
      </c>
      <c r="BB757" s="14" t="str">
        <f t="shared" si="206"/>
        <v/>
      </c>
      <c r="BC757" s="14" t="str">
        <f t="shared" si="207"/>
        <v/>
      </c>
      <c r="BD757" s="14" t="str">
        <f t="shared" si="208"/>
        <v>Speed</v>
      </c>
      <c r="BE757" s="14">
        <f t="shared" si="209"/>
        <v>14</v>
      </c>
    </row>
    <row r="758" spans="39:57" ht="16.5" x14ac:dyDescent="0.2">
      <c r="AM758" s="13">
        <v>753</v>
      </c>
      <c r="AN758" s="14">
        <f t="shared" si="211"/>
        <v>41</v>
      </c>
      <c r="AO758" s="29">
        <f t="shared" si="194"/>
        <v>1.248</v>
      </c>
      <c r="AP758" s="14">
        <f t="shared" si="195"/>
        <v>1</v>
      </c>
      <c r="AQ758" s="14">
        <f t="shared" si="196"/>
        <v>3</v>
      </c>
      <c r="AR758" s="14">
        <f t="shared" si="197"/>
        <v>0</v>
      </c>
      <c r="AS758" s="14">
        <f t="shared" si="198"/>
        <v>1606043</v>
      </c>
      <c r="AT758" s="14" t="str">
        <f t="shared" si="199"/>
        <v>神器-7-碎片-7-15级</v>
      </c>
      <c r="AU758" s="13" t="s">
        <v>857</v>
      </c>
      <c r="AV758" s="13">
        <f t="shared" si="200"/>
        <v>15</v>
      </c>
      <c r="AW758" s="14" t="e">
        <f t="shared" si="201"/>
        <v>#REF!</v>
      </c>
      <c r="AX758" s="14" t="str">
        <f t="shared" si="202"/>
        <v>AtkExt</v>
      </c>
      <c r="AY758" s="14" t="e">
        <f t="shared" si="203"/>
        <v>#REF!</v>
      </c>
      <c r="AZ758" s="14" t="str">
        <f t="shared" si="204"/>
        <v>HPExt</v>
      </c>
      <c r="BA758" s="14" t="e">
        <f t="shared" si="205"/>
        <v>#REF!</v>
      </c>
      <c r="BB758" s="14" t="str">
        <f t="shared" si="206"/>
        <v/>
      </c>
      <c r="BC758" s="14" t="str">
        <f t="shared" si="207"/>
        <v/>
      </c>
      <c r="BD758" s="14" t="str">
        <f t="shared" si="208"/>
        <v>Speed</v>
      </c>
      <c r="BE758" s="14">
        <f t="shared" si="209"/>
        <v>15</v>
      </c>
    </row>
    <row r="759" spans="39:57" ht="16.5" x14ac:dyDescent="0.2">
      <c r="AM759" s="13">
        <v>754</v>
      </c>
      <c r="AN759" s="14">
        <f t="shared" si="211"/>
        <v>41</v>
      </c>
      <c r="AO759" s="29">
        <f t="shared" si="194"/>
        <v>1.36</v>
      </c>
      <c r="AP759" s="14">
        <f t="shared" si="195"/>
        <v>1</v>
      </c>
      <c r="AQ759" s="14">
        <f t="shared" si="196"/>
        <v>3</v>
      </c>
      <c r="AR759" s="14">
        <f t="shared" si="197"/>
        <v>0</v>
      </c>
      <c r="AS759" s="14">
        <f t="shared" si="198"/>
        <v>1606043</v>
      </c>
      <c r="AT759" s="14" t="str">
        <f t="shared" si="199"/>
        <v>神器-7-碎片-7-16级</v>
      </c>
      <c r="AU759" s="13" t="s">
        <v>857</v>
      </c>
      <c r="AV759" s="13">
        <f t="shared" si="200"/>
        <v>16</v>
      </c>
      <c r="AW759" s="14" t="e">
        <f t="shared" si="201"/>
        <v>#REF!</v>
      </c>
      <c r="AX759" s="14" t="str">
        <f t="shared" si="202"/>
        <v>AtkExt</v>
      </c>
      <c r="AY759" s="14" t="e">
        <f t="shared" si="203"/>
        <v>#REF!</v>
      </c>
      <c r="AZ759" s="14" t="str">
        <f t="shared" si="204"/>
        <v>HPExt</v>
      </c>
      <c r="BA759" s="14" t="e">
        <f t="shared" si="205"/>
        <v>#REF!</v>
      </c>
      <c r="BB759" s="14" t="str">
        <f t="shared" si="206"/>
        <v/>
      </c>
      <c r="BC759" s="14" t="str">
        <f t="shared" si="207"/>
        <v/>
      </c>
      <c r="BD759" s="14" t="str">
        <f t="shared" si="208"/>
        <v>Speed</v>
      </c>
      <c r="BE759" s="14">
        <f t="shared" si="209"/>
        <v>16</v>
      </c>
    </row>
    <row r="760" spans="39:57" ht="16.5" x14ac:dyDescent="0.2">
      <c r="AM760" s="13">
        <v>755</v>
      </c>
      <c r="AN760" s="14">
        <f t="shared" si="211"/>
        <v>41</v>
      </c>
      <c r="AO760" s="29">
        <f t="shared" si="194"/>
        <v>1.476</v>
      </c>
      <c r="AP760" s="14">
        <f t="shared" si="195"/>
        <v>1</v>
      </c>
      <c r="AQ760" s="14">
        <f t="shared" si="196"/>
        <v>3</v>
      </c>
      <c r="AR760" s="14">
        <f t="shared" si="197"/>
        <v>0</v>
      </c>
      <c r="AS760" s="14">
        <f t="shared" si="198"/>
        <v>1606043</v>
      </c>
      <c r="AT760" s="14" t="str">
        <f t="shared" si="199"/>
        <v>神器-7-碎片-7-17级</v>
      </c>
      <c r="AU760" s="13" t="s">
        <v>857</v>
      </c>
      <c r="AV760" s="13">
        <f t="shared" si="200"/>
        <v>17</v>
      </c>
      <c r="AW760" s="14" t="e">
        <f t="shared" si="201"/>
        <v>#REF!</v>
      </c>
      <c r="AX760" s="14" t="str">
        <f t="shared" si="202"/>
        <v>AtkExt</v>
      </c>
      <c r="AY760" s="14" t="e">
        <f t="shared" si="203"/>
        <v>#REF!</v>
      </c>
      <c r="AZ760" s="14" t="str">
        <f t="shared" si="204"/>
        <v>HPExt</v>
      </c>
      <c r="BA760" s="14" t="e">
        <f t="shared" si="205"/>
        <v>#REF!</v>
      </c>
      <c r="BB760" s="14" t="str">
        <f t="shared" si="206"/>
        <v/>
      </c>
      <c r="BC760" s="14" t="str">
        <f t="shared" si="207"/>
        <v/>
      </c>
      <c r="BD760" s="14" t="str">
        <f t="shared" si="208"/>
        <v>Speed</v>
      </c>
      <c r="BE760" s="14">
        <f t="shared" si="209"/>
        <v>17</v>
      </c>
    </row>
    <row r="761" spans="39:57" ht="16.5" x14ac:dyDescent="0.2">
      <c r="AM761" s="13">
        <v>756</v>
      </c>
      <c r="AN761" s="14">
        <f t="shared" si="211"/>
        <v>41</v>
      </c>
      <c r="AO761" s="29">
        <f t="shared" si="194"/>
        <v>1.5960000000000001</v>
      </c>
      <c r="AP761" s="14">
        <f t="shared" si="195"/>
        <v>1</v>
      </c>
      <c r="AQ761" s="14">
        <f t="shared" si="196"/>
        <v>3</v>
      </c>
      <c r="AR761" s="14">
        <f t="shared" si="197"/>
        <v>0</v>
      </c>
      <c r="AS761" s="14">
        <f t="shared" si="198"/>
        <v>1606043</v>
      </c>
      <c r="AT761" s="14" t="str">
        <f t="shared" si="199"/>
        <v>神器-7-碎片-7-18级</v>
      </c>
      <c r="AU761" s="13" t="s">
        <v>857</v>
      </c>
      <c r="AV761" s="13">
        <f t="shared" si="200"/>
        <v>18</v>
      </c>
      <c r="AW761" s="14" t="e">
        <f t="shared" si="201"/>
        <v>#REF!</v>
      </c>
      <c r="AX761" s="14" t="str">
        <f t="shared" si="202"/>
        <v>AtkExt</v>
      </c>
      <c r="AY761" s="14" t="e">
        <f t="shared" si="203"/>
        <v>#REF!</v>
      </c>
      <c r="AZ761" s="14" t="str">
        <f t="shared" si="204"/>
        <v>HPExt</v>
      </c>
      <c r="BA761" s="14" t="e">
        <f t="shared" si="205"/>
        <v>#REF!</v>
      </c>
      <c r="BB761" s="14" t="str">
        <f t="shared" si="206"/>
        <v/>
      </c>
      <c r="BC761" s="14" t="str">
        <f t="shared" si="207"/>
        <v/>
      </c>
      <c r="BD761" s="14" t="str">
        <f t="shared" si="208"/>
        <v>Speed</v>
      </c>
      <c r="BE761" s="14">
        <f t="shared" si="209"/>
        <v>18</v>
      </c>
    </row>
    <row r="762" spans="39:57" ht="16.5" x14ac:dyDescent="0.2">
      <c r="AM762" s="13">
        <v>757</v>
      </c>
      <c r="AN762" s="14">
        <f t="shared" si="211"/>
        <v>41</v>
      </c>
      <c r="AO762" s="29">
        <f t="shared" si="194"/>
        <v>1.7200000000000002</v>
      </c>
      <c r="AP762" s="14">
        <f t="shared" si="195"/>
        <v>1</v>
      </c>
      <c r="AQ762" s="14">
        <f t="shared" si="196"/>
        <v>3</v>
      </c>
      <c r="AR762" s="14">
        <f t="shared" si="197"/>
        <v>0</v>
      </c>
      <c r="AS762" s="14">
        <f t="shared" si="198"/>
        <v>1606043</v>
      </c>
      <c r="AT762" s="14" t="str">
        <f t="shared" si="199"/>
        <v>神器-7-碎片-7-19级</v>
      </c>
      <c r="AU762" s="13" t="s">
        <v>857</v>
      </c>
      <c r="AV762" s="13">
        <f t="shared" si="200"/>
        <v>19</v>
      </c>
      <c r="AW762" s="14" t="e">
        <f t="shared" si="201"/>
        <v>#REF!</v>
      </c>
      <c r="AX762" s="14" t="str">
        <f t="shared" si="202"/>
        <v>AtkExt</v>
      </c>
      <c r="AY762" s="14" t="e">
        <f t="shared" si="203"/>
        <v>#REF!</v>
      </c>
      <c r="AZ762" s="14" t="str">
        <f t="shared" si="204"/>
        <v>HPExt</v>
      </c>
      <c r="BA762" s="14" t="e">
        <f t="shared" si="205"/>
        <v>#REF!</v>
      </c>
      <c r="BB762" s="14" t="str">
        <f t="shared" si="206"/>
        <v/>
      </c>
      <c r="BC762" s="14" t="str">
        <f t="shared" si="207"/>
        <v/>
      </c>
      <c r="BD762" s="14" t="str">
        <f t="shared" si="208"/>
        <v>Speed</v>
      </c>
      <c r="BE762" s="14">
        <f t="shared" si="209"/>
        <v>19</v>
      </c>
    </row>
    <row r="763" spans="39:57" ht="16.5" x14ac:dyDescent="0.2">
      <c r="AM763" s="13">
        <v>758</v>
      </c>
      <c r="AN763" s="14">
        <f t="shared" si="211"/>
        <v>41</v>
      </c>
      <c r="AO763" s="29">
        <f t="shared" si="194"/>
        <v>1.8480000000000001</v>
      </c>
      <c r="AP763" s="14">
        <f t="shared" si="195"/>
        <v>1</v>
      </c>
      <c r="AQ763" s="14">
        <f t="shared" si="196"/>
        <v>3</v>
      </c>
      <c r="AR763" s="14">
        <f t="shared" si="197"/>
        <v>0</v>
      </c>
      <c r="AS763" s="14">
        <f t="shared" si="198"/>
        <v>1606043</v>
      </c>
      <c r="AT763" s="14" t="str">
        <f t="shared" si="199"/>
        <v>神器-7-碎片-7-20级</v>
      </c>
      <c r="AU763" s="13" t="s">
        <v>857</v>
      </c>
      <c r="AV763" s="13">
        <f t="shared" si="200"/>
        <v>20</v>
      </c>
      <c r="AW763" s="14" t="e">
        <f t="shared" si="201"/>
        <v>#REF!</v>
      </c>
      <c r="AX763" s="14" t="str">
        <f t="shared" si="202"/>
        <v>AtkExt</v>
      </c>
      <c r="AY763" s="14" t="e">
        <f t="shared" si="203"/>
        <v>#REF!</v>
      </c>
      <c r="AZ763" s="14" t="str">
        <f t="shared" si="204"/>
        <v>HPExt</v>
      </c>
      <c r="BA763" s="14" t="e">
        <f t="shared" si="205"/>
        <v>#REF!</v>
      </c>
      <c r="BB763" s="14" t="str">
        <f t="shared" si="206"/>
        <v/>
      </c>
      <c r="BC763" s="14" t="str">
        <f t="shared" si="207"/>
        <v/>
      </c>
      <c r="BD763" s="14" t="str">
        <f t="shared" si="208"/>
        <v>Speed</v>
      </c>
      <c r="BE763" s="14">
        <f t="shared" si="209"/>
        <v>20</v>
      </c>
    </row>
    <row r="764" spans="39:57" ht="16.5" x14ac:dyDescent="0.2">
      <c r="AM764" s="13">
        <v>759</v>
      </c>
      <c r="AN764" s="14">
        <f t="shared" si="211"/>
        <v>41</v>
      </c>
      <c r="AO764" s="29">
        <f t="shared" si="194"/>
        <v>1.98</v>
      </c>
      <c r="AP764" s="14">
        <f t="shared" si="195"/>
        <v>1</v>
      </c>
      <c r="AQ764" s="14">
        <f t="shared" si="196"/>
        <v>3</v>
      </c>
      <c r="AR764" s="14">
        <f t="shared" si="197"/>
        <v>0</v>
      </c>
      <c r="AS764" s="14">
        <f t="shared" si="198"/>
        <v>1606043</v>
      </c>
      <c r="AT764" s="14" t="str">
        <f t="shared" si="199"/>
        <v>神器-7-碎片-7-21级</v>
      </c>
      <c r="AU764" s="13" t="s">
        <v>857</v>
      </c>
      <c r="AV764" s="13">
        <f t="shared" si="200"/>
        <v>21</v>
      </c>
      <c r="AW764" s="14" t="e">
        <f t="shared" si="201"/>
        <v>#REF!</v>
      </c>
      <c r="AX764" s="14" t="str">
        <f t="shared" si="202"/>
        <v>AtkExt</v>
      </c>
      <c r="AY764" s="14" t="e">
        <f t="shared" si="203"/>
        <v>#REF!</v>
      </c>
      <c r="AZ764" s="14" t="str">
        <f t="shared" si="204"/>
        <v>HPExt</v>
      </c>
      <c r="BA764" s="14" t="e">
        <f t="shared" si="205"/>
        <v>#REF!</v>
      </c>
      <c r="BB764" s="14" t="str">
        <f t="shared" si="206"/>
        <v/>
      </c>
      <c r="BC764" s="14" t="str">
        <f t="shared" si="207"/>
        <v/>
      </c>
      <c r="BD764" s="14" t="str">
        <f t="shared" si="208"/>
        <v>Speed</v>
      </c>
      <c r="BE764" s="14">
        <f t="shared" si="209"/>
        <v>21</v>
      </c>
    </row>
    <row r="765" spans="39:57" ht="16.5" x14ac:dyDescent="0.2">
      <c r="AM765" s="13">
        <v>760</v>
      </c>
      <c r="AN765" s="14">
        <f t="shared" si="211"/>
        <v>42</v>
      </c>
      <c r="AO765" s="29">
        <f t="shared" si="194"/>
        <v>0.1</v>
      </c>
      <c r="AP765" s="14">
        <f t="shared" si="195"/>
        <v>1</v>
      </c>
      <c r="AQ765" s="14">
        <f t="shared" si="196"/>
        <v>3</v>
      </c>
      <c r="AR765" s="14">
        <f t="shared" si="197"/>
        <v>0</v>
      </c>
      <c r="AS765" s="14">
        <f t="shared" si="198"/>
        <v>1606044</v>
      </c>
      <c r="AT765" s="14" t="str">
        <f t="shared" si="199"/>
        <v>神器-7-碎片-8-1级</v>
      </c>
      <c r="AU765" s="13" t="s">
        <v>857</v>
      </c>
      <c r="AV765" s="13">
        <f t="shared" si="200"/>
        <v>1</v>
      </c>
      <c r="AW765" s="14" t="e">
        <f t="shared" si="201"/>
        <v>#REF!</v>
      </c>
      <c r="AX765" s="14" t="str">
        <f t="shared" si="202"/>
        <v>AtkExt</v>
      </c>
      <c r="AY765" s="14" t="e">
        <f t="shared" si="203"/>
        <v>#REF!</v>
      </c>
      <c r="AZ765" s="14" t="str">
        <f t="shared" si="204"/>
        <v>HPExt</v>
      </c>
      <c r="BA765" s="14" t="e">
        <f t="shared" si="205"/>
        <v>#REF!</v>
      </c>
      <c r="BB765" s="14" t="str">
        <f t="shared" si="206"/>
        <v/>
      </c>
      <c r="BC765" s="14" t="str">
        <f t="shared" si="207"/>
        <v/>
      </c>
      <c r="BD765" s="14" t="str">
        <f t="shared" si="208"/>
        <v>Speed</v>
      </c>
      <c r="BE765" s="14">
        <f t="shared" si="209"/>
        <v>3</v>
      </c>
    </row>
    <row r="766" spans="39:57" ht="16.5" x14ac:dyDescent="0.2">
      <c r="AM766" s="13">
        <v>761</v>
      </c>
      <c r="AN766" s="14">
        <f t="shared" si="211"/>
        <v>42</v>
      </c>
      <c r="AO766" s="29">
        <f t="shared" si="194"/>
        <v>0.15600000000000003</v>
      </c>
      <c r="AP766" s="14">
        <f t="shared" si="195"/>
        <v>1</v>
      </c>
      <c r="AQ766" s="14">
        <f t="shared" si="196"/>
        <v>3</v>
      </c>
      <c r="AR766" s="14">
        <f t="shared" si="197"/>
        <v>0</v>
      </c>
      <c r="AS766" s="14">
        <f t="shared" si="198"/>
        <v>1606044</v>
      </c>
      <c r="AT766" s="14" t="str">
        <f t="shared" si="199"/>
        <v>神器-7-碎片-8-2级</v>
      </c>
      <c r="AU766" s="13" t="s">
        <v>857</v>
      </c>
      <c r="AV766" s="13">
        <f t="shared" si="200"/>
        <v>2</v>
      </c>
      <c r="AW766" s="14" t="e">
        <f t="shared" si="201"/>
        <v>#REF!</v>
      </c>
      <c r="AX766" s="14" t="str">
        <f t="shared" si="202"/>
        <v>AtkExt</v>
      </c>
      <c r="AY766" s="14" t="e">
        <f t="shared" si="203"/>
        <v>#REF!</v>
      </c>
      <c r="AZ766" s="14" t="str">
        <f t="shared" si="204"/>
        <v>HPExt</v>
      </c>
      <c r="BA766" s="14" t="e">
        <f t="shared" si="205"/>
        <v>#REF!</v>
      </c>
      <c r="BB766" s="14" t="str">
        <f t="shared" si="206"/>
        <v/>
      </c>
      <c r="BC766" s="14" t="str">
        <f t="shared" si="207"/>
        <v/>
      </c>
      <c r="BD766" s="14" t="str">
        <f t="shared" si="208"/>
        <v>Speed</v>
      </c>
      <c r="BE766" s="14">
        <f t="shared" si="209"/>
        <v>6</v>
      </c>
    </row>
    <row r="767" spans="39:57" ht="16.5" x14ac:dyDescent="0.2">
      <c r="AM767" s="13">
        <v>762</v>
      </c>
      <c r="AN767" s="14">
        <f t="shared" si="211"/>
        <v>42</v>
      </c>
      <c r="AO767" s="29">
        <f t="shared" si="194"/>
        <v>0.21600000000000003</v>
      </c>
      <c r="AP767" s="14">
        <f t="shared" si="195"/>
        <v>1</v>
      </c>
      <c r="AQ767" s="14">
        <f t="shared" si="196"/>
        <v>3</v>
      </c>
      <c r="AR767" s="14">
        <f t="shared" si="197"/>
        <v>0</v>
      </c>
      <c r="AS767" s="14">
        <f t="shared" si="198"/>
        <v>1606044</v>
      </c>
      <c r="AT767" s="14" t="str">
        <f t="shared" si="199"/>
        <v>神器-7-碎片-8-3级</v>
      </c>
      <c r="AU767" s="13" t="s">
        <v>857</v>
      </c>
      <c r="AV767" s="13">
        <f t="shared" si="200"/>
        <v>3</v>
      </c>
      <c r="AW767" s="14" t="e">
        <f t="shared" si="201"/>
        <v>#REF!</v>
      </c>
      <c r="AX767" s="14" t="str">
        <f t="shared" si="202"/>
        <v>AtkExt</v>
      </c>
      <c r="AY767" s="14" t="e">
        <f t="shared" si="203"/>
        <v>#REF!</v>
      </c>
      <c r="AZ767" s="14" t="str">
        <f t="shared" si="204"/>
        <v>HPExt</v>
      </c>
      <c r="BA767" s="14" t="e">
        <f t="shared" si="205"/>
        <v>#REF!</v>
      </c>
      <c r="BB767" s="14" t="str">
        <f t="shared" si="206"/>
        <v/>
      </c>
      <c r="BC767" s="14" t="str">
        <f t="shared" si="207"/>
        <v/>
      </c>
      <c r="BD767" s="14" t="str">
        <f t="shared" si="208"/>
        <v>Speed</v>
      </c>
      <c r="BE767" s="14">
        <f t="shared" si="209"/>
        <v>9</v>
      </c>
    </row>
    <row r="768" spans="39:57" ht="16.5" x14ac:dyDescent="0.2">
      <c r="AM768" s="13">
        <v>763</v>
      </c>
      <c r="AN768" s="14">
        <f t="shared" si="211"/>
        <v>42</v>
      </c>
      <c r="AO768" s="29">
        <f t="shared" si="194"/>
        <v>0.28000000000000003</v>
      </c>
      <c r="AP768" s="14">
        <f t="shared" si="195"/>
        <v>1</v>
      </c>
      <c r="AQ768" s="14">
        <f t="shared" si="196"/>
        <v>3</v>
      </c>
      <c r="AR768" s="14">
        <f t="shared" si="197"/>
        <v>0</v>
      </c>
      <c r="AS768" s="14">
        <f t="shared" si="198"/>
        <v>1606044</v>
      </c>
      <c r="AT768" s="14" t="str">
        <f t="shared" si="199"/>
        <v>神器-7-碎片-8-4级</v>
      </c>
      <c r="AU768" s="13" t="s">
        <v>857</v>
      </c>
      <c r="AV768" s="13">
        <f t="shared" si="200"/>
        <v>4</v>
      </c>
      <c r="AW768" s="14" t="e">
        <f t="shared" si="201"/>
        <v>#REF!</v>
      </c>
      <c r="AX768" s="14" t="str">
        <f t="shared" si="202"/>
        <v>AtkExt</v>
      </c>
      <c r="AY768" s="14" t="e">
        <f t="shared" si="203"/>
        <v>#REF!</v>
      </c>
      <c r="AZ768" s="14" t="str">
        <f t="shared" si="204"/>
        <v>HPExt</v>
      </c>
      <c r="BA768" s="14" t="e">
        <f t="shared" si="205"/>
        <v>#REF!</v>
      </c>
      <c r="BB768" s="14" t="str">
        <f t="shared" si="206"/>
        <v/>
      </c>
      <c r="BC768" s="14" t="str">
        <f t="shared" si="207"/>
        <v/>
      </c>
      <c r="BD768" s="14" t="str">
        <f t="shared" si="208"/>
        <v>Speed</v>
      </c>
      <c r="BE768" s="14">
        <f t="shared" si="209"/>
        <v>12</v>
      </c>
    </row>
    <row r="769" spans="39:57" ht="16.5" x14ac:dyDescent="0.2">
      <c r="AM769" s="13">
        <v>764</v>
      </c>
      <c r="AN769" s="14">
        <f t="shared" si="211"/>
        <v>42</v>
      </c>
      <c r="AO769" s="29">
        <f t="shared" si="194"/>
        <v>0.34799999999999998</v>
      </c>
      <c r="AP769" s="14">
        <f t="shared" si="195"/>
        <v>1</v>
      </c>
      <c r="AQ769" s="14">
        <f t="shared" si="196"/>
        <v>3</v>
      </c>
      <c r="AR769" s="14">
        <f t="shared" si="197"/>
        <v>0</v>
      </c>
      <c r="AS769" s="14">
        <f t="shared" si="198"/>
        <v>1606044</v>
      </c>
      <c r="AT769" s="14" t="str">
        <f t="shared" si="199"/>
        <v>神器-7-碎片-8-5级</v>
      </c>
      <c r="AU769" s="13" t="s">
        <v>857</v>
      </c>
      <c r="AV769" s="13">
        <f t="shared" si="200"/>
        <v>5</v>
      </c>
      <c r="AW769" s="14" t="e">
        <f t="shared" si="201"/>
        <v>#REF!</v>
      </c>
      <c r="AX769" s="14" t="str">
        <f t="shared" si="202"/>
        <v>AtkExt</v>
      </c>
      <c r="AY769" s="14" t="e">
        <f t="shared" si="203"/>
        <v>#REF!</v>
      </c>
      <c r="AZ769" s="14" t="str">
        <f t="shared" si="204"/>
        <v>HPExt</v>
      </c>
      <c r="BA769" s="14" t="e">
        <f t="shared" si="205"/>
        <v>#REF!</v>
      </c>
      <c r="BB769" s="14" t="str">
        <f t="shared" si="206"/>
        <v/>
      </c>
      <c r="BC769" s="14" t="str">
        <f t="shared" si="207"/>
        <v/>
      </c>
      <c r="BD769" s="14" t="str">
        <f t="shared" si="208"/>
        <v>Speed</v>
      </c>
      <c r="BE769" s="14">
        <f t="shared" si="209"/>
        <v>15</v>
      </c>
    </row>
    <row r="770" spans="39:57" ht="16.5" x14ac:dyDescent="0.2">
      <c r="AM770" s="13">
        <v>765</v>
      </c>
      <c r="AN770" s="14">
        <f t="shared" si="211"/>
        <v>42</v>
      </c>
      <c r="AO770" s="29">
        <f t="shared" si="194"/>
        <v>0.42000000000000004</v>
      </c>
      <c r="AP770" s="14">
        <f t="shared" si="195"/>
        <v>1</v>
      </c>
      <c r="AQ770" s="14">
        <f t="shared" si="196"/>
        <v>3</v>
      </c>
      <c r="AR770" s="14">
        <f t="shared" si="197"/>
        <v>0</v>
      </c>
      <c r="AS770" s="14">
        <f t="shared" si="198"/>
        <v>1606044</v>
      </c>
      <c r="AT770" s="14" t="str">
        <f t="shared" si="199"/>
        <v>神器-7-碎片-8-6级</v>
      </c>
      <c r="AU770" s="13" t="s">
        <v>857</v>
      </c>
      <c r="AV770" s="13">
        <f t="shared" si="200"/>
        <v>6</v>
      </c>
      <c r="AW770" s="14" t="e">
        <f t="shared" si="201"/>
        <v>#REF!</v>
      </c>
      <c r="AX770" s="14" t="str">
        <f t="shared" si="202"/>
        <v>AtkExt</v>
      </c>
      <c r="AY770" s="14" t="e">
        <f t="shared" si="203"/>
        <v>#REF!</v>
      </c>
      <c r="AZ770" s="14" t="str">
        <f t="shared" si="204"/>
        <v>HPExt</v>
      </c>
      <c r="BA770" s="14" t="e">
        <f t="shared" si="205"/>
        <v>#REF!</v>
      </c>
      <c r="BB770" s="14" t="str">
        <f t="shared" si="206"/>
        <v/>
      </c>
      <c r="BC770" s="14" t="str">
        <f t="shared" si="207"/>
        <v/>
      </c>
      <c r="BD770" s="14" t="str">
        <f t="shared" si="208"/>
        <v>Speed</v>
      </c>
      <c r="BE770" s="14">
        <f t="shared" si="209"/>
        <v>18</v>
      </c>
    </row>
    <row r="771" spans="39:57" ht="16.5" x14ac:dyDescent="0.2">
      <c r="AM771" s="13">
        <v>766</v>
      </c>
      <c r="AN771" s="14">
        <f t="shared" si="211"/>
        <v>42</v>
      </c>
      <c r="AO771" s="29">
        <f t="shared" si="194"/>
        <v>0.496</v>
      </c>
      <c r="AP771" s="14">
        <f t="shared" si="195"/>
        <v>1</v>
      </c>
      <c r="AQ771" s="14">
        <f t="shared" si="196"/>
        <v>3</v>
      </c>
      <c r="AR771" s="14">
        <f t="shared" si="197"/>
        <v>0</v>
      </c>
      <c r="AS771" s="14">
        <f t="shared" si="198"/>
        <v>1606044</v>
      </c>
      <c r="AT771" s="14" t="str">
        <f t="shared" si="199"/>
        <v>神器-7-碎片-8-7级</v>
      </c>
      <c r="AU771" s="13" t="s">
        <v>857</v>
      </c>
      <c r="AV771" s="13">
        <f t="shared" si="200"/>
        <v>7</v>
      </c>
      <c r="AW771" s="14" t="e">
        <f t="shared" si="201"/>
        <v>#REF!</v>
      </c>
      <c r="AX771" s="14" t="str">
        <f t="shared" si="202"/>
        <v>AtkExt</v>
      </c>
      <c r="AY771" s="14" t="e">
        <f t="shared" si="203"/>
        <v>#REF!</v>
      </c>
      <c r="AZ771" s="14" t="str">
        <f t="shared" si="204"/>
        <v>HPExt</v>
      </c>
      <c r="BA771" s="14" t="e">
        <f t="shared" si="205"/>
        <v>#REF!</v>
      </c>
      <c r="BB771" s="14" t="str">
        <f t="shared" si="206"/>
        <v/>
      </c>
      <c r="BC771" s="14" t="str">
        <f t="shared" si="207"/>
        <v/>
      </c>
      <c r="BD771" s="14" t="str">
        <f t="shared" si="208"/>
        <v>Speed</v>
      </c>
      <c r="BE771" s="14">
        <f t="shared" si="209"/>
        <v>21</v>
      </c>
    </row>
    <row r="772" spans="39:57" ht="16.5" x14ac:dyDescent="0.2">
      <c r="AM772" s="13">
        <v>767</v>
      </c>
      <c r="AN772" s="14">
        <f t="shared" si="211"/>
        <v>42</v>
      </c>
      <c r="AO772" s="29">
        <f t="shared" si="194"/>
        <v>0.57600000000000007</v>
      </c>
      <c r="AP772" s="14">
        <f t="shared" si="195"/>
        <v>1</v>
      </c>
      <c r="AQ772" s="14">
        <f t="shared" si="196"/>
        <v>3</v>
      </c>
      <c r="AR772" s="14">
        <f t="shared" si="197"/>
        <v>0</v>
      </c>
      <c r="AS772" s="14">
        <f t="shared" si="198"/>
        <v>1606044</v>
      </c>
      <c r="AT772" s="14" t="str">
        <f t="shared" si="199"/>
        <v>神器-7-碎片-8-8级</v>
      </c>
      <c r="AU772" s="13" t="s">
        <v>857</v>
      </c>
      <c r="AV772" s="13">
        <f t="shared" si="200"/>
        <v>8</v>
      </c>
      <c r="AW772" s="14" t="e">
        <f t="shared" si="201"/>
        <v>#REF!</v>
      </c>
      <c r="AX772" s="14" t="str">
        <f t="shared" si="202"/>
        <v>AtkExt</v>
      </c>
      <c r="AY772" s="14" t="e">
        <f t="shared" si="203"/>
        <v>#REF!</v>
      </c>
      <c r="AZ772" s="14" t="str">
        <f t="shared" si="204"/>
        <v>HPExt</v>
      </c>
      <c r="BA772" s="14" t="e">
        <f t="shared" si="205"/>
        <v>#REF!</v>
      </c>
      <c r="BB772" s="14" t="str">
        <f t="shared" si="206"/>
        <v/>
      </c>
      <c r="BC772" s="14" t="str">
        <f t="shared" si="207"/>
        <v/>
      </c>
      <c r="BD772" s="14" t="str">
        <f t="shared" si="208"/>
        <v>Speed</v>
      </c>
      <c r="BE772" s="14">
        <f t="shared" si="209"/>
        <v>24</v>
      </c>
    </row>
    <row r="773" spans="39:57" ht="16.5" x14ac:dyDescent="0.2">
      <c r="AM773" s="13">
        <v>768</v>
      </c>
      <c r="AN773" s="14">
        <f t="shared" si="211"/>
        <v>42</v>
      </c>
      <c r="AO773" s="29">
        <f t="shared" si="194"/>
        <v>0.66</v>
      </c>
      <c r="AP773" s="14">
        <f t="shared" si="195"/>
        <v>1</v>
      </c>
      <c r="AQ773" s="14">
        <f t="shared" si="196"/>
        <v>3</v>
      </c>
      <c r="AR773" s="14">
        <f t="shared" si="197"/>
        <v>0</v>
      </c>
      <c r="AS773" s="14">
        <f t="shared" si="198"/>
        <v>1606044</v>
      </c>
      <c r="AT773" s="14" t="str">
        <f t="shared" si="199"/>
        <v>神器-7-碎片-8-9级</v>
      </c>
      <c r="AU773" s="13" t="s">
        <v>857</v>
      </c>
      <c r="AV773" s="13">
        <f t="shared" si="200"/>
        <v>9</v>
      </c>
      <c r="AW773" s="14" t="e">
        <f t="shared" si="201"/>
        <v>#REF!</v>
      </c>
      <c r="AX773" s="14" t="str">
        <f t="shared" si="202"/>
        <v>AtkExt</v>
      </c>
      <c r="AY773" s="14" t="e">
        <f t="shared" si="203"/>
        <v>#REF!</v>
      </c>
      <c r="AZ773" s="14" t="str">
        <f t="shared" si="204"/>
        <v>HPExt</v>
      </c>
      <c r="BA773" s="14" t="e">
        <f t="shared" si="205"/>
        <v>#REF!</v>
      </c>
      <c r="BB773" s="14" t="str">
        <f t="shared" si="206"/>
        <v/>
      </c>
      <c r="BC773" s="14" t="str">
        <f t="shared" si="207"/>
        <v/>
      </c>
      <c r="BD773" s="14" t="str">
        <f t="shared" si="208"/>
        <v>Speed</v>
      </c>
      <c r="BE773" s="14">
        <f t="shared" si="209"/>
        <v>27</v>
      </c>
    </row>
    <row r="774" spans="39:57" ht="16.5" x14ac:dyDescent="0.2">
      <c r="AM774" s="13">
        <v>769</v>
      </c>
      <c r="AN774" s="14">
        <f t="shared" si="211"/>
        <v>42</v>
      </c>
      <c r="AO774" s="29">
        <f t="shared" ref="AO774:AO785" si="212">4.8%+AV774*5%+AV774*AV774*0.2%</f>
        <v>0.748</v>
      </c>
      <c r="AP774" s="14">
        <f t="shared" ref="AP774:AP785" si="213">INDEX(AD$7:AD$48,$AN774)</f>
        <v>1</v>
      </c>
      <c r="AQ774" s="14">
        <f t="shared" ref="AQ774:AQ785" si="214">INDEX(AE$7:AE$48,$AN774)</f>
        <v>3</v>
      </c>
      <c r="AR774" s="14">
        <f t="shared" ref="AR774:AR785" si="215">INDEX(AF$7:AF$48,$AN774)</f>
        <v>0</v>
      </c>
      <c r="AS774" s="14">
        <f t="shared" ref="AS774:AS785" si="216">INDEX($W$7:$W$48,AN774)</f>
        <v>1606044</v>
      </c>
      <c r="AT774" s="14" t="str">
        <f t="shared" ref="AT774:AT785" si="217">"神器-"&amp;INDEX($S$7:$S$48,AN774)&amp;"-碎片-"&amp;INDEX($T$7:$T$48,AN774)&amp;"-"&amp;AV774&amp;"级"</f>
        <v>神器-7-碎片-8-10级</v>
      </c>
      <c r="AU774" s="13" t="s">
        <v>857</v>
      </c>
      <c r="AV774" s="13">
        <f t="shared" ref="AV774:AV785" si="218">AM774-INDEX($AI$6:$AI$48,AN774)</f>
        <v>10</v>
      </c>
      <c r="AW774" s="14" t="e">
        <f t="shared" ref="AW774:AW785" si="219">AY774*INDEX($AP$2:$AR$2,AP774)+IF(AQ774&gt;0,BA774*INDEX($AP$2:$AR$2,AQ774),0)+IF(AR774&gt;0,BC774*INDEX($AP$2:$AR$2,AR774),0)+IF(BD774="Speed",BE774*100,0)</f>
        <v>#REF!</v>
      </c>
      <c r="AX774" s="14" t="str">
        <f t="shared" ref="AX774:AX785" si="220">INDEX($AP$3:$AR$3,AP774)</f>
        <v>AtkExt</v>
      </c>
      <c r="AY774" s="14" t="e">
        <f t="shared" ref="AY774:AY785" si="221">ROUND(INDEX($X$7:$Z$48,AN774,AP774)*AO774,0)</f>
        <v>#REF!</v>
      </c>
      <c r="AZ774" s="14" t="str">
        <f t="shared" ref="AZ774:AZ785" si="222">IF(AQ774&gt;0,INDEX($AP$3:$AR$3,AQ774),"")</f>
        <v>HPExt</v>
      </c>
      <c r="BA774" s="14" t="e">
        <f t="shared" ref="BA774:BA785" si="223">IF(AQ774&gt;0,ROUND(INDEX($X$7:$Z$48,AN774,AQ774)*AO774,0),"")</f>
        <v>#REF!</v>
      </c>
      <c r="BB774" s="14" t="str">
        <f t="shared" ref="BB774:BB785" si="224">IF(AR774&gt;0,INDEX($AP$3:$AR$3,AR774),"")</f>
        <v/>
      </c>
      <c r="BC774" s="14" t="str">
        <f t="shared" ref="BC774:BC785" si="225">IF(AR774&gt;0,ROUND(INDEX($X$7:$Z$48,AN774,AR774)*AO774,0),"")</f>
        <v/>
      </c>
      <c r="BD774" s="14" t="str">
        <f t="shared" ref="BD774:BD785" si="226">IF(INDEX($AG$7:$AG$48,AN774)&gt;0,"Speed","")</f>
        <v>Speed</v>
      </c>
      <c r="BE774" s="14">
        <f t="shared" ref="BE774:BE785" si="227">IF(INDEX($AG$7:$AG$48,AN774)&gt;0,INDEX($AG$7:$AG$48,AN774)*AV774,"")</f>
        <v>30</v>
      </c>
    </row>
    <row r="775" spans="39:57" ht="16.5" x14ac:dyDescent="0.2">
      <c r="AM775" s="13">
        <v>770</v>
      </c>
      <c r="AN775" s="14">
        <f t="shared" si="211"/>
        <v>42</v>
      </c>
      <c r="AO775" s="29">
        <f t="shared" si="212"/>
        <v>0.84000000000000008</v>
      </c>
      <c r="AP775" s="14">
        <f t="shared" si="213"/>
        <v>1</v>
      </c>
      <c r="AQ775" s="14">
        <f t="shared" si="214"/>
        <v>3</v>
      </c>
      <c r="AR775" s="14">
        <f t="shared" si="215"/>
        <v>0</v>
      </c>
      <c r="AS775" s="14">
        <f t="shared" si="216"/>
        <v>1606044</v>
      </c>
      <c r="AT775" s="14" t="str">
        <f t="shared" si="217"/>
        <v>神器-7-碎片-8-11级</v>
      </c>
      <c r="AU775" s="13" t="s">
        <v>857</v>
      </c>
      <c r="AV775" s="13">
        <f t="shared" si="218"/>
        <v>11</v>
      </c>
      <c r="AW775" s="14" t="e">
        <f t="shared" si="219"/>
        <v>#REF!</v>
      </c>
      <c r="AX775" s="14" t="str">
        <f t="shared" si="220"/>
        <v>AtkExt</v>
      </c>
      <c r="AY775" s="14" t="e">
        <f t="shared" si="221"/>
        <v>#REF!</v>
      </c>
      <c r="AZ775" s="14" t="str">
        <f t="shared" si="222"/>
        <v>HPExt</v>
      </c>
      <c r="BA775" s="14" t="e">
        <f t="shared" si="223"/>
        <v>#REF!</v>
      </c>
      <c r="BB775" s="14" t="str">
        <f t="shared" si="224"/>
        <v/>
      </c>
      <c r="BC775" s="14" t="str">
        <f t="shared" si="225"/>
        <v/>
      </c>
      <c r="BD775" s="14" t="str">
        <f t="shared" si="226"/>
        <v>Speed</v>
      </c>
      <c r="BE775" s="14">
        <f t="shared" si="227"/>
        <v>33</v>
      </c>
    </row>
    <row r="776" spans="39:57" ht="16.5" x14ac:dyDescent="0.2">
      <c r="AM776" s="13">
        <v>771</v>
      </c>
      <c r="AN776" s="14">
        <f t="shared" si="211"/>
        <v>42</v>
      </c>
      <c r="AO776" s="29">
        <f t="shared" si="212"/>
        <v>0.93600000000000017</v>
      </c>
      <c r="AP776" s="14">
        <f t="shared" si="213"/>
        <v>1</v>
      </c>
      <c r="AQ776" s="14">
        <f t="shared" si="214"/>
        <v>3</v>
      </c>
      <c r="AR776" s="14">
        <f t="shared" si="215"/>
        <v>0</v>
      </c>
      <c r="AS776" s="14">
        <f t="shared" si="216"/>
        <v>1606044</v>
      </c>
      <c r="AT776" s="14" t="str">
        <f t="shared" si="217"/>
        <v>神器-7-碎片-8-12级</v>
      </c>
      <c r="AU776" s="13" t="s">
        <v>857</v>
      </c>
      <c r="AV776" s="13">
        <f t="shared" si="218"/>
        <v>12</v>
      </c>
      <c r="AW776" s="14" t="e">
        <f t="shared" si="219"/>
        <v>#REF!</v>
      </c>
      <c r="AX776" s="14" t="str">
        <f t="shared" si="220"/>
        <v>AtkExt</v>
      </c>
      <c r="AY776" s="14" t="e">
        <f t="shared" si="221"/>
        <v>#REF!</v>
      </c>
      <c r="AZ776" s="14" t="str">
        <f t="shared" si="222"/>
        <v>HPExt</v>
      </c>
      <c r="BA776" s="14" t="e">
        <f t="shared" si="223"/>
        <v>#REF!</v>
      </c>
      <c r="BB776" s="14" t="str">
        <f t="shared" si="224"/>
        <v/>
      </c>
      <c r="BC776" s="14" t="str">
        <f t="shared" si="225"/>
        <v/>
      </c>
      <c r="BD776" s="14" t="str">
        <f t="shared" si="226"/>
        <v>Speed</v>
      </c>
      <c r="BE776" s="14">
        <f t="shared" si="227"/>
        <v>36</v>
      </c>
    </row>
    <row r="777" spans="39:57" ht="16.5" x14ac:dyDescent="0.2">
      <c r="AM777" s="13">
        <v>772</v>
      </c>
      <c r="AN777" s="14">
        <f t="shared" si="211"/>
        <v>42</v>
      </c>
      <c r="AO777" s="29">
        <f t="shared" si="212"/>
        <v>1.036</v>
      </c>
      <c r="AP777" s="14">
        <f t="shared" si="213"/>
        <v>1</v>
      </c>
      <c r="AQ777" s="14">
        <f t="shared" si="214"/>
        <v>3</v>
      </c>
      <c r="AR777" s="14">
        <f t="shared" si="215"/>
        <v>0</v>
      </c>
      <c r="AS777" s="14">
        <f t="shared" si="216"/>
        <v>1606044</v>
      </c>
      <c r="AT777" s="14" t="str">
        <f t="shared" si="217"/>
        <v>神器-7-碎片-8-13级</v>
      </c>
      <c r="AU777" s="13" t="s">
        <v>857</v>
      </c>
      <c r="AV777" s="13">
        <f t="shared" si="218"/>
        <v>13</v>
      </c>
      <c r="AW777" s="14" t="e">
        <f t="shared" si="219"/>
        <v>#REF!</v>
      </c>
      <c r="AX777" s="14" t="str">
        <f t="shared" si="220"/>
        <v>AtkExt</v>
      </c>
      <c r="AY777" s="14" t="e">
        <f t="shared" si="221"/>
        <v>#REF!</v>
      </c>
      <c r="AZ777" s="14" t="str">
        <f t="shared" si="222"/>
        <v>HPExt</v>
      </c>
      <c r="BA777" s="14" t="e">
        <f t="shared" si="223"/>
        <v>#REF!</v>
      </c>
      <c r="BB777" s="14" t="str">
        <f t="shared" si="224"/>
        <v/>
      </c>
      <c r="BC777" s="14" t="str">
        <f t="shared" si="225"/>
        <v/>
      </c>
      <c r="BD777" s="14" t="str">
        <f t="shared" si="226"/>
        <v>Speed</v>
      </c>
      <c r="BE777" s="14">
        <f t="shared" si="227"/>
        <v>39</v>
      </c>
    </row>
    <row r="778" spans="39:57" ht="16.5" x14ac:dyDescent="0.2">
      <c r="AM778" s="13">
        <v>773</v>
      </c>
      <c r="AN778" s="14">
        <f t="shared" si="211"/>
        <v>42</v>
      </c>
      <c r="AO778" s="29">
        <f t="shared" si="212"/>
        <v>1.1400000000000001</v>
      </c>
      <c r="AP778" s="14">
        <f t="shared" si="213"/>
        <v>1</v>
      </c>
      <c r="AQ778" s="14">
        <f t="shared" si="214"/>
        <v>3</v>
      </c>
      <c r="AR778" s="14">
        <f t="shared" si="215"/>
        <v>0</v>
      </c>
      <c r="AS778" s="14">
        <f t="shared" si="216"/>
        <v>1606044</v>
      </c>
      <c r="AT778" s="14" t="str">
        <f t="shared" si="217"/>
        <v>神器-7-碎片-8-14级</v>
      </c>
      <c r="AU778" s="13" t="s">
        <v>857</v>
      </c>
      <c r="AV778" s="13">
        <f t="shared" si="218"/>
        <v>14</v>
      </c>
      <c r="AW778" s="14" t="e">
        <f t="shared" si="219"/>
        <v>#REF!</v>
      </c>
      <c r="AX778" s="14" t="str">
        <f t="shared" si="220"/>
        <v>AtkExt</v>
      </c>
      <c r="AY778" s="14" t="e">
        <f t="shared" si="221"/>
        <v>#REF!</v>
      </c>
      <c r="AZ778" s="14" t="str">
        <f t="shared" si="222"/>
        <v>HPExt</v>
      </c>
      <c r="BA778" s="14" t="e">
        <f t="shared" si="223"/>
        <v>#REF!</v>
      </c>
      <c r="BB778" s="14" t="str">
        <f t="shared" si="224"/>
        <v/>
      </c>
      <c r="BC778" s="14" t="str">
        <f t="shared" si="225"/>
        <v/>
      </c>
      <c r="BD778" s="14" t="str">
        <f t="shared" si="226"/>
        <v>Speed</v>
      </c>
      <c r="BE778" s="14">
        <f t="shared" si="227"/>
        <v>42</v>
      </c>
    </row>
    <row r="779" spans="39:57" ht="16.5" x14ac:dyDescent="0.2">
      <c r="AM779" s="13">
        <v>774</v>
      </c>
      <c r="AN779" s="14">
        <f t="shared" si="211"/>
        <v>42</v>
      </c>
      <c r="AO779" s="29">
        <f t="shared" si="212"/>
        <v>1.248</v>
      </c>
      <c r="AP779" s="14">
        <f t="shared" si="213"/>
        <v>1</v>
      </c>
      <c r="AQ779" s="14">
        <f t="shared" si="214"/>
        <v>3</v>
      </c>
      <c r="AR779" s="14">
        <f t="shared" si="215"/>
        <v>0</v>
      </c>
      <c r="AS779" s="14">
        <f t="shared" si="216"/>
        <v>1606044</v>
      </c>
      <c r="AT779" s="14" t="str">
        <f t="shared" si="217"/>
        <v>神器-7-碎片-8-15级</v>
      </c>
      <c r="AU779" s="13" t="s">
        <v>857</v>
      </c>
      <c r="AV779" s="13">
        <f t="shared" si="218"/>
        <v>15</v>
      </c>
      <c r="AW779" s="14" t="e">
        <f t="shared" si="219"/>
        <v>#REF!</v>
      </c>
      <c r="AX779" s="14" t="str">
        <f t="shared" si="220"/>
        <v>AtkExt</v>
      </c>
      <c r="AY779" s="14" t="e">
        <f t="shared" si="221"/>
        <v>#REF!</v>
      </c>
      <c r="AZ779" s="14" t="str">
        <f t="shared" si="222"/>
        <v>HPExt</v>
      </c>
      <c r="BA779" s="14" t="e">
        <f t="shared" si="223"/>
        <v>#REF!</v>
      </c>
      <c r="BB779" s="14" t="str">
        <f t="shared" si="224"/>
        <v/>
      </c>
      <c r="BC779" s="14" t="str">
        <f t="shared" si="225"/>
        <v/>
      </c>
      <c r="BD779" s="14" t="str">
        <f t="shared" si="226"/>
        <v>Speed</v>
      </c>
      <c r="BE779" s="14">
        <f t="shared" si="227"/>
        <v>45</v>
      </c>
    </row>
    <row r="780" spans="39:57" ht="16.5" x14ac:dyDescent="0.2">
      <c r="AM780" s="13">
        <v>775</v>
      </c>
      <c r="AN780" s="14">
        <f t="shared" si="211"/>
        <v>42</v>
      </c>
      <c r="AO780" s="29">
        <f t="shared" si="212"/>
        <v>1.36</v>
      </c>
      <c r="AP780" s="14">
        <f t="shared" si="213"/>
        <v>1</v>
      </c>
      <c r="AQ780" s="14">
        <f t="shared" si="214"/>
        <v>3</v>
      </c>
      <c r="AR780" s="14">
        <f t="shared" si="215"/>
        <v>0</v>
      </c>
      <c r="AS780" s="14">
        <f t="shared" si="216"/>
        <v>1606044</v>
      </c>
      <c r="AT780" s="14" t="str">
        <f t="shared" si="217"/>
        <v>神器-7-碎片-8-16级</v>
      </c>
      <c r="AU780" s="13" t="s">
        <v>857</v>
      </c>
      <c r="AV780" s="13">
        <f t="shared" si="218"/>
        <v>16</v>
      </c>
      <c r="AW780" s="14" t="e">
        <f t="shared" si="219"/>
        <v>#REF!</v>
      </c>
      <c r="AX780" s="14" t="str">
        <f t="shared" si="220"/>
        <v>AtkExt</v>
      </c>
      <c r="AY780" s="14" t="e">
        <f t="shared" si="221"/>
        <v>#REF!</v>
      </c>
      <c r="AZ780" s="14" t="str">
        <f t="shared" si="222"/>
        <v>HPExt</v>
      </c>
      <c r="BA780" s="14" t="e">
        <f t="shared" si="223"/>
        <v>#REF!</v>
      </c>
      <c r="BB780" s="14" t="str">
        <f t="shared" si="224"/>
        <v/>
      </c>
      <c r="BC780" s="14" t="str">
        <f t="shared" si="225"/>
        <v/>
      </c>
      <c r="BD780" s="14" t="str">
        <f t="shared" si="226"/>
        <v>Speed</v>
      </c>
      <c r="BE780" s="14">
        <f t="shared" si="227"/>
        <v>48</v>
      </c>
    </row>
    <row r="781" spans="39:57" ht="16.5" x14ac:dyDescent="0.2">
      <c r="AM781" s="13">
        <v>776</v>
      </c>
      <c r="AN781" s="14">
        <f t="shared" si="211"/>
        <v>42</v>
      </c>
      <c r="AO781" s="29">
        <f t="shared" si="212"/>
        <v>1.476</v>
      </c>
      <c r="AP781" s="14">
        <f t="shared" si="213"/>
        <v>1</v>
      </c>
      <c r="AQ781" s="14">
        <f t="shared" si="214"/>
        <v>3</v>
      </c>
      <c r="AR781" s="14">
        <f t="shared" si="215"/>
        <v>0</v>
      </c>
      <c r="AS781" s="14">
        <f t="shared" si="216"/>
        <v>1606044</v>
      </c>
      <c r="AT781" s="14" t="str">
        <f t="shared" si="217"/>
        <v>神器-7-碎片-8-17级</v>
      </c>
      <c r="AU781" s="13" t="s">
        <v>857</v>
      </c>
      <c r="AV781" s="13">
        <f t="shared" si="218"/>
        <v>17</v>
      </c>
      <c r="AW781" s="14" t="e">
        <f t="shared" si="219"/>
        <v>#REF!</v>
      </c>
      <c r="AX781" s="14" t="str">
        <f t="shared" si="220"/>
        <v>AtkExt</v>
      </c>
      <c r="AY781" s="14" t="e">
        <f t="shared" si="221"/>
        <v>#REF!</v>
      </c>
      <c r="AZ781" s="14" t="str">
        <f t="shared" si="222"/>
        <v>HPExt</v>
      </c>
      <c r="BA781" s="14" t="e">
        <f t="shared" si="223"/>
        <v>#REF!</v>
      </c>
      <c r="BB781" s="14" t="str">
        <f t="shared" si="224"/>
        <v/>
      </c>
      <c r="BC781" s="14" t="str">
        <f t="shared" si="225"/>
        <v/>
      </c>
      <c r="BD781" s="14" t="str">
        <f t="shared" si="226"/>
        <v>Speed</v>
      </c>
      <c r="BE781" s="14">
        <f t="shared" si="227"/>
        <v>51</v>
      </c>
    </row>
    <row r="782" spans="39:57" ht="16.5" x14ac:dyDescent="0.2">
      <c r="AM782" s="13">
        <v>777</v>
      </c>
      <c r="AN782" s="14">
        <f t="shared" si="211"/>
        <v>42</v>
      </c>
      <c r="AO782" s="29">
        <f t="shared" si="212"/>
        <v>1.5960000000000001</v>
      </c>
      <c r="AP782" s="14">
        <f t="shared" si="213"/>
        <v>1</v>
      </c>
      <c r="AQ782" s="14">
        <f t="shared" si="214"/>
        <v>3</v>
      </c>
      <c r="AR782" s="14">
        <f t="shared" si="215"/>
        <v>0</v>
      </c>
      <c r="AS782" s="14">
        <f t="shared" si="216"/>
        <v>1606044</v>
      </c>
      <c r="AT782" s="14" t="str">
        <f t="shared" si="217"/>
        <v>神器-7-碎片-8-18级</v>
      </c>
      <c r="AU782" s="13" t="s">
        <v>857</v>
      </c>
      <c r="AV782" s="13">
        <f t="shared" si="218"/>
        <v>18</v>
      </c>
      <c r="AW782" s="14" t="e">
        <f t="shared" si="219"/>
        <v>#REF!</v>
      </c>
      <c r="AX782" s="14" t="str">
        <f t="shared" si="220"/>
        <v>AtkExt</v>
      </c>
      <c r="AY782" s="14" t="e">
        <f t="shared" si="221"/>
        <v>#REF!</v>
      </c>
      <c r="AZ782" s="14" t="str">
        <f t="shared" si="222"/>
        <v>HPExt</v>
      </c>
      <c r="BA782" s="14" t="e">
        <f t="shared" si="223"/>
        <v>#REF!</v>
      </c>
      <c r="BB782" s="14" t="str">
        <f t="shared" si="224"/>
        <v/>
      </c>
      <c r="BC782" s="14" t="str">
        <f t="shared" si="225"/>
        <v/>
      </c>
      <c r="BD782" s="14" t="str">
        <f t="shared" si="226"/>
        <v>Speed</v>
      </c>
      <c r="BE782" s="14">
        <f t="shared" si="227"/>
        <v>54</v>
      </c>
    </row>
    <row r="783" spans="39:57" ht="16.5" x14ac:dyDescent="0.2">
      <c r="AM783" s="13">
        <v>778</v>
      </c>
      <c r="AN783" s="14">
        <f t="shared" si="211"/>
        <v>42</v>
      </c>
      <c r="AO783" s="29">
        <f t="shared" si="212"/>
        <v>1.7200000000000002</v>
      </c>
      <c r="AP783" s="14">
        <f t="shared" si="213"/>
        <v>1</v>
      </c>
      <c r="AQ783" s="14">
        <f t="shared" si="214"/>
        <v>3</v>
      </c>
      <c r="AR783" s="14">
        <f t="shared" si="215"/>
        <v>0</v>
      </c>
      <c r="AS783" s="14">
        <f t="shared" si="216"/>
        <v>1606044</v>
      </c>
      <c r="AT783" s="14" t="str">
        <f t="shared" si="217"/>
        <v>神器-7-碎片-8-19级</v>
      </c>
      <c r="AU783" s="13" t="s">
        <v>857</v>
      </c>
      <c r="AV783" s="13">
        <f t="shared" si="218"/>
        <v>19</v>
      </c>
      <c r="AW783" s="14" t="e">
        <f t="shared" si="219"/>
        <v>#REF!</v>
      </c>
      <c r="AX783" s="14" t="str">
        <f t="shared" si="220"/>
        <v>AtkExt</v>
      </c>
      <c r="AY783" s="14" t="e">
        <f t="shared" si="221"/>
        <v>#REF!</v>
      </c>
      <c r="AZ783" s="14" t="str">
        <f t="shared" si="222"/>
        <v>HPExt</v>
      </c>
      <c r="BA783" s="14" t="e">
        <f t="shared" si="223"/>
        <v>#REF!</v>
      </c>
      <c r="BB783" s="14" t="str">
        <f t="shared" si="224"/>
        <v/>
      </c>
      <c r="BC783" s="14" t="str">
        <f t="shared" si="225"/>
        <v/>
      </c>
      <c r="BD783" s="14" t="str">
        <f t="shared" si="226"/>
        <v>Speed</v>
      </c>
      <c r="BE783" s="14">
        <f t="shared" si="227"/>
        <v>57</v>
      </c>
    </row>
    <row r="784" spans="39:57" ht="16.5" x14ac:dyDescent="0.2">
      <c r="AM784" s="13">
        <v>779</v>
      </c>
      <c r="AN784" s="14">
        <f t="shared" si="211"/>
        <v>42</v>
      </c>
      <c r="AO784" s="29">
        <f t="shared" si="212"/>
        <v>1.8480000000000001</v>
      </c>
      <c r="AP784" s="14">
        <f t="shared" si="213"/>
        <v>1</v>
      </c>
      <c r="AQ784" s="14">
        <f t="shared" si="214"/>
        <v>3</v>
      </c>
      <c r="AR784" s="14">
        <f t="shared" si="215"/>
        <v>0</v>
      </c>
      <c r="AS784" s="14">
        <f t="shared" si="216"/>
        <v>1606044</v>
      </c>
      <c r="AT784" s="14" t="str">
        <f t="shared" si="217"/>
        <v>神器-7-碎片-8-20级</v>
      </c>
      <c r="AU784" s="13" t="s">
        <v>857</v>
      </c>
      <c r="AV784" s="13">
        <f t="shared" si="218"/>
        <v>20</v>
      </c>
      <c r="AW784" s="14" t="e">
        <f t="shared" si="219"/>
        <v>#REF!</v>
      </c>
      <c r="AX784" s="14" t="str">
        <f t="shared" si="220"/>
        <v>AtkExt</v>
      </c>
      <c r="AY784" s="14" t="e">
        <f t="shared" si="221"/>
        <v>#REF!</v>
      </c>
      <c r="AZ784" s="14" t="str">
        <f t="shared" si="222"/>
        <v>HPExt</v>
      </c>
      <c r="BA784" s="14" t="e">
        <f t="shared" si="223"/>
        <v>#REF!</v>
      </c>
      <c r="BB784" s="14" t="str">
        <f t="shared" si="224"/>
        <v/>
      </c>
      <c r="BC784" s="14" t="str">
        <f t="shared" si="225"/>
        <v/>
      </c>
      <c r="BD784" s="14" t="str">
        <f t="shared" si="226"/>
        <v>Speed</v>
      </c>
      <c r="BE784" s="14">
        <f t="shared" si="227"/>
        <v>60</v>
      </c>
    </row>
    <row r="785" spans="39:57" ht="16.5" x14ac:dyDescent="0.2">
      <c r="AM785" s="13">
        <v>780</v>
      </c>
      <c r="AN785" s="14">
        <f t="shared" si="211"/>
        <v>42</v>
      </c>
      <c r="AO785" s="29">
        <f t="shared" si="212"/>
        <v>1.98</v>
      </c>
      <c r="AP785" s="14">
        <f t="shared" si="213"/>
        <v>1</v>
      </c>
      <c r="AQ785" s="14">
        <f t="shared" si="214"/>
        <v>3</v>
      </c>
      <c r="AR785" s="14">
        <f t="shared" si="215"/>
        <v>0</v>
      </c>
      <c r="AS785" s="14">
        <f t="shared" si="216"/>
        <v>1606044</v>
      </c>
      <c r="AT785" s="14" t="str">
        <f t="shared" si="217"/>
        <v>神器-7-碎片-8-21级</v>
      </c>
      <c r="AU785" s="13" t="s">
        <v>857</v>
      </c>
      <c r="AV785" s="13">
        <f t="shared" si="218"/>
        <v>21</v>
      </c>
      <c r="AW785" s="14" t="e">
        <f t="shared" si="219"/>
        <v>#REF!</v>
      </c>
      <c r="AX785" s="14" t="str">
        <f t="shared" si="220"/>
        <v>AtkExt</v>
      </c>
      <c r="AY785" s="14" t="e">
        <f t="shared" si="221"/>
        <v>#REF!</v>
      </c>
      <c r="AZ785" s="14" t="str">
        <f t="shared" si="222"/>
        <v>HPExt</v>
      </c>
      <c r="BA785" s="14" t="e">
        <f t="shared" si="223"/>
        <v>#REF!</v>
      </c>
      <c r="BB785" s="14" t="str">
        <f t="shared" si="224"/>
        <v/>
      </c>
      <c r="BC785" s="14" t="str">
        <f t="shared" si="225"/>
        <v/>
      </c>
      <c r="BD785" s="14" t="str">
        <f t="shared" si="226"/>
        <v>Speed</v>
      </c>
      <c r="BE785" s="14">
        <f t="shared" si="227"/>
        <v>63</v>
      </c>
    </row>
    <row r="786" spans="39:57" x14ac:dyDescent="0.2"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</row>
    <row r="787" spans="39:57" x14ac:dyDescent="0.2"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</row>
    <row r="788" spans="39:57" x14ac:dyDescent="0.2"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</row>
    <row r="789" spans="39:57" x14ac:dyDescent="0.2"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</row>
    <row r="790" spans="39:57" x14ac:dyDescent="0.2"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</row>
    <row r="791" spans="39:57" x14ac:dyDescent="0.2"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</row>
    <row r="792" spans="39:57" x14ac:dyDescent="0.2"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</row>
    <row r="793" spans="39:57" x14ac:dyDescent="0.2"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</row>
    <row r="794" spans="39:57" x14ac:dyDescent="0.2"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</row>
    <row r="795" spans="39:57" x14ac:dyDescent="0.2"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</row>
    <row r="796" spans="39:57" x14ac:dyDescent="0.2"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</row>
    <row r="797" spans="39:57" x14ac:dyDescent="0.2"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</row>
    <row r="798" spans="39:57" x14ac:dyDescent="0.2"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</row>
    <row r="799" spans="39:57" x14ac:dyDescent="0.2"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</row>
    <row r="800" spans="39:57" x14ac:dyDescent="0.2"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</row>
    <row r="801" spans="39:55" x14ac:dyDescent="0.2"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</row>
    <row r="802" spans="39:55" x14ac:dyDescent="0.2"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</row>
    <row r="803" spans="39:55" x14ac:dyDescent="0.2"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</row>
    <row r="804" spans="39:55" x14ac:dyDescent="0.2"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</row>
    <row r="805" spans="39:55" x14ac:dyDescent="0.2"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</row>
    <row r="806" spans="39:55" x14ac:dyDescent="0.2"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</row>
    <row r="807" spans="39:55" x14ac:dyDescent="0.2"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</row>
    <row r="808" spans="39:55" x14ac:dyDescent="0.2"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</row>
    <row r="809" spans="39:55" x14ac:dyDescent="0.2"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</row>
    <row r="810" spans="39:55" x14ac:dyDescent="0.2"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</row>
    <row r="811" spans="39:55" x14ac:dyDescent="0.2"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</row>
    <row r="812" spans="39:55" x14ac:dyDescent="0.2"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</row>
    <row r="813" spans="39:55" x14ac:dyDescent="0.2"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</row>
    <row r="814" spans="39:55" x14ac:dyDescent="0.2"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</row>
    <row r="815" spans="39:55" x14ac:dyDescent="0.2"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</row>
    <row r="816" spans="39:55" x14ac:dyDescent="0.2"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</row>
    <row r="817" spans="37:55" x14ac:dyDescent="0.2"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</row>
    <row r="818" spans="37:55" x14ac:dyDescent="0.2"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</row>
    <row r="819" spans="37:55" x14ac:dyDescent="0.2"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</row>
    <row r="820" spans="37:55" x14ac:dyDescent="0.2">
      <c r="AK820" s="30"/>
      <c r="AL820" s="30"/>
      <c r="AM820" s="30"/>
      <c r="AN820" s="30"/>
      <c r="AO820" s="30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</row>
    <row r="821" spans="37:55" x14ac:dyDescent="0.2">
      <c r="AK821" s="30"/>
      <c r="AL821" s="30"/>
      <c r="AM821" s="30"/>
      <c r="AN821" s="30"/>
      <c r="AO821" s="30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</row>
    <row r="822" spans="37:55" x14ac:dyDescent="0.2">
      <c r="AK822" s="30"/>
      <c r="AL822" s="30"/>
      <c r="AM822" s="30"/>
      <c r="AN822" s="30"/>
      <c r="AO822" s="30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</row>
    <row r="823" spans="37:55" x14ac:dyDescent="0.2">
      <c r="AK823" s="30"/>
      <c r="AL823" s="30"/>
      <c r="AM823" s="30"/>
      <c r="AN823" s="30"/>
      <c r="AO823" s="30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</row>
    <row r="824" spans="37:55" x14ac:dyDescent="0.2">
      <c r="AK824" s="30"/>
      <c r="AL824" s="30"/>
      <c r="AM824" s="30"/>
      <c r="AN824" s="30"/>
      <c r="AO824" s="30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</row>
    <row r="825" spans="37:55" x14ac:dyDescent="0.2">
      <c r="AK825" s="30"/>
      <c r="AL825" s="30"/>
      <c r="AM825" s="30"/>
      <c r="AN825" s="30"/>
      <c r="AO825" s="30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</row>
    <row r="826" spans="37:55" x14ac:dyDescent="0.2">
      <c r="AK826" s="30"/>
      <c r="AL826" s="30"/>
      <c r="AM826" s="30"/>
      <c r="AN826" s="30"/>
      <c r="AO826" s="30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</row>
    <row r="827" spans="37:55" x14ac:dyDescent="0.2">
      <c r="AK827" s="30"/>
      <c r="AL827" s="30"/>
      <c r="AM827" s="30"/>
      <c r="AN827" s="30"/>
      <c r="AO827" s="30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</row>
    <row r="828" spans="37:55" x14ac:dyDescent="0.2">
      <c r="AK828" s="30"/>
      <c r="AL828" s="30"/>
      <c r="AM828" s="30"/>
      <c r="AN828" s="30"/>
      <c r="AO828" s="30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</row>
    <row r="829" spans="37:55" x14ac:dyDescent="0.2">
      <c r="AK829" s="30"/>
      <c r="AL829" s="30"/>
      <c r="AM829" s="30"/>
      <c r="AN829" s="30"/>
      <c r="AO829" s="30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</row>
    <row r="830" spans="37:55" x14ac:dyDescent="0.2">
      <c r="AK830" s="30"/>
      <c r="AL830" s="30"/>
      <c r="AM830" s="30"/>
      <c r="AN830" s="30"/>
      <c r="AO830" s="30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</row>
    <row r="831" spans="37:55" x14ac:dyDescent="0.2">
      <c r="AK831" s="30"/>
      <c r="AL831" s="30"/>
      <c r="AM831" s="30"/>
      <c r="AN831" s="30"/>
      <c r="AO831" s="30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</row>
    <row r="832" spans="37:55" x14ac:dyDescent="0.2"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</row>
    <row r="833" spans="39:55" x14ac:dyDescent="0.2"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</row>
    <row r="834" spans="39:55" x14ac:dyDescent="0.2"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</row>
    <row r="835" spans="39:55" x14ac:dyDescent="0.2"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</row>
    <row r="836" spans="39:55" x14ac:dyDescent="0.2"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</row>
    <row r="837" spans="39:55" x14ac:dyDescent="0.2"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</row>
    <row r="838" spans="39:55" x14ac:dyDescent="0.2"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</row>
    <row r="839" spans="39:55" x14ac:dyDescent="0.2"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</row>
  </sheetData>
  <mergeCells count="3">
    <mergeCell ref="A4:G4"/>
    <mergeCell ref="S4:AJ4"/>
    <mergeCell ref="AM4:BE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T29"/>
  <sheetViews>
    <sheetView topLeftCell="B1" workbookViewId="0">
      <selection activeCell="Q21" sqref="Q21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58" t="s">
        <v>155</v>
      </c>
      <c r="D3" s="58"/>
      <c r="E3" s="58"/>
      <c r="F3" s="58"/>
      <c r="G3" s="58" t="s">
        <v>156</v>
      </c>
      <c r="H3" s="58"/>
      <c r="I3" s="58"/>
      <c r="J3" s="58"/>
    </row>
    <row r="4" spans="1:20" ht="17.25" x14ac:dyDescent="0.2">
      <c r="A4" s="21" t="s">
        <v>152</v>
      </c>
      <c r="B4" s="21" t="s">
        <v>132</v>
      </c>
      <c r="C4" s="21" t="s">
        <v>153</v>
      </c>
      <c r="D4" s="21" t="s">
        <v>154</v>
      </c>
      <c r="E4" s="21" t="s">
        <v>153</v>
      </c>
      <c r="F4" s="21" t="s">
        <v>154</v>
      </c>
      <c r="G4" s="21" t="s">
        <v>153</v>
      </c>
      <c r="H4" s="21" t="s">
        <v>154</v>
      </c>
      <c r="I4" s="21" t="s">
        <v>153</v>
      </c>
      <c r="J4" s="21" t="s">
        <v>154</v>
      </c>
      <c r="P4" s="12" t="s">
        <v>174</v>
      </c>
      <c r="Q4" s="12" t="s">
        <v>161</v>
      </c>
      <c r="R4" s="12" t="s">
        <v>175</v>
      </c>
      <c r="S4" s="12" t="s">
        <v>162</v>
      </c>
      <c r="T4" s="12" t="s">
        <v>159</v>
      </c>
    </row>
    <row r="5" spans="1:20" ht="16.5" x14ac:dyDescent="0.2">
      <c r="A5" s="13">
        <v>1</v>
      </c>
      <c r="B5" s="20" t="s">
        <v>126</v>
      </c>
      <c r="C5" s="13" t="s">
        <v>160</v>
      </c>
      <c r="D5" s="24">
        <v>0.12</v>
      </c>
      <c r="E5" s="13"/>
      <c r="F5" s="13"/>
      <c r="G5" s="13" t="s">
        <v>160</v>
      </c>
      <c r="H5" s="24">
        <v>0.2</v>
      </c>
      <c r="I5" s="13"/>
      <c r="J5" s="13"/>
      <c r="L5" t="s">
        <v>191</v>
      </c>
      <c r="O5" s="15" t="s">
        <v>157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128</v>
      </c>
      <c r="C6" s="13" t="s">
        <v>163</v>
      </c>
      <c r="D6" s="24">
        <v>0.25</v>
      </c>
      <c r="E6" s="13"/>
      <c r="F6" s="13"/>
      <c r="G6" s="13" t="s">
        <v>163</v>
      </c>
      <c r="H6" s="24">
        <v>0.5</v>
      </c>
      <c r="I6" s="13"/>
      <c r="J6" s="13"/>
      <c r="L6" t="s">
        <v>190</v>
      </c>
      <c r="O6" s="15" t="s">
        <v>158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142</v>
      </c>
      <c r="C7" s="13" t="s">
        <v>164</v>
      </c>
      <c r="D7" s="24">
        <v>0.12</v>
      </c>
      <c r="E7" s="13"/>
      <c r="F7" s="13"/>
      <c r="G7" s="13" t="s">
        <v>164</v>
      </c>
      <c r="H7" s="24">
        <v>0.2</v>
      </c>
      <c r="I7" s="13"/>
      <c r="J7" s="13"/>
      <c r="L7" t="s">
        <v>192</v>
      </c>
    </row>
    <row r="8" spans="1:20" ht="16.5" x14ac:dyDescent="0.2">
      <c r="A8" s="13">
        <v>4</v>
      </c>
      <c r="B8" s="20" t="s">
        <v>52</v>
      </c>
      <c r="C8" s="20" t="s">
        <v>165</v>
      </c>
      <c r="D8" s="24">
        <v>0.12</v>
      </c>
      <c r="E8" s="13"/>
      <c r="F8" s="13"/>
      <c r="G8" s="20" t="s">
        <v>165</v>
      </c>
      <c r="H8" s="24">
        <v>0.2</v>
      </c>
      <c r="I8" s="13"/>
      <c r="J8" s="13"/>
      <c r="L8" t="s">
        <v>193</v>
      </c>
    </row>
    <row r="9" spans="1:20" ht="16.5" x14ac:dyDescent="0.2">
      <c r="A9" s="13">
        <v>5</v>
      </c>
      <c r="B9" s="20" t="s">
        <v>133</v>
      </c>
      <c r="C9" s="13" t="s">
        <v>166</v>
      </c>
      <c r="D9" s="24">
        <v>0.12</v>
      </c>
      <c r="E9" s="13"/>
      <c r="F9" s="13"/>
      <c r="G9" s="13" t="s">
        <v>166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143</v>
      </c>
      <c r="C10" s="13" t="s">
        <v>168</v>
      </c>
      <c r="D10" s="24">
        <v>0.25</v>
      </c>
      <c r="E10" s="13"/>
      <c r="F10" s="13"/>
      <c r="G10" s="13" t="s">
        <v>167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134</v>
      </c>
      <c r="C11" s="20" t="s">
        <v>169</v>
      </c>
      <c r="D11" s="24">
        <v>0.12</v>
      </c>
      <c r="E11" s="13"/>
      <c r="F11" s="13"/>
      <c r="G11" s="20" t="s">
        <v>169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127</v>
      </c>
      <c r="C12" s="13" t="s">
        <v>29</v>
      </c>
      <c r="D12" s="24">
        <v>0.2</v>
      </c>
      <c r="E12" s="13"/>
      <c r="F12" s="13"/>
      <c r="G12" s="13" t="s">
        <v>29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135</v>
      </c>
      <c r="C13" s="20" t="s">
        <v>170</v>
      </c>
      <c r="D13" s="24">
        <v>0.2</v>
      </c>
      <c r="E13" s="13"/>
      <c r="F13" s="13"/>
      <c r="G13" s="20" t="s">
        <v>170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136</v>
      </c>
      <c r="C14" s="13" t="s">
        <v>171</v>
      </c>
      <c r="D14" s="24">
        <v>0.12</v>
      </c>
      <c r="E14" s="13"/>
      <c r="F14" s="13"/>
      <c r="G14" s="13" t="s">
        <v>171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137</v>
      </c>
      <c r="C15" s="13" t="s">
        <v>172</v>
      </c>
      <c r="D15" s="24">
        <v>0.12</v>
      </c>
      <c r="E15" s="13"/>
      <c r="F15" s="13"/>
      <c r="G15" s="13" t="s">
        <v>172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138</v>
      </c>
      <c r="C16" s="13" t="s">
        <v>173</v>
      </c>
      <c r="D16" s="24">
        <v>0.12</v>
      </c>
      <c r="E16" s="13"/>
      <c r="F16" s="13"/>
      <c r="G16" s="13" t="s">
        <v>173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144</v>
      </c>
      <c r="C17" s="13" t="s">
        <v>176</v>
      </c>
      <c r="D17" s="13">
        <v>1</v>
      </c>
      <c r="E17" s="13"/>
      <c r="F17" s="13"/>
      <c r="G17" s="13" t="s">
        <v>176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145</v>
      </c>
      <c r="C18" s="13" t="s">
        <v>177</v>
      </c>
      <c r="D18" s="13">
        <v>1</v>
      </c>
      <c r="E18" s="13"/>
      <c r="F18" s="13"/>
      <c r="G18" s="13" t="s">
        <v>177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139</v>
      </c>
      <c r="C19" s="13" t="s">
        <v>178</v>
      </c>
      <c r="D19" s="13">
        <v>1</v>
      </c>
      <c r="E19" s="13"/>
      <c r="F19" s="13"/>
      <c r="G19" s="13" t="s">
        <v>178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146</v>
      </c>
      <c r="C20" s="13" t="s">
        <v>179</v>
      </c>
      <c r="D20" s="13">
        <v>2</v>
      </c>
      <c r="E20" s="24">
        <v>0.25</v>
      </c>
      <c r="F20" s="13"/>
      <c r="G20" s="13" t="s">
        <v>179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181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180</v>
      </c>
      <c r="C22" s="13" t="s">
        <v>173</v>
      </c>
      <c r="D22" s="24">
        <v>0.06</v>
      </c>
      <c r="E22" s="13"/>
      <c r="F22" s="13"/>
      <c r="G22" s="13" t="s">
        <v>173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147</v>
      </c>
      <c r="C23" s="13" t="s">
        <v>182</v>
      </c>
      <c r="D23" s="24">
        <v>-0.2</v>
      </c>
      <c r="E23" s="13" t="s">
        <v>183</v>
      </c>
      <c r="F23" s="24">
        <v>-0.3</v>
      </c>
      <c r="G23" s="13" t="s">
        <v>182</v>
      </c>
      <c r="H23" s="24">
        <v>-0.2</v>
      </c>
      <c r="I23" s="13" t="s">
        <v>183</v>
      </c>
      <c r="J23" s="24">
        <v>-0.4</v>
      </c>
    </row>
    <row r="24" spans="1:10" ht="16.5" x14ac:dyDescent="0.2">
      <c r="A24" s="13">
        <v>20</v>
      </c>
      <c r="B24" s="20" t="s">
        <v>140</v>
      </c>
      <c r="C24" s="13" t="s">
        <v>184</v>
      </c>
      <c r="D24" s="24">
        <v>-0.2</v>
      </c>
      <c r="E24" s="13" t="s">
        <v>185</v>
      </c>
      <c r="F24" s="24">
        <v>0.25</v>
      </c>
      <c r="G24" s="13" t="s">
        <v>184</v>
      </c>
      <c r="H24" s="24">
        <v>-0.2</v>
      </c>
      <c r="I24" s="13" t="s">
        <v>185</v>
      </c>
      <c r="J24" s="24">
        <v>0.35</v>
      </c>
    </row>
    <row r="25" spans="1:10" ht="16.5" x14ac:dyDescent="0.2">
      <c r="A25" s="13">
        <v>21</v>
      </c>
      <c r="B25" s="20" t="s">
        <v>141</v>
      </c>
      <c r="C25" s="13" t="s">
        <v>186</v>
      </c>
      <c r="D25" s="24">
        <v>0.06</v>
      </c>
      <c r="E25" s="13" t="s">
        <v>187</v>
      </c>
      <c r="F25" s="24">
        <v>0.06</v>
      </c>
      <c r="G25" s="13" t="s">
        <v>186</v>
      </c>
      <c r="H25" s="24">
        <v>0.12</v>
      </c>
      <c r="I25" s="13" t="s">
        <v>187</v>
      </c>
      <c r="J25" s="24">
        <v>0.12</v>
      </c>
    </row>
    <row r="26" spans="1:10" ht="16.5" x14ac:dyDescent="0.2">
      <c r="A26" s="13">
        <v>22</v>
      </c>
      <c r="B26" s="20" t="s">
        <v>148</v>
      </c>
      <c r="C26" s="13" t="s">
        <v>173</v>
      </c>
      <c r="D26" s="24">
        <v>0.06</v>
      </c>
      <c r="E26" s="13" t="s">
        <v>188</v>
      </c>
      <c r="F26" s="24">
        <v>0.06</v>
      </c>
      <c r="G26" s="13" t="s">
        <v>173</v>
      </c>
      <c r="H26" s="24">
        <v>0.12</v>
      </c>
      <c r="I26" s="13" t="s">
        <v>188</v>
      </c>
      <c r="J26" s="24">
        <v>0.12</v>
      </c>
    </row>
    <row r="27" spans="1:10" ht="16.5" x14ac:dyDescent="0.2">
      <c r="A27" s="13">
        <v>23</v>
      </c>
      <c r="B27" s="20" t="s">
        <v>149</v>
      </c>
      <c r="C27" s="13" t="s">
        <v>185</v>
      </c>
      <c r="D27" s="13"/>
      <c r="E27" s="13" t="s">
        <v>189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150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151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0"/>
  </cols>
  <sheetData>
    <row r="2" spans="1:30" s="19" customFormat="1" ht="20.25" x14ac:dyDescent="0.2">
      <c r="A2" s="58" t="s">
        <v>233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N2" s="30"/>
      <c r="O2" s="30"/>
      <c r="P2" s="30"/>
      <c r="R2" s="58" t="s">
        <v>70</v>
      </c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</row>
    <row r="3" spans="1:30" ht="16.5" x14ac:dyDescent="0.2">
      <c r="A3" s="15" t="s">
        <v>228</v>
      </c>
      <c r="B3" s="13">
        <v>3</v>
      </c>
      <c r="C3" s="15" t="s">
        <v>65</v>
      </c>
      <c r="D3" s="13">
        <v>1</v>
      </c>
      <c r="R3" s="15" t="s">
        <v>228</v>
      </c>
      <c r="S3" s="13">
        <v>3</v>
      </c>
      <c r="T3" s="15" t="s">
        <v>65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226</v>
      </c>
      <c r="B4" s="12" t="s">
        <v>227</v>
      </c>
      <c r="C4" s="12" t="s">
        <v>234</v>
      </c>
      <c r="D4" s="12" t="s">
        <v>62</v>
      </c>
      <c r="E4" s="12" t="s">
        <v>63</v>
      </c>
      <c r="F4" s="12" t="s">
        <v>61</v>
      </c>
      <c r="G4" s="12" t="s">
        <v>229</v>
      </c>
      <c r="H4" s="12" t="s">
        <v>60</v>
      </c>
      <c r="I4" s="12" t="s">
        <v>232</v>
      </c>
      <c r="J4" s="12" t="s">
        <v>230</v>
      </c>
      <c r="K4" s="12" t="s">
        <v>231</v>
      </c>
      <c r="L4" s="12" t="s">
        <v>24</v>
      </c>
      <c r="R4" s="12" t="s">
        <v>226</v>
      </c>
      <c r="S4" s="12" t="s">
        <v>227</v>
      </c>
      <c r="T4" s="12" t="s">
        <v>234</v>
      </c>
      <c r="U4" s="12" t="s">
        <v>62</v>
      </c>
      <c r="V4" s="12" t="s">
        <v>63</v>
      </c>
      <c r="W4" s="12" t="s">
        <v>61</v>
      </c>
      <c r="X4" s="12" t="s">
        <v>229</v>
      </c>
      <c r="Y4" s="12" t="s">
        <v>60</v>
      </c>
      <c r="Z4" s="12" t="s">
        <v>232</v>
      </c>
      <c r="AA4" s="12" t="s">
        <v>230</v>
      </c>
      <c r="AB4" s="12" t="s">
        <v>231</v>
      </c>
      <c r="AC4" s="12" t="s">
        <v>24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0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0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0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0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0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0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0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0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0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0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0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0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0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0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0"/>
      <c r="O20" s="30"/>
      <c r="P20" s="30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0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0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0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0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0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0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0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0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0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0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0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0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0"/>
      <c r="O36" s="30"/>
      <c r="P36" s="30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0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0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0"/>
      <c r="O49" s="30"/>
      <c r="P49" s="30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0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0"/>
      <c r="O61" s="30"/>
      <c r="P61" s="30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0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0"/>
      <c r="O73" s="30"/>
      <c r="P73" s="30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0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0"/>
      <c r="O85" s="30"/>
      <c r="P85" s="30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0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0"/>
      <c r="O97" s="30"/>
      <c r="P97" s="30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0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0"/>
      <c r="O104" s="30"/>
      <c r="P104" s="30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0"/>
      <c r="O110" s="30"/>
      <c r="P110" s="30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0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0"/>
      <c r="O117" s="30"/>
      <c r="P117" s="30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0"/>
      <c r="O123" s="30"/>
      <c r="P123" s="30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0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0"/>
      <c r="O130" s="30"/>
      <c r="P130" s="30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0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0"/>
      <c r="O137" s="30"/>
      <c r="P137" s="30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0"/>
      <c r="O143" s="30"/>
      <c r="P143" s="30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0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0"/>
      <c r="O150" s="30"/>
      <c r="P150" s="30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0"/>
      <c r="O156" s="30"/>
      <c r="P156" s="30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0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0"/>
      <c r="O163" s="30"/>
      <c r="P163" s="30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0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0"/>
      <c r="O170" s="30"/>
      <c r="P170" s="30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0"/>
      <c r="O176" s="30"/>
      <c r="P176" s="30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0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0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0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0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IL875"/>
  <sheetViews>
    <sheetView zoomScaleNormal="100" workbookViewId="0">
      <selection activeCell="HY11" sqref="HY11"/>
    </sheetView>
  </sheetViews>
  <sheetFormatPr defaultRowHeight="14.25" x14ac:dyDescent="0.2"/>
  <cols>
    <col min="1" max="3" width="9" style="30"/>
    <col min="4" max="4" width="8.25" style="30" customWidth="1"/>
    <col min="5" max="6" width="10.375" style="30" customWidth="1"/>
    <col min="7" max="8" width="9.75" style="30" customWidth="1"/>
    <col min="9" max="9" width="9.875" style="30" customWidth="1"/>
    <col min="10" max="12" width="9" style="30"/>
    <col min="13" max="14" width="9.125" style="30" customWidth="1"/>
    <col min="15" max="15" width="9.25" style="30" customWidth="1"/>
    <col min="16" max="16" width="10" style="30" customWidth="1"/>
    <col min="17" max="17" width="11" style="30" customWidth="1"/>
    <col min="18" max="18" width="10.625" style="30" customWidth="1"/>
    <col min="19" max="21" width="9.125" style="30" customWidth="1"/>
    <col min="22" max="30" width="10.625" style="30" customWidth="1"/>
    <col min="31" max="31" width="9.125" style="30" customWidth="1"/>
    <col min="32" max="38" width="9" style="30"/>
    <col min="39" max="39" width="10.25" style="30" customWidth="1"/>
    <col min="40" max="42" width="13.25" style="30" customWidth="1"/>
    <col min="43" max="43" width="11.875" style="30" customWidth="1"/>
    <col min="44" max="54" width="8.125" style="30" customWidth="1"/>
    <col min="55" max="69" width="9" style="30"/>
    <col min="70" max="70" width="14.5" style="30" customWidth="1"/>
    <col min="71" max="87" width="9" style="30"/>
    <col min="88" max="88" width="22.5" style="30" customWidth="1"/>
    <col min="89" max="89" width="11.75" style="30" customWidth="1"/>
    <col min="90" max="90" width="7.75" style="30" customWidth="1"/>
    <col min="91" max="91" width="9.625" style="30" customWidth="1"/>
    <col min="92" max="93" width="9" style="30" customWidth="1"/>
    <col min="94" max="95" width="8.875" style="30" customWidth="1"/>
    <col min="96" max="96" width="9" style="30" customWidth="1"/>
    <col min="97" max="97" width="9.625" style="30" customWidth="1"/>
    <col min="98" max="104" width="10.625" style="30" customWidth="1"/>
    <col min="105" max="105" width="9.75" style="30" customWidth="1"/>
    <col min="106" max="106" width="9.625" style="30" customWidth="1"/>
    <col min="107" max="107" width="10.75" style="30" customWidth="1"/>
    <col min="108" max="118" width="10.625" style="30" customWidth="1"/>
    <col min="119" max="119" width="10.125" style="30" customWidth="1"/>
    <col min="120" max="128" width="10.625" style="30" customWidth="1"/>
    <col min="129" max="136" width="30.625" style="30" customWidth="1"/>
    <col min="137" max="138" width="10.625" style="30" customWidth="1"/>
    <col min="139" max="140" width="9" style="30"/>
    <col min="141" max="141" width="13.625" style="30" customWidth="1"/>
    <col min="142" max="144" width="9" style="30"/>
    <col min="145" max="145" width="9.625" style="30" customWidth="1"/>
    <col min="146" max="151" width="9" style="30"/>
    <col min="152" max="152" width="9.625" style="30" customWidth="1"/>
    <col min="153" max="153" width="10.375" style="30" customWidth="1"/>
    <col min="154" max="154" width="9.375" style="30" customWidth="1"/>
    <col min="155" max="161" width="9" style="30"/>
    <col min="163" max="164" width="9" style="30"/>
    <col min="166" max="167" width="9" style="30"/>
    <col min="169" max="175" width="9" style="30"/>
    <col min="176" max="176" width="15.125" customWidth="1"/>
    <col min="177" max="177" width="14.625" style="30" customWidth="1"/>
    <col min="178" max="178" width="35.375" customWidth="1"/>
    <col min="179" max="179" width="35.375" style="30" customWidth="1"/>
    <col min="180" max="180" width="10.5" customWidth="1"/>
    <col min="182" max="186" width="9" style="30"/>
    <col min="187" max="187" width="9" style="30" customWidth="1"/>
    <col min="188" max="190" width="9" customWidth="1"/>
    <col min="191" max="191" width="9.625" customWidth="1"/>
    <col min="192" max="193" width="9" customWidth="1"/>
    <col min="194" max="195" width="9" style="30" customWidth="1"/>
    <col min="196" max="196" width="10.625" style="30" customWidth="1"/>
    <col min="197" max="197" width="31" customWidth="1"/>
    <col min="198" max="199" width="9" style="30" customWidth="1"/>
    <col min="203" max="203" width="9" style="30"/>
    <col min="204" max="204" width="9.5" customWidth="1"/>
    <col min="205" max="205" width="10" customWidth="1"/>
    <col min="206" max="206" width="10" style="30" customWidth="1"/>
    <col min="207" max="207" width="9.875" customWidth="1"/>
    <col min="208" max="208" width="10.75" customWidth="1"/>
    <col min="209" max="209" width="9.75" style="30" customWidth="1"/>
    <col min="210" max="210" width="12.625" customWidth="1"/>
    <col min="211" max="211" width="9.75" style="30" customWidth="1"/>
    <col min="212" max="212" width="8.75" style="30" customWidth="1"/>
    <col min="213" max="213" width="11.75" style="30" customWidth="1"/>
    <col min="214" max="214" width="7.25" style="30" customWidth="1"/>
    <col min="217" max="217" width="9" style="30"/>
    <col min="218" max="218" width="19" style="30" customWidth="1"/>
    <col min="219" max="220" width="9" style="30"/>
    <col min="222" max="224" width="9" style="30"/>
    <col min="225" max="225" width="9.75" style="30" customWidth="1"/>
    <col min="226" max="226" width="28.25" style="30" customWidth="1"/>
    <col min="227" max="227" width="20.125" style="30" customWidth="1"/>
    <col min="228" max="229" width="9" style="30"/>
    <col min="230" max="230" width="11.875" style="30" customWidth="1"/>
    <col min="231" max="231" width="12.5" style="30" customWidth="1"/>
    <col min="232" max="233" width="9" style="30"/>
    <col min="235" max="235" width="9" style="30"/>
    <col min="236" max="239" width="8.25" style="30" customWidth="1"/>
    <col min="240" max="240" width="23.625" style="30" customWidth="1"/>
    <col min="244" max="244" width="12.125" customWidth="1"/>
    <col min="245" max="245" width="9" style="30"/>
  </cols>
  <sheetData>
    <row r="2" spans="1:246" s="30" customFormat="1" x14ac:dyDescent="0.2">
      <c r="CR2" s="30">
        <v>10</v>
      </c>
      <c r="CS2" s="30">
        <v>20</v>
      </c>
      <c r="CT2" s="30">
        <v>1</v>
      </c>
      <c r="GO2" s="30" t="s">
        <v>1069</v>
      </c>
    </row>
    <row r="3" spans="1:246" s="30" customFormat="1" ht="16.5" x14ac:dyDescent="0.2">
      <c r="A3" s="15" t="s">
        <v>537</v>
      </c>
      <c r="B3" s="13">
        <v>4</v>
      </c>
      <c r="C3" s="15" t="s">
        <v>657</v>
      </c>
      <c r="D3" s="13">
        <v>1</v>
      </c>
      <c r="E3" s="15" t="s">
        <v>263</v>
      </c>
      <c r="F3" s="13">
        <v>0.5</v>
      </c>
      <c r="AU3" s="30" t="s">
        <v>884</v>
      </c>
      <c r="AV3" s="30" t="s">
        <v>250</v>
      </c>
      <c r="AW3" s="30" t="s">
        <v>882</v>
      </c>
      <c r="AX3" s="30" t="s">
        <v>883</v>
      </c>
      <c r="AY3" s="30" t="s">
        <v>251</v>
      </c>
      <c r="AZ3" s="30" t="s">
        <v>252</v>
      </c>
      <c r="BA3" s="30" t="s">
        <v>253</v>
      </c>
      <c r="BB3" s="30" t="s">
        <v>254</v>
      </c>
      <c r="BG3" s="30">
        <v>2</v>
      </c>
      <c r="BH3" s="30">
        <v>1</v>
      </c>
      <c r="BI3" s="30">
        <v>1</v>
      </c>
      <c r="BJ3" s="30">
        <v>1</v>
      </c>
      <c r="BK3" s="30">
        <v>1</v>
      </c>
      <c r="BL3" s="30">
        <v>1</v>
      </c>
      <c r="BM3" s="30">
        <v>1.5</v>
      </c>
      <c r="BN3" s="30">
        <v>1.5</v>
      </c>
      <c r="BW3" s="30" t="s">
        <v>286</v>
      </c>
      <c r="BX3" s="30" t="s">
        <v>287</v>
      </c>
      <c r="BY3" s="30" t="s">
        <v>288</v>
      </c>
      <c r="CJ3" s="15" t="s">
        <v>538</v>
      </c>
      <c r="CK3" s="13">
        <v>4</v>
      </c>
      <c r="CL3" s="15" t="s">
        <v>662</v>
      </c>
      <c r="CM3" s="13">
        <v>3</v>
      </c>
      <c r="CN3" s="15" t="s">
        <v>1110</v>
      </c>
      <c r="CO3" s="13">
        <v>0.5</v>
      </c>
      <c r="CR3" s="30" t="s">
        <v>1016</v>
      </c>
      <c r="CS3" s="37" t="s">
        <v>1014</v>
      </c>
      <c r="CT3" s="30" t="s">
        <v>1015</v>
      </c>
      <c r="CU3" s="30" t="s">
        <v>1017</v>
      </c>
      <c r="CV3" s="30" t="s">
        <v>1018</v>
      </c>
      <c r="CW3" s="30" t="s">
        <v>1019</v>
      </c>
      <c r="CX3" s="30" t="s">
        <v>1020</v>
      </c>
      <c r="CY3" s="30" t="s">
        <v>1021</v>
      </c>
      <c r="DQ3" s="30">
        <v>1</v>
      </c>
      <c r="DR3" s="30">
        <v>2</v>
      </c>
      <c r="DS3" s="30">
        <v>3</v>
      </c>
      <c r="DT3" s="30">
        <v>4</v>
      </c>
      <c r="DU3" s="30">
        <v>5</v>
      </c>
      <c r="DV3" s="30">
        <v>6</v>
      </c>
      <c r="DW3" s="30">
        <v>7</v>
      </c>
      <c r="DX3" s="30">
        <v>8</v>
      </c>
      <c r="EO3" s="30">
        <v>2000</v>
      </c>
      <c r="EP3" s="30">
        <v>2000</v>
      </c>
      <c r="EQ3" s="30">
        <v>2000</v>
      </c>
      <c r="ER3" s="30">
        <v>600</v>
      </c>
      <c r="ES3" s="30">
        <v>600</v>
      </c>
      <c r="ET3" s="30">
        <v>600</v>
      </c>
      <c r="EU3" s="30">
        <v>550</v>
      </c>
      <c r="EV3" s="30">
        <v>550</v>
      </c>
      <c r="EW3" s="30">
        <v>550</v>
      </c>
      <c r="EX3" s="30">
        <v>550</v>
      </c>
      <c r="FI3" s="15" t="s">
        <v>968</v>
      </c>
      <c r="FJ3" s="14">
        <f>AT64</f>
        <v>435</v>
      </c>
      <c r="FK3" s="15" t="s">
        <v>970</v>
      </c>
      <c r="FL3" s="14">
        <f>COUNT(A6:A16)</f>
        <v>11</v>
      </c>
      <c r="GI3" s="19">
        <v>5</v>
      </c>
      <c r="GJ3" s="19">
        <v>10</v>
      </c>
      <c r="GK3" s="19">
        <v>1</v>
      </c>
    </row>
    <row r="4" spans="1:246" s="19" customFormat="1" ht="20.25" x14ac:dyDescent="0.2">
      <c r="A4" s="59" t="s">
        <v>938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30"/>
      <c r="AF4" s="30"/>
      <c r="AG4" s="58" t="s">
        <v>937</v>
      </c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30"/>
      <c r="BD4" s="30"/>
      <c r="BE4" s="30"/>
      <c r="BF4" s="30"/>
      <c r="BG4" s="58" t="s">
        <v>1166</v>
      </c>
      <c r="BH4" s="58"/>
      <c r="BI4" s="58"/>
      <c r="BJ4" s="58"/>
      <c r="BK4" s="58"/>
      <c r="BL4" s="58"/>
      <c r="BM4" s="58"/>
      <c r="BN4" s="58"/>
      <c r="BO4" s="30"/>
      <c r="BP4" s="30"/>
      <c r="BQ4" s="58"/>
      <c r="BR4" s="58"/>
      <c r="BS4" s="30"/>
      <c r="BT4" s="30"/>
      <c r="BU4" s="58" t="s">
        <v>935</v>
      </c>
      <c r="BV4" s="58"/>
      <c r="BW4" s="58"/>
      <c r="BX4" s="58"/>
      <c r="BY4" s="58"/>
      <c r="BZ4" s="58"/>
      <c r="CA4" s="58"/>
      <c r="CB4" s="58"/>
      <c r="CC4" s="30"/>
      <c r="CD4" s="30"/>
      <c r="CE4" s="58" t="s">
        <v>936</v>
      </c>
      <c r="CF4" s="58"/>
      <c r="CG4" s="58"/>
      <c r="CH4" s="58"/>
      <c r="CI4" s="30"/>
      <c r="CJ4" s="59" t="s">
        <v>939</v>
      </c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  <c r="DY4" s="59"/>
      <c r="DZ4" s="59"/>
      <c r="EA4" s="59"/>
      <c r="EB4" s="59"/>
      <c r="EC4" s="59"/>
      <c r="ED4" s="59"/>
      <c r="EE4" s="59"/>
      <c r="EF4" s="59"/>
      <c r="EG4" s="30"/>
      <c r="EH4" s="30"/>
      <c r="EI4" s="30"/>
      <c r="EJ4" s="30"/>
      <c r="EK4" s="30"/>
      <c r="EL4" s="30"/>
      <c r="EM4" s="30"/>
      <c r="EN4" s="30"/>
      <c r="EO4" s="30" t="s">
        <v>319</v>
      </c>
      <c r="EP4" s="30" t="s">
        <v>320</v>
      </c>
      <c r="EQ4" s="30" t="s">
        <v>321</v>
      </c>
      <c r="ER4" s="30" t="s">
        <v>325</v>
      </c>
      <c r="ES4" s="30" t="s">
        <v>344</v>
      </c>
      <c r="ET4" s="30" t="s">
        <v>345</v>
      </c>
      <c r="EU4" s="30" t="s">
        <v>353</v>
      </c>
      <c r="EV4" s="30" t="s">
        <v>354</v>
      </c>
      <c r="EW4" s="30" t="s">
        <v>355</v>
      </c>
      <c r="EX4" s="30" t="s">
        <v>356</v>
      </c>
      <c r="EY4" s="30"/>
      <c r="EZ4" s="30"/>
      <c r="FA4" s="58" t="s">
        <v>334</v>
      </c>
      <c r="FB4" s="58"/>
      <c r="FC4" s="58"/>
      <c r="FD4" s="58"/>
      <c r="FE4" s="30"/>
      <c r="FG4" s="30"/>
      <c r="FH4" s="30"/>
      <c r="FI4" s="58" t="s">
        <v>966</v>
      </c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30"/>
      <c r="GQ4" s="30"/>
      <c r="GS4" s="58" t="s">
        <v>944</v>
      </c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I4" s="30"/>
      <c r="HJ4" s="30"/>
      <c r="HK4" s="30"/>
      <c r="HL4" s="30"/>
      <c r="HM4" s="58" t="s">
        <v>1043</v>
      </c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30"/>
      <c r="HY4" s="30"/>
      <c r="IA4" s="59" t="s">
        <v>710</v>
      </c>
      <c r="IB4" s="59"/>
      <c r="IC4" s="59"/>
      <c r="ID4" s="59"/>
      <c r="IE4" s="59"/>
      <c r="IF4" s="59"/>
      <c r="IG4" s="59"/>
      <c r="IH4" s="59"/>
      <c r="II4" s="59"/>
      <c r="IJ4" s="59"/>
      <c r="IK4" s="59"/>
      <c r="IL4" s="59"/>
    </row>
    <row r="5" spans="1:246" s="19" customFormat="1" ht="17.25" x14ac:dyDescent="0.2">
      <c r="A5" s="12" t="s">
        <v>258</v>
      </c>
      <c r="B5" s="12" t="s">
        <v>262</v>
      </c>
      <c r="C5" s="12" t="s">
        <v>264</v>
      </c>
      <c r="D5" s="12" t="s">
        <v>265</v>
      </c>
      <c r="E5" s="12" t="s">
        <v>661</v>
      </c>
      <c r="F5" s="12" t="s">
        <v>658</v>
      </c>
      <c r="G5" s="12" t="s">
        <v>659</v>
      </c>
      <c r="H5" s="12" t="s">
        <v>660</v>
      </c>
      <c r="I5" s="12" t="s">
        <v>263</v>
      </c>
      <c r="J5" s="12" t="s">
        <v>266</v>
      </c>
      <c r="K5" s="12" t="s">
        <v>267</v>
      </c>
      <c r="L5" s="12" t="s">
        <v>268</v>
      </c>
      <c r="M5" s="12" t="s">
        <v>370</v>
      </c>
      <c r="N5" s="12" t="s">
        <v>371</v>
      </c>
      <c r="O5" s="12" t="s">
        <v>372</v>
      </c>
      <c r="P5" s="12" t="s">
        <v>259</v>
      </c>
      <c r="Q5" s="12" t="s">
        <v>261</v>
      </c>
      <c r="R5" s="12" t="s">
        <v>260</v>
      </c>
      <c r="S5" s="12" t="s">
        <v>369</v>
      </c>
      <c r="T5" s="12" t="s">
        <v>366</v>
      </c>
      <c r="U5" s="12" t="s">
        <v>367</v>
      </c>
      <c r="V5" s="12" t="s">
        <v>929</v>
      </c>
      <c r="W5" s="12" t="s">
        <v>930</v>
      </c>
      <c r="X5" s="12" t="s">
        <v>931</v>
      </c>
      <c r="Y5" s="12" t="s">
        <v>932</v>
      </c>
      <c r="Z5" s="12" t="s">
        <v>933</v>
      </c>
      <c r="AA5" s="12" t="s">
        <v>940</v>
      </c>
      <c r="AB5" s="12" t="s">
        <v>941</v>
      </c>
      <c r="AC5" s="12" t="s">
        <v>942</v>
      </c>
      <c r="AD5" s="12" t="s">
        <v>943</v>
      </c>
      <c r="AE5" s="16"/>
      <c r="AF5" s="30"/>
      <c r="AG5" s="12" t="s">
        <v>885</v>
      </c>
      <c r="AH5" s="12" t="s">
        <v>924</v>
      </c>
      <c r="AI5" s="12" t="s">
        <v>1119</v>
      </c>
      <c r="AJ5" s="12" t="s">
        <v>927</v>
      </c>
      <c r="AK5" s="12" t="s">
        <v>926</v>
      </c>
      <c r="AL5" s="12" t="s">
        <v>925</v>
      </c>
      <c r="AM5" s="12" t="s">
        <v>902</v>
      </c>
      <c r="AN5" s="12" t="s">
        <v>904</v>
      </c>
      <c r="AO5" s="12" t="s">
        <v>1111</v>
      </c>
      <c r="AP5" s="12" t="s">
        <v>1112</v>
      </c>
      <c r="AQ5" s="12" t="s">
        <v>923</v>
      </c>
      <c r="AR5" s="12" t="s">
        <v>918</v>
      </c>
      <c r="AS5" s="12" t="s">
        <v>919</v>
      </c>
      <c r="AT5" s="12" t="s">
        <v>922</v>
      </c>
      <c r="AU5" s="12" t="s">
        <v>920</v>
      </c>
      <c r="AV5" s="12" t="s">
        <v>243</v>
      </c>
      <c r="AW5" s="12" t="s">
        <v>244</v>
      </c>
      <c r="AX5" s="12" t="s">
        <v>245</v>
      </c>
      <c r="AY5" s="12" t="s">
        <v>246</v>
      </c>
      <c r="AZ5" s="12" t="s">
        <v>247</v>
      </c>
      <c r="BA5" s="12" t="s">
        <v>248</v>
      </c>
      <c r="BB5" s="12" t="s">
        <v>249</v>
      </c>
      <c r="BC5" s="30"/>
      <c r="BD5" s="12" t="s">
        <v>1167</v>
      </c>
      <c r="BE5" s="30"/>
      <c r="BF5" s="30"/>
      <c r="BG5" s="12" t="s">
        <v>920</v>
      </c>
      <c r="BH5" s="12" t="s">
        <v>243</v>
      </c>
      <c r="BI5" s="12" t="s">
        <v>244</v>
      </c>
      <c r="BJ5" s="12" t="s">
        <v>245</v>
      </c>
      <c r="BK5" s="12" t="s">
        <v>246</v>
      </c>
      <c r="BL5" s="12" t="s">
        <v>247</v>
      </c>
      <c r="BM5" s="12" t="s">
        <v>248</v>
      </c>
      <c r="BN5" s="12" t="s">
        <v>249</v>
      </c>
      <c r="BO5" s="30"/>
      <c r="BP5" s="30"/>
      <c r="BQ5" s="12" t="s">
        <v>963</v>
      </c>
      <c r="BR5" s="12" t="s">
        <v>962</v>
      </c>
      <c r="BS5" s="30"/>
      <c r="BT5" s="30"/>
      <c r="BU5" s="12" t="s">
        <v>273</v>
      </c>
      <c r="BV5" s="12" t="s">
        <v>269</v>
      </c>
      <c r="BW5" s="12" t="s">
        <v>270</v>
      </c>
      <c r="BX5" s="12" t="s">
        <v>271</v>
      </c>
      <c r="BY5" s="12" t="s">
        <v>272</v>
      </c>
      <c r="BZ5" s="12" t="s">
        <v>934</v>
      </c>
      <c r="CA5" s="12" t="s">
        <v>284</v>
      </c>
      <c r="CB5" s="12" t="s">
        <v>285</v>
      </c>
      <c r="CC5" s="30"/>
      <c r="CD5" s="30"/>
      <c r="CE5" s="12" t="s">
        <v>279</v>
      </c>
      <c r="CF5" s="12" t="s">
        <v>277</v>
      </c>
      <c r="CG5" s="12" t="s">
        <v>1165</v>
      </c>
      <c r="CH5" s="12" t="s">
        <v>278</v>
      </c>
      <c r="CI5" s="30"/>
      <c r="CJ5" s="12" t="s">
        <v>301</v>
      </c>
      <c r="CK5" s="12" t="s">
        <v>1013</v>
      </c>
      <c r="CL5" s="12" t="s">
        <v>663</v>
      </c>
      <c r="CM5" s="12" t="s">
        <v>664</v>
      </c>
      <c r="CN5" s="12" t="s">
        <v>299</v>
      </c>
      <c r="CO5" s="12" t="s">
        <v>991</v>
      </c>
      <c r="CP5" s="12" t="s">
        <v>300</v>
      </c>
      <c r="CQ5" s="12" t="s">
        <v>992</v>
      </c>
      <c r="CR5" s="12" t="s">
        <v>299</v>
      </c>
      <c r="CS5" s="12" t="s">
        <v>991</v>
      </c>
      <c r="CT5" s="12" t="s">
        <v>300</v>
      </c>
      <c r="CU5" s="12" t="s">
        <v>993</v>
      </c>
      <c r="CV5" s="12" t="s">
        <v>994</v>
      </c>
      <c r="CW5" s="12" t="s">
        <v>995</v>
      </c>
      <c r="CX5" s="12" t="s">
        <v>996</v>
      </c>
      <c r="CY5" s="12" t="s">
        <v>997</v>
      </c>
      <c r="CZ5" s="12" t="s">
        <v>666</v>
      </c>
      <c r="DA5" s="12" t="s">
        <v>998</v>
      </c>
      <c r="DB5" s="12" t="s">
        <v>999</v>
      </c>
      <c r="DC5" s="12" t="s">
        <v>1000</v>
      </c>
      <c r="DD5" s="12" t="s">
        <v>1001</v>
      </c>
      <c r="DE5" s="12" t="s">
        <v>1002</v>
      </c>
      <c r="DF5" s="12" t="s">
        <v>1003</v>
      </c>
      <c r="DG5" s="12" t="s">
        <v>1004</v>
      </c>
      <c r="DH5" s="12" t="s">
        <v>1004</v>
      </c>
      <c r="DI5" s="12" t="s">
        <v>1004</v>
      </c>
      <c r="DJ5" s="12" t="s">
        <v>1004</v>
      </c>
      <c r="DK5" s="12" t="s">
        <v>1005</v>
      </c>
      <c r="DL5" s="12" t="s">
        <v>1005</v>
      </c>
      <c r="DM5" s="12" t="s">
        <v>1005</v>
      </c>
      <c r="DN5" s="12" t="s">
        <v>1005</v>
      </c>
      <c r="DO5" s="12" t="s">
        <v>1024</v>
      </c>
      <c r="DP5" s="12" t="s">
        <v>1023</v>
      </c>
      <c r="DQ5" s="12" t="s">
        <v>1025</v>
      </c>
      <c r="DR5" s="12" t="s">
        <v>1026</v>
      </c>
      <c r="DS5" s="12" t="s">
        <v>1027</v>
      </c>
      <c r="DT5" s="12" t="s">
        <v>1028</v>
      </c>
      <c r="DU5" s="12" t="s">
        <v>1029</v>
      </c>
      <c r="DV5" s="12" t="s">
        <v>1030</v>
      </c>
      <c r="DW5" s="12" t="s">
        <v>1031</v>
      </c>
      <c r="DX5" s="12" t="s">
        <v>1032</v>
      </c>
      <c r="DY5" s="12" t="s">
        <v>1033</v>
      </c>
      <c r="DZ5" s="12" t="s">
        <v>1034</v>
      </c>
      <c r="EA5" s="12" t="s">
        <v>1035</v>
      </c>
      <c r="EB5" s="12" t="s">
        <v>1036</v>
      </c>
      <c r="EC5" s="12" t="s">
        <v>1037</v>
      </c>
      <c r="ED5" s="12" t="s">
        <v>1038</v>
      </c>
      <c r="EE5" s="12" t="s">
        <v>1039</v>
      </c>
      <c r="EF5" s="12" t="s">
        <v>1040</v>
      </c>
      <c r="EG5" s="30"/>
      <c r="EH5" s="30"/>
      <c r="EI5" s="30"/>
      <c r="EJ5" s="12" t="s">
        <v>326</v>
      </c>
      <c r="EK5" s="12" t="s">
        <v>945</v>
      </c>
      <c r="EL5" s="12" t="s">
        <v>317</v>
      </c>
      <c r="EM5" s="12" t="s">
        <v>316</v>
      </c>
      <c r="EN5" s="12" t="s">
        <v>315</v>
      </c>
      <c r="EO5" s="12" t="s">
        <v>312</v>
      </c>
      <c r="EP5" s="12" t="s">
        <v>313</v>
      </c>
      <c r="EQ5" s="12" t="s">
        <v>314</v>
      </c>
      <c r="ER5" s="12" t="s">
        <v>322</v>
      </c>
      <c r="ES5" s="12" t="s">
        <v>323</v>
      </c>
      <c r="ET5" s="12" t="s">
        <v>324</v>
      </c>
      <c r="EU5" s="12" t="s">
        <v>349</v>
      </c>
      <c r="EV5" s="12" t="s">
        <v>352</v>
      </c>
      <c r="EW5" s="12" t="s">
        <v>351</v>
      </c>
      <c r="EX5" s="12" t="s">
        <v>350</v>
      </c>
      <c r="EY5" s="12"/>
      <c r="EZ5" s="30"/>
      <c r="FA5" s="12" t="s">
        <v>336</v>
      </c>
      <c r="FB5" s="12" t="s">
        <v>337</v>
      </c>
      <c r="FC5" s="12" t="s">
        <v>338</v>
      </c>
      <c r="FD5" s="12" t="s">
        <v>339</v>
      </c>
      <c r="FE5" s="30"/>
      <c r="FF5" s="12" t="s">
        <v>1067</v>
      </c>
      <c r="FG5" s="12" t="s">
        <v>1068</v>
      </c>
      <c r="FH5" s="30"/>
      <c r="FI5" s="12" t="s">
        <v>241</v>
      </c>
      <c r="FJ5" s="12" t="s">
        <v>960</v>
      </c>
      <c r="FK5" s="12" t="s">
        <v>967</v>
      </c>
      <c r="FL5" s="12" t="s">
        <v>255</v>
      </c>
      <c r="FM5" s="12" t="s">
        <v>347</v>
      </c>
      <c r="FN5" s="12" t="s">
        <v>969</v>
      </c>
      <c r="FO5" s="12" t="s">
        <v>927</v>
      </c>
      <c r="FP5" s="12" t="s">
        <v>926</v>
      </c>
      <c r="FQ5" s="12" t="s">
        <v>1050</v>
      </c>
      <c r="FR5" s="12" t="s">
        <v>928</v>
      </c>
      <c r="FS5" s="12" t="s">
        <v>1051</v>
      </c>
      <c r="FT5" s="12" t="s">
        <v>237</v>
      </c>
      <c r="FU5" s="12" t="s">
        <v>1168</v>
      </c>
      <c r="FV5" s="12" t="s">
        <v>238</v>
      </c>
      <c r="FW5" s="12" t="s">
        <v>1164</v>
      </c>
      <c r="FX5" s="12" t="s">
        <v>240</v>
      </c>
      <c r="FY5" s="12" t="s">
        <v>239</v>
      </c>
      <c r="FZ5" s="12" t="s">
        <v>291</v>
      </c>
      <c r="GA5" s="12" t="s">
        <v>292</v>
      </c>
      <c r="GB5" s="12" t="s">
        <v>924</v>
      </c>
      <c r="GC5" s="12" t="s">
        <v>256</v>
      </c>
      <c r="GD5" s="12" t="s">
        <v>311</v>
      </c>
      <c r="GE5" s="12" t="s">
        <v>348</v>
      </c>
      <c r="GF5" s="12" t="s">
        <v>274</v>
      </c>
      <c r="GG5" s="12" t="s">
        <v>275</v>
      </c>
      <c r="GH5" s="12" t="s">
        <v>276</v>
      </c>
      <c r="GI5" s="12" t="s">
        <v>283</v>
      </c>
      <c r="GJ5" s="12" t="s">
        <v>368</v>
      </c>
      <c r="GK5" s="12" t="s">
        <v>260</v>
      </c>
      <c r="GL5" s="12" t="s">
        <v>340</v>
      </c>
      <c r="GM5" s="12" t="s">
        <v>334</v>
      </c>
      <c r="GN5" s="12" t="s">
        <v>335</v>
      </c>
      <c r="GO5" s="35" t="s">
        <v>1052</v>
      </c>
      <c r="GP5" s="30"/>
      <c r="GQ5" s="30"/>
      <c r="GS5" s="12" t="s">
        <v>284</v>
      </c>
      <c r="GT5" s="12" t="s">
        <v>289</v>
      </c>
      <c r="GU5" s="12" t="s">
        <v>665</v>
      </c>
      <c r="GV5" s="12" t="s">
        <v>290</v>
      </c>
      <c r="GW5" s="12" t="s">
        <v>293</v>
      </c>
      <c r="GX5" s="12" t="s">
        <v>294</v>
      </c>
      <c r="GY5" s="12" t="s">
        <v>295</v>
      </c>
      <c r="GZ5" s="12" t="s">
        <v>296</v>
      </c>
      <c r="HA5" s="12" t="s">
        <v>297</v>
      </c>
      <c r="HB5" s="12" t="s">
        <v>298</v>
      </c>
      <c r="HC5" s="12" t="s">
        <v>341</v>
      </c>
      <c r="HD5" s="12" t="s">
        <v>342</v>
      </c>
      <c r="HE5" s="12" t="s">
        <v>346</v>
      </c>
      <c r="HF5" s="12" t="s">
        <v>343</v>
      </c>
      <c r="HI5" s="12" t="s">
        <v>304</v>
      </c>
      <c r="HJ5" s="12" t="s">
        <v>303</v>
      </c>
      <c r="HK5" s="30"/>
      <c r="HL5" s="30"/>
      <c r="HM5" s="12" t="s">
        <v>1006</v>
      </c>
      <c r="HN5" s="12" t="s">
        <v>1007</v>
      </c>
      <c r="HO5" s="12" t="s">
        <v>1008</v>
      </c>
      <c r="HP5" s="12" t="s">
        <v>1022</v>
      </c>
      <c r="HQ5" s="12" t="s">
        <v>1009</v>
      </c>
      <c r="HR5" s="12" t="s">
        <v>1010</v>
      </c>
      <c r="HS5" s="12" t="s">
        <v>1041</v>
      </c>
      <c r="HT5" s="12" t="s">
        <v>1011</v>
      </c>
      <c r="HU5" s="12" t="s">
        <v>1012</v>
      </c>
      <c r="HV5" s="12" t="s">
        <v>436</v>
      </c>
      <c r="HW5" s="12" t="s">
        <v>437</v>
      </c>
      <c r="HX5" s="30"/>
      <c r="HY5" s="30"/>
      <c r="IA5" s="12" t="s">
        <v>327</v>
      </c>
      <c r="IB5" s="12" t="s">
        <v>332</v>
      </c>
      <c r="IC5" s="12" t="s">
        <v>961</v>
      </c>
      <c r="ID5" s="12" t="s">
        <v>1048</v>
      </c>
      <c r="IE5" s="12" t="s">
        <v>959</v>
      </c>
      <c r="IF5" s="12" t="s">
        <v>333</v>
      </c>
      <c r="IG5" s="12" t="s">
        <v>318</v>
      </c>
      <c r="IH5" s="12" t="s">
        <v>328</v>
      </c>
      <c r="II5" s="12" t="s">
        <v>329</v>
      </c>
      <c r="IJ5" s="12" t="s">
        <v>330</v>
      </c>
      <c r="IK5" s="12" t="s">
        <v>331</v>
      </c>
      <c r="IL5" s="12" t="s">
        <v>331</v>
      </c>
    </row>
    <row r="6" spans="1:246" s="19" customFormat="1" ht="16.5" x14ac:dyDescent="0.2">
      <c r="A6" s="13">
        <v>1</v>
      </c>
      <c r="B6" s="13">
        <v>1</v>
      </c>
      <c r="C6" s="13">
        <v>2</v>
      </c>
      <c r="D6" s="14" t="e">
        <f>INDEX(属性投放!#REF!,装备!C6)</f>
        <v>#REF!</v>
      </c>
      <c r="E6" s="13">
        <v>15</v>
      </c>
      <c r="F6" s="14" t="e">
        <f>SUMIFS(属性投放!#REF!,属性投放!#REF!,"="&amp;装备!$B$3,属性投放!#REF!,"&lt;="&amp;装备!$C6)*INDEX(属性投放!#REF!,装备!$D$3)*装备!$F$3</f>
        <v>#REF!</v>
      </c>
      <c r="G6" s="14" t="e">
        <f>SUMIFS(属性投放!#REF!,属性投放!#REF!,"="&amp;装备!$B$3,属性投放!#REF!,"&lt;="&amp;装备!$C6)*INDEX(属性投放!#REF!,装备!$D$3)*装备!$F$3</f>
        <v>#REF!</v>
      </c>
      <c r="H6" s="14" t="e">
        <f>SUMIFS(属性投放!#REF!,属性投放!#REF!,"="&amp;装备!$B$3,属性投放!#REF!,"&lt;="&amp;装备!$C6)*INDEX(属性投放!#REF!,装备!$D$3)*装备!$F$3</f>
        <v>#REF!</v>
      </c>
      <c r="I6" s="26">
        <v>0.3</v>
      </c>
      <c r="J6" s="14" t="e">
        <f t="shared" ref="J6:J7" si="0">F6*$I6</f>
        <v>#REF!</v>
      </c>
      <c r="K6" s="14" t="e">
        <f t="shared" ref="K6:K7" si="1">G6*$I6</f>
        <v>#REF!</v>
      </c>
      <c r="L6" s="14" t="e">
        <f t="shared" ref="L6:L7" si="2">H6*$I6</f>
        <v>#REF!</v>
      </c>
      <c r="M6" s="13" t="e">
        <f>ROUND(J6/5,0)*5</f>
        <v>#REF!</v>
      </c>
      <c r="N6" s="13" t="e">
        <f t="shared" ref="N6:O6" si="3">ROUND(K6/5,0)*5</f>
        <v>#REF!</v>
      </c>
      <c r="O6" s="13" t="e">
        <f t="shared" si="3"/>
        <v>#REF!</v>
      </c>
      <c r="P6" s="13" t="e">
        <f>(F6-M6)/$D6</f>
        <v>#REF!</v>
      </c>
      <c r="Q6" s="13" t="e">
        <f t="shared" ref="Q6:R6" si="4">(G6-N6)/$D6</f>
        <v>#REF!</v>
      </c>
      <c r="R6" s="13" t="e">
        <f t="shared" si="4"/>
        <v>#REF!</v>
      </c>
      <c r="S6" s="13" t="e">
        <f>ROUND(P6*10/5,0)*5/10</f>
        <v>#REF!</v>
      </c>
      <c r="T6" s="13" t="e">
        <f t="shared" ref="T6:U6" si="5">ROUND(Q6*10/5,0)*5/10</f>
        <v>#REF!</v>
      </c>
      <c r="U6" s="13" t="e">
        <f t="shared" si="5"/>
        <v>#REF!</v>
      </c>
      <c r="V6" s="13">
        <v>0</v>
      </c>
      <c r="W6" s="13">
        <v>0</v>
      </c>
      <c r="X6" s="13">
        <v>2</v>
      </c>
      <c r="Y6" s="13">
        <v>3</v>
      </c>
      <c r="Z6" s="13">
        <v>1</v>
      </c>
      <c r="AA6" s="13">
        <v>5</v>
      </c>
      <c r="AB6" s="13">
        <v>15</v>
      </c>
      <c r="AC6" s="13">
        <v>25</v>
      </c>
      <c r="AD6" s="13">
        <v>50</v>
      </c>
      <c r="AE6" s="34"/>
      <c r="AF6" s="30"/>
      <c r="AG6" s="13">
        <v>0</v>
      </c>
      <c r="AH6" s="13"/>
      <c r="AI6" s="13"/>
      <c r="AJ6" s="13">
        <v>0</v>
      </c>
      <c r="AK6" s="13">
        <v>0</v>
      </c>
      <c r="AL6" s="13"/>
      <c r="AM6" s="13">
        <v>0</v>
      </c>
      <c r="AN6" s="13">
        <v>0</v>
      </c>
      <c r="AO6" s="13"/>
      <c r="AP6" s="13"/>
      <c r="AQ6" s="13"/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0</v>
      </c>
      <c r="BC6" s="30"/>
      <c r="BD6" s="14">
        <f>[1]装备!$AM$3</f>
        <v>0.5</v>
      </c>
      <c r="BE6" s="30"/>
      <c r="BF6" s="30"/>
      <c r="BG6" s="13"/>
      <c r="BH6" s="13"/>
      <c r="BI6" s="13"/>
      <c r="BJ6" s="13"/>
      <c r="BK6" s="13"/>
      <c r="BL6" s="13"/>
      <c r="BM6" s="13"/>
      <c r="BN6" s="13"/>
      <c r="BO6" s="30"/>
      <c r="BP6" s="30"/>
      <c r="BQ6" s="13">
        <v>1</v>
      </c>
      <c r="BR6" s="13" t="s">
        <v>964</v>
      </c>
      <c r="BS6" s="30"/>
      <c r="BT6" s="30"/>
      <c r="BU6" s="13">
        <v>1</v>
      </c>
      <c r="BV6" s="13" t="s">
        <v>884</v>
      </c>
      <c r="BW6" s="24">
        <v>0.6</v>
      </c>
      <c r="BX6" s="13"/>
      <c r="BY6" s="13"/>
      <c r="BZ6" s="13">
        <v>2</v>
      </c>
      <c r="CA6" s="13">
        <v>1</v>
      </c>
      <c r="CB6" s="13"/>
      <c r="CC6" s="30"/>
      <c r="CD6" s="30"/>
      <c r="CE6" s="13">
        <v>1</v>
      </c>
      <c r="CF6" s="13" t="s">
        <v>280</v>
      </c>
      <c r="CG6" s="13" t="s">
        <v>905</v>
      </c>
      <c r="CH6" s="24">
        <v>0.5</v>
      </c>
      <c r="CI6" s="30"/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0</v>
      </c>
      <c r="DF6" s="13">
        <v>0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0</v>
      </c>
      <c r="DP6" s="13">
        <v>0</v>
      </c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30"/>
      <c r="EH6" s="30"/>
      <c r="EI6" s="30"/>
      <c r="EJ6" s="13">
        <v>1014</v>
      </c>
      <c r="EK6" s="13" t="s">
        <v>1095</v>
      </c>
      <c r="EL6" s="13">
        <v>2</v>
      </c>
      <c r="EM6" s="13">
        <v>3</v>
      </c>
      <c r="EN6" s="31">
        <v>0.35</v>
      </c>
      <c r="EO6" s="13" t="e">
        <f t="shared" ref="EO6:EO27" si="6">ROUND(INDEX($D$6:$D$27,EL6)*S6*$EN6/8,0)</f>
        <v>#REF!</v>
      </c>
      <c r="EP6" s="13" t="e">
        <f t="shared" ref="EP6:EP27" si="7">ROUND(INDEX($D$6:$D$27,EM6)*T6*$EN6/8,0)</f>
        <v>#REF!</v>
      </c>
      <c r="EQ6" s="13" t="e">
        <f t="shared" ref="EQ6:EQ27" si="8">ROUND(INDEX($D$6:$D$27,EN6)*U6*$EN6/8,0)</f>
        <v>#REF!</v>
      </c>
      <c r="ER6" s="24">
        <v>0.04</v>
      </c>
      <c r="ES6" s="24">
        <v>0.04</v>
      </c>
      <c r="ET6" s="24">
        <v>0.04</v>
      </c>
      <c r="EU6" s="24">
        <v>0.03</v>
      </c>
      <c r="EV6" s="24">
        <v>0.08</v>
      </c>
      <c r="EW6" s="24">
        <v>0.03</v>
      </c>
      <c r="EX6" s="24">
        <v>0.03</v>
      </c>
      <c r="EY6" s="24"/>
      <c r="EZ6" s="30"/>
      <c r="FA6" s="13">
        <v>0</v>
      </c>
      <c r="FB6" s="13">
        <v>0</v>
      </c>
      <c r="FC6" s="13">
        <v>1</v>
      </c>
      <c r="FD6" s="13">
        <v>2</v>
      </c>
      <c r="FE6" s="30"/>
      <c r="FF6" s="13">
        <v>1</v>
      </c>
      <c r="FG6" s="13">
        <v>20</v>
      </c>
      <c r="FH6" s="30"/>
      <c r="FI6" s="13">
        <v>1</v>
      </c>
      <c r="FJ6" s="14">
        <f>IF(FI6&lt;=$FJ$3,1,2)</f>
        <v>1</v>
      </c>
      <c r="FK6" s="14">
        <f>MOD(FI6-1,$FJ$3)+1</f>
        <v>1</v>
      </c>
      <c r="FL6" s="14">
        <f>MATCH(FK6-1,$AT$6:$AT$64,1)</f>
        <v>1</v>
      </c>
      <c r="FM6" s="14">
        <f t="shared" ref="FM6:FM69" si="9">INDEX($AL$7:$AL$64,FL6)</f>
        <v>10</v>
      </c>
      <c r="FN6" s="14">
        <f t="shared" ref="FN6:FN69" si="10">(FJ6-1)*$FL$3+GB6</f>
        <v>1</v>
      </c>
      <c r="FO6" s="14">
        <f t="shared" ref="FO6:FO69" si="11">INDEX(AJ$7:AJ$64,$FL6)</f>
        <v>15</v>
      </c>
      <c r="FP6" s="14">
        <f t="shared" ref="FP6:FP69" si="12">INDEX(AK$7:AK$64,$FL6)</f>
        <v>1</v>
      </c>
      <c r="FQ6" s="14">
        <f t="shared" ref="FQ6:FQ69" si="13">FK6-INDEX($AT$6:$AT$64,FL6)</f>
        <v>1</v>
      </c>
      <c r="FR6" s="14">
        <f t="shared" ref="FR6:FR69" si="14">INDEX($AU$7:$BB$64,FL6,FK6-INDEX($AT$6:$AT$64,FL6))</f>
        <v>1</v>
      </c>
      <c r="FS6" s="14" t="b">
        <f>IF(GD6="",FALSE,TRUE)</f>
        <v>0</v>
      </c>
      <c r="FT6" s="14">
        <f t="shared" ref="FT6:FT69" si="15">INDEX($AQ$7:$AQ$64,FL6)*10+FR6+(FJ6-1)*100000+2000000</f>
        <v>2001101</v>
      </c>
      <c r="FU6" s="14">
        <f>INDEX($BG$7:$BN$64,FL6,FR6)</f>
        <v>25</v>
      </c>
      <c r="FV6" s="13" t="str">
        <f t="shared" ref="FV6:FV69" si="16">INDEX($AM$7:$AM$64,FL6)&amp;"-"&amp;INDEX($AN$7:$AN$64,FL6)&amp;INDEX($BR$6:$BR$7,FJ6)&amp;INDEX($AU$3:$BB$3,FR6)</f>
        <v>15级-普通寄灵人の灵器</v>
      </c>
      <c r="FW6" s="13" t="str">
        <f t="shared" ref="FW6:FW69" si="17">INDEX($AO$7:$AP$64,FL6,FJ6)&amp;" · "&amp;INDEX($BR$6:$BR$7,FJ6)&amp;INDEX($AU$3:$BB$3,FR6)&amp;IF(FS6,"","-"&amp;INDEX($CG$6:$CG$9,FP6))</f>
        <v>悲鸣 · 寄灵人の灵器-普通</v>
      </c>
      <c r="FX6" s="14">
        <f t="shared" ref="FX6:FX69" si="18">FJ6</f>
        <v>1</v>
      </c>
      <c r="FY6" s="14">
        <f t="shared" ref="FY6:FY69" si="19">INDEX($AK$7:$AK$64,FL6)</f>
        <v>1</v>
      </c>
      <c r="FZ6" s="14">
        <f t="shared" ref="FZ6:FZ69" si="20">INDEX($AJ$7:$AJ$64,FL6)</f>
        <v>15</v>
      </c>
      <c r="GA6" s="14">
        <v>1</v>
      </c>
      <c r="GB6" s="14">
        <f t="shared" ref="GB6:GB69" si="21">INDEX(AH$7:AH$64,$FL6)</f>
        <v>1</v>
      </c>
      <c r="GC6" s="14">
        <f>FR6</f>
        <v>1</v>
      </c>
      <c r="GD6" s="14" t="str">
        <f t="shared" ref="GD6:GD69" si="22">IF(INDEX($AR$7:$AR$64,FL6)&gt;0,INDEX($AR$7:$AR$64,FL6) + (FJ6-1)*10000+200000,"")</f>
        <v/>
      </c>
      <c r="GE6" s="14" t="e">
        <f t="shared" ref="GE6:GE69" si="23">INT(SUMPRODUCT($GI$3:$GK$3,GI6:GK6)*IF(GD6="",1,1.5))</f>
        <v>#REF!</v>
      </c>
      <c r="GF6" s="14" t="e">
        <f t="shared" ref="GF6:GF69" si="24">ROUND(INDEX(M$6:M$27,$FN6)*INDEX(BW$6:BW$13,$FR6)*INDEX($CH$6:$CH$9,FY6)/5,0)*5</f>
        <v>#REF!</v>
      </c>
      <c r="GG6" s="14" t="e">
        <f t="shared" ref="GG6:GG69" si="25">ROUND(INDEX(N$6:N$27,$FN6)*INDEX(BX$6:BX$13,$FR6)*INDEX($CH$6:$CH$9,FY6)/5,0)*5</f>
        <v>#REF!</v>
      </c>
      <c r="GH6" s="14" t="e">
        <f t="shared" ref="GH6:GH69" si="26">ROUND(INDEX(O$6:O$27,$FN6)*INDEX(BY$6:BY$13,$FR6)*INDEX($CH$6:$CH$9,FY6)/5,0)*5</f>
        <v>#REF!</v>
      </c>
      <c r="GI6" s="14" t="e">
        <f t="shared" ref="GI6:GI69" si="27">ROUND(INDEX(S$6:S$27,$FN6)*INDEX(BW$6:BW$13,$FR6)*INDEX($CH$6:$CH$9,FY6),0)</f>
        <v>#REF!</v>
      </c>
      <c r="GJ6" s="14" t="e">
        <f t="shared" ref="GJ6:GJ69" si="28">ROUND(INDEX(T$6:T$27,$FN6)*INDEX(BX$6:BX$13,$FR6)*INDEX($CH$6:$CH$9,FY6),0)</f>
        <v>#REF!</v>
      </c>
      <c r="GK6" s="14" t="e">
        <f t="shared" ref="GK6:GK69" si="29">ROUND(INDEX(U$6:U$27,$FN6)*INDEX(BY$6:BY$13,$FR6)*INDEX($CH$6:$CH$9,FY6),0)</f>
        <v>#REF!</v>
      </c>
      <c r="GL6" s="14">
        <f t="shared" ref="GL6:GL69" si="30">GB6*10+FP6+FJ6*1000</f>
        <v>1011</v>
      </c>
      <c r="GM6" s="14">
        <f t="shared" ref="GM6:GM69" si="31">INDEX($V$17:$Y$27,GB6,FP6)</f>
        <v>0</v>
      </c>
      <c r="GN6" s="14" t="str">
        <f t="shared" ref="GN6:GN69" si="32">IF(FP6&gt;2,GB6*10+FP6+FJ6*1000,"")</f>
        <v/>
      </c>
      <c r="GO6" s="25" t="str">
        <f t="shared" ref="GO6:GO69" si="33">IF(FS6,"icon_"&amp;FT6,GO$2&amp;INDEX($FG$6:$FG$7,FJ6)*100000+GB6*1000+100+FR6)</f>
        <v>icon_2001101</v>
      </c>
      <c r="GP6" s="30"/>
      <c r="GQ6" s="30"/>
      <c r="GS6" s="14">
        <f t="shared" ref="GS6:GS69" si="34">INDEX(CA$6:CA$13,$GC6)</f>
        <v>1</v>
      </c>
      <c r="GT6" s="14">
        <f t="shared" ref="GT6:GT69" si="35">INDEX(CB$6:CB$13,$GC6)</f>
        <v>0</v>
      </c>
      <c r="GU6" s="14" t="e">
        <f>GE6</f>
        <v>#REF!</v>
      </c>
      <c r="GV6" s="14" t="str">
        <f t="shared" ref="GV6:GV69" si="36">INDEX($BW$3:$BY$3,GS6)</f>
        <v>AtkExt</v>
      </c>
      <c r="GW6" s="14" t="e">
        <f>INDEX(GF6:GH6,GS6)</f>
        <v>#REF!</v>
      </c>
      <c r="GX6" s="14" t="e">
        <f>INDEX(GI6:GK6,GS6)</f>
        <v>#REF!</v>
      </c>
      <c r="GY6" s="14" t="str">
        <f t="shared" ref="GY6:GY69" si="37">IF(GT6&gt;0,INDEX($BW$3:$BY$3,GT6),"")</f>
        <v/>
      </c>
      <c r="GZ6" s="14" t="str">
        <f>IF(GT6&gt;0,INDEX(GF6:GH6,GT6),"")</f>
        <v/>
      </c>
      <c r="HA6" s="14" t="str">
        <f>IF(GT6&gt;0,INDEX(GI6:GK6,GT6),"")</f>
        <v/>
      </c>
      <c r="HB6" s="14">
        <f t="shared" ref="HB6:HB69" si="38">20000+GB6*100+FP6*10</f>
        <v>20110</v>
      </c>
      <c r="HC6" s="14">
        <f>GM6</f>
        <v>0</v>
      </c>
      <c r="HD6" s="14" t="str">
        <f>GN6</f>
        <v/>
      </c>
      <c r="HE6" s="25" t="s">
        <v>1109</v>
      </c>
      <c r="HF6" s="14">
        <f t="shared" ref="HF6:HF69" si="39">ROUND(INDEX($AA$17:$AD$27,GB6,FP6)*INDEX($BZ$6:$BZ$13,GC6),0)</f>
        <v>10</v>
      </c>
      <c r="HI6" s="13">
        <v>1011</v>
      </c>
      <c r="HJ6" s="13" t="s">
        <v>305</v>
      </c>
      <c r="HK6" s="30"/>
      <c r="HL6" s="30"/>
      <c r="HM6" s="13">
        <v>1</v>
      </c>
      <c r="HN6" s="14">
        <f>MATCH(HM6-1,$DB$6:$DB$34,1)</f>
        <v>1</v>
      </c>
      <c r="HO6" s="14">
        <f>HM6-INDEX($DB$6:$DB$34,HN6)</f>
        <v>1</v>
      </c>
      <c r="HP6" s="14">
        <f>INDEX($DC$7:$DF$34,HN6,HO6)</f>
        <v>1</v>
      </c>
      <c r="HQ6" s="14">
        <f>INDEX($CK$7:$CK$34,HN6)</f>
        <v>200143</v>
      </c>
      <c r="HR6" s="14" t="str">
        <f>INDEX($CJ$7:$CJ$34,HN6)&amp;" : 属性-"&amp;HO6</f>
        <v>15级寄灵人の新手套 : 属性-1</v>
      </c>
      <c r="HS6" s="14" t="s">
        <v>1042</v>
      </c>
      <c r="HT6" s="14">
        <f>HO6</f>
        <v>1</v>
      </c>
      <c r="HU6" s="14">
        <f>INDEX($DK$7:$DN$34,HN6,HO6)</f>
        <v>2</v>
      </c>
      <c r="HV6" s="14" t="str">
        <f>INDEX($CR$3:$CY$3,HP6)</f>
        <v>AtkExt</v>
      </c>
      <c r="HW6" s="14" t="e">
        <f>INDEX($CR$7:$CY$34,HN6,HP6)*INDEX($DG$7:$DJ$34,HN6,HO6)</f>
        <v>#REF!</v>
      </c>
      <c r="HX6" s="30"/>
      <c r="HY6" s="30"/>
      <c r="IA6" s="13">
        <v>1</v>
      </c>
      <c r="IB6" s="14">
        <f>INT((IA6-1)/20)+1</f>
        <v>1</v>
      </c>
      <c r="IC6" s="14">
        <f>IF(IB6&gt;11,2,1)</f>
        <v>1</v>
      </c>
      <c r="ID6" s="14">
        <f>IB6-(IC6-1)*11</f>
        <v>1</v>
      </c>
      <c r="IE6" s="14">
        <f>IF(MOD(IA6-1,20)&gt;=10,4,3)</f>
        <v>3</v>
      </c>
      <c r="IF6" s="14" t="str">
        <f>INDEX($EK$6:$EK$27,IB6)&amp;"洗练-Q"&amp;IE6&amp;"-"&amp;IH6</f>
        <v>15级寄灵人洗练-Q3-1</v>
      </c>
      <c r="IG6" s="14">
        <f>IC6*1000+ID6*10+IE6</f>
        <v>1013</v>
      </c>
      <c r="IH6" s="14">
        <f>MOD(IA6-1,10)+1</f>
        <v>1</v>
      </c>
      <c r="II6" s="14">
        <f>INDEX($EO$3:$EX$3,IH6)</f>
        <v>2000</v>
      </c>
      <c r="IJ6" s="14" t="str">
        <f>INDEX($EO$4:$EX$4,IH6)</f>
        <v>AtkExt</v>
      </c>
      <c r="IK6" s="14" t="e">
        <f>IF(IL6&gt;1,INT(IL6*0.35),ROUND(IL6*0.35,3))</f>
        <v>#REF!</v>
      </c>
      <c r="IL6" s="14" t="e">
        <f>INDEX($EO$6:$EX$27,IB6,IH6)</f>
        <v>#REF!</v>
      </c>
    </row>
    <row r="7" spans="1:246" s="19" customFormat="1" ht="16.5" x14ac:dyDescent="0.2">
      <c r="A7" s="13">
        <v>2</v>
      </c>
      <c r="B7" s="13">
        <v>1</v>
      </c>
      <c r="C7" s="13">
        <v>4</v>
      </c>
      <c r="D7" s="14" t="e">
        <f>INDEX(属性投放!#REF!,装备!C7)</f>
        <v>#REF!</v>
      </c>
      <c r="E7" s="13">
        <v>30</v>
      </c>
      <c r="F7" s="14" t="e">
        <f>SUMIFS(属性投放!#REF!,属性投放!#REF!,"="&amp;装备!$B$3,属性投放!#REF!,"&lt;="&amp;装备!$C7)*INDEX(属性投放!#REF!,装备!$D$3)*装备!$F$3</f>
        <v>#REF!</v>
      </c>
      <c r="G7" s="14" t="e">
        <f>SUMIFS(属性投放!#REF!,属性投放!#REF!,"="&amp;装备!$B$3,属性投放!#REF!,"&lt;="&amp;装备!$C7)*INDEX(属性投放!#REF!,装备!$D$3)*装备!$F$3</f>
        <v>#REF!</v>
      </c>
      <c r="H7" s="14" t="e">
        <f>SUMIFS(属性投放!#REF!,属性投放!#REF!,"="&amp;装备!$B$3,属性投放!#REF!,"&lt;="&amp;装备!$C7)*INDEX(属性投放!#REF!,装备!$D$3)*装备!$F$3</f>
        <v>#REF!</v>
      </c>
      <c r="I7" s="26">
        <v>0.25</v>
      </c>
      <c r="J7" s="14" t="e">
        <f t="shared" si="0"/>
        <v>#REF!</v>
      </c>
      <c r="K7" s="14" t="e">
        <f t="shared" si="1"/>
        <v>#REF!</v>
      </c>
      <c r="L7" s="14" t="e">
        <f t="shared" si="2"/>
        <v>#REF!</v>
      </c>
      <c r="M7" s="13" t="e">
        <f t="shared" ref="M7" si="40">ROUND(J7/5,0)*5</f>
        <v>#REF!</v>
      </c>
      <c r="N7" s="13" t="e">
        <f t="shared" ref="N7" si="41">ROUND(K7/5,0)*5</f>
        <v>#REF!</v>
      </c>
      <c r="O7" s="13" t="e">
        <f t="shared" ref="O7" si="42">ROUND(L7/5,0)*5</f>
        <v>#REF!</v>
      </c>
      <c r="P7" s="13" t="e">
        <f t="shared" ref="P7" si="43">(F7-M7)/$D7</f>
        <v>#REF!</v>
      </c>
      <c r="Q7" s="13" t="e">
        <f t="shared" ref="Q7" si="44">(G7-N7)/$D7</f>
        <v>#REF!</v>
      </c>
      <c r="R7" s="13" t="e">
        <f t="shared" ref="R7" si="45">(H7-O7)/$D7</f>
        <v>#REF!</v>
      </c>
      <c r="S7" s="13" t="e">
        <f t="shared" ref="S7" si="46">ROUND(P7*10/5,0)*5/10</f>
        <v>#REF!</v>
      </c>
      <c r="T7" s="13" t="e">
        <f t="shared" ref="T7" si="47">ROUND(Q7*10/5,0)*5/10</f>
        <v>#REF!</v>
      </c>
      <c r="U7" s="13" t="e">
        <f t="shared" ref="U7" si="48">ROUND(R7*10/5,0)*5/10</f>
        <v>#REF!</v>
      </c>
      <c r="V7" s="13">
        <v>0</v>
      </c>
      <c r="W7" s="13">
        <v>0</v>
      </c>
      <c r="X7" s="13">
        <v>2</v>
      </c>
      <c r="Y7" s="13">
        <v>3</v>
      </c>
      <c r="Z7" s="13">
        <v>1</v>
      </c>
      <c r="AA7" s="13">
        <v>8</v>
      </c>
      <c r="AB7" s="13">
        <v>24</v>
      </c>
      <c r="AC7" s="13">
        <v>40</v>
      </c>
      <c r="AD7" s="13">
        <v>80</v>
      </c>
      <c r="AE7" s="30"/>
      <c r="AF7" s="30"/>
      <c r="AG7" s="13">
        <v>1</v>
      </c>
      <c r="AH7" s="13">
        <v>1</v>
      </c>
      <c r="AI7" s="13" t="b">
        <v>0</v>
      </c>
      <c r="AJ7" s="13">
        <v>15</v>
      </c>
      <c r="AK7" s="13">
        <v>1</v>
      </c>
      <c r="AL7" s="13">
        <v>10</v>
      </c>
      <c r="AM7" s="13" t="s">
        <v>1083</v>
      </c>
      <c r="AN7" s="13" t="s">
        <v>905</v>
      </c>
      <c r="AO7" s="13" t="s">
        <v>1113</v>
      </c>
      <c r="AP7" s="13" t="s">
        <v>1139</v>
      </c>
      <c r="AQ7" s="13">
        <f>AH7*100+AL7</f>
        <v>110</v>
      </c>
      <c r="AR7" s="13"/>
      <c r="AS7" s="13">
        <v>8</v>
      </c>
      <c r="AT7" s="14">
        <f>SUM(AS$7:AS7)</f>
        <v>8</v>
      </c>
      <c r="AU7" s="13">
        <v>1</v>
      </c>
      <c r="AV7" s="13">
        <v>2</v>
      </c>
      <c r="AW7" s="13">
        <v>3</v>
      </c>
      <c r="AX7" s="13">
        <v>4</v>
      </c>
      <c r="AY7" s="13">
        <v>5</v>
      </c>
      <c r="AZ7" s="13">
        <v>6</v>
      </c>
      <c r="BA7" s="13">
        <v>7</v>
      </c>
      <c r="BB7" s="13">
        <v>8</v>
      </c>
      <c r="BC7" s="30"/>
      <c r="BD7" s="14">
        <f>[1]装备!$AN$3</f>
        <v>0.8</v>
      </c>
      <c r="BE7" s="30"/>
      <c r="BF7" s="30"/>
      <c r="BG7" s="13">
        <f>ROUND(INDEX([1]装备!$CF$6:$CF$16,$AH7)/10*BG$3*INDEX($BD$6:$BD$9,$AK7),0)</f>
        <v>25</v>
      </c>
      <c r="BH7" s="13">
        <f>ROUND(INDEX([1]装备!$CF$6:$CF$16,$AH7)/10*BH$3*INDEX($BD$6:$BD$9,$AK7),0)</f>
        <v>13</v>
      </c>
      <c r="BI7" s="13">
        <f>ROUND(INDEX([1]装备!$CF$6:$CF$16,$AH7)/10*BI$3*INDEX($BD$6:$BD$9,$AK7),0)</f>
        <v>13</v>
      </c>
      <c r="BJ7" s="13">
        <f>ROUND(INDEX([1]装备!$CF$6:$CF$16,$AH7)/10*BJ$3*INDEX($BD$6:$BD$9,$AK7),0)</f>
        <v>13</v>
      </c>
      <c r="BK7" s="13">
        <f>ROUND(INDEX([1]装备!$CF$6:$CF$16,$AH7)/10*BK$3*INDEX($BD$6:$BD$9,$AK7),0)</f>
        <v>13</v>
      </c>
      <c r="BL7" s="13">
        <f>ROUND(INDEX([1]装备!$CF$6:$CF$16,$AH7)/10*BL$3*INDEX($BD$6:$BD$9,$AK7),0)</f>
        <v>13</v>
      </c>
      <c r="BM7" s="13">
        <f>ROUND(INDEX([1]装备!$CF$6:$CF$16,$AH7)/10*BM$3*INDEX($BD$6:$BD$9,$AK7),0)</f>
        <v>19</v>
      </c>
      <c r="BN7" s="13">
        <f>ROUND(INDEX([1]装备!$CF$6:$CF$16,$AH7)/10*BN$3*INDEX($BD$6:$BD$9,$AK7),0)</f>
        <v>19</v>
      </c>
      <c r="BO7" s="30"/>
      <c r="BP7" s="30"/>
      <c r="BQ7" s="13">
        <v>2</v>
      </c>
      <c r="BR7" s="13" t="s">
        <v>965</v>
      </c>
      <c r="BS7" s="30"/>
      <c r="BT7" s="30"/>
      <c r="BU7" s="13">
        <v>2</v>
      </c>
      <c r="BV7" s="13" t="s">
        <v>250</v>
      </c>
      <c r="BW7" s="13"/>
      <c r="BX7" s="24">
        <v>0.3</v>
      </c>
      <c r="BY7" s="13"/>
      <c r="BZ7" s="13">
        <v>1</v>
      </c>
      <c r="CA7" s="13">
        <v>2</v>
      </c>
      <c r="CB7" s="13"/>
      <c r="CC7" s="30"/>
      <c r="CD7" s="30"/>
      <c r="CE7" s="13">
        <v>2</v>
      </c>
      <c r="CF7" s="13" t="s">
        <v>281</v>
      </c>
      <c r="CG7" s="13" t="s">
        <v>906</v>
      </c>
      <c r="CH7" s="24">
        <v>0.7</v>
      </c>
      <c r="CI7" s="30"/>
      <c r="CJ7" s="13" t="s">
        <v>1087</v>
      </c>
      <c r="CK7" s="13">
        <v>200143</v>
      </c>
      <c r="CL7" s="13">
        <v>3</v>
      </c>
      <c r="CM7" s="13">
        <v>0.55000000000000004</v>
      </c>
      <c r="CN7" s="14" t="e">
        <f>SUMIFS(属性投放!#REF!,属性投放!#REF!,"="&amp;装备!$CK$3,属性投放!#REF!,"&lt;="&amp;装备!$CL7)*INDEX(属性投放!#REF!,装备!$CM$3)*$CM7*$CO$3</f>
        <v>#REF!</v>
      </c>
      <c r="CO7" s="14" t="e">
        <f>SUMIFS(属性投放!#REF!,属性投放!#REF!,"="&amp;装备!$CK$3,属性投放!#REF!,"&lt;="&amp;装备!$CL7)*INDEX(属性投放!#REF!,装备!$CM$3)*$CM7*$CO$3</f>
        <v>#REF!</v>
      </c>
      <c r="CP7" s="14" t="e">
        <f>SUMIFS(属性投放!#REF!,属性投放!#REF!,"="&amp;装备!$CK$3,属性投放!#REF!,"&lt;="&amp;装备!$CL7)*INDEX(属性投放!#REF!,装备!$CM$3)*CM7*$CO$3</f>
        <v>#REF!</v>
      </c>
      <c r="CQ7" s="13">
        <v>50</v>
      </c>
      <c r="CR7" s="13" t="e">
        <f>ROUND(CN7/CQ7,0)*CQ7</f>
        <v>#REF!</v>
      </c>
      <c r="CS7" s="13" t="e">
        <f>ROUND(CO7/CQ7*2,0)*CQ7/2</f>
        <v>#REF!</v>
      </c>
      <c r="CT7" s="13" t="e">
        <f>CR7*5</f>
        <v>#REF!</v>
      </c>
      <c r="CU7" s="24">
        <v>0.15</v>
      </c>
      <c r="CV7" s="24">
        <v>0.15</v>
      </c>
      <c r="CW7" s="24">
        <v>0.15</v>
      </c>
      <c r="CX7" s="24">
        <v>0.1</v>
      </c>
      <c r="CY7" s="24">
        <v>0.1</v>
      </c>
      <c r="CZ7" s="14" t="e">
        <f t="shared" ref="CZ7:CZ34" si="49">SUMPRODUCT(CR$2:CT$2,CR7:CT7)/250</f>
        <v>#REF!</v>
      </c>
      <c r="DA7" s="13">
        <v>4</v>
      </c>
      <c r="DB7" s="14">
        <f>SUM(DA$7:DA7)</f>
        <v>4</v>
      </c>
      <c r="DC7" s="13">
        <v>1</v>
      </c>
      <c r="DD7" s="13">
        <v>2</v>
      </c>
      <c r="DE7" s="13">
        <v>3</v>
      </c>
      <c r="DF7" s="13">
        <v>7</v>
      </c>
      <c r="DG7" s="13">
        <v>1</v>
      </c>
      <c r="DH7" s="13">
        <v>1</v>
      </c>
      <c r="DI7" s="13">
        <v>1</v>
      </c>
      <c r="DJ7" s="13">
        <v>1</v>
      </c>
      <c r="DK7" s="13">
        <v>2</v>
      </c>
      <c r="DL7" s="13">
        <v>4</v>
      </c>
      <c r="DM7" s="13">
        <v>6</v>
      </c>
      <c r="DN7" s="13">
        <v>8</v>
      </c>
      <c r="DO7" s="13">
        <v>1</v>
      </c>
      <c r="DP7" s="13">
        <v>5</v>
      </c>
      <c r="DQ7" s="13">
        <f t="shared" ref="DQ7:DX16" si="50">IF(DQ$3&lt;=INDEX($AS$7:$AS$64,$DP7),$CK7*10+INDEX($AU$7:$BB$64,$DP7,DQ$3),0)</f>
        <v>2001431</v>
      </c>
      <c r="DR7" s="13">
        <f t="shared" si="50"/>
        <v>2001432</v>
      </c>
      <c r="DS7" s="13">
        <f t="shared" si="50"/>
        <v>2001433</v>
      </c>
      <c r="DT7" s="13">
        <f t="shared" si="50"/>
        <v>2001434</v>
      </c>
      <c r="DU7" s="13">
        <f t="shared" si="50"/>
        <v>2001435</v>
      </c>
      <c r="DV7" s="13">
        <f t="shared" si="50"/>
        <v>2001436</v>
      </c>
      <c r="DW7" s="13">
        <f t="shared" si="50"/>
        <v>2001437</v>
      </c>
      <c r="DX7" s="13">
        <f t="shared" si="50"/>
        <v>2001438</v>
      </c>
      <c r="DY7" s="13">
        <f t="shared" ref="DY7:DY34" si="51">IF(DQ7&gt;0,VLOOKUP(DQ7,$FT$6:$FV$875,2),"")</f>
        <v>60</v>
      </c>
      <c r="DZ7" s="13">
        <f t="shared" ref="DZ7:DZ34" si="52">IF(DR7&gt;0,VLOOKUP(DR7,$FT$6:$FV$875,2),"")</f>
        <v>30</v>
      </c>
      <c r="EA7" s="13">
        <f t="shared" ref="EA7:EA34" si="53">IF(DS7&gt;0,VLOOKUP(DS7,$FT$6:$FV$875,2),"")</f>
        <v>30</v>
      </c>
      <c r="EB7" s="13">
        <f t="shared" ref="EB7:EB34" si="54">IF(DT7&gt;0,VLOOKUP(DT7,$FT$6:$FV$875,2),"")</f>
        <v>30</v>
      </c>
      <c r="EC7" s="13">
        <f t="shared" ref="EC7:EC34" si="55">IF(DU7&gt;0,VLOOKUP(DU7,$FT$6:$FV$875,2),"")</f>
        <v>30</v>
      </c>
      <c r="ED7" s="13">
        <f t="shared" ref="ED7:ED34" si="56">IF(DV7&gt;0,VLOOKUP(DV7,$FT$6:$FV$875,2),"")</f>
        <v>30</v>
      </c>
      <c r="EE7" s="13">
        <f t="shared" ref="EE7:EE34" si="57">IF(DW7&gt;0,VLOOKUP(DW7,$FT$6:$FV$875,2),"")</f>
        <v>45</v>
      </c>
      <c r="EF7" s="13">
        <f t="shared" ref="EF7:EF34" si="58">IF(DX7&gt;0,VLOOKUP(DX7,$FT$6:$FV$875,2),"")</f>
        <v>45</v>
      </c>
      <c r="EG7" s="30"/>
      <c r="EH7" s="30"/>
      <c r="EI7" s="30"/>
      <c r="EJ7" s="13">
        <v>1024</v>
      </c>
      <c r="EK7" s="13" t="s">
        <v>1096</v>
      </c>
      <c r="EL7" s="13">
        <v>3</v>
      </c>
      <c r="EM7" s="13">
        <v>3</v>
      </c>
      <c r="EN7" s="31">
        <v>0.35</v>
      </c>
      <c r="EO7" s="13" t="e">
        <f t="shared" si="6"/>
        <v>#REF!</v>
      </c>
      <c r="EP7" s="13" t="e">
        <f t="shared" si="7"/>
        <v>#REF!</v>
      </c>
      <c r="EQ7" s="13" t="e">
        <f t="shared" si="8"/>
        <v>#REF!</v>
      </c>
      <c r="ER7" s="24">
        <v>0.04</v>
      </c>
      <c r="ES7" s="24">
        <v>0.04</v>
      </c>
      <c r="ET7" s="24">
        <v>0.04</v>
      </c>
      <c r="EU7" s="24">
        <v>0.03</v>
      </c>
      <c r="EV7" s="24">
        <v>0.08</v>
      </c>
      <c r="EW7" s="24">
        <v>0.03</v>
      </c>
      <c r="EX7" s="24">
        <v>0.03</v>
      </c>
      <c r="EY7" s="24"/>
      <c r="EZ7" s="30"/>
      <c r="FA7" s="13">
        <v>0</v>
      </c>
      <c r="FB7" s="13">
        <v>0</v>
      </c>
      <c r="FC7" s="13">
        <v>2</v>
      </c>
      <c r="FD7" s="13">
        <v>3</v>
      </c>
      <c r="FE7" s="30"/>
      <c r="FF7" s="13">
        <v>2</v>
      </c>
      <c r="FG7" s="13">
        <v>21</v>
      </c>
      <c r="FH7" s="30"/>
      <c r="FI7" s="13">
        <v>2</v>
      </c>
      <c r="FJ7" s="14">
        <f t="shared" ref="FJ7:FJ70" si="59">IF(FI7&lt;=$FJ$3,1,2)</f>
        <v>1</v>
      </c>
      <c r="FK7" s="14">
        <f t="shared" ref="FK7:FK70" si="60">MOD(FI7-1,$FJ$3)+1</f>
        <v>2</v>
      </c>
      <c r="FL7" s="14">
        <f t="shared" ref="FL7:FL70" si="61">MATCH(FK7-1,$AT$6:$AT$64,1)</f>
        <v>1</v>
      </c>
      <c r="FM7" s="14">
        <f t="shared" si="9"/>
        <v>10</v>
      </c>
      <c r="FN7" s="14">
        <f t="shared" si="10"/>
        <v>1</v>
      </c>
      <c r="FO7" s="14">
        <f t="shared" si="11"/>
        <v>15</v>
      </c>
      <c r="FP7" s="14">
        <f t="shared" si="12"/>
        <v>1</v>
      </c>
      <c r="FQ7" s="14">
        <f t="shared" si="13"/>
        <v>2</v>
      </c>
      <c r="FR7" s="14">
        <f t="shared" si="14"/>
        <v>2</v>
      </c>
      <c r="FS7" s="14" t="b">
        <f t="shared" ref="FS7:FS70" si="62">IF(GD7="",FALSE,TRUE)</f>
        <v>0</v>
      </c>
      <c r="FT7" s="14">
        <f t="shared" si="15"/>
        <v>2001102</v>
      </c>
      <c r="FU7" s="14">
        <f t="shared" ref="FU7:FU70" si="63">INDEX($BG$7:$BN$64,FL7,FR7)</f>
        <v>13</v>
      </c>
      <c r="FV7" s="13" t="str">
        <f t="shared" si="16"/>
        <v>15级-普通寄灵人の头盔</v>
      </c>
      <c r="FW7" s="13" t="str">
        <f t="shared" si="17"/>
        <v>悲鸣 · 寄灵人の头盔-普通</v>
      </c>
      <c r="FX7" s="14">
        <f t="shared" si="18"/>
        <v>1</v>
      </c>
      <c r="FY7" s="14">
        <f t="shared" si="19"/>
        <v>1</v>
      </c>
      <c r="FZ7" s="14">
        <f t="shared" si="20"/>
        <v>15</v>
      </c>
      <c r="GA7" s="14">
        <v>1</v>
      </c>
      <c r="GB7" s="14">
        <f t="shared" si="21"/>
        <v>1</v>
      </c>
      <c r="GC7" s="14">
        <f t="shared" ref="GC7:GC70" si="64">FR7</f>
        <v>2</v>
      </c>
      <c r="GD7" s="14" t="str">
        <f t="shared" si="22"/>
        <v/>
      </c>
      <c r="GE7" s="14" t="e">
        <f t="shared" si="23"/>
        <v>#REF!</v>
      </c>
      <c r="GF7" s="14" t="e">
        <f t="shared" si="24"/>
        <v>#REF!</v>
      </c>
      <c r="GG7" s="14" t="e">
        <f t="shared" si="25"/>
        <v>#REF!</v>
      </c>
      <c r="GH7" s="14" t="e">
        <f t="shared" si="26"/>
        <v>#REF!</v>
      </c>
      <c r="GI7" s="14" t="e">
        <f t="shared" si="27"/>
        <v>#REF!</v>
      </c>
      <c r="GJ7" s="14" t="e">
        <f t="shared" si="28"/>
        <v>#REF!</v>
      </c>
      <c r="GK7" s="14" t="e">
        <f t="shared" si="29"/>
        <v>#REF!</v>
      </c>
      <c r="GL7" s="14">
        <f t="shared" si="30"/>
        <v>1011</v>
      </c>
      <c r="GM7" s="14">
        <f t="shared" si="31"/>
        <v>0</v>
      </c>
      <c r="GN7" s="14" t="str">
        <f t="shared" si="32"/>
        <v/>
      </c>
      <c r="GO7" s="25" t="str">
        <f t="shared" si="33"/>
        <v>icon_2001102</v>
      </c>
      <c r="GP7" s="30"/>
      <c r="GQ7" s="30"/>
      <c r="GS7" s="14">
        <f t="shared" si="34"/>
        <v>2</v>
      </c>
      <c r="GT7" s="14">
        <f t="shared" si="35"/>
        <v>0</v>
      </c>
      <c r="GU7" s="14" t="e">
        <f t="shared" ref="GU7:GU70" si="65">GE7</f>
        <v>#REF!</v>
      </c>
      <c r="GV7" s="14" t="str">
        <f t="shared" si="36"/>
        <v>DefExt</v>
      </c>
      <c r="GW7" s="14" t="e">
        <f t="shared" ref="GW7:GW70" si="66">INDEX(GF7:GH7,GS7)</f>
        <v>#REF!</v>
      </c>
      <c r="GX7" s="14" t="e">
        <f t="shared" ref="GX7:GX70" si="67">INDEX(GI7:GK7,GS7)</f>
        <v>#REF!</v>
      </c>
      <c r="GY7" s="14" t="str">
        <f t="shared" si="37"/>
        <v/>
      </c>
      <c r="GZ7" s="14" t="str">
        <f t="shared" ref="GZ7:GZ70" si="68">IF(GT7&gt;0,INDEX(GF7:GH7,GT7),"")</f>
        <v/>
      </c>
      <c r="HA7" s="14" t="str">
        <f t="shared" ref="HA7:HA70" si="69">IF(GT7&gt;0,INDEX(GI7:GK7,GT7),"")</f>
        <v/>
      </c>
      <c r="HB7" s="14">
        <f t="shared" si="38"/>
        <v>20110</v>
      </c>
      <c r="HC7" s="14">
        <f t="shared" ref="HC7:HC70" si="70">GM7</f>
        <v>0</v>
      </c>
      <c r="HD7" s="14" t="str">
        <f t="shared" ref="HD7:HD70" si="71">GN7</f>
        <v/>
      </c>
      <c r="HE7" s="25" t="s">
        <v>1109</v>
      </c>
      <c r="HF7" s="14">
        <f t="shared" si="39"/>
        <v>5</v>
      </c>
      <c r="HI7" s="13">
        <v>1021</v>
      </c>
      <c r="HJ7" s="13" t="s">
        <v>306</v>
      </c>
      <c r="HK7" s="30"/>
      <c r="HL7" s="30"/>
      <c r="HM7" s="13">
        <v>2</v>
      </c>
      <c r="HN7" s="14">
        <f t="shared" ref="HN7:HN70" si="72">MATCH(HM7-1,$DB$6:$DB$34,1)</f>
        <v>1</v>
      </c>
      <c r="HO7" s="14">
        <f t="shared" ref="HO7:HO70" si="73">HM7-INDEX($DB$6:$DB$34,HN7)</f>
        <v>2</v>
      </c>
      <c r="HP7" s="14">
        <f t="shared" ref="HP7:HP70" si="74">INDEX($DC$7:$DF$34,HN7,HO7)</f>
        <v>2</v>
      </c>
      <c r="HQ7" s="14">
        <f t="shared" ref="HQ7:HQ70" si="75">INDEX($CK$7:$CK$34,HN7)</f>
        <v>200143</v>
      </c>
      <c r="HR7" s="14" t="str">
        <f t="shared" ref="HR7:HR70" si="76">INDEX($CJ$7:$CJ$34,HN7)&amp;" : 属性-"&amp;HO7</f>
        <v>15级寄灵人の新手套 : 属性-2</v>
      </c>
      <c r="HS7" s="14" t="s">
        <v>1042</v>
      </c>
      <c r="HT7" s="14">
        <f t="shared" ref="HT7:HT70" si="77">HO7</f>
        <v>2</v>
      </c>
      <c r="HU7" s="14">
        <f t="shared" ref="HU7:HU70" si="78">INDEX($DK$7:$DN$34,HN7,HO7)</f>
        <v>4</v>
      </c>
      <c r="HV7" s="14" t="str">
        <f t="shared" ref="HV7:HV70" si="79">INDEX($CR$3:$CY$3,HP7)</f>
        <v>DefExt</v>
      </c>
      <c r="HW7" s="14" t="e">
        <f t="shared" ref="HW7:HW70" si="80">INDEX($CR$7:$CY$34,HN7,HP7)*INDEX($DG$7:$DJ$34,HN7,HO7)</f>
        <v>#REF!</v>
      </c>
      <c r="HX7" s="30"/>
      <c r="HY7" s="30"/>
      <c r="IA7" s="13">
        <v>2</v>
      </c>
      <c r="IB7" s="14">
        <f t="shared" ref="IB7:IB70" si="81">INT((IA7-1)/20)+1</f>
        <v>1</v>
      </c>
      <c r="IC7" s="14">
        <f t="shared" ref="IC7:IC70" si="82">IF(IB7&gt;11,2,1)</f>
        <v>1</v>
      </c>
      <c r="ID7" s="14">
        <f t="shared" ref="ID7:ID70" si="83">IB7-(IC7-1)*11</f>
        <v>1</v>
      </c>
      <c r="IE7" s="14">
        <f t="shared" ref="IE7:IE70" si="84">IF(MOD(IA7-1,20)&gt;=10,4,3)</f>
        <v>3</v>
      </c>
      <c r="IF7" s="14" t="str">
        <f t="shared" ref="IF7:IF70" si="85">INDEX($EK$6:$EK$27,IB7)&amp;"洗练-Q"&amp;IE7&amp;"-"&amp;IH7</f>
        <v>15级寄灵人洗练-Q3-2</v>
      </c>
      <c r="IG7" s="14">
        <f t="shared" ref="IG7:IG70" si="86">IC7*1000+ID7*10+IE7</f>
        <v>1013</v>
      </c>
      <c r="IH7" s="14">
        <f t="shared" ref="IH7:IH70" si="87">MOD(IA7-1,10)+1</f>
        <v>2</v>
      </c>
      <c r="II7" s="14">
        <f t="shared" ref="II7:II70" si="88">INDEX($EO$3:$EX$3,IH7)</f>
        <v>2000</v>
      </c>
      <c r="IJ7" s="14" t="str">
        <f t="shared" ref="IJ7:IJ70" si="89">INDEX($EO$4:$EX$4,IH7)</f>
        <v>DefExt</v>
      </c>
      <c r="IK7" s="14" t="e">
        <f t="shared" ref="IK7:IK70" si="90">IF(IL7&gt;1,INT(IL7*0.35),ROUND(IL7*0.35,3))</f>
        <v>#REF!</v>
      </c>
      <c r="IL7" s="14" t="e">
        <f t="shared" ref="IL7:IL70" si="91">INDEX($EO$6:$EX$27,IB7,IH7)</f>
        <v>#REF!</v>
      </c>
    </row>
    <row r="8" spans="1:246" s="19" customFormat="1" ht="16.5" x14ac:dyDescent="0.2">
      <c r="A8" s="13">
        <v>3</v>
      </c>
      <c r="B8" s="13">
        <v>1</v>
      </c>
      <c r="C8" s="13">
        <v>7</v>
      </c>
      <c r="D8" s="14" t="e">
        <f>INDEX(属性投放!#REF!,装备!C8)</f>
        <v>#REF!</v>
      </c>
      <c r="E8" s="28">
        <v>50</v>
      </c>
      <c r="F8" s="14" t="e">
        <f>SUMIFS(属性投放!#REF!,属性投放!#REF!,"="&amp;装备!$B$3,属性投放!#REF!,"&lt;="&amp;装备!$C8)*INDEX(属性投放!#REF!,装备!$D$3)*装备!$F$3</f>
        <v>#REF!</v>
      </c>
      <c r="G8" s="14" t="e">
        <f>SUMIFS(属性投放!#REF!,属性投放!#REF!,"="&amp;装备!$B$3,属性投放!#REF!,"&lt;="&amp;装备!$C8)*INDEX(属性投放!#REF!,装备!$D$3)*装备!$F$3</f>
        <v>#REF!</v>
      </c>
      <c r="H8" s="14" t="e">
        <f>SUMIFS(属性投放!#REF!,属性投放!#REF!,"="&amp;装备!$B$3,属性投放!#REF!,"&lt;="&amp;装备!$C8)*INDEX(属性投放!#REF!,装备!$D$3)*装备!$F$3</f>
        <v>#REF!</v>
      </c>
      <c r="I8" s="26">
        <v>0.2</v>
      </c>
      <c r="J8" s="14" t="e">
        <f t="shared" ref="J8" si="92">F8*$I8</f>
        <v>#REF!</v>
      </c>
      <c r="K8" s="14" t="e">
        <f t="shared" ref="K8" si="93">G8*$I8</f>
        <v>#REF!</v>
      </c>
      <c r="L8" s="14" t="e">
        <f t="shared" ref="L8" si="94">H8*$I8</f>
        <v>#REF!</v>
      </c>
      <c r="M8" s="13" t="e">
        <f t="shared" ref="M8" si="95">ROUND(J8/5,0)*5</f>
        <v>#REF!</v>
      </c>
      <c r="N8" s="13" t="e">
        <f t="shared" ref="N8" si="96">ROUND(K8/5,0)*5</f>
        <v>#REF!</v>
      </c>
      <c r="O8" s="13" t="e">
        <f t="shared" ref="O8" si="97">ROUND(L8/5,0)*5</f>
        <v>#REF!</v>
      </c>
      <c r="P8" s="13" t="e">
        <f t="shared" ref="P8" si="98">(F8-M8)/$D8</f>
        <v>#REF!</v>
      </c>
      <c r="Q8" s="13" t="e">
        <f t="shared" ref="Q8" si="99">(G8-N8)/$D8</f>
        <v>#REF!</v>
      </c>
      <c r="R8" s="13" t="e">
        <f t="shared" ref="R8" si="100">(H8-O8)/$D8</f>
        <v>#REF!</v>
      </c>
      <c r="S8" s="13" t="e">
        <f t="shared" ref="S8" si="101">ROUND(P8*10/5,0)*5/10</f>
        <v>#REF!</v>
      </c>
      <c r="T8" s="13" t="e">
        <f t="shared" ref="T8" si="102">ROUND(Q8*10/5,0)*5/10</f>
        <v>#REF!</v>
      </c>
      <c r="U8" s="13" t="e">
        <f t="shared" ref="U8" si="103">ROUND(R8*10/5,0)*5/10</f>
        <v>#REF!</v>
      </c>
      <c r="V8" s="13">
        <v>0</v>
      </c>
      <c r="W8" s="13">
        <v>0</v>
      </c>
      <c r="X8" s="13">
        <v>2</v>
      </c>
      <c r="Y8" s="13">
        <v>3</v>
      </c>
      <c r="Z8" s="13">
        <v>1</v>
      </c>
      <c r="AA8" s="13">
        <v>10</v>
      </c>
      <c r="AB8" s="13">
        <v>30</v>
      </c>
      <c r="AC8" s="13">
        <v>50</v>
      </c>
      <c r="AD8" s="13">
        <v>100</v>
      </c>
      <c r="AE8" s="30"/>
      <c r="AF8" s="30"/>
      <c r="AG8" s="13">
        <v>2</v>
      </c>
      <c r="AH8" s="13">
        <v>1</v>
      </c>
      <c r="AI8" s="13" t="b">
        <v>0</v>
      </c>
      <c r="AJ8" s="13">
        <v>15</v>
      </c>
      <c r="AK8" s="13">
        <v>2</v>
      </c>
      <c r="AL8" s="13">
        <v>20</v>
      </c>
      <c r="AM8" s="13" t="s">
        <v>1083</v>
      </c>
      <c r="AN8" s="13" t="s">
        <v>906</v>
      </c>
      <c r="AO8" s="13" t="s">
        <v>1113</v>
      </c>
      <c r="AP8" s="13" t="s">
        <v>1139</v>
      </c>
      <c r="AQ8" s="13">
        <f t="shared" ref="AQ8:AQ64" si="104">AH8*100+AL8</f>
        <v>120</v>
      </c>
      <c r="AR8" s="13"/>
      <c r="AS8" s="13">
        <v>8</v>
      </c>
      <c r="AT8" s="14">
        <f>SUM(AS$7:AS8)</f>
        <v>16</v>
      </c>
      <c r="AU8" s="13">
        <v>1</v>
      </c>
      <c r="AV8" s="13">
        <v>2</v>
      </c>
      <c r="AW8" s="13">
        <v>3</v>
      </c>
      <c r="AX8" s="13">
        <v>4</v>
      </c>
      <c r="AY8" s="13">
        <v>5</v>
      </c>
      <c r="AZ8" s="13">
        <v>6</v>
      </c>
      <c r="BA8" s="13">
        <v>7</v>
      </c>
      <c r="BB8" s="13">
        <v>8</v>
      </c>
      <c r="BC8" s="30"/>
      <c r="BD8" s="14">
        <f>[1]装备!$AO$3</f>
        <v>1</v>
      </c>
      <c r="BE8" s="30"/>
      <c r="BF8" s="30"/>
      <c r="BG8" s="13">
        <f>ROUND(INDEX([1]装备!$CF$6:$CF$16,$AH8)/10*BG$3*INDEX($BD$6:$BD$9,$AK8),0)</f>
        <v>40</v>
      </c>
      <c r="BH8" s="13">
        <f>ROUND(INDEX([1]装备!$CF$6:$CF$16,$AH8)/10*BH$3*INDEX($BD$6:$BD$9,$AK8),0)</f>
        <v>20</v>
      </c>
      <c r="BI8" s="13">
        <f>ROUND(INDEX([1]装备!$CF$6:$CF$16,$AH8)/10*BI$3*INDEX($BD$6:$BD$9,$AK8),0)</f>
        <v>20</v>
      </c>
      <c r="BJ8" s="13">
        <f>ROUND(INDEX([1]装备!$CF$6:$CF$16,$AH8)/10*BJ$3*INDEX($BD$6:$BD$9,$AK8),0)</f>
        <v>20</v>
      </c>
      <c r="BK8" s="13">
        <f>ROUND(INDEX([1]装备!$CF$6:$CF$16,$AH8)/10*BK$3*INDEX($BD$6:$BD$9,$AK8),0)</f>
        <v>20</v>
      </c>
      <c r="BL8" s="13">
        <f>ROUND(INDEX([1]装备!$CF$6:$CF$16,$AH8)/10*BL$3*INDEX($BD$6:$BD$9,$AK8),0)</f>
        <v>20</v>
      </c>
      <c r="BM8" s="13">
        <f>ROUND(INDEX([1]装备!$CF$6:$CF$16,$AH8)/10*BM$3*INDEX($BD$6:$BD$9,$AK8),0)</f>
        <v>30</v>
      </c>
      <c r="BN8" s="13">
        <f>ROUND(INDEX([1]装备!$CF$6:$CF$16,$AH8)/10*BN$3*INDEX($BD$6:$BD$9,$AK8),0)</f>
        <v>30</v>
      </c>
      <c r="BO8" s="30"/>
      <c r="BP8" s="30"/>
      <c r="BQ8" s="30"/>
      <c r="BR8" s="30"/>
      <c r="BS8" s="30"/>
      <c r="BT8" s="30"/>
      <c r="BU8" s="13">
        <v>3</v>
      </c>
      <c r="BV8" s="13" t="s">
        <v>882</v>
      </c>
      <c r="BW8" s="13"/>
      <c r="BX8" s="24">
        <v>0.15</v>
      </c>
      <c r="BY8" s="24">
        <v>0.15</v>
      </c>
      <c r="BZ8" s="13">
        <v>1</v>
      </c>
      <c r="CA8" s="13">
        <v>2</v>
      </c>
      <c r="CB8" s="13">
        <v>3</v>
      </c>
      <c r="CC8" s="30"/>
      <c r="CD8" s="30"/>
      <c r="CE8" s="13">
        <v>3</v>
      </c>
      <c r="CF8" s="13" t="s">
        <v>257</v>
      </c>
      <c r="CG8" s="13" t="s">
        <v>907</v>
      </c>
      <c r="CH8" s="24">
        <v>0.85</v>
      </c>
      <c r="CI8" s="30"/>
      <c r="CJ8" s="13" t="s">
        <v>1088</v>
      </c>
      <c r="CK8" s="13">
        <v>200241</v>
      </c>
      <c r="CL8" s="13">
        <v>5</v>
      </c>
      <c r="CM8" s="13">
        <v>0.3</v>
      </c>
      <c r="CN8" s="14" t="e">
        <f>SUMIFS(属性投放!#REF!,属性投放!#REF!,"="&amp;装备!$CK$3,属性投放!#REF!,"&lt;="&amp;装备!$CL8)*INDEX(属性投放!#REF!,装备!$CM$3)*$CM8*$CO$3</f>
        <v>#REF!</v>
      </c>
      <c r="CO8" s="14" t="e">
        <f>SUMIFS(属性投放!#REF!,属性投放!#REF!,"="&amp;装备!$CK$3,属性投放!#REF!,"&lt;="&amp;装备!$CL8)*INDEX(属性投放!#REF!,装备!$CM$3)*$CM8*$CO$3</f>
        <v>#REF!</v>
      </c>
      <c r="CP8" s="14" t="e">
        <f>SUMIFS(属性投放!#REF!,属性投放!#REF!,"="&amp;装备!$CK$3,属性投放!#REF!,"&lt;="&amp;装备!$CL8)*INDEX(属性投放!#REF!,装备!$CM$3)*CM8*$CO$3</f>
        <v>#REF!</v>
      </c>
      <c r="CQ8" s="13">
        <v>50</v>
      </c>
      <c r="CR8" s="13" t="e">
        <f t="shared" ref="CR8:CR20" si="105">ROUND(CN8/CQ8,0)*CQ8</f>
        <v>#REF!</v>
      </c>
      <c r="CS8" s="13" t="e">
        <f t="shared" ref="CS8:CS20" si="106">ROUND(CO8/CQ8*2,0)*CQ8/2</f>
        <v>#REF!</v>
      </c>
      <c r="CT8" s="13" t="e">
        <f t="shared" ref="CT8:CT20" si="107">CR8*5</f>
        <v>#REF!</v>
      </c>
      <c r="CU8" s="24">
        <v>0.15</v>
      </c>
      <c r="CV8" s="24">
        <v>0.15</v>
      </c>
      <c r="CW8" s="24">
        <v>0.15</v>
      </c>
      <c r="CX8" s="24">
        <v>0.1</v>
      </c>
      <c r="CY8" s="24">
        <v>0.1</v>
      </c>
      <c r="CZ8" s="14" t="e">
        <f t="shared" si="49"/>
        <v>#REF!</v>
      </c>
      <c r="DA8" s="13">
        <v>3</v>
      </c>
      <c r="DB8" s="14">
        <f>SUM(DA$7:DA8)</f>
        <v>7</v>
      </c>
      <c r="DC8" s="13">
        <v>1</v>
      </c>
      <c r="DD8" s="13">
        <v>3</v>
      </c>
      <c r="DE8" s="13">
        <v>4</v>
      </c>
      <c r="DF8" s="13"/>
      <c r="DG8" s="13">
        <v>1</v>
      </c>
      <c r="DH8" s="13">
        <v>1</v>
      </c>
      <c r="DI8" s="13">
        <v>1</v>
      </c>
      <c r="DJ8" s="13"/>
      <c r="DK8" s="13">
        <v>2</v>
      </c>
      <c r="DL8" s="13">
        <v>4</v>
      </c>
      <c r="DM8" s="13">
        <v>5</v>
      </c>
      <c r="DN8" s="13"/>
      <c r="DO8" s="13">
        <v>1</v>
      </c>
      <c r="DP8" s="13">
        <v>10</v>
      </c>
      <c r="DQ8" s="13">
        <f t="shared" si="50"/>
        <v>2002411</v>
      </c>
      <c r="DR8" s="13">
        <f t="shared" si="50"/>
        <v>2002412</v>
      </c>
      <c r="DS8" s="13">
        <f t="shared" si="50"/>
        <v>2002413</v>
      </c>
      <c r="DT8" s="13">
        <f t="shared" si="50"/>
        <v>2002415</v>
      </c>
      <c r="DU8" s="13">
        <f t="shared" si="50"/>
        <v>2002417</v>
      </c>
      <c r="DV8" s="13">
        <f t="shared" si="50"/>
        <v>2002418</v>
      </c>
      <c r="DW8" s="13">
        <f t="shared" si="50"/>
        <v>0</v>
      </c>
      <c r="DX8" s="13">
        <f t="shared" si="50"/>
        <v>0</v>
      </c>
      <c r="DY8" s="13">
        <f t="shared" si="51"/>
        <v>84</v>
      </c>
      <c r="DZ8" s="13">
        <f t="shared" si="52"/>
        <v>42</v>
      </c>
      <c r="EA8" s="13">
        <f t="shared" si="53"/>
        <v>42</v>
      </c>
      <c r="EB8" s="13">
        <f t="shared" si="54"/>
        <v>42</v>
      </c>
      <c r="EC8" s="13">
        <f t="shared" si="55"/>
        <v>63</v>
      </c>
      <c r="ED8" s="13">
        <f t="shared" si="56"/>
        <v>63</v>
      </c>
      <c r="EE8" s="13" t="str">
        <f t="shared" si="57"/>
        <v/>
      </c>
      <c r="EF8" s="13" t="str">
        <f t="shared" si="58"/>
        <v/>
      </c>
      <c r="EG8" s="30"/>
      <c r="EH8" s="30"/>
      <c r="EI8" s="30"/>
      <c r="EJ8" s="13">
        <v>1034</v>
      </c>
      <c r="EK8" s="28" t="s">
        <v>1097</v>
      </c>
      <c r="EL8" s="13">
        <v>3</v>
      </c>
      <c r="EM8" s="13">
        <v>3</v>
      </c>
      <c r="EN8" s="31">
        <v>0.35</v>
      </c>
      <c r="EO8" s="13" t="e">
        <f t="shared" si="6"/>
        <v>#REF!</v>
      </c>
      <c r="EP8" s="13" t="e">
        <f t="shared" si="7"/>
        <v>#REF!</v>
      </c>
      <c r="EQ8" s="13" t="e">
        <f t="shared" si="8"/>
        <v>#REF!</v>
      </c>
      <c r="ER8" s="24">
        <v>0.04</v>
      </c>
      <c r="ES8" s="24">
        <v>0.04</v>
      </c>
      <c r="ET8" s="24">
        <v>0.04</v>
      </c>
      <c r="EU8" s="24">
        <v>0.03</v>
      </c>
      <c r="EV8" s="24">
        <v>0.08</v>
      </c>
      <c r="EW8" s="24">
        <v>0.03</v>
      </c>
      <c r="EX8" s="24">
        <v>0.03</v>
      </c>
      <c r="EY8" s="24"/>
      <c r="EZ8" s="30"/>
      <c r="FA8" s="13">
        <v>0</v>
      </c>
      <c r="FB8" s="13">
        <v>0</v>
      </c>
      <c r="FC8" s="13">
        <v>2</v>
      </c>
      <c r="FD8" s="13">
        <v>3</v>
      </c>
      <c r="FE8" s="30"/>
      <c r="FG8" s="30"/>
      <c r="FH8" s="30"/>
      <c r="FI8" s="13">
        <v>3</v>
      </c>
      <c r="FJ8" s="14">
        <f t="shared" si="59"/>
        <v>1</v>
      </c>
      <c r="FK8" s="14">
        <f t="shared" si="60"/>
        <v>3</v>
      </c>
      <c r="FL8" s="14">
        <f t="shared" si="61"/>
        <v>1</v>
      </c>
      <c r="FM8" s="14">
        <f t="shared" si="9"/>
        <v>10</v>
      </c>
      <c r="FN8" s="14">
        <f t="shared" si="10"/>
        <v>1</v>
      </c>
      <c r="FO8" s="14">
        <f t="shared" si="11"/>
        <v>15</v>
      </c>
      <c r="FP8" s="14">
        <f t="shared" si="12"/>
        <v>1</v>
      </c>
      <c r="FQ8" s="14">
        <f t="shared" si="13"/>
        <v>3</v>
      </c>
      <c r="FR8" s="14">
        <f t="shared" si="14"/>
        <v>3</v>
      </c>
      <c r="FS8" s="14" t="b">
        <f t="shared" si="62"/>
        <v>0</v>
      </c>
      <c r="FT8" s="14">
        <f t="shared" si="15"/>
        <v>2001103</v>
      </c>
      <c r="FU8" s="14">
        <f t="shared" si="63"/>
        <v>13</v>
      </c>
      <c r="FV8" s="13" t="str">
        <f t="shared" si="16"/>
        <v>15级-普通寄灵人の铠甲</v>
      </c>
      <c r="FW8" s="13" t="str">
        <f t="shared" si="17"/>
        <v>悲鸣 · 寄灵人の铠甲-普通</v>
      </c>
      <c r="FX8" s="14">
        <f t="shared" si="18"/>
        <v>1</v>
      </c>
      <c r="FY8" s="14">
        <f t="shared" si="19"/>
        <v>1</v>
      </c>
      <c r="FZ8" s="14">
        <f t="shared" si="20"/>
        <v>15</v>
      </c>
      <c r="GA8" s="14">
        <v>1</v>
      </c>
      <c r="GB8" s="14">
        <f t="shared" si="21"/>
        <v>1</v>
      </c>
      <c r="GC8" s="14">
        <f t="shared" si="64"/>
        <v>3</v>
      </c>
      <c r="GD8" s="14" t="str">
        <f t="shared" si="22"/>
        <v/>
      </c>
      <c r="GE8" s="14" t="e">
        <f t="shared" si="23"/>
        <v>#REF!</v>
      </c>
      <c r="GF8" s="14" t="e">
        <f t="shared" si="24"/>
        <v>#REF!</v>
      </c>
      <c r="GG8" s="14" t="e">
        <f t="shared" si="25"/>
        <v>#REF!</v>
      </c>
      <c r="GH8" s="14" t="e">
        <f t="shared" si="26"/>
        <v>#REF!</v>
      </c>
      <c r="GI8" s="14" t="e">
        <f t="shared" si="27"/>
        <v>#REF!</v>
      </c>
      <c r="GJ8" s="14" t="e">
        <f t="shared" si="28"/>
        <v>#REF!</v>
      </c>
      <c r="GK8" s="14" t="e">
        <f t="shared" si="29"/>
        <v>#REF!</v>
      </c>
      <c r="GL8" s="14">
        <f t="shared" si="30"/>
        <v>1011</v>
      </c>
      <c r="GM8" s="14">
        <f t="shared" si="31"/>
        <v>0</v>
      </c>
      <c r="GN8" s="14" t="str">
        <f t="shared" si="32"/>
        <v/>
      </c>
      <c r="GO8" s="25" t="str">
        <f t="shared" si="33"/>
        <v>icon_2001103</v>
      </c>
      <c r="GP8" s="30"/>
      <c r="GQ8" s="30"/>
      <c r="GS8" s="14">
        <f t="shared" si="34"/>
        <v>2</v>
      </c>
      <c r="GT8" s="14">
        <f t="shared" si="35"/>
        <v>3</v>
      </c>
      <c r="GU8" s="14" t="e">
        <f t="shared" si="65"/>
        <v>#REF!</v>
      </c>
      <c r="GV8" s="14" t="str">
        <f t="shared" si="36"/>
        <v>DefExt</v>
      </c>
      <c r="GW8" s="14" t="e">
        <f t="shared" si="66"/>
        <v>#REF!</v>
      </c>
      <c r="GX8" s="14" t="e">
        <f t="shared" si="67"/>
        <v>#REF!</v>
      </c>
      <c r="GY8" s="14" t="str">
        <f t="shared" si="37"/>
        <v>HPExt</v>
      </c>
      <c r="GZ8" s="14" t="e">
        <f t="shared" si="68"/>
        <v>#REF!</v>
      </c>
      <c r="HA8" s="14" t="e">
        <f t="shared" si="69"/>
        <v>#REF!</v>
      </c>
      <c r="HB8" s="14">
        <f t="shared" si="38"/>
        <v>20110</v>
      </c>
      <c r="HC8" s="14">
        <f t="shared" si="70"/>
        <v>0</v>
      </c>
      <c r="HD8" s="14" t="str">
        <f t="shared" si="71"/>
        <v/>
      </c>
      <c r="HE8" s="25" t="s">
        <v>1109</v>
      </c>
      <c r="HF8" s="14">
        <f t="shared" si="39"/>
        <v>5</v>
      </c>
      <c r="HI8" s="13">
        <v>1022</v>
      </c>
      <c r="HJ8" s="13" t="s">
        <v>307</v>
      </c>
      <c r="HK8" s="30"/>
      <c r="HL8" s="30"/>
      <c r="HM8" s="13">
        <v>3</v>
      </c>
      <c r="HN8" s="14">
        <f t="shared" si="72"/>
        <v>1</v>
      </c>
      <c r="HO8" s="14">
        <f t="shared" si="73"/>
        <v>3</v>
      </c>
      <c r="HP8" s="14">
        <f t="shared" si="74"/>
        <v>3</v>
      </c>
      <c r="HQ8" s="14">
        <f t="shared" si="75"/>
        <v>200143</v>
      </c>
      <c r="HR8" s="14" t="str">
        <f t="shared" si="76"/>
        <v>15级寄灵人の新手套 : 属性-3</v>
      </c>
      <c r="HS8" s="14" t="s">
        <v>1042</v>
      </c>
      <c r="HT8" s="14">
        <f t="shared" si="77"/>
        <v>3</v>
      </c>
      <c r="HU8" s="14">
        <f t="shared" si="78"/>
        <v>6</v>
      </c>
      <c r="HV8" s="14" t="str">
        <f t="shared" si="79"/>
        <v>HPExt</v>
      </c>
      <c r="HW8" s="14" t="e">
        <f t="shared" si="80"/>
        <v>#REF!</v>
      </c>
      <c r="HX8" s="30"/>
      <c r="HY8" s="30"/>
      <c r="IA8" s="13">
        <v>3</v>
      </c>
      <c r="IB8" s="14">
        <f t="shared" si="81"/>
        <v>1</v>
      </c>
      <c r="IC8" s="14">
        <f t="shared" si="82"/>
        <v>1</v>
      </c>
      <c r="ID8" s="14">
        <f t="shared" si="83"/>
        <v>1</v>
      </c>
      <c r="IE8" s="14">
        <f t="shared" si="84"/>
        <v>3</v>
      </c>
      <c r="IF8" s="14" t="str">
        <f t="shared" si="85"/>
        <v>15级寄灵人洗练-Q3-3</v>
      </c>
      <c r="IG8" s="14">
        <f t="shared" si="86"/>
        <v>1013</v>
      </c>
      <c r="IH8" s="14">
        <f t="shared" si="87"/>
        <v>3</v>
      </c>
      <c r="II8" s="14">
        <f t="shared" si="88"/>
        <v>2000</v>
      </c>
      <c r="IJ8" s="14" t="str">
        <f t="shared" si="89"/>
        <v>HPExt</v>
      </c>
      <c r="IK8" s="14" t="e">
        <f t="shared" si="90"/>
        <v>#REF!</v>
      </c>
      <c r="IL8" s="14" t="e">
        <f t="shared" si="91"/>
        <v>#REF!</v>
      </c>
    </row>
    <row r="9" spans="1:246" s="19" customFormat="1" ht="16.5" x14ac:dyDescent="0.2">
      <c r="A9" s="13">
        <v>4</v>
      </c>
      <c r="B9" s="13">
        <v>1</v>
      </c>
      <c r="C9" s="13">
        <v>10</v>
      </c>
      <c r="D9" s="14" t="e">
        <f>INDEX(属性投放!#REF!,装备!C9)</f>
        <v>#REF!</v>
      </c>
      <c r="E9" s="13">
        <v>70</v>
      </c>
      <c r="F9" s="14" t="e">
        <f>SUMIFS(属性投放!#REF!,属性投放!#REF!,"="&amp;装备!$B$3,属性投放!#REF!,"&lt;="&amp;装备!$C9)*INDEX(属性投放!#REF!,装备!$D$3)*装备!$F$3</f>
        <v>#REF!</v>
      </c>
      <c r="G9" s="14" t="e">
        <f>SUMIFS(属性投放!#REF!,属性投放!#REF!,"="&amp;装备!$B$3,属性投放!#REF!,"&lt;="&amp;装备!$C9)*INDEX(属性投放!#REF!,装备!$D$3)*装备!$F$3</f>
        <v>#REF!</v>
      </c>
      <c r="H9" s="14" t="e">
        <f>SUMIFS(属性投放!#REF!,属性投放!#REF!,"="&amp;装备!$B$3,属性投放!#REF!,"&lt;="&amp;装备!$C9)*INDEX(属性投放!#REF!,装备!$D$3)*装备!$F$3</f>
        <v>#REF!</v>
      </c>
      <c r="I9" s="26">
        <v>0.2</v>
      </c>
      <c r="J9" s="14" t="e">
        <f t="shared" ref="J9:L12" si="108">F9*$I9</f>
        <v>#REF!</v>
      </c>
      <c r="K9" s="14" t="e">
        <f t="shared" si="108"/>
        <v>#REF!</v>
      </c>
      <c r="L9" s="14" t="e">
        <f t="shared" si="108"/>
        <v>#REF!</v>
      </c>
      <c r="M9" s="13" t="e">
        <f t="shared" ref="M9:O12" si="109">ROUND(J9/5,0)*5</f>
        <v>#REF!</v>
      </c>
      <c r="N9" s="13" t="e">
        <f t="shared" si="109"/>
        <v>#REF!</v>
      </c>
      <c r="O9" s="13" t="e">
        <f t="shared" si="109"/>
        <v>#REF!</v>
      </c>
      <c r="P9" s="13" t="e">
        <f t="shared" ref="P9:R12" si="110">(F9-M9)/$D9</f>
        <v>#REF!</v>
      </c>
      <c r="Q9" s="13" t="e">
        <f t="shared" si="110"/>
        <v>#REF!</v>
      </c>
      <c r="R9" s="13" t="e">
        <f t="shared" si="110"/>
        <v>#REF!</v>
      </c>
      <c r="S9" s="13" t="e">
        <f t="shared" ref="S9:U12" si="111">ROUND(P9*10/5,0)*5/10</f>
        <v>#REF!</v>
      </c>
      <c r="T9" s="13" t="e">
        <f t="shared" si="111"/>
        <v>#REF!</v>
      </c>
      <c r="U9" s="13" t="e">
        <f t="shared" si="111"/>
        <v>#REF!</v>
      </c>
      <c r="V9" s="13">
        <v>0</v>
      </c>
      <c r="W9" s="13">
        <v>0</v>
      </c>
      <c r="X9" s="13">
        <v>3</v>
      </c>
      <c r="Y9" s="13">
        <v>4</v>
      </c>
      <c r="Z9" s="13">
        <v>2</v>
      </c>
      <c r="AA9" s="13">
        <v>15</v>
      </c>
      <c r="AB9" s="13">
        <v>45</v>
      </c>
      <c r="AC9" s="13">
        <v>75</v>
      </c>
      <c r="AD9" s="13">
        <v>150</v>
      </c>
      <c r="AE9" s="27"/>
      <c r="AF9" s="30"/>
      <c r="AG9" s="13">
        <v>3</v>
      </c>
      <c r="AH9" s="13">
        <v>1</v>
      </c>
      <c r="AI9" s="13" t="b">
        <v>0</v>
      </c>
      <c r="AJ9" s="13">
        <v>15</v>
      </c>
      <c r="AK9" s="13">
        <v>3</v>
      </c>
      <c r="AL9" s="13">
        <v>30</v>
      </c>
      <c r="AM9" s="13" t="s">
        <v>1083</v>
      </c>
      <c r="AN9" s="13" t="s">
        <v>907</v>
      </c>
      <c r="AO9" s="13" t="s">
        <v>1113</v>
      </c>
      <c r="AP9" s="13" t="s">
        <v>1139</v>
      </c>
      <c r="AQ9" s="13">
        <f t="shared" si="104"/>
        <v>130</v>
      </c>
      <c r="AR9" s="13"/>
      <c r="AS9" s="13">
        <v>8</v>
      </c>
      <c r="AT9" s="14">
        <f>SUM(AS$7:AS9)</f>
        <v>24</v>
      </c>
      <c r="AU9" s="13">
        <v>1</v>
      </c>
      <c r="AV9" s="13">
        <v>2</v>
      </c>
      <c r="AW9" s="13">
        <v>3</v>
      </c>
      <c r="AX9" s="13">
        <v>4</v>
      </c>
      <c r="AY9" s="13">
        <v>5</v>
      </c>
      <c r="AZ9" s="13">
        <v>6</v>
      </c>
      <c r="BA9" s="13">
        <v>7</v>
      </c>
      <c r="BB9" s="13">
        <v>8</v>
      </c>
      <c r="BC9" s="30"/>
      <c r="BD9" s="14">
        <f>[1]装备!$AP$3</f>
        <v>1.2</v>
      </c>
      <c r="BE9" s="30"/>
      <c r="BF9" s="30"/>
      <c r="BG9" s="13">
        <f>ROUND(INDEX([1]装备!$CF$6:$CF$16,$AH9)/10*BG$3*INDEX($BD$6:$BD$9,$AK9),0)</f>
        <v>50</v>
      </c>
      <c r="BH9" s="13">
        <f>ROUND(INDEX([1]装备!$CF$6:$CF$16,$AH9)/10*BH$3*INDEX($BD$6:$BD$9,$AK9),0)</f>
        <v>25</v>
      </c>
      <c r="BI9" s="13">
        <f>ROUND(INDEX([1]装备!$CF$6:$CF$16,$AH9)/10*BI$3*INDEX($BD$6:$BD$9,$AK9),0)</f>
        <v>25</v>
      </c>
      <c r="BJ9" s="13">
        <f>ROUND(INDEX([1]装备!$CF$6:$CF$16,$AH9)/10*BJ$3*INDEX($BD$6:$BD$9,$AK9),0)</f>
        <v>25</v>
      </c>
      <c r="BK9" s="13">
        <f>ROUND(INDEX([1]装备!$CF$6:$CF$16,$AH9)/10*BK$3*INDEX($BD$6:$BD$9,$AK9),0)</f>
        <v>25</v>
      </c>
      <c r="BL9" s="13">
        <f>ROUND(INDEX([1]装备!$CF$6:$CF$16,$AH9)/10*BL$3*INDEX($BD$6:$BD$9,$AK9),0)</f>
        <v>25</v>
      </c>
      <c r="BM9" s="13">
        <f>ROUND(INDEX([1]装备!$CF$6:$CF$16,$AH9)/10*BM$3*INDEX($BD$6:$BD$9,$AK9),0)</f>
        <v>38</v>
      </c>
      <c r="BN9" s="13">
        <f>ROUND(INDEX([1]装备!$CF$6:$CF$16,$AH9)/10*BN$3*INDEX($BD$6:$BD$9,$AK9),0)</f>
        <v>38</v>
      </c>
      <c r="BO9" s="30"/>
      <c r="BP9" s="30"/>
      <c r="BQ9" s="30"/>
      <c r="BR9" s="30"/>
      <c r="BS9" s="30"/>
      <c r="BT9" s="30"/>
      <c r="BU9" s="13">
        <v>4</v>
      </c>
      <c r="BV9" s="13" t="s">
        <v>883</v>
      </c>
      <c r="BW9" s="13"/>
      <c r="BX9" s="24">
        <v>0.3</v>
      </c>
      <c r="BY9" s="13"/>
      <c r="BZ9" s="13">
        <v>1</v>
      </c>
      <c r="CA9" s="13">
        <v>2</v>
      </c>
      <c r="CB9" s="13"/>
      <c r="CC9" s="30"/>
      <c r="CD9" s="30"/>
      <c r="CE9" s="13">
        <v>4</v>
      </c>
      <c r="CF9" s="13" t="s">
        <v>282</v>
      </c>
      <c r="CG9" s="13" t="s">
        <v>908</v>
      </c>
      <c r="CH9" s="24">
        <v>1</v>
      </c>
      <c r="CI9" s="30"/>
      <c r="CJ9" s="13" t="s">
        <v>1089</v>
      </c>
      <c r="CK9" s="13">
        <v>200342</v>
      </c>
      <c r="CL9" s="13">
        <v>8</v>
      </c>
      <c r="CM9" s="13">
        <v>0.2</v>
      </c>
      <c r="CN9" s="14" t="e">
        <f>SUMIFS(属性投放!#REF!,属性投放!#REF!,"="&amp;装备!$CK$3,属性投放!#REF!,"&lt;="&amp;装备!$CL9)*INDEX(属性投放!#REF!,装备!$CM$3)*$CM9*$CO$3</f>
        <v>#REF!</v>
      </c>
      <c r="CO9" s="14" t="e">
        <f>SUMIFS(属性投放!#REF!,属性投放!#REF!,"="&amp;装备!$CK$3,属性投放!#REF!,"&lt;="&amp;装备!$CL9)*INDEX(属性投放!#REF!,装备!$CM$3)*$CM9*$CO$3</f>
        <v>#REF!</v>
      </c>
      <c r="CP9" s="14" t="e">
        <f>SUMIFS(属性投放!#REF!,属性投放!#REF!,"="&amp;装备!$CK$3,属性投放!#REF!,"&lt;="&amp;装备!$CL9)*INDEX(属性投放!#REF!,装备!$CM$3)*CM9*$CO$3</f>
        <v>#REF!</v>
      </c>
      <c r="CQ9" s="13">
        <v>50</v>
      </c>
      <c r="CR9" s="13" t="e">
        <f t="shared" si="105"/>
        <v>#REF!</v>
      </c>
      <c r="CS9" s="13" t="e">
        <f t="shared" si="106"/>
        <v>#REF!</v>
      </c>
      <c r="CT9" s="13" t="e">
        <f t="shared" si="107"/>
        <v>#REF!</v>
      </c>
      <c r="CU9" s="24">
        <v>0.15</v>
      </c>
      <c r="CV9" s="24">
        <v>0.15</v>
      </c>
      <c r="CW9" s="24">
        <v>0.15</v>
      </c>
      <c r="CX9" s="24">
        <v>0.1</v>
      </c>
      <c r="CY9" s="24">
        <v>0.1</v>
      </c>
      <c r="CZ9" s="14" t="e">
        <f t="shared" si="49"/>
        <v>#REF!</v>
      </c>
      <c r="DA9" s="13">
        <v>3</v>
      </c>
      <c r="DB9" s="14">
        <f>SUM(DA$7:DA9)</f>
        <v>10</v>
      </c>
      <c r="DC9" s="13">
        <v>2</v>
      </c>
      <c r="DD9" s="13">
        <v>3</v>
      </c>
      <c r="DE9" s="13">
        <v>5</v>
      </c>
      <c r="DF9" s="13"/>
      <c r="DG9" s="13">
        <v>1</v>
      </c>
      <c r="DH9" s="13">
        <v>1</v>
      </c>
      <c r="DI9" s="13">
        <v>1</v>
      </c>
      <c r="DJ9" s="13"/>
      <c r="DK9" s="13">
        <v>2</v>
      </c>
      <c r="DL9" s="13">
        <v>4</v>
      </c>
      <c r="DM9" s="13">
        <v>5</v>
      </c>
      <c r="DN9" s="13"/>
      <c r="DO9" s="13">
        <v>1</v>
      </c>
      <c r="DP9" s="13">
        <v>15</v>
      </c>
      <c r="DQ9" s="13">
        <f t="shared" si="50"/>
        <v>2003421</v>
      </c>
      <c r="DR9" s="13">
        <f t="shared" si="50"/>
        <v>2003422</v>
      </c>
      <c r="DS9" s="13">
        <f t="shared" si="50"/>
        <v>2003423</v>
      </c>
      <c r="DT9" s="13">
        <f t="shared" si="50"/>
        <v>2003424</v>
      </c>
      <c r="DU9" s="13">
        <f t="shared" si="50"/>
        <v>2003425</v>
      </c>
      <c r="DV9" s="13">
        <f t="shared" si="50"/>
        <v>2003426</v>
      </c>
      <c r="DW9" s="13">
        <f t="shared" si="50"/>
        <v>0</v>
      </c>
      <c r="DX9" s="13">
        <f t="shared" si="50"/>
        <v>0</v>
      </c>
      <c r="DY9" s="13">
        <f t="shared" si="51"/>
        <v>120</v>
      </c>
      <c r="DZ9" s="13">
        <f t="shared" si="52"/>
        <v>60</v>
      </c>
      <c r="EA9" s="13">
        <f t="shared" si="53"/>
        <v>60</v>
      </c>
      <c r="EB9" s="13">
        <f t="shared" si="54"/>
        <v>60</v>
      </c>
      <c r="EC9" s="13">
        <f t="shared" si="55"/>
        <v>60</v>
      </c>
      <c r="ED9" s="13">
        <f t="shared" si="56"/>
        <v>60</v>
      </c>
      <c r="EE9" s="13" t="str">
        <f t="shared" si="57"/>
        <v/>
      </c>
      <c r="EF9" s="13" t="str">
        <f t="shared" si="58"/>
        <v/>
      </c>
      <c r="EG9" s="30"/>
      <c r="EH9" s="30"/>
      <c r="EI9" s="30"/>
      <c r="EJ9" s="13">
        <v>1044</v>
      </c>
      <c r="EK9" s="13" t="s">
        <v>1098</v>
      </c>
      <c r="EL9" s="13">
        <v>5</v>
      </c>
      <c r="EM9" s="13">
        <v>4</v>
      </c>
      <c r="EN9" s="31">
        <v>0.35</v>
      </c>
      <c r="EO9" s="13" t="e">
        <f t="shared" si="6"/>
        <v>#REF!</v>
      </c>
      <c r="EP9" s="13" t="e">
        <f t="shared" si="7"/>
        <v>#REF!</v>
      </c>
      <c r="EQ9" s="13" t="e">
        <f t="shared" si="8"/>
        <v>#REF!</v>
      </c>
      <c r="ER9" s="24">
        <v>0.04</v>
      </c>
      <c r="ES9" s="24">
        <v>0.04</v>
      </c>
      <c r="ET9" s="24">
        <v>0.04</v>
      </c>
      <c r="EU9" s="24">
        <v>0.03</v>
      </c>
      <c r="EV9" s="24">
        <v>0.08</v>
      </c>
      <c r="EW9" s="24">
        <v>0.03</v>
      </c>
      <c r="EX9" s="24">
        <v>0.03</v>
      </c>
      <c r="EY9" s="24"/>
      <c r="EZ9" s="30"/>
      <c r="FA9" s="13">
        <v>0</v>
      </c>
      <c r="FB9" s="13">
        <v>0</v>
      </c>
      <c r="FC9" s="13">
        <v>3</v>
      </c>
      <c r="FD9" s="13">
        <v>4</v>
      </c>
      <c r="FE9" s="30"/>
      <c r="FG9" s="30"/>
      <c r="FH9" s="30"/>
      <c r="FI9" s="13">
        <v>4</v>
      </c>
      <c r="FJ9" s="14">
        <f t="shared" si="59"/>
        <v>1</v>
      </c>
      <c r="FK9" s="14">
        <f t="shared" si="60"/>
        <v>4</v>
      </c>
      <c r="FL9" s="14">
        <f t="shared" si="61"/>
        <v>1</v>
      </c>
      <c r="FM9" s="14">
        <f t="shared" si="9"/>
        <v>10</v>
      </c>
      <c r="FN9" s="14">
        <f t="shared" si="10"/>
        <v>1</v>
      </c>
      <c r="FO9" s="14">
        <f t="shared" si="11"/>
        <v>15</v>
      </c>
      <c r="FP9" s="14">
        <f t="shared" si="12"/>
        <v>1</v>
      </c>
      <c r="FQ9" s="14">
        <f t="shared" si="13"/>
        <v>4</v>
      </c>
      <c r="FR9" s="14">
        <f t="shared" si="14"/>
        <v>4</v>
      </c>
      <c r="FS9" s="14" t="b">
        <f t="shared" si="62"/>
        <v>0</v>
      </c>
      <c r="FT9" s="14">
        <f t="shared" si="15"/>
        <v>2001104</v>
      </c>
      <c r="FU9" s="14">
        <f t="shared" si="63"/>
        <v>13</v>
      </c>
      <c r="FV9" s="13" t="str">
        <f t="shared" si="16"/>
        <v>15级-普通寄灵人の裤子</v>
      </c>
      <c r="FW9" s="13" t="str">
        <f t="shared" si="17"/>
        <v>悲鸣 · 寄灵人の裤子-普通</v>
      </c>
      <c r="FX9" s="14">
        <f t="shared" si="18"/>
        <v>1</v>
      </c>
      <c r="FY9" s="14">
        <f t="shared" si="19"/>
        <v>1</v>
      </c>
      <c r="FZ9" s="14">
        <f t="shared" si="20"/>
        <v>15</v>
      </c>
      <c r="GA9" s="14">
        <v>1</v>
      </c>
      <c r="GB9" s="14">
        <f t="shared" si="21"/>
        <v>1</v>
      </c>
      <c r="GC9" s="14">
        <f t="shared" si="64"/>
        <v>4</v>
      </c>
      <c r="GD9" s="14" t="str">
        <f t="shared" si="22"/>
        <v/>
      </c>
      <c r="GE9" s="14" t="e">
        <f t="shared" si="23"/>
        <v>#REF!</v>
      </c>
      <c r="GF9" s="14" t="e">
        <f t="shared" si="24"/>
        <v>#REF!</v>
      </c>
      <c r="GG9" s="14" t="e">
        <f t="shared" si="25"/>
        <v>#REF!</v>
      </c>
      <c r="GH9" s="14" t="e">
        <f t="shared" si="26"/>
        <v>#REF!</v>
      </c>
      <c r="GI9" s="14" t="e">
        <f t="shared" si="27"/>
        <v>#REF!</v>
      </c>
      <c r="GJ9" s="14" t="e">
        <f t="shared" si="28"/>
        <v>#REF!</v>
      </c>
      <c r="GK9" s="14" t="e">
        <f t="shared" si="29"/>
        <v>#REF!</v>
      </c>
      <c r="GL9" s="14">
        <f t="shared" si="30"/>
        <v>1011</v>
      </c>
      <c r="GM9" s="14">
        <f t="shared" si="31"/>
        <v>0</v>
      </c>
      <c r="GN9" s="14" t="str">
        <f t="shared" si="32"/>
        <v/>
      </c>
      <c r="GO9" s="25" t="str">
        <f t="shared" si="33"/>
        <v>icon_2001104</v>
      </c>
      <c r="GP9" s="30"/>
      <c r="GQ9" s="30"/>
      <c r="GS9" s="14">
        <f t="shared" si="34"/>
        <v>2</v>
      </c>
      <c r="GT9" s="14">
        <f t="shared" si="35"/>
        <v>0</v>
      </c>
      <c r="GU9" s="14" t="e">
        <f t="shared" si="65"/>
        <v>#REF!</v>
      </c>
      <c r="GV9" s="14" t="str">
        <f t="shared" si="36"/>
        <v>DefExt</v>
      </c>
      <c r="GW9" s="14" t="e">
        <f t="shared" si="66"/>
        <v>#REF!</v>
      </c>
      <c r="GX9" s="14" t="e">
        <f t="shared" si="67"/>
        <v>#REF!</v>
      </c>
      <c r="GY9" s="14" t="str">
        <f t="shared" si="37"/>
        <v/>
      </c>
      <c r="GZ9" s="14" t="str">
        <f t="shared" si="68"/>
        <v/>
      </c>
      <c r="HA9" s="14" t="str">
        <f t="shared" si="69"/>
        <v/>
      </c>
      <c r="HB9" s="14">
        <f t="shared" si="38"/>
        <v>20110</v>
      </c>
      <c r="HC9" s="14">
        <f t="shared" si="70"/>
        <v>0</v>
      </c>
      <c r="HD9" s="14" t="str">
        <f t="shared" si="71"/>
        <v/>
      </c>
      <c r="HE9" s="25" t="s">
        <v>1109</v>
      </c>
      <c r="HF9" s="14">
        <f t="shared" si="39"/>
        <v>5</v>
      </c>
      <c r="HI9" s="13">
        <v>1031</v>
      </c>
      <c r="HJ9" s="13" t="s">
        <v>742</v>
      </c>
      <c r="HK9" s="30"/>
      <c r="HL9" s="30"/>
      <c r="HM9" s="13">
        <v>4</v>
      </c>
      <c r="HN9" s="14">
        <f t="shared" si="72"/>
        <v>1</v>
      </c>
      <c r="HO9" s="14">
        <f t="shared" si="73"/>
        <v>4</v>
      </c>
      <c r="HP9" s="14">
        <f t="shared" si="74"/>
        <v>7</v>
      </c>
      <c r="HQ9" s="14">
        <f t="shared" si="75"/>
        <v>200143</v>
      </c>
      <c r="HR9" s="14" t="str">
        <f t="shared" si="76"/>
        <v>15级寄灵人の新手套 : 属性-4</v>
      </c>
      <c r="HS9" s="14" t="s">
        <v>1042</v>
      </c>
      <c r="HT9" s="14">
        <f t="shared" si="77"/>
        <v>4</v>
      </c>
      <c r="HU9" s="14">
        <f t="shared" si="78"/>
        <v>8</v>
      </c>
      <c r="HV9" s="14" t="str">
        <f t="shared" si="79"/>
        <v>DmgBonus</v>
      </c>
      <c r="HW9" s="14">
        <f>INDEX($CR$7:$CY$34,HN9,HP9)*INDEX($DG$7:$DJ$34,HN9,HO9)</f>
        <v>0.1</v>
      </c>
      <c r="HX9" s="30"/>
      <c r="HY9" s="30"/>
      <c r="IA9" s="13">
        <v>4</v>
      </c>
      <c r="IB9" s="14">
        <f t="shared" si="81"/>
        <v>1</v>
      </c>
      <c r="IC9" s="14">
        <f t="shared" si="82"/>
        <v>1</v>
      </c>
      <c r="ID9" s="14">
        <f t="shared" si="83"/>
        <v>1</v>
      </c>
      <c r="IE9" s="14">
        <f t="shared" si="84"/>
        <v>3</v>
      </c>
      <c r="IF9" s="14" t="str">
        <f t="shared" si="85"/>
        <v>15级寄灵人洗练-Q3-4</v>
      </c>
      <c r="IG9" s="14">
        <f t="shared" si="86"/>
        <v>1013</v>
      </c>
      <c r="IH9" s="14">
        <f t="shared" si="87"/>
        <v>4</v>
      </c>
      <c r="II9" s="14">
        <f t="shared" si="88"/>
        <v>600</v>
      </c>
      <c r="IJ9" s="14" t="str">
        <f t="shared" si="89"/>
        <v>AtkRate</v>
      </c>
      <c r="IK9" s="14">
        <f t="shared" si="90"/>
        <v>1.4E-2</v>
      </c>
      <c r="IL9" s="14">
        <f t="shared" si="91"/>
        <v>0.04</v>
      </c>
    </row>
    <row r="10" spans="1:246" s="19" customFormat="1" ht="16.5" x14ac:dyDescent="0.2">
      <c r="A10" s="13">
        <v>5</v>
      </c>
      <c r="B10" s="13">
        <v>1</v>
      </c>
      <c r="C10" s="13">
        <v>12</v>
      </c>
      <c r="D10" s="14" t="e">
        <f>INDEX(属性投放!#REF!,装备!C10)</f>
        <v>#REF!</v>
      </c>
      <c r="E10" s="13">
        <v>90</v>
      </c>
      <c r="F10" s="14" t="e">
        <f>SUMIFS(属性投放!#REF!,属性投放!#REF!,"="&amp;装备!$B$3,属性投放!#REF!,"&lt;="&amp;装备!$C10)*INDEX(属性投放!#REF!,装备!$D$3)*装备!$F$3</f>
        <v>#REF!</v>
      </c>
      <c r="G10" s="14" t="e">
        <f>SUMIFS(属性投放!#REF!,属性投放!#REF!,"="&amp;装备!$B$3,属性投放!#REF!,"&lt;="&amp;装备!$C10)*INDEX(属性投放!#REF!,装备!$D$3)*装备!$F$3</f>
        <v>#REF!</v>
      </c>
      <c r="H10" s="14" t="e">
        <f>SUMIFS(属性投放!#REF!,属性投放!#REF!,"="&amp;装备!$B$3,属性投放!#REF!,"&lt;="&amp;装备!$C10)*INDEX(属性投放!#REF!,装备!$D$3)*装备!$F$3</f>
        <v>#REF!</v>
      </c>
      <c r="I10" s="26">
        <v>0.18</v>
      </c>
      <c r="J10" s="14" t="e">
        <f t="shared" si="108"/>
        <v>#REF!</v>
      </c>
      <c r="K10" s="14" t="e">
        <f t="shared" si="108"/>
        <v>#REF!</v>
      </c>
      <c r="L10" s="14" t="e">
        <f t="shared" si="108"/>
        <v>#REF!</v>
      </c>
      <c r="M10" s="13" t="e">
        <f t="shared" si="109"/>
        <v>#REF!</v>
      </c>
      <c r="N10" s="13" t="e">
        <f t="shared" si="109"/>
        <v>#REF!</v>
      </c>
      <c r="O10" s="13" t="e">
        <f t="shared" si="109"/>
        <v>#REF!</v>
      </c>
      <c r="P10" s="13" t="e">
        <f t="shared" si="110"/>
        <v>#REF!</v>
      </c>
      <c r="Q10" s="13" t="e">
        <f t="shared" si="110"/>
        <v>#REF!</v>
      </c>
      <c r="R10" s="13" t="e">
        <f t="shared" si="110"/>
        <v>#REF!</v>
      </c>
      <c r="S10" s="13" t="e">
        <f t="shared" si="111"/>
        <v>#REF!</v>
      </c>
      <c r="T10" s="13" t="e">
        <f t="shared" si="111"/>
        <v>#REF!</v>
      </c>
      <c r="U10" s="13" t="e">
        <f t="shared" si="111"/>
        <v>#REF!</v>
      </c>
      <c r="V10" s="13">
        <v>0</v>
      </c>
      <c r="W10" s="13">
        <v>0</v>
      </c>
      <c r="X10" s="13">
        <v>3</v>
      </c>
      <c r="Y10" s="13">
        <v>4</v>
      </c>
      <c r="Z10" s="13">
        <v>2</v>
      </c>
      <c r="AA10" s="13">
        <v>20</v>
      </c>
      <c r="AB10" s="13">
        <v>60</v>
      </c>
      <c r="AC10" s="13">
        <v>100</v>
      </c>
      <c r="AD10" s="13">
        <v>200</v>
      </c>
      <c r="AE10" s="27"/>
      <c r="AF10" s="30"/>
      <c r="AG10" s="13">
        <v>4</v>
      </c>
      <c r="AH10" s="13">
        <v>1</v>
      </c>
      <c r="AI10" s="13" t="b">
        <v>0</v>
      </c>
      <c r="AJ10" s="13">
        <v>15</v>
      </c>
      <c r="AK10" s="13">
        <v>4</v>
      </c>
      <c r="AL10" s="13">
        <v>40</v>
      </c>
      <c r="AM10" s="13" t="s">
        <v>1083</v>
      </c>
      <c r="AN10" s="13" t="s">
        <v>908</v>
      </c>
      <c r="AO10" s="13" t="s">
        <v>1113</v>
      </c>
      <c r="AP10" s="13" t="s">
        <v>1139</v>
      </c>
      <c r="AQ10" s="13">
        <f t="shared" si="104"/>
        <v>140</v>
      </c>
      <c r="AR10" s="13"/>
      <c r="AS10" s="13">
        <v>8</v>
      </c>
      <c r="AT10" s="14">
        <f>SUM(AS$7:AS10)</f>
        <v>32</v>
      </c>
      <c r="AU10" s="13">
        <v>1</v>
      </c>
      <c r="AV10" s="13">
        <v>2</v>
      </c>
      <c r="AW10" s="13">
        <v>3</v>
      </c>
      <c r="AX10" s="13">
        <v>4</v>
      </c>
      <c r="AY10" s="13">
        <v>5</v>
      </c>
      <c r="AZ10" s="13">
        <v>6</v>
      </c>
      <c r="BA10" s="13">
        <v>7</v>
      </c>
      <c r="BB10" s="13">
        <v>8</v>
      </c>
      <c r="BC10" s="30"/>
      <c r="BD10" s="30"/>
      <c r="BE10" s="30"/>
      <c r="BF10" s="30"/>
      <c r="BG10" s="13">
        <f>ROUND(INDEX([1]装备!$CF$6:$CF$16,$AH10)/10*BG$3*INDEX($BD$6:$BD$9,$AK10),0)</f>
        <v>60</v>
      </c>
      <c r="BH10" s="13">
        <f>ROUND(INDEX([1]装备!$CF$6:$CF$16,$AH10)/10*BH$3*INDEX($BD$6:$BD$9,$AK10),0)</f>
        <v>30</v>
      </c>
      <c r="BI10" s="13">
        <f>ROUND(INDEX([1]装备!$CF$6:$CF$16,$AH10)/10*BI$3*INDEX($BD$6:$BD$9,$AK10),0)</f>
        <v>30</v>
      </c>
      <c r="BJ10" s="13">
        <f>ROUND(INDEX([1]装备!$CF$6:$CF$16,$AH10)/10*BJ$3*INDEX($BD$6:$BD$9,$AK10),0)</f>
        <v>30</v>
      </c>
      <c r="BK10" s="13">
        <f>ROUND(INDEX([1]装备!$CF$6:$CF$16,$AH10)/10*BK$3*INDEX($BD$6:$BD$9,$AK10),0)</f>
        <v>30</v>
      </c>
      <c r="BL10" s="13">
        <f>ROUND(INDEX([1]装备!$CF$6:$CF$16,$AH10)/10*BL$3*INDEX($BD$6:$BD$9,$AK10),0)</f>
        <v>30</v>
      </c>
      <c r="BM10" s="13">
        <f>ROUND(INDEX([1]装备!$CF$6:$CF$16,$AH10)/10*BM$3*INDEX($BD$6:$BD$9,$AK10),0)</f>
        <v>45</v>
      </c>
      <c r="BN10" s="13">
        <f>ROUND(INDEX([1]装备!$CF$6:$CF$16,$AH10)/10*BN$3*INDEX($BD$6:$BD$9,$AK10),0)</f>
        <v>45</v>
      </c>
      <c r="BO10" s="30"/>
      <c r="BP10" s="30"/>
      <c r="BQ10" s="30"/>
      <c r="BR10" s="30"/>
      <c r="BS10" s="30"/>
      <c r="BT10" s="30"/>
      <c r="BU10" s="13">
        <v>5</v>
      </c>
      <c r="BV10" s="13" t="s">
        <v>251</v>
      </c>
      <c r="BW10" s="13"/>
      <c r="BX10" s="13"/>
      <c r="BY10" s="24">
        <v>0.3</v>
      </c>
      <c r="BZ10" s="13">
        <v>1</v>
      </c>
      <c r="CA10" s="13">
        <v>3</v>
      </c>
      <c r="CB10" s="13"/>
      <c r="CC10" s="30"/>
      <c r="CD10" s="30"/>
      <c r="CE10" s="30"/>
      <c r="CF10" s="30"/>
      <c r="CG10" s="30"/>
      <c r="CH10" s="30"/>
      <c r="CI10" s="30"/>
      <c r="CJ10" s="13" t="s">
        <v>1090</v>
      </c>
      <c r="CK10" s="13">
        <v>200441</v>
      </c>
      <c r="CL10" s="13">
        <v>11</v>
      </c>
      <c r="CM10" s="13">
        <v>0.2</v>
      </c>
      <c r="CN10" s="14" t="e">
        <f>SUMIFS(属性投放!#REF!,属性投放!#REF!,"="&amp;装备!$CK$3,属性投放!#REF!,"&lt;="&amp;装备!$CL10)*INDEX(属性投放!#REF!,装备!$CM$3)*$CM10*$CO$3</f>
        <v>#REF!</v>
      </c>
      <c r="CO10" s="14" t="e">
        <f>SUMIFS(属性投放!#REF!,属性投放!#REF!,"="&amp;装备!$CK$3,属性投放!#REF!,"&lt;="&amp;装备!$CL10)*INDEX(属性投放!#REF!,装备!$CM$3)*$CM10*$CO$3</f>
        <v>#REF!</v>
      </c>
      <c r="CP10" s="14" t="e">
        <f>SUMIFS(属性投放!#REF!,属性投放!#REF!,"="&amp;装备!$CK$3,属性投放!#REF!,"&lt;="&amp;装备!$CL10)*INDEX(属性投放!#REF!,装备!$CM$3)*CM10*$CO$3</f>
        <v>#REF!</v>
      </c>
      <c r="CQ10" s="13">
        <v>50</v>
      </c>
      <c r="CR10" s="13" t="e">
        <f t="shared" si="105"/>
        <v>#REF!</v>
      </c>
      <c r="CS10" s="13" t="e">
        <f t="shared" si="106"/>
        <v>#REF!</v>
      </c>
      <c r="CT10" s="13" t="e">
        <f t="shared" si="107"/>
        <v>#REF!</v>
      </c>
      <c r="CU10" s="24">
        <v>0.15</v>
      </c>
      <c r="CV10" s="24">
        <v>0.15</v>
      </c>
      <c r="CW10" s="24">
        <v>0.15</v>
      </c>
      <c r="CX10" s="24">
        <v>0.1</v>
      </c>
      <c r="CY10" s="24">
        <v>0.1</v>
      </c>
      <c r="CZ10" s="14" t="e">
        <f t="shared" si="49"/>
        <v>#REF!</v>
      </c>
      <c r="DA10" s="13">
        <v>3</v>
      </c>
      <c r="DB10" s="14">
        <f>SUM(DA$7:DA10)</f>
        <v>13</v>
      </c>
      <c r="DC10" s="13">
        <v>1</v>
      </c>
      <c r="DD10" s="13">
        <v>3</v>
      </c>
      <c r="DE10" s="13">
        <v>4</v>
      </c>
      <c r="DF10" s="13"/>
      <c r="DG10" s="13">
        <v>1</v>
      </c>
      <c r="DH10" s="13">
        <v>1</v>
      </c>
      <c r="DI10" s="13">
        <v>1</v>
      </c>
      <c r="DJ10" s="13"/>
      <c r="DK10" s="13">
        <v>2</v>
      </c>
      <c r="DL10" s="13">
        <v>3</v>
      </c>
      <c r="DM10" s="13">
        <v>5</v>
      </c>
      <c r="DN10" s="13"/>
      <c r="DO10" s="13">
        <v>1</v>
      </c>
      <c r="DP10" s="13">
        <v>20</v>
      </c>
      <c r="DQ10" s="13">
        <f t="shared" si="50"/>
        <v>2004411</v>
      </c>
      <c r="DR10" s="13">
        <f t="shared" si="50"/>
        <v>2004412</v>
      </c>
      <c r="DS10" s="13">
        <f t="shared" si="50"/>
        <v>2004413</v>
      </c>
      <c r="DT10" s="13">
        <f t="shared" si="50"/>
        <v>2004415</v>
      </c>
      <c r="DU10" s="13">
        <f t="shared" si="50"/>
        <v>2004417</v>
      </c>
      <c r="DV10" s="13">
        <f t="shared" si="50"/>
        <v>2004418</v>
      </c>
      <c r="DW10" s="13">
        <f t="shared" si="50"/>
        <v>0</v>
      </c>
      <c r="DX10" s="13">
        <f t="shared" si="50"/>
        <v>0</v>
      </c>
      <c r="DY10" s="13">
        <f t="shared" si="51"/>
        <v>108</v>
      </c>
      <c r="DZ10" s="13">
        <f t="shared" si="52"/>
        <v>108</v>
      </c>
      <c r="EA10" s="13">
        <f t="shared" si="53"/>
        <v>108</v>
      </c>
      <c r="EB10" s="13">
        <f t="shared" si="54"/>
        <v>108</v>
      </c>
      <c r="EC10" s="13">
        <f t="shared" si="55"/>
        <v>108</v>
      </c>
      <c r="ED10" s="13">
        <f t="shared" si="56"/>
        <v>108</v>
      </c>
      <c r="EE10" s="13" t="str">
        <f t="shared" si="57"/>
        <v/>
      </c>
      <c r="EF10" s="13" t="str">
        <f t="shared" si="58"/>
        <v/>
      </c>
      <c r="EG10" s="30"/>
      <c r="EH10" s="30"/>
      <c r="EI10" s="30"/>
      <c r="EJ10" s="13">
        <v>1054</v>
      </c>
      <c r="EK10" s="13" t="s">
        <v>946</v>
      </c>
      <c r="EL10" s="13">
        <v>5</v>
      </c>
      <c r="EM10" s="13">
        <v>4</v>
      </c>
      <c r="EN10" s="31">
        <v>0.35</v>
      </c>
      <c r="EO10" s="13" t="e">
        <f t="shared" si="6"/>
        <v>#REF!</v>
      </c>
      <c r="EP10" s="13" t="e">
        <f t="shared" si="7"/>
        <v>#REF!</v>
      </c>
      <c r="EQ10" s="13" t="e">
        <f t="shared" si="8"/>
        <v>#REF!</v>
      </c>
      <c r="ER10" s="24">
        <v>0.04</v>
      </c>
      <c r="ES10" s="24">
        <v>0.04</v>
      </c>
      <c r="ET10" s="24">
        <v>0.04</v>
      </c>
      <c r="EU10" s="24">
        <v>0.03</v>
      </c>
      <c r="EV10" s="24">
        <v>0.08</v>
      </c>
      <c r="EW10" s="24">
        <v>0.03</v>
      </c>
      <c r="EX10" s="24">
        <v>0.03</v>
      </c>
      <c r="EY10" s="24"/>
      <c r="EZ10" s="30"/>
      <c r="FA10" s="13">
        <v>0</v>
      </c>
      <c r="FB10" s="13">
        <v>0</v>
      </c>
      <c r="FC10" s="13">
        <v>4</v>
      </c>
      <c r="FD10" s="13">
        <v>5</v>
      </c>
      <c r="FE10" s="30"/>
      <c r="FG10" s="30"/>
      <c r="FH10" s="30"/>
      <c r="FI10" s="13">
        <v>5</v>
      </c>
      <c r="FJ10" s="14">
        <f t="shared" si="59"/>
        <v>1</v>
      </c>
      <c r="FK10" s="14">
        <f t="shared" si="60"/>
        <v>5</v>
      </c>
      <c r="FL10" s="14">
        <f t="shared" si="61"/>
        <v>1</v>
      </c>
      <c r="FM10" s="14">
        <f t="shared" si="9"/>
        <v>10</v>
      </c>
      <c r="FN10" s="14">
        <f t="shared" si="10"/>
        <v>1</v>
      </c>
      <c r="FO10" s="14">
        <f t="shared" si="11"/>
        <v>15</v>
      </c>
      <c r="FP10" s="14">
        <f t="shared" si="12"/>
        <v>1</v>
      </c>
      <c r="FQ10" s="14">
        <f t="shared" si="13"/>
        <v>5</v>
      </c>
      <c r="FR10" s="14">
        <f t="shared" si="14"/>
        <v>5</v>
      </c>
      <c r="FS10" s="14" t="b">
        <f t="shared" si="62"/>
        <v>0</v>
      </c>
      <c r="FT10" s="14">
        <f t="shared" si="15"/>
        <v>2001105</v>
      </c>
      <c r="FU10" s="14">
        <f t="shared" si="63"/>
        <v>13</v>
      </c>
      <c r="FV10" s="13" t="str">
        <f t="shared" si="16"/>
        <v>15级-普通寄灵人の鞋子</v>
      </c>
      <c r="FW10" s="13" t="str">
        <f t="shared" si="17"/>
        <v>悲鸣 · 寄灵人の鞋子-普通</v>
      </c>
      <c r="FX10" s="14">
        <f t="shared" si="18"/>
        <v>1</v>
      </c>
      <c r="FY10" s="14">
        <f t="shared" si="19"/>
        <v>1</v>
      </c>
      <c r="FZ10" s="14">
        <f t="shared" si="20"/>
        <v>15</v>
      </c>
      <c r="GA10" s="14">
        <v>1</v>
      </c>
      <c r="GB10" s="14">
        <f t="shared" si="21"/>
        <v>1</v>
      </c>
      <c r="GC10" s="14">
        <f t="shared" si="64"/>
        <v>5</v>
      </c>
      <c r="GD10" s="14" t="str">
        <f t="shared" si="22"/>
        <v/>
      </c>
      <c r="GE10" s="14" t="e">
        <f t="shared" si="23"/>
        <v>#REF!</v>
      </c>
      <c r="GF10" s="14" t="e">
        <f t="shared" si="24"/>
        <v>#REF!</v>
      </c>
      <c r="GG10" s="14" t="e">
        <f t="shared" si="25"/>
        <v>#REF!</v>
      </c>
      <c r="GH10" s="14" t="e">
        <f t="shared" si="26"/>
        <v>#REF!</v>
      </c>
      <c r="GI10" s="14" t="e">
        <f t="shared" si="27"/>
        <v>#REF!</v>
      </c>
      <c r="GJ10" s="14" t="e">
        <f t="shared" si="28"/>
        <v>#REF!</v>
      </c>
      <c r="GK10" s="14" t="e">
        <f t="shared" si="29"/>
        <v>#REF!</v>
      </c>
      <c r="GL10" s="14">
        <f t="shared" si="30"/>
        <v>1011</v>
      </c>
      <c r="GM10" s="14">
        <f t="shared" si="31"/>
        <v>0</v>
      </c>
      <c r="GN10" s="14" t="str">
        <f t="shared" si="32"/>
        <v/>
      </c>
      <c r="GO10" s="25" t="str">
        <f t="shared" si="33"/>
        <v>icon_2001105</v>
      </c>
      <c r="GP10" s="30"/>
      <c r="GQ10" s="30"/>
      <c r="GS10" s="14">
        <f t="shared" si="34"/>
        <v>3</v>
      </c>
      <c r="GT10" s="14">
        <f t="shared" si="35"/>
        <v>0</v>
      </c>
      <c r="GU10" s="14" t="e">
        <f t="shared" si="65"/>
        <v>#REF!</v>
      </c>
      <c r="GV10" s="14" t="str">
        <f t="shared" si="36"/>
        <v>HPExt</v>
      </c>
      <c r="GW10" s="14" t="e">
        <f t="shared" si="66"/>
        <v>#REF!</v>
      </c>
      <c r="GX10" s="14" t="e">
        <f t="shared" si="67"/>
        <v>#REF!</v>
      </c>
      <c r="GY10" s="14" t="str">
        <f t="shared" si="37"/>
        <v/>
      </c>
      <c r="GZ10" s="14" t="str">
        <f t="shared" si="68"/>
        <v/>
      </c>
      <c r="HA10" s="14" t="str">
        <f t="shared" si="69"/>
        <v/>
      </c>
      <c r="HB10" s="14">
        <f t="shared" si="38"/>
        <v>20110</v>
      </c>
      <c r="HC10" s="14">
        <f t="shared" si="70"/>
        <v>0</v>
      </c>
      <c r="HD10" s="14" t="str">
        <f t="shared" si="71"/>
        <v/>
      </c>
      <c r="HE10" s="25" t="s">
        <v>1109</v>
      </c>
      <c r="HF10" s="14">
        <f t="shared" si="39"/>
        <v>5</v>
      </c>
      <c r="HI10" s="13">
        <v>1032</v>
      </c>
      <c r="HJ10" s="13" t="s">
        <v>743</v>
      </c>
      <c r="HK10" s="30"/>
      <c r="HL10" s="30"/>
      <c r="HM10" s="13">
        <v>5</v>
      </c>
      <c r="HN10" s="14">
        <f t="shared" si="72"/>
        <v>2</v>
      </c>
      <c r="HO10" s="14">
        <f t="shared" si="73"/>
        <v>1</v>
      </c>
      <c r="HP10" s="14">
        <f t="shared" si="74"/>
        <v>1</v>
      </c>
      <c r="HQ10" s="14">
        <f t="shared" si="75"/>
        <v>200241</v>
      </c>
      <c r="HR10" s="14" t="str">
        <f t="shared" si="76"/>
        <v>30级寄灵人の攻击套 : 属性-1</v>
      </c>
      <c r="HS10" s="14" t="s">
        <v>1042</v>
      </c>
      <c r="HT10" s="14">
        <f t="shared" si="77"/>
        <v>1</v>
      </c>
      <c r="HU10" s="14">
        <f t="shared" si="78"/>
        <v>2</v>
      </c>
      <c r="HV10" s="14" t="str">
        <f t="shared" si="79"/>
        <v>AtkExt</v>
      </c>
      <c r="HW10" s="14" t="e">
        <f t="shared" si="80"/>
        <v>#REF!</v>
      </c>
      <c r="HX10" s="30"/>
      <c r="HY10" s="30"/>
      <c r="IA10" s="13">
        <v>5</v>
      </c>
      <c r="IB10" s="14">
        <f t="shared" si="81"/>
        <v>1</v>
      </c>
      <c r="IC10" s="14">
        <f t="shared" si="82"/>
        <v>1</v>
      </c>
      <c r="ID10" s="14">
        <f t="shared" si="83"/>
        <v>1</v>
      </c>
      <c r="IE10" s="14">
        <f t="shared" si="84"/>
        <v>3</v>
      </c>
      <c r="IF10" s="14" t="str">
        <f t="shared" si="85"/>
        <v>15级寄灵人洗练-Q3-5</v>
      </c>
      <c r="IG10" s="14">
        <f t="shared" si="86"/>
        <v>1013</v>
      </c>
      <c r="IH10" s="14">
        <f t="shared" si="87"/>
        <v>5</v>
      </c>
      <c r="II10" s="14">
        <f t="shared" si="88"/>
        <v>600</v>
      </c>
      <c r="IJ10" s="14" t="str">
        <f t="shared" si="89"/>
        <v>DefRate</v>
      </c>
      <c r="IK10" s="14">
        <f t="shared" si="90"/>
        <v>1.4E-2</v>
      </c>
      <c r="IL10" s="14">
        <f t="shared" si="91"/>
        <v>0.04</v>
      </c>
    </row>
    <row r="11" spans="1:246" s="19" customFormat="1" ht="16.5" x14ac:dyDescent="0.2">
      <c r="A11" s="13">
        <v>6</v>
      </c>
      <c r="B11" s="13">
        <v>1</v>
      </c>
      <c r="C11" s="13">
        <v>14</v>
      </c>
      <c r="D11" s="14" t="e">
        <f>INDEX(属性投放!#REF!,装备!C11)</f>
        <v>#REF!</v>
      </c>
      <c r="E11" s="13">
        <v>100</v>
      </c>
      <c r="F11" s="14" t="e">
        <f>SUMIFS(属性投放!#REF!,属性投放!#REF!,"="&amp;装备!$B$3,属性投放!#REF!,"&lt;="&amp;装备!$C11)*INDEX(属性投放!#REF!,装备!$D$3)*装备!$F$3</f>
        <v>#REF!</v>
      </c>
      <c r="G11" s="14" t="e">
        <f>SUMIFS(属性投放!#REF!,属性投放!#REF!,"="&amp;装备!$B$3,属性投放!#REF!,"&lt;="&amp;装备!$C11)*INDEX(属性投放!#REF!,装备!$D$3)*装备!$F$3</f>
        <v>#REF!</v>
      </c>
      <c r="H11" s="14" t="e">
        <f>SUMIFS(属性投放!#REF!,属性投放!#REF!,"="&amp;装备!$B$3,属性投放!#REF!,"&lt;="&amp;装备!$C11)*INDEX(属性投放!#REF!,装备!$D$3)*装备!$F$3</f>
        <v>#REF!</v>
      </c>
      <c r="I11" s="26">
        <v>0.15</v>
      </c>
      <c r="J11" s="14" t="e">
        <f t="shared" si="108"/>
        <v>#REF!</v>
      </c>
      <c r="K11" s="14" t="e">
        <f t="shared" si="108"/>
        <v>#REF!</v>
      </c>
      <c r="L11" s="14" t="e">
        <f t="shared" si="108"/>
        <v>#REF!</v>
      </c>
      <c r="M11" s="13" t="e">
        <f t="shared" si="109"/>
        <v>#REF!</v>
      </c>
      <c r="N11" s="13" t="e">
        <f t="shared" si="109"/>
        <v>#REF!</v>
      </c>
      <c r="O11" s="13" t="e">
        <f t="shared" si="109"/>
        <v>#REF!</v>
      </c>
      <c r="P11" s="13" t="e">
        <f t="shared" si="110"/>
        <v>#REF!</v>
      </c>
      <c r="Q11" s="13" t="e">
        <f t="shared" si="110"/>
        <v>#REF!</v>
      </c>
      <c r="R11" s="13" t="e">
        <f t="shared" si="110"/>
        <v>#REF!</v>
      </c>
      <c r="S11" s="13" t="e">
        <f t="shared" si="111"/>
        <v>#REF!</v>
      </c>
      <c r="T11" s="13" t="e">
        <f t="shared" si="111"/>
        <v>#REF!</v>
      </c>
      <c r="U11" s="13" t="e">
        <f t="shared" si="111"/>
        <v>#REF!</v>
      </c>
      <c r="V11" s="13">
        <v>0</v>
      </c>
      <c r="W11" s="13">
        <v>0</v>
      </c>
      <c r="X11" s="13">
        <v>4</v>
      </c>
      <c r="Y11" s="13">
        <v>5</v>
      </c>
      <c r="Z11" s="13">
        <v>3</v>
      </c>
      <c r="AA11" s="13">
        <v>25</v>
      </c>
      <c r="AB11" s="13">
        <v>75</v>
      </c>
      <c r="AC11" s="13">
        <v>125</v>
      </c>
      <c r="AD11" s="13">
        <v>250</v>
      </c>
      <c r="AE11" s="27"/>
      <c r="AF11" s="30"/>
      <c r="AG11" s="13">
        <v>5</v>
      </c>
      <c r="AH11" s="13">
        <v>1</v>
      </c>
      <c r="AI11" s="13" t="b">
        <v>1</v>
      </c>
      <c r="AJ11" s="13">
        <v>15</v>
      </c>
      <c r="AK11" s="13">
        <v>4</v>
      </c>
      <c r="AL11" s="13">
        <v>43</v>
      </c>
      <c r="AM11" s="13" t="s">
        <v>1083</v>
      </c>
      <c r="AN11" s="13" t="s">
        <v>910</v>
      </c>
      <c r="AO11" s="13" t="s">
        <v>1114</v>
      </c>
      <c r="AP11" s="13" t="s">
        <v>1140</v>
      </c>
      <c r="AQ11" s="13">
        <f t="shared" si="104"/>
        <v>143</v>
      </c>
      <c r="AR11" s="13">
        <v>143</v>
      </c>
      <c r="AS11" s="13">
        <v>8</v>
      </c>
      <c r="AT11" s="14">
        <f>SUM(AS$7:AS11)</f>
        <v>40</v>
      </c>
      <c r="AU11" s="13">
        <v>1</v>
      </c>
      <c r="AV11" s="13">
        <v>2</v>
      </c>
      <c r="AW11" s="13">
        <v>3</v>
      </c>
      <c r="AX11" s="13">
        <v>4</v>
      </c>
      <c r="AY11" s="13">
        <v>5</v>
      </c>
      <c r="AZ11" s="13">
        <v>6</v>
      </c>
      <c r="BA11" s="13">
        <v>7</v>
      </c>
      <c r="BB11" s="13">
        <v>8</v>
      </c>
      <c r="BC11" s="30"/>
      <c r="BD11" s="30"/>
      <c r="BE11" s="30"/>
      <c r="BF11" s="30"/>
      <c r="BG11" s="13">
        <f>ROUND(INDEX([1]装备!$CF$6:$CF$16,$AH11)/10*BG$3*INDEX($BD$6:$BD$9,$AK11),0)</f>
        <v>60</v>
      </c>
      <c r="BH11" s="13">
        <f>ROUND(INDEX([1]装备!$CF$6:$CF$16,$AH11)/10*BH$3*INDEX($BD$6:$BD$9,$AK11),0)</f>
        <v>30</v>
      </c>
      <c r="BI11" s="13">
        <f>ROUND(INDEX([1]装备!$CF$6:$CF$16,$AH11)/10*BI$3*INDEX($BD$6:$BD$9,$AK11),0)</f>
        <v>30</v>
      </c>
      <c r="BJ11" s="13">
        <f>ROUND(INDEX([1]装备!$CF$6:$CF$16,$AH11)/10*BJ$3*INDEX($BD$6:$BD$9,$AK11),0)</f>
        <v>30</v>
      </c>
      <c r="BK11" s="13">
        <f>ROUND(INDEX([1]装备!$CF$6:$CF$16,$AH11)/10*BK$3*INDEX($BD$6:$BD$9,$AK11),0)</f>
        <v>30</v>
      </c>
      <c r="BL11" s="13">
        <f>ROUND(INDEX([1]装备!$CF$6:$CF$16,$AH11)/10*BL$3*INDEX($BD$6:$BD$9,$AK11),0)</f>
        <v>30</v>
      </c>
      <c r="BM11" s="13">
        <f>ROUND(INDEX([1]装备!$CF$6:$CF$16,$AH11)/10*BM$3*INDEX($BD$6:$BD$9,$AK11),0)</f>
        <v>45</v>
      </c>
      <c r="BN11" s="13">
        <f>ROUND(INDEX([1]装备!$CF$6:$CF$16,$AH11)/10*BN$3*INDEX($BD$6:$BD$9,$AK11),0)</f>
        <v>45</v>
      </c>
      <c r="BO11" s="30"/>
      <c r="BP11" s="30"/>
      <c r="BQ11" s="30"/>
      <c r="BR11" s="30"/>
      <c r="BS11" s="30"/>
      <c r="BT11" s="30"/>
      <c r="BU11" s="13">
        <v>6</v>
      </c>
      <c r="BV11" s="13" t="s">
        <v>252</v>
      </c>
      <c r="BW11" s="13"/>
      <c r="BX11" s="13"/>
      <c r="BY11" s="24">
        <v>0.3</v>
      </c>
      <c r="BZ11" s="13">
        <v>1</v>
      </c>
      <c r="CA11" s="13">
        <v>3</v>
      </c>
      <c r="CB11" s="13"/>
      <c r="CC11" s="30"/>
      <c r="CD11" s="30"/>
      <c r="CE11" s="30"/>
      <c r="CF11" s="30"/>
      <c r="CG11" s="30"/>
      <c r="CH11" s="30"/>
      <c r="CI11" s="30"/>
      <c r="CJ11" s="13" t="s">
        <v>971</v>
      </c>
      <c r="CK11" s="13">
        <v>200542</v>
      </c>
      <c r="CL11" s="13">
        <v>12</v>
      </c>
      <c r="CM11" s="13">
        <v>0.2</v>
      </c>
      <c r="CN11" s="14" t="e">
        <f>SUMIFS(属性投放!#REF!,属性投放!#REF!,"="&amp;装备!$CK$3,属性投放!#REF!,"&lt;="&amp;装备!$CL11)*INDEX(属性投放!#REF!,装备!$CM$3)*$CM11*$CO$3</f>
        <v>#REF!</v>
      </c>
      <c r="CO11" s="14" t="e">
        <f>SUMIFS(属性投放!#REF!,属性投放!#REF!,"="&amp;装备!$CK$3,属性投放!#REF!,"&lt;="&amp;装备!$CL11)*INDEX(属性投放!#REF!,装备!$CM$3)*$CM11*$CO$3</f>
        <v>#REF!</v>
      </c>
      <c r="CP11" s="14" t="e">
        <f>SUMIFS(属性投放!#REF!,属性投放!#REF!,"="&amp;装备!$CK$3,属性投放!#REF!,"&lt;="&amp;装备!$CL11)*INDEX(属性投放!#REF!,装备!$CM$3)*CM11*$CO$3</f>
        <v>#REF!</v>
      </c>
      <c r="CQ11" s="13">
        <v>100</v>
      </c>
      <c r="CR11" s="13" t="e">
        <f t="shared" si="105"/>
        <v>#REF!</v>
      </c>
      <c r="CS11" s="13" t="e">
        <f t="shared" si="106"/>
        <v>#REF!</v>
      </c>
      <c r="CT11" s="13" t="e">
        <f t="shared" si="107"/>
        <v>#REF!</v>
      </c>
      <c r="CU11" s="24">
        <v>0.15</v>
      </c>
      <c r="CV11" s="24">
        <v>0.15</v>
      </c>
      <c r="CW11" s="24">
        <v>0.15</v>
      </c>
      <c r="CX11" s="24">
        <v>0.1</v>
      </c>
      <c r="CY11" s="24">
        <v>0.1</v>
      </c>
      <c r="CZ11" s="14" t="e">
        <f t="shared" si="49"/>
        <v>#REF!</v>
      </c>
      <c r="DA11" s="13">
        <v>3</v>
      </c>
      <c r="DB11" s="14">
        <f>SUM(DA$7:DA11)</f>
        <v>16</v>
      </c>
      <c r="DC11" s="13">
        <v>2</v>
      </c>
      <c r="DD11" s="13">
        <v>3</v>
      </c>
      <c r="DE11" s="13">
        <v>5</v>
      </c>
      <c r="DF11" s="13"/>
      <c r="DG11" s="13">
        <v>1</v>
      </c>
      <c r="DH11" s="13">
        <v>1</v>
      </c>
      <c r="DI11" s="13">
        <v>1</v>
      </c>
      <c r="DJ11" s="13"/>
      <c r="DK11" s="13">
        <v>2</v>
      </c>
      <c r="DL11" s="13">
        <v>3</v>
      </c>
      <c r="DM11" s="13">
        <v>5</v>
      </c>
      <c r="DN11" s="13"/>
      <c r="DO11" s="13">
        <v>1</v>
      </c>
      <c r="DP11" s="13">
        <v>25</v>
      </c>
      <c r="DQ11" s="13">
        <f t="shared" si="50"/>
        <v>2005421</v>
      </c>
      <c r="DR11" s="13">
        <f t="shared" si="50"/>
        <v>2005422</v>
      </c>
      <c r="DS11" s="13">
        <f t="shared" si="50"/>
        <v>2005423</v>
      </c>
      <c r="DT11" s="13">
        <f t="shared" si="50"/>
        <v>2005424</v>
      </c>
      <c r="DU11" s="13">
        <f t="shared" si="50"/>
        <v>2005425</v>
      </c>
      <c r="DV11" s="13">
        <f t="shared" si="50"/>
        <v>2005426</v>
      </c>
      <c r="DW11" s="13">
        <f t="shared" si="50"/>
        <v>0</v>
      </c>
      <c r="DX11" s="13">
        <f t="shared" si="50"/>
        <v>0</v>
      </c>
      <c r="DY11" s="13">
        <f t="shared" si="51"/>
        <v>168</v>
      </c>
      <c r="DZ11" s="13">
        <f t="shared" si="52"/>
        <v>84</v>
      </c>
      <c r="EA11" s="13">
        <f t="shared" si="53"/>
        <v>84</v>
      </c>
      <c r="EB11" s="13">
        <f t="shared" si="54"/>
        <v>84</v>
      </c>
      <c r="EC11" s="13">
        <f t="shared" si="55"/>
        <v>84</v>
      </c>
      <c r="ED11" s="13">
        <f t="shared" si="56"/>
        <v>84</v>
      </c>
      <c r="EE11" s="13" t="str">
        <f t="shared" si="57"/>
        <v/>
      </c>
      <c r="EF11" s="13" t="str">
        <f t="shared" si="58"/>
        <v/>
      </c>
      <c r="EG11" s="30"/>
      <c r="EH11" s="30"/>
      <c r="EI11" s="30"/>
      <c r="EJ11" s="13">
        <v>1064</v>
      </c>
      <c r="EK11" s="13" t="s">
        <v>947</v>
      </c>
      <c r="EL11" s="13">
        <v>8</v>
      </c>
      <c r="EM11" s="13">
        <v>5</v>
      </c>
      <c r="EN11" s="31">
        <v>0.35</v>
      </c>
      <c r="EO11" s="13" t="e">
        <f t="shared" si="6"/>
        <v>#REF!</v>
      </c>
      <c r="EP11" s="13" t="e">
        <f t="shared" si="7"/>
        <v>#REF!</v>
      </c>
      <c r="EQ11" s="13" t="e">
        <f t="shared" si="8"/>
        <v>#REF!</v>
      </c>
      <c r="ER11" s="24">
        <v>0.04</v>
      </c>
      <c r="ES11" s="24">
        <v>0.04</v>
      </c>
      <c r="ET11" s="24">
        <v>0.04</v>
      </c>
      <c r="EU11" s="24">
        <v>0.03</v>
      </c>
      <c r="EV11" s="24">
        <v>0.08</v>
      </c>
      <c r="EW11" s="24">
        <v>0.03</v>
      </c>
      <c r="EX11" s="24">
        <v>0.03</v>
      </c>
      <c r="EY11" s="24"/>
      <c r="EZ11" s="30"/>
      <c r="FA11" s="13">
        <v>0</v>
      </c>
      <c r="FB11" s="13">
        <v>0</v>
      </c>
      <c r="FC11" s="13">
        <v>5</v>
      </c>
      <c r="FD11" s="13">
        <v>6</v>
      </c>
      <c r="FE11" s="30"/>
      <c r="FG11" s="30"/>
      <c r="FH11" s="30"/>
      <c r="FI11" s="13">
        <v>6</v>
      </c>
      <c r="FJ11" s="14">
        <f t="shared" si="59"/>
        <v>1</v>
      </c>
      <c r="FK11" s="14">
        <f t="shared" si="60"/>
        <v>6</v>
      </c>
      <c r="FL11" s="14">
        <f t="shared" si="61"/>
        <v>1</v>
      </c>
      <c r="FM11" s="14">
        <f t="shared" si="9"/>
        <v>10</v>
      </c>
      <c r="FN11" s="14">
        <f t="shared" si="10"/>
        <v>1</v>
      </c>
      <c r="FO11" s="14">
        <f t="shared" si="11"/>
        <v>15</v>
      </c>
      <c r="FP11" s="14">
        <f t="shared" si="12"/>
        <v>1</v>
      </c>
      <c r="FQ11" s="14">
        <f t="shared" si="13"/>
        <v>6</v>
      </c>
      <c r="FR11" s="14">
        <f t="shared" si="14"/>
        <v>6</v>
      </c>
      <c r="FS11" s="14" t="b">
        <f t="shared" si="62"/>
        <v>0</v>
      </c>
      <c r="FT11" s="14">
        <f t="shared" si="15"/>
        <v>2001106</v>
      </c>
      <c r="FU11" s="14">
        <f t="shared" si="63"/>
        <v>13</v>
      </c>
      <c r="FV11" s="13" t="str">
        <f t="shared" si="16"/>
        <v>15级-普通寄灵人の护手</v>
      </c>
      <c r="FW11" s="13" t="str">
        <f t="shared" si="17"/>
        <v>悲鸣 · 寄灵人の护手-普通</v>
      </c>
      <c r="FX11" s="14">
        <f t="shared" si="18"/>
        <v>1</v>
      </c>
      <c r="FY11" s="14">
        <f t="shared" si="19"/>
        <v>1</v>
      </c>
      <c r="FZ11" s="14">
        <f t="shared" si="20"/>
        <v>15</v>
      </c>
      <c r="GA11" s="14">
        <v>1</v>
      </c>
      <c r="GB11" s="14">
        <f t="shared" si="21"/>
        <v>1</v>
      </c>
      <c r="GC11" s="14">
        <f t="shared" si="64"/>
        <v>6</v>
      </c>
      <c r="GD11" s="14" t="str">
        <f t="shared" si="22"/>
        <v/>
      </c>
      <c r="GE11" s="14" t="e">
        <f t="shared" si="23"/>
        <v>#REF!</v>
      </c>
      <c r="GF11" s="14" t="e">
        <f t="shared" si="24"/>
        <v>#REF!</v>
      </c>
      <c r="GG11" s="14" t="e">
        <f t="shared" si="25"/>
        <v>#REF!</v>
      </c>
      <c r="GH11" s="14" t="e">
        <f t="shared" si="26"/>
        <v>#REF!</v>
      </c>
      <c r="GI11" s="14" t="e">
        <f t="shared" si="27"/>
        <v>#REF!</v>
      </c>
      <c r="GJ11" s="14" t="e">
        <f t="shared" si="28"/>
        <v>#REF!</v>
      </c>
      <c r="GK11" s="14" t="e">
        <f t="shared" si="29"/>
        <v>#REF!</v>
      </c>
      <c r="GL11" s="14">
        <f t="shared" si="30"/>
        <v>1011</v>
      </c>
      <c r="GM11" s="14">
        <f t="shared" si="31"/>
        <v>0</v>
      </c>
      <c r="GN11" s="14" t="str">
        <f t="shared" si="32"/>
        <v/>
      </c>
      <c r="GO11" s="25" t="str">
        <f t="shared" si="33"/>
        <v>icon_2001106</v>
      </c>
      <c r="GP11" s="30"/>
      <c r="GQ11" s="30"/>
      <c r="GS11" s="14">
        <f t="shared" si="34"/>
        <v>3</v>
      </c>
      <c r="GT11" s="14">
        <f t="shared" si="35"/>
        <v>0</v>
      </c>
      <c r="GU11" s="14" t="e">
        <f t="shared" si="65"/>
        <v>#REF!</v>
      </c>
      <c r="GV11" s="14" t="str">
        <f t="shared" si="36"/>
        <v>HPExt</v>
      </c>
      <c r="GW11" s="14" t="e">
        <f t="shared" si="66"/>
        <v>#REF!</v>
      </c>
      <c r="GX11" s="14" t="e">
        <f t="shared" si="67"/>
        <v>#REF!</v>
      </c>
      <c r="GY11" s="14" t="str">
        <f t="shared" si="37"/>
        <v/>
      </c>
      <c r="GZ11" s="14" t="str">
        <f t="shared" si="68"/>
        <v/>
      </c>
      <c r="HA11" s="14" t="str">
        <f t="shared" si="69"/>
        <v/>
      </c>
      <c r="HB11" s="14">
        <f t="shared" si="38"/>
        <v>20110</v>
      </c>
      <c r="HC11" s="14">
        <f t="shared" si="70"/>
        <v>0</v>
      </c>
      <c r="HD11" s="14" t="str">
        <f t="shared" si="71"/>
        <v/>
      </c>
      <c r="HE11" s="25" t="s">
        <v>1109</v>
      </c>
      <c r="HF11" s="14">
        <f t="shared" si="39"/>
        <v>5</v>
      </c>
      <c r="HI11" s="13">
        <v>1041</v>
      </c>
      <c r="HJ11" s="13" t="s">
        <v>744</v>
      </c>
      <c r="HK11" s="30"/>
      <c r="HL11" s="30"/>
      <c r="HM11" s="13">
        <v>6</v>
      </c>
      <c r="HN11" s="14">
        <f t="shared" si="72"/>
        <v>2</v>
      </c>
      <c r="HO11" s="14">
        <f t="shared" si="73"/>
        <v>2</v>
      </c>
      <c r="HP11" s="14">
        <f t="shared" si="74"/>
        <v>3</v>
      </c>
      <c r="HQ11" s="14">
        <f t="shared" si="75"/>
        <v>200241</v>
      </c>
      <c r="HR11" s="14" t="str">
        <f t="shared" si="76"/>
        <v>30级寄灵人の攻击套 : 属性-2</v>
      </c>
      <c r="HS11" s="14" t="s">
        <v>1042</v>
      </c>
      <c r="HT11" s="14">
        <f t="shared" si="77"/>
        <v>2</v>
      </c>
      <c r="HU11" s="14">
        <f t="shared" si="78"/>
        <v>4</v>
      </c>
      <c r="HV11" s="14" t="str">
        <f t="shared" si="79"/>
        <v>HPExt</v>
      </c>
      <c r="HW11" s="14" t="e">
        <f t="shared" si="80"/>
        <v>#REF!</v>
      </c>
      <c r="HX11" s="30"/>
      <c r="HY11" s="30"/>
      <c r="IA11" s="13">
        <v>6</v>
      </c>
      <c r="IB11" s="14">
        <f t="shared" si="81"/>
        <v>1</v>
      </c>
      <c r="IC11" s="14">
        <f t="shared" si="82"/>
        <v>1</v>
      </c>
      <c r="ID11" s="14">
        <f t="shared" si="83"/>
        <v>1</v>
      </c>
      <c r="IE11" s="14">
        <f t="shared" si="84"/>
        <v>3</v>
      </c>
      <c r="IF11" s="14" t="str">
        <f t="shared" si="85"/>
        <v>15级寄灵人洗练-Q3-6</v>
      </c>
      <c r="IG11" s="14">
        <f t="shared" si="86"/>
        <v>1013</v>
      </c>
      <c r="IH11" s="14">
        <f t="shared" si="87"/>
        <v>6</v>
      </c>
      <c r="II11" s="14">
        <f t="shared" si="88"/>
        <v>600</v>
      </c>
      <c r="IJ11" s="14" t="str">
        <f t="shared" si="89"/>
        <v>HPRate</v>
      </c>
      <c r="IK11" s="14">
        <f t="shared" si="90"/>
        <v>1.4E-2</v>
      </c>
      <c r="IL11" s="14">
        <f t="shared" si="91"/>
        <v>0.04</v>
      </c>
    </row>
    <row r="12" spans="1:246" s="19" customFormat="1" ht="16.5" x14ac:dyDescent="0.2">
      <c r="A12" s="13">
        <v>7</v>
      </c>
      <c r="B12" s="13">
        <v>1</v>
      </c>
      <c r="C12" s="13">
        <v>15</v>
      </c>
      <c r="D12" s="14" t="e">
        <f>INDEX(属性投放!#REF!,装备!C12)</f>
        <v>#REF!</v>
      </c>
      <c r="E12" s="13">
        <v>110</v>
      </c>
      <c r="F12" s="14" t="e">
        <f>SUMIFS(属性投放!#REF!,属性投放!#REF!,"="&amp;装备!$B$3,属性投放!#REF!,"&lt;="&amp;装备!$C12)*INDEX(属性投放!#REF!,装备!$D$3)*装备!$F$3</f>
        <v>#REF!</v>
      </c>
      <c r="G12" s="14" t="e">
        <f>SUMIFS(属性投放!#REF!,属性投放!#REF!,"="&amp;装备!$B$3,属性投放!#REF!,"&lt;="&amp;装备!$C12)*INDEX(属性投放!#REF!,装备!$D$3)*装备!$F$3</f>
        <v>#REF!</v>
      </c>
      <c r="H12" s="14" t="e">
        <f>SUMIFS(属性投放!#REF!,属性投放!#REF!,"="&amp;装备!$B$3,属性投放!#REF!,"&lt;="&amp;装备!$C12)*INDEX(属性投放!#REF!,装备!$D$3)*装备!$F$3</f>
        <v>#REF!</v>
      </c>
      <c r="I12" s="26">
        <v>0.15</v>
      </c>
      <c r="J12" s="14" t="e">
        <f t="shared" si="108"/>
        <v>#REF!</v>
      </c>
      <c r="K12" s="14" t="e">
        <f t="shared" si="108"/>
        <v>#REF!</v>
      </c>
      <c r="L12" s="14" t="e">
        <f t="shared" si="108"/>
        <v>#REF!</v>
      </c>
      <c r="M12" s="13" t="e">
        <f t="shared" si="109"/>
        <v>#REF!</v>
      </c>
      <c r="N12" s="13" t="e">
        <f t="shared" si="109"/>
        <v>#REF!</v>
      </c>
      <c r="O12" s="13" t="e">
        <f t="shared" si="109"/>
        <v>#REF!</v>
      </c>
      <c r="P12" s="13" t="e">
        <f t="shared" si="110"/>
        <v>#REF!</v>
      </c>
      <c r="Q12" s="13" t="e">
        <f t="shared" si="110"/>
        <v>#REF!</v>
      </c>
      <c r="R12" s="13" t="e">
        <f t="shared" si="110"/>
        <v>#REF!</v>
      </c>
      <c r="S12" s="13" t="e">
        <f t="shared" si="111"/>
        <v>#REF!</v>
      </c>
      <c r="T12" s="13" t="e">
        <f t="shared" si="111"/>
        <v>#REF!</v>
      </c>
      <c r="U12" s="13" t="e">
        <f t="shared" si="111"/>
        <v>#REF!</v>
      </c>
      <c r="V12" s="13">
        <v>0</v>
      </c>
      <c r="W12" s="13">
        <v>0</v>
      </c>
      <c r="X12" s="13">
        <v>4</v>
      </c>
      <c r="Y12" s="13">
        <v>5</v>
      </c>
      <c r="Z12" s="13">
        <v>3</v>
      </c>
      <c r="AA12" s="13">
        <v>30</v>
      </c>
      <c r="AB12" s="13">
        <v>90</v>
      </c>
      <c r="AC12" s="13">
        <v>150</v>
      </c>
      <c r="AD12" s="13">
        <v>300</v>
      </c>
      <c r="AE12" s="27"/>
      <c r="AF12" s="30"/>
      <c r="AG12" s="13">
        <v>6</v>
      </c>
      <c r="AH12" s="13">
        <v>2</v>
      </c>
      <c r="AI12" s="13" t="b">
        <v>0</v>
      </c>
      <c r="AJ12" s="13">
        <v>30</v>
      </c>
      <c r="AK12" s="13">
        <v>1</v>
      </c>
      <c r="AL12" s="13">
        <v>10</v>
      </c>
      <c r="AM12" s="13" t="s">
        <v>1084</v>
      </c>
      <c r="AN12" s="13" t="s">
        <v>905</v>
      </c>
      <c r="AO12" s="13" t="s">
        <v>1115</v>
      </c>
      <c r="AP12" s="13" t="s">
        <v>1141</v>
      </c>
      <c r="AQ12" s="13">
        <f t="shared" si="104"/>
        <v>210</v>
      </c>
      <c r="AR12" s="13"/>
      <c r="AS12" s="13">
        <v>8</v>
      </c>
      <c r="AT12" s="14">
        <f>SUM(AS$7:AS12)</f>
        <v>48</v>
      </c>
      <c r="AU12" s="13">
        <v>1</v>
      </c>
      <c r="AV12" s="13">
        <v>2</v>
      </c>
      <c r="AW12" s="13">
        <v>3</v>
      </c>
      <c r="AX12" s="13">
        <v>4</v>
      </c>
      <c r="AY12" s="13">
        <v>5</v>
      </c>
      <c r="AZ12" s="13">
        <v>6</v>
      </c>
      <c r="BA12" s="13">
        <v>7</v>
      </c>
      <c r="BB12" s="13">
        <v>8</v>
      </c>
      <c r="BC12" s="30"/>
      <c r="BD12" s="30"/>
      <c r="BE12" s="30"/>
      <c r="BF12" s="30"/>
      <c r="BG12" s="13">
        <f>ROUND(INDEX([1]装备!$CF$6:$CF$16,$AH12)/10*BG$3*INDEX($BD$6:$BD$9,$AK12),0)</f>
        <v>35</v>
      </c>
      <c r="BH12" s="13">
        <f>ROUND(INDEX([1]装备!$CF$6:$CF$16,$AH12)/10*BH$3*INDEX($BD$6:$BD$9,$AK12),0)</f>
        <v>18</v>
      </c>
      <c r="BI12" s="13">
        <f>ROUND(INDEX([1]装备!$CF$6:$CF$16,$AH12)/10*BI$3*INDEX($BD$6:$BD$9,$AK12),0)</f>
        <v>18</v>
      </c>
      <c r="BJ12" s="13">
        <f>ROUND(INDEX([1]装备!$CF$6:$CF$16,$AH12)/10*BJ$3*INDEX($BD$6:$BD$9,$AK12),0)</f>
        <v>18</v>
      </c>
      <c r="BK12" s="13">
        <f>ROUND(INDEX([1]装备!$CF$6:$CF$16,$AH12)/10*BK$3*INDEX($BD$6:$BD$9,$AK12),0)</f>
        <v>18</v>
      </c>
      <c r="BL12" s="13">
        <f>ROUND(INDEX([1]装备!$CF$6:$CF$16,$AH12)/10*BL$3*INDEX($BD$6:$BD$9,$AK12),0)</f>
        <v>18</v>
      </c>
      <c r="BM12" s="13">
        <f>ROUND(INDEX([1]装备!$CF$6:$CF$16,$AH12)/10*BM$3*INDEX($BD$6:$BD$9,$AK12),0)</f>
        <v>26</v>
      </c>
      <c r="BN12" s="13">
        <f>ROUND(INDEX([1]装备!$CF$6:$CF$16,$AH12)/10*BN$3*INDEX($BD$6:$BD$9,$AK12),0)</f>
        <v>26</v>
      </c>
      <c r="BO12" s="30"/>
      <c r="BP12" s="30"/>
      <c r="BQ12" s="30"/>
      <c r="BR12" s="30"/>
      <c r="BS12" s="30"/>
      <c r="BT12" s="30"/>
      <c r="BU12" s="13">
        <v>7</v>
      </c>
      <c r="BV12" s="13" t="s">
        <v>253</v>
      </c>
      <c r="BW12" s="24">
        <v>0.2</v>
      </c>
      <c r="BX12" s="24">
        <v>0.25</v>
      </c>
      <c r="BY12" s="13"/>
      <c r="BZ12" s="13">
        <v>1.5</v>
      </c>
      <c r="CA12" s="13">
        <v>1</v>
      </c>
      <c r="CB12" s="13">
        <v>2</v>
      </c>
      <c r="CC12" s="30"/>
      <c r="CD12" s="30"/>
      <c r="CE12" s="30"/>
      <c r="CF12" s="30"/>
      <c r="CG12" s="30"/>
      <c r="CH12" s="30"/>
      <c r="CI12" s="30"/>
      <c r="CJ12" s="13" t="s">
        <v>972</v>
      </c>
      <c r="CK12" s="13">
        <v>200543</v>
      </c>
      <c r="CL12" s="13">
        <v>13</v>
      </c>
      <c r="CM12" s="13">
        <v>0.25</v>
      </c>
      <c r="CN12" s="14" t="e">
        <f>SUMIFS(属性投放!#REF!,属性投放!#REF!,"="&amp;装备!$CK$3,属性投放!#REF!,"&lt;="&amp;装备!$CL12)*INDEX(属性投放!#REF!,装备!$CM$3)*$CM12*$CO$3</f>
        <v>#REF!</v>
      </c>
      <c r="CO12" s="14" t="e">
        <f>SUMIFS(属性投放!#REF!,属性投放!#REF!,"="&amp;装备!$CK$3,属性投放!#REF!,"&lt;="&amp;装备!$CL12)*INDEX(属性投放!#REF!,装备!$CM$3)*$CM12*$CO$3</f>
        <v>#REF!</v>
      </c>
      <c r="CP12" s="14" t="e">
        <f>SUMIFS(属性投放!#REF!,属性投放!#REF!,"="&amp;装备!$CK$3,属性投放!#REF!,"&lt;="&amp;装备!$CL12)*INDEX(属性投放!#REF!,装备!$CM$3)*CM12*$CO$3</f>
        <v>#REF!</v>
      </c>
      <c r="CQ12" s="13">
        <v>100</v>
      </c>
      <c r="CR12" s="13" t="e">
        <f t="shared" si="105"/>
        <v>#REF!</v>
      </c>
      <c r="CS12" s="13" t="e">
        <f t="shared" si="106"/>
        <v>#REF!</v>
      </c>
      <c r="CT12" s="13" t="e">
        <f t="shared" si="107"/>
        <v>#REF!</v>
      </c>
      <c r="CU12" s="24">
        <v>0.15</v>
      </c>
      <c r="CV12" s="24">
        <v>0.15</v>
      </c>
      <c r="CW12" s="24">
        <v>0.15</v>
      </c>
      <c r="CX12" s="24">
        <v>0.1</v>
      </c>
      <c r="CY12" s="24">
        <v>0.1</v>
      </c>
      <c r="CZ12" s="14" t="e">
        <f t="shared" si="49"/>
        <v>#REF!</v>
      </c>
      <c r="DA12" s="13">
        <v>4</v>
      </c>
      <c r="DB12" s="14">
        <f>SUM(DA$7:DA12)</f>
        <v>20</v>
      </c>
      <c r="DC12" s="13">
        <v>1</v>
      </c>
      <c r="DD12" s="13">
        <v>2</v>
      </c>
      <c r="DE12" s="13">
        <v>7</v>
      </c>
      <c r="DF12" s="13">
        <v>8</v>
      </c>
      <c r="DG12" s="13">
        <v>1</v>
      </c>
      <c r="DH12" s="13">
        <v>1</v>
      </c>
      <c r="DI12" s="13">
        <v>1</v>
      </c>
      <c r="DJ12" s="13">
        <v>1</v>
      </c>
      <c r="DK12" s="13">
        <v>2</v>
      </c>
      <c r="DL12" s="13">
        <v>3</v>
      </c>
      <c r="DM12" s="13">
        <v>4</v>
      </c>
      <c r="DN12" s="13">
        <v>5</v>
      </c>
      <c r="DO12" s="13">
        <v>1</v>
      </c>
      <c r="DP12" s="13">
        <v>26</v>
      </c>
      <c r="DQ12" s="13">
        <f t="shared" si="50"/>
        <v>2005431</v>
      </c>
      <c r="DR12" s="13">
        <f t="shared" si="50"/>
        <v>2005432</v>
      </c>
      <c r="DS12" s="13">
        <f t="shared" si="50"/>
        <v>2005433</v>
      </c>
      <c r="DT12" s="13">
        <f t="shared" si="50"/>
        <v>2005434</v>
      </c>
      <c r="DU12" s="13">
        <f t="shared" si="50"/>
        <v>2005436</v>
      </c>
      <c r="DV12" s="13">
        <f t="shared" si="50"/>
        <v>0</v>
      </c>
      <c r="DW12" s="13">
        <f t="shared" si="50"/>
        <v>0</v>
      </c>
      <c r="DX12" s="13">
        <f t="shared" si="50"/>
        <v>0</v>
      </c>
      <c r="DY12" s="13">
        <f t="shared" si="51"/>
        <v>168</v>
      </c>
      <c r="DZ12" s="13">
        <f t="shared" si="52"/>
        <v>84</v>
      </c>
      <c r="EA12" s="13">
        <f t="shared" si="53"/>
        <v>84</v>
      </c>
      <c r="EB12" s="13">
        <f t="shared" si="54"/>
        <v>84</v>
      </c>
      <c r="EC12" s="13">
        <f t="shared" si="55"/>
        <v>84</v>
      </c>
      <c r="ED12" s="13" t="str">
        <f t="shared" si="56"/>
        <v/>
      </c>
      <c r="EE12" s="13" t="str">
        <f t="shared" si="57"/>
        <v/>
      </c>
      <c r="EF12" s="13" t="str">
        <f t="shared" si="58"/>
        <v/>
      </c>
      <c r="EG12" s="30"/>
      <c r="EH12" s="30"/>
      <c r="EI12" s="30"/>
      <c r="EJ12" s="13">
        <v>1074</v>
      </c>
      <c r="EK12" s="13" t="s">
        <v>948</v>
      </c>
      <c r="EL12" s="13">
        <v>8</v>
      </c>
      <c r="EM12" s="13">
        <v>5</v>
      </c>
      <c r="EN12" s="31">
        <v>0.35</v>
      </c>
      <c r="EO12" s="13" t="e">
        <f t="shared" si="6"/>
        <v>#REF!</v>
      </c>
      <c r="EP12" s="13" t="e">
        <f t="shared" si="7"/>
        <v>#REF!</v>
      </c>
      <c r="EQ12" s="13" t="e">
        <f t="shared" si="8"/>
        <v>#REF!</v>
      </c>
      <c r="ER12" s="24">
        <v>0.04</v>
      </c>
      <c r="ES12" s="24">
        <v>0.04</v>
      </c>
      <c r="ET12" s="24">
        <v>0.04</v>
      </c>
      <c r="EU12" s="24">
        <v>0.03</v>
      </c>
      <c r="EV12" s="24">
        <v>0.08</v>
      </c>
      <c r="EW12" s="24">
        <v>0.03</v>
      </c>
      <c r="EX12" s="24">
        <v>0.03</v>
      </c>
      <c r="EY12" s="24"/>
      <c r="EZ12" s="30"/>
      <c r="FA12" s="13">
        <v>0</v>
      </c>
      <c r="FB12" s="13">
        <v>0</v>
      </c>
      <c r="FC12" s="13">
        <v>1</v>
      </c>
      <c r="FD12" s="13">
        <v>2</v>
      </c>
      <c r="FE12" s="30"/>
      <c r="FG12" s="30"/>
      <c r="FH12" s="30"/>
      <c r="FI12" s="13">
        <v>7</v>
      </c>
      <c r="FJ12" s="14">
        <f t="shared" si="59"/>
        <v>1</v>
      </c>
      <c r="FK12" s="14">
        <f t="shared" si="60"/>
        <v>7</v>
      </c>
      <c r="FL12" s="14">
        <f t="shared" si="61"/>
        <v>1</v>
      </c>
      <c r="FM12" s="14">
        <f t="shared" si="9"/>
        <v>10</v>
      </c>
      <c r="FN12" s="14">
        <f t="shared" si="10"/>
        <v>1</v>
      </c>
      <c r="FO12" s="14">
        <f t="shared" si="11"/>
        <v>15</v>
      </c>
      <c r="FP12" s="14">
        <f t="shared" si="12"/>
        <v>1</v>
      </c>
      <c r="FQ12" s="14">
        <f t="shared" si="13"/>
        <v>7</v>
      </c>
      <c r="FR12" s="14">
        <f t="shared" si="14"/>
        <v>7</v>
      </c>
      <c r="FS12" s="14" t="b">
        <f t="shared" si="62"/>
        <v>0</v>
      </c>
      <c r="FT12" s="14">
        <f t="shared" si="15"/>
        <v>2001107</v>
      </c>
      <c r="FU12" s="14">
        <f t="shared" si="63"/>
        <v>19</v>
      </c>
      <c r="FV12" s="13" t="str">
        <f t="shared" si="16"/>
        <v>15级-普通寄灵人の项链</v>
      </c>
      <c r="FW12" s="13" t="str">
        <f t="shared" si="17"/>
        <v>悲鸣 · 寄灵人の项链-普通</v>
      </c>
      <c r="FX12" s="14">
        <f t="shared" si="18"/>
        <v>1</v>
      </c>
      <c r="FY12" s="14">
        <f t="shared" si="19"/>
        <v>1</v>
      </c>
      <c r="FZ12" s="14">
        <f t="shared" si="20"/>
        <v>15</v>
      </c>
      <c r="GA12" s="14">
        <v>1</v>
      </c>
      <c r="GB12" s="14">
        <f t="shared" si="21"/>
        <v>1</v>
      </c>
      <c r="GC12" s="14">
        <f t="shared" si="64"/>
        <v>7</v>
      </c>
      <c r="GD12" s="14" t="str">
        <f t="shared" si="22"/>
        <v/>
      </c>
      <c r="GE12" s="14" t="e">
        <f t="shared" si="23"/>
        <v>#REF!</v>
      </c>
      <c r="GF12" s="14" t="e">
        <f t="shared" si="24"/>
        <v>#REF!</v>
      </c>
      <c r="GG12" s="14" t="e">
        <f t="shared" si="25"/>
        <v>#REF!</v>
      </c>
      <c r="GH12" s="14" t="e">
        <f t="shared" si="26"/>
        <v>#REF!</v>
      </c>
      <c r="GI12" s="14" t="e">
        <f t="shared" si="27"/>
        <v>#REF!</v>
      </c>
      <c r="GJ12" s="14" t="e">
        <f t="shared" si="28"/>
        <v>#REF!</v>
      </c>
      <c r="GK12" s="14" t="e">
        <f t="shared" si="29"/>
        <v>#REF!</v>
      </c>
      <c r="GL12" s="14">
        <f t="shared" si="30"/>
        <v>1011</v>
      </c>
      <c r="GM12" s="14">
        <f t="shared" si="31"/>
        <v>0</v>
      </c>
      <c r="GN12" s="14" t="str">
        <f t="shared" si="32"/>
        <v/>
      </c>
      <c r="GO12" s="25" t="str">
        <f t="shared" si="33"/>
        <v>icon_2001107</v>
      </c>
      <c r="GP12" s="30"/>
      <c r="GQ12" s="30"/>
      <c r="GS12" s="14">
        <f t="shared" si="34"/>
        <v>1</v>
      </c>
      <c r="GT12" s="14">
        <f t="shared" si="35"/>
        <v>2</v>
      </c>
      <c r="GU12" s="14" t="e">
        <f t="shared" si="65"/>
        <v>#REF!</v>
      </c>
      <c r="GV12" s="14" t="str">
        <f t="shared" si="36"/>
        <v>AtkExt</v>
      </c>
      <c r="GW12" s="14" t="e">
        <f t="shared" si="66"/>
        <v>#REF!</v>
      </c>
      <c r="GX12" s="14" t="e">
        <f t="shared" si="67"/>
        <v>#REF!</v>
      </c>
      <c r="GY12" s="14" t="str">
        <f t="shared" si="37"/>
        <v>DefExt</v>
      </c>
      <c r="GZ12" s="14" t="e">
        <f t="shared" si="68"/>
        <v>#REF!</v>
      </c>
      <c r="HA12" s="14" t="e">
        <f t="shared" si="69"/>
        <v>#REF!</v>
      </c>
      <c r="HB12" s="14">
        <f t="shared" si="38"/>
        <v>20110</v>
      </c>
      <c r="HC12" s="14">
        <f t="shared" si="70"/>
        <v>0</v>
      </c>
      <c r="HD12" s="14" t="str">
        <f t="shared" si="71"/>
        <v/>
      </c>
      <c r="HE12" s="25" t="s">
        <v>1109</v>
      </c>
      <c r="HF12" s="14">
        <f t="shared" si="39"/>
        <v>8</v>
      </c>
      <c r="HI12" s="13">
        <v>1042</v>
      </c>
      <c r="HJ12" s="13" t="s">
        <v>745</v>
      </c>
      <c r="HK12" s="30"/>
      <c r="HL12" s="30"/>
      <c r="HM12" s="13">
        <v>7</v>
      </c>
      <c r="HN12" s="14">
        <f t="shared" si="72"/>
        <v>2</v>
      </c>
      <c r="HO12" s="14">
        <f t="shared" si="73"/>
        <v>3</v>
      </c>
      <c r="HP12" s="14">
        <f t="shared" si="74"/>
        <v>4</v>
      </c>
      <c r="HQ12" s="14">
        <f t="shared" si="75"/>
        <v>200241</v>
      </c>
      <c r="HR12" s="14" t="str">
        <f t="shared" si="76"/>
        <v>30级寄灵人の攻击套 : 属性-3</v>
      </c>
      <c r="HS12" s="14" t="s">
        <v>1042</v>
      </c>
      <c r="HT12" s="14">
        <f t="shared" si="77"/>
        <v>3</v>
      </c>
      <c r="HU12" s="14">
        <f t="shared" si="78"/>
        <v>5</v>
      </c>
      <c r="HV12" s="14" t="str">
        <f t="shared" si="79"/>
        <v>AtkRate</v>
      </c>
      <c r="HW12" s="14">
        <f t="shared" si="80"/>
        <v>0.15</v>
      </c>
      <c r="HX12" s="30"/>
      <c r="HY12" s="30"/>
      <c r="IA12" s="13">
        <v>7</v>
      </c>
      <c r="IB12" s="14">
        <f t="shared" si="81"/>
        <v>1</v>
      </c>
      <c r="IC12" s="14">
        <f t="shared" si="82"/>
        <v>1</v>
      </c>
      <c r="ID12" s="14">
        <f t="shared" si="83"/>
        <v>1</v>
      </c>
      <c r="IE12" s="14">
        <f t="shared" si="84"/>
        <v>3</v>
      </c>
      <c r="IF12" s="14" t="str">
        <f t="shared" si="85"/>
        <v>15级寄灵人洗练-Q3-7</v>
      </c>
      <c r="IG12" s="14">
        <f t="shared" si="86"/>
        <v>1013</v>
      </c>
      <c r="IH12" s="14">
        <f t="shared" si="87"/>
        <v>7</v>
      </c>
      <c r="II12" s="14">
        <f t="shared" si="88"/>
        <v>550</v>
      </c>
      <c r="IJ12" s="14" t="str">
        <f t="shared" si="89"/>
        <v>Crit</v>
      </c>
      <c r="IK12" s="14">
        <f t="shared" si="90"/>
        <v>1.0999999999999999E-2</v>
      </c>
      <c r="IL12" s="14">
        <f t="shared" si="91"/>
        <v>0.03</v>
      </c>
    </row>
    <row r="13" spans="1:246" s="19" customFormat="1" ht="16.5" x14ac:dyDescent="0.2">
      <c r="A13" s="13">
        <v>8</v>
      </c>
      <c r="B13" s="13">
        <v>1</v>
      </c>
      <c r="C13" s="13">
        <v>17</v>
      </c>
      <c r="D13" s="14" t="e">
        <f>INDEX(属性投放!#REF!,装备!C13)</f>
        <v>#REF!</v>
      </c>
      <c r="E13" s="13">
        <v>120</v>
      </c>
      <c r="F13" s="14" t="e">
        <f>SUMIFS(属性投放!#REF!,属性投放!#REF!,"="&amp;装备!$B$3,属性投放!#REF!,"&lt;="&amp;装备!$C13)*INDEX(属性投放!#REF!,装备!$D$3)*装备!$F$3</f>
        <v>#REF!</v>
      </c>
      <c r="G13" s="14" t="e">
        <f>SUMIFS(属性投放!#REF!,属性投放!#REF!,"="&amp;装备!$B$3,属性投放!#REF!,"&lt;="&amp;装备!$C13)*INDEX(属性投放!#REF!,装备!$D$3)*装备!$F$3</f>
        <v>#REF!</v>
      </c>
      <c r="H13" s="14" t="e">
        <f>SUMIFS(属性投放!#REF!,属性投放!#REF!,"="&amp;装备!$B$3,属性投放!#REF!,"&lt;="&amp;装备!$C13)*INDEX(属性投放!#REF!,装备!$D$3)*装备!$F$3</f>
        <v>#REF!</v>
      </c>
      <c r="I13" s="26">
        <v>0.14000000000000001</v>
      </c>
      <c r="J13" s="14" t="e">
        <f t="shared" ref="J13:J16" si="112">F13*$I13</f>
        <v>#REF!</v>
      </c>
      <c r="K13" s="14" t="e">
        <f t="shared" ref="K13:K16" si="113">G13*$I13</f>
        <v>#REF!</v>
      </c>
      <c r="L13" s="14" t="e">
        <f t="shared" ref="L13:L16" si="114">H13*$I13</f>
        <v>#REF!</v>
      </c>
      <c r="M13" s="13" t="e">
        <f t="shared" ref="M13:M16" si="115">ROUND(J13/5,0)*5</f>
        <v>#REF!</v>
      </c>
      <c r="N13" s="13" t="e">
        <f t="shared" ref="N13:N16" si="116">ROUND(K13/5,0)*5</f>
        <v>#REF!</v>
      </c>
      <c r="O13" s="13" t="e">
        <f t="shared" ref="O13:O16" si="117">ROUND(L13/5,0)*5</f>
        <v>#REF!</v>
      </c>
      <c r="P13" s="13" t="e">
        <f t="shared" ref="P13:P16" si="118">(F13-M13)/$D13</f>
        <v>#REF!</v>
      </c>
      <c r="Q13" s="13" t="e">
        <f t="shared" ref="Q13:Q16" si="119">(G13-N13)/$D13</f>
        <v>#REF!</v>
      </c>
      <c r="R13" s="13" t="e">
        <f t="shared" ref="R13:R16" si="120">(H13-O13)/$D13</f>
        <v>#REF!</v>
      </c>
      <c r="S13" s="13" t="e">
        <f t="shared" ref="S13:S16" si="121">ROUND(P13*10/5,0)*5/10</f>
        <v>#REF!</v>
      </c>
      <c r="T13" s="13" t="e">
        <f t="shared" ref="T13:T16" si="122">ROUND(Q13*10/5,0)*5/10</f>
        <v>#REF!</v>
      </c>
      <c r="U13" s="13" t="e">
        <f t="shared" ref="U13:U16" si="123">ROUND(R13*10/5,0)*5/10</f>
        <v>#REF!</v>
      </c>
      <c r="V13" s="13">
        <v>0</v>
      </c>
      <c r="W13" s="13">
        <v>0</v>
      </c>
      <c r="X13" s="13">
        <v>4</v>
      </c>
      <c r="Y13" s="13">
        <v>5</v>
      </c>
      <c r="Z13" s="13">
        <v>3</v>
      </c>
      <c r="AA13" s="13">
        <v>40</v>
      </c>
      <c r="AB13" s="13">
        <v>120</v>
      </c>
      <c r="AC13" s="13">
        <v>200</v>
      </c>
      <c r="AD13" s="13">
        <v>400</v>
      </c>
      <c r="AE13" s="27"/>
      <c r="AF13" s="30"/>
      <c r="AG13" s="13">
        <v>7</v>
      </c>
      <c r="AH13" s="13">
        <v>2</v>
      </c>
      <c r="AI13" s="13" t="b">
        <v>0</v>
      </c>
      <c r="AJ13" s="13">
        <v>30</v>
      </c>
      <c r="AK13" s="13">
        <v>2</v>
      </c>
      <c r="AL13" s="13">
        <v>20</v>
      </c>
      <c r="AM13" s="13" t="s">
        <v>1084</v>
      </c>
      <c r="AN13" s="13" t="s">
        <v>906</v>
      </c>
      <c r="AO13" s="13" t="s">
        <v>1115</v>
      </c>
      <c r="AP13" s="13" t="s">
        <v>1141</v>
      </c>
      <c r="AQ13" s="13">
        <f t="shared" si="104"/>
        <v>220</v>
      </c>
      <c r="AR13" s="13"/>
      <c r="AS13" s="13">
        <v>8</v>
      </c>
      <c r="AT13" s="14">
        <f>SUM(AS$7:AS13)</f>
        <v>56</v>
      </c>
      <c r="AU13" s="13">
        <v>1</v>
      </c>
      <c r="AV13" s="13">
        <v>2</v>
      </c>
      <c r="AW13" s="13">
        <v>3</v>
      </c>
      <c r="AX13" s="13">
        <v>4</v>
      </c>
      <c r="AY13" s="13">
        <v>5</v>
      </c>
      <c r="AZ13" s="13">
        <v>6</v>
      </c>
      <c r="BA13" s="13">
        <v>7</v>
      </c>
      <c r="BB13" s="13">
        <v>8</v>
      </c>
      <c r="BC13" s="30"/>
      <c r="BD13" s="30"/>
      <c r="BE13" s="30"/>
      <c r="BF13" s="30"/>
      <c r="BG13" s="13">
        <f>ROUND(INDEX([1]装备!$CF$6:$CF$16,$AH13)/10*BG$3*INDEX($BD$6:$BD$9,$AK13),0)</f>
        <v>56</v>
      </c>
      <c r="BH13" s="13">
        <f>ROUND(INDEX([1]装备!$CF$6:$CF$16,$AH13)/10*BH$3*INDEX($BD$6:$BD$9,$AK13),0)</f>
        <v>28</v>
      </c>
      <c r="BI13" s="13">
        <f>ROUND(INDEX([1]装备!$CF$6:$CF$16,$AH13)/10*BI$3*INDEX($BD$6:$BD$9,$AK13),0)</f>
        <v>28</v>
      </c>
      <c r="BJ13" s="13">
        <f>ROUND(INDEX([1]装备!$CF$6:$CF$16,$AH13)/10*BJ$3*INDEX($BD$6:$BD$9,$AK13),0)</f>
        <v>28</v>
      </c>
      <c r="BK13" s="13">
        <f>ROUND(INDEX([1]装备!$CF$6:$CF$16,$AH13)/10*BK$3*INDEX($BD$6:$BD$9,$AK13),0)</f>
        <v>28</v>
      </c>
      <c r="BL13" s="13">
        <f>ROUND(INDEX([1]装备!$CF$6:$CF$16,$AH13)/10*BL$3*INDEX($BD$6:$BD$9,$AK13),0)</f>
        <v>28</v>
      </c>
      <c r="BM13" s="13">
        <f>ROUND(INDEX([1]装备!$CF$6:$CF$16,$AH13)/10*BM$3*INDEX($BD$6:$BD$9,$AK13),0)</f>
        <v>42</v>
      </c>
      <c r="BN13" s="13">
        <f>ROUND(INDEX([1]装备!$CF$6:$CF$16,$AH13)/10*BN$3*INDEX($BD$6:$BD$9,$AK13),0)</f>
        <v>42</v>
      </c>
      <c r="BO13" s="30"/>
      <c r="BP13" s="30"/>
      <c r="BQ13" s="30"/>
      <c r="BR13" s="30"/>
      <c r="BS13" s="30"/>
      <c r="BT13" s="30"/>
      <c r="BU13" s="13">
        <v>8</v>
      </c>
      <c r="BV13" s="13" t="s">
        <v>254</v>
      </c>
      <c r="BW13" s="24">
        <v>0.2</v>
      </c>
      <c r="BX13" s="13"/>
      <c r="BY13" s="24">
        <v>0.25</v>
      </c>
      <c r="BZ13" s="13">
        <v>1.5</v>
      </c>
      <c r="CA13" s="13">
        <v>1</v>
      </c>
      <c r="CB13" s="13">
        <v>3</v>
      </c>
      <c r="CC13" s="30"/>
      <c r="CD13" s="30"/>
      <c r="CE13" s="30"/>
      <c r="CF13" s="30"/>
      <c r="CG13" s="30"/>
      <c r="CH13" s="30"/>
      <c r="CI13" s="30"/>
      <c r="CJ13" s="13" t="s">
        <v>973</v>
      </c>
      <c r="CK13" s="13">
        <v>200641</v>
      </c>
      <c r="CL13" s="13">
        <v>14</v>
      </c>
      <c r="CM13" s="13">
        <v>0.2</v>
      </c>
      <c r="CN13" s="14" t="e">
        <f>SUMIFS(属性投放!#REF!,属性投放!#REF!,"="&amp;装备!$CK$3,属性投放!#REF!,"&lt;="&amp;装备!$CL13)*INDEX(属性投放!#REF!,装备!$CM$3)*$CM13*$CO$3</f>
        <v>#REF!</v>
      </c>
      <c r="CO13" s="14" t="e">
        <f>SUMIFS(属性投放!#REF!,属性投放!#REF!,"="&amp;装备!$CK$3,属性投放!#REF!,"&lt;="&amp;装备!$CL13)*INDEX(属性投放!#REF!,装备!$CM$3)*$CM13*$CO$3</f>
        <v>#REF!</v>
      </c>
      <c r="CP13" s="14" t="e">
        <f>SUMIFS(属性投放!#REF!,属性投放!#REF!,"="&amp;装备!$CK$3,属性投放!#REF!,"&lt;="&amp;装备!$CL13)*INDEX(属性投放!#REF!,装备!$CM$3)*CM13*$CO$3</f>
        <v>#REF!</v>
      </c>
      <c r="CQ13" s="13">
        <v>100</v>
      </c>
      <c r="CR13" s="13" t="e">
        <f t="shared" si="105"/>
        <v>#REF!</v>
      </c>
      <c r="CS13" s="13" t="e">
        <f t="shared" si="106"/>
        <v>#REF!</v>
      </c>
      <c r="CT13" s="13" t="e">
        <f t="shared" si="107"/>
        <v>#REF!</v>
      </c>
      <c r="CU13" s="24">
        <v>0.15</v>
      </c>
      <c r="CV13" s="24">
        <v>0.15</v>
      </c>
      <c r="CW13" s="24">
        <v>0.15</v>
      </c>
      <c r="CX13" s="24">
        <v>0.1</v>
      </c>
      <c r="CY13" s="24">
        <v>0.1</v>
      </c>
      <c r="CZ13" s="14" t="e">
        <f t="shared" si="49"/>
        <v>#REF!</v>
      </c>
      <c r="DA13" s="13">
        <v>3</v>
      </c>
      <c r="DB13" s="14">
        <f>SUM(DA$7:DA13)</f>
        <v>23</v>
      </c>
      <c r="DC13" s="13">
        <v>1</v>
      </c>
      <c r="DD13" s="13">
        <v>3</v>
      </c>
      <c r="DE13" s="13">
        <v>4</v>
      </c>
      <c r="DF13" s="13"/>
      <c r="DG13" s="13">
        <v>1</v>
      </c>
      <c r="DH13" s="13">
        <v>1</v>
      </c>
      <c r="DI13" s="13">
        <v>1</v>
      </c>
      <c r="DJ13" s="13"/>
      <c r="DK13" s="13">
        <v>2</v>
      </c>
      <c r="DL13" s="13">
        <v>3</v>
      </c>
      <c r="DM13" s="13">
        <v>5</v>
      </c>
      <c r="DN13" s="13"/>
      <c r="DO13" s="13">
        <v>1</v>
      </c>
      <c r="DP13" s="13">
        <v>31</v>
      </c>
      <c r="DQ13" s="13">
        <f t="shared" si="50"/>
        <v>2006411</v>
      </c>
      <c r="DR13" s="13">
        <f t="shared" si="50"/>
        <v>2006412</v>
      </c>
      <c r="DS13" s="13">
        <f t="shared" si="50"/>
        <v>2006413</v>
      </c>
      <c r="DT13" s="13">
        <f t="shared" si="50"/>
        <v>2006415</v>
      </c>
      <c r="DU13" s="13">
        <f t="shared" si="50"/>
        <v>2006417</v>
      </c>
      <c r="DV13" s="13">
        <f t="shared" si="50"/>
        <v>2006418</v>
      </c>
      <c r="DW13" s="13">
        <f t="shared" si="50"/>
        <v>0</v>
      </c>
      <c r="DX13" s="13">
        <f t="shared" si="50"/>
        <v>0</v>
      </c>
      <c r="DY13" s="13">
        <f t="shared" si="51"/>
        <v>216</v>
      </c>
      <c r="DZ13" s="13">
        <f t="shared" si="52"/>
        <v>108</v>
      </c>
      <c r="EA13" s="13">
        <f t="shared" si="53"/>
        <v>108</v>
      </c>
      <c r="EB13" s="13">
        <f t="shared" si="54"/>
        <v>108</v>
      </c>
      <c r="EC13" s="13">
        <f t="shared" si="55"/>
        <v>162</v>
      </c>
      <c r="ED13" s="13">
        <f t="shared" si="56"/>
        <v>162</v>
      </c>
      <c r="EE13" s="13" t="str">
        <f t="shared" si="57"/>
        <v/>
      </c>
      <c r="EF13" s="13" t="str">
        <f t="shared" si="58"/>
        <v/>
      </c>
      <c r="EG13" s="30"/>
      <c r="EH13" s="30"/>
      <c r="EI13" s="30"/>
      <c r="EJ13" s="13">
        <v>1084</v>
      </c>
      <c r="EK13" s="13" t="s">
        <v>949</v>
      </c>
      <c r="EL13" s="13">
        <v>8</v>
      </c>
      <c r="EM13" s="13">
        <v>5</v>
      </c>
      <c r="EN13" s="31">
        <v>0.35</v>
      </c>
      <c r="EO13" s="13" t="e">
        <f t="shared" si="6"/>
        <v>#REF!</v>
      </c>
      <c r="EP13" s="13" t="e">
        <f t="shared" si="7"/>
        <v>#REF!</v>
      </c>
      <c r="EQ13" s="13" t="e">
        <f t="shared" si="8"/>
        <v>#REF!</v>
      </c>
      <c r="ER13" s="24">
        <v>0.04</v>
      </c>
      <c r="ES13" s="24">
        <v>0.04</v>
      </c>
      <c r="ET13" s="24">
        <v>0.04</v>
      </c>
      <c r="EU13" s="24">
        <v>0.03</v>
      </c>
      <c r="EV13" s="24">
        <v>0.08</v>
      </c>
      <c r="EW13" s="24">
        <v>0.03</v>
      </c>
      <c r="EX13" s="24">
        <v>0.03</v>
      </c>
      <c r="EY13" s="24"/>
      <c r="EZ13" s="30"/>
      <c r="FA13" s="13">
        <v>0</v>
      </c>
      <c r="FB13" s="13">
        <v>0</v>
      </c>
      <c r="FC13" s="13">
        <v>2</v>
      </c>
      <c r="FD13" s="13">
        <v>3</v>
      </c>
      <c r="FE13" s="30"/>
      <c r="FG13" s="30"/>
      <c r="FH13" s="30"/>
      <c r="FI13" s="13">
        <v>8</v>
      </c>
      <c r="FJ13" s="14">
        <f t="shared" si="59"/>
        <v>1</v>
      </c>
      <c r="FK13" s="14">
        <f t="shared" si="60"/>
        <v>8</v>
      </c>
      <c r="FL13" s="14">
        <f t="shared" si="61"/>
        <v>1</v>
      </c>
      <c r="FM13" s="14">
        <f t="shared" si="9"/>
        <v>10</v>
      </c>
      <c r="FN13" s="14">
        <f t="shared" si="10"/>
        <v>1</v>
      </c>
      <c r="FO13" s="14">
        <f t="shared" si="11"/>
        <v>15</v>
      </c>
      <c r="FP13" s="14">
        <f t="shared" si="12"/>
        <v>1</v>
      </c>
      <c r="FQ13" s="14">
        <f t="shared" si="13"/>
        <v>8</v>
      </c>
      <c r="FR13" s="14">
        <f t="shared" si="14"/>
        <v>8</v>
      </c>
      <c r="FS13" s="14" t="b">
        <f t="shared" si="62"/>
        <v>0</v>
      </c>
      <c r="FT13" s="14">
        <f t="shared" si="15"/>
        <v>2001108</v>
      </c>
      <c r="FU13" s="14">
        <f t="shared" si="63"/>
        <v>19</v>
      </c>
      <c r="FV13" s="13" t="str">
        <f t="shared" si="16"/>
        <v>15级-普通寄灵人の戒指</v>
      </c>
      <c r="FW13" s="13" t="str">
        <f t="shared" si="17"/>
        <v>悲鸣 · 寄灵人の戒指-普通</v>
      </c>
      <c r="FX13" s="14">
        <f t="shared" si="18"/>
        <v>1</v>
      </c>
      <c r="FY13" s="14">
        <f t="shared" si="19"/>
        <v>1</v>
      </c>
      <c r="FZ13" s="14">
        <f t="shared" si="20"/>
        <v>15</v>
      </c>
      <c r="GA13" s="14">
        <v>1</v>
      </c>
      <c r="GB13" s="14">
        <f t="shared" si="21"/>
        <v>1</v>
      </c>
      <c r="GC13" s="14">
        <f t="shared" si="64"/>
        <v>8</v>
      </c>
      <c r="GD13" s="14" t="str">
        <f t="shared" si="22"/>
        <v/>
      </c>
      <c r="GE13" s="14" t="e">
        <f t="shared" si="23"/>
        <v>#REF!</v>
      </c>
      <c r="GF13" s="14" t="e">
        <f t="shared" si="24"/>
        <v>#REF!</v>
      </c>
      <c r="GG13" s="14" t="e">
        <f t="shared" si="25"/>
        <v>#REF!</v>
      </c>
      <c r="GH13" s="14" t="e">
        <f t="shared" si="26"/>
        <v>#REF!</v>
      </c>
      <c r="GI13" s="14" t="e">
        <f t="shared" si="27"/>
        <v>#REF!</v>
      </c>
      <c r="GJ13" s="14" t="e">
        <f t="shared" si="28"/>
        <v>#REF!</v>
      </c>
      <c r="GK13" s="14" t="e">
        <f t="shared" si="29"/>
        <v>#REF!</v>
      </c>
      <c r="GL13" s="14">
        <f t="shared" si="30"/>
        <v>1011</v>
      </c>
      <c r="GM13" s="14">
        <f t="shared" si="31"/>
        <v>0</v>
      </c>
      <c r="GN13" s="14" t="str">
        <f t="shared" si="32"/>
        <v/>
      </c>
      <c r="GO13" s="25" t="str">
        <f t="shared" si="33"/>
        <v>icon_2001108</v>
      </c>
      <c r="GP13" s="30"/>
      <c r="GQ13" s="30"/>
      <c r="GS13" s="14">
        <f t="shared" si="34"/>
        <v>1</v>
      </c>
      <c r="GT13" s="14">
        <f t="shared" si="35"/>
        <v>3</v>
      </c>
      <c r="GU13" s="14" t="e">
        <f t="shared" si="65"/>
        <v>#REF!</v>
      </c>
      <c r="GV13" s="14" t="str">
        <f t="shared" si="36"/>
        <v>AtkExt</v>
      </c>
      <c r="GW13" s="14" t="e">
        <f t="shared" si="66"/>
        <v>#REF!</v>
      </c>
      <c r="GX13" s="14" t="e">
        <f t="shared" si="67"/>
        <v>#REF!</v>
      </c>
      <c r="GY13" s="14" t="str">
        <f t="shared" si="37"/>
        <v>HPExt</v>
      </c>
      <c r="GZ13" s="14" t="e">
        <f t="shared" si="68"/>
        <v>#REF!</v>
      </c>
      <c r="HA13" s="14" t="e">
        <f t="shared" si="69"/>
        <v>#REF!</v>
      </c>
      <c r="HB13" s="14">
        <f t="shared" si="38"/>
        <v>20110</v>
      </c>
      <c r="HC13" s="14">
        <f t="shared" si="70"/>
        <v>0</v>
      </c>
      <c r="HD13" s="14" t="str">
        <f t="shared" si="71"/>
        <v/>
      </c>
      <c r="HE13" s="25" t="s">
        <v>1109</v>
      </c>
      <c r="HF13" s="14">
        <f t="shared" si="39"/>
        <v>8</v>
      </c>
      <c r="HI13" s="13">
        <v>1043</v>
      </c>
      <c r="HJ13" s="13" t="s">
        <v>746</v>
      </c>
      <c r="HK13" s="30"/>
      <c r="HL13" s="30"/>
      <c r="HM13" s="13">
        <v>8</v>
      </c>
      <c r="HN13" s="14">
        <f t="shared" si="72"/>
        <v>3</v>
      </c>
      <c r="HO13" s="14">
        <f t="shared" si="73"/>
        <v>1</v>
      </c>
      <c r="HP13" s="14">
        <f t="shared" si="74"/>
        <v>2</v>
      </c>
      <c r="HQ13" s="14">
        <f t="shared" si="75"/>
        <v>200342</v>
      </c>
      <c r="HR13" s="14" t="str">
        <f t="shared" si="76"/>
        <v>50级寄灵人の防御套 : 属性-1</v>
      </c>
      <c r="HS13" s="14" t="s">
        <v>1042</v>
      </c>
      <c r="HT13" s="14">
        <f t="shared" si="77"/>
        <v>1</v>
      </c>
      <c r="HU13" s="14">
        <f t="shared" si="78"/>
        <v>2</v>
      </c>
      <c r="HV13" s="14" t="str">
        <f t="shared" si="79"/>
        <v>DefExt</v>
      </c>
      <c r="HW13" s="14" t="e">
        <f t="shared" si="80"/>
        <v>#REF!</v>
      </c>
      <c r="HX13" s="30"/>
      <c r="HY13" s="30"/>
      <c r="IA13" s="13">
        <v>8</v>
      </c>
      <c r="IB13" s="14">
        <f t="shared" si="81"/>
        <v>1</v>
      </c>
      <c r="IC13" s="14">
        <f t="shared" si="82"/>
        <v>1</v>
      </c>
      <c r="ID13" s="14">
        <f t="shared" si="83"/>
        <v>1</v>
      </c>
      <c r="IE13" s="14">
        <f t="shared" si="84"/>
        <v>3</v>
      </c>
      <c r="IF13" s="14" t="str">
        <f t="shared" si="85"/>
        <v>15级寄灵人洗练-Q3-8</v>
      </c>
      <c r="IG13" s="14">
        <f t="shared" si="86"/>
        <v>1013</v>
      </c>
      <c r="IH13" s="14">
        <f t="shared" si="87"/>
        <v>8</v>
      </c>
      <c r="II13" s="14">
        <f t="shared" si="88"/>
        <v>550</v>
      </c>
      <c r="IJ13" s="14" t="str">
        <f t="shared" si="89"/>
        <v>CritRate</v>
      </c>
      <c r="IK13" s="14">
        <f t="shared" si="90"/>
        <v>2.8000000000000001E-2</v>
      </c>
      <c r="IL13" s="14">
        <f t="shared" si="91"/>
        <v>0.08</v>
      </c>
    </row>
    <row r="14" spans="1:246" s="19" customFormat="1" ht="16.5" x14ac:dyDescent="0.2">
      <c r="A14" s="13">
        <v>9</v>
      </c>
      <c r="B14" s="13">
        <v>1</v>
      </c>
      <c r="C14" s="13">
        <v>18</v>
      </c>
      <c r="D14" s="14" t="e">
        <f>INDEX(属性投放!#REF!,装备!C14)</f>
        <v>#REF!</v>
      </c>
      <c r="E14" s="13">
        <v>130</v>
      </c>
      <c r="F14" s="14" t="e">
        <f>SUMIFS(属性投放!#REF!,属性投放!#REF!,"="&amp;装备!$B$3,属性投放!#REF!,"&lt;="&amp;装备!$C14)*INDEX(属性投放!#REF!,装备!$D$3)*装备!$F$3</f>
        <v>#REF!</v>
      </c>
      <c r="G14" s="14" t="e">
        <f>SUMIFS(属性投放!#REF!,属性投放!#REF!,"="&amp;装备!$B$3,属性投放!#REF!,"&lt;="&amp;装备!$C14)*INDEX(属性投放!#REF!,装备!$D$3)*装备!$F$3</f>
        <v>#REF!</v>
      </c>
      <c r="H14" s="14" t="e">
        <f>SUMIFS(属性投放!#REF!,属性投放!#REF!,"="&amp;装备!$B$3,属性投放!#REF!,"&lt;="&amp;装备!$C14)*INDEX(属性投放!#REF!,装备!$D$3)*装备!$F$3</f>
        <v>#REF!</v>
      </c>
      <c r="I14" s="26">
        <v>0.13</v>
      </c>
      <c r="J14" s="14" t="e">
        <f t="shared" si="112"/>
        <v>#REF!</v>
      </c>
      <c r="K14" s="14" t="e">
        <f t="shared" si="113"/>
        <v>#REF!</v>
      </c>
      <c r="L14" s="14" t="e">
        <f t="shared" si="114"/>
        <v>#REF!</v>
      </c>
      <c r="M14" s="13" t="e">
        <f t="shared" si="115"/>
        <v>#REF!</v>
      </c>
      <c r="N14" s="13" t="e">
        <f t="shared" si="116"/>
        <v>#REF!</v>
      </c>
      <c r="O14" s="13" t="e">
        <f t="shared" si="117"/>
        <v>#REF!</v>
      </c>
      <c r="P14" s="13" t="e">
        <f t="shared" si="118"/>
        <v>#REF!</v>
      </c>
      <c r="Q14" s="13" t="e">
        <f t="shared" si="119"/>
        <v>#REF!</v>
      </c>
      <c r="R14" s="13" t="e">
        <f t="shared" si="120"/>
        <v>#REF!</v>
      </c>
      <c r="S14" s="13" t="e">
        <f t="shared" si="121"/>
        <v>#REF!</v>
      </c>
      <c r="T14" s="13" t="e">
        <f t="shared" si="122"/>
        <v>#REF!</v>
      </c>
      <c r="U14" s="13" t="e">
        <f t="shared" si="123"/>
        <v>#REF!</v>
      </c>
      <c r="V14" s="13">
        <v>0</v>
      </c>
      <c r="W14" s="13">
        <v>0</v>
      </c>
      <c r="X14" s="13">
        <v>5</v>
      </c>
      <c r="Y14" s="13">
        <v>6</v>
      </c>
      <c r="Z14" s="13">
        <v>4</v>
      </c>
      <c r="AA14" s="13">
        <v>50</v>
      </c>
      <c r="AB14" s="13">
        <v>150</v>
      </c>
      <c r="AC14" s="13">
        <v>250</v>
      </c>
      <c r="AD14" s="13">
        <v>500</v>
      </c>
      <c r="AE14" s="27"/>
      <c r="AF14" s="30"/>
      <c r="AG14" s="13">
        <v>8</v>
      </c>
      <c r="AH14" s="13">
        <v>2</v>
      </c>
      <c r="AI14" s="13" t="b">
        <v>0</v>
      </c>
      <c r="AJ14" s="13">
        <v>30</v>
      </c>
      <c r="AK14" s="13">
        <v>3</v>
      </c>
      <c r="AL14" s="13">
        <v>30</v>
      </c>
      <c r="AM14" s="13" t="s">
        <v>1084</v>
      </c>
      <c r="AN14" s="13" t="s">
        <v>907</v>
      </c>
      <c r="AO14" s="13" t="s">
        <v>1115</v>
      </c>
      <c r="AP14" s="13" t="s">
        <v>1141</v>
      </c>
      <c r="AQ14" s="13">
        <f t="shared" si="104"/>
        <v>230</v>
      </c>
      <c r="AR14" s="13"/>
      <c r="AS14" s="13">
        <v>8</v>
      </c>
      <c r="AT14" s="14">
        <f>SUM(AS$7:AS14)</f>
        <v>64</v>
      </c>
      <c r="AU14" s="13">
        <v>1</v>
      </c>
      <c r="AV14" s="13">
        <v>2</v>
      </c>
      <c r="AW14" s="13">
        <v>3</v>
      </c>
      <c r="AX14" s="13">
        <v>4</v>
      </c>
      <c r="AY14" s="13">
        <v>5</v>
      </c>
      <c r="AZ14" s="13">
        <v>6</v>
      </c>
      <c r="BA14" s="13">
        <v>7</v>
      </c>
      <c r="BB14" s="13">
        <v>8</v>
      </c>
      <c r="BC14" s="30"/>
      <c r="BD14" s="30"/>
      <c r="BE14" s="30"/>
      <c r="BF14" s="30"/>
      <c r="BG14" s="13">
        <f>ROUND(INDEX([1]装备!$CF$6:$CF$16,$AH14)/10*BG$3*INDEX($BD$6:$BD$9,$AK14),0)</f>
        <v>70</v>
      </c>
      <c r="BH14" s="13">
        <f>ROUND(INDEX([1]装备!$CF$6:$CF$16,$AH14)/10*BH$3*INDEX($BD$6:$BD$9,$AK14),0)</f>
        <v>35</v>
      </c>
      <c r="BI14" s="13">
        <f>ROUND(INDEX([1]装备!$CF$6:$CF$16,$AH14)/10*BI$3*INDEX($BD$6:$BD$9,$AK14),0)</f>
        <v>35</v>
      </c>
      <c r="BJ14" s="13">
        <f>ROUND(INDEX([1]装备!$CF$6:$CF$16,$AH14)/10*BJ$3*INDEX($BD$6:$BD$9,$AK14),0)</f>
        <v>35</v>
      </c>
      <c r="BK14" s="13">
        <f>ROUND(INDEX([1]装备!$CF$6:$CF$16,$AH14)/10*BK$3*INDEX($BD$6:$BD$9,$AK14),0)</f>
        <v>35</v>
      </c>
      <c r="BL14" s="13">
        <f>ROUND(INDEX([1]装备!$CF$6:$CF$16,$AH14)/10*BL$3*INDEX($BD$6:$BD$9,$AK14),0)</f>
        <v>35</v>
      </c>
      <c r="BM14" s="13">
        <f>ROUND(INDEX([1]装备!$CF$6:$CF$16,$AH14)/10*BM$3*INDEX($BD$6:$BD$9,$AK14),0)</f>
        <v>53</v>
      </c>
      <c r="BN14" s="13">
        <f>ROUND(INDEX([1]装备!$CF$6:$CF$16,$AH14)/10*BN$3*INDEX($BD$6:$BD$9,$AK14),0)</f>
        <v>53</v>
      </c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13" t="s">
        <v>974</v>
      </c>
      <c r="CK14" s="13">
        <v>200742</v>
      </c>
      <c r="CL14" s="13">
        <v>15</v>
      </c>
      <c r="CM14" s="13">
        <v>0.2</v>
      </c>
      <c r="CN14" s="14" t="e">
        <f>SUMIFS(属性投放!#REF!,属性投放!#REF!,"="&amp;装备!$CK$3,属性投放!#REF!,"&lt;="&amp;装备!$CL14)*INDEX(属性投放!#REF!,装备!$CM$3)*$CM14*$CO$3</f>
        <v>#REF!</v>
      </c>
      <c r="CO14" s="14" t="e">
        <f>SUMIFS(属性投放!#REF!,属性投放!#REF!,"="&amp;装备!$CK$3,属性投放!#REF!,"&lt;="&amp;装备!$CL14)*INDEX(属性投放!#REF!,装备!$CM$3)*$CM14*$CO$3</f>
        <v>#REF!</v>
      </c>
      <c r="CP14" s="14" t="e">
        <f>SUMIFS(属性投放!#REF!,属性投放!#REF!,"="&amp;装备!$CK$3,属性投放!#REF!,"&lt;="&amp;装备!$CL14)*INDEX(属性投放!#REF!,装备!$CM$3)*CM14*$CO$3</f>
        <v>#REF!</v>
      </c>
      <c r="CQ14" s="13">
        <v>100</v>
      </c>
      <c r="CR14" s="13" t="e">
        <f t="shared" si="105"/>
        <v>#REF!</v>
      </c>
      <c r="CS14" s="13" t="e">
        <f t="shared" si="106"/>
        <v>#REF!</v>
      </c>
      <c r="CT14" s="13" t="e">
        <f t="shared" si="107"/>
        <v>#REF!</v>
      </c>
      <c r="CU14" s="24">
        <v>0.15</v>
      </c>
      <c r="CV14" s="24">
        <v>0.15</v>
      </c>
      <c r="CW14" s="24">
        <v>0.15</v>
      </c>
      <c r="CX14" s="24">
        <v>0.1</v>
      </c>
      <c r="CY14" s="24">
        <v>0.1</v>
      </c>
      <c r="CZ14" s="14" t="e">
        <f t="shared" si="49"/>
        <v>#REF!</v>
      </c>
      <c r="DA14" s="13">
        <v>3</v>
      </c>
      <c r="DB14" s="14">
        <f>SUM(DA$7:DA14)</f>
        <v>26</v>
      </c>
      <c r="DC14" s="13">
        <v>2</v>
      </c>
      <c r="DD14" s="13">
        <v>3</v>
      </c>
      <c r="DE14" s="13">
        <v>5</v>
      </c>
      <c r="DF14" s="13"/>
      <c r="DG14" s="13">
        <v>1</v>
      </c>
      <c r="DH14" s="13">
        <v>1</v>
      </c>
      <c r="DI14" s="13">
        <v>1</v>
      </c>
      <c r="DJ14" s="13"/>
      <c r="DK14" s="13">
        <v>2</v>
      </c>
      <c r="DL14" s="13">
        <v>3</v>
      </c>
      <c r="DM14" s="13">
        <v>5</v>
      </c>
      <c r="DN14" s="13"/>
      <c r="DO14" s="13">
        <v>1</v>
      </c>
      <c r="DP14" s="13">
        <v>36</v>
      </c>
      <c r="DQ14" s="13">
        <f t="shared" si="50"/>
        <v>2007421</v>
      </c>
      <c r="DR14" s="13">
        <f t="shared" si="50"/>
        <v>2007422</v>
      </c>
      <c r="DS14" s="13">
        <f t="shared" si="50"/>
        <v>2007423</v>
      </c>
      <c r="DT14" s="13">
        <f t="shared" si="50"/>
        <v>2007424</v>
      </c>
      <c r="DU14" s="13">
        <f t="shared" si="50"/>
        <v>2007425</v>
      </c>
      <c r="DV14" s="13">
        <f t="shared" si="50"/>
        <v>2007426</v>
      </c>
      <c r="DW14" s="13">
        <f t="shared" si="50"/>
        <v>0</v>
      </c>
      <c r="DX14" s="13">
        <f t="shared" si="50"/>
        <v>0</v>
      </c>
      <c r="DY14" s="13">
        <f t="shared" si="51"/>
        <v>240</v>
      </c>
      <c r="DZ14" s="13">
        <f t="shared" si="52"/>
        <v>120</v>
      </c>
      <c r="EA14" s="13">
        <f t="shared" si="53"/>
        <v>120</v>
      </c>
      <c r="EB14" s="13">
        <f t="shared" si="54"/>
        <v>120</v>
      </c>
      <c r="EC14" s="13">
        <f t="shared" si="55"/>
        <v>120</v>
      </c>
      <c r="ED14" s="13">
        <f t="shared" si="56"/>
        <v>120</v>
      </c>
      <c r="EE14" s="13" t="str">
        <f t="shared" si="57"/>
        <v/>
      </c>
      <c r="EF14" s="13" t="str">
        <f t="shared" si="58"/>
        <v/>
      </c>
      <c r="EG14" s="30"/>
      <c r="EH14" s="30"/>
      <c r="EI14" s="30"/>
      <c r="EJ14" s="13">
        <v>1094</v>
      </c>
      <c r="EK14" s="13" t="s">
        <v>950</v>
      </c>
      <c r="EL14" s="13">
        <v>10</v>
      </c>
      <c r="EM14" s="13">
        <v>6</v>
      </c>
      <c r="EN14" s="31">
        <v>0.35</v>
      </c>
      <c r="EO14" s="13" t="e">
        <f t="shared" si="6"/>
        <v>#REF!</v>
      </c>
      <c r="EP14" s="13" t="e">
        <f t="shared" si="7"/>
        <v>#REF!</v>
      </c>
      <c r="EQ14" s="13" t="e">
        <f t="shared" si="8"/>
        <v>#REF!</v>
      </c>
      <c r="ER14" s="24">
        <v>0.04</v>
      </c>
      <c r="ES14" s="24">
        <v>0.04</v>
      </c>
      <c r="ET14" s="24">
        <v>0.04</v>
      </c>
      <c r="EU14" s="24">
        <v>0.03</v>
      </c>
      <c r="EV14" s="24">
        <v>0.08</v>
      </c>
      <c r="EW14" s="24">
        <v>0.03</v>
      </c>
      <c r="EX14" s="24">
        <v>0.03</v>
      </c>
      <c r="EY14" s="24"/>
      <c r="EZ14" s="30"/>
      <c r="FA14" s="13">
        <v>0</v>
      </c>
      <c r="FB14" s="13">
        <v>0</v>
      </c>
      <c r="FC14" s="13">
        <v>2</v>
      </c>
      <c r="FD14" s="13">
        <v>3</v>
      </c>
      <c r="FE14" s="30"/>
      <c r="FG14" s="30"/>
      <c r="FH14" s="30"/>
      <c r="FI14" s="13">
        <v>9</v>
      </c>
      <c r="FJ14" s="14">
        <f t="shared" si="59"/>
        <v>1</v>
      </c>
      <c r="FK14" s="14">
        <f t="shared" si="60"/>
        <v>9</v>
      </c>
      <c r="FL14" s="14">
        <f t="shared" si="61"/>
        <v>2</v>
      </c>
      <c r="FM14" s="14">
        <f t="shared" si="9"/>
        <v>20</v>
      </c>
      <c r="FN14" s="14">
        <f t="shared" si="10"/>
        <v>1</v>
      </c>
      <c r="FO14" s="14">
        <f t="shared" si="11"/>
        <v>15</v>
      </c>
      <c r="FP14" s="14">
        <f t="shared" si="12"/>
        <v>2</v>
      </c>
      <c r="FQ14" s="14">
        <f t="shared" si="13"/>
        <v>1</v>
      </c>
      <c r="FR14" s="14">
        <f t="shared" si="14"/>
        <v>1</v>
      </c>
      <c r="FS14" s="14" t="b">
        <f t="shared" si="62"/>
        <v>0</v>
      </c>
      <c r="FT14" s="14">
        <f t="shared" si="15"/>
        <v>2001201</v>
      </c>
      <c r="FU14" s="14">
        <f t="shared" si="63"/>
        <v>40</v>
      </c>
      <c r="FV14" s="13" t="str">
        <f t="shared" si="16"/>
        <v>15级-优秀寄灵人の灵器</v>
      </c>
      <c r="FW14" s="13" t="str">
        <f t="shared" si="17"/>
        <v>悲鸣 · 寄灵人の灵器-优秀</v>
      </c>
      <c r="FX14" s="14">
        <f t="shared" si="18"/>
        <v>1</v>
      </c>
      <c r="FY14" s="14">
        <f t="shared" si="19"/>
        <v>2</v>
      </c>
      <c r="FZ14" s="14">
        <f t="shared" si="20"/>
        <v>15</v>
      </c>
      <c r="GA14" s="14">
        <v>1</v>
      </c>
      <c r="GB14" s="14">
        <f t="shared" si="21"/>
        <v>1</v>
      </c>
      <c r="GC14" s="14">
        <f t="shared" si="64"/>
        <v>1</v>
      </c>
      <c r="GD14" s="14" t="str">
        <f t="shared" si="22"/>
        <v/>
      </c>
      <c r="GE14" s="14" t="e">
        <f t="shared" si="23"/>
        <v>#REF!</v>
      </c>
      <c r="GF14" s="14" t="e">
        <f t="shared" si="24"/>
        <v>#REF!</v>
      </c>
      <c r="GG14" s="14" t="e">
        <f t="shared" si="25"/>
        <v>#REF!</v>
      </c>
      <c r="GH14" s="14" t="e">
        <f t="shared" si="26"/>
        <v>#REF!</v>
      </c>
      <c r="GI14" s="14" t="e">
        <f t="shared" si="27"/>
        <v>#REF!</v>
      </c>
      <c r="GJ14" s="14" t="e">
        <f t="shared" si="28"/>
        <v>#REF!</v>
      </c>
      <c r="GK14" s="14" t="e">
        <f t="shared" si="29"/>
        <v>#REF!</v>
      </c>
      <c r="GL14" s="14">
        <f t="shared" si="30"/>
        <v>1012</v>
      </c>
      <c r="GM14" s="14">
        <f t="shared" si="31"/>
        <v>0</v>
      </c>
      <c r="GN14" s="14" t="str">
        <f t="shared" si="32"/>
        <v/>
      </c>
      <c r="GO14" s="25" t="str">
        <f t="shared" si="33"/>
        <v>icon_2001101</v>
      </c>
      <c r="GP14" s="30"/>
      <c r="GQ14" s="30"/>
      <c r="GS14" s="14">
        <f t="shared" si="34"/>
        <v>1</v>
      </c>
      <c r="GT14" s="14">
        <f t="shared" si="35"/>
        <v>0</v>
      </c>
      <c r="GU14" s="14" t="e">
        <f t="shared" si="65"/>
        <v>#REF!</v>
      </c>
      <c r="GV14" s="14" t="str">
        <f t="shared" si="36"/>
        <v>AtkExt</v>
      </c>
      <c r="GW14" s="14" t="e">
        <f t="shared" si="66"/>
        <v>#REF!</v>
      </c>
      <c r="GX14" s="14" t="e">
        <f t="shared" si="67"/>
        <v>#REF!</v>
      </c>
      <c r="GY14" s="14" t="str">
        <f t="shared" si="37"/>
        <v/>
      </c>
      <c r="GZ14" s="14" t="str">
        <f t="shared" si="68"/>
        <v/>
      </c>
      <c r="HA14" s="14" t="str">
        <f t="shared" si="69"/>
        <v/>
      </c>
      <c r="HB14" s="14">
        <f t="shared" si="38"/>
        <v>20120</v>
      </c>
      <c r="HC14" s="14">
        <f t="shared" si="70"/>
        <v>0</v>
      </c>
      <c r="HD14" s="14" t="str">
        <f t="shared" si="71"/>
        <v/>
      </c>
      <c r="HE14" s="25" t="s">
        <v>1109</v>
      </c>
      <c r="HF14" s="14">
        <f t="shared" si="39"/>
        <v>30</v>
      </c>
      <c r="HI14" s="13">
        <v>1051</v>
      </c>
      <c r="HJ14" s="13" t="s">
        <v>747</v>
      </c>
      <c r="HK14" s="30"/>
      <c r="HL14" s="30"/>
      <c r="HM14" s="13">
        <v>9</v>
      </c>
      <c r="HN14" s="14">
        <f t="shared" si="72"/>
        <v>3</v>
      </c>
      <c r="HO14" s="14">
        <f t="shared" si="73"/>
        <v>2</v>
      </c>
      <c r="HP14" s="14">
        <f t="shared" si="74"/>
        <v>3</v>
      </c>
      <c r="HQ14" s="14">
        <f t="shared" si="75"/>
        <v>200342</v>
      </c>
      <c r="HR14" s="14" t="str">
        <f t="shared" si="76"/>
        <v>50级寄灵人の防御套 : 属性-2</v>
      </c>
      <c r="HS14" s="14" t="s">
        <v>1042</v>
      </c>
      <c r="HT14" s="14">
        <f t="shared" si="77"/>
        <v>2</v>
      </c>
      <c r="HU14" s="14">
        <f t="shared" si="78"/>
        <v>4</v>
      </c>
      <c r="HV14" s="14" t="str">
        <f t="shared" si="79"/>
        <v>HPExt</v>
      </c>
      <c r="HW14" s="14" t="e">
        <f t="shared" si="80"/>
        <v>#REF!</v>
      </c>
      <c r="HX14" s="30"/>
      <c r="HY14" s="30"/>
      <c r="IA14" s="13">
        <v>9</v>
      </c>
      <c r="IB14" s="14">
        <f t="shared" si="81"/>
        <v>1</v>
      </c>
      <c r="IC14" s="14">
        <f t="shared" si="82"/>
        <v>1</v>
      </c>
      <c r="ID14" s="14">
        <f t="shared" si="83"/>
        <v>1</v>
      </c>
      <c r="IE14" s="14">
        <f t="shared" si="84"/>
        <v>3</v>
      </c>
      <c r="IF14" s="14" t="str">
        <f t="shared" si="85"/>
        <v>15级寄灵人洗练-Q3-9</v>
      </c>
      <c r="IG14" s="14">
        <f t="shared" si="86"/>
        <v>1013</v>
      </c>
      <c r="IH14" s="14">
        <f t="shared" si="87"/>
        <v>9</v>
      </c>
      <c r="II14" s="14">
        <f t="shared" si="88"/>
        <v>550</v>
      </c>
      <c r="IJ14" s="14" t="str">
        <f t="shared" si="89"/>
        <v>DefIgnor</v>
      </c>
      <c r="IK14" s="14">
        <f t="shared" si="90"/>
        <v>1.0999999999999999E-2</v>
      </c>
      <c r="IL14" s="14">
        <f t="shared" si="91"/>
        <v>0.03</v>
      </c>
    </row>
    <row r="15" spans="1:246" s="19" customFormat="1" ht="16.5" x14ac:dyDescent="0.2">
      <c r="A15" s="13">
        <v>10</v>
      </c>
      <c r="B15" s="13">
        <v>1</v>
      </c>
      <c r="C15" s="13">
        <v>19</v>
      </c>
      <c r="D15" s="14" t="e">
        <f>INDEX(属性投放!#REF!,装备!C15)</f>
        <v>#REF!</v>
      </c>
      <c r="E15" s="13">
        <v>140</v>
      </c>
      <c r="F15" s="14" t="e">
        <f>SUMIFS(属性投放!#REF!,属性投放!#REF!,"="&amp;装备!$B$3,属性投放!#REF!,"&lt;="&amp;装备!$C15)*INDEX(属性投放!#REF!,装备!$D$3)*装备!$F$3</f>
        <v>#REF!</v>
      </c>
      <c r="G15" s="14" t="e">
        <f>SUMIFS(属性投放!#REF!,属性投放!#REF!,"="&amp;装备!$B$3,属性投放!#REF!,"&lt;="&amp;装备!$C15)*INDEX(属性投放!#REF!,装备!$D$3)*装备!$F$3</f>
        <v>#REF!</v>
      </c>
      <c r="H15" s="14" t="e">
        <f>SUMIFS(属性投放!#REF!,属性投放!#REF!,"="&amp;装备!$B$3,属性投放!#REF!,"&lt;="&amp;装备!$C15)*INDEX(属性投放!#REF!,装备!$D$3)*装备!$F$3</f>
        <v>#REF!</v>
      </c>
      <c r="I15" s="26">
        <v>0.12</v>
      </c>
      <c r="J15" s="14" t="e">
        <f t="shared" si="112"/>
        <v>#REF!</v>
      </c>
      <c r="K15" s="14" t="e">
        <f t="shared" si="113"/>
        <v>#REF!</v>
      </c>
      <c r="L15" s="14" t="e">
        <f t="shared" si="114"/>
        <v>#REF!</v>
      </c>
      <c r="M15" s="13" t="e">
        <f t="shared" si="115"/>
        <v>#REF!</v>
      </c>
      <c r="N15" s="13" t="e">
        <f t="shared" si="116"/>
        <v>#REF!</v>
      </c>
      <c r="O15" s="13" t="e">
        <f t="shared" si="117"/>
        <v>#REF!</v>
      </c>
      <c r="P15" s="13" t="e">
        <f t="shared" si="118"/>
        <v>#REF!</v>
      </c>
      <c r="Q15" s="13" t="e">
        <f t="shared" si="119"/>
        <v>#REF!</v>
      </c>
      <c r="R15" s="13" t="e">
        <f t="shared" si="120"/>
        <v>#REF!</v>
      </c>
      <c r="S15" s="13" t="e">
        <f t="shared" si="121"/>
        <v>#REF!</v>
      </c>
      <c r="T15" s="13" t="e">
        <f t="shared" si="122"/>
        <v>#REF!</v>
      </c>
      <c r="U15" s="13" t="e">
        <f t="shared" si="123"/>
        <v>#REF!</v>
      </c>
      <c r="V15" s="13">
        <v>0</v>
      </c>
      <c r="W15" s="13">
        <v>0</v>
      </c>
      <c r="X15" s="13">
        <v>5</v>
      </c>
      <c r="Y15" s="13">
        <v>6</v>
      </c>
      <c r="Z15" s="13">
        <v>4</v>
      </c>
      <c r="AA15" s="13">
        <v>60</v>
      </c>
      <c r="AB15" s="13">
        <v>180</v>
      </c>
      <c r="AC15" s="13">
        <v>300</v>
      </c>
      <c r="AD15" s="13">
        <v>600</v>
      </c>
      <c r="AE15" s="27"/>
      <c r="AF15" s="30"/>
      <c r="AG15" s="13">
        <v>9</v>
      </c>
      <c r="AH15" s="13">
        <v>2</v>
      </c>
      <c r="AI15" s="13" t="b">
        <v>0</v>
      </c>
      <c r="AJ15" s="13">
        <v>30</v>
      </c>
      <c r="AK15" s="13">
        <v>4</v>
      </c>
      <c r="AL15" s="13">
        <v>40</v>
      </c>
      <c r="AM15" s="13" t="s">
        <v>1084</v>
      </c>
      <c r="AN15" s="13" t="s">
        <v>908</v>
      </c>
      <c r="AO15" s="13" t="s">
        <v>1115</v>
      </c>
      <c r="AP15" s="13" t="s">
        <v>1141</v>
      </c>
      <c r="AQ15" s="13">
        <f t="shared" si="104"/>
        <v>240</v>
      </c>
      <c r="AR15" s="13"/>
      <c r="AS15" s="13">
        <v>8</v>
      </c>
      <c r="AT15" s="14">
        <f>SUM(AS$7:AS15)</f>
        <v>72</v>
      </c>
      <c r="AU15" s="13">
        <v>1</v>
      </c>
      <c r="AV15" s="13">
        <v>2</v>
      </c>
      <c r="AW15" s="13">
        <v>3</v>
      </c>
      <c r="AX15" s="13">
        <v>4</v>
      </c>
      <c r="AY15" s="13">
        <v>5</v>
      </c>
      <c r="AZ15" s="13">
        <v>6</v>
      </c>
      <c r="BA15" s="13">
        <v>7</v>
      </c>
      <c r="BB15" s="13">
        <v>8</v>
      </c>
      <c r="BC15" s="30"/>
      <c r="BD15" s="30"/>
      <c r="BE15" s="30"/>
      <c r="BF15" s="30"/>
      <c r="BG15" s="13">
        <f>ROUND(INDEX([1]装备!$CF$6:$CF$16,$AH15)/10*BG$3*INDEX($BD$6:$BD$9,$AK15),0)</f>
        <v>84</v>
      </c>
      <c r="BH15" s="13">
        <f>ROUND(INDEX([1]装备!$CF$6:$CF$16,$AH15)/10*BH$3*INDEX($BD$6:$BD$9,$AK15),0)</f>
        <v>42</v>
      </c>
      <c r="BI15" s="13">
        <f>ROUND(INDEX([1]装备!$CF$6:$CF$16,$AH15)/10*BI$3*INDEX($BD$6:$BD$9,$AK15),0)</f>
        <v>42</v>
      </c>
      <c r="BJ15" s="13">
        <f>ROUND(INDEX([1]装备!$CF$6:$CF$16,$AH15)/10*BJ$3*INDEX($BD$6:$BD$9,$AK15),0)</f>
        <v>42</v>
      </c>
      <c r="BK15" s="13">
        <f>ROUND(INDEX([1]装备!$CF$6:$CF$16,$AH15)/10*BK$3*INDEX($BD$6:$BD$9,$AK15),0)</f>
        <v>42</v>
      </c>
      <c r="BL15" s="13">
        <f>ROUND(INDEX([1]装备!$CF$6:$CF$16,$AH15)/10*BL$3*INDEX($BD$6:$BD$9,$AK15),0)</f>
        <v>42</v>
      </c>
      <c r="BM15" s="13">
        <f>ROUND(INDEX([1]装备!$CF$6:$CF$16,$AH15)/10*BM$3*INDEX($BD$6:$BD$9,$AK15),0)</f>
        <v>63</v>
      </c>
      <c r="BN15" s="13">
        <f>ROUND(INDEX([1]装备!$CF$6:$CF$16,$AH15)/10*BN$3*INDEX($BD$6:$BD$9,$AK15),0)</f>
        <v>63</v>
      </c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13" t="s">
        <v>975</v>
      </c>
      <c r="CK15" s="13">
        <v>200841</v>
      </c>
      <c r="CL15" s="13">
        <v>16</v>
      </c>
      <c r="CM15" s="13">
        <v>0.2</v>
      </c>
      <c r="CN15" s="14" t="e">
        <f>SUMIFS(属性投放!#REF!,属性投放!#REF!,"="&amp;装备!$CK$3,属性投放!#REF!,"&lt;="&amp;装备!$CL15)*INDEX(属性投放!#REF!,装备!$CM$3)*$CM15*$CO$3</f>
        <v>#REF!</v>
      </c>
      <c r="CO15" s="14" t="e">
        <f>SUMIFS(属性投放!#REF!,属性投放!#REF!,"="&amp;装备!$CK$3,属性投放!#REF!,"&lt;="&amp;装备!$CL15)*INDEX(属性投放!#REF!,装备!$CM$3)*$CM15*$CO$3</f>
        <v>#REF!</v>
      </c>
      <c r="CP15" s="14" t="e">
        <f>SUMIFS(属性投放!#REF!,属性投放!#REF!,"="&amp;装备!$CK$3,属性投放!#REF!,"&lt;="&amp;装备!$CL15)*INDEX(属性投放!#REF!,装备!$CM$3)*CM15*$CO$3</f>
        <v>#REF!</v>
      </c>
      <c r="CQ15" s="13">
        <v>500</v>
      </c>
      <c r="CR15" s="13" t="e">
        <f t="shared" si="105"/>
        <v>#REF!</v>
      </c>
      <c r="CS15" s="13" t="e">
        <f t="shared" si="106"/>
        <v>#REF!</v>
      </c>
      <c r="CT15" s="13" t="e">
        <f t="shared" si="107"/>
        <v>#REF!</v>
      </c>
      <c r="CU15" s="24">
        <v>0.15</v>
      </c>
      <c r="CV15" s="24">
        <v>0.15</v>
      </c>
      <c r="CW15" s="24">
        <v>0.15</v>
      </c>
      <c r="CX15" s="24">
        <v>0.1</v>
      </c>
      <c r="CY15" s="24">
        <v>0.1</v>
      </c>
      <c r="CZ15" s="14" t="e">
        <f t="shared" si="49"/>
        <v>#REF!</v>
      </c>
      <c r="DA15" s="13">
        <v>3</v>
      </c>
      <c r="DB15" s="14">
        <f>SUM(DA$7:DA15)</f>
        <v>29</v>
      </c>
      <c r="DC15" s="13">
        <v>1</v>
      </c>
      <c r="DD15" s="13">
        <v>3</v>
      </c>
      <c r="DE15" s="13">
        <v>4</v>
      </c>
      <c r="DF15" s="13"/>
      <c r="DG15" s="13">
        <v>1</v>
      </c>
      <c r="DH15" s="13">
        <v>1</v>
      </c>
      <c r="DI15" s="13">
        <v>1</v>
      </c>
      <c r="DJ15" s="13"/>
      <c r="DK15" s="13">
        <v>2</v>
      </c>
      <c r="DL15" s="13">
        <v>3</v>
      </c>
      <c r="DM15" s="13">
        <v>5</v>
      </c>
      <c r="DN15" s="13"/>
      <c r="DO15" s="13">
        <v>1</v>
      </c>
      <c r="DP15" s="13">
        <v>41</v>
      </c>
      <c r="DQ15" s="13">
        <f t="shared" si="50"/>
        <v>2008411</v>
      </c>
      <c r="DR15" s="13">
        <f t="shared" si="50"/>
        <v>2008412</v>
      </c>
      <c r="DS15" s="13">
        <f t="shared" si="50"/>
        <v>2008413</v>
      </c>
      <c r="DT15" s="13">
        <f t="shared" si="50"/>
        <v>2008415</v>
      </c>
      <c r="DU15" s="13">
        <f t="shared" si="50"/>
        <v>2008417</v>
      </c>
      <c r="DV15" s="13">
        <f t="shared" si="50"/>
        <v>2008418</v>
      </c>
      <c r="DW15" s="13">
        <f t="shared" si="50"/>
        <v>0</v>
      </c>
      <c r="DX15" s="13">
        <f t="shared" si="50"/>
        <v>0</v>
      </c>
      <c r="DY15" s="13">
        <f t="shared" si="51"/>
        <v>336</v>
      </c>
      <c r="DZ15" s="13">
        <f t="shared" si="52"/>
        <v>168</v>
      </c>
      <c r="EA15" s="13">
        <f t="shared" si="53"/>
        <v>168</v>
      </c>
      <c r="EB15" s="13">
        <f t="shared" si="54"/>
        <v>168</v>
      </c>
      <c r="EC15" s="13">
        <f t="shared" si="55"/>
        <v>252</v>
      </c>
      <c r="ED15" s="13">
        <f t="shared" si="56"/>
        <v>252</v>
      </c>
      <c r="EE15" s="13" t="str">
        <f t="shared" si="57"/>
        <v/>
      </c>
      <c r="EF15" s="13" t="str">
        <f t="shared" si="58"/>
        <v/>
      </c>
      <c r="EG15" s="30"/>
      <c r="EH15" s="30"/>
      <c r="EI15" s="30"/>
      <c r="EJ15" s="13">
        <v>1104</v>
      </c>
      <c r="EK15" s="13" t="s">
        <v>951</v>
      </c>
      <c r="EL15" s="13">
        <v>10</v>
      </c>
      <c r="EM15" s="13">
        <v>6</v>
      </c>
      <c r="EN15" s="31">
        <v>0.35</v>
      </c>
      <c r="EO15" s="13" t="e">
        <f t="shared" si="6"/>
        <v>#REF!</v>
      </c>
      <c r="EP15" s="13" t="e">
        <f t="shared" si="7"/>
        <v>#REF!</v>
      </c>
      <c r="EQ15" s="13" t="e">
        <f t="shared" si="8"/>
        <v>#REF!</v>
      </c>
      <c r="ER15" s="24">
        <v>0.04</v>
      </c>
      <c r="ES15" s="24">
        <v>0.04</v>
      </c>
      <c r="ET15" s="24">
        <v>0.04</v>
      </c>
      <c r="EU15" s="24">
        <v>0.03</v>
      </c>
      <c r="EV15" s="24">
        <v>0.08</v>
      </c>
      <c r="EW15" s="24">
        <v>0.03</v>
      </c>
      <c r="EX15" s="24">
        <v>0.03</v>
      </c>
      <c r="EY15" s="24"/>
      <c r="EZ15" s="30"/>
      <c r="FA15" s="13">
        <v>0</v>
      </c>
      <c r="FB15" s="13">
        <v>0</v>
      </c>
      <c r="FC15" s="13">
        <v>3</v>
      </c>
      <c r="FD15" s="13">
        <v>4</v>
      </c>
      <c r="FE15" s="30"/>
      <c r="FG15" s="30"/>
      <c r="FH15" s="30"/>
      <c r="FI15" s="13">
        <v>10</v>
      </c>
      <c r="FJ15" s="14">
        <f t="shared" si="59"/>
        <v>1</v>
      </c>
      <c r="FK15" s="14">
        <f t="shared" si="60"/>
        <v>10</v>
      </c>
      <c r="FL15" s="14">
        <f t="shared" si="61"/>
        <v>2</v>
      </c>
      <c r="FM15" s="14">
        <f t="shared" si="9"/>
        <v>20</v>
      </c>
      <c r="FN15" s="14">
        <f t="shared" si="10"/>
        <v>1</v>
      </c>
      <c r="FO15" s="14">
        <f t="shared" si="11"/>
        <v>15</v>
      </c>
      <c r="FP15" s="14">
        <f t="shared" si="12"/>
        <v>2</v>
      </c>
      <c r="FQ15" s="14">
        <f t="shared" si="13"/>
        <v>2</v>
      </c>
      <c r="FR15" s="14">
        <f t="shared" si="14"/>
        <v>2</v>
      </c>
      <c r="FS15" s="14" t="b">
        <f t="shared" si="62"/>
        <v>0</v>
      </c>
      <c r="FT15" s="14">
        <f t="shared" si="15"/>
        <v>2001202</v>
      </c>
      <c r="FU15" s="14">
        <f t="shared" si="63"/>
        <v>20</v>
      </c>
      <c r="FV15" s="13" t="str">
        <f t="shared" si="16"/>
        <v>15级-优秀寄灵人の头盔</v>
      </c>
      <c r="FW15" s="13" t="str">
        <f t="shared" si="17"/>
        <v>悲鸣 · 寄灵人の头盔-优秀</v>
      </c>
      <c r="FX15" s="14">
        <f t="shared" si="18"/>
        <v>1</v>
      </c>
      <c r="FY15" s="14">
        <f t="shared" si="19"/>
        <v>2</v>
      </c>
      <c r="FZ15" s="14">
        <f t="shared" si="20"/>
        <v>15</v>
      </c>
      <c r="GA15" s="14">
        <v>1</v>
      </c>
      <c r="GB15" s="14">
        <f t="shared" si="21"/>
        <v>1</v>
      </c>
      <c r="GC15" s="14">
        <f t="shared" si="64"/>
        <v>2</v>
      </c>
      <c r="GD15" s="14" t="str">
        <f t="shared" si="22"/>
        <v/>
      </c>
      <c r="GE15" s="14" t="e">
        <f t="shared" si="23"/>
        <v>#REF!</v>
      </c>
      <c r="GF15" s="14" t="e">
        <f t="shared" si="24"/>
        <v>#REF!</v>
      </c>
      <c r="GG15" s="14" t="e">
        <f t="shared" si="25"/>
        <v>#REF!</v>
      </c>
      <c r="GH15" s="14" t="e">
        <f t="shared" si="26"/>
        <v>#REF!</v>
      </c>
      <c r="GI15" s="14" t="e">
        <f t="shared" si="27"/>
        <v>#REF!</v>
      </c>
      <c r="GJ15" s="14" t="e">
        <f t="shared" si="28"/>
        <v>#REF!</v>
      </c>
      <c r="GK15" s="14" t="e">
        <f t="shared" si="29"/>
        <v>#REF!</v>
      </c>
      <c r="GL15" s="14">
        <f t="shared" si="30"/>
        <v>1012</v>
      </c>
      <c r="GM15" s="14">
        <f t="shared" si="31"/>
        <v>0</v>
      </c>
      <c r="GN15" s="14" t="str">
        <f t="shared" si="32"/>
        <v/>
      </c>
      <c r="GO15" s="25" t="str">
        <f t="shared" si="33"/>
        <v>icon_2001102</v>
      </c>
      <c r="GP15" s="30"/>
      <c r="GQ15" s="30"/>
      <c r="GS15" s="14">
        <f t="shared" si="34"/>
        <v>2</v>
      </c>
      <c r="GT15" s="14">
        <f t="shared" si="35"/>
        <v>0</v>
      </c>
      <c r="GU15" s="14" t="e">
        <f t="shared" si="65"/>
        <v>#REF!</v>
      </c>
      <c r="GV15" s="14" t="str">
        <f t="shared" si="36"/>
        <v>DefExt</v>
      </c>
      <c r="GW15" s="14" t="e">
        <f t="shared" si="66"/>
        <v>#REF!</v>
      </c>
      <c r="GX15" s="14" t="e">
        <f t="shared" si="67"/>
        <v>#REF!</v>
      </c>
      <c r="GY15" s="14" t="str">
        <f t="shared" si="37"/>
        <v/>
      </c>
      <c r="GZ15" s="14" t="str">
        <f t="shared" si="68"/>
        <v/>
      </c>
      <c r="HA15" s="14" t="str">
        <f t="shared" si="69"/>
        <v/>
      </c>
      <c r="HB15" s="14">
        <f t="shared" si="38"/>
        <v>20120</v>
      </c>
      <c r="HC15" s="14">
        <f t="shared" si="70"/>
        <v>0</v>
      </c>
      <c r="HD15" s="14" t="str">
        <f t="shared" si="71"/>
        <v/>
      </c>
      <c r="HE15" s="25" t="s">
        <v>1109</v>
      </c>
      <c r="HF15" s="14">
        <f t="shared" si="39"/>
        <v>15</v>
      </c>
      <c r="HI15" s="13">
        <v>1052</v>
      </c>
      <c r="HJ15" s="13" t="s">
        <v>748</v>
      </c>
      <c r="HK15" s="30"/>
      <c r="HL15" s="30"/>
      <c r="HM15" s="13">
        <v>10</v>
      </c>
      <c r="HN15" s="14">
        <f t="shared" si="72"/>
        <v>3</v>
      </c>
      <c r="HO15" s="14">
        <f t="shared" si="73"/>
        <v>3</v>
      </c>
      <c r="HP15" s="14">
        <f t="shared" si="74"/>
        <v>5</v>
      </c>
      <c r="HQ15" s="14">
        <f t="shared" si="75"/>
        <v>200342</v>
      </c>
      <c r="HR15" s="14" t="str">
        <f t="shared" si="76"/>
        <v>50级寄灵人の防御套 : 属性-3</v>
      </c>
      <c r="HS15" s="14" t="s">
        <v>1042</v>
      </c>
      <c r="HT15" s="14">
        <f t="shared" si="77"/>
        <v>3</v>
      </c>
      <c r="HU15" s="14">
        <f t="shared" si="78"/>
        <v>5</v>
      </c>
      <c r="HV15" s="14" t="str">
        <f t="shared" si="79"/>
        <v>DefRate</v>
      </c>
      <c r="HW15" s="14">
        <f t="shared" si="80"/>
        <v>0.15</v>
      </c>
      <c r="HX15" s="30"/>
      <c r="HY15" s="30"/>
      <c r="IA15" s="13">
        <v>10</v>
      </c>
      <c r="IB15" s="14">
        <f t="shared" si="81"/>
        <v>1</v>
      </c>
      <c r="IC15" s="14">
        <f t="shared" si="82"/>
        <v>1</v>
      </c>
      <c r="ID15" s="14">
        <f t="shared" si="83"/>
        <v>1</v>
      </c>
      <c r="IE15" s="14">
        <f t="shared" si="84"/>
        <v>3</v>
      </c>
      <c r="IF15" s="14" t="str">
        <f t="shared" si="85"/>
        <v>15级寄灵人洗练-Q3-10</v>
      </c>
      <c r="IG15" s="14">
        <f t="shared" si="86"/>
        <v>1013</v>
      </c>
      <c r="IH15" s="14">
        <f t="shared" si="87"/>
        <v>10</v>
      </c>
      <c r="II15" s="14">
        <f t="shared" si="88"/>
        <v>550</v>
      </c>
      <c r="IJ15" s="14" t="str">
        <f t="shared" si="89"/>
        <v>Block</v>
      </c>
      <c r="IK15" s="14">
        <f t="shared" si="90"/>
        <v>1.0999999999999999E-2</v>
      </c>
      <c r="IL15" s="14">
        <f t="shared" si="91"/>
        <v>0.03</v>
      </c>
    </row>
    <row r="16" spans="1:246" s="19" customFormat="1" ht="16.5" x14ac:dyDescent="0.2">
      <c r="A16" s="13">
        <v>11</v>
      </c>
      <c r="B16" s="13">
        <v>1</v>
      </c>
      <c r="C16" s="13">
        <v>20</v>
      </c>
      <c r="D16" s="14" t="e">
        <f>INDEX(属性投放!#REF!,装备!C16)</f>
        <v>#REF!</v>
      </c>
      <c r="E16" s="13">
        <v>150</v>
      </c>
      <c r="F16" s="14" t="e">
        <f>SUMIFS(属性投放!#REF!,属性投放!#REF!,"="&amp;装备!$B$3,属性投放!#REF!,"&lt;="&amp;装备!$C16)*INDEX(属性投放!#REF!,装备!$D$3)*装备!$F$3</f>
        <v>#REF!</v>
      </c>
      <c r="G16" s="14" t="e">
        <f>SUMIFS(属性投放!#REF!,属性投放!#REF!,"="&amp;装备!$B$3,属性投放!#REF!,"&lt;="&amp;装备!$C16)*INDEX(属性投放!#REF!,装备!$D$3)*装备!$F$3</f>
        <v>#REF!</v>
      </c>
      <c r="H16" s="14" t="e">
        <f>SUMIFS(属性投放!#REF!,属性投放!#REF!,"="&amp;装备!$B$3,属性投放!#REF!,"&lt;="&amp;装备!$C16)*INDEX(属性投放!#REF!,装备!$D$3)*装备!$F$3</f>
        <v>#REF!</v>
      </c>
      <c r="I16" s="26">
        <v>0.1</v>
      </c>
      <c r="J16" s="14" t="e">
        <f t="shared" si="112"/>
        <v>#REF!</v>
      </c>
      <c r="K16" s="14" t="e">
        <f t="shared" si="113"/>
        <v>#REF!</v>
      </c>
      <c r="L16" s="14" t="e">
        <f t="shared" si="114"/>
        <v>#REF!</v>
      </c>
      <c r="M16" s="13" t="e">
        <f t="shared" si="115"/>
        <v>#REF!</v>
      </c>
      <c r="N16" s="13" t="e">
        <f t="shared" si="116"/>
        <v>#REF!</v>
      </c>
      <c r="O16" s="13" t="e">
        <f t="shared" si="117"/>
        <v>#REF!</v>
      </c>
      <c r="P16" s="13" t="e">
        <f t="shared" si="118"/>
        <v>#REF!</v>
      </c>
      <c r="Q16" s="13" t="e">
        <f t="shared" si="119"/>
        <v>#REF!</v>
      </c>
      <c r="R16" s="13" t="e">
        <f t="shared" si="120"/>
        <v>#REF!</v>
      </c>
      <c r="S16" s="13" t="e">
        <f t="shared" si="121"/>
        <v>#REF!</v>
      </c>
      <c r="T16" s="13" t="e">
        <f t="shared" si="122"/>
        <v>#REF!</v>
      </c>
      <c r="U16" s="13" t="e">
        <f t="shared" si="123"/>
        <v>#REF!</v>
      </c>
      <c r="V16" s="13">
        <v>0</v>
      </c>
      <c r="W16" s="13">
        <v>0</v>
      </c>
      <c r="X16" s="13">
        <v>6</v>
      </c>
      <c r="Y16" s="13">
        <v>7</v>
      </c>
      <c r="Z16" s="13">
        <v>5</v>
      </c>
      <c r="AA16" s="13">
        <v>80</v>
      </c>
      <c r="AB16" s="13">
        <v>240</v>
      </c>
      <c r="AC16" s="13">
        <v>400</v>
      </c>
      <c r="AD16" s="13">
        <v>800</v>
      </c>
      <c r="AE16" s="27"/>
      <c r="AF16" s="30"/>
      <c r="AG16" s="13">
        <v>10</v>
      </c>
      <c r="AH16" s="13">
        <v>2</v>
      </c>
      <c r="AI16" s="13" t="b">
        <v>1</v>
      </c>
      <c r="AJ16" s="13">
        <v>30</v>
      </c>
      <c r="AK16" s="13">
        <v>4</v>
      </c>
      <c r="AL16" s="13">
        <v>41</v>
      </c>
      <c r="AM16" s="13" t="s">
        <v>1084</v>
      </c>
      <c r="AN16" s="13" t="s">
        <v>903</v>
      </c>
      <c r="AO16" s="13" t="s">
        <v>1116</v>
      </c>
      <c r="AP16" s="13" t="s">
        <v>1142</v>
      </c>
      <c r="AQ16" s="13">
        <f t="shared" si="104"/>
        <v>241</v>
      </c>
      <c r="AR16" s="13">
        <v>241</v>
      </c>
      <c r="AS16" s="13">
        <v>6</v>
      </c>
      <c r="AT16" s="14">
        <f>SUM(AS$7:AS16)</f>
        <v>78</v>
      </c>
      <c r="AU16" s="13">
        <v>1</v>
      </c>
      <c r="AV16" s="13">
        <v>2</v>
      </c>
      <c r="AW16" s="13">
        <v>3</v>
      </c>
      <c r="AX16" s="13">
        <v>5</v>
      </c>
      <c r="AY16" s="13">
        <v>7</v>
      </c>
      <c r="AZ16" s="13">
        <v>8</v>
      </c>
      <c r="BA16" s="13"/>
      <c r="BB16" s="13"/>
      <c r="BC16" s="30"/>
      <c r="BD16" s="30"/>
      <c r="BE16" s="30"/>
      <c r="BF16" s="30"/>
      <c r="BG16" s="13">
        <f>ROUND(INDEX([1]装备!$CF$6:$CF$16,$AH16)/10*BG$3*INDEX($BD$6:$BD$9,$AK16),0)</f>
        <v>84</v>
      </c>
      <c r="BH16" s="13">
        <f>ROUND(INDEX([1]装备!$CF$6:$CF$16,$AH16)/10*BH$3*INDEX($BD$6:$BD$9,$AK16),0)</f>
        <v>42</v>
      </c>
      <c r="BI16" s="13">
        <f>ROUND(INDEX([1]装备!$CF$6:$CF$16,$AH16)/10*BI$3*INDEX($BD$6:$BD$9,$AK16),0)</f>
        <v>42</v>
      </c>
      <c r="BJ16" s="13">
        <f>ROUND(INDEX([1]装备!$CF$6:$CF$16,$AH16)/10*BJ$3*INDEX($BD$6:$BD$9,$AK16),0)</f>
        <v>42</v>
      </c>
      <c r="BK16" s="13">
        <f>ROUND(INDEX([1]装备!$CF$6:$CF$16,$AH16)/10*BK$3*INDEX($BD$6:$BD$9,$AK16),0)</f>
        <v>42</v>
      </c>
      <c r="BL16" s="13">
        <f>ROUND(INDEX([1]装备!$CF$6:$CF$16,$AH16)/10*BL$3*INDEX($BD$6:$BD$9,$AK16),0)</f>
        <v>42</v>
      </c>
      <c r="BM16" s="13">
        <f>ROUND(INDEX([1]装备!$CF$6:$CF$16,$AH16)/10*BM$3*INDEX($BD$6:$BD$9,$AK16),0)</f>
        <v>63</v>
      </c>
      <c r="BN16" s="13">
        <f>ROUND(INDEX([1]装备!$CF$6:$CF$16,$AH16)/10*BN$3*INDEX($BD$6:$BD$9,$AK16),0)</f>
        <v>63</v>
      </c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13" t="s">
        <v>976</v>
      </c>
      <c r="CK16" s="13">
        <v>200843</v>
      </c>
      <c r="CL16" s="13">
        <v>17</v>
      </c>
      <c r="CM16" s="13">
        <v>0.25</v>
      </c>
      <c r="CN16" s="14" t="e">
        <f>SUMIFS(属性投放!#REF!,属性投放!#REF!,"="&amp;装备!$CK$3,属性投放!#REF!,"&lt;="&amp;装备!$CL16)*INDEX(属性投放!#REF!,装备!$CM$3)*$CM16*$CO$3</f>
        <v>#REF!</v>
      </c>
      <c r="CO16" s="14" t="e">
        <f>SUMIFS(属性投放!#REF!,属性投放!#REF!,"="&amp;装备!$CK$3,属性投放!#REF!,"&lt;="&amp;装备!$CL16)*INDEX(属性投放!#REF!,装备!$CM$3)*$CM16*$CO$3</f>
        <v>#REF!</v>
      </c>
      <c r="CP16" s="14" t="e">
        <f>SUMIFS(属性投放!#REF!,属性投放!#REF!,"="&amp;装备!$CK$3,属性投放!#REF!,"&lt;="&amp;装备!$CL16)*INDEX(属性投放!#REF!,装备!$CM$3)*CM16*$CO$3</f>
        <v>#REF!</v>
      </c>
      <c r="CQ16" s="13">
        <v>500</v>
      </c>
      <c r="CR16" s="13" t="e">
        <f t="shared" si="105"/>
        <v>#REF!</v>
      </c>
      <c r="CS16" s="13" t="e">
        <f t="shared" si="106"/>
        <v>#REF!</v>
      </c>
      <c r="CT16" s="13" t="e">
        <f t="shared" si="107"/>
        <v>#REF!</v>
      </c>
      <c r="CU16" s="24">
        <v>0.15</v>
      </c>
      <c r="CV16" s="24">
        <v>0.15</v>
      </c>
      <c r="CW16" s="24">
        <v>0.15</v>
      </c>
      <c r="CX16" s="24">
        <v>0.1</v>
      </c>
      <c r="CY16" s="24">
        <v>0.1</v>
      </c>
      <c r="CZ16" s="14" t="e">
        <f t="shared" si="49"/>
        <v>#REF!</v>
      </c>
      <c r="DA16" s="13">
        <v>4</v>
      </c>
      <c r="DB16" s="14">
        <f>SUM(DA$7:DA16)</f>
        <v>33</v>
      </c>
      <c r="DC16" s="13">
        <v>1</v>
      </c>
      <c r="DD16" s="13">
        <v>2</v>
      </c>
      <c r="DE16" s="13">
        <v>7</v>
      </c>
      <c r="DF16" s="13">
        <v>8</v>
      </c>
      <c r="DG16" s="13">
        <v>1</v>
      </c>
      <c r="DH16" s="13">
        <v>1</v>
      </c>
      <c r="DI16" s="13">
        <v>1</v>
      </c>
      <c r="DJ16" s="13">
        <v>1</v>
      </c>
      <c r="DK16" s="13">
        <v>2</v>
      </c>
      <c r="DL16" s="13">
        <v>3</v>
      </c>
      <c r="DM16" s="13">
        <v>4</v>
      </c>
      <c r="DN16" s="13">
        <v>5</v>
      </c>
      <c r="DO16" s="13">
        <v>1</v>
      </c>
      <c r="DP16" s="13">
        <v>42</v>
      </c>
      <c r="DQ16" s="13">
        <f t="shared" si="50"/>
        <v>2008431</v>
      </c>
      <c r="DR16" s="13">
        <f t="shared" si="50"/>
        <v>2008432</v>
      </c>
      <c r="DS16" s="13">
        <f t="shared" si="50"/>
        <v>2008433</v>
      </c>
      <c r="DT16" s="13">
        <f t="shared" si="50"/>
        <v>2008437</v>
      </c>
      <c r="DU16" s="13">
        <f t="shared" si="50"/>
        <v>2008438</v>
      </c>
      <c r="DV16" s="13">
        <f t="shared" si="50"/>
        <v>0</v>
      </c>
      <c r="DW16" s="13">
        <f t="shared" si="50"/>
        <v>0</v>
      </c>
      <c r="DX16" s="13">
        <f t="shared" si="50"/>
        <v>0</v>
      </c>
      <c r="DY16" s="13">
        <f t="shared" si="51"/>
        <v>252</v>
      </c>
      <c r="DZ16" s="13">
        <f t="shared" si="52"/>
        <v>252</v>
      </c>
      <c r="EA16" s="13">
        <f t="shared" si="53"/>
        <v>252</v>
      </c>
      <c r="EB16" s="13">
        <f t="shared" si="54"/>
        <v>252</v>
      </c>
      <c r="EC16" s="13">
        <f t="shared" si="55"/>
        <v>252</v>
      </c>
      <c r="ED16" s="13" t="str">
        <f t="shared" si="56"/>
        <v/>
      </c>
      <c r="EE16" s="13" t="str">
        <f t="shared" si="57"/>
        <v/>
      </c>
      <c r="EF16" s="13" t="str">
        <f t="shared" si="58"/>
        <v/>
      </c>
      <c r="EG16" s="30"/>
      <c r="EH16" s="30"/>
      <c r="EI16" s="30"/>
      <c r="EJ16" s="13">
        <v>1114</v>
      </c>
      <c r="EK16" s="13" t="s">
        <v>952</v>
      </c>
      <c r="EL16" s="13">
        <v>11</v>
      </c>
      <c r="EM16" s="13">
        <v>7</v>
      </c>
      <c r="EN16" s="31">
        <v>0.35</v>
      </c>
      <c r="EO16" s="13" t="e">
        <f t="shared" si="6"/>
        <v>#REF!</v>
      </c>
      <c r="EP16" s="13" t="e">
        <f t="shared" si="7"/>
        <v>#REF!</v>
      </c>
      <c r="EQ16" s="13" t="e">
        <f t="shared" si="8"/>
        <v>#REF!</v>
      </c>
      <c r="ER16" s="24">
        <v>0.04</v>
      </c>
      <c r="ES16" s="24">
        <v>0.04</v>
      </c>
      <c r="ET16" s="24">
        <v>0.04</v>
      </c>
      <c r="EU16" s="24">
        <v>0.03</v>
      </c>
      <c r="EV16" s="24">
        <v>0.08</v>
      </c>
      <c r="EW16" s="24">
        <v>0.03</v>
      </c>
      <c r="EX16" s="24">
        <v>0.03</v>
      </c>
      <c r="EY16" s="24"/>
      <c r="EZ16" s="30"/>
      <c r="FA16" s="13">
        <v>0</v>
      </c>
      <c r="FB16" s="13">
        <v>0</v>
      </c>
      <c r="FC16" s="13">
        <v>4</v>
      </c>
      <c r="FD16" s="13">
        <v>5</v>
      </c>
      <c r="FE16" s="30"/>
      <c r="FG16" s="30"/>
      <c r="FH16" s="30"/>
      <c r="FI16" s="13">
        <v>11</v>
      </c>
      <c r="FJ16" s="14">
        <f t="shared" si="59"/>
        <v>1</v>
      </c>
      <c r="FK16" s="14">
        <f t="shared" si="60"/>
        <v>11</v>
      </c>
      <c r="FL16" s="14">
        <f t="shared" si="61"/>
        <v>2</v>
      </c>
      <c r="FM16" s="14">
        <f t="shared" si="9"/>
        <v>20</v>
      </c>
      <c r="FN16" s="14">
        <f t="shared" si="10"/>
        <v>1</v>
      </c>
      <c r="FO16" s="14">
        <f t="shared" si="11"/>
        <v>15</v>
      </c>
      <c r="FP16" s="14">
        <f t="shared" si="12"/>
        <v>2</v>
      </c>
      <c r="FQ16" s="14">
        <f t="shared" si="13"/>
        <v>3</v>
      </c>
      <c r="FR16" s="14">
        <f t="shared" si="14"/>
        <v>3</v>
      </c>
      <c r="FS16" s="14" t="b">
        <f t="shared" si="62"/>
        <v>0</v>
      </c>
      <c r="FT16" s="14">
        <f t="shared" si="15"/>
        <v>2001203</v>
      </c>
      <c r="FU16" s="14">
        <f t="shared" si="63"/>
        <v>20</v>
      </c>
      <c r="FV16" s="13" t="str">
        <f t="shared" si="16"/>
        <v>15级-优秀寄灵人の铠甲</v>
      </c>
      <c r="FW16" s="13" t="str">
        <f t="shared" si="17"/>
        <v>悲鸣 · 寄灵人の铠甲-优秀</v>
      </c>
      <c r="FX16" s="14">
        <f t="shared" si="18"/>
        <v>1</v>
      </c>
      <c r="FY16" s="14">
        <f t="shared" si="19"/>
        <v>2</v>
      </c>
      <c r="FZ16" s="14">
        <f t="shared" si="20"/>
        <v>15</v>
      </c>
      <c r="GA16" s="14">
        <v>1</v>
      </c>
      <c r="GB16" s="14">
        <f t="shared" si="21"/>
        <v>1</v>
      </c>
      <c r="GC16" s="14">
        <f t="shared" si="64"/>
        <v>3</v>
      </c>
      <c r="GD16" s="14" t="str">
        <f t="shared" si="22"/>
        <v/>
      </c>
      <c r="GE16" s="14" t="e">
        <f t="shared" si="23"/>
        <v>#REF!</v>
      </c>
      <c r="GF16" s="14" t="e">
        <f t="shared" si="24"/>
        <v>#REF!</v>
      </c>
      <c r="GG16" s="14" t="e">
        <f t="shared" si="25"/>
        <v>#REF!</v>
      </c>
      <c r="GH16" s="14" t="e">
        <f t="shared" si="26"/>
        <v>#REF!</v>
      </c>
      <c r="GI16" s="14" t="e">
        <f t="shared" si="27"/>
        <v>#REF!</v>
      </c>
      <c r="GJ16" s="14" t="e">
        <f t="shared" si="28"/>
        <v>#REF!</v>
      </c>
      <c r="GK16" s="14" t="e">
        <f t="shared" si="29"/>
        <v>#REF!</v>
      </c>
      <c r="GL16" s="14">
        <f t="shared" si="30"/>
        <v>1012</v>
      </c>
      <c r="GM16" s="14">
        <f t="shared" si="31"/>
        <v>0</v>
      </c>
      <c r="GN16" s="14" t="str">
        <f t="shared" si="32"/>
        <v/>
      </c>
      <c r="GO16" s="25" t="str">
        <f t="shared" si="33"/>
        <v>icon_2001103</v>
      </c>
      <c r="GP16" s="30"/>
      <c r="GQ16" s="30"/>
      <c r="GS16" s="14">
        <f t="shared" si="34"/>
        <v>2</v>
      </c>
      <c r="GT16" s="14">
        <f t="shared" si="35"/>
        <v>3</v>
      </c>
      <c r="GU16" s="14" t="e">
        <f t="shared" si="65"/>
        <v>#REF!</v>
      </c>
      <c r="GV16" s="14" t="str">
        <f t="shared" si="36"/>
        <v>DefExt</v>
      </c>
      <c r="GW16" s="14" t="e">
        <f t="shared" si="66"/>
        <v>#REF!</v>
      </c>
      <c r="GX16" s="14" t="e">
        <f t="shared" si="67"/>
        <v>#REF!</v>
      </c>
      <c r="GY16" s="14" t="str">
        <f t="shared" si="37"/>
        <v>HPExt</v>
      </c>
      <c r="GZ16" s="14" t="e">
        <f t="shared" si="68"/>
        <v>#REF!</v>
      </c>
      <c r="HA16" s="14" t="e">
        <f t="shared" si="69"/>
        <v>#REF!</v>
      </c>
      <c r="HB16" s="14">
        <f t="shared" si="38"/>
        <v>20120</v>
      </c>
      <c r="HC16" s="14">
        <f t="shared" si="70"/>
        <v>0</v>
      </c>
      <c r="HD16" s="14" t="str">
        <f t="shared" si="71"/>
        <v/>
      </c>
      <c r="HE16" s="25" t="s">
        <v>1109</v>
      </c>
      <c r="HF16" s="14">
        <f t="shared" si="39"/>
        <v>15</v>
      </c>
      <c r="HI16" s="13">
        <v>1053</v>
      </c>
      <c r="HJ16" s="13" t="s">
        <v>749</v>
      </c>
      <c r="HK16" s="30"/>
      <c r="HL16" s="30"/>
      <c r="HM16" s="13">
        <v>11</v>
      </c>
      <c r="HN16" s="14">
        <f t="shared" si="72"/>
        <v>4</v>
      </c>
      <c r="HO16" s="14">
        <f t="shared" si="73"/>
        <v>1</v>
      </c>
      <c r="HP16" s="14">
        <f t="shared" si="74"/>
        <v>1</v>
      </c>
      <c r="HQ16" s="14">
        <f t="shared" si="75"/>
        <v>200441</v>
      </c>
      <c r="HR16" s="14" t="str">
        <f t="shared" si="76"/>
        <v>70级寄灵人の攻击套 : 属性-1</v>
      </c>
      <c r="HS16" s="14" t="s">
        <v>1042</v>
      </c>
      <c r="HT16" s="14">
        <f t="shared" si="77"/>
        <v>1</v>
      </c>
      <c r="HU16" s="14">
        <f t="shared" si="78"/>
        <v>2</v>
      </c>
      <c r="HV16" s="14" t="str">
        <f t="shared" si="79"/>
        <v>AtkExt</v>
      </c>
      <c r="HW16" s="14" t="e">
        <f t="shared" si="80"/>
        <v>#REF!</v>
      </c>
      <c r="HX16" s="30"/>
      <c r="HY16" s="30"/>
      <c r="IA16" s="13">
        <v>11</v>
      </c>
      <c r="IB16" s="14">
        <f t="shared" si="81"/>
        <v>1</v>
      </c>
      <c r="IC16" s="14">
        <f t="shared" si="82"/>
        <v>1</v>
      </c>
      <c r="ID16" s="14">
        <f t="shared" si="83"/>
        <v>1</v>
      </c>
      <c r="IE16" s="14">
        <f t="shared" si="84"/>
        <v>4</v>
      </c>
      <c r="IF16" s="14" t="str">
        <f t="shared" si="85"/>
        <v>15级寄灵人洗练-Q4-1</v>
      </c>
      <c r="IG16" s="14">
        <f t="shared" si="86"/>
        <v>1014</v>
      </c>
      <c r="IH16" s="14">
        <f t="shared" si="87"/>
        <v>1</v>
      </c>
      <c r="II16" s="14">
        <f t="shared" si="88"/>
        <v>2000</v>
      </c>
      <c r="IJ16" s="14" t="str">
        <f t="shared" si="89"/>
        <v>AtkExt</v>
      </c>
      <c r="IK16" s="14" t="e">
        <f t="shared" si="90"/>
        <v>#REF!</v>
      </c>
      <c r="IL16" s="14" t="e">
        <f t="shared" si="91"/>
        <v>#REF!</v>
      </c>
    </row>
    <row r="17" spans="1:246" s="19" customFormat="1" ht="16.5" x14ac:dyDescent="0.2">
      <c r="A17" s="13">
        <v>1</v>
      </c>
      <c r="B17" s="13">
        <v>2</v>
      </c>
      <c r="C17" s="13">
        <v>2</v>
      </c>
      <c r="D17" s="14" t="e">
        <f>INDEX(属性投放!#REF!,装备!C17)</f>
        <v>#REF!</v>
      </c>
      <c r="E17" s="13">
        <v>15</v>
      </c>
      <c r="F17" s="14" t="e">
        <f>SUMIFS(属性投放!#REF!,属性投放!#REF!,"="&amp;装备!$B$3,属性投放!#REF!,"&lt;="&amp;装备!$C17)*INDEX(属性投放!#REF!,装备!$D$3)*装备!$F$3</f>
        <v>#REF!</v>
      </c>
      <c r="G17" s="14" t="e">
        <f>SUMIFS(属性投放!#REF!,属性投放!#REF!,"="&amp;装备!$B$3,属性投放!#REF!,"&lt;="&amp;装备!$C17)*INDEX(属性投放!#REF!,装备!$D$3)*装备!$F$3</f>
        <v>#REF!</v>
      </c>
      <c r="H17" s="14" t="e">
        <f>SUMIFS(属性投放!#REF!,属性投放!#REF!,"="&amp;装备!$B$3,属性投放!#REF!,"&lt;="&amp;装备!$C17)*INDEX(属性投放!#REF!,装备!$D$3)*装备!$F$3</f>
        <v>#REF!</v>
      </c>
      <c r="I17" s="26">
        <v>0.3</v>
      </c>
      <c r="J17" s="14" t="e">
        <f t="shared" ref="J17:L23" si="124">F17*$I17</f>
        <v>#REF!</v>
      </c>
      <c r="K17" s="14" t="e">
        <f t="shared" si="124"/>
        <v>#REF!</v>
      </c>
      <c r="L17" s="14" t="e">
        <f t="shared" si="124"/>
        <v>#REF!</v>
      </c>
      <c r="M17" s="13" t="e">
        <f t="shared" ref="M17:O18" si="125">ROUND(J17/5,0)*5</f>
        <v>#REF!</v>
      </c>
      <c r="N17" s="13" t="e">
        <f t="shared" si="125"/>
        <v>#REF!</v>
      </c>
      <c r="O17" s="13" t="e">
        <f t="shared" si="125"/>
        <v>#REF!</v>
      </c>
      <c r="P17" s="13" t="e">
        <f t="shared" ref="P17:R23" si="126">(F17-M17)/$D17</f>
        <v>#REF!</v>
      </c>
      <c r="Q17" s="13" t="e">
        <f t="shared" si="126"/>
        <v>#REF!</v>
      </c>
      <c r="R17" s="13" t="e">
        <f t="shared" si="126"/>
        <v>#REF!</v>
      </c>
      <c r="S17" s="13" t="e">
        <f t="shared" ref="S17:U18" si="127">ROUND(P17*10/5,0)*5/10</f>
        <v>#REF!</v>
      </c>
      <c r="T17" s="13" t="e">
        <f t="shared" si="127"/>
        <v>#REF!</v>
      </c>
      <c r="U17" s="13" t="e">
        <f t="shared" si="127"/>
        <v>#REF!</v>
      </c>
      <c r="V17" s="13">
        <v>0</v>
      </c>
      <c r="W17" s="13">
        <v>0</v>
      </c>
      <c r="X17" s="13">
        <v>2</v>
      </c>
      <c r="Y17" s="13">
        <v>3</v>
      </c>
      <c r="Z17" s="13">
        <v>1</v>
      </c>
      <c r="AA17" s="13">
        <v>5</v>
      </c>
      <c r="AB17" s="13">
        <v>15</v>
      </c>
      <c r="AC17" s="13">
        <v>25</v>
      </c>
      <c r="AD17" s="13">
        <v>50</v>
      </c>
      <c r="AE17" s="30"/>
      <c r="AF17" s="30"/>
      <c r="AG17" s="13">
        <v>11</v>
      </c>
      <c r="AH17" s="13">
        <v>3</v>
      </c>
      <c r="AI17" s="13" t="b">
        <v>0</v>
      </c>
      <c r="AJ17" s="13">
        <v>50</v>
      </c>
      <c r="AK17" s="13">
        <v>1</v>
      </c>
      <c r="AL17" s="13">
        <v>10</v>
      </c>
      <c r="AM17" s="13" t="s">
        <v>1085</v>
      </c>
      <c r="AN17" s="13" t="s">
        <v>905</v>
      </c>
      <c r="AO17" s="13" t="s">
        <v>1117</v>
      </c>
      <c r="AP17" s="13" t="s">
        <v>1143</v>
      </c>
      <c r="AQ17" s="13">
        <f t="shared" si="104"/>
        <v>310</v>
      </c>
      <c r="AR17" s="13"/>
      <c r="AS17" s="13">
        <v>8</v>
      </c>
      <c r="AT17" s="14">
        <f>SUM(AS$7:AS17)</f>
        <v>86</v>
      </c>
      <c r="AU17" s="13">
        <v>1</v>
      </c>
      <c r="AV17" s="13">
        <v>2</v>
      </c>
      <c r="AW17" s="13">
        <v>3</v>
      </c>
      <c r="AX17" s="13">
        <v>4</v>
      </c>
      <c r="AY17" s="13">
        <v>5</v>
      </c>
      <c r="AZ17" s="13">
        <v>6</v>
      </c>
      <c r="BA17" s="13">
        <v>7</v>
      </c>
      <c r="BB17" s="13">
        <v>8</v>
      </c>
      <c r="BC17" s="30"/>
      <c r="BD17" s="30"/>
      <c r="BE17" s="30"/>
      <c r="BF17" s="30"/>
      <c r="BG17" s="13">
        <f>ROUND(INDEX([1]装备!$CF$6:$CF$16,$AH17)/10*BG$3*INDEX($BD$6:$BD$9,$AK17),0)</f>
        <v>50</v>
      </c>
      <c r="BH17" s="13">
        <f>ROUND(INDEX([1]装备!$CF$6:$CF$16,$AH17)/10*BH$3*INDEX($BD$6:$BD$9,$AK17),0)</f>
        <v>25</v>
      </c>
      <c r="BI17" s="13">
        <f>ROUND(INDEX([1]装备!$CF$6:$CF$16,$AH17)/10*BI$3*INDEX($BD$6:$BD$9,$AK17),0)</f>
        <v>25</v>
      </c>
      <c r="BJ17" s="13">
        <f>ROUND(INDEX([1]装备!$CF$6:$CF$16,$AH17)/10*BJ$3*INDEX($BD$6:$BD$9,$AK17),0)</f>
        <v>25</v>
      </c>
      <c r="BK17" s="13">
        <f>ROUND(INDEX([1]装备!$CF$6:$CF$16,$AH17)/10*BK$3*INDEX($BD$6:$BD$9,$AK17),0)</f>
        <v>25</v>
      </c>
      <c r="BL17" s="13">
        <f>ROUND(INDEX([1]装备!$CF$6:$CF$16,$AH17)/10*BL$3*INDEX($BD$6:$BD$9,$AK17),0)</f>
        <v>25</v>
      </c>
      <c r="BM17" s="13">
        <f>ROUND(INDEX([1]装备!$CF$6:$CF$16,$AH17)/10*BM$3*INDEX($BD$6:$BD$9,$AK17),0)</f>
        <v>38</v>
      </c>
      <c r="BN17" s="13">
        <f>ROUND(INDEX([1]装备!$CF$6:$CF$16,$AH17)/10*BN$3*INDEX($BD$6:$BD$9,$AK17),0)</f>
        <v>38</v>
      </c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13" t="s">
        <v>977</v>
      </c>
      <c r="CK17" s="13">
        <v>200942</v>
      </c>
      <c r="CL17" s="13">
        <v>18</v>
      </c>
      <c r="CM17" s="13">
        <v>0.2</v>
      </c>
      <c r="CN17" s="14" t="e">
        <f>SUMIFS(属性投放!#REF!,属性投放!#REF!,"="&amp;装备!$CK$3,属性投放!#REF!,"&lt;="&amp;装备!$CL17)*INDEX(属性投放!#REF!,装备!$CM$3)*$CM17*$CO$3</f>
        <v>#REF!</v>
      </c>
      <c r="CO17" s="14" t="e">
        <f>SUMIFS(属性投放!#REF!,属性投放!#REF!,"="&amp;装备!$CK$3,属性投放!#REF!,"&lt;="&amp;装备!$CL17)*INDEX(属性投放!#REF!,装备!$CM$3)*$CM17*$CO$3</f>
        <v>#REF!</v>
      </c>
      <c r="CP17" s="14" t="e">
        <f>SUMIFS(属性投放!#REF!,属性投放!#REF!,"="&amp;装备!$CK$3,属性投放!#REF!,"&lt;="&amp;装备!$CL17)*INDEX(属性投放!#REF!,装备!$CM$3)*CM17*$CO$3</f>
        <v>#REF!</v>
      </c>
      <c r="CQ17" s="13">
        <v>500</v>
      </c>
      <c r="CR17" s="13" t="e">
        <f t="shared" si="105"/>
        <v>#REF!</v>
      </c>
      <c r="CS17" s="13" t="e">
        <f t="shared" si="106"/>
        <v>#REF!</v>
      </c>
      <c r="CT17" s="13" t="e">
        <f t="shared" si="107"/>
        <v>#REF!</v>
      </c>
      <c r="CU17" s="24">
        <v>0.15</v>
      </c>
      <c r="CV17" s="24">
        <v>0.15</v>
      </c>
      <c r="CW17" s="24">
        <v>0.15</v>
      </c>
      <c r="CX17" s="24">
        <v>0.1</v>
      </c>
      <c r="CY17" s="24">
        <v>0.1</v>
      </c>
      <c r="CZ17" s="14" t="e">
        <f t="shared" si="49"/>
        <v>#REF!</v>
      </c>
      <c r="DA17" s="13">
        <v>3</v>
      </c>
      <c r="DB17" s="14">
        <f>SUM(DA$7:DA17)</f>
        <v>36</v>
      </c>
      <c r="DC17" s="13">
        <v>2</v>
      </c>
      <c r="DD17" s="13">
        <v>3</v>
      </c>
      <c r="DE17" s="13">
        <v>5</v>
      </c>
      <c r="DF17" s="13"/>
      <c r="DG17" s="13">
        <v>1</v>
      </c>
      <c r="DH17" s="13">
        <v>1</v>
      </c>
      <c r="DI17" s="13">
        <v>1</v>
      </c>
      <c r="DJ17" s="13"/>
      <c r="DK17" s="13">
        <v>2</v>
      </c>
      <c r="DL17" s="13">
        <v>3</v>
      </c>
      <c r="DM17" s="13">
        <v>5</v>
      </c>
      <c r="DN17" s="13"/>
      <c r="DO17" s="13">
        <v>1</v>
      </c>
      <c r="DP17" s="13">
        <v>47</v>
      </c>
      <c r="DQ17" s="13">
        <f t="shared" ref="DQ17:DX26" si="128">IF(DQ$3&lt;=INDEX($AS$7:$AS$64,$DP17),$CK17*10+INDEX($AU$7:$BB$64,$DP17,DQ$3),0)</f>
        <v>2009421</v>
      </c>
      <c r="DR17" s="13">
        <f t="shared" si="128"/>
        <v>2009422</v>
      </c>
      <c r="DS17" s="13">
        <f t="shared" si="128"/>
        <v>2009423</v>
      </c>
      <c r="DT17" s="13">
        <f t="shared" si="128"/>
        <v>2009424</v>
      </c>
      <c r="DU17" s="13">
        <f t="shared" si="128"/>
        <v>2009425</v>
      </c>
      <c r="DV17" s="13">
        <f t="shared" si="128"/>
        <v>2009426</v>
      </c>
      <c r="DW17" s="13">
        <f t="shared" si="128"/>
        <v>0</v>
      </c>
      <c r="DX17" s="13">
        <f t="shared" si="128"/>
        <v>0</v>
      </c>
      <c r="DY17" s="13">
        <f t="shared" si="51"/>
        <v>408</v>
      </c>
      <c r="DZ17" s="13">
        <f t="shared" si="52"/>
        <v>204</v>
      </c>
      <c r="EA17" s="13">
        <f t="shared" si="53"/>
        <v>204</v>
      </c>
      <c r="EB17" s="13">
        <f t="shared" si="54"/>
        <v>204</v>
      </c>
      <c r="EC17" s="13">
        <f t="shared" si="55"/>
        <v>204</v>
      </c>
      <c r="ED17" s="13">
        <f t="shared" si="56"/>
        <v>204</v>
      </c>
      <c r="EE17" s="13" t="str">
        <f t="shared" si="57"/>
        <v/>
      </c>
      <c r="EF17" s="13" t="str">
        <f t="shared" si="58"/>
        <v/>
      </c>
      <c r="EG17" s="30"/>
      <c r="EH17" s="30"/>
      <c r="EI17" s="30"/>
      <c r="EJ17" s="13">
        <v>2014</v>
      </c>
      <c r="EK17" s="13" t="s">
        <v>1099</v>
      </c>
      <c r="EL17" s="13">
        <v>13</v>
      </c>
      <c r="EM17" s="13">
        <v>3</v>
      </c>
      <c r="EN17" s="31">
        <v>0.35</v>
      </c>
      <c r="EO17" s="13" t="e">
        <f t="shared" si="6"/>
        <v>#REF!</v>
      </c>
      <c r="EP17" s="13" t="e">
        <f t="shared" si="7"/>
        <v>#REF!</v>
      </c>
      <c r="EQ17" s="13" t="e">
        <f t="shared" si="8"/>
        <v>#REF!</v>
      </c>
      <c r="ER17" s="24">
        <v>0.04</v>
      </c>
      <c r="ES17" s="24">
        <v>0.04</v>
      </c>
      <c r="ET17" s="24">
        <v>0.04</v>
      </c>
      <c r="EU17" s="24">
        <v>0.03</v>
      </c>
      <c r="EV17" s="24">
        <v>0.08</v>
      </c>
      <c r="EW17" s="24">
        <v>0.03</v>
      </c>
      <c r="EX17" s="24">
        <v>0.03</v>
      </c>
      <c r="EY17" s="24"/>
      <c r="EZ17" s="30"/>
      <c r="FA17" s="13">
        <v>0</v>
      </c>
      <c r="FB17" s="13">
        <v>0</v>
      </c>
      <c r="FC17" s="13">
        <v>5</v>
      </c>
      <c r="FD17" s="13">
        <v>6</v>
      </c>
      <c r="FE17" s="30"/>
      <c r="FG17" s="30"/>
      <c r="FH17" s="30"/>
      <c r="FI17" s="13">
        <v>12</v>
      </c>
      <c r="FJ17" s="14">
        <f t="shared" si="59"/>
        <v>1</v>
      </c>
      <c r="FK17" s="14">
        <f t="shared" si="60"/>
        <v>12</v>
      </c>
      <c r="FL17" s="14">
        <f t="shared" si="61"/>
        <v>2</v>
      </c>
      <c r="FM17" s="14">
        <f t="shared" si="9"/>
        <v>20</v>
      </c>
      <c r="FN17" s="14">
        <f t="shared" si="10"/>
        <v>1</v>
      </c>
      <c r="FO17" s="14">
        <f t="shared" si="11"/>
        <v>15</v>
      </c>
      <c r="FP17" s="14">
        <f t="shared" si="12"/>
        <v>2</v>
      </c>
      <c r="FQ17" s="14">
        <f t="shared" si="13"/>
        <v>4</v>
      </c>
      <c r="FR17" s="14">
        <f t="shared" si="14"/>
        <v>4</v>
      </c>
      <c r="FS17" s="14" t="b">
        <f t="shared" si="62"/>
        <v>0</v>
      </c>
      <c r="FT17" s="14">
        <f t="shared" si="15"/>
        <v>2001204</v>
      </c>
      <c r="FU17" s="14">
        <f t="shared" si="63"/>
        <v>20</v>
      </c>
      <c r="FV17" s="13" t="str">
        <f t="shared" si="16"/>
        <v>15级-优秀寄灵人の裤子</v>
      </c>
      <c r="FW17" s="13" t="str">
        <f t="shared" si="17"/>
        <v>悲鸣 · 寄灵人の裤子-优秀</v>
      </c>
      <c r="FX17" s="14">
        <f t="shared" si="18"/>
        <v>1</v>
      </c>
      <c r="FY17" s="14">
        <f t="shared" si="19"/>
        <v>2</v>
      </c>
      <c r="FZ17" s="14">
        <f t="shared" si="20"/>
        <v>15</v>
      </c>
      <c r="GA17" s="14">
        <v>1</v>
      </c>
      <c r="GB17" s="14">
        <f t="shared" si="21"/>
        <v>1</v>
      </c>
      <c r="GC17" s="14">
        <f t="shared" si="64"/>
        <v>4</v>
      </c>
      <c r="GD17" s="14" t="str">
        <f t="shared" si="22"/>
        <v/>
      </c>
      <c r="GE17" s="14" t="e">
        <f t="shared" si="23"/>
        <v>#REF!</v>
      </c>
      <c r="GF17" s="14" t="e">
        <f t="shared" si="24"/>
        <v>#REF!</v>
      </c>
      <c r="GG17" s="14" t="e">
        <f t="shared" si="25"/>
        <v>#REF!</v>
      </c>
      <c r="GH17" s="14" t="e">
        <f t="shared" si="26"/>
        <v>#REF!</v>
      </c>
      <c r="GI17" s="14" t="e">
        <f t="shared" si="27"/>
        <v>#REF!</v>
      </c>
      <c r="GJ17" s="14" t="e">
        <f t="shared" si="28"/>
        <v>#REF!</v>
      </c>
      <c r="GK17" s="14" t="e">
        <f t="shared" si="29"/>
        <v>#REF!</v>
      </c>
      <c r="GL17" s="14">
        <f t="shared" si="30"/>
        <v>1012</v>
      </c>
      <c r="GM17" s="14">
        <f t="shared" si="31"/>
        <v>0</v>
      </c>
      <c r="GN17" s="14" t="str">
        <f t="shared" si="32"/>
        <v/>
      </c>
      <c r="GO17" s="25" t="str">
        <f t="shared" si="33"/>
        <v>icon_2001104</v>
      </c>
      <c r="GP17" s="30"/>
      <c r="GQ17" s="30"/>
      <c r="GS17" s="14">
        <f t="shared" si="34"/>
        <v>2</v>
      </c>
      <c r="GT17" s="14">
        <f t="shared" si="35"/>
        <v>0</v>
      </c>
      <c r="GU17" s="14" t="e">
        <f t="shared" si="65"/>
        <v>#REF!</v>
      </c>
      <c r="GV17" s="14" t="str">
        <f t="shared" si="36"/>
        <v>DefExt</v>
      </c>
      <c r="GW17" s="14" t="e">
        <f t="shared" si="66"/>
        <v>#REF!</v>
      </c>
      <c r="GX17" s="14" t="e">
        <f t="shared" si="67"/>
        <v>#REF!</v>
      </c>
      <c r="GY17" s="14" t="str">
        <f t="shared" si="37"/>
        <v/>
      </c>
      <c r="GZ17" s="14" t="str">
        <f t="shared" si="68"/>
        <v/>
      </c>
      <c r="HA17" s="14" t="str">
        <f t="shared" si="69"/>
        <v/>
      </c>
      <c r="HB17" s="14">
        <f t="shared" si="38"/>
        <v>20120</v>
      </c>
      <c r="HC17" s="14">
        <f t="shared" si="70"/>
        <v>0</v>
      </c>
      <c r="HD17" s="14" t="str">
        <f t="shared" si="71"/>
        <v/>
      </c>
      <c r="HE17" s="25" t="s">
        <v>1109</v>
      </c>
      <c r="HF17" s="14">
        <f t="shared" si="39"/>
        <v>15</v>
      </c>
      <c r="HI17" s="13">
        <v>1061</v>
      </c>
      <c r="HJ17" s="13" t="s">
        <v>750</v>
      </c>
      <c r="HK17" s="30"/>
      <c r="HL17" s="30"/>
      <c r="HM17" s="13">
        <v>12</v>
      </c>
      <c r="HN17" s="14">
        <f t="shared" si="72"/>
        <v>4</v>
      </c>
      <c r="HO17" s="14">
        <f t="shared" si="73"/>
        <v>2</v>
      </c>
      <c r="HP17" s="14">
        <f t="shared" si="74"/>
        <v>3</v>
      </c>
      <c r="HQ17" s="14">
        <f t="shared" si="75"/>
        <v>200441</v>
      </c>
      <c r="HR17" s="14" t="str">
        <f t="shared" si="76"/>
        <v>70级寄灵人の攻击套 : 属性-2</v>
      </c>
      <c r="HS17" s="14" t="s">
        <v>1042</v>
      </c>
      <c r="HT17" s="14">
        <f t="shared" si="77"/>
        <v>2</v>
      </c>
      <c r="HU17" s="14">
        <f t="shared" si="78"/>
        <v>3</v>
      </c>
      <c r="HV17" s="14" t="str">
        <f t="shared" si="79"/>
        <v>HPExt</v>
      </c>
      <c r="HW17" s="14" t="e">
        <f t="shared" si="80"/>
        <v>#REF!</v>
      </c>
      <c r="HX17" s="30"/>
      <c r="HY17" s="30"/>
      <c r="IA17" s="13">
        <v>12</v>
      </c>
      <c r="IB17" s="14">
        <f t="shared" si="81"/>
        <v>1</v>
      </c>
      <c r="IC17" s="14">
        <f t="shared" si="82"/>
        <v>1</v>
      </c>
      <c r="ID17" s="14">
        <f t="shared" si="83"/>
        <v>1</v>
      </c>
      <c r="IE17" s="14">
        <f t="shared" si="84"/>
        <v>4</v>
      </c>
      <c r="IF17" s="14" t="str">
        <f t="shared" si="85"/>
        <v>15级寄灵人洗练-Q4-2</v>
      </c>
      <c r="IG17" s="14">
        <f t="shared" si="86"/>
        <v>1014</v>
      </c>
      <c r="IH17" s="14">
        <f t="shared" si="87"/>
        <v>2</v>
      </c>
      <c r="II17" s="14">
        <f t="shared" si="88"/>
        <v>2000</v>
      </c>
      <c r="IJ17" s="14" t="str">
        <f t="shared" si="89"/>
        <v>DefExt</v>
      </c>
      <c r="IK17" s="14" t="e">
        <f t="shared" si="90"/>
        <v>#REF!</v>
      </c>
      <c r="IL17" s="14" t="e">
        <f t="shared" si="91"/>
        <v>#REF!</v>
      </c>
    </row>
    <row r="18" spans="1:246" s="19" customFormat="1" ht="16.5" x14ac:dyDescent="0.2">
      <c r="A18" s="13">
        <v>2</v>
      </c>
      <c r="B18" s="13">
        <v>2</v>
      </c>
      <c r="C18" s="13">
        <v>4</v>
      </c>
      <c r="D18" s="14" t="e">
        <f>INDEX(属性投放!#REF!,装备!C18)</f>
        <v>#REF!</v>
      </c>
      <c r="E18" s="13">
        <v>30</v>
      </c>
      <c r="F18" s="14" t="e">
        <f>SUMIFS(属性投放!#REF!,属性投放!#REF!,"="&amp;装备!$B$3,属性投放!#REF!,"&lt;="&amp;装备!$C18)*INDEX(属性投放!#REF!,装备!$D$3)*装备!$F$3</f>
        <v>#REF!</v>
      </c>
      <c r="G18" s="14" t="e">
        <f>SUMIFS(属性投放!#REF!,属性投放!#REF!,"="&amp;装备!$B$3,属性投放!#REF!,"&lt;="&amp;装备!$C18)*INDEX(属性投放!#REF!,装备!$D$3)*装备!$F$3</f>
        <v>#REF!</v>
      </c>
      <c r="H18" s="14" t="e">
        <f>SUMIFS(属性投放!#REF!,属性投放!#REF!,"="&amp;装备!$B$3,属性投放!#REF!,"&lt;="&amp;装备!$C18)*INDEX(属性投放!#REF!,装备!$D$3)*装备!$F$3</f>
        <v>#REF!</v>
      </c>
      <c r="I18" s="26">
        <v>0.25</v>
      </c>
      <c r="J18" s="14" t="e">
        <f t="shared" si="124"/>
        <v>#REF!</v>
      </c>
      <c r="K18" s="14" t="e">
        <f t="shared" si="124"/>
        <v>#REF!</v>
      </c>
      <c r="L18" s="14" t="e">
        <f t="shared" si="124"/>
        <v>#REF!</v>
      </c>
      <c r="M18" s="13" t="e">
        <f t="shared" si="125"/>
        <v>#REF!</v>
      </c>
      <c r="N18" s="13" t="e">
        <f t="shared" si="125"/>
        <v>#REF!</v>
      </c>
      <c r="O18" s="13" t="e">
        <f t="shared" si="125"/>
        <v>#REF!</v>
      </c>
      <c r="P18" s="13" t="e">
        <f t="shared" si="126"/>
        <v>#REF!</v>
      </c>
      <c r="Q18" s="13" t="e">
        <f t="shared" si="126"/>
        <v>#REF!</v>
      </c>
      <c r="R18" s="13" t="e">
        <f t="shared" si="126"/>
        <v>#REF!</v>
      </c>
      <c r="S18" s="13" t="e">
        <f t="shared" si="127"/>
        <v>#REF!</v>
      </c>
      <c r="T18" s="13" t="e">
        <f t="shared" si="127"/>
        <v>#REF!</v>
      </c>
      <c r="U18" s="13" t="e">
        <f t="shared" si="127"/>
        <v>#REF!</v>
      </c>
      <c r="V18" s="13">
        <v>0</v>
      </c>
      <c r="W18" s="13">
        <v>0</v>
      </c>
      <c r="X18" s="13">
        <v>2</v>
      </c>
      <c r="Y18" s="13">
        <v>3</v>
      </c>
      <c r="Z18" s="13">
        <v>1</v>
      </c>
      <c r="AA18" s="13">
        <v>8</v>
      </c>
      <c r="AB18" s="13">
        <v>24</v>
      </c>
      <c r="AC18" s="13">
        <v>40</v>
      </c>
      <c r="AD18" s="13">
        <v>80</v>
      </c>
      <c r="AE18" s="30"/>
      <c r="AF18" s="30"/>
      <c r="AG18" s="13">
        <v>12</v>
      </c>
      <c r="AH18" s="13">
        <v>3</v>
      </c>
      <c r="AI18" s="13" t="b">
        <v>0</v>
      </c>
      <c r="AJ18" s="13">
        <v>50</v>
      </c>
      <c r="AK18" s="13">
        <v>2</v>
      </c>
      <c r="AL18" s="13">
        <v>20</v>
      </c>
      <c r="AM18" s="13" t="s">
        <v>1085</v>
      </c>
      <c r="AN18" s="13" t="s">
        <v>906</v>
      </c>
      <c r="AO18" s="13" t="s">
        <v>1117</v>
      </c>
      <c r="AP18" s="13" t="s">
        <v>1143</v>
      </c>
      <c r="AQ18" s="13">
        <f t="shared" si="104"/>
        <v>320</v>
      </c>
      <c r="AR18" s="13"/>
      <c r="AS18" s="13">
        <v>8</v>
      </c>
      <c r="AT18" s="14">
        <f>SUM(AS$7:AS18)</f>
        <v>94</v>
      </c>
      <c r="AU18" s="13">
        <v>1</v>
      </c>
      <c r="AV18" s="13">
        <v>2</v>
      </c>
      <c r="AW18" s="13">
        <v>3</v>
      </c>
      <c r="AX18" s="13">
        <v>4</v>
      </c>
      <c r="AY18" s="13">
        <v>5</v>
      </c>
      <c r="AZ18" s="13">
        <v>6</v>
      </c>
      <c r="BA18" s="13">
        <v>7</v>
      </c>
      <c r="BB18" s="13">
        <v>8</v>
      </c>
      <c r="BC18" s="30"/>
      <c r="BD18" s="30"/>
      <c r="BE18" s="30"/>
      <c r="BF18" s="30"/>
      <c r="BG18" s="13">
        <f>ROUND(INDEX([1]装备!$CF$6:$CF$16,$AH18)/10*BG$3*INDEX($BD$6:$BD$9,$AK18),0)</f>
        <v>80</v>
      </c>
      <c r="BH18" s="13">
        <f>ROUND(INDEX([1]装备!$CF$6:$CF$16,$AH18)/10*BH$3*INDEX($BD$6:$BD$9,$AK18),0)</f>
        <v>40</v>
      </c>
      <c r="BI18" s="13">
        <f>ROUND(INDEX([1]装备!$CF$6:$CF$16,$AH18)/10*BI$3*INDEX($BD$6:$BD$9,$AK18),0)</f>
        <v>40</v>
      </c>
      <c r="BJ18" s="13">
        <f>ROUND(INDEX([1]装备!$CF$6:$CF$16,$AH18)/10*BJ$3*INDEX($BD$6:$BD$9,$AK18),0)</f>
        <v>40</v>
      </c>
      <c r="BK18" s="13">
        <f>ROUND(INDEX([1]装备!$CF$6:$CF$16,$AH18)/10*BK$3*INDEX($BD$6:$BD$9,$AK18),0)</f>
        <v>40</v>
      </c>
      <c r="BL18" s="13">
        <f>ROUND(INDEX([1]装备!$CF$6:$CF$16,$AH18)/10*BL$3*INDEX($BD$6:$BD$9,$AK18),0)</f>
        <v>40</v>
      </c>
      <c r="BM18" s="13">
        <f>ROUND(INDEX([1]装备!$CF$6:$CF$16,$AH18)/10*BM$3*INDEX($BD$6:$BD$9,$AK18),0)</f>
        <v>60</v>
      </c>
      <c r="BN18" s="13">
        <f>ROUND(INDEX([1]装备!$CF$6:$CF$16,$AH18)/10*BN$3*INDEX($BD$6:$BD$9,$AK18),0)</f>
        <v>60</v>
      </c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13" t="s">
        <v>978</v>
      </c>
      <c r="CK18" s="13">
        <v>201041</v>
      </c>
      <c r="CL18" s="13">
        <v>19</v>
      </c>
      <c r="CM18" s="13">
        <v>0.2</v>
      </c>
      <c r="CN18" s="14" t="e">
        <f>SUMIFS(属性投放!#REF!,属性投放!#REF!,"="&amp;装备!$CK$3,属性投放!#REF!,"&lt;="&amp;装备!$CL18)*INDEX(属性投放!#REF!,装备!$CM$3)*$CM18*$CO$3</f>
        <v>#REF!</v>
      </c>
      <c r="CO18" s="14" t="e">
        <f>SUMIFS(属性投放!#REF!,属性投放!#REF!,"="&amp;装备!$CK$3,属性投放!#REF!,"&lt;="&amp;装备!$CL18)*INDEX(属性投放!#REF!,装备!$CM$3)*$CM18*$CO$3</f>
        <v>#REF!</v>
      </c>
      <c r="CP18" s="14" t="e">
        <f>SUMIFS(属性投放!#REF!,属性投放!#REF!,"="&amp;装备!$CK$3,属性投放!#REF!,"&lt;="&amp;装备!$CL18)*INDEX(属性投放!#REF!,装备!$CM$3)*CM18*$CO$3</f>
        <v>#REF!</v>
      </c>
      <c r="CQ18" s="13">
        <v>500</v>
      </c>
      <c r="CR18" s="13" t="e">
        <f t="shared" si="105"/>
        <v>#REF!</v>
      </c>
      <c r="CS18" s="13" t="e">
        <f t="shared" si="106"/>
        <v>#REF!</v>
      </c>
      <c r="CT18" s="13" t="e">
        <f t="shared" si="107"/>
        <v>#REF!</v>
      </c>
      <c r="CU18" s="24">
        <v>0.15</v>
      </c>
      <c r="CV18" s="24">
        <v>0.15</v>
      </c>
      <c r="CW18" s="24">
        <v>0.15</v>
      </c>
      <c r="CX18" s="24">
        <v>0.1</v>
      </c>
      <c r="CY18" s="24">
        <v>0.1</v>
      </c>
      <c r="CZ18" s="14" t="e">
        <f t="shared" si="49"/>
        <v>#REF!</v>
      </c>
      <c r="DA18" s="13">
        <v>3</v>
      </c>
      <c r="DB18" s="14">
        <f>SUM(DA$7:DA18)</f>
        <v>39</v>
      </c>
      <c r="DC18" s="13">
        <v>1</v>
      </c>
      <c r="DD18" s="13">
        <v>3</v>
      </c>
      <c r="DE18" s="13">
        <v>4</v>
      </c>
      <c r="DF18" s="13"/>
      <c r="DG18" s="13">
        <v>1</v>
      </c>
      <c r="DH18" s="13">
        <v>1</v>
      </c>
      <c r="DI18" s="13">
        <v>1</v>
      </c>
      <c r="DJ18" s="13"/>
      <c r="DK18" s="13">
        <v>2</v>
      </c>
      <c r="DL18" s="13">
        <v>3</v>
      </c>
      <c r="DM18" s="13">
        <v>5</v>
      </c>
      <c r="DN18" s="13"/>
      <c r="DO18" s="13">
        <v>1</v>
      </c>
      <c r="DP18" s="13">
        <v>52</v>
      </c>
      <c r="DQ18" s="13">
        <f t="shared" si="128"/>
        <v>2010411</v>
      </c>
      <c r="DR18" s="13">
        <f t="shared" si="128"/>
        <v>2010412</v>
      </c>
      <c r="DS18" s="13">
        <f t="shared" si="128"/>
        <v>2010413</v>
      </c>
      <c r="DT18" s="13">
        <f t="shared" si="128"/>
        <v>2010415</v>
      </c>
      <c r="DU18" s="13">
        <f t="shared" si="128"/>
        <v>2010417</v>
      </c>
      <c r="DV18" s="13">
        <f t="shared" si="128"/>
        <v>2010418</v>
      </c>
      <c r="DW18" s="13">
        <f t="shared" si="128"/>
        <v>0</v>
      </c>
      <c r="DX18" s="13">
        <f t="shared" si="128"/>
        <v>0</v>
      </c>
      <c r="DY18" s="13">
        <f t="shared" si="51"/>
        <v>600</v>
      </c>
      <c r="DZ18" s="13">
        <f t="shared" si="52"/>
        <v>300</v>
      </c>
      <c r="EA18" s="13">
        <f t="shared" si="53"/>
        <v>300</v>
      </c>
      <c r="EB18" s="13">
        <f t="shared" si="54"/>
        <v>300</v>
      </c>
      <c r="EC18" s="13">
        <f t="shared" si="55"/>
        <v>450</v>
      </c>
      <c r="ED18" s="13">
        <f t="shared" si="56"/>
        <v>450</v>
      </c>
      <c r="EE18" s="13" t="str">
        <f t="shared" si="57"/>
        <v/>
      </c>
      <c r="EF18" s="13" t="str">
        <f t="shared" si="58"/>
        <v/>
      </c>
      <c r="EG18" s="30"/>
      <c r="EH18" s="30"/>
      <c r="EI18" s="30"/>
      <c r="EJ18" s="13">
        <v>2024</v>
      </c>
      <c r="EK18" s="13" t="s">
        <v>1100</v>
      </c>
      <c r="EL18" s="13">
        <v>14</v>
      </c>
      <c r="EM18" s="13">
        <v>3</v>
      </c>
      <c r="EN18" s="31">
        <v>0.35</v>
      </c>
      <c r="EO18" s="13" t="e">
        <f t="shared" si="6"/>
        <v>#REF!</v>
      </c>
      <c r="EP18" s="13" t="e">
        <f t="shared" si="7"/>
        <v>#REF!</v>
      </c>
      <c r="EQ18" s="13" t="e">
        <f t="shared" si="8"/>
        <v>#REF!</v>
      </c>
      <c r="ER18" s="24">
        <v>0.04</v>
      </c>
      <c r="ES18" s="24">
        <v>0.04</v>
      </c>
      <c r="ET18" s="24">
        <v>0.04</v>
      </c>
      <c r="EU18" s="24">
        <v>0.03</v>
      </c>
      <c r="EV18" s="24">
        <v>0.08</v>
      </c>
      <c r="EW18" s="24">
        <v>0.03</v>
      </c>
      <c r="EX18" s="24">
        <v>0.03</v>
      </c>
      <c r="EY18" s="24"/>
      <c r="EZ18" s="30"/>
      <c r="FA18" s="30"/>
      <c r="FB18" s="30"/>
      <c r="FC18" s="30"/>
      <c r="FD18" s="30"/>
      <c r="FE18" s="30"/>
      <c r="FG18" s="30"/>
      <c r="FH18" s="30"/>
      <c r="FI18" s="13">
        <v>13</v>
      </c>
      <c r="FJ18" s="14">
        <f t="shared" si="59"/>
        <v>1</v>
      </c>
      <c r="FK18" s="14">
        <f t="shared" si="60"/>
        <v>13</v>
      </c>
      <c r="FL18" s="14">
        <f t="shared" si="61"/>
        <v>2</v>
      </c>
      <c r="FM18" s="14">
        <f t="shared" si="9"/>
        <v>20</v>
      </c>
      <c r="FN18" s="14">
        <f t="shared" si="10"/>
        <v>1</v>
      </c>
      <c r="FO18" s="14">
        <f t="shared" si="11"/>
        <v>15</v>
      </c>
      <c r="FP18" s="14">
        <f t="shared" si="12"/>
        <v>2</v>
      </c>
      <c r="FQ18" s="14">
        <f t="shared" si="13"/>
        <v>5</v>
      </c>
      <c r="FR18" s="14">
        <f t="shared" si="14"/>
        <v>5</v>
      </c>
      <c r="FS18" s="14" t="b">
        <f t="shared" si="62"/>
        <v>0</v>
      </c>
      <c r="FT18" s="14">
        <f t="shared" si="15"/>
        <v>2001205</v>
      </c>
      <c r="FU18" s="14">
        <f t="shared" si="63"/>
        <v>20</v>
      </c>
      <c r="FV18" s="13" t="str">
        <f t="shared" si="16"/>
        <v>15级-优秀寄灵人の鞋子</v>
      </c>
      <c r="FW18" s="13" t="str">
        <f t="shared" si="17"/>
        <v>悲鸣 · 寄灵人の鞋子-优秀</v>
      </c>
      <c r="FX18" s="14">
        <f t="shared" si="18"/>
        <v>1</v>
      </c>
      <c r="FY18" s="14">
        <f t="shared" si="19"/>
        <v>2</v>
      </c>
      <c r="FZ18" s="14">
        <f t="shared" si="20"/>
        <v>15</v>
      </c>
      <c r="GA18" s="14">
        <v>1</v>
      </c>
      <c r="GB18" s="14">
        <f t="shared" si="21"/>
        <v>1</v>
      </c>
      <c r="GC18" s="14">
        <f t="shared" si="64"/>
        <v>5</v>
      </c>
      <c r="GD18" s="14" t="str">
        <f t="shared" si="22"/>
        <v/>
      </c>
      <c r="GE18" s="14" t="e">
        <f t="shared" si="23"/>
        <v>#REF!</v>
      </c>
      <c r="GF18" s="14" t="e">
        <f t="shared" si="24"/>
        <v>#REF!</v>
      </c>
      <c r="GG18" s="14" t="e">
        <f t="shared" si="25"/>
        <v>#REF!</v>
      </c>
      <c r="GH18" s="14" t="e">
        <f t="shared" si="26"/>
        <v>#REF!</v>
      </c>
      <c r="GI18" s="14" t="e">
        <f t="shared" si="27"/>
        <v>#REF!</v>
      </c>
      <c r="GJ18" s="14" t="e">
        <f t="shared" si="28"/>
        <v>#REF!</v>
      </c>
      <c r="GK18" s="14" t="e">
        <f t="shared" si="29"/>
        <v>#REF!</v>
      </c>
      <c r="GL18" s="14">
        <f t="shared" si="30"/>
        <v>1012</v>
      </c>
      <c r="GM18" s="14">
        <f t="shared" si="31"/>
        <v>0</v>
      </c>
      <c r="GN18" s="14" t="str">
        <f t="shared" si="32"/>
        <v/>
      </c>
      <c r="GO18" s="25" t="str">
        <f t="shared" si="33"/>
        <v>icon_2001105</v>
      </c>
      <c r="GP18" s="30"/>
      <c r="GQ18" s="30"/>
      <c r="GS18" s="14">
        <f t="shared" si="34"/>
        <v>3</v>
      </c>
      <c r="GT18" s="14">
        <f t="shared" si="35"/>
        <v>0</v>
      </c>
      <c r="GU18" s="14" t="e">
        <f t="shared" si="65"/>
        <v>#REF!</v>
      </c>
      <c r="GV18" s="14" t="str">
        <f t="shared" si="36"/>
        <v>HPExt</v>
      </c>
      <c r="GW18" s="14" t="e">
        <f t="shared" si="66"/>
        <v>#REF!</v>
      </c>
      <c r="GX18" s="14" t="e">
        <f t="shared" si="67"/>
        <v>#REF!</v>
      </c>
      <c r="GY18" s="14" t="str">
        <f t="shared" si="37"/>
        <v/>
      </c>
      <c r="GZ18" s="14" t="str">
        <f t="shared" si="68"/>
        <v/>
      </c>
      <c r="HA18" s="14" t="str">
        <f t="shared" si="69"/>
        <v/>
      </c>
      <c r="HB18" s="14">
        <f t="shared" si="38"/>
        <v>20120</v>
      </c>
      <c r="HC18" s="14">
        <f t="shared" si="70"/>
        <v>0</v>
      </c>
      <c r="HD18" s="14" t="str">
        <f t="shared" si="71"/>
        <v/>
      </c>
      <c r="HE18" s="25" t="s">
        <v>1109</v>
      </c>
      <c r="HF18" s="14">
        <f t="shared" si="39"/>
        <v>15</v>
      </c>
      <c r="HI18" s="13">
        <v>1062</v>
      </c>
      <c r="HJ18" s="13" t="s">
        <v>751</v>
      </c>
      <c r="HK18" s="30"/>
      <c r="HL18" s="30"/>
      <c r="HM18" s="13">
        <v>13</v>
      </c>
      <c r="HN18" s="14">
        <f t="shared" si="72"/>
        <v>4</v>
      </c>
      <c r="HO18" s="14">
        <f t="shared" si="73"/>
        <v>3</v>
      </c>
      <c r="HP18" s="14">
        <f t="shared" si="74"/>
        <v>4</v>
      </c>
      <c r="HQ18" s="14">
        <f t="shared" si="75"/>
        <v>200441</v>
      </c>
      <c r="HR18" s="14" t="str">
        <f t="shared" si="76"/>
        <v>70级寄灵人の攻击套 : 属性-3</v>
      </c>
      <c r="HS18" s="14" t="s">
        <v>1042</v>
      </c>
      <c r="HT18" s="14">
        <f t="shared" si="77"/>
        <v>3</v>
      </c>
      <c r="HU18" s="14">
        <f t="shared" si="78"/>
        <v>5</v>
      </c>
      <c r="HV18" s="14" t="str">
        <f t="shared" si="79"/>
        <v>AtkRate</v>
      </c>
      <c r="HW18" s="14">
        <f t="shared" si="80"/>
        <v>0.15</v>
      </c>
      <c r="HX18" s="30"/>
      <c r="HY18" s="30"/>
      <c r="IA18" s="13">
        <v>13</v>
      </c>
      <c r="IB18" s="14">
        <f t="shared" si="81"/>
        <v>1</v>
      </c>
      <c r="IC18" s="14">
        <f t="shared" si="82"/>
        <v>1</v>
      </c>
      <c r="ID18" s="14">
        <f t="shared" si="83"/>
        <v>1</v>
      </c>
      <c r="IE18" s="14">
        <f t="shared" si="84"/>
        <v>4</v>
      </c>
      <c r="IF18" s="14" t="str">
        <f t="shared" si="85"/>
        <v>15级寄灵人洗练-Q4-3</v>
      </c>
      <c r="IG18" s="14">
        <f t="shared" si="86"/>
        <v>1014</v>
      </c>
      <c r="IH18" s="14">
        <f t="shared" si="87"/>
        <v>3</v>
      </c>
      <c r="II18" s="14">
        <f t="shared" si="88"/>
        <v>2000</v>
      </c>
      <c r="IJ18" s="14" t="str">
        <f t="shared" si="89"/>
        <v>HPExt</v>
      </c>
      <c r="IK18" s="14" t="e">
        <f t="shared" si="90"/>
        <v>#REF!</v>
      </c>
      <c r="IL18" s="14" t="e">
        <f t="shared" si="91"/>
        <v>#REF!</v>
      </c>
    </row>
    <row r="19" spans="1:246" s="19" customFormat="1" ht="16.5" x14ac:dyDescent="0.2">
      <c r="A19" s="13">
        <v>3</v>
      </c>
      <c r="B19" s="13">
        <v>2</v>
      </c>
      <c r="C19" s="28">
        <v>7</v>
      </c>
      <c r="D19" s="14" t="e">
        <f>INDEX(属性投放!#REF!,装备!C19)</f>
        <v>#REF!</v>
      </c>
      <c r="E19" s="28">
        <v>50</v>
      </c>
      <c r="F19" s="14" t="e">
        <f>SUMIFS(属性投放!#REF!,属性投放!#REF!,"="&amp;装备!$B$3,属性投放!#REF!,"&lt;="&amp;装备!$C19)*INDEX(属性投放!#REF!,装备!$D$3)*装备!$F$3</f>
        <v>#REF!</v>
      </c>
      <c r="G19" s="14" t="e">
        <f>SUMIFS(属性投放!#REF!,属性投放!#REF!,"="&amp;装备!$B$3,属性投放!#REF!,"&lt;="&amp;装备!$C19)*INDEX(属性投放!#REF!,装备!$D$3)*装备!$F$3</f>
        <v>#REF!</v>
      </c>
      <c r="H19" s="14" t="e">
        <f>SUMIFS(属性投放!#REF!,属性投放!#REF!,"="&amp;装备!$B$3,属性投放!#REF!,"&lt;="&amp;装备!$C19)*INDEX(属性投放!#REF!,装备!$D$3)*装备!$F$3</f>
        <v>#REF!</v>
      </c>
      <c r="I19" s="26">
        <v>0.2</v>
      </c>
      <c r="J19" s="14" t="e">
        <f t="shared" si="124"/>
        <v>#REF!</v>
      </c>
      <c r="K19" s="14" t="e">
        <f t="shared" si="124"/>
        <v>#REF!</v>
      </c>
      <c r="L19" s="14" t="e">
        <f t="shared" si="124"/>
        <v>#REF!</v>
      </c>
      <c r="M19" s="13" t="e">
        <f t="shared" ref="M19" si="129">ROUND(J19/5,0)*5</f>
        <v>#REF!</v>
      </c>
      <c r="N19" s="13" t="e">
        <f t="shared" ref="N19" si="130">ROUND(K19/5,0)*5</f>
        <v>#REF!</v>
      </c>
      <c r="O19" s="13" t="e">
        <f t="shared" ref="O19" si="131">ROUND(L19/5,0)*5</f>
        <v>#REF!</v>
      </c>
      <c r="P19" s="13" t="e">
        <f t="shared" si="126"/>
        <v>#REF!</v>
      </c>
      <c r="Q19" s="13" t="e">
        <f t="shared" si="126"/>
        <v>#REF!</v>
      </c>
      <c r="R19" s="13" t="e">
        <f t="shared" si="126"/>
        <v>#REF!</v>
      </c>
      <c r="S19" s="13" t="e">
        <f t="shared" ref="S19" si="132">ROUND(P19*10/5,0)*5/10</f>
        <v>#REF!</v>
      </c>
      <c r="T19" s="13" t="e">
        <f t="shared" ref="T19" si="133">ROUND(Q19*10/5,0)*5/10</f>
        <v>#REF!</v>
      </c>
      <c r="U19" s="13" t="e">
        <f t="shared" ref="U19" si="134">ROUND(R19*10/5,0)*5/10</f>
        <v>#REF!</v>
      </c>
      <c r="V19" s="13">
        <v>0</v>
      </c>
      <c r="W19" s="13">
        <v>0</v>
      </c>
      <c r="X19" s="13">
        <v>2</v>
      </c>
      <c r="Y19" s="13">
        <v>3</v>
      </c>
      <c r="Z19" s="13">
        <v>1</v>
      </c>
      <c r="AA19" s="13">
        <v>10</v>
      </c>
      <c r="AB19" s="13">
        <v>30</v>
      </c>
      <c r="AC19" s="13">
        <v>50</v>
      </c>
      <c r="AD19" s="13">
        <v>100</v>
      </c>
      <c r="AE19" s="30"/>
      <c r="AF19" s="30"/>
      <c r="AG19" s="13">
        <v>13</v>
      </c>
      <c r="AH19" s="13">
        <v>3</v>
      </c>
      <c r="AI19" s="13" t="b">
        <v>0</v>
      </c>
      <c r="AJ19" s="13">
        <v>50</v>
      </c>
      <c r="AK19" s="13">
        <v>3</v>
      </c>
      <c r="AL19" s="13">
        <v>30</v>
      </c>
      <c r="AM19" s="13" t="s">
        <v>1085</v>
      </c>
      <c r="AN19" s="13" t="s">
        <v>907</v>
      </c>
      <c r="AO19" s="13" t="s">
        <v>1117</v>
      </c>
      <c r="AP19" s="13" t="s">
        <v>1143</v>
      </c>
      <c r="AQ19" s="13">
        <f t="shared" si="104"/>
        <v>330</v>
      </c>
      <c r="AR19" s="13"/>
      <c r="AS19" s="13">
        <v>8</v>
      </c>
      <c r="AT19" s="14">
        <f>SUM(AS$7:AS19)</f>
        <v>102</v>
      </c>
      <c r="AU19" s="13">
        <v>1</v>
      </c>
      <c r="AV19" s="13">
        <v>2</v>
      </c>
      <c r="AW19" s="13">
        <v>3</v>
      </c>
      <c r="AX19" s="13">
        <v>4</v>
      </c>
      <c r="AY19" s="13">
        <v>5</v>
      </c>
      <c r="AZ19" s="13">
        <v>6</v>
      </c>
      <c r="BA19" s="13">
        <v>7</v>
      </c>
      <c r="BB19" s="13">
        <v>8</v>
      </c>
      <c r="BC19" s="30"/>
      <c r="BD19" s="30"/>
      <c r="BE19" s="30"/>
      <c r="BF19" s="30"/>
      <c r="BG19" s="13">
        <f>ROUND(INDEX([1]装备!$CF$6:$CF$16,$AH19)/10*BG$3*INDEX($BD$6:$BD$9,$AK19),0)</f>
        <v>100</v>
      </c>
      <c r="BH19" s="13">
        <f>ROUND(INDEX([1]装备!$CF$6:$CF$16,$AH19)/10*BH$3*INDEX($BD$6:$BD$9,$AK19),0)</f>
        <v>50</v>
      </c>
      <c r="BI19" s="13">
        <f>ROUND(INDEX([1]装备!$CF$6:$CF$16,$AH19)/10*BI$3*INDEX($BD$6:$BD$9,$AK19),0)</f>
        <v>50</v>
      </c>
      <c r="BJ19" s="13">
        <f>ROUND(INDEX([1]装备!$CF$6:$CF$16,$AH19)/10*BJ$3*INDEX($BD$6:$BD$9,$AK19),0)</f>
        <v>50</v>
      </c>
      <c r="BK19" s="13">
        <f>ROUND(INDEX([1]装备!$CF$6:$CF$16,$AH19)/10*BK$3*INDEX($BD$6:$BD$9,$AK19),0)</f>
        <v>50</v>
      </c>
      <c r="BL19" s="13">
        <f>ROUND(INDEX([1]装备!$CF$6:$CF$16,$AH19)/10*BL$3*INDEX($BD$6:$BD$9,$AK19),0)</f>
        <v>50</v>
      </c>
      <c r="BM19" s="13">
        <f>ROUND(INDEX([1]装备!$CF$6:$CF$16,$AH19)/10*BM$3*INDEX($BD$6:$BD$9,$AK19),0)</f>
        <v>75</v>
      </c>
      <c r="BN19" s="13">
        <f>ROUND(INDEX([1]装备!$CF$6:$CF$16,$AH19)/10*BN$3*INDEX($BD$6:$BD$9,$AK19),0)</f>
        <v>75</v>
      </c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13" t="s">
        <v>979</v>
      </c>
      <c r="CK19" s="13">
        <v>201142</v>
      </c>
      <c r="CL19" s="13">
        <v>20</v>
      </c>
      <c r="CM19" s="13">
        <v>0.2</v>
      </c>
      <c r="CN19" s="14" t="e">
        <f>SUMIFS(属性投放!#REF!,属性投放!#REF!,"="&amp;装备!$CK$3,属性投放!#REF!,"&lt;="&amp;装备!$CL19)*INDEX(属性投放!#REF!,装备!$CM$3)*$CM19*$CO$3</f>
        <v>#REF!</v>
      </c>
      <c r="CO19" s="14" t="e">
        <f>SUMIFS(属性投放!#REF!,属性投放!#REF!,"="&amp;装备!$CK$3,属性投放!#REF!,"&lt;="&amp;装备!$CL19)*INDEX(属性投放!#REF!,装备!$CM$3)*$CM19*$CO$3</f>
        <v>#REF!</v>
      </c>
      <c r="CP19" s="14" t="e">
        <f>SUMIFS(属性投放!#REF!,属性投放!#REF!,"="&amp;装备!$CK$3,属性投放!#REF!,"&lt;="&amp;装备!$CL19)*INDEX(属性投放!#REF!,装备!$CM$3)*CM19*$CO$3</f>
        <v>#REF!</v>
      </c>
      <c r="CQ19" s="13">
        <v>500</v>
      </c>
      <c r="CR19" s="13" t="e">
        <f t="shared" si="105"/>
        <v>#REF!</v>
      </c>
      <c r="CS19" s="13" t="e">
        <f t="shared" si="106"/>
        <v>#REF!</v>
      </c>
      <c r="CT19" s="13" t="e">
        <f t="shared" si="107"/>
        <v>#REF!</v>
      </c>
      <c r="CU19" s="24">
        <v>0.15</v>
      </c>
      <c r="CV19" s="24">
        <v>0.15</v>
      </c>
      <c r="CW19" s="24">
        <v>0.15</v>
      </c>
      <c r="CX19" s="24">
        <v>0.1</v>
      </c>
      <c r="CY19" s="24">
        <v>0.1</v>
      </c>
      <c r="CZ19" s="14" t="e">
        <f t="shared" si="49"/>
        <v>#REF!</v>
      </c>
      <c r="DA19" s="13">
        <v>3</v>
      </c>
      <c r="DB19" s="14">
        <f>SUM(DA$7:DA19)</f>
        <v>42</v>
      </c>
      <c r="DC19" s="13">
        <v>2</v>
      </c>
      <c r="DD19" s="13">
        <v>3</v>
      </c>
      <c r="DE19" s="13">
        <v>5</v>
      </c>
      <c r="DF19" s="13"/>
      <c r="DG19" s="13">
        <v>1</v>
      </c>
      <c r="DH19" s="13">
        <v>1</v>
      </c>
      <c r="DI19" s="13">
        <v>1</v>
      </c>
      <c r="DJ19" s="13"/>
      <c r="DK19" s="13">
        <v>2</v>
      </c>
      <c r="DL19" s="13">
        <v>3</v>
      </c>
      <c r="DM19" s="13">
        <v>5</v>
      </c>
      <c r="DN19" s="13"/>
      <c r="DO19" s="13">
        <v>1</v>
      </c>
      <c r="DP19" s="13">
        <v>57</v>
      </c>
      <c r="DQ19" s="13">
        <f t="shared" si="128"/>
        <v>2011421</v>
      </c>
      <c r="DR19" s="13">
        <f t="shared" si="128"/>
        <v>2011422</v>
      </c>
      <c r="DS19" s="13">
        <f t="shared" si="128"/>
        <v>2011423</v>
      </c>
      <c r="DT19" s="13">
        <f t="shared" si="128"/>
        <v>2011424</v>
      </c>
      <c r="DU19" s="13">
        <f t="shared" si="128"/>
        <v>2011425</v>
      </c>
      <c r="DV19" s="13">
        <f t="shared" si="128"/>
        <v>2011426</v>
      </c>
      <c r="DW19" s="13">
        <f t="shared" si="128"/>
        <v>0</v>
      </c>
      <c r="DX19" s="13">
        <f t="shared" si="128"/>
        <v>0</v>
      </c>
      <c r="DY19" s="13">
        <f t="shared" si="51"/>
        <v>1200</v>
      </c>
      <c r="DZ19" s="13">
        <f t="shared" si="52"/>
        <v>600</v>
      </c>
      <c r="EA19" s="13">
        <f t="shared" si="53"/>
        <v>600</v>
      </c>
      <c r="EB19" s="13">
        <f t="shared" si="54"/>
        <v>600</v>
      </c>
      <c r="EC19" s="13">
        <f t="shared" si="55"/>
        <v>600</v>
      </c>
      <c r="ED19" s="13">
        <f t="shared" si="56"/>
        <v>600</v>
      </c>
      <c r="EE19" s="13" t="str">
        <f t="shared" si="57"/>
        <v/>
      </c>
      <c r="EF19" s="13" t="str">
        <f t="shared" si="58"/>
        <v/>
      </c>
      <c r="EG19" s="30"/>
      <c r="EH19" s="30"/>
      <c r="EI19" s="30"/>
      <c r="EJ19" s="13">
        <v>2034</v>
      </c>
      <c r="EK19" s="28" t="s">
        <v>1101</v>
      </c>
      <c r="EL19" s="13">
        <v>14</v>
      </c>
      <c r="EM19" s="13">
        <v>3</v>
      </c>
      <c r="EN19" s="31">
        <v>0.35</v>
      </c>
      <c r="EO19" s="13" t="e">
        <f t="shared" si="6"/>
        <v>#REF!</v>
      </c>
      <c r="EP19" s="13" t="e">
        <f t="shared" si="7"/>
        <v>#REF!</v>
      </c>
      <c r="EQ19" s="13" t="e">
        <f t="shared" si="8"/>
        <v>#REF!</v>
      </c>
      <c r="ER19" s="24">
        <v>0.04</v>
      </c>
      <c r="ES19" s="24">
        <v>0.04</v>
      </c>
      <c r="ET19" s="24">
        <v>0.04</v>
      </c>
      <c r="EU19" s="24">
        <v>0.03</v>
      </c>
      <c r="EV19" s="24">
        <v>0.08</v>
      </c>
      <c r="EW19" s="24">
        <v>0.03</v>
      </c>
      <c r="EX19" s="24">
        <v>0.03</v>
      </c>
      <c r="EY19" s="24"/>
      <c r="EZ19" s="30"/>
      <c r="FA19" s="30"/>
      <c r="FB19" s="30"/>
      <c r="FC19" s="30"/>
      <c r="FD19" s="30"/>
      <c r="FE19" s="30"/>
      <c r="FG19" s="30"/>
      <c r="FH19" s="30"/>
      <c r="FI19" s="13">
        <v>14</v>
      </c>
      <c r="FJ19" s="14">
        <f t="shared" si="59"/>
        <v>1</v>
      </c>
      <c r="FK19" s="14">
        <f t="shared" si="60"/>
        <v>14</v>
      </c>
      <c r="FL19" s="14">
        <f t="shared" si="61"/>
        <v>2</v>
      </c>
      <c r="FM19" s="14">
        <f t="shared" si="9"/>
        <v>20</v>
      </c>
      <c r="FN19" s="14">
        <f t="shared" si="10"/>
        <v>1</v>
      </c>
      <c r="FO19" s="14">
        <f t="shared" si="11"/>
        <v>15</v>
      </c>
      <c r="FP19" s="14">
        <f t="shared" si="12"/>
        <v>2</v>
      </c>
      <c r="FQ19" s="14">
        <f t="shared" si="13"/>
        <v>6</v>
      </c>
      <c r="FR19" s="14">
        <f t="shared" si="14"/>
        <v>6</v>
      </c>
      <c r="FS19" s="14" t="b">
        <f t="shared" si="62"/>
        <v>0</v>
      </c>
      <c r="FT19" s="14">
        <f t="shared" si="15"/>
        <v>2001206</v>
      </c>
      <c r="FU19" s="14">
        <f t="shared" si="63"/>
        <v>20</v>
      </c>
      <c r="FV19" s="13" t="str">
        <f t="shared" si="16"/>
        <v>15级-优秀寄灵人の护手</v>
      </c>
      <c r="FW19" s="13" t="str">
        <f t="shared" si="17"/>
        <v>悲鸣 · 寄灵人の护手-优秀</v>
      </c>
      <c r="FX19" s="14">
        <f t="shared" si="18"/>
        <v>1</v>
      </c>
      <c r="FY19" s="14">
        <f t="shared" si="19"/>
        <v>2</v>
      </c>
      <c r="FZ19" s="14">
        <f t="shared" si="20"/>
        <v>15</v>
      </c>
      <c r="GA19" s="14">
        <v>1</v>
      </c>
      <c r="GB19" s="14">
        <f t="shared" si="21"/>
        <v>1</v>
      </c>
      <c r="GC19" s="14">
        <f t="shared" si="64"/>
        <v>6</v>
      </c>
      <c r="GD19" s="14" t="str">
        <f t="shared" si="22"/>
        <v/>
      </c>
      <c r="GE19" s="14" t="e">
        <f t="shared" si="23"/>
        <v>#REF!</v>
      </c>
      <c r="GF19" s="14" t="e">
        <f t="shared" si="24"/>
        <v>#REF!</v>
      </c>
      <c r="GG19" s="14" t="e">
        <f t="shared" si="25"/>
        <v>#REF!</v>
      </c>
      <c r="GH19" s="14" t="e">
        <f t="shared" si="26"/>
        <v>#REF!</v>
      </c>
      <c r="GI19" s="14" t="e">
        <f t="shared" si="27"/>
        <v>#REF!</v>
      </c>
      <c r="GJ19" s="14" t="e">
        <f t="shared" si="28"/>
        <v>#REF!</v>
      </c>
      <c r="GK19" s="14" t="e">
        <f t="shared" si="29"/>
        <v>#REF!</v>
      </c>
      <c r="GL19" s="14">
        <f t="shared" si="30"/>
        <v>1012</v>
      </c>
      <c r="GM19" s="14">
        <f t="shared" si="31"/>
        <v>0</v>
      </c>
      <c r="GN19" s="14" t="str">
        <f t="shared" si="32"/>
        <v/>
      </c>
      <c r="GO19" s="25" t="str">
        <f t="shared" si="33"/>
        <v>icon_2001106</v>
      </c>
      <c r="GP19" s="30"/>
      <c r="GQ19" s="30"/>
      <c r="GS19" s="14">
        <f t="shared" si="34"/>
        <v>3</v>
      </c>
      <c r="GT19" s="14">
        <f t="shared" si="35"/>
        <v>0</v>
      </c>
      <c r="GU19" s="14" t="e">
        <f t="shared" si="65"/>
        <v>#REF!</v>
      </c>
      <c r="GV19" s="14" t="str">
        <f t="shared" si="36"/>
        <v>HPExt</v>
      </c>
      <c r="GW19" s="14" t="e">
        <f t="shared" si="66"/>
        <v>#REF!</v>
      </c>
      <c r="GX19" s="14" t="e">
        <f t="shared" si="67"/>
        <v>#REF!</v>
      </c>
      <c r="GY19" s="14" t="str">
        <f t="shared" si="37"/>
        <v/>
      </c>
      <c r="GZ19" s="14" t="str">
        <f t="shared" si="68"/>
        <v/>
      </c>
      <c r="HA19" s="14" t="str">
        <f t="shared" si="69"/>
        <v/>
      </c>
      <c r="HB19" s="14">
        <f t="shared" si="38"/>
        <v>20120</v>
      </c>
      <c r="HC19" s="14">
        <f t="shared" si="70"/>
        <v>0</v>
      </c>
      <c r="HD19" s="14" t="str">
        <f t="shared" si="71"/>
        <v/>
      </c>
      <c r="HE19" s="25" t="s">
        <v>1109</v>
      </c>
      <c r="HF19" s="14">
        <f t="shared" si="39"/>
        <v>15</v>
      </c>
      <c r="HI19" s="13">
        <v>1063</v>
      </c>
      <c r="HJ19" s="13" t="s">
        <v>752</v>
      </c>
      <c r="HK19" s="30"/>
      <c r="HL19" s="30"/>
      <c r="HM19" s="13">
        <v>14</v>
      </c>
      <c r="HN19" s="14">
        <f t="shared" si="72"/>
        <v>5</v>
      </c>
      <c r="HO19" s="14">
        <f t="shared" si="73"/>
        <v>1</v>
      </c>
      <c r="HP19" s="14">
        <f t="shared" si="74"/>
        <v>2</v>
      </c>
      <c r="HQ19" s="14">
        <f t="shared" si="75"/>
        <v>200542</v>
      </c>
      <c r="HR19" s="14" t="str">
        <f t="shared" si="76"/>
        <v>90级寄灵人の防御套 : 属性-1</v>
      </c>
      <c r="HS19" s="14" t="s">
        <v>1042</v>
      </c>
      <c r="HT19" s="14">
        <f t="shared" si="77"/>
        <v>1</v>
      </c>
      <c r="HU19" s="14">
        <f t="shared" si="78"/>
        <v>2</v>
      </c>
      <c r="HV19" s="14" t="str">
        <f t="shared" si="79"/>
        <v>DefExt</v>
      </c>
      <c r="HW19" s="14" t="e">
        <f t="shared" si="80"/>
        <v>#REF!</v>
      </c>
      <c r="HX19" s="30"/>
      <c r="HY19" s="30"/>
      <c r="IA19" s="13">
        <v>14</v>
      </c>
      <c r="IB19" s="14">
        <f t="shared" si="81"/>
        <v>1</v>
      </c>
      <c r="IC19" s="14">
        <f t="shared" si="82"/>
        <v>1</v>
      </c>
      <c r="ID19" s="14">
        <f t="shared" si="83"/>
        <v>1</v>
      </c>
      <c r="IE19" s="14">
        <f t="shared" si="84"/>
        <v>4</v>
      </c>
      <c r="IF19" s="14" t="str">
        <f t="shared" si="85"/>
        <v>15级寄灵人洗练-Q4-4</v>
      </c>
      <c r="IG19" s="14">
        <f t="shared" si="86"/>
        <v>1014</v>
      </c>
      <c r="IH19" s="14">
        <f t="shared" si="87"/>
        <v>4</v>
      </c>
      <c r="II19" s="14">
        <f t="shared" si="88"/>
        <v>600</v>
      </c>
      <c r="IJ19" s="14" t="str">
        <f t="shared" si="89"/>
        <v>AtkRate</v>
      </c>
      <c r="IK19" s="14">
        <f t="shared" si="90"/>
        <v>1.4E-2</v>
      </c>
      <c r="IL19" s="14">
        <f t="shared" si="91"/>
        <v>0.04</v>
      </c>
    </row>
    <row r="20" spans="1:246" s="19" customFormat="1" ht="16.5" x14ac:dyDescent="0.2">
      <c r="A20" s="13">
        <v>4</v>
      </c>
      <c r="B20" s="13">
        <v>2</v>
      </c>
      <c r="C20" s="13">
        <v>10</v>
      </c>
      <c r="D20" s="14" t="e">
        <f>INDEX(属性投放!#REF!,装备!C20)</f>
        <v>#REF!</v>
      </c>
      <c r="E20" s="13">
        <v>70</v>
      </c>
      <c r="F20" s="14" t="e">
        <f>SUMIFS(属性投放!#REF!,属性投放!#REF!,"="&amp;装备!$B$3,属性投放!#REF!,"&lt;="&amp;装备!$C20)*INDEX(属性投放!#REF!,装备!$D$3)*装备!$F$3</f>
        <v>#REF!</v>
      </c>
      <c r="G20" s="14" t="e">
        <f>SUMIFS(属性投放!#REF!,属性投放!#REF!,"="&amp;装备!$B$3,属性投放!#REF!,"&lt;="&amp;装备!$C20)*INDEX(属性投放!#REF!,装备!$D$3)*装备!$F$3</f>
        <v>#REF!</v>
      </c>
      <c r="H20" s="14" t="e">
        <f>SUMIFS(属性投放!#REF!,属性投放!#REF!,"="&amp;装备!$B$3,属性投放!#REF!,"&lt;="&amp;装备!$C20)*INDEX(属性投放!#REF!,装备!$D$3)*装备!$F$3</f>
        <v>#REF!</v>
      </c>
      <c r="I20" s="26">
        <v>0.2</v>
      </c>
      <c r="J20" s="14" t="e">
        <f t="shared" si="124"/>
        <v>#REF!</v>
      </c>
      <c r="K20" s="14" t="e">
        <f t="shared" si="124"/>
        <v>#REF!</v>
      </c>
      <c r="L20" s="14" t="e">
        <f t="shared" si="124"/>
        <v>#REF!</v>
      </c>
      <c r="M20" s="13" t="e">
        <f t="shared" ref="M20:O23" si="135">ROUND(J20/5,0)*5</f>
        <v>#REF!</v>
      </c>
      <c r="N20" s="13" t="e">
        <f t="shared" si="135"/>
        <v>#REF!</v>
      </c>
      <c r="O20" s="13" t="e">
        <f t="shared" si="135"/>
        <v>#REF!</v>
      </c>
      <c r="P20" s="13" t="e">
        <f t="shared" si="126"/>
        <v>#REF!</v>
      </c>
      <c r="Q20" s="13" t="e">
        <f t="shared" si="126"/>
        <v>#REF!</v>
      </c>
      <c r="R20" s="13" t="e">
        <f t="shared" si="126"/>
        <v>#REF!</v>
      </c>
      <c r="S20" s="13" t="e">
        <f t="shared" ref="S20:U23" si="136">ROUND(P20*10/5,0)*5/10</f>
        <v>#REF!</v>
      </c>
      <c r="T20" s="13" t="e">
        <f t="shared" si="136"/>
        <v>#REF!</v>
      </c>
      <c r="U20" s="13" t="e">
        <f t="shared" si="136"/>
        <v>#REF!</v>
      </c>
      <c r="V20" s="13">
        <v>0</v>
      </c>
      <c r="W20" s="13">
        <v>0</v>
      </c>
      <c r="X20" s="13">
        <v>3</v>
      </c>
      <c r="Y20" s="13">
        <v>4</v>
      </c>
      <c r="Z20" s="13">
        <v>2</v>
      </c>
      <c r="AA20" s="13">
        <v>15</v>
      </c>
      <c r="AB20" s="13">
        <v>45</v>
      </c>
      <c r="AC20" s="13">
        <v>75</v>
      </c>
      <c r="AD20" s="13">
        <v>150</v>
      </c>
      <c r="AE20" s="30"/>
      <c r="AF20" s="30"/>
      <c r="AG20" s="13">
        <v>14</v>
      </c>
      <c r="AH20" s="13">
        <v>3</v>
      </c>
      <c r="AI20" s="13" t="b">
        <v>0</v>
      </c>
      <c r="AJ20" s="13">
        <v>50</v>
      </c>
      <c r="AK20" s="13">
        <v>4</v>
      </c>
      <c r="AL20" s="13">
        <v>40</v>
      </c>
      <c r="AM20" s="13" t="s">
        <v>1085</v>
      </c>
      <c r="AN20" s="13" t="s">
        <v>908</v>
      </c>
      <c r="AO20" s="13" t="s">
        <v>1117</v>
      </c>
      <c r="AP20" s="13" t="s">
        <v>1143</v>
      </c>
      <c r="AQ20" s="13">
        <f t="shared" si="104"/>
        <v>340</v>
      </c>
      <c r="AR20" s="13"/>
      <c r="AS20" s="13">
        <v>8</v>
      </c>
      <c r="AT20" s="14">
        <f>SUM(AS$7:AS20)</f>
        <v>110</v>
      </c>
      <c r="AU20" s="13">
        <v>1</v>
      </c>
      <c r="AV20" s="13">
        <v>2</v>
      </c>
      <c r="AW20" s="13">
        <v>3</v>
      </c>
      <c r="AX20" s="13">
        <v>4</v>
      </c>
      <c r="AY20" s="13">
        <v>5</v>
      </c>
      <c r="AZ20" s="13">
        <v>6</v>
      </c>
      <c r="BA20" s="13">
        <v>7</v>
      </c>
      <c r="BB20" s="13">
        <v>8</v>
      </c>
      <c r="BC20" s="30"/>
      <c r="BD20" s="30"/>
      <c r="BE20" s="30"/>
      <c r="BF20" s="30"/>
      <c r="BG20" s="13">
        <f>ROUND(INDEX([1]装备!$CF$6:$CF$16,$AH20)/10*BG$3*INDEX($BD$6:$BD$9,$AK20),0)</f>
        <v>120</v>
      </c>
      <c r="BH20" s="13">
        <f>ROUND(INDEX([1]装备!$CF$6:$CF$16,$AH20)/10*BH$3*INDEX($BD$6:$BD$9,$AK20),0)</f>
        <v>60</v>
      </c>
      <c r="BI20" s="13">
        <f>ROUND(INDEX([1]装备!$CF$6:$CF$16,$AH20)/10*BI$3*INDEX($BD$6:$BD$9,$AK20),0)</f>
        <v>60</v>
      </c>
      <c r="BJ20" s="13">
        <f>ROUND(INDEX([1]装备!$CF$6:$CF$16,$AH20)/10*BJ$3*INDEX($BD$6:$BD$9,$AK20),0)</f>
        <v>60</v>
      </c>
      <c r="BK20" s="13">
        <f>ROUND(INDEX([1]装备!$CF$6:$CF$16,$AH20)/10*BK$3*INDEX($BD$6:$BD$9,$AK20),0)</f>
        <v>60</v>
      </c>
      <c r="BL20" s="13">
        <f>ROUND(INDEX([1]装备!$CF$6:$CF$16,$AH20)/10*BL$3*INDEX($BD$6:$BD$9,$AK20),0)</f>
        <v>60</v>
      </c>
      <c r="BM20" s="13">
        <f>ROUND(INDEX([1]装备!$CF$6:$CF$16,$AH20)/10*BM$3*INDEX($BD$6:$BD$9,$AK20),0)</f>
        <v>90</v>
      </c>
      <c r="BN20" s="13">
        <f>ROUND(INDEX([1]装备!$CF$6:$CF$16,$AH20)/10*BN$3*INDEX($BD$6:$BD$9,$AK20),0)</f>
        <v>90</v>
      </c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13" t="s">
        <v>980</v>
      </c>
      <c r="CK20" s="13">
        <v>201143</v>
      </c>
      <c r="CL20" s="13">
        <v>20</v>
      </c>
      <c r="CM20" s="13">
        <v>0.25</v>
      </c>
      <c r="CN20" s="14" t="e">
        <f>SUMIFS(属性投放!#REF!,属性投放!#REF!,"="&amp;装备!$CK$3,属性投放!#REF!,"&lt;="&amp;装备!$CL20)*INDEX(属性投放!#REF!,装备!$CM$3)*$CM20*$CO$3</f>
        <v>#REF!</v>
      </c>
      <c r="CO20" s="14" t="e">
        <f>SUMIFS(属性投放!#REF!,属性投放!#REF!,"="&amp;装备!$CK$3,属性投放!#REF!,"&lt;="&amp;装备!$CL20)*INDEX(属性投放!#REF!,装备!$CM$3)*$CM20*$CO$3</f>
        <v>#REF!</v>
      </c>
      <c r="CP20" s="14" t="e">
        <f>SUMIFS(属性投放!#REF!,属性投放!#REF!,"="&amp;装备!$CK$3,属性投放!#REF!,"&lt;="&amp;装备!$CL20)*INDEX(属性投放!#REF!,装备!$CM$3)*CM20*$CO$3</f>
        <v>#REF!</v>
      </c>
      <c r="CQ20" s="13">
        <v>5000</v>
      </c>
      <c r="CR20" s="13" t="e">
        <f t="shared" si="105"/>
        <v>#REF!</v>
      </c>
      <c r="CS20" s="13" t="e">
        <f t="shared" si="106"/>
        <v>#REF!</v>
      </c>
      <c r="CT20" s="13" t="e">
        <f t="shared" si="107"/>
        <v>#REF!</v>
      </c>
      <c r="CU20" s="24">
        <v>0.15</v>
      </c>
      <c r="CV20" s="24">
        <v>0.15</v>
      </c>
      <c r="CW20" s="24">
        <v>0.15</v>
      </c>
      <c r="CX20" s="24">
        <v>0.1</v>
      </c>
      <c r="CY20" s="24">
        <v>0.1</v>
      </c>
      <c r="CZ20" s="14" t="e">
        <f t="shared" si="49"/>
        <v>#REF!</v>
      </c>
      <c r="DA20" s="13">
        <v>4</v>
      </c>
      <c r="DB20" s="14">
        <f>SUM(DA$7:DA20)</f>
        <v>46</v>
      </c>
      <c r="DC20" s="13">
        <v>1</v>
      </c>
      <c r="DD20" s="13">
        <v>2</v>
      </c>
      <c r="DE20" s="13">
        <v>7</v>
      </c>
      <c r="DF20" s="13">
        <v>8</v>
      </c>
      <c r="DG20" s="13">
        <v>1</v>
      </c>
      <c r="DH20" s="13">
        <v>1</v>
      </c>
      <c r="DI20" s="13">
        <v>1</v>
      </c>
      <c r="DJ20" s="13">
        <v>1</v>
      </c>
      <c r="DK20" s="13">
        <v>2</v>
      </c>
      <c r="DL20" s="13">
        <v>3</v>
      </c>
      <c r="DM20" s="13">
        <v>4</v>
      </c>
      <c r="DN20" s="13">
        <v>5</v>
      </c>
      <c r="DO20" s="13">
        <v>1</v>
      </c>
      <c r="DP20" s="13">
        <v>58</v>
      </c>
      <c r="DQ20" s="13">
        <f t="shared" si="128"/>
        <v>2011431</v>
      </c>
      <c r="DR20" s="13">
        <f t="shared" si="128"/>
        <v>2011432</v>
      </c>
      <c r="DS20" s="13">
        <f t="shared" si="128"/>
        <v>2011433</v>
      </c>
      <c r="DT20" s="13">
        <f t="shared" si="128"/>
        <v>2011434</v>
      </c>
      <c r="DU20" s="13">
        <f t="shared" si="128"/>
        <v>2011436</v>
      </c>
      <c r="DV20" s="13">
        <f t="shared" si="128"/>
        <v>0</v>
      </c>
      <c r="DW20" s="13">
        <f t="shared" si="128"/>
        <v>0</v>
      </c>
      <c r="DX20" s="13">
        <f t="shared" si="128"/>
        <v>0</v>
      </c>
      <c r="DY20" s="13">
        <f t="shared" si="51"/>
        <v>1200</v>
      </c>
      <c r="DZ20" s="13">
        <f t="shared" si="52"/>
        <v>600</v>
      </c>
      <c r="EA20" s="13">
        <f t="shared" si="53"/>
        <v>600</v>
      </c>
      <c r="EB20" s="13">
        <f t="shared" si="54"/>
        <v>600</v>
      </c>
      <c r="EC20" s="13">
        <f t="shared" si="55"/>
        <v>600</v>
      </c>
      <c r="ED20" s="13" t="str">
        <f t="shared" si="56"/>
        <v/>
      </c>
      <c r="EE20" s="13" t="str">
        <f t="shared" si="57"/>
        <v/>
      </c>
      <c r="EF20" s="13" t="str">
        <f t="shared" si="58"/>
        <v/>
      </c>
      <c r="EG20" s="30"/>
      <c r="EH20" s="30"/>
      <c r="EI20" s="30"/>
      <c r="EJ20" s="13">
        <v>2044</v>
      </c>
      <c r="EK20" s="13" t="s">
        <v>1102</v>
      </c>
      <c r="EL20" s="13">
        <v>16</v>
      </c>
      <c r="EM20" s="13">
        <v>4</v>
      </c>
      <c r="EN20" s="31">
        <v>0.35</v>
      </c>
      <c r="EO20" s="13" t="e">
        <f t="shared" si="6"/>
        <v>#REF!</v>
      </c>
      <c r="EP20" s="13" t="e">
        <f t="shared" si="7"/>
        <v>#REF!</v>
      </c>
      <c r="EQ20" s="13" t="e">
        <f t="shared" si="8"/>
        <v>#REF!</v>
      </c>
      <c r="ER20" s="24">
        <v>0.04</v>
      </c>
      <c r="ES20" s="24">
        <v>0.04</v>
      </c>
      <c r="ET20" s="24">
        <v>0.04</v>
      </c>
      <c r="EU20" s="24">
        <v>0.03</v>
      </c>
      <c r="EV20" s="24">
        <v>0.08</v>
      </c>
      <c r="EW20" s="24">
        <v>0.03</v>
      </c>
      <c r="EX20" s="24">
        <v>0.03</v>
      </c>
      <c r="EY20" s="24"/>
      <c r="EZ20" s="30"/>
      <c r="FA20" s="30"/>
      <c r="FB20" s="30"/>
      <c r="FC20" s="30"/>
      <c r="FD20" s="30"/>
      <c r="FE20" s="30"/>
      <c r="FG20" s="30"/>
      <c r="FH20" s="30"/>
      <c r="FI20" s="13">
        <v>15</v>
      </c>
      <c r="FJ20" s="14">
        <f t="shared" si="59"/>
        <v>1</v>
      </c>
      <c r="FK20" s="14">
        <f t="shared" si="60"/>
        <v>15</v>
      </c>
      <c r="FL20" s="14">
        <f t="shared" si="61"/>
        <v>2</v>
      </c>
      <c r="FM20" s="14">
        <f t="shared" si="9"/>
        <v>20</v>
      </c>
      <c r="FN20" s="14">
        <f t="shared" si="10"/>
        <v>1</v>
      </c>
      <c r="FO20" s="14">
        <f t="shared" si="11"/>
        <v>15</v>
      </c>
      <c r="FP20" s="14">
        <f t="shared" si="12"/>
        <v>2</v>
      </c>
      <c r="FQ20" s="14">
        <f t="shared" si="13"/>
        <v>7</v>
      </c>
      <c r="FR20" s="14">
        <f t="shared" si="14"/>
        <v>7</v>
      </c>
      <c r="FS20" s="14" t="b">
        <f t="shared" si="62"/>
        <v>0</v>
      </c>
      <c r="FT20" s="14">
        <f t="shared" si="15"/>
        <v>2001207</v>
      </c>
      <c r="FU20" s="14">
        <f t="shared" si="63"/>
        <v>30</v>
      </c>
      <c r="FV20" s="13" t="str">
        <f t="shared" si="16"/>
        <v>15级-优秀寄灵人の项链</v>
      </c>
      <c r="FW20" s="13" t="str">
        <f t="shared" si="17"/>
        <v>悲鸣 · 寄灵人の项链-优秀</v>
      </c>
      <c r="FX20" s="14">
        <f t="shared" si="18"/>
        <v>1</v>
      </c>
      <c r="FY20" s="14">
        <f t="shared" si="19"/>
        <v>2</v>
      </c>
      <c r="FZ20" s="14">
        <f t="shared" si="20"/>
        <v>15</v>
      </c>
      <c r="GA20" s="14">
        <v>1</v>
      </c>
      <c r="GB20" s="14">
        <f t="shared" si="21"/>
        <v>1</v>
      </c>
      <c r="GC20" s="14">
        <f t="shared" si="64"/>
        <v>7</v>
      </c>
      <c r="GD20" s="14" t="str">
        <f t="shared" si="22"/>
        <v/>
      </c>
      <c r="GE20" s="14" t="e">
        <f t="shared" si="23"/>
        <v>#REF!</v>
      </c>
      <c r="GF20" s="14" t="e">
        <f t="shared" si="24"/>
        <v>#REF!</v>
      </c>
      <c r="GG20" s="14" t="e">
        <f t="shared" si="25"/>
        <v>#REF!</v>
      </c>
      <c r="GH20" s="14" t="e">
        <f t="shared" si="26"/>
        <v>#REF!</v>
      </c>
      <c r="GI20" s="14" t="e">
        <f t="shared" si="27"/>
        <v>#REF!</v>
      </c>
      <c r="GJ20" s="14" t="e">
        <f t="shared" si="28"/>
        <v>#REF!</v>
      </c>
      <c r="GK20" s="14" t="e">
        <f t="shared" si="29"/>
        <v>#REF!</v>
      </c>
      <c r="GL20" s="14">
        <f t="shared" si="30"/>
        <v>1012</v>
      </c>
      <c r="GM20" s="14">
        <f t="shared" si="31"/>
        <v>0</v>
      </c>
      <c r="GN20" s="14" t="str">
        <f t="shared" si="32"/>
        <v/>
      </c>
      <c r="GO20" s="25" t="str">
        <f t="shared" si="33"/>
        <v>icon_2001107</v>
      </c>
      <c r="GP20" s="30"/>
      <c r="GQ20" s="30"/>
      <c r="GS20" s="14">
        <f t="shared" si="34"/>
        <v>1</v>
      </c>
      <c r="GT20" s="14">
        <f t="shared" si="35"/>
        <v>2</v>
      </c>
      <c r="GU20" s="14" t="e">
        <f t="shared" si="65"/>
        <v>#REF!</v>
      </c>
      <c r="GV20" s="14" t="str">
        <f t="shared" si="36"/>
        <v>AtkExt</v>
      </c>
      <c r="GW20" s="14" t="e">
        <f t="shared" si="66"/>
        <v>#REF!</v>
      </c>
      <c r="GX20" s="14" t="e">
        <f t="shared" si="67"/>
        <v>#REF!</v>
      </c>
      <c r="GY20" s="14" t="str">
        <f t="shared" si="37"/>
        <v>DefExt</v>
      </c>
      <c r="GZ20" s="14" t="e">
        <f t="shared" si="68"/>
        <v>#REF!</v>
      </c>
      <c r="HA20" s="14" t="e">
        <f t="shared" si="69"/>
        <v>#REF!</v>
      </c>
      <c r="HB20" s="14">
        <f t="shared" si="38"/>
        <v>20120</v>
      </c>
      <c r="HC20" s="14">
        <f t="shared" si="70"/>
        <v>0</v>
      </c>
      <c r="HD20" s="14" t="str">
        <f t="shared" si="71"/>
        <v/>
      </c>
      <c r="HE20" s="25" t="s">
        <v>1109</v>
      </c>
      <c r="HF20" s="14">
        <f t="shared" si="39"/>
        <v>23</v>
      </c>
      <c r="HI20" s="13">
        <f>HI6+1000</f>
        <v>2011</v>
      </c>
      <c r="HJ20" s="13" t="s">
        <v>308</v>
      </c>
      <c r="HK20" s="30"/>
      <c r="HL20" s="30"/>
      <c r="HM20" s="13">
        <v>15</v>
      </c>
      <c r="HN20" s="14">
        <f t="shared" si="72"/>
        <v>5</v>
      </c>
      <c r="HO20" s="14">
        <f t="shared" si="73"/>
        <v>2</v>
      </c>
      <c r="HP20" s="14">
        <f t="shared" si="74"/>
        <v>3</v>
      </c>
      <c r="HQ20" s="14">
        <f t="shared" si="75"/>
        <v>200542</v>
      </c>
      <c r="HR20" s="14" t="str">
        <f t="shared" si="76"/>
        <v>90级寄灵人の防御套 : 属性-2</v>
      </c>
      <c r="HS20" s="14" t="s">
        <v>1042</v>
      </c>
      <c r="HT20" s="14">
        <f t="shared" si="77"/>
        <v>2</v>
      </c>
      <c r="HU20" s="14">
        <f t="shared" si="78"/>
        <v>3</v>
      </c>
      <c r="HV20" s="14" t="str">
        <f t="shared" si="79"/>
        <v>HPExt</v>
      </c>
      <c r="HW20" s="14" t="e">
        <f t="shared" si="80"/>
        <v>#REF!</v>
      </c>
      <c r="HX20" s="30"/>
      <c r="HY20" s="30"/>
      <c r="IA20" s="13">
        <v>15</v>
      </c>
      <c r="IB20" s="14">
        <f t="shared" si="81"/>
        <v>1</v>
      </c>
      <c r="IC20" s="14">
        <f t="shared" si="82"/>
        <v>1</v>
      </c>
      <c r="ID20" s="14">
        <f t="shared" si="83"/>
        <v>1</v>
      </c>
      <c r="IE20" s="14">
        <f t="shared" si="84"/>
        <v>4</v>
      </c>
      <c r="IF20" s="14" t="str">
        <f t="shared" si="85"/>
        <v>15级寄灵人洗练-Q4-5</v>
      </c>
      <c r="IG20" s="14">
        <f t="shared" si="86"/>
        <v>1014</v>
      </c>
      <c r="IH20" s="14">
        <f t="shared" si="87"/>
        <v>5</v>
      </c>
      <c r="II20" s="14">
        <f t="shared" si="88"/>
        <v>600</v>
      </c>
      <c r="IJ20" s="14" t="str">
        <f t="shared" si="89"/>
        <v>DefRate</v>
      </c>
      <c r="IK20" s="14">
        <f t="shared" si="90"/>
        <v>1.4E-2</v>
      </c>
      <c r="IL20" s="14">
        <f t="shared" si="91"/>
        <v>0.04</v>
      </c>
    </row>
    <row r="21" spans="1:246" s="19" customFormat="1" ht="16.5" x14ac:dyDescent="0.2">
      <c r="A21" s="13">
        <v>5</v>
      </c>
      <c r="B21" s="13">
        <v>2</v>
      </c>
      <c r="C21" s="13">
        <v>12</v>
      </c>
      <c r="D21" s="14" t="e">
        <f>INDEX(属性投放!#REF!,装备!C21)</f>
        <v>#REF!</v>
      </c>
      <c r="E21" s="13">
        <v>90</v>
      </c>
      <c r="F21" s="14" t="e">
        <f>SUMIFS(属性投放!#REF!,属性投放!#REF!,"="&amp;装备!$B$3,属性投放!#REF!,"&lt;="&amp;装备!$C21)*INDEX(属性投放!#REF!,装备!$D$3)*装备!$F$3</f>
        <v>#REF!</v>
      </c>
      <c r="G21" s="14" t="e">
        <f>SUMIFS(属性投放!#REF!,属性投放!#REF!,"="&amp;装备!$B$3,属性投放!#REF!,"&lt;="&amp;装备!$C21)*INDEX(属性投放!#REF!,装备!$D$3)*装备!$F$3</f>
        <v>#REF!</v>
      </c>
      <c r="H21" s="14" t="e">
        <f>SUMIFS(属性投放!#REF!,属性投放!#REF!,"="&amp;装备!$B$3,属性投放!#REF!,"&lt;="&amp;装备!$C21)*INDEX(属性投放!#REF!,装备!$D$3)*装备!$F$3</f>
        <v>#REF!</v>
      </c>
      <c r="I21" s="26">
        <v>0.18</v>
      </c>
      <c r="J21" s="14" t="e">
        <f t="shared" si="124"/>
        <v>#REF!</v>
      </c>
      <c r="K21" s="14" t="e">
        <f t="shared" si="124"/>
        <v>#REF!</v>
      </c>
      <c r="L21" s="14" t="e">
        <f t="shared" si="124"/>
        <v>#REF!</v>
      </c>
      <c r="M21" s="13" t="e">
        <f t="shared" si="135"/>
        <v>#REF!</v>
      </c>
      <c r="N21" s="13" t="e">
        <f t="shared" si="135"/>
        <v>#REF!</v>
      </c>
      <c r="O21" s="13" t="e">
        <f t="shared" si="135"/>
        <v>#REF!</v>
      </c>
      <c r="P21" s="13" t="e">
        <f t="shared" si="126"/>
        <v>#REF!</v>
      </c>
      <c r="Q21" s="13" t="e">
        <f t="shared" si="126"/>
        <v>#REF!</v>
      </c>
      <c r="R21" s="13" t="e">
        <f t="shared" si="126"/>
        <v>#REF!</v>
      </c>
      <c r="S21" s="13" t="e">
        <f t="shared" si="136"/>
        <v>#REF!</v>
      </c>
      <c r="T21" s="13" t="e">
        <f t="shared" si="136"/>
        <v>#REF!</v>
      </c>
      <c r="U21" s="13" t="e">
        <f t="shared" si="136"/>
        <v>#REF!</v>
      </c>
      <c r="V21" s="13">
        <v>0</v>
      </c>
      <c r="W21" s="13">
        <v>0</v>
      </c>
      <c r="X21" s="13">
        <v>3</v>
      </c>
      <c r="Y21" s="13">
        <v>4</v>
      </c>
      <c r="Z21" s="13">
        <v>2</v>
      </c>
      <c r="AA21" s="13">
        <v>20</v>
      </c>
      <c r="AB21" s="13">
        <v>60</v>
      </c>
      <c r="AC21" s="13">
        <v>100</v>
      </c>
      <c r="AD21" s="13">
        <v>200</v>
      </c>
      <c r="AE21" s="30"/>
      <c r="AF21" s="30"/>
      <c r="AG21" s="13">
        <v>15</v>
      </c>
      <c r="AH21" s="13">
        <v>3</v>
      </c>
      <c r="AI21" s="13" t="b">
        <v>1</v>
      </c>
      <c r="AJ21" s="13">
        <v>50</v>
      </c>
      <c r="AK21" s="13">
        <v>4</v>
      </c>
      <c r="AL21" s="13">
        <v>42</v>
      </c>
      <c r="AM21" s="13" t="s">
        <v>1085</v>
      </c>
      <c r="AN21" s="13" t="s">
        <v>911</v>
      </c>
      <c r="AO21" s="13" t="s">
        <v>1118</v>
      </c>
      <c r="AP21" s="13" t="s">
        <v>1144</v>
      </c>
      <c r="AQ21" s="13">
        <f t="shared" si="104"/>
        <v>342</v>
      </c>
      <c r="AR21" s="13">
        <v>342</v>
      </c>
      <c r="AS21" s="13">
        <v>6</v>
      </c>
      <c r="AT21" s="14">
        <f>SUM(AS$7:AS21)</f>
        <v>116</v>
      </c>
      <c r="AU21" s="13">
        <v>1</v>
      </c>
      <c r="AV21" s="13">
        <v>2</v>
      </c>
      <c r="AW21" s="13">
        <v>3</v>
      </c>
      <c r="AX21" s="13">
        <v>4</v>
      </c>
      <c r="AY21" s="13">
        <v>5</v>
      </c>
      <c r="AZ21" s="13">
        <v>6</v>
      </c>
      <c r="BA21" s="13"/>
      <c r="BB21" s="13"/>
      <c r="BC21" s="30"/>
      <c r="BD21" s="30"/>
      <c r="BE21" s="30"/>
      <c r="BF21" s="30"/>
      <c r="BG21" s="13">
        <f>ROUND(INDEX([1]装备!$CF$6:$CF$16,$AH21)/10*BG$3*INDEX($BD$6:$BD$9,$AK21),0)</f>
        <v>120</v>
      </c>
      <c r="BH21" s="13">
        <f>ROUND(INDEX([1]装备!$CF$6:$CF$16,$AH21)/10*BH$3*INDEX($BD$6:$BD$9,$AK21),0)</f>
        <v>60</v>
      </c>
      <c r="BI21" s="13">
        <f>ROUND(INDEX([1]装备!$CF$6:$CF$16,$AH21)/10*BI$3*INDEX($BD$6:$BD$9,$AK21),0)</f>
        <v>60</v>
      </c>
      <c r="BJ21" s="13">
        <f>ROUND(INDEX([1]装备!$CF$6:$CF$16,$AH21)/10*BJ$3*INDEX($BD$6:$BD$9,$AK21),0)</f>
        <v>60</v>
      </c>
      <c r="BK21" s="13">
        <f>ROUND(INDEX([1]装备!$CF$6:$CF$16,$AH21)/10*BK$3*INDEX($BD$6:$BD$9,$AK21),0)</f>
        <v>60</v>
      </c>
      <c r="BL21" s="13">
        <f>ROUND(INDEX([1]装备!$CF$6:$CF$16,$AH21)/10*BL$3*INDEX($BD$6:$BD$9,$AK21),0)</f>
        <v>60</v>
      </c>
      <c r="BM21" s="13">
        <f>ROUND(INDEX([1]装备!$CF$6:$CF$16,$AH21)/10*BM$3*INDEX($BD$6:$BD$9,$AK21),0)</f>
        <v>90</v>
      </c>
      <c r="BN21" s="13">
        <f>ROUND(INDEX([1]装备!$CF$6:$CF$16,$AH21)/10*BN$3*INDEX($BD$6:$BD$9,$AK21),0)</f>
        <v>90</v>
      </c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13" t="s">
        <v>1091</v>
      </c>
      <c r="CK21" s="13">
        <v>210143</v>
      </c>
      <c r="CL21" s="13">
        <v>3</v>
      </c>
      <c r="CM21" s="13">
        <v>0.4</v>
      </c>
      <c r="CN21" s="14" t="e">
        <f>SUMIFS(属性投放!#REF!,属性投放!#REF!,"="&amp;装备!$CK$3,属性投放!#REF!,"&lt;="&amp;装备!$CL21)*INDEX(属性投放!#REF!,装备!$CM$3)*$CM21*$CO$3</f>
        <v>#REF!</v>
      </c>
      <c r="CO21" s="14" t="e">
        <f>SUMIFS(属性投放!#REF!,属性投放!#REF!,"="&amp;装备!$CK$3,属性投放!#REF!,"&lt;="&amp;装备!$CL21)*INDEX(属性投放!#REF!,装备!$CM$3)*$CM21*$CO$3</f>
        <v>#REF!</v>
      </c>
      <c r="CP21" s="14" t="e">
        <f>SUMIFS(属性投放!#REF!,属性投放!#REF!,"="&amp;装备!$CK$3,属性投放!#REF!,"&lt;="&amp;装备!$CL21)*INDEX(属性投放!#REF!,装备!$CM$3)*CM21*$CO$3</f>
        <v>#REF!</v>
      </c>
      <c r="CQ21" s="13">
        <v>50</v>
      </c>
      <c r="CR21" s="13" t="e">
        <f>ROUND(CN21/CQ21,0)*CQ21</f>
        <v>#REF!</v>
      </c>
      <c r="CS21" s="13" t="e">
        <f>ROUND(CO21/CQ21*2,0)*CQ21/2</f>
        <v>#REF!</v>
      </c>
      <c r="CT21" s="13" t="e">
        <f>CR21*10</f>
        <v>#REF!</v>
      </c>
      <c r="CU21" s="24">
        <v>0.15</v>
      </c>
      <c r="CV21" s="24">
        <v>0.15</v>
      </c>
      <c r="CW21" s="24">
        <v>0.15</v>
      </c>
      <c r="CX21" s="24">
        <v>0.1</v>
      </c>
      <c r="CY21" s="24">
        <v>0.1</v>
      </c>
      <c r="CZ21" s="14" t="e">
        <f t="shared" si="49"/>
        <v>#REF!</v>
      </c>
      <c r="DA21" s="13">
        <v>4</v>
      </c>
      <c r="DB21" s="14">
        <f>SUM(DA$7:DA21)</f>
        <v>50</v>
      </c>
      <c r="DC21" s="13">
        <v>1</v>
      </c>
      <c r="DD21" s="13">
        <v>2</v>
      </c>
      <c r="DE21" s="13">
        <v>3</v>
      </c>
      <c r="DF21" s="13">
        <v>7</v>
      </c>
      <c r="DG21" s="13">
        <v>1</v>
      </c>
      <c r="DH21" s="13">
        <v>1</v>
      </c>
      <c r="DI21" s="13">
        <v>1</v>
      </c>
      <c r="DJ21" s="13">
        <v>1</v>
      </c>
      <c r="DK21" s="13">
        <v>2</v>
      </c>
      <c r="DL21" s="13">
        <v>4</v>
      </c>
      <c r="DM21" s="13">
        <v>6</v>
      </c>
      <c r="DN21" s="13">
        <v>8</v>
      </c>
      <c r="DO21" s="13">
        <v>2</v>
      </c>
      <c r="DP21" s="13">
        <v>5</v>
      </c>
      <c r="DQ21" s="13">
        <f t="shared" si="128"/>
        <v>2101431</v>
      </c>
      <c r="DR21" s="13">
        <f t="shared" si="128"/>
        <v>2101432</v>
      </c>
      <c r="DS21" s="13">
        <f t="shared" si="128"/>
        <v>2101433</v>
      </c>
      <c r="DT21" s="13">
        <f t="shared" si="128"/>
        <v>2101434</v>
      </c>
      <c r="DU21" s="13">
        <f t="shared" si="128"/>
        <v>2101435</v>
      </c>
      <c r="DV21" s="13">
        <f t="shared" si="128"/>
        <v>2101436</v>
      </c>
      <c r="DW21" s="13">
        <f t="shared" si="128"/>
        <v>2101437</v>
      </c>
      <c r="DX21" s="13">
        <f t="shared" si="128"/>
        <v>2101438</v>
      </c>
      <c r="DY21" s="13">
        <f t="shared" si="51"/>
        <v>60</v>
      </c>
      <c r="DZ21" s="13">
        <f t="shared" si="52"/>
        <v>30</v>
      </c>
      <c r="EA21" s="13">
        <f t="shared" si="53"/>
        <v>30</v>
      </c>
      <c r="EB21" s="13">
        <f t="shared" si="54"/>
        <v>30</v>
      </c>
      <c r="EC21" s="13">
        <f t="shared" si="55"/>
        <v>30</v>
      </c>
      <c r="ED21" s="13">
        <f t="shared" si="56"/>
        <v>30</v>
      </c>
      <c r="EE21" s="13">
        <f t="shared" si="57"/>
        <v>45</v>
      </c>
      <c r="EF21" s="13">
        <f t="shared" si="58"/>
        <v>45</v>
      </c>
      <c r="EG21" s="30"/>
      <c r="EH21" s="30"/>
      <c r="EI21" s="30"/>
      <c r="EJ21" s="13">
        <v>2054</v>
      </c>
      <c r="EK21" s="13" t="s">
        <v>1103</v>
      </c>
      <c r="EL21" s="13">
        <v>16</v>
      </c>
      <c r="EM21" s="13">
        <v>4</v>
      </c>
      <c r="EN21" s="31">
        <v>0.35</v>
      </c>
      <c r="EO21" s="13" t="e">
        <f t="shared" si="6"/>
        <v>#REF!</v>
      </c>
      <c r="EP21" s="13" t="e">
        <f t="shared" si="7"/>
        <v>#REF!</v>
      </c>
      <c r="EQ21" s="13" t="e">
        <f t="shared" si="8"/>
        <v>#REF!</v>
      </c>
      <c r="ER21" s="24">
        <v>0.04</v>
      </c>
      <c r="ES21" s="24">
        <v>0.04</v>
      </c>
      <c r="ET21" s="24">
        <v>0.04</v>
      </c>
      <c r="EU21" s="24">
        <v>0.03</v>
      </c>
      <c r="EV21" s="24">
        <v>0.08</v>
      </c>
      <c r="EW21" s="24">
        <v>0.03</v>
      </c>
      <c r="EX21" s="24">
        <v>0.03</v>
      </c>
      <c r="EY21" s="24"/>
      <c r="EZ21" s="30"/>
      <c r="FA21" s="30"/>
      <c r="FB21" s="30"/>
      <c r="FC21" s="30"/>
      <c r="FD21" s="30"/>
      <c r="FE21" s="30"/>
      <c r="FG21" s="30"/>
      <c r="FH21" s="30"/>
      <c r="FI21" s="13">
        <v>16</v>
      </c>
      <c r="FJ21" s="14">
        <f t="shared" si="59"/>
        <v>1</v>
      </c>
      <c r="FK21" s="14">
        <f t="shared" si="60"/>
        <v>16</v>
      </c>
      <c r="FL21" s="14">
        <f t="shared" si="61"/>
        <v>2</v>
      </c>
      <c r="FM21" s="14">
        <f t="shared" si="9"/>
        <v>20</v>
      </c>
      <c r="FN21" s="14">
        <f t="shared" si="10"/>
        <v>1</v>
      </c>
      <c r="FO21" s="14">
        <f t="shared" si="11"/>
        <v>15</v>
      </c>
      <c r="FP21" s="14">
        <f t="shared" si="12"/>
        <v>2</v>
      </c>
      <c r="FQ21" s="14">
        <f t="shared" si="13"/>
        <v>8</v>
      </c>
      <c r="FR21" s="14">
        <f t="shared" si="14"/>
        <v>8</v>
      </c>
      <c r="FS21" s="14" t="b">
        <f t="shared" si="62"/>
        <v>0</v>
      </c>
      <c r="FT21" s="14">
        <f t="shared" si="15"/>
        <v>2001208</v>
      </c>
      <c r="FU21" s="14">
        <f t="shared" si="63"/>
        <v>30</v>
      </c>
      <c r="FV21" s="13" t="str">
        <f t="shared" si="16"/>
        <v>15级-优秀寄灵人の戒指</v>
      </c>
      <c r="FW21" s="13" t="str">
        <f t="shared" si="17"/>
        <v>悲鸣 · 寄灵人の戒指-优秀</v>
      </c>
      <c r="FX21" s="14">
        <f t="shared" si="18"/>
        <v>1</v>
      </c>
      <c r="FY21" s="14">
        <f t="shared" si="19"/>
        <v>2</v>
      </c>
      <c r="FZ21" s="14">
        <f t="shared" si="20"/>
        <v>15</v>
      </c>
      <c r="GA21" s="14">
        <v>1</v>
      </c>
      <c r="GB21" s="14">
        <f t="shared" si="21"/>
        <v>1</v>
      </c>
      <c r="GC21" s="14">
        <f t="shared" si="64"/>
        <v>8</v>
      </c>
      <c r="GD21" s="14" t="str">
        <f t="shared" si="22"/>
        <v/>
      </c>
      <c r="GE21" s="14" t="e">
        <f t="shared" si="23"/>
        <v>#REF!</v>
      </c>
      <c r="GF21" s="14" t="e">
        <f t="shared" si="24"/>
        <v>#REF!</v>
      </c>
      <c r="GG21" s="14" t="e">
        <f t="shared" si="25"/>
        <v>#REF!</v>
      </c>
      <c r="GH21" s="14" t="e">
        <f t="shared" si="26"/>
        <v>#REF!</v>
      </c>
      <c r="GI21" s="14" t="e">
        <f t="shared" si="27"/>
        <v>#REF!</v>
      </c>
      <c r="GJ21" s="14" t="e">
        <f t="shared" si="28"/>
        <v>#REF!</v>
      </c>
      <c r="GK21" s="14" t="e">
        <f t="shared" si="29"/>
        <v>#REF!</v>
      </c>
      <c r="GL21" s="14">
        <f t="shared" si="30"/>
        <v>1012</v>
      </c>
      <c r="GM21" s="14">
        <f t="shared" si="31"/>
        <v>0</v>
      </c>
      <c r="GN21" s="14" t="str">
        <f t="shared" si="32"/>
        <v/>
      </c>
      <c r="GO21" s="25" t="str">
        <f t="shared" si="33"/>
        <v>icon_2001108</v>
      </c>
      <c r="GP21" s="30"/>
      <c r="GQ21" s="30"/>
      <c r="GS21" s="14">
        <f t="shared" si="34"/>
        <v>1</v>
      </c>
      <c r="GT21" s="14">
        <f t="shared" si="35"/>
        <v>3</v>
      </c>
      <c r="GU21" s="14" t="e">
        <f t="shared" si="65"/>
        <v>#REF!</v>
      </c>
      <c r="GV21" s="14" t="str">
        <f t="shared" si="36"/>
        <v>AtkExt</v>
      </c>
      <c r="GW21" s="14" t="e">
        <f t="shared" si="66"/>
        <v>#REF!</v>
      </c>
      <c r="GX21" s="14" t="e">
        <f t="shared" si="67"/>
        <v>#REF!</v>
      </c>
      <c r="GY21" s="14" t="str">
        <f t="shared" si="37"/>
        <v>HPExt</v>
      </c>
      <c r="GZ21" s="14" t="e">
        <f t="shared" si="68"/>
        <v>#REF!</v>
      </c>
      <c r="HA21" s="14" t="e">
        <f t="shared" si="69"/>
        <v>#REF!</v>
      </c>
      <c r="HB21" s="14">
        <f t="shared" si="38"/>
        <v>20120</v>
      </c>
      <c r="HC21" s="14">
        <f t="shared" si="70"/>
        <v>0</v>
      </c>
      <c r="HD21" s="14" t="str">
        <f t="shared" si="71"/>
        <v/>
      </c>
      <c r="HE21" s="25" t="s">
        <v>1109</v>
      </c>
      <c r="HF21" s="14">
        <f t="shared" si="39"/>
        <v>23</v>
      </c>
      <c r="HI21" s="13">
        <f t="shared" ref="HI21:HI33" si="137">HI7+1000</f>
        <v>2021</v>
      </c>
      <c r="HJ21" s="13" t="s">
        <v>309</v>
      </c>
      <c r="HK21" s="30"/>
      <c r="HL21" s="30"/>
      <c r="HM21" s="13">
        <v>16</v>
      </c>
      <c r="HN21" s="14">
        <f t="shared" si="72"/>
        <v>5</v>
      </c>
      <c r="HO21" s="14">
        <f t="shared" si="73"/>
        <v>3</v>
      </c>
      <c r="HP21" s="14">
        <f t="shared" si="74"/>
        <v>5</v>
      </c>
      <c r="HQ21" s="14">
        <f t="shared" si="75"/>
        <v>200542</v>
      </c>
      <c r="HR21" s="14" t="str">
        <f t="shared" si="76"/>
        <v>90级寄灵人の防御套 : 属性-3</v>
      </c>
      <c r="HS21" s="14" t="s">
        <v>1042</v>
      </c>
      <c r="HT21" s="14">
        <f t="shared" si="77"/>
        <v>3</v>
      </c>
      <c r="HU21" s="14">
        <f t="shared" si="78"/>
        <v>5</v>
      </c>
      <c r="HV21" s="14" t="str">
        <f t="shared" si="79"/>
        <v>DefRate</v>
      </c>
      <c r="HW21" s="14">
        <f t="shared" si="80"/>
        <v>0.15</v>
      </c>
      <c r="HX21" s="30"/>
      <c r="HY21" s="30"/>
      <c r="IA21" s="13">
        <v>16</v>
      </c>
      <c r="IB21" s="14">
        <f t="shared" si="81"/>
        <v>1</v>
      </c>
      <c r="IC21" s="14">
        <f t="shared" si="82"/>
        <v>1</v>
      </c>
      <c r="ID21" s="14">
        <f t="shared" si="83"/>
        <v>1</v>
      </c>
      <c r="IE21" s="14">
        <f t="shared" si="84"/>
        <v>4</v>
      </c>
      <c r="IF21" s="14" t="str">
        <f t="shared" si="85"/>
        <v>15级寄灵人洗练-Q4-6</v>
      </c>
      <c r="IG21" s="14">
        <f t="shared" si="86"/>
        <v>1014</v>
      </c>
      <c r="IH21" s="14">
        <f t="shared" si="87"/>
        <v>6</v>
      </c>
      <c r="II21" s="14">
        <f t="shared" si="88"/>
        <v>600</v>
      </c>
      <c r="IJ21" s="14" t="str">
        <f t="shared" si="89"/>
        <v>HPRate</v>
      </c>
      <c r="IK21" s="14">
        <f t="shared" si="90"/>
        <v>1.4E-2</v>
      </c>
      <c r="IL21" s="14">
        <f t="shared" si="91"/>
        <v>0.04</v>
      </c>
    </row>
    <row r="22" spans="1:246" s="19" customFormat="1" ht="16.5" x14ac:dyDescent="0.2">
      <c r="A22" s="13">
        <v>6</v>
      </c>
      <c r="B22" s="13">
        <v>2</v>
      </c>
      <c r="C22" s="13">
        <v>14</v>
      </c>
      <c r="D22" s="14" t="e">
        <f>INDEX(属性投放!#REF!,装备!C22)</f>
        <v>#REF!</v>
      </c>
      <c r="E22" s="13">
        <v>100</v>
      </c>
      <c r="F22" s="14" t="e">
        <f>SUMIFS(属性投放!#REF!,属性投放!#REF!,"="&amp;装备!$B$3,属性投放!#REF!,"&lt;="&amp;装备!$C22)*INDEX(属性投放!#REF!,装备!$D$3)*装备!$F$3</f>
        <v>#REF!</v>
      </c>
      <c r="G22" s="14" t="e">
        <f>SUMIFS(属性投放!#REF!,属性投放!#REF!,"="&amp;装备!$B$3,属性投放!#REF!,"&lt;="&amp;装备!$C22)*INDEX(属性投放!#REF!,装备!$D$3)*装备!$F$3</f>
        <v>#REF!</v>
      </c>
      <c r="H22" s="14" t="e">
        <f>SUMIFS(属性投放!#REF!,属性投放!#REF!,"="&amp;装备!$B$3,属性投放!#REF!,"&lt;="&amp;装备!$C22)*INDEX(属性投放!#REF!,装备!$D$3)*装备!$F$3</f>
        <v>#REF!</v>
      </c>
      <c r="I22" s="26">
        <v>0.15</v>
      </c>
      <c r="J22" s="14" t="e">
        <f t="shared" si="124"/>
        <v>#REF!</v>
      </c>
      <c r="K22" s="14" t="e">
        <f t="shared" si="124"/>
        <v>#REF!</v>
      </c>
      <c r="L22" s="14" t="e">
        <f t="shared" si="124"/>
        <v>#REF!</v>
      </c>
      <c r="M22" s="13" t="e">
        <f t="shared" si="135"/>
        <v>#REF!</v>
      </c>
      <c r="N22" s="13" t="e">
        <f t="shared" si="135"/>
        <v>#REF!</v>
      </c>
      <c r="O22" s="13" t="e">
        <f t="shared" si="135"/>
        <v>#REF!</v>
      </c>
      <c r="P22" s="13" t="e">
        <f t="shared" si="126"/>
        <v>#REF!</v>
      </c>
      <c r="Q22" s="13" t="e">
        <f t="shared" si="126"/>
        <v>#REF!</v>
      </c>
      <c r="R22" s="13" t="e">
        <f t="shared" si="126"/>
        <v>#REF!</v>
      </c>
      <c r="S22" s="13" t="e">
        <f t="shared" si="136"/>
        <v>#REF!</v>
      </c>
      <c r="T22" s="13" t="e">
        <f t="shared" si="136"/>
        <v>#REF!</v>
      </c>
      <c r="U22" s="13" t="e">
        <f t="shared" si="136"/>
        <v>#REF!</v>
      </c>
      <c r="V22" s="13">
        <v>0</v>
      </c>
      <c r="W22" s="13">
        <v>0</v>
      </c>
      <c r="X22" s="13">
        <v>4</v>
      </c>
      <c r="Y22" s="13">
        <v>5</v>
      </c>
      <c r="Z22" s="13">
        <v>3</v>
      </c>
      <c r="AA22" s="13">
        <v>25</v>
      </c>
      <c r="AB22" s="13">
        <v>75</v>
      </c>
      <c r="AC22" s="13">
        <v>125</v>
      </c>
      <c r="AD22" s="13">
        <v>250</v>
      </c>
      <c r="AE22" s="30"/>
      <c r="AF22" s="30"/>
      <c r="AG22" s="13">
        <v>16</v>
      </c>
      <c r="AH22" s="13">
        <v>4</v>
      </c>
      <c r="AI22" s="13" t="b">
        <v>0</v>
      </c>
      <c r="AJ22" s="13">
        <v>70</v>
      </c>
      <c r="AK22" s="13">
        <v>1</v>
      </c>
      <c r="AL22" s="13">
        <v>10</v>
      </c>
      <c r="AM22" s="13" t="s">
        <v>1086</v>
      </c>
      <c r="AN22" s="13" t="s">
        <v>905</v>
      </c>
      <c r="AO22" s="13" t="s">
        <v>1120</v>
      </c>
      <c r="AP22" s="13" t="s">
        <v>1145</v>
      </c>
      <c r="AQ22" s="13">
        <f t="shared" si="104"/>
        <v>410</v>
      </c>
      <c r="AR22" s="13"/>
      <c r="AS22" s="13">
        <v>8</v>
      </c>
      <c r="AT22" s="14">
        <f>SUM(AS$7:AS22)</f>
        <v>124</v>
      </c>
      <c r="AU22" s="13">
        <v>1</v>
      </c>
      <c r="AV22" s="13">
        <v>2</v>
      </c>
      <c r="AW22" s="13">
        <v>3</v>
      </c>
      <c r="AX22" s="13">
        <v>4</v>
      </c>
      <c r="AY22" s="13">
        <v>5</v>
      </c>
      <c r="AZ22" s="13">
        <v>6</v>
      </c>
      <c r="BA22" s="13">
        <v>7</v>
      </c>
      <c r="BB22" s="13">
        <v>8</v>
      </c>
      <c r="BC22" s="30"/>
      <c r="BD22" s="30"/>
      <c r="BE22" s="30"/>
      <c r="BF22" s="30"/>
      <c r="BG22" s="13">
        <f>ROUND(INDEX([1]装备!$CF$6:$CF$16,$AH22)/10*BG$3*INDEX($BD$6:$BD$9,$AK22),0)</f>
        <v>60</v>
      </c>
      <c r="BH22" s="13">
        <f>ROUND(INDEX([1]装备!$CF$6:$CF$16,$AH22)/10*BH$3*INDEX($BD$6:$BD$9,$AK22),0)</f>
        <v>30</v>
      </c>
      <c r="BI22" s="13">
        <f>ROUND(INDEX([1]装备!$CF$6:$CF$16,$AH22)/10*BI$3*INDEX($BD$6:$BD$9,$AK22),0)</f>
        <v>30</v>
      </c>
      <c r="BJ22" s="13">
        <f>ROUND(INDEX([1]装备!$CF$6:$CF$16,$AH22)/10*BJ$3*INDEX($BD$6:$BD$9,$AK22),0)</f>
        <v>30</v>
      </c>
      <c r="BK22" s="13">
        <f>ROUND(INDEX([1]装备!$CF$6:$CF$16,$AH22)/10*BK$3*INDEX($BD$6:$BD$9,$AK22),0)</f>
        <v>30</v>
      </c>
      <c r="BL22" s="13">
        <f>ROUND(INDEX([1]装备!$CF$6:$CF$16,$AH22)/10*BL$3*INDEX($BD$6:$BD$9,$AK22),0)</f>
        <v>30</v>
      </c>
      <c r="BM22" s="13">
        <f>ROUND(INDEX([1]装备!$CF$6:$CF$16,$AH22)/10*BM$3*INDEX($BD$6:$BD$9,$AK22),0)</f>
        <v>45</v>
      </c>
      <c r="BN22" s="13">
        <f>ROUND(INDEX([1]装备!$CF$6:$CF$16,$AH22)/10*BN$3*INDEX($BD$6:$BD$9,$AK22),0)</f>
        <v>45</v>
      </c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13" t="s">
        <v>1092</v>
      </c>
      <c r="CK22" s="13">
        <v>210241</v>
      </c>
      <c r="CL22" s="13">
        <v>5</v>
      </c>
      <c r="CM22" s="13">
        <v>0.3</v>
      </c>
      <c r="CN22" s="14" t="e">
        <f>SUMIFS(属性投放!#REF!,属性投放!#REF!,"="&amp;装备!$CK$3,属性投放!#REF!,"&lt;="&amp;装备!$CL22)*INDEX(属性投放!#REF!,装备!$CM$3)*$CM22*$CO$3</f>
        <v>#REF!</v>
      </c>
      <c r="CO22" s="14" t="e">
        <f>SUMIFS(属性投放!#REF!,属性投放!#REF!,"="&amp;装备!$CK$3,属性投放!#REF!,"&lt;="&amp;装备!$CL22)*INDEX(属性投放!#REF!,装备!$CM$3)*$CM22*$CO$3</f>
        <v>#REF!</v>
      </c>
      <c r="CP22" s="14" t="e">
        <f>SUMIFS(属性投放!#REF!,属性投放!#REF!,"="&amp;装备!$CK$3,属性投放!#REF!,"&lt;="&amp;装备!$CL22)*INDEX(属性投放!#REF!,装备!$CM$3)*CM22*$CO$3</f>
        <v>#REF!</v>
      </c>
      <c r="CQ22" s="13">
        <v>50</v>
      </c>
      <c r="CR22" s="13" t="e">
        <f t="shared" ref="CR22:CR34" si="138">ROUND(CN22/CQ22,0)*CQ22</f>
        <v>#REF!</v>
      </c>
      <c r="CS22" s="13" t="e">
        <f t="shared" ref="CS22:CS34" si="139">ROUND(CO22/CQ22*2,0)*CQ22/2</f>
        <v>#REF!</v>
      </c>
      <c r="CT22" s="13" t="e">
        <f t="shared" ref="CT22:CT34" si="140">CR22*10</f>
        <v>#REF!</v>
      </c>
      <c r="CU22" s="24">
        <v>0.15</v>
      </c>
      <c r="CV22" s="24">
        <v>0.15</v>
      </c>
      <c r="CW22" s="24">
        <v>0.15</v>
      </c>
      <c r="CX22" s="24">
        <v>0.1</v>
      </c>
      <c r="CY22" s="24">
        <v>0.1</v>
      </c>
      <c r="CZ22" s="14" t="e">
        <f t="shared" si="49"/>
        <v>#REF!</v>
      </c>
      <c r="DA22" s="13">
        <v>3</v>
      </c>
      <c r="DB22" s="14">
        <f>SUM(DA$7:DA22)</f>
        <v>53</v>
      </c>
      <c r="DC22" s="13">
        <v>1</v>
      </c>
      <c r="DD22" s="13">
        <v>3</v>
      </c>
      <c r="DE22" s="13">
        <v>4</v>
      </c>
      <c r="DF22" s="13"/>
      <c r="DG22" s="13">
        <v>1</v>
      </c>
      <c r="DH22" s="13">
        <v>1</v>
      </c>
      <c r="DI22" s="13">
        <v>1</v>
      </c>
      <c r="DJ22" s="13"/>
      <c r="DK22" s="13">
        <v>2</v>
      </c>
      <c r="DL22" s="13">
        <v>4</v>
      </c>
      <c r="DM22" s="13">
        <v>5</v>
      </c>
      <c r="DN22" s="13"/>
      <c r="DO22" s="13">
        <v>2</v>
      </c>
      <c r="DP22" s="13">
        <v>10</v>
      </c>
      <c r="DQ22" s="13">
        <f t="shared" si="128"/>
        <v>2102411</v>
      </c>
      <c r="DR22" s="13">
        <f t="shared" si="128"/>
        <v>2102412</v>
      </c>
      <c r="DS22" s="13">
        <f t="shared" si="128"/>
        <v>2102413</v>
      </c>
      <c r="DT22" s="13">
        <f t="shared" si="128"/>
        <v>2102415</v>
      </c>
      <c r="DU22" s="13">
        <f t="shared" si="128"/>
        <v>2102417</v>
      </c>
      <c r="DV22" s="13">
        <f t="shared" si="128"/>
        <v>2102418</v>
      </c>
      <c r="DW22" s="13">
        <f t="shared" si="128"/>
        <v>0</v>
      </c>
      <c r="DX22" s="13">
        <f t="shared" si="128"/>
        <v>0</v>
      </c>
      <c r="DY22" s="13">
        <f t="shared" si="51"/>
        <v>84</v>
      </c>
      <c r="DZ22" s="13">
        <f t="shared" si="52"/>
        <v>42</v>
      </c>
      <c r="EA22" s="13">
        <f t="shared" si="53"/>
        <v>42</v>
      </c>
      <c r="EB22" s="13">
        <f t="shared" si="54"/>
        <v>42</v>
      </c>
      <c r="EC22" s="13">
        <f t="shared" si="55"/>
        <v>63</v>
      </c>
      <c r="ED22" s="13">
        <f t="shared" si="56"/>
        <v>63</v>
      </c>
      <c r="EE22" s="13" t="str">
        <f t="shared" si="57"/>
        <v/>
      </c>
      <c r="EF22" s="13" t="str">
        <f t="shared" si="58"/>
        <v/>
      </c>
      <c r="EG22" s="30"/>
      <c r="EH22" s="30"/>
      <c r="EI22" s="30"/>
      <c r="EJ22" s="13">
        <v>2064</v>
      </c>
      <c r="EK22" s="13" t="s">
        <v>953</v>
      </c>
      <c r="EL22" s="13">
        <v>19</v>
      </c>
      <c r="EM22" s="13">
        <v>5</v>
      </c>
      <c r="EN22" s="31">
        <v>0.35</v>
      </c>
      <c r="EO22" s="13" t="e">
        <f t="shared" si="6"/>
        <v>#REF!</v>
      </c>
      <c r="EP22" s="13" t="e">
        <f t="shared" si="7"/>
        <v>#REF!</v>
      </c>
      <c r="EQ22" s="13" t="e">
        <f t="shared" si="8"/>
        <v>#REF!</v>
      </c>
      <c r="ER22" s="24">
        <v>0.04</v>
      </c>
      <c r="ES22" s="24">
        <v>0.04</v>
      </c>
      <c r="ET22" s="24">
        <v>0.04</v>
      </c>
      <c r="EU22" s="24">
        <v>0.03</v>
      </c>
      <c r="EV22" s="24">
        <v>0.08</v>
      </c>
      <c r="EW22" s="24">
        <v>0.03</v>
      </c>
      <c r="EX22" s="24">
        <v>0.03</v>
      </c>
      <c r="EY22" s="24"/>
      <c r="EZ22" s="30"/>
      <c r="FA22" s="30"/>
      <c r="FB22" s="30"/>
      <c r="FC22" s="30"/>
      <c r="FD22" s="30"/>
      <c r="FE22" s="30"/>
      <c r="FG22" s="30"/>
      <c r="FH22" s="30"/>
      <c r="FI22" s="13">
        <v>17</v>
      </c>
      <c r="FJ22" s="14">
        <f t="shared" si="59"/>
        <v>1</v>
      </c>
      <c r="FK22" s="14">
        <f t="shared" si="60"/>
        <v>17</v>
      </c>
      <c r="FL22" s="14">
        <f t="shared" si="61"/>
        <v>3</v>
      </c>
      <c r="FM22" s="14">
        <f t="shared" si="9"/>
        <v>30</v>
      </c>
      <c r="FN22" s="14">
        <f t="shared" si="10"/>
        <v>1</v>
      </c>
      <c r="FO22" s="14">
        <f t="shared" si="11"/>
        <v>15</v>
      </c>
      <c r="FP22" s="14">
        <f t="shared" si="12"/>
        <v>3</v>
      </c>
      <c r="FQ22" s="14">
        <f t="shared" si="13"/>
        <v>1</v>
      </c>
      <c r="FR22" s="14">
        <f t="shared" si="14"/>
        <v>1</v>
      </c>
      <c r="FS22" s="14" t="b">
        <f t="shared" si="62"/>
        <v>0</v>
      </c>
      <c r="FT22" s="14">
        <f t="shared" si="15"/>
        <v>2001301</v>
      </c>
      <c r="FU22" s="14">
        <f t="shared" si="63"/>
        <v>50</v>
      </c>
      <c r="FV22" s="13" t="str">
        <f t="shared" si="16"/>
        <v>15级-精良寄灵人の灵器</v>
      </c>
      <c r="FW22" s="13" t="str">
        <f t="shared" si="17"/>
        <v>悲鸣 · 寄灵人の灵器-精良</v>
      </c>
      <c r="FX22" s="14">
        <f t="shared" si="18"/>
        <v>1</v>
      </c>
      <c r="FY22" s="14">
        <f t="shared" si="19"/>
        <v>3</v>
      </c>
      <c r="FZ22" s="14">
        <f t="shared" si="20"/>
        <v>15</v>
      </c>
      <c r="GA22" s="14">
        <v>1</v>
      </c>
      <c r="GB22" s="14">
        <f t="shared" si="21"/>
        <v>1</v>
      </c>
      <c r="GC22" s="14">
        <f t="shared" si="64"/>
        <v>1</v>
      </c>
      <c r="GD22" s="14" t="str">
        <f t="shared" si="22"/>
        <v/>
      </c>
      <c r="GE22" s="14" t="e">
        <f t="shared" si="23"/>
        <v>#REF!</v>
      </c>
      <c r="GF22" s="14" t="e">
        <f t="shared" si="24"/>
        <v>#REF!</v>
      </c>
      <c r="GG22" s="14" t="e">
        <f t="shared" si="25"/>
        <v>#REF!</v>
      </c>
      <c r="GH22" s="14" t="e">
        <f t="shared" si="26"/>
        <v>#REF!</v>
      </c>
      <c r="GI22" s="14" t="e">
        <f t="shared" si="27"/>
        <v>#REF!</v>
      </c>
      <c r="GJ22" s="14" t="e">
        <f t="shared" si="28"/>
        <v>#REF!</v>
      </c>
      <c r="GK22" s="14" t="e">
        <f t="shared" si="29"/>
        <v>#REF!</v>
      </c>
      <c r="GL22" s="14">
        <f t="shared" si="30"/>
        <v>1013</v>
      </c>
      <c r="GM22" s="14">
        <f t="shared" si="31"/>
        <v>2</v>
      </c>
      <c r="GN22" s="14">
        <f t="shared" si="32"/>
        <v>1013</v>
      </c>
      <c r="GO22" s="25" t="str">
        <f t="shared" si="33"/>
        <v>icon_2001101</v>
      </c>
      <c r="GP22" s="30"/>
      <c r="GQ22" s="30"/>
      <c r="GS22" s="14">
        <f t="shared" si="34"/>
        <v>1</v>
      </c>
      <c r="GT22" s="14">
        <f t="shared" si="35"/>
        <v>0</v>
      </c>
      <c r="GU22" s="14" t="e">
        <f t="shared" si="65"/>
        <v>#REF!</v>
      </c>
      <c r="GV22" s="14" t="str">
        <f t="shared" si="36"/>
        <v>AtkExt</v>
      </c>
      <c r="GW22" s="14" t="e">
        <f t="shared" si="66"/>
        <v>#REF!</v>
      </c>
      <c r="GX22" s="14" t="e">
        <f t="shared" si="67"/>
        <v>#REF!</v>
      </c>
      <c r="GY22" s="14" t="str">
        <f t="shared" si="37"/>
        <v/>
      </c>
      <c r="GZ22" s="14" t="str">
        <f t="shared" si="68"/>
        <v/>
      </c>
      <c r="HA22" s="14" t="str">
        <f t="shared" si="69"/>
        <v/>
      </c>
      <c r="HB22" s="14">
        <f t="shared" si="38"/>
        <v>20130</v>
      </c>
      <c r="HC22" s="14">
        <f t="shared" si="70"/>
        <v>2</v>
      </c>
      <c r="HD22" s="14">
        <f t="shared" si="71"/>
        <v>1013</v>
      </c>
      <c r="HE22" s="25" t="s">
        <v>1109</v>
      </c>
      <c r="HF22" s="14">
        <f t="shared" si="39"/>
        <v>50</v>
      </c>
      <c r="HI22" s="13">
        <f t="shared" si="137"/>
        <v>2022</v>
      </c>
      <c r="HJ22" s="13" t="s">
        <v>310</v>
      </c>
      <c r="HK22" s="30"/>
      <c r="HL22" s="30"/>
      <c r="HM22" s="13">
        <v>17</v>
      </c>
      <c r="HN22" s="14">
        <f t="shared" si="72"/>
        <v>6</v>
      </c>
      <c r="HO22" s="14">
        <f t="shared" si="73"/>
        <v>1</v>
      </c>
      <c r="HP22" s="14">
        <f t="shared" si="74"/>
        <v>1</v>
      </c>
      <c r="HQ22" s="14">
        <f t="shared" si="75"/>
        <v>200543</v>
      </c>
      <c r="HR22" s="14" t="str">
        <f t="shared" si="76"/>
        <v>90级寄灵人の绝世套 : 属性-1</v>
      </c>
      <c r="HS22" s="14" t="s">
        <v>1042</v>
      </c>
      <c r="HT22" s="14">
        <f t="shared" si="77"/>
        <v>1</v>
      </c>
      <c r="HU22" s="14">
        <f t="shared" si="78"/>
        <v>2</v>
      </c>
      <c r="HV22" s="14" t="str">
        <f t="shared" si="79"/>
        <v>AtkExt</v>
      </c>
      <c r="HW22" s="14" t="e">
        <f t="shared" si="80"/>
        <v>#REF!</v>
      </c>
      <c r="HX22" s="30"/>
      <c r="HY22" s="30"/>
      <c r="IA22" s="13">
        <v>17</v>
      </c>
      <c r="IB22" s="14">
        <f t="shared" si="81"/>
        <v>1</v>
      </c>
      <c r="IC22" s="14">
        <f t="shared" si="82"/>
        <v>1</v>
      </c>
      <c r="ID22" s="14">
        <f t="shared" si="83"/>
        <v>1</v>
      </c>
      <c r="IE22" s="14">
        <f t="shared" si="84"/>
        <v>4</v>
      </c>
      <c r="IF22" s="14" t="str">
        <f t="shared" si="85"/>
        <v>15级寄灵人洗练-Q4-7</v>
      </c>
      <c r="IG22" s="14">
        <f t="shared" si="86"/>
        <v>1014</v>
      </c>
      <c r="IH22" s="14">
        <f t="shared" si="87"/>
        <v>7</v>
      </c>
      <c r="II22" s="14">
        <f t="shared" si="88"/>
        <v>550</v>
      </c>
      <c r="IJ22" s="14" t="str">
        <f t="shared" si="89"/>
        <v>Crit</v>
      </c>
      <c r="IK22" s="14">
        <f t="shared" si="90"/>
        <v>1.0999999999999999E-2</v>
      </c>
      <c r="IL22" s="14">
        <f t="shared" si="91"/>
        <v>0.03</v>
      </c>
    </row>
    <row r="23" spans="1:246" s="19" customFormat="1" ht="16.5" x14ac:dyDescent="0.2">
      <c r="A23" s="13">
        <v>7</v>
      </c>
      <c r="B23" s="13">
        <v>2</v>
      </c>
      <c r="C23" s="13">
        <v>15</v>
      </c>
      <c r="D23" s="14" t="e">
        <f>INDEX(属性投放!#REF!,装备!C23)</f>
        <v>#REF!</v>
      </c>
      <c r="E23" s="13">
        <v>110</v>
      </c>
      <c r="F23" s="14" t="e">
        <f>SUMIFS(属性投放!#REF!,属性投放!#REF!,"="&amp;装备!$B$3,属性投放!#REF!,"&lt;="&amp;装备!$C23)*INDEX(属性投放!#REF!,装备!$D$3)*装备!$F$3</f>
        <v>#REF!</v>
      </c>
      <c r="G23" s="14" t="e">
        <f>SUMIFS(属性投放!#REF!,属性投放!#REF!,"="&amp;装备!$B$3,属性投放!#REF!,"&lt;="&amp;装备!$C23)*INDEX(属性投放!#REF!,装备!$D$3)*装备!$F$3</f>
        <v>#REF!</v>
      </c>
      <c r="H23" s="14" t="e">
        <f>SUMIFS(属性投放!#REF!,属性投放!#REF!,"="&amp;装备!$B$3,属性投放!#REF!,"&lt;="&amp;装备!$C23)*INDEX(属性投放!#REF!,装备!$D$3)*装备!$F$3</f>
        <v>#REF!</v>
      </c>
      <c r="I23" s="26">
        <v>0.15</v>
      </c>
      <c r="J23" s="14" t="e">
        <f t="shared" si="124"/>
        <v>#REF!</v>
      </c>
      <c r="K23" s="14" t="e">
        <f t="shared" si="124"/>
        <v>#REF!</v>
      </c>
      <c r="L23" s="14" t="e">
        <f t="shared" si="124"/>
        <v>#REF!</v>
      </c>
      <c r="M23" s="13" t="e">
        <f t="shared" si="135"/>
        <v>#REF!</v>
      </c>
      <c r="N23" s="13" t="e">
        <f t="shared" si="135"/>
        <v>#REF!</v>
      </c>
      <c r="O23" s="13" t="e">
        <f t="shared" si="135"/>
        <v>#REF!</v>
      </c>
      <c r="P23" s="13" t="e">
        <f t="shared" si="126"/>
        <v>#REF!</v>
      </c>
      <c r="Q23" s="13" t="e">
        <f t="shared" si="126"/>
        <v>#REF!</v>
      </c>
      <c r="R23" s="13" t="e">
        <f t="shared" si="126"/>
        <v>#REF!</v>
      </c>
      <c r="S23" s="13" t="e">
        <f t="shared" si="136"/>
        <v>#REF!</v>
      </c>
      <c r="T23" s="13" t="e">
        <f t="shared" si="136"/>
        <v>#REF!</v>
      </c>
      <c r="U23" s="13" t="e">
        <f t="shared" si="136"/>
        <v>#REF!</v>
      </c>
      <c r="V23" s="13">
        <v>0</v>
      </c>
      <c r="W23" s="13">
        <v>0</v>
      </c>
      <c r="X23" s="13">
        <v>4</v>
      </c>
      <c r="Y23" s="13">
        <v>5</v>
      </c>
      <c r="Z23" s="13">
        <v>3</v>
      </c>
      <c r="AA23" s="13">
        <v>30</v>
      </c>
      <c r="AB23" s="13">
        <v>90</v>
      </c>
      <c r="AC23" s="13">
        <v>150</v>
      </c>
      <c r="AD23" s="13">
        <v>300</v>
      </c>
      <c r="AE23" s="30"/>
      <c r="AF23" s="30"/>
      <c r="AG23" s="13">
        <v>17</v>
      </c>
      <c r="AH23" s="13">
        <v>4</v>
      </c>
      <c r="AI23" s="13" t="b">
        <v>0</v>
      </c>
      <c r="AJ23" s="13">
        <v>70</v>
      </c>
      <c r="AK23" s="13">
        <v>2</v>
      </c>
      <c r="AL23" s="13">
        <v>20</v>
      </c>
      <c r="AM23" s="13" t="s">
        <v>1086</v>
      </c>
      <c r="AN23" s="13" t="s">
        <v>906</v>
      </c>
      <c r="AO23" s="13" t="s">
        <v>1120</v>
      </c>
      <c r="AP23" s="13" t="s">
        <v>1145</v>
      </c>
      <c r="AQ23" s="13">
        <f t="shared" si="104"/>
        <v>420</v>
      </c>
      <c r="AR23" s="13"/>
      <c r="AS23" s="13">
        <v>8</v>
      </c>
      <c r="AT23" s="14">
        <f>SUM(AS$7:AS23)</f>
        <v>132</v>
      </c>
      <c r="AU23" s="13">
        <v>1</v>
      </c>
      <c r="AV23" s="13">
        <v>2</v>
      </c>
      <c r="AW23" s="13">
        <v>3</v>
      </c>
      <c r="AX23" s="13">
        <v>4</v>
      </c>
      <c r="AY23" s="13">
        <v>5</v>
      </c>
      <c r="AZ23" s="13">
        <v>6</v>
      </c>
      <c r="BA23" s="13">
        <v>7</v>
      </c>
      <c r="BB23" s="13">
        <v>8</v>
      </c>
      <c r="BC23" s="30"/>
      <c r="BD23" s="30"/>
      <c r="BE23" s="30"/>
      <c r="BF23" s="30"/>
      <c r="BG23" s="13">
        <f>ROUND(INDEX([1]装备!$CF$6:$CF$16,$AH23)/10*BG$3*INDEX($BD$6:$BD$9,$AK23),0)</f>
        <v>96</v>
      </c>
      <c r="BH23" s="13">
        <f>ROUND(INDEX([1]装备!$CF$6:$CF$16,$AH23)/10*BH$3*INDEX($BD$6:$BD$9,$AK23),0)</f>
        <v>48</v>
      </c>
      <c r="BI23" s="13">
        <f>ROUND(INDEX([1]装备!$CF$6:$CF$16,$AH23)/10*BI$3*INDEX($BD$6:$BD$9,$AK23),0)</f>
        <v>48</v>
      </c>
      <c r="BJ23" s="13">
        <f>ROUND(INDEX([1]装备!$CF$6:$CF$16,$AH23)/10*BJ$3*INDEX($BD$6:$BD$9,$AK23),0)</f>
        <v>48</v>
      </c>
      <c r="BK23" s="13">
        <f>ROUND(INDEX([1]装备!$CF$6:$CF$16,$AH23)/10*BK$3*INDEX($BD$6:$BD$9,$AK23),0)</f>
        <v>48</v>
      </c>
      <c r="BL23" s="13">
        <f>ROUND(INDEX([1]装备!$CF$6:$CF$16,$AH23)/10*BL$3*INDEX($BD$6:$BD$9,$AK23),0)</f>
        <v>48</v>
      </c>
      <c r="BM23" s="13">
        <f>ROUND(INDEX([1]装备!$CF$6:$CF$16,$AH23)/10*BM$3*INDEX($BD$6:$BD$9,$AK23),0)</f>
        <v>72</v>
      </c>
      <c r="BN23" s="13">
        <f>ROUND(INDEX([1]装备!$CF$6:$CF$16,$AH23)/10*BN$3*INDEX($BD$6:$BD$9,$AK23),0)</f>
        <v>72</v>
      </c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13" t="s">
        <v>1093</v>
      </c>
      <c r="CK23" s="13">
        <v>210342</v>
      </c>
      <c r="CL23" s="13">
        <v>8</v>
      </c>
      <c r="CM23" s="13">
        <v>0.2</v>
      </c>
      <c r="CN23" s="14" t="e">
        <f>SUMIFS(属性投放!#REF!,属性投放!#REF!,"="&amp;装备!$CK$3,属性投放!#REF!,"&lt;="&amp;装备!$CL23)*INDEX(属性投放!#REF!,装备!$CM$3)*$CM23*$CO$3</f>
        <v>#REF!</v>
      </c>
      <c r="CO23" s="14" t="e">
        <f>SUMIFS(属性投放!#REF!,属性投放!#REF!,"="&amp;装备!$CK$3,属性投放!#REF!,"&lt;="&amp;装备!$CL23)*INDEX(属性投放!#REF!,装备!$CM$3)*$CM23*$CO$3</f>
        <v>#REF!</v>
      </c>
      <c r="CP23" s="14" t="e">
        <f>SUMIFS(属性投放!#REF!,属性投放!#REF!,"="&amp;装备!$CK$3,属性投放!#REF!,"&lt;="&amp;装备!$CL23)*INDEX(属性投放!#REF!,装备!$CM$3)*CM23*$CO$3</f>
        <v>#REF!</v>
      </c>
      <c r="CQ23" s="13">
        <v>50</v>
      </c>
      <c r="CR23" s="13" t="e">
        <f t="shared" si="138"/>
        <v>#REF!</v>
      </c>
      <c r="CS23" s="13" t="e">
        <f t="shared" si="139"/>
        <v>#REF!</v>
      </c>
      <c r="CT23" s="13" t="e">
        <f t="shared" si="140"/>
        <v>#REF!</v>
      </c>
      <c r="CU23" s="24">
        <v>0.15</v>
      </c>
      <c r="CV23" s="24">
        <v>0.15</v>
      </c>
      <c r="CW23" s="24">
        <v>0.15</v>
      </c>
      <c r="CX23" s="24">
        <v>0.1</v>
      </c>
      <c r="CY23" s="24">
        <v>0.1</v>
      </c>
      <c r="CZ23" s="14" t="e">
        <f t="shared" si="49"/>
        <v>#REF!</v>
      </c>
      <c r="DA23" s="13">
        <v>3</v>
      </c>
      <c r="DB23" s="14">
        <f>SUM(DA$7:DA23)</f>
        <v>56</v>
      </c>
      <c r="DC23" s="13">
        <v>2</v>
      </c>
      <c r="DD23" s="13">
        <v>3</v>
      </c>
      <c r="DE23" s="13">
        <v>5</v>
      </c>
      <c r="DF23" s="13"/>
      <c r="DG23" s="13">
        <v>1</v>
      </c>
      <c r="DH23" s="13">
        <v>1</v>
      </c>
      <c r="DI23" s="13">
        <v>1</v>
      </c>
      <c r="DJ23" s="13"/>
      <c r="DK23" s="13">
        <v>2</v>
      </c>
      <c r="DL23" s="13">
        <v>4</v>
      </c>
      <c r="DM23" s="13">
        <v>5</v>
      </c>
      <c r="DN23" s="13"/>
      <c r="DO23" s="13">
        <v>2</v>
      </c>
      <c r="DP23" s="13">
        <v>15</v>
      </c>
      <c r="DQ23" s="13">
        <f t="shared" si="128"/>
        <v>2103421</v>
      </c>
      <c r="DR23" s="13">
        <f t="shared" si="128"/>
        <v>2103422</v>
      </c>
      <c r="DS23" s="13">
        <f t="shared" si="128"/>
        <v>2103423</v>
      </c>
      <c r="DT23" s="13">
        <f t="shared" si="128"/>
        <v>2103424</v>
      </c>
      <c r="DU23" s="13">
        <f t="shared" si="128"/>
        <v>2103425</v>
      </c>
      <c r="DV23" s="13">
        <f t="shared" si="128"/>
        <v>2103426</v>
      </c>
      <c r="DW23" s="13">
        <f t="shared" si="128"/>
        <v>0</v>
      </c>
      <c r="DX23" s="13">
        <f t="shared" si="128"/>
        <v>0</v>
      </c>
      <c r="DY23" s="13">
        <f t="shared" si="51"/>
        <v>120</v>
      </c>
      <c r="DZ23" s="13">
        <f t="shared" si="52"/>
        <v>60</v>
      </c>
      <c r="EA23" s="13">
        <f t="shared" si="53"/>
        <v>60</v>
      </c>
      <c r="EB23" s="13">
        <f t="shared" si="54"/>
        <v>60</v>
      </c>
      <c r="EC23" s="13">
        <f t="shared" si="55"/>
        <v>60</v>
      </c>
      <c r="ED23" s="13">
        <f t="shared" si="56"/>
        <v>60</v>
      </c>
      <c r="EE23" s="13" t="str">
        <f t="shared" si="57"/>
        <v/>
      </c>
      <c r="EF23" s="13" t="str">
        <f t="shared" si="58"/>
        <v/>
      </c>
      <c r="EG23" s="30"/>
      <c r="EH23" s="30"/>
      <c r="EI23" s="30"/>
      <c r="EJ23" s="13">
        <v>2074</v>
      </c>
      <c r="EK23" s="13" t="s">
        <v>954</v>
      </c>
      <c r="EL23" s="13">
        <v>19</v>
      </c>
      <c r="EM23" s="13">
        <v>5</v>
      </c>
      <c r="EN23" s="31">
        <v>0.35</v>
      </c>
      <c r="EO23" s="13" t="e">
        <f t="shared" si="6"/>
        <v>#REF!</v>
      </c>
      <c r="EP23" s="13" t="e">
        <f t="shared" si="7"/>
        <v>#REF!</v>
      </c>
      <c r="EQ23" s="13" t="e">
        <f t="shared" si="8"/>
        <v>#REF!</v>
      </c>
      <c r="ER23" s="24">
        <v>0.04</v>
      </c>
      <c r="ES23" s="24">
        <v>0.04</v>
      </c>
      <c r="ET23" s="24">
        <v>0.04</v>
      </c>
      <c r="EU23" s="24">
        <v>0.03</v>
      </c>
      <c r="EV23" s="24">
        <v>0.08</v>
      </c>
      <c r="EW23" s="24">
        <v>0.03</v>
      </c>
      <c r="EX23" s="24">
        <v>0.03</v>
      </c>
      <c r="EY23" s="24"/>
      <c r="EZ23" s="30"/>
      <c r="FA23" s="30"/>
      <c r="FB23" s="30"/>
      <c r="FC23" s="30"/>
      <c r="FD23" s="30"/>
      <c r="FE23" s="30"/>
      <c r="FG23" s="30"/>
      <c r="FH23" s="30"/>
      <c r="FI23" s="13">
        <v>18</v>
      </c>
      <c r="FJ23" s="14">
        <f t="shared" si="59"/>
        <v>1</v>
      </c>
      <c r="FK23" s="14">
        <f t="shared" si="60"/>
        <v>18</v>
      </c>
      <c r="FL23" s="14">
        <f t="shared" si="61"/>
        <v>3</v>
      </c>
      <c r="FM23" s="14">
        <f t="shared" si="9"/>
        <v>30</v>
      </c>
      <c r="FN23" s="14">
        <f t="shared" si="10"/>
        <v>1</v>
      </c>
      <c r="FO23" s="14">
        <f t="shared" si="11"/>
        <v>15</v>
      </c>
      <c r="FP23" s="14">
        <f t="shared" si="12"/>
        <v>3</v>
      </c>
      <c r="FQ23" s="14">
        <f t="shared" si="13"/>
        <v>2</v>
      </c>
      <c r="FR23" s="14">
        <f t="shared" si="14"/>
        <v>2</v>
      </c>
      <c r="FS23" s="14" t="b">
        <f t="shared" si="62"/>
        <v>0</v>
      </c>
      <c r="FT23" s="14">
        <f t="shared" si="15"/>
        <v>2001302</v>
      </c>
      <c r="FU23" s="14">
        <f t="shared" si="63"/>
        <v>25</v>
      </c>
      <c r="FV23" s="13" t="str">
        <f t="shared" si="16"/>
        <v>15级-精良寄灵人の头盔</v>
      </c>
      <c r="FW23" s="13" t="str">
        <f t="shared" si="17"/>
        <v>悲鸣 · 寄灵人の头盔-精良</v>
      </c>
      <c r="FX23" s="14">
        <f t="shared" si="18"/>
        <v>1</v>
      </c>
      <c r="FY23" s="14">
        <f t="shared" si="19"/>
        <v>3</v>
      </c>
      <c r="FZ23" s="14">
        <f t="shared" si="20"/>
        <v>15</v>
      </c>
      <c r="GA23" s="14">
        <v>1</v>
      </c>
      <c r="GB23" s="14">
        <f t="shared" si="21"/>
        <v>1</v>
      </c>
      <c r="GC23" s="14">
        <f t="shared" si="64"/>
        <v>2</v>
      </c>
      <c r="GD23" s="14" t="str">
        <f t="shared" si="22"/>
        <v/>
      </c>
      <c r="GE23" s="14" t="e">
        <f t="shared" si="23"/>
        <v>#REF!</v>
      </c>
      <c r="GF23" s="14" t="e">
        <f t="shared" si="24"/>
        <v>#REF!</v>
      </c>
      <c r="GG23" s="14" t="e">
        <f t="shared" si="25"/>
        <v>#REF!</v>
      </c>
      <c r="GH23" s="14" t="e">
        <f t="shared" si="26"/>
        <v>#REF!</v>
      </c>
      <c r="GI23" s="14" t="e">
        <f t="shared" si="27"/>
        <v>#REF!</v>
      </c>
      <c r="GJ23" s="14" t="e">
        <f t="shared" si="28"/>
        <v>#REF!</v>
      </c>
      <c r="GK23" s="14" t="e">
        <f t="shared" si="29"/>
        <v>#REF!</v>
      </c>
      <c r="GL23" s="14">
        <f t="shared" si="30"/>
        <v>1013</v>
      </c>
      <c r="GM23" s="14">
        <f t="shared" si="31"/>
        <v>2</v>
      </c>
      <c r="GN23" s="14">
        <f t="shared" si="32"/>
        <v>1013</v>
      </c>
      <c r="GO23" s="25" t="str">
        <f t="shared" si="33"/>
        <v>icon_2001102</v>
      </c>
      <c r="GP23" s="30"/>
      <c r="GQ23" s="30"/>
      <c r="GS23" s="14">
        <f t="shared" si="34"/>
        <v>2</v>
      </c>
      <c r="GT23" s="14">
        <f t="shared" si="35"/>
        <v>0</v>
      </c>
      <c r="GU23" s="14" t="e">
        <f t="shared" si="65"/>
        <v>#REF!</v>
      </c>
      <c r="GV23" s="14" t="str">
        <f t="shared" si="36"/>
        <v>DefExt</v>
      </c>
      <c r="GW23" s="14" t="e">
        <f t="shared" si="66"/>
        <v>#REF!</v>
      </c>
      <c r="GX23" s="14" t="e">
        <f t="shared" si="67"/>
        <v>#REF!</v>
      </c>
      <c r="GY23" s="14" t="str">
        <f t="shared" si="37"/>
        <v/>
      </c>
      <c r="GZ23" s="14" t="str">
        <f t="shared" si="68"/>
        <v/>
      </c>
      <c r="HA23" s="14" t="str">
        <f t="shared" si="69"/>
        <v/>
      </c>
      <c r="HB23" s="14">
        <f t="shared" si="38"/>
        <v>20130</v>
      </c>
      <c r="HC23" s="14">
        <f t="shared" si="70"/>
        <v>2</v>
      </c>
      <c r="HD23" s="14">
        <f t="shared" si="71"/>
        <v>1013</v>
      </c>
      <c r="HE23" s="25" t="s">
        <v>1109</v>
      </c>
      <c r="HF23" s="14">
        <f t="shared" si="39"/>
        <v>25</v>
      </c>
      <c r="HI23" s="13">
        <f t="shared" si="137"/>
        <v>2031</v>
      </c>
      <c r="HJ23" s="13" t="s">
        <v>737</v>
      </c>
      <c r="HK23" s="30"/>
      <c r="HL23" s="30"/>
      <c r="HM23" s="13">
        <v>18</v>
      </c>
      <c r="HN23" s="14">
        <f t="shared" si="72"/>
        <v>6</v>
      </c>
      <c r="HO23" s="14">
        <f t="shared" si="73"/>
        <v>2</v>
      </c>
      <c r="HP23" s="14">
        <f t="shared" si="74"/>
        <v>2</v>
      </c>
      <c r="HQ23" s="14">
        <f t="shared" si="75"/>
        <v>200543</v>
      </c>
      <c r="HR23" s="14" t="str">
        <f t="shared" si="76"/>
        <v>90级寄灵人の绝世套 : 属性-2</v>
      </c>
      <c r="HS23" s="14" t="s">
        <v>1042</v>
      </c>
      <c r="HT23" s="14">
        <f t="shared" si="77"/>
        <v>2</v>
      </c>
      <c r="HU23" s="14">
        <f t="shared" si="78"/>
        <v>3</v>
      </c>
      <c r="HV23" s="14" t="str">
        <f t="shared" si="79"/>
        <v>DefExt</v>
      </c>
      <c r="HW23" s="14" t="e">
        <f t="shared" si="80"/>
        <v>#REF!</v>
      </c>
      <c r="HX23" s="30"/>
      <c r="HY23" s="30"/>
      <c r="IA23" s="13">
        <v>18</v>
      </c>
      <c r="IB23" s="14">
        <f t="shared" si="81"/>
        <v>1</v>
      </c>
      <c r="IC23" s="14">
        <f t="shared" si="82"/>
        <v>1</v>
      </c>
      <c r="ID23" s="14">
        <f t="shared" si="83"/>
        <v>1</v>
      </c>
      <c r="IE23" s="14">
        <f t="shared" si="84"/>
        <v>4</v>
      </c>
      <c r="IF23" s="14" t="str">
        <f t="shared" si="85"/>
        <v>15级寄灵人洗练-Q4-8</v>
      </c>
      <c r="IG23" s="14">
        <f t="shared" si="86"/>
        <v>1014</v>
      </c>
      <c r="IH23" s="14">
        <f t="shared" si="87"/>
        <v>8</v>
      </c>
      <c r="II23" s="14">
        <f t="shared" si="88"/>
        <v>550</v>
      </c>
      <c r="IJ23" s="14" t="str">
        <f t="shared" si="89"/>
        <v>CritRate</v>
      </c>
      <c r="IK23" s="14">
        <f t="shared" si="90"/>
        <v>2.8000000000000001E-2</v>
      </c>
      <c r="IL23" s="14">
        <f t="shared" si="91"/>
        <v>0.08</v>
      </c>
    </row>
    <row r="24" spans="1:246" s="19" customFormat="1" ht="16.5" x14ac:dyDescent="0.2">
      <c r="A24" s="13">
        <v>8</v>
      </c>
      <c r="B24" s="13">
        <v>2</v>
      </c>
      <c r="C24" s="13">
        <v>17</v>
      </c>
      <c r="D24" s="14" t="e">
        <f>INDEX(属性投放!#REF!,装备!C24)</f>
        <v>#REF!</v>
      </c>
      <c r="E24" s="13">
        <v>120</v>
      </c>
      <c r="F24" s="14" t="e">
        <f>SUMIFS(属性投放!#REF!,属性投放!#REF!,"="&amp;装备!$B$3,属性投放!#REF!,"&lt;="&amp;装备!$C24)*INDEX(属性投放!#REF!,装备!$D$3)*装备!$F$3</f>
        <v>#REF!</v>
      </c>
      <c r="G24" s="14" t="e">
        <f>SUMIFS(属性投放!#REF!,属性投放!#REF!,"="&amp;装备!$B$3,属性投放!#REF!,"&lt;="&amp;装备!$C24)*INDEX(属性投放!#REF!,装备!$D$3)*装备!$F$3</f>
        <v>#REF!</v>
      </c>
      <c r="H24" s="14" t="e">
        <f>SUMIFS(属性投放!#REF!,属性投放!#REF!,"="&amp;装备!$B$3,属性投放!#REF!,"&lt;="&amp;装备!$C24)*INDEX(属性投放!#REF!,装备!$D$3)*装备!$F$3</f>
        <v>#REF!</v>
      </c>
      <c r="I24" s="26">
        <v>0.14000000000000001</v>
      </c>
      <c r="J24" s="14" t="e">
        <f t="shared" ref="J24:J27" si="141">F24*$I24</f>
        <v>#REF!</v>
      </c>
      <c r="K24" s="14" t="e">
        <f t="shared" ref="K24:K27" si="142">G24*$I24</f>
        <v>#REF!</v>
      </c>
      <c r="L24" s="14" t="e">
        <f t="shared" ref="L24:L27" si="143">H24*$I24</f>
        <v>#REF!</v>
      </c>
      <c r="M24" s="13" t="e">
        <f t="shared" ref="M24:M27" si="144">ROUND(J24/5,0)*5</f>
        <v>#REF!</v>
      </c>
      <c r="N24" s="13" t="e">
        <f t="shared" ref="N24:N27" si="145">ROUND(K24/5,0)*5</f>
        <v>#REF!</v>
      </c>
      <c r="O24" s="13" t="e">
        <f t="shared" ref="O24:O27" si="146">ROUND(L24/5,0)*5</f>
        <v>#REF!</v>
      </c>
      <c r="P24" s="13" t="e">
        <f t="shared" ref="P24:P27" si="147">(F24-M24)/$D24</f>
        <v>#REF!</v>
      </c>
      <c r="Q24" s="13" t="e">
        <f t="shared" ref="Q24:Q27" si="148">(G24-N24)/$D24</f>
        <v>#REF!</v>
      </c>
      <c r="R24" s="13" t="e">
        <f t="shared" ref="R24:R27" si="149">(H24-O24)/$D24</f>
        <v>#REF!</v>
      </c>
      <c r="S24" s="13" t="e">
        <f t="shared" ref="S24:S27" si="150">ROUND(P24*10/5,0)*5/10</f>
        <v>#REF!</v>
      </c>
      <c r="T24" s="13" t="e">
        <f t="shared" ref="T24:T27" si="151">ROUND(Q24*10/5,0)*5/10</f>
        <v>#REF!</v>
      </c>
      <c r="U24" s="13" t="e">
        <f t="shared" ref="U24:U27" si="152">ROUND(R24*10/5,0)*5/10</f>
        <v>#REF!</v>
      </c>
      <c r="V24" s="13">
        <v>0</v>
      </c>
      <c r="W24" s="13">
        <v>0</v>
      </c>
      <c r="X24" s="13">
        <v>4</v>
      </c>
      <c r="Y24" s="13">
        <v>5</v>
      </c>
      <c r="Z24" s="13">
        <v>3</v>
      </c>
      <c r="AA24" s="13">
        <v>40</v>
      </c>
      <c r="AB24" s="13">
        <v>120</v>
      </c>
      <c r="AC24" s="13">
        <v>200</v>
      </c>
      <c r="AD24" s="13">
        <v>400</v>
      </c>
      <c r="AE24" s="30"/>
      <c r="AF24" s="30"/>
      <c r="AG24" s="13">
        <v>18</v>
      </c>
      <c r="AH24" s="13">
        <v>4</v>
      </c>
      <c r="AI24" s="13" t="b">
        <v>0</v>
      </c>
      <c r="AJ24" s="13">
        <v>70</v>
      </c>
      <c r="AK24" s="13">
        <v>3</v>
      </c>
      <c r="AL24" s="13">
        <v>30</v>
      </c>
      <c r="AM24" s="13" t="s">
        <v>1086</v>
      </c>
      <c r="AN24" s="13" t="s">
        <v>907</v>
      </c>
      <c r="AO24" s="13" t="s">
        <v>1120</v>
      </c>
      <c r="AP24" s="13" t="s">
        <v>1145</v>
      </c>
      <c r="AQ24" s="13">
        <f t="shared" si="104"/>
        <v>430</v>
      </c>
      <c r="AR24" s="13"/>
      <c r="AS24" s="13">
        <v>8</v>
      </c>
      <c r="AT24" s="14">
        <f>SUM(AS$7:AS24)</f>
        <v>140</v>
      </c>
      <c r="AU24" s="13">
        <v>1</v>
      </c>
      <c r="AV24" s="13">
        <v>2</v>
      </c>
      <c r="AW24" s="13">
        <v>3</v>
      </c>
      <c r="AX24" s="13">
        <v>4</v>
      </c>
      <c r="AY24" s="13">
        <v>5</v>
      </c>
      <c r="AZ24" s="13">
        <v>6</v>
      </c>
      <c r="BA24" s="13">
        <v>7</v>
      </c>
      <c r="BB24" s="13">
        <v>8</v>
      </c>
      <c r="BC24" s="30"/>
      <c r="BD24" s="30"/>
      <c r="BE24" s="30"/>
      <c r="BF24" s="30"/>
      <c r="BG24" s="13">
        <f>ROUND(INDEX([1]装备!$CF$6:$CF$16,$AH24)/10*BG$3*INDEX($BD$6:$BD$9,$AK24),0)</f>
        <v>120</v>
      </c>
      <c r="BH24" s="13">
        <f>ROUND(INDEX([1]装备!$CF$6:$CF$16,$AH24)/10*BH$3*INDEX($BD$6:$BD$9,$AK24),0)</f>
        <v>60</v>
      </c>
      <c r="BI24" s="13">
        <f>ROUND(INDEX([1]装备!$CF$6:$CF$16,$AH24)/10*BI$3*INDEX($BD$6:$BD$9,$AK24),0)</f>
        <v>60</v>
      </c>
      <c r="BJ24" s="13">
        <f>ROUND(INDEX([1]装备!$CF$6:$CF$16,$AH24)/10*BJ$3*INDEX($BD$6:$BD$9,$AK24),0)</f>
        <v>60</v>
      </c>
      <c r="BK24" s="13">
        <f>ROUND(INDEX([1]装备!$CF$6:$CF$16,$AH24)/10*BK$3*INDEX($BD$6:$BD$9,$AK24),0)</f>
        <v>60</v>
      </c>
      <c r="BL24" s="13">
        <f>ROUND(INDEX([1]装备!$CF$6:$CF$16,$AH24)/10*BL$3*INDEX($BD$6:$BD$9,$AK24),0)</f>
        <v>60</v>
      </c>
      <c r="BM24" s="13">
        <f>ROUND(INDEX([1]装备!$CF$6:$CF$16,$AH24)/10*BM$3*INDEX($BD$6:$BD$9,$AK24),0)</f>
        <v>90</v>
      </c>
      <c r="BN24" s="13">
        <f>ROUND(INDEX([1]装备!$CF$6:$CF$16,$AH24)/10*BN$3*INDEX($BD$6:$BD$9,$AK24),0)</f>
        <v>90</v>
      </c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13" t="s">
        <v>1094</v>
      </c>
      <c r="CK24" s="13">
        <v>210441</v>
      </c>
      <c r="CL24" s="13">
        <v>11</v>
      </c>
      <c r="CM24" s="13">
        <v>0.2</v>
      </c>
      <c r="CN24" s="14" t="e">
        <f>SUMIFS(属性投放!#REF!,属性投放!#REF!,"="&amp;装备!$CK$3,属性投放!#REF!,"&lt;="&amp;装备!$CL24)*INDEX(属性投放!#REF!,装备!$CM$3)*$CM24*$CO$3</f>
        <v>#REF!</v>
      </c>
      <c r="CO24" s="14" t="e">
        <f>SUMIFS(属性投放!#REF!,属性投放!#REF!,"="&amp;装备!$CK$3,属性投放!#REF!,"&lt;="&amp;装备!$CL24)*INDEX(属性投放!#REF!,装备!$CM$3)*$CM24*$CO$3</f>
        <v>#REF!</v>
      </c>
      <c r="CP24" s="14" t="e">
        <f>SUMIFS(属性投放!#REF!,属性投放!#REF!,"="&amp;装备!$CK$3,属性投放!#REF!,"&lt;="&amp;装备!$CL24)*INDEX(属性投放!#REF!,装备!$CM$3)*CM24*$CO$3</f>
        <v>#REF!</v>
      </c>
      <c r="CQ24" s="13">
        <v>50</v>
      </c>
      <c r="CR24" s="13" t="e">
        <f t="shared" si="138"/>
        <v>#REF!</v>
      </c>
      <c r="CS24" s="13" t="e">
        <f t="shared" si="139"/>
        <v>#REF!</v>
      </c>
      <c r="CT24" s="13" t="e">
        <f t="shared" si="140"/>
        <v>#REF!</v>
      </c>
      <c r="CU24" s="24">
        <v>0.15</v>
      </c>
      <c r="CV24" s="24">
        <v>0.15</v>
      </c>
      <c r="CW24" s="24">
        <v>0.15</v>
      </c>
      <c r="CX24" s="24">
        <v>0.1</v>
      </c>
      <c r="CY24" s="24">
        <v>0.1</v>
      </c>
      <c r="CZ24" s="14" t="e">
        <f t="shared" si="49"/>
        <v>#REF!</v>
      </c>
      <c r="DA24" s="13">
        <v>3</v>
      </c>
      <c r="DB24" s="14">
        <f>SUM(DA$7:DA24)</f>
        <v>59</v>
      </c>
      <c r="DC24" s="13">
        <v>1</v>
      </c>
      <c r="DD24" s="13">
        <v>3</v>
      </c>
      <c r="DE24" s="13">
        <v>4</v>
      </c>
      <c r="DF24" s="13"/>
      <c r="DG24" s="13">
        <v>1</v>
      </c>
      <c r="DH24" s="13">
        <v>1</v>
      </c>
      <c r="DI24" s="13">
        <v>1</v>
      </c>
      <c r="DJ24" s="13"/>
      <c r="DK24" s="13">
        <v>2</v>
      </c>
      <c r="DL24" s="13">
        <v>3</v>
      </c>
      <c r="DM24" s="13">
        <v>5</v>
      </c>
      <c r="DN24" s="13"/>
      <c r="DO24" s="13">
        <v>2</v>
      </c>
      <c r="DP24" s="13">
        <v>20</v>
      </c>
      <c r="DQ24" s="13">
        <f t="shared" si="128"/>
        <v>2104411</v>
      </c>
      <c r="DR24" s="13">
        <f t="shared" si="128"/>
        <v>2104412</v>
      </c>
      <c r="DS24" s="13">
        <f t="shared" si="128"/>
        <v>2104413</v>
      </c>
      <c r="DT24" s="13">
        <f t="shared" si="128"/>
        <v>2104415</v>
      </c>
      <c r="DU24" s="13">
        <f t="shared" si="128"/>
        <v>2104417</v>
      </c>
      <c r="DV24" s="13">
        <f t="shared" si="128"/>
        <v>2104418</v>
      </c>
      <c r="DW24" s="13">
        <f t="shared" si="128"/>
        <v>0</v>
      </c>
      <c r="DX24" s="13">
        <f t="shared" si="128"/>
        <v>0</v>
      </c>
      <c r="DY24" s="13">
        <f t="shared" si="51"/>
        <v>108</v>
      </c>
      <c r="DZ24" s="13">
        <f t="shared" si="52"/>
        <v>108</v>
      </c>
      <c r="EA24" s="13">
        <f t="shared" si="53"/>
        <v>108</v>
      </c>
      <c r="EB24" s="13">
        <f t="shared" si="54"/>
        <v>108</v>
      </c>
      <c r="EC24" s="13">
        <f t="shared" si="55"/>
        <v>108</v>
      </c>
      <c r="ED24" s="13">
        <f t="shared" si="56"/>
        <v>108</v>
      </c>
      <c r="EE24" s="13" t="str">
        <f t="shared" si="57"/>
        <v/>
      </c>
      <c r="EF24" s="13" t="str">
        <f t="shared" si="58"/>
        <v/>
      </c>
      <c r="EG24" s="30"/>
      <c r="EH24" s="30"/>
      <c r="EI24" s="30"/>
      <c r="EJ24" s="13">
        <v>2084</v>
      </c>
      <c r="EK24" s="13" t="s">
        <v>955</v>
      </c>
      <c r="EL24" s="13">
        <v>19</v>
      </c>
      <c r="EM24" s="13">
        <v>5</v>
      </c>
      <c r="EN24" s="31">
        <v>0.35</v>
      </c>
      <c r="EO24" s="13" t="e">
        <f t="shared" si="6"/>
        <v>#REF!</v>
      </c>
      <c r="EP24" s="13" t="e">
        <f t="shared" si="7"/>
        <v>#REF!</v>
      </c>
      <c r="EQ24" s="13" t="e">
        <f t="shared" si="8"/>
        <v>#REF!</v>
      </c>
      <c r="ER24" s="24">
        <v>0.04</v>
      </c>
      <c r="ES24" s="24">
        <v>0.04</v>
      </c>
      <c r="ET24" s="24">
        <v>0.04</v>
      </c>
      <c r="EU24" s="24">
        <v>0.03</v>
      </c>
      <c r="EV24" s="24">
        <v>0.08</v>
      </c>
      <c r="EW24" s="24">
        <v>0.03</v>
      </c>
      <c r="EX24" s="24">
        <v>0.03</v>
      </c>
      <c r="EY24" s="24"/>
      <c r="EZ24" s="30"/>
      <c r="FA24" s="30"/>
      <c r="FB24" s="30"/>
      <c r="FC24" s="30"/>
      <c r="FD24" s="30"/>
      <c r="FE24" s="30"/>
      <c r="FG24" s="30"/>
      <c r="FH24" s="30"/>
      <c r="FI24" s="13">
        <v>19</v>
      </c>
      <c r="FJ24" s="14">
        <f t="shared" si="59"/>
        <v>1</v>
      </c>
      <c r="FK24" s="14">
        <f t="shared" si="60"/>
        <v>19</v>
      </c>
      <c r="FL24" s="14">
        <f t="shared" si="61"/>
        <v>3</v>
      </c>
      <c r="FM24" s="14">
        <f t="shared" si="9"/>
        <v>30</v>
      </c>
      <c r="FN24" s="14">
        <f t="shared" si="10"/>
        <v>1</v>
      </c>
      <c r="FO24" s="14">
        <f t="shared" si="11"/>
        <v>15</v>
      </c>
      <c r="FP24" s="14">
        <f t="shared" si="12"/>
        <v>3</v>
      </c>
      <c r="FQ24" s="14">
        <f t="shared" si="13"/>
        <v>3</v>
      </c>
      <c r="FR24" s="14">
        <f t="shared" si="14"/>
        <v>3</v>
      </c>
      <c r="FS24" s="14" t="b">
        <f t="shared" si="62"/>
        <v>0</v>
      </c>
      <c r="FT24" s="14">
        <f t="shared" si="15"/>
        <v>2001303</v>
      </c>
      <c r="FU24" s="14">
        <f t="shared" si="63"/>
        <v>25</v>
      </c>
      <c r="FV24" s="13" t="str">
        <f t="shared" si="16"/>
        <v>15级-精良寄灵人の铠甲</v>
      </c>
      <c r="FW24" s="13" t="str">
        <f t="shared" si="17"/>
        <v>悲鸣 · 寄灵人の铠甲-精良</v>
      </c>
      <c r="FX24" s="14">
        <f t="shared" si="18"/>
        <v>1</v>
      </c>
      <c r="FY24" s="14">
        <f t="shared" si="19"/>
        <v>3</v>
      </c>
      <c r="FZ24" s="14">
        <f t="shared" si="20"/>
        <v>15</v>
      </c>
      <c r="GA24" s="14">
        <v>1</v>
      </c>
      <c r="GB24" s="14">
        <f t="shared" si="21"/>
        <v>1</v>
      </c>
      <c r="GC24" s="14">
        <f t="shared" si="64"/>
        <v>3</v>
      </c>
      <c r="GD24" s="14" t="str">
        <f t="shared" si="22"/>
        <v/>
      </c>
      <c r="GE24" s="14" t="e">
        <f t="shared" si="23"/>
        <v>#REF!</v>
      </c>
      <c r="GF24" s="14" t="e">
        <f t="shared" si="24"/>
        <v>#REF!</v>
      </c>
      <c r="GG24" s="14" t="e">
        <f t="shared" si="25"/>
        <v>#REF!</v>
      </c>
      <c r="GH24" s="14" t="e">
        <f t="shared" si="26"/>
        <v>#REF!</v>
      </c>
      <c r="GI24" s="14" t="e">
        <f t="shared" si="27"/>
        <v>#REF!</v>
      </c>
      <c r="GJ24" s="14" t="e">
        <f t="shared" si="28"/>
        <v>#REF!</v>
      </c>
      <c r="GK24" s="14" t="e">
        <f t="shared" si="29"/>
        <v>#REF!</v>
      </c>
      <c r="GL24" s="14">
        <f t="shared" si="30"/>
        <v>1013</v>
      </c>
      <c r="GM24" s="14">
        <f t="shared" si="31"/>
        <v>2</v>
      </c>
      <c r="GN24" s="14">
        <f t="shared" si="32"/>
        <v>1013</v>
      </c>
      <c r="GO24" s="25" t="str">
        <f t="shared" si="33"/>
        <v>icon_2001103</v>
      </c>
      <c r="GP24" s="30"/>
      <c r="GQ24" s="30"/>
      <c r="GS24" s="14">
        <f t="shared" si="34"/>
        <v>2</v>
      </c>
      <c r="GT24" s="14">
        <f t="shared" si="35"/>
        <v>3</v>
      </c>
      <c r="GU24" s="14" t="e">
        <f t="shared" si="65"/>
        <v>#REF!</v>
      </c>
      <c r="GV24" s="14" t="str">
        <f t="shared" si="36"/>
        <v>DefExt</v>
      </c>
      <c r="GW24" s="14" t="e">
        <f t="shared" si="66"/>
        <v>#REF!</v>
      </c>
      <c r="GX24" s="14" t="e">
        <f t="shared" si="67"/>
        <v>#REF!</v>
      </c>
      <c r="GY24" s="14" t="str">
        <f t="shared" si="37"/>
        <v>HPExt</v>
      </c>
      <c r="GZ24" s="14" t="e">
        <f t="shared" si="68"/>
        <v>#REF!</v>
      </c>
      <c r="HA24" s="14" t="e">
        <f t="shared" si="69"/>
        <v>#REF!</v>
      </c>
      <c r="HB24" s="14">
        <f t="shared" si="38"/>
        <v>20130</v>
      </c>
      <c r="HC24" s="14">
        <f t="shared" si="70"/>
        <v>2</v>
      </c>
      <c r="HD24" s="14">
        <f t="shared" si="71"/>
        <v>1013</v>
      </c>
      <c r="HE24" s="25" t="s">
        <v>1109</v>
      </c>
      <c r="HF24" s="14">
        <f t="shared" si="39"/>
        <v>25</v>
      </c>
      <c r="HI24" s="13">
        <f t="shared" si="137"/>
        <v>2032</v>
      </c>
      <c r="HJ24" s="13" t="s">
        <v>753</v>
      </c>
      <c r="HK24" s="30"/>
      <c r="HL24" s="30"/>
      <c r="HM24" s="13">
        <v>19</v>
      </c>
      <c r="HN24" s="14">
        <f t="shared" si="72"/>
        <v>6</v>
      </c>
      <c r="HO24" s="14">
        <f t="shared" si="73"/>
        <v>3</v>
      </c>
      <c r="HP24" s="14">
        <f t="shared" si="74"/>
        <v>7</v>
      </c>
      <c r="HQ24" s="14">
        <f t="shared" si="75"/>
        <v>200543</v>
      </c>
      <c r="HR24" s="14" t="str">
        <f t="shared" si="76"/>
        <v>90级寄灵人の绝世套 : 属性-3</v>
      </c>
      <c r="HS24" s="14" t="s">
        <v>1042</v>
      </c>
      <c r="HT24" s="14">
        <f t="shared" si="77"/>
        <v>3</v>
      </c>
      <c r="HU24" s="14">
        <f t="shared" si="78"/>
        <v>4</v>
      </c>
      <c r="HV24" s="14" t="str">
        <f t="shared" si="79"/>
        <v>DmgBonus</v>
      </c>
      <c r="HW24" s="14">
        <f t="shared" si="80"/>
        <v>0.1</v>
      </c>
      <c r="HX24" s="30"/>
      <c r="HY24" s="30"/>
      <c r="IA24" s="13">
        <v>19</v>
      </c>
      <c r="IB24" s="14">
        <f t="shared" si="81"/>
        <v>1</v>
      </c>
      <c r="IC24" s="14">
        <f t="shared" si="82"/>
        <v>1</v>
      </c>
      <c r="ID24" s="14">
        <f t="shared" si="83"/>
        <v>1</v>
      </c>
      <c r="IE24" s="14">
        <f t="shared" si="84"/>
        <v>4</v>
      </c>
      <c r="IF24" s="14" t="str">
        <f t="shared" si="85"/>
        <v>15级寄灵人洗练-Q4-9</v>
      </c>
      <c r="IG24" s="14">
        <f t="shared" si="86"/>
        <v>1014</v>
      </c>
      <c r="IH24" s="14">
        <f t="shared" si="87"/>
        <v>9</v>
      </c>
      <c r="II24" s="14">
        <f t="shared" si="88"/>
        <v>550</v>
      </c>
      <c r="IJ24" s="14" t="str">
        <f t="shared" si="89"/>
        <v>DefIgnor</v>
      </c>
      <c r="IK24" s="14">
        <f t="shared" si="90"/>
        <v>1.0999999999999999E-2</v>
      </c>
      <c r="IL24" s="14">
        <f t="shared" si="91"/>
        <v>0.03</v>
      </c>
    </row>
    <row r="25" spans="1:246" s="19" customFormat="1" ht="16.5" x14ac:dyDescent="0.2">
      <c r="A25" s="13">
        <v>9</v>
      </c>
      <c r="B25" s="13">
        <v>2</v>
      </c>
      <c r="C25" s="13">
        <v>18</v>
      </c>
      <c r="D25" s="14" t="e">
        <f>INDEX(属性投放!#REF!,装备!C25)</f>
        <v>#REF!</v>
      </c>
      <c r="E25" s="13">
        <v>130</v>
      </c>
      <c r="F25" s="14" t="e">
        <f>SUMIFS(属性投放!#REF!,属性投放!#REF!,"="&amp;装备!$B$3,属性投放!#REF!,"&lt;="&amp;装备!$C25)*INDEX(属性投放!#REF!,装备!$D$3)*装备!$F$3</f>
        <v>#REF!</v>
      </c>
      <c r="G25" s="14" t="e">
        <f>SUMIFS(属性投放!#REF!,属性投放!#REF!,"="&amp;装备!$B$3,属性投放!#REF!,"&lt;="&amp;装备!$C25)*INDEX(属性投放!#REF!,装备!$D$3)*装备!$F$3</f>
        <v>#REF!</v>
      </c>
      <c r="H25" s="14" t="e">
        <f>SUMIFS(属性投放!#REF!,属性投放!#REF!,"="&amp;装备!$B$3,属性投放!#REF!,"&lt;="&amp;装备!$C25)*INDEX(属性投放!#REF!,装备!$D$3)*装备!$F$3</f>
        <v>#REF!</v>
      </c>
      <c r="I25" s="26">
        <v>0.13</v>
      </c>
      <c r="J25" s="14" t="e">
        <f t="shared" si="141"/>
        <v>#REF!</v>
      </c>
      <c r="K25" s="14" t="e">
        <f t="shared" si="142"/>
        <v>#REF!</v>
      </c>
      <c r="L25" s="14" t="e">
        <f t="shared" si="143"/>
        <v>#REF!</v>
      </c>
      <c r="M25" s="13" t="e">
        <f t="shared" si="144"/>
        <v>#REF!</v>
      </c>
      <c r="N25" s="13" t="e">
        <f t="shared" si="145"/>
        <v>#REF!</v>
      </c>
      <c r="O25" s="13" t="e">
        <f t="shared" si="146"/>
        <v>#REF!</v>
      </c>
      <c r="P25" s="13" t="e">
        <f t="shared" si="147"/>
        <v>#REF!</v>
      </c>
      <c r="Q25" s="13" t="e">
        <f t="shared" si="148"/>
        <v>#REF!</v>
      </c>
      <c r="R25" s="13" t="e">
        <f t="shared" si="149"/>
        <v>#REF!</v>
      </c>
      <c r="S25" s="13" t="e">
        <f t="shared" si="150"/>
        <v>#REF!</v>
      </c>
      <c r="T25" s="13" t="e">
        <f t="shared" si="151"/>
        <v>#REF!</v>
      </c>
      <c r="U25" s="13" t="e">
        <f t="shared" si="152"/>
        <v>#REF!</v>
      </c>
      <c r="V25" s="13">
        <v>0</v>
      </c>
      <c r="W25" s="13">
        <v>0</v>
      </c>
      <c r="X25" s="13">
        <v>5</v>
      </c>
      <c r="Y25" s="13">
        <v>6</v>
      </c>
      <c r="Z25" s="13">
        <v>4</v>
      </c>
      <c r="AA25" s="13">
        <v>50</v>
      </c>
      <c r="AB25" s="13">
        <v>150</v>
      </c>
      <c r="AC25" s="13">
        <v>250</v>
      </c>
      <c r="AD25" s="13">
        <v>500</v>
      </c>
      <c r="AE25" s="30"/>
      <c r="AF25" s="30"/>
      <c r="AG25" s="13">
        <v>19</v>
      </c>
      <c r="AH25" s="13">
        <v>4</v>
      </c>
      <c r="AI25" s="13" t="b">
        <v>0</v>
      </c>
      <c r="AJ25" s="13">
        <v>70</v>
      </c>
      <c r="AK25" s="13">
        <v>4</v>
      </c>
      <c r="AL25" s="13">
        <v>40</v>
      </c>
      <c r="AM25" s="13" t="s">
        <v>1086</v>
      </c>
      <c r="AN25" s="13" t="s">
        <v>908</v>
      </c>
      <c r="AO25" s="13" t="s">
        <v>1120</v>
      </c>
      <c r="AP25" s="13" t="s">
        <v>1145</v>
      </c>
      <c r="AQ25" s="13">
        <f t="shared" si="104"/>
        <v>440</v>
      </c>
      <c r="AR25" s="13"/>
      <c r="AS25" s="13">
        <v>8</v>
      </c>
      <c r="AT25" s="14">
        <f>SUM(AS$7:AS25)</f>
        <v>148</v>
      </c>
      <c r="AU25" s="13">
        <v>1</v>
      </c>
      <c r="AV25" s="13">
        <v>2</v>
      </c>
      <c r="AW25" s="13">
        <v>3</v>
      </c>
      <c r="AX25" s="13">
        <v>4</v>
      </c>
      <c r="AY25" s="13">
        <v>5</v>
      </c>
      <c r="AZ25" s="13">
        <v>6</v>
      </c>
      <c r="BA25" s="13">
        <v>7</v>
      </c>
      <c r="BB25" s="13">
        <v>8</v>
      </c>
      <c r="BC25" s="30"/>
      <c r="BD25" s="30"/>
      <c r="BE25" s="30"/>
      <c r="BF25" s="30"/>
      <c r="BG25" s="13">
        <f>ROUND(INDEX([1]装备!$CF$6:$CF$16,$AH25)/10*BG$3*INDEX($BD$6:$BD$9,$AK25),0)</f>
        <v>144</v>
      </c>
      <c r="BH25" s="13">
        <f>ROUND(INDEX([1]装备!$CF$6:$CF$16,$AH25)/10*BH$3*INDEX($BD$6:$BD$9,$AK25),0)</f>
        <v>72</v>
      </c>
      <c r="BI25" s="13">
        <f>ROUND(INDEX([1]装备!$CF$6:$CF$16,$AH25)/10*BI$3*INDEX($BD$6:$BD$9,$AK25),0)</f>
        <v>72</v>
      </c>
      <c r="BJ25" s="13">
        <f>ROUND(INDEX([1]装备!$CF$6:$CF$16,$AH25)/10*BJ$3*INDEX($BD$6:$BD$9,$AK25),0)</f>
        <v>72</v>
      </c>
      <c r="BK25" s="13">
        <f>ROUND(INDEX([1]装备!$CF$6:$CF$16,$AH25)/10*BK$3*INDEX($BD$6:$BD$9,$AK25),0)</f>
        <v>72</v>
      </c>
      <c r="BL25" s="13">
        <f>ROUND(INDEX([1]装备!$CF$6:$CF$16,$AH25)/10*BL$3*INDEX($BD$6:$BD$9,$AK25),0)</f>
        <v>72</v>
      </c>
      <c r="BM25" s="13">
        <f>ROUND(INDEX([1]装备!$CF$6:$CF$16,$AH25)/10*BM$3*INDEX($BD$6:$BD$9,$AK25),0)</f>
        <v>108</v>
      </c>
      <c r="BN25" s="13">
        <f>ROUND(INDEX([1]装备!$CF$6:$CF$16,$AH25)/10*BN$3*INDEX($BD$6:$BD$9,$AK25),0)</f>
        <v>108</v>
      </c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13" t="s">
        <v>981</v>
      </c>
      <c r="CK25" s="13">
        <v>210542</v>
      </c>
      <c r="CL25" s="13">
        <v>12</v>
      </c>
      <c r="CM25" s="13">
        <v>0.2</v>
      </c>
      <c r="CN25" s="14" t="e">
        <f>SUMIFS(属性投放!#REF!,属性投放!#REF!,"="&amp;装备!$CK$3,属性投放!#REF!,"&lt;="&amp;装备!$CL25)*INDEX(属性投放!#REF!,装备!$CM$3)*$CM25*$CO$3</f>
        <v>#REF!</v>
      </c>
      <c r="CO25" s="14" t="e">
        <f>SUMIFS(属性投放!#REF!,属性投放!#REF!,"="&amp;装备!$CK$3,属性投放!#REF!,"&lt;="&amp;装备!$CL25)*INDEX(属性投放!#REF!,装备!$CM$3)*$CM25*$CO$3</f>
        <v>#REF!</v>
      </c>
      <c r="CP25" s="14" t="e">
        <f>SUMIFS(属性投放!#REF!,属性投放!#REF!,"="&amp;装备!$CK$3,属性投放!#REF!,"&lt;="&amp;装备!$CL25)*INDEX(属性投放!#REF!,装备!$CM$3)*CM25*$CO$3</f>
        <v>#REF!</v>
      </c>
      <c r="CQ25" s="13">
        <v>100</v>
      </c>
      <c r="CR25" s="13" t="e">
        <f t="shared" si="138"/>
        <v>#REF!</v>
      </c>
      <c r="CS25" s="13" t="e">
        <f t="shared" si="139"/>
        <v>#REF!</v>
      </c>
      <c r="CT25" s="13" t="e">
        <f t="shared" si="140"/>
        <v>#REF!</v>
      </c>
      <c r="CU25" s="24">
        <v>0.15</v>
      </c>
      <c r="CV25" s="24">
        <v>0.15</v>
      </c>
      <c r="CW25" s="24">
        <v>0.15</v>
      </c>
      <c r="CX25" s="24">
        <v>0.1</v>
      </c>
      <c r="CY25" s="24">
        <v>0.1</v>
      </c>
      <c r="CZ25" s="14" t="e">
        <f t="shared" si="49"/>
        <v>#REF!</v>
      </c>
      <c r="DA25" s="13">
        <v>3</v>
      </c>
      <c r="DB25" s="14">
        <f>SUM(DA$7:DA25)</f>
        <v>62</v>
      </c>
      <c r="DC25" s="13">
        <v>2</v>
      </c>
      <c r="DD25" s="13">
        <v>3</v>
      </c>
      <c r="DE25" s="13">
        <v>5</v>
      </c>
      <c r="DF25" s="13"/>
      <c r="DG25" s="13">
        <v>1</v>
      </c>
      <c r="DH25" s="13">
        <v>1</v>
      </c>
      <c r="DI25" s="13">
        <v>1</v>
      </c>
      <c r="DJ25" s="13"/>
      <c r="DK25" s="13">
        <v>2</v>
      </c>
      <c r="DL25" s="13">
        <v>3</v>
      </c>
      <c r="DM25" s="13">
        <v>5</v>
      </c>
      <c r="DN25" s="13"/>
      <c r="DO25" s="13">
        <v>2</v>
      </c>
      <c r="DP25" s="13">
        <v>25</v>
      </c>
      <c r="DQ25" s="13">
        <f t="shared" si="128"/>
        <v>2105421</v>
      </c>
      <c r="DR25" s="13">
        <f t="shared" si="128"/>
        <v>2105422</v>
      </c>
      <c r="DS25" s="13">
        <f t="shared" si="128"/>
        <v>2105423</v>
      </c>
      <c r="DT25" s="13">
        <f t="shared" si="128"/>
        <v>2105424</v>
      </c>
      <c r="DU25" s="13">
        <f t="shared" si="128"/>
        <v>2105425</v>
      </c>
      <c r="DV25" s="13">
        <f t="shared" si="128"/>
        <v>2105426</v>
      </c>
      <c r="DW25" s="13">
        <f t="shared" si="128"/>
        <v>0</v>
      </c>
      <c r="DX25" s="13">
        <f t="shared" si="128"/>
        <v>0</v>
      </c>
      <c r="DY25" s="13">
        <f t="shared" si="51"/>
        <v>168</v>
      </c>
      <c r="DZ25" s="13">
        <f t="shared" si="52"/>
        <v>84</v>
      </c>
      <c r="EA25" s="13">
        <f t="shared" si="53"/>
        <v>84</v>
      </c>
      <c r="EB25" s="13">
        <f t="shared" si="54"/>
        <v>84</v>
      </c>
      <c r="EC25" s="13">
        <f t="shared" si="55"/>
        <v>84</v>
      </c>
      <c r="ED25" s="13">
        <f t="shared" si="56"/>
        <v>84</v>
      </c>
      <c r="EE25" s="13" t="str">
        <f t="shared" si="57"/>
        <v/>
      </c>
      <c r="EF25" s="13" t="str">
        <f t="shared" si="58"/>
        <v/>
      </c>
      <c r="EG25" s="30"/>
      <c r="EH25" s="30"/>
      <c r="EI25" s="30"/>
      <c r="EJ25" s="13">
        <v>2094</v>
      </c>
      <c r="EK25" s="13" t="s">
        <v>956</v>
      </c>
      <c r="EL25" s="13">
        <v>21</v>
      </c>
      <c r="EM25" s="13">
        <v>6</v>
      </c>
      <c r="EN25" s="31">
        <v>0.35</v>
      </c>
      <c r="EO25" s="13" t="e">
        <f t="shared" si="6"/>
        <v>#REF!</v>
      </c>
      <c r="EP25" s="13" t="e">
        <f t="shared" si="7"/>
        <v>#REF!</v>
      </c>
      <c r="EQ25" s="13" t="e">
        <f t="shared" si="8"/>
        <v>#REF!</v>
      </c>
      <c r="ER25" s="24">
        <v>0.04</v>
      </c>
      <c r="ES25" s="24">
        <v>0.04</v>
      </c>
      <c r="ET25" s="24">
        <v>0.04</v>
      </c>
      <c r="EU25" s="24">
        <v>0.03</v>
      </c>
      <c r="EV25" s="24">
        <v>0.08</v>
      </c>
      <c r="EW25" s="24">
        <v>0.03</v>
      </c>
      <c r="EX25" s="24">
        <v>0.03</v>
      </c>
      <c r="EY25" s="24"/>
      <c r="EZ25" s="30"/>
      <c r="FA25" s="30"/>
      <c r="FB25" s="30"/>
      <c r="FC25" s="30"/>
      <c r="FD25" s="30"/>
      <c r="FE25" s="30"/>
      <c r="FG25" s="30"/>
      <c r="FH25" s="30"/>
      <c r="FI25" s="13">
        <v>20</v>
      </c>
      <c r="FJ25" s="14">
        <f t="shared" si="59"/>
        <v>1</v>
      </c>
      <c r="FK25" s="14">
        <f t="shared" si="60"/>
        <v>20</v>
      </c>
      <c r="FL25" s="14">
        <f t="shared" si="61"/>
        <v>3</v>
      </c>
      <c r="FM25" s="14">
        <f t="shared" si="9"/>
        <v>30</v>
      </c>
      <c r="FN25" s="14">
        <f t="shared" si="10"/>
        <v>1</v>
      </c>
      <c r="FO25" s="14">
        <f t="shared" si="11"/>
        <v>15</v>
      </c>
      <c r="FP25" s="14">
        <f t="shared" si="12"/>
        <v>3</v>
      </c>
      <c r="FQ25" s="14">
        <f t="shared" si="13"/>
        <v>4</v>
      </c>
      <c r="FR25" s="14">
        <f t="shared" si="14"/>
        <v>4</v>
      </c>
      <c r="FS25" s="14" t="b">
        <f t="shared" si="62"/>
        <v>0</v>
      </c>
      <c r="FT25" s="14">
        <f t="shared" si="15"/>
        <v>2001304</v>
      </c>
      <c r="FU25" s="14">
        <f t="shared" si="63"/>
        <v>25</v>
      </c>
      <c r="FV25" s="13" t="str">
        <f t="shared" si="16"/>
        <v>15级-精良寄灵人の裤子</v>
      </c>
      <c r="FW25" s="13" t="str">
        <f t="shared" si="17"/>
        <v>悲鸣 · 寄灵人の裤子-精良</v>
      </c>
      <c r="FX25" s="14">
        <f t="shared" si="18"/>
        <v>1</v>
      </c>
      <c r="FY25" s="14">
        <f t="shared" si="19"/>
        <v>3</v>
      </c>
      <c r="FZ25" s="14">
        <f t="shared" si="20"/>
        <v>15</v>
      </c>
      <c r="GA25" s="14">
        <v>1</v>
      </c>
      <c r="GB25" s="14">
        <f t="shared" si="21"/>
        <v>1</v>
      </c>
      <c r="GC25" s="14">
        <f t="shared" si="64"/>
        <v>4</v>
      </c>
      <c r="GD25" s="14" t="str">
        <f t="shared" si="22"/>
        <v/>
      </c>
      <c r="GE25" s="14" t="e">
        <f t="shared" si="23"/>
        <v>#REF!</v>
      </c>
      <c r="GF25" s="14" t="e">
        <f t="shared" si="24"/>
        <v>#REF!</v>
      </c>
      <c r="GG25" s="14" t="e">
        <f t="shared" si="25"/>
        <v>#REF!</v>
      </c>
      <c r="GH25" s="14" t="e">
        <f t="shared" si="26"/>
        <v>#REF!</v>
      </c>
      <c r="GI25" s="14" t="e">
        <f t="shared" si="27"/>
        <v>#REF!</v>
      </c>
      <c r="GJ25" s="14" t="e">
        <f t="shared" si="28"/>
        <v>#REF!</v>
      </c>
      <c r="GK25" s="14" t="e">
        <f t="shared" si="29"/>
        <v>#REF!</v>
      </c>
      <c r="GL25" s="14">
        <f t="shared" si="30"/>
        <v>1013</v>
      </c>
      <c r="GM25" s="14">
        <f t="shared" si="31"/>
        <v>2</v>
      </c>
      <c r="GN25" s="14">
        <f t="shared" si="32"/>
        <v>1013</v>
      </c>
      <c r="GO25" s="25" t="str">
        <f t="shared" si="33"/>
        <v>icon_2001104</v>
      </c>
      <c r="GP25" s="30"/>
      <c r="GQ25" s="30"/>
      <c r="GS25" s="14">
        <f t="shared" si="34"/>
        <v>2</v>
      </c>
      <c r="GT25" s="14">
        <f t="shared" si="35"/>
        <v>0</v>
      </c>
      <c r="GU25" s="14" t="e">
        <f t="shared" si="65"/>
        <v>#REF!</v>
      </c>
      <c r="GV25" s="14" t="str">
        <f t="shared" si="36"/>
        <v>DefExt</v>
      </c>
      <c r="GW25" s="14" t="e">
        <f t="shared" si="66"/>
        <v>#REF!</v>
      </c>
      <c r="GX25" s="14" t="e">
        <f t="shared" si="67"/>
        <v>#REF!</v>
      </c>
      <c r="GY25" s="14" t="str">
        <f t="shared" si="37"/>
        <v/>
      </c>
      <c r="GZ25" s="14" t="str">
        <f t="shared" si="68"/>
        <v/>
      </c>
      <c r="HA25" s="14" t="str">
        <f t="shared" si="69"/>
        <v/>
      </c>
      <c r="HB25" s="14">
        <f t="shared" si="38"/>
        <v>20130</v>
      </c>
      <c r="HC25" s="14">
        <f t="shared" si="70"/>
        <v>2</v>
      </c>
      <c r="HD25" s="14">
        <f t="shared" si="71"/>
        <v>1013</v>
      </c>
      <c r="HE25" s="25" t="s">
        <v>1109</v>
      </c>
      <c r="HF25" s="14">
        <f t="shared" si="39"/>
        <v>25</v>
      </c>
      <c r="HI25" s="13">
        <f t="shared" si="137"/>
        <v>2041</v>
      </c>
      <c r="HJ25" s="13" t="s">
        <v>754</v>
      </c>
      <c r="HK25" s="30"/>
      <c r="HL25" s="30"/>
      <c r="HM25" s="13">
        <v>20</v>
      </c>
      <c r="HN25" s="14">
        <f t="shared" si="72"/>
        <v>6</v>
      </c>
      <c r="HO25" s="14">
        <f t="shared" si="73"/>
        <v>4</v>
      </c>
      <c r="HP25" s="14">
        <f t="shared" si="74"/>
        <v>8</v>
      </c>
      <c r="HQ25" s="14">
        <f t="shared" si="75"/>
        <v>200543</v>
      </c>
      <c r="HR25" s="14" t="str">
        <f t="shared" si="76"/>
        <v>90级寄灵人の绝世套 : 属性-4</v>
      </c>
      <c r="HS25" s="14" t="s">
        <v>1042</v>
      </c>
      <c r="HT25" s="14">
        <f t="shared" si="77"/>
        <v>4</v>
      </c>
      <c r="HU25" s="14">
        <f t="shared" si="78"/>
        <v>5</v>
      </c>
      <c r="HV25" s="14" t="str">
        <f t="shared" si="79"/>
        <v>DmgResist</v>
      </c>
      <c r="HW25" s="14">
        <f t="shared" si="80"/>
        <v>0.1</v>
      </c>
      <c r="HX25" s="30"/>
      <c r="HY25" s="30"/>
      <c r="IA25" s="13">
        <v>20</v>
      </c>
      <c r="IB25" s="14">
        <f t="shared" si="81"/>
        <v>1</v>
      </c>
      <c r="IC25" s="14">
        <f t="shared" si="82"/>
        <v>1</v>
      </c>
      <c r="ID25" s="14">
        <f t="shared" si="83"/>
        <v>1</v>
      </c>
      <c r="IE25" s="14">
        <f t="shared" si="84"/>
        <v>4</v>
      </c>
      <c r="IF25" s="14" t="str">
        <f t="shared" si="85"/>
        <v>15级寄灵人洗练-Q4-10</v>
      </c>
      <c r="IG25" s="14">
        <f t="shared" si="86"/>
        <v>1014</v>
      </c>
      <c r="IH25" s="14">
        <f t="shared" si="87"/>
        <v>10</v>
      </c>
      <c r="II25" s="14">
        <f t="shared" si="88"/>
        <v>550</v>
      </c>
      <c r="IJ25" s="14" t="str">
        <f t="shared" si="89"/>
        <v>Block</v>
      </c>
      <c r="IK25" s="14">
        <f t="shared" si="90"/>
        <v>1.0999999999999999E-2</v>
      </c>
      <c r="IL25" s="14">
        <f t="shared" si="91"/>
        <v>0.03</v>
      </c>
    </row>
    <row r="26" spans="1:246" s="19" customFormat="1" ht="16.5" x14ac:dyDescent="0.2">
      <c r="A26" s="13">
        <v>10</v>
      </c>
      <c r="B26" s="13">
        <v>2</v>
      </c>
      <c r="C26" s="13">
        <v>19</v>
      </c>
      <c r="D26" s="14" t="e">
        <f>INDEX(属性投放!#REF!,装备!C26)</f>
        <v>#REF!</v>
      </c>
      <c r="E26" s="13">
        <v>140</v>
      </c>
      <c r="F26" s="14" t="e">
        <f>SUMIFS(属性投放!#REF!,属性投放!#REF!,"="&amp;装备!$B$3,属性投放!#REF!,"&lt;="&amp;装备!$C26)*INDEX(属性投放!#REF!,装备!$D$3)*装备!$F$3</f>
        <v>#REF!</v>
      </c>
      <c r="G26" s="14" t="e">
        <f>SUMIFS(属性投放!#REF!,属性投放!#REF!,"="&amp;装备!$B$3,属性投放!#REF!,"&lt;="&amp;装备!$C26)*INDEX(属性投放!#REF!,装备!$D$3)*装备!$F$3</f>
        <v>#REF!</v>
      </c>
      <c r="H26" s="14" t="e">
        <f>SUMIFS(属性投放!#REF!,属性投放!#REF!,"="&amp;装备!$B$3,属性投放!#REF!,"&lt;="&amp;装备!$C26)*INDEX(属性投放!#REF!,装备!$D$3)*装备!$F$3</f>
        <v>#REF!</v>
      </c>
      <c r="I26" s="26">
        <v>0.12</v>
      </c>
      <c r="J26" s="14" t="e">
        <f t="shared" si="141"/>
        <v>#REF!</v>
      </c>
      <c r="K26" s="14" t="e">
        <f t="shared" si="142"/>
        <v>#REF!</v>
      </c>
      <c r="L26" s="14" t="e">
        <f t="shared" si="143"/>
        <v>#REF!</v>
      </c>
      <c r="M26" s="13" t="e">
        <f t="shared" si="144"/>
        <v>#REF!</v>
      </c>
      <c r="N26" s="13" t="e">
        <f t="shared" si="145"/>
        <v>#REF!</v>
      </c>
      <c r="O26" s="13" t="e">
        <f t="shared" si="146"/>
        <v>#REF!</v>
      </c>
      <c r="P26" s="13" t="e">
        <f t="shared" si="147"/>
        <v>#REF!</v>
      </c>
      <c r="Q26" s="13" t="e">
        <f t="shared" si="148"/>
        <v>#REF!</v>
      </c>
      <c r="R26" s="13" t="e">
        <f t="shared" si="149"/>
        <v>#REF!</v>
      </c>
      <c r="S26" s="13" t="e">
        <f t="shared" si="150"/>
        <v>#REF!</v>
      </c>
      <c r="T26" s="13" t="e">
        <f t="shared" si="151"/>
        <v>#REF!</v>
      </c>
      <c r="U26" s="13" t="e">
        <f t="shared" si="152"/>
        <v>#REF!</v>
      </c>
      <c r="V26" s="13">
        <v>0</v>
      </c>
      <c r="W26" s="13">
        <v>0</v>
      </c>
      <c r="X26" s="13">
        <v>5</v>
      </c>
      <c r="Y26" s="13">
        <v>6</v>
      </c>
      <c r="Z26" s="13">
        <v>4</v>
      </c>
      <c r="AA26" s="13">
        <v>60</v>
      </c>
      <c r="AB26" s="13">
        <v>180</v>
      </c>
      <c r="AC26" s="13">
        <v>300</v>
      </c>
      <c r="AD26" s="13">
        <v>600</v>
      </c>
      <c r="AE26" s="30"/>
      <c r="AF26" s="30"/>
      <c r="AG26" s="13">
        <v>20</v>
      </c>
      <c r="AH26" s="13">
        <v>4</v>
      </c>
      <c r="AI26" s="13" t="b">
        <v>1</v>
      </c>
      <c r="AJ26" s="13">
        <v>70</v>
      </c>
      <c r="AK26" s="13">
        <v>4</v>
      </c>
      <c r="AL26" s="13">
        <v>42</v>
      </c>
      <c r="AM26" s="13" t="s">
        <v>1086</v>
      </c>
      <c r="AN26" s="13" t="s">
        <v>886</v>
      </c>
      <c r="AO26" s="13" t="s">
        <v>1121</v>
      </c>
      <c r="AP26" s="13" t="s">
        <v>1146</v>
      </c>
      <c r="AQ26" s="13">
        <f t="shared" si="104"/>
        <v>442</v>
      </c>
      <c r="AR26" s="13">
        <v>441</v>
      </c>
      <c r="AS26" s="13">
        <v>6</v>
      </c>
      <c r="AT26" s="14">
        <f>SUM(AS$7:AS26)</f>
        <v>154</v>
      </c>
      <c r="AU26" s="13">
        <v>1</v>
      </c>
      <c r="AV26" s="13">
        <v>2</v>
      </c>
      <c r="AW26" s="13">
        <v>3</v>
      </c>
      <c r="AX26" s="13">
        <v>5</v>
      </c>
      <c r="AY26" s="13">
        <v>7</v>
      </c>
      <c r="AZ26" s="13">
        <v>8</v>
      </c>
      <c r="BA26" s="13"/>
      <c r="BB26" s="13"/>
      <c r="BC26" s="30"/>
      <c r="BD26" s="30"/>
      <c r="BE26" s="30"/>
      <c r="BF26" s="30"/>
      <c r="BG26" s="13">
        <f>ROUND(INDEX([1]装备!$CF$6:$CF$16,$AH26)/10*BG$3*INDEX($BD$6:$BD$9,$AK26),0)</f>
        <v>144</v>
      </c>
      <c r="BH26" s="13">
        <f>ROUND(INDEX([1]装备!$CF$6:$CF$16,$AH26)/10*BH$3*INDEX($BD$6:$BD$9,$AK26),0)</f>
        <v>72</v>
      </c>
      <c r="BI26" s="13">
        <f>ROUND(INDEX([1]装备!$CF$6:$CF$16,$AH26)/10*BI$3*INDEX($BD$6:$BD$9,$AK26),0)</f>
        <v>72</v>
      </c>
      <c r="BJ26" s="13">
        <f>ROUND(INDEX([1]装备!$CF$6:$CF$16,$AH26)/10*BJ$3*INDEX($BD$6:$BD$9,$AK26),0)</f>
        <v>72</v>
      </c>
      <c r="BK26" s="13">
        <f>ROUND(INDEX([1]装备!$CF$6:$CF$16,$AH26)/10*BK$3*INDEX($BD$6:$BD$9,$AK26),0)</f>
        <v>72</v>
      </c>
      <c r="BL26" s="13">
        <f>ROUND(INDEX([1]装备!$CF$6:$CF$16,$AH26)/10*BL$3*INDEX($BD$6:$BD$9,$AK26),0)</f>
        <v>72</v>
      </c>
      <c r="BM26" s="13">
        <f>ROUND(INDEX([1]装备!$CF$6:$CF$16,$AH26)/10*BM$3*INDEX($BD$6:$BD$9,$AK26),0)</f>
        <v>108</v>
      </c>
      <c r="BN26" s="13">
        <f>ROUND(INDEX([1]装备!$CF$6:$CF$16,$AH26)/10*BN$3*INDEX($BD$6:$BD$9,$AK26),0)</f>
        <v>108</v>
      </c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13" t="s">
        <v>982</v>
      </c>
      <c r="CK26" s="13">
        <v>210543</v>
      </c>
      <c r="CL26" s="13">
        <v>13</v>
      </c>
      <c r="CM26" s="13">
        <v>0.25</v>
      </c>
      <c r="CN26" s="14" t="e">
        <f>SUMIFS(属性投放!#REF!,属性投放!#REF!,"="&amp;装备!$CK$3,属性投放!#REF!,"&lt;="&amp;装备!$CL26)*INDEX(属性投放!#REF!,装备!$CM$3)*$CM26*$CO$3</f>
        <v>#REF!</v>
      </c>
      <c r="CO26" s="14" t="e">
        <f>SUMIFS(属性投放!#REF!,属性投放!#REF!,"="&amp;装备!$CK$3,属性投放!#REF!,"&lt;="&amp;装备!$CL26)*INDEX(属性投放!#REF!,装备!$CM$3)*$CM26*$CO$3</f>
        <v>#REF!</v>
      </c>
      <c r="CP26" s="14" t="e">
        <f>SUMIFS(属性投放!#REF!,属性投放!#REF!,"="&amp;装备!$CK$3,属性投放!#REF!,"&lt;="&amp;装备!$CL26)*INDEX(属性投放!#REF!,装备!$CM$3)*CM26*$CO$3</f>
        <v>#REF!</v>
      </c>
      <c r="CQ26" s="13">
        <v>100</v>
      </c>
      <c r="CR26" s="13" t="e">
        <f t="shared" si="138"/>
        <v>#REF!</v>
      </c>
      <c r="CS26" s="13" t="e">
        <f t="shared" si="139"/>
        <v>#REF!</v>
      </c>
      <c r="CT26" s="13" t="e">
        <f t="shared" si="140"/>
        <v>#REF!</v>
      </c>
      <c r="CU26" s="24">
        <v>0.15</v>
      </c>
      <c r="CV26" s="24">
        <v>0.15</v>
      </c>
      <c r="CW26" s="24">
        <v>0.15</v>
      </c>
      <c r="CX26" s="24">
        <v>0.1</v>
      </c>
      <c r="CY26" s="24">
        <v>0.1</v>
      </c>
      <c r="CZ26" s="14" t="e">
        <f t="shared" si="49"/>
        <v>#REF!</v>
      </c>
      <c r="DA26" s="13">
        <v>4</v>
      </c>
      <c r="DB26" s="14">
        <f>SUM(DA$7:DA26)</f>
        <v>66</v>
      </c>
      <c r="DC26" s="13">
        <v>1</v>
      </c>
      <c r="DD26" s="13">
        <v>2</v>
      </c>
      <c r="DE26" s="13">
        <v>7</v>
      </c>
      <c r="DF26" s="13">
        <v>8</v>
      </c>
      <c r="DG26" s="13">
        <v>1</v>
      </c>
      <c r="DH26" s="13">
        <v>1</v>
      </c>
      <c r="DI26" s="13">
        <v>1</v>
      </c>
      <c r="DJ26" s="13">
        <v>1</v>
      </c>
      <c r="DK26" s="13">
        <v>2</v>
      </c>
      <c r="DL26" s="13">
        <v>3</v>
      </c>
      <c r="DM26" s="13">
        <v>4</v>
      </c>
      <c r="DN26" s="13">
        <v>5</v>
      </c>
      <c r="DO26" s="13">
        <v>2</v>
      </c>
      <c r="DP26" s="13">
        <v>26</v>
      </c>
      <c r="DQ26" s="13">
        <f t="shared" si="128"/>
        <v>2105431</v>
      </c>
      <c r="DR26" s="13">
        <f t="shared" si="128"/>
        <v>2105432</v>
      </c>
      <c r="DS26" s="13">
        <f t="shared" si="128"/>
        <v>2105433</v>
      </c>
      <c r="DT26" s="13">
        <f t="shared" si="128"/>
        <v>2105434</v>
      </c>
      <c r="DU26" s="13">
        <f t="shared" si="128"/>
        <v>2105436</v>
      </c>
      <c r="DV26" s="13">
        <f t="shared" si="128"/>
        <v>0</v>
      </c>
      <c r="DW26" s="13">
        <f t="shared" si="128"/>
        <v>0</v>
      </c>
      <c r="DX26" s="13">
        <f t="shared" si="128"/>
        <v>0</v>
      </c>
      <c r="DY26" s="13">
        <f t="shared" si="51"/>
        <v>168</v>
      </c>
      <c r="DZ26" s="13">
        <f t="shared" si="52"/>
        <v>84</v>
      </c>
      <c r="EA26" s="13">
        <f t="shared" si="53"/>
        <v>84</v>
      </c>
      <c r="EB26" s="13">
        <f t="shared" si="54"/>
        <v>84</v>
      </c>
      <c r="EC26" s="13">
        <f t="shared" si="55"/>
        <v>84</v>
      </c>
      <c r="ED26" s="13" t="str">
        <f t="shared" si="56"/>
        <v/>
      </c>
      <c r="EE26" s="13" t="str">
        <f t="shared" si="57"/>
        <v/>
      </c>
      <c r="EF26" s="13" t="str">
        <f t="shared" si="58"/>
        <v/>
      </c>
      <c r="EG26" s="30"/>
      <c r="EH26" s="30"/>
      <c r="EI26" s="30"/>
      <c r="EJ26" s="13">
        <v>2104</v>
      </c>
      <c r="EK26" s="13" t="s">
        <v>957</v>
      </c>
      <c r="EL26" s="13">
        <v>21</v>
      </c>
      <c r="EM26" s="13">
        <v>6</v>
      </c>
      <c r="EN26" s="31">
        <v>0.35</v>
      </c>
      <c r="EO26" s="13" t="e">
        <f t="shared" si="6"/>
        <v>#REF!</v>
      </c>
      <c r="EP26" s="13" t="e">
        <f t="shared" si="7"/>
        <v>#REF!</v>
      </c>
      <c r="EQ26" s="13" t="e">
        <f t="shared" si="8"/>
        <v>#REF!</v>
      </c>
      <c r="ER26" s="24">
        <v>0.04</v>
      </c>
      <c r="ES26" s="24">
        <v>0.04</v>
      </c>
      <c r="ET26" s="24">
        <v>0.04</v>
      </c>
      <c r="EU26" s="24">
        <v>0.03</v>
      </c>
      <c r="EV26" s="24">
        <v>0.08</v>
      </c>
      <c r="EW26" s="24">
        <v>0.03</v>
      </c>
      <c r="EX26" s="24">
        <v>0.03</v>
      </c>
      <c r="EY26" s="24"/>
      <c r="EZ26" s="30"/>
      <c r="FA26" s="30"/>
      <c r="FB26" s="30"/>
      <c r="FC26" s="30"/>
      <c r="FD26" s="30"/>
      <c r="FE26" s="30"/>
      <c r="FG26" s="30"/>
      <c r="FH26" s="30"/>
      <c r="FI26" s="13">
        <v>21</v>
      </c>
      <c r="FJ26" s="14">
        <f t="shared" si="59"/>
        <v>1</v>
      </c>
      <c r="FK26" s="14">
        <f t="shared" si="60"/>
        <v>21</v>
      </c>
      <c r="FL26" s="14">
        <f t="shared" si="61"/>
        <v>3</v>
      </c>
      <c r="FM26" s="14">
        <f t="shared" si="9"/>
        <v>30</v>
      </c>
      <c r="FN26" s="14">
        <f t="shared" si="10"/>
        <v>1</v>
      </c>
      <c r="FO26" s="14">
        <f t="shared" si="11"/>
        <v>15</v>
      </c>
      <c r="FP26" s="14">
        <f t="shared" si="12"/>
        <v>3</v>
      </c>
      <c r="FQ26" s="14">
        <f t="shared" si="13"/>
        <v>5</v>
      </c>
      <c r="FR26" s="14">
        <f t="shared" si="14"/>
        <v>5</v>
      </c>
      <c r="FS26" s="14" t="b">
        <f t="shared" si="62"/>
        <v>0</v>
      </c>
      <c r="FT26" s="14">
        <f t="shared" si="15"/>
        <v>2001305</v>
      </c>
      <c r="FU26" s="14">
        <f t="shared" si="63"/>
        <v>25</v>
      </c>
      <c r="FV26" s="13" t="str">
        <f t="shared" si="16"/>
        <v>15级-精良寄灵人の鞋子</v>
      </c>
      <c r="FW26" s="13" t="str">
        <f t="shared" si="17"/>
        <v>悲鸣 · 寄灵人の鞋子-精良</v>
      </c>
      <c r="FX26" s="14">
        <f t="shared" si="18"/>
        <v>1</v>
      </c>
      <c r="FY26" s="14">
        <f t="shared" si="19"/>
        <v>3</v>
      </c>
      <c r="FZ26" s="14">
        <f t="shared" si="20"/>
        <v>15</v>
      </c>
      <c r="GA26" s="14">
        <v>1</v>
      </c>
      <c r="GB26" s="14">
        <f t="shared" si="21"/>
        <v>1</v>
      </c>
      <c r="GC26" s="14">
        <f t="shared" si="64"/>
        <v>5</v>
      </c>
      <c r="GD26" s="14" t="str">
        <f t="shared" si="22"/>
        <v/>
      </c>
      <c r="GE26" s="14" t="e">
        <f t="shared" si="23"/>
        <v>#REF!</v>
      </c>
      <c r="GF26" s="14" t="e">
        <f t="shared" si="24"/>
        <v>#REF!</v>
      </c>
      <c r="GG26" s="14" t="e">
        <f t="shared" si="25"/>
        <v>#REF!</v>
      </c>
      <c r="GH26" s="14" t="e">
        <f t="shared" si="26"/>
        <v>#REF!</v>
      </c>
      <c r="GI26" s="14" t="e">
        <f t="shared" si="27"/>
        <v>#REF!</v>
      </c>
      <c r="GJ26" s="14" t="e">
        <f t="shared" si="28"/>
        <v>#REF!</v>
      </c>
      <c r="GK26" s="14" t="e">
        <f t="shared" si="29"/>
        <v>#REF!</v>
      </c>
      <c r="GL26" s="14">
        <f t="shared" si="30"/>
        <v>1013</v>
      </c>
      <c r="GM26" s="14">
        <f t="shared" si="31"/>
        <v>2</v>
      </c>
      <c r="GN26" s="14">
        <f t="shared" si="32"/>
        <v>1013</v>
      </c>
      <c r="GO26" s="25" t="str">
        <f t="shared" si="33"/>
        <v>icon_2001105</v>
      </c>
      <c r="GP26" s="30"/>
      <c r="GQ26" s="30"/>
      <c r="GS26" s="14">
        <f t="shared" si="34"/>
        <v>3</v>
      </c>
      <c r="GT26" s="14">
        <f t="shared" si="35"/>
        <v>0</v>
      </c>
      <c r="GU26" s="14" t="e">
        <f t="shared" si="65"/>
        <v>#REF!</v>
      </c>
      <c r="GV26" s="14" t="str">
        <f t="shared" si="36"/>
        <v>HPExt</v>
      </c>
      <c r="GW26" s="14" t="e">
        <f t="shared" si="66"/>
        <v>#REF!</v>
      </c>
      <c r="GX26" s="14" t="e">
        <f t="shared" si="67"/>
        <v>#REF!</v>
      </c>
      <c r="GY26" s="14" t="str">
        <f t="shared" si="37"/>
        <v/>
      </c>
      <c r="GZ26" s="14" t="str">
        <f t="shared" si="68"/>
        <v/>
      </c>
      <c r="HA26" s="14" t="str">
        <f t="shared" si="69"/>
        <v/>
      </c>
      <c r="HB26" s="14">
        <f t="shared" si="38"/>
        <v>20130</v>
      </c>
      <c r="HC26" s="14">
        <f t="shared" si="70"/>
        <v>2</v>
      </c>
      <c r="HD26" s="14">
        <f t="shared" si="71"/>
        <v>1013</v>
      </c>
      <c r="HE26" s="25" t="s">
        <v>1109</v>
      </c>
      <c r="HF26" s="14">
        <f t="shared" si="39"/>
        <v>25</v>
      </c>
      <c r="HI26" s="13">
        <f t="shared" si="137"/>
        <v>2042</v>
      </c>
      <c r="HJ26" s="13" t="s">
        <v>738</v>
      </c>
      <c r="HK26" s="30"/>
      <c r="HL26" s="30"/>
      <c r="HM26" s="13">
        <v>21</v>
      </c>
      <c r="HN26" s="14">
        <f t="shared" si="72"/>
        <v>7</v>
      </c>
      <c r="HO26" s="14">
        <f t="shared" si="73"/>
        <v>1</v>
      </c>
      <c r="HP26" s="14">
        <f t="shared" si="74"/>
        <v>1</v>
      </c>
      <c r="HQ26" s="14">
        <f t="shared" si="75"/>
        <v>200641</v>
      </c>
      <c r="HR26" s="14" t="str">
        <f t="shared" si="76"/>
        <v>100级寄灵人の攻击套 : 属性-1</v>
      </c>
      <c r="HS26" s="14" t="s">
        <v>1042</v>
      </c>
      <c r="HT26" s="14">
        <f t="shared" si="77"/>
        <v>1</v>
      </c>
      <c r="HU26" s="14">
        <f t="shared" si="78"/>
        <v>2</v>
      </c>
      <c r="HV26" s="14" t="str">
        <f t="shared" si="79"/>
        <v>AtkExt</v>
      </c>
      <c r="HW26" s="14" t="e">
        <f t="shared" si="80"/>
        <v>#REF!</v>
      </c>
      <c r="HX26" s="30"/>
      <c r="HY26" s="30"/>
      <c r="IA26" s="13">
        <v>21</v>
      </c>
      <c r="IB26" s="14">
        <f t="shared" si="81"/>
        <v>2</v>
      </c>
      <c r="IC26" s="14">
        <f t="shared" si="82"/>
        <v>1</v>
      </c>
      <c r="ID26" s="14">
        <f t="shared" si="83"/>
        <v>2</v>
      </c>
      <c r="IE26" s="14">
        <f t="shared" si="84"/>
        <v>3</v>
      </c>
      <c r="IF26" s="14" t="str">
        <f t="shared" si="85"/>
        <v>30级寄灵人洗练-Q3-1</v>
      </c>
      <c r="IG26" s="14">
        <f t="shared" si="86"/>
        <v>1023</v>
      </c>
      <c r="IH26" s="14">
        <f t="shared" si="87"/>
        <v>1</v>
      </c>
      <c r="II26" s="14">
        <f t="shared" si="88"/>
        <v>2000</v>
      </c>
      <c r="IJ26" s="14" t="str">
        <f t="shared" si="89"/>
        <v>AtkExt</v>
      </c>
      <c r="IK26" s="14" t="e">
        <f t="shared" si="90"/>
        <v>#REF!</v>
      </c>
      <c r="IL26" s="14" t="e">
        <f t="shared" si="91"/>
        <v>#REF!</v>
      </c>
    </row>
    <row r="27" spans="1:246" s="19" customFormat="1" ht="16.5" x14ac:dyDescent="0.2">
      <c r="A27" s="13">
        <v>11</v>
      </c>
      <c r="B27" s="13">
        <v>2</v>
      </c>
      <c r="C27" s="13">
        <v>20</v>
      </c>
      <c r="D27" s="14" t="e">
        <f>INDEX(属性投放!#REF!,装备!C27)</f>
        <v>#REF!</v>
      </c>
      <c r="E27" s="13">
        <v>150</v>
      </c>
      <c r="F27" s="14" t="e">
        <f>SUMIFS(属性投放!#REF!,属性投放!#REF!,"="&amp;装备!$B$3,属性投放!#REF!,"&lt;="&amp;装备!$C27)*INDEX(属性投放!#REF!,装备!$D$3)*装备!$F$3</f>
        <v>#REF!</v>
      </c>
      <c r="G27" s="14" t="e">
        <f>SUMIFS(属性投放!#REF!,属性投放!#REF!,"="&amp;装备!$B$3,属性投放!#REF!,"&lt;="&amp;装备!$C27)*INDEX(属性投放!#REF!,装备!$D$3)*装备!$F$3</f>
        <v>#REF!</v>
      </c>
      <c r="H27" s="14" t="e">
        <f>SUMIFS(属性投放!#REF!,属性投放!#REF!,"="&amp;装备!$B$3,属性投放!#REF!,"&lt;="&amp;装备!$C27)*INDEX(属性投放!#REF!,装备!$D$3)*装备!$F$3</f>
        <v>#REF!</v>
      </c>
      <c r="I27" s="26">
        <v>0.1</v>
      </c>
      <c r="J27" s="14" t="e">
        <f t="shared" si="141"/>
        <v>#REF!</v>
      </c>
      <c r="K27" s="14" t="e">
        <f t="shared" si="142"/>
        <v>#REF!</v>
      </c>
      <c r="L27" s="14" t="e">
        <f t="shared" si="143"/>
        <v>#REF!</v>
      </c>
      <c r="M27" s="13" t="e">
        <f t="shared" si="144"/>
        <v>#REF!</v>
      </c>
      <c r="N27" s="13" t="e">
        <f t="shared" si="145"/>
        <v>#REF!</v>
      </c>
      <c r="O27" s="13" t="e">
        <f t="shared" si="146"/>
        <v>#REF!</v>
      </c>
      <c r="P27" s="13" t="e">
        <f t="shared" si="147"/>
        <v>#REF!</v>
      </c>
      <c r="Q27" s="13" t="e">
        <f t="shared" si="148"/>
        <v>#REF!</v>
      </c>
      <c r="R27" s="13" t="e">
        <f t="shared" si="149"/>
        <v>#REF!</v>
      </c>
      <c r="S27" s="13" t="e">
        <f t="shared" si="150"/>
        <v>#REF!</v>
      </c>
      <c r="T27" s="13" t="e">
        <f t="shared" si="151"/>
        <v>#REF!</v>
      </c>
      <c r="U27" s="13" t="e">
        <f t="shared" si="152"/>
        <v>#REF!</v>
      </c>
      <c r="V27" s="13">
        <v>0</v>
      </c>
      <c r="W27" s="13">
        <v>0</v>
      </c>
      <c r="X27" s="13">
        <v>6</v>
      </c>
      <c r="Y27" s="13">
        <v>7</v>
      </c>
      <c r="Z27" s="13">
        <v>5</v>
      </c>
      <c r="AA27" s="13">
        <v>80</v>
      </c>
      <c r="AB27" s="13">
        <v>240</v>
      </c>
      <c r="AC27" s="13">
        <v>400</v>
      </c>
      <c r="AD27" s="13">
        <v>800</v>
      </c>
      <c r="AE27" s="30"/>
      <c r="AF27" s="30"/>
      <c r="AG27" s="13">
        <v>21</v>
      </c>
      <c r="AH27" s="13">
        <v>5</v>
      </c>
      <c r="AI27" s="13" t="b">
        <v>0</v>
      </c>
      <c r="AJ27" s="13">
        <v>90</v>
      </c>
      <c r="AK27" s="13">
        <v>1</v>
      </c>
      <c r="AL27" s="13">
        <v>10</v>
      </c>
      <c r="AM27" s="13" t="s">
        <v>887</v>
      </c>
      <c r="AN27" s="13" t="s">
        <v>905</v>
      </c>
      <c r="AO27" s="13" t="s">
        <v>1122</v>
      </c>
      <c r="AP27" s="13" t="s">
        <v>1147</v>
      </c>
      <c r="AQ27" s="13">
        <f t="shared" si="104"/>
        <v>510</v>
      </c>
      <c r="AR27" s="13"/>
      <c r="AS27" s="13">
        <v>8</v>
      </c>
      <c r="AT27" s="14">
        <f>SUM(AS$7:AS27)</f>
        <v>162</v>
      </c>
      <c r="AU27" s="13">
        <v>1</v>
      </c>
      <c r="AV27" s="13">
        <v>2</v>
      </c>
      <c r="AW27" s="13">
        <v>3</v>
      </c>
      <c r="AX27" s="13">
        <v>4</v>
      </c>
      <c r="AY27" s="13">
        <v>5</v>
      </c>
      <c r="AZ27" s="13">
        <v>6</v>
      </c>
      <c r="BA27" s="13">
        <v>7</v>
      </c>
      <c r="BB27" s="13">
        <v>8</v>
      </c>
      <c r="BC27" s="30"/>
      <c r="BD27" s="30"/>
      <c r="BE27" s="30"/>
      <c r="BF27" s="30"/>
      <c r="BG27" s="13">
        <f>ROUND(INDEX([1]装备!$CF$6:$CF$16,$AH27)/10*BG$3*INDEX($BD$6:$BD$9,$AK27),0)</f>
        <v>70</v>
      </c>
      <c r="BH27" s="13">
        <f>ROUND(INDEX([1]装备!$CF$6:$CF$16,$AH27)/10*BH$3*INDEX($BD$6:$BD$9,$AK27),0)</f>
        <v>35</v>
      </c>
      <c r="BI27" s="13">
        <f>ROUND(INDEX([1]装备!$CF$6:$CF$16,$AH27)/10*BI$3*INDEX($BD$6:$BD$9,$AK27),0)</f>
        <v>35</v>
      </c>
      <c r="BJ27" s="13">
        <f>ROUND(INDEX([1]装备!$CF$6:$CF$16,$AH27)/10*BJ$3*INDEX($BD$6:$BD$9,$AK27),0)</f>
        <v>35</v>
      </c>
      <c r="BK27" s="13">
        <f>ROUND(INDEX([1]装备!$CF$6:$CF$16,$AH27)/10*BK$3*INDEX($BD$6:$BD$9,$AK27),0)</f>
        <v>35</v>
      </c>
      <c r="BL27" s="13">
        <f>ROUND(INDEX([1]装备!$CF$6:$CF$16,$AH27)/10*BL$3*INDEX($BD$6:$BD$9,$AK27),0)</f>
        <v>35</v>
      </c>
      <c r="BM27" s="13">
        <f>ROUND(INDEX([1]装备!$CF$6:$CF$16,$AH27)/10*BM$3*INDEX($BD$6:$BD$9,$AK27),0)</f>
        <v>53</v>
      </c>
      <c r="BN27" s="13">
        <f>ROUND(INDEX([1]装备!$CF$6:$CF$16,$AH27)/10*BN$3*INDEX($BD$6:$BD$9,$AK27),0)</f>
        <v>53</v>
      </c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13" t="s">
        <v>983</v>
      </c>
      <c r="CK27" s="13">
        <v>210641</v>
      </c>
      <c r="CL27" s="13">
        <v>14</v>
      </c>
      <c r="CM27" s="13">
        <v>0.2</v>
      </c>
      <c r="CN27" s="14" t="e">
        <f>SUMIFS(属性投放!#REF!,属性投放!#REF!,"="&amp;装备!$CK$3,属性投放!#REF!,"&lt;="&amp;装备!$CL27)*INDEX(属性投放!#REF!,装备!$CM$3)*$CM27*$CO$3</f>
        <v>#REF!</v>
      </c>
      <c r="CO27" s="14" t="e">
        <f>SUMIFS(属性投放!#REF!,属性投放!#REF!,"="&amp;装备!$CK$3,属性投放!#REF!,"&lt;="&amp;装备!$CL27)*INDEX(属性投放!#REF!,装备!$CM$3)*$CM27*$CO$3</f>
        <v>#REF!</v>
      </c>
      <c r="CP27" s="14" t="e">
        <f>SUMIFS(属性投放!#REF!,属性投放!#REF!,"="&amp;装备!$CK$3,属性投放!#REF!,"&lt;="&amp;装备!$CL27)*INDEX(属性投放!#REF!,装备!$CM$3)*CM27*$CO$3</f>
        <v>#REF!</v>
      </c>
      <c r="CQ27" s="13">
        <v>100</v>
      </c>
      <c r="CR27" s="13" t="e">
        <f t="shared" si="138"/>
        <v>#REF!</v>
      </c>
      <c r="CS27" s="13" t="e">
        <f t="shared" si="139"/>
        <v>#REF!</v>
      </c>
      <c r="CT27" s="13" t="e">
        <f t="shared" si="140"/>
        <v>#REF!</v>
      </c>
      <c r="CU27" s="24">
        <v>0.15</v>
      </c>
      <c r="CV27" s="24">
        <v>0.15</v>
      </c>
      <c r="CW27" s="24">
        <v>0.15</v>
      </c>
      <c r="CX27" s="24">
        <v>0.1</v>
      </c>
      <c r="CY27" s="24">
        <v>0.1</v>
      </c>
      <c r="CZ27" s="14" t="e">
        <f t="shared" si="49"/>
        <v>#REF!</v>
      </c>
      <c r="DA27" s="13">
        <v>3</v>
      </c>
      <c r="DB27" s="14">
        <f>SUM(DA$7:DA27)</f>
        <v>69</v>
      </c>
      <c r="DC27" s="13">
        <v>1</v>
      </c>
      <c r="DD27" s="13">
        <v>3</v>
      </c>
      <c r="DE27" s="13">
        <v>4</v>
      </c>
      <c r="DF27" s="13"/>
      <c r="DG27" s="13">
        <v>1</v>
      </c>
      <c r="DH27" s="13">
        <v>1</v>
      </c>
      <c r="DI27" s="13">
        <v>1</v>
      </c>
      <c r="DJ27" s="13"/>
      <c r="DK27" s="13">
        <v>2</v>
      </c>
      <c r="DL27" s="13">
        <v>3</v>
      </c>
      <c r="DM27" s="13">
        <v>5</v>
      </c>
      <c r="DN27" s="13"/>
      <c r="DO27" s="13">
        <v>2</v>
      </c>
      <c r="DP27" s="13">
        <v>31</v>
      </c>
      <c r="DQ27" s="13">
        <f t="shared" ref="DQ27:DX34" si="153">IF(DQ$3&lt;=INDEX($AS$7:$AS$64,$DP27),$CK27*10+INDEX($AU$7:$BB$64,$DP27,DQ$3),0)</f>
        <v>2106411</v>
      </c>
      <c r="DR27" s="13">
        <f t="shared" si="153"/>
        <v>2106412</v>
      </c>
      <c r="DS27" s="13">
        <f t="shared" si="153"/>
        <v>2106413</v>
      </c>
      <c r="DT27" s="13">
        <f t="shared" si="153"/>
        <v>2106415</v>
      </c>
      <c r="DU27" s="13">
        <f t="shared" si="153"/>
        <v>2106417</v>
      </c>
      <c r="DV27" s="13">
        <f t="shared" si="153"/>
        <v>2106418</v>
      </c>
      <c r="DW27" s="13">
        <f t="shared" si="153"/>
        <v>0</v>
      </c>
      <c r="DX27" s="13">
        <f t="shared" si="153"/>
        <v>0</v>
      </c>
      <c r="DY27" s="13">
        <f t="shared" si="51"/>
        <v>216</v>
      </c>
      <c r="DZ27" s="13">
        <f t="shared" si="52"/>
        <v>108</v>
      </c>
      <c r="EA27" s="13">
        <f t="shared" si="53"/>
        <v>108</v>
      </c>
      <c r="EB27" s="13">
        <f t="shared" si="54"/>
        <v>108</v>
      </c>
      <c r="EC27" s="13">
        <f t="shared" si="55"/>
        <v>162</v>
      </c>
      <c r="ED27" s="13">
        <f t="shared" si="56"/>
        <v>162</v>
      </c>
      <c r="EE27" s="13" t="str">
        <f t="shared" si="57"/>
        <v/>
      </c>
      <c r="EF27" s="13" t="str">
        <f t="shared" si="58"/>
        <v/>
      </c>
      <c r="EG27" s="30"/>
      <c r="EH27" s="30"/>
      <c r="EI27" s="30"/>
      <c r="EJ27" s="13">
        <v>2114</v>
      </c>
      <c r="EK27" s="13" t="s">
        <v>958</v>
      </c>
      <c r="EL27" s="13">
        <v>22</v>
      </c>
      <c r="EM27" s="13">
        <v>7</v>
      </c>
      <c r="EN27" s="31">
        <v>0.35</v>
      </c>
      <c r="EO27" s="13" t="e">
        <f t="shared" si="6"/>
        <v>#REF!</v>
      </c>
      <c r="EP27" s="13" t="e">
        <f t="shared" si="7"/>
        <v>#REF!</v>
      </c>
      <c r="EQ27" s="13" t="e">
        <f t="shared" si="8"/>
        <v>#REF!</v>
      </c>
      <c r="ER27" s="24">
        <v>0.04</v>
      </c>
      <c r="ES27" s="24">
        <v>0.04</v>
      </c>
      <c r="ET27" s="24">
        <v>0.04</v>
      </c>
      <c r="EU27" s="24">
        <v>0.03</v>
      </c>
      <c r="EV27" s="24">
        <v>0.08</v>
      </c>
      <c r="EW27" s="24">
        <v>0.03</v>
      </c>
      <c r="EX27" s="24">
        <v>0.03</v>
      </c>
      <c r="EY27" s="24"/>
      <c r="EZ27" s="30"/>
      <c r="FA27" s="30"/>
      <c r="FB27" s="30"/>
      <c r="FC27" s="30"/>
      <c r="FD27" s="30"/>
      <c r="FE27" s="30"/>
      <c r="FG27" s="30"/>
      <c r="FH27" s="30"/>
      <c r="FI27" s="13">
        <v>22</v>
      </c>
      <c r="FJ27" s="14">
        <f t="shared" si="59"/>
        <v>1</v>
      </c>
      <c r="FK27" s="14">
        <f t="shared" si="60"/>
        <v>22</v>
      </c>
      <c r="FL27" s="14">
        <f t="shared" si="61"/>
        <v>3</v>
      </c>
      <c r="FM27" s="14">
        <f t="shared" si="9"/>
        <v>30</v>
      </c>
      <c r="FN27" s="14">
        <f t="shared" si="10"/>
        <v>1</v>
      </c>
      <c r="FO27" s="14">
        <f t="shared" si="11"/>
        <v>15</v>
      </c>
      <c r="FP27" s="14">
        <f t="shared" si="12"/>
        <v>3</v>
      </c>
      <c r="FQ27" s="14">
        <f t="shared" si="13"/>
        <v>6</v>
      </c>
      <c r="FR27" s="14">
        <f t="shared" si="14"/>
        <v>6</v>
      </c>
      <c r="FS27" s="14" t="b">
        <f t="shared" si="62"/>
        <v>0</v>
      </c>
      <c r="FT27" s="14">
        <f t="shared" si="15"/>
        <v>2001306</v>
      </c>
      <c r="FU27" s="14">
        <f t="shared" si="63"/>
        <v>25</v>
      </c>
      <c r="FV27" s="13" t="str">
        <f t="shared" si="16"/>
        <v>15级-精良寄灵人の护手</v>
      </c>
      <c r="FW27" s="13" t="str">
        <f t="shared" si="17"/>
        <v>悲鸣 · 寄灵人の护手-精良</v>
      </c>
      <c r="FX27" s="14">
        <f t="shared" si="18"/>
        <v>1</v>
      </c>
      <c r="FY27" s="14">
        <f t="shared" si="19"/>
        <v>3</v>
      </c>
      <c r="FZ27" s="14">
        <f t="shared" si="20"/>
        <v>15</v>
      </c>
      <c r="GA27" s="14">
        <v>1</v>
      </c>
      <c r="GB27" s="14">
        <f t="shared" si="21"/>
        <v>1</v>
      </c>
      <c r="GC27" s="14">
        <f t="shared" si="64"/>
        <v>6</v>
      </c>
      <c r="GD27" s="14" t="str">
        <f t="shared" si="22"/>
        <v/>
      </c>
      <c r="GE27" s="14" t="e">
        <f t="shared" si="23"/>
        <v>#REF!</v>
      </c>
      <c r="GF27" s="14" t="e">
        <f t="shared" si="24"/>
        <v>#REF!</v>
      </c>
      <c r="GG27" s="14" t="e">
        <f t="shared" si="25"/>
        <v>#REF!</v>
      </c>
      <c r="GH27" s="14" t="e">
        <f t="shared" si="26"/>
        <v>#REF!</v>
      </c>
      <c r="GI27" s="14" t="e">
        <f t="shared" si="27"/>
        <v>#REF!</v>
      </c>
      <c r="GJ27" s="14" t="e">
        <f t="shared" si="28"/>
        <v>#REF!</v>
      </c>
      <c r="GK27" s="14" t="e">
        <f t="shared" si="29"/>
        <v>#REF!</v>
      </c>
      <c r="GL27" s="14">
        <f t="shared" si="30"/>
        <v>1013</v>
      </c>
      <c r="GM27" s="14">
        <f t="shared" si="31"/>
        <v>2</v>
      </c>
      <c r="GN27" s="14">
        <f t="shared" si="32"/>
        <v>1013</v>
      </c>
      <c r="GO27" s="25" t="str">
        <f t="shared" si="33"/>
        <v>icon_2001106</v>
      </c>
      <c r="GP27" s="30"/>
      <c r="GQ27" s="30"/>
      <c r="GS27" s="14">
        <f t="shared" si="34"/>
        <v>3</v>
      </c>
      <c r="GT27" s="14">
        <f t="shared" si="35"/>
        <v>0</v>
      </c>
      <c r="GU27" s="14" t="e">
        <f t="shared" si="65"/>
        <v>#REF!</v>
      </c>
      <c r="GV27" s="14" t="str">
        <f t="shared" si="36"/>
        <v>HPExt</v>
      </c>
      <c r="GW27" s="14" t="e">
        <f t="shared" si="66"/>
        <v>#REF!</v>
      </c>
      <c r="GX27" s="14" t="e">
        <f t="shared" si="67"/>
        <v>#REF!</v>
      </c>
      <c r="GY27" s="14" t="str">
        <f t="shared" si="37"/>
        <v/>
      </c>
      <c r="GZ27" s="14" t="str">
        <f t="shared" si="68"/>
        <v/>
      </c>
      <c r="HA27" s="14" t="str">
        <f t="shared" si="69"/>
        <v/>
      </c>
      <c r="HB27" s="14">
        <f t="shared" si="38"/>
        <v>20130</v>
      </c>
      <c r="HC27" s="14">
        <f t="shared" si="70"/>
        <v>2</v>
      </c>
      <c r="HD27" s="14">
        <f t="shared" si="71"/>
        <v>1013</v>
      </c>
      <c r="HE27" s="25" t="s">
        <v>1109</v>
      </c>
      <c r="HF27" s="14">
        <f t="shared" si="39"/>
        <v>25</v>
      </c>
      <c r="HI27" s="13">
        <f t="shared" si="137"/>
        <v>2043</v>
      </c>
      <c r="HJ27" s="13" t="s">
        <v>739</v>
      </c>
      <c r="HK27" s="30"/>
      <c r="HL27" s="30"/>
      <c r="HM27" s="13">
        <v>22</v>
      </c>
      <c r="HN27" s="14">
        <f t="shared" si="72"/>
        <v>7</v>
      </c>
      <c r="HO27" s="14">
        <f t="shared" si="73"/>
        <v>2</v>
      </c>
      <c r="HP27" s="14">
        <f t="shared" si="74"/>
        <v>3</v>
      </c>
      <c r="HQ27" s="14">
        <f t="shared" si="75"/>
        <v>200641</v>
      </c>
      <c r="HR27" s="14" t="str">
        <f t="shared" si="76"/>
        <v>100级寄灵人の攻击套 : 属性-2</v>
      </c>
      <c r="HS27" s="14" t="s">
        <v>1042</v>
      </c>
      <c r="HT27" s="14">
        <f t="shared" si="77"/>
        <v>2</v>
      </c>
      <c r="HU27" s="14">
        <f t="shared" si="78"/>
        <v>3</v>
      </c>
      <c r="HV27" s="14" t="str">
        <f t="shared" si="79"/>
        <v>HPExt</v>
      </c>
      <c r="HW27" s="14" t="e">
        <f t="shared" si="80"/>
        <v>#REF!</v>
      </c>
      <c r="HX27" s="30"/>
      <c r="HY27" s="30"/>
      <c r="IA27" s="13">
        <v>22</v>
      </c>
      <c r="IB27" s="14">
        <f t="shared" si="81"/>
        <v>2</v>
      </c>
      <c r="IC27" s="14">
        <f t="shared" si="82"/>
        <v>1</v>
      </c>
      <c r="ID27" s="14">
        <f t="shared" si="83"/>
        <v>2</v>
      </c>
      <c r="IE27" s="14">
        <f t="shared" si="84"/>
        <v>3</v>
      </c>
      <c r="IF27" s="14" t="str">
        <f t="shared" si="85"/>
        <v>30级寄灵人洗练-Q3-2</v>
      </c>
      <c r="IG27" s="14">
        <f t="shared" si="86"/>
        <v>1023</v>
      </c>
      <c r="IH27" s="14">
        <f t="shared" si="87"/>
        <v>2</v>
      </c>
      <c r="II27" s="14">
        <f t="shared" si="88"/>
        <v>2000</v>
      </c>
      <c r="IJ27" s="14" t="str">
        <f t="shared" si="89"/>
        <v>DefExt</v>
      </c>
      <c r="IK27" s="14" t="e">
        <f t="shared" si="90"/>
        <v>#REF!</v>
      </c>
      <c r="IL27" s="14" t="e">
        <f t="shared" si="91"/>
        <v>#REF!</v>
      </c>
    </row>
    <row r="28" spans="1:246" s="19" customFormat="1" ht="16.5" x14ac:dyDescent="0.2"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13">
        <v>22</v>
      </c>
      <c r="AH28" s="13">
        <v>5</v>
      </c>
      <c r="AI28" s="13" t="b">
        <v>0</v>
      </c>
      <c r="AJ28" s="13">
        <v>90</v>
      </c>
      <c r="AK28" s="13">
        <v>2</v>
      </c>
      <c r="AL28" s="13">
        <v>20</v>
      </c>
      <c r="AM28" s="13" t="s">
        <v>887</v>
      </c>
      <c r="AN28" s="13" t="s">
        <v>906</v>
      </c>
      <c r="AO28" s="13" t="s">
        <v>1122</v>
      </c>
      <c r="AP28" s="13" t="s">
        <v>1147</v>
      </c>
      <c r="AQ28" s="13">
        <f t="shared" si="104"/>
        <v>520</v>
      </c>
      <c r="AR28" s="13"/>
      <c r="AS28" s="13">
        <v>8</v>
      </c>
      <c r="AT28" s="14">
        <f>SUM(AS$7:AS28)</f>
        <v>170</v>
      </c>
      <c r="AU28" s="13">
        <v>1</v>
      </c>
      <c r="AV28" s="13">
        <v>2</v>
      </c>
      <c r="AW28" s="13">
        <v>3</v>
      </c>
      <c r="AX28" s="13">
        <v>4</v>
      </c>
      <c r="AY28" s="13">
        <v>5</v>
      </c>
      <c r="AZ28" s="13">
        <v>6</v>
      </c>
      <c r="BA28" s="13">
        <v>7</v>
      </c>
      <c r="BB28" s="13">
        <v>8</v>
      </c>
      <c r="BC28" s="30"/>
      <c r="BD28" s="30"/>
      <c r="BE28" s="30"/>
      <c r="BF28" s="30"/>
      <c r="BG28" s="13">
        <f>ROUND(INDEX([1]装备!$CF$6:$CF$16,$AH28)/10*BG$3*INDEX($BD$6:$BD$9,$AK28),0)</f>
        <v>112</v>
      </c>
      <c r="BH28" s="13">
        <f>ROUND(INDEX([1]装备!$CF$6:$CF$16,$AH28)/10*BH$3*INDEX($BD$6:$BD$9,$AK28),0)</f>
        <v>56</v>
      </c>
      <c r="BI28" s="13">
        <f>ROUND(INDEX([1]装备!$CF$6:$CF$16,$AH28)/10*BI$3*INDEX($BD$6:$BD$9,$AK28),0)</f>
        <v>56</v>
      </c>
      <c r="BJ28" s="13">
        <f>ROUND(INDEX([1]装备!$CF$6:$CF$16,$AH28)/10*BJ$3*INDEX($BD$6:$BD$9,$AK28),0)</f>
        <v>56</v>
      </c>
      <c r="BK28" s="13">
        <f>ROUND(INDEX([1]装备!$CF$6:$CF$16,$AH28)/10*BK$3*INDEX($BD$6:$BD$9,$AK28),0)</f>
        <v>56</v>
      </c>
      <c r="BL28" s="13">
        <f>ROUND(INDEX([1]装备!$CF$6:$CF$16,$AH28)/10*BL$3*INDEX($BD$6:$BD$9,$AK28),0)</f>
        <v>56</v>
      </c>
      <c r="BM28" s="13">
        <f>ROUND(INDEX([1]装备!$CF$6:$CF$16,$AH28)/10*BM$3*INDEX($BD$6:$BD$9,$AK28),0)</f>
        <v>84</v>
      </c>
      <c r="BN28" s="13">
        <f>ROUND(INDEX([1]装备!$CF$6:$CF$16,$AH28)/10*BN$3*INDEX($BD$6:$BD$9,$AK28),0)</f>
        <v>84</v>
      </c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13" t="s">
        <v>984</v>
      </c>
      <c r="CK28" s="13">
        <v>210742</v>
      </c>
      <c r="CL28" s="13">
        <v>15</v>
      </c>
      <c r="CM28" s="13">
        <v>0.2</v>
      </c>
      <c r="CN28" s="14" t="e">
        <f>SUMIFS(属性投放!#REF!,属性投放!#REF!,"="&amp;装备!$CK$3,属性投放!#REF!,"&lt;="&amp;装备!$CL28)*INDEX(属性投放!#REF!,装备!$CM$3)*$CM28*$CO$3</f>
        <v>#REF!</v>
      </c>
      <c r="CO28" s="14" t="e">
        <f>SUMIFS(属性投放!#REF!,属性投放!#REF!,"="&amp;装备!$CK$3,属性投放!#REF!,"&lt;="&amp;装备!$CL28)*INDEX(属性投放!#REF!,装备!$CM$3)*$CM28*$CO$3</f>
        <v>#REF!</v>
      </c>
      <c r="CP28" s="14" t="e">
        <f>SUMIFS(属性投放!#REF!,属性投放!#REF!,"="&amp;装备!$CK$3,属性投放!#REF!,"&lt;="&amp;装备!$CL28)*INDEX(属性投放!#REF!,装备!$CM$3)*CM28*$CO$3</f>
        <v>#REF!</v>
      </c>
      <c r="CQ28" s="13">
        <v>100</v>
      </c>
      <c r="CR28" s="13" t="e">
        <f t="shared" si="138"/>
        <v>#REF!</v>
      </c>
      <c r="CS28" s="13" t="e">
        <f t="shared" si="139"/>
        <v>#REF!</v>
      </c>
      <c r="CT28" s="13" t="e">
        <f t="shared" si="140"/>
        <v>#REF!</v>
      </c>
      <c r="CU28" s="24">
        <v>0.15</v>
      </c>
      <c r="CV28" s="24">
        <v>0.15</v>
      </c>
      <c r="CW28" s="24">
        <v>0.15</v>
      </c>
      <c r="CX28" s="24">
        <v>0.1</v>
      </c>
      <c r="CY28" s="24">
        <v>0.1</v>
      </c>
      <c r="CZ28" s="14" t="e">
        <f t="shared" si="49"/>
        <v>#REF!</v>
      </c>
      <c r="DA28" s="13">
        <v>3</v>
      </c>
      <c r="DB28" s="14">
        <f>SUM(DA$7:DA28)</f>
        <v>72</v>
      </c>
      <c r="DC28" s="13">
        <v>2</v>
      </c>
      <c r="DD28" s="13">
        <v>3</v>
      </c>
      <c r="DE28" s="13">
        <v>5</v>
      </c>
      <c r="DF28" s="13"/>
      <c r="DG28" s="13">
        <v>1</v>
      </c>
      <c r="DH28" s="13">
        <v>1</v>
      </c>
      <c r="DI28" s="13">
        <v>1</v>
      </c>
      <c r="DJ28" s="13"/>
      <c r="DK28" s="13">
        <v>2</v>
      </c>
      <c r="DL28" s="13">
        <v>3</v>
      </c>
      <c r="DM28" s="13">
        <v>5</v>
      </c>
      <c r="DN28" s="13"/>
      <c r="DO28" s="13">
        <v>2</v>
      </c>
      <c r="DP28" s="13">
        <v>36</v>
      </c>
      <c r="DQ28" s="13">
        <f t="shared" si="153"/>
        <v>2107421</v>
      </c>
      <c r="DR28" s="13">
        <f t="shared" si="153"/>
        <v>2107422</v>
      </c>
      <c r="DS28" s="13">
        <f t="shared" si="153"/>
        <v>2107423</v>
      </c>
      <c r="DT28" s="13">
        <f t="shared" si="153"/>
        <v>2107424</v>
      </c>
      <c r="DU28" s="13">
        <f t="shared" si="153"/>
        <v>2107425</v>
      </c>
      <c r="DV28" s="13">
        <f t="shared" si="153"/>
        <v>2107426</v>
      </c>
      <c r="DW28" s="13">
        <f t="shared" si="153"/>
        <v>0</v>
      </c>
      <c r="DX28" s="13">
        <f t="shared" si="153"/>
        <v>0</v>
      </c>
      <c r="DY28" s="13">
        <f t="shared" si="51"/>
        <v>240</v>
      </c>
      <c r="DZ28" s="13">
        <f t="shared" si="52"/>
        <v>120</v>
      </c>
      <c r="EA28" s="13">
        <f t="shared" si="53"/>
        <v>120</v>
      </c>
      <c r="EB28" s="13">
        <f t="shared" si="54"/>
        <v>120</v>
      </c>
      <c r="EC28" s="13">
        <f t="shared" si="55"/>
        <v>120</v>
      </c>
      <c r="ED28" s="13">
        <f t="shared" si="56"/>
        <v>120</v>
      </c>
      <c r="EE28" s="13" t="str">
        <f t="shared" si="57"/>
        <v/>
      </c>
      <c r="EF28" s="13" t="str">
        <f t="shared" si="58"/>
        <v/>
      </c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G28" s="30"/>
      <c r="FH28" s="30"/>
      <c r="FI28" s="13">
        <v>23</v>
      </c>
      <c r="FJ28" s="14">
        <f t="shared" si="59"/>
        <v>1</v>
      </c>
      <c r="FK28" s="14">
        <f t="shared" si="60"/>
        <v>23</v>
      </c>
      <c r="FL28" s="14">
        <f t="shared" si="61"/>
        <v>3</v>
      </c>
      <c r="FM28" s="14">
        <f t="shared" si="9"/>
        <v>30</v>
      </c>
      <c r="FN28" s="14">
        <f t="shared" si="10"/>
        <v>1</v>
      </c>
      <c r="FO28" s="14">
        <f t="shared" si="11"/>
        <v>15</v>
      </c>
      <c r="FP28" s="14">
        <f t="shared" si="12"/>
        <v>3</v>
      </c>
      <c r="FQ28" s="14">
        <f t="shared" si="13"/>
        <v>7</v>
      </c>
      <c r="FR28" s="14">
        <f t="shared" si="14"/>
        <v>7</v>
      </c>
      <c r="FS28" s="14" t="b">
        <f t="shared" si="62"/>
        <v>0</v>
      </c>
      <c r="FT28" s="14">
        <f t="shared" si="15"/>
        <v>2001307</v>
      </c>
      <c r="FU28" s="14">
        <f t="shared" si="63"/>
        <v>38</v>
      </c>
      <c r="FV28" s="13" t="str">
        <f t="shared" si="16"/>
        <v>15级-精良寄灵人の项链</v>
      </c>
      <c r="FW28" s="13" t="str">
        <f t="shared" si="17"/>
        <v>悲鸣 · 寄灵人の项链-精良</v>
      </c>
      <c r="FX28" s="14">
        <f t="shared" si="18"/>
        <v>1</v>
      </c>
      <c r="FY28" s="14">
        <f t="shared" si="19"/>
        <v>3</v>
      </c>
      <c r="FZ28" s="14">
        <f t="shared" si="20"/>
        <v>15</v>
      </c>
      <c r="GA28" s="14">
        <v>1</v>
      </c>
      <c r="GB28" s="14">
        <f t="shared" si="21"/>
        <v>1</v>
      </c>
      <c r="GC28" s="14">
        <f t="shared" si="64"/>
        <v>7</v>
      </c>
      <c r="GD28" s="14" t="str">
        <f t="shared" si="22"/>
        <v/>
      </c>
      <c r="GE28" s="14" t="e">
        <f t="shared" si="23"/>
        <v>#REF!</v>
      </c>
      <c r="GF28" s="14" t="e">
        <f t="shared" si="24"/>
        <v>#REF!</v>
      </c>
      <c r="GG28" s="14" t="e">
        <f t="shared" si="25"/>
        <v>#REF!</v>
      </c>
      <c r="GH28" s="14" t="e">
        <f t="shared" si="26"/>
        <v>#REF!</v>
      </c>
      <c r="GI28" s="14" t="e">
        <f t="shared" si="27"/>
        <v>#REF!</v>
      </c>
      <c r="GJ28" s="14" t="e">
        <f t="shared" si="28"/>
        <v>#REF!</v>
      </c>
      <c r="GK28" s="14" t="e">
        <f t="shared" si="29"/>
        <v>#REF!</v>
      </c>
      <c r="GL28" s="14">
        <f t="shared" si="30"/>
        <v>1013</v>
      </c>
      <c r="GM28" s="14">
        <f t="shared" si="31"/>
        <v>2</v>
      </c>
      <c r="GN28" s="14">
        <f t="shared" si="32"/>
        <v>1013</v>
      </c>
      <c r="GO28" s="25" t="str">
        <f t="shared" si="33"/>
        <v>icon_2001107</v>
      </c>
      <c r="GP28" s="30"/>
      <c r="GQ28" s="30"/>
      <c r="GS28" s="14">
        <f t="shared" si="34"/>
        <v>1</v>
      </c>
      <c r="GT28" s="14">
        <f t="shared" si="35"/>
        <v>2</v>
      </c>
      <c r="GU28" s="14" t="e">
        <f t="shared" si="65"/>
        <v>#REF!</v>
      </c>
      <c r="GV28" s="14" t="str">
        <f t="shared" si="36"/>
        <v>AtkExt</v>
      </c>
      <c r="GW28" s="14" t="e">
        <f t="shared" si="66"/>
        <v>#REF!</v>
      </c>
      <c r="GX28" s="14" t="e">
        <f t="shared" si="67"/>
        <v>#REF!</v>
      </c>
      <c r="GY28" s="14" t="str">
        <f t="shared" si="37"/>
        <v>DefExt</v>
      </c>
      <c r="GZ28" s="14" t="e">
        <f t="shared" si="68"/>
        <v>#REF!</v>
      </c>
      <c r="HA28" s="14" t="e">
        <f t="shared" si="69"/>
        <v>#REF!</v>
      </c>
      <c r="HB28" s="14">
        <f t="shared" si="38"/>
        <v>20130</v>
      </c>
      <c r="HC28" s="14">
        <f t="shared" si="70"/>
        <v>2</v>
      </c>
      <c r="HD28" s="14">
        <f t="shared" si="71"/>
        <v>1013</v>
      </c>
      <c r="HE28" s="25" t="s">
        <v>1109</v>
      </c>
      <c r="HF28" s="14">
        <f t="shared" si="39"/>
        <v>38</v>
      </c>
      <c r="HI28" s="13">
        <f t="shared" si="137"/>
        <v>2051</v>
      </c>
      <c r="HJ28" s="13" t="s">
        <v>740</v>
      </c>
      <c r="HK28" s="30"/>
      <c r="HL28" s="30"/>
      <c r="HM28" s="13">
        <v>23</v>
      </c>
      <c r="HN28" s="14">
        <f t="shared" si="72"/>
        <v>7</v>
      </c>
      <c r="HO28" s="14">
        <f t="shared" si="73"/>
        <v>3</v>
      </c>
      <c r="HP28" s="14">
        <f t="shared" si="74"/>
        <v>4</v>
      </c>
      <c r="HQ28" s="14">
        <f t="shared" si="75"/>
        <v>200641</v>
      </c>
      <c r="HR28" s="14" t="str">
        <f t="shared" si="76"/>
        <v>100级寄灵人の攻击套 : 属性-3</v>
      </c>
      <c r="HS28" s="14" t="s">
        <v>1042</v>
      </c>
      <c r="HT28" s="14">
        <f t="shared" si="77"/>
        <v>3</v>
      </c>
      <c r="HU28" s="14">
        <f t="shared" si="78"/>
        <v>5</v>
      </c>
      <c r="HV28" s="14" t="str">
        <f t="shared" si="79"/>
        <v>AtkRate</v>
      </c>
      <c r="HW28" s="14">
        <f t="shared" si="80"/>
        <v>0.15</v>
      </c>
      <c r="HX28" s="30"/>
      <c r="HY28" s="30"/>
      <c r="IA28" s="13">
        <v>23</v>
      </c>
      <c r="IB28" s="14">
        <f t="shared" si="81"/>
        <v>2</v>
      </c>
      <c r="IC28" s="14">
        <f t="shared" si="82"/>
        <v>1</v>
      </c>
      <c r="ID28" s="14">
        <f t="shared" si="83"/>
        <v>2</v>
      </c>
      <c r="IE28" s="14">
        <f t="shared" si="84"/>
        <v>3</v>
      </c>
      <c r="IF28" s="14" t="str">
        <f t="shared" si="85"/>
        <v>30级寄灵人洗练-Q3-3</v>
      </c>
      <c r="IG28" s="14">
        <f t="shared" si="86"/>
        <v>1023</v>
      </c>
      <c r="IH28" s="14">
        <f t="shared" si="87"/>
        <v>3</v>
      </c>
      <c r="II28" s="14">
        <f t="shared" si="88"/>
        <v>2000</v>
      </c>
      <c r="IJ28" s="14" t="str">
        <f t="shared" si="89"/>
        <v>HPExt</v>
      </c>
      <c r="IK28" s="14" t="e">
        <f t="shared" si="90"/>
        <v>#REF!</v>
      </c>
      <c r="IL28" s="14" t="e">
        <f t="shared" si="91"/>
        <v>#REF!</v>
      </c>
    </row>
    <row r="29" spans="1:246" s="19" customFormat="1" ht="16.5" x14ac:dyDescent="0.2"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13">
        <v>23</v>
      </c>
      <c r="AH29" s="13">
        <v>5</v>
      </c>
      <c r="AI29" s="13" t="b">
        <v>0</v>
      </c>
      <c r="AJ29" s="13">
        <v>90</v>
      </c>
      <c r="AK29" s="13">
        <v>3</v>
      </c>
      <c r="AL29" s="13">
        <v>30</v>
      </c>
      <c r="AM29" s="13" t="s">
        <v>887</v>
      </c>
      <c r="AN29" s="13" t="s">
        <v>907</v>
      </c>
      <c r="AO29" s="13" t="s">
        <v>1122</v>
      </c>
      <c r="AP29" s="13" t="s">
        <v>1147</v>
      </c>
      <c r="AQ29" s="13">
        <f t="shared" si="104"/>
        <v>530</v>
      </c>
      <c r="AR29" s="13"/>
      <c r="AS29" s="13">
        <v>8</v>
      </c>
      <c r="AT29" s="14">
        <f>SUM(AS$7:AS29)</f>
        <v>178</v>
      </c>
      <c r="AU29" s="13">
        <v>1</v>
      </c>
      <c r="AV29" s="13">
        <v>2</v>
      </c>
      <c r="AW29" s="13">
        <v>3</v>
      </c>
      <c r="AX29" s="13">
        <v>4</v>
      </c>
      <c r="AY29" s="13">
        <v>5</v>
      </c>
      <c r="AZ29" s="13">
        <v>6</v>
      </c>
      <c r="BA29" s="13">
        <v>7</v>
      </c>
      <c r="BB29" s="13">
        <v>8</v>
      </c>
      <c r="BC29" s="30"/>
      <c r="BD29" s="30"/>
      <c r="BE29" s="30"/>
      <c r="BF29" s="30"/>
      <c r="BG29" s="13">
        <f>ROUND(INDEX([1]装备!$CF$6:$CF$16,$AH29)/10*BG$3*INDEX($BD$6:$BD$9,$AK29),0)</f>
        <v>140</v>
      </c>
      <c r="BH29" s="13">
        <f>ROUND(INDEX([1]装备!$CF$6:$CF$16,$AH29)/10*BH$3*INDEX($BD$6:$BD$9,$AK29),0)</f>
        <v>70</v>
      </c>
      <c r="BI29" s="13">
        <f>ROUND(INDEX([1]装备!$CF$6:$CF$16,$AH29)/10*BI$3*INDEX($BD$6:$BD$9,$AK29),0)</f>
        <v>70</v>
      </c>
      <c r="BJ29" s="13">
        <f>ROUND(INDEX([1]装备!$CF$6:$CF$16,$AH29)/10*BJ$3*INDEX($BD$6:$BD$9,$AK29),0)</f>
        <v>70</v>
      </c>
      <c r="BK29" s="13">
        <f>ROUND(INDEX([1]装备!$CF$6:$CF$16,$AH29)/10*BK$3*INDEX($BD$6:$BD$9,$AK29),0)</f>
        <v>70</v>
      </c>
      <c r="BL29" s="13">
        <f>ROUND(INDEX([1]装备!$CF$6:$CF$16,$AH29)/10*BL$3*INDEX($BD$6:$BD$9,$AK29),0)</f>
        <v>70</v>
      </c>
      <c r="BM29" s="13">
        <f>ROUND(INDEX([1]装备!$CF$6:$CF$16,$AH29)/10*BM$3*INDEX($BD$6:$BD$9,$AK29),0)</f>
        <v>105</v>
      </c>
      <c r="BN29" s="13">
        <f>ROUND(INDEX([1]装备!$CF$6:$CF$16,$AH29)/10*BN$3*INDEX($BD$6:$BD$9,$AK29),0)</f>
        <v>105</v>
      </c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13" t="s">
        <v>985</v>
      </c>
      <c r="CK29" s="13">
        <v>210841</v>
      </c>
      <c r="CL29" s="13">
        <v>16</v>
      </c>
      <c r="CM29" s="13">
        <v>0.2</v>
      </c>
      <c r="CN29" s="14" t="e">
        <f>SUMIFS(属性投放!#REF!,属性投放!#REF!,"="&amp;装备!$CK$3,属性投放!#REF!,"&lt;="&amp;装备!$CL29)*INDEX(属性投放!#REF!,装备!$CM$3)*$CM29*$CO$3</f>
        <v>#REF!</v>
      </c>
      <c r="CO29" s="14" t="e">
        <f>SUMIFS(属性投放!#REF!,属性投放!#REF!,"="&amp;装备!$CK$3,属性投放!#REF!,"&lt;="&amp;装备!$CL29)*INDEX(属性投放!#REF!,装备!$CM$3)*$CM29*$CO$3</f>
        <v>#REF!</v>
      </c>
      <c r="CP29" s="14" t="e">
        <f>SUMIFS(属性投放!#REF!,属性投放!#REF!,"="&amp;装备!$CK$3,属性投放!#REF!,"&lt;="&amp;装备!$CL29)*INDEX(属性投放!#REF!,装备!$CM$3)*CM29*$CO$3</f>
        <v>#REF!</v>
      </c>
      <c r="CQ29" s="13">
        <v>500</v>
      </c>
      <c r="CR29" s="13" t="e">
        <f t="shared" si="138"/>
        <v>#REF!</v>
      </c>
      <c r="CS29" s="13" t="e">
        <f t="shared" si="139"/>
        <v>#REF!</v>
      </c>
      <c r="CT29" s="13" t="e">
        <f t="shared" si="140"/>
        <v>#REF!</v>
      </c>
      <c r="CU29" s="24">
        <v>0.15</v>
      </c>
      <c r="CV29" s="24">
        <v>0.15</v>
      </c>
      <c r="CW29" s="24">
        <v>0.15</v>
      </c>
      <c r="CX29" s="24">
        <v>0.1</v>
      </c>
      <c r="CY29" s="24">
        <v>0.1</v>
      </c>
      <c r="CZ29" s="14" t="e">
        <f t="shared" si="49"/>
        <v>#REF!</v>
      </c>
      <c r="DA29" s="13">
        <v>3</v>
      </c>
      <c r="DB29" s="14">
        <f>SUM(DA$7:DA29)</f>
        <v>75</v>
      </c>
      <c r="DC29" s="13">
        <v>1</v>
      </c>
      <c r="DD29" s="13">
        <v>3</v>
      </c>
      <c r="DE29" s="13">
        <v>4</v>
      </c>
      <c r="DF29" s="13"/>
      <c r="DG29" s="13">
        <v>1</v>
      </c>
      <c r="DH29" s="13">
        <v>1</v>
      </c>
      <c r="DI29" s="13">
        <v>1</v>
      </c>
      <c r="DJ29" s="13"/>
      <c r="DK29" s="13">
        <v>2</v>
      </c>
      <c r="DL29" s="13">
        <v>3</v>
      </c>
      <c r="DM29" s="13">
        <v>5</v>
      </c>
      <c r="DN29" s="13"/>
      <c r="DO29" s="13">
        <v>2</v>
      </c>
      <c r="DP29" s="13">
        <v>41</v>
      </c>
      <c r="DQ29" s="13">
        <f t="shared" si="153"/>
        <v>2108411</v>
      </c>
      <c r="DR29" s="13">
        <f t="shared" si="153"/>
        <v>2108412</v>
      </c>
      <c r="DS29" s="13">
        <f t="shared" si="153"/>
        <v>2108413</v>
      </c>
      <c r="DT29" s="13">
        <f t="shared" si="153"/>
        <v>2108415</v>
      </c>
      <c r="DU29" s="13">
        <f t="shared" si="153"/>
        <v>2108417</v>
      </c>
      <c r="DV29" s="13">
        <f t="shared" si="153"/>
        <v>2108418</v>
      </c>
      <c r="DW29" s="13">
        <f t="shared" si="153"/>
        <v>0</v>
      </c>
      <c r="DX29" s="13">
        <f t="shared" si="153"/>
        <v>0</v>
      </c>
      <c r="DY29" s="13">
        <f t="shared" si="51"/>
        <v>336</v>
      </c>
      <c r="DZ29" s="13">
        <f t="shared" si="52"/>
        <v>168</v>
      </c>
      <c r="EA29" s="13">
        <f t="shared" si="53"/>
        <v>168</v>
      </c>
      <c r="EB29" s="13">
        <f t="shared" si="54"/>
        <v>168</v>
      </c>
      <c r="EC29" s="13">
        <f t="shared" si="55"/>
        <v>252</v>
      </c>
      <c r="ED29" s="13">
        <f t="shared" si="56"/>
        <v>252</v>
      </c>
      <c r="EE29" s="13" t="str">
        <f t="shared" si="57"/>
        <v/>
      </c>
      <c r="EF29" s="13" t="str">
        <f t="shared" si="58"/>
        <v/>
      </c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G29" s="30"/>
      <c r="FH29" s="30"/>
      <c r="FI29" s="13">
        <v>24</v>
      </c>
      <c r="FJ29" s="14">
        <f t="shared" si="59"/>
        <v>1</v>
      </c>
      <c r="FK29" s="14">
        <f t="shared" si="60"/>
        <v>24</v>
      </c>
      <c r="FL29" s="14">
        <f t="shared" si="61"/>
        <v>3</v>
      </c>
      <c r="FM29" s="14">
        <f t="shared" si="9"/>
        <v>30</v>
      </c>
      <c r="FN29" s="14">
        <f t="shared" si="10"/>
        <v>1</v>
      </c>
      <c r="FO29" s="14">
        <f t="shared" si="11"/>
        <v>15</v>
      </c>
      <c r="FP29" s="14">
        <f t="shared" si="12"/>
        <v>3</v>
      </c>
      <c r="FQ29" s="14">
        <f t="shared" si="13"/>
        <v>8</v>
      </c>
      <c r="FR29" s="14">
        <f t="shared" si="14"/>
        <v>8</v>
      </c>
      <c r="FS29" s="14" t="b">
        <f t="shared" si="62"/>
        <v>0</v>
      </c>
      <c r="FT29" s="14">
        <f t="shared" si="15"/>
        <v>2001308</v>
      </c>
      <c r="FU29" s="14">
        <f t="shared" si="63"/>
        <v>38</v>
      </c>
      <c r="FV29" s="13" t="str">
        <f t="shared" si="16"/>
        <v>15级-精良寄灵人の戒指</v>
      </c>
      <c r="FW29" s="13" t="str">
        <f t="shared" si="17"/>
        <v>悲鸣 · 寄灵人の戒指-精良</v>
      </c>
      <c r="FX29" s="14">
        <f t="shared" si="18"/>
        <v>1</v>
      </c>
      <c r="FY29" s="14">
        <f t="shared" si="19"/>
        <v>3</v>
      </c>
      <c r="FZ29" s="14">
        <f t="shared" si="20"/>
        <v>15</v>
      </c>
      <c r="GA29" s="14">
        <v>1</v>
      </c>
      <c r="GB29" s="14">
        <f t="shared" si="21"/>
        <v>1</v>
      </c>
      <c r="GC29" s="14">
        <f t="shared" si="64"/>
        <v>8</v>
      </c>
      <c r="GD29" s="14" t="str">
        <f t="shared" si="22"/>
        <v/>
      </c>
      <c r="GE29" s="14" t="e">
        <f t="shared" si="23"/>
        <v>#REF!</v>
      </c>
      <c r="GF29" s="14" t="e">
        <f t="shared" si="24"/>
        <v>#REF!</v>
      </c>
      <c r="GG29" s="14" t="e">
        <f t="shared" si="25"/>
        <v>#REF!</v>
      </c>
      <c r="GH29" s="14" t="e">
        <f t="shared" si="26"/>
        <v>#REF!</v>
      </c>
      <c r="GI29" s="14" t="e">
        <f t="shared" si="27"/>
        <v>#REF!</v>
      </c>
      <c r="GJ29" s="14" t="e">
        <f t="shared" si="28"/>
        <v>#REF!</v>
      </c>
      <c r="GK29" s="14" t="e">
        <f t="shared" si="29"/>
        <v>#REF!</v>
      </c>
      <c r="GL29" s="14">
        <f t="shared" si="30"/>
        <v>1013</v>
      </c>
      <c r="GM29" s="14">
        <f t="shared" si="31"/>
        <v>2</v>
      </c>
      <c r="GN29" s="14">
        <f t="shared" si="32"/>
        <v>1013</v>
      </c>
      <c r="GO29" s="25" t="str">
        <f t="shared" si="33"/>
        <v>icon_2001108</v>
      </c>
      <c r="GP29" s="30"/>
      <c r="GQ29" s="30"/>
      <c r="GS29" s="14">
        <f t="shared" si="34"/>
        <v>1</v>
      </c>
      <c r="GT29" s="14">
        <f t="shared" si="35"/>
        <v>3</v>
      </c>
      <c r="GU29" s="14" t="e">
        <f t="shared" si="65"/>
        <v>#REF!</v>
      </c>
      <c r="GV29" s="14" t="str">
        <f t="shared" si="36"/>
        <v>AtkExt</v>
      </c>
      <c r="GW29" s="14" t="e">
        <f t="shared" si="66"/>
        <v>#REF!</v>
      </c>
      <c r="GX29" s="14" t="e">
        <f t="shared" si="67"/>
        <v>#REF!</v>
      </c>
      <c r="GY29" s="14" t="str">
        <f t="shared" si="37"/>
        <v>HPExt</v>
      </c>
      <c r="GZ29" s="14" t="e">
        <f t="shared" si="68"/>
        <v>#REF!</v>
      </c>
      <c r="HA29" s="14" t="e">
        <f t="shared" si="69"/>
        <v>#REF!</v>
      </c>
      <c r="HB29" s="14">
        <f t="shared" si="38"/>
        <v>20130</v>
      </c>
      <c r="HC29" s="14">
        <f t="shared" si="70"/>
        <v>2</v>
      </c>
      <c r="HD29" s="14">
        <f t="shared" si="71"/>
        <v>1013</v>
      </c>
      <c r="HE29" s="25" t="s">
        <v>1109</v>
      </c>
      <c r="HF29" s="14">
        <f t="shared" si="39"/>
        <v>38</v>
      </c>
      <c r="HI29" s="13">
        <f t="shared" si="137"/>
        <v>2052</v>
      </c>
      <c r="HJ29" s="13" t="s">
        <v>741</v>
      </c>
      <c r="HK29" s="30"/>
      <c r="HL29" s="30"/>
      <c r="HM29" s="13">
        <v>24</v>
      </c>
      <c r="HN29" s="14">
        <f t="shared" si="72"/>
        <v>8</v>
      </c>
      <c r="HO29" s="14">
        <f t="shared" si="73"/>
        <v>1</v>
      </c>
      <c r="HP29" s="14">
        <f t="shared" si="74"/>
        <v>2</v>
      </c>
      <c r="HQ29" s="14">
        <f t="shared" si="75"/>
        <v>200742</v>
      </c>
      <c r="HR29" s="14" t="str">
        <f t="shared" si="76"/>
        <v>110级寄灵人の防御套 : 属性-1</v>
      </c>
      <c r="HS29" s="14" t="s">
        <v>1042</v>
      </c>
      <c r="HT29" s="14">
        <f t="shared" si="77"/>
        <v>1</v>
      </c>
      <c r="HU29" s="14">
        <f t="shared" si="78"/>
        <v>2</v>
      </c>
      <c r="HV29" s="14" t="str">
        <f t="shared" si="79"/>
        <v>DefExt</v>
      </c>
      <c r="HW29" s="14" t="e">
        <f t="shared" si="80"/>
        <v>#REF!</v>
      </c>
      <c r="HX29" s="30"/>
      <c r="HY29" s="30"/>
      <c r="IA29" s="13">
        <v>24</v>
      </c>
      <c r="IB29" s="14">
        <f t="shared" si="81"/>
        <v>2</v>
      </c>
      <c r="IC29" s="14">
        <f t="shared" si="82"/>
        <v>1</v>
      </c>
      <c r="ID29" s="14">
        <f t="shared" si="83"/>
        <v>2</v>
      </c>
      <c r="IE29" s="14">
        <f t="shared" si="84"/>
        <v>3</v>
      </c>
      <c r="IF29" s="14" t="str">
        <f t="shared" si="85"/>
        <v>30级寄灵人洗练-Q3-4</v>
      </c>
      <c r="IG29" s="14">
        <f t="shared" si="86"/>
        <v>1023</v>
      </c>
      <c r="IH29" s="14">
        <f t="shared" si="87"/>
        <v>4</v>
      </c>
      <c r="II29" s="14">
        <f t="shared" si="88"/>
        <v>600</v>
      </c>
      <c r="IJ29" s="14" t="str">
        <f t="shared" si="89"/>
        <v>AtkRate</v>
      </c>
      <c r="IK29" s="14">
        <f t="shared" si="90"/>
        <v>1.4E-2</v>
      </c>
      <c r="IL29" s="14">
        <f t="shared" si="91"/>
        <v>0.04</v>
      </c>
    </row>
    <row r="30" spans="1:246" s="19" customFormat="1" ht="16.5" x14ac:dyDescent="0.2"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13">
        <v>24</v>
      </c>
      <c r="AH30" s="13">
        <v>5</v>
      </c>
      <c r="AI30" s="13" t="b">
        <v>0</v>
      </c>
      <c r="AJ30" s="13">
        <v>90</v>
      </c>
      <c r="AK30" s="13">
        <v>4</v>
      </c>
      <c r="AL30" s="13">
        <v>40</v>
      </c>
      <c r="AM30" s="13" t="s">
        <v>887</v>
      </c>
      <c r="AN30" s="13" t="s">
        <v>908</v>
      </c>
      <c r="AO30" s="13" t="s">
        <v>1122</v>
      </c>
      <c r="AP30" s="13" t="s">
        <v>1147</v>
      </c>
      <c r="AQ30" s="13">
        <f t="shared" si="104"/>
        <v>540</v>
      </c>
      <c r="AR30" s="13"/>
      <c r="AS30" s="13">
        <v>8</v>
      </c>
      <c r="AT30" s="14">
        <f>SUM(AS$7:AS30)</f>
        <v>186</v>
      </c>
      <c r="AU30" s="13">
        <v>1</v>
      </c>
      <c r="AV30" s="13">
        <v>2</v>
      </c>
      <c r="AW30" s="13">
        <v>3</v>
      </c>
      <c r="AX30" s="13">
        <v>4</v>
      </c>
      <c r="AY30" s="13">
        <v>5</v>
      </c>
      <c r="AZ30" s="13">
        <v>6</v>
      </c>
      <c r="BA30" s="13">
        <v>7</v>
      </c>
      <c r="BB30" s="13">
        <v>8</v>
      </c>
      <c r="BC30" s="30"/>
      <c r="BD30" s="30"/>
      <c r="BE30" s="30"/>
      <c r="BF30" s="30"/>
      <c r="BG30" s="13">
        <f>ROUND(INDEX([1]装备!$CF$6:$CF$16,$AH30)/10*BG$3*INDEX($BD$6:$BD$9,$AK30),0)</f>
        <v>168</v>
      </c>
      <c r="BH30" s="13">
        <f>ROUND(INDEX([1]装备!$CF$6:$CF$16,$AH30)/10*BH$3*INDEX($BD$6:$BD$9,$AK30),0)</f>
        <v>84</v>
      </c>
      <c r="BI30" s="13">
        <f>ROUND(INDEX([1]装备!$CF$6:$CF$16,$AH30)/10*BI$3*INDEX($BD$6:$BD$9,$AK30),0)</f>
        <v>84</v>
      </c>
      <c r="BJ30" s="13">
        <f>ROUND(INDEX([1]装备!$CF$6:$CF$16,$AH30)/10*BJ$3*INDEX($BD$6:$BD$9,$AK30),0)</f>
        <v>84</v>
      </c>
      <c r="BK30" s="13">
        <f>ROUND(INDEX([1]装备!$CF$6:$CF$16,$AH30)/10*BK$3*INDEX($BD$6:$BD$9,$AK30),0)</f>
        <v>84</v>
      </c>
      <c r="BL30" s="13">
        <f>ROUND(INDEX([1]装备!$CF$6:$CF$16,$AH30)/10*BL$3*INDEX($BD$6:$BD$9,$AK30),0)</f>
        <v>84</v>
      </c>
      <c r="BM30" s="13">
        <f>ROUND(INDEX([1]装备!$CF$6:$CF$16,$AH30)/10*BM$3*INDEX($BD$6:$BD$9,$AK30),0)</f>
        <v>126</v>
      </c>
      <c r="BN30" s="13">
        <f>ROUND(INDEX([1]装备!$CF$6:$CF$16,$AH30)/10*BN$3*INDEX($BD$6:$BD$9,$AK30),0)</f>
        <v>126</v>
      </c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13" t="s">
        <v>986</v>
      </c>
      <c r="CK30" s="13">
        <v>210843</v>
      </c>
      <c r="CL30" s="13">
        <v>17</v>
      </c>
      <c r="CM30" s="13">
        <v>0.25</v>
      </c>
      <c r="CN30" s="14" t="e">
        <f>SUMIFS(属性投放!#REF!,属性投放!#REF!,"="&amp;装备!$CK$3,属性投放!#REF!,"&lt;="&amp;装备!$CL30)*INDEX(属性投放!#REF!,装备!$CM$3)*$CM30*$CO$3</f>
        <v>#REF!</v>
      </c>
      <c r="CO30" s="14" t="e">
        <f>SUMIFS(属性投放!#REF!,属性投放!#REF!,"="&amp;装备!$CK$3,属性投放!#REF!,"&lt;="&amp;装备!$CL30)*INDEX(属性投放!#REF!,装备!$CM$3)*$CM30*$CO$3</f>
        <v>#REF!</v>
      </c>
      <c r="CP30" s="14" t="e">
        <f>SUMIFS(属性投放!#REF!,属性投放!#REF!,"="&amp;装备!$CK$3,属性投放!#REF!,"&lt;="&amp;装备!$CL30)*INDEX(属性投放!#REF!,装备!$CM$3)*CM30*$CO$3</f>
        <v>#REF!</v>
      </c>
      <c r="CQ30" s="13">
        <v>500</v>
      </c>
      <c r="CR30" s="13" t="e">
        <f t="shared" si="138"/>
        <v>#REF!</v>
      </c>
      <c r="CS30" s="13" t="e">
        <f t="shared" si="139"/>
        <v>#REF!</v>
      </c>
      <c r="CT30" s="13" t="e">
        <f t="shared" si="140"/>
        <v>#REF!</v>
      </c>
      <c r="CU30" s="24">
        <v>0.15</v>
      </c>
      <c r="CV30" s="24">
        <v>0.15</v>
      </c>
      <c r="CW30" s="24">
        <v>0.15</v>
      </c>
      <c r="CX30" s="24">
        <v>0.1</v>
      </c>
      <c r="CY30" s="24">
        <v>0.1</v>
      </c>
      <c r="CZ30" s="14" t="e">
        <f t="shared" si="49"/>
        <v>#REF!</v>
      </c>
      <c r="DA30" s="13">
        <v>4</v>
      </c>
      <c r="DB30" s="14">
        <f>SUM(DA$7:DA30)</f>
        <v>79</v>
      </c>
      <c r="DC30" s="13">
        <v>1</v>
      </c>
      <c r="DD30" s="13">
        <v>2</v>
      </c>
      <c r="DE30" s="13">
        <v>7</v>
      </c>
      <c r="DF30" s="13">
        <v>8</v>
      </c>
      <c r="DG30" s="13">
        <v>1</v>
      </c>
      <c r="DH30" s="13">
        <v>1</v>
      </c>
      <c r="DI30" s="13">
        <v>1</v>
      </c>
      <c r="DJ30" s="13">
        <v>1</v>
      </c>
      <c r="DK30" s="13">
        <v>2</v>
      </c>
      <c r="DL30" s="13">
        <v>3</v>
      </c>
      <c r="DM30" s="13">
        <v>4</v>
      </c>
      <c r="DN30" s="13">
        <v>5</v>
      </c>
      <c r="DO30" s="13">
        <v>2</v>
      </c>
      <c r="DP30" s="13">
        <v>42</v>
      </c>
      <c r="DQ30" s="13">
        <f t="shared" si="153"/>
        <v>2108431</v>
      </c>
      <c r="DR30" s="13">
        <f t="shared" si="153"/>
        <v>2108432</v>
      </c>
      <c r="DS30" s="13">
        <f t="shared" si="153"/>
        <v>2108433</v>
      </c>
      <c r="DT30" s="13">
        <f t="shared" si="153"/>
        <v>2108437</v>
      </c>
      <c r="DU30" s="13">
        <f t="shared" si="153"/>
        <v>2108438</v>
      </c>
      <c r="DV30" s="13">
        <f t="shared" si="153"/>
        <v>0</v>
      </c>
      <c r="DW30" s="13">
        <f t="shared" si="153"/>
        <v>0</v>
      </c>
      <c r="DX30" s="13">
        <f t="shared" si="153"/>
        <v>0</v>
      </c>
      <c r="DY30" s="13">
        <f t="shared" si="51"/>
        <v>252</v>
      </c>
      <c r="DZ30" s="13">
        <f t="shared" si="52"/>
        <v>252</v>
      </c>
      <c r="EA30" s="13">
        <f t="shared" si="53"/>
        <v>252</v>
      </c>
      <c r="EB30" s="13">
        <f t="shared" si="54"/>
        <v>252</v>
      </c>
      <c r="EC30" s="13">
        <f t="shared" si="55"/>
        <v>252</v>
      </c>
      <c r="ED30" s="13" t="str">
        <f t="shared" si="56"/>
        <v/>
      </c>
      <c r="EE30" s="13" t="str">
        <f t="shared" si="57"/>
        <v/>
      </c>
      <c r="EF30" s="13" t="str">
        <f t="shared" si="58"/>
        <v/>
      </c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G30" s="30"/>
      <c r="FH30" s="30"/>
      <c r="FI30" s="13">
        <v>25</v>
      </c>
      <c r="FJ30" s="14">
        <f t="shared" si="59"/>
        <v>1</v>
      </c>
      <c r="FK30" s="14">
        <f t="shared" si="60"/>
        <v>25</v>
      </c>
      <c r="FL30" s="14">
        <f t="shared" si="61"/>
        <v>4</v>
      </c>
      <c r="FM30" s="14">
        <f t="shared" si="9"/>
        <v>40</v>
      </c>
      <c r="FN30" s="14">
        <f t="shared" si="10"/>
        <v>1</v>
      </c>
      <c r="FO30" s="14">
        <f t="shared" si="11"/>
        <v>15</v>
      </c>
      <c r="FP30" s="14">
        <f t="shared" si="12"/>
        <v>4</v>
      </c>
      <c r="FQ30" s="14">
        <f t="shared" si="13"/>
        <v>1</v>
      </c>
      <c r="FR30" s="14">
        <f t="shared" si="14"/>
        <v>1</v>
      </c>
      <c r="FS30" s="14" t="b">
        <f t="shared" si="62"/>
        <v>0</v>
      </c>
      <c r="FT30" s="14">
        <f t="shared" si="15"/>
        <v>2001401</v>
      </c>
      <c r="FU30" s="14">
        <f t="shared" si="63"/>
        <v>60</v>
      </c>
      <c r="FV30" s="13" t="str">
        <f t="shared" si="16"/>
        <v>15级-史诗寄灵人の灵器</v>
      </c>
      <c r="FW30" s="13" t="str">
        <f t="shared" si="17"/>
        <v>悲鸣 · 寄灵人の灵器-史诗</v>
      </c>
      <c r="FX30" s="14">
        <f t="shared" si="18"/>
        <v>1</v>
      </c>
      <c r="FY30" s="14">
        <f t="shared" si="19"/>
        <v>4</v>
      </c>
      <c r="FZ30" s="14">
        <f t="shared" si="20"/>
        <v>15</v>
      </c>
      <c r="GA30" s="14">
        <v>1</v>
      </c>
      <c r="GB30" s="14">
        <f t="shared" si="21"/>
        <v>1</v>
      </c>
      <c r="GC30" s="14">
        <f t="shared" si="64"/>
        <v>1</v>
      </c>
      <c r="GD30" s="14" t="str">
        <f t="shared" si="22"/>
        <v/>
      </c>
      <c r="GE30" s="14" t="e">
        <f t="shared" si="23"/>
        <v>#REF!</v>
      </c>
      <c r="GF30" s="14" t="e">
        <f t="shared" si="24"/>
        <v>#REF!</v>
      </c>
      <c r="GG30" s="14" t="e">
        <f t="shared" si="25"/>
        <v>#REF!</v>
      </c>
      <c r="GH30" s="14" t="e">
        <f t="shared" si="26"/>
        <v>#REF!</v>
      </c>
      <c r="GI30" s="14" t="e">
        <f t="shared" si="27"/>
        <v>#REF!</v>
      </c>
      <c r="GJ30" s="14" t="e">
        <f t="shared" si="28"/>
        <v>#REF!</v>
      </c>
      <c r="GK30" s="14" t="e">
        <f t="shared" si="29"/>
        <v>#REF!</v>
      </c>
      <c r="GL30" s="14">
        <f t="shared" si="30"/>
        <v>1014</v>
      </c>
      <c r="GM30" s="14">
        <f t="shared" si="31"/>
        <v>3</v>
      </c>
      <c r="GN30" s="14">
        <f t="shared" si="32"/>
        <v>1014</v>
      </c>
      <c r="GO30" s="25" t="str">
        <f t="shared" si="33"/>
        <v>icon_2001101</v>
      </c>
      <c r="GP30" s="30"/>
      <c r="GQ30" s="30"/>
      <c r="GS30" s="14">
        <f t="shared" si="34"/>
        <v>1</v>
      </c>
      <c r="GT30" s="14">
        <f t="shared" si="35"/>
        <v>0</v>
      </c>
      <c r="GU30" s="14" t="e">
        <f t="shared" si="65"/>
        <v>#REF!</v>
      </c>
      <c r="GV30" s="14" t="str">
        <f t="shared" si="36"/>
        <v>AtkExt</v>
      </c>
      <c r="GW30" s="14" t="e">
        <f t="shared" si="66"/>
        <v>#REF!</v>
      </c>
      <c r="GX30" s="14" t="e">
        <f t="shared" si="67"/>
        <v>#REF!</v>
      </c>
      <c r="GY30" s="14" t="str">
        <f t="shared" si="37"/>
        <v/>
      </c>
      <c r="GZ30" s="14" t="str">
        <f t="shared" si="68"/>
        <v/>
      </c>
      <c r="HA30" s="14" t="str">
        <f t="shared" si="69"/>
        <v/>
      </c>
      <c r="HB30" s="14">
        <f t="shared" si="38"/>
        <v>20140</v>
      </c>
      <c r="HC30" s="14">
        <f t="shared" si="70"/>
        <v>3</v>
      </c>
      <c r="HD30" s="14">
        <f t="shared" si="71"/>
        <v>1014</v>
      </c>
      <c r="HE30" s="25" t="s">
        <v>1109</v>
      </c>
      <c r="HF30" s="14">
        <f t="shared" si="39"/>
        <v>100</v>
      </c>
      <c r="HI30" s="13">
        <f t="shared" si="137"/>
        <v>2053</v>
      </c>
      <c r="HJ30" s="13" t="s">
        <v>755</v>
      </c>
      <c r="HK30" s="30"/>
      <c r="HL30" s="30"/>
      <c r="HM30" s="13">
        <v>25</v>
      </c>
      <c r="HN30" s="14">
        <f t="shared" si="72"/>
        <v>8</v>
      </c>
      <c r="HO30" s="14">
        <f t="shared" si="73"/>
        <v>2</v>
      </c>
      <c r="HP30" s="14">
        <f t="shared" si="74"/>
        <v>3</v>
      </c>
      <c r="HQ30" s="14">
        <f t="shared" si="75"/>
        <v>200742</v>
      </c>
      <c r="HR30" s="14" t="str">
        <f t="shared" si="76"/>
        <v>110级寄灵人の防御套 : 属性-2</v>
      </c>
      <c r="HS30" s="14" t="s">
        <v>1042</v>
      </c>
      <c r="HT30" s="14">
        <f t="shared" si="77"/>
        <v>2</v>
      </c>
      <c r="HU30" s="14">
        <f t="shared" si="78"/>
        <v>3</v>
      </c>
      <c r="HV30" s="14" t="str">
        <f t="shared" si="79"/>
        <v>HPExt</v>
      </c>
      <c r="HW30" s="14" t="e">
        <f t="shared" si="80"/>
        <v>#REF!</v>
      </c>
      <c r="HX30" s="30"/>
      <c r="HY30" s="30"/>
      <c r="IA30" s="13">
        <v>25</v>
      </c>
      <c r="IB30" s="14">
        <f t="shared" si="81"/>
        <v>2</v>
      </c>
      <c r="IC30" s="14">
        <f t="shared" si="82"/>
        <v>1</v>
      </c>
      <c r="ID30" s="14">
        <f t="shared" si="83"/>
        <v>2</v>
      </c>
      <c r="IE30" s="14">
        <f t="shared" si="84"/>
        <v>3</v>
      </c>
      <c r="IF30" s="14" t="str">
        <f t="shared" si="85"/>
        <v>30级寄灵人洗练-Q3-5</v>
      </c>
      <c r="IG30" s="14">
        <f t="shared" si="86"/>
        <v>1023</v>
      </c>
      <c r="IH30" s="14">
        <f t="shared" si="87"/>
        <v>5</v>
      </c>
      <c r="II30" s="14">
        <f t="shared" si="88"/>
        <v>600</v>
      </c>
      <c r="IJ30" s="14" t="str">
        <f t="shared" si="89"/>
        <v>DefRate</v>
      </c>
      <c r="IK30" s="14">
        <f t="shared" si="90"/>
        <v>1.4E-2</v>
      </c>
      <c r="IL30" s="14">
        <f t="shared" si="91"/>
        <v>0.04</v>
      </c>
    </row>
    <row r="31" spans="1:246" s="19" customFormat="1" ht="16.5" x14ac:dyDescent="0.2"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13">
        <v>25</v>
      </c>
      <c r="AH31" s="13">
        <v>5</v>
      </c>
      <c r="AI31" s="13" t="b">
        <v>1</v>
      </c>
      <c r="AJ31" s="13">
        <v>90</v>
      </c>
      <c r="AK31" s="13">
        <v>4</v>
      </c>
      <c r="AL31" s="13">
        <v>42</v>
      </c>
      <c r="AM31" s="13" t="s">
        <v>888</v>
      </c>
      <c r="AN31" s="13" t="s">
        <v>911</v>
      </c>
      <c r="AO31" s="13" t="s">
        <v>1123</v>
      </c>
      <c r="AP31" s="13" t="s">
        <v>1148</v>
      </c>
      <c r="AQ31" s="13">
        <f t="shared" si="104"/>
        <v>542</v>
      </c>
      <c r="AR31" s="13">
        <v>542</v>
      </c>
      <c r="AS31" s="13">
        <v>6</v>
      </c>
      <c r="AT31" s="14">
        <f>SUM(AS$7:AS31)</f>
        <v>192</v>
      </c>
      <c r="AU31" s="13">
        <v>1</v>
      </c>
      <c r="AV31" s="13">
        <v>2</v>
      </c>
      <c r="AW31" s="13">
        <v>3</v>
      </c>
      <c r="AX31" s="13">
        <v>4</v>
      </c>
      <c r="AY31" s="13">
        <v>5</v>
      </c>
      <c r="AZ31" s="13">
        <v>6</v>
      </c>
      <c r="BA31" s="13"/>
      <c r="BB31" s="13"/>
      <c r="BC31" s="30"/>
      <c r="BD31" s="30"/>
      <c r="BE31" s="30"/>
      <c r="BF31" s="30"/>
      <c r="BG31" s="13">
        <f>ROUND(INDEX([1]装备!$CF$6:$CF$16,$AH31)/10*BG$3*INDEX($BD$6:$BD$9,$AK31),0)</f>
        <v>168</v>
      </c>
      <c r="BH31" s="13">
        <f>ROUND(INDEX([1]装备!$CF$6:$CF$16,$AH31)/10*BH$3*INDEX($BD$6:$BD$9,$AK31),0)</f>
        <v>84</v>
      </c>
      <c r="BI31" s="13">
        <f>ROUND(INDEX([1]装备!$CF$6:$CF$16,$AH31)/10*BI$3*INDEX($BD$6:$BD$9,$AK31),0)</f>
        <v>84</v>
      </c>
      <c r="BJ31" s="13">
        <f>ROUND(INDEX([1]装备!$CF$6:$CF$16,$AH31)/10*BJ$3*INDEX($BD$6:$BD$9,$AK31),0)</f>
        <v>84</v>
      </c>
      <c r="BK31" s="13">
        <f>ROUND(INDEX([1]装备!$CF$6:$CF$16,$AH31)/10*BK$3*INDEX($BD$6:$BD$9,$AK31),0)</f>
        <v>84</v>
      </c>
      <c r="BL31" s="13">
        <f>ROUND(INDEX([1]装备!$CF$6:$CF$16,$AH31)/10*BL$3*INDEX($BD$6:$BD$9,$AK31),0)</f>
        <v>84</v>
      </c>
      <c r="BM31" s="13">
        <f>ROUND(INDEX([1]装备!$CF$6:$CF$16,$AH31)/10*BM$3*INDEX($BD$6:$BD$9,$AK31),0)</f>
        <v>126</v>
      </c>
      <c r="BN31" s="13">
        <f>ROUND(INDEX([1]装备!$CF$6:$CF$16,$AH31)/10*BN$3*INDEX($BD$6:$BD$9,$AK31),0)</f>
        <v>126</v>
      </c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13" t="s">
        <v>987</v>
      </c>
      <c r="CK31" s="13">
        <v>210942</v>
      </c>
      <c r="CL31" s="13">
        <v>18</v>
      </c>
      <c r="CM31" s="13">
        <v>0.2</v>
      </c>
      <c r="CN31" s="14" t="e">
        <f>SUMIFS(属性投放!#REF!,属性投放!#REF!,"="&amp;装备!$CK$3,属性投放!#REF!,"&lt;="&amp;装备!$CL31)*INDEX(属性投放!#REF!,装备!$CM$3)*$CM31*$CO$3</f>
        <v>#REF!</v>
      </c>
      <c r="CO31" s="14" t="e">
        <f>SUMIFS(属性投放!#REF!,属性投放!#REF!,"="&amp;装备!$CK$3,属性投放!#REF!,"&lt;="&amp;装备!$CL31)*INDEX(属性投放!#REF!,装备!$CM$3)*$CM31*$CO$3</f>
        <v>#REF!</v>
      </c>
      <c r="CP31" s="14" t="e">
        <f>SUMIFS(属性投放!#REF!,属性投放!#REF!,"="&amp;装备!$CK$3,属性投放!#REF!,"&lt;="&amp;装备!$CL31)*INDEX(属性投放!#REF!,装备!$CM$3)*CM31*$CO$3</f>
        <v>#REF!</v>
      </c>
      <c r="CQ31" s="13">
        <v>500</v>
      </c>
      <c r="CR31" s="13" t="e">
        <f t="shared" si="138"/>
        <v>#REF!</v>
      </c>
      <c r="CS31" s="13" t="e">
        <f t="shared" si="139"/>
        <v>#REF!</v>
      </c>
      <c r="CT31" s="13" t="e">
        <f t="shared" si="140"/>
        <v>#REF!</v>
      </c>
      <c r="CU31" s="24">
        <v>0.15</v>
      </c>
      <c r="CV31" s="24">
        <v>0.15</v>
      </c>
      <c r="CW31" s="24">
        <v>0.15</v>
      </c>
      <c r="CX31" s="24">
        <v>0.1</v>
      </c>
      <c r="CY31" s="24">
        <v>0.1</v>
      </c>
      <c r="CZ31" s="14" t="e">
        <f t="shared" si="49"/>
        <v>#REF!</v>
      </c>
      <c r="DA31" s="13">
        <v>3</v>
      </c>
      <c r="DB31" s="14">
        <f>SUM(DA$7:DA31)</f>
        <v>82</v>
      </c>
      <c r="DC31" s="13">
        <v>2</v>
      </c>
      <c r="DD31" s="13">
        <v>3</v>
      </c>
      <c r="DE31" s="13">
        <v>5</v>
      </c>
      <c r="DF31" s="13"/>
      <c r="DG31" s="13">
        <v>1</v>
      </c>
      <c r="DH31" s="13">
        <v>1</v>
      </c>
      <c r="DI31" s="13">
        <v>1</v>
      </c>
      <c r="DJ31" s="13"/>
      <c r="DK31" s="13">
        <v>2</v>
      </c>
      <c r="DL31" s="13">
        <v>3</v>
      </c>
      <c r="DM31" s="13">
        <v>5</v>
      </c>
      <c r="DN31" s="13"/>
      <c r="DO31" s="13">
        <v>2</v>
      </c>
      <c r="DP31" s="13">
        <v>47</v>
      </c>
      <c r="DQ31" s="13">
        <f t="shared" si="153"/>
        <v>2109421</v>
      </c>
      <c r="DR31" s="13">
        <f t="shared" si="153"/>
        <v>2109422</v>
      </c>
      <c r="DS31" s="13">
        <f t="shared" si="153"/>
        <v>2109423</v>
      </c>
      <c r="DT31" s="13">
        <f t="shared" si="153"/>
        <v>2109424</v>
      </c>
      <c r="DU31" s="13">
        <f t="shared" si="153"/>
        <v>2109425</v>
      </c>
      <c r="DV31" s="13">
        <f t="shared" si="153"/>
        <v>2109426</v>
      </c>
      <c r="DW31" s="13">
        <f t="shared" si="153"/>
        <v>0</v>
      </c>
      <c r="DX31" s="13">
        <f t="shared" si="153"/>
        <v>0</v>
      </c>
      <c r="DY31" s="13">
        <f t="shared" si="51"/>
        <v>408</v>
      </c>
      <c r="DZ31" s="13">
        <f t="shared" si="52"/>
        <v>204</v>
      </c>
      <c r="EA31" s="13">
        <f t="shared" si="53"/>
        <v>204</v>
      </c>
      <c r="EB31" s="13">
        <f t="shared" si="54"/>
        <v>204</v>
      </c>
      <c r="EC31" s="13">
        <f t="shared" si="55"/>
        <v>204</v>
      </c>
      <c r="ED31" s="13">
        <f t="shared" si="56"/>
        <v>204</v>
      </c>
      <c r="EE31" s="13" t="str">
        <f t="shared" si="57"/>
        <v/>
      </c>
      <c r="EF31" s="13" t="str">
        <f t="shared" si="58"/>
        <v/>
      </c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G31" s="30"/>
      <c r="FH31" s="30"/>
      <c r="FI31" s="13">
        <v>26</v>
      </c>
      <c r="FJ31" s="14">
        <f t="shared" si="59"/>
        <v>1</v>
      </c>
      <c r="FK31" s="14">
        <f t="shared" si="60"/>
        <v>26</v>
      </c>
      <c r="FL31" s="14">
        <f t="shared" si="61"/>
        <v>4</v>
      </c>
      <c r="FM31" s="14">
        <f t="shared" si="9"/>
        <v>40</v>
      </c>
      <c r="FN31" s="14">
        <f t="shared" si="10"/>
        <v>1</v>
      </c>
      <c r="FO31" s="14">
        <f t="shared" si="11"/>
        <v>15</v>
      </c>
      <c r="FP31" s="14">
        <f t="shared" si="12"/>
        <v>4</v>
      </c>
      <c r="FQ31" s="14">
        <f t="shared" si="13"/>
        <v>2</v>
      </c>
      <c r="FR31" s="14">
        <f t="shared" si="14"/>
        <v>2</v>
      </c>
      <c r="FS31" s="14" t="b">
        <f t="shared" si="62"/>
        <v>0</v>
      </c>
      <c r="FT31" s="14">
        <f t="shared" si="15"/>
        <v>2001402</v>
      </c>
      <c r="FU31" s="14">
        <f t="shared" si="63"/>
        <v>30</v>
      </c>
      <c r="FV31" s="13" t="str">
        <f t="shared" si="16"/>
        <v>15级-史诗寄灵人の头盔</v>
      </c>
      <c r="FW31" s="13" t="str">
        <f t="shared" si="17"/>
        <v>悲鸣 · 寄灵人の头盔-史诗</v>
      </c>
      <c r="FX31" s="14">
        <f t="shared" si="18"/>
        <v>1</v>
      </c>
      <c r="FY31" s="14">
        <f t="shared" si="19"/>
        <v>4</v>
      </c>
      <c r="FZ31" s="14">
        <f t="shared" si="20"/>
        <v>15</v>
      </c>
      <c r="GA31" s="14">
        <v>1</v>
      </c>
      <c r="GB31" s="14">
        <f t="shared" si="21"/>
        <v>1</v>
      </c>
      <c r="GC31" s="14">
        <f t="shared" si="64"/>
        <v>2</v>
      </c>
      <c r="GD31" s="14" t="str">
        <f t="shared" si="22"/>
        <v/>
      </c>
      <c r="GE31" s="14" t="e">
        <f t="shared" si="23"/>
        <v>#REF!</v>
      </c>
      <c r="GF31" s="14" t="e">
        <f t="shared" si="24"/>
        <v>#REF!</v>
      </c>
      <c r="GG31" s="14" t="e">
        <f t="shared" si="25"/>
        <v>#REF!</v>
      </c>
      <c r="GH31" s="14" t="e">
        <f t="shared" si="26"/>
        <v>#REF!</v>
      </c>
      <c r="GI31" s="14" t="e">
        <f t="shared" si="27"/>
        <v>#REF!</v>
      </c>
      <c r="GJ31" s="14" t="e">
        <f t="shared" si="28"/>
        <v>#REF!</v>
      </c>
      <c r="GK31" s="14" t="e">
        <f t="shared" si="29"/>
        <v>#REF!</v>
      </c>
      <c r="GL31" s="14">
        <f t="shared" si="30"/>
        <v>1014</v>
      </c>
      <c r="GM31" s="14">
        <f t="shared" si="31"/>
        <v>3</v>
      </c>
      <c r="GN31" s="14">
        <f t="shared" si="32"/>
        <v>1014</v>
      </c>
      <c r="GO31" s="25" t="str">
        <f t="shared" si="33"/>
        <v>icon_2001102</v>
      </c>
      <c r="GP31" s="30"/>
      <c r="GQ31" s="30"/>
      <c r="GS31" s="14">
        <f t="shared" si="34"/>
        <v>2</v>
      </c>
      <c r="GT31" s="14">
        <f t="shared" si="35"/>
        <v>0</v>
      </c>
      <c r="GU31" s="14" t="e">
        <f t="shared" si="65"/>
        <v>#REF!</v>
      </c>
      <c r="GV31" s="14" t="str">
        <f t="shared" si="36"/>
        <v>DefExt</v>
      </c>
      <c r="GW31" s="14" t="e">
        <f t="shared" si="66"/>
        <v>#REF!</v>
      </c>
      <c r="GX31" s="14" t="e">
        <f t="shared" si="67"/>
        <v>#REF!</v>
      </c>
      <c r="GY31" s="14" t="str">
        <f t="shared" si="37"/>
        <v/>
      </c>
      <c r="GZ31" s="14" t="str">
        <f t="shared" si="68"/>
        <v/>
      </c>
      <c r="HA31" s="14" t="str">
        <f t="shared" si="69"/>
        <v/>
      </c>
      <c r="HB31" s="14">
        <f t="shared" si="38"/>
        <v>20140</v>
      </c>
      <c r="HC31" s="14">
        <f t="shared" si="70"/>
        <v>3</v>
      </c>
      <c r="HD31" s="14">
        <f t="shared" si="71"/>
        <v>1014</v>
      </c>
      <c r="HE31" s="25" t="s">
        <v>1109</v>
      </c>
      <c r="HF31" s="14">
        <f t="shared" si="39"/>
        <v>50</v>
      </c>
      <c r="HI31" s="13">
        <f t="shared" si="137"/>
        <v>2061</v>
      </c>
      <c r="HJ31" s="13" t="s">
        <v>756</v>
      </c>
      <c r="HK31" s="30"/>
      <c r="HL31" s="30"/>
      <c r="HM31" s="13">
        <v>26</v>
      </c>
      <c r="HN31" s="14">
        <f t="shared" si="72"/>
        <v>8</v>
      </c>
      <c r="HO31" s="14">
        <f t="shared" si="73"/>
        <v>3</v>
      </c>
      <c r="HP31" s="14">
        <f t="shared" si="74"/>
        <v>5</v>
      </c>
      <c r="HQ31" s="14">
        <f t="shared" si="75"/>
        <v>200742</v>
      </c>
      <c r="HR31" s="14" t="str">
        <f t="shared" si="76"/>
        <v>110级寄灵人の防御套 : 属性-3</v>
      </c>
      <c r="HS31" s="14" t="s">
        <v>1042</v>
      </c>
      <c r="HT31" s="14">
        <f t="shared" si="77"/>
        <v>3</v>
      </c>
      <c r="HU31" s="14">
        <f t="shared" si="78"/>
        <v>5</v>
      </c>
      <c r="HV31" s="14" t="str">
        <f t="shared" si="79"/>
        <v>DefRate</v>
      </c>
      <c r="HW31" s="14">
        <f t="shared" si="80"/>
        <v>0.15</v>
      </c>
      <c r="HX31" s="30"/>
      <c r="HY31" s="30"/>
      <c r="IA31" s="13">
        <v>26</v>
      </c>
      <c r="IB31" s="14">
        <f t="shared" si="81"/>
        <v>2</v>
      </c>
      <c r="IC31" s="14">
        <f t="shared" si="82"/>
        <v>1</v>
      </c>
      <c r="ID31" s="14">
        <f t="shared" si="83"/>
        <v>2</v>
      </c>
      <c r="IE31" s="14">
        <f t="shared" si="84"/>
        <v>3</v>
      </c>
      <c r="IF31" s="14" t="str">
        <f t="shared" si="85"/>
        <v>30级寄灵人洗练-Q3-6</v>
      </c>
      <c r="IG31" s="14">
        <f t="shared" si="86"/>
        <v>1023</v>
      </c>
      <c r="IH31" s="14">
        <f t="shared" si="87"/>
        <v>6</v>
      </c>
      <c r="II31" s="14">
        <f t="shared" si="88"/>
        <v>600</v>
      </c>
      <c r="IJ31" s="14" t="str">
        <f t="shared" si="89"/>
        <v>HPRate</v>
      </c>
      <c r="IK31" s="14">
        <f t="shared" si="90"/>
        <v>1.4E-2</v>
      </c>
      <c r="IL31" s="14">
        <f t="shared" si="91"/>
        <v>0.04</v>
      </c>
    </row>
    <row r="32" spans="1:246" s="19" customFormat="1" ht="16.5" x14ac:dyDescent="0.2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13">
        <v>26</v>
      </c>
      <c r="AH32" s="13">
        <v>5</v>
      </c>
      <c r="AI32" s="13" t="b">
        <v>1</v>
      </c>
      <c r="AJ32" s="13">
        <v>90</v>
      </c>
      <c r="AK32" s="13">
        <v>4</v>
      </c>
      <c r="AL32" s="13">
        <v>43</v>
      </c>
      <c r="AM32" s="13" t="s">
        <v>889</v>
      </c>
      <c r="AN32" s="13" t="s">
        <v>912</v>
      </c>
      <c r="AO32" s="13" t="s">
        <v>1124</v>
      </c>
      <c r="AP32" s="13" t="s">
        <v>1149</v>
      </c>
      <c r="AQ32" s="13">
        <f t="shared" si="104"/>
        <v>543</v>
      </c>
      <c r="AR32" s="13">
        <v>543</v>
      </c>
      <c r="AS32" s="13">
        <v>5</v>
      </c>
      <c r="AT32" s="14">
        <f>SUM(AS$7:AS32)</f>
        <v>197</v>
      </c>
      <c r="AU32" s="13">
        <v>1</v>
      </c>
      <c r="AV32" s="13">
        <v>2</v>
      </c>
      <c r="AW32" s="13">
        <v>3</v>
      </c>
      <c r="AX32" s="13">
        <v>4</v>
      </c>
      <c r="AY32" s="13">
        <v>6</v>
      </c>
      <c r="AZ32" s="13"/>
      <c r="BA32" s="13"/>
      <c r="BB32" s="13"/>
      <c r="BC32" s="30"/>
      <c r="BD32" s="30"/>
      <c r="BE32" s="30"/>
      <c r="BF32" s="30"/>
      <c r="BG32" s="13">
        <f>ROUND(INDEX([1]装备!$CF$6:$CF$16,$AH32)/10*BG$3*INDEX($BD$6:$BD$9,$AK32),0)</f>
        <v>168</v>
      </c>
      <c r="BH32" s="13">
        <f>ROUND(INDEX([1]装备!$CF$6:$CF$16,$AH32)/10*BH$3*INDEX($BD$6:$BD$9,$AK32),0)</f>
        <v>84</v>
      </c>
      <c r="BI32" s="13">
        <f>ROUND(INDEX([1]装备!$CF$6:$CF$16,$AH32)/10*BI$3*INDEX($BD$6:$BD$9,$AK32),0)</f>
        <v>84</v>
      </c>
      <c r="BJ32" s="13">
        <f>ROUND(INDEX([1]装备!$CF$6:$CF$16,$AH32)/10*BJ$3*INDEX($BD$6:$BD$9,$AK32),0)</f>
        <v>84</v>
      </c>
      <c r="BK32" s="13">
        <f>ROUND(INDEX([1]装备!$CF$6:$CF$16,$AH32)/10*BK$3*INDEX($BD$6:$BD$9,$AK32),0)</f>
        <v>84</v>
      </c>
      <c r="BL32" s="13">
        <f>ROUND(INDEX([1]装备!$CF$6:$CF$16,$AH32)/10*BL$3*INDEX($BD$6:$BD$9,$AK32),0)</f>
        <v>84</v>
      </c>
      <c r="BM32" s="13">
        <f>ROUND(INDEX([1]装备!$CF$6:$CF$16,$AH32)/10*BM$3*INDEX($BD$6:$BD$9,$AK32),0)</f>
        <v>126</v>
      </c>
      <c r="BN32" s="13">
        <f>ROUND(INDEX([1]装备!$CF$6:$CF$16,$AH32)/10*BN$3*INDEX($BD$6:$BD$9,$AK32),0)</f>
        <v>126</v>
      </c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13" t="s">
        <v>988</v>
      </c>
      <c r="CK32" s="13">
        <v>211041</v>
      </c>
      <c r="CL32" s="13">
        <v>19</v>
      </c>
      <c r="CM32" s="13">
        <v>0.2</v>
      </c>
      <c r="CN32" s="14" t="e">
        <f>SUMIFS(属性投放!#REF!,属性投放!#REF!,"="&amp;装备!$CK$3,属性投放!#REF!,"&lt;="&amp;装备!$CL32)*INDEX(属性投放!#REF!,装备!$CM$3)*$CM32*$CO$3</f>
        <v>#REF!</v>
      </c>
      <c r="CO32" s="14" t="e">
        <f>SUMIFS(属性投放!#REF!,属性投放!#REF!,"="&amp;装备!$CK$3,属性投放!#REF!,"&lt;="&amp;装备!$CL32)*INDEX(属性投放!#REF!,装备!$CM$3)*$CM32*$CO$3</f>
        <v>#REF!</v>
      </c>
      <c r="CP32" s="14" t="e">
        <f>SUMIFS(属性投放!#REF!,属性投放!#REF!,"="&amp;装备!$CK$3,属性投放!#REF!,"&lt;="&amp;装备!$CL32)*INDEX(属性投放!#REF!,装备!$CM$3)*CM32*$CO$3</f>
        <v>#REF!</v>
      </c>
      <c r="CQ32" s="13">
        <v>500</v>
      </c>
      <c r="CR32" s="13" t="e">
        <f t="shared" si="138"/>
        <v>#REF!</v>
      </c>
      <c r="CS32" s="13" t="e">
        <f t="shared" si="139"/>
        <v>#REF!</v>
      </c>
      <c r="CT32" s="13" t="e">
        <f t="shared" si="140"/>
        <v>#REF!</v>
      </c>
      <c r="CU32" s="24">
        <v>0.15</v>
      </c>
      <c r="CV32" s="24">
        <v>0.15</v>
      </c>
      <c r="CW32" s="24">
        <v>0.15</v>
      </c>
      <c r="CX32" s="24">
        <v>0.1</v>
      </c>
      <c r="CY32" s="24">
        <v>0.1</v>
      </c>
      <c r="CZ32" s="14" t="e">
        <f t="shared" si="49"/>
        <v>#REF!</v>
      </c>
      <c r="DA32" s="13">
        <v>3</v>
      </c>
      <c r="DB32" s="14">
        <f>SUM(DA$7:DA32)</f>
        <v>85</v>
      </c>
      <c r="DC32" s="13">
        <v>1</v>
      </c>
      <c r="DD32" s="13">
        <v>3</v>
      </c>
      <c r="DE32" s="13">
        <v>4</v>
      </c>
      <c r="DF32" s="13"/>
      <c r="DG32" s="13">
        <v>1</v>
      </c>
      <c r="DH32" s="13">
        <v>1</v>
      </c>
      <c r="DI32" s="13">
        <v>1</v>
      </c>
      <c r="DJ32" s="13"/>
      <c r="DK32" s="13">
        <v>2</v>
      </c>
      <c r="DL32" s="13">
        <v>3</v>
      </c>
      <c r="DM32" s="13">
        <v>5</v>
      </c>
      <c r="DN32" s="13"/>
      <c r="DO32" s="13">
        <v>2</v>
      </c>
      <c r="DP32" s="13">
        <v>52</v>
      </c>
      <c r="DQ32" s="13">
        <f t="shared" si="153"/>
        <v>2110411</v>
      </c>
      <c r="DR32" s="13">
        <f t="shared" si="153"/>
        <v>2110412</v>
      </c>
      <c r="DS32" s="13">
        <f t="shared" si="153"/>
        <v>2110413</v>
      </c>
      <c r="DT32" s="13">
        <f t="shared" si="153"/>
        <v>2110415</v>
      </c>
      <c r="DU32" s="13">
        <f t="shared" si="153"/>
        <v>2110417</v>
      </c>
      <c r="DV32" s="13">
        <f t="shared" si="153"/>
        <v>2110418</v>
      </c>
      <c r="DW32" s="13">
        <f t="shared" si="153"/>
        <v>0</v>
      </c>
      <c r="DX32" s="13">
        <f t="shared" si="153"/>
        <v>0</v>
      </c>
      <c r="DY32" s="13">
        <f t="shared" si="51"/>
        <v>600</v>
      </c>
      <c r="DZ32" s="13">
        <f t="shared" si="52"/>
        <v>300</v>
      </c>
      <c r="EA32" s="13">
        <f t="shared" si="53"/>
        <v>300</v>
      </c>
      <c r="EB32" s="13">
        <f t="shared" si="54"/>
        <v>300</v>
      </c>
      <c r="EC32" s="13">
        <f t="shared" si="55"/>
        <v>450</v>
      </c>
      <c r="ED32" s="13">
        <f t="shared" si="56"/>
        <v>450</v>
      </c>
      <c r="EE32" s="13" t="str">
        <f t="shared" si="57"/>
        <v/>
      </c>
      <c r="EF32" s="13" t="str">
        <f t="shared" si="58"/>
        <v/>
      </c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G32" s="30"/>
      <c r="FH32" s="30"/>
      <c r="FI32" s="13">
        <v>27</v>
      </c>
      <c r="FJ32" s="14">
        <f t="shared" si="59"/>
        <v>1</v>
      </c>
      <c r="FK32" s="14">
        <f t="shared" si="60"/>
        <v>27</v>
      </c>
      <c r="FL32" s="14">
        <f t="shared" si="61"/>
        <v>4</v>
      </c>
      <c r="FM32" s="14">
        <f t="shared" si="9"/>
        <v>40</v>
      </c>
      <c r="FN32" s="14">
        <f t="shared" si="10"/>
        <v>1</v>
      </c>
      <c r="FO32" s="14">
        <f t="shared" si="11"/>
        <v>15</v>
      </c>
      <c r="FP32" s="14">
        <f t="shared" si="12"/>
        <v>4</v>
      </c>
      <c r="FQ32" s="14">
        <f t="shared" si="13"/>
        <v>3</v>
      </c>
      <c r="FR32" s="14">
        <f t="shared" si="14"/>
        <v>3</v>
      </c>
      <c r="FS32" s="14" t="b">
        <f t="shared" si="62"/>
        <v>0</v>
      </c>
      <c r="FT32" s="14">
        <f t="shared" si="15"/>
        <v>2001403</v>
      </c>
      <c r="FU32" s="14">
        <f t="shared" si="63"/>
        <v>30</v>
      </c>
      <c r="FV32" s="13" t="str">
        <f t="shared" si="16"/>
        <v>15级-史诗寄灵人の铠甲</v>
      </c>
      <c r="FW32" s="13" t="str">
        <f t="shared" si="17"/>
        <v>悲鸣 · 寄灵人の铠甲-史诗</v>
      </c>
      <c r="FX32" s="14">
        <f t="shared" si="18"/>
        <v>1</v>
      </c>
      <c r="FY32" s="14">
        <f t="shared" si="19"/>
        <v>4</v>
      </c>
      <c r="FZ32" s="14">
        <f t="shared" si="20"/>
        <v>15</v>
      </c>
      <c r="GA32" s="14">
        <v>1</v>
      </c>
      <c r="GB32" s="14">
        <f t="shared" si="21"/>
        <v>1</v>
      </c>
      <c r="GC32" s="14">
        <f t="shared" si="64"/>
        <v>3</v>
      </c>
      <c r="GD32" s="14" t="str">
        <f t="shared" si="22"/>
        <v/>
      </c>
      <c r="GE32" s="14" t="e">
        <f t="shared" si="23"/>
        <v>#REF!</v>
      </c>
      <c r="GF32" s="14" t="e">
        <f t="shared" si="24"/>
        <v>#REF!</v>
      </c>
      <c r="GG32" s="14" t="e">
        <f t="shared" si="25"/>
        <v>#REF!</v>
      </c>
      <c r="GH32" s="14" t="e">
        <f t="shared" si="26"/>
        <v>#REF!</v>
      </c>
      <c r="GI32" s="14" t="e">
        <f t="shared" si="27"/>
        <v>#REF!</v>
      </c>
      <c r="GJ32" s="14" t="e">
        <f t="shared" si="28"/>
        <v>#REF!</v>
      </c>
      <c r="GK32" s="14" t="e">
        <f t="shared" si="29"/>
        <v>#REF!</v>
      </c>
      <c r="GL32" s="14">
        <f t="shared" si="30"/>
        <v>1014</v>
      </c>
      <c r="GM32" s="14">
        <f t="shared" si="31"/>
        <v>3</v>
      </c>
      <c r="GN32" s="14">
        <f t="shared" si="32"/>
        <v>1014</v>
      </c>
      <c r="GO32" s="25" t="str">
        <f t="shared" si="33"/>
        <v>icon_2001103</v>
      </c>
      <c r="GP32" s="30"/>
      <c r="GQ32" s="30"/>
      <c r="GS32" s="14">
        <f t="shared" si="34"/>
        <v>2</v>
      </c>
      <c r="GT32" s="14">
        <f t="shared" si="35"/>
        <v>3</v>
      </c>
      <c r="GU32" s="14" t="e">
        <f t="shared" si="65"/>
        <v>#REF!</v>
      </c>
      <c r="GV32" s="14" t="str">
        <f t="shared" si="36"/>
        <v>DefExt</v>
      </c>
      <c r="GW32" s="14" t="e">
        <f t="shared" si="66"/>
        <v>#REF!</v>
      </c>
      <c r="GX32" s="14" t="e">
        <f t="shared" si="67"/>
        <v>#REF!</v>
      </c>
      <c r="GY32" s="14" t="str">
        <f t="shared" si="37"/>
        <v>HPExt</v>
      </c>
      <c r="GZ32" s="14" t="e">
        <f t="shared" si="68"/>
        <v>#REF!</v>
      </c>
      <c r="HA32" s="14" t="e">
        <f t="shared" si="69"/>
        <v>#REF!</v>
      </c>
      <c r="HB32" s="14">
        <f t="shared" si="38"/>
        <v>20140</v>
      </c>
      <c r="HC32" s="14">
        <f t="shared" si="70"/>
        <v>3</v>
      </c>
      <c r="HD32" s="14">
        <f t="shared" si="71"/>
        <v>1014</v>
      </c>
      <c r="HE32" s="25" t="s">
        <v>1109</v>
      </c>
      <c r="HF32" s="14">
        <f t="shared" si="39"/>
        <v>50</v>
      </c>
      <c r="HI32" s="13">
        <f t="shared" si="137"/>
        <v>2062</v>
      </c>
      <c r="HJ32" s="13" t="s">
        <v>757</v>
      </c>
      <c r="HK32" s="30"/>
      <c r="HL32" s="30"/>
      <c r="HM32" s="13">
        <v>27</v>
      </c>
      <c r="HN32" s="14">
        <f t="shared" si="72"/>
        <v>9</v>
      </c>
      <c r="HO32" s="14">
        <f t="shared" si="73"/>
        <v>1</v>
      </c>
      <c r="HP32" s="14">
        <f t="shared" si="74"/>
        <v>1</v>
      </c>
      <c r="HQ32" s="14">
        <f t="shared" si="75"/>
        <v>200841</v>
      </c>
      <c r="HR32" s="14" t="str">
        <f t="shared" si="76"/>
        <v>120级寄灵人の攻击套 : 属性-1</v>
      </c>
      <c r="HS32" s="14" t="s">
        <v>1042</v>
      </c>
      <c r="HT32" s="14">
        <f t="shared" si="77"/>
        <v>1</v>
      </c>
      <c r="HU32" s="14">
        <f t="shared" si="78"/>
        <v>2</v>
      </c>
      <c r="HV32" s="14" t="str">
        <f t="shared" si="79"/>
        <v>AtkExt</v>
      </c>
      <c r="HW32" s="14" t="e">
        <f t="shared" si="80"/>
        <v>#REF!</v>
      </c>
      <c r="HX32" s="30"/>
      <c r="HY32" s="30"/>
      <c r="IA32" s="13">
        <v>27</v>
      </c>
      <c r="IB32" s="14">
        <f t="shared" si="81"/>
        <v>2</v>
      </c>
      <c r="IC32" s="14">
        <f t="shared" si="82"/>
        <v>1</v>
      </c>
      <c r="ID32" s="14">
        <f t="shared" si="83"/>
        <v>2</v>
      </c>
      <c r="IE32" s="14">
        <f t="shared" si="84"/>
        <v>3</v>
      </c>
      <c r="IF32" s="14" t="str">
        <f t="shared" si="85"/>
        <v>30级寄灵人洗练-Q3-7</v>
      </c>
      <c r="IG32" s="14">
        <f t="shared" si="86"/>
        <v>1023</v>
      </c>
      <c r="IH32" s="14">
        <f t="shared" si="87"/>
        <v>7</v>
      </c>
      <c r="II32" s="14">
        <f t="shared" si="88"/>
        <v>550</v>
      </c>
      <c r="IJ32" s="14" t="str">
        <f t="shared" si="89"/>
        <v>Crit</v>
      </c>
      <c r="IK32" s="14">
        <f t="shared" si="90"/>
        <v>1.0999999999999999E-2</v>
      </c>
      <c r="IL32" s="14">
        <f t="shared" si="91"/>
        <v>0.03</v>
      </c>
    </row>
    <row r="33" spans="1:246" s="19" customFormat="1" ht="16.5" x14ac:dyDescent="0.2"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13">
        <v>27</v>
      </c>
      <c r="AH33" s="13">
        <v>6</v>
      </c>
      <c r="AI33" s="13" t="b">
        <v>0</v>
      </c>
      <c r="AJ33" s="13">
        <v>100</v>
      </c>
      <c r="AK33" s="13">
        <v>1</v>
      </c>
      <c r="AL33" s="13">
        <v>10</v>
      </c>
      <c r="AM33" s="13" t="s">
        <v>890</v>
      </c>
      <c r="AN33" s="13" t="s">
        <v>905</v>
      </c>
      <c r="AO33" s="13" t="s">
        <v>1125</v>
      </c>
      <c r="AP33" s="13" t="s">
        <v>1150</v>
      </c>
      <c r="AQ33" s="13">
        <f t="shared" si="104"/>
        <v>610</v>
      </c>
      <c r="AR33" s="13"/>
      <c r="AS33" s="13">
        <v>8</v>
      </c>
      <c r="AT33" s="14">
        <f>SUM(AS$7:AS33)</f>
        <v>205</v>
      </c>
      <c r="AU33" s="13">
        <v>1</v>
      </c>
      <c r="AV33" s="13">
        <v>2</v>
      </c>
      <c r="AW33" s="13">
        <v>3</v>
      </c>
      <c r="AX33" s="13">
        <v>4</v>
      </c>
      <c r="AY33" s="13">
        <v>5</v>
      </c>
      <c r="AZ33" s="13">
        <v>6</v>
      </c>
      <c r="BA33" s="13">
        <v>7</v>
      </c>
      <c r="BB33" s="13">
        <v>8</v>
      </c>
      <c r="BC33" s="30"/>
      <c r="BD33" s="30"/>
      <c r="BE33" s="30"/>
      <c r="BF33" s="30"/>
      <c r="BG33" s="13">
        <f>ROUND(INDEX([1]装备!$CF$6:$CF$16,$AH33)/10*BG$3*INDEX($BD$6:$BD$9,$AK33),0)</f>
        <v>90</v>
      </c>
      <c r="BH33" s="13">
        <f>ROUND(INDEX([1]装备!$CF$6:$CF$16,$AH33)/10*BH$3*INDEX($BD$6:$BD$9,$AK33),0)</f>
        <v>45</v>
      </c>
      <c r="BI33" s="13">
        <f>ROUND(INDEX([1]装备!$CF$6:$CF$16,$AH33)/10*BI$3*INDEX($BD$6:$BD$9,$AK33),0)</f>
        <v>45</v>
      </c>
      <c r="BJ33" s="13">
        <f>ROUND(INDEX([1]装备!$CF$6:$CF$16,$AH33)/10*BJ$3*INDEX($BD$6:$BD$9,$AK33),0)</f>
        <v>45</v>
      </c>
      <c r="BK33" s="13">
        <f>ROUND(INDEX([1]装备!$CF$6:$CF$16,$AH33)/10*BK$3*INDEX($BD$6:$BD$9,$AK33),0)</f>
        <v>45</v>
      </c>
      <c r="BL33" s="13">
        <f>ROUND(INDEX([1]装备!$CF$6:$CF$16,$AH33)/10*BL$3*INDEX($BD$6:$BD$9,$AK33),0)</f>
        <v>45</v>
      </c>
      <c r="BM33" s="13">
        <f>ROUND(INDEX([1]装备!$CF$6:$CF$16,$AH33)/10*BM$3*INDEX($BD$6:$BD$9,$AK33),0)</f>
        <v>68</v>
      </c>
      <c r="BN33" s="13">
        <f>ROUND(INDEX([1]装备!$CF$6:$CF$16,$AH33)/10*BN$3*INDEX($BD$6:$BD$9,$AK33),0)</f>
        <v>68</v>
      </c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13" t="s">
        <v>989</v>
      </c>
      <c r="CK33" s="13">
        <v>211142</v>
      </c>
      <c r="CL33" s="13">
        <v>20</v>
      </c>
      <c r="CM33" s="13">
        <v>0.2</v>
      </c>
      <c r="CN33" s="14" t="e">
        <f>SUMIFS(属性投放!#REF!,属性投放!#REF!,"="&amp;装备!$CK$3,属性投放!#REF!,"&lt;="&amp;装备!$CL33)*INDEX(属性投放!#REF!,装备!$CM$3)*$CM33*$CO$3</f>
        <v>#REF!</v>
      </c>
      <c r="CO33" s="14" t="e">
        <f>SUMIFS(属性投放!#REF!,属性投放!#REF!,"="&amp;装备!$CK$3,属性投放!#REF!,"&lt;="&amp;装备!$CL33)*INDEX(属性投放!#REF!,装备!$CM$3)*$CM33*$CO$3</f>
        <v>#REF!</v>
      </c>
      <c r="CP33" s="14" t="e">
        <f>SUMIFS(属性投放!#REF!,属性投放!#REF!,"="&amp;装备!$CK$3,属性投放!#REF!,"&lt;="&amp;装备!$CL33)*INDEX(属性投放!#REF!,装备!$CM$3)*CM33*$CO$3</f>
        <v>#REF!</v>
      </c>
      <c r="CQ33" s="13">
        <v>500</v>
      </c>
      <c r="CR33" s="13" t="e">
        <f t="shared" si="138"/>
        <v>#REF!</v>
      </c>
      <c r="CS33" s="13" t="e">
        <f t="shared" si="139"/>
        <v>#REF!</v>
      </c>
      <c r="CT33" s="13" t="e">
        <f t="shared" si="140"/>
        <v>#REF!</v>
      </c>
      <c r="CU33" s="24">
        <v>0.15</v>
      </c>
      <c r="CV33" s="24">
        <v>0.15</v>
      </c>
      <c r="CW33" s="24">
        <v>0.15</v>
      </c>
      <c r="CX33" s="24">
        <v>0.1</v>
      </c>
      <c r="CY33" s="24">
        <v>0.1</v>
      </c>
      <c r="CZ33" s="14" t="e">
        <f t="shared" si="49"/>
        <v>#REF!</v>
      </c>
      <c r="DA33" s="13">
        <v>3</v>
      </c>
      <c r="DB33" s="14">
        <f>SUM(DA$7:DA33)</f>
        <v>88</v>
      </c>
      <c r="DC33" s="13">
        <v>2</v>
      </c>
      <c r="DD33" s="13">
        <v>3</v>
      </c>
      <c r="DE33" s="13">
        <v>5</v>
      </c>
      <c r="DF33" s="13"/>
      <c r="DG33" s="13">
        <v>1</v>
      </c>
      <c r="DH33" s="13">
        <v>1</v>
      </c>
      <c r="DI33" s="13">
        <v>1</v>
      </c>
      <c r="DJ33" s="13"/>
      <c r="DK33" s="13">
        <v>2</v>
      </c>
      <c r="DL33" s="13">
        <v>3</v>
      </c>
      <c r="DM33" s="13">
        <v>5</v>
      </c>
      <c r="DN33" s="13"/>
      <c r="DO33" s="13">
        <v>2</v>
      </c>
      <c r="DP33" s="13">
        <v>57</v>
      </c>
      <c r="DQ33" s="13">
        <f t="shared" si="153"/>
        <v>2111421</v>
      </c>
      <c r="DR33" s="13">
        <f t="shared" si="153"/>
        <v>2111422</v>
      </c>
      <c r="DS33" s="13">
        <f t="shared" si="153"/>
        <v>2111423</v>
      </c>
      <c r="DT33" s="13">
        <f t="shared" si="153"/>
        <v>2111424</v>
      </c>
      <c r="DU33" s="13">
        <f t="shared" si="153"/>
        <v>2111425</v>
      </c>
      <c r="DV33" s="13">
        <f t="shared" si="153"/>
        <v>2111426</v>
      </c>
      <c r="DW33" s="13">
        <f t="shared" si="153"/>
        <v>0</v>
      </c>
      <c r="DX33" s="13">
        <f t="shared" si="153"/>
        <v>0</v>
      </c>
      <c r="DY33" s="13">
        <f t="shared" si="51"/>
        <v>1200</v>
      </c>
      <c r="DZ33" s="13">
        <f t="shared" si="52"/>
        <v>600</v>
      </c>
      <c r="EA33" s="13">
        <f t="shared" si="53"/>
        <v>600</v>
      </c>
      <c r="EB33" s="13">
        <f t="shared" si="54"/>
        <v>600</v>
      </c>
      <c r="EC33" s="13">
        <f t="shared" si="55"/>
        <v>600</v>
      </c>
      <c r="ED33" s="13">
        <f t="shared" si="56"/>
        <v>600</v>
      </c>
      <c r="EE33" s="13" t="str">
        <f t="shared" si="57"/>
        <v/>
      </c>
      <c r="EF33" s="13" t="str">
        <f t="shared" si="58"/>
        <v/>
      </c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G33" s="30"/>
      <c r="FH33" s="30"/>
      <c r="FI33" s="13">
        <v>28</v>
      </c>
      <c r="FJ33" s="14">
        <f t="shared" si="59"/>
        <v>1</v>
      </c>
      <c r="FK33" s="14">
        <f t="shared" si="60"/>
        <v>28</v>
      </c>
      <c r="FL33" s="14">
        <f t="shared" si="61"/>
        <v>4</v>
      </c>
      <c r="FM33" s="14">
        <f t="shared" si="9"/>
        <v>40</v>
      </c>
      <c r="FN33" s="14">
        <f t="shared" si="10"/>
        <v>1</v>
      </c>
      <c r="FO33" s="14">
        <f t="shared" si="11"/>
        <v>15</v>
      </c>
      <c r="FP33" s="14">
        <f t="shared" si="12"/>
        <v>4</v>
      </c>
      <c r="FQ33" s="14">
        <f t="shared" si="13"/>
        <v>4</v>
      </c>
      <c r="FR33" s="14">
        <f t="shared" si="14"/>
        <v>4</v>
      </c>
      <c r="FS33" s="14" t="b">
        <f t="shared" si="62"/>
        <v>0</v>
      </c>
      <c r="FT33" s="14">
        <f t="shared" si="15"/>
        <v>2001404</v>
      </c>
      <c r="FU33" s="14">
        <f t="shared" si="63"/>
        <v>30</v>
      </c>
      <c r="FV33" s="13" t="str">
        <f t="shared" si="16"/>
        <v>15级-史诗寄灵人の裤子</v>
      </c>
      <c r="FW33" s="13" t="str">
        <f t="shared" si="17"/>
        <v>悲鸣 · 寄灵人の裤子-史诗</v>
      </c>
      <c r="FX33" s="14">
        <f t="shared" si="18"/>
        <v>1</v>
      </c>
      <c r="FY33" s="14">
        <f t="shared" si="19"/>
        <v>4</v>
      </c>
      <c r="FZ33" s="14">
        <f t="shared" si="20"/>
        <v>15</v>
      </c>
      <c r="GA33" s="14">
        <v>1</v>
      </c>
      <c r="GB33" s="14">
        <f t="shared" si="21"/>
        <v>1</v>
      </c>
      <c r="GC33" s="14">
        <f t="shared" si="64"/>
        <v>4</v>
      </c>
      <c r="GD33" s="14" t="str">
        <f t="shared" si="22"/>
        <v/>
      </c>
      <c r="GE33" s="14" t="e">
        <f t="shared" si="23"/>
        <v>#REF!</v>
      </c>
      <c r="GF33" s="14" t="e">
        <f t="shared" si="24"/>
        <v>#REF!</v>
      </c>
      <c r="GG33" s="14" t="e">
        <f t="shared" si="25"/>
        <v>#REF!</v>
      </c>
      <c r="GH33" s="14" t="e">
        <f t="shared" si="26"/>
        <v>#REF!</v>
      </c>
      <c r="GI33" s="14" t="e">
        <f t="shared" si="27"/>
        <v>#REF!</v>
      </c>
      <c r="GJ33" s="14" t="e">
        <f t="shared" si="28"/>
        <v>#REF!</v>
      </c>
      <c r="GK33" s="14" t="e">
        <f t="shared" si="29"/>
        <v>#REF!</v>
      </c>
      <c r="GL33" s="14">
        <f t="shared" si="30"/>
        <v>1014</v>
      </c>
      <c r="GM33" s="14">
        <f t="shared" si="31"/>
        <v>3</v>
      </c>
      <c r="GN33" s="14">
        <f t="shared" si="32"/>
        <v>1014</v>
      </c>
      <c r="GO33" s="25" t="str">
        <f t="shared" si="33"/>
        <v>icon_2001104</v>
      </c>
      <c r="GP33" s="30"/>
      <c r="GQ33" s="30"/>
      <c r="GS33" s="14">
        <f t="shared" si="34"/>
        <v>2</v>
      </c>
      <c r="GT33" s="14">
        <f t="shared" si="35"/>
        <v>0</v>
      </c>
      <c r="GU33" s="14" t="e">
        <f t="shared" si="65"/>
        <v>#REF!</v>
      </c>
      <c r="GV33" s="14" t="str">
        <f t="shared" si="36"/>
        <v>DefExt</v>
      </c>
      <c r="GW33" s="14" t="e">
        <f t="shared" si="66"/>
        <v>#REF!</v>
      </c>
      <c r="GX33" s="14" t="e">
        <f t="shared" si="67"/>
        <v>#REF!</v>
      </c>
      <c r="GY33" s="14" t="str">
        <f t="shared" si="37"/>
        <v/>
      </c>
      <c r="GZ33" s="14" t="str">
        <f t="shared" si="68"/>
        <v/>
      </c>
      <c r="HA33" s="14" t="str">
        <f t="shared" si="69"/>
        <v/>
      </c>
      <c r="HB33" s="14">
        <f t="shared" si="38"/>
        <v>20140</v>
      </c>
      <c r="HC33" s="14">
        <f t="shared" si="70"/>
        <v>3</v>
      </c>
      <c r="HD33" s="14">
        <f t="shared" si="71"/>
        <v>1014</v>
      </c>
      <c r="HE33" s="25" t="s">
        <v>1109</v>
      </c>
      <c r="HF33" s="14">
        <f t="shared" si="39"/>
        <v>50</v>
      </c>
      <c r="HI33" s="13">
        <f t="shared" si="137"/>
        <v>2063</v>
      </c>
      <c r="HJ33" s="13" t="s">
        <v>758</v>
      </c>
      <c r="HK33" s="30"/>
      <c r="HL33" s="30"/>
      <c r="HM33" s="13">
        <v>28</v>
      </c>
      <c r="HN33" s="14">
        <f t="shared" si="72"/>
        <v>9</v>
      </c>
      <c r="HO33" s="14">
        <f t="shared" si="73"/>
        <v>2</v>
      </c>
      <c r="HP33" s="14">
        <f t="shared" si="74"/>
        <v>3</v>
      </c>
      <c r="HQ33" s="14">
        <f t="shared" si="75"/>
        <v>200841</v>
      </c>
      <c r="HR33" s="14" t="str">
        <f t="shared" si="76"/>
        <v>120级寄灵人の攻击套 : 属性-2</v>
      </c>
      <c r="HS33" s="14" t="s">
        <v>1042</v>
      </c>
      <c r="HT33" s="14">
        <f t="shared" si="77"/>
        <v>2</v>
      </c>
      <c r="HU33" s="14">
        <f t="shared" si="78"/>
        <v>3</v>
      </c>
      <c r="HV33" s="14" t="str">
        <f t="shared" si="79"/>
        <v>HPExt</v>
      </c>
      <c r="HW33" s="14" t="e">
        <f t="shared" si="80"/>
        <v>#REF!</v>
      </c>
      <c r="HX33" s="30"/>
      <c r="HY33" s="30"/>
      <c r="IA33" s="13">
        <v>28</v>
      </c>
      <c r="IB33" s="14">
        <f t="shared" si="81"/>
        <v>2</v>
      </c>
      <c r="IC33" s="14">
        <f t="shared" si="82"/>
        <v>1</v>
      </c>
      <c r="ID33" s="14">
        <f t="shared" si="83"/>
        <v>2</v>
      </c>
      <c r="IE33" s="14">
        <f t="shared" si="84"/>
        <v>3</v>
      </c>
      <c r="IF33" s="14" t="str">
        <f t="shared" si="85"/>
        <v>30级寄灵人洗练-Q3-8</v>
      </c>
      <c r="IG33" s="14">
        <f t="shared" si="86"/>
        <v>1023</v>
      </c>
      <c r="IH33" s="14">
        <f t="shared" si="87"/>
        <v>8</v>
      </c>
      <c r="II33" s="14">
        <f t="shared" si="88"/>
        <v>550</v>
      </c>
      <c r="IJ33" s="14" t="str">
        <f t="shared" si="89"/>
        <v>CritRate</v>
      </c>
      <c r="IK33" s="14">
        <f t="shared" si="90"/>
        <v>2.8000000000000001E-2</v>
      </c>
      <c r="IL33" s="14">
        <f t="shared" si="91"/>
        <v>0.08</v>
      </c>
    </row>
    <row r="34" spans="1:246" s="19" customFormat="1" ht="16.5" x14ac:dyDescent="0.2">
      <c r="A34" t="s">
        <v>861</v>
      </c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13">
        <v>28</v>
      </c>
      <c r="AH34" s="13">
        <v>6</v>
      </c>
      <c r="AI34" s="13" t="b">
        <v>0</v>
      </c>
      <c r="AJ34" s="13">
        <v>100</v>
      </c>
      <c r="AK34" s="13">
        <v>2</v>
      </c>
      <c r="AL34" s="13">
        <v>20</v>
      </c>
      <c r="AM34" s="13" t="s">
        <v>890</v>
      </c>
      <c r="AN34" s="13" t="s">
        <v>906</v>
      </c>
      <c r="AO34" s="13" t="s">
        <v>1125</v>
      </c>
      <c r="AP34" s="13" t="s">
        <v>1150</v>
      </c>
      <c r="AQ34" s="13">
        <f t="shared" si="104"/>
        <v>620</v>
      </c>
      <c r="AR34" s="13"/>
      <c r="AS34" s="13">
        <v>8</v>
      </c>
      <c r="AT34" s="14">
        <f>SUM(AS$7:AS34)</f>
        <v>213</v>
      </c>
      <c r="AU34" s="13">
        <v>1</v>
      </c>
      <c r="AV34" s="13">
        <v>2</v>
      </c>
      <c r="AW34" s="13">
        <v>3</v>
      </c>
      <c r="AX34" s="13">
        <v>4</v>
      </c>
      <c r="AY34" s="13">
        <v>5</v>
      </c>
      <c r="AZ34" s="13">
        <v>6</v>
      </c>
      <c r="BA34" s="13">
        <v>7</v>
      </c>
      <c r="BB34" s="13">
        <v>8</v>
      </c>
      <c r="BC34" s="30"/>
      <c r="BD34" s="30"/>
      <c r="BE34" s="30"/>
      <c r="BF34" s="30"/>
      <c r="BG34" s="13">
        <f>ROUND(INDEX([1]装备!$CF$6:$CF$16,$AH34)/10*BG$3*INDEX($BD$6:$BD$9,$AK34),0)</f>
        <v>144</v>
      </c>
      <c r="BH34" s="13">
        <f>ROUND(INDEX([1]装备!$CF$6:$CF$16,$AH34)/10*BH$3*INDEX($BD$6:$BD$9,$AK34),0)</f>
        <v>72</v>
      </c>
      <c r="BI34" s="13">
        <f>ROUND(INDEX([1]装备!$CF$6:$CF$16,$AH34)/10*BI$3*INDEX($BD$6:$BD$9,$AK34),0)</f>
        <v>72</v>
      </c>
      <c r="BJ34" s="13">
        <f>ROUND(INDEX([1]装备!$CF$6:$CF$16,$AH34)/10*BJ$3*INDEX($BD$6:$BD$9,$AK34),0)</f>
        <v>72</v>
      </c>
      <c r="BK34" s="13">
        <f>ROUND(INDEX([1]装备!$CF$6:$CF$16,$AH34)/10*BK$3*INDEX($BD$6:$BD$9,$AK34),0)</f>
        <v>72</v>
      </c>
      <c r="BL34" s="13">
        <f>ROUND(INDEX([1]装备!$CF$6:$CF$16,$AH34)/10*BL$3*INDEX($BD$6:$BD$9,$AK34),0)</f>
        <v>72</v>
      </c>
      <c r="BM34" s="13">
        <f>ROUND(INDEX([1]装备!$CF$6:$CF$16,$AH34)/10*BM$3*INDEX($BD$6:$BD$9,$AK34),0)</f>
        <v>108</v>
      </c>
      <c r="BN34" s="13">
        <f>ROUND(INDEX([1]装备!$CF$6:$CF$16,$AH34)/10*BN$3*INDEX($BD$6:$BD$9,$AK34),0)</f>
        <v>108</v>
      </c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13" t="s">
        <v>990</v>
      </c>
      <c r="CK34" s="13">
        <v>211143</v>
      </c>
      <c r="CL34" s="13">
        <v>20</v>
      </c>
      <c r="CM34" s="13">
        <v>0.25</v>
      </c>
      <c r="CN34" s="14" t="e">
        <f>SUMIFS(属性投放!#REF!,属性投放!#REF!,"="&amp;装备!$CK$3,属性投放!#REF!,"&lt;="&amp;装备!$CL34)*INDEX(属性投放!#REF!,装备!$CM$3)*$CM34*$CO$3</f>
        <v>#REF!</v>
      </c>
      <c r="CO34" s="14" t="e">
        <f>SUMIFS(属性投放!#REF!,属性投放!#REF!,"="&amp;装备!$CK$3,属性投放!#REF!,"&lt;="&amp;装备!$CL34)*INDEX(属性投放!#REF!,装备!$CM$3)*$CM34*$CO$3</f>
        <v>#REF!</v>
      </c>
      <c r="CP34" s="14" t="e">
        <f>SUMIFS(属性投放!#REF!,属性投放!#REF!,"="&amp;装备!$CK$3,属性投放!#REF!,"&lt;="&amp;装备!$CL34)*INDEX(属性投放!#REF!,装备!$CM$3)*CM34*$CO$3</f>
        <v>#REF!</v>
      </c>
      <c r="CQ34" s="13">
        <v>5000</v>
      </c>
      <c r="CR34" s="13" t="e">
        <f t="shared" si="138"/>
        <v>#REF!</v>
      </c>
      <c r="CS34" s="13" t="e">
        <f t="shared" si="139"/>
        <v>#REF!</v>
      </c>
      <c r="CT34" s="13" t="e">
        <f t="shared" si="140"/>
        <v>#REF!</v>
      </c>
      <c r="CU34" s="24">
        <v>0.15</v>
      </c>
      <c r="CV34" s="24">
        <v>0.15</v>
      </c>
      <c r="CW34" s="24">
        <v>0.15</v>
      </c>
      <c r="CX34" s="24">
        <v>0.1</v>
      </c>
      <c r="CY34" s="24">
        <v>0.1</v>
      </c>
      <c r="CZ34" s="14" t="e">
        <f t="shared" si="49"/>
        <v>#REF!</v>
      </c>
      <c r="DA34" s="13">
        <v>4</v>
      </c>
      <c r="DB34" s="14">
        <f>SUM(DA$7:DA34)</f>
        <v>92</v>
      </c>
      <c r="DC34" s="13">
        <v>1</v>
      </c>
      <c r="DD34" s="13">
        <v>2</v>
      </c>
      <c r="DE34" s="13">
        <v>7</v>
      </c>
      <c r="DF34" s="13">
        <v>8</v>
      </c>
      <c r="DG34" s="13">
        <v>1</v>
      </c>
      <c r="DH34" s="13">
        <v>1</v>
      </c>
      <c r="DI34" s="13">
        <v>1</v>
      </c>
      <c r="DJ34" s="13">
        <v>1</v>
      </c>
      <c r="DK34" s="13">
        <v>2</v>
      </c>
      <c r="DL34" s="13">
        <v>3</v>
      </c>
      <c r="DM34" s="13">
        <v>4</v>
      </c>
      <c r="DN34" s="13">
        <v>5</v>
      </c>
      <c r="DO34" s="13">
        <v>2</v>
      </c>
      <c r="DP34" s="13">
        <v>58</v>
      </c>
      <c r="DQ34" s="13">
        <f t="shared" si="153"/>
        <v>2111431</v>
      </c>
      <c r="DR34" s="13">
        <f t="shared" si="153"/>
        <v>2111432</v>
      </c>
      <c r="DS34" s="13">
        <f t="shared" si="153"/>
        <v>2111433</v>
      </c>
      <c r="DT34" s="13">
        <f t="shared" si="153"/>
        <v>2111434</v>
      </c>
      <c r="DU34" s="13">
        <f t="shared" si="153"/>
        <v>2111436</v>
      </c>
      <c r="DV34" s="13">
        <f t="shared" si="153"/>
        <v>0</v>
      </c>
      <c r="DW34" s="13">
        <f t="shared" si="153"/>
        <v>0</v>
      </c>
      <c r="DX34" s="13">
        <f t="shared" si="153"/>
        <v>0</v>
      </c>
      <c r="DY34" s="13">
        <f t="shared" si="51"/>
        <v>1200</v>
      </c>
      <c r="DZ34" s="13">
        <f t="shared" si="52"/>
        <v>600</v>
      </c>
      <c r="EA34" s="13">
        <f t="shared" si="53"/>
        <v>600</v>
      </c>
      <c r="EB34" s="13">
        <f t="shared" si="54"/>
        <v>600</v>
      </c>
      <c r="EC34" s="13">
        <f t="shared" si="55"/>
        <v>600</v>
      </c>
      <c r="ED34" s="13" t="str">
        <f t="shared" si="56"/>
        <v/>
      </c>
      <c r="EE34" s="13" t="str">
        <f t="shared" si="57"/>
        <v/>
      </c>
      <c r="EF34" s="13" t="str">
        <f t="shared" si="58"/>
        <v/>
      </c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G34" s="30"/>
      <c r="FH34" s="30"/>
      <c r="FI34" s="13">
        <v>29</v>
      </c>
      <c r="FJ34" s="14">
        <f t="shared" si="59"/>
        <v>1</v>
      </c>
      <c r="FK34" s="14">
        <f t="shared" si="60"/>
        <v>29</v>
      </c>
      <c r="FL34" s="14">
        <f t="shared" si="61"/>
        <v>4</v>
      </c>
      <c r="FM34" s="14">
        <f t="shared" si="9"/>
        <v>40</v>
      </c>
      <c r="FN34" s="14">
        <f t="shared" si="10"/>
        <v>1</v>
      </c>
      <c r="FO34" s="14">
        <f t="shared" si="11"/>
        <v>15</v>
      </c>
      <c r="FP34" s="14">
        <f t="shared" si="12"/>
        <v>4</v>
      </c>
      <c r="FQ34" s="14">
        <f t="shared" si="13"/>
        <v>5</v>
      </c>
      <c r="FR34" s="14">
        <f t="shared" si="14"/>
        <v>5</v>
      </c>
      <c r="FS34" s="14" t="b">
        <f t="shared" si="62"/>
        <v>0</v>
      </c>
      <c r="FT34" s="14">
        <f t="shared" si="15"/>
        <v>2001405</v>
      </c>
      <c r="FU34" s="14">
        <f t="shared" si="63"/>
        <v>30</v>
      </c>
      <c r="FV34" s="13" t="str">
        <f t="shared" si="16"/>
        <v>15级-史诗寄灵人の鞋子</v>
      </c>
      <c r="FW34" s="13" t="str">
        <f t="shared" si="17"/>
        <v>悲鸣 · 寄灵人の鞋子-史诗</v>
      </c>
      <c r="FX34" s="14">
        <f t="shared" si="18"/>
        <v>1</v>
      </c>
      <c r="FY34" s="14">
        <f t="shared" si="19"/>
        <v>4</v>
      </c>
      <c r="FZ34" s="14">
        <f t="shared" si="20"/>
        <v>15</v>
      </c>
      <c r="GA34" s="14">
        <v>1</v>
      </c>
      <c r="GB34" s="14">
        <f t="shared" si="21"/>
        <v>1</v>
      </c>
      <c r="GC34" s="14">
        <f t="shared" si="64"/>
        <v>5</v>
      </c>
      <c r="GD34" s="14" t="str">
        <f t="shared" si="22"/>
        <v/>
      </c>
      <c r="GE34" s="14" t="e">
        <f t="shared" si="23"/>
        <v>#REF!</v>
      </c>
      <c r="GF34" s="14" t="e">
        <f t="shared" si="24"/>
        <v>#REF!</v>
      </c>
      <c r="GG34" s="14" t="e">
        <f t="shared" si="25"/>
        <v>#REF!</v>
      </c>
      <c r="GH34" s="14" t="e">
        <f t="shared" si="26"/>
        <v>#REF!</v>
      </c>
      <c r="GI34" s="14" t="e">
        <f t="shared" si="27"/>
        <v>#REF!</v>
      </c>
      <c r="GJ34" s="14" t="e">
        <f t="shared" si="28"/>
        <v>#REF!</v>
      </c>
      <c r="GK34" s="14" t="e">
        <f t="shared" si="29"/>
        <v>#REF!</v>
      </c>
      <c r="GL34" s="14">
        <f t="shared" si="30"/>
        <v>1014</v>
      </c>
      <c r="GM34" s="14">
        <f t="shared" si="31"/>
        <v>3</v>
      </c>
      <c r="GN34" s="14">
        <f t="shared" si="32"/>
        <v>1014</v>
      </c>
      <c r="GO34" s="25" t="str">
        <f t="shared" si="33"/>
        <v>icon_2001105</v>
      </c>
      <c r="GP34" s="30"/>
      <c r="GQ34" s="30"/>
      <c r="GS34" s="14">
        <f t="shared" si="34"/>
        <v>3</v>
      </c>
      <c r="GT34" s="14">
        <f t="shared" si="35"/>
        <v>0</v>
      </c>
      <c r="GU34" s="14" t="e">
        <f t="shared" si="65"/>
        <v>#REF!</v>
      </c>
      <c r="GV34" s="14" t="str">
        <f t="shared" si="36"/>
        <v>HPExt</v>
      </c>
      <c r="GW34" s="14" t="e">
        <f t="shared" si="66"/>
        <v>#REF!</v>
      </c>
      <c r="GX34" s="14" t="e">
        <f t="shared" si="67"/>
        <v>#REF!</v>
      </c>
      <c r="GY34" s="14" t="str">
        <f t="shared" si="37"/>
        <v/>
      </c>
      <c r="GZ34" s="14" t="str">
        <f t="shared" si="68"/>
        <v/>
      </c>
      <c r="HA34" s="14" t="str">
        <f t="shared" si="69"/>
        <v/>
      </c>
      <c r="HB34" s="14">
        <f t="shared" si="38"/>
        <v>20140</v>
      </c>
      <c r="HC34" s="14">
        <f t="shared" si="70"/>
        <v>3</v>
      </c>
      <c r="HD34" s="14">
        <f t="shared" si="71"/>
        <v>1014</v>
      </c>
      <c r="HE34" s="25" t="s">
        <v>1109</v>
      </c>
      <c r="HF34" s="14">
        <f t="shared" si="39"/>
        <v>50</v>
      </c>
      <c r="HI34" s="16"/>
      <c r="HJ34" s="16"/>
      <c r="HK34" s="30"/>
      <c r="HL34" s="30"/>
      <c r="HM34" s="13">
        <v>29</v>
      </c>
      <c r="HN34" s="14">
        <f t="shared" si="72"/>
        <v>9</v>
      </c>
      <c r="HO34" s="14">
        <f t="shared" si="73"/>
        <v>3</v>
      </c>
      <c r="HP34" s="14">
        <f t="shared" si="74"/>
        <v>4</v>
      </c>
      <c r="HQ34" s="14">
        <f t="shared" si="75"/>
        <v>200841</v>
      </c>
      <c r="HR34" s="14" t="str">
        <f t="shared" si="76"/>
        <v>120级寄灵人の攻击套 : 属性-3</v>
      </c>
      <c r="HS34" s="14" t="s">
        <v>1042</v>
      </c>
      <c r="HT34" s="14">
        <f t="shared" si="77"/>
        <v>3</v>
      </c>
      <c r="HU34" s="14">
        <f t="shared" si="78"/>
        <v>5</v>
      </c>
      <c r="HV34" s="14" t="str">
        <f t="shared" si="79"/>
        <v>AtkRate</v>
      </c>
      <c r="HW34" s="14">
        <f t="shared" si="80"/>
        <v>0.15</v>
      </c>
      <c r="HX34" s="30"/>
      <c r="HY34" s="30"/>
      <c r="IA34" s="13">
        <v>29</v>
      </c>
      <c r="IB34" s="14">
        <f t="shared" si="81"/>
        <v>2</v>
      </c>
      <c r="IC34" s="14">
        <f t="shared" si="82"/>
        <v>1</v>
      </c>
      <c r="ID34" s="14">
        <f t="shared" si="83"/>
        <v>2</v>
      </c>
      <c r="IE34" s="14">
        <f t="shared" si="84"/>
        <v>3</v>
      </c>
      <c r="IF34" s="14" t="str">
        <f t="shared" si="85"/>
        <v>30级寄灵人洗练-Q3-9</v>
      </c>
      <c r="IG34" s="14">
        <f t="shared" si="86"/>
        <v>1023</v>
      </c>
      <c r="IH34" s="14">
        <f t="shared" si="87"/>
        <v>9</v>
      </c>
      <c r="II34" s="14">
        <f t="shared" si="88"/>
        <v>550</v>
      </c>
      <c r="IJ34" s="14" t="str">
        <f t="shared" si="89"/>
        <v>DefIgnor</v>
      </c>
      <c r="IK34" s="14">
        <f t="shared" si="90"/>
        <v>1.0999999999999999E-2</v>
      </c>
      <c r="IL34" s="14">
        <f t="shared" si="91"/>
        <v>0.03</v>
      </c>
    </row>
    <row r="35" spans="1:246" s="19" customFormat="1" ht="16.5" x14ac:dyDescent="0.2">
      <c r="A35" t="s">
        <v>862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13">
        <v>29</v>
      </c>
      <c r="AH35" s="13">
        <v>6</v>
      </c>
      <c r="AI35" s="13" t="b">
        <v>0</v>
      </c>
      <c r="AJ35" s="13">
        <v>100</v>
      </c>
      <c r="AK35" s="13">
        <v>3</v>
      </c>
      <c r="AL35" s="13">
        <v>30</v>
      </c>
      <c r="AM35" s="13" t="s">
        <v>890</v>
      </c>
      <c r="AN35" s="13" t="s">
        <v>907</v>
      </c>
      <c r="AO35" s="13" t="s">
        <v>1125</v>
      </c>
      <c r="AP35" s="13" t="s">
        <v>1150</v>
      </c>
      <c r="AQ35" s="13">
        <f t="shared" si="104"/>
        <v>630</v>
      </c>
      <c r="AR35" s="13"/>
      <c r="AS35" s="13">
        <v>8</v>
      </c>
      <c r="AT35" s="14">
        <f>SUM(AS$7:AS35)</f>
        <v>221</v>
      </c>
      <c r="AU35" s="13">
        <v>1</v>
      </c>
      <c r="AV35" s="13">
        <v>2</v>
      </c>
      <c r="AW35" s="13">
        <v>3</v>
      </c>
      <c r="AX35" s="13">
        <v>4</v>
      </c>
      <c r="AY35" s="13">
        <v>5</v>
      </c>
      <c r="AZ35" s="13">
        <v>6</v>
      </c>
      <c r="BA35" s="13">
        <v>7</v>
      </c>
      <c r="BB35" s="13">
        <v>8</v>
      </c>
      <c r="BC35" s="30"/>
      <c r="BD35" s="30"/>
      <c r="BE35" s="30"/>
      <c r="BF35" s="30"/>
      <c r="BG35" s="13">
        <f>ROUND(INDEX([1]装备!$CF$6:$CF$16,$AH35)/10*BG$3*INDEX($BD$6:$BD$9,$AK35),0)</f>
        <v>180</v>
      </c>
      <c r="BH35" s="13">
        <f>ROUND(INDEX([1]装备!$CF$6:$CF$16,$AH35)/10*BH$3*INDEX($BD$6:$BD$9,$AK35),0)</f>
        <v>90</v>
      </c>
      <c r="BI35" s="13">
        <f>ROUND(INDEX([1]装备!$CF$6:$CF$16,$AH35)/10*BI$3*INDEX($BD$6:$BD$9,$AK35),0)</f>
        <v>90</v>
      </c>
      <c r="BJ35" s="13">
        <f>ROUND(INDEX([1]装备!$CF$6:$CF$16,$AH35)/10*BJ$3*INDEX($BD$6:$BD$9,$AK35),0)</f>
        <v>90</v>
      </c>
      <c r="BK35" s="13">
        <f>ROUND(INDEX([1]装备!$CF$6:$CF$16,$AH35)/10*BK$3*INDEX($BD$6:$BD$9,$AK35),0)</f>
        <v>90</v>
      </c>
      <c r="BL35" s="13">
        <f>ROUND(INDEX([1]装备!$CF$6:$CF$16,$AH35)/10*BL$3*INDEX($BD$6:$BD$9,$AK35),0)</f>
        <v>90</v>
      </c>
      <c r="BM35" s="13">
        <f>ROUND(INDEX([1]装备!$CF$6:$CF$16,$AH35)/10*BM$3*INDEX($BD$6:$BD$9,$AK35),0)</f>
        <v>135</v>
      </c>
      <c r="BN35" s="13">
        <f>ROUND(INDEX([1]装备!$CF$6:$CF$16,$AH35)/10*BN$3*INDEX($BD$6:$BD$9,$AK35),0)</f>
        <v>135</v>
      </c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G35" s="30"/>
      <c r="FH35" s="30"/>
      <c r="FI35" s="13">
        <v>30</v>
      </c>
      <c r="FJ35" s="14">
        <f t="shared" si="59"/>
        <v>1</v>
      </c>
      <c r="FK35" s="14">
        <f t="shared" si="60"/>
        <v>30</v>
      </c>
      <c r="FL35" s="14">
        <f t="shared" si="61"/>
        <v>4</v>
      </c>
      <c r="FM35" s="14">
        <f t="shared" si="9"/>
        <v>40</v>
      </c>
      <c r="FN35" s="14">
        <f t="shared" si="10"/>
        <v>1</v>
      </c>
      <c r="FO35" s="14">
        <f t="shared" si="11"/>
        <v>15</v>
      </c>
      <c r="FP35" s="14">
        <f t="shared" si="12"/>
        <v>4</v>
      </c>
      <c r="FQ35" s="14">
        <f t="shared" si="13"/>
        <v>6</v>
      </c>
      <c r="FR35" s="14">
        <f t="shared" si="14"/>
        <v>6</v>
      </c>
      <c r="FS35" s="14" t="b">
        <f t="shared" si="62"/>
        <v>0</v>
      </c>
      <c r="FT35" s="14">
        <f t="shared" si="15"/>
        <v>2001406</v>
      </c>
      <c r="FU35" s="14">
        <f t="shared" si="63"/>
        <v>30</v>
      </c>
      <c r="FV35" s="13" t="str">
        <f t="shared" si="16"/>
        <v>15级-史诗寄灵人の护手</v>
      </c>
      <c r="FW35" s="13" t="str">
        <f t="shared" si="17"/>
        <v>悲鸣 · 寄灵人の护手-史诗</v>
      </c>
      <c r="FX35" s="14">
        <f t="shared" si="18"/>
        <v>1</v>
      </c>
      <c r="FY35" s="14">
        <f t="shared" si="19"/>
        <v>4</v>
      </c>
      <c r="FZ35" s="14">
        <f t="shared" si="20"/>
        <v>15</v>
      </c>
      <c r="GA35" s="14">
        <v>1</v>
      </c>
      <c r="GB35" s="14">
        <f t="shared" si="21"/>
        <v>1</v>
      </c>
      <c r="GC35" s="14">
        <f t="shared" si="64"/>
        <v>6</v>
      </c>
      <c r="GD35" s="14" t="str">
        <f t="shared" si="22"/>
        <v/>
      </c>
      <c r="GE35" s="14" t="e">
        <f t="shared" si="23"/>
        <v>#REF!</v>
      </c>
      <c r="GF35" s="14" t="e">
        <f t="shared" si="24"/>
        <v>#REF!</v>
      </c>
      <c r="GG35" s="14" t="e">
        <f t="shared" si="25"/>
        <v>#REF!</v>
      </c>
      <c r="GH35" s="14" t="e">
        <f t="shared" si="26"/>
        <v>#REF!</v>
      </c>
      <c r="GI35" s="14" t="e">
        <f t="shared" si="27"/>
        <v>#REF!</v>
      </c>
      <c r="GJ35" s="14" t="e">
        <f t="shared" si="28"/>
        <v>#REF!</v>
      </c>
      <c r="GK35" s="14" t="e">
        <f t="shared" si="29"/>
        <v>#REF!</v>
      </c>
      <c r="GL35" s="14">
        <f t="shared" si="30"/>
        <v>1014</v>
      </c>
      <c r="GM35" s="14">
        <f t="shared" si="31"/>
        <v>3</v>
      </c>
      <c r="GN35" s="14">
        <f t="shared" si="32"/>
        <v>1014</v>
      </c>
      <c r="GO35" s="25" t="str">
        <f t="shared" si="33"/>
        <v>icon_2001106</v>
      </c>
      <c r="GP35" s="30"/>
      <c r="GQ35" s="30"/>
      <c r="GS35" s="14">
        <f t="shared" si="34"/>
        <v>3</v>
      </c>
      <c r="GT35" s="14">
        <f t="shared" si="35"/>
        <v>0</v>
      </c>
      <c r="GU35" s="14" t="e">
        <f t="shared" si="65"/>
        <v>#REF!</v>
      </c>
      <c r="GV35" s="14" t="str">
        <f t="shared" si="36"/>
        <v>HPExt</v>
      </c>
      <c r="GW35" s="14" t="e">
        <f t="shared" si="66"/>
        <v>#REF!</v>
      </c>
      <c r="GX35" s="14" t="e">
        <f t="shared" si="67"/>
        <v>#REF!</v>
      </c>
      <c r="GY35" s="14" t="str">
        <f t="shared" si="37"/>
        <v/>
      </c>
      <c r="GZ35" s="14" t="str">
        <f t="shared" si="68"/>
        <v/>
      </c>
      <c r="HA35" s="14" t="str">
        <f t="shared" si="69"/>
        <v/>
      </c>
      <c r="HB35" s="14">
        <f t="shared" si="38"/>
        <v>20140</v>
      </c>
      <c r="HC35" s="14">
        <f t="shared" si="70"/>
        <v>3</v>
      </c>
      <c r="HD35" s="14">
        <f t="shared" si="71"/>
        <v>1014</v>
      </c>
      <c r="HE35" s="25" t="s">
        <v>1109</v>
      </c>
      <c r="HF35" s="14">
        <f t="shared" si="39"/>
        <v>50</v>
      </c>
      <c r="HI35" s="16"/>
      <c r="HJ35" s="16"/>
      <c r="HK35" s="30"/>
      <c r="HL35" s="30"/>
      <c r="HM35" s="13">
        <v>30</v>
      </c>
      <c r="HN35" s="14">
        <f t="shared" si="72"/>
        <v>10</v>
      </c>
      <c r="HO35" s="14">
        <f t="shared" si="73"/>
        <v>1</v>
      </c>
      <c r="HP35" s="14">
        <f t="shared" si="74"/>
        <v>1</v>
      </c>
      <c r="HQ35" s="14">
        <f t="shared" si="75"/>
        <v>200843</v>
      </c>
      <c r="HR35" s="14" t="str">
        <f t="shared" si="76"/>
        <v>120级寄灵人の绝世套 : 属性-1</v>
      </c>
      <c r="HS35" s="14" t="s">
        <v>1042</v>
      </c>
      <c r="HT35" s="14">
        <f t="shared" si="77"/>
        <v>1</v>
      </c>
      <c r="HU35" s="14">
        <f t="shared" si="78"/>
        <v>2</v>
      </c>
      <c r="HV35" s="14" t="str">
        <f t="shared" si="79"/>
        <v>AtkExt</v>
      </c>
      <c r="HW35" s="14" t="e">
        <f t="shared" si="80"/>
        <v>#REF!</v>
      </c>
      <c r="HX35" s="30"/>
      <c r="HY35" s="30"/>
      <c r="IA35" s="13">
        <v>30</v>
      </c>
      <c r="IB35" s="14">
        <f t="shared" si="81"/>
        <v>2</v>
      </c>
      <c r="IC35" s="14">
        <f t="shared" si="82"/>
        <v>1</v>
      </c>
      <c r="ID35" s="14">
        <f t="shared" si="83"/>
        <v>2</v>
      </c>
      <c r="IE35" s="14">
        <f t="shared" si="84"/>
        <v>3</v>
      </c>
      <c r="IF35" s="14" t="str">
        <f t="shared" si="85"/>
        <v>30级寄灵人洗练-Q3-10</v>
      </c>
      <c r="IG35" s="14">
        <f t="shared" si="86"/>
        <v>1023</v>
      </c>
      <c r="IH35" s="14">
        <f t="shared" si="87"/>
        <v>10</v>
      </c>
      <c r="II35" s="14">
        <f t="shared" si="88"/>
        <v>550</v>
      </c>
      <c r="IJ35" s="14" t="str">
        <f t="shared" si="89"/>
        <v>Block</v>
      </c>
      <c r="IK35" s="14">
        <f t="shared" si="90"/>
        <v>1.0999999999999999E-2</v>
      </c>
      <c r="IL35" s="14">
        <f t="shared" si="91"/>
        <v>0.03</v>
      </c>
    </row>
    <row r="36" spans="1:246" s="19" customFormat="1" ht="16.5" x14ac:dyDescent="0.2">
      <c r="A36" t="s">
        <v>863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13">
        <v>30</v>
      </c>
      <c r="AH36" s="13">
        <v>6</v>
      </c>
      <c r="AI36" s="13" t="b">
        <v>0</v>
      </c>
      <c r="AJ36" s="13">
        <v>100</v>
      </c>
      <c r="AK36" s="13">
        <v>4</v>
      </c>
      <c r="AL36" s="13">
        <v>40</v>
      </c>
      <c r="AM36" s="13" t="s">
        <v>890</v>
      </c>
      <c r="AN36" s="13" t="s">
        <v>908</v>
      </c>
      <c r="AO36" s="13" t="s">
        <v>1125</v>
      </c>
      <c r="AP36" s="13" t="s">
        <v>1150</v>
      </c>
      <c r="AQ36" s="13">
        <f t="shared" si="104"/>
        <v>640</v>
      </c>
      <c r="AR36" s="13"/>
      <c r="AS36" s="13">
        <v>8</v>
      </c>
      <c r="AT36" s="14">
        <f>SUM(AS$7:AS36)</f>
        <v>229</v>
      </c>
      <c r="AU36" s="13">
        <v>1</v>
      </c>
      <c r="AV36" s="13">
        <v>2</v>
      </c>
      <c r="AW36" s="13">
        <v>3</v>
      </c>
      <c r="AX36" s="13">
        <v>4</v>
      </c>
      <c r="AY36" s="13">
        <v>5</v>
      </c>
      <c r="AZ36" s="13">
        <v>6</v>
      </c>
      <c r="BA36" s="13">
        <v>7</v>
      </c>
      <c r="BB36" s="13">
        <v>8</v>
      </c>
      <c r="BC36" s="30"/>
      <c r="BD36" s="30"/>
      <c r="BE36" s="30"/>
      <c r="BF36" s="30"/>
      <c r="BG36" s="13">
        <f>ROUND(INDEX([1]装备!$CF$6:$CF$16,$AH36)/10*BG$3*INDEX($BD$6:$BD$9,$AK36),0)</f>
        <v>216</v>
      </c>
      <c r="BH36" s="13">
        <f>ROUND(INDEX([1]装备!$CF$6:$CF$16,$AH36)/10*BH$3*INDEX($BD$6:$BD$9,$AK36),0)</f>
        <v>108</v>
      </c>
      <c r="BI36" s="13">
        <f>ROUND(INDEX([1]装备!$CF$6:$CF$16,$AH36)/10*BI$3*INDEX($BD$6:$BD$9,$AK36),0)</f>
        <v>108</v>
      </c>
      <c r="BJ36" s="13">
        <f>ROUND(INDEX([1]装备!$CF$6:$CF$16,$AH36)/10*BJ$3*INDEX($BD$6:$BD$9,$AK36),0)</f>
        <v>108</v>
      </c>
      <c r="BK36" s="13">
        <f>ROUND(INDEX([1]装备!$CF$6:$CF$16,$AH36)/10*BK$3*INDEX($BD$6:$BD$9,$AK36),0)</f>
        <v>108</v>
      </c>
      <c r="BL36" s="13">
        <f>ROUND(INDEX([1]装备!$CF$6:$CF$16,$AH36)/10*BL$3*INDEX($BD$6:$BD$9,$AK36),0)</f>
        <v>108</v>
      </c>
      <c r="BM36" s="13">
        <f>ROUND(INDEX([1]装备!$CF$6:$CF$16,$AH36)/10*BM$3*INDEX($BD$6:$BD$9,$AK36),0)</f>
        <v>162</v>
      </c>
      <c r="BN36" s="13">
        <f>ROUND(INDEX([1]装备!$CF$6:$CF$16,$AH36)/10*BN$3*INDEX($BD$6:$BD$9,$AK36),0)</f>
        <v>162</v>
      </c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G36" s="30"/>
      <c r="FH36" s="30"/>
      <c r="FI36" s="13">
        <v>31</v>
      </c>
      <c r="FJ36" s="14">
        <f t="shared" si="59"/>
        <v>1</v>
      </c>
      <c r="FK36" s="14">
        <f t="shared" si="60"/>
        <v>31</v>
      </c>
      <c r="FL36" s="14">
        <f t="shared" si="61"/>
        <v>4</v>
      </c>
      <c r="FM36" s="14">
        <f t="shared" si="9"/>
        <v>40</v>
      </c>
      <c r="FN36" s="14">
        <f t="shared" si="10"/>
        <v>1</v>
      </c>
      <c r="FO36" s="14">
        <f t="shared" si="11"/>
        <v>15</v>
      </c>
      <c r="FP36" s="14">
        <f t="shared" si="12"/>
        <v>4</v>
      </c>
      <c r="FQ36" s="14">
        <f t="shared" si="13"/>
        <v>7</v>
      </c>
      <c r="FR36" s="14">
        <f t="shared" si="14"/>
        <v>7</v>
      </c>
      <c r="FS36" s="14" t="b">
        <f t="shared" si="62"/>
        <v>0</v>
      </c>
      <c r="FT36" s="14">
        <f t="shared" si="15"/>
        <v>2001407</v>
      </c>
      <c r="FU36" s="14">
        <f t="shared" si="63"/>
        <v>45</v>
      </c>
      <c r="FV36" s="13" t="str">
        <f t="shared" si="16"/>
        <v>15级-史诗寄灵人の项链</v>
      </c>
      <c r="FW36" s="13" t="str">
        <f t="shared" si="17"/>
        <v>悲鸣 · 寄灵人の项链-史诗</v>
      </c>
      <c r="FX36" s="14">
        <f t="shared" si="18"/>
        <v>1</v>
      </c>
      <c r="FY36" s="14">
        <f t="shared" si="19"/>
        <v>4</v>
      </c>
      <c r="FZ36" s="14">
        <f t="shared" si="20"/>
        <v>15</v>
      </c>
      <c r="GA36" s="14">
        <v>1</v>
      </c>
      <c r="GB36" s="14">
        <f t="shared" si="21"/>
        <v>1</v>
      </c>
      <c r="GC36" s="14">
        <f t="shared" si="64"/>
        <v>7</v>
      </c>
      <c r="GD36" s="14" t="str">
        <f t="shared" si="22"/>
        <v/>
      </c>
      <c r="GE36" s="14" t="e">
        <f t="shared" si="23"/>
        <v>#REF!</v>
      </c>
      <c r="GF36" s="14" t="e">
        <f t="shared" si="24"/>
        <v>#REF!</v>
      </c>
      <c r="GG36" s="14" t="e">
        <f t="shared" si="25"/>
        <v>#REF!</v>
      </c>
      <c r="GH36" s="14" t="e">
        <f t="shared" si="26"/>
        <v>#REF!</v>
      </c>
      <c r="GI36" s="14" t="e">
        <f t="shared" si="27"/>
        <v>#REF!</v>
      </c>
      <c r="GJ36" s="14" t="e">
        <f t="shared" si="28"/>
        <v>#REF!</v>
      </c>
      <c r="GK36" s="14" t="e">
        <f t="shared" si="29"/>
        <v>#REF!</v>
      </c>
      <c r="GL36" s="14">
        <f t="shared" si="30"/>
        <v>1014</v>
      </c>
      <c r="GM36" s="14">
        <f t="shared" si="31"/>
        <v>3</v>
      </c>
      <c r="GN36" s="14">
        <f t="shared" si="32"/>
        <v>1014</v>
      </c>
      <c r="GO36" s="25" t="str">
        <f t="shared" si="33"/>
        <v>icon_2001107</v>
      </c>
      <c r="GP36" s="30"/>
      <c r="GQ36" s="30"/>
      <c r="GS36" s="14">
        <f t="shared" si="34"/>
        <v>1</v>
      </c>
      <c r="GT36" s="14">
        <f t="shared" si="35"/>
        <v>2</v>
      </c>
      <c r="GU36" s="14" t="e">
        <f t="shared" si="65"/>
        <v>#REF!</v>
      </c>
      <c r="GV36" s="14" t="str">
        <f t="shared" si="36"/>
        <v>AtkExt</v>
      </c>
      <c r="GW36" s="14" t="e">
        <f t="shared" si="66"/>
        <v>#REF!</v>
      </c>
      <c r="GX36" s="14" t="e">
        <f t="shared" si="67"/>
        <v>#REF!</v>
      </c>
      <c r="GY36" s="14" t="str">
        <f t="shared" si="37"/>
        <v>DefExt</v>
      </c>
      <c r="GZ36" s="14" t="e">
        <f t="shared" si="68"/>
        <v>#REF!</v>
      </c>
      <c r="HA36" s="14" t="e">
        <f t="shared" si="69"/>
        <v>#REF!</v>
      </c>
      <c r="HB36" s="14">
        <f t="shared" si="38"/>
        <v>20140</v>
      </c>
      <c r="HC36" s="14">
        <f t="shared" si="70"/>
        <v>3</v>
      </c>
      <c r="HD36" s="14">
        <f t="shared" si="71"/>
        <v>1014</v>
      </c>
      <c r="HE36" s="25" t="s">
        <v>1109</v>
      </c>
      <c r="HF36" s="14">
        <f t="shared" si="39"/>
        <v>75</v>
      </c>
      <c r="HI36" s="30"/>
      <c r="HJ36" s="30"/>
      <c r="HK36" s="30"/>
      <c r="HL36" s="30"/>
      <c r="HM36" s="13">
        <v>31</v>
      </c>
      <c r="HN36" s="14">
        <f t="shared" si="72"/>
        <v>10</v>
      </c>
      <c r="HO36" s="14">
        <f t="shared" si="73"/>
        <v>2</v>
      </c>
      <c r="HP36" s="14">
        <f t="shared" si="74"/>
        <v>2</v>
      </c>
      <c r="HQ36" s="14">
        <f t="shared" si="75"/>
        <v>200843</v>
      </c>
      <c r="HR36" s="14" t="str">
        <f t="shared" si="76"/>
        <v>120级寄灵人の绝世套 : 属性-2</v>
      </c>
      <c r="HS36" s="14" t="s">
        <v>1042</v>
      </c>
      <c r="HT36" s="14">
        <f t="shared" si="77"/>
        <v>2</v>
      </c>
      <c r="HU36" s="14">
        <f t="shared" si="78"/>
        <v>3</v>
      </c>
      <c r="HV36" s="14" t="str">
        <f t="shared" si="79"/>
        <v>DefExt</v>
      </c>
      <c r="HW36" s="14" t="e">
        <f t="shared" si="80"/>
        <v>#REF!</v>
      </c>
      <c r="HX36" s="30"/>
      <c r="HY36" s="30"/>
      <c r="IA36" s="13">
        <v>31</v>
      </c>
      <c r="IB36" s="14">
        <f t="shared" si="81"/>
        <v>2</v>
      </c>
      <c r="IC36" s="14">
        <f t="shared" si="82"/>
        <v>1</v>
      </c>
      <c r="ID36" s="14">
        <f t="shared" si="83"/>
        <v>2</v>
      </c>
      <c r="IE36" s="14">
        <f t="shared" si="84"/>
        <v>4</v>
      </c>
      <c r="IF36" s="14" t="str">
        <f t="shared" si="85"/>
        <v>30级寄灵人洗练-Q4-1</v>
      </c>
      <c r="IG36" s="14">
        <f t="shared" si="86"/>
        <v>1024</v>
      </c>
      <c r="IH36" s="14">
        <f t="shared" si="87"/>
        <v>1</v>
      </c>
      <c r="II36" s="14">
        <f t="shared" si="88"/>
        <v>2000</v>
      </c>
      <c r="IJ36" s="14" t="str">
        <f t="shared" si="89"/>
        <v>AtkExt</v>
      </c>
      <c r="IK36" s="14" t="e">
        <f t="shared" si="90"/>
        <v>#REF!</v>
      </c>
      <c r="IL36" s="14" t="e">
        <f t="shared" si="91"/>
        <v>#REF!</v>
      </c>
    </row>
    <row r="37" spans="1:246" s="19" customFormat="1" ht="16.5" x14ac:dyDescent="0.2">
      <c r="A37" t="s">
        <v>864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13">
        <v>31</v>
      </c>
      <c r="AH37" s="13">
        <v>6</v>
      </c>
      <c r="AI37" s="13" t="b">
        <v>1</v>
      </c>
      <c r="AJ37" s="13">
        <v>100</v>
      </c>
      <c r="AK37" s="13">
        <v>4</v>
      </c>
      <c r="AL37" s="13">
        <v>41</v>
      </c>
      <c r="AM37" s="13" t="s">
        <v>891</v>
      </c>
      <c r="AN37" s="13" t="s">
        <v>913</v>
      </c>
      <c r="AO37" s="13" t="s">
        <v>1126</v>
      </c>
      <c r="AP37" s="13" t="s">
        <v>1151</v>
      </c>
      <c r="AQ37" s="13">
        <f t="shared" si="104"/>
        <v>641</v>
      </c>
      <c r="AR37" s="13">
        <v>641</v>
      </c>
      <c r="AS37" s="13">
        <v>6</v>
      </c>
      <c r="AT37" s="14">
        <f>SUM(AS$7:AS37)</f>
        <v>235</v>
      </c>
      <c r="AU37" s="13">
        <v>1</v>
      </c>
      <c r="AV37" s="13">
        <v>2</v>
      </c>
      <c r="AW37" s="13">
        <v>3</v>
      </c>
      <c r="AX37" s="13">
        <v>5</v>
      </c>
      <c r="AY37" s="13">
        <v>7</v>
      </c>
      <c r="AZ37" s="13">
        <v>8</v>
      </c>
      <c r="BA37" s="13"/>
      <c r="BB37" s="13"/>
      <c r="BC37" s="30"/>
      <c r="BD37" s="30"/>
      <c r="BE37" s="30"/>
      <c r="BF37" s="30"/>
      <c r="BG37" s="13">
        <f>ROUND(INDEX([1]装备!$CF$6:$CF$16,$AH37)/10*BG$3*INDEX($BD$6:$BD$9,$AK37),0)</f>
        <v>216</v>
      </c>
      <c r="BH37" s="13">
        <f>ROUND(INDEX([1]装备!$CF$6:$CF$16,$AH37)/10*BH$3*INDEX($BD$6:$BD$9,$AK37),0)</f>
        <v>108</v>
      </c>
      <c r="BI37" s="13">
        <f>ROUND(INDEX([1]装备!$CF$6:$CF$16,$AH37)/10*BI$3*INDEX($BD$6:$BD$9,$AK37),0)</f>
        <v>108</v>
      </c>
      <c r="BJ37" s="13">
        <f>ROUND(INDEX([1]装备!$CF$6:$CF$16,$AH37)/10*BJ$3*INDEX($BD$6:$BD$9,$AK37),0)</f>
        <v>108</v>
      </c>
      <c r="BK37" s="13">
        <f>ROUND(INDEX([1]装备!$CF$6:$CF$16,$AH37)/10*BK$3*INDEX($BD$6:$BD$9,$AK37),0)</f>
        <v>108</v>
      </c>
      <c r="BL37" s="13">
        <f>ROUND(INDEX([1]装备!$CF$6:$CF$16,$AH37)/10*BL$3*INDEX($BD$6:$BD$9,$AK37),0)</f>
        <v>108</v>
      </c>
      <c r="BM37" s="13">
        <f>ROUND(INDEX([1]装备!$CF$6:$CF$16,$AH37)/10*BM$3*INDEX($BD$6:$BD$9,$AK37),0)</f>
        <v>162</v>
      </c>
      <c r="BN37" s="13">
        <f>ROUND(INDEX([1]装备!$CF$6:$CF$16,$AH37)/10*BN$3*INDEX($BD$6:$BD$9,$AK37),0)</f>
        <v>162</v>
      </c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G37" s="30"/>
      <c r="FH37" s="30"/>
      <c r="FI37" s="13">
        <v>32</v>
      </c>
      <c r="FJ37" s="14">
        <f t="shared" si="59"/>
        <v>1</v>
      </c>
      <c r="FK37" s="14">
        <f t="shared" si="60"/>
        <v>32</v>
      </c>
      <c r="FL37" s="14">
        <f t="shared" si="61"/>
        <v>4</v>
      </c>
      <c r="FM37" s="14">
        <f t="shared" si="9"/>
        <v>40</v>
      </c>
      <c r="FN37" s="14">
        <f t="shared" si="10"/>
        <v>1</v>
      </c>
      <c r="FO37" s="14">
        <f t="shared" si="11"/>
        <v>15</v>
      </c>
      <c r="FP37" s="14">
        <f t="shared" si="12"/>
        <v>4</v>
      </c>
      <c r="FQ37" s="14">
        <f t="shared" si="13"/>
        <v>8</v>
      </c>
      <c r="FR37" s="14">
        <f t="shared" si="14"/>
        <v>8</v>
      </c>
      <c r="FS37" s="14" t="b">
        <f t="shared" si="62"/>
        <v>0</v>
      </c>
      <c r="FT37" s="14">
        <f t="shared" si="15"/>
        <v>2001408</v>
      </c>
      <c r="FU37" s="14">
        <f t="shared" si="63"/>
        <v>45</v>
      </c>
      <c r="FV37" s="13" t="str">
        <f t="shared" si="16"/>
        <v>15级-史诗寄灵人の戒指</v>
      </c>
      <c r="FW37" s="13" t="str">
        <f t="shared" si="17"/>
        <v>悲鸣 · 寄灵人の戒指-史诗</v>
      </c>
      <c r="FX37" s="14">
        <f t="shared" si="18"/>
        <v>1</v>
      </c>
      <c r="FY37" s="14">
        <f t="shared" si="19"/>
        <v>4</v>
      </c>
      <c r="FZ37" s="14">
        <f t="shared" si="20"/>
        <v>15</v>
      </c>
      <c r="GA37" s="14">
        <v>1</v>
      </c>
      <c r="GB37" s="14">
        <f t="shared" si="21"/>
        <v>1</v>
      </c>
      <c r="GC37" s="14">
        <f t="shared" si="64"/>
        <v>8</v>
      </c>
      <c r="GD37" s="14" t="str">
        <f t="shared" si="22"/>
        <v/>
      </c>
      <c r="GE37" s="14" t="e">
        <f t="shared" si="23"/>
        <v>#REF!</v>
      </c>
      <c r="GF37" s="14" t="e">
        <f t="shared" si="24"/>
        <v>#REF!</v>
      </c>
      <c r="GG37" s="14" t="e">
        <f t="shared" si="25"/>
        <v>#REF!</v>
      </c>
      <c r="GH37" s="14" t="e">
        <f t="shared" si="26"/>
        <v>#REF!</v>
      </c>
      <c r="GI37" s="14" t="e">
        <f t="shared" si="27"/>
        <v>#REF!</v>
      </c>
      <c r="GJ37" s="14" t="e">
        <f t="shared" si="28"/>
        <v>#REF!</v>
      </c>
      <c r="GK37" s="14" t="e">
        <f t="shared" si="29"/>
        <v>#REF!</v>
      </c>
      <c r="GL37" s="14">
        <f t="shared" si="30"/>
        <v>1014</v>
      </c>
      <c r="GM37" s="14">
        <f t="shared" si="31"/>
        <v>3</v>
      </c>
      <c r="GN37" s="14">
        <f t="shared" si="32"/>
        <v>1014</v>
      </c>
      <c r="GO37" s="25" t="str">
        <f t="shared" si="33"/>
        <v>icon_2001108</v>
      </c>
      <c r="GP37" s="30"/>
      <c r="GQ37" s="30"/>
      <c r="GS37" s="14">
        <f t="shared" si="34"/>
        <v>1</v>
      </c>
      <c r="GT37" s="14">
        <f t="shared" si="35"/>
        <v>3</v>
      </c>
      <c r="GU37" s="14" t="e">
        <f t="shared" si="65"/>
        <v>#REF!</v>
      </c>
      <c r="GV37" s="14" t="str">
        <f t="shared" si="36"/>
        <v>AtkExt</v>
      </c>
      <c r="GW37" s="14" t="e">
        <f t="shared" si="66"/>
        <v>#REF!</v>
      </c>
      <c r="GX37" s="14" t="e">
        <f t="shared" si="67"/>
        <v>#REF!</v>
      </c>
      <c r="GY37" s="14" t="str">
        <f t="shared" si="37"/>
        <v>HPExt</v>
      </c>
      <c r="GZ37" s="14" t="e">
        <f t="shared" si="68"/>
        <v>#REF!</v>
      </c>
      <c r="HA37" s="14" t="e">
        <f t="shared" si="69"/>
        <v>#REF!</v>
      </c>
      <c r="HB37" s="14">
        <f t="shared" si="38"/>
        <v>20140</v>
      </c>
      <c r="HC37" s="14">
        <f t="shared" si="70"/>
        <v>3</v>
      </c>
      <c r="HD37" s="14">
        <f t="shared" si="71"/>
        <v>1014</v>
      </c>
      <c r="HE37" s="25" t="s">
        <v>1109</v>
      </c>
      <c r="HF37" s="14">
        <f t="shared" si="39"/>
        <v>75</v>
      </c>
      <c r="HI37" s="30"/>
      <c r="HJ37" s="30"/>
      <c r="HK37" s="30"/>
      <c r="HL37" s="30"/>
      <c r="HM37" s="13">
        <v>32</v>
      </c>
      <c r="HN37" s="14">
        <f t="shared" si="72"/>
        <v>10</v>
      </c>
      <c r="HO37" s="14">
        <f t="shared" si="73"/>
        <v>3</v>
      </c>
      <c r="HP37" s="14">
        <f t="shared" si="74"/>
        <v>7</v>
      </c>
      <c r="HQ37" s="14">
        <f t="shared" si="75"/>
        <v>200843</v>
      </c>
      <c r="HR37" s="14" t="str">
        <f t="shared" si="76"/>
        <v>120级寄灵人の绝世套 : 属性-3</v>
      </c>
      <c r="HS37" s="14" t="s">
        <v>1042</v>
      </c>
      <c r="HT37" s="14">
        <f t="shared" si="77"/>
        <v>3</v>
      </c>
      <c r="HU37" s="14">
        <f t="shared" si="78"/>
        <v>4</v>
      </c>
      <c r="HV37" s="14" t="str">
        <f t="shared" si="79"/>
        <v>DmgBonus</v>
      </c>
      <c r="HW37" s="14">
        <f t="shared" si="80"/>
        <v>0.1</v>
      </c>
      <c r="HX37" s="30"/>
      <c r="HY37" s="30"/>
      <c r="IA37" s="13">
        <v>32</v>
      </c>
      <c r="IB37" s="14">
        <f t="shared" si="81"/>
        <v>2</v>
      </c>
      <c r="IC37" s="14">
        <f t="shared" si="82"/>
        <v>1</v>
      </c>
      <c r="ID37" s="14">
        <f t="shared" si="83"/>
        <v>2</v>
      </c>
      <c r="IE37" s="14">
        <f t="shared" si="84"/>
        <v>4</v>
      </c>
      <c r="IF37" s="14" t="str">
        <f t="shared" si="85"/>
        <v>30级寄灵人洗练-Q4-2</v>
      </c>
      <c r="IG37" s="14">
        <f t="shared" si="86"/>
        <v>1024</v>
      </c>
      <c r="IH37" s="14">
        <f t="shared" si="87"/>
        <v>2</v>
      </c>
      <c r="II37" s="14">
        <f t="shared" si="88"/>
        <v>2000</v>
      </c>
      <c r="IJ37" s="14" t="str">
        <f t="shared" si="89"/>
        <v>DefExt</v>
      </c>
      <c r="IK37" s="14" t="e">
        <f t="shared" si="90"/>
        <v>#REF!</v>
      </c>
      <c r="IL37" s="14" t="e">
        <f t="shared" si="91"/>
        <v>#REF!</v>
      </c>
    </row>
    <row r="38" spans="1:246" s="19" customFormat="1" ht="16.5" x14ac:dyDescent="0.2">
      <c r="A38" t="s">
        <v>865</v>
      </c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13">
        <v>32</v>
      </c>
      <c r="AH38" s="13">
        <v>7</v>
      </c>
      <c r="AI38" s="13" t="b">
        <v>0</v>
      </c>
      <c r="AJ38" s="13">
        <v>110</v>
      </c>
      <c r="AK38" s="13">
        <v>1</v>
      </c>
      <c r="AL38" s="13">
        <v>10</v>
      </c>
      <c r="AM38" s="13" t="s">
        <v>892</v>
      </c>
      <c r="AN38" s="13" t="s">
        <v>905</v>
      </c>
      <c r="AO38" s="13" t="s">
        <v>1127</v>
      </c>
      <c r="AP38" s="13" t="s">
        <v>1152</v>
      </c>
      <c r="AQ38" s="13">
        <f t="shared" si="104"/>
        <v>710</v>
      </c>
      <c r="AR38" s="13"/>
      <c r="AS38" s="13">
        <v>8</v>
      </c>
      <c r="AT38" s="14">
        <f>SUM(AS$7:AS38)</f>
        <v>243</v>
      </c>
      <c r="AU38" s="13">
        <v>1</v>
      </c>
      <c r="AV38" s="13">
        <v>2</v>
      </c>
      <c r="AW38" s="13">
        <v>3</v>
      </c>
      <c r="AX38" s="13">
        <v>4</v>
      </c>
      <c r="AY38" s="13">
        <v>5</v>
      </c>
      <c r="AZ38" s="13">
        <v>6</v>
      </c>
      <c r="BA38" s="13">
        <v>7</v>
      </c>
      <c r="BB38" s="13">
        <v>8</v>
      </c>
      <c r="BC38" s="30"/>
      <c r="BD38" s="30"/>
      <c r="BE38" s="30"/>
      <c r="BF38" s="30"/>
      <c r="BG38" s="13">
        <f>ROUND(INDEX([1]装备!$CF$6:$CF$16,$AH38)/10*BG$3*INDEX($BD$6:$BD$9,$AK38),0)</f>
        <v>100</v>
      </c>
      <c r="BH38" s="13">
        <f>ROUND(INDEX([1]装备!$CF$6:$CF$16,$AH38)/10*BH$3*INDEX($BD$6:$BD$9,$AK38),0)</f>
        <v>50</v>
      </c>
      <c r="BI38" s="13">
        <f>ROUND(INDEX([1]装备!$CF$6:$CF$16,$AH38)/10*BI$3*INDEX($BD$6:$BD$9,$AK38),0)</f>
        <v>50</v>
      </c>
      <c r="BJ38" s="13">
        <f>ROUND(INDEX([1]装备!$CF$6:$CF$16,$AH38)/10*BJ$3*INDEX($BD$6:$BD$9,$AK38),0)</f>
        <v>50</v>
      </c>
      <c r="BK38" s="13">
        <f>ROUND(INDEX([1]装备!$CF$6:$CF$16,$AH38)/10*BK$3*INDEX($BD$6:$BD$9,$AK38),0)</f>
        <v>50</v>
      </c>
      <c r="BL38" s="13">
        <f>ROUND(INDEX([1]装备!$CF$6:$CF$16,$AH38)/10*BL$3*INDEX($BD$6:$BD$9,$AK38),0)</f>
        <v>50</v>
      </c>
      <c r="BM38" s="13">
        <f>ROUND(INDEX([1]装备!$CF$6:$CF$16,$AH38)/10*BM$3*INDEX($BD$6:$BD$9,$AK38),0)</f>
        <v>75</v>
      </c>
      <c r="BN38" s="13">
        <f>ROUND(INDEX([1]装备!$CF$6:$CF$16,$AH38)/10*BN$3*INDEX($BD$6:$BD$9,$AK38),0)</f>
        <v>75</v>
      </c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G38" s="30"/>
      <c r="FH38" s="30"/>
      <c r="FI38" s="13">
        <v>33</v>
      </c>
      <c r="FJ38" s="14">
        <f t="shared" si="59"/>
        <v>1</v>
      </c>
      <c r="FK38" s="14">
        <f t="shared" si="60"/>
        <v>33</v>
      </c>
      <c r="FL38" s="14">
        <f t="shared" si="61"/>
        <v>5</v>
      </c>
      <c r="FM38" s="14">
        <f t="shared" si="9"/>
        <v>43</v>
      </c>
      <c r="FN38" s="14">
        <f t="shared" si="10"/>
        <v>1</v>
      </c>
      <c r="FO38" s="14">
        <f t="shared" si="11"/>
        <v>15</v>
      </c>
      <c r="FP38" s="14">
        <f t="shared" si="12"/>
        <v>4</v>
      </c>
      <c r="FQ38" s="14">
        <f t="shared" si="13"/>
        <v>1</v>
      </c>
      <c r="FR38" s="14">
        <f t="shared" si="14"/>
        <v>1</v>
      </c>
      <c r="FS38" s="14" t="b">
        <f t="shared" si="62"/>
        <v>1</v>
      </c>
      <c r="FT38" s="14">
        <f t="shared" si="15"/>
        <v>2001431</v>
      </c>
      <c r="FU38" s="14">
        <f t="shared" si="63"/>
        <v>60</v>
      </c>
      <c r="FV38" s="13" t="str">
        <f t="shared" si="16"/>
        <v>15级-新手套寄灵人の灵器</v>
      </c>
      <c r="FW38" s="13" t="str">
        <f t="shared" si="17"/>
        <v>繁梦轻语 · 寄灵人の灵器</v>
      </c>
      <c r="FX38" s="14">
        <f t="shared" si="18"/>
        <v>1</v>
      </c>
      <c r="FY38" s="14">
        <f t="shared" si="19"/>
        <v>4</v>
      </c>
      <c r="FZ38" s="14">
        <f t="shared" si="20"/>
        <v>15</v>
      </c>
      <c r="GA38" s="14">
        <v>1</v>
      </c>
      <c r="GB38" s="14">
        <f t="shared" si="21"/>
        <v>1</v>
      </c>
      <c r="GC38" s="14">
        <f t="shared" si="64"/>
        <v>1</v>
      </c>
      <c r="GD38" s="14">
        <f t="shared" si="22"/>
        <v>200143</v>
      </c>
      <c r="GE38" s="14" t="e">
        <f t="shared" si="23"/>
        <v>#REF!</v>
      </c>
      <c r="GF38" s="14" t="e">
        <f t="shared" si="24"/>
        <v>#REF!</v>
      </c>
      <c r="GG38" s="14" t="e">
        <f t="shared" si="25"/>
        <v>#REF!</v>
      </c>
      <c r="GH38" s="14" t="e">
        <f t="shared" si="26"/>
        <v>#REF!</v>
      </c>
      <c r="GI38" s="14" t="e">
        <f t="shared" si="27"/>
        <v>#REF!</v>
      </c>
      <c r="GJ38" s="14" t="e">
        <f t="shared" si="28"/>
        <v>#REF!</v>
      </c>
      <c r="GK38" s="14" t="e">
        <f t="shared" si="29"/>
        <v>#REF!</v>
      </c>
      <c r="GL38" s="14">
        <f t="shared" si="30"/>
        <v>1014</v>
      </c>
      <c r="GM38" s="14">
        <f t="shared" si="31"/>
        <v>3</v>
      </c>
      <c r="GN38" s="14">
        <f t="shared" si="32"/>
        <v>1014</v>
      </c>
      <c r="GO38" s="25" t="str">
        <f t="shared" si="33"/>
        <v>icon_2001431</v>
      </c>
      <c r="GP38" s="30" t="s">
        <v>1070</v>
      </c>
      <c r="GQ38" s="30"/>
      <c r="GS38" s="14">
        <f t="shared" si="34"/>
        <v>1</v>
      </c>
      <c r="GT38" s="14">
        <f t="shared" si="35"/>
        <v>0</v>
      </c>
      <c r="GU38" s="14" t="e">
        <f t="shared" si="65"/>
        <v>#REF!</v>
      </c>
      <c r="GV38" s="14" t="str">
        <f t="shared" si="36"/>
        <v>AtkExt</v>
      </c>
      <c r="GW38" s="14" t="e">
        <f t="shared" si="66"/>
        <v>#REF!</v>
      </c>
      <c r="GX38" s="14" t="e">
        <f t="shared" si="67"/>
        <v>#REF!</v>
      </c>
      <c r="GY38" s="14" t="str">
        <f t="shared" si="37"/>
        <v/>
      </c>
      <c r="GZ38" s="14" t="str">
        <f t="shared" si="68"/>
        <v/>
      </c>
      <c r="HA38" s="14" t="str">
        <f t="shared" si="69"/>
        <v/>
      </c>
      <c r="HB38" s="14">
        <f t="shared" si="38"/>
        <v>20140</v>
      </c>
      <c r="HC38" s="14">
        <f t="shared" si="70"/>
        <v>3</v>
      </c>
      <c r="HD38" s="14">
        <f t="shared" si="71"/>
        <v>1014</v>
      </c>
      <c r="HE38" s="25" t="s">
        <v>1109</v>
      </c>
      <c r="HF38" s="14">
        <f t="shared" si="39"/>
        <v>100</v>
      </c>
      <c r="HI38" s="30"/>
      <c r="HJ38" s="30"/>
      <c r="HK38" s="30"/>
      <c r="HL38" s="30"/>
      <c r="HM38" s="13">
        <v>33</v>
      </c>
      <c r="HN38" s="14">
        <f t="shared" si="72"/>
        <v>10</v>
      </c>
      <c r="HO38" s="14">
        <f t="shared" si="73"/>
        <v>4</v>
      </c>
      <c r="HP38" s="14">
        <f t="shared" si="74"/>
        <v>8</v>
      </c>
      <c r="HQ38" s="14">
        <f t="shared" si="75"/>
        <v>200843</v>
      </c>
      <c r="HR38" s="14" t="str">
        <f t="shared" si="76"/>
        <v>120级寄灵人の绝世套 : 属性-4</v>
      </c>
      <c r="HS38" s="14" t="s">
        <v>1042</v>
      </c>
      <c r="HT38" s="14">
        <f t="shared" si="77"/>
        <v>4</v>
      </c>
      <c r="HU38" s="14">
        <f t="shared" si="78"/>
        <v>5</v>
      </c>
      <c r="HV38" s="14" t="str">
        <f t="shared" si="79"/>
        <v>DmgResist</v>
      </c>
      <c r="HW38" s="14">
        <f t="shared" si="80"/>
        <v>0.1</v>
      </c>
      <c r="HX38" s="30"/>
      <c r="HY38" s="30"/>
      <c r="IA38" s="13">
        <v>33</v>
      </c>
      <c r="IB38" s="14">
        <f t="shared" si="81"/>
        <v>2</v>
      </c>
      <c r="IC38" s="14">
        <f t="shared" si="82"/>
        <v>1</v>
      </c>
      <c r="ID38" s="14">
        <f t="shared" si="83"/>
        <v>2</v>
      </c>
      <c r="IE38" s="14">
        <f t="shared" si="84"/>
        <v>4</v>
      </c>
      <c r="IF38" s="14" t="str">
        <f t="shared" si="85"/>
        <v>30级寄灵人洗练-Q4-3</v>
      </c>
      <c r="IG38" s="14">
        <f t="shared" si="86"/>
        <v>1024</v>
      </c>
      <c r="IH38" s="14">
        <f t="shared" si="87"/>
        <v>3</v>
      </c>
      <c r="II38" s="14">
        <f t="shared" si="88"/>
        <v>2000</v>
      </c>
      <c r="IJ38" s="14" t="str">
        <f t="shared" si="89"/>
        <v>HPExt</v>
      </c>
      <c r="IK38" s="14" t="e">
        <f t="shared" si="90"/>
        <v>#REF!</v>
      </c>
      <c r="IL38" s="14" t="e">
        <f t="shared" si="91"/>
        <v>#REF!</v>
      </c>
    </row>
    <row r="39" spans="1:246" s="19" customFormat="1" ht="16.5" x14ac:dyDescent="0.2">
      <c r="A39" t="s">
        <v>866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13">
        <v>33</v>
      </c>
      <c r="AH39" s="13">
        <v>7</v>
      </c>
      <c r="AI39" s="13" t="b">
        <v>0</v>
      </c>
      <c r="AJ39" s="13">
        <v>110</v>
      </c>
      <c r="AK39" s="13">
        <v>2</v>
      </c>
      <c r="AL39" s="13">
        <v>20</v>
      </c>
      <c r="AM39" s="13" t="s">
        <v>892</v>
      </c>
      <c r="AN39" s="13" t="s">
        <v>906</v>
      </c>
      <c r="AO39" s="13" t="s">
        <v>1127</v>
      </c>
      <c r="AP39" s="13" t="s">
        <v>1152</v>
      </c>
      <c r="AQ39" s="13">
        <f t="shared" si="104"/>
        <v>720</v>
      </c>
      <c r="AR39" s="13"/>
      <c r="AS39" s="13">
        <v>8</v>
      </c>
      <c r="AT39" s="14">
        <f>SUM(AS$7:AS39)</f>
        <v>251</v>
      </c>
      <c r="AU39" s="13">
        <v>1</v>
      </c>
      <c r="AV39" s="13">
        <v>2</v>
      </c>
      <c r="AW39" s="13">
        <v>3</v>
      </c>
      <c r="AX39" s="13">
        <v>4</v>
      </c>
      <c r="AY39" s="13">
        <v>5</v>
      </c>
      <c r="AZ39" s="13">
        <v>6</v>
      </c>
      <c r="BA39" s="13">
        <v>7</v>
      </c>
      <c r="BB39" s="13">
        <v>8</v>
      </c>
      <c r="BC39" s="30"/>
      <c r="BD39" s="30"/>
      <c r="BE39" s="30"/>
      <c r="BF39" s="30"/>
      <c r="BG39" s="13">
        <f>ROUND(INDEX([1]装备!$CF$6:$CF$16,$AH39)/10*BG$3*INDEX($BD$6:$BD$9,$AK39),0)</f>
        <v>160</v>
      </c>
      <c r="BH39" s="13">
        <f>ROUND(INDEX([1]装备!$CF$6:$CF$16,$AH39)/10*BH$3*INDEX($BD$6:$BD$9,$AK39),0)</f>
        <v>80</v>
      </c>
      <c r="BI39" s="13">
        <f>ROUND(INDEX([1]装备!$CF$6:$CF$16,$AH39)/10*BI$3*INDEX($BD$6:$BD$9,$AK39),0)</f>
        <v>80</v>
      </c>
      <c r="BJ39" s="13">
        <f>ROUND(INDEX([1]装备!$CF$6:$CF$16,$AH39)/10*BJ$3*INDEX($BD$6:$BD$9,$AK39),0)</f>
        <v>80</v>
      </c>
      <c r="BK39" s="13">
        <f>ROUND(INDEX([1]装备!$CF$6:$CF$16,$AH39)/10*BK$3*INDEX($BD$6:$BD$9,$AK39),0)</f>
        <v>80</v>
      </c>
      <c r="BL39" s="13">
        <f>ROUND(INDEX([1]装备!$CF$6:$CF$16,$AH39)/10*BL$3*INDEX($BD$6:$BD$9,$AK39),0)</f>
        <v>80</v>
      </c>
      <c r="BM39" s="13">
        <f>ROUND(INDEX([1]装备!$CF$6:$CF$16,$AH39)/10*BM$3*INDEX($BD$6:$BD$9,$AK39),0)</f>
        <v>120</v>
      </c>
      <c r="BN39" s="13">
        <f>ROUND(INDEX([1]装备!$CF$6:$CF$16,$AH39)/10*BN$3*INDEX($BD$6:$BD$9,$AK39),0)</f>
        <v>120</v>
      </c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R39" s="30"/>
      <c r="ES39" s="30"/>
      <c r="ET39" s="30"/>
      <c r="EU39" s="30"/>
      <c r="EV39" s="30"/>
      <c r="EW39" s="30"/>
      <c r="EX39" s="30"/>
      <c r="EY39" s="30"/>
      <c r="EZ39" s="30"/>
      <c r="FA39" s="30"/>
      <c r="FB39" s="30"/>
      <c r="FC39" s="30"/>
      <c r="FD39" s="30"/>
      <c r="FE39" s="30"/>
      <c r="FG39" s="30"/>
      <c r="FH39" s="30"/>
      <c r="FI39" s="13">
        <v>34</v>
      </c>
      <c r="FJ39" s="14">
        <f t="shared" si="59"/>
        <v>1</v>
      </c>
      <c r="FK39" s="14">
        <f t="shared" si="60"/>
        <v>34</v>
      </c>
      <c r="FL39" s="14">
        <f t="shared" si="61"/>
        <v>5</v>
      </c>
      <c r="FM39" s="14">
        <f t="shared" si="9"/>
        <v>43</v>
      </c>
      <c r="FN39" s="14">
        <f t="shared" si="10"/>
        <v>1</v>
      </c>
      <c r="FO39" s="14">
        <f t="shared" si="11"/>
        <v>15</v>
      </c>
      <c r="FP39" s="14">
        <f t="shared" si="12"/>
        <v>4</v>
      </c>
      <c r="FQ39" s="14">
        <f t="shared" si="13"/>
        <v>2</v>
      </c>
      <c r="FR39" s="14">
        <f t="shared" si="14"/>
        <v>2</v>
      </c>
      <c r="FS39" s="14" t="b">
        <f t="shared" si="62"/>
        <v>1</v>
      </c>
      <c r="FT39" s="14">
        <f t="shared" si="15"/>
        <v>2001432</v>
      </c>
      <c r="FU39" s="14">
        <f t="shared" si="63"/>
        <v>30</v>
      </c>
      <c r="FV39" s="13" t="str">
        <f t="shared" si="16"/>
        <v>15级-新手套寄灵人の头盔</v>
      </c>
      <c r="FW39" s="13" t="str">
        <f t="shared" si="17"/>
        <v>繁梦轻语 · 寄灵人の头盔</v>
      </c>
      <c r="FX39" s="14">
        <f t="shared" si="18"/>
        <v>1</v>
      </c>
      <c r="FY39" s="14">
        <f t="shared" si="19"/>
        <v>4</v>
      </c>
      <c r="FZ39" s="14">
        <f t="shared" si="20"/>
        <v>15</v>
      </c>
      <c r="GA39" s="14">
        <v>1</v>
      </c>
      <c r="GB39" s="14">
        <f t="shared" si="21"/>
        <v>1</v>
      </c>
      <c r="GC39" s="14">
        <f t="shared" si="64"/>
        <v>2</v>
      </c>
      <c r="GD39" s="14">
        <f t="shared" si="22"/>
        <v>200143</v>
      </c>
      <c r="GE39" s="14" t="e">
        <f t="shared" si="23"/>
        <v>#REF!</v>
      </c>
      <c r="GF39" s="14" t="e">
        <f t="shared" si="24"/>
        <v>#REF!</v>
      </c>
      <c r="GG39" s="14" t="e">
        <f t="shared" si="25"/>
        <v>#REF!</v>
      </c>
      <c r="GH39" s="14" t="e">
        <f t="shared" si="26"/>
        <v>#REF!</v>
      </c>
      <c r="GI39" s="14" t="e">
        <f t="shared" si="27"/>
        <v>#REF!</v>
      </c>
      <c r="GJ39" s="14" t="e">
        <f t="shared" si="28"/>
        <v>#REF!</v>
      </c>
      <c r="GK39" s="14" t="e">
        <f t="shared" si="29"/>
        <v>#REF!</v>
      </c>
      <c r="GL39" s="14">
        <f t="shared" si="30"/>
        <v>1014</v>
      </c>
      <c r="GM39" s="14">
        <f t="shared" si="31"/>
        <v>3</v>
      </c>
      <c r="GN39" s="14">
        <f t="shared" si="32"/>
        <v>1014</v>
      </c>
      <c r="GO39" s="25" t="str">
        <f t="shared" si="33"/>
        <v>icon_2001432</v>
      </c>
      <c r="GP39" s="30" t="s">
        <v>1071</v>
      </c>
      <c r="GQ39" s="30"/>
      <c r="GS39" s="14">
        <f t="shared" si="34"/>
        <v>2</v>
      </c>
      <c r="GT39" s="14">
        <f t="shared" si="35"/>
        <v>0</v>
      </c>
      <c r="GU39" s="14" t="e">
        <f t="shared" si="65"/>
        <v>#REF!</v>
      </c>
      <c r="GV39" s="14" t="str">
        <f t="shared" si="36"/>
        <v>DefExt</v>
      </c>
      <c r="GW39" s="14" t="e">
        <f t="shared" si="66"/>
        <v>#REF!</v>
      </c>
      <c r="GX39" s="14" t="e">
        <f t="shared" si="67"/>
        <v>#REF!</v>
      </c>
      <c r="GY39" s="14" t="str">
        <f t="shared" si="37"/>
        <v/>
      </c>
      <c r="GZ39" s="14" t="str">
        <f t="shared" si="68"/>
        <v/>
      </c>
      <c r="HA39" s="14" t="str">
        <f t="shared" si="69"/>
        <v/>
      </c>
      <c r="HB39" s="14">
        <f t="shared" si="38"/>
        <v>20140</v>
      </c>
      <c r="HC39" s="14">
        <f t="shared" si="70"/>
        <v>3</v>
      </c>
      <c r="HD39" s="14">
        <f t="shared" si="71"/>
        <v>1014</v>
      </c>
      <c r="HE39" s="25" t="s">
        <v>1109</v>
      </c>
      <c r="HF39" s="14">
        <f t="shared" si="39"/>
        <v>50</v>
      </c>
      <c r="HI39" s="30"/>
      <c r="HJ39" s="30"/>
      <c r="HK39" s="30"/>
      <c r="HL39" s="30"/>
      <c r="HM39" s="13">
        <v>34</v>
      </c>
      <c r="HN39" s="14">
        <f t="shared" si="72"/>
        <v>11</v>
      </c>
      <c r="HO39" s="14">
        <f t="shared" si="73"/>
        <v>1</v>
      </c>
      <c r="HP39" s="14">
        <f t="shared" si="74"/>
        <v>2</v>
      </c>
      <c r="HQ39" s="14">
        <f t="shared" si="75"/>
        <v>200942</v>
      </c>
      <c r="HR39" s="14" t="str">
        <f t="shared" si="76"/>
        <v>130级寄灵人の防御套 : 属性-1</v>
      </c>
      <c r="HS39" s="14" t="s">
        <v>1042</v>
      </c>
      <c r="HT39" s="14">
        <f t="shared" si="77"/>
        <v>1</v>
      </c>
      <c r="HU39" s="14">
        <f t="shared" si="78"/>
        <v>2</v>
      </c>
      <c r="HV39" s="14" t="str">
        <f t="shared" si="79"/>
        <v>DefExt</v>
      </c>
      <c r="HW39" s="14" t="e">
        <f t="shared" si="80"/>
        <v>#REF!</v>
      </c>
      <c r="HX39" s="30"/>
      <c r="HY39" s="30"/>
      <c r="IA39" s="13">
        <v>34</v>
      </c>
      <c r="IB39" s="14">
        <f t="shared" si="81"/>
        <v>2</v>
      </c>
      <c r="IC39" s="14">
        <f t="shared" si="82"/>
        <v>1</v>
      </c>
      <c r="ID39" s="14">
        <f t="shared" si="83"/>
        <v>2</v>
      </c>
      <c r="IE39" s="14">
        <f t="shared" si="84"/>
        <v>4</v>
      </c>
      <c r="IF39" s="14" t="str">
        <f t="shared" si="85"/>
        <v>30级寄灵人洗练-Q4-4</v>
      </c>
      <c r="IG39" s="14">
        <f t="shared" si="86"/>
        <v>1024</v>
      </c>
      <c r="IH39" s="14">
        <f t="shared" si="87"/>
        <v>4</v>
      </c>
      <c r="II39" s="14">
        <f t="shared" si="88"/>
        <v>600</v>
      </c>
      <c r="IJ39" s="14" t="str">
        <f t="shared" si="89"/>
        <v>AtkRate</v>
      </c>
      <c r="IK39" s="14">
        <f t="shared" si="90"/>
        <v>1.4E-2</v>
      </c>
      <c r="IL39" s="14">
        <f t="shared" si="91"/>
        <v>0.04</v>
      </c>
    </row>
    <row r="40" spans="1:246" s="19" customFormat="1" ht="16.5" x14ac:dyDescent="0.2">
      <c r="A40" t="s">
        <v>867</v>
      </c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13">
        <v>34</v>
      </c>
      <c r="AH40" s="13">
        <v>7</v>
      </c>
      <c r="AI40" s="13" t="b">
        <v>0</v>
      </c>
      <c r="AJ40" s="13">
        <v>110</v>
      </c>
      <c r="AK40" s="13">
        <v>3</v>
      </c>
      <c r="AL40" s="13">
        <v>30</v>
      </c>
      <c r="AM40" s="13" t="s">
        <v>892</v>
      </c>
      <c r="AN40" s="13" t="s">
        <v>907</v>
      </c>
      <c r="AO40" s="13" t="s">
        <v>1127</v>
      </c>
      <c r="AP40" s="13" t="s">
        <v>1152</v>
      </c>
      <c r="AQ40" s="13">
        <f t="shared" si="104"/>
        <v>730</v>
      </c>
      <c r="AR40" s="13"/>
      <c r="AS40" s="13">
        <v>8</v>
      </c>
      <c r="AT40" s="14">
        <f>SUM(AS$7:AS40)</f>
        <v>259</v>
      </c>
      <c r="AU40" s="13">
        <v>1</v>
      </c>
      <c r="AV40" s="13">
        <v>2</v>
      </c>
      <c r="AW40" s="13">
        <v>3</v>
      </c>
      <c r="AX40" s="13">
        <v>4</v>
      </c>
      <c r="AY40" s="13">
        <v>5</v>
      </c>
      <c r="AZ40" s="13">
        <v>6</v>
      </c>
      <c r="BA40" s="13">
        <v>7</v>
      </c>
      <c r="BB40" s="13">
        <v>8</v>
      </c>
      <c r="BC40" s="30"/>
      <c r="BD40" s="30"/>
      <c r="BE40" s="30"/>
      <c r="BF40" s="30"/>
      <c r="BG40" s="13">
        <f>ROUND(INDEX([1]装备!$CF$6:$CF$16,$AH40)/10*BG$3*INDEX($BD$6:$BD$9,$AK40),0)</f>
        <v>200</v>
      </c>
      <c r="BH40" s="13">
        <f>ROUND(INDEX([1]装备!$CF$6:$CF$16,$AH40)/10*BH$3*INDEX($BD$6:$BD$9,$AK40),0)</f>
        <v>100</v>
      </c>
      <c r="BI40" s="13">
        <f>ROUND(INDEX([1]装备!$CF$6:$CF$16,$AH40)/10*BI$3*INDEX($BD$6:$BD$9,$AK40),0)</f>
        <v>100</v>
      </c>
      <c r="BJ40" s="13">
        <f>ROUND(INDEX([1]装备!$CF$6:$CF$16,$AH40)/10*BJ$3*INDEX($BD$6:$BD$9,$AK40),0)</f>
        <v>100</v>
      </c>
      <c r="BK40" s="13">
        <f>ROUND(INDEX([1]装备!$CF$6:$CF$16,$AH40)/10*BK$3*INDEX($BD$6:$BD$9,$AK40),0)</f>
        <v>100</v>
      </c>
      <c r="BL40" s="13">
        <f>ROUND(INDEX([1]装备!$CF$6:$CF$16,$AH40)/10*BL$3*INDEX($BD$6:$BD$9,$AK40),0)</f>
        <v>100</v>
      </c>
      <c r="BM40" s="13">
        <f>ROUND(INDEX([1]装备!$CF$6:$CF$16,$AH40)/10*BM$3*INDEX($BD$6:$BD$9,$AK40),0)</f>
        <v>150</v>
      </c>
      <c r="BN40" s="13">
        <f>ROUND(INDEX([1]装备!$CF$6:$CF$16,$AH40)/10*BN$3*INDEX($BD$6:$BD$9,$AK40),0)</f>
        <v>150</v>
      </c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  <c r="FD40" s="30"/>
      <c r="FE40" s="30"/>
      <c r="FG40" s="30"/>
      <c r="FH40" s="30"/>
      <c r="FI40" s="13">
        <v>35</v>
      </c>
      <c r="FJ40" s="14">
        <f t="shared" si="59"/>
        <v>1</v>
      </c>
      <c r="FK40" s="14">
        <f t="shared" si="60"/>
        <v>35</v>
      </c>
      <c r="FL40" s="14">
        <f t="shared" si="61"/>
        <v>5</v>
      </c>
      <c r="FM40" s="14">
        <f t="shared" si="9"/>
        <v>43</v>
      </c>
      <c r="FN40" s="14">
        <f t="shared" si="10"/>
        <v>1</v>
      </c>
      <c r="FO40" s="14">
        <f t="shared" si="11"/>
        <v>15</v>
      </c>
      <c r="FP40" s="14">
        <f t="shared" si="12"/>
        <v>4</v>
      </c>
      <c r="FQ40" s="14">
        <f t="shared" si="13"/>
        <v>3</v>
      </c>
      <c r="FR40" s="14">
        <f t="shared" si="14"/>
        <v>3</v>
      </c>
      <c r="FS40" s="14" t="b">
        <f t="shared" si="62"/>
        <v>1</v>
      </c>
      <c r="FT40" s="14">
        <f t="shared" si="15"/>
        <v>2001433</v>
      </c>
      <c r="FU40" s="14">
        <f t="shared" si="63"/>
        <v>30</v>
      </c>
      <c r="FV40" s="13" t="str">
        <f t="shared" si="16"/>
        <v>15级-新手套寄灵人の铠甲</v>
      </c>
      <c r="FW40" s="13" t="str">
        <f t="shared" si="17"/>
        <v>繁梦轻语 · 寄灵人の铠甲</v>
      </c>
      <c r="FX40" s="14">
        <f t="shared" si="18"/>
        <v>1</v>
      </c>
      <c r="FY40" s="14">
        <f t="shared" si="19"/>
        <v>4</v>
      </c>
      <c r="FZ40" s="14">
        <f t="shared" si="20"/>
        <v>15</v>
      </c>
      <c r="GA40" s="14">
        <v>1</v>
      </c>
      <c r="GB40" s="14">
        <f t="shared" si="21"/>
        <v>1</v>
      </c>
      <c r="GC40" s="14">
        <f t="shared" si="64"/>
        <v>3</v>
      </c>
      <c r="GD40" s="14">
        <f t="shared" si="22"/>
        <v>200143</v>
      </c>
      <c r="GE40" s="14" t="e">
        <f t="shared" si="23"/>
        <v>#REF!</v>
      </c>
      <c r="GF40" s="14" t="e">
        <f t="shared" si="24"/>
        <v>#REF!</v>
      </c>
      <c r="GG40" s="14" t="e">
        <f t="shared" si="25"/>
        <v>#REF!</v>
      </c>
      <c r="GH40" s="14" t="e">
        <f t="shared" si="26"/>
        <v>#REF!</v>
      </c>
      <c r="GI40" s="14" t="e">
        <f t="shared" si="27"/>
        <v>#REF!</v>
      </c>
      <c r="GJ40" s="14" t="e">
        <f t="shared" si="28"/>
        <v>#REF!</v>
      </c>
      <c r="GK40" s="14" t="e">
        <f t="shared" si="29"/>
        <v>#REF!</v>
      </c>
      <c r="GL40" s="14">
        <f t="shared" si="30"/>
        <v>1014</v>
      </c>
      <c r="GM40" s="14">
        <f t="shared" si="31"/>
        <v>3</v>
      </c>
      <c r="GN40" s="14">
        <f t="shared" si="32"/>
        <v>1014</v>
      </c>
      <c r="GO40" s="25" t="str">
        <f t="shared" si="33"/>
        <v>icon_2001433</v>
      </c>
      <c r="GP40" s="30" t="s">
        <v>1072</v>
      </c>
      <c r="GQ40" s="30"/>
      <c r="GS40" s="14">
        <f t="shared" si="34"/>
        <v>2</v>
      </c>
      <c r="GT40" s="14">
        <f t="shared" si="35"/>
        <v>3</v>
      </c>
      <c r="GU40" s="14" t="e">
        <f t="shared" si="65"/>
        <v>#REF!</v>
      </c>
      <c r="GV40" s="14" t="str">
        <f t="shared" si="36"/>
        <v>DefExt</v>
      </c>
      <c r="GW40" s="14" t="e">
        <f t="shared" si="66"/>
        <v>#REF!</v>
      </c>
      <c r="GX40" s="14" t="e">
        <f t="shared" si="67"/>
        <v>#REF!</v>
      </c>
      <c r="GY40" s="14" t="str">
        <f t="shared" si="37"/>
        <v>HPExt</v>
      </c>
      <c r="GZ40" s="14" t="e">
        <f t="shared" si="68"/>
        <v>#REF!</v>
      </c>
      <c r="HA40" s="14" t="e">
        <f t="shared" si="69"/>
        <v>#REF!</v>
      </c>
      <c r="HB40" s="14">
        <f t="shared" si="38"/>
        <v>20140</v>
      </c>
      <c r="HC40" s="14">
        <f t="shared" si="70"/>
        <v>3</v>
      </c>
      <c r="HD40" s="14">
        <f t="shared" si="71"/>
        <v>1014</v>
      </c>
      <c r="HE40" s="25" t="s">
        <v>1109</v>
      </c>
      <c r="HF40" s="14">
        <f t="shared" si="39"/>
        <v>50</v>
      </c>
      <c r="HI40" s="30"/>
      <c r="HJ40" s="30"/>
      <c r="HK40" s="30"/>
      <c r="HL40" s="30"/>
      <c r="HM40" s="13">
        <v>35</v>
      </c>
      <c r="HN40" s="14">
        <f t="shared" si="72"/>
        <v>11</v>
      </c>
      <c r="HO40" s="14">
        <f t="shared" si="73"/>
        <v>2</v>
      </c>
      <c r="HP40" s="14">
        <f t="shared" si="74"/>
        <v>3</v>
      </c>
      <c r="HQ40" s="14">
        <f t="shared" si="75"/>
        <v>200942</v>
      </c>
      <c r="HR40" s="14" t="str">
        <f t="shared" si="76"/>
        <v>130级寄灵人の防御套 : 属性-2</v>
      </c>
      <c r="HS40" s="14" t="s">
        <v>1042</v>
      </c>
      <c r="HT40" s="14">
        <f t="shared" si="77"/>
        <v>2</v>
      </c>
      <c r="HU40" s="14">
        <f t="shared" si="78"/>
        <v>3</v>
      </c>
      <c r="HV40" s="14" t="str">
        <f t="shared" si="79"/>
        <v>HPExt</v>
      </c>
      <c r="HW40" s="14" t="e">
        <f t="shared" si="80"/>
        <v>#REF!</v>
      </c>
      <c r="HX40" s="30"/>
      <c r="HY40" s="30"/>
      <c r="IA40" s="13">
        <v>35</v>
      </c>
      <c r="IB40" s="14">
        <f t="shared" si="81"/>
        <v>2</v>
      </c>
      <c r="IC40" s="14">
        <f t="shared" si="82"/>
        <v>1</v>
      </c>
      <c r="ID40" s="14">
        <f t="shared" si="83"/>
        <v>2</v>
      </c>
      <c r="IE40" s="14">
        <f t="shared" si="84"/>
        <v>4</v>
      </c>
      <c r="IF40" s="14" t="str">
        <f t="shared" si="85"/>
        <v>30级寄灵人洗练-Q4-5</v>
      </c>
      <c r="IG40" s="14">
        <f t="shared" si="86"/>
        <v>1024</v>
      </c>
      <c r="IH40" s="14">
        <f t="shared" si="87"/>
        <v>5</v>
      </c>
      <c r="II40" s="14">
        <f t="shared" si="88"/>
        <v>600</v>
      </c>
      <c r="IJ40" s="14" t="str">
        <f t="shared" si="89"/>
        <v>DefRate</v>
      </c>
      <c r="IK40" s="14">
        <f t="shared" si="90"/>
        <v>1.4E-2</v>
      </c>
      <c r="IL40" s="14">
        <f t="shared" si="91"/>
        <v>0.04</v>
      </c>
    </row>
    <row r="41" spans="1:246" s="19" customFormat="1" ht="16.5" x14ac:dyDescent="0.2">
      <c r="A41" t="s">
        <v>868</v>
      </c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13">
        <v>35</v>
      </c>
      <c r="AH41" s="13">
        <v>7</v>
      </c>
      <c r="AI41" s="13" t="b">
        <v>0</v>
      </c>
      <c r="AJ41" s="13">
        <v>110</v>
      </c>
      <c r="AK41" s="13">
        <v>4</v>
      </c>
      <c r="AL41" s="13">
        <v>40</v>
      </c>
      <c r="AM41" s="13" t="s">
        <v>892</v>
      </c>
      <c r="AN41" s="13" t="s">
        <v>908</v>
      </c>
      <c r="AO41" s="13" t="s">
        <v>1127</v>
      </c>
      <c r="AP41" s="13" t="s">
        <v>1152</v>
      </c>
      <c r="AQ41" s="13">
        <f t="shared" si="104"/>
        <v>740</v>
      </c>
      <c r="AR41" s="13"/>
      <c r="AS41" s="13">
        <v>8</v>
      </c>
      <c r="AT41" s="14">
        <f>SUM(AS$7:AS41)</f>
        <v>267</v>
      </c>
      <c r="AU41" s="13">
        <v>1</v>
      </c>
      <c r="AV41" s="13">
        <v>2</v>
      </c>
      <c r="AW41" s="13">
        <v>3</v>
      </c>
      <c r="AX41" s="13">
        <v>4</v>
      </c>
      <c r="AY41" s="13">
        <v>5</v>
      </c>
      <c r="AZ41" s="13">
        <v>6</v>
      </c>
      <c r="BA41" s="13">
        <v>7</v>
      </c>
      <c r="BB41" s="13">
        <v>8</v>
      </c>
      <c r="BC41" s="30"/>
      <c r="BD41" s="30"/>
      <c r="BE41" s="30"/>
      <c r="BF41" s="30"/>
      <c r="BG41" s="13">
        <f>ROUND(INDEX([1]装备!$CF$6:$CF$16,$AH41)/10*BG$3*INDEX($BD$6:$BD$9,$AK41),0)</f>
        <v>240</v>
      </c>
      <c r="BH41" s="13">
        <f>ROUND(INDEX([1]装备!$CF$6:$CF$16,$AH41)/10*BH$3*INDEX($BD$6:$BD$9,$AK41),0)</f>
        <v>120</v>
      </c>
      <c r="BI41" s="13">
        <f>ROUND(INDEX([1]装备!$CF$6:$CF$16,$AH41)/10*BI$3*INDEX($BD$6:$BD$9,$AK41),0)</f>
        <v>120</v>
      </c>
      <c r="BJ41" s="13">
        <f>ROUND(INDEX([1]装备!$CF$6:$CF$16,$AH41)/10*BJ$3*INDEX($BD$6:$BD$9,$AK41),0)</f>
        <v>120</v>
      </c>
      <c r="BK41" s="13">
        <f>ROUND(INDEX([1]装备!$CF$6:$CF$16,$AH41)/10*BK$3*INDEX($BD$6:$BD$9,$AK41),0)</f>
        <v>120</v>
      </c>
      <c r="BL41" s="13">
        <f>ROUND(INDEX([1]装备!$CF$6:$CF$16,$AH41)/10*BL$3*INDEX($BD$6:$BD$9,$AK41),0)</f>
        <v>120</v>
      </c>
      <c r="BM41" s="13">
        <f>ROUND(INDEX([1]装备!$CF$6:$CF$16,$AH41)/10*BM$3*INDEX($BD$6:$BD$9,$AK41),0)</f>
        <v>180</v>
      </c>
      <c r="BN41" s="13">
        <f>ROUND(INDEX([1]装备!$CF$6:$CF$16,$AH41)/10*BN$3*INDEX($BD$6:$BD$9,$AK41),0)</f>
        <v>180</v>
      </c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G41" s="30"/>
      <c r="FH41" s="30"/>
      <c r="FI41" s="13">
        <v>36</v>
      </c>
      <c r="FJ41" s="14">
        <f t="shared" si="59"/>
        <v>1</v>
      </c>
      <c r="FK41" s="14">
        <f t="shared" si="60"/>
        <v>36</v>
      </c>
      <c r="FL41" s="14">
        <f t="shared" si="61"/>
        <v>5</v>
      </c>
      <c r="FM41" s="14">
        <f t="shared" si="9"/>
        <v>43</v>
      </c>
      <c r="FN41" s="14">
        <f t="shared" si="10"/>
        <v>1</v>
      </c>
      <c r="FO41" s="14">
        <f t="shared" si="11"/>
        <v>15</v>
      </c>
      <c r="FP41" s="14">
        <f t="shared" si="12"/>
        <v>4</v>
      </c>
      <c r="FQ41" s="14">
        <f t="shared" si="13"/>
        <v>4</v>
      </c>
      <c r="FR41" s="14">
        <f t="shared" si="14"/>
        <v>4</v>
      </c>
      <c r="FS41" s="14" t="b">
        <f t="shared" si="62"/>
        <v>1</v>
      </c>
      <c r="FT41" s="14">
        <f t="shared" si="15"/>
        <v>2001434</v>
      </c>
      <c r="FU41" s="14">
        <f t="shared" si="63"/>
        <v>30</v>
      </c>
      <c r="FV41" s="13" t="str">
        <f t="shared" si="16"/>
        <v>15级-新手套寄灵人の裤子</v>
      </c>
      <c r="FW41" s="13" t="str">
        <f t="shared" si="17"/>
        <v>繁梦轻语 · 寄灵人の裤子</v>
      </c>
      <c r="FX41" s="14">
        <f t="shared" si="18"/>
        <v>1</v>
      </c>
      <c r="FY41" s="14">
        <f t="shared" si="19"/>
        <v>4</v>
      </c>
      <c r="FZ41" s="14">
        <f t="shared" si="20"/>
        <v>15</v>
      </c>
      <c r="GA41" s="14">
        <v>1</v>
      </c>
      <c r="GB41" s="14">
        <f t="shared" si="21"/>
        <v>1</v>
      </c>
      <c r="GC41" s="14">
        <f t="shared" si="64"/>
        <v>4</v>
      </c>
      <c r="GD41" s="14">
        <f t="shared" si="22"/>
        <v>200143</v>
      </c>
      <c r="GE41" s="14" t="e">
        <f t="shared" si="23"/>
        <v>#REF!</v>
      </c>
      <c r="GF41" s="14" t="e">
        <f t="shared" si="24"/>
        <v>#REF!</v>
      </c>
      <c r="GG41" s="14" t="e">
        <f t="shared" si="25"/>
        <v>#REF!</v>
      </c>
      <c r="GH41" s="14" t="e">
        <f t="shared" si="26"/>
        <v>#REF!</v>
      </c>
      <c r="GI41" s="14" t="e">
        <f t="shared" si="27"/>
        <v>#REF!</v>
      </c>
      <c r="GJ41" s="14" t="e">
        <f t="shared" si="28"/>
        <v>#REF!</v>
      </c>
      <c r="GK41" s="14" t="e">
        <f t="shared" si="29"/>
        <v>#REF!</v>
      </c>
      <c r="GL41" s="14">
        <f t="shared" si="30"/>
        <v>1014</v>
      </c>
      <c r="GM41" s="14">
        <f t="shared" si="31"/>
        <v>3</v>
      </c>
      <c r="GN41" s="14">
        <f t="shared" si="32"/>
        <v>1014</v>
      </c>
      <c r="GO41" s="25" t="str">
        <f t="shared" si="33"/>
        <v>icon_2001434</v>
      </c>
      <c r="GP41" s="30" t="s">
        <v>1073</v>
      </c>
      <c r="GQ41" s="30"/>
      <c r="GS41" s="14">
        <f t="shared" si="34"/>
        <v>2</v>
      </c>
      <c r="GT41" s="14">
        <f t="shared" si="35"/>
        <v>0</v>
      </c>
      <c r="GU41" s="14" t="e">
        <f t="shared" si="65"/>
        <v>#REF!</v>
      </c>
      <c r="GV41" s="14" t="str">
        <f t="shared" si="36"/>
        <v>DefExt</v>
      </c>
      <c r="GW41" s="14" t="e">
        <f t="shared" si="66"/>
        <v>#REF!</v>
      </c>
      <c r="GX41" s="14" t="e">
        <f t="shared" si="67"/>
        <v>#REF!</v>
      </c>
      <c r="GY41" s="14" t="str">
        <f t="shared" si="37"/>
        <v/>
      </c>
      <c r="GZ41" s="14" t="str">
        <f t="shared" si="68"/>
        <v/>
      </c>
      <c r="HA41" s="14" t="str">
        <f t="shared" si="69"/>
        <v/>
      </c>
      <c r="HB41" s="14">
        <f t="shared" si="38"/>
        <v>20140</v>
      </c>
      <c r="HC41" s="14">
        <f t="shared" si="70"/>
        <v>3</v>
      </c>
      <c r="HD41" s="14">
        <f t="shared" si="71"/>
        <v>1014</v>
      </c>
      <c r="HE41" s="25" t="s">
        <v>1109</v>
      </c>
      <c r="HF41" s="14">
        <f t="shared" si="39"/>
        <v>50</v>
      </c>
      <c r="HI41" s="30"/>
      <c r="HJ41" s="30"/>
      <c r="HK41" s="30"/>
      <c r="HL41" s="30"/>
      <c r="HM41" s="13">
        <v>36</v>
      </c>
      <c r="HN41" s="14">
        <f t="shared" si="72"/>
        <v>11</v>
      </c>
      <c r="HO41" s="14">
        <f t="shared" si="73"/>
        <v>3</v>
      </c>
      <c r="HP41" s="14">
        <f t="shared" si="74"/>
        <v>5</v>
      </c>
      <c r="HQ41" s="14">
        <f t="shared" si="75"/>
        <v>200942</v>
      </c>
      <c r="HR41" s="14" t="str">
        <f t="shared" si="76"/>
        <v>130级寄灵人の防御套 : 属性-3</v>
      </c>
      <c r="HS41" s="14" t="s">
        <v>1042</v>
      </c>
      <c r="HT41" s="14">
        <f t="shared" si="77"/>
        <v>3</v>
      </c>
      <c r="HU41" s="14">
        <f t="shared" si="78"/>
        <v>5</v>
      </c>
      <c r="HV41" s="14" t="str">
        <f t="shared" si="79"/>
        <v>DefRate</v>
      </c>
      <c r="HW41" s="14">
        <f t="shared" si="80"/>
        <v>0.15</v>
      </c>
      <c r="HX41" s="30"/>
      <c r="HY41" s="30"/>
      <c r="IA41" s="13">
        <v>36</v>
      </c>
      <c r="IB41" s="14">
        <f t="shared" si="81"/>
        <v>2</v>
      </c>
      <c r="IC41" s="14">
        <f t="shared" si="82"/>
        <v>1</v>
      </c>
      <c r="ID41" s="14">
        <f t="shared" si="83"/>
        <v>2</v>
      </c>
      <c r="IE41" s="14">
        <f t="shared" si="84"/>
        <v>4</v>
      </c>
      <c r="IF41" s="14" t="str">
        <f t="shared" si="85"/>
        <v>30级寄灵人洗练-Q4-6</v>
      </c>
      <c r="IG41" s="14">
        <f t="shared" si="86"/>
        <v>1024</v>
      </c>
      <c r="IH41" s="14">
        <f t="shared" si="87"/>
        <v>6</v>
      </c>
      <c r="II41" s="14">
        <f t="shared" si="88"/>
        <v>600</v>
      </c>
      <c r="IJ41" s="14" t="str">
        <f t="shared" si="89"/>
        <v>HPRate</v>
      </c>
      <c r="IK41" s="14">
        <f t="shared" si="90"/>
        <v>1.4E-2</v>
      </c>
      <c r="IL41" s="14">
        <f t="shared" si="91"/>
        <v>0.04</v>
      </c>
    </row>
    <row r="42" spans="1:246" s="19" customFormat="1" ht="16.5" x14ac:dyDescent="0.2">
      <c r="A42" t="s">
        <v>869</v>
      </c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13">
        <v>36</v>
      </c>
      <c r="AH42" s="13">
        <v>7</v>
      </c>
      <c r="AI42" s="13" t="b">
        <v>1</v>
      </c>
      <c r="AJ42" s="13">
        <v>110</v>
      </c>
      <c r="AK42" s="13">
        <v>4</v>
      </c>
      <c r="AL42" s="13">
        <v>42</v>
      </c>
      <c r="AM42" s="13" t="s">
        <v>893</v>
      </c>
      <c r="AN42" s="13" t="s">
        <v>914</v>
      </c>
      <c r="AO42" s="13" t="s">
        <v>1128</v>
      </c>
      <c r="AP42" s="13" t="s">
        <v>1153</v>
      </c>
      <c r="AQ42" s="13">
        <f t="shared" si="104"/>
        <v>742</v>
      </c>
      <c r="AR42" s="13">
        <v>742</v>
      </c>
      <c r="AS42" s="13">
        <v>6</v>
      </c>
      <c r="AT42" s="14">
        <f>SUM(AS$7:AS42)</f>
        <v>273</v>
      </c>
      <c r="AU42" s="13">
        <v>1</v>
      </c>
      <c r="AV42" s="13">
        <v>2</v>
      </c>
      <c r="AW42" s="13">
        <v>3</v>
      </c>
      <c r="AX42" s="13">
        <v>4</v>
      </c>
      <c r="AY42" s="13">
        <v>5</v>
      </c>
      <c r="AZ42" s="13">
        <v>6</v>
      </c>
      <c r="BA42" s="13"/>
      <c r="BB42" s="13"/>
      <c r="BC42" s="30"/>
      <c r="BD42" s="30"/>
      <c r="BE42" s="30"/>
      <c r="BF42" s="30"/>
      <c r="BG42" s="13">
        <f>ROUND(INDEX([1]装备!$CF$6:$CF$16,$AH42)/10*BG$3*INDEX($BD$6:$BD$9,$AK42),0)</f>
        <v>240</v>
      </c>
      <c r="BH42" s="13">
        <f>ROUND(INDEX([1]装备!$CF$6:$CF$16,$AH42)/10*BH$3*INDEX($BD$6:$BD$9,$AK42),0)</f>
        <v>120</v>
      </c>
      <c r="BI42" s="13">
        <f>ROUND(INDEX([1]装备!$CF$6:$CF$16,$AH42)/10*BI$3*INDEX($BD$6:$BD$9,$AK42),0)</f>
        <v>120</v>
      </c>
      <c r="BJ42" s="13">
        <f>ROUND(INDEX([1]装备!$CF$6:$CF$16,$AH42)/10*BJ$3*INDEX($BD$6:$BD$9,$AK42),0)</f>
        <v>120</v>
      </c>
      <c r="BK42" s="13">
        <f>ROUND(INDEX([1]装备!$CF$6:$CF$16,$AH42)/10*BK$3*INDEX($BD$6:$BD$9,$AK42),0)</f>
        <v>120</v>
      </c>
      <c r="BL42" s="13">
        <f>ROUND(INDEX([1]装备!$CF$6:$CF$16,$AH42)/10*BL$3*INDEX($BD$6:$BD$9,$AK42),0)</f>
        <v>120</v>
      </c>
      <c r="BM42" s="13">
        <f>ROUND(INDEX([1]装备!$CF$6:$CF$16,$AH42)/10*BM$3*INDEX($BD$6:$BD$9,$AK42),0)</f>
        <v>180</v>
      </c>
      <c r="BN42" s="13">
        <f>ROUND(INDEX([1]装备!$CF$6:$CF$16,$AH42)/10*BN$3*INDEX($BD$6:$BD$9,$AK42),0)</f>
        <v>180</v>
      </c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G42" s="30"/>
      <c r="FH42" s="30"/>
      <c r="FI42" s="13">
        <v>37</v>
      </c>
      <c r="FJ42" s="14">
        <f t="shared" si="59"/>
        <v>1</v>
      </c>
      <c r="FK42" s="14">
        <f t="shared" si="60"/>
        <v>37</v>
      </c>
      <c r="FL42" s="14">
        <f t="shared" si="61"/>
        <v>5</v>
      </c>
      <c r="FM42" s="14">
        <f t="shared" si="9"/>
        <v>43</v>
      </c>
      <c r="FN42" s="14">
        <f t="shared" si="10"/>
        <v>1</v>
      </c>
      <c r="FO42" s="14">
        <f t="shared" si="11"/>
        <v>15</v>
      </c>
      <c r="FP42" s="14">
        <f t="shared" si="12"/>
        <v>4</v>
      </c>
      <c r="FQ42" s="14">
        <f t="shared" si="13"/>
        <v>5</v>
      </c>
      <c r="FR42" s="14">
        <f t="shared" si="14"/>
        <v>5</v>
      </c>
      <c r="FS42" s="14" t="b">
        <f t="shared" si="62"/>
        <v>1</v>
      </c>
      <c r="FT42" s="14">
        <f t="shared" si="15"/>
        <v>2001435</v>
      </c>
      <c r="FU42" s="14">
        <f t="shared" si="63"/>
        <v>30</v>
      </c>
      <c r="FV42" s="13" t="str">
        <f t="shared" si="16"/>
        <v>15级-新手套寄灵人の鞋子</v>
      </c>
      <c r="FW42" s="13" t="str">
        <f t="shared" si="17"/>
        <v>繁梦轻语 · 寄灵人の鞋子</v>
      </c>
      <c r="FX42" s="14">
        <f t="shared" si="18"/>
        <v>1</v>
      </c>
      <c r="FY42" s="14">
        <f t="shared" si="19"/>
        <v>4</v>
      </c>
      <c r="FZ42" s="14">
        <f t="shared" si="20"/>
        <v>15</v>
      </c>
      <c r="GA42" s="14">
        <v>1</v>
      </c>
      <c r="GB42" s="14">
        <f t="shared" si="21"/>
        <v>1</v>
      </c>
      <c r="GC42" s="14">
        <f t="shared" si="64"/>
        <v>5</v>
      </c>
      <c r="GD42" s="14">
        <f t="shared" si="22"/>
        <v>200143</v>
      </c>
      <c r="GE42" s="14" t="e">
        <f t="shared" si="23"/>
        <v>#REF!</v>
      </c>
      <c r="GF42" s="14" t="e">
        <f t="shared" si="24"/>
        <v>#REF!</v>
      </c>
      <c r="GG42" s="14" t="e">
        <f t="shared" si="25"/>
        <v>#REF!</v>
      </c>
      <c r="GH42" s="14" t="e">
        <f t="shared" si="26"/>
        <v>#REF!</v>
      </c>
      <c r="GI42" s="14" t="e">
        <f t="shared" si="27"/>
        <v>#REF!</v>
      </c>
      <c r="GJ42" s="14" t="e">
        <f t="shared" si="28"/>
        <v>#REF!</v>
      </c>
      <c r="GK42" s="14" t="e">
        <f t="shared" si="29"/>
        <v>#REF!</v>
      </c>
      <c r="GL42" s="14">
        <f t="shared" si="30"/>
        <v>1014</v>
      </c>
      <c r="GM42" s="14">
        <f t="shared" si="31"/>
        <v>3</v>
      </c>
      <c r="GN42" s="14">
        <f t="shared" si="32"/>
        <v>1014</v>
      </c>
      <c r="GO42" s="25" t="str">
        <f t="shared" si="33"/>
        <v>icon_2001435</v>
      </c>
      <c r="GP42" s="30" t="s">
        <v>1074</v>
      </c>
      <c r="GQ42" s="30"/>
      <c r="GS42" s="14">
        <f t="shared" si="34"/>
        <v>3</v>
      </c>
      <c r="GT42" s="14">
        <f t="shared" si="35"/>
        <v>0</v>
      </c>
      <c r="GU42" s="14" t="e">
        <f t="shared" si="65"/>
        <v>#REF!</v>
      </c>
      <c r="GV42" s="14" t="str">
        <f t="shared" si="36"/>
        <v>HPExt</v>
      </c>
      <c r="GW42" s="14" t="e">
        <f t="shared" si="66"/>
        <v>#REF!</v>
      </c>
      <c r="GX42" s="14" t="e">
        <f t="shared" si="67"/>
        <v>#REF!</v>
      </c>
      <c r="GY42" s="14" t="str">
        <f t="shared" si="37"/>
        <v/>
      </c>
      <c r="GZ42" s="14" t="str">
        <f t="shared" si="68"/>
        <v/>
      </c>
      <c r="HA42" s="14" t="str">
        <f t="shared" si="69"/>
        <v/>
      </c>
      <c r="HB42" s="14">
        <f t="shared" si="38"/>
        <v>20140</v>
      </c>
      <c r="HC42" s="14">
        <f t="shared" si="70"/>
        <v>3</v>
      </c>
      <c r="HD42" s="14">
        <f t="shared" si="71"/>
        <v>1014</v>
      </c>
      <c r="HE42" s="25" t="s">
        <v>1109</v>
      </c>
      <c r="HF42" s="14">
        <f t="shared" si="39"/>
        <v>50</v>
      </c>
      <c r="HI42" s="30"/>
      <c r="HJ42" s="30"/>
      <c r="HK42" s="30"/>
      <c r="HL42" s="30"/>
      <c r="HM42" s="13">
        <v>37</v>
      </c>
      <c r="HN42" s="14">
        <f t="shared" si="72"/>
        <v>12</v>
      </c>
      <c r="HO42" s="14">
        <f t="shared" si="73"/>
        <v>1</v>
      </c>
      <c r="HP42" s="14">
        <f t="shared" si="74"/>
        <v>1</v>
      </c>
      <c r="HQ42" s="14">
        <f t="shared" si="75"/>
        <v>201041</v>
      </c>
      <c r="HR42" s="14" t="str">
        <f t="shared" si="76"/>
        <v>140级寄灵人の攻击套 : 属性-1</v>
      </c>
      <c r="HS42" s="14" t="s">
        <v>1042</v>
      </c>
      <c r="HT42" s="14">
        <f t="shared" si="77"/>
        <v>1</v>
      </c>
      <c r="HU42" s="14">
        <f t="shared" si="78"/>
        <v>2</v>
      </c>
      <c r="HV42" s="14" t="str">
        <f t="shared" si="79"/>
        <v>AtkExt</v>
      </c>
      <c r="HW42" s="14" t="e">
        <f t="shared" si="80"/>
        <v>#REF!</v>
      </c>
      <c r="HX42" s="30"/>
      <c r="HY42" s="30"/>
      <c r="IA42" s="13">
        <v>37</v>
      </c>
      <c r="IB42" s="14">
        <f t="shared" si="81"/>
        <v>2</v>
      </c>
      <c r="IC42" s="14">
        <f t="shared" si="82"/>
        <v>1</v>
      </c>
      <c r="ID42" s="14">
        <f t="shared" si="83"/>
        <v>2</v>
      </c>
      <c r="IE42" s="14">
        <f t="shared" si="84"/>
        <v>4</v>
      </c>
      <c r="IF42" s="14" t="str">
        <f t="shared" si="85"/>
        <v>30级寄灵人洗练-Q4-7</v>
      </c>
      <c r="IG42" s="14">
        <f t="shared" si="86"/>
        <v>1024</v>
      </c>
      <c r="IH42" s="14">
        <f t="shared" si="87"/>
        <v>7</v>
      </c>
      <c r="II42" s="14">
        <f t="shared" si="88"/>
        <v>550</v>
      </c>
      <c r="IJ42" s="14" t="str">
        <f t="shared" si="89"/>
        <v>Crit</v>
      </c>
      <c r="IK42" s="14">
        <f t="shared" si="90"/>
        <v>1.0999999999999999E-2</v>
      </c>
      <c r="IL42" s="14">
        <f t="shared" si="91"/>
        <v>0.03</v>
      </c>
    </row>
    <row r="43" spans="1:246" s="19" customFormat="1" ht="16.5" x14ac:dyDescent="0.2">
      <c r="A43" t="s">
        <v>870</v>
      </c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13">
        <v>37</v>
      </c>
      <c r="AH43" s="13">
        <v>8</v>
      </c>
      <c r="AI43" s="13" t="b">
        <v>0</v>
      </c>
      <c r="AJ43" s="13">
        <v>120</v>
      </c>
      <c r="AK43" s="13">
        <v>1</v>
      </c>
      <c r="AL43" s="13">
        <v>10</v>
      </c>
      <c r="AM43" s="13" t="s">
        <v>894</v>
      </c>
      <c r="AN43" s="13" t="s">
        <v>905</v>
      </c>
      <c r="AO43" s="13" t="s">
        <v>1129</v>
      </c>
      <c r="AP43" s="13" t="s">
        <v>1154</v>
      </c>
      <c r="AQ43" s="13">
        <f t="shared" si="104"/>
        <v>810</v>
      </c>
      <c r="AR43" s="13"/>
      <c r="AS43" s="13">
        <v>8</v>
      </c>
      <c r="AT43" s="14">
        <f>SUM(AS$7:AS43)</f>
        <v>281</v>
      </c>
      <c r="AU43" s="13">
        <v>1</v>
      </c>
      <c r="AV43" s="13">
        <v>2</v>
      </c>
      <c r="AW43" s="13">
        <v>3</v>
      </c>
      <c r="AX43" s="13">
        <v>4</v>
      </c>
      <c r="AY43" s="13">
        <v>5</v>
      </c>
      <c r="AZ43" s="13">
        <v>6</v>
      </c>
      <c r="BA43" s="13">
        <v>7</v>
      </c>
      <c r="BB43" s="13">
        <v>8</v>
      </c>
      <c r="BC43" s="30"/>
      <c r="BD43" s="30"/>
      <c r="BE43" s="30"/>
      <c r="BF43" s="30"/>
      <c r="BG43" s="13">
        <f>ROUND(INDEX([1]装备!$CF$6:$CF$16,$AH43)/10*BG$3*INDEX($BD$6:$BD$9,$AK43),0)</f>
        <v>140</v>
      </c>
      <c r="BH43" s="13">
        <f>ROUND(INDEX([1]装备!$CF$6:$CF$16,$AH43)/10*BH$3*INDEX($BD$6:$BD$9,$AK43),0)</f>
        <v>70</v>
      </c>
      <c r="BI43" s="13">
        <f>ROUND(INDEX([1]装备!$CF$6:$CF$16,$AH43)/10*BI$3*INDEX($BD$6:$BD$9,$AK43),0)</f>
        <v>70</v>
      </c>
      <c r="BJ43" s="13">
        <f>ROUND(INDEX([1]装备!$CF$6:$CF$16,$AH43)/10*BJ$3*INDEX($BD$6:$BD$9,$AK43),0)</f>
        <v>70</v>
      </c>
      <c r="BK43" s="13">
        <f>ROUND(INDEX([1]装备!$CF$6:$CF$16,$AH43)/10*BK$3*INDEX($BD$6:$BD$9,$AK43),0)</f>
        <v>70</v>
      </c>
      <c r="BL43" s="13">
        <f>ROUND(INDEX([1]装备!$CF$6:$CF$16,$AH43)/10*BL$3*INDEX($BD$6:$BD$9,$AK43),0)</f>
        <v>70</v>
      </c>
      <c r="BM43" s="13">
        <f>ROUND(INDEX([1]装备!$CF$6:$CF$16,$AH43)/10*BM$3*INDEX($BD$6:$BD$9,$AK43),0)</f>
        <v>105</v>
      </c>
      <c r="BN43" s="13">
        <f>ROUND(INDEX([1]装备!$CF$6:$CF$16,$AH43)/10*BN$3*INDEX($BD$6:$BD$9,$AK43),0)</f>
        <v>105</v>
      </c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  <c r="EZ43" s="30"/>
      <c r="FA43" s="30"/>
      <c r="FB43" s="30"/>
      <c r="FC43" s="30"/>
      <c r="FD43" s="30"/>
      <c r="FE43" s="30"/>
      <c r="FG43" s="30"/>
      <c r="FH43" s="30"/>
      <c r="FI43" s="13">
        <v>38</v>
      </c>
      <c r="FJ43" s="14">
        <f t="shared" si="59"/>
        <v>1</v>
      </c>
      <c r="FK43" s="14">
        <f t="shared" si="60"/>
        <v>38</v>
      </c>
      <c r="FL43" s="14">
        <f t="shared" si="61"/>
        <v>5</v>
      </c>
      <c r="FM43" s="14">
        <f t="shared" si="9"/>
        <v>43</v>
      </c>
      <c r="FN43" s="14">
        <f t="shared" si="10"/>
        <v>1</v>
      </c>
      <c r="FO43" s="14">
        <f t="shared" si="11"/>
        <v>15</v>
      </c>
      <c r="FP43" s="14">
        <f t="shared" si="12"/>
        <v>4</v>
      </c>
      <c r="FQ43" s="14">
        <f t="shared" si="13"/>
        <v>6</v>
      </c>
      <c r="FR43" s="14">
        <f t="shared" si="14"/>
        <v>6</v>
      </c>
      <c r="FS43" s="14" t="b">
        <f t="shared" si="62"/>
        <v>1</v>
      </c>
      <c r="FT43" s="14">
        <f t="shared" si="15"/>
        <v>2001436</v>
      </c>
      <c r="FU43" s="14">
        <f t="shared" si="63"/>
        <v>30</v>
      </c>
      <c r="FV43" s="13" t="str">
        <f t="shared" si="16"/>
        <v>15级-新手套寄灵人の护手</v>
      </c>
      <c r="FW43" s="13" t="str">
        <f t="shared" si="17"/>
        <v>繁梦轻语 · 寄灵人の护手</v>
      </c>
      <c r="FX43" s="14">
        <f t="shared" si="18"/>
        <v>1</v>
      </c>
      <c r="FY43" s="14">
        <f t="shared" si="19"/>
        <v>4</v>
      </c>
      <c r="FZ43" s="14">
        <f t="shared" si="20"/>
        <v>15</v>
      </c>
      <c r="GA43" s="14">
        <v>1</v>
      </c>
      <c r="GB43" s="14">
        <f t="shared" si="21"/>
        <v>1</v>
      </c>
      <c r="GC43" s="14">
        <f t="shared" si="64"/>
        <v>6</v>
      </c>
      <c r="GD43" s="14">
        <f t="shared" si="22"/>
        <v>200143</v>
      </c>
      <c r="GE43" s="14" t="e">
        <f t="shared" si="23"/>
        <v>#REF!</v>
      </c>
      <c r="GF43" s="14" t="e">
        <f t="shared" si="24"/>
        <v>#REF!</v>
      </c>
      <c r="GG43" s="14" t="e">
        <f t="shared" si="25"/>
        <v>#REF!</v>
      </c>
      <c r="GH43" s="14" t="e">
        <f t="shared" si="26"/>
        <v>#REF!</v>
      </c>
      <c r="GI43" s="14" t="e">
        <f t="shared" si="27"/>
        <v>#REF!</v>
      </c>
      <c r="GJ43" s="14" t="e">
        <f t="shared" si="28"/>
        <v>#REF!</v>
      </c>
      <c r="GK43" s="14" t="e">
        <f t="shared" si="29"/>
        <v>#REF!</v>
      </c>
      <c r="GL43" s="14">
        <f t="shared" si="30"/>
        <v>1014</v>
      </c>
      <c r="GM43" s="14">
        <f t="shared" si="31"/>
        <v>3</v>
      </c>
      <c r="GN43" s="14">
        <f t="shared" si="32"/>
        <v>1014</v>
      </c>
      <c r="GO43" s="25" t="str">
        <f t="shared" si="33"/>
        <v>icon_2001436</v>
      </c>
      <c r="GP43" s="30" t="s">
        <v>1075</v>
      </c>
      <c r="GQ43" s="30"/>
      <c r="GS43" s="14">
        <f t="shared" si="34"/>
        <v>3</v>
      </c>
      <c r="GT43" s="14">
        <f t="shared" si="35"/>
        <v>0</v>
      </c>
      <c r="GU43" s="14" t="e">
        <f t="shared" si="65"/>
        <v>#REF!</v>
      </c>
      <c r="GV43" s="14" t="str">
        <f t="shared" si="36"/>
        <v>HPExt</v>
      </c>
      <c r="GW43" s="14" t="e">
        <f t="shared" si="66"/>
        <v>#REF!</v>
      </c>
      <c r="GX43" s="14" t="e">
        <f t="shared" si="67"/>
        <v>#REF!</v>
      </c>
      <c r="GY43" s="14" t="str">
        <f t="shared" si="37"/>
        <v/>
      </c>
      <c r="GZ43" s="14" t="str">
        <f t="shared" si="68"/>
        <v/>
      </c>
      <c r="HA43" s="14" t="str">
        <f t="shared" si="69"/>
        <v/>
      </c>
      <c r="HB43" s="14">
        <f t="shared" si="38"/>
        <v>20140</v>
      </c>
      <c r="HC43" s="14">
        <f t="shared" si="70"/>
        <v>3</v>
      </c>
      <c r="HD43" s="14">
        <f t="shared" si="71"/>
        <v>1014</v>
      </c>
      <c r="HE43" s="25" t="s">
        <v>1109</v>
      </c>
      <c r="HF43" s="14">
        <f t="shared" si="39"/>
        <v>50</v>
      </c>
      <c r="HI43" s="30"/>
      <c r="HJ43" s="30"/>
      <c r="HK43" s="30"/>
      <c r="HL43" s="30"/>
      <c r="HM43" s="13">
        <v>38</v>
      </c>
      <c r="HN43" s="14">
        <f t="shared" si="72"/>
        <v>12</v>
      </c>
      <c r="HO43" s="14">
        <f t="shared" si="73"/>
        <v>2</v>
      </c>
      <c r="HP43" s="14">
        <f t="shared" si="74"/>
        <v>3</v>
      </c>
      <c r="HQ43" s="14">
        <f t="shared" si="75"/>
        <v>201041</v>
      </c>
      <c r="HR43" s="14" t="str">
        <f t="shared" si="76"/>
        <v>140级寄灵人の攻击套 : 属性-2</v>
      </c>
      <c r="HS43" s="14" t="s">
        <v>1042</v>
      </c>
      <c r="HT43" s="14">
        <f t="shared" si="77"/>
        <v>2</v>
      </c>
      <c r="HU43" s="14">
        <f t="shared" si="78"/>
        <v>3</v>
      </c>
      <c r="HV43" s="14" t="str">
        <f t="shared" si="79"/>
        <v>HPExt</v>
      </c>
      <c r="HW43" s="14" t="e">
        <f t="shared" si="80"/>
        <v>#REF!</v>
      </c>
      <c r="HX43" s="30"/>
      <c r="HY43" s="30"/>
      <c r="IA43" s="13">
        <v>38</v>
      </c>
      <c r="IB43" s="14">
        <f t="shared" si="81"/>
        <v>2</v>
      </c>
      <c r="IC43" s="14">
        <f t="shared" si="82"/>
        <v>1</v>
      </c>
      <c r="ID43" s="14">
        <f t="shared" si="83"/>
        <v>2</v>
      </c>
      <c r="IE43" s="14">
        <f t="shared" si="84"/>
        <v>4</v>
      </c>
      <c r="IF43" s="14" t="str">
        <f t="shared" si="85"/>
        <v>30级寄灵人洗练-Q4-8</v>
      </c>
      <c r="IG43" s="14">
        <f t="shared" si="86"/>
        <v>1024</v>
      </c>
      <c r="IH43" s="14">
        <f t="shared" si="87"/>
        <v>8</v>
      </c>
      <c r="II43" s="14">
        <f t="shared" si="88"/>
        <v>550</v>
      </c>
      <c r="IJ43" s="14" t="str">
        <f t="shared" si="89"/>
        <v>CritRate</v>
      </c>
      <c r="IK43" s="14">
        <f t="shared" si="90"/>
        <v>2.8000000000000001E-2</v>
      </c>
      <c r="IL43" s="14">
        <f t="shared" si="91"/>
        <v>0.08</v>
      </c>
    </row>
    <row r="44" spans="1:246" s="19" customFormat="1" ht="16.5" x14ac:dyDescent="0.2">
      <c r="A44" t="s">
        <v>871</v>
      </c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13">
        <v>38</v>
      </c>
      <c r="AH44" s="13">
        <v>8</v>
      </c>
      <c r="AI44" s="13" t="b">
        <v>0</v>
      </c>
      <c r="AJ44" s="13">
        <v>120</v>
      </c>
      <c r="AK44" s="13">
        <v>2</v>
      </c>
      <c r="AL44" s="13">
        <v>20</v>
      </c>
      <c r="AM44" s="13" t="s">
        <v>894</v>
      </c>
      <c r="AN44" s="13" t="s">
        <v>906</v>
      </c>
      <c r="AO44" s="13" t="s">
        <v>1129</v>
      </c>
      <c r="AP44" s="13" t="s">
        <v>1154</v>
      </c>
      <c r="AQ44" s="13">
        <f t="shared" si="104"/>
        <v>820</v>
      </c>
      <c r="AR44" s="13"/>
      <c r="AS44" s="13">
        <v>8</v>
      </c>
      <c r="AT44" s="14">
        <f>SUM(AS$7:AS44)</f>
        <v>289</v>
      </c>
      <c r="AU44" s="13">
        <v>1</v>
      </c>
      <c r="AV44" s="13">
        <v>2</v>
      </c>
      <c r="AW44" s="13">
        <v>3</v>
      </c>
      <c r="AX44" s="13">
        <v>4</v>
      </c>
      <c r="AY44" s="13">
        <v>5</v>
      </c>
      <c r="AZ44" s="13">
        <v>6</v>
      </c>
      <c r="BA44" s="13">
        <v>7</v>
      </c>
      <c r="BB44" s="13">
        <v>8</v>
      </c>
      <c r="BC44" s="30"/>
      <c r="BD44" s="30"/>
      <c r="BE44" s="30"/>
      <c r="BF44" s="30"/>
      <c r="BG44" s="13">
        <f>ROUND(INDEX([1]装备!$CF$6:$CF$16,$AH44)/10*BG$3*INDEX($BD$6:$BD$9,$AK44),0)</f>
        <v>224</v>
      </c>
      <c r="BH44" s="13">
        <f>ROUND(INDEX([1]装备!$CF$6:$CF$16,$AH44)/10*BH$3*INDEX($BD$6:$BD$9,$AK44),0)</f>
        <v>112</v>
      </c>
      <c r="BI44" s="13">
        <f>ROUND(INDEX([1]装备!$CF$6:$CF$16,$AH44)/10*BI$3*INDEX($BD$6:$BD$9,$AK44),0)</f>
        <v>112</v>
      </c>
      <c r="BJ44" s="13">
        <f>ROUND(INDEX([1]装备!$CF$6:$CF$16,$AH44)/10*BJ$3*INDEX($BD$6:$BD$9,$AK44),0)</f>
        <v>112</v>
      </c>
      <c r="BK44" s="13">
        <f>ROUND(INDEX([1]装备!$CF$6:$CF$16,$AH44)/10*BK$3*INDEX($BD$6:$BD$9,$AK44),0)</f>
        <v>112</v>
      </c>
      <c r="BL44" s="13">
        <f>ROUND(INDEX([1]装备!$CF$6:$CF$16,$AH44)/10*BL$3*INDEX($BD$6:$BD$9,$AK44),0)</f>
        <v>112</v>
      </c>
      <c r="BM44" s="13">
        <f>ROUND(INDEX([1]装备!$CF$6:$CF$16,$AH44)/10*BM$3*INDEX($BD$6:$BD$9,$AK44),0)</f>
        <v>168</v>
      </c>
      <c r="BN44" s="13">
        <f>ROUND(INDEX([1]装备!$CF$6:$CF$16,$AH44)/10*BN$3*INDEX($BD$6:$BD$9,$AK44),0)</f>
        <v>168</v>
      </c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G44" s="30"/>
      <c r="FH44" s="30"/>
      <c r="FI44" s="13">
        <v>39</v>
      </c>
      <c r="FJ44" s="14">
        <f t="shared" si="59"/>
        <v>1</v>
      </c>
      <c r="FK44" s="14">
        <f t="shared" si="60"/>
        <v>39</v>
      </c>
      <c r="FL44" s="14">
        <f t="shared" si="61"/>
        <v>5</v>
      </c>
      <c r="FM44" s="14">
        <f t="shared" si="9"/>
        <v>43</v>
      </c>
      <c r="FN44" s="14">
        <f t="shared" si="10"/>
        <v>1</v>
      </c>
      <c r="FO44" s="14">
        <f t="shared" si="11"/>
        <v>15</v>
      </c>
      <c r="FP44" s="14">
        <f t="shared" si="12"/>
        <v>4</v>
      </c>
      <c r="FQ44" s="14">
        <f t="shared" si="13"/>
        <v>7</v>
      </c>
      <c r="FR44" s="14">
        <f t="shared" si="14"/>
        <v>7</v>
      </c>
      <c r="FS44" s="14" t="b">
        <f t="shared" si="62"/>
        <v>1</v>
      </c>
      <c r="FT44" s="14">
        <f t="shared" si="15"/>
        <v>2001437</v>
      </c>
      <c r="FU44" s="14">
        <f t="shared" si="63"/>
        <v>45</v>
      </c>
      <c r="FV44" s="13" t="str">
        <f t="shared" si="16"/>
        <v>15级-新手套寄灵人の项链</v>
      </c>
      <c r="FW44" s="13" t="str">
        <f t="shared" si="17"/>
        <v>繁梦轻语 · 寄灵人の项链</v>
      </c>
      <c r="FX44" s="14">
        <f t="shared" si="18"/>
        <v>1</v>
      </c>
      <c r="FY44" s="14">
        <f t="shared" si="19"/>
        <v>4</v>
      </c>
      <c r="FZ44" s="14">
        <f t="shared" si="20"/>
        <v>15</v>
      </c>
      <c r="GA44" s="14">
        <v>1</v>
      </c>
      <c r="GB44" s="14">
        <f t="shared" si="21"/>
        <v>1</v>
      </c>
      <c r="GC44" s="14">
        <f t="shared" si="64"/>
        <v>7</v>
      </c>
      <c r="GD44" s="14">
        <f t="shared" si="22"/>
        <v>200143</v>
      </c>
      <c r="GE44" s="14" t="e">
        <f t="shared" si="23"/>
        <v>#REF!</v>
      </c>
      <c r="GF44" s="14" t="e">
        <f t="shared" si="24"/>
        <v>#REF!</v>
      </c>
      <c r="GG44" s="14" t="e">
        <f t="shared" si="25"/>
        <v>#REF!</v>
      </c>
      <c r="GH44" s="14" t="e">
        <f t="shared" si="26"/>
        <v>#REF!</v>
      </c>
      <c r="GI44" s="14" t="e">
        <f t="shared" si="27"/>
        <v>#REF!</v>
      </c>
      <c r="GJ44" s="14" t="e">
        <f t="shared" si="28"/>
        <v>#REF!</v>
      </c>
      <c r="GK44" s="14" t="e">
        <f t="shared" si="29"/>
        <v>#REF!</v>
      </c>
      <c r="GL44" s="14">
        <f t="shared" si="30"/>
        <v>1014</v>
      </c>
      <c r="GM44" s="14">
        <f t="shared" si="31"/>
        <v>3</v>
      </c>
      <c r="GN44" s="14">
        <f t="shared" si="32"/>
        <v>1014</v>
      </c>
      <c r="GO44" s="25" t="str">
        <f t="shared" si="33"/>
        <v>icon_2001437</v>
      </c>
      <c r="GP44" s="30" t="s">
        <v>1076</v>
      </c>
      <c r="GQ44" s="30"/>
      <c r="GS44" s="14">
        <f t="shared" si="34"/>
        <v>1</v>
      </c>
      <c r="GT44" s="14">
        <f t="shared" si="35"/>
        <v>2</v>
      </c>
      <c r="GU44" s="14" t="e">
        <f t="shared" si="65"/>
        <v>#REF!</v>
      </c>
      <c r="GV44" s="14" t="str">
        <f t="shared" si="36"/>
        <v>AtkExt</v>
      </c>
      <c r="GW44" s="14" t="e">
        <f t="shared" si="66"/>
        <v>#REF!</v>
      </c>
      <c r="GX44" s="14" t="e">
        <f t="shared" si="67"/>
        <v>#REF!</v>
      </c>
      <c r="GY44" s="14" t="str">
        <f t="shared" si="37"/>
        <v>DefExt</v>
      </c>
      <c r="GZ44" s="14" t="e">
        <f t="shared" si="68"/>
        <v>#REF!</v>
      </c>
      <c r="HA44" s="14" t="e">
        <f t="shared" si="69"/>
        <v>#REF!</v>
      </c>
      <c r="HB44" s="14">
        <f t="shared" si="38"/>
        <v>20140</v>
      </c>
      <c r="HC44" s="14">
        <f t="shared" si="70"/>
        <v>3</v>
      </c>
      <c r="HD44" s="14">
        <f t="shared" si="71"/>
        <v>1014</v>
      </c>
      <c r="HE44" s="25" t="s">
        <v>1109</v>
      </c>
      <c r="HF44" s="14">
        <f t="shared" si="39"/>
        <v>75</v>
      </c>
      <c r="HI44" s="30"/>
      <c r="HJ44" s="30"/>
      <c r="HK44" s="30"/>
      <c r="HL44" s="30"/>
      <c r="HM44" s="13">
        <v>39</v>
      </c>
      <c r="HN44" s="14">
        <f t="shared" si="72"/>
        <v>12</v>
      </c>
      <c r="HO44" s="14">
        <f t="shared" si="73"/>
        <v>3</v>
      </c>
      <c r="HP44" s="14">
        <f t="shared" si="74"/>
        <v>4</v>
      </c>
      <c r="HQ44" s="14">
        <f t="shared" si="75"/>
        <v>201041</v>
      </c>
      <c r="HR44" s="14" t="str">
        <f t="shared" si="76"/>
        <v>140级寄灵人の攻击套 : 属性-3</v>
      </c>
      <c r="HS44" s="14" t="s">
        <v>1042</v>
      </c>
      <c r="HT44" s="14">
        <f t="shared" si="77"/>
        <v>3</v>
      </c>
      <c r="HU44" s="14">
        <f t="shared" si="78"/>
        <v>5</v>
      </c>
      <c r="HV44" s="14" t="str">
        <f t="shared" si="79"/>
        <v>AtkRate</v>
      </c>
      <c r="HW44" s="14">
        <f t="shared" si="80"/>
        <v>0.15</v>
      </c>
      <c r="HX44" s="30"/>
      <c r="HY44" s="30"/>
      <c r="IA44" s="13">
        <v>39</v>
      </c>
      <c r="IB44" s="14">
        <f t="shared" si="81"/>
        <v>2</v>
      </c>
      <c r="IC44" s="14">
        <f t="shared" si="82"/>
        <v>1</v>
      </c>
      <c r="ID44" s="14">
        <f t="shared" si="83"/>
        <v>2</v>
      </c>
      <c r="IE44" s="14">
        <f t="shared" si="84"/>
        <v>4</v>
      </c>
      <c r="IF44" s="14" t="str">
        <f t="shared" si="85"/>
        <v>30级寄灵人洗练-Q4-9</v>
      </c>
      <c r="IG44" s="14">
        <f t="shared" si="86"/>
        <v>1024</v>
      </c>
      <c r="IH44" s="14">
        <f t="shared" si="87"/>
        <v>9</v>
      </c>
      <c r="II44" s="14">
        <f t="shared" si="88"/>
        <v>550</v>
      </c>
      <c r="IJ44" s="14" t="str">
        <f t="shared" si="89"/>
        <v>DefIgnor</v>
      </c>
      <c r="IK44" s="14">
        <f t="shared" si="90"/>
        <v>1.0999999999999999E-2</v>
      </c>
      <c r="IL44" s="14">
        <f t="shared" si="91"/>
        <v>0.03</v>
      </c>
    </row>
    <row r="45" spans="1:246" s="19" customFormat="1" ht="16.5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13">
        <v>39</v>
      </c>
      <c r="AH45" s="13">
        <v>8</v>
      </c>
      <c r="AI45" s="13" t="b">
        <v>0</v>
      </c>
      <c r="AJ45" s="13">
        <v>120</v>
      </c>
      <c r="AK45" s="13">
        <v>3</v>
      </c>
      <c r="AL45" s="13">
        <v>30</v>
      </c>
      <c r="AM45" s="13" t="s">
        <v>894</v>
      </c>
      <c r="AN45" s="13" t="s">
        <v>907</v>
      </c>
      <c r="AO45" s="13" t="s">
        <v>1129</v>
      </c>
      <c r="AP45" s="13" t="s">
        <v>1154</v>
      </c>
      <c r="AQ45" s="13">
        <f t="shared" si="104"/>
        <v>830</v>
      </c>
      <c r="AR45" s="13"/>
      <c r="AS45" s="13">
        <v>8</v>
      </c>
      <c r="AT45" s="14">
        <f>SUM(AS$7:AS45)</f>
        <v>297</v>
      </c>
      <c r="AU45" s="13">
        <v>1</v>
      </c>
      <c r="AV45" s="13">
        <v>2</v>
      </c>
      <c r="AW45" s="13">
        <v>3</v>
      </c>
      <c r="AX45" s="13">
        <v>4</v>
      </c>
      <c r="AY45" s="13">
        <v>5</v>
      </c>
      <c r="AZ45" s="13">
        <v>6</v>
      </c>
      <c r="BA45" s="13">
        <v>7</v>
      </c>
      <c r="BB45" s="13">
        <v>8</v>
      </c>
      <c r="BC45" s="30"/>
      <c r="BD45" s="30"/>
      <c r="BE45" s="30"/>
      <c r="BF45" s="30"/>
      <c r="BG45" s="13">
        <f>ROUND(INDEX([1]装备!$CF$6:$CF$16,$AH45)/10*BG$3*INDEX($BD$6:$BD$9,$AK45),0)</f>
        <v>280</v>
      </c>
      <c r="BH45" s="13">
        <f>ROUND(INDEX([1]装备!$CF$6:$CF$16,$AH45)/10*BH$3*INDEX($BD$6:$BD$9,$AK45),0)</f>
        <v>140</v>
      </c>
      <c r="BI45" s="13">
        <f>ROUND(INDEX([1]装备!$CF$6:$CF$16,$AH45)/10*BI$3*INDEX($BD$6:$BD$9,$AK45),0)</f>
        <v>140</v>
      </c>
      <c r="BJ45" s="13">
        <f>ROUND(INDEX([1]装备!$CF$6:$CF$16,$AH45)/10*BJ$3*INDEX($BD$6:$BD$9,$AK45),0)</f>
        <v>140</v>
      </c>
      <c r="BK45" s="13">
        <f>ROUND(INDEX([1]装备!$CF$6:$CF$16,$AH45)/10*BK$3*INDEX($BD$6:$BD$9,$AK45),0)</f>
        <v>140</v>
      </c>
      <c r="BL45" s="13">
        <f>ROUND(INDEX([1]装备!$CF$6:$CF$16,$AH45)/10*BL$3*INDEX($BD$6:$BD$9,$AK45),0)</f>
        <v>140</v>
      </c>
      <c r="BM45" s="13">
        <f>ROUND(INDEX([1]装备!$CF$6:$CF$16,$AH45)/10*BM$3*INDEX($BD$6:$BD$9,$AK45),0)</f>
        <v>210</v>
      </c>
      <c r="BN45" s="13">
        <f>ROUND(INDEX([1]装备!$CF$6:$CF$16,$AH45)/10*BN$3*INDEX($BD$6:$BD$9,$AK45),0)</f>
        <v>210</v>
      </c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  <c r="EZ45" s="30"/>
      <c r="FA45" s="30"/>
      <c r="FB45" s="30"/>
      <c r="FC45" s="30"/>
      <c r="FD45" s="30"/>
      <c r="FE45" s="30"/>
      <c r="FG45" s="30"/>
      <c r="FH45" s="30"/>
      <c r="FI45" s="13">
        <v>40</v>
      </c>
      <c r="FJ45" s="14">
        <f t="shared" si="59"/>
        <v>1</v>
      </c>
      <c r="FK45" s="14">
        <f t="shared" si="60"/>
        <v>40</v>
      </c>
      <c r="FL45" s="14">
        <f t="shared" si="61"/>
        <v>5</v>
      </c>
      <c r="FM45" s="14">
        <f t="shared" si="9"/>
        <v>43</v>
      </c>
      <c r="FN45" s="14">
        <f t="shared" si="10"/>
        <v>1</v>
      </c>
      <c r="FO45" s="14">
        <f t="shared" si="11"/>
        <v>15</v>
      </c>
      <c r="FP45" s="14">
        <f t="shared" si="12"/>
        <v>4</v>
      </c>
      <c r="FQ45" s="14">
        <f t="shared" si="13"/>
        <v>8</v>
      </c>
      <c r="FR45" s="14">
        <f t="shared" si="14"/>
        <v>8</v>
      </c>
      <c r="FS45" s="14" t="b">
        <f t="shared" si="62"/>
        <v>1</v>
      </c>
      <c r="FT45" s="14">
        <f t="shared" si="15"/>
        <v>2001438</v>
      </c>
      <c r="FU45" s="14">
        <f t="shared" si="63"/>
        <v>45</v>
      </c>
      <c r="FV45" s="13" t="str">
        <f t="shared" si="16"/>
        <v>15级-新手套寄灵人の戒指</v>
      </c>
      <c r="FW45" s="13" t="str">
        <f t="shared" si="17"/>
        <v>繁梦轻语 · 寄灵人の戒指</v>
      </c>
      <c r="FX45" s="14">
        <f t="shared" si="18"/>
        <v>1</v>
      </c>
      <c r="FY45" s="14">
        <f t="shared" si="19"/>
        <v>4</v>
      </c>
      <c r="FZ45" s="14">
        <f t="shared" si="20"/>
        <v>15</v>
      </c>
      <c r="GA45" s="14">
        <v>1</v>
      </c>
      <c r="GB45" s="14">
        <f t="shared" si="21"/>
        <v>1</v>
      </c>
      <c r="GC45" s="14">
        <f t="shared" si="64"/>
        <v>8</v>
      </c>
      <c r="GD45" s="14">
        <f t="shared" si="22"/>
        <v>200143</v>
      </c>
      <c r="GE45" s="14" t="e">
        <f t="shared" si="23"/>
        <v>#REF!</v>
      </c>
      <c r="GF45" s="14" t="e">
        <f t="shared" si="24"/>
        <v>#REF!</v>
      </c>
      <c r="GG45" s="14" t="e">
        <f t="shared" si="25"/>
        <v>#REF!</v>
      </c>
      <c r="GH45" s="14" t="e">
        <f t="shared" si="26"/>
        <v>#REF!</v>
      </c>
      <c r="GI45" s="14" t="e">
        <f t="shared" si="27"/>
        <v>#REF!</v>
      </c>
      <c r="GJ45" s="14" t="e">
        <f t="shared" si="28"/>
        <v>#REF!</v>
      </c>
      <c r="GK45" s="14" t="e">
        <f t="shared" si="29"/>
        <v>#REF!</v>
      </c>
      <c r="GL45" s="14">
        <f t="shared" si="30"/>
        <v>1014</v>
      </c>
      <c r="GM45" s="14">
        <f t="shared" si="31"/>
        <v>3</v>
      </c>
      <c r="GN45" s="14">
        <f t="shared" si="32"/>
        <v>1014</v>
      </c>
      <c r="GO45" s="25" t="str">
        <f t="shared" si="33"/>
        <v>icon_2001438</v>
      </c>
      <c r="GP45" s="30" t="s">
        <v>1077</v>
      </c>
      <c r="GQ45" s="30"/>
      <c r="GS45" s="14">
        <f t="shared" si="34"/>
        <v>1</v>
      </c>
      <c r="GT45" s="14">
        <f t="shared" si="35"/>
        <v>3</v>
      </c>
      <c r="GU45" s="14" t="e">
        <f t="shared" si="65"/>
        <v>#REF!</v>
      </c>
      <c r="GV45" s="14" t="str">
        <f t="shared" si="36"/>
        <v>AtkExt</v>
      </c>
      <c r="GW45" s="14" t="e">
        <f t="shared" si="66"/>
        <v>#REF!</v>
      </c>
      <c r="GX45" s="14" t="e">
        <f t="shared" si="67"/>
        <v>#REF!</v>
      </c>
      <c r="GY45" s="14" t="str">
        <f t="shared" si="37"/>
        <v>HPExt</v>
      </c>
      <c r="GZ45" s="14" t="e">
        <f t="shared" si="68"/>
        <v>#REF!</v>
      </c>
      <c r="HA45" s="14" t="e">
        <f t="shared" si="69"/>
        <v>#REF!</v>
      </c>
      <c r="HB45" s="14">
        <f t="shared" si="38"/>
        <v>20140</v>
      </c>
      <c r="HC45" s="14">
        <f t="shared" si="70"/>
        <v>3</v>
      </c>
      <c r="HD45" s="14">
        <f t="shared" si="71"/>
        <v>1014</v>
      </c>
      <c r="HE45" s="25" t="s">
        <v>1109</v>
      </c>
      <c r="HF45" s="14">
        <f t="shared" si="39"/>
        <v>75</v>
      </c>
      <c r="HI45" s="30"/>
      <c r="HJ45" s="30"/>
      <c r="HK45" s="30"/>
      <c r="HL45" s="30"/>
      <c r="HM45" s="13">
        <v>40</v>
      </c>
      <c r="HN45" s="14">
        <f t="shared" si="72"/>
        <v>13</v>
      </c>
      <c r="HO45" s="14">
        <f t="shared" si="73"/>
        <v>1</v>
      </c>
      <c r="HP45" s="14">
        <f t="shared" si="74"/>
        <v>2</v>
      </c>
      <c r="HQ45" s="14">
        <f t="shared" si="75"/>
        <v>201142</v>
      </c>
      <c r="HR45" s="14" t="str">
        <f t="shared" si="76"/>
        <v>150级寄灵人の防御套 : 属性-1</v>
      </c>
      <c r="HS45" s="14" t="s">
        <v>1042</v>
      </c>
      <c r="HT45" s="14">
        <f t="shared" si="77"/>
        <v>1</v>
      </c>
      <c r="HU45" s="14">
        <f t="shared" si="78"/>
        <v>2</v>
      </c>
      <c r="HV45" s="14" t="str">
        <f t="shared" si="79"/>
        <v>DefExt</v>
      </c>
      <c r="HW45" s="14" t="e">
        <f t="shared" si="80"/>
        <v>#REF!</v>
      </c>
      <c r="HX45" s="30"/>
      <c r="HY45" s="30"/>
      <c r="IA45" s="13">
        <v>40</v>
      </c>
      <c r="IB45" s="14">
        <f t="shared" si="81"/>
        <v>2</v>
      </c>
      <c r="IC45" s="14">
        <f t="shared" si="82"/>
        <v>1</v>
      </c>
      <c r="ID45" s="14">
        <f t="shared" si="83"/>
        <v>2</v>
      </c>
      <c r="IE45" s="14">
        <f t="shared" si="84"/>
        <v>4</v>
      </c>
      <c r="IF45" s="14" t="str">
        <f t="shared" si="85"/>
        <v>30级寄灵人洗练-Q4-10</v>
      </c>
      <c r="IG45" s="14">
        <f t="shared" si="86"/>
        <v>1024</v>
      </c>
      <c r="IH45" s="14">
        <f t="shared" si="87"/>
        <v>10</v>
      </c>
      <c r="II45" s="14">
        <f t="shared" si="88"/>
        <v>550</v>
      </c>
      <c r="IJ45" s="14" t="str">
        <f t="shared" si="89"/>
        <v>Block</v>
      </c>
      <c r="IK45" s="14">
        <f t="shared" si="90"/>
        <v>1.0999999999999999E-2</v>
      </c>
      <c r="IL45" s="14">
        <f t="shared" si="91"/>
        <v>0.03</v>
      </c>
    </row>
    <row r="46" spans="1:246" s="19" customFormat="1" ht="16.5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13">
        <v>40</v>
      </c>
      <c r="AH46" s="13">
        <v>8</v>
      </c>
      <c r="AI46" s="13" t="b">
        <v>0</v>
      </c>
      <c r="AJ46" s="13">
        <v>120</v>
      </c>
      <c r="AK46" s="13">
        <v>4</v>
      </c>
      <c r="AL46" s="13">
        <v>40</v>
      </c>
      <c r="AM46" s="13" t="s">
        <v>894</v>
      </c>
      <c r="AN46" s="13" t="s">
        <v>908</v>
      </c>
      <c r="AO46" s="13" t="s">
        <v>1129</v>
      </c>
      <c r="AP46" s="13" t="s">
        <v>1154</v>
      </c>
      <c r="AQ46" s="13">
        <f t="shared" si="104"/>
        <v>840</v>
      </c>
      <c r="AR46" s="13"/>
      <c r="AS46" s="13">
        <v>8</v>
      </c>
      <c r="AT46" s="14">
        <f>SUM(AS$7:AS46)</f>
        <v>305</v>
      </c>
      <c r="AU46" s="13">
        <v>1</v>
      </c>
      <c r="AV46" s="13">
        <v>2</v>
      </c>
      <c r="AW46" s="13">
        <v>3</v>
      </c>
      <c r="AX46" s="13">
        <v>4</v>
      </c>
      <c r="AY46" s="13">
        <v>5</v>
      </c>
      <c r="AZ46" s="13">
        <v>6</v>
      </c>
      <c r="BA46" s="13">
        <v>7</v>
      </c>
      <c r="BB46" s="13">
        <v>8</v>
      </c>
      <c r="BC46" s="30"/>
      <c r="BD46" s="30"/>
      <c r="BE46" s="30"/>
      <c r="BF46" s="30"/>
      <c r="BG46" s="13">
        <f>ROUND(INDEX([1]装备!$CF$6:$CF$16,$AH46)/10*BG$3*INDEX($BD$6:$BD$9,$AK46),0)</f>
        <v>336</v>
      </c>
      <c r="BH46" s="13">
        <f>ROUND(INDEX([1]装备!$CF$6:$CF$16,$AH46)/10*BH$3*INDEX($BD$6:$BD$9,$AK46),0)</f>
        <v>168</v>
      </c>
      <c r="BI46" s="13">
        <f>ROUND(INDEX([1]装备!$CF$6:$CF$16,$AH46)/10*BI$3*INDEX($BD$6:$BD$9,$AK46),0)</f>
        <v>168</v>
      </c>
      <c r="BJ46" s="13">
        <f>ROUND(INDEX([1]装备!$CF$6:$CF$16,$AH46)/10*BJ$3*INDEX($BD$6:$BD$9,$AK46),0)</f>
        <v>168</v>
      </c>
      <c r="BK46" s="13">
        <f>ROUND(INDEX([1]装备!$CF$6:$CF$16,$AH46)/10*BK$3*INDEX($BD$6:$BD$9,$AK46),0)</f>
        <v>168</v>
      </c>
      <c r="BL46" s="13">
        <f>ROUND(INDEX([1]装备!$CF$6:$CF$16,$AH46)/10*BL$3*INDEX($BD$6:$BD$9,$AK46),0)</f>
        <v>168</v>
      </c>
      <c r="BM46" s="13">
        <f>ROUND(INDEX([1]装备!$CF$6:$CF$16,$AH46)/10*BM$3*INDEX($BD$6:$BD$9,$AK46),0)</f>
        <v>252</v>
      </c>
      <c r="BN46" s="13">
        <f>ROUND(INDEX([1]装备!$CF$6:$CF$16,$AH46)/10*BN$3*INDEX($BD$6:$BD$9,$AK46),0)</f>
        <v>252</v>
      </c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  <c r="EZ46" s="30"/>
      <c r="FA46" s="30"/>
      <c r="FB46" s="30"/>
      <c r="FC46" s="30"/>
      <c r="FD46" s="30"/>
      <c r="FE46" s="30"/>
      <c r="FG46" s="30"/>
      <c r="FH46" s="30"/>
      <c r="FI46" s="13">
        <v>41</v>
      </c>
      <c r="FJ46" s="14">
        <f t="shared" si="59"/>
        <v>1</v>
      </c>
      <c r="FK46" s="14">
        <f t="shared" si="60"/>
        <v>41</v>
      </c>
      <c r="FL46" s="14">
        <f t="shared" si="61"/>
        <v>6</v>
      </c>
      <c r="FM46" s="14">
        <f t="shared" si="9"/>
        <v>10</v>
      </c>
      <c r="FN46" s="14">
        <f t="shared" si="10"/>
        <v>2</v>
      </c>
      <c r="FO46" s="14">
        <f t="shared" si="11"/>
        <v>30</v>
      </c>
      <c r="FP46" s="14">
        <f t="shared" si="12"/>
        <v>1</v>
      </c>
      <c r="FQ46" s="14">
        <f t="shared" si="13"/>
        <v>1</v>
      </c>
      <c r="FR46" s="14">
        <f t="shared" si="14"/>
        <v>1</v>
      </c>
      <c r="FS46" s="14" t="b">
        <f t="shared" si="62"/>
        <v>0</v>
      </c>
      <c r="FT46" s="14">
        <f t="shared" si="15"/>
        <v>2002101</v>
      </c>
      <c r="FU46" s="14">
        <f t="shared" si="63"/>
        <v>35</v>
      </c>
      <c r="FV46" s="13" t="str">
        <f t="shared" si="16"/>
        <v>30级-普通寄灵人の灵器</v>
      </c>
      <c r="FW46" s="13" t="str">
        <f t="shared" si="17"/>
        <v>落霞 · 寄灵人の灵器-普通</v>
      </c>
      <c r="FX46" s="14">
        <f t="shared" si="18"/>
        <v>1</v>
      </c>
      <c r="FY46" s="14">
        <f t="shared" si="19"/>
        <v>1</v>
      </c>
      <c r="FZ46" s="14">
        <f t="shared" si="20"/>
        <v>30</v>
      </c>
      <c r="GA46" s="14">
        <v>1</v>
      </c>
      <c r="GB46" s="14">
        <f t="shared" si="21"/>
        <v>2</v>
      </c>
      <c r="GC46" s="14">
        <f t="shared" si="64"/>
        <v>1</v>
      </c>
      <c r="GD46" s="14" t="str">
        <f t="shared" si="22"/>
        <v/>
      </c>
      <c r="GE46" s="14" t="e">
        <f t="shared" si="23"/>
        <v>#REF!</v>
      </c>
      <c r="GF46" s="14" t="e">
        <f t="shared" si="24"/>
        <v>#REF!</v>
      </c>
      <c r="GG46" s="14" t="e">
        <f t="shared" si="25"/>
        <v>#REF!</v>
      </c>
      <c r="GH46" s="14" t="e">
        <f t="shared" si="26"/>
        <v>#REF!</v>
      </c>
      <c r="GI46" s="14" t="e">
        <f t="shared" si="27"/>
        <v>#REF!</v>
      </c>
      <c r="GJ46" s="14" t="e">
        <f t="shared" si="28"/>
        <v>#REF!</v>
      </c>
      <c r="GK46" s="14" t="e">
        <f t="shared" si="29"/>
        <v>#REF!</v>
      </c>
      <c r="GL46" s="14">
        <f t="shared" si="30"/>
        <v>1021</v>
      </c>
      <c r="GM46" s="14">
        <f t="shared" si="31"/>
        <v>0</v>
      </c>
      <c r="GN46" s="14" t="str">
        <f t="shared" si="32"/>
        <v/>
      </c>
      <c r="GO46" s="25" t="str">
        <f t="shared" si="33"/>
        <v>icon_2002101</v>
      </c>
      <c r="GP46" s="30"/>
      <c r="GQ46" s="30"/>
      <c r="GS46" s="14">
        <f t="shared" si="34"/>
        <v>1</v>
      </c>
      <c r="GT46" s="14">
        <f t="shared" si="35"/>
        <v>0</v>
      </c>
      <c r="GU46" s="14" t="e">
        <f t="shared" si="65"/>
        <v>#REF!</v>
      </c>
      <c r="GV46" s="14" t="str">
        <f t="shared" si="36"/>
        <v>AtkExt</v>
      </c>
      <c r="GW46" s="14" t="e">
        <f t="shared" si="66"/>
        <v>#REF!</v>
      </c>
      <c r="GX46" s="14" t="e">
        <f t="shared" si="67"/>
        <v>#REF!</v>
      </c>
      <c r="GY46" s="14" t="str">
        <f t="shared" si="37"/>
        <v/>
      </c>
      <c r="GZ46" s="14" t="str">
        <f t="shared" si="68"/>
        <v/>
      </c>
      <c r="HA46" s="14" t="str">
        <f t="shared" si="69"/>
        <v/>
      </c>
      <c r="HB46" s="14">
        <f t="shared" si="38"/>
        <v>20210</v>
      </c>
      <c r="HC46" s="14">
        <f t="shared" si="70"/>
        <v>0</v>
      </c>
      <c r="HD46" s="14" t="str">
        <f t="shared" si="71"/>
        <v/>
      </c>
      <c r="HE46" s="25" t="s">
        <v>1109</v>
      </c>
      <c r="HF46" s="14">
        <f t="shared" si="39"/>
        <v>16</v>
      </c>
      <c r="HI46" s="30"/>
      <c r="HJ46" s="30"/>
      <c r="HK46" s="30"/>
      <c r="HL46" s="30"/>
      <c r="HM46" s="13">
        <v>41</v>
      </c>
      <c r="HN46" s="14">
        <f t="shared" si="72"/>
        <v>13</v>
      </c>
      <c r="HO46" s="14">
        <f t="shared" si="73"/>
        <v>2</v>
      </c>
      <c r="HP46" s="14">
        <f t="shared" si="74"/>
        <v>3</v>
      </c>
      <c r="HQ46" s="14">
        <f t="shared" si="75"/>
        <v>201142</v>
      </c>
      <c r="HR46" s="14" t="str">
        <f t="shared" si="76"/>
        <v>150级寄灵人の防御套 : 属性-2</v>
      </c>
      <c r="HS46" s="14" t="s">
        <v>1042</v>
      </c>
      <c r="HT46" s="14">
        <f t="shared" si="77"/>
        <v>2</v>
      </c>
      <c r="HU46" s="14">
        <f t="shared" si="78"/>
        <v>3</v>
      </c>
      <c r="HV46" s="14" t="str">
        <f t="shared" si="79"/>
        <v>HPExt</v>
      </c>
      <c r="HW46" s="14" t="e">
        <f t="shared" si="80"/>
        <v>#REF!</v>
      </c>
      <c r="HX46" s="30"/>
      <c r="HY46" s="30"/>
      <c r="IA46" s="13">
        <v>41</v>
      </c>
      <c r="IB46" s="14">
        <f t="shared" si="81"/>
        <v>3</v>
      </c>
      <c r="IC46" s="14">
        <f t="shared" si="82"/>
        <v>1</v>
      </c>
      <c r="ID46" s="14">
        <f t="shared" si="83"/>
        <v>3</v>
      </c>
      <c r="IE46" s="14">
        <f t="shared" si="84"/>
        <v>3</v>
      </c>
      <c r="IF46" s="14" t="str">
        <f t="shared" si="85"/>
        <v>50级寄灵人洗练-Q3-1</v>
      </c>
      <c r="IG46" s="14">
        <f t="shared" si="86"/>
        <v>1033</v>
      </c>
      <c r="IH46" s="14">
        <f t="shared" si="87"/>
        <v>1</v>
      </c>
      <c r="II46" s="14">
        <f t="shared" si="88"/>
        <v>2000</v>
      </c>
      <c r="IJ46" s="14" t="str">
        <f t="shared" si="89"/>
        <v>AtkExt</v>
      </c>
      <c r="IK46" s="14" t="e">
        <f t="shared" si="90"/>
        <v>#REF!</v>
      </c>
      <c r="IL46" s="14" t="e">
        <f t="shared" si="91"/>
        <v>#REF!</v>
      </c>
    </row>
    <row r="47" spans="1:246" s="19" customFormat="1" ht="16.5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13">
        <v>41</v>
      </c>
      <c r="AH47" s="13">
        <v>8</v>
      </c>
      <c r="AI47" s="13" t="b">
        <v>1</v>
      </c>
      <c r="AJ47" s="13">
        <v>120</v>
      </c>
      <c r="AK47" s="13">
        <v>4</v>
      </c>
      <c r="AL47" s="13">
        <v>41</v>
      </c>
      <c r="AM47" s="13" t="s">
        <v>894</v>
      </c>
      <c r="AN47" s="13" t="s">
        <v>915</v>
      </c>
      <c r="AO47" s="13" t="s">
        <v>1130</v>
      </c>
      <c r="AP47" s="13" t="s">
        <v>1155</v>
      </c>
      <c r="AQ47" s="13">
        <f t="shared" si="104"/>
        <v>841</v>
      </c>
      <c r="AR47" s="13">
        <v>841</v>
      </c>
      <c r="AS47" s="13">
        <v>6</v>
      </c>
      <c r="AT47" s="14">
        <f>SUM(AS$7:AS47)</f>
        <v>311</v>
      </c>
      <c r="AU47" s="13">
        <v>1</v>
      </c>
      <c r="AV47" s="13">
        <v>2</v>
      </c>
      <c r="AW47" s="13">
        <v>3</v>
      </c>
      <c r="AX47" s="13">
        <v>5</v>
      </c>
      <c r="AY47" s="13">
        <v>7</v>
      </c>
      <c r="AZ47" s="13">
        <v>8</v>
      </c>
      <c r="BA47" s="13"/>
      <c r="BB47" s="13"/>
      <c r="BC47" s="30"/>
      <c r="BD47" s="30"/>
      <c r="BE47" s="30"/>
      <c r="BF47" s="30"/>
      <c r="BG47" s="13">
        <f>ROUND(INDEX([1]装备!$CF$6:$CF$16,$AH47)/10*BG$3*INDEX($BD$6:$BD$9,$AK47),0)</f>
        <v>336</v>
      </c>
      <c r="BH47" s="13">
        <f>ROUND(INDEX([1]装备!$CF$6:$CF$16,$AH47)/10*BH$3*INDEX($BD$6:$BD$9,$AK47),0)</f>
        <v>168</v>
      </c>
      <c r="BI47" s="13">
        <f>ROUND(INDEX([1]装备!$CF$6:$CF$16,$AH47)/10*BI$3*INDEX($BD$6:$BD$9,$AK47),0)</f>
        <v>168</v>
      </c>
      <c r="BJ47" s="13">
        <f>ROUND(INDEX([1]装备!$CF$6:$CF$16,$AH47)/10*BJ$3*INDEX($BD$6:$BD$9,$AK47),0)</f>
        <v>168</v>
      </c>
      <c r="BK47" s="13">
        <f>ROUND(INDEX([1]装备!$CF$6:$CF$16,$AH47)/10*BK$3*INDEX($BD$6:$BD$9,$AK47),0)</f>
        <v>168</v>
      </c>
      <c r="BL47" s="13">
        <f>ROUND(INDEX([1]装备!$CF$6:$CF$16,$AH47)/10*BL$3*INDEX($BD$6:$BD$9,$AK47),0)</f>
        <v>168</v>
      </c>
      <c r="BM47" s="13">
        <f>ROUND(INDEX([1]装备!$CF$6:$CF$16,$AH47)/10*BM$3*INDEX($BD$6:$BD$9,$AK47),0)</f>
        <v>252</v>
      </c>
      <c r="BN47" s="13">
        <f>ROUND(INDEX([1]装备!$CF$6:$CF$16,$AH47)/10*BN$3*INDEX($BD$6:$BD$9,$AK47),0)</f>
        <v>252</v>
      </c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G47" s="30"/>
      <c r="FH47" s="30"/>
      <c r="FI47" s="13">
        <v>42</v>
      </c>
      <c r="FJ47" s="14">
        <f t="shared" si="59"/>
        <v>1</v>
      </c>
      <c r="FK47" s="14">
        <f t="shared" si="60"/>
        <v>42</v>
      </c>
      <c r="FL47" s="14">
        <f t="shared" si="61"/>
        <v>6</v>
      </c>
      <c r="FM47" s="14">
        <f t="shared" si="9"/>
        <v>10</v>
      </c>
      <c r="FN47" s="14">
        <f t="shared" si="10"/>
        <v>2</v>
      </c>
      <c r="FO47" s="14">
        <f t="shared" si="11"/>
        <v>30</v>
      </c>
      <c r="FP47" s="14">
        <f t="shared" si="12"/>
        <v>1</v>
      </c>
      <c r="FQ47" s="14">
        <f t="shared" si="13"/>
        <v>2</v>
      </c>
      <c r="FR47" s="14">
        <f t="shared" si="14"/>
        <v>2</v>
      </c>
      <c r="FS47" s="14" t="b">
        <f t="shared" si="62"/>
        <v>0</v>
      </c>
      <c r="FT47" s="14">
        <f t="shared" si="15"/>
        <v>2002102</v>
      </c>
      <c r="FU47" s="14">
        <f t="shared" si="63"/>
        <v>18</v>
      </c>
      <c r="FV47" s="13" t="str">
        <f t="shared" si="16"/>
        <v>30级-普通寄灵人の头盔</v>
      </c>
      <c r="FW47" s="13" t="str">
        <f t="shared" si="17"/>
        <v>落霞 · 寄灵人の头盔-普通</v>
      </c>
      <c r="FX47" s="14">
        <f t="shared" si="18"/>
        <v>1</v>
      </c>
      <c r="FY47" s="14">
        <f t="shared" si="19"/>
        <v>1</v>
      </c>
      <c r="FZ47" s="14">
        <f t="shared" si="20"/>
        <v>30</v>
      </c>
      <c r="GA47" s="14">
        <v>1</v>
      </c>
      <c r="GB47" s="14">
        <f t="shared" si="21"/>
        <v>2</v>
      </c>
      <c r="GC47" s="14">
        <f t="shared" si="64"/>
        <v>2</v>
      </c>
      <c r="GD47" s="14" t="str">
        <f t="shared" si="22"/>
        <v/>
      </c>
      <c r="GE47" s="14" t="e">
        <f t="shared" si="23"/>
        <v>#REF!</v>
      </c>
      <c r="GF47" s="14" t="e">
        <f t="shared" si="24"/>
        <v>#REF!</v>
      </c>
      <c r="GG47" s="14" t="e">
        <f t="shared" si="25"/>
        <v>#REF!</v>
      </c>
      <c r="GH47" s="14" t="e">
        <f t="shared" si="26"/>
        <v>#REF!</v>
      </c>
      <c r="GI47" s="14" t="e">
        <f t="shared" si="27"/>
        <v>#REF!</v>
      </c>
      <c r="GJ47" s="14" t="e">
        <f t="shared" si="28"/>
        <v>#REF!</v>
      </c>
      <c r="GK47" s="14" t="e">
        <f t="shared" si="29"/>
        <v>#REF!</v>
      </c>
      <c r="GL47" s="14">
        <f t="shared" si="30"/>
        <v>1021</v>
      </c>
      <c r="GM47" s="14">
        <f t="shared" si="31"/>
        <v>0</v>
      </c>
      <c r="GN47" s="14" t="str">
        <f t="shared" si="32"/>
        <v/>
      </c>
      <c r="GO47" s="25" t="str">
        <f t="shared" si="33"/>
        <v>icon_2002102</v>
      </c>
      <c r="GP47" s="30"/>
      <c r="GQ47" s="30"/>
      <c r="GS47" s="14">
        <f t="shared" si="34"/>
        <v>2</v>
      </c>
      <c r="GT47" s="14">
        <f t="shared" si="35"/>
        <v>0</v>
      </c>
      <c r="GU47" s="14" t="e">
        <f t="shared" si="65"/>
        <v>#REF!</v>
      </c>
      <c r="GV47" s="14" t="str">
        <f t="shared" si="36"/>
        <v>DefExt</v>
      </c>
      <c r="GW47" s="14" t="e">
        <f t="shared" si="66"/>
        <v>#REF!</v>
      </c>
      <c r="GX47" s="14" t="e">
        <f t="shared" si="67"/>
        <v>#REF!</v>
      </c>
      <c r="GY47" s="14" t="str">
        <f t="shared" si="37"/>
        <v/>
      </c>
      <c r="GZ47" s="14" t="str">
        <f t="shared" si="68"/>
        <v/>
      </c>
      <c r="HA47" s="14" t="str">
        <f t="shared" si="69"/>
        <v/>
      </c>
      <c r="HB47" s="14">
        <f t="shared" si="38"/>
        <v>20210</v>
      </c>
      <c r="HC47" s="14">
        <f t="shared" si="70"/>
        <v>0</v>
      </c>
      <c r="HD47" s="14" t="str">
        <f t="shared" si="71"/>
        <v/>
      </c>
      <c r="HE47" s="25" t="s">
        <v>1109</v>
      </c>
      <c r="HF47" s="14">
        <f t="shared" si="39"/>
        <v>8</v>
      </c>
      <c r="HI47" s="30"/>
      <c r="HJ47" s="30"/>
      <c r="HK47" s="30"/>
      <c r="HL47" s="30"/>
      <c r="HM47" s="13">
        <v>42</v>
      </c>
      <c r="HN47" s="14">
        <f t="shared" si="72"/>
        <v>13</v>
      </c>
      <c r="HO47" s="14">
        <f t="shared" si="73"/>
        <v>3</v>
      </c>
      <c r="HP47" s="14">
        <f t="shared" si="74"/>
        <v>5</v>
      </c>
      <c r="HQ47" s="14">
        <f t="shared" si="75"/>
        <v>201142</v>
      </c>
      <c r="HR47" s="14" t="str">
        <f t="shared" si="76"/>
        <v>150级寄灵人の防御套 : 属性-3</v>
      </c>
      <c r="HS47" s="14" t="s">
        <v>1042</v>
      </c>
      <c r="HT47" s="14">
        <f t="shared" si="77"/>
        <v>3</v>
      </c>
      <c r="HU47" s="14">
        <f t="shared" si="78"/>
        <v>5</v>
      </c>
      <c r="HV47" s="14" t="str">
        <f t="shared" si="79"/>
        <v>DefRate</v>
      </c>
      <c r="HW47" s="14">
        <f t="shared" si="80"/>
        <v>0.15</v>
      </c>
      <c r="HX47" s="30"/>
      <c r="HY47" s="30"/>
      <c r="IA47" s="13">
        <v>42</v>
      </c>
      <c r="IB47" s="14">
        <f t="shared" si="81"/>
        <v>3</v>
      </c>
      <c r="IC47" s="14">
        <f t="shared" si="82"/>
        <v>1</v>
      </c>
      <c r="ID47" s="14">
        <f t="shared" si="83"/>
        <v>3</v>
      </c>
      <c r="IE47" s="14">
        <f t="shared" si="84"/>
        <v>3</v>
      </c>
      <c r="IF47" s="14" t="str">
        <f t="shared" si="85"/>
        <v>50级寄灵人洗练-Q3-2</v>
      </c>
      <c r="IG47" s="14">
        <f t="shared" si="86"/>
        <v>1033</v>
      </c>
      <c r="IH47" s="14">
        <f t="shared" si="87"/>
        <v>2</v>
      </c>
      <c r="II47" s="14">
        <f t="shared" si="88"/>
        <v>2000</v>
      </c>
      <c r="IJ47" s="14" t="str">
        <f t="shared" si="89"/>
        <v>DefExt</v>
      </c>
      <c r="IK47" s="14" t="e">
        <f t="shared" si="90"/>
        <v>#REF!</v>
      </c>
      <c r="IL47" s="14" t="e">
        <f t="shared" si="91"/>
        <v>#REF!</v>
      </c>
    </row>
    <row r="48" spans="1:246" s="19" customFormat="1" ht="16.5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13">
        <v>42</v>
      </c>
      <c r="AH48" s="13">
        <v>8</v>
      </c>
      <c r="AI48" s="13" t="b">
        <v>1</v>
      </c>
      <c r="AJ48" s="13">
        <v>120</v>
      </c>
      <c r="AK48" s="13">
        <v>4</v>
      </c>
      <c r="AL48" s="13">
        <v>42</v>
      </c>
      <c r="AM48" s="13" t="s">
        <v>894</v>
      </c>
      <c r="AN48" s="13" t="s">
        <v>917</v>
      </c>
      <c r="AO48" s="13" t="s">
        <v>1131</v>
      </c>
      <c r="AP48" s="13" t="s">
        <v>1156</v>
      </c>
      <c r="AQ48" s="13">
        <f t="shared" si="104"/>
        <v>842</v>
      </c>
      <c r="AR48" s="13">
        <v>843</v>
      </c>
      <c r="AS48" s="13">
        <v>5</v>
      </c>
      <c r="AT48" s="14">
        <f>SUM(AS$7:AS48)</f>
        <v>316</v>
      </c>
      <c r="AU48" s="13">
        <v>1</v>
      </c>
      <c r="AV48" s="13">
        <v>2</v>
      </c>
      <c r="AW48" s="13">
        <v>3</v>
      </c>
      <c r="AX48" s="13">
        <v>7</v>
      </c>
      <c r="AY48" s="13">
        <v>8</v>
      </c>
      <c r="AZ48" s="13"/>
      <c r="BA48" s="13"/>
      <c r="BB48" s="13"/>
      <c r="BC48" s="30"/>
      <c r="BD48" s="30"/>
      <c r="BE48" s="30"/>
      <c r="BF48" s="30"/>
      <c r="BG48" s="13">
        <f>ROUND(INDEX([1]装备!$CF$6:$CF$16,$AH48)/10*BG$3*INDEX($BD$6:$BD$9,$AK48),0)</f>
        <v>336</v>
      </c>
      <c r="BH48" s="13">
        <f>ROUND(INDEX([1]装备!$CF$6:$CF$16,$AH48)/10*BH$3*INDEX($BD$6:$BD$9,$AK48),0)</f>
        <v>168</v>
      </c>
      <c r="BI48" s="13">
        <f>ROUND(INDEX([1]装备!$CF$6:$CF$16,$AH48)/10*BI$3*INDEX($BD$6:$BD$9,$AK48),0)</f>
        <v>168</v>
      </c>
      <c r="BJ48" s="13">
        <f>ROUND(INDEX([1]装备!$CF$6:$CF$16,$AH48)/10*BJ$3*INDEX($BD$6:$BD$9,$AK48),0)</f>
        <v>168</v>
      </c>
      <c r="BK48" s="13">
        <f>ROUND(INDEX([1]装备!$CF$6:$CF$16,$AH48)/10*BK$3*INDEX($BD$6:$BD$9,$AK48),0)</f>
        <v>168</v>
      </c>
      <c r="BL48" s="13">
        <f>ROUND(INDEX([1]装备!$CF$6:$CF$16,$AH48)/10*BL$3*INDEX($BD$6:$BD$9,$AK48),0)</f>
        <v>168</v>
      </c>
      <c r="BM48" s="13">
        <f>ROUND(INDEX([1]装备!$CF$6:$CF$16,$AH48)/10*BM$3*INDEX($BD$6:$BD$9,$AK48),0)</f>
        <v>252</v>
      </c>
      <c r="BN48" s="13">
        <f>ROUND(INDEX([1]装备!$CF$6:$CF$16,$AH48)/10*BN$3*INDEX($BD$6:$BD$9,$AK48),0)</f>
        <v>252</v>
      </c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  <c r="EZ48" s="30"/>
      <c r="FA48" s="30"/>
      <c r="FB48" s="30"/>
      <c r="FC48" s="30"/>
      <c r="FD48" s="30"/>
      <c r="FE48" s="30"/>
      <c r="FG48" s="30"/>
      <c r="FH48" s="30"/>
      <c r="FI48" s="13">
        <v>43</v>
      </c>
      <c r="FJ48" s="14">
        <f t="shared" si="59"/>
        <v>1</v>
      </c>
      <c r="FK48" s="14">
        <f t="shared" si="60"/>
        <v>43</v>
      </c>
      <c r="FL48" s="14">
        <f t="shared" si="61"/>
        <v>6</v>
      </c>
      <c r="FM48" s="14">
        <f t="shared" si="9"/>
        <v>10</v>
      </c>
      <c r="FN48" s="14">
        <f t="shared" si="10"/>
        <v>2</v>
      </c>
      <c r="FO48" s="14">
        <f t="shared" si="11"/>
        <v>30</v>
      </c>
      <c r="FP48" s="14">
        <f t="shared" si="12"/>
        <v>1</v>
      </c>
      <c r="FQ48" s="14">
        <f t="shared" si="13"/>
        <v>3</v>
      </c>
      <c r="FR48" s="14">
        <f t="shared" si="14"/>
        <v>3</v>
      </c>
      <c r="FS48" s="14" t="b">
        <f t="shared" si="62"/>
        <v>0</v>
      </c>
      <c r="FT48" s="14">
        <f t="shared" si="15"/>
        <v>2002103</v>
      </c>
      <c r="FU48" s="14">
        <f t="shared" si="63"/>
        <v>18</v>
      </c>
      <c r="FV48" s="13" t="str">
        <f t="shared" si="16"/>
        <v>30级-普通寄灵人の铠甲</v>
      </c>
      <c r="FW48" s="13" t="str">
        <f t="shared" si="17"/>
        <v>落霞 · 寄灵人の铠甲-普通</v>
      </c>
      <c r="FX48" s="14">
        <f t="shared" si="18"/>
        <v>1</v>
      </c>
      <c r="FY48" s="14">
        <f t="shared" si="19"/>
        <v>1</v>
      </c>
      <c r="FZ48" s="14">
        <f t="shared" si="20"/>
        <v>30</v>
      </c>
      <c r="GA48" s="14">
        <v>1</v>
      </c>
      <c r="GB48" s="14">
        <f t="shared" si="21"/>
        <v>2</v>
      </c>
      <c r="GC48" s="14">
        <f t="shared" si="64"/>
        <v>3</v>
      </c>
      <c r="GD48" s="14" t="str">
        <f t="shared" si="22"/>
        <v/>
      </c>
      <c r="GE48" s="14" t="e">
        <f t="shared" si="23"/>
        <v>#REF!</v>
      </c>
      <c r="GF48" s="14" t="e">
        <f t="shared" si="24"/>
        <v>#REF!</v>
      </c>
      <c r="GG48" s="14" t="e">
        <f t="shared" si="25"/>
        <v>#REF!</v>
      </c>
      <c r="GH48" s="14" t="e">
        <f t="shared" si="26"/>
        <v>#REF!</v>
      </c>
      <c r="GI48" s="14" t="e">
        <f t="shared" si="27"/>
        <v>#REF!</v>
      </c>
      <c r="GJ48" s="14" t="e">
        <f t="shared" si="28"/>
        <v>#REF!</v>
      </c>
      <c r="GK48" s="14" t="e">
        <f t="shared" si="29"/>
        <v>#REF!</v>
      </c>
      <c r="GL48" s="14">
        <f t="shared" si="30"/>
        <v>1021</v>
      </c>
      <c r="GM48" s="14">
        <f t="shared" si="31"/>
        <v>0</v>
      </c>
      <c r="GN48" s="14" t="str">
        <f t="shared" si="32"/>
        <v/>
      </c>
      <c r="GO48" s="25" t="str">
        <f t="shared" si="33"/>
        <v>icon_2002103</v>
      </c>
      <c r="GP48" s="30"/>
      <c r="GQ48" s="30"/>
      <c r="GS48" s="14">
        <f t="shared" si="34"/>
        <v>2</v>
      </c>
      <c r="GT48" s="14">
        <f t="shared" si="35"/>
        <v>3</v>
      </c>
      <c r="GU48" s="14" t="e">
        <f t="shared" si="65"/>
        <v>#REF!</v>
      </c>
      <c r="GV48" s="14" t="str">
        <f t="shared" si="36"/>
        <v>DefExt</v>
      </c>
      <c r="GW48" s="14" t="e">
        <f t="shared" si="66"/>
        <v>#REF!</v>
      </c>
      <c r="GX48" s="14" t="e">
        <f t="shared" si="67"/>
        <v>#REF!</v>
      </c>
      <c r="GY48" s="14" t="str">
        <f t="shared" si="37"/>
        <v>HPExt</v>
      </c>
      <c r="GZ48" s="14" t="e">
        <f t="shared" si="68"/>
        <v>#REF!</v>
      </c>
      <c r="HA48" s="14" t="e">
        <f t="shared" si="69"/>
        <v>#REF!</v>
      </c>
      <c r="HB48" s="14">
        <f t="shared" si="38"/>
        <v>20210</v>
      </c>
      <c r="HC48" s="14">
        <f t="shared" si="70"/>
        <v>0</v>
      </c>
      <c r="HD48" s="14" t="str">
        <f t="shared" si="71"/>
        <v/>
      </c>
      <c r="HE48" s="25" t="s">
        <v>1109</v>
      </c>
      <c r="HF48" s="14">
        <f t="shared" si="39"/>
        <v>8</v>
      </c>
      <c r="HI48" s="30"/>
      <c r="HJ48" s="30"/>
      <c r="HK48" s="30"/>
      <c r="HL48" s="30"/>
      <c r="HM48" s="13">
        <v>43</v>
      </c>
      <c r="HN48" s="14">
        <f t="shared" si="72"/>
        <v>14</v>
      </c>
      <c r="HO48" s="14">
        <f t="shared" si="73"/>
        <v>1</v>
      </c>
      <c r="HP48" s="14">
        <f t="shared" si="74"/>
        <v>1</v>
      </c>
      <c r="HQ48" s="14">
        <f t="shared" si="75"/>
        <v>201143</v>
      </c>
      <c r="HR48" s="14" t="str">
        <f t="shared" si="76"/>
        <v>150级寄灵人の绝世套 : 属性-1</v>
      </c>
      <c r="HS48" s="14" t="s">
        <v>1042</v>
      </c>
      <c r="HT48" s="14">
        <f t="shared" si="77"/>
        <v>1</v>
      </c>
      <c r="HU48" s="14">
        <f t="shared" si="78"/>
        <v>2</v>
      </c>
      <c r="HV48" s="14" t="str">
        <f t="shared" si="79"/>
        <v>AtkExt</v>
      </c>
      <c r="HW48" s="14" t="e">
        <f t="shared" si="80"/>
        <v>#REF!</v>
      </c>
      <c r="HX48" s="30"/>
      <c r="HY48" s="30"/>
      <c r="IA48" s="13">
        <v>43</v>
      </c>
      <c r="IB48" s="14">
        <f t="shared" si="81"/>
        <v>3</v>
      </c>
      <c r="IC48" s="14">
        <f t="shared" si="82"/>
        <v>1</v>
      </c>
      <c r="ID48" s="14">
        <f t="shared" si="83"/>
        <v>3</v>
      </c>
      <c r="IE48" s="14">
        <f t="shared" si="84"/>
        <v>3</v>
      </c>
      <c r="IF48" s="14" t="str">
        <f t="shared" si="85"/>
        <v>50级寄灵人洗练-Q3-3</v>
      </c>
      <c r="IG48" s="14">
        <f t="shared" si="86"/>
        <v>1033</v>
      </c>
      <c r="IH48" s="14">
        <f t="shared" si="87"/>
        <v>3</v>
      </c>
      <c r="II48" s="14">
        <f t="shared" si="88"/>
        <v>2000</v>
      </c>
      <c r="IJ48" s="14" t="str">
        <f t="shared" si="89"/>
        <v>HPExt</v>
      </c>
      <c r="IK48" s="14" t="e">
        <f t="shared" si="90"/>
        <v>#REF!</v>
      </c>
      <c r="IL48" s="14" t="e">
        <f t="shared" si="91"/>
        <v>#REF!</v>
      </c>
    </row>
    <row r="49" spans="1:246" s="19" customFormat="1" ht="16.5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13">
        <v>43</v>
      </c>
      <c r="AH49" s="13">
        <v>9</v>
      </c>
      <c r="AI49" s="13" t="b">
        <v>0</v>
      </c>
      <c r="AJ49" s="13">
        <v>130</v>
      </c>
      <c r="AK49" s="13">
        <v>1</v>
      </c>
      <c r="AL49" s="13">
        <v>10</v>
      </c>
      <c r="AM49" s="13" t="s">
        <v>895</v>
      </c>
      <c r="AN49" s="13" t="s">
        <v>905</v>
      </c>
      <c r="AO49" s="13" t="s">
        <v>1132</v>
      </c>
      <c r="AP49" s="13" t="s">
        <v>1157</v>
      </c>
      <c r="AQ49" s="13">
        <f t="shared" si="104"/>
        <v>910</v>
      </c>
      <c r="AR49" s="13"/>
      <c r="AS49" s="13">
        <v>8</v>
      </c>
      <c r="AT49" s="14">
        <f>SUM(AS$7:AS49)</f>
        <v>324</v>
      </c>
      <c r="AU49" s="13">
        <v>1</v>
      </c>
      <c r="AV49" s="13">
        <v>2</v>
      </c>
      <c r="AW49" s="13">
        <v>3</v>
      </c>
      <c r="AX49" s="13">
        <v>4</v>
      </c>
      <c r="AY49" s="13">
        <v>5</v>
      </c>
      <c r="AZ49" s="13">
        <v>6</v>
      </c>
      <c r="BA49" s="13">
        <v>7</v>
      </c>
      <c r="BB49" s="13">
        <v>8</v>
      </c>
      <c r="BC49" s="30"/>
      <c r="BD49" s="30"/>
      <c r="BE49" s="30"/>
      <c r="BF49" s="30"/>
      <c r="BG49" s="13">
        <f>ROUND(INDEX([1]装备!$CF$6:$CF$16,$AH49)/10*BG$3*INDEX($BD$6:$BD$9,$AK49),0)</f>
        <v>170</v>
      </c>
      <c r="BH49" s="13">
        <f>ROUND(INDEX([1]装备!$CF$6:$CF$16,$AH49)/10*BH$3*INDEX($BD$6:$BD$9,$AK49),0)</f>
        <v>85</v>
      </c>
      <c r="BI49" s="13">
        <f>ROUND(INDEX([1]装备!$CF$6:$CF$16,$AH49)/10*BI$3*INDEX($BD$6:$BD$9,$AK49),0)</f>
        <v>85</v>
      </c>
      <c r="BJ49" s="13">
        <f>ROUND(INDEX([1]装备!$CF$6:$CF$16,$AH49)/10*BJ$3*INDEX($BD$6:$BD$9,$AK49),0)</f>
        <v>85</v>
      </c>
      <c r="BK49" s="13">
        <f>ROUND(INDEX([1]装备!$CF$6:$CF$16,$AH49)/10*BK$3*INDEX($BD$6:$BD$9,$AK49),0)</f>
        <v>85</v>
      </c>
      <c r="BL49" s="13">
        <f>ROUND(INDEX([1]装备!$CF$6:$CF$16,$AH49)/10*BL$3*INDEX($BD$6:$BD$9,$AK49),0)</f>
        <v>85</v>
      </c>
      <c r="BM49" s="13">
        <f>ROUND(INDEX([1]装备!$CF$6:$CF$16,$AH49)/10*BM$3*INDEX($BD$6:$BD$9,$AK49),0)</f>
        <v>128</v>
      </c>
      <c r="BN49" s="13">
        <f>ROUND(INDEX([1]装备!$CF$6:$CF$16,$AH49)/10*BN$3*INDEX($BD$6:$BD$9,$AK49),0)</f>
        <v>128</v>
      </c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G49" s="30"/>
      <c r="FH49" s="30"/>
      <c r="FI49" s="13">
        <v>44</v>
      </c>
      <c r="FJ49" s="14">
        <f t="shared" si="59"/>
        <v>1</v>
      </c>
      <c r="FK49" s="14">
        <f t="shared" si="60"/>
        <v>44</v>
      </c>
      <c r="FL49" s="14">
        <f t="shared" si="61"/>
        <v>6</v>
      </c>
      <c r="FM49" s="14">
        <f t="shared" si="9"/>
        <v>10</v>
      </c>
      <c r="FN49" s="14">
        <f t="shared" si="10"/>
        <v>2</v>
      </c>
      <c r="FO49" s="14">
        <f t="shared" si="11"/>
        <v>30</v>
      </c>
      <c r="FP49" s="14">
        <f t="shared" si="12"/>
        <v>1</v>
      </c>
      <c r="FQ49" s="14">
        <f t="shared" si="13"/>
        <v>4</v>
      </c>
      <c r="FR49" s="14">
        <f t="shared" si="14"/>
        <v>4</v>
      </c>
      <c r="FS49" s="14" t="b">
        <f t="shared" si="62"/>
        <v>0</v>
      </c>
      <c r="FT49" s="14">
        <f t="shared" si="15"/>
        <v>2002104</v>
      </c>
      <c r="FU49" s="14">
        <f t="shared" si="63"/>
        <v>18</v>
      </c>
      <c r="FV49" s="13" t="str">
        <f t="shared" si="16"/>
        <v>30级-普通寄灵人の裤子</v>
      </c>
      <c r="FW49" s="13" t="str">
        <f t="shared" si="17"/>
        <v>落霞 · 寄灵人の裤子-普通</v>
      </c>
      <c r="FX49" s="14">
        <f t="shared" si="18"/>
        <v>1</v>
      </c>
      <c r="FY49" s="14">
        <f t="shared" si="19"/>
        <v>1</v>
      </c>
      <c r="FZ49" s="14">
        <f t="shared" si="20"/>
        <v>30</v>
      </c>
      <c r="GA49" s="14">
        <v>1</v>
      </c>
      <c r="GB49" s="14">
        <f t="shared" si="21"/>
        <v>2</v>
      </c>
      <c r="GC49" s="14">
        <f t="shared" si="64"/>
        <v>4</v>
      </c>
      <c r="GD49" s="14" t="str">
        <f t="shared" si="22"/>
        <v/>
      </c>
      <c r="GE49" s="14" t="e">
        <f t="shared" si="23"/>
        <v>#REF!</v>
      </c>
      <c r="GF49" s="14" t="e">
        <f t="shared" si="24"/>
        <v>#REF!</v>
      </c>
      <c r="GG49" s="14" t="e">
        <f t="shared" si="25"/>
        <v>#REF!</v>
      </c>
      <c r="GH49" s="14" t="e">
        <f t="shared" si="26"/>
        <v>#REF!</v>
      </c>
      <c r="GI49" s="14" t="e">
        <f t="shared" si="27"/>
        <v>#REF!</v>
      </c>
      <c r="GJ49" s="14" t="e">
        <f t="shared" si="28"/>
        <v>#REF!</v>
      </c>
      <c r="GK49" s="14" t="e">
        <f t="shared" si="29"/>
        <v>#REF!</v>
      </c>
      <c r="GL49" s="14">
        <f t="shared" si="30"/>
        <v>1021</v>
      </c>
      <c r="GM49" s="14">
        <f t="shared" si="31"/>
        <v>0</v>
      </c>
      <c r="GN49" s="14" t="str">
        <f t="shared" si="32"/>
        <v/>
      </c>
      <c r="GO49" s="25" t="str">
        <f t="shared" si="33"/>
        <v>icon_2002104</v>
      </c>
      <c r="GP49" s="30"/>
      <c r="GQ49" s="30"/>
      <c r="GS49" s="14">
        <f t="shared" si="34"/>
        <v>2</v>
      </c>
      <c r="GT49" s="14">
        <f t="shared" si="35"/>
        <v>0</v>
      </c>
      <c r="GU49" s="14" t="e">
        <f t="shared" si="65"/>
        <v>#REF!</v>
      </c>
      <c r="GV49" s="14" t="str">
        <f t="shared" si="36"/>
        <v>DefExt</v>
      </c>
      <c r="GW49" s="14" t="e">
        <f t="shared" si="66"/>
        <v>#REF!</v>
      </c>
      <c r="GX49" s="14" t="e">
        <f t="shared" si="67"/>
        <v>#REF!</v>
      </c>
      <c r="GY49" s="14" t="str">
        <f t="shared" si="37"/>
        <v/>
      </c>
      <c r="GZ49" s="14" t="str">
        <f t="shared" si="68"/>
        <v/>
      </c>
      <c r="HA49" s="14" t="str">
        <f t="shared" si="69"/>
        <v/>
      </c>
      <c r="HB49" s="14">
        <f t="shared" si="38"/>
        <v>20210</v>
      </c>
      <c r="HC49" s="14">
        <f t="shared" si="70"/>
        <v>0</v>
      </c>
      <c r="HD49" s="14" t="str">
        <f t="shared" si="71"/>
        <v/>
      </c>
      <c r="HE49" s="25" t="s">
        <v>1109</v>
      </c>
      <c r="HF49" s="14">
        <f t="shared" si="39"/>
        <v>8</v>
      </c>
      <c r="HI49" s="30"/>
      <c r="HJ49" s="30"/>
      <c r="HK49" s="30"/>
      <c r="HL49" s="30"/>
      <c r="HM49" s="13">
        <v>44</v>
      </c>
      <c r="HN49" s="14">
        <f t="shared" si="72"/>
        <v>14</v>
      </c>
      <c r="HO49" s="14">
        <f t="shared" si="73"/>
        <v>2</v>
      </c>
      <c r="HP49" s="14">
        <f t="shared" si="74"/>
        <v>2</v>
      </c>
      <c r="HQ49" s="14">
        <f t="shared" si="75"/>
        <v>201143</v>
      </c>
      <c r="HR49" s="14" t="str">
        <f t="shared" si="76"/>
        <v>150级寄灵人の绝世套 : 属性-2</v>
      </c>
      <c r="HS49" s="14" t="s">
        <v>1042</v>
      </c>
      <c r="HT49" s="14">
        <f t="shared" si="77"/>
        <v>2</v>
      </c>
      <c r="HU49" s="14">
        <f t="shared" si="78"/>
        <v>3</v>
      </c>
      <c r="HV49" s="14" t="str">
        <f t="shared" si="79"/>
        <v>DefExt</v>
      </c>
      <c r="HW49" s="14" t="e">
        <f t="shared" si="80"/>
        <v>#REF!</v>
      </c>
      <c r="HX49" s="30"/>
      <c r="HY49" s="30"/>
      <c r="IA49" s="13">
        <v>44</v>
      </c>
      <c r="IB49" s="14">
        <f t="shared" si="81"/>
        <v>3</v>
      </c>
      <c r="IC49" s="14">
        <f t="shared" si="82"/>
        <v>1</v>
      </c>
      <c r="ID49" s="14">
        <f t="shared" si="83"/>
        <v>3</v>
      </c>
      <c r="IE49" s="14">
        <f t="shared" si="84"/>
        <v>3</v>
      </c>
      <c r="IF49" s="14" t="str">
        <f t="shared" si="85"/>
        <v>50级寄灵人洗练-Q3-4</v>
      </c>
      <c r="IG49" s="14">
        <f t="shared" si="86"/>
        <v>1033</v>
      </c>
      <c r="IH49" s="14">
        <f t="shared" si="87"/>
        <v>4</v>
      </c>
      <c r="II49" s="14">
        <f t="shared" si="88"/>
        <v>600</v>
      </c>
      <c r="IJ49" s="14" t="str">
        <f t="shared" si="89"/>
        <v>AtkRate</v>
      </c>
      <c r="IK49" s="14">
        <f t="shared" si="90"/>
        <v>1.4E-2</v>
      </c>
      <c r="IL49" s="14">
        <f t="shared" si="91"/>
        <v>0.04</v>
      </c>
    </row>
    <row r="50" spans="1:246" s="19" customFormat="1" ht="16.5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13">
        <v>44</v>
      </c>
      <c r="AH50" s="13">
        <v>9</v>
      </c>
      <c r="AI50" s="13" t="b">
        <v>0</v>
      </c>
      <c r="AJ50" s="13">
        <v>130</v>
      </c>
      <c r="AK50" s="13">
        <v>2</v>
      </c>
      <c r="AL50" s="13">
        <v>20</v>
      </c>
      <c r="AM50" s="13" t="s">
        <v>895</v>
      </c>
      <c r="AN50" s="13" t="s">
        <v>906</v>
      </c>
      <c r="AO50" s="13" t="s">
        <v>1132</v>
      </c>
      <c r="AP50" s="13" t="s">
        <v>1157</v>
      </c>
      <c r="AQ50" s="13">
        <f t="shared" si="104"/>
        <v>920</v>
      </c>
      <c r="AR50" s="13"/>
      <c r="AS50" s="13">
        <v>8</v>
      </c>
      <c r="AT50" s="14">
        <f>SUM(AS$7:AS50)</f>
        <v>332</v>
      </c>
      <c r="AU50" s="13">
        <v>1</v>
      </c>
      <c r="AV50" s="13">
        <v>2</v>
      </c>
      <c r="AW50" s="13">
        <v>3</v>
      </c>
      <c r="AX50" s="13">
        <v>4</v>
      </c>
      <c r="AY50" s="13">
        <v>5</v>
      </c>
      <c r="AZ50" s="13">
        <v>6</v>
      </c>
      <c r="BA50" s="13">
        <v>7</v>
      </c>
      <c r="BB50" s="13">
        <v>8</v>
      </c>
      <c r="BC50" s="30"/>
      <c r="BD50" s="30"/>
      <c r="BE50" s="30"/>
      <c r="BF50" s="30"/>
      <c r="BG50" s="13">
        <f>ROUND(INDEX([1]装备!$CF$6:$CF$16,$AH50)/10*BG$3*INDEX($BD$6:$BD$9,$AK50),0)</f>
        <v>272</v>
      </c>
      <c r="BH50" s="13">
        <f>ROUND(INDEX([1]装备!$CF$6:$CF$16,$AH50)/10*BH$3*INDEX($BD$6:$BD$9,$AK50),0)</f>
        <v>136</v>
      </c>
      <c r="BI50" s="13">
        <f>ROUND(INDEX([1]装备!$CF$6:$CF$16,$AH50)/10*BI$3*INDEX($BD$6:$BD$9,$AK50),0)</f>
        <v>136</v>
      </c>
      <c r="BJ50" s="13">
        <f>ROUND(INDEX([1]装备!$CF$6:$CF$16,$AH50)/10*BJ$3*INDEX($BD$6:$BD$9,$AK50),0)</f>
        <v>136</v>
      </c>
      <c r="BK50" s="13">
        <f>ROUND(INDEX([1]装备!$CF$6:$CF$16,$AH50)/10*BK$3*INDEX($BD$6:$BD$9,$AK50),0)</f>
        <v>136</v>
      </c>
      <c r="BL50" s="13">
        <f>ROUND(INDEX([1]装备!$CF$6:$CF$16,$AH50)/10*BL$3*INDEX($BD$6:$BD$9,$AK50),0)</f>
        <v>136</v>
      </c>
      <c r="BM50" s="13">
        <f>ROUND(INDEX([1]装备!$CF$6:$CF$16,$AH50)/10*BM$3*INDEX($BD$6:$BD$9,$AK50),0)</f>
        <v>204</v>
      </c>
      <c r="BN50" s="13">
        <f>ROUND(INDEX([1]装备!$CF$6:$CF$16,$AH50)/10*BN$3*INDEX($BD$6:$BD$9,$AK50),0)</f>
        <v>204</v>
      </c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  <c r="EZ50" s="30"/>
      <c r="FA50" s="30"/>
      <c r="FB50" s="30"/>
      <c r="FC50" s="30"/>
      <c r="FD50" s="30"/>
      <c r="FE50" s="30"/>
      <c r="FG50" s="30"/>
      <c r="FH50" s="30"/>
      <c r="FI50" s="13">
        <v>45</v>
      </c>
      <c r="FJ50" s="14">
        <f t="shared" si="59"/>
        <v>1</v>
      </c>
      <c r="FK50" s="14">
        <f t="shared" si="60"/>
        <v>45</v>
      </c>
      <c r="FL50" s="14">
        <f t="shared" si="61"/>
        <v>6</v>
      </c>
      <c r="FM50" s="14">
        <f t="shared" si="9"/>
        <v>10</v>
      </c>
      <c r="FN50" s="14">
        <f t="shared" si="10"/>
        <v>2</v>
      </c>
      <c r="FO50" s="14">
        <f t="shared" si="11"/>
        <v>30</v>
      </c>
      <c r="FP50" s="14">
        <f t="shared" si="12"/>
        <v>1</v>
      </c>
      <c r="FQ50" s="14">
        <f t="shared" si="13"/>
        <v>5</v>
      </c>
      <c r="FR50" s="14">
        <f t="shared" si="14"/>
        <v>5</v>
      </c>
      <c r="FS50" s="14" t="b">
        <f t="shared" si="62"/>
        <v>0</v>
      </c>
      <c r="FT50" s="14">
        <f t="shared" si="15"/>
        <v>2002105</v>
      </c>
      <c r="FU50" s="14">
        <f t="shared" si="63"/>
        <v>18</v>
      </c>
      <c r="FV50" s="13" t="str">
        <f t="shared" si="16"/>
        <v>30级-普通寄灵人の鞋子</v>
      </c>
      <c r="FW50" s="13" t="str">
        <f t="shared" si="17"/>
        <v>落霞 · 寄灵人の鞋子-普通</v>
      </c>
      <c r="FX50" s="14">
        <f t="shared" si="18"/>
        <v>1</v>
      </c>
      <c r="FY50" s="14">
        <f t="shared" si="19"/>
        <v>1</v>
      </c>
      <c r="FZ50" s="14">
        <f t="shared" si="20"/>
        <v>30</v>
      </c>
      <c r="GA50" s="14">
        <v>1</v>
      </c>
      <c r="GB50" s="14">
        <f t="shared" si="21"/>
        <v>2</v>
      </c>
      <c r="GC50" s="14">
        <f t="shared" si="64"/>
        <v>5</v>
      </c>
      <c r="GD50" s="14" t="str">
        <f t="shared" si="22"/>
        <v/>
      </c>
      <c r="GE50" s="14" t="e">
        <f t="shared" si="23"/>
        <v>#REF!</v>
      </c>
      <c r="GF50" s="14" t="e">
        <f t="shared" si="24"/>
        <v>#REF!</v>
      </c>
      <c r="GG50" s="14" t="e">
        <f t="shared" si="25"/>
        <v>#REF!</v>
      </c>
      <c r="GH50" s="14" t="e">
        <f t="shared" si="26"/>
        <v>#REF!</v>
      </c>
      <c r="GI50" s="14" t="e">
        <f t="shared" si="27"/>
        <v>#REF!</v>
      </c>
      <c r="GJ50" s="14" t="e">
        <f t="shared" si="28"/>
        <v>#REF!</v>
      </c>
      <c r="GK50" s="14" t="e">
        <f t="shared" si="29"/>
        <v>#REF!</v>
      </c>
      <c r="GL50" s="14">
        <f t="shared" si="30"/>
        <v>1021</v>
      </c>
      <c r="GM50" s="14">
        <f t="shared" si="31"/>
        <v>0</v>
      </c>
      <c r="GN50" s="14" t="str">
        <f t="shared" si="32"/>
        <v/>
      </c>
      <c r="GO50" s="25" t="str">
        <f t="shared" si="33"/>
        <v>icon_2002105</v>
      </c>
      <c r="GP50" s="30"/>
      <c r="GQ50" s="30"/>
      <c r="GS50" s="14">
        <f t="shared" si="34"/>
        <v>3</v>
      </c>
      <c r="GT50" s="14">
        <f t="shared" si="35"/>
        <v>0</v>
      </c>
      <c r="GU50" s="14" t="e">
        <f t="shared" si="65"/>
        <v>#REF!</v>
      </c>
      <c r="GV50" s="14" t="str">
        <f t="shared" si="36"/>
        <v>HPExt</v>
      </c>
      <c r="GW50" s="14" t="e">
        <f t="shared" si="66"/>
        <v>#REF!</v>
      </c>
      <c r="GX50" s="14" t="e">
        <f t="shared" si="67"/>
        <v>#REF!</v>
      </c>
      <c r="GY50" s="14" t="str">
        <f t="shared" si="37"/>
        <v/>
      </c>
      <c r="GZ50" s="14" t="str">
        <f t="shared" si="68"/>
        <v/>
      </c>
      <c r="HA50" s="14" t="str">
        <f t="shared" si="69"/>
        <v/>
      </c>
      <c r="HB50" s="14">
        <f t="shared" si="38"/>
        <v>20210</v>
      </c>
      <c r="HC50" s="14">
        <f t="shared" si="70"/>
        <v>0</v>
      </c>
      <c r="HD50" s="14" t="str">
        <f t="shared" si="71"/>
        <v/>
      </c>
      <c r="HE50" s="25" t="s">
        <v>1109</v>
      </c>
      <c r="HF50" s="14">
        <f t="shared" si="39"/>
        <v>8</v>
      </c>
      <c r="HI50" s="30"/>
      <c r="HJ50" s="30"/>
      <c r="HK50" s="30"/>
      <c r="HL50" s="30"/>
      <c r="HM50" s="13">
        <v>45</v>
      </c>
      <c r="HN50" s="14">
        <f t="shared" si="72"/>
        <v>14</v>
      </c>
      <c r="HO50" s="14">
        <f t="shared" si="73"/>
        <v>3</v>
      </c>
      <c r="HP50" s="14">
        <f t="shared" si="74"/>
        <v>7</v>
      </c>
      <c r="HQ50" s="14">
        <f t="shared" si="75"/>
        <v>201143</v>
      </c>
      <c r="HR50" s="14" t="str">
        <f t="shared" si="76"/>
        <v>150级寄灵人の绝世套 : 属性-3</v>
      </c>
      <c r="HS50" s="14" t="s">
        <v>1042</v>
      </c>
      <c r="HT50" s="14">
        <f t="shared" si="77"/>
        <v>3</v>
      </c>
      <c r="HU50" s="14">
        <f t="shared" si="78"/>
        <v>4</v>
      </c>
      <c r="HV50" s="14" t="str">
        <f t="shared" si="79"/>
        <v>DmgBonus</v>
      </c>
      <c r="HW50" s="14">
        <f t="shared" si="80"/>
        <v>0.1</v>
      </c>
      <c r="HX50" s="30"/>
      <c r="HY50" s="30"/>
      <c r="IA50" s="13">
        <v>45</v>
      </c>
      <c r="IB50" s="14">
        <f t="shared" si="81"/>
        <v>3</v>
      </c>
      <c r="IC50" s="14">
        <f t="shared" si="82"/>
        <v>1</v>
      </c>
      <c r="ID50" s="14">
        <f t="shared" si="83"/>
        <v>3</v>
      </c>
      <c r="IE50" s="14">
        <f t="shared" si="84"/>
        <v>3</v>
      </c>
      <c r="IF50" s="14" t="str">
        <f t="shared" si="85"/>
        <v>50级寄灵人洗练-Q3-5</v>
      </c>
      <c r="IG50" s="14">
        <f t="shared" si="86"/>
        <v>1033</v>
      </c>
      <c r="IH50" s="14">
        <f t="shared" si="87"/>
        <v>5</v>
      </c>
      <c r="II50" s="14">
        <f t="shared" si="88"/>
        <v>600</v>
      </c>
      <c r="IJ50" s="14" t="str">
        <f t="shared" si="89"/>
        <v>DefRate</v>
      </c>
      <c r="IK50" s="14">
        <f t="shared" si="90"/>
        <v>1.4E-2</v>
      </c>
      <c r="IL50" s="14">
        <f t="shared" si="91"/>
        <v>0.04</v>
      </c>
    </row>
    <row r="51" spans="1:246" s="19" customFormat="1" ht="16.5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13">
        <v>45</v>
      </c>
      <c r="AH51" s="13">
        <v>9</v>
      </c>
      <c r="AI51" s="13" t="b">
        <v>0</v>
      </c>
      <c r="AJ51" s="13">
        <v>130</v>
      </c>
      <c r="AK51" s="13">
        <v>3</v>
      </c>
      <c r="AL51" s="13">
        <v>30</v>
      </c>
      <c r="AM51" s="13" t="s">
        <v>895</v>
      </c>
      <c r="AN51" s="13" t="s">
        <v>907</v>
      </c>
      <c r="AO51" s="13" t="s">
        <v>1132</v>
      </c>
      <c r="AP51" s="13" t="s">
        <v>1157</v>
      </c>
      <c r="AQ51" s="13">
        <f t="shared" si="104"/>
        <v>930</v>
      </c>
      <c r="AR51" s="13"/>
      <c r="AS51" s="13">
        <v>8</v>
      </c>
      <c r="AT51" s="14">
        <f>SUM(AS$7:AS51)</f>
        <v>340</v>
      </c>
      <c r="AU51" s="13">
        <v>1</v>
      </c>
      <c r="AV51" s="13">
        <v>2</v>
      </c>
      <c r="AW51" s="13">
        <v>3</v>
      </c>
      <c r="AX51" s="13">
        <v>4</v>
      </c>
      <c r="AY51" s="13">
        <v>5</v>
      </c>
      <c r="AZ51" s="13">
        <v>6</v>
      </c>
      <c r="BA51" s="13">
        <v>7</v>
      </c>
      <c r="BB51" s="13">
        <v>8</v>
      </c>
      <c r="BC51" s="30"/>
      <c r="BD51" s="30"/>
      <c r="BE51" s="30"/>
      <c r="BF51" s="30"/>
      <c r="BG51" s="13">
        <f>ROUND(INDEX([1]装备!$CF$6:$CF$16,$AH51)/10*BG$3*INDEX($BD$6:$BD$9,$AK51),0)</f>
        <v>340</v>
      </c>
      <c r="BH51" s="13">
        <f>ROUND(INDEX([1]装备!$CF$6:$CF$16,$AH51)/10*BH$3*INDEX($BD$6:$BD$9,$AK51),0)</f>
        <v>170</v>
      </c>
      <c r="BI51" s="13">
        <f>ROUND(INDEX([1]装备!$CF$6:$CF$16,$AH51)/10*BI$3*INDEX($BD$6:$BD$9,$AK51),0)</f>
        <v>170</v>
      </c>
      <c r="BJ51" s="13">
        <f>ROUND(INDEX([1]装备!$CF$6:$CF$16,$AH51)/10*BJ$3*INDEX($BD$6:$BD$9,$AK51),0)</f>
        <v>170</v>
      </c>
      <c r="BK51" s="13">
        <f>ROUND(INDEX([1]装备!$CF$6:$CF$16,$AH51)/10*BK$3*INDEX($BD$6:$BD$9,$AK51),0)</f>
        <v>170</v>
      </c>
      <c r="BL51" s="13">
        <f>ROUND(INDEX([1]装备!$CF$6:$CF$16,$AH51)/10*BL$3*INDEX($BD$6:$BD$9,$AK51),0)</f>
        <v>170</v>
      </c>
      <c r="BM51" s="13">
        <f>ROUND(INDEX([1]装备!$CF$6:$CF$16,$AH51)/10*BM$3*INDEX($BD$6:$BD$9,$AK51),0)</f>
        <v>255</v>
      </c>
      <c r="BN51" s="13">
        <f>ROUND(INDEX([1]装备!$CF$6:$CF$16,$AH51)/10*BN$3*INDEX($BD$6:$BD$9,$AK51),0)</f>
        <v>255</v>
      </c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  <c r="EZ51" s="30"/>
      <c r="FA51" s="30"/>
      <c r="FB51" s="30"/>
      <c r="FC51" s="30"/>
      <c r="FD51" s="30"/>
      <c r="FE51" s="30"/>
      <c r="FG51" s="30"/>
      <c r="FH51" s="30"/>
      <c r="FI51" s="13">
        <v>46</v>
      </c>
      <c r="FJ51" s="14">
        <f t="shared" si="59"/>
        <v>1</v>
      </c>
      <c r="FK51" s="14">
        <f t="shared" si="60"/>
        <v>46</v>
      </c>
      <c r="FL51" s="14">
        <f t="shared" si="61"/>
        <v>6</v>
      </c>
      <c r="FM51" s="14">
        <f t="shared" si="9"/>
        <v>10</v>
      </c>
      <c r="FN51" s="14">
        <f t="shared" si="10"/>
        <v>2</v>
      </c>
      <c r="FO51" s="14">
        <f t="shared" si="11"/>
        <v>30</v>
      </c>
      <c r="FP51" s="14">
        <f t="shared" si="12"/>
        <v>1</v>
      </c>
      <c r="FQ51" s="14">
        <f t="shared" si="13"/>
        <v>6</v>
      </c>
      <c r="FR51" s="14">
        <f t="shared" si="14"/>
        <v>6</v>
      </c>
      <c r="FS51" s="14" t="b">
        <f t="shared" si="62"/>
        <v>0</v>
      </c>
      <c r="FT51" s="14">
        <f t="shared" si="15"/>
        <v>2002106</v>
      </c>
      <c r="FU51" s="14">
        <f t="shared" si="63"/>
        <v>18</v>
      </c>
      <c r="FV51" s="13" t="str">
        <f t="shared" si="16"/>
        <v>30级-普通寄灵人の护手</v>
      </c>
      <c r="FW51" s="13" t="str">
        <f t="shared" si="17"/>
        <v>落霞 · 寄灵人の护手-普通</v>
      </c>
      <c r="FX51" s="14">
        <f t="shared" si="18"/>
        <v>1</v>
      </c>
      <c r="FY51" s="14">
        <f t="shared" si="19"/>
        <v>1</v>
      </c>
      <c r="FZ51" s="14">
        <f t="shared" si="20"/>
        <v>30</v>
      </c>
      <c r="GA51" s="14">
        <v>1</v>
      </c>
      <c r="GB51" s="14">
        <f t="shared" si="21"/>
        <v>2</v>
      </c>
      <c r="GC51" s="14">
        <f t="shared" si="64"/>
        <v>6</v>
      </c>
      <c r="GD51" s="14" t="str">
        <f t="shared" si="22"/>
        <v/>
      </c>
      <c r="GE51" s="14" t="e">
        <f t="shared" si="23"/>
        <v>#REF!</v>
      </c>
      <c r="GF51" s="14" t="e">
        <f t="shared" si="24"/>
        <v>#REF!</v>
      </c>
      <c r="GG51" s="14" t="e">
        <f t="shared" si="25"/>
        <v>#REF!</v>
      </c>
      <c r="GH51" s="14" t="e">
        <f t="shared" si="26"/>
        <v>#REF!</v>
      </c>
      <c r="GI51" s="14" t="e">
        <f t="shared" si="27"/>
        <v>#REF!</v>
      </c>
      <c r="GJ51" s="14" t="e">
        <f t="shared" si="28"/>
        <v>#REF!</v>
      </c>
      <c r="GK51" s="14" t="e">
        <f t="shared" si="29"/>
        <v>#REF!</v>
      </c>
      <c r="GL51" s="14">
        <f t="shared" si="30"/>
        <v>1021</v>
      </c>
      <c r="GM51" s="14">
        <f t="shared" si="31"/>
        <v>0</v>
      </c>
      <c r="GN51" s="14" t="str">
        <f t="shared" si="32"/>
        <v/>
      </c>
      <c r="GO51" s="25" t="str">
        <f t="shared" si="33"/>
        <v>icon_2002106</v>
      </c>
      <c r="GP51" s="30"/>
      <c r="GQ51" s="30"/>
      <c r="GS51" s="14">
        <f t="shared" si="34"/>
        <v>3</v>
      </c>
      <c r="GT51" s="14">
        <f t="shared" si="35"/>
        <v>0</v>
      </c>
      <c r="GU51" s="14" t="e">
        <f t="shared" si="65"/>
        <v>#REF!</v>
      </c>
      <c r="GV51" s="14" t="str">
        <f t="shared" si="36"/>
        <v>HPExt</v>
      </c>
      <c r="GW51" s="14" t="e">
        <f t="shared" si="66"/>
        <v>#REF!</v>
      </c>
      <c r="GX51" s="14" t="e">
        <f t="shared" si="67"/>
        <v>#REF!</v>
      </c>
      <c r="GY51" s="14" t="str">
        <f t="shared" si="37"/>
        <v/>
      </c>
      <c r="GZ51" s="14" t="str">
        <f t="shared" si="68"/>
        <v/>
      </c>
      <c r="HA51" s="14" t="str">
        <f t="shared" si="69"/>
        <v/>
      </c>
      <c r="HB51" s="14">
        <f t="shared" si="38"/>
        <v>20210</v>
      </c>
      <c r="HC51" s="14">
        <f t="shared" si="70"/>
        <v>0</v>
      </c>
      <c r="HD51" s="14" t="str">
        <f t="shared" si="71"/>
        <v/>
      </c>
      <c r="HE51" s="25" t="s">
        <v>1109</v>
      </c>
      <c r="HF51" s="14">
        <f t="shared" si="39"/>
        <v>8</v>
      </c>
      <c r="HI51" s="30"/>
      <c r="HJ51" s="30"/>
      <c r="HK51" s="30"/>
      <c r="HL51" s="30"/>
      <c r="HM51" s="13">
        <v>46</v>
      </c>
      <c r="HN51" s="14">
        <f t="shared" si="72"/>
        <v>14</v>
      </c>
      <c r="HO51" s="14">
        <f t="shared" si="73"/>
        <v>4</v>
      </c>
      <c r="HP51" s="14">
        <f t="shared" si="74"/>
        <v>8</v>
      </c>
      <c r="HQ51" s="14">
        <f t="shared" si="75"/>
        <v>201143</v>
      </c>
      <c r="HR51" s="14" t="str">
        <f t="shared" si="76"/>
        <v>150级寄灵人の绝世套 : 属性-4</v>
      </c>
      <c r="HS51" s="14" t="s">
        <v>1042</v>
      </c>
      <c r="HT51" s="14">
        <f t="shared" si="77"/>
        <v>4</v>
      </c>
      <c r="HU51" s="14">
        <f t="shared" si="78"/>
        <v>5</v>
      </c>
      <c r="HV51" s="14" t="str">
        <f t="shared" si="79"/>
        <v>DmgResist</v>
      </c>
      <c r="HW51" s="14">
        <f t="shared" si="80"/>
        <v>0.1</v>
      </c>
      <c r="HX51" s="30"/>
      <c r="HY51" s="30"/>
      <c r="IA51" s="13">
        <v>46</v>
      </c>
      <c r="IB51" s="14">
        <f t="shared" si="81"/>
        <v>3</v>
      </c>
      <c r="IC51" s="14">
        <f t="shared" si="82"/>
        <v>1</v>
      </c>
      <c r="ID51" s="14">
        <f t="shared" si="83"/>
        <v>3</v>
      </c>
      <c r="IE51" s="14">
        <f t="shared" si="84"/>
        <v>3</v>
      </c>
      <c r="IF51" s="14" t="str">
        <f t="shared" si="85"/>
        <v>50级寄灵人洗练-Q3-6</v>
      </c>
      <c r="IG51" s="14">
        <f t="shared" si="86"/>
        <v>1033</v>
      </c>
      <c r="IH51" s="14">
        <f t="shared" si="87"/>
        <v>6</v>
      </c>
      <c r="II51" s="14">
        <f t="shared" si="88"/>
        <v>600</v>
      </c>
      <c r="IJ51" s="14" t="str">
        <f t="shared" si="89"/>
        <v>HPRate</v>
      </c>
      <c r="IK51" s="14">
        <f t="shared" si="90"/>
        <v>1.4E-2</v>
      </c>
      <c r="IL51" s="14">
        <f t="shared" si="91"/>
        <v>0.04</v>
      </c>
    </row>
    <row r="52" spans="1:246" s="19" customFormat="1" ht="16.5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13">
        <v>46</v>
      </c>
      <c r="AH52" s="13">
        <v>9</v>
      </c>
      <c r="AI52" s="13" t="b">
        <v>0</v>
      </c>
      <c r="AJ52" s="13">
        <v>130</v>
      </c>
      <c r="AK52" s="13">
        <v>4</v>
      </c>
      <c r="AL52" s="13">
        <v>40</v>
      </c>
      <c r="AM52" s="13" t="s">
        <v>895</v>
      </c>
      <c r="AN52" s="13" t="s">
        <v>908</v>
      </c>
      <c r="AO52" s="13" t="s">
        <v>1132</v>
      </c>
      <c r="AP52" s="13" t="s">
        <v>1157</v>
      </c>
      <c r="AQ52" s="13">
        <f t="shared" si="104"/>
        <v>940</v>
      </c>
      <c r="AR52" s="13"/>
      <c r="AS52" s="13">
        <v>8</v>
      </c>
      <c r="AT52" s="14">
        <f>SUM(AS$7:AS52)</f>
        <v>348</v>
      </c>
      <c r="AU52" s="13">
        <v>1</v>
      </c>
      <c r="AV52" s="13">
        <v>2</v>
      </c>
      <c r="AW52" s="13">
        <v>3</v>
      </c>
      <c r="AX52" s="13">
        <v>4</v>
      </c>
      <c r="AY52" s="13">
        <v>5</v>
      </c>
      <c r="AZ52" s="13">
        <v>6</v>
      </c>
      <c r="BA52" s="13">
        <v>7</v>
      </c>
      <c r="BB52" s="13">
        <v>8</v>
      </c>
      <c r="BC52" s="30"/>
      <c r="BD52" s="30"/>
      <c r="BE52" s="30"/>
      <c r="BF52" s="30"/>
      <c r="BG52" s="13">
        <f>ROUND(INDEX([1]装备!$CF$6:$CF$16,$AH52)/10*BG$3*INDEX($BD$6:$BD$9,$AK52),0)</f>
        <v>408</v>
      </c>
      <c r="BH52" s="13">
        <f>ROUND(INDEX([1]装备!$CF$6:$CF$16,$AH52)/10*BH$3*INDEX($BD$6:$BD$9,$AK52),0)</f>
        <v>204</v>
      </c>
      <c r="BI52" s="13">
        <f>ROUND(INDEX([1]装备!$CF$6:$CF$16,$AH52)/10*BI$3*INDEX($BD$6:$BD$9,$AK52),0)</f>
        <v>204</v>
      </c>
      <c r="BJ52" s="13">
        <f>ROUND(INDEX([1]装备!$CF$6:$CF$16,$AH52)/10*BJ$3*INDEX($BD$6:$BD$9,$AK52),0)</f>
        <v>204</v>
      </c>
      <c r="BK52" s="13">
        <f>ROUND(INDEX([1]装备!$CF$6:$CF$16,$AH52)/10*BK$3*INDEX($BD$6:$BD$9,$AK52),0)</f>
        <v>204</v>
      </c>
      <c r="BL52" s="13">
        <f>ROUND(INDEX([1]装备!$CF$6:$CF$16,$AH52)/10*BL$3*INDEX($BD$6:$BD$9,$AK52),0)</f>
        <v>204</v>
      </c>
      <c r="BM52" s="13">
        <f>ROUND(INDEX([1]装备!$CF$6:$CF$16,$AH52)/10*BM$3*INDEX($BD$6:$BD$9,$AK52),0)</f>
        <v>306</v>
      </c>
      <c r="BN52" s="13">
        <f>ROUND(INDEX([1]装备!$CF$6:$CF$16,$AH52)/10*BN$3*INDEX($BD$6:$BD$9,$AK52),0)</f>
        <v>306</v>
      </c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/>
      <c r="EW52" s="30"/>
      <c r="EX52" s="30"/>
      <c r="EY52" s="30"/>
      <c r="EZ52" s="30"/>
      <c r="FA52" s="30"/>
      <c r="FB52" s="30"/>
      <c r="FC52" s="30"/>
      <c r="FD52" s="30"/>
      <c r="FE52" s="30"/>
      <c r="FG52" s="30"/>
      <c r="FH52" s="30"/>
      <c r="FI52" s="13">
        <v>47</v>
      </c>
      <c r="FJ52" s="14">
        <f t="shared" si="59"/>
        <v>1</v>
      </c>
      <c r="FK52" s="14">
        <f t="shared" si="60"/>
        <v>47</v>
      </c>
      <c r="FL52" s="14">
        <f t="shared" si="61"/>
        <v>6</v>
      </c>
      <c r="FM52" s="14">
        <f t="shared" si="9"/>
        <v>10</v>
      </c>
      <c r="FN52" s="14">
        <f t="shared" si="10"/>
        <v>2</v>
      </c>
      <c r="FO52" s="14">
        <f t="shared" si="11"/>
        <v>30</v>
      </c>
      <c r="FP52" s="14">
        <f t="shared" si="12"/>
        <v>1</v>
      </c>
      <c r="FQ52" s="14">
        <f t="shared" si="13"/>
        <v>7</v>
      </c>
      <c r="FR52" s="14">
        <f t="shared" si="14"/>
        <v>7</v>
      </c>
      <c r="FS52" s="14" t="b">
        <f t="shared" si="62"/>
        <v>0</v>
      </c>
      <c r="FT52" s="14">
        <f t="shared" si="15"/>
        <v>2002107</v>
      </c>
      <c r="FU52" s="14">
        <f t="shared" si="63"/>
        <v>26</v>
      </c>
      <c r="FV52" s="13" t="str">
        <f t="shared" si="16"/>
        <v>30级-普通寄灵人の项链</v>
      </c>
      <c r="FW52" s="13" t="str">
        <f t="shared" si="17"/>
        <v>落霞 · 寄灵人の项链-普通</v>
      </c>
      <c r="FX52" s="14">
        <f t="shared" si="18"/>
        <v>1</v>
      </c>
      <c r="FY52" s="14">
        <f t="shared" si="19"/>
        <v>1</v>
      </c>
      <c r="FZ52" s="14">
        <f t="shared" si="20"/>
        <v>30</v>
      </c>
      <c r="GA52" s="14">
        <v>1</v>
      </c>
      <c r="GB52" s="14">
        <f t="shared" si="21"/>
        <v>2</v>
      </c>
      <c r="GC52" s="14">
        <f t="shared" si="64"/>
        <v>7</v>
      </c>
      <c r="GD52" s="14" t="str">
        <f t="shared" si="22"/>
        <v/>
      </c>
      <c r="GE52" s="14" t="e">
        <f t="shared" si="23"/>
        <v>#REF!</v>
      </c>
      <c r="GF52" s="14" t="e">
        <f t="shared" si="24"/>
        <v>#REF!</v>
      </c>
      <c r="GG52" s="14" t="e">
        <f t="shared" si="25"/>
        <v>#REF!</v>
      </c>
      <c r="GH52" s="14" t="e">
        <f t="shared" si="26"/>
        <v>#REF!</v>
      </c>
      <c r="GI52" s="14" t="e">
        <f t="shared" si="27"/>
        <v>#REF!</v>
      </c>
      <c r="GJ52" s="14" t="e">
        <f t="shared" si="28"/>
        <v>#REF!</v>
      </c>
      <c r="GK52" s="14" t="e">
        <f t="shared" si="29"/>
        <v>#REF!</v>
      </c>
      <c r="GL52" s="14">
        <f t="shared" si="30"/>
        <v>1021</v>
      </c>
      <c r="GM52" s="14">
        <f t="shared" si="31"/>
        <v>0</v>
      </c>
      <c r="GN52" s="14" t="str">
        <f t="shared" si="32"/>
        <v/>
      </c>
      <c r="GO52" s="25" t="str">
        <f t="shared" si="33"/>
        <v>icon_2002107</v>
      </c>
      <c r="GP52" s="30"/>
      <c r="GQ52" s="30"/>
      <c r="GS52" s="14">
        <f t="shared" si="34"/>
        <v>1</v>
      </c>
      <c r="GT52" s="14">
        <f t="shared" si="35"/>
        <v>2</v>
      </c>
      <c r="GU52" s="14" t="e">
        <f t="shared" si="65"/>
        <v>#REF!</v>
      </c>
      <c r="GV52" s="14" t="str">
        <f t="shared" si="36"/>
        <v>AtkExt</v>
      </c>
      <c r="GW52" s="14" t="e">
        <f t="shared" si="66"/>
        <v>#REF!</v>
      </c>
      <c r="GX52" s="14" t="e">
        <f t="shared" si="67"/>
        <v>#REF!</v>
      </c>
      <c r="GY52" s="14" t="str">
        <f t="shared" si="37"/>
        <v>DefExt</v>
      </c>
      <c r="GZ52" s="14" t="e">
        <f t="shared" si="68"/>
        <v>#REF!</v>
      </c>
      <c r="HA52" s="14" t="e">
        <f t="shared" si="69"/>
        <v>#REF!</v>
      </c>
      <c r="HB52" s="14">
        <f t="shared" si="38"/>
        <v>20210</v>
      </c>
      <c r="HC52" s="14">
        <f t="shared" si="70"/>
        <v>0</v>
      </c>
      <c r="HD52" s="14" t="str">
        <f t="shared" si="71"/>
        <v/>
      </c>
      <c r="HE52" s="25" t="s">
        <v>1109</v>
      </c>
      <c r="HF52" s="14">
        <f t="shared" si="39"/>
        <v>12</v>
      </c>
      <c r="HI52" s="30"/>
      <c r="HJ52" s="30"/>
      <c r="HK52" s="30"/>
      <c r="HL52" s="30"/>
      <c r="HM52" s="13">
        <v>47</v>
      </c>
      <c r="HN52" s="14">
        <f t="shared" si="72"/>
        <v>15</v>
      </c>
      <c r="HO52" s="14">
        <f t="shared" si="73"/>
        <v>1</v>
      </c>
      <c r="HP52" s="14">
        <f t="shared" si="74"/>
        <v>1</v>
      </c>
      <c r="HQ52" s="14">
        <f t="shared" si="75"/>
        <v>210143</v>
      </c>
      <c r="HR52" s="14" t="str">
        <f t="shared" si="76"/>
        <v>15级守护灵の新手套 : 属性-1</v>
      </c>
      <c r="HS52" s="14" t="s">
        <v>1042</v>
      </c>
      <c r="HT52" s="14">
        <f t="shared" si="77"/>
        <v>1</v>
      </c>
      <c r="HU52" s="14">
        <f t="shared" si="78"/>
        <v>2</v>
      </c>
      <c r="HV52" s="14" t="str">
        <f t="shared" si="79"/>
        <v>AtkExt</v>
      </c>
      <c r="HW52" s="14" t="e">
        <f t="shared" si="80"/>
        <v>#REF!</v>
      </c>
      <c r="HX52" s="30"/>
      <c r="HY52" s="30"/>
      <c r="IA52" s="13">
        <v>47</v>
      </c>
      <c r="IB52" s="14">
        <f t="shared" si="81"/>
        <v>3</v>
      </c>
      <c r="IC52" s="14">
        <f t="shared" si="82"/>
        <v>1</v>
      </c>
      <c r="ID52" s="14">
        <f t="shared" si="83"/>
        <v>3</v>
      </c>
      <c r="IE52" s="14">
        <f t="shared" si="84"/>
        <v>3</v>
      </c>
      <c r="IF52" s="14" t="str">
        <f t="shared" si="85"/>
        <v>50级寄灵人洗练-Q3-7</v>
      </c>
      <c r="IG52" s="14">
        <f t="shared" si="86"/>
        <v>1033</v>
      </c>
      <c r="IH52" s="14">
        <f t="shared" si="87"/>
        <v>7</v>
      </c>
      <c r="II52" s="14">
        <f t="shared" si="88"/>
        <v>550</v>
      </c>
      <c r="IJ52" s="14" t="str">
        <f t="shared" si="89"/>
        <v>Crit</v>
      </c>
      <c r="IK52" s="14">
        <f t="shared" si="90"/>
        <v>1.0999999999999999E-2</v>
      </c>
      <c r="IL52" s="14">
        <f t="shared" si="91"/>
        <v>0.03</v>
      </c>
    </row>
    <row r="53" spans="1:246" s="19" customFormat="1" ht="16.5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13">
        <v>47</v>
      </c>
      <c r="AH53" s="13">
        <v>9</v>
      </c>
      <c r="AI53" s="13" t="b">
        <v>1</v>
      </c>
      <c r="AJ53" s="13">
        <v>130</v>
      </c>
      <c r="AK53" s="13">
        <v>4</v>
      </c>
      <c r="AL53" s="13">
        <v>42</v>
      </c>
      <c r="AM53" s="13" t="s">
        <v>896</v>
      </c>
      <c r="AN53" s="13" t="s">
        <v>911</v>
      </c>
      <c r="AO53" s="13" t="s">
        <v>1133</v>
      </c>
      <c r="AP53" s="13" t="s">
        <v>1158</v>
      </c>
      <c r="AQ53" s="13">
        <f t="shared" si="104"/>
        <v>942</v>
      </c>
      <c r="AR53" s="13">
        <v>942</v>
      </c>
      <c r="AS53" s="13">
        <v>6</v>
      </c>
      <c r="AT53" s="14">
        <f>SUM(AS$7:AS53)</f>
        <v>354</v>
      </c>
      <c r="AU53" s="13">
        <v>1</v>
      </c>
      <c r="AV53" s="13">
        <v>2</v>
      </c>
      <c r="AW53" s="13">
        <v>3</v>
      </c>
      <c r="AX53" s="13">
        <v>4</v>
      </c>
      <c r="AY53" s="13">
        <v>5</v>
      </c>
      <c r="AZ53" s="13">
        <v>6</v>
      </c>
      <c r="BA53" s="13"/>
      <c r="BB53" s="13"/>
      <c r="BC53" s="30"/>
      <c r="BD53" s="30"/>
      <c r="BE53" s="30"/>
      <c r="BF53" s="30"/>
      <c r="BG53" s="13">
        <f>ROUND(INDEX([1]装备!$CF$6:$CF$16,$AH53)/10*BG$3*INDEX($BD$6:$BD$9,$AK53),0)</f>
        <v>408</v>
      </c>
      <c r="BH53" s="13">
        <f>ROUND(INDEX([1]装备!$CF$6:$CF$16,$AH53)/10*BH$3*INDEX($BD$6:$BD$9,$AK53),0)</f>
        <v>204</v>
      </c>
      <c r="BI53" s="13">
        <f>ROUND(INDEX([1]装备!$CF$6:$CF$16,$AH53)/10*BI$3*INDEX($BD$6:$BD$9,$AK53),0)</f>
        <v>204</v>
      </c>
      <c r="BJ53" s="13">
        <f>ROUND(INDEX([1]装备!$CF$6:$CF$16,$AH53)/10*BJ$3*INDEX($BD$6:$BD$9,$AK53),0)</f>
        <v>204</v>
      </c>
      <c r="BK53" s="13">
        <f>ROUND(INDEX([1]装备!$CF$6:$CF$16,$AH53)/10*BK$3*INDEX($BD$6:$BD$9,$AK53),0)</f>
        <v>204</v>
      </c>
      <c r="BL53" s="13">
        <f>ROUND(INDEX([1]装备!$CF$6:$CF$16,$AH53)/10*BL$3*INDEX($BD$6:$BD$9,$AK53),0)</f>
        <v>204</v>
      </c>
      <c r="BM53" s="13">
        <f>ROUND(INDEX([1]装备!$CF$6:$CF$16,$AH53)/10*BM$3*INDEX($BD$6:$BD$9,$AK53),0)</f>
        <v>306</v>
      </c>
      <c r="BN53" s="13">
        <f>ROUND(INDEX([1]装备!$CF$6:$CF$16,$AH53)/10*BN$3*INDEX($BD$6:$BD$9,$AK53),0)</f>
        <v>306</v>
      </c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/>
      <c r="EW53" s="30"/>
      <c r="EX53" s="30"/>
      <c r="EY53" s="30"/>
      <c r="EZ53" s="30"/>
      <c r="FA53" s="30"/>
      <c r="FB53" s="30"/>
      <c r="FC53" s="30"/>
      <c r="FD53" s="30"/>
      <c r="FE53" s="30"/>
      <c r="FG53" s="30"/>
      <c r="FH53" s="30"/>
      <c r="FI53" s="13">
        <v>48</v>
      </c>
      <c r="FJ53" s="14">
        <f t="shared" si="59"/>
        <v>1</v>
      </c>
      <c r="FK53" s="14">
        <f t="shared" si="60"/>
        <v>48</v>
      </c>
      <c r="FL53" s="14">
        <f t="shared" si="61"/>
        <v>6</v>
      </c>
      <c r="FM53" s="14">
        <f t="shared" si="9"/>
        <v>10</v>
      </c>
      <c r="FN53" s="14">
        <f t="shared" si="10"/>
        <v>2</v>
      </c>
      <c r="FO53" s="14">
        <f t="shared" si="11"/>
        <v>30</v>
      </c>
      <c r="FP53" s="14">
        <f t="shared" si="12"/>
        <v>1</v>
      </c>
      <c r="FQ53" s="14">
        <f t="shared" si="13"/>
        <v>8</v>
      </c>
      <c r="FR53" s="14">
        <f t="shared" si="14"/>
        <v>8</v>
      </c>
      <c r="FS53" s="14" t="b">
        <f t="shared" si="62"/>
        <v>0</v>
      </c>
      <c r="FT53" s="14">
        <f t="shared" si="15"/>
        <v>2002108</v>
      </c>
      <c r="FU53" s="14">
        <f t="shared" si="63"/>
        <v>26</v>
      </c>
      <c r="FV53" s="13" t="str">
        <f t="shared" si="16"/>
        <v>30级-普通寄灵人の戒指</v>
      </c>
      <c r="FW53" s="13" t="str">
        <f t="shared" si="17"/>
        <v>落霞 · 寄灵人の戒指-普通</v>
      </c>
      <c r="FX53" s="14">
        <f t="shared" si="18"/>
        <v>1</v>
      </c>
      <c r="FY53" s="14">
        <f t="shared" si="19"/>
        <v>1</v>
      </c>
      <c r="FZ53" s="14">
        <f t="shared" si="20"/>
        <v>30</v>
      </c>
      <c r="GA53" s="14">
        <v>1</v>
      </c>
      <c r="GB53" s="14">
        <f t="shared" si="21"/>
        <v>2</v>
      </c>
      <c r="GC53" s="14">
        <f t="shared" si="64"/>
        <v>8</v>
      </c>
      <c r="GD53" s="14" t="str">
        <f t="shared" si="22"/>
        <v/>
      </c>
      <c r="GE53" s="14" t="e">
        <f t="shared" si="23"/>
        <v>#REF!</v>
      </c>
      <c r="GF53" s="14" t="e">
        <f t="shared" si="24"/>
        <v>#REF!</v>
      </c>
      <c r="GG53" s="14" t="e">
        <f t="shared" si="25"/>
        <v>#REF!</v>
      </c>
      <c r="GH53" s="14" t="e">
        <f t="shared" si="26"/>
        <v>#REF!</v>
      </c>
      <c r="GI53" s="14" t="e">
        <f t="shared" si="27"/>
        <v>#REF!</v>
      </c>
      <c r="GJ53" s="14" t="e">
        <f t="shared" si="28"/>
        <v>#REF!</v>
      </c>
      <c r="GK53" s="14" t="e">
        <f t="shared" si="29"/>
        <v>#REF!</v>
      </c>
      <c r="GL53" s="14">
        <f t="shared" si="30"/>
        <v>1021</v>
      </c>
      <c r="GM53" s="14">
        <f t="shared" si="31"/>
        <v>0</v>
      </c>
      <c r="GN53" s="14" t="str">
        <f t="shared" si="32"/>
        <v/>
      </c>
      <c r="GO53" s="25" t="str">
        <f t="shared" si="33"/>
        <v>icon_2002108</v>
      </c>
      <c r="GP53" s="30"/>
      <c r="GQ53" s="30"/>
      <c r="GS53" s="14">
        <f t="shared" si="34"/>
        <v>1</v>
      </c>
      <c r="GT53" s="14">
        <f t="shared" si="35"/>
        <v>3</v>
      </c>
      <c r="GU53" s="14" t="e">
        <f t="shared" si="65"/>
        <v>#REF!</v>
      </c>
      <c r="GV53" s="14" t="str">
        <f t="shared" si="36"/>
        <v>AtkExt</v>
      </c>
      <c r="GW53" s="14" t="e">
        <f t="shared" si="66"/>
        <v>#REF!</v>
      </c>
      <c r="GX53" s="14" t="e">
        <f t="shared" si="67"/>
        <v>#REF!</v>
      </c>
      <c r="GY53" s="14" t="str">
        <f t="shared" si="37"/>
        <v>HPExt</v>
      </c>
      <c r="GZ53" s="14" t="e">
        <f t="shared" si="68"/>
        <v>#REF!</v>
      </c>
      <c r="HA53" s="14" t="e">
        <f t="shared" si="69"/>
        <v>#REF!</v>
      </c>
      <c r="HB53" s="14">
        <f t="shared" si="38"/>
        <v>20210</v>
      </c>
      <c r="HC53" s="14">
        <f t="shared" si="70"/>
        <v>0</v>
      </c>
      <c r="HD53" s="14" t="str">
        <f t="shared" si="71"/>
        <v/>
      </c>
      <c r="HE53" s="25" t="s">
        <v>1109</v>
      </c>
      <c r="HF53" s="14">
        <f t="shared" si="39"/>
        <v>12</v>
      </c>
      <c r="HI53" s="30"/>
      <c r="HJ53" s="30"/>
      <c r="HK53" s="30"/>
      <c r="HL53" s="30"/>
      <c r="HM53" s="13">
        <v>48</v>
      </c>
      <c r="HN53" s="14">
        <f t="shared" si="72"/>
        <v>15</v>
      </c>
      <c r="HO53" s="14">
        <f t="shared" si="73"/>
        <v>2</v>
      </c>
      <c r="HP53" s="14">
        <f t="shared" si="74"/>
        <v>2</v>
      </c>
      <c r="HQ53" s="14">
        <f t="shared" si="75"/>
        <v>210143</v>
      </c>
      <c r="HR53" s="14" t="str">
        <f t="shared" si="76"/>
        <v>15级守护灵の新手套 : 属性-2</v>
      </c>
      <c r="HS53" s="14" t="s">
        <v>1042</v>
      </c>
      <c r="HT53" s="14">
        <f t="shared" si="77"/>
        <v>2</v>
      </c>
      <c r="HU53" s="14">
        <f t="shared" si="78"/>
        <v>4</v>
      </c>
      <c r="HV53" s="14" t="str">
        <f t="shared" si="79"/>
        <v>DefExt</v>
      </c>
      <c r="HW53" s="14" t="e">
        <f t="shared" si="80"/>
        <v>#REF!</v>
      </c>
      <c r="HX53" s="30"/>
      <c r="HY53" s="30"/>
      <c r="IA53" s="13">
        <v>48</v>
      </c>
      <c r="IB53" s="14">
        <f t="shared" si="81"/>
        <v>3</v>
      </c>
      <c r="IC53" s="14">
        <f t="shared" si="82"/>
        <v>1</v>
      </c>
      <c r="ID53" s="14">
        <f t="shared" si="83"/>
        <v>3</v>
      </c>
      <c r="IE53" s="14">
        <f t="shared" si="84"/>
        <v>3</v>
      </c>
      <c r="IF53" s="14" t="str">
        <f t="shared" si="85"/>
        <v>50级寄灵人洗练-Q3-8</v>
      </c>
      <c r="IG53" s="14">
        <f t="shared" si="86"/>
        <v>1033</v>
      </c>
      <c r="IH53" s="14">
        <f t="shared" si="87"/>
        <v>8</v>
      </c>
      <c r="II53" s="14">
        <f t="shared" si="88"/>
        <v>550</v>
      </c>
      <c r="IJ53" s="14" t="str">
        <f t="shared" si="89"/>
        <v>CritRate</v>
      </c>
      <c r="IK53" s="14">
        <f t="shared" si="90"/>
        <v>2.8000000000000001E-2</v>
      </c>
      <c r="IL53" s="14">
        <f t="shared" si="91"/>
        <v>0.08</v>
      </c>
    </row>
    <row r="54" spans="1:246" s="19" customFormat="1" ht="16.5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13">
        <v>48</v>
      </c>
      <c r="AH54" s="13">
        <v>10</v>
      </c>
      <c r="AI54" s="13" t="b">
        <v>0</v>
      </c>
      <c r="AJ54" s="13">
        <v>140</v>
      </c>
      <c r="AK54" s="13">
        <v>1</v>
      </c>
      <c r="AL54" s="13">
        <v>10</v>
      </c>
      <c r="AM54" s="13" t="s">
        <v>897</v>
      </c>
      <c r="AN54" s="13" t="s">
        <v>905</v>
      </c>
      <c r="AO54" s="13" t="s">
        <v>1134</v>
      </c>
      <c r="AP54" s="13" t="s">
        <v>1159</v>
      </c>
      <c r="AQ54" s="13">
        <f t="shared" si="104"/>
        <v>1010</v>
      </c>
      <c r="AR54" s="13"/>
      <c r="AS54" s="13">
        <v>8</v>
      </c>
      <c r="AT54" s="14">
        <f>SUM(AS$7:AS54)</f>
        <v>362</v>
      </c>
      <c r="AU54" s="13">
        <v>1</v>
      </c>
      <c r="AV54" s="13">
        <v>2</v>
      </c>
      <c r="AW54" s="13">
        <v>3</v>
      </c>
      <c r="AX54" s="13">
        <v>4</v>
      </c>
      <c r="AY54" s="13">
        <v>5</v>
      </c>
      <c r="AZ54" s="13">
        <v>6</v>
      </c>
      <c r="BA54" s="13">
        <v>7</v>
      </c>
      <c r="BB54" s="13">
        <v>8</v>
      </c>
      <c r="BC54" s="30"/>
      <c r="BD54" s="30"/>
      <c r="BE54" s="30"/>
      <c r="BF54" s="30"/>
      <c r="BG54" s="13">
        <f>ROUND(INDEX([1]装备!$CF$6:$CF$16,$AH54)/10*BG$3*INDEX($BD$6:$BD$9,$AK54),0)</f>
        <v>250</v>
      </c>
      <c r="BH54" s="13">
        <f>ROUND(INDEX([1]装备!$CF$6:$CF$16,$AH54)/10*BH$3*INDEX($BD$6:$BD$9,$AK54),0)</f>
        <v>125</v>
      </c>
      <c r="BI54" s="13">
        <f>ROUND(INDEX([1]装备!$CF$6:$CF$16,$AH54)/10*BI$3*INDEX($BD$6:$BD$9,$AK54),0)</f>
        <v>125</v>
      </c>
      <c r="BJ54" s="13">
        <f>ROUND(INDEX([1]装备!$CF$6:$CF$16,$AH54)/10*BJ$3*INDEX($BD$6:$BD$9,$AK54),0)</f>
        <v>125</v>
      </c>
      <c r="BK54" s="13">
        <f>ROUND(INDEX([1]装备!$CF$6:$CF$16,$AH54)/10*BK$3*INDEX($BD$6:$BD$9,$AK54),0)</f>
        <v>125</v>
      </c>
      <c r="BL54" s="13">
        <f>ROUND(INDEX([1]装备!$CF$6:$CF$16,$AH54)/10*BL$3*INDEX($BD$6:$BD$9,$AK54),0)</f>
        <v>125</v>
      </c>
      <c r="BM54" s="13">
        <f>ROUND(INDEX([1]装备!$CF$6:$CF$16,$AH54)/10*BM$3*INDEX($BD$6:$BD$9,$AK54),0)</f>
        <v>188</v>
      </c>
      <c r="BN54" s="13">
        <f>ROUND(INDEX([1]装备!$CF$6:$CF$16,$AH54)/10*BN$3*INDEX($BD$6:$BD$9,$AK54),0)</f>
        <v>188</v>
      </c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R54" s="30"/>
      <c r="ES54" s="30"/>
      <c r="ET54" s="30"/>
      <c r="EU54" s="30"/>
      <c r="EV54" s="30"/>
      <c r="EW54" s="30"/>
      <c r="EX54" s="30"/>
      <c r="EY54" s="30"/>
      <c r="EZ54" s="30"/>
      <c r="FA54" s="30"/>
      <c r="FB54" s="30"/>
      <c r="FC54" s="30"/>
      <c r="FD54" s="30"/>
      <c r="FE54" s="30"/>
      <c r="FG54" s="30"/>
      <c r="FH54" s="30"/>
      <c r="FI54" s="13">
        <v>49</v>
      </c>
      <c r="FJ54" s="14">
        <f t="shared" si="59"/>
        <v>1</v>
      </c>
      <c r="FK54" s="14">
        <f t="shared" si="60"/>
        <v>49</v>
      </c>
      <c r="FL54" s="14">
        <f t="shared" si="61"/>
        <v>7</v>
      </c>
      <c r="FM54" s="14">
        <f t="shared" si="9"/>
        <v>20</v>
      </c>
      <c r="FN54" s="14">
        <f t="shared" si="10"/>
        <v>2</v>
      </c>
      <c r="FO54" s="14">
        <f t="shared" si="11"/>
        <v>30</v>
      </c>
      <c r="FP54" s="14">
        <f t="shared" si="12"/>
        <v>2</v>
      </c>
      <c r="FQ54" s="14">
        <f t="shared" si="13"/>
        <v>1</v>
      </c>
      <c r="FR54" s="14">
        <f t="shared" si="14"/>
        <v>1</v>
      </c>
      <c r="FS54" s="14" t="b">
        <f t="shared" si="62"/>
        <v>0</v>
      </c>
      <c r="FT54" s="14">
        <f t="shared" si="15"/>
        <v>2002201</v>
      </c>
      <c r="FU54" s="14">
        <f t="shared" si="63"/>
        <v>56</v>
      </c>
      <c r="FV54" s="13" t="str">
        <f t="shared" si="16"/>
        <v>30级-优秀寄灵人の灵器</v>
      </c>
      <c r="FW54" s="13" t="str">
        <f t="shared" si="17"/>
        <v>落霞 · 寄灵人の灵器-优秀</v>
      </c>
      <c r="FX54" s="14">
        <f t="shared" si="18"/>
        <v>1</v>
      </c>
      <c r="FY54" s="14">
        <f t="shared" si="19"/>
        <v>2</v>
      </c>
      <c r="FZ54" s="14">
        <f t="shared" si="20"/>
        <v>30</v>
      </c>
      <c r="GA54" s="14">
        <v>1</v>
      </c>
      <c r="GB54" s="14">
        <f t="shared" si="21"/>
        <v>2</v>
      </c>
      <c r="GC54" s="14">
        <f t="shared" si="64"/>
        <v>1</v>
      </c>
      <c r="GD54" s="14" t="str">
        <f t="shared" si="22"/>
        <v/>
      </c>
      <c r="GE54" s="14" t="e">
        <f t="shared" si="23"/>
        <v>#REF!</v>
      </c>
      <c r="GF54" s="14" t="e">
        <f t="shared" si="24"/>
        <v>#REF!</v>
      </c>
      <c r="GG54" s="14" t="e">
        <f t="shared" si="25"/>
        <v>#REF!</v>
      </c>
      <c r="GH54" s="14" t="e">
        <f t="shared" si="26"/>
        <v>#REF!</v>
      </c>
      <c r="GI54" s="14" t="e">
        <f t="shared" si="27"/>
        <v>#REF!</v>
      </c>
      <c r="GJ54" s="14" t="e">
        <f t="shared" si="28"/>
        <v>#REF!</v>
      </c>
      <c r="GK54" s="14" t="e">
        <f t="shared" si="29"/>
        <v>#REF!</v>
      </c>
      <c r="GL54" s="14">
        <f t="shared" si="30"/>
        <v>1022</v>
      </c>
      <c r="GM54" s="14">
        <f t="shared" si="31"/>
        <v>0</v>
      </c>
      <c r="GN54" s="14" t="str">
        <f t="shared" si="32"/>
        <v/>
      </c>
      <c r="GO54" s="25" t="str">
        <f t="shared" si="33"/>
        <v>icon_2002101</v>
      </c>
      <c r="GP54" s="30"/>
      <c r="GQ54" s="30"/>
      <c r="GS54" s="14">
        <f t="shared" si="34"/>
        <v>1</v>
      </c>
      <c r="GT54" s="14">
        <f t="shared" si="35"/>
        <v>0</v>
      </c>
      <c r="GU54" s="14" t="e">
        <f t="shared" si="65"/>
        <v>#REF!</v>
      </c>
      <c r="GV54" s="14" t="str">
        <f t="shared" si="36"/>
        <v>AtkExt</v>
      </c>
      <c r="GW54" s="14" t="e">
        <f t="shared" si="66"/>
        <v>#REF!</v>
      </c>
      <c r="GX54" s="14" t="e">
        <f t="shared" si="67"/>
        <v>#REF!</v>
      </c>
      <c r="GY54" s="14" t="str">
        <f t="shared" si="37"/>
        <v/>
      </c>
      <c r="GZ54" s="14" t="str">
        <f t="shared" si="68"/>
        <v/>
      </c>
      <c r="HA54" s="14" t="str">
        <f t="shared" si="69"/>
        <v/>
      </c>
      <c r="HB54" s="14">
        <f t="shared" si="38"/>
        <v>20220</v>
      </c>
      <c r="HC54" s="14">
        <f t="shared" si="70"/>
        <v>0</v>
      </c>
      <c r="HD54" s="14" t="str">
        <f t="shared" si="71"/>
        <v/>
      </c>
      <c r="HE54" s="25" t="s">
        <v>1109</v>
      </c>
      <c r="HF54" s="14">
        <f t="shared" si="39"/>
        <v>48</v>
      </c>
      <c r="HI54" s="30"/>
      <c r="HJ54" s="30"/>
      <c r="HK54" s="30"/>
      <c r="HL54" s="30"/>
      <c r="HM54" s="13">
        <v>49</v>
      </c>
      <c r="HN54" s="14">
        <f t="shared" si="72"/>
        <v>15</v>
      </c>
      <c r="HO54" s="14">
        <f t="shared" si="73"/>
        <v>3</v>
      </c>
      <c r="HP54" s="14">
        <f t="shared" si="74"/>
        <v>3</v>
      </c>
      <c r="HQ54" s="14">
        <f t="shared" si="75"/>
        <v>210143</v>
      </c>
      <c r="HR54" s="14" t="str">
        <f t="shared" si="76"/>
        <v>15级守护灵の新手套 : 属性-3</v>
      </c>
      <c r="HS54" s="14" t="s">
        <v>1042</v>
      </c>
      <c r="HT54" s="14">
        <f t="shared" si="77"/>
        <v>3</v>
      </c>
      <c r="HU54" s="14">
        <f t="shared" si="78"/>
        <v>6</v>
      </c>
      <c r="HV54" s="14" t="str">
        <f t="shared" si="79"/>
        <v>HPExt</v>
      </c>
      <c r="HW54" s="14" t="e">
        <f t="shared" si="80"/>
        <v>#REF!</v>
      </c>
      <c r="HX54" s="30"/>
      <c r="HY54" s="30"/>
      <c r="IA54" s="13">
        <v>49</v>
      </c>
      <c r="IB54" s="14">
        <f t="shared" si="81"/>
        <v>3</v>
      </c>
      <c r="IC54" s="14">
        <f t="shared" si="82"/>
        <v>1</v>
      </c>
      <c r="ID54" s="14">
        <f t="shared" si="83"/>
        <v>3</v>
      </c>
      <c r="IE54" s="14">
        <f t="shared" si="84"/>
        <v>3</v>
      </c>
      <c r="IF54" s="14" t="str">
        <f t="shared" si="85"/>
        <v>50级寄灵人洗练-Q3-9</v>
      </c>
      <c r="IG54" s="14">
        <f t="shared" si="86"/>
        <v>1033</v>
      </c>
      <c r="IH54" s="14">
        <f t="shared" si="87"/>
        <v>9</v>
      </c>
      <c r="II54" s="14">
        <f t="shared" si="88"/>
        <v>550</v>
      </c>
      <c r="IJ54" s="14" t="str">
        <f t="shared" si="89"/>
        <v>DefIgnor</v>
      </c>
      <c r="IK54" s="14">
        <f t="shared" si="90"/>
        <v>1.0999999999999999E-2</v>
      </c>
      <c r="IL54" s="14">
        <f t="shared" si="91"/>
        <v>0.03</v>
      </c>
    </row>
    <row r="55" spans="1:246" s="19" customFormat="1" ht="16.5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13">
        <v>49</v>
      </c>
      <c r="AH55" s="13">
        <v>10</v>
      </c>
      <c r="AI55" s="13" t="b">
        <v>0</v>
      </c>
      <c r="AJ55" s="13">
        <v>140</v>
      </c>
      <c r="AK55" s="13">
        <v>2</v>
      </c>
      <c r="AL55" s="13">
        <v>20</v>
      </c>
      <c r="AM55" s="13" t="s">
        <v>897</v>
      </c>
      <c r="AN55" s="13" t="s">
        <v>906</v>
      </c>
      <c r="AO55" s="13" t="s">
        <v>1134</v>
      </c>
      <c r="AP55" s="13" t="s">
        <v>1159</v>
      </c>
      <c r="AQ55" s="13">
        <f t="shared" si="104"/>
        <v>1020</v>
      </c>
      <c r="AR55" s="13"/>
      <c r="AS55" s="13">
        <v>8</v>
      </c>
      <c r="AT55" s="14">
        <f>SUM(AS$7:AS55)</f>
        <v>370</v>
      </c>
      <c r="AU55" s="13">
        <v>1</v>
      </c>
      <c r="AV55" s="13">
        <v>2</v>
      </c>
      <c r="AW55" s="13">
        <v>3</v>
      </c>
      <c r="AX55" s="13">
        <v>4</v>
      </c>
      <c r="AY55" s="13">
        <v>5</v>
      </c>
      <c r="AZ55" s="13">
        <v>6</v>
      </c>
      <c r="BA55" s="13">
        <v>7</v>
      </c>
      <c r="BB55" s="13">
        <v>8</v>
      </c>
      <c r="BC55" s="30"/>
      <c r="BD55" s="30"/>
      <c r="BE55" s="30"/>
      <c r="BF55" s="30"/>
      <c r="BG55" s="13">
        <f>ROUND(INDEX([1]装备!$CF$6:$CF$16,$AH55)/10*BG$3*INDEX($BD$6:$BD$9,$AK55),0)</f>
        <v>400</v>
      </c>
      <c r="BH55" s="13">
        <f>ROUND(INDEX([1]装备!$CF$6:$CF$16,$AH55)/10*BH$3*INDEX($BD$6:$BD$9,$AK55),0)</f>
        <v>200</v>
      </c>
      <c r="BI55" s="13">
        <f>ROUND(INDEX([1]装备!$CF$6:$CF$16,$AH55)/10*BI$3*INDEX($BD$6:$BD$9,$AK55),0)</f>
        <v>200</v>
      </c>
      <c r="BJ55" s="13">
        <f>ROUND(INDEX([1]装备!$CF$6:$CF$16,$AH55)/10*BJ$3*INDEX($BD$6:$BD$9,$AK55),0)</f>
        <v>200</v>
      </c>
      <c r="BK55" s="13">
        <f>ROUND(INDEX([1]装备!$CF$6:$CF$16,$AH55)/10*BK$3*INDEX($BD$6:$BD$9,$AK55),0)</f>
        <v>200</v>
      </c>
      <c r="BL55" s="13">
        <f>ROUND(INDEX([1]装备!$CF$6:$CF$16,$AH55)/10*BL$3*INDEX($BD$6:$BD$9,$AK55),0)</f>
        <v>200</v>
      </c>
      <c r="BM55" s="13">
        <f>ROUND(INDEX([1]装备!$CF$6:$CF$16,$AH55)/10*BM$3*INDEX($BD$6:$BD$9,$AK55),0)</f>
        <v>300</v>
      </c>
      <c r="BN55" s="13">
        <f>ROUND(INDEX([1]装备!$CF$6:$CF$16,$AH55)/10*BN$3*INDEX($BD$6:$BD$9,$AK55),0)</f>
        <v>300</v>
      </c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R55" s="30"/>
      <c r="ES55" s="30"/>
      <c r="ET55" s="30"/>
      <c r="EU55" s="30"/>
      <c r="EV55" s="30"/>
      <c r="EW55" s="30"/>
      <c r="EX55" s="30"/>
      <c r="EY55" s="30"/>
      <c r="EZ55" s="30"/>
      <c r="FA55" s="30"/>
      <c r="FB55" s="30"/>
      <c r="FC55" s="30"/>
      <c r="FD55" s="30"/>
      <c r="FE55" s="30"/>
      <c r="FG55" s="30"/>
      <c r="FH55" s="30"/>
      <c r="FI55" s="13">
        <v>50</v>
      </c>
      <c r="FJ55" s="14">
        <f t="shared" si="59"/>
        <v>1</v>
      </c>
      <c r="FK55" s="14">
        <f t="shared" si="60"/>
        <v>50</v>
      </c>
      <c r="FL55" s="14">
        <f t="shared" si="61"/>
        <v>7</v>
      </c>
      <c r="FM55" s="14">
        <f t="shared" si="9"/>
        <v>20</v>
      </c>
      <c r="FN55" s="14">
        <f t="shared" si="10"/>
        <v>2</v>
      </c>
      <c r="FO55" s="14">
        <f t="shared" si="11"/>
        <v>30</v>
      </c>
      <c r="FP55" s="14">
        <f t="shared" si="12"/>
        <v>2</v>
      </c>
      <c r="FQ55" s="14">
        <f t="shared" si="13"/>
        <v>2</v>
      </c>
      <c r="FR55" s="14">
        <f t="shared" si="14"/>
        <v>2</v>
      </c>
      <c r="FS55" s="14" t="b">
        <f t="shared" si="62"/>
        <v>0</v>
      </c>
      <c r="FT55" s="14">
        <f t="shared" si="15"/>
        <v>2002202</v>
      </c>
      <c r="FU55" s="14">
        <f t="shared" si="63"/>
        <v>28</v>
      </c>
      <c r="FV55" s="13" t="str">
        <f t="shared" si="16"/>
        <v>30级-优秀寄灵人の头盔</v>
      </c>
      <c r="FW55" s="13" t="str">
        <f t="shared" si="17"/>
        <v>落霞 · 寄灵人の头盔-优秀</v>
      </c>
      <c r="FX55" s="14">
        <f t="shared" si="18"/>
        <v>1</v>
      </c>
      <c r="FY55" s="14">
        <f t="shared" si="19"/>
        <v>2</v>
      </c>
      <c r="FZ55" s="14">
        <f t="shared" si="20"/>
        <v>30</v>
      </c>
      <c r="GA55" s="14">
        <v>1</v>
      </c>
      <c r="GB55" s="14">
        <f t="shared" si="21"/>
        <v>2</v>
      </c>
      <c r="GC55" s="14">
        <f t="shared" si="64"/>
        <v>2</v>
      </c>
      <c r="GD55" s="14" t="str">
        <f t="shared" si="22"/>
        <v/>
      </c>
      <c r="GE55" s="14" t="e">
        <f t="shared" si="23"/>
        <v>#REF!</v>
      </c>
      <c r="GF55" s="14" t="e">
        <f t="shared" si="24"/>
        <v>#REF!</v>
      </c>
      <c r="GG55" s="14" t="e">
        <f t="shared" si="25"/>
        <v>#REF!</v>
      </c>
      <c r="GH55" s="14" t="e">
        <f t="shared" si="26"/>
        <v>#REF!</v>
      </c>
      <c r="GI55" s="14" t="e">
        <f t="shared" si="27"/>
        <v>#REF!</v>
      </c>
      <c r="GJ55" s="14" t="e">
        <f t="shared" si="28"/>
        <v>#REF!</v>
      </c>
      <c r="GK55" s="14" t="e">
        <f t="shared" si="29"/>
        <v>#REF!</v>
      </c>
      <c r="GL55" s="14">
        <f t="shared" si="30"/>
        <v>1022</v>
      </c>
      <c r="GM55" s="14">
        <f t="shared" si="31"/>
        <v>0</v>
      </c>
      <c r="GN55" s="14" t="str">
        <f t="shared" si="32"/>
        <v/>
      </c>
      <c r="GO55" s="25" t="str">
        <f t="shared" si="33"/>
        <v>icon_2002102</v>
      </c>
      <c r="GP55" s="30"/>
      <c r="GQ55" s="30"/>
      <c r="GS55" s="14">
        <f t="shared" si="34"/>
        <v>2</v>
      </c>
      <c r="GT55" s="14">
        <f t="shared" si="35"/>
        <v>0</v>
      </c>
      <c r="GU55" s="14" t="e">
        <f t="shared" si="65"/>
        <v>#REF!</v>
      </c>
      <c r="GV55" s="14" t="str">
        <f t="shared" si="36"/>
        <v>DefExt</v>
      </c>
      <c r="GW55" s="14" t="e">
        <f t="shared" si="66"/>
        <v>#REF!</v>
      </c>
      <c r="GX55" s="14" t="e">
        <f t="shared" si="67"/>
        <v>#REF!</v>
      </c>
      <c r="GY55" s="14" t="str">
        <f t="shared" si="37"/>
        <v/>
      </c>
      <c r="GZ55" s="14" t="str">
        <f t="shared" si="68"/>
        <v/>
      </c>
      <c r="HA55" s="14" t="str">
        <f t="shared" si="69"/>
        <v/>
      </c>
      <c r="HB55" s="14">
        <f t="shared" si="38"/>
        <v>20220</v>
      </c>
      <c r="HC55" s="14">
        <f t="shared" si="70"/>
        <v>0</v>
      </c>
      <c r="HD55" s="14" t="str">
        <f t="shared" si="71"/>
        <v/>
      </c>
      <c r="HE55" s="25" t="s">
        <v>1109</v>
      </c>
      <c r="HF55" s="14">
        <f t="shared" si="39"/>
        <v>24</v>
      </c>
      <c r="HI55" s="30"/>
      <c r="HJ55" s="30"/>
      <c r="HK55" s="30"/>
      <c r="HL55" s="30"/>
      <c r="HM55" s="13">
        <v>50</v>
      </c>
      <c r="HN55" s="14">
        <f t="shared" si="72"/>
        <v>15</v>
      </c>
      <c r="HO55" s="14">
        <f t="shared" si="73"/>
        <v>4</v>
      </c>
      <c r="HP55" s="14">
        <f t="shared" si="74"/>
        <v>7</v>
      </c>
      <c r="HQ55" s="14">
        <f t="shared" si="75"/>
        <v>210143</v>
      </c>
      <c r="HR55" s="14" t="str">
        <f t="shared" si="76"/>
        <v>15级守护灵の新手套 : 属性-4</v>
      </c>
      <c r="HS55" s="14" t="s">
        <v>1042</v>
      </c>
      <c r="HT55" s="14">
        <f t="shared" si="77"/>
        <v>4</v>
      </c>
      <c r="HU55" s="14">
        <f t="shared" si="78"/>
        <v>8</v>
      </c>
      <c r="HV55" s="14" t="str">
        <f t="shared" si="79"/>
        <v>DmgBonus</v>
      </c>
      <c r="HW55" s="14">
        <f t="shared" si="80"/>
        <v>0.1</v>
      </c>
      <c r="HX55" s="30"/>
      <c r="HY55" s="30"/>
      <c r="IA55" s="13">
        <v>50</v>
      </c>
      <c r="IB55" s="14">
        <f t="shared" si="81"/>
        <v>3</v>
      </c>
      <c r="IC55" s="14">
        <f t="shared" si="82"/>
        <v>1</v>
      </c>
      <c r="ID55" s="14">
        <f t="shared" si="83"/>
        <v>3</v>
      </c>
      <c r="IE55" s="14">
        <f t="shared" si="84"/>
        <v>3</v>
      </c>
      <c r="IF55" s="14" t="str">
        <f t="shared" si="85"/>
        <v>50级寄灵人洗练-Q3-10</v>
      </c>
      <c r="IG55" s="14">
        <f t="shared" si="86"/>
        <v>1033</v>
      </c>
      <c r="IH55" s="14">
        <f t="shared" si="87"/>
        <v>10</v>
      </c>
      <c r="II55" s="14">
        <f t="shared" si="88"/>
        <v>550</v>
      </c>
      <c r="IJ55" s="14" t="str">
        <f t="shared" si="89"/>
        <v>Block</v>
      </c>
      <c r="IK55" s="14">
        <f t="shared" si="90"/>
        <v>1.0999999999999999E-2</v>
      </c>
      <c r="IL55" s="14">
        <f t="shared" si="91"/>
        <v>0.03</v>
      </c>
    </row>
    <row r="56" spans="1:246" s="19" customFormat="1" ht="16.5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13">
        <v>50</v>
      </c>
      <c r="AH56" s="13">
        <v>10</v>
      </c>
      <c r="AI56" s="13" t="b">
        <v>0</v>
      </c>
      <c r="AJ56" s="13">
        <v>140</v>
      </c>
      <c r="AK56" s="13">
        <v>3</v>
      </c>
      <c r="AL56" s="13">
        <v>30</v>
      </c>
      <c r="AM56" s="13" t="s">
        <v>897</v>
      </c>
      <c r="AN56" s="13" t="s">
        <v>907</v>
      </c>
      <c r="AO56" s="13" t="s">
        <v>1134</v>
      </c>
      <c r="AP56" s="13" t="s">
        <v>1159</v>
      </c>
      <c r="AQ56" s="13">
        <f t="shared" si="104"/>
        <v>1030</v>
      </c>
      <c r="AR56" s="13"/>
      <c r="AS56" s="13">
        <v>8</v>
      </c>
      <c r="AT56" s="14">
        <f>SUM(AS$7:AS56)</f>
        <v>378</v>
      </c>
      <c r="AU56" s="13">
        <v>1</v>
      </c>
      <c r="AV56" s="13">
        <v>2</v>
      </c>
      <c r="AW56" s="13">
        <v>3</v>
      </c>
      <c r="AX56" s="13">
        <v>4</v>
      </c>
      <c r="AY56" s="13">
        <v>5</v>
      </c>
      <c r="AZ56" s="13">
        <v>6</v>
      </c>
      <c r="BA56" s="13">
        <v>7</v>
      </c>
      <c r="BB56" s="13">
        <v>8</v>
      </c>
      <c r="BC56" s="30"/>
      <c r="BD56" s="30"/>
      <c r="BE56" s="30"/>
      <c r="BF56" s="30"/>
      <c r="BG56" s="13">
        <f>ROUND(INDEX([1]装备!$CF$6:$CF$16,$AH56)/10*BG$3*INDEX($BD$6:$BD$9,$AK56),0)</f>
        <v>500</v>
      </c>
      <c r="BH56" s="13">
        <f>ROUND(INDEX([1]装备!$CF$6:$CF$16,$AH56)/10*BH$3*INDEX($BD$6:$BD$9,$AK56),0)</f>
        <v>250</v>
      </c>
      <c r="BI56" s="13">
        <f>ROUND(INDEX([1]装备!$CF$6:$CF$16,$AH56)/10*BI$3*INDEX($BD$6:$BD$9,$AK56),0)</f>
        <v>250</v>
      </c>
      <c r="BJ56" s="13">
        <f>ROUND(INDEX([1]装备!$CF$6:$CF$16,$AH56)/10*BJ$3*INDEX($BD$6:$BD$9,$AK56),0)</f>
        <v>250</v>
      </c>
      <c r="BK56" s="13">
        <f>ROUND(INDEX([1]装备!$CF$6:$CF$16,$AH56)/10*BK$3*INDEX($BD$6:$BD$9,$AK56),0)</f>
        <v>250</v>
      </c>
      <c r="BL56" s="13">
        <f>ROUND(INDEX([1]装备!$CF$6:$CF$16,$AH56)/10*BL$3*INDEX($BD$6:$BD$9,$AK56),0)</f>
        <v>250</v>
      </c>
      <c r="BM56" s="13">
        <f>ROUND(INDEX([1]装备!$CF$6:$CF$16,$AH56)/10*BM$3*INDEX($BD$6:$BD$9,$AK56),0)</f>
        <v>375</v>
      </c>
      <c r="BN56" s="13">
        <f>ROUND(INDEX([1]装备!$CF$6:$CF$16,$AH56)/10*BN$3*INDEX($BD$6:$BD$9,$AK56),0)</f>
        <v>375</v>
      </c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R56" s="30"/>
      <c r="ES56" s="30"/>
      <c r="ET56" s="30"/>
      <c r="EU56" s="30"/>
      <c r="EV56" s="30"/>
      <c r="EW56" s="30"/>
      <c r="EX56" s="30"/>
      <c r="EY56" s="30"/>
      <c r="EZ56" s="30"/>
      <c r="FA56" s="30"/>
      <c r="FB56" s="30"/>
      <c r="FC56" s="30"/>
      <c r="FD56" s="30"/>
      <c r="FE56" s="30"/>
      <c r="FG56" s="30"/>
      <c r="FH56" s="30"/>
      <c r="FI56" s="13">
        <v>51</v>
      </c>
      <c r="FJ56" s="14">
        <f t="shared" si="59"/>
        <v>1</v>
      </c>
      <c r="FK56" s="14">
        <f t="shared" si="60"/>
        <v>51</v>
      </c>
      <c r="FL56" s="14">
        <f t="shared" si="61"/>
        <v>7</v>
      </c>
      <c r="FM56" s="14">
        <f t="shared" si="9"/>
        <v>20</v>
      </c>
      <c r="FN56" s="14">
        <f t="shared" si="10"/>
        <v>2</v>
      </c>
      <c r="FO56" s="14">
        <f t="shared" si="11"/>
        <v>30</v>
      </c>
      <c r="FP56" s="14">
        <f t="shared" si="12"/>
        <v>2</v>
      </c>
      <c r="FQ56" s="14">
        <f t="shared" si="13"/>
        <v>3</v>
      </c>
      <c r="FR56" s="14">
        <f t="shared" si="14"/>
        <v>3</v>
      </c>
      <c r="FS56" s="14" t="b">
        <f t="shared" si="62"/>
        <v>0</v>
      </c>
      <c r="FT56" s="14">
        <f t="shared" si="15"/>
        <v>2002203</v>
      </c>
      <c r="FU56" s="14">
        <f t="shared" si="63"/>
        <v>28</v>
      </c>
      <c r="FV56" s="13" t="str">
        <f t="shared" si="16"/>
        <v>30级-优秀寄灵人の铠甲</v>
      </c>
      <c r="FW56" s="13" t="str">
        <f t="shared" si="17"/>
        <v>落霞 · 寄灵人の铠甲-优秀</v>
      </c>
      <c r="FX56" s="14">
        <f t="shared" si="18"/>
        <v>1</v>
      </c>
      <c r="FY56" s="14">
        <f t="shared" si="19"/>
        <v>2</v>
      </c>
      <c r="FZ56" s="14">
        <f t="shared" si="20"/>
        <v>30</v>
      </c>
      <c r="GA56" s="14">
        <v>1</v>
      </c>
      <c r="GB56" s="14">
        <f t="shared" si="21"/>
        <v>2</v>
      </c>
      <c r="GC56" s="14">
        <f t="shared" si="64"/>
        <v>3</v>
      </c>
      <c r="GD56" s="14" t="str">
        <f t="shared" si="22"/>
        <v/>
      </c>
      <c r="GE56" s="14" t="e">
        <f t="shared" si="23"/>
        <v>#REF!</v>
      </c>
      <c r="GF56" s="14" t="e">
        <f t="shared" si="24"/>
        <v>#REF!</v>
      </c>
      <c r="GG56" s="14" t="e">
        <f t="shared" si="25"/>
        <v>#REF!</v>
      </c>
      <c r="GH56" s="14" t="e">
        <f t="shared" si="26"/>
        <v>#REF!</v>
      </c>
      <c r="GI56" s="14" t="e">
        <f t="shared" si="27"/>
        <v>#REF!</v>
      </c>
      <c r="GJ56" s="14" t="e">
        <f t="shared" si="28"/>
        <v>#REF!</v>
      </c>
      <c r="GK56" s="14" t="e">
        <f t="shared" si="29"/>
        <v>#REF!</v>
      </c>
      <c r="GL56" s="14">
        <f t="shared" si="30"/>
        <v>1022</v>
      </c>
      <c r="GM56" s="14">
        <f t="shared" si="31"/>
        <v>0</v>
      </c>
      <c r="GN56" s="14" t="str">
        <f t="shared" si="32"/>
        <v/>
      </c>
      <c r="GO56" s="25" t="str">
        <f t="shared" si="33"/>
        <v>icon_2002103</v>
      </c>
      <c r="GP56" s="30"/>
      <c r="GQ56" s="30"/>
      <c r="GS56" s="14">
        <f t="shared" si="34"/>
        <v>2</v>
      </c>
      <c r="GT56" s="14">
        <f t="shared" si="35"/>
        <v>3</v>
      </c>
      <c r="GU56" s="14" t="e">
        <f t="shared" si="65"/>
        <v>#REF!</v>
      </c>
      <c r="GV56" s="14" t="str">
        <f t="shared" si="36"/>
        <v>DefExt</v>
      </c>
      <c r="GW56" s="14" t="e">
        <f t="shared" si="66"/>
        <v>#REF!</v>
      </c>
      <c r="GX56" s="14" t="e">
        <f t="shared" si="67"/>
        <v>#REF!</v>
      </c>
      <c r="GY56" s="14" t="str">
        <f t="shared" si="37"/>
        <v>HPExt</v>
      </c>
      <c r="GZ56" s="14" t="e">
        <f t="shared" si="68"/>
        <v>#REF!</v>
      </c>
      <c r="HA56" s="14" t="e">
        <f t="shared" si="69"/>
        <v>#REF!</v>
      </c>
      <c r="HB56" s="14">
        <f t="shared" si="38"/>
        <v>20220</v>
      </c>
      <c r="HC56" s="14">
        <f t="shared" si="70"/>
        <v>0</v>
      </c>
      <c r="HD56" s="14" t="str">
        <f t="shared" si="71"/>
        <v/>
      </c>
      <c r="HE56" s="25" t="s">
        <v>1109</v>
      </c>
      <c r="HF56" s="14">
        <f t="shared" si="39"/>
        <v>24</v>
      </c>
      <c r="HI56" s="30"/>
      <c r="HJ56" s="30"/>
      <c r="HK56" s="30"/>
      <c r="HL56" s="30"/>
      <c r="HM56" s="13">
        <v>51</v>
      </c>
      <c r="HN56" s="14">
        <f t="shared" si="72"/>
        <v>16</v>
      </c>
      <c r="HO56" s="14">
        <f t="shared" si="73"/>
        <v>1</v>
      </c>
      <c r="HP56" s="14">
        <f t="shared" si="74"/>
        <v>1</v>
      </c>
      <c r="HQ56" s="14">
        <f t="shared" si="75"/>
        <v>210241</v>
      </c>
      <c r="HR56" s="14" t="str">
        <f t="shared" si="76"/>
        <v>30级守护灵の攻击套 : 属性-1</v>
      </c>
      <c r="HS56" s="14" t="s">
        <v>1042</v>
      </c>
      <c r="HT56" s="14">
        <f t="shared" si="77"/>
        <v>1</v>
      </c>
      <c r="HU56" s="14">
        <f t="shared" si="78"/>
        <v>2</v>
      </c>
      <c r="HV56" s="14" t="str">
        <f t="shared" si="79"/>
        <v>AtkExt</v>
      </c>
      <c r="HW56" s="14" t="e">
        <f t="shared" si="80"/>
        <v>#REF!</v>
      </c>
      <c r="HX56" s="30"/>
      <c r="HY56" s="30"/>
      <c r="IA56" s="13">
        <v>51</v>
      </c>
      <c r="IB56" s="14">
        <f t="shared" si="81"/>
        <v>3</v>
      </c>
      <c r="IC56" s="14">
        <f t="shared" si="82"/>
        <v>1</v>
      </c>
      <c r="ID56" s="14">
        <f t="shared" si="83"/>
        <v>3</v>
      </c>
      <c r="IE56" s="14">
        <f t="shared" si="84"/>
        <v>4</v>
      </c>
      <c r="IF56" s="14" t="str">
        <f t="shared" si="85"/>
        <v>50级寄灵人洗练-Q4-1</v>
      </c>
      <c r="IG56" s="14">
        <f t="shared" si="86"/>
        <v>1034</v>
      </c>
      <c r="IH56" s="14">
        <f t="shared" si="87"/>
        <v>1</v>
      </c>
      <c r="II56" s="14">
        <f t="shared" si="88"/>
        <v>2000</v>
      </c>
      <c r="IJ56" s="14" t="str">
        <f t="shared" si="89"/>
        <v>AtkExt</v>
      </c>
      <c r="IK56" s="14" t="e">
        <f t="shared" si="90"/>
        <v>#REF!</v>
      </c>
      <c r="IL56" s="14" t="e">
        <f t="shared" si="91"/>
        <v>#REF!</v>
      </c>
    </row>
    <row r="57" spans="1:246" s="19" customFormat="1" ht="16.5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13">
        <v>51</v>
      </c>
      <c r="AH57" s="13">
        <v>10</v>
      </c>
      <c r="AI57" s="13" t="b">
        <v>0</v>
      </c>
      <c r="AJ57" s="13">
        <v>140</v>
      </c>
      <c r="AK57" s="13">
        <v>4</v>
      </c>
      <c r="AL57" s="13">
        <v>40</v>
      </c>
      <c r="AM57" s="13" t="s">
        <v>897</v>
      </c>
      <c r="AN57" s="13" t="s">
        <v>908</v>
      </c>
      <c r="AO57" s="13" t="s">
        <v>1134</v>
      </c>
      <c r="AP57" s="13" t="s">
        <v>1159</v>
      </c>
      <c r="AQ57" s="13">
        <f t="shared" si="104"/>
        <v>1040</v>
      </c>
      <c r="AR57" s="13"/>
      <c r="AS57" s="13">
        <v>8</v>
      </c>
      <c r="AT57" s="14">
        <f>SUM(AS$7:AS57)</f>
        <v>386</v>
      </c>
      <c r="AU57" s="13">
        <v>1</v>
      </c>
      <c r="AV57" s="13">
        <v>2</v>
      </c>
      <c r="AW57" s="13">
        <v>3</v>
      </c>
      <c r="AX57" s="13">
        <v>4</v>
      </c>
      <c r="AY57" s="13">
        <v>5</v>
      </c>
      <c r="AZ57" s="13">
        <v>6</v>
      </c>
      <c r="BA57" s="13">
        <v>7</v>
      </c>
      <c r="BB57" s="13">
        <v>8</v>
      </c>
      <c r="BC57" s="30"/>
      <c r="BD57" s="30"/>
      <c r="BE57" s="30"/>
      <c r="BF57" s="30"/>
      <c r="BG57" s="13">
        <f>ROUND(INDEX([1]装备!$CF$6:$CF$16,$AH57)/10*BG$3*INDEX($BD$6:$BD$9,$AK57),0)</f>
        <v>600</v>
      </c>
      <c r="BH57" s="13">
        <f>ROUND(INDEX([1]装备!$CF$6:$CF$16,$AH57)/10*BH$3*INDEX($BD$6:$BD$9,$AK57),0)</f>
        <v>300</v>
      </c>
      <c r="BI57" s="13">
        <f>ROUND(INDEX([1]装备!$CF$6:$CF$16,$AH57)/10*BI$3*INDEX($BD$6:$BD$9,$AK57),0)</f>
        <v>300</v>
      </c>
      <c r="BJ57" s="13">
        <f>ROUND(INDEX([1]装备!$CF$6:$CF$16,$AH57)/10*BJ$3*INDEX($BD$6:$BD$9,$AK57),0)</f>
        <v>300</v>
      </c>
      <c r="BK57" s="13">
        <f>ROUND(INDEX([1]装备!$CF$6:$CF$16,$AH57)/10*BK$3*INDEX($BD$6:$BD$9,$AK57),0)</f>
        <v>300</v>
      </c>
      <c r="BL57" s="13">
        <f>ROUND(INDEX([1]装备!$CF$6:$CF$16,$AH57)/10*BL$3*INDEX($BD$6:$BD$9,$AK57),0)</f>
        <v>300</v>
      </c>
      <c r="BM57" s="13">
        <f>ROUND(INDEX([1]装备!$CF$6:$CF$16,$AH57)/10*BM$3*INDEX($BD$6:$BD$9,$AK57),0)</f>
        <v>450</v>
      </c>
      <c r="BN57" s="13">
        <f>ROUND(INDEX([1]装备!$CF$6:$CF$16,$AH57)/10*BN$3*INDEX($BD$6:$BD$9,$AK57),0)</f>
        <v>450</v>
      </c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  <c r="EZ57" s="30"/>
      <c r="FA57" s="30"/>
      <c r="FB57" s="30"/>
      <c r="FC57" s="30"/>
      <c r="FD57" s="30"/>
      <c r="FE57" s="30"/>
      <c r="FG57" s="30"/>
      <c r="FH57" s="30"/>
      <c r="FI57" s="13">
        <v>52</v>
      </c>
      <c r="FJ57" s="14">
        <f t="shared" si="59"/>
        <v>1</v>
      </c>
      <c r="FK57" s="14">
        <f t="shared" si="60"/>
        <v>52</v>
      </c>
      <c r="FL57" s="14">
        <f t="shared" si="61"/>
        <v>7</v>
      </c>
      <c r="FM57" s="14">
        <f t="shared" si="9"/>
        <v>20</v>
      </c>
      <c r="FN57" s="14">
        <f t="shared" si="10"/>
        <v>2</v>
      </c>
      <c r="FO57" s="14">
        <f t="shared" si="11"/>
        <v>30</v>
      </c>
      <c r="FP57" s="14">
        <f t="shared" si="12"/>
        <v>2</v>
      </c>
      <c r="FQ57" s="14">
        <f t="shared" si="13"/>
        <v>4</v>
      </c>
      <c r="FR57" s="14">
        <f t="shared" si="14"/>
        <v>4</v>
      </c>
      <c r="FS57" s="14" t="b">
        <f t="shared" si="62"/>
        <v>0</v>
      </c>
      <c r="FT57" s="14">
        <f t="shared" si="15"/>
        <v>2002204</v>
      </c>
      <c r="FU57" s="14">
        <f t="shared" si="63"/>
        <v>28</v>
      </c>
      <c r="FV57" s="13" t="str">
        <f t="shared" si="16"/>
        <v>30级-优秀寄灵人の裤子</v>
      </c>
      <c r="FW57" s="13" t="str">
        <f t="shared" si="17"/>
        <v>落霞 · 寄灵人の裤子-优秀</v>
      </c>
      <c r="FX57" s="14">
        <f t="shared" si="18"/>
        <v>1</v>
      </c>
      <c r="FY57" s="14">
        <f t="shared" si="19"/>
        <v>2</v>
      </c>
      <c r="FZ57" s="14">
        <f t="shared" si="20"/>
        <v>30</v>
      </c>
      <c r="GA57" s="14">
        <v>1</v>
      </c>
      <c r="GB57" s="14">
        <f t="shared" si="21"/>
        <v>2</v>
      </c>
      <c r="GC57" s="14">
        <f t="shared" si="64"/>
        <v>4</v>
      </c>
      <c r="GD57" s="14" t="str">
        <f t="shared" si="22"/>
        <v/>
      </c>
      <c r="GE57" s="14" t="e">
        <f t="shared" si="23"/>
        <v>#REF!</v>
      </c>
      <c r="GF57" s="14" t="e">
        <f t="shared" si="24"/>
        <v>#REF!</v>
      </c>
      <c r="GG57" s="14" t="e">
        <f t="shared" si="25"/>
        <v>#REF!</v>
      </c>
      <c r="GH57" s="14" t="e">
        <f t="shared" si="26"/>
        <v>#REF!</v>
      </c>
      <c r="GI57" s="14" t="e">
        <f t="shared" si="27"/>
        <v>#REF!</v>
      </c>
      <c r="GJ57" s="14" t="e">
        <f t="shared" si="28"/>
        <v>#REF!</v>
      </c>
      <c r="GK57" s="14" t="e">
        <f t="shared" si="29"/>
        <v>#REF!</v>
      </c>
      <c r="GL57" s="14">
        <f t="shared" si="30"/>
        <v>1022</v>
      </c>
      <c r="GM57" s="14">
        <f t="shared" si="31"/>
        <v>0</v>
      </c>
      <c r="GN57" s="14" t="str">
        <f t="shared" si="32"/>
        <v/>
      </c>
      <c r="GO57" s="25" t="str">
        <f t="shared" si="33"/>
        <v>icon_2002104</v>
      </c>
      <c r="GP57" s="30"/>
      <c r="GQ57" s="30"/>
      <c r="GS57" s="14">
        <f t="shared" si="34"/>
        <v>2</v>
      </c>
      <c r="GT57" s="14">
        <f t="shared" si="35"/>
        <v>0</v>
      </c>
      <c r="GU57" s="14" t="e">
        <f t="shared" si="65"/>
        <v>#REF!</v>
      </c>
      <c r="GV57" s="14" t="str">
        <f t="shared" si="36"/>
        <v>DefExt</v>
      </c>
      <c r="GW57" s="14" t="e">
        <f t="shared" si="66"/>
        <v>#REF!</v>
      </c>
      <c r="GX57" s="14" t="e">
        <f t="shared" si="67"/>
        <v>#REF!</v>
      </c>
      <c r="GY57" s="14" t="str">
        <f t="shared" si="37"/>
        <v/>
      </c>
      <c r="GZ57" s="14" t="str">
        <f t="shared" si="68"/>
        <v/>
      </c>
      <c r="HA57" s="14" t="str">
        <f t="shared" si="69"/>
        <v/>
      </c>
      <c r="HB57" s="14">
        <f t="shared" si="38"/>
        <v>20220</v>
      </c>
      <c r="HC57" s="14">
        <f t="shared" si="70"/>
        <v>0</v>
      </c>
      <c r="HD57" s="14" t="str">
        <f t="shared" si="71"/>
        <v/>
      </c>
      <c r="HE57" s="25" t="s">
        <v>1109</v>
      </c>
      <c r="HF57" s="14">
        <f t="shared" si="39"/>
        <v>24</v>
      </c>
      <c r="HI57" s="30"/>
      <c r="HJ57" s="30"/>
      <c r="HK57" s="30"/>
      <c r="HL57" s="30"/>
      <c r="HM57" s="13">
        <v>52</v>
      </c>
      <c r="HN57" s="14">
        <f t="shared" si="72"/>
        <v>16</v>
      </c>
      <c r="HO57" s="14">
        <f t="shared" si="73"/>
        <v>2</v>
      </c>
      <c r="HP57" s="14">
        <f t="shared" si="74"/>
        <v>3</v>
      </c>
      <c r="HQ57" s="14">
        <f t="shared" si="75"/>
        <v>210241</v>
      </c>
      <c r="HR57" s="14" t="str">
        <f t="shared" si="76"/>
        <v>30级守护灵の攻击套 : 属性-2</v>
      </c>
      <c r="HS57" s="14" t="s">
        <v>1042</v>
      </c>
      <c r="HT57" s="14">
        <f t="shared" si="77"/>
        <v>2</v>
      </c>
      <c r="HU57" s="14">
        <f t="shared" si="78"/>
        <v>4</v>
      </c>
      <c r="HV57" s="14" t="str">
        <f t="shared" si="79"/>
        <v>HPExt</v>
      </c>
      <c r="HW57" s="14" t="e">
        <f t="shared" si="80"/>
        <v>#REF!</v>
      </c>
      <c r="HX57" s="30"/>
      <c r="HY57" s="30"/>
      <c r="IA57" s="13">
        <v>52</v>
      </c>
      <c r="IB57" s="14">
        <f t="shared" si="81"/>
        <v>3</v>
      </c>
      <c r="IC57" s="14">
        <f t="shared" si="82"/>
        <v>1</v>
      </c>
      <c r="ID57" s="14">
        <f t="shared" si="83"/>
        <v>3</v>
      </c>
      <c r="IE57" s="14">
        <f t="shared" si="84"/>
        <v>4</v>
      </c>
      <c r="IF57" s="14" t="str">
        <f t="shared" si="85"/>
        <v>50级寄灵人洗练-Q4-2</v>
      </c>
      <c r="IG57" s="14">
        <f t="shared" si="86"/>
        <v>1034</v>
      </c>
      <c r="IH57" s="14">
        <f t="shared" si="87"/>
        <v>2</v>
      </c>
      <c r="II57" s="14">
        <f t="shared" si="88"/>
        <v>2000</v>
      </c>
      <c r="IJ57" s="14" t="str">
        <f t="shared" si="89"/>
        <v>DefExt</v>
      </c>
      <c r="IK57" s="14" t="e">
        <f t="shared" si="90"/>
        <v>#REF!</v>
      </c>
      <c r="IL57" s="14" t="e">
        <f t="shared" si="91"/>
        <v>#REF!</v>
      </c>
    </row>
    <row r="58" spans="1:246" s="19" customFormat="1" ht="16.5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13">
        <v>52</v>
      </c>
      <c r="AH58" s="13">
        <v>10</v>
      </c>
      <c r="AI58" s="13" t="b">
        <v>1</v>
      </c>
      <c r="AJ58" s="13">
        <v>140</v>
      </c>
      <c r="AK58" s="13">
        <v>4</v>
      </c>
      <c r="AL58" s="13">
        <v>41</v>
      </c>
      <c r="AM58" s="13" t="s">
        <v>898</v>
      </c>
      <c r="AN58" s="13" t="s">
        <v>916</v>
      </c>
      <c r="AO58" s="13" t="s">
        <v>1135</v>
      </c>
      <c r="AP58" s="13" t="s">
        <v>1160</v>
      </c>
      <c r="AQ58" s="13">
        <f t="shared" si="104"/>
        <v>1041</v>
      </c>
      <c r="AR58" s="13">
        <v>1041</v>
      </c>
      <c r="AS58" s="13">
        <v>6</v>
      </c>
      <c r="AT58" s="14">
        <f>SUM(AS$7:AS58)</f>
        <v>392</v>
      </c>
      <c r="AU58" s="13">
        <v>1</v>
      </c>
      <c r="AV58" s="13">
        <v>2</v>
      </c>
      <c r="AW58" s="13">
        <v>3</v>
      </c>
      <c r="AX58" s="13">
        <v>5</v>
      </c>
      <c r="AY58" s="13">
        <v>7</v>
      </c>
      <c r="AZ58" s="13">
        <v>8</v>
      </c>
      <c r="BA58" s="13"/>
      <c r="BB58" s="13"/>
      <c r="BC58" s="30"/>
      <c r="BD58" s="30"/>
      <c r="BE58" s="30"/>
      <c r="BF58" s="30"/>
      <c r="BG58" s="13">
        <f>ROUND(INDEX([1]装备!$CF$6:$CF$16,$AH58)/10*BG$3*INDEX($BD$6:$BD$9,$AK58),0)</f>
        <v>600</v>
      </c>
      <c r="BH58" s="13">
        <f>ROUND(INDEX([1]装备!$CF$6:$CF$16,$AH58)/10*BH$3*INDEX($BD$6:$BD$9,$AK58),0)</f>
        <v>300</v>
      </c>
      <c r="BI58" s="13">
        <f>ROUND(INDEX([1]装备!$CF$6:$CF$16,$AH58)/10*BI$3*INDEX($BD$6:$BD$9,$AK58),0)</f>
        <v>300</v>
      </c>
      <c r="BJ58" s="13">
        <f>ROUND(INDEX([1]装备!$CF$6:$CF$16,$AH58)/10*BJ$3*INDEX($BD$6:$BD$9,$AK58),0)</f>
        <v>300</v>
      </c>
      <c r="BK58" s="13">
        <f>ROUND(INDEX([1]装备!$CF$6:$CF$16,$AH58)/10*BK$3*INDEX($BD$6:$BD$9,$AK58),0)</f>
        <v>300</v>
      </c>
      <c r="BL58" s="13">
        <f>ROUND(INDEX([1]装备!$CF$6:$CF$16,$AH58)/10*BL$3*INDEX($BD$6:$BD$9,$AK58),0)</f>
        <v>300</v>
      </c>
      <c r="BM58" s="13">
        <f>ROUND(INDEX([1]装备!$CF$6:$CF$16,$AH58)/10*BM$3*INDEX($BD$6:$BD$9,$AK58),0)</f>
        <v>450</v>
      </c>
      <c r="BN58" s="13">
        <f>ROUND(INDEX([1]装备!$CF$6:$CF$16,$AH58)/10*BN$3*INDEX($BD$6:$BD$9,$AK58),0)</f>
        <v>450</v>
      </c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R58" s="30"/>
      <c r="ES58" s="30"/>
      <c r="ET58" s="30"/>
      <c r="EU58" s="30"/>
      <c r="EV58" s="30"/>
      <c r="EW58" s="30"/>
      <c r="EX58" s="30"/>
      <c r="EY58" s="30"/>
      <c r="EZ58" s="30"/>
      <c r="FA58" s="30"/>
      <c r="FB58" s="30"/>
      <c r="FC58" s="30"/>
      <c r="FD58" s="30"/>
      <c r="FE58" s="30"/>
      <c r="FG58" s="30"/>
      <c r="FH58" s="30"/>
      <c r="FI58" s="13">
        <v>53</v>
      </c>
      <c r="FJ58" s="14">
        <f t="shared" si="59"/>
        <v>1</v>
      </c>
      <c r="FK58" s="14">
        <f t="shared" si="60"/>
        <v>53</v>
      </c>
      <c r="FL58" s="14">
        <f t="shared" si="61"/>
        <v>7</v>
      </c>
      <c r="FM58" s="14">
        <f t="shared" si="9"/>
        <v>20</v>
      </c>
      <c r="FN58" s="14">
        <f t="shared" si="10"/>
        <v>2</v>
      </c>
      <c r="FO58" s="14">
        <f t="shared" si="11"/>
        <v>30</v>
      </c>
      <c r="FP58" s="14">
        <f t="shared" si="12"/>
        <v>2</v>
      </c>
      <c r="FQ58" s="14">
        <f t="shared" si="13"/>
        <v>5</v>
      </c>
      <c r="FR58" s="14">
        <f t="shared" si="14"/>
        <v>5</v>
      </c>
      <c r="FS58" s="14" t="b">
        <f t="shared" si="62"/>
        <v>0</v>
      </c>
      <c r="FT58" s="14">
        <f t="shared" si="15"/>
        <v>2002205</v>
      </c>
      <c r="FU58" s="14">
        <f t="shared" si="63"/>
        <v>28</v>
      </c>
      <c r="FV58" s="13" t="str">
        <f t="shared" si="16"/>
        <v>30级-优秀寄灵人の鞋子</v>
      </c>
      <c r="FW58" s="13" t="str">
        <f t="shared" si="17"/>
        <v>落霞 · 寄灵人の鞋子-优秀</v>
      </c>
      <c r="FX58" s="14">
        <f t="shared" si="18"/>
        <v>1</v>
      </c>
      <c r="FY58" s="14">
        <f t="shared" si="19"/>
        <v>2</v>
      </c>
      <c r="FZ58" s="14">
        <f t="shared" si="20"/>
        <v>30</v>
      </c>
      <c r="GA58" s="14">
        <v>1</v>
      </c>
      <c r="GB58" s="14">
        <f t="shared" si="21"/>
        <v>2</v>
      </c>
      <c r="GC58" s="14">
        <f t="shared" si="64"/>
        <v>5</v>
      </c>
      <c r="GD58" s="14" t="str">
        <f t="shared" si="22"/>
        <v/>
      </c>
      <c r="GE58" s="14" t="e">
        <f t="shared" si="23"/>
        <v>#REF!</v>
      </c>
      <c r="GF58" s="14" t="e">
        <f t="shared" si="24"/>
        <v>#REF!</v>
      </c>
      <c r="GG58" s="14" t="e">
        <f t="shared" si="25"/>
        <v>#REF!</v>
      </c>
      <c r="GH58" s="14" t="e">
        <f t="shared" si="26"/>
        <v>#REF!</v>
      </c>
      <c r="GI58" s="14" t="e">
        <f t="shared" si="27"/>
        <v>#REF!</v>
      </c>
      <c r="GJ58" s="14" t="e">
        <f t="shared" si="28"/>
        <v>#REF!</v>
      </c>
      <c r="GK58" s="14" t="e">
        <f t="shared" si="29"/>
        <v>#REF!</v>
      </c>
      <c r="GL58" s="14">
        <f t="shared" si="30"/>
        <v>1022</v>
      </c>
      <c r="GM58" s="14">
        <f t="shared" si="31"/>
        <v>0</v>
      </c>
      <c r="GN58" s="14" t="str">
        <f t="shared" si="32"/>
        <v/>
      </c>
      <c r="GO58" s="25" t="str">
        <f t="shared" si="33"/>
        <v>icon_2002105</v>
      </c>
      <c r="GP58" s="30"/>
      <c r="GQ58" s="30"/>
      <c r="GS58" s="14">
        <f t="shared" si="34"/>
        <v>3</v>
      </c>
      <c r="GT58" s="14">
        <f t="shared" si="35"/>
        <v>0</v>
      </c>
      <c r="GU58" s="14" t="e">
        <f t="shared" si="65"/>
        <v>#REF!</v>
      </c>
      <c r="GV58" s="14" t="str">
        <f t="shared" si="36"/>
        <v>HPExt</v>
      </c>
      <c r="GW58" s="14" t="e">
        <f t="shared" si="66"/>
        <v>#REF!</v>
      </c>
      <c r="GX58" s="14" t="e">
        <f t="shared" si="67"/>
        <v>#REF!</v>
      </c>
      <c r="GY58" s="14" t="str">
        <f t="shared" si="37"/>
        <v/>
      </c>
      <c r="GZ58" s="14" t="str">
        <f t="shared" si="68"/>
        <v/>
      </c>
      <c r="HA58" s="14" t="str">
        <f t="shared" si="69"/>
        <v/>
      </c>
      <c r="HB58" s="14">
        <f t="shared" si="38"/>
        <v>20220</v>
      </c>
      <c r="HC58" s="14">
        <f t="shared" si="70"/>
        <v>0</v>
      </c>
      <c r="HD58" s="14" t="str">
        <f t="shared" si="71"/>
        <v/>
      </c>
      <c r="HE58" s="25" t="s">
        <v>1109</v>
      </c>
      <c r="HF58" s="14">
        <f t="shared" si="39"/>
        <v>24</v>
      </c>
      <c r="HI58" s="30"/>
      <c r="HJ58" s="30"/>
      <c r="HK58" s="30"/>
      <c r="HL58" s="30"/>
      <c r="HM58" s="13">
        <v>53</v>
      </c>
      <c r="HN58" s="14">
        <f t="shared" si="72"/>
        <v>16</v>
      </c>
      <c r="HO58" s="14">
        <f t="shared" si="73"/>
        <v>3</v>
      </c>
      <c r="HP58" s="14">
        <f t="shared" si="74"/>
        <v>4</v>
      </c>
      <c r="HQ58" s="14">
        <f t="shared" si="75"/>
        <v>210241</v>
      </c>
      <c r="HR58" s="14" t="str">
        <f t="shared" si="76"/>
        <v>30级守护灵の攻击套 : 属性-3</v>
      </c>
      <c r="HS58" s="14" t="s">
        <v>1042</v>
      </c>
      <c r="HT58" s="14">
        <f t="shared" si="77"/>
        <v>3</v>
      </c>
      <c r="HU58" s="14">
        <f t="shared" si="78"/>
        <v>5</v>
      </c>
      <c r="HV58" s="14" t="str">
        <f t="shared" si="79"/>
        <v>AtkRate</v>
      </c>
      <c r="HW58" s="14">
        <f t="shared" si="80"/>
        <v>0.15</v>
      </c>
      <c r="HX58" s="30"/>
      <c r="HY58" s="30"/>
      <c r="IA58" s="13">
        <v>53</v>
      </c>
      <c r="IB58" s="14">
        <f t="shared" si="81"/>
        <v>3</v>
      </c>
      <c r="IC58" s="14">
        <f t="shared" si="82"/>
        <v>1</v>
      </c>
      <c r="ID58" s="14">
        <f t="shared" si="83"/>
        <v>3</v>
      </c>
      <c r="IE58" s="14">
        <f t="shared" si="84"/>
        <v>4</v>
      </c>
      <c r="IF58" s="14" t="str">
        <f t="shared" si="85"/>
        <v>50级寄灵人洗练-Q4-3</v>
      </c>
      <c r="IG58" s="14">
        <f t="shared" si="86"/>
        <v>1034</v>
      </c>
      <c r="IH58" s="14">
        <f t="shared" si="87"/>
        <v>3</v>
      </c>
      <c r="II58" s="14">
        <f t="shared" si="88"/>
        <v>2000</v>
      </c>
      <c r="IJ58" s="14" t="str">
        <f t="shared" si="89"/>
        <v>HPExt</v>
      </c>
      <c r="IK58" s="14" t="e">
        <f t="shared" si="90"/>
        <v>#REF!</v>
      </c>
      <c r="IL58" s="14" t="e">
        <f t="shared" si="91"/>
        <v>#REF!</v>
      </c>
    </row>
    <row r="59" spans="1:246" s="19" customFormat="1" ht="16.5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13">
        <v>53</v>
      </c>
      <c r="AH59" s="13">
        <v>11</v>
      </c>
      <c r="AI59" s="13" t="b">
        <v>0</v>
      </c>
      <c r="AJ59" s="13">
        <v>150</v>
      </c>
      <c r="AK59" s="13">
        <v>1</v>
      </c>
      <c r="AL59" s="13">
        <v>10</v>
      </c>
      <c r="AM59" s="13" t="s">
        <v>899</v>
      </c>
      <c r="AN59" s="13" t="s">
        <v>905</v>
      </c>
      <c r="AO59" s="13" t="s">
        <v>1136</v>
      </c>
      <c r="AP59" s="13" t="s">
        <v>1161</v>
      </c>
      <c r="AQ59" s="13">
        <f t="shared" si="104"/>
        <v>1110</v>
      </c>
      <c r="AR59" s="13"/>
      <c r="AS59" s="13">
        <v>8</v>
      </c>
      <c r="AT59" s="14">
        <f>SUM(AS$7:AS59)</f>
        <v>400</v>
      </c>
      <c r="AU59" s="13">
        <v>1</v>
      </c>
      <c r="AV59" s="13">
        <v>2</v>
      </c>
      <c r="AW59" s="13">
        <v>3</v>
      </c>
      <c r="AX59" s="13">
        <v>4</v>
      </c>
      <c r="AY59" s="13">
        <v>5</v>
      </c>
      <c r="AZ59" s="13">
        <v>6</v>
      </c>
      <c r="BA59" s="13">
        <v>7</v>
      </c>
      <c r="BB59" s="13">
        <v>8</v>
      </c>
      <c r="BC59" s="30"/>
      <c r="BD59" s="30"/>
      <c r="BE59" s="30"/>
      <c r="BF59" s="30"/>
      <c r="BG59" s="13">
        <f>ROUND(INDEX([1]装备!$CF$6:$CF$16,$AH59)/10*BG$3*INDEX($BD$6:$BD$9,$AK59),0)</f>
        <v>500</v>
      </c>
      <c r="BH59" s="13">
        <f>ROUND(INDEX([1]装备!$CF$6:$CF$16,$AH59)/10*BH$3*INDEX($BD$6:$BD$9,$AK59),0)</f>
        <v>250</v>
      </c>
      <c r="BI59" s="13">
        <f>ROUND(INDEX([1]装备!$CF$6:$CF$16,$AH59)/10*BI$3*INDEX($BD$6:$BD$9,$AK59),0)</f>
        <v>250</v>
      </c>
      <c r="BJ59" s="13">
        <f>ROUND(INDEX([1]装备!$CF$6:$CF$16,$AH59)/10*BJ$3*INDEX($BD$6:$BD$9,$AK59),0)</f>
        <v>250</v>
      </c>
      <c r="BK59" s="13">
        <f>ROUND(INDEX([1]装备!$CF$6:$CF$16,$AH59)/10*BK$3*INDEX($BD$6:$BD$9,$AK59),0)</f>
        <v>250</v>
      </c>
      <c r="BL59" s="13">
        <f>ROUND(INDEX([1]装备!$CF$6:$CF$16,$AH59)/10*BL$3*INDEX($BD$6:$BD$9,$AK59),0)</f>
        <v>250</v>
      </c>
      <c r="BM59" s="13">
        <f>ROUND(INDEX([1]装备!$CF$6:$CF$16,$AH59)/10*BM$3*INDEX($BD$6:$BD$9,$AK59),0)</f>
        <v>375</v>
      </c>
      <c r="BN59" s="13">
        <f>ROUND(INDEX([1]装备!$CF$6:$CF$16,$AH59)/10*BN$3*INDEX($BD$6:$BD$9,$AK59),0)</f>
        <v>375</v>
      </c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  <c r="EZ59" s="30"/>
      <c r="FA59" s="30"/>
      <c r="FB59" s="30"/>
      <c r="FC59" s="30"/>
      <c r="FD59" s="30"/>
      <c r="FE59" s="30"/>
      <c r="FG59" s="30"/>
      <c r="FH59" s="30"/>
      <c r="FI59" s="13">
        <v>54</v>
      </c>
      <c r="FJ59" s="14">
        <f t="shared" si="59"/>
        <v>1</v>
      </c>
      <c r="FK59" s="14">
        <f t="shared" si="60"/>
        <v>54</v>
      </c>
      <c r="FL59" s="14">
        <f t="shared" si="61"/>
        <v>7</v>
      </c>
      <c r="FM59" s="14">
        <f t="shared" si="9"/>
        <v>20</v>
      </c>
      <c r="FN59" s="14">
        <f t="shared" si="10"/>
        <v>2</v>
      </c>
      <c r="FO59" s="14">
        <f t="shared" si="11"/>
        <v>30</v>
      </c>
      <c r="FP59" s="14">
        <f t="shared" si="12"/>
        <v>2</v>
      </c>
      <c r="FQ59" s="14">
        <f t="shared" si="13"/>
        <v>6</v>
      </c>
      <c r="FR59" s="14">
        <f t="shared" si="14"/>
        <v>6</v>
      </c>
      <c r="FS59" s="14" t="b">
        <f t="shared" si="62"/>
        <v>0</v>
      </c>
      <c r="FT59" s="14">
        <f t="shared" si="15"/>
        <v>2002206</v>
      </c>
      <c r="FU59" s="14">
        <f t="shared" si="63"/>
        <v>28</v>
      </c>
      <c r="FV59" s="13" t="str">
        <f t="shared" si="16"/>
        <v>30级-优秀寄灵人の护手</v>
      </c>
      <c r="FW59" s="13" t="str">
        <f t="shared" si="17"/>
        <v>落霞 · 寄灵人の护手-优秀</v>
      </c>
      <c r="FX59" s="14">
        <f t="shared" si="18"/>
        <v>1</v>
      </c>
      <c r="FY59" s="14">
        <f t="shared" si="19"/>
        <v>2</v>
      </c>
      <c r="FZ59" s="14">
        <f t="shared" si="20"/>
        <v>30</v>
      </c>
      <c r="GA59" s="14">
        <v>1</v>
      </c>
      <c r="GB59" s="14">
        <f t="shared" si="21"/>
        <v>2</v>
      </c>
      <c r="GC59" s="14">
        <f t="shared" si="64"/>
        <v>6</v>
      </c>
      <c r="GD59" s="14" t="str">
        <f t="shared" si="22"/>
        <v/>
      </c>
      <c r="GE59" s="14" t="e">
        <f t="shared" si="23"/>
        <v>#REF!</v>
      </c>
      <c r="GF59" s="14" t="e">
        <f t="shared" si="24"/>
        <v>#REF!</v>
      </c>
      <c r="GG59" s="14" t="e">
        <f t="shared" si="25"/>
        <v>#REF!</v>
      </c>
      <c r="GH59" s="14" t="e">
        <f t="shared" si="26"/>
        <v>#REF!</v>
      </c>
      <c r="GI59" s="14" t="e">
        <f t="shared" si="27"/>
        <v>#REF!</v>
      </c>
      <c r="GJ59" s="14" t="e">
        <f t="shared" si="28"/>
        <v>#REF!</v>
      </c>
      <c r="GK59" s="14" t="e">
        <f t="shared" si="29"/>
        <v>#REF!</v>
      </c>
      <c r="GL59" s="14">
        <f t="shared" si="30"/>
        <v>1022</v>
      </c>
      <c r="GM59" s="14">
        <f t="shared" si="31"/>
        <v>0</v>
      </c>
      <c r="GN59" s="14" t="str">
        <f t="shared" si="32"/>
        <v/>
      </c>
      <c r="GO59" s="25" t="str">
        <f t="shared" si="33"/>
        <v>icon_2002106</v>
      </c>
      <c r="GP59" s="30"/>
      <c r="GQ59" s="30"/>
      <c r="GS59" s="14">
        <f t="shared" si="34"/>
        <v>3</v>
      </c>
      <c r="GT59" s="14">
        <f t="shared" si="35"/>
        <v>0</v>
      </c>
      <c r="GU59" s="14" t="e">
        <f t="shared" si="65"/>
        <v>#REF!</v>
      </c>
      <c r="GV59" s="14" t="str">
        <f t="shared" si="36"/>
        <v>HPExt</v>
      </c>
      <c r="GW59" s="14" t="e">
        <f t="shared" si="66"/>
        <v>#REF!</v>
      </c>
      <c r="GX59" s="14" t="e">
        <f t="shared" si="67"/>
        <v>#REF!</v>
      </c>
      <c r="GY59" s="14" t="str">
        <f t="shared" si="37"/>
        <v/>
      </c>
      <c r="GZ59" s="14" t="str">
        <f t="shared" si="68"/>
        <v/>
      </c>
      <c r="HA59" s="14" t="str">
        <f t="shared" si="69"/>
        <v/>
      </c>
      <c r="HB59" s="14">
        <f t="shared" si="38"/>
        <v>20220</v>
      </c>
      <c r="HC59" s="14">
        <f t="shared" si="70"/>
        <v>0</v>
      </c>
      <c r="HD59" s="14" t="str">
        <f t="shared" si="71"/>
        <v/>
      </c>
      <c r="HE59" s="25" t="s">
        <v>1109</v>
      </c>
      <c r="HF59" s="14">
        <f t="shared" si="39"/>
        <v>24</v>
      </c>
      <c r="HI59" s="30"/>
      <c r="HJ59" s="30"/>
      <c r="HK59" s="30"/>
      <c r="HL59" s="30"/>
      <c r="HM59" s="13">
        <v>54</v>
      </c>
      <c r="HN59" s="14">
        <f t="shared" si="72"/>
        <v>17</v>
      </c>
      <c r="HO59" s="14">
        <f t="shared" si="73"/>
        <v>1</v>
      </c>
      <c r="HP59" s="14">
        <f t="shared" si="74"/>
        <v>2</v>
      </c>
      <c r="HQ59" s="14">
        <f t="shared" si="75"/>
        <v>210342</v>
      </c>
      <c r="HR59" s="14" t="str">
        <f t="shared" si="76"/>
        <v>50级守护灵の防御套 : 属性-1</v>
      </c>
      <c r="HS59" s="14" t="s">
        <v>1042</v>
      </c>
      <c r="HT59" s="14">
        <f t="shared" si="77"/>
        <v>1</v>
      </c>
      <c r="HU59" s="14">
        <f t="shared" si="78"/>
        <v>2</v>
      </c>
      <c r="HV59" s="14" t="str">
        <f t="shared" si="79"/>
        <v>DefExt</v>
      </c>
      <c r="HW59" s="14" t="e">
        <f t="shared" si="80"/>
        <v>#REF!</v>
      </c>
      <c r="HX59" s="30"/>
      <c r="HY59" s="30"/>
      <c r="IA59" s="13">
        <v>54</v>
      </c>
      <c r="IB59" s="14">
        <f t="shared" si="81"/>
        <v>3</v>
      </c>
      <c r="IC59" s="14">
        <f t="shared" si="82"/>
        <v>1</v>
      </c>
      <c r="ID59" s="14">
        <f t="shared" si="83"/>
        <v>3</v>
      </c>
      <c r="IE59" s="14">
        <f t="shared" si="84"/>
        <v>4</v>
      </c>
      <c r="IF59" s="14" t="str">
        <f t="shared" si="85"/>
        <v>50级寄灵人洗练-Q4-4</v>
      </c>
      <c r="IG59" s="14">
        <f t="shared" si="86"/>
        <v>1034</v>
      </c>
      <c r="IH59" s="14">
        <f t="shared" si="87"/>
        <v>4</v>
      </c>
      <c r="II59" s="14">
        <f t="shared" si="88"/>
        <v>600</v>
      </c>
      <c r="IJ59" s="14" t="str">
        <f t="shared" si="89"/>
        <v>AtkRate</v>
      </c>
      <c r="IK59" s="14">
        <f t="shared" si="90"/>
        <v>1.4E-2</v>
      </c>
      <c r="IL59" s="14">
        <f t="shared" si="91"/>
        <v>0.04</v>
      </c>
    </row>
    <row r="60" spans="1:246" s="19" customFormat="1" ht="16.5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13">
        <v>54</v>
      </c>
      <c r="AH60" s="13">
        <v>11</v>
      </c>
      <c r="AI60" s="13" t="b">
        <v>0</v>
      </c>
      <c r="AJ60" s="13">
        <v>150</v>
      </c>
      <c r="AK60" s="13">
        <v>2</v>
      </c>
      <c r="AL60" s="13">
        <v>20</v>
      </c>
      <c r="AM60" s="13" t="s">
        <v>899</v>
      </c>
      <c r="AN60" s="13" t="s">
        <v>906</v>
      </c>
      <c r="AO60" s="13" t="s">
        <v>1136</v>
      </c>
      <c r="AP60" s="13" t="s">
        <v>1161</v>
      </c>
      <c r="AQ60" s="13">
        <f t="shared" si="104"/>
        <v>1120</v>
      </c>
      <c r="AR60" s="13"/>
      <c r="AS60" s="13">
        <v>8</v>
      </c>
      <c r="AT60" s="14">
        <f>SUM(AS$7:AS60)</f>
        <v>408</v>
      </c>
      <c r="AU60" s="13">
        <v>1</v>
      </c>
      <c r="AV60" s="13">
        <v>2</v>
      </c>
      <c r="AW60" s="13">
        <v>3</v>
      </c>
      <c r="AX60" s="13">
        <v>4</v>
      </c>
      <c r="AY60" s="13">
        <v>5</v>
      </c>
      <c r="AZ60" s="13">
        <v>6</v>
      </c>
      <c r="BA60" s="13">
        <v>7</v>
      </c>
      <c r="BB60" s="13">
        <v>8</v>
      </c>
      <c r="BC60" s="30"/>
      <c r="BD60" s="30"/>
      <c r="BE60" s="30"/>
      <c r="BF60" s="30"/>
      <c r="BG60" s="13">
        <f>ROUND(INDEX([1]装备!$CF$6:$CF$16,$AH60)/10*BG$3*INDEX($BD$6:$BD$9,$AK60),0)</f>
        <v>800</v>
      </c>
      <c r="BH60" s="13">
        <f>ROUND(INDEX([1]装备!$CF$6:$CF$16,$AH60)/10*BH$3*INDEX($BD$6:$BD$9,$AK60),0)</f>
        <v>400</v>
      </c>
      <c r="BI60" s="13">
        <f>ROUND(INDEX([1]装备!$CF$6:$CF$16,$AH60)/10*BI$3*INDEX($BD$6:$BD$9,$AK60),0)</f>
        <v>400</v>
      </c>
      <c r="BJ60" s="13">
        <f>ROUND(INDEX([1]装备!$CF$6:$CF$16,$AH60)/10*BJ$3*INDEX($BD$6:$BD$9,$AK60),0)</f>
        <v>400</v>
      </c>
      <c r="BK60" s="13">
        <f>ROUND(INDEX([1]装备!$CF$6:$CF$16,$AH60)/10*BK$3*INDEX($BD$6:$BD$9,$AK60),0)</f>
        <v>400</v>
      </c>
      <c r="BL60" s="13">
        <f>ROUND(INDEX([1]装备!$CF$6:$CF$16,$AH60)/10*BL$3*INDEX($BD$6:$BD$9,$AK60),0)</f>
        <v>400</v>
      </c>
      <c r="BM60" s="13">
        <f>ROUND(INDEX([1]装备!$CF$6:$CF$16,$AH60)/10*BM$3*INDEX($BD$6:$BD$9,$AK60),0)</f>
        <v>600</v>
      </c>
      <c r="BN60" s="13">
        <f>ROUND(INDEX([1]装备!$CF$6:$CF$16,$AH60)/10*BN$3*INDEX($BD$6:$BD$9,$AK60),0)</f>
        <v>600</v>
      </c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  <c r="EZ60" s="30"/>
      <c r="FA60" s="30"/>
      <c r="FB60" s="30"/>
      <c r="FC60" s="30"/>
      <c r="FD60" s="30"/>
      <c r="FE60" s="30"/>
      <c r="FG60" s="30"/>
      <c r="FH60" s="30"/>
      <c r="FI60" s="13">
        <v>55</v>
      </c>
      <c r="FJ60" s="14">
        <f t="shared" si="59"/>
        <v>1</v>
      </c>
      <c r="FK60" s="14">
        <f t="shared" si="60"/>
        <v>55</v>
      </c>
      <c r="FL60" s="14">
        <f t="shared" si="61"/>
        <v>7</v>
      </c>
      <c r="FM60" s="14">
        <f t="shared" si="9"/>
        <v>20</v>
      </c>
      <c r="FN60" s="14">
        <f t="shared" si="10"/>
        <v>2</v>
      </c>
      <c r="FO60" s="14">
        <f t="shared" si="11"/>
        <v>30</v>
      </c>
      <c r="FP60" s="14">
        <f t="shared" si="12"/>
        <v>2</v>
      </c>
      <c r="FQ60" s="14">
        <f t="shared" si="13"/>
        <v>7</v>
      </c>
      <c r="FR60" s="14">
        <f t="shared" si="14"/>
        <v>7</v>
      </c>
      <c r="FS60" s="14" t="b">
        <f t="shared" si="62"/>
        <v>0</v>
      </c>
      <c r="FT60" s="14">
        <f t="shared" si="15"/>
        <v>2002207</v>
      </c>
      <c r="FU60" s="14">
        <f t="shared" si="63"/>
        <v>42</v>
      </c>
      <c r="FV60" s="13" t="str">
        <f t="shared" si="16"/>
        <v>30级-优秀寄灵人の项链</v>
      </c>
      <c r="FW60" s="13" t="str">
        <f t="shared" si="17"/>
        <v>落霞 · 寄灵人の项链-优秀</v>
      </c>
      <c r="FX60" s="14">
        <f t="shared" si="18"/>
        <v>1</v>
      </c>
      <c r="FY60" s="14">
        <f t="shared" si="19"/>
        <v>2</v>
      </c>
      <c r="FZ60" s="14">
        <f t="shared" si="20"/>
        <v>30</v>
      </c>
      <c r="GA60" s="14">
        <v>1</v>
      </c>
      <c r="GB60" s="14">
        <f t="shared" si="21"/>
        <v>2</v>
      </c>
      <c r="GC60" s="14">
        <f t="shared" si="64"/>
        <v>7</v>
      </c>
      <c r="GD60" s="14" t="str">
        <f t="shared" si="22"/>
        <v/>
      </c>
      <c r="GE60" s="14" t="e">
        <f t="shared" si="23"/>
        <v>#REF!</v>
      </c>
      <c r="GF60" s="14" t="e">
        <f t="shared" si="24"/>
        <v>#REF!</v>
      </c>
      <c r="GG60" s="14" t="e">
        <f t="shared" si="25"/>
        <v>#REF!</v>
      </c>
      <c r="GH60" s="14" t="e">
        <f t="shared" si="26"/>
        <v>#REF!</v>
      </c>
      <c r="GI60" s="14" t="e">
        <f t="shared" si="27"/>
        <v>#REF!</v>
      </c>
      <c r="GJ60" s="14" t="e">
        <f t="shared" si="28"/>
        <v>#REF!</v>
      </c>
      <c r="GK60" s="14" t="e">
        <f t="shared" si="29"/>
        <v>#REF!</v>
      </c>
      <c r="GL60" s="14">
        <f t="shared" si="30"/>
        <v>1022</v>
      </c>
      <c r="GM60" s="14">
        <f t="shared" si="31"/>
        <v>0</v>
      </c>
      <c r="GN60" s="14" t="str">
        <f t="shared" si="32"/>
        <v/>
      </c>
      <c r="GO60" s="25" t="str">
        <f t="shared" si="33"/>
        <v>icon_2002107</v>
      </c>
      <c r="GP60" s="30"/>
      <c r="GQ60" s="30"/>
      <c r="GS60" s="14">
        <f t="shared" si="34"/>
        <v>1</v>
      </c>
      <c r="GT60" s="14">
        <f t="shared" si="35"/>
        <v>2</v>
      </c>
      <c r="GU60" s="14" t="e">
        <f t="shared" si="65"/>
        <v>#REF!</v>
      </c>
      <c r="GV60" s="14" t="str">
        <f t="shared" si="36"/>
        <v>AtkExt</v>
      </c>
      <c r="GW60" s="14" t="e">
        <f t="shared" si="66"/>
        <v>#REF!</v>
      </c>
      <c r="GX60" s="14" t="e">
        <f t="shared" si="67"/>
        <v>#REF!</v>
      </c>
      <c r="GY60" s="14" t="str">
        <f t="shared" si="37"/>
        <v>DefExt</v>
      </c>
      <c r="GZ60" s="14" t="e">
        <f t="shared" si="68"/>
        <v>#REF!</v>
      </c>
      <c r="HA60" s="14" t="e">
        <f t="shared" si="69"/>
        <v>#REF!</v>
      </c>
      <c r="HB60" s="14">
        <f t="shared" si="38"/>
        <v>20220</v>
      </c>
      <c r="HC60" s="14">
        <f t="shared" si="70"/>
        <v>0</v>
      </c>
      <c r="HD60" s="14" t="str">
        <f t="shared" si="71"/>
        <v/>
      </c>
      <c r="HE60" s="25" t="s">
        <v>1109</v>
      </c>
      <c r="HF60" s="14">
        <f t="shared" si="39"/>
        <v>36</v>
      </c>
      <c r="HI60" s="30"/>
      <c r="HJ60" s="30"/>
      <c r="HK60" s="30"/>
      <c r="HL60" s="30"/>
      <c r="HM60" s="13">
        <v>55</v>
      </c>
      <c r="HN60" s="14">
        <f t="shared" si="72"/>
        <v>17</v>
      </c>
      <c r="HO60" s="14">
        <f t="shared" si="73"/>
        <v>2</v>
      </c>
      <c r="HP60" s="14">
        <f t="shared" si="74"/>
        <v>3</v>
      </c>
      <c r="HQ60" s="14">
        <f t="shared" si="75"/>
        <v>210342</v>
      </c>
      <c r="HR60" s="14" t="str">
        <f t="shared" si="76"/>
        <v>50级守护灵の防御套 : 属性-2</v>
      </c>
      <c r="HS60" s="14" t="s">
        <v>1042</v>
      </c>
      <c r="HT60" s="14">
        <f t="shared" si="77"/>
        <v>2</v>
      </c>
      <c r="HU60" s="14">
        <f t="shared" si="78"/>
        <v>4</v>
      </c>
      <c r="HV60" s="14" t="str">
        <f t="shared" si="79"/>
        <v>HPExt</v>
      </c>
      <c r="HW60" s="14" t="e">
        <f t="shared" si="80"/>
        <v>#REF!</v>
      </c>
      <c r="HX60" s="30"/>
      <c r="HY60" s="30"/>
      <c r="IA60" s="13">
        <v>55</v>
      </c>
      <c r="IB60" s="14">
        <f t="shared" si="81"/>
        <v>3</v>
      </c>
      <c r="IC60" s="14">
        <f t="shared" si="82"/>
        <v>1</v>
      </c>
      <c r="ID60" s="14">
        <f t="shared" si="83"/>
        <v>3</v>
      </c>
      <c r="IE60" s="14">
        <f t="shared" si="84"/>
        <v>4</v>
      </c>
      <c r="IF60" s="14" t="str">
        <f t="shared" si="85"/>
        <v>50级寄灵人洗练-Q4-5</v>
      </c>
      <c r="IG60" s="14">
        <f t="shared" si="86"/>
        <v>1034</v>
      </c>
      <c r="IH60" s="14">
        <f t="shared" si="87"/>
        <v>5</v>
      </c>
      <c r="II60" s="14">
        <f t="shared" si="88"/>
        <v>600</v>
      </c>
      <c r="IJ60" s="14" t="str">
        <f t="shared" si="89"/>
        <v>DefRate</v>
      </c>
      <c r="IK60" s="14">
        <f t="shared" si="90"/>
        <v>1.4E-2</v>
      </c>
      <c r="IL60" s="14">
        <f t="shared" si="91"/>
        <v>0.04</v>
      </c>
    </row>
    <row r="61" spans="1:246" s="19" customFormat="1" ht="16.5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13">
        <v>55</v>
      </c>
      <c r="AH61" s="13">
        <v>11</v>
      </c>
      <c r="AI61" s="13" t="b">
        <v>0</v>
      </c>
      <c r="AJ61" s="13">
        <v>150</v>
      </c>
      <c r="AK61" s="13">
        <v>3</v>
      </c>
      <c r="AL61" s="13">
        <v>30</v>
      </c>
      <c r="AM61" s="13" t="s">
        <v>899</v>
      </c>
      <c r="AN61" s="13" t="s">
        <v>907</v>
      </c>
      <c r="AO61" s="13" t="s">
        <v>1136</v>
      </c>
      <c r="AP61" s="13" t="s">
        <v>1161</v>
      </c>
      <c r="AQ61" s="13">
        <f t="shared" si="104"/>
        <v>1130</v>
      </c>
      <c r="AR61" s="13"/>
      <c r="AS61" s="13">
        <v>8</v>
      </c>
      <c r="AT61" s="14">
        <f>SUM(AS$7:AS61)</f>
        <v>416</v>
      </c>
      <c r="AU61" s="13">
        <v>1</v>
      </c>
      <c r="AV61" s="13">
        <v>2</v>
      </c>
      <c r="AW61" s="13">
        <v>3</v>
      </c>
      <c r="AX61" s="13">
        <v>4</v>
      </c>
      <c r="AY61" s="13">
        <v>5</v>
      </c>
      <c r="AZ61" s="13">
        <v>6</v>
      </c>
      <c r="BA61" s="13">
        <v>7</v>
      </c>
      <c r="BB61" s="13">
        <v>8</v>
      </c>
      <c r="BC61" s="30"/>
      <c r="BD61" s="30"/>
      <c r="BE61" s="30"/>
      <c r="BF61" s="30"/>
      <c r="BG61" s="13">
        <f>ROUND(INDEX([1]装备!$CF$6:$CF$16,$AH61)/10*BG$3*INDEX($BD$6:$BD$9,$AK61),0)</f>
        <v>1000</v>
      </c>
      <c r="BH61" s="13">
        <f>ROUND(INDEX([1]装备!$CF$6:$CF$16,$AH61)/10*BH$3*INDEX($BD$6:$BD$9,$AK61),0)</f>
        <v>500</v>
      </c>
      <c r="BI61" s="13">
        <f>ROUND(INDEX([1]装备!$CF$6:$CF$16,$AH61)/10*BI$3*INDEX($BD$6:$BD$9,$AK61),0)</f>
        <v>500</v>
      </c>
      <c r="BJ61" s="13">
        <f>ROUND(INDEX([1]装备!$CF$6:$CF$16,$AH61)/10*BJ$3*INDEX($BD$6:$BD$9,$AK61),0)</f>
        <v>500</v>
      </c>
      <c r="BK61" s="13">
        <f>ROUND(INDEX([1]装备!$CF$6:$CF$16,$AH61)/10*BK$3*INDEX($BD$6:$BD$9,$AK61),0)</f>
        <v>500</v>
      </c>
      <c r="BL61" s="13">
        <f>ROUND(INDEX([1]装备!$CF$6:$CF$16,$AH61)/10*BL$3*INDEX($BD$6:$BD$9,$AK61),0)</f>
        <v>500</v>
      </c>
      <c r="BM61" s="13">
        <f>ROUND(INDEX([1]装备!$CF$6:$CF$16,$AH61)/10*BM$3*INDEX($BD$6:$BD$9,$AK61),0)</f>
        <v>750</v>
      </c>
      <c r="BN61" s="13">
        <f>ROUND(INDEX([1]装备!$CF$6:$CF$16,$AH61)/10*BN$3*INDEX($BD$6:$BD$9,$AK61),0)</f>
        <v>750</v>
      </c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  <c r="EZ61" s="30"/>
      <c r="FA61" s="30"/>
      <c r="FB61" s="30"/>
      <c r="FC61" s="30"/>
      <c r="FD61" s="30"/>
      <c r="FE61" s="30"/>
      <c r="FG61" s="30"/>
      <c r="FH61" s="30"/>
      <c r="FI61" s="13">
        <v>56</v>
      </c>
      <c r="FJ61" s="14">
        <f t="shared" si="59"/>
        <v>1</v>
      </c>
      <c r="FK61" s="14">
        <f t="shared" si="60"/>
        <v>56</v>
      </c>
      <c r="FL61" s="14">
        <f t="shared" si="61"/>
        <v>7</v>
      </c>
      <c r="FM61" s="14">
        <f t="shared" si="9"/>
        <v>20</v>
      </c>
      <c r="FN61" s="14">
        <f t="shared" si="10"/>
        <v>2</v>
      </c>
      <c r="FO61" s="14">
        <f t="shared" si="11"/>
        <v>30</v>
      </c>
      <c r="FP61" s="14">
        <f t="shared" si="12"/>
        <v>2</v>
      </c>
      <c r="FQ61" s="14">
        <f t="shared" si="13"/>
        <v>8</v>
      </c>
      <c r="FR61" s="14">
        <f t="shared" si="14"/>
        <v>8</v>
      </c>
      <c r="FS61" s="14" t="b">
        <f t="shared" si="62"/>
        <v>0</v>
      </c>
      <c r="FT61" s="14">
        <f t="shared" si="15"/>
        <v>2002208</v>
      </c>
      <c r="FU61" s="14">
        <f t="shared" si="63"/>
        <v>42</v>
      </c>
      <c r="FV61" s="13" t="str">
        <f t="shared" si="16"/>
        <v>30级-优秀寄灵人の戒指</v>
      </c>
      <c r="FW61" s="13" t="str">
        <f t="shared" si="17"/>
        <v>落霞 · 寄灵人の戒指-优秀</v>
      </c>
      <c r="FX61" s="14">
        <f t="shared" si="18"/>
        <v>1</v>
      </c>
      <c r="FY61" s="14">
        <f t="shared" si="19"/>
        <v>2</v>
      </c>
      <c r="FZ61" s="14">
        <f t="shared" si="20"/>
        <v>30</v>
      </c>
      <c r="GA61" s="14">
        <v>1</v>
      </c>
      <c r="GB61" s="14">
        <f t="shared" si="21"/>
        <v>2</v>
      </c>
      <c r="GC61" s="14">
        <f t="shared" si="64"/>
        <v>8</v>
      </c>
      <c r="GD61" s="14" t="str">
        <f t="shared" si="22"/>
        <v/>
      </c>
      <c r="GE61" s="14" t="e">
        <f t="shared" si="23"/>
        <v>#REF!</v>
      </c>
      <c r="GF61" s="14" t="e">
        <f t="shared" si="24"/>
        <v>#REF!</v>
      </c>
      <c r="GG61" s="14" t="e">
        <f t="shared" si="25"/>
        <v>#REF!</v>
      </c>
      <c r="GH61" s="14" t="e">
        <f t="shared" si="26"/>
        <v>#REF!</v>
      </c>
      <c r="GI61" s="14" t="e">
        <f t="shared" si="27"/>
        <v>#REF!</v>
      </c>
      <c r="GJ61" s="14" t="e">
        <f t="shared" si="28"/>
        <v>#REF!</v>
      </c>
      <c r="GK61" s="14" t="e">
        <f t="shared" si="29"/>
        <v>#REF!</v>
      </c>
      <c r="GL61" s="14">
        <f t="shared" si="30"/>
        <v>1022</v>
      </c>
      <c r="GM61" s="14">
        <f t="shared" si="31"/>
        <v>0</v>
      </c>
      <c r="GN61" s="14" t="str">
        <f t="shared" si="32"/>
        <v/>
      </c>
      <c r="GO61" s="25" t="str">
        <f t="shared" si="33"/>
        <v>icon_2002108</v>
      </c>
      <c r="GP61" s="30"/>
      <c r="GQ61" s="30"/>
      <c r="GS61" s="14">
        <f t="shared" si="34"/>
        <v>1</v>
      </c>
      <c r="GT61" s="14">
        <f t="shared" si="35"/>
        <v>3</v>
      </c>
      <c r="GU61" s="14" t="e">
        <f t="shared" si="65"/>
        <v>#REF!</v>
      </c>
      <c r="GV61" s="14" t="str">
        <f t="shared" si="36"/>
        <v>AtkExt</v>
      </c>
      <c r="GW61" s="14" t="e">
        <f t="shared" si="66"/>
        <v>#REF!</v>
      </c>
      <c r="GX61" s="14" t="e">
        <f t="shared" si="67"/>
        <v>#REF!</v>
      </c>
      <c r="GY61" s="14" t="str">
        <f t="shared" si="37"/>
        <v>HPExt</v>
      </c>
      <c r="GZ61" s="14" t="e">
        <f t="shared" si="68"/>
        <v>#REF!</v>
      </c>
      <c r="HA61" s="14" t="e">
        <f t="shared" si="69"/>
        <v>#REF!</v>
      </c>
      <c r="HB61" s="14">
        <f t="shared" si="38"/>
        <v>20220</v>
      </c>
      <c r="HC61" s="14">
        <f t="shared" si="70"/>
        <v>0</v>
      </c>
      <c r="HD61" s="14" t="str">
        <f t="shared" si="71"/>
        <v/>
      </c>
      <c r="HE61" s="25" t="s">
        <v>1109</v>
      </c>
      <c r="HF61" s="14">
        <f t="shared" si="39"/>
        <v>36</v>
      </c>
      <c r="HI61" s="30"/>
      <c r="HJ61" s="30"/>
      <c r="HK61" s="30"/>
      <c r="HL61" s="30"/>
      <c r="HM61" s="13">
        <v>56</v>
      </c>
      <c r="HN61" s="14">
        <f t="shared" si="72"/>
        <v>17</v>
      </c>
      <c r="HO61" s="14">
        <f t="shared" si="73"/>
        <v>3</v>
      </c>
      <c r="HP61" s="14">
        <f t="shared" si="74"/>
        <v>5</v>
      </c>
      <c r="HQ61" s="14">
        <f t="shared" si="75"/>
        <v>210342</v>
      </c>
      <c r="HR61" s="14" t="str">
        <f t="shared" si="76"/>
        <v>50级守护灵の防御套 : 属性-3</v>
      </c>
      <c r="HS61" s="14" t="s">
        <v>1042</v>
      </c>
      <c r="HT61" s="14">
        <f t="shared" si="77"/>
        <v>3</v>
      </c>
      <c r="HU61" s="14">
        <f t="shared" si="78"/>
        <v>5</v>
      </c>
      <c r="HV61" s="14" t="str">
        <f t="shared" si="79"/>
        <v>DefRate</v>
      </c>
      <c r="HW61" s="14">
        <f t="shared" si="80"/>
        <v>0.15</v>
      </c>
      <c r="HX61" s="30"/>
      <c r="HY61" s="30"/>
      <c r="IA61" s="13">
        <v>56</v>
      </c>
      <c r="IB61" s="14">
        <f t="shared" si="81"/>
        <v>3</v>
      </c>
      <c r="IC61" s="14">
        <f t="shared" si="82"/>
        <v>1</v>
      </c>
      <c r="ID61" s="14">
        <f t="shared" si="83"/>
        <v>3</v>
      </c>
      <c r="IE61" s="14">
        <f t="shared" si="84"/>
        <v>4</v>
      </c>
      <c r="IF61" s="14" t="str">
        <f t="shared" si="85"/>
        <v>50级寄灵人洗练-Q4-6</v>
      </c>
      <c r="IG61" s="14">
        <f t="shared" si="86"/>
        <v>1034</v>
      </c>
      <c r="IH61" s="14">
        <f t="shared" si="87"/>
        <v>6</v>
      </c>
      <c r="II61" s="14">
        <f t="shared" si="88"/>
        <v>600</v>
      </c>
      <c r="IJ61" s="14" t="str">
        <f t="shared" si="89"/>
        <v>HPRate</v>
      </c>
      <c r="IK61" s="14">
        <f t="shared" si="90"/>
        <v>1.4E-2</v>
      </c>
      <c r="IL61" s="14">
        <f t="shared" si="91"/>
        <v>0.04</v>
      </c>
    </row>
    <row r="62" spans="1:246" s="19" customFormat="1" ht="16.5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13">
        <v>56</v>
      </c>
      <c r="AH62" s="13">
        <v>11</v>
      </c>
      <c r="AI62" s="13" t="b">
        <v>0</v>
      </c>
      <c r="AJ62" s="13">
        <v>150</v>
      </c>
      <c r="AK62" s="13">
        <v>4</v>
      </c>
      <c r="AL62" s="13">
        <v>40</v>
      </c>
      <c r="AM62" s="13" t="s">
        <v>899</v>
      </c>
      <c r="AN62" s="13" t="s">
        <v>908</v>
      </c>
      <c r="AO62" s="13" t="s">
        <v>1136</v>
      </c>
      <c r="AP62" s="13" t="s">
        <v>1161</v>
      </c>
      <c r="AQ62" s="13">
        <f t="shared" si="104"/>
        <v>1140</v>
      </c>
      <c r="AR62" s="13"/>
      <c r="AS62" s="13">
        <v>8</v>
      </c>
      <c r="AT62" s="14">
        <f>SUM(AS$7:AS62)</f>
        <v>424</v>
      </c>
      <c r="AU62" s="13">
        <v>1</v>
      </c>
      <c r="AV62" s="13">
        <v>2</v>
      </c>
      <c r="AW62" s="13">
        <v>3</v>
      </c>
      <c r="AX62" s="13">
        <v>4</v>
      </c>
      <c r="AY62" s="13">
        <v>5</v>
      </c>
      <c r="AZ62" s="13">
        <v>6</v>
      </c>
      <c r="BA62" s="13">
        <v>7</v>
      </c>
      <c r="BB62" s="13">
        <v>8</v>
      </c>
      <c r="BC62" s="30"/>
      <c r="BD62" s="30"/>
      <c r="BE62" s="30"/>
      <c r="BF62" s="30"/>
      <c r="BG62" s="13">
        <f>ROUND(INDEX([1]装备!$CF$6:$CF$16,$AH62)/10*BG$3*INDEX($BD$6:$BD$9,$AK62),0)</f>
        <v>1200</v>
      </c>
      <c r="BH62" s="13">
        <f>ROUND(INDEX([1]装备!$CF$6:$CF$16,$AH62)/10*BH$3*INDEX($BD$6:$BD$9,$AK62),0)</f>
        <v>600</v>
      </c>
      <c r="BI62" s="13">
        <f>ROUND(INDEX([1]装备!$CF$6:$CF$16,$AH62)/10*BI$3*INDEX($BD$6:$BD$9,$AK62),0)</f>
        <v>600</v>
      </c>
      <c r="BJ62" s="13">
        <f>ROUND(INDEX([1]装备!$CF$6:$CF$16,$AH62)/10*BJ$3*INDEX($BD$6:$BD$9,$AK62),0)</f>
        <v>600</v>
      </c>
      <c r="BK62" s="13">
        <f>ROUND(INDEX([1]装备!$CF$6:$CF$16,$AH62)/10*BK$3*INDEX($BD$6:$BD$9,$AK62),0)</f>
        <v>600</v>
      </c>
      <c r="BL62" s="13">
        <f>ROUND(INDEX([1]装备!$CF$6:$CF$16,$AH62)/10*BL$3*INDEX($BD$6:$BD$9,$AK62),0)</f>
        <v>600</v>
      </c>
      <c r="BM62" s="13">
        <f>ROUND(INDEX([1]装备!$CF$6:$CF$16,$AH62)/10*BM$3*INDEX($BD$6:$BD$9,$AK62),0)</f>
        <v>900</v>
      </c>
      <c r="BN62" s="13">
        <f>ROUND(INDEX([1]装备!$CF$6:$CF$16,$AH62)/10*BN$3*INDEX($BD$6:$BD$9,$AK62),0)</f>
        <v>900</v>
      </c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  <c r="EZ62" s="30"/>
      <c r="FA62" s="30"/>
      <c r="FB62" s="30"/>
      <c r="FC62" s="30"/>
      <c r="FD62" s="30"/>
      <c r="FE62" s="30"/>
      <c r="FG62" s="30"/>
      <c r="FH62" s="30"/>
      <c r="FI62" s="13">
        <v>57</v>
      </c>
      <c r="FJ62" s="14">
        <f t="shared" si="59"/>
        <v>1</v>
      </c>
      <c r="FK62" s="14">
        <f t="shared" si="60"/>
        <v>57</v>
      </c>
      <c r="FL62" s="14">
        <f t="shared" si="61"/>
        <v>8</v>
      </c>
      <c r="FM62" s="14">
        <f t="shared" si="9"/>
        <v>30</v>
      </c>
      <c r="FN62" s="14">
        <f t="shared" si="10"/>
        <v>2</v>
      </c>
      <c r="FO62" s="14">
        <f t="shared" si="11"/>
        <v>30</v>
      </c>
      <c r="FP62" s="14">
        <f t="shared" si="12"/>
        <v>3</v>
      </c>
      <c r="FQ62" s="14">
        <f t="shared" si="13"/>
        <v>1</v>
      </c>
      <c r="FR62" s="14">
        <f t="shared" si="14"/>
        <v>1</v>
      </c>
      <c r="FS62" s="14" t="b">
        <f t="shared" si="62"/>
        <v>0</v>
      </c>
      <c r="FT62" s="14">
        <f t="shared" si="15"/>
        <v>2002301</v>
      </c>
      <c r="FU62" s="14">
        <f t="shared" si="63"/>
        <v>70</v>
      </c>
      <c r="FV62" s="13" t="str">
        <f t="shared" si="16"/>
        <v>30级-精良寄灵人の灵器</v>
      </c>
      <c r="FW62" s="13" t="str">
        <f t="shared" si="17"/>
        <v>落霞 · 寄灵人の灵器-精良</v>
      </c>
      <c r="FX62" s="14">
        <f t="shared" si="18"/>
        <v>1</v>
      </c>
      <c r="FY62" s="14">
        <f t="shared" si="19"/>
        <v>3</v>
      </c>
      <c r="FZ62" s="14">
        <f t="shared" si="20"/>
        <v>30</v>
      </c>
      <c r="GA62" s="14">
        <v>1</v>
      </c>
      <c r="GB62" s="14">
        <f t="shared" si="21"/>
        <v>2</v>
      </c>
      <c r="GC62" s="14">
        <f t="shared" si="64"/>
        <v>1</v>
      </c>
      <c r="GD62" s="14" t="str">
        <f t="shared" si="22"/>
        <v/>
      </c>
      <c r="GE62" s="14" t="e">
        <f t="shared" si="23"/>
        <v>#REF!</v>
      </c>
      <c r="GF62" s="14" t="e">
        <f t="shared" si="24"/>
        <v>#REF!</v>
      </c>
      <c r="GG62" s="14" t="e">
        <f t="shared" si="25"/>
        <v>#REF!</v>
      </c>
      <c r="GH62" s="14" t="e">
        <f t="shared" si="26"/>
        <v>#REF!</v>
      </c>
      <c r="GI62" s="14" t="e">
        <f t="shared" si="27"/>
        <v>#REF!</v>
      </c>
      <c r="GJ62" s="14" t="e">
        <f t="shared" si="28"/>
        <v>#REF!</v>
      </c>
      <c r="GK62" s="14" t="e">
        <f t="shared" si="29"/>
        <v>#REF!</v>
      </c>
      <c r="GL62" s="14">
        <f t="shared" si="30"/>
        <v>1023</v>
      </c>
      <c r="GM62" s="14">
        <f t="shared" si="31"/>
        <v>2</v>
      </c>
      <c r="GN62" s="14">
        <f t="shared" si="32"/>
        <v>1023</v>
      </c>
      <c r="GO62" s="25" t="str">
        <f t="shared" si="33"/>
        <v>icon_2002101</v>
      </c>
      <c r="GP62" s="30"/>
      <c r="GQ62" s="30"/>
      <c r="GS62" s="14">
        <f t="shared" si="34"/>
        <v>1</v>
      </c>
      <c r="GT62" s="14">
        <f t="shared" si="35"/>
        <v>0</v>
      </c>
      <c r="GU62" s="14" t="e">
        <f t="shared" si="65"/>
        <v>#REF!</v>
      </c>
      <c r="GV62" s="14" t="str">
        <f t="shared" si="36"/>
        <v>AtkExt</v>
      </c>
      <c r="GW62" s="14" t="e">
        <f t="shared" si="66"/>
        <v>#REF!</v>
      </c>
      <c r="GX62" s="14" t="e">
        <f t="shared" si="67"/>
        <v>#REF!</v>
      </c>
      <c r="GY62" s="14" t="str">
        <f t="shared" si="37"/>
        <v/>
      </c>
      <c r="GZ62" s="14" t="str">
        <f t="shared" si="68"/>
        <v/>
      </c>
      <c r="HA62" s="14" t="str">
        <f t="shared" si="69"/>
        <v/>
      </c>
      <c r="HB62" s="14">
        <f t="shared" si="38"/>
        <v>20230</v>
      </c>
      <c r="HC62" s="14">
        <f t="shared" si="70"/>
        <v>2</v>
      </c>
      <c r="HD62" s="14">
        <f t="shared" si="71"/>
        <v>1023</v>
      </c>
      <c r="HE62" s="25" t="s">
        <v>1109</v>
      </c>
      <c r="HF62" s="14">
        <f t="shared" si="39"/>
        <v>80</v>
      </c>
      <c r="HI62" s="30"/>
      <c r="HJ62" s="30"/>
      <c r="HK62" s="30"/>
      <c r="HL62" s="30"/>
      <c r="HM62" s="13">
        <v>57</v>
      </c>
      <c r="HN62" s="14">
        <f t="shared" si="72"/>
        <v>18</v>
      </c>
      <c r="HO62" s="14">
        <f t="shared" si="73"/>
        <v>1</v>
      </c>
      <c r="HP62" s="14">
        <f t="shared" si="74"/>
        <v>1</v>
      </c>
      <c r="HQ62" s="14">
        <f t="shared" si="75"/>
        <v>210441</v>
      </c>
      <c r="HR62" s="14" t="str">
        <f t="shared" si="76"/>
        <v>70级守护灵の攻击套 : 属性-1</v>
      </c>
      <c r="HS62" s="14" t="s">
        <v>1042</v>
      </c>
      <c r="HT62" s="14">
        <f t="shared" si="77"/>
        <v>1</v>
      </c>
      <c r="HU62" s="14">
        <f t="shared" si="78"/>
        <v>2</v>
      </c>
      <c r="HV62" s="14" t="str">
        <f t="shared" si="79"/>
        <v>AtkExt</v>
      </c>
      <c r="HW62" s="14" t="e">
        <f t="shared" si="80"/>
        <v>#REF!</v>
      </c>
      <c r="HX62" s="30"/>
      <c r="HY62" s="30"/>
      <c r="IA62" s="13">
        <v>57</v>
      </c>
      <c r="IB62" s="14">
        <f t="shared" si="81"/>
        <v>3</v>
      </c>
      <c r="IC62" s="14">
        <f t="shared" si="82"/>
        <v>1</v>
      </c>
      <c r="ID62" s="14">
        <f t="shared" si="83"/>
        <v>3</v>
      </c>
      <c r="IE62" s="14">
        <f t="shared" si="84"/>
        <v>4</v>
      </c>
      <c r="IF62" s="14" t="str">
        <f t="shared" si="85"/>
        <v>50级寄灵人洗练-Q4-7</v>
      </c>
      <c r="IG62" s="14">
        <f t="shared" si="86"/>
        <v>1034</v>
      </c>
      <c r="IH62" s="14">
        <f t="shared" si="87"/>
        <v>7</v>
      </c>
      <c r="II62" s="14">
        <f t="shared" si="88"/>
        <v>550</v>
      </c>
      <c r="IJ62" s="14" t="str">
        <f t="shared" si="89"/>
        <v>Crit</v>
      </c>
      <c r="IK62" s="14">
        <f t="shared" si="90"/>
        <v>1.0999999999999999E-2</v>
      </c>
      <c r="IL62" s="14">
        <f t="shared" si="91"/>
        <v>0.03</v>
      </c>
    </row>
    <row r="63" spans="1:246" s="19" customFormat="1" ht="16.5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13">
        <v>57</v>
      </c>
      <c r="AH63" s="13">
        <v>11</v>
      </c>
      <c r="AI63" s="13" t="b">
        <v>1</v>
      </c>
      <c r="AJ63" s="13">
        <v>150</v>
      </c>
      <c r="AK63" s="13">
        <v>4</v>
      </c>
      <c r="AL63" s="13">
        <v>42</v>
      </c>
      <c r="AM63" s="13" t="s">
        <v>900</v>
      </c>
      <c r="AN63" s="13" t="s">
        <v>921</v>
      </c>
      <c r="AO63" s="13" t="s">
        <v>1137</v>
      </c>
      <c r="AP63" s="13" t="s">
        <v>1162</v>
      </c>
      <c r="AQ63" s="13">
        <f t="shared" si="104"/>
        <v>1142</v>
      </c>
      <c r="AR63" s="13">
        <v>1142</v>
      </c>
      <c r="AS63" s="13">
        <v>6</v>
      </c>
      <c r="AT63" s="14">
        <f>SUM(AS$7:AS63)</f>
        <v>430</v>
      </c>
      <c r="AU63" s="13">
        <v>1</v>
      </c>
      <c r="AV63" s="13">
        <v>2</v>
      </c>
      <c r="AW63" s="13">
        <v>3</v>
      </c>
      <c r="AX63" s="13">
        <v>4</v>
      </c>
      <c r="AY63" s="13">
        <v>5</v>
      </c>
      <c r="AZ63" s="13">
        <v>6</v>
      </c>
      <c r="BA63" s="13"/>
      <c r="BB63" s="13"/>
      <c r="BC63" s="30"/>
      <c r="BD63" s="30"/>
      <c r="BE63" s="30"/>
      <c r="BF63" s="30"/>
      <c r="BG63" s="13">
        <f>ROUND(INDEX([1]装备!$CF$6:$CF$16,$AH63)/10*BG$3*INDEX($BD$6:$BD$9,$AK63),0)</f>
        <v>1200</v>
      </c>
      <c r="BH63" s="13">
        <f>ROUND(INDEX([1]装备!$CF$6:$CF$16,$AH63)/10*BH$3*INDEX($BD$6:$BD$9,$AK63),0)</f>
        <v>600</v>
      </c>
      <c r="BI63" s="13">
        <f>ROUND(INDEX([1]装备!$CF$6:$CF$16,$AH63)/10*BI$3*INDEX($BD$6:$BD$9,$AK63),0)</f>
        <v>600</v>
      </c>
      <c r="BJ63" s="13">
        <f>ROUND(INDEX([1]装备!$CF$6:$CF$16,$AH63)/10*BJ$3*INDEX($BD$6:$BD$9,$AK63),0)</f>
        <v>600</v>
      </c>
      <c r="BK63" s="13">
        <f>ROUND(INDEX([1]装备!$CF$6:$CF$16,$AH63)/10*BK$3*INDEX($BD$6:$BD$9,$AK63),0)</f>
        <v>600</v>
      </c>
      <c r="BL63" s="13">
        <f>ROUND(INDEX([1]装备!$CF$6:$CF$16,$AH63)/10*BL$3*INDEX($BD$6:$BD$9,$AK63),0)</f>
        <v>600</v>
      </c>
      <c r="BM63" s="13">
        <f>ROUND(INDEX([1]装备!$CF$6:$CF$16,$AH63)/10*BM$3*INDEX($BD$6:$BD$9,$AK63),0)</f>
        <v>900</v>
      </c>
      <c r="BN63" s="13">
        <f>ROUND(INDEX([1]装备!$CF$6:$CF$16,$AH63)/10*BN$3*INDEX($BD$6:$BD$9,$AK63),0)</f>
        <v>900</v>
      </c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  <c r="EZ63" s="30"/>
      <c r="FA63" s="30"/>
      <c r="FB63" s="30"/>
      <c r="FC63" s="30"/>
      <c r="FD63" s="30"/>
      <c r="FE63" s="30"/>
      <c r="FG63" s="30"/>
      <c r="FH63" s="30"/>
      <c r="FI63" s="13">
        <v>58</v>
      </c>
      <c r="FJ63" s="14">
        <f t="shared" si="59"/>
        <v>1</v>
      </c>
      <c r="FK63" s="14">
        <f t="shared" si="60"/>
        <v>58</v>
      </c>
      <c r="FL63" s="14">
        <f t="shared" si="61"/>
        <v>8</v>
      </c>
      <c r="FM63" s="14">
        <f t="shared" si="9"/>
        <v>30</v>
      </c>
      <c r="FN63" s="14">
        <f t="shared" si="10"/>
        <v>2</v>
      </c>
      <c r="FO63" s="14">
        <f t="shared" si="11"/>
        <v>30</v>
      </c>
      <c r="FP63" s="14">
        <f t="shared" si="12"/>
        <v>3</v>
      </c>
      <c r="FQ63" s="14">
        <f t="shared" si="13"/>
        <v>2</v>
      </c>
      <c r="FR63" s="14">
        <f t="shared" si="14"/>
        <v>2</v>
      </c>
      <c r="FS63" s="14" t="b">
        <f t="shared" si="62"/>
        <v>0</v>
      </c>
      <c r="FT63" s="14">
        <f t="shared" si="15"/>
        <v>2002302</v>
      </c>
      <c r="FU63" s="14">
        <f t="shared" si="63"/>
        <v>35</v>
      </c>
      <c r="FV63" s="13" t="str">
        <f t="shared" si="16"/>
        <v>30级-精良寄灵人の头盔</v>
      </c>
      <c r="FW63" s="13" t="str">
        <f t="shared" si="17"/>
        <v>落霞 · 寄灵人の头盔-精良</v>
      </c>
      <c r="FX63" s="14">
        <f t="shared" si="18"/>
        <v>1</v>
      </c>
      <c r="FY63" s="14">
        <f t="shared" si="19"/>
        <v>3</v>
      </c>
      <c r="FZ63" s="14">
        <f t="shared" si="20"/>
        <v>30</v>
      </c>
      <c r="GA63" s="14">
        <v>1</v>
      </c>
      <c r="GB63" s="14">
        <f t="shared" si="21"/>
        <v>2</v>
      </c>
      <c r="GC63" s="14">
        <f t="shared" si="64"/>
        <v>2</v>
      </c>
      <c r="GD63" s="14" t="str">
        <f t="shared" si="22"/>
        <v/>
      </c>
      <c r="GE63" s="14" t="e">
        <f t="shared" si="23"/>
        <v>#REF!</v>
      </c>
      <c r="GF63" s="14" t="e">
        <f t="shared" si="24"/>
        <v>#REF!</v>
      </c>
      <c r="GG63" s="14" t="e">
        <f t="shared" si="25"/>
        <v>#REF!</v>
      </c>
      <c r="GH63" s="14" t="e">
        <f t="shared" si="26"/>
        <v>#REF!</v>
      </c>
      <c r="GI63" s="14" t="e">
        <f t="shared" si="27"/>
        <v>#REF!</v>
      </c>
      <c r="GJ63" s="14" t="e">
        <f t="shared" si="28"/>
        <v>#REF!</v>
      </c>
      <c r="GK63" s="14" t="e">
        <f t="shared" si="29"/>
        <v>#REF!</v>
      </c>
      <c r="GL63" s="14">
        <f t="shared" si="30"/>
        <v>1023</v>
      </c>
      <c r="GM63" s="14">
        <f t="shared" si="31"/>
        <v>2</v>
      </c>
      <c r="GN63" s="14">
        <f t="shared" si="32"/>
        <v>1023</v>
      </c>
      <c r="GO63" s="25" t="str">
        <f t="shared" si="33"/>
        <v>icon_2002102</v>
      </c>
      <c r="GP63" s="30"/>
      <c r="GQ63" s="30"/>
      <c r="GS63" s="14">
        <f t="shared" si="34"/>
        <v>2</v>
      </c>
      <c r="GT63" s="14">
        <f t="shared" si="35"/>
        <v>0</v>
      </c>
      <c r="GU63" s="14" t="e">
        <f t="shared" si="65"/>
        <v>#REF!</v>
      </c>
      <c r="GV63" s="14" t="str">
        <f t="shared" si="36"/>
        <v>DefExt</v>
      </c>
      <c r="GW63" s="14" t="e">
        <f t="shared" si="66"/>
        <v>#REF!</v>
      </c>
      <c r="GX63" s="14" t="e">
        <f t="shared" si="67"/>
        <v>#REF!</v>
      </c>
      <c r="GY63" s="14" t="str">
        <f t="shared" si="37"/>
        <v/>
      </c>
      <c r="GZ63" s="14" t="str">
        <f t="shared" si="68"/>
        <v/>
      </c>
      <c r="HA63" s="14" t="str">
        <f t="shared" si="69"/>
        <v/>
      </c>
      <c r="HB63" s="14">
        <f t="shared" si="38"/>
        <v>20230</v>
      </c>
      <c r="HC63" s="14">
        <f t="shared" si="70"/>
        <v>2</v>
      </c>
      <c r="HD63" s="14">
        <f t="shared" si="71"/>
        <v>1023</v>
      </c>
      <c r="HE63" s="25" t="s">
        <v>1109</v>
      </c>
      <c r="HF63" s="14">
        <f t="shared" si="39"/>
        <v>40</v>
      </c>
      <c r="HI63" s="30"/>
      <c r="HJ63" s="30"/>
      <c r="HK63" s="30"/>
      <c r="HL63" s="30"/>
      <c r="HM63" s="13">
        <v>58</v>
      </c>
      <c r="HN63" s="14">
        <f t="shared" si="72"/>
        <v>18</v>
      </c>
      <c r="HO63" s="14">
        <f t="shared" si="73"/>
        <v>2</v>
      </c>
      <c r="HP63" s="14">
        <f t="shared" si="74"/>
        <v>3</v>
      </c>
      <c r="HQ63" s="14">
        <f t="shared" si="75"/>
        <v>210441</v>
      </c>
      <c r="HR63" s="14" t="str">
        <f t="shared" si="76"/>
        <v>70级守护灵の攻击套 : 属性-2</v>
      </c>
      <c r="HS63" s="14" t="s">
        <v>1042</v>
      </c>
      <c r="HT63" s="14">
        <f t="shared" si="77"/>
        <v>2</v>
      </c>
      <c r="HU63" s="14">
        <f t="shared" si="78"/>
        <v>3</v>
      </c>
      <c r="HV63" s="14" t="str">
        <f t="shared" si="79"/>
        <v>HPExt</v>
      </c>
      <c r="HW63" s="14" t="e">
        <f t="shared" si="80"/>
        <v>#REF!</v>
      </c>
      <c r="HX63" s="30"/>
      <c r="HY63" s="30"/>
      <c r="IA63" s="13">
        <v>58</v>
      </c>
      <c r="IB63" s="14">
        <f t="shared" si="81"/>
        <v>3</v>
      </c>
      <c r="IC63" s="14">
        <f t="shared" si="82"/>
        <v>1</v>
      </c>
      <c r="ID63" s="14">
        <f t="shared" si="83"/>
        <v>3</v>
      </c>
      <c r="IE63" s="14">
        <f t="shared" si="84"/>
        <v>4</v>
      </c>
      <c r="IF63" s="14" t="str">
        <f t="shared" si="85"/>
        <v>50级寄灵人洗练-Q4-8</v>
      </c>
      <c r="IG63" s="14">
        <f t="shared" si="86"/>
        <v>1034</v>
      </c>
      <c r="IH63" s="14">
        <f t="shared" si="87"/>
        <v>8</v>
      </c>
      <c r="II63" s="14">
        <f t="shared" si="88"/>
        <v>550</v>
      </c>
      <c r="IJ63" s="14" t="str">
        <f t="shared" si="89"/>
        <v>CritRate</v>
      </c>
      <c r="IK63" s="14">
        <f t="shared" si="90"/>
        <v>2.8000000000000001E-2</v>
      </c>
      <c r="IL63" s="14">
        <f t="shared" si="91"/>
        <v>0.08</v>
      </c>
    </row>
    <row r="64" spans="1:246" s="19" customFormat="1" ht="16.5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13">
        <v>58</v>
      </c>
      <c r="AH64" s="13">
        <v>11</v>
      </c>
      <c r="AI64" s="13" t="b">
        <v>1</v>
      </c>
      <c r="AJ64" s="13">
        <v>150</v>
      </c>
      <c r="AK64" s="13">
        <v>4</v>
      </c>
      <c r="AL64" s="13">
        <v>43</v>
      </c>
      <c r="AM64" s="13" t="s">
        <v>901</v>
      </c>
      <c r="AN64" s="13" t="s">
        <v>909</v>
      </c>
      <c r="AO64" s="13" t="s">
        <v>1138</v>
      </c>
      <c r="AP64" s="13" t="s">
        <v>1163</v>
      </c>
      <c r="AQ64" s="13">
        <f t="shared" si="104"/>
        <v>1143</v>
      </c>
      <c r="AR64" s="13">
        <v>1143</v>
      </c>
      <c r="AS64" s="13">
        <v>5</v>
      </c>
      <c r="AT64" s="14">
        <f>SUM(AS$7:AS64)</f>
        <v>435</v>
      </c>
      <c r="AU64" s="13">
        <v>1</v>
      </c>
      <c r="AV64" s="13">
        <v>2</v>
      </c>
      <c r="AW64" s="13">
        <v>3</v>
      </c>
      <c r="AX64" s="13">
        <v>4</v>
      </c>
      <c r="AY64" s="13">
        <v>6</v>
      </c>
      <c r="AZ64" s="13"/>
      <c r="BA64" s="13"/>
      <c r="BB64" s="13"/>
      <c r="BC64" s="30"/>
      <c r="BD64" s="30"/>
      <c r="BE64" s="30"/>
      <c r="BF64" s="30"/>
      <c r="BG64" s="13">
        <f>ROUND(INDEX([1]装备!$CF$6:$CF$16,$AH64)/10*BG$3*INDEX($BD$6:$BD$9,$AK64),0)</f>
        <v>1200</v>
      </c>
      <c r="BH64" s="13">
        <f>ROUND(INDEX([1]装备!$CF$6:$CF$16,$AH64)/10*BH$3*INDEX($BD$6:$BD$9,$AK64),0)</f>
        <v>600</v>
      </c>
      <c r="BI64" s="13">
        <f>ROUND(INDEX([1]装备!$CF$6:$CF$16,$AH64)/10*BI$3*INDEX($BD$6:$BD$9,$AK64),0)</f>
        <v>600</v>
      </c>
      <c r="BJ64" s="13">
        <f>ROUND(INDEX([1]装备!$CF$6:$CF$16,$AH64)/10*BJ$3*INDEX($BD$6:$BD$9,$AK64),0)</f>
        <v>600</v>
      </c>
      <c r="BK64" s="13">
        <f>ROUND(INDEX([1]装备!$CF$6:$CF$16,$AH64)/10*BK$3*INDEX($BD$6:$BD$9,$AK64),0)</f>
        <v>600</v>
      </c>
      <c r="BL64" s="13">
        <f>ROUND(INDEX([1]装备!$CF$6:$CF$16,$AH64)/10*BL$3*INDEX($BD$6:$BD$9,$AK64),0)</f>
        <v>600</v>
      </c>
      <c r="BM64" s="13">
        <f>ROUND(INDEX([1]装备!$CF$6:$CF$16,$AH64)/10*BM$3*INDEX($BD$6:$BD$9,$AK64),0)</f>
        <v>900</v>
      </c>
      <c r="BN64" s="13">
        <f>ROUND(INDEX([1]装备!$CF$6:$CF$16,$AH64)/10*BN$3*INDEX($BD$6:$BD$9,$AK64),0)</f>
        <v>900</v>
      </c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R64" s="30"/>
      <c r="ES64" s="30"/>
      <c r="ET64" s="30"/>
      <c r="EU64" s="30"/>
      <c r="EV64" s="30"/>
      <c r="EW64" s="30"/>
      <c r="EX64" s="30"/>
      <c r="EY64" s="30"/>
      <c r="EZ64" s="30"/>
      <c r="FA64" s="30"/>
      <c r="FB64" s="30"/>
      <c r="FC64" s="30"/>
      <c r="FD64" s="30"/>
      <c r="FE64" s="30"/>
      <c r="FG64" s="30"/>
      <c r="FH64" s="30"/>
      <c r="FI64" s="13">
        <v>59</v>
      </c>
      <c r="FJ64" s="14">
        <f t="shared" si="59"/>
        <v>1</v>
      </c>
      <c r="FK64" s="14">
        <f t="shared" si="60"/>
        <v>59</v>
      </c>
      <c r="FL64" s="14">
        <f t="shared" si="61"/>
        <v>8</v>
      </c>
      <c r="FM64" s="14">
        <f t="shared" si="9"/>
        <v>30</v>
      </c>
      <c r="FN64" s="14">
        <f t="shared" si="10"/>
        <v>2</v>
      </c>
      <c r="FO64" s="14">
        <f t="shared" si="11"/>
        <v>30</v>
      </c>
      <c r="FP64" s="14">
        <f t="shared" si="12"/>
        <v>3</v>
      </c>
      <c r="FQ64" s="14">
        <f t="shared" si="13"/>
        <v>3</v>
      </c>
      <c r="FR64" s="14">
        <f t="shared" si="14"/>
        <v>3</v>
      </c>
      <c r="FS64" s="14" t="b">
        <f t="shared" si="62"/>
        <v>0</v>
      </c>
      <c r="FT64" s="14">
        <f t="shared" si="15"/>
        <v>2002303</v>
      </c>
      <c r="FU64" s="14">
        <f t="shared" si="63"/>
        <v>35</v>
      </c>
      <c r="FV64" s="13" t="str">
        <f t="shared" si="16"/>
        <v>30级-精良寄灵人の铠甲</v>
      </c>
      <c r="FW64" s="13" t="str">
        <f t="shared" si="17"/>
        <v>落霞 · 寄灵人の铠甲-精良</v>
      </c>
      <c r="FX64" s="14">
        <f t="shared" si="18"/>
        <v>1</v>
      </c>
      <c r="FY64" s="14">
        <f t="shared" si="19"/>
        <v>3</v>
      </c>
      <c r="FZ64" s="14">
        <f t="shared" si="20"/>
        <v>30</v>
      </c>
      <c r="GA64" s="14">
        <v>1</v>
      </c>
      <c r="GB64" s="14">
        <f t="shared" si="21"/>
        <v>2</v>
      </c>
      <c r="GC64" s="14">
        <f t="shared" si="64"/>
        <v>3</v>
      </c>
      <c r="GD64" s="14" t="str">
        <f t="shared" si="22"/>
        <v/>
      </c>
      <c r="GE64" s="14" t="e">
        <f t="shared" si="23"/>
        <v>#REF!</v>
      </c>
      <c r="GF64" s="14" t="e">
        <f t="shared" si="24"/>
        <v>#REF!</v>
      </c>
      <c r="GG64" s="14" t="e">
        <f t="shared" si="25"/>
        <v>#REF!</v>
      </c>
      <c r="GH64" s="14" t="e">
        <f t="shared" si="26"/>
        <v>#REF!</v>
      </c>
      <c r="GI64" s="14" t="e">
        <f t="shared" si="27"/>
        <v>#REF!</v>
      </c>
      <c r="GJ64" s="14" t="e">
        <f t="shared" si="28"/>
        <v>#REF!</v>
      </c>
      <c r="GK64" s="14" t="e">
        <f t="shared" si="29"/>
        <v>#REF!</v>
      </c>
      <c r="GL64" s="14">
        <f t="shared" si="30"/>
        <v>1023</v>
      </c>
      <c r="GM64" s="14">
        <f t="shared" si="31"/>
        <v>2</v>
      </c>
      <c r="GN64" s="14">
        <f t="shared" si="32"/>
        <v>1023</v>
      </c>
      <c r="GO64" s="25" t="str">
        <f t="shared" si="33"/>
        <v>icon_2002103</v>
      </c>
      <c r="GP64" s="30"/>
      <c r="GQ64" s="30"/>
      <c r="GS64" s="14">
        <f t="shared" si="34"/>
        <v>2</v>
      </c>
      <c r="GT64" s="14">
        <f t="shared" si="35"/>
        <v>3</v>
      </c>
      <c r="GU64" s="14" t="e">
        <f t="shared" si="65"/>
        <v>#REF!</v>
      </c>
      <c r="GV64" s="14" t="str">
        <f t="shared" si="36"/>
        <v>DefExt</v>
      </c>
      <c r="GW64" s="14" t="e">
        <f t="shared" si="66"/>
        <v>#REF!</v>
      </c>
      <c r="GX64" s="14" t="e">
        <f t="shared" si="67"/>
        <v>#REF!</v>
      </c>
      <c r="GY64" s="14" t="str">
        <f t="shared" si="37"/>
        <v>HPExt</v>
      </c>
      <c r="GZ64" s="14" t="e">
        <f t="shared" si="68"/>
        <v>#REF!</v>
      </c>
      <c r="HA64" s="14" t="e">
        <f t="shared" si="69"/>
        <v>#REF!</v>
      </c>
      <c r="HB64" s="14">
        <f t="shared" si="38"/>
        <v>20230</v>
      </c>
      <c r="HC64" s="14">
        <f t="shared" si="70"/>
        <v>2</v>
      </c>
      <c r="HD64" s="14">
        <f t="shared" si="71"/>
        <v>1023</v>
      </c>
      <c r="HE64" s="25" t="s">
        <v>1109</v>
      </c>
      <c r="HF64" s="14">
        <f t="shared" si="39"/>
        <v>40</v>
      </c>
      <c r="HI64" s="30"/>
      <c r="HJ64" s="30"/>
      <c r="HK64" s="30"/>
      <c r="HL64" s="30"/>
      <c r="HM64" s="13">
        <v>59</v>
      </c>
      <c r="HN64" s="14">
        <f t="shared" si="72"/>
        <v>18</v>
      </c>
      <c r="HO64" s="14">
        <f t="shared" si="73"/>
        <v>3</v>
      </c>
      <c r="HP64" s="14">
        <f t="shared" si="74"/>
        <v>4</v>
      </c>
      <c r="HQ64" s="14">
        <f t="shared" si="75"/>
        <v>210441</v>
      </c>
      <c r="HR64" s="14" t="str">
        <f t="shared" si="76"/>
        <v>70级守护灵の攻击套 : 属性-3</v>
      </c>
      <c r="HS64" s="14" t="s">
        <v>1042</v>
      </c>
      <c r="HT64" s="14">
        <f t="shared" si="77"/>
        <v>3</v>
      </c>
      <c r="HU64" s="14">
        <f t="shared" si="78"/>
        <v>5</v>
      </c>
      <c r="HV64" s="14" t="str">
        <f t="shared" si="79"/>
        <v>AtkRate</v>
      </c>
      <c r="HW64" s="14">
        <f t="shared" si="80"/>
        <v>0.15</v>
      </c>
      <c r="HX64" s="30"/>
      <c r="HY64" s="30"/>
      <c r="IA64" s="13">
        <v>59</v>
      </c>
      <c r="IB64" s="14">
        <f t="shared" si="81"/>
        <v>3</v>
      </c>
      <c r="IC64" s="14">
        <f t="shared" si="82"/>
        <v>1</v>
      </c>
      <c r="ID64" s="14">
        <f t="shared" si="83"/>
        <v>3</v>
      </c>
      <c r="IE64" s="14">
        <f t="shared" si="84"/>
        <v>4</v>
      </c>
      <c r="IF64" s="14" t="str">
        <f t="shared" si="85"/>
        <v>50级寄灵人洗练-Q4-9</v>
      </c>
      <c r="IG64" s="14">
        <f t="shared" si="86"/>
        <v>1034</v>
      </c>
      <c r="IH64" s="14">
        <f t="shared" si="87"/>
        <v>9</v>
      </c>
      <c r="II64" s="14">
        <f t="shared" si="88"/>
        <v>550</v>
      </c>
      <c r="IJ64" s="14" t="str">
        <f t="shared" si="89"/>
        <v>DefIgnor</v>
      </c>
      <c r="IK64" s="14">
        <f t="shared" si="90"/>
        <v>1.0999999999999999E-2</v>
      </c>
      <c r="IL64" s="14">
        <f t="shared" si="91"/>
        <v>0.03</v>
      </c>
    </row>
    <row r="65" spans="1:246" s="19" customFormat="1" ht="16.5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R65" s="30"/>
      <c r="ES65" s="30"/>
      <c r="ET65" s="30"/>
      <c r="EU65" s="30"/>
      <c r="EV65" s="30"/>
      <c r="EW65" s="30"/>
      <c r="EX65" s="30"/>
      <c r="EY65" s="30"/>
      <c r="EZ65" s="30"/>
      <c r="FA65" s="30"/>
      <c r="FB65" s="30"/>
      <c r="FC65" s="30"/>
      <c r="FD65" s="30"/>
      <c r="FE65" s="30"/>
      <c r="FG65" s="30"/>
      <c r="FH65" s="30"/>
      <c r="FI65" s="13">
        <v>60</v>
      </c>
      <c r="FJ65" s="14">
        <f t="shared" si="59"/>
        <v>1</v>
      </c>
      <c r="FK65" s="14">
        <f t="shared" si="60"/>
        <v>60</v>
      </c>
      <c r="FL65" s="14">
        <f t="shared" si="61"/>
        <v>8</v>
      </c>
      <c r="FM65" s="14">
        <f t="shared" si="9"/>
        <v>30</v>
      </c>
      <c r="FN65" s="14">
        <f t="shared" si="10"/>
        <v>2</v>
      </c>
      <c r="FO65" s="14">
        <f t="shared" si="11"/>
        <v>30</v>
      </c>
      <c r="FP65" s="14">
        <f t="shared" si="12"/>
        <v>3</v>
      </c>
      <c r="FQ65" s="14">
        <f t="shared" si="13"/>
        <v>4</v>
      </c>
      <c r="FR65" s="14">
        <f t="shared" si="14"/>
        <v>4</v>
      </c>
      <c r="FS65" s="14" t="b">
        <f t="shared" si="62"/>
        <v>0</v>
      </c>
      <c r="FT65" s="14">
        <f t="shared" si="15"/>
        <v>2002304</v>
      </c>
      <c r="FU65" s="14">
        <f t="shared" si="63"/>
        <v>35</v>
      </c>
      <c r="FV65" s="13" t="str">
        <f t="shared" si="16"/>
        <v>30级-精良寄灵人の裤子</v>
      </c>
      <c r="FW65" s="13" t="str">
        <f t="shared" si="17"/>
        <v>落霞 · 寄灵人の裤子-精良</v>
      </c>
      <c r="FX65" s="14">
        <f t="shared" si="18"/>
        <v>1</v>
      </c>
      <c r="FY65" s="14">
        <f t="shared" si="19"/>
        <v>3</v>
      </c>
      <c r="FZ65" s="14">
        <f t="shared" si="20"/>
        <v>30</v>
      </c>
      <c r="GA65" s="14">
        <v>1</v>
      </c>
      <c r="GB65" s="14">
        <f t="shared" si="21"/>
        <v>2</v>
      </c>
      <c r="GC65" s="14">
        <f t="shared" si="64"/>
        <v>4</v>
      </c>
      <c r="GD65" s="14" t="str">
        <f t="shared" si="22"/>
        <v/>
      </c>
      <c r="GE65" s="14" t="e">
        <f t="shared" si="23"/>
        <v>#REF!</v>
      </c>
      <c r="GF65" s="14" t="e">
        <f t="shared" si="24"/>
        <v>#REF!</v>
      </c>
      <c r="GG65" s="14" t="e">
        <f t="shared" si="25"/>
        <v>#REF!</v>
      </c>
      <c r="GH65" s="14" t="e">
        <f t="shared" si="26"/>
        <v>#REF!</v>
      </c>
      <c r="GI65" s="14" t="e">
        <f t="shared" si="27"/>
        <v>#REF!</v>
      </c>
      <c r="GJ65" s="14" t="e">
        <f t="shared" si="28"/>
        <v>#REF!</v>
      </c>
      <c r="GK65" s="14" t="e">
        <f t="shared" si="29"/>
        <v>#REF!</v>
      </c>
      <c r="GL65" s="14">
        <f t="shared" si="30"/>
        <v>1023</v>
      </c>
      <c r="GM65" s="14">
        <f t="shared" si="31"/>
        <v>2</v>
      </c>
      <c r="GN65" s="14">
        <f t="shared" si="32"/>
        <v>1023</v>
      </c>
      <c r="GO65" s="25" t="str">
        <f t="shared" si="33"/>
        <v>icon_2002104</v>
      </c>
      <c r="GP65" s="30"/>
      <c r="GQ65" s="30"/>
      <c r="GS65" s="14">
        <f t="shared" si="34"/>
        <v>2</v>
      </c>
      <c r="GT65" s="14">
        <f t="shared" si="35"/>
        <v>0</v>
      </c>
      <c r="GU65" s="14" t="e">
        <f t="shared" si="65"/>
        <v>#REF!</v>
      </c>
      <c r="GV65" s="14" t="str">
        <f t="shared" si="36"/>
        <v>DefExt</v>
      </c>
      <c r="GW65" s="14" t="e">
        <f t="shared" si="66"/>
        <v>#REF!</v>
      </c>
      <c r="GX65" s="14" t="e">
        <f t="shared" si="67"/>
        <v>#REF!</v>
      </c>
      <c r="GY65" s="14" t="str">
        <f t="shared" si="37"/>
        <v/>
      </c>
      <c r="GZ65" s="14" t="str">
        <f t="shared" si="68"/>
        <v/>
      </c>
      <c r="HA65" s="14" t="str">
        <f t="shared" si="69"/>
        <v/>
      </c>
      <c r="HB65" s="14">
        <f t="shared" si="38"/>
        <v>20230</v>
      </c>
      <c r="HC65" s="14">
        <f t="shared" si="70"/>
        <v>2</v>
      </c>
      <c r="HD65" s="14">
        <f t="shared" si="71"/>
        <v>1023</v>
      </c>
      <c r="HE65" s="25" t="s">
        <v>1109</v>
      </c>
      <c r="HF65" s="14">
        <f t="shared" si="39"/>
        <v>40</v>
      </c>
      <c r="HI65" s="30"/>
      <c r="HJ65" s="30"/>
      <c r="HK65" s="30"/>
      <c r="HL65" s="30"/>
      <c r="HM65" s="13">
        <v>60</v>
      </c>
      <c r="HN65" s="14">
        <f t="shared" si="72"/>
        <v>19</v>
      </c>
      <c r="HO65" s="14">
        <f t="shared" si="73"/>
        <v>1</v>
      </c>
      <c r="HP65" s="14">
        <f t="shared" si="74"/>
        <v>2</v>
      </c>
      <c r="HQ65" s="14">
        <f t="shared" si="75"/>
        <v>210542</v>
      </c>
      <c r="HR65" s="14" t="str">
        <f t="shared" si="76"/>
        <v>90级守护灵の防御套 : 属性-1</v>
      </c>
      <c r="HS65" s="14" t="s">
        <v>1042</v>
      </c>
      <c r="HT65" s="14">
        <f t="shared" si="77"/>
        <v>1</v>
      </c>
      <c r="HU65" s="14">
        <f t="shared" si="78"/>
        <v>2</v>
      </c>
      <c r="HV65" s="14" t="str">
        <f t="shared" si="79"/>
        <v>DefExt</v>
      </c>
      <c r="HW65" s="14" t="e">
        <f t="shared" si="80"/>
        <v>#REF!</v>
      </c>
      <c r="HX65" s="30"/>
      <c r="HY65" s="30"/>
      <c r="IA65" s="13">
        <v>60</v>
      </c>
      <c r="IB65" s="14">
        <f t="shared" si="81"/>
        <v>3</v>
      </c>
      <c r="IC65" s="14">
        <f t="shared" si="82"/>
        <v>1</v>
      </c>
      <c r="ID65" s="14">
        <f t="shared" si="83"/>
        <v>3</v>
      </c>
      <c r="IE65" s="14">
        <f t="shared" si="84"/>
        <v>4</v>
      </c>
      <c r="IF65" s="14" t="str">
        <f t="shared" si="85"/>
        <v>50级寄灵人洗练-Q4-10</v>
      </c>
      <c r="IG65" s="14">
        <f t="shared" si="86"/>
        <v>1034</v>
      </c>
      <c r="IH65" s="14">
        <f t="shared" si="87"/>
        <v>10</v>
      </c>
      <c r="II65" s="14">
        <f t="shared" si="88"/>
        <v>550</v>
      </c>
      <c r="IJ65" s="14" t="str">
        <f t="shared" si="89"/>
        <v>Block</v>
      </c>
      <c r="IK65" s="14">
        <f t="shared" si="90"/>
        <v>1.0999999999999999E-2</v>
      </c>
      <c r="IL65" s="14">
        <f t="shared" si="91"/>
        <v>0.03</v>
      </c>
    </row>
    <row r="66" spans="1:246" s="19" customFormat="1" ht="16.5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  <c r="EZ66" s="30"/>
      <c r="FA66" s="30"/>
      <c r="FB66" s="30"/>
      <c r="FC66" s="30"/>
      <c r="FD66" s="30"/>
      <c r="FE66" s="30"/>
      <c r="FG66" s="30"/>
      <c r="FH66" s="30"/>
      <c r="FI66" s="13">
        <v>61</v>
      </c>
      <c r="FJ66" s="14">
        <f t="shared" si="59"/>
        <v>1</v>
      </c>
      <c r="FK66" s="14">
        <f t="shared" si="60"/>
        <v>61</v>
      </c>
      <c r="FL66" s="14">
        <f t="shared" si="61"/>
        <v>8</v>
      </c>
      <c r="FM66" s="14">
        <f t="shared" si="9"/>
        <v>30</v>
      </c>
      <c r="FN66" s="14">
        <f t="shared" si="10"/>
        <v>2</v>
      </c>
      <c r="FO66" s="14">
        <f t="shared" si="11"/>
        <v>30</v>
      </c>
      <c r="FP66" s="14">
        <f t="shared" si="12"/>
        <v>3</v>
      </c>
      <c r="FQ66" s="14">
        <f t="shared" si="13"/>
        <v>5</v>
      </c>
      <c r="FR66" s="14">
        <f t="shared" si="14"/>
        <v>5</v>
      </c>
      <c r="FS66" s="14" t="b">
        <f t="shared" si="62"/>
        <v>0</v>
      </c>
      <c r="FT66" s="14">
        <f t="shared" si="15"/>
        <v>2002305</v>
      </c>
      <c r="FU66" s="14">
        <f t="shared" si="63"/>
        <v>35</v>
      </c>
      <c r="FV66" s="13" t="str">
        <f t="shared" si="16"/>
        <v>30级-精良寄灵人の鞋子</v>
      </c>
      <c r="FW66" s="13" t="str">
        <f t="shared" si="17"/>
        <v>落霞 · 寄灵人の鞋子-精良</v>
      </c>
      <c r="FX66" s="14">
        <f t="shared" si="18"/>
        <v>1</v>
      </c>
      <c r="FY66" s="14">
        <f t="shared" si="19"/>
        <v>3</v>
      </c>
      <c r="FZ66" s="14">
        <f t="shared" si="20"/>
        <v>30</v>
      </c>
      <c r="GA66" s="14">
        <v>1</v>
      </c>
      <c r="GB66" s="14">
        <f t="shared" si="21"/>
        <v>2</v>
      </c>
      <c r="GC66" s="14">
        <f t="shared" si="64"/>
        <v>5</v>
      </c>
      <c r="GD66" s="14" t="str">
        <f t="shared" si="22"/>
        <v/>
      </c>
      <c r="GE66" s="14" t="e">
        <f t="shared" si="23"/>
        <v>#REF!</v>
      </c>
      <c r="GF66" s="14" t="e">
        <f t="shared" si="24"/>
        <v>#REF!</v>
      </c>
      <c r="GG66" s="14" t="e">
        <f t="shared" si="25"/>
        <v>#REF!</v>
      </c>
      <c r="GH66" s="14" t="e">
        <f t="shared" si="26"/>
        <v>#REF!</v>
      </c>
      <c r="GI66" s="14" t="e">
        <f t="shared" si="27"/>
        <v>#REF!</v>
      </c>
      <c r="GJ66" s="14" t="e">
        <f t="shared" si="28"/>
        <v>#REF!</v>
      </c>
      <c r="GK66" s="14" t="e">
        <f t="shared" si="29"/>
        <v>#REF!</v>
      </c>
      <c r="GL66" s="14">
        <f t="shared" si="30"/>
        <v>1023</v>
      </c>
      <c r="GM66" s="14">
        <f t="shared" si="31"/>
        <v>2</v>
      </c>
      <c r="GN66" s="14">
        <f t="shared" si="32"/>
        <v>1023</v>
      </c>
      <c r="GO66" s="25" t="str">
        <f t="shared" si="33"/>
        <v>icon_2002105</v>
      </c>
      <c r="GP66" s="30"/>
      <c r="GQ66" s="30"/>
      <c r="GS66" s="14">
        <f t="shared" si="34"/>
        <v>3</v>
      </c>
      <c r="GT66" s="14">
        <f t="shared" si="35"/>
        <v>0</v>
      </c>
      <c r="GU66" s="14" t="e">
        <f t="shared" si="65"/>
        <v>#REF!</v>
      </c>
      <c r="GV66" s="14" t="str">
        <f t="shared" si="36"/>
        <v>HPExt</v>
      </c>
      <c r="GW66" s="14" t="e">
        <f t="shared" si="66"/>
        <v>#REF!</v>
      </c>
      <c r="GX66" s="14" t="e">
        <f t="shared" si="67"/>
        <v>#REF!</v>
      </c>
      <c r="GY66" s="14" t="str">
        <f t="shared" si="37"/>
        <v/>
      </c>
      <c r="GZ66" s="14" t="str">
        <f t="shared" si="68"/>
        <v/>
      </c>
      <c r="HA66" s="14" t="str">
        <f t="shared" si="69"/>
        <v/>
      </c>
      <c r="HB66" s="14">
        <f t="shared" si="38"/>
        <v>20230</v>
      </c>
      <c r="HC66" s="14">
        <f t="shared" si="70"/>
        <v>2</v>
      </c>
      <c r="HD66" s="14">
        <f t="shared" si="71"/>
        <v>1023</v>
      </c>
      <c r="HE66" s="25" t="s">
        <v>1109</v>
      </c>
      <c r="HF66" s="14">
        <f t="shared" si="39"/>
        <v>40</v>
      </c>
      <c r="HI66" s="30"/>
      <c r="HJ66" s="30"/>
      <c r="HK66" s="30"/>
      <c r="HL66" s="30"/>
      <c r="HM66" s="13">
        <v>61</v>
      </c>
      <c r="HN66" s="14">
        <f t="shared" si="72"/>
        <v>19</v>
      </c>
      <c r="HO66" s="14">
        <f t="shared" si="73"/>
        <v>2</v>
      </c>
      <c r="HP66" s="14">
        <f t="shared" si="74"/>
        <v>3</v>
      </c>
      <c r="HQ66" s="14">
        <f t="shared" si="75"/>
        <v>210542</v>
      </c>
      <c r="HR66" s="14" t="str">
        <f t="shared" si="76"/>
        <v>90级守护灵の防御套 : 属性-2</v>
      </c>
      <c r="HS66" s="14" t="s">
        <v>1042</v>
      </c>
      <c r="HT66" s="14">
        <f t="shared" si="77"/>
        <v>2</v>
      </c>
      <c r="HU66" s="14">
        <f t="shared" si="78"/>
        <v>3</v>
      </c>
      <c r="HV66" s="14" t="str">
        <f t="shared" si="79"/>
        <v>HPExt</v>
      </c>
      <c r="HW66" s="14" t="e">
        <f t="shared" si="80"/>
        <v>#REF!</v>
      </c>
      <c r="HX66" s="30"/>
      <c r="HY66" s="30"/>
      <c r="IA66" s="13">
        <v>61</v>
      </c>
      <c r="IB66" s="14">
        <f t="shared" si="81"/>
        <v>4</v>
      </c>
      <c r="IC66" s="14">
        <f t="shared" si="82"/>
        <v>1</v>
      </c>
      <c r="ID66" s="14">
        <f t="shared" si="83"/>
        <v>4</v>
      </c>
      <c r="IE66" s="14">
        <f t="shared" si="84"/>
        <v>3</v>
      </c>
      <c r="IF66" s="14" t="str">
        <f t="shared" si="85"/>
        <v>70级寄灵人洗练-Q3-1</v>
      </c>
      <c r="IG66" s="14">
        <f t="shared" si="86"/>
        <v>1043</v>
      </c>
      <c r="IH66" s="14">
        <f t="shared" si="87"/>
        <v>1</v>
      </c>
      <c r="II66" s="14">
        <f t="shared" si="88"/>
        <v>2000</v>
      </c>
      <c r="IJ66" s="14" t="str">
        <f t="shared" si="89"/>
        <v>AtkExt</v>
      </c>
      <c r="IK66" s="14" t="e">
        <f t="shared" si="90"/>
        <v>#REF!</v>
      </c>
      <c r="IL66" s="14" t="e">
        <f t="shared" si="91"/>
        <v>#REF!</v>
      </c>
    </row>
    <row r="67" spans="1:246" s="19" customFormat="1" ht="16.5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/>
      <c r="EW67" s="30"/>
      <c r="EX67" s="30"/>
      <c r="EY67" s="30"/>
      <c r="EZ67" s="30"/>
      <c r="FA67" s="30"/>
      <c r="FB67" s="30"/>
      <c r="FC67" s="30"/>
      <c r="FD67" s="30"/>
      <c r="FE67" s="30"/>
      <c r="FG67" s="30"/>
      <c r="FH67" s="30"/>
      <c r="FI67" s="13">
        <v>62</v>
      </c>
      <c r="FJ67" s="14">
        <f t="shared" si="59"/>
        <v>1</v>
      </c>
      <c r="FK67" s="14">
        <f t="shared" si="60"/>
        <v>62</v>
      </c>
      <c r="FL67" s="14">
        <f t="shared" si="61"/>
        <v>8</v>
      </c>
      <c r="FM67" s="14">
        <f t="shared" si="9"/>
        <v>30</v>
      </c>
      <c r="FN67" s="14">
        <f t="shared" si="10"/>
        <v>2</v>
      </c>
      <c r="FO67" s="14">
        <f t="shared" si="11"/>
        <v>30</v>
      </c>
      <c r="FP67" s="14">
        <f t="shared" si="12"/>
        <v>3</v>
      </c>
      <c r="FQ67" s="14">
        <f t="shared" si="13"/>
        <v>6</v>
      </c>
      <c r="FR67" s="14">
        <f t="shared" si="14"/>
        <v>6</v>
      </c>
      <c r="FS67" s="14" t="b">
        <f t="shared" si="62"/>
        <v>0</v>
      </c>
      <c r="FT67" s="14">
        <f t="shared" si="15"/>
        <v>2002306</v>
      </c>
      <c r="FU67" s="14">
        <f t="shared" si="63"/>
        <v>35</v>
      </c>
      <c r="FV67" s="13" t="str">
        <f t="shared" si="16"/>
        <v>30级-精良寄灵人の护手</v>
      </c>
      <c r="FW67" s="13" t="str">
        <f t="shared" si="17"/>
        <v>落霞 · 寄灵人の护手-精良</v>
      </c>
      <c r="FX67" s="14">
        <f t="shared" si="18"/>
        <v>1</v>
      </c>
      <c r="FY67" s="14">
        <f t="shared" si="19"/>
        <v>3</v>
      </c>
      <c r="FZ67" s="14">
        <f t="shared" si="20"/>
        <v>30</v>
      </c>
      <c r="GA67" s="14">
        <v>1</v>
      </c>
      <c r="GB67" s="14">
        <f t="shared" si="21"/>
        <v>2</v>
      </c>
      <c r="GC67" s="14">
        <f t="shared" si="64"/>
        <v>6</v>
      </c>
      <c r="GD67" s="14" t="str">
        <f t="shared" si="22"/>
        <v/>
      </c>
      <c r="GE67" s="14" t="e">
        <f t="shared" si="23"/>
        <v>#REF!</v>
      </c>
      <c r="GF67" s="14" t="e">
        <f t="shared" si="24"/>
        <v>#REF!</v>
      </c>
      <c r="GG67" s="14" t="e">
        <f t="shared" si="25"/>
        <v>#REF!</v>
      </c>
      <c r="GH67" s="14" t="e">
        <f t="shared" si="26"/>
        <v>#REF!</v>
      </c>
      <c r="GI67" s="14" t="e">
        <f t="shared" si="27"/>
        <v>#REF!</v>
      </c>
      <c r="GJ67" s="14" t="e">
        <f t="shared" si="28"/>
        <v>#REF!</v>
      </c>
      <c r="GK67" s="14" t="e">
        <f t="shared" si="29"/>
        <v>#REF!</v>
      </c>
      <c r="GL67" s="14">
        <f t="shared" si="30"/>
        <v>1023</v>
      </c>
      <c r="GM67" s="14">
        <f t="shared" si="31"/>
        <v>2</v>
      </c>
      <c r="GN67" s="14">
        <f t="shared" si="32"/>
        <v>1023</v>
      </c>
      <c r="GO67" s="25" t="str">
        <f t="shared" si="33"/>
        <v>icon_2002106</v>
      </c>
      <c r="GP67" s="30"/>
      <c r="GQ67" s="30"/>
      <c r="GS67" s="14">
        <f t="shared" si="34"/>
        <v>3</v>
      </c>
      <c r="GT67" s="14">
        <f t="shared" si="35"/>
        <v>0</v>
      </c>
      <c r="GU67" s="14" t="e">
        <f t="shared" si="65"/>
        <v>#REF!</v>
      </c>
      <c r="GV67" s="14" t="str">
        <f t="shared" si="36"/>
        <v>HPExt</v>
      </c>
      <c r="GW67" s="14" t="e">
        <f t="shared" si="66"/>
        <v>#REF!</v>
      </c>
      <c r="GX67" s="14" t="e">
        <f t="shared" si="67"/>
        <v>#REF!</v>
      </c>
      <c r="GY67" s="14" t="str">
        <f t="shared" si="37"/>
        <v/>
      </c>
      <c r="GZ67" s="14" t="str">
        <f t="shared" si="68"/>
        <v/>
      </c>
      <c r="HA67" s="14" t="str">
        <f t="shared" si="69"/>
        <v/>
      </c>
      <c r="HB67" s="14">
        <f t="shared" si="38"/>
        <v>20230</v>
      </c>
      <c r="HC67" s="14">
        <f t="shared" si="70"/>
        <v>2</v>
      </c>
      <c r="HD67" s="14">
        <f t="shared" si="71"/>
        <v>1023</v>
      </c>
      <c r="HE67" s="25" t="s">
        <v>1109</v>
      </c>
      <c r="HF67" s="14">
        <f t="shared" si="39"/>
        <v>40</v>
      </c>
      <c r="HI67" s="30"/>
      <c r="HJ67" s="30"/>
      <c r="HK67" s="30"/>
      <c r="HL67" s="30"/>
      <c r="HM67" s="13">
        <v>62</v>
      </c>
      <c r="HN67" s="14">
        <f t="shared" si="72"/>
        <v>19</v>
      </c>
      <c r="HO67" s="14">
        <f t="shared" si="73"/>
        <v>3</v>
      </c>
      <c r="HP67" s="14">
        <f t="shared" si="74"/>
        <v>5</v>
      </c>
      <c r="HQ67" s="14">
        <f t="shared" si="75"/>
        <v>210542</v>
      </c>
      <c r="HR67" s="14" t="str">
        <f t="shared" si="76"/>
        <v>90级守护灵の防御套 : 属性-3</v>
      </c>
      <c r="HS67" s="14" t="s">
        <v>1042</v>
      </c>
      <c r="HT67" s="14">
        <f t="shared" si="77"/>
        <v>3</v>
      </c>
      <c r="HU67" s="14">
        <f t="shared" si="78"/>
        <v>5</v>
      </c>
      <c r="HV67" s="14" t="str">
        <f t="shared" si="79"/>
        <v>DefRate</v>
      </c>
      <c r="HW67" s="14">
        <f t="shared" si="80"/>
        <v>0.15</v>
      </c>
      <c r="HX67" s="30"/>
      <c r="HY67" s="30"/>
      <c r="IA67" s="13">
        <v>62</v>
      </c>
      <c r="IB67" s="14">
        <f t="shared" si="81"/>
        <v>4</v>
      </c>
      <c r="IC67" s="14">
        <f t="shared" si="82"/>
        <v>1</v>
      </c>
      <c r="ID67" s="14">
        <f t="shared" si="83"/>
        <v>4</v>
      </c>
      <c r="IE67" s="14">
        <f t="shared" si="84"/>
        <v>3</v>
      </c>
      <c r="IF67" s="14" t="str">
        <f t="shared" si="85"/>
        <v>70级寄灵人洗练-Q3-2</v>
      </c>
      <c r="IG67" s="14">
        <f t="shared" si="86"/>
        <v>1043</v>
      </c>
      <c r="IH67" s="14">
        <f t="shared" si="87"/>
        <v>2</v>
      </c>
      <c r="II67" s="14">
        <f t="shared" si="88"/>
        <v>2000</v>
      </c>
      <c r="IJ67" s="14" t="str">
        <f t="shared" si="89"/>
        <v>DefExt</v>
      </c>
      <c r="IK67" s="14" t="e">
        <f t="shared" si="90"/>
        <v>#REF!</v>
      </c>
      <c r="IL67" s="14" t="e">
        <f t="shared" si="91"/>
        <v>#REF!</v>
      </c>
    </row>
    <row r="68" spans="1:246" s="19" customFormat="1" ht="16.5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R68" s="30"/>
      <c r="ES68" s="30"/>
      <c r="ET68" s="30"/>
      <c r="EU68" s="30"/>
      <c r="EV68" s="30"/>
      <c r="EW68" s="30"/>
      <c r="EX68" s="30"/>
      <c r="EY68" s="30"/>
      <c r="EZ68" s="30"/>
      <c r="FA68" s="30"/>
      <c r="FB68" s="30"/>
      <c r="FC68" s="30"/>
      <c r="FD68" s="30"/>
      <c r="FE68" s="30"/>
      <c r="FG68" s="30"/>
      <c r="FH68" s="30"/>
      <c r="FI68" s="13">
        <v>63</v>
      </c>
      <c r="FJ68" s="14">
        <f t="shared" si="59"/>
        <v>1</v>
      </c>
      <c r="FK68" s="14">
        <f t="shared" si="60"/>
        <v>63</v>
      </c>
      <c r="FL68" s="14">
        <f t="shared" si="61"/>
        <v>8</v>
      </c>
      <c r="FM68" s="14">
        <f t="shared" si="9"/>
        <v>30</v>
      </c>
      <c r="FN68" s="14">
        <f t="shared" si="10"/>
        <v>2</v>
      </c>
      <c r="FO68" s="14">
        <f t="shared" si="11"/>
        <v>30</v>
      </c>
      <c r="FP68" s="14">
        <f t="shared" si="12"/>
        <v>3</v>
      </c>
      <c r="FQ68" s="14">
        <f t="shared" si="13"/>
        <v>7</v>
      </c>
      <c r="FR68" s="14">
        <f t="shared" si="14"/>
        <v>7</v>
      </c>
      <c r="FS68" s="14" t="b">
        <f t="shared" si="62"/>
        <v>0</v>
      </c>
      <c r="FT68" s="14">
        <f t="shared" si="15"/>
        <v>2002307</v>
      </c>
      <c r="FU68" s="14">
        <f t="shared" si="63"/>
        <v>53</v>
      </c>
      <c r="FV68" s="13" t="str">
        <f t="shared" si="16"/>
        <v>30级-精良寄灵人の项链</v>
      </c>
      <c r="FW68" s="13" t="str">
        <f t="shared" si="17"/>
        <v>落霞 · 寄灵人の项链-精良</v>
      </c>
      <c r="FX68" s="14">
        <f t="shared" si="18"/>
        <v>1</v>
      </c>
      <c r="FY68" s="14">
        <f t="shared" si="19"/>
        <v>3</v>
      </c>
      <c r="FZ68" s="14">
        <f t="shared" si="20"/>
        <v>30</v>
      </c>
      <c r="GA68" s="14">
        <v>1</v>
      </c>
      <c r="GB68" s="14">
        <f t="shared" si="21"/>
        <v>2</v>
      </c>
      <c r="GC68" s="14">
        <f t="shared" si="64"/>
        <v>7</v>
      </c>
      <c r="GD68" s="14" t="str">
        <f t="shared" si="22"/>
        <v/>
      </c>
      <c r="GE68" s="14" t="e">
        <f t="shared" si="23"/>
        <v>#REF!</v>
      </c>
      <c r="GF68" s="14" t="e">
        <f t="shared" si="24"/>
        <v>#REF!</v>
      </c>
      <c r="GG68" s="14" t="e">
        <f t="shared" si="25"/>
        <v>#REF!</v>
      </c>
      <c r="GH68" s="14" t="e">
        <f t="shared" si="26"/>
        <v>#REF!</v>
      </c>
      <c r="GI68" s="14" t="e">
        <f t="shared" si="27"/>
        <v>#REF!</v>
      </c>
      <c r="GJ68" s="14" t="e">
        <f t="shared" si="28"/>
        <v>#REF!</v>
      </c>
      <c r="GK68" s="14" t="e">
        <f t="shared" si="29"/>
        <v>#REF!</v>
      </c>
      <c r="GL68" s="14">
        <f t="shared" si="30"/>
        <v>1023</v>
      </c>
      <c r="GM68" s="14">
        <f t="shared" si="31"/>
        <v>2</v>
      </c>
      <c r="GN68" s="14">
        <f t="shared" si="32"/>
        <v>1023</v>
      </c>
      <c r="GO68" s="25" t="str">
        <f t="shared" si="33"/>
        <v>icon_2002107</v>
      </c>
      <c r="GP68" s="30"/>
      <c r="GQ68" s="30"/>
      <c r="GS68" s="14">
        <f t="shared" si="34"/>
        <v>1</v>
      </c>
      <c r="GT68" s="14">
        <f t="shared" si="35"/>
        <v>2</v>
      </c>
      <c r="GU68" s="14" t="e">
        <f t="shared" si="65"/>
        <v>#REF!</v>
      </c>
      <c r="GV68" s="14" t="str">
        <f t="shared" si="36"/>
        <v>AtkExt</v>
      </c>
      <c r="GW68" s="14" t="e">
        <f t="shared" si="66"/>
        <v>#REF!</v>
      </c>
      <c r="GX68" s="14" t="e">
        <f t="shared" si="67"/>
        <v>#REF!</v>
      </c>
      <c r="GY68" s="14" t="str">
        <f t="shared" si="37"/>
        <v>DefExt</v>
      </c>
      <c r="GZ68" s="14" t="e">
        <f t="shared" si="68"/>
        <v>#REF!</v>
      </c>
      <c r="HA68" s="14" t="e">
        <f t="shared" si="69"/>
        <v>#REF!</v>
      </c>
      <c r="HB68" s="14">
        <f t="shared" si="38"/>
        <v>20230</v>
      </c>
      <c r="HC68" s="14">
        <f t="shared" si="70"/>
        <v>2</v>
      </c>
      <c r="HD68" s="14">
        <f t="shared" si="71"/>
        <v>1023</v>
      </c>
      <c r="HE68" s="25" t="s">
        <v>1109</v>
      </c>
      <c r="HF68" s="14">
        <f t="shared" si="39"/>
        <v>60</v>
      </c>
      <c r="HI68" s="30"/>
      <c r="HJ68" s="30"/>
      <c r="HK68" s="30"/>
      <c r="HL68" s="30"/>
      <c r="HM68" s="13">
        <v>63</v>
      </c>
      <c r="HN68" s="14">
        <f t="shared" si="72"/>
        <v>20</v>
      </c>
      <c r="HO68" s="14">
        <f t="shared" si="73"/>
        <v>1</v>
      </c>
      <c r="HP68" s="14">
        <f t="shared" si="74"/>
        <v>1</v>
      </c>
      <c r="HQ68" s="14">
        <f t="shared" si="75"/>
        <v>210543</v>
      </c>
      <c r="HR68" s="14" t="str">
        <f t="shared" si="76"/>
        <v>90级守护灵の绝世套 : 属性-1</v>
      </c>
      <c r="HS68" s="14" t="s">
        <v>1042</v>
      </c>
      <c r="HT68" s="14">
        <f t="shared" si="77"/>
        <v>1</v>
      </c>
      <c r="HU68" s="14">
        <f t="shared" si="78"/>
        <v>2</v>
      </c>
      <c r="HV68" s="14" t="str">
        <f t="shared" si="79"/>
        <v>AtkExt</v>
      </c>
      <c r="HW68" s="14" t="e">
        <f t="shared" si="80"/>
        <v>#REF!</v>
      </c>
      <c r="HX68" s="30"/>
      <c r="HY68" s="30"/>
      <c r="IA68" s="13">
        <v>63</v>
      </c>
      <c r="IB68" s="14">
        <f t="shared" si="81"/>
        <v>4</v>
      </c>
      <c r="IC68" s="14">
        <f t="shared" si="82"/>
        <v>1</v>
      </c>
      <c r="ID68" s="14">
        <f t="shared" si="83"/>
        <v>4</v>
      </c>
      <c r="IE68" s="14">
        <f t="shared" si="84"/>
        <v>3</v>
      </c>
      <c r="IF68" s="14" t="str">
        <f t="shared" si="85"/>
        <v>70级寄灵人洗练-Q3-3</v>
      </c>
      <c r="IG68" s="14">
        <f t="shared" si="86"/>
        <v>1043</v>
      </c>
      <c r="IH68" s="14">
        <f t="shared" si="87"/>
        <v>3</v>
      </c>
      <c r="II68" s="14">
        <f t="shared" si="88"/>
        <v>2000</v>
      </c>
      <c r="IJ68" s="14" t="str">
        <f t="shared" si="89"/>
        <v>HPExt</v>
      </c>
      <c r="IK68" s="14" t="e">
        <f t="shared" si="90"/>
        <v>#REF!</v>
      </c>
      <c r="IL68" s="14" t="e">
        <f t="shared" si="91"/>
        <v>#REF!</v>
      </c>
    </row>
    <row r="69" spans="1:246" s="19" customFormat="1" ht="16.5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  <c r="EZ69" s="30"/>
      <c r="FA69" s="30"/>
      <c r="FB69" s="30"/>
      <c r="FC69" s="30"/>
      <c r="FD69" s="30"/>
      <c r="FE69" s="30"/>
      <c r="FG69" s="30"/>
      <c r="FH69" s="30"/>
      <c r="FI69" s="13">
        <v>64</v>
      </c>
      <c r="FJ69" s="14">
        <f t="shared" si="59"/>
        <v>1</v>
      </c>
      <c r="FK69" s="14">
        <f t="shared" si="60"/>
        <v>64</v>
      </c>
      <c r="FL69" s="14">
        <f t="shared" si="61"/>
        <v>8</v>
      </c>
      <c r="FM69" s="14">
        <f t="shared" si="9"/>
        <v>30</v>
      </c>
      <c r="FN69" s="14">
        <f t="shared" si="10"/>
        <v>2</v>
      </c>
      <c r="FO69" s="14">
        <f t="shared" si="11"/>
        <v>30</v>
      </c>
      <c r="FP69" s="14">
        <f t="shared" si="12"/>
        <v>3</v>
      </c>
      <c r="FQ69" s="14">
        <f t="shared" si="13"/>
        <v>8</v>
      </c>
      <c r="FR69" s="14">
        <f t="shared" si="14"/>
        <v>8</v>
      </c>
      <c r="FS69" s="14" t="b">
        <f t="shared" si="62"/>
        <v>0</v>
      </c>
      <c r="FT69" s="14">
        <f t="shared" si="15"/>
        <v>2002308</v>
      </c>
      <c r="FU69" s="14">
        <f t="shared" si="63"/>
        <v>53</v>
      </c>
      <c r="FV69" s="13" t="str">
        <f t="shared" si="16"/>
        <v>30级-精良寄灵人の戒指</v>
      </c>
      <c r="FW69" s="13" t="str">
        <f t="shared" si="17"/>
        <v>落霞 · 寄灵人の戒指-精良</v>
      </c>
      <c r="FX69" s="14">
        <f t="shared" si="18"/>
        <v>1</v>
      </c>
      <c r="FY69" s="14">
        <f t="shared" si="19"/>
        <v>3</v>
      </c>
      <c r="FZ69" s="14">
        <f t="shared" si="20"/>
        <v>30</v>
      </c>
      <c r="GA69" s="14">
        <v>1</v>
      </c>
      <c r="GB69" s="14">
        <f t="shared" si="21"/>
        <v>2</v>
      </c>
      <c r="GC69" s="14">
        <f t="shared" si="64"/>
        <v>8</v>
      </c>
      <c r="GD69" s="14" t="str">
        <f t="shared" si="22"/>
        <v/>
      </c>
      <c r="GE69" s="14" t="e">
        <f t="shared" si="23"/>
        <v>#REF!</v>
      </c>
      <c r="GF69" s="14" t="e">
        <f t="shared" si="24"/>
        <v>#REF!</v>
      </c>
      <c r="GG69" s="14" t="e">
        <f t="shared" si="25"/>
        <v>#REF!</v>
      </c>
      <c r="GH69" s="14" t="e">
        <f t="shared" si="26"/>
        <v>#REF!</v>
      </c>
      <c r="GI69" s="14" t="e">
        <f t="shared" si="27"/>
        <v>#REF!</v>
      </c>
      <c r="GJ69" s="14" t="e">
        <f t="shared" si="28"/>
        <v>#REF!</v>
      </c>
      <c r="GK69" s="14" t="e">
        <f t="shared" si="29"/>
        <v>#REF!</v>
      </c>
      <c r="GL69" s="14">
        <f t="shared" si="30"/>
        <v>1023</v>
      </c>
      <c r="GM69" s="14">
        <f t="shared" si="31"/>
        <v>2</v>
      </c>
      <c r="GN69" s="14">
        <f t="shared" si="32"/>
        <v>1023</v>
      </c>
      <c r="GO69" s="25" t="str">
        <f t="shared" si="33"/>
        <v>icon_2002108</v>
      </c>
      <c r="GP69" s="30"/>
      <c r="GQ69" s="30"/>
      <c r="GS69" s="14">
        <f t="shared" si="34"/>
        <v>1</v>
      </c>
      <c r="GT69" s="14">
        <f t="shared" si="35"/>
        <v>3</v>
      </c>
      <c r="GU69" s="14" t="e">
        <f t="shared" si="65"/>
        <v>#REF!</v>
      </c>
      <c r="GV69" s="14" t="str">
        <f t="shared" si="36"/>
        <v>AtkExt</v>
      </c>
      <c r="GW69" s="14" t="e">
        <f t="shared" si="66"/>
        <v>#REF!</v>
      </c>
      <c r="GX69" s="14" t="e">
        <f t="shared" si="67"/>
        <v>#REF!</v>
      </c>
      <c r="GY69" s="14" t="str">
        <f t="shared" si="37"/>
        <v>HPExt</v>
      </c>
      <c r="GZ69" s="14" t="e">
        <f t="shared" si="68"/>
        <v>#REF!</v>
      </c>
      <c r="HA69" s="14" t="e">
        <f t="shared" si="69"/>
        <v>#REF!</v>
      </c>
      <c r="HB69" s="14">
        <f t="shared" si="38"/>
        <v>20230</v>
      </c>
      <c r="HC69" s="14">
        <f t="shared" si="70"/>
        <v>2</v>
      </c>
      <c r="HD69" s="14">
        <f t="shared" si="71"/>
        <v>1023</v>
      </c>
      <c r="HE69" s="25" t="s">
        <v>1109</v>
      </c>
      <c r="HF69" s="14">
        <f t="shared" si="39"/>
        <v>60</v>
      </c>
      <c r="HI69" s="30"/>
      <c r="HJ69" s="30"/>
      <c r="HK69" s="30"/>
      <c r="HL69" s="30"/>
      <c r="HM69" s="13">
        <v>64</v>
      </c>
      <c r="HN69" s="14">
        <f t="shared" si="72"/>
        <v>20</v>
      </c>
      <c r="HO69" s="14">
        <f t="shared" si="73"/>
        <v>2</v>
      </c>
      <c r="HP69" s="14">
        <f t="shared" si="74"/>
        <v>2</v>
      </c>
      <c r="HQ69" s="14">
        <f t="shared" si="75"/>
        <v>210543</v>
      </c>
      <c r="HR69" s="14" t="str">
        <f t="shared" si="76"/>
        <v>90级守护灵の绝世套 : 属性-2</v>
      </c>
      <c r="HS69" s="14" t="s">
        <v>1042</v>
      </c>
      <c r="HT69" s="14">
        <f t="shared" si="77"/>
        <v>2</v>
      </c>
      <c r="HU69" s="14">
        <f t="shared" si="78"/>
        <v>3</v>
      </c>
      <c r="HV69" s="14" t="str">
        <f t="shared" si="79"/>
        <v>DefExt</v>
      </c>
      <c r="HW69" s="14" t="e">
        <f t="shared" si="80"/>
        <v>#REF!</v>
      </c>
      <c r="HX69" s="30"/>
      <c r="HY69" s="30"/>
      <c r="IA69" s="13">
        <v>64</v>
      </c>
      <c r="IB69" s="14">
        <f t="shared" si="81"/>
        <v>4</v>
      </c>
      <c r="IC69" s="14">
        <f t="shared" si="82"/>
        <v>1</v>
      </c>
      <c r="ID69" s="14">
        <f t="shared" si="83"/>
        <v>4</v>
      </c>
      <c r="IE69" s="14">
        <f t="shared" si="84"/>
        <v>3</v>
      </c>
      <c r="IF69" s="14" t="str">
        <f t="shared" si="85"/>
        <v>70级寄灵人洗练-Q3-4</v>
      </c>
      <c r="IG69" s="14">
        <f t="shared" si="86"/>
        <v>1043</v>
      </c>
      <c r="IH69" s="14">
        <f t="shared" si="87"/>
        <v>4</v>
      </c>
      <c r="II69" s="14">
        <f t="shared" si="88"/>
        <v>600</v>
      </c>
      <c r="IJ69" s="14" t="str">
        <f t="shared" si="89"/>
        <v>AtkRate</v>
      </c>
      <c r="IK69" s="14">
        <f t="shared" si="90"/>
        <v>1.4E-2</v>
      </c>
      <c r="IL69" s="14">
        <f t="shared" si="91"/>
        <v>0.04</v>
      </c>
    </row>
    <row r="70" spans="1:246" s="19" customFormat="1" ht="16.5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  <c r="EZ70" s="30"/>
      <c r="FA70" s="30"/>
      <c r="FB70" s="30"/>
      <c r="FC70" s="30"/>
      <c r="FD70" s="30"/>
      <c r="FE70" s="30"/>
      <c r="FG70" s="30"/>
      <c r="FH70" s="30"/>
      <c r="FI70" s="13">
        <v>65</v>
      </c>
      <c r="FJ70" s="14">
        <f t="shared" si="59"/>
        <v>1</v>
      </c>
      <c r="FK70" s="14">
        <f t="shared" si="60"/>
        <v>65</v>
      </c>
      <c r="FL70" s="14">
        <f t="shared" si="61"/>
        <v>9</v>
      </c>
      <c r="FM70" s="14">
        <f t="shared" ref="FM70:FM133" si="154">INDEX($AL$7:$AL$64,FL70)</f>
        <v>40</v>
      </c>
      <c r="FN70" s="14">
        <f t="shared" ref="FN70:FN133" si="155">(FJ70-1)*$FL$3+GB70</f>
        <v>2</v>
      </c>
      <c r="FO70" s="14">
        <f t="shared" ref="FO70:FO133" si="156">INDEX(AJ$7:AJ$64,$FL70)</f>
        <v>30</v>
      </c>
      <c r="FP70" s="14">
        <f t="shared" ref="FP70:FP133" si="157">INDEX(AK$7:AK$64,$FL70)</f>
        <v>4</v>
      </c>
      <c r="FQ70" s="14">
        <f t="shared" ref="FQ70:FQ133" si="158">FK70-INDEX($AT$6:$AT$64,FL70)</f>
        <v>1</v>
      </c>
      <c r="FR70" s="14">
        <f t="shared" ref="FR70:FR133" si="159">INDEX($AU$7:$BB$64,FL70,FK70-INDEX($AT$6:$AT$64,FL70))</f>
        <v>1</v>
      </c>
      <c r="FS70" s="14" t="b">
        <f t="shared" si="62"/>
        <v>0</v>
      </c>
      <c r="FT70" s="14">
        <f t="shared" ref="FT70:FT133" si="160">INDEX($AQ$7:$AQ$64,FL70)*10+FR70+(FJ70-1)*100000+2000000</f>
        <v>2002401</v>
      </c>
      <c r="FU70" s="14">
        <f t="shared" si="63"/>
        <v>84</v>
      </c>
      <c r="FV70" s="13" t="str">
        <f t="shared" ref="FV70:FV133" si="161">INDEX($AM$7:$AM$64,FL70)&amp;"-"&amp;INDEX($AN$7:$AN$64,FL70)&amp;INDEX($BR$6:$BR$7,FJ70)&amp;INDEX($AU$3:$BB$3,FR70)</f>
        <v>30级-史诗寄灵人の灵器</v>
      </c>
      <c r="FW70" s="13" t="str">
        <f t="shared" ref="FW70:FW133" si="162">INDEX($AO$7:$AP$64,FL70,FJ70)&amp;" · "&amp;INDEX($BR$6:$BR$7,FJ70)&amp;INDEX($AU$3:$BB$3,FR70)&amp;IF(FS70,"","-"&amp;INDEX($CG$6:$CG$9,FP70))</f>
        <v>落霞 · 寄灵人の灵器-史诗</v>
      </c>
      <c r="FX70" s="14">
        <f t="shared" ref="FX70:FX133" si="163">FJ70</f>
        <v>1</v>
      </c>
      <c r="FY70" s="14">
        <f t="shared" ref="FY70:FY133" si="164">INDEX($AK$7:$AK$64,FL70)</f>
        <v>4</v>
      </c>
      <c r="FZ70" s="14">
        <f t="shared" ref="FZ70:FZ133" si="165">INDEX($AJ$7:$AJ$64,FL70)</f>
        <v>30</v>
      </c>
      <c r="GA70" s="14">
        <v>1</v>
      </c>
      <c r="GB70" s="14">
        <f t="shared" ref="GB70:GB133" si="166">INDEX(AH$7:AH$64,$FL70)</f>
        <v>2</v>
      </c>
      <c r="GC70" s="14">
        <f t="shared" si="64"/>
        <v>1</v>
      </c>
      <c r="GD70" s="14" t="str">
        <f t="shared" ref="GD70:GD133" si="167">IF(INDEX($AR$7:$AR$64,FL70)&gt;0,INDEX($AR$7:$AR$64,FL70) + (FJ70-1)*10000+200000,"")</f>
        <v/>
      </c>
      <c r="GE70" s="14" t="e">
        <f t="shared" ref="GE70:GE133" si="168">INT(SUMPRODUCT($GI$3:$GK$3,GI70:GK70)*IF(GD70="",1,1.5))</f>
        <v>#REF!</v>
      </c>
      <c r="GF70" s="14" t="e">
        <f t="shared" ref="GF70:GF133" si="169">ROUND(INDEX(M$6:M$27,$FN70)*INDEX(BW$6:BW$13,$FR70)*INDEX($CH$6:$CH$9,FY70)/5,0)*5</f>
        <v>#REF!</v>
      </c>
      <c r="GG70" s="14" t="e">
        <f t="shared" ref="GG70:GG133" si="170">ROUND(INDEX(N$6:N$27,$FN70)*INDEX(BX$6:BX$13,$FR70)*INDEX($CH$6:$CH$9,FY70)/5,0)*5</f>
        <v>#REF!</v>
      </c>
      <c r="GH70" s="14" t="e">
        <f t="shared" ref="GH70:GH133" si="171">ROUND(INDEX(O$6:O$27,$FN70)*INDEX(BY$6:BY$13,$FR70)*INDEX($CH$6:$CH$9,FY70)/5,0)*5</f>
        <v>#REF!</v>
      </c>
      <c r="GI70" s="14" t="e">
        <f t="shared" ref="GI70:GI133" si="172">ROUND(INDEX(S$6:S$27,$FN70)*INDEX(BW$6:BW$13,$FR70)*INDEX($CH$6:$CH$9,FY70),0)</f>
        <v>#REF!</v>
      </c>
      <c r="GJ70" s="14" t="e">
        <f t="shared" ref="GJ70:GJ133" si="173">ROUND(INDEX(T$6:T$27,$FN70)*INDEX(BX$6:BX$13,$FR70)*INDEX($CH$6:$CH$9,FY70),0)</f>
        <v>#REF!</v>
      </c>
      <c r="GK70" s="14" t="e">
        <f t="shared" ref="GK70:GK133" si="174">ROUND(INDEX(U$6:U$27,$FN70)*INDEX(BY$6:BY$13,$FR70)*INDEX($CH$6:$CH$9,FY70),0)</f>
        <v>#REF!</v>
      </c>
      <c r="GL70" s="14">
        <f t="shared" ref="GL70:GL133" si="175">GB70*10+FP70+FJ70*1000</f>
        <v>1024</v>
      </c>
      <c r="GM70" s="14">
        <f t="shared" ref="GM70:GM133" si="176">INDEX($V$17:$Y$27,GB70,FP70)</f>
        <v>3</v>
      </c>
      <c r="GN70" s="14">
        <f t="shared" ref="GN70:GN133" si="177">IF(FP70&gt;2,GB70*10+FP70+FJ70*1000,"")</f>
        <v>1024</v>
      </c>
      <c r="GO70" s="25" t="str">
        <f t="shared" ref="GO70:GO133" si="178">IF(FS70,"icon_"&amp;FT70,GO$2&amp;INDEX($FG$6:$FG$7,FJ70)*100000+GB70*1000+100+FR70)</f>
        <v>icon_2002101</v>
      </c>
      <c r="GP70" s="30"/>
      <c r="GQ70" s="30"/>
      <c r="GS70" s="14">
        <f t="shared" ref="GS70:GS133" si="179">INDEX(CA$6:CA$13,$GC70)</f>
        <v>1</v>
      </c>
      <c r="GT70" s="14">
        <f t="shared" ref="GT70:GT133" si="180">INDEX(CB$6:CB$13,$GC70)</f>
        <v>0</v>
      </c>
      <c r="GU70" s="14" t="e">
        <f t="shared" si="65"/>
        <v>#REF!</v>
      </c>
      <c r="GV70" s="14" t="str">
        <f t="shared" ref="GV70:GV133" si="181">INDEX($BW$3:$BY$3,GS70)</f>
        <v>AtkExt</v>
      </c>
      <c r="GW70" s="14" t="e">
        <f t="shared" si="66"/>
        <v>#REF!</v>
      </c>
      <c r="GX70" s="14" t="e">
        <f t="shared" si="67"/>
        <v>#REF!</v>
      </c>
      <c r="GY70" s="14" t="str">
        <f t="shared" ref="GY70:GY133" si="182">IF(GT70&gt;0,INDEX($BW$3:$BY$3,GT70),"")</f>
        <v/>
      </c>
      <c r="GZ70" s="14" t="str">
        <f t="shared" si="68"/>
        <v/>
      </c>
      <c r="HA70" s="14" t="str">
        <f t="shared" si="69"/>
        <v/>
      </c>
      <c r="HB70" s="14">
        <f t="shared" ref="HB70:HB133" si="183">20000+GB70*100+FP70*10</f>
        <v>20240</v>
      </c>
      <c r="HC70" s="14">
        <f t="shared" si="70"/>
        <v>3</v>
      </c>
      <c r="HD70" s="14">
        <f t="shared" si="71"/>
        <v>1024</v>
      </c>
      <c r="HE70" s="25" t="s">
        <v>1109</v>
      </c>
      <c r="HF70" s="14">
        <f t="shared" ref="HF70:HF133" si="184">ROUND(INDEX($AA$17:$AD$27,GB70,FP70)*INDEX($BZ$6:$BZ$13,GC70),0)</f>
        <v>160</v>
      </c>
      <c r="HI70" s="30"/>
      <c r="HJ70" s="30"/>
      <c r="HK70" s="30"/>
      <c r="HL70" s="30"/>
      <c r="HM70" s="13">
        <v>65</v>
      </c>
      <c r="HN70" s="14">
        <f t="shared" si="72"/>
        <v>20</v>
      </c>
      <c r="HO70" s="14">
        <f t="shared" si="73"/>
        <v>3</v>
      </c>
      <c r="HP70" s="14">
        <f t="shared" si="74"/>
        <v>7</v>
      </c>
      <c r="HQ70" s="14">
        <f t="shared" si="75"/>
        <v>210543</v>
      </c>
      <c r="HR70" s="14" t="str">
        <f t="shared" si="76"/>
        <v>90级守护灵の绝世套 : 属性-3</v>
      </c>
      <c r="HS70" s="14" t="s">
        <v>1042</v>
      </c>
      <c r="HT70" s="14">
        <f t="shared" si="77"/>
        <v>3</v>
      </c>
      <c r="HU70" s="14">
        <f t="shared" si="78"/>
        <v>4</v>
      </c>
      <c r="HV70" s="14" t="str">
        <f t="shared" si="79"/>
        <v>DmgBonus</v>
      </c>
      <c r="HW70" s="14">
        <f t="shared" si="80"/>
        <v>0.1</v>
      </c>
      <c r="HX70" s="30"/>
      <c r="HY70" s="30"/>
      <c r="IA70" s="13">
        <v>65</v>
      </c>
      <c r="IB70" s="14">
        <f t="shared" si="81"/>
        <v>4</v>
      </c>
      <c r="IC70" s="14">
        <f t="shared" si="82"/>
        <v>1</v>
      </c>
      <c r="ID70" s="14">
        <f t="shared" si="83"/>
        <v>4</v>
      </c>
      <c r="IE70" s="14">
        <f t="shared" si="84"/>
        <v>3</v>
      </c>
      <c r="IF70" s="14" t="str">
        <f t="shared" si="85"/>
        <v>70级寄灵人洗练-Q3-5</v>
      </c>
      <c r="IG70" s="14">
        <f t="shared" si="86"/>
        <v>1043</v>
      </c>
      <c r="IH70" s="14">
        <f t="shared" si="87"/>
        <v>5</v>
      </c>
      <c r="II70" s="14">
        <f t="shared" si="88"/>
        <v>600</v>
      </c>
      <c r="IJ70" s="14" t="str">
        <f t="shared" si="89"/>
        <v>DefRate</v>
      </c>
      <c r="IK70" s="14">
        <f t="shared" si="90"/>
        <v>1.4E-2</v>
      </c>
      <c r="IL70" s="14">
        <f t="shared" si="91"/>
        <v>0.04</v>
      </c>
    </row>
    <row r="71" spans="1:246" s="19" customFormat="1" ht="16.5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R71" s="30"/>
      <c r="ES71" s="30"/>
      <c r="ET71" s="30"/>
      <c r="EU71" s="30"/>
      <c r="EV71" s="30"/>
      <c r="EW71" s="30"/>
      <c r="EX71" s="30"/>
      <c r="EY71" s="30"/>
      <c r="EZ71" s="30"/>
      <c r="FA71" s="30"/>
      <c r="FB71" s="30"/>
      <c r="FC71" s="30"/>
      <c r="FD71" s="30"/>
      <c r="FE71" s="30"/>
      <c r="FG71" s="30"/>
      <c r="FH71" s="30"/>
      <c r="FI71" s="13">
        <v>66</v>
      </c>
      <c r="FJ71" s="14">
        <f t="shared" ref="FJ71:FJ134" si="185">IF(FI71&lt;=$FJ$3,1,2)</f>
        <v>1</v>
      </c>
      <c r="FK71" s="14">
        <f t="shared" ref="FK71:FK134" si="186">MOD(FI71-1,$FJ$3)+1</f>
        <v>66</v>
      </c>
      <c r="FL71" s="14">
        <f t="shared" ref="FL71:FL134" si="187">MATCH(FK71-1,$AT$6:$AT$64,1)</f>
        <v>9</v>
      </c>
      <c r="FM71" s="14">
        <f t="shared" si="154"/>
        <v>40</v>
      </c>
      <c r="FN71" s="14">
        <f t="shared" si="155"/>
        <v>2</v>
      </c>
      <c r="FO71" s="14">
        <f t="shared" si="156"/>
        <v>30</v>
      </c>
      <c r="FP71" s="14">
        <f t="shared" si="157"/>
        <v>4</v>
      </c>
      <c r="FQ71" s="14">
        <f t="shared" si="158"/>
        <v>2</v>
      </c>
      <c r="FR71" s="14">
        <f t="shared" si="159"/>
        <v>2</v>
      </c>
      <c r="FS71" s="14" t="b">
        <f t="shared" ref="FS71:FS134" si="188">IF(GD71="",FALSE,TRUE)</f>
        <v>0</v>
      </c>
      <c r="FT71" s="14">
        <f t="shared" si="160"/>
        <v>2002402</v>
      </c>
      <c r="FU71" s="14">
        <f t="shared" ref="FU71:FU134" si="189">INDEX($BG$7:$BN$64,FL71,FR71)</f>
        <v>42</v>
      </c>
      <c r="FV71" s="13" t="str">
        <f t="shared" si="161"/>
        <v>30级-史诗寄灵人の头盔</v>
      </c>
      <c r="FW71" s="13" t="str">
        <f t="shared" si="162"/>
        <v>落霞 · 寄灵人の头盔-史诗</v>
      </c>
      <c r="FX71" s="14">
        <f t="shared" si="163"/>
        <v>1</v>
      </c>
      <c r="FY71" s="14">
        <f t="shared" si="164"/>
        <v>4</v>
      </c>
      <c r="FZ71" s="14">
        <f t="shared" si="165"/>
        <v>30</v>
      </c>
      <c r="GA71" s="14">
        <v>1</v>
      </c>
      <c r="GB71" s="14">
        <f t="shared" si="166"/>
        <v>2</v>
      </c>
      <c r="GC71" s="14">
        <f t="shared" ref="GC71:GC134" si="190">FR71</f>
        <v>2</v>
      </c>
      <c r="GD71" s="14" t="str">
        <f t="shared" si="167"/>
        <v/>
      </c>
      <c r="GE71" s="14" t="e">
        <f t="shared" si="168"/>
        <v>#REF!</v>
      </c>
      <c r="GF71" s="14" t="e">
        <f t="shared" si="169"/>
        <v>#REF!</v>
      </c>
      <c r="GG71" s="14" t="e">
        <f t="shared" si="170"/>
        <v>#REF!</v>
      </c>
      <c r="GH71" s="14" t="e">
        <f t="shared" si="171"/>
        <v>#REF!</v>
      </c>
      <c r="GI71" s="14" t="e">
        <f t="shared" si="172"/>
        <v>#REF!</v>
      </c>
      <c r="GJ71" s="14" t="e">
        <f t="shared" si="173"/>
        <v>#REF!</v>
      </c>
      <c r="GK71" s="14" t="e">
        <f t="shared" si="174"/>
        <v>#REF!</v>
      </c>
      <c r="GL71" s="14">
        <f t="shared" si="175"/>
        <v>1024</v>
      </c>
      <c r="GM71" s="14">
        <f t="shared" si="176"/>
        <v>3</v>
      </c>
      <c r="GN71" s="14">
        <f t="shared" si="177"/>
        <v>1024</v>
      </c>
      <c r="GO71" s="25" t="str">
        <f t="shared" si="178"/>
        <v>icon_2002102</v>
      </c>
      <c r="GP71" s="30"/>
      <c r="GQ71" s="30"/>
      <c r="GS71" s="14">
        <f t="shared" si="179"/>
        <v>2</v>
      </c>
      <c r="GT71" s="14">
        <f t="shared" si="180"/>
        <v>0</v>
      </c>
      <c r="GU71" s="14" t="e">
        <f t="shared" ref="GU71:GU134" si="191">GE71</f>
        <v>#REF!</v>
      </c>
      <c r="GV71" s="14" t="str">
        <f t="shared" si="181"/>
        <v>DefExt</v>
      </c>
      <c r="GW71" s="14" t="e">
        <f t="shared" ref="GW71:GW134" si="192">INDEX(GF71:GH71,GS71)</f>
        <v>#REF!</v>
      </c>
      <c r="GX71" s="14" t="e">
        <f t="shared" ref="GX71:GX134" si="193">INDEX(GI71:GK71,GS71)</f>
        <v>#REF!</v>
      </c>
      <c r="GY71" s="14" t="str">
        <f t="shared" si="182"/>
        <v/>
      </c>
      <c r="GZ71" s="14" t="str">
        <f t="shared" ref="GZ71:GZ134" si="194">IF(GT71&gt;0,INDEX(GF71:GH71,GT71),"")</f>
        <v/>
      </c>
      <c r="HA71" s="14" t="str">
        <f t="shared" ref="HA71:HA134" si="195">IF(GT71&gt;0,INDEX(GI71:GK71,GT71),"")</f>
        <v/>
      </c>
      <c r="HB71" s="14">
        <f t="shared" si="183"/>
        <v>20240</v>
      </c>
      <c r="HC71" s="14">
        <f t="shared" ref="HC71:HC134" si="196">GM71</f>
        <v>3</v>
      </c>
      <c r="HD71" s="14">
        <f t="shared" ref="HD71:HD134" si="197">GN71</f>
        <v>1024</v>
      </c>
      <c r="HE71" s="25" t="s">
        <v>1109</v>
      </c>
      <c r="HF71" s="14">
        <f t="shared" si="184"/>
        <v>80</v>
      </c>
      <c r="HI71" s="30"/>
      <c r="HJ71" s="30"/>
      <c r="HK71" s="30"/>
      <c r="HL71" s="30"/>
      <c r="HM71" s="13">
        <v>66</v>
      </c>
      <c r="HN71" s="14">
        <f t="shared" ref="HN71:HN97" si="198">MATCH(HM71-1,$DB$6:$DB$34,1)</f>
        <v>20</v>
      </c>
      <c r="HO71" s="14">
        <f t="shared" ref="HO71:HO97" si="199">HM71-INDEX($DB$6:$DB$34,HN71)</f>
        <v>4</v>
      </c>
      <c r="HP71" s="14">
        <f t="shared" ref="HP71:HP97" si="200">INDEX($DC$7:$DF$34,HN71,HO71)</f>
        <v>8</v>
      </c>
      <c r="HQ71" s="14">
        <f t="shared" ref="HQ71:HQ97" si="201">INDEX($CK$7:$CK$34,HN71)</f>
        <v>210543</v>
      </c>
      <c r="HR71" s="14" t="str">
        <f t="shared" ref="HR71:HR97" si="202">INDEX($CJ$7:$CJ$34,HN71)&amp;" : 属性-"&amp;HO71</f>
        <v>90级守护灵の绝世套 : 属性-4</v>
      </c>
      <c r="HS71" s="14" t="s">
        <v>1042</v>
      </c>
      <c r="HT71" s="14">
        <f t="shared" ref="HT71:HT97" si="203">HO71</f>
        <v>4</v>
      </c>
      <c r="HU71" s="14">
        <f t="shared" ref="HU71:HU97" si="204">INDEX($DK$7:$DN$34,HN71,HO71)</f>
        <v>5</v>
      </c>
      <c r="HV71" s="14" t="str">
        <f t="shared" ref="HV71:HV97" si="205">INDEX($CR$3:$CY$3,HP71)</f>
        <v>DmgResist</v>
      </c>
      <c r="HW71" s="14">
        <f t="shared" ref="HW71:HW97" si="206">INDEX($CR$7:$CY$34,HN71,HP71)*INDEX($DG$7:$DJ$34,HN71,HO71)</f>
        <v>0.1</v>
      </c>
      <c r="HX71" s="30"/>
      <c r="HY71" s="30"/>
      <c r="IA71" s="13">
        <v>66</v>
      </c>
      <c r="IB71" s="14">
        <f t="shared" ref="IB71:IB134" si="207">INT((IA71-1)/20)+1</f>
        <v>4</v>
      </c>
      <c r="IC71" s="14">
        <f t="shared" ref="IC71:IC134" si="208">IF(IB71&gt;11,2,1)</f>
        <v>1</v>
      </c>
      <c r="ID71" s="14">
        <f t="shared" ref="ID71:ID134" si="209">IB71-(IC71-1)*11</f>
        <v>4</v>
      </c>
      <c r="IE71" s="14">
        <f t="shared" ref="IE71:IE134" si="210">IF(MOD(IA71-1,20)&gt;=10,4,3)</f>
        <v>3</v>
      </c>
      <c r="IF71" s="14" t="str">
        <f t="shared" ref="IF71:IF134" si="211">INDEX($EK$6:$EK$27,IB71)&amp;"洗练-Q"&amp;IE71&amp;"-"&amp;IH71</f>
        <v>70级寄灵人洗练-Q3-6</v>
      </c>
      <c r="IG71" s="14">
        <f t="shared" ref="IG71:IG134" si="212">IC71*1000+ID71*10+IE71</f>
        <v>1043</v>
      </c>
      <c r="IH71" s="14">
        <f t="shared" ref="IH71:IH134" si="213">MOD(IA71-1,10)+1</f>
        <v>6</v>
      </c>
      <c r="II71" s="14">
        <f t="shared" ref="II71:II134" si="214">INDEX($EO$3:$EX$3,IH71)</f>
        <v>600</v>
      </c>
      <c r="IJ71" s="14" t="str">
        <f t="shared" ref="IJ71:IJ134" si="215">INDEX($EO$4:$EX$4,IH71)</f>
        <v>HPRate</v>
      </c>
      <c r="IK71" s="14">
        <f t="shared" ref="IK71:IK134" si="216">IF(IL71&gt;1,INT(IL71*0.35),ROUND(IL71*0.35,3))</f>
        <v>1.4E-2</v>
      </c>
      <c r="IL71" s="14">
        <f t="shared" ref="IL71:IL134" si="217">INDEX($EO$6:$EX$27,IB71,IH71)</f>
        <v>0.04</v>
      </c>
    </row>
    <row r="72" spans="1:246" s="19" customFormat="1" ht="16.5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R72" s="30"/>
      <c r="ES72" s="30"/>
      <c r="ET72" s="30"/>
      <c r="EU72" s="30"/>
      <c r="EV72" s="30"/>
      <c r="EW72" s="30"/>
      <c r="EX72" s="30"/>
      <c r="EY72" s="30"/>
      <c r="EZ72" s="30"/>
      <c r="FA72" s="30"/>
      <c r="FB72" s="30"/>
      <c r="FC72" s="30"/>
      <c r="FD72" s="30"/>
      <c r="FE72" s="30"/>
      <c r="FG72" s="30"/>
      <c r="FH72" s="30"/>
      <c r="FI72" s="13">
        <v>67</v>
      </c>
      <c r="FJ72" s="14">
        <f t="shared" si="185"/>
        <v>1</v>
      </c>
      <c r="FK72" s="14">
        <f t="shared" si="186"/>
        <v>67</v>
      </c>
      <c r="FL72" s="14">
        <f t="shared" si="187"/>
        <v>9</v>
      </c>
      <c r="FM72" s="14">
        <f t="shared" si="154"/>
        <v>40</v>
      </c>
      <c r="FN72" s="14">
        <f t="shared" si="155"/>
        <v>2</v>
      </c>
      <c r="FO72" s="14">
        <f t="shared" si="156"/>
        <v>30</v>
      </c>
      <c r="FP72" s="14">
        <f t="shared" si="157"/>
        <v>4</v>
      </c>
      <c r="FQ72" s="14">
        <f t="shared" si="158"/>
        <v>3</v>
      </c>
      <c r="FR72" s="14">
        <f t="shared" si="159"/>
        <v>3</v>
      </c>
      <c r="FS72" s="14" t="b">
        <f t="shared" si="188"/>
        <v>0</v>
      </c>
      <c r="FT72" s="14">
        <f t="shared" si="160"/>
        <v>2002403</v>
      </c>
      <c r="FU72" s="14">
        <f t="shared" si="189"/>
        <v>42</v>
      </c>
      <c r="FV72" s="13" t="str">
        <f t="shared" si="161"/>
        <v>30级-史诗寄灵人の铠甲</v>
      </c>
      <c r="FW72" s="13" t="str">
        <f t="shared" si="162"/>
        <v>落霞 · 寄灵人の铠甲-史诗</v>
      </c>
      <c r="FX72" s="14">
        <f t="shared" si="163"/>
        <v>1</v>
      </c>
      <c r="FY72" s="14">
        <f t="shared" si="164"/>
        <v>4</v>
      </c>
      <c r="FZ72" s="14">
        <f t="shared" si="165"/>
        <v>30</v>
      </c>
      <c r="GA72" s="14">
        <v>1</v>
      </c>
      <c r="GB72" s="14">
        <f t="shared" si="166"/>
        <v>2</v>
      </c>
      <c r="GC72" s="14">
        <f t="shared" si="190"/>
        <v>3</v>
      </c>
      <c r="GD72" s="14" t="str">
        <f t="shared" si="167"/>
        <v/>
      </c>
      <c r="GE72" s="14" t="e">
        <f t="shared" si="168"/>
        <v>#REF!</v>
      </c>
      <c r="GF72" s="14" t="e">
        <f t="shared" si="169"/>
        <v>#REF!</v>
      </c>
      <c r="GG72" s="14" t="e">
        <f t="shared" si="170"/>
        <v>#REF!</v>
      </c>
      <c r="GH72" s="14" t="e">
        <f t="shared" si="171"/>
        <v>#REF!</v>
      </c>
      <c r="GI72" s="14" t="e">
        <f t="shared" si="172"/>
        <v>#REF!</v>
      </c>
      <c r="GJ72" s="14" t="e">
        <f t="shared" si="173"/>
        <v>#REF!</v>
      </c>
      <c r="GK72" s="14" t="e">
        <f t="shared" si="174"/>
        <v>#REF!</v>
      </c>
      <c r="GL72" s="14">
        <f t="shared" si="175"/>
        <v>1024</v>
      </c>
      <c r="GM72" s="14">
        <f t="shared" si="176"/>
        <v>3</v>
      </c>
      <c r="GN72" s="14">
        <f t="shared" si="177"/>
        <v>1024</v>
      </c>
      <c r="GO72" s="25" t="str">
        <f t="shared" si="178"/>
        <v>icon_2002103</v>
      </c>
      <c r="GP72" s="30"/>
      <c r="GQ72" s="30"/>
      <c r="GS72" s="14">
        <f t="shared" si="179"/>
        <v>2</v>
      </c>
      <c r="GT72" s="14">
        <f t="shared" si="180"/>
        <v>3</v>
      </c>
      <c r="GU72" s="14" t="e">
        <f t="shared" si="191"/>
        <v>#REF!</v>
      </c>
      <c r="GV72" s="14" t="str">
        <f t="shared" si="181"/>
        <v>DefExt</v>
      </c>
      <c r="GW72" s="14" t="e">
        <f t="shared" si="192"/>
        <v>#REF!</v>
      </c>
      <c r="GX72" s="14" t="e">
        <f t="shared" si="193"/>
        <v>#REF!</v>
      </c>
      <c r="GY72" s="14" t="str">
        <f t="shared" si="182"/>
        <v>HPExt</v>
      </c>
      <c r="GZ72" s="14" t="e">
        <f t="shared" si="194"/>
        <v>#REF!</v>
      </c>
      <c r="HA72" s="14" t="e">
        <f t="shared" si="195"/>
        <v>#REF!</v>
      </c>
      <c r="HB72" s="14">
        <f t="shared" si="183"/>
        <v>20240</v>
      </c>
      <c r="HC72" s="14">
        <f t="shared" si="196"/>
        <v>3</v>
      </c>
      <c r="HD72" s="14">
        <f t="shared" si="197"/>
        <v>1024</v>
      </c>
      <c r="HE72" s="25" t="s">
        <v>1109</v>
      </c>
      <c r="HF72" s="14">
        <f t="shared" si="184"/>
        <v>80</v>
      </c>
      <c r="HI72" s="30"/>
      <c r="HJ72" s="30"/>
      <c r="HK72" s="30"/>
      <c r="HL72" s="30"/>
      <c r="HM72" s="13">
        <v>67</v>
      </c>
      <c r="HN72" s="14">
        <f t="shared" si="198"/>
        <v>21</v>
      </c>
      <c r="HO72" s="14">
        <f t="shared" si="199"/>
        <v>1</v>
      </c>
      <c r="HP72" s="14">
        <f t="shared" si="200"/>
        <v>1</v>
      </c>
      <c r="HQ72" s="14">
        <f t="shared" si="201"/>
        <v>210641</v>
      </c>
      <c r="HR72" s="14" t="str">
        <f t="shared" si="202"/>
        <v>100级守护灵の攻击套 : 属性-1</v>
      </c>
      <c r="HS72" s="14" t="s">
        <v>1042</v>
      </c>
      <c r="HT72" s="14">
        <f t="shared" si="203"/>
        <v>1</v>
      </c>
      <c r="HU72" s="14">
        <f t="shared" si="204"/>
        <v>2</v>
      </c>
      <c r="HV72" s="14" t="str">
        <f t="shared" si="205"/>
        <v>AtkExt</v>
      </c>
      <c r="HW72" s="14" t="e">
        <f t="shared" si="206"/>
        <v>#REF!</v>
      </c>
      <c r="HX72" s="30"/>
      <c r="HY72" s="30"/>
      <c r="IA72" s="13">
        <v>67</v>
      </c>
      <c r="IB72" s="14">
        <f t="shared" si="207"/>
        <v>4</v>
      </c>
      <c r="IC72" s="14">
        <f t="shared" si="208"/>
        <v>1</v>
      </c>
      <c r="ID72" s="14">
        <f t="shared" si="209"/>
        <v>4</v>
      </c>
      <c r="IE72" s="14">
        <f t="shared" si="210"/>
        <v>3</v>
      </c>
      <c r="IF72" s="14" t="str">
        <f t="shared" si="211"/>
        <v>70级寄灵人洗练-Q3-7</v>
      </c>
      <c r="IG72" s="14">
        <f t="shared" si="212"/>
        <v>1043</v>
      </c>
      <c r="IH72" s="14">
        <f t="shared" si="213"/>
        <v>7</v>
      </c>
      <c r="II72" s="14">
        <f t="shared" si="214"/>
        <v>550</v>
      </c>
      <c r="IJ72" s="14" t="str">
        <f t="shared" si="215"/>
        <v>Crit</v>
      </c>
      <c r="IK72" s="14">
        <f t="shared" si="216"/>
        <v>1.0999999999999999E-2</v>
      </c>
      <c r="IL72" s="14">
        <f t="shared" si="217"/>
        <v>0.03</v>
      </c>
    </row>
    <row r="73" spans="1:246" s="19" customFormat="1" ht="16.5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R73" s="30"/>
      <c r="ES73" s="30"/>
      <c r="ET73" s="30"/>
      <c r="EU73" s="30"/>
      <c r="EV73" s="30"/>
      <c r="EW73" s="30"/>
      <c r="EX73" s="30"/>
      <c r="EY73" s="30"/>
      <c r="EZ73" s="30"/>
      <c r="FA73" s="30"/>
      <c r="FB73" s="30"/>
      <c r="FC73" s="30"/>
      <c r="FD73" s="30"/>
      <c r="FE73" s="30"/>
      <c r="FG73" s="30"/>
      <c r="FH73" s="30"/>
      <c r="FI73" s="13">
        <v>68</v>
      </c>
      <c r="FJ73" s="14">
        <f t="shared" si="185"/>
        <v>1</v>
      </c>
      <c r="FK73" s="14">
        <f t="shared" si="186"/>
        <v>68</v>
      </c>
      <c r="FL73" s="14">
        <f t="shared" si="187"/>
        <v>9</v>
      </c>
      <c r="FM73" s="14">
        <f t="shared" si="154"/>
        <v>40</v>
      </c>
      <c r="FN73" s="14">
        <f t="shared" si="155"/>
        <v>2</v>
      </c>
      <c r="FO73" s="14">
        <f t="shared" si="156"/>
        <v>30</v>
      </c>
      <c r="FP73" s="14">
        <f t="shared" si="157"/>
        <v>4</v>
      </c>
      <c r="FQ73" s="14">
        <f t="shared" si="158"/>
        <v>4</v>
      </c>
      <c r="FR73" s="14">
        <f t="shared" si="159"/>
        <v>4</v>
      </c>
      <c r="FS73" s="14" t="b">
        <f t="shared" si="188"/>
        <v>0</v>
      </c>
      <c r="FT73" s="14">
        <f t="shared" si="160"/>
        <v>2002404</v>
      </c>
      <c r="FU73" s="14">
        <f t="shared" si="189"/>
        <v>42</v>
      </c>
      <c r="FV73" s="13" t="str">
        <f t="shared" si="161"/>
        <v>30级-史诗寄灵人の裤子</v>
      </c>
      <c r="FW73" s="13" t="str">
        <f t="shared" si="162"/>
        <v>落霞 · 寄灵人の裤子-史诗</v>
      </c>
      <c r="FX73" s="14">
        <f t="shared" si="163"/>
        <v>1</v>
      </c>
      <c r="FY73" s="14">
        <f t="shared" si="164"/>
        <v>4</v>
      </c>
      <c r="FZ73" s="14">
        <f t="shared" si="165"/>
        <v>30</v>
      </c>
      <c r="GA73" s="14">
        <v>1</v>
      </c>
      <c r="GB73" s="14">
        <f t="shared" si="166"/>
        <v>2</v>
      </c>
      <c r="GC73" s="14">
        <f t="shared" si="190"/>
        <v>4</v>
      </c>
      <c r="GD73" s="14" t="str">
        <f t="shared" si="167"/>
        <v/>
      </c>
      <c r="GE73" s="14" t="e">
        <f t="shared" si="168"/>
        <v>#REF!</v>
      </c>
      <c r="GF73" s="14" t="e">
        <f t="shared" si="169"/>
        <v>#REF!</v>
      </c>
      <c r="GG73" s="14" t="e">
        <f t="shared" si="170"/>
        <v>#REF!</v>
      </c>
      <c r="GH73" s="14" t="e">
        <f t="shared" si="171"/>
        <v>#REF!</v>
      </c>
      <c r="GI73" s="14" t="e">
        <f t="shared" si="172"/>
        <v>#REF!</v>
      </c>
      <c r="GJ73" s="14" t="e">
        <f t="shared" si="173"/>
        <v>#REF!</v>
      </c>
      <c r="GK73" s="14" t="e">
        <f t="shared" si="174"/>
        <v>#REF!</v>
      </c>
      <c r="GL73" s="14">
        <f t="shared" si="175"/>
        <v>1024</v>
      </c>
      <c r="GM73" s="14">
        <f t="shared" si="176"/>
        <v>3</v>
      </c>
      <c r="GN73" s="14">
        <f t="shared" si="177"/>
        <v>1024</v>
      </c>
      <c r="GO73" s="25" t="str">
        <f t="shared" si="178"/>
        <v>icon_2002104</v>
      </c>
      <c r="GP73" s="30"/>
      <c r="GQ73" s="30"/>
      <c r="GS73" s="14">
        <f t="shared" si="179"/>
        <v>2</v>
      </c>
      <c r="GT73" s="14">
        <f t="shared" si="180"/>
        <v>0</v>
      </c>
      <c r="GU73" s="14" t="e">
        <f t="shared" si="191"/>
        <v>#REF!</v>
      </c>
      <c r="GV73" s="14" t="str">
        <f t="shared" si="181"/>
        <v>DefExt</v>
      </c>
      <c r="GW73" s="14" t="e">
        <f t="shared" si="192"/>
        <v>#REF!</v>
      </c>
      <c r="GX73" s="14" t="e">
        <f t="shared" si="193"/>
        <v>#REF!</v>
      </c>
      <c r="GY73" s="14" t="str">
        <f t="shared" si="182"/>
        <v/>
      </c>
      <c r="GZ73" s="14" t="str">
        <f t="shared" si="194"/>
        <v/>
      </c>
      <c r="HA73" s="14" t="str">
        <f t="shared" si="195"/>
        <v/>
      </c>
      <c r="HB73" s="14">
        <f t="shared" si="183"/>
        <v>20240</v>
      </c>
      <c r="HC73" s="14">
        <f t="shared" si="196"/>
        <v>3</v>
      </c>
      <c r="HD73" s="14">
        <f t="shared" si="197"/>
        <v>1024</v>
      </c>
      <c r="HE73" s="25" t="s">
        <v>1109</v>
      </c>
      <c r="HF73" s="14">
        <f t="shared" si="184"/>
        <v>80</v>
      </c>
      <c r="HI73" s="30"/>
      <c r="HJ73" s="30"/>
      <c r="HK73" s="30"/>
      <c r="HL73" s="30"/>
      <c r="HM73" s="13">
        <v>68</v>
      </c>
      <c r="HN73" s="14">
        <f t="shared" si="198"/>
        <v>21</v>
      </c>
      <c r="HO73" s="14">
        <f t="shared" si="199"/>
        <v>2</v>
      </c>
      <c r="HP73" s="14">
        <f t="shared" si="200"/>
        <v>3</v>
      </c>
      <c r="HQ73" s="14">
        <f t="shared" si="201"/>
        <v>210641</v>
      </c>
      <c r="HR73" s="14" t="str">
        <f t="shared" si="202"/>
        <v>100级守护灵の攻击套 : 属性-2</v>
      </c>
      <c r="HS73" s="14" t="s">
        <v>1042</v>
      </c>
      <c r="HT73" s="14">
        <f t="shared" si="203"/>
        <v>2</v>
      </c>
      <c r="HU73" s="14">
        <f t="shared" si="204"/>
        <v>3</v>
      </c>
      <c r="HV73" s="14" t="str">
        <f t="shared" si="205"/>
        <v>HPExt</v>
      </c>
      <c r="HW73" s="14" t="e">
        <f t="shared" si="206"/>
        <v>#REF!</v>
      </c>
      <c r="HX73" s="30"/>
      <c r="HY73" s="30"/>
      <c r="IA73" s="13">
        <v>68</v>
      </c>
      <c r="IB73" s="14">
        <f t="shared" si="207"/>
        <v>4</v>
      </c>
      <c r="IC73" s="14">
        <f t="shared" si="208"/>
        <v>1</v>
      </c>
      <c r="ID73" s="14">
        <f t="shared" si="209"/>
        <v>4</v>
      </c>
      <c r="IE73" s="14">
        <f t="shared" si="210"/>
        <v>3</v>
      </c>
      <c r="IF73" s="14" t="str">
        <f t="shared" si="211"/>
        <v>70级寄灵人洗练-Q3-8</v>
      </c>
      <c r="IG73" s="14">
        <f t="shared" si="212"/>
        <v>1043</v>
      </c>
      <c r="IH73" s="14">
        <f t="shared" si="213"/>
        <v>8</v>
      </c>
      <c r="II73" s="14">
        <f t="shared" si="214"/>
        <v>550</v>
      </c>
      <c r="IJ73" s="14" t="str">
        <f t="shared" si="215"/>
        <v>CritRate</v>
      </c>
      <c r="IK73" s="14">
        <f t="shared" si="216"/>
        <v>2.8000000000000001E-2</v>
      </c>
      <c r="IL73" s="14">
        <f t="shared" si="217"/>
        <v>0.08</v>
      </c>
    </row>
    <row r="74" spans="1:246" s="19" customFormat="1" ht="16.5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R74" s="30"/>
      <c r="ES74" s="30"/>
      <c r="ET74" s="30"/>
      <c r="EU74" s="30"/>
      <c r="EV74" s="30"/>
      <c r="EW74" s="30"/>
      <c r="EX74" s="30"/>
      <c r="EY74" s="30"/>
      <c r="EZ74" s="30"/>
      <c r="FA74" s="30"/>
      <c r="FB74" s="30"/>
      <c r="FC74" s="30"/>
      <c r="FD74" s="30"/>
      <c r="FE74" s="30"/>
      <c r="FG74" s="30"/>
      <c r="FH74" s="30"/>
      <c r="FI74" s="13">
        <v>69</v>
      </c>
      <c r="FJ74" s="14">
        <f t="shared" si="185"/>
        <v>1</v>
      </c>
      <c r="FK74" s="14">
        <f t="shared" si="186"/>
        <v>69</v>
      </c>
      <c r="FL74" s="14">
        <f t="shared" si="187"/>
        <v>9</v>
      </c>
      <c r="FM74" s="14">
        <f t="shared" si="154"/>
        <v>40</v>
      </c>
      <c r="FN74" s="14">
        <f t="shared" si="155"/>
        <v>2</v>
      </c>
      <c r="FO74" s="14">
        <f t="shared" si="156"/>
        <v>30</v>
      </c>
      <c r="FP74" s="14">
        <f t="shared" si="157"/>
        <v>4</v>
      </c>
      <c r="FQ74" s="14">
        <f t="shared" si="158"/>
        <v>5</v>
      </c>
      <c r="FR74" s="14">
        <f t="shared" si="159"/>
        <v>5</v>
      </c>
      <c r="FS74" s="14" t="b">
        <f t="shared" si="188"/>
        <v>0</v>
      </c>
      <c r="FT74" s="14">
        <f t="shared" si="160"/>
        <v>2002405</v>
      </c>
      <c r="FU74" s="14">
        <f t="shared" si="189"/>
        <v>42</v>
      </c>
      <c r="FV74" s="13" t="str">
        <f t="shared" si="161"/>
        <v>30级-史诗寄灵人の鞋子</v>
      </c>
      <c r="FW74" s="13" t="str">
        <f t="shared" si="162"/>
        <v>落霞 · 寄灵人の鞋子-史诗</v>
      </c>
      <c r="FX74" s="14">
        <f t="shared" si="163"/>
        <v>1</v>
      </c>
      <c r="FY74" s="14">
        <f t="shared" si="164"/>
        <v>4</v>
      </c>
      <c r="FZ74" s="14">
        <f t="shared" si="165"/>
        <v>30</v>
      </c>
      <c r="GA74" s="14">
        <v>1</v>
      </c>
      <c r="GB74" s="14">
        <f t="shared" si="166"/>
        <v>2</v>
      </c>
      <c r="GC74" s="14">
        <f t="shared" si="190"/>
        <v>5</v>
      </c>
      <c r="GD74" s="14" t="str">
        <f t="shared" si="167"/>
        <v/>
      </c>
      <c r="GE74" s="14" t="e">
        <f t="shared" si="168"/>
        <v>#REF!</v>
      </c>
      <c r="GF74" s="14" t="e">
        <f t="shared" si="169"/>
        <v>#REF!</v>
      </c>
      <c r="GG74" s="14" t="e">
        <f t="shared" si="170"/>
        <v>#REF!</v>
      </c>
      <c r="GH74" s="14" t="e">
        <f t="shared" si="171"/>
        <v>#REF!</v>
      </c>
      <c r="GI74" s="14" t="e">
        <f t="shared" si="172"/>
        <v>#REF!</v>
      </c>
      <c r="GJ74" s="14" t="e">
        <f t="shared" si="173"/>
        <v>#REF!</v>
      </c>
      <c r="GK74" s="14" t="e">
        <f t="shared" si="174"/>
        <v>#REF!</v>
      </c>
      <c r="GL74" s="14">
        <f t="shared" si="175"/>
        <v>1024</v>
      </c>
      <c r="GM74" s="14">
        <f t="shared" si="176"/>
        <v>3</v>
      </c>
      <c r="GN74" s="14">
        <f t="shared" si="177"/>
        <v>1024</v>
      </c>
      <c r="GO74" s="25" t="str">
        <f t="shared" si="178"/>
        <v>icon_2002105</v>
      </c>
      <c r="GP74" s="30"/>
      <c r="GQ74" s="30"/>
      <c r="GS74" s="14">
        <f t="shared" si="179"/>
        <v>3</v>
      </c>
      <c r="GT74" s="14">
        <f t="shared" si="180"/>
        <v>0</v>
      </c>
      <c r="GU74" s="14" t="e">
        <f t="shared" si="191"/>
        <v>#REF!</v>
      </c>
      <c r="GV74" s="14" t="str">
        <f t="shared" si="181"/>
        <v>HPExt</v>
      </c>
      <c r="GW74" s="14" t="e">
        <f t="shared" si="192"/>
        <v>#REF!</v>
      </c>
      <c r="GX74" s="14" t="e">
        <f t="shared" si="193"/>
        <v>#REF!</v>
      </c>
      <c r="GY74" s="14" t="str">
        <f t="shared" si="182"/>
        <v/>
      </c>
      <c r="GZ74" s="14" t="str">
        <f t="shared" si="194"/>
        <v/>
      </c>
      <c r="HA74" s="14" t="str">
        <f t="shared" si="195"/>
        <v/>
      </c>
      <c r="HB74" s="14">
        <f t="shared" si="183"/>
        <v>20240</v>
      </c>
      <c r="HC74" s="14">
        <f t="shared" si="196"/>
        <v>3</v>
      </c>
      <c r="HD74" s="14">
        <f t="shared" si="197"/>
        <v>1024</v>
      </c>
      <c r="HE74" s="25" t="s">
        <v>1109</v>
      </c>
      <c r="HF74" s="14">
        <f t="shared" si="184"/>
        <v>80</v>
      </c>
      <c r="HI74" s="30"/>
      <c r="HJ74" s="30"/>
      <c r="HK74" s="30"/>
      <c r="HL74" s="30"/>
      <c r="HM74" s="13">
        <v>69</v>
      </c>
      <c r="HN74" s="14">
        <f t="shared" si="198"/>
        <v>21</v>
      </c>
      <c r="HO74" s="14">
        <f t="shared" si="199"/>
        <v>3</v>
      </c>
      <c r="HP74" s="14">
        <f t="shared" si="200"/>
        <v>4</v>
      </c>
      <c r="HQ74" s="14">
        <f t="shared" si="201"/>
        <v>210641</v>
      </c>
      <c r="HR74" s="14" t="str">
        <f t="shared" si="202"/>
        <v>100级守护灵の攻击套 : 属性-3</v>
      </c>
      <c r="HS74" s="14" t="s">
        <v>1042</v>
      </c>
      <c r="HT74" s="14">
        <f t="shared" si="203"/>
        <v>3</v>
      </c>
      <c r="HU74" s="14">
        <f t="shared" si="204"/>
        <v>5</v>
      </c>
      <c r="HV74" s="14" t="str">
        <f t="shared" si="205"/>
        <v>AtkRate</v>
      </c>
      <c r="HW74" s="14">
        <f t="shared" si="206"/>
        <v>0.15</v>
      </c>
      <c r="HX74" s="30"/>
      <c r="HY74" s="30"/>
      <c r="IA74" s="13">
        <v>69</v>
      </c>
      <c r="IB74" s="14">
        <f t="shared" si="207"/>
        <v>4</v>
      </c>
      <c r="IC74" s="14">
        <f t="shared" si="208"/>
        <v>1</v>
      </c>
      <c r="ID74" s="14">
        <f t="shared" si="209"/>
        <v>4</v>
      </c>
      <c r="IE74" s="14">
        <f t="shared" si="210"/>
        <v>3</v>
      </c>
      <c r="IF74" s="14" t="str">
        <f t="shared" si="211"/>
        <v>70级寄灵人洗练-Q3-9</v>
      </c>
      <c r="IG74" s="14">
        <f t="shared" si="212"/>
        <v>1043</v>
      </c>
      <c r="IH74" s="14">
        <f t="shared" si="213"/>
        <v>9</v>
      </c>
      <c r="II74" s="14">
        <f t="shared" si="214"/>
        <v>550</v>
      </c>
      <c r="IJ74" s="14" t="str">
        <f t="shared" si="215"/>
        <v>DefIgnor</v>
      </c>
      <c r="IK74" s="14">
        <f t="shared" si="216"/>
        <v>1.0999999999999999E-2</v>
      </c>
      <c r="IL74" s="14">
        <f t="shared" si="217"/>
        <v>0.03</v>
      </c>
    </row>
    <row r="75" spans="1:246" s="19" customFormat="1" ht="16.5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R75" s="30"/>
      <c r="ES75" s="30"/>
      <c r="ET75" s="30"/>
      <c r="EU75" s="30"/>
      <c r="EV75" s="30"/>
      <c r="EW75" s="30"/>
      <c r="EX75" s="30"/>
      <c r="EY75" s="30"/>
      <c r="EZ75" s="30"/>
      <c r="FA75" s="30"/>
      <c r="FB75" s="30"/>
      <c r="FC75" s="30"/>
      <c r="FD75" s="30"/>
      <c r="FE75" s="30"/>
      <c r="FG75" s="30"/>
      <c r="FH75" s="30"/>
      <c r="FI75" s="13">
        <v>70</v>
      </c>
      <c r="FJ75" s="14">
        <f t="shared" si="185"/>
        <v>1</v>
      </c>
      <c r="FK75" s="14">
        <f t="shared" si="186"/>
        <v>70</v>
      </c>
      <c r="FL75" s="14">
        <f t="shared" si="187"/>
        <v>9</v>
      </c>
      <c r="FM75" s="14">
        <f t="shared" si="154"/>
        <v>40</v>
      </c>
      <c r="FN75" s="14">
        <f t="shared" si="155"/>
        <v>2</v>
      </c>
      <c r="FO75" s="14">
        <f t="shared" si="156"/>
        <v>30</v>
      </c>
      <c r="FP75" s="14">
        <f t="shared" si="157"/>
        <v>4</v>
      </c>
      <c r="FQ75" s="14">
        <f t="shared" si="158"/>
        <v>6</v>
      </c>
      <c r="FR75" s="14">
        <f t="shared" si="159"/>
        <v>6</v>
      </c>
      <c r="FS75" s="14" t="b">
        <f t="shared" si="188"/>
        <v>0</v>
      </c>
      <c r="FT75" s="14">
        <f t="shared" si="160"/>
        <v>2002406</v>
      </c>
      <c r="FU75" s="14">
        <f t="shared" si="189"/>
        <v>42</v>
      </c>
      <c r="FV75" s="13" t="str">
        <f t="shared" si="161"/>
        <v>30级-史诗寄灵人の护手</v>
      </c>
      <c r="FW75" s="13" t="str">
        <f t="shared" si="162"/>
        <v>落霞 · 寄灵人の护手-史诗</v>
      </c>
      <c r="FX75" s="14">
        <f t="shared" si="163"/>
        <v>1</v>
      </c>
      <c r="FY75" s="14">
        <f t="shared" si="164"/>
        <v>4</v>
      </c>
      <c r="FZ75" s="14">
        <f t="shared" si="165"/>
        <v>30</v>
      </c>
      <c r="GA75" s="14">
        <v>1</v>
      </c>
      <c r="GB75" s="14">
        <f t="shared" si="166"/>
        <v>2</v>
      </c>
      <c r="GC75" s="14">
        <f t="shared" si="190"/>
        <v>6</v>
      </c>
      <c r="GD75" s="14" t="str">
        <f t="shared" si="167"/>
        <v/>
      </c>
      <c r="GE75" s="14" t="e">
        <f t="shared" si="168"/>
        <v>#REF!</v>
      </c>
      <c r="GF75" s="14" t="e">
        <f t="shared" si="169"/>
        <v>#REF!</v>
      </c>
      <c r="GG75" s="14" t="e">
        <f t="shared" si="170"/>
        <v>#REF!</v>
      </c>
      <c r="GH75" s="14" t="e">
        <f t="shared" si="171"/>
        <v>#REF!</v>
      </c>
      <c r="GI75" s="14" t="e">
        <f t="shared" si="172"/>
        <v>#REF!</v>
      </c>
      <c r="GJ75" s="14" t="e">
        <f t="shared" si="173"/>
        <v>#REF!</v>
      </c>
      <c r="GK75" s="14" t="e">
        <f t="shared" si="174"/>
        <v>#REF!</v>
      </c>
      <c r="GL75" s="14">
        <f t="shared" si="175"/>
        <v>1024</v>
      </c>
      <c r="GM75" s="14">
        <f t="shared" si="176"/>
        <v>3</v>
      </c>
      <c r="GN75" s="14">
        <f t="shared" si="177"/>
        <v>1024</v>
      </c>
      <c r="GO75" s="25" t="str">
        <f t="shared" si="178"/>
        <v>icon_2002106</v>
      </c>
      <c r="GP75" s="30"/>
      <c r="GQ75" s="30"/>
      <c r="GS75" s="14">
        <f t="shared" si="179"/>
        <v>3</v>
      </c>
      <c r="GT75" s="14">
        <f t="shared" si="180"/>
        <v>0</v>
      </c>
      <c r="GU75" s="14" t="e">
        <f t="shared" si="191"/>
        <v>#REF!</v>
      </c>
      <c r="GV75" s="14" t="str">
        <f t="shared" si="181"/>
        <v>HPExt</v>
      </c>
      <c r="GW75" s="14" t="e">
        <f t="shared" si="192"/>
        <v>#REF!</v>
      </c>
      <c r="GX75" s="14" t="e">
        <f t="shared" si="193"/>
        <v>#REF!</v>
      </c>
      <c r="GY75" s="14" t="str">
        <f t="shared" si="182"/>
        <v/>
      </c>
      <c r="GZ75" s="14" t="str">
        <f t="shared" si="194"/>
        <v/>
      </c>
      <c r="HA75" s="14" t="str">
        <f t="shared" si="195"/>
        <v/>
      </c>
      <c r="HB75" s="14">
        <f t="shared" si="183"/>
        <v>20240</v>
      </c>
      <c r="HC75" s="14">
        <f t="shared" si="196"/>
        <v>3</v>
      </c>
      <c r="HD75" s="14">
        <f t="shared" si="197"/>
        <v>1024</v>
      </c>
      <c r="HE75" s="25" t="s">
        <v>1109</v>
      </c>
      <c r="HF75" s="14">
        <f t="shared" si="184"/>
        <v>80</v>
      </c>
      <c r="HI75" s="30"/>
      <c r="HJ75" s="30"/>
      <c r="HK75" s="30"/>
      <c r="HL75" s="30"/>
      <c r="HM75" s="13">
        <v>70</v>
      </c>
      <c r="HN75" s="14">
        <f t="shared" si="198"/>
        <v>22</v>
      </c>
      <c r="HO75" s="14">
        <f t="shared" si="199"/>
        <v>1</v>
      </c>
      <c r="HP75" s="14">
        <f t="shared" si="200"/>
        <v>2</v>
      </c>
      <c r="HQ75" s="14">
        <f t="shared" si="201"/>
        <v>210742</v>
      </c>
      <c r="HR75" s="14" t="str">
        <f t="shared" si="202"/>
        <v>110级守护灵の防御套 : 属性-1</v>
      </c>
      <c r="HS75" s="14" t="s">
        <v>1042</v>
      </c>
      <c r="HT75" s="14">
        <f t="shared" si="203"/>
        <v>1</v>
      </c>
      <c r="HU75" s="14">
        <f t="shared" si="204"/>
        <v>2</v>
      </c>
      <c r="HV75" s="14" t="str">
        <f t="shared" si="205"/>
        <v>DefExt</v>
      </c>
      <c r="HW75" s="14" t="e">
        <f t="shared" si="206"/>
        <v>#REF!</v>
      </c>
      <c r="HX75" s="30"/>
      <c r="HY75" s="30"/>
      <c r="IA75" s="13">
        <v>70</v>
      </c>
      <c r="IB75" s="14">
        <f t="shared" si="207"/>
        <v>4</v>
      </c>
      <c r="IC75" s="14">
        <f t="shared" si="208"/>
        <v>1</v>
      </c>
      <c r="ID75" s="14">
        <f t="shared" si="209"/>
        <v>4</v>
      </c>
      <c r="IE75" s="14">
        <f t="shared" si="210"/>
        <v>3</v>
      </c>
      <c r="IF75" s="14" t="str">
        <f t="shared" si="211"/>
        <v>70级寄灵人洗练-Q3-10</v>
      </c>
      <c r="IG75" s="14">
        <f t="shared" si="212"/>
        <v>1043</v>
      </c>
      <c r="IH75" s="14">
        <f t="shared" si="213"/>
        <v>10</v>
      </c>
      <c r="II75" s="14">
        <f t="shared" si="214"/>
        <v>550</v>
      </c>
      <c r="IJ75" s="14" t="str">
        <f t="shared" si="215"/>
        <v>Block</v>
      </c>
      <c r="IK75" s="14">
        <f t="shared" si="216"/>
        <v>1.0999999999999999E-2</v>
      </c>
      <c r="IL75" s="14">
        <f t="shared" si="217"/>
        <v>0.03</v>
      </c>
    </row>
    <row r="76" spans="1:246" s="19" customFormat="1" ht="16.5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R76" s="30"/>
      <c r="ES76" s="30"/>
      <c r="ET76" s="30"/>
      <c r="EU76" s="30"/>
      <c r="EV76" s="30"/>
      <c r="EW76" s="30"/>
      <c r="EX76" s="30"/>
      <c r="EY76" s="30"/>
      <c r="EZ76" s="30"/>
      <c r="FA76" s="30"/>
      <c r="FB76" s="30"/>
      <c r="FC76" s="30"/>
      <c r="FD76" s="30"/>
      <c r="FE76" s="30"/>
      <c r="FG76" s="30"/>
      <c r="FH76" s="30"/>
      <c r="FI76" s="13">
        <v>71</v>
      </c>
      <c r="FJ76" s="14">
        <f t="shared" si="185"/>
        <v>1</v>
      </c>
      <c r="FK76" s="14">
        <f t="shared" si="186"/>
        <v>71</v>
      </c>
      <c r="FL76" s="14">
        <f t="shared" si="187"/>
        <v>9</v>
      </c>
      <c r="FM76" s="14">
        <f t="shared" si="154"/>
        <v>40</v>
      </c>
      <c r="FN76" s="14">
        <f t="shared" si="155"/>
        <v>2</v>
      </c>
      <c r="FO76" s="14">
        <f t="shared" si="156"/>
        <v>30</v>
      </c>
      <c r="FP76" s="14">
        <f t="shared" si="157"/>
        <v>4</v>
      </c>
      <c r="FQ76" s="14">
        <f t="shared" si="158"/>
        <v>7</v>
      </c>
      <c r="FR76" s="14">
        <f t="shared" si="159"/>
        <v>7</v>
      </c>
      <c r="FS76" s="14" t="b">
        <f t="shared" si="188"/>
        <v>0</v>
      </c>
      <c r="FT76" s="14">
        <f t="shared" si="160"/>
        <v>2002407</v>
      </c>
      <c r="FU76" s="14">
        <f t="shared" si="189"/>
        <v>63</v>
      </c>
      <c r="FV76" s="13" t="str">
        <f t="shared" si="161"/>
        <v>30级-史诗寄灵人の项链</v>
      </c>
      <c r="FW76" s="13" t="str">
        <f t="shared" si="162"/>
        <v>落霞 · 寄灵人の项链-史诗</v>
      </c>
      <c r="FX76" s="14">
        <f t="shared" si="163"/>
        <v>1</v>
      </c>
      <c r="FY76" s="14">
        <f t="shared" si="164"/>
        <v>4</v>
      </c>
      <c r="FZ76" s="14">
        <f t="shared" si="165"/>
        <v>30</v>
      </c>
      <c r="GA76" s="14">
        <v>1</v>
      </c>
      <c r="GB76" s="14">
        <f t="shared" si="166"/>
        <v>2</v>
      </c>
      <c r="GC76" s="14">
        <f t="shared" si="190"/>
        <v>7</v>
      </c>
      <c r="GD76" s="14" t="str">
        <f t="shared" si="167"/>
        <v/>
      </c>
      <c r="GE76" s="14" t="e">
        <f t="shared" si="168"/>
        <v>#REF!</v>
      </c>
      <c r="GF76" s="14" t="e">
        <f t="shared" si="169"/>
        <v>#REF!</v>
      </c>
      <c r="GG76" s="14" t="e">
        <f t="shared" si="170"/>
        <v>#REF!</v>
      </c>
      <c r="GH76" s="14" t="e">
        <f t="shared" si="171"/>
        <v>#REF!</v>
      </c>
      <c r="GI76" s="14" t="e">
        <f t="shared" si="172"/>
        <v>#REF!</v>
      </c>
      <c r="GJ76" s="14" t="e">
        <f t="shared" si="173"/>
        <v>#REF!</v>
      </c>
      <c r="GK76" s="14" t="e">
        <f t="shared" si="174"/>
        <v>#REF!</v>
      </c>
      <c r="GL76" s="14">
        <f t="shared" si="175"/>
        <v>1024</v>
      </c>
      <c r="GM76" s="14">
        <f t="shared" si="176"/>
        <v>3</v>
      </c>
      <c r="GN76" s="14">
        <f t="shared" si="177"/>
        <v>1024</v>
      </c>
      <c r="GO76" s="25" t="str">
        <f t="shared" si="178"/>
        <v>icon_2002107</v>
      </c>
      <c r="GP76" s="30"/>
      <c r="GQ76" s="30"/>
      <c r="GS76" s="14">
        <f t="shared" si="179"/>
        <v>1</v>
      </c>
      <c r="GT76" s="14">
        <f t="shared" si="180"/>
        <v>2</v>
      </c>
      <c r="GU76" s="14" t="e">
        <f t="shared" si="191"/>
        <v>#REF!</v>
      </c>
      <c r="GV76" s="14" t="str">
        <f t="shared" si="181"/>
        <v>AtkExt</v>
      </c>
      <c r="GW76" s="14" t="e">
        <f t="shared" si="192"/>
        <v>#REF!</v>
      </c>
      <c r="GX76" s="14" t="e">
        <f t="shared" si="193"/>
        <v>#REF!</v>
      </c>
      <c r="GY76" s="14" t="str">
        <f t="shared" si="182"/>
        <v>DefExt</v>
      </c>
      <c r="GZ76" s="14" t="e">
        <f t="shared" si="194"/>
        <v>#REF!</v>
      </c>
      <c r="HA76" s="14" t="e">
        <f t="shared" si="195"/>
        <v>#REF!</v>
      </c>
      <c r="HB76" s="14">
        <f t="shared" si="183"/>
        <v>20240</v>
      </c>
      <c r="HC76" s="14">
        <f t="shared" si="196"/>
        <v>3</v>
      </c>
      <c r="HD76" s="14">
        <f t="shared" si="197"/>
        <v>1024</v>
      </c>
      <c r="HE76" s="25" t="s">
        <v>1109</v>
      </c>
      <c r="HF76" s="14">
        <f t="shared" si="184"/>
        <v>120</v>
      </c>
      <c r="HI76" s="30"/>
      <c r="HJ76" s="30"/>
      <c r="HK76" s="30"/>
      <c r="HL76" s="30"/>
      <c r="HM76" s="13">
        <v>71</v>
      </c>
      <c r="HN76" s="14">
        <f t="shared" si="198"/>
        <v>22</v>
      </c>
      <c r="HO76" s="14">
        <f t="shared" si="199"/>
        <v>2</v>
      </c>
      <c r="HP76" s="14">
        <f t="shared" si="200"/>
        <v>3</v>
      </c>
      <c r="HQ76" s="14">
        <f t="shared" si="201"/>
        <v>210742</v>
      </c>
      <c r="HR76" s="14" t="str">
        <f t="shared" si="202"/>
        <v>110级守护灵の防御套 : 属性-2</v>
      </c>
      <c r="HS76" s="14" t="s">
        <v>1042</v>
      </c>
      <c r="HT76" s="14">
        <f t="shared" si="203"/>
        <v>2</v>
      </c>
      <c r="HU76" s="14">
        <f t="shared" si="204"/>
        <v>3</v>
      </c>
      <c r="HV76" s="14" t="str">
        <f t="shared" si="205"/>
        <v>HPExt</v>
      </c>
      <c r="HW76" s="14" t="e">
        <f t="shared" si="206"/>
        <v>#REF!</v>
      </c>
      <c r="HX76" s="30"/>
      <c r="HY76" s="30"/>
      <c r="IA76" s="13">
        <v>71</v>
      </c>
      <c r="IB76" s="14">
        <f t="shared" si="207"/>
        <v>4</v>
      </c>
      <c r="IC76" s="14">
        <f t="shared" si="208"/>
        <v>1</v>
      </c>
      <c r="ID76" s="14">
        <f t="shared" si="209"/>
        <v>4</v>
      </c>
      <c r="IE76" s="14">
        <f t="shared" si="210"/>
        <v>4</v>
      </c>
      <c r="IF76" s="14" t="str">
        <f t="shared" si="211"/>
        <v>70级寄灵人洗练-Q4-1</v>
      </c>
      <c r="IG76" s="14">
        <f t="shared" si="212"/>
        <v>1044</v>
      </c>
      <c r="IH76" s="14">
        <f t="shared" si="213"/>
        <v>1</v>
      </c>
      <c r="II76" s="14">
        <f t="shared" si="214"/>
        <v>2000</v>
      </c>
      <c r="IJ76" s="14" t="str">
        <f t="shared" si="215"/>
        <v>AtkExt</v>
      </c>
      <c r="IK76" s="14" t="e">
        <f t="shared" si="216"/>
        <v>#REF!</v>
      </c>
      <c r="IL76" s="14" t="e">
        <f t="shared" si="217"/>
        <v>#REF!</v>
      </c>
    </row>
    <row r="77" spans="1:246" s="19" customFormat="1" ht="16.5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R77" s="30"/>
      <c r="ES77" s="30"/>
      <c r="ET77" s="30"/>
      <c r="EU77" s="30"/>
      <c r="EV77" s="30"/>
      <c r="EW77" s="30"/>
      <c r="EX77" s="30"/>
      <c r="EY77" s="30"/>
      <c r="EZ77" s="30"/>
      <c r="FA77" s="30"/>
      <c r="FB77" s="30"/>
      <c r="FC77" s="30"/>
      <c r="FD77" s="30"/>
      <c r="FE77" s="30"/>
      <c r="FG77" s="30"/>
      <c r="FH77" s="30"/>
      <c r="FI77" s="13">
        <v>72</v>
      </c>
      <c r="FJ77" s="14">
        <f t="shared" si="185"/>
        <v>1</v>
      </c>
      <c r="FK77" s="14">
        <f t="shared" si="186"/>
        <v>72</v>
      </c>
      <c r="FL77" s="14">
        <f t="shared" si="187"/>
        <v>9</v>
      </c>
      <c r="FM77" s="14">
        <f t="shared" si="154"/>
        <v>40</v>
      </c>
      <c r="FN77" s="14">
        <f t="shared" si="155"/>
        <v>2</v>
      </c>
      <c r="FO77" s="14">
        <f t="shared" si="156"/>
        <v>30</v>
      </c>
      <c r="FP77" s="14">
        <f t="shared" si="157"/>
        <v>4</v>
      </c>
      <c r="FQ77" s="14">
        <f t="shared" si="158"/>
        <v>8</v>
      </c>
      <c r="FR77" s="14">
        <f t="shared" si="159"/>
        <v>8</v>
      </c>
      <c r="FS77" s="14" t="b">
        <f t="shared" si="188"/>
        <v>0</v>
      </c>
      <c r="FT77" s="14">
        <f t="shared" si="160"/>
        <v>2002408</v>
      </c>
      <c r="FU77" s="14">
        <f t="shared" si="189"/>
        <v>63</v>
      </c>
      <c r="FV77" s="13" t="str">
        <f t="shared" si="161"/>
        <v>30级-史诗寄灵人の戒指</v>
      </c>
      <c r="FW77" s="13" t="str">
        <f t="shared" si="162"/>
        <v>落霞 · 寄灵人の戒指-史诗</v>
      </c>
      <c r="FX77" s="14">
        <f t="shared" si="163"/>
        <v>1</v>
      </c>
      <c r="FY77" s="14">
        <f t="shared" si="164"/>
        <v>4</v>
      </c>
      <c r="FZ77" s="14">
        <f t="shared" si="165"/>
        <v>30</v>
      </c>
      <c r="GA77" s="14">
        <v>1</v>
      </c>
      <c r="GB77" s="14">
        <f t="shared" si="166"/>
        <v>2</v>
      </c>
      <c r="GC77" s="14">
        <f t="shared" si="190"/>
        <v>8</v>
      </c>
      <c r="GD77" s="14" t="str">
        <f t="shared" si="167"/>
        <v/>
      </c>
      <c r="GE77" s="14" t="e">
        <f t="shared" si="168"/>
        <v>#REF!</v>
      </c>
      <c r="GF77" s="14" t="e">
        <f t="shared" si="169"/>
        <v>#REF!</v>
      </c>
      <c r="GG77" s="14" t="e">
        <f t="shared" si="170"/>
        <v>#REF!</v>
      </c>
      <c r="GH77" s="14" t="e">
        <f t="shared" si="171"/>
        <v>#REF!</v>
      </c>
      <c r="GI77" s="14" t="e">
        <f t="shared" si="172"/>
        <v>#REF!</v>
      </c>
      <c r="GJ77" s="14" t="e">
        <f t="shared" si="173"/>
        <v>#REF!</v>
      </c>
      <c r="GK77" s="14" t="e">
        <f t="shared" si="174"/>
        <v>#REF!</v>
      </c>
      <c r="GL77" s="14">
        <f t="shared" si="175"/>
        <v>1024</v>
      </c>
      <c r="GM77" s="14">
        <f t="shared" si="176"/>
        <v>3</v>
      </c>
      <c r="GN77" s="14">
        <f t="shared" si="177"/>
        <v>1024</v>
      </c>
      <c r="GO77" s="25" t="str">
        <f t="shared" si="178"/>
        <v>icon_2002108</v>
      </c>
      <c r="GP77" s="30"/>
      <c r="GQ77" s="30"/>
      <c r="GS77" s="14">
        <f t="shared" si="179"/>
        <v>1</v>
      </c>
      <c r="GT77" s="14">
        <f t="shared" si="180"/>
        <v>3</v>
      </c>
      <c r="GU77" s="14" t="e">
        <f t="shared" si="191"/>
        <v>#REF!</v>
      </c>
      <c r="GV77" s="14" t="str">
        <f t="shared" si="181"/>
        <v>AtkExt</v>
      </c>
      <c r="GW77" s="14" t="e">
        <f t="shared" si="192"/>
        <v>#REF!</v>
      </c>
      <c r="GX77" s="14" t="e">
        <f t="shared" si="193"/>
        <v>#REF!</v>
      </c>
      <c r="GY77" s="14" t="str">
        <f t="shared" si="182"/>
        <v>HPExt</v>
      </c>
      <c r="GZ77" s="14" t="e">
        <f t="shared" si="194"/>
        <v>#REF!</v>
      </c>
      <c r="HA77" s="14" t="e">
        <f t="shared" si="195"/>
        <v>#REF!</v>
      </c>
      <c r="HB77" s="14">
        <f t="shared" si="183"/>
        <v>20240</v>
      </c>
      <c r="HC77" s="14">
        <f t="shared" si="196"/>
        <v>3</v>
      </c>
      <c r="HD77" s="14">
        <f t="shared" si="197"/>
        <v>1024</v>
      </c>
      <c r="HE77" s="25" t="s">
        <v>1109</v>
      </c>
      <c r="HF77" s="14">
        <f t="shared" si="184"/>
        <v>120</v>
      </c>
      <c r="HI77" s="30"/>
      <c r="HJ77" s="30"/>
      <c r="HK77" s="30"/>
      <c r="HL77" s="30"/>
      <c r="HM77" s="13">
        <v>72</v>
      </c>
      <c r="HN77" s="14">
        <f t="shared" si="198"/>
        <v>22</v>
      </c>
      <c r="HO77" s="14">
        <f t="shared" si="199"/>
        <v>3</v>
      </c>
      <c r="HP77" s="14">
        <f t="shared" si="200"/>
        <v>5</v>
      </c>
      <c r="HQ77" s="14">
        <f t="shared" si="201"/>
        <v>210742</v>
      </c>
      <c r="HR77" s="14" t="str">
        <f t="shared" si="202"/>
        <v>110级守护灵の防御套 : 属性-3</v>
      </c>
      <c r="HS77" s="14" t="s">
        <v>1042</v>
      </c>
      <c r="HT77" s="14">
        <f t="shared" si="203"/>
        <v>3</v>
      </c>
      <c r="HU77" s="14">
        <f t="shared" si="204"/>
        <v>5</v>
      </c>
      <c r="HV77" s="14" t="str">
        <f t="shared" si="205"/>
        <v>DefRate</v>
      </c>
      <c r="HW77" s="14">
        <f t="shared" si="206"/>
        <v>0.15</v>
      </c>
      <c r="HX77" s="30"/>
      <c r="HY77" s="30"/>
      <c r="IA77" s="13">
        <v>72</v>
      </c>
      <c r="IB77" s="14">
        <f t="shared" si="207"/>
        <v>4</v>
      </c>
      <c r="IC77" s="14">
        <f t="shared" si="208"/>
        <v>1</v>
      </c>
      <c r="ID77" s="14">
        <f t="shared" si="209"/>
        <v>4</v>
      </c>
      <c r="IE77" s="14">
        <f t="shared" si="210"/>
        <v>4</v>
      </c>
      <c r="IF77" s="14" t="str">
        <f t="shared" si="211"/>
        <v>70级寄灵人洗练-Q4-2</v>
      </c>
      <c r="IG77" s="14">
        <f t="shared" si="212"/>
        <v>1044</v>
      </c>
      <c r="IH77" s="14">
        <f t="shared" si="213"/>
        <v>2</v>
      </c>
      <c r="II77" s="14">
        <f t="shared" si="214"/>
        <v>2000</v>
      </c>
      <c r="IJ77" s="14" t="str">
        <f t="shared" si="215"/>
        <v>DefExt</v>
      </c>
      <c r="IK77" s="14" t="e">
        <f t="shared" si="216"/>
        <v>#REF!</v>
      </c>
      <c r="IL77" s="14" t="e">
        <f t="shared" si="217"/>
        <v>#REF!</v>
      </c>
    </row>
    <row r="78" spans="1:246" s="19" customFormat="1" ht="16.5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  <c r="EZ78" s="30"/>
      <c r="FA78" s="30"/>
      <c r="FB78" s="30"/>
      <c r="FC78" s="30"/>
      <c r="FD78" s="30"/>
      <c r="FE78" s="30"/>
      <c r="FG78" s="30"/>
      <c r="FH78" s="30"/>
      <c r="FI78" s="13">
        <v>73</v>
      </c>
      <c r="FJ78" s="14">
        <f t="shared" si="185"/>
        <v>1</v>
      </c>
      <c r="FK78" s="14">
        <f t="shared" si="186"/>
        <v>73</v>
      </c>
      <c r="FL78" s="14">
        <f t="shared" si="187"/>
        <v>10</v>
      </c>
      <c r="FM78" s="14">
        <f t="shared" si="154"/>
        <v>41</v>
      </c>
      <c r="FN78" s="14">
        <f t="shared" si="155"/>
        <v>2</v>
      </c>
      <c r="FO78" s="14">
        <f t="shared" si="156"/>
        <v>30</v>
      </c>
      <c r="FP78" s="14">
        <f t="shared" si="157"/>
        <v>4</v>
      </c>
      <c r="FQ78" s="14">
        <f t="shared" si="158"/>
        <v>1</v>
      </c>
      <c r="FR78" s="14">
        <f t="shared" si="159"/>
        <v>1</v>
      </c>
      <c r="FS78" s="14" t="b">
        <f t="shared" si="188"/>
        <v>1</v>
      </c>
      <c r="FT78" s="14">
        <f t="shared" si="160"/>
        <v>2002411</v>
      </c>
      <c r="FU78" s="14">
        <f t="shared" si="189"/>
        <v>84</v>
      </c>
      <c r="FV78" s="13" t="str">
        <f t="shared" si="161"/>
        <v>30级-攻击套寄灵人の灵器</v>
      </c>
      <c r="FW78" s="13" t="str">
        <f t="shared" si="162"/>
        <v>星云破幻 · 寄灵人の灵器</v>
      </c>
      <c r="FX78" s="14">
        <f t="shared" si="163"/>
        <v>1</v>
      </c>
      <c r="FY78" s="14">
        <f t="shared" si="164"/>
        <v>4</v>
      </c>
      <c r="FZ78" s="14">
        <f t="shared" si="165"/>
        <v>30</v>
      </c>
      <c r="GA78" s="14">
        <v>1</v>
      </c>
      <c r="GB78" s="14">
        <f t="shared" si="166"/>
        <v>2</v>
      </c>
      <c r="GC78" s="14">
        <f t="shared" si="190"/>
        <v>1</v>
      </c>
      <c r="GD78" s="14">
        <f t="shared" si="167"/>
        <v>200241</v>
      </c>
      <c r="GE78" s="14" t="e">
        <f t="shared" si="168"/>
        <v>#REF!</v>
      </c>
      <c r="GF78" s="14" t="e">
        <f t="shared" si="169"/>
        <v>#REF!</v>
      </c>
      <c r="GG78" s="14" t="e">
        <f t="shared" si="170"/>
        <v>#REF!</v>
      </c>
      <c r="GH78" s="14" t="e">
        <f t="shared" si="171"/>
        <v>#REF!</v>
      </c>
      <c r="GI78" s="14" t="e">
        <f t="shared" si="172"/>
        <v>#REF!</v>
      </c>
      <c r="GJ78" s="14" t="e">
        <f t="shared" si="173"/>
        <v>#REF!</v>
      </c>
      <c r="GK78" s="14" t="e">
        <f t="shared" si="174"/>
        <v>#REF!</v>
      </c>
      <c r="GL78" s="14">
        <f t="shared" si="175"/>
        <v>1024</v>
      </c>
      <c r="GM78" s="14">
        <f t="shared" si="176"/>
        <v>3</v>
      </c>
      <c r="GN78" s="14">
        <f t="shared" si="177"/>
        <v>1024</v>
      </c>
      <c r="GO78" s="25" t="str">
        <f t="shared" si="178"/>
        <v>icon_2002411</v>
      </c>
      <c r="GP78" s="30"/>
      <c r="GQ78" s="30"/>
      <c r="GS78" s="14">
        <f t="shared" si="179"/>
        <v>1</v>
      </c>
      <c r="GT78" s="14">
        <f t="shared" si="180"/>
        <v>0</v>
      </c>
      <c r="GU78" s="14" t="e">
        <f t="shared" si="191"/>
        <v>#REF!</v>
      </c>
      <c r="GV78" s="14" t="str">
        <f t="shared" si="181"/>
        <v>AtkExt</v>
      </c>
      <c r="GW78" s="14" t="e">
        <f t="shared" si="192"/>
        <v>#REF!</v>
      </c>
      <c r="GX78" s="14" t="e">
        <f t="shared" si="193"/>
        <v>#REF!</v>
      </c>
      <c r="GY78" s="14" t="str">
        <f t="shared" si="182"/>
        <v/>
      </c>
      <c r="GZ78" s="14" t="str">
        <f t="shared" si="194"/>
        <v/>
      </c>
      <c r="HA78" s="14" t="str">
        <f t="shared" si="195"/>
        <v/>
      </c>
      <c r="HB78" s="14">
        <f t="shared" si="183"/>
        <v>20240</v>
      </c>
      <c r="HC78" s="14">
        <f t="shared" si="196"/>
        <v>3</v>
      </c>
      <c r="HD78" s="14">
        <f t="shared" si="197"/>
        <v>1024</v>
      </c>
      <c r="HE78" s="25" t="s">
        <v>1109</v>
      </c>
      <c r="HF78" s="14">
        <f t="shared" si="184"/>
        <v>160</v>
      </c>
      <c r="HI78" s="30"/>
      <c r="HJ78" s="30"/>
      <c r="HK78" s="30"/>
      <c r="HL78" s="30"/>
      <c r="HM78" s="13">
        <v>73</v>
      </c>
      <c r="HN78" s="14">
        <f t="shared" si="198"/>
        <v>23</v>
      </c>
      <c r="HO78" s="14">
        <f t="shared" si="199"/>
        <v>1</v>
      </c>
      <c r="HP78" s="14">
        <f t="shared" si="200"/>
        <v>1</v>
      </c>
      <c r="HQ78" s="14">
        <f t="shared" si="201"/>
        <v>210841</v>
      </c>
      <c r="HR78" s="14" t="str">
        <f t="shared" si="202"/>
        <v>120级守护灵の攻击套 : 属性-1</v>
      </c>
      <c r="HS78" s="14" t="s">
        <v>1042</v>
      </c>
      <c r="HT78" s="14">
        <f t="shared" si="203"/>
        <v>1</v>
      </c>
      <c r="HU78" s="14">
        <f t="shared" si="204"/>
        <v>2</v>
      </c>
      <c r="HV78" s="14" t="str">
        <f t="shared" si="205"/>
        <v>AtkExt</v>
      </c>
      <c r="HW78" s="14" t="e">
        <f t="shared" si="206"/>
        <v>#REF!</v>
      </c>
      <c r="HX78" s="30"/>
      <c r="HY78" s="30"/>
      <c r="IA78" s="13">
        <v>73</v>
      </c>
      <c r="IB78" s="14">
        <f t="shared" si="207"/>
        <v>4</v>
      </c>
      <c r="IC78" s="14">
        <f t="shared" si="208"/>
        <v>1</v>
      </c>
      <c r="ID78" s="14">
        <f t="shared" si="209"/>
        <v>4</v>
      </c>
      <c r="IE78" s="14">
        <f t="shared" si="210"/>
        <v>4</v>
      </c>
      <c r="IF78" s="14" t="str">
        <f t="shared" si="211"/>
        <v>70级寄灵人洗练-Q4-3</v>
      </c>
      <c r="IG78" s="14">
        <f t="shared" si="212"/>
        <v>1044</v>
      </c>
      <c r="IH78" s="14">
        <f t="shared" si="213"/>
        <v>3</v>
      </c>
      <c r="II78" s="14">
        <f t="shared" si="214"/>
        <v>2000</v>
      </c>
      <c r="IJ78" s="14" t="str">
        <f t="shared" si="215"/>
        <v>HPExt</v>
      </c>
      <c r="IK78" s="14" t="e">
        <f t="shared" si="216"/>
        <v>#REF!</v>
      </c>
      <c r="IL78" s="14" t="e">
        <f t="shared" si="217"/>
        <v>#REF!</v>
      </c>
    </row>
    <row r="79" spans="1:246" s="19" customFormat="1" ht="16.5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  <c r="EZ79" s="30"/>
      <c r="FA79" s="30"/>
      <c r="FB79" s="30"/>
      <c r="FC79" s="30"/>
      <c r="FD79" s="30"/>
      <c r="FE79" s="30"/>
      <c r="FG79" s="30"/>
      <c r="FH79" s="30"/>
      <c r="FI79" s="13">
        <v>74</v>
      </c>
      <c r="FJ79" s="14">
        <f t="shared" si="185"/>
        <v>1</v>
      </c>
      <c r="FK79" s="14">
        <f t="shared" si="186"/>
        <v>74</v>
      </c>
      <c r="FL79" s="14">
        <f t="shared" si="187"/>
        <v>10</v>
      </c>
      <c r="FM79" s="14">
        <f t="shared" si="154"/>
        <v>41</v>
      </c>
      <c r="FN79" s="14">
        <f t="shared" si="155"/>
        <v>2</v>
      </c>
      <c r="FO79" s="14">
        <f t="shared" si="156"/>
        <v>30</v>
      </c>
      <c r="FP79" s="14">
        <f t="shared" si="157"/>
        <v>4</v>
      </c>
      <c r="FQ79" s="14">
        <f t="shared" si="158"/>
        <v>2</v>
      </c>
      <c r="FR79" s="14">
        <f t="shared" si="159"/>
        <v>2</v>
      </c>
      <c r="FS79" s="14" t="b">
        <f t="shared" si="188"/>
        <v>1</v>
      </c>
      <c r="FT79" s="14">
        <f t="shared" si="160"/>
        <v>2002412</v>
      </c>
      <c r="FU79" s="14">
        <f t="shared" si="189"/>
        <v>42</v>
      </c>
      <c r="FV79" s="13" t="str">
        <f t="shared" si="161"/>
        <v>30级-攻击套寄灵人の头盔</v>
      </c>
      <c r="FW79" s="13" t="str">
        <f t="shared" si="162"/>
        <v>星云破幻 · 寄灵人の头盔</v>
      </c>
      <c r="FX79" s="14">
        <f t="shared" si="163"/>
        <v>1</v>
      </c>
      <c r="FY79" s="14">
        <f t="shared" si="164"/>
        <v>4</v>
      </c>
      <c r="FZ79" s="14">
        <f t="shared" si="165"/>
        <v>30</v>
      </c>
      <c r="GA79" s="14">
        <v>1</v>
      </c>
      <c r="GB79" s="14">
        <f t="shared" si="166"/>
        <v>2</v>
      </c>
      <c r="GC79" s="14">
        <f t="shared" si="190"/>
        <v>2</v>
      </c>
      <c r="GD79" s="14">
        <f t="shared" si="167"/>
        <v>200241</v>
      </c>
      <c r="GE79" s="14" t="e">
        <f t="shared" si="168"/>
        <v>#REF!</v>
      </c>
      <c r="GF79" s="14" t="e">
        <f t="shared" si="169"/>
        <v>#REF!</v>
      </c>
      <c r="GG79" s="14" t="e">
        <f t="shared" si="170"/>
        <v>#REF!</v>
      </c>
      <c r="GH79" s="14" t="e">
        <f t="shared" si="171"/>
        <v>#REF!</v>
      </c>
      <c r="GI79" s="14" t="e">
        <f t="shared" si="172"/>
        <v>#REF!</v>
      </c>
      <c r="GJ79" s="14" t="e">
        <f t="shared" si="173"/>
        <v>#REF!</v>
      </c>
      <c r="GK79" s="14" t="e">
        <f t="shared" si="174"/>
        <v>#REF!</v>
      </c>
      <c r="GL79" s="14">
        <f t="shared" si="175"/>
        <v>1024</v>
      </c>
      <c r="GM79" s="14">
        <f t="shared" si="176"/>
        <v>3</v>
      </c>
      <c r="GN79" s="14">
        <f t="shared" si="177"/>
        <v>1024</v>
      </c>
      <c r="GO79" s="25" t="str">
        <f t="shared" si="178"/>
        <v>icon_2002412</v>
      </c>
      <c r="GP79" s="30"/>
      <c r="GQ79" s="30"/>
      <c r="GS79" s="14">
        <f t="shared" si="179"/>
        <v>2</v>
      </c>
      <c r="GT79" s="14">
        <f t="shared" si="180"/>
        <v>0</v>
      </c>
      <c r="GU79" s="14" t="e">
        <f t="shared" si="191"/>
        <v>#REF!</v>
      </c>
      <c r="GV79" s="14" t="str">
        <f t="shared" si="181"/>
        <v>DefExt</v>
      </c>
      <c r="GW79" s="14" t="e">
        <f t="shared" si="192"/>
        <v>#REF!</v>
      </c>
      <c r="GX79" s="14" t="e">
        <f t="shared" si="193"/>
        <v>#REF!</v>
      </c>
      <c r="GY79" s="14" t="str">
        <f t="shared" si="182"/>
        <v/>
      </c>
      <c r="GZ79" s="14" t="str">
        <f t="shared" si="194"/>
        <v/>
      </c>
      <c r="HA79" s="14" t="str">
        <f t="shared" si="195"/>
        <v/>
      </c>
      <c r="HB79" s="14">
        <f t="shared" si="183"/>
        <v>20240</v>
      </c>
      <c r="HC79" s="14">
        <f t="shared" si="196"/>
        <v>3</v>
      </c>
      <c r="HD79" s="14">
        <f t="shared" si="197"/>
        <v>1024</v>
      </c>
      <c r="HE79" s="25" t="s">
        <v>1109</v>
      </c>
      <c r="HF79" s="14">
        <f t="shared" si="184"/>
        <v>80</v>
      </c>
      <c r="HI79" s="30"/>
      <c r="HJ79" s="30"/>
      <c r="HK79" s="30"/>
      <c r="HL79" s="30"/>
      <c r="HM79" s="13">
        <v>74</v>
      </c>
      <c r="HN79" s="14">
        <f t="shared" si="198"/>
        <v>23</v>
      </c>
      <c r="HO79" s="14">
        <f t="shared" si="199"/>
        <v>2</v>
      </c>
      <c r="HP79" s="14">
        <f t="shared" si="200"/>
        <v>3</v>
      </c>
      <c r="HQ79" s="14">
        <f t="shared" si="201"/>
        <v>210841</v>
      </c>
      <c r="HR79" s="14" t="str">
        <f t="shared" si="202"/>
        <v>120级守护灵の攻击套 : 属性-2</v>
      </c>
      <c r="HS79" s="14" t="s">
        <v>1042</v>
      </c>
      <c r="HT79" s="14">
        <f t="shared" si="203"/>
        <v>2</v>
      </c>
      <c r="HU79" s="14">
        <f t="shared" si="204"/>
        <v>3</v>
      </c>
      <c r="HV79" s="14" t="str">
        <f t="shared" si="205"/>
        <v>HPExt</v>
      </c>
      <c r="HW79" s="14" t="e">
        <f t="shared" si="206"/>
        <v>#REF!</v>
      </c>
      <c r="HX79" s="30"/>
      <c r="HY79" s="30"/>
      <c r="IA79" s="13">
        <v>74</v>
      </c>
      <c r="IB79" s="14">
        <f t="shared" si="207"/>
        <v>4</v>
      </c>
      <c r="IC79" s="14">
        <f t="shared" si="208"/>
        <v>1</v>
      </c>
      <c r="ID79" s="14">
        <f t="shared" si="209"/>
        <v>4</v>
      </c>
      <c r="IE79" s="14">
        <f t="shared" si="210"/>
        <v>4</v>
      </c>
      <c r="IF79" s="14" t="str">
        <f t="shared" si="211"/>
        <v>70级寄灵人洗练-Q4-4</v>
      </c>
      <c r="IG79" s="14">
        <f t="shared" si="212"/>
        <v>1044</v>
      </c>
      <c r="IH79" s="14">
        <f t="shared" si="213"/>
        <v>4</v>
      </c>
      <c r="II79" s="14">
        <f t="shared" si="214"/>
        <v>600</v>
      </c>
      <c r="IJ79" s="14" t="str">
        <f t="shared" si="215"/>
        <v>AtkRate</v>
      </c>
      <c r="IK79" s="14">
        <f t="shared" si="216"/>
        <v>1.4E-2</v>
      </c>
      <c r="IL79" s="14">
        <f t="shared" si="217"/>
        <v>0.04</v>
      </c>
    </row>
    <row r="80" spans="1:246" s="19" customFormat="1" ht="16.5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R80" s="30"/>
      <c r="ES80" s="30"/>
      <c r="ET80" s="30"/>
      <c r="EU80" s="30"/>
      <c r="EV80" s="30"/>
      <c r="EW80" s="30"/>
      <c r="EX80" s="30"/>
      <c r="EY80" s="30"/>
      <c r="EZ80" s="30"/>
      <c r="FA80" s="30"/>
      <c r="FB80" s="30"/>
      <c r="FC80" s="30"/>
      <c r="FD80" s="30"/>
      <c r="FE80" s="30"/>
      <c r="FG80" s="30"/>
      <c r="FH80" s="30"/>
      <c r="FI80" s="13">
        <v>75</v>
      </c>
      <c r="FJ80" s="14">
        <f t="shared" si="185"/>
        <v>1</v>
      </c>
      <c r="FK80" s="14">
        <f t="shared" si="186"/>
        <v>75</v>
      </c>
      <c r="FL80" s="14">
        <f t="shared" si="187"/>
        <v>10</v>
      </c>
      <c r="FM80" s="14">
        <f t="shared" si="154"/>
        <v>41</v>
      </c>
      <c r="FN80" s="14">
        <f t="shared" si="155"/>
        <v>2</v>
      </c>
      <c r="FO80" s="14">
        <f t="shared" si="156"/>
        <v>30</v>
      </c>
      <c r="FP80" s="14">
        <f t="shared" si="157"/>
        <v>4</v>
      </c>
      <c r="FQ80" s="14">
        <f t="shared" si="158"/>
        <v>3</v>
      </c>
      <c r="FR80" s="14">
        <f t="shared" si="159"/>
        <v>3</v>
      </c>
      <c r="FS80" s="14" t="b">
        <f t="shared" si="188"/>
        <v>1</v>
      </c>
      <c r="FT80" s="14">
        <f t="shared" si="160"/>
        <v>2002413</v>
      </c>
      <c r="FU80" s="14">
        <f t="shared" si="189"/>
        <v>42</v>
      </c>
      <c r="FV80" s="13" t="str">
        <f t="shared" si="161"/>
        <v>30级-攻击套寄灵人の铠甲</v>
      </c>
      <c r="FW80" s="13" t="str">
        <f t="shared" si="162"/>
        <v>星云破幻 · 寄灵人の铠甲</v>
      </c>
      <c r="FX80" s="14">
        <f t="shared" si="163"/>
        <v>1</v>
      </c>
      <c r="FY80" s="14">
        <f t="shared" si="164"/>
        <v>4</v>
      </c>
      <c r="FZ80" s="14">
        <f t="shared" si="165"/>
        <v>30</v>
      </c>
      <c r="GA80" s="14">
        <v>1</v>
      </c>
      <c r="GB80" s="14">
        <f t="shared" si="166"/>
        <v>2</v>
      </c>
      <c r="GC80" s="14">
        <f t="shared" si="190"/>
        <v>3</v>
      </c>
      <c r="GD80" s="14">
        <f t="shared" si="167"/>
        <v>200241</v>
      </c>
      <c r="GE80" s="14" t="e">
        <f t="shared" si="168"/>
        <v>#REF!</v>
      </c>
      <c r="GF80" s="14" t="e">
        <f t="shared" si="169"/>
        <v>#REF!</v>
      </c>
      <c r="GG80" s="14" t="e">
        <f t="shared" si="170"/>
        <v>#REF!</v>
      </c>
      <c r="GH80" s="14" t="e">
        <f t="shared" si="171"/>
        <v>#REF!</v>
      </c>
      <c r="GI80" s="14" t="e">
        <f t="shared" si="172"/>
        <v>#REF!</v>
      </c>
      <c r="GJ80" s="14" t="e">
        <f t="shared" si="173"/>
        <v>#REF!</v>
      </c>
      <c r="GK80" s="14" t="e">
        <f t="shared" si="174"/>
        <v>#REF!</v>
      </c>
      <c r="GL80" s="14">
        <f t="shared" si="175"/>
        <v>1024</v>
      </c>
      <c r="GM80" s="14">
        <f t="shared" si="176"/>
        <v>3</v>
      </c>
      <c r="GN80" s="14">
        <f t="shared" si="177"/>
        <v>1024</v>
      </c>
      <c r="GO80" s="25" t="str">
        <f t="shared" si="178"/>
        <v>icon_2002413</v>
      </c>
      <c r="GP80" s="30"/>
      <c r="GQ80" s="30"/>
      <c r="GS80" s="14">
        <f t="shared" si="179"/>
        <v>2</v>
      </c>
      <c r="GT80" s="14">
        <f t="shared" si="180"/>
        <v>3</v>
      </c>
      <c r="GU80" s="14" t="e">
        <f t="shared" si="191"/>
        <v>#REF!</v>
      </c>
      <c r="GV80" s="14" t="str">
        <f t="shared" si="181"/>
        <v>DefExt</v>
      </c>
      <c r="GW80" s="14" t="e">
        <f t="shared" si="192"/>
        <v>#REF!</v>
      </c>
      <c r="GX80" s="14" t="e">
        <f t="shared" si="193"/>
        <v>#REF!</v>
      </c>
      <c r="GY80" s="14" t="str">
        <f t="shared" si="182"/>
        <v>HPExt</v>
      </c>
      <c r="GZ80" s="14" t="e">
        <f t="shared" si="194"/>
        <v>#REF!</v>
      </c>
      <c r="HA80" s="14" t="e">
        <f t="shared" si="195"/>
        <v>#REF!</v>
      </c>
      <c r="HB80" s="14">
        <f t="shared" si="183"/>
        <v>20240</v>
      </c>
      <c r="HC80" s="14">
        <f t="shared" si="196"/>
        <v>3</v>
      </c>
      <c r="HD80" s="14">
        <f t="shared" si="197"/>
        <v>1024</v>
      </c>
      <c r="HE80" s="25" t="s">
        <v>1109</v>
      </c>
      <c r="HF80" s="14">
        <f t="shared" si="184"/>
        <v>80</v>
      </c>
      <c r="HI80" s="30"/>
      <c r="HJ80" s="30"/>
      <c r="HK80" s="30"/>
      <c r="HL80" s="30"/>
      <c r="HM80" s="13">
        <v>75</v>
      </c>
      <c r="HN80" s="14">
        <f t="shared" si="198"/>
        <v>23</v>
      </c>
      <c r="HO80" s="14">
        <f t="shared" si="199"/>
        <v>3</v>
      </c>
      <c r="HP80" s="14">
        <f t="shared" si="200"/>
        <v>4</v>
      </c>
      <c r="HQ80" s="14">
        <f t="shared" si="201"/>
        <v>210841</v>
      </c>
      <c r="HR80" s="14" t="str">
        <f t="shared" si="202"/>
        <v>120级守护灵の攻击套 : 属性-3</v>
      </c>
      <c r="HS80" s="14" t="s">
        <v>1042</v>
      </c>
      <c r="HT80" s="14">
        <f t="shared" si="203"/>
        <v>3</v>
      </c>
      <c r="HU80" s="14">
        <f t="shared" si="204"/>
        <v>5</v>
      </c>
      <c r="HV80" s="14" t="str">
        <f t="shared" si="205"/>
        <v>AtkRate</v>
      </c>
      <c r="HW80" s="14">
        <f t="shared" si="206"/>
        <v>0.15</v>
      </c>
      <c r="HX80" s="30"/>
      <c r="HY80" s="30"/>
      <c r="IA80" s="13">
        <v>75</v>
      </c>
      <c r="IB80" s="14">
        <f t="shared" si="207"/>
        <v>4</v>
      </c>
      <c r="IC80" s="14">
        <f t="shared" si="208"/>
        <v>1</v>
      </c>
      <c r="ID80" s="14">
        <f t="shared" si="209"/>
        <v>4</v>
      </c>
      <c r="IE80" s="14">
        <f t="shared" si="210"/>
        <v>4</v>
      </c>
      <c r="IF80" s="14" t="str">
        <f t="shared" si="211"/>
        <v>70级寄灵人洗练-Q4-5</v>
      </c>
      <c r="IG80" s="14">
        <f t="shared" si="212"/>
        <v>1044</v>
      </c>
      <c r="IH80" s="14">
        <f t="shared" si="213"/>
        <v>5</v>
      </c>
      <c r="II80" s="14">
        <f t="shared" si="214"/>
        <v>600</v>
      </c>
      <c r="IJ80" s="14" t="str">
        <f t="shared" si="215"/>
        <v>DefRate</v>
      </c>
      <c r="IK80" s="14">
        <f t="shared" si="216"/>
        <v>1.4E-2</v>
      </c>
      <c r="IL80" s="14">
        <f t="shared" si="217"/>
        <v>0.04</v>
      </c>
    </row>
    <row r="81" spans="1:246" s="19" customFormat="1" ht="16.5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R81" s="30"/>
      <c r="ES81" s="30"/>
      <c r="ET81" s="30"/>
      <c r="EU81" s="30"/>
      <c r="EV81" s="30"/>
      <c r="EW81" s="30"/>
      <c r="EX81" s="30"/>
      <c r="EY81" s="30"/>
      <c r="EZ81" s="30"/>
      <c r="FA81" s="30"/>
      <c r="FB81" s="30"/>
      <c r="FC81" s="30"/>
      <c r="FD81" s="30"/>
      <c r="FE81" s="30"/>
      <c r="FG81" s="30"/>
      <c r="FH81" s="30"/>
      <c r="FI81" s="13">
        <v>76</v>
      </c>
      <c r="FJ81" s="14">
        <f t="shared" si="185"/>
        <v>1</v>
      </c>
      <c r="FK81" s="14">
        <f t="shared" si="186"/>
        <v>76</v>
      </c>
      <c r="FL81" s="14">
        <f t="shared" si="187"/>
        <v>10</v>
      </c>
      <c r="FM81" s="14">
        <f t="shared" si="154"/>
        <v>41</v>
      </c>
      <c r="FN81" s="14">
        <f t="shared" si="155"/>
        <v>2</v>
      </c>
      <c r="FO81" s="14">
        <f t="shared" si="156"/>
        <v>30</v>
      </c>
      <c r="FP81" s="14">
        <f t="shared" si="157"/>
        <v>4</v>
      </c>
      <c r="FQ81" s="14">
        <f t="shared" si="158"/>
        <v>4</v>
      </c>
      <c r="FR81" s="14">
        <f t="shared" si="159"/>
        <v>5</v>
      </c>
      <c r="FS81" s="14" t="b">
        <f t="shared" si="188"/>
        <v>1</v>
      </c>
      <c r="FT81" s="14">
        <f t="shared" si="160"/>
        <v>2002415</v>
      </c>
      <c r="FU81" s="14">
        <f t="shared" si="189"/>
        <v>42</v>
      </c>
      <c r="FV81" s="13" t="str">
        <f t="shared" si="161"/>
        <v>30级-攻击套寄灵人の鞋子</v>
      </c>
      <c r="FW81" s="13" t="str">
        <f t="shared" si="162"/>
        <v>星云破幻 · 寄灵人の鞋子</v>
      </c>
      <c r="FX81" s="14">
        <f t="shared" si="163"/>
        <v>1</v>
      </c>
      <c r="FY81" s="14">
        <f t="shared" si="164"/>
        <v>4</v>
      </c>
      <c r="FZ81" s="14">
        <f t="shared" si="165"/>
        <v>30</v>
      </c>
      <c r="GA81" s="14">
        <v>1</v>
      </c>
      <c r="GB81" s="14">
        <f t="shared" si="166"/>
        <v>2</v>
      </c>
      <c r="GC81" s="14">
        <f t="shared" si="190"/>
        <v>5</v>
      </c>
      <c r="GD81" s="14">
        <f t="shared" si="167"/>
        <v>200241</v>
      </c>
      <c r="GE81" s="14" t="e">
        <f t="shared" si="168"/>
        <v>#REF!</v>
      </c>
      <c r="GF81" s="14" t="e">
        <f t="shared" si="169"/>
        <v>#REF!</v>
      </c>
      <c r="GG81" s="14" t="e">
        <f t="shared" si="170"/>
        <v>#REF!</v>
      </c>
      <c r="GH81" s="14" t="e">
        <f t="shared" si="171"/>
        <v>#REF!</v>
      </c>
      <c r="GI81" s="14" t="e">
        <f t="shared" si="172"/>
        <v>#REF!</v>
      </c>
      <c r="GJ81" s="14" t="e">
        <f t="shared" si="173"/>
        <v>#REF!</v>
      </c>
      <c r="GK81" s="14" t="e">
        <f t="shared" si="174"/>
        <v>#REF!</v>
      </c>
      <c r="GL81" s="14">
        <f t="shared" si="175"/>
        <v>1024</v>
      </c>
      <c r="GM81" s="14">
        <f t="shared" si="176"/>
        <v>3</v>
      </c>
      <c r="GN81" s="14">
        <f t="shared" si="177"/>
        <v>1024</v>
      </c>
      <c r="GO81" s="25" t="str">
        <f t="shared" si="178"/>
        <v>icon_2002415</v>
      </c>
      <c r="GP81" s="30"/>
      <c r="GQ81" s="30"/>
      <c r="GS81" s="14">
        <f t="shared" si="179"/>
        <v>3</v>
      </c>
      <c r="GT81" s="14">
        <f t="shared" si="180"/>
        <v>0</v>
      </c>
      <c r="GU81" s="14" t="e">
        <f t="shared" si="191"/>
        <v>#REF!</v>
      </c>
      <c r="GV81" s="14" t="str">
        <f t="shared" si="181"/>
        <v>HPExt</v>
      </c>
      <c r="GW81" s="14" t="e">
        <f t="shared" si="192"/>
        <v>#REF!</v>
      </c>
      <c r="GX81" s="14" t="e">
        <f t="shared" si="193"/>
        <v>#REF!</v>
      </c>
      <c r="GY81" s="14" t="str">
        <f t="shared" si="182"/>
        <v/>
      </c>
      <c r="GZ81" s="14" t="str">
        <f t="shared" si="194"/>
        <v/>
      </c>
      <c r="HA81" s="14" t="str">
        <f t="shared" si="195"/>
        <v/>
      </c>
      <c r="HB81" s="14">
        <f t="shared" si="183"/>
        <v>20240</v>
      </c>
      <c r="HC81" s="14">
        <f t="shared" si="196"/>
        <v>3</v>
      </c>
      <c r="HD81" s="14">
        <f t="shared" si="197"/>
        <v>1024</v>
      </c>
      <c r="HE81" s="25" t="s">
        <v>1109</v>
      </c>
      <c r="HF81" s="14">
        <f t="shared" si="184"/>
        <v>80</v>
      </c>
      <c r="HI81" s="30"/>
      <c r="HJ81" s="30"/>
      <c r="HK81" s="30"/>
      <c r="HL81" s="30"/>
      <c r="HM81" s="13">
        <v>76</v>
      </c>
      <c r="HN81" s="14">
        <f t="shared" si="198"/>
        <v>24</v>
      </c>
      <c r="HO81" s="14">
        <f t="shared" si="199"/>
        <v>1</v>
      </c>
      <c r="HP81" s="14">
        <f t="shared" si="200"/>
        <v>1</v>
      </c>
      <c r="HQ81" s="14">
        <f t="shared" si="201"/>
        <v>210843</v>
      </c>
      <c r="HR81" s="14" t="str">
        <f t="shared" si="202"/>
        <v>120级守护灵の绝世套 : 属性-1</v>
      </c>
      <c r="HS81" s="14" t="s">
        <v>1042</v>
      </c>
      <c r="HT81" s="14">
        <f t="shared" si="203"/>
        <v>1</v>
      </c>
      <c r="HU81" s="14">
        <f t="shared" si="204"/>
        <v>2</v>
      </c>
      <c r="HV81" s="14" t="str">
        <f t="shared" si="205"/>
        <v>AtkExt</v>
      </c>
      <c r="HW81" s="14" t="e">
        <f t="shared" si="206"/>
        <v>#REF!</v>
      </c>
      <c r="HX81" s="30"/>
      <c r="HY81" s="30"/>
      <c r="IA81" s="13">
        <v>76</v>
      </c>
      <c r="IB81" s="14">
        <f t="shared" si="207"/>
        <v>4</v>
      </c>
      <c r="IC81" s="14">
        <f t="shared" si="208"/>
        <v>1</v>
      </c>
      <c r="ID81" s="14">
        <f t="shared" si="209"/>
        <v>4</v>
      </c>
      <c r="IE81" s="14">
        <f t="shared" si="210"/>
        <v>4</v>
      </c>
      <c r="IF81" s="14" t="str">
        <f t="shared" si="211"/>
        <v>70级寄灵人洗练-Q4-6</v>
      </c>
      <c r="IG81" s="14">
        <f t="shared" si="212"/>
        <v>1044</v>
      </c>
      <c r="IH81" s="14">
        <f t="shared" si="213"/>
        <v>6</v>
      </c>
      <c r="II81" s="14">
        <f t="shared" si="214"/>
        <v>600</v>
      </c>
      <c r="IJ81" s="14" t="str">
        <f t="shared" si="215"/>
        <v>HPRate</v>
      </c>
      <c r="IK81" s="14">
        <f t="shared" si="216"/>
        <v>1.4E-2</v>
      </c>
      <c r="IL81" s="14">
        <f t="shared" si="217"/>
        <v>0.04</v>
      </c>
    </row>
    <row r="82" spans="1:246" s="19" customFormat="1" ht="16.5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R82" s="30"/>
      <c r="ES82" s="30"/>
      <c r="ET82" s="30"/>
      <c r="EU82" s="30"/>
      <c r="EV82" s="30"/>
      <c r="EW82" s="30"/>
      <c r="EX82" s="30"/>
      <c r="EY82" s="30"/>
      <c r="EZ82" s="30"/>
      <c r="FA82" s="30"/>
      <c r="FB82" s="30"/>
      <c r="FC82" s="30"/>
      <c r="FD82" s="30"/>
      <c r="FE82" s="30"/>
      <c r="FG82" s="30"/>
      <c r="FH82" s="30"/>
      <c r="FI82" s="13">
        <v>77</v>
      </c>
      <c r="FJ82" s="14">
        <f t="shared" si="185"/>
        <v>1</v>
      </c>
      <c r="FK82" s="14">
        <f t="shared" si="186"/>
        <v>77</v>
      </c>
      <c r="FL82" s="14">
        <f t="shared" si="187"/>
        <v>10</v>
      </c>
      <c r="FM82" s="14">
        <f t="shared" si="154"/>
        <v>41</v>
      </c>
      <c r="FN82" s="14">
        <f t="shared" si="155"/>
        <v>2</v>
      </c>
      <c r="FO82" s="14">
        <f t="shared" si="156"/>
        <v>30</v>
      </c>
      <c r="FP82" s="14">
        <f t="shared" si="157"/>
        <v>4</v>
      </c>
      <c r="FQ82" s="14">
        <f t="shared" si="158"/>
        <v>5</v>
      </c>
      <c r="FR82" s="14">
        <f t="shared" si="159"/>
        <v>7</v>
      </c>
      <c r="FS82" s="14" t="b">
        <f t="shared" si="188"/>
        <v>1</v>
      </c>
      <c r="FT82" s="14">
        <f t="shared" si="160"/>
        <v>2002417</v>
      </c>
      <c r="FU82" s="14">
        <f t="shared" si="189"/>
        <v>63</v>
      </c>
      <c r="FV82" s="13" t="str">
        <f t="shared" si="161"/>
        <v>30级-攻击套寄灵人の项链</v>
      </c>
      <c r="FW82" s="13" t="str">
        <f t="shared" si="162"/>
        <v>星云破幻 · 寄灵人の项链</v>
      </c>
      <c r="FX82" s="14">
        <f t="shared" si="163"/>
        <v>1</v>
      </c>
      <c r="FY82" s="14">
        <f t="shared" si="164"/>
        <v>4</v>
      </c>
      <c r="FZ82" s="14">
        <f t="shared" si="165"/>
        <v>30</v>
      </c>
      <c r="GA82" s="14">
        <v>1</v>
      </c>
      <c r="GB82" s="14">
        <f t="shared" si="166"/>
        <v>2</v>
      </c>
      <c r="GC82" s="14">
        <f t="shared" si="190"/>
        <v>7</v>
      </c>
      <c r="GD82" s="14">
        <f t="shared" si="167"/>
        <v>200241</v>
      </c>
      <c r="GE82" s="14" t="e">
        <f t="shared" si="168"/>
        <v>#REF!</v>
      </c>
      <c r="GF82" s="14" t="e">
        <f t="shared" si="169"/>
        <v>#REF!</v>
      </c>
      <c r="GG82" s="14" t="e">
        <f t="shared" si="170"/>
        <v>#REF!</v>
      </c>
      <c r="GH82" s="14" t="e">
        <f t="shared" si="171"/>
        <v>#REF!</v>
      </c>
      <c r="GI82" s="14" t="e">
        <f t="shared" si="172"/>
        <v>#REF!</v>
      </c>
      <c r="GJ82" s="14" t="e">
        <f t="shared" si="173"/>
        <v>#REF!</v>
      </c>
      <c r="GK82" s="14" t="e">
        <f t="shared" si="174"/>
        <v>#REF!</v>
      </c>
      <c r="GL82" s="14">
        <f t="shared" si="175"/>
        <v>1024</v>
      </c>
      <c r="GM82" s="14">
        <f t="shared" si="176"/>
        <v>3</v>
      </c>
      <c r="GN82" s="14">
        <f t="shared" si="177"/>
        <v>1024</v>
      </c>
      <c r="GO82" s="25" t="str">
        <f t="shared" si="178"/>
        <v>icon_2002417</v>
      </c>
      <c r="GP82" s="30"/>
      <c r="GQ82" s="30"/>
      <c r="GS82" s="14">
        <f t="shared" si="179"/>
        <v>1</v>
      </c>
      <c r="GT82" s="14">
        <f t="shared" si="180"/>
        <v>2</v>
      </c>
      <c r="GU82" s="14" t="e">
        <f t="shared" si="191"/>
        <v>#REF!</v>
      </c>
      <c r="GV82" s="14" t="str">
        <f t="shared" si="181"/>
        <v>AtkExt</v>
      </c>
      <c r="GW82" s="14" t="e">
        <f t="shared" si="192"/>
        <v>#REF!</v>
      </c>
      <c r="GX82" s="14" t="e">
        <f t="shared" si="193"/>
        <v>#REF!</v>
      </c>
      <c r="GY82" s="14" t="str">
        <f t="shared" si="182"/>
        <v>DefExt</v>
      </c>
      <c r="GZ82" s="14" t="e">
        <f t="shared" si="194"/>
        <v>#REF!</v>
      </c>
      <c r="HA82" s="14" t="e">
        <f t="shared" si="195"/>
        <v>#REF!</v>
      </c>
      <c r="HB82" s="14">
        <f t="shared" si="183"/>
        <v>20240</v>
      </c>
      <c r="HC82" s="14">
        <f t="shared" si="196"/>
        <v>3</v>
      </c>
      <c r="HD82" s="14">
        <f t="shared" si="197"/>
        <v>1024</v>
      </c>
      <c r="HE82" s="25" t="s">
        <v>1109</v>
      </c>
      <c r="HF82" s="14">
        <f t="shared" si="184"/>
        <v>120</v>
      </c>
      <c r="HI82" s="30"/>
      <c r="HJ82" s="30"/>
      <c r="HK82" s="30"/>
      <c r="HL82" s="30"/>
      <c r="HM82" s="13">
        <v>77</v>
      </c>
      <c r="HN82" s="14">
        <f t="shared" si="198"/>
        <v>24</v>
      </c>
      <c r="HO82" s="14">
        <f t="shared" si="199"/>
        <v>2</v>
      </c>
      <c r="HP82" s="14">
        <f t="shared" si="200"/>
        <v>2</v>
      </c>
      <c r="HQ82" s="14">
        <f t="shared" si="201"/>
        <v>210843</v>
      </c>
      <c r="HR82" s="14" t="str">
        <f t="shared" si="202"/>
        <v>120级守护灵の绝世套 : 属性-2</v>
      </c>
      <c r="HS82" s="14" t="s">
        <v>1042</v>
      </c>
      <c r="HT82" s="14">
        <f t="shared" si="203"/>
        <v>2</v>
      </c>
      <c r="HU82" s="14">
        <f t="shared" si="204"/>
        <v>3</v>
      </c>
      <c r="HV82" s="14" t="str">
        <f t="shared" si="205"/>
        <v>DefExt</v>
      </c>
      <c r="HW82" s="14" t="e">
        <f t="shared" si="206"/>
        <v>#REF!</v>
      </c>
      <c r="HX82" s="30"/>
      <c r="HY82" s="30"/>
      <c r="IA82" s="13">
        <v>77</v>
      </c>
      <c r="IB82" s="14">
        <f t="shared" si="207"/>
        <v>4</v>
      </c>
      <c r="IC82" s="14">
        <f t="shared" si="208"/>
        <v>1</v>
      </c>
      <c r="ID82" s="14">
        <f t="shared" si="209"/>
        <v>4</v>
      </c>
      <c r="IE82" s="14">
        <f t="shared" si="210"/>
        <v>4</v>
      </c>
      <c r="IF82" s="14" t="str">
        <f t="shared" si="211"/>
        <v>70级寄灵人洗练-Q4-7</v>
      </c>
      <c r="IG82" s="14">
        <f t="shared" si="212"/>
        <v>1044</v>
      </c>
      <c r="IH82" s="14">
        <f t="shared" si="213"/>
        <v>7</v>
      </c>
      <c r="II82" s="14">
        <f t="shared" si="214"/>
        <v>550</v>
      </c>
      <c r="IJ82" s="14" t="str">
        <f t="shared" si="215"/>
        <v>Crit</v>
      </c>
      <c r="IK82" s="14">
        <f t="shared" si="216"/>
        <v>1.0999999999999999E-2</v>
      </c>
      <c r="IL82" s="14">
        <f t="shared" si="217"/>
        <v>0.03</v>
      </c>
    </row>
    <row r="83" spans="1:246" s="19" customFormat="1" ht="16.5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R83" s="30"/>
      <c r="ES83" s="30"/>
      <c r="ET83" s="30"/>
      <c r="EU83" s="30"/>
      <c r="EV83" s="30"/>
      <c r="EW83" s="30"/>
      <c r="EX83" s="30"/>
      <c r="EY83" s="30"/>
      <c r="EZ83" s="30"/>
      <c r="FA83" s="30"/>
      <c r="FB83" s="30"/>
      <c r="FC83" s="30"/>
      <c r="FD83" s="30"/>
      <c r="FE83" s="30"/>
      <c r="FG83" s="30"/>
      <c r="FH83" s="30"/>
      <c r="FI83" s="13">
        <v>78</v>
      </c>
      <c r="FJ83" s="14">
        <f t="shared" si="185"/>
        <v>1</v>
      </c>
      <c r="FK83" s="14">
        <f t="shared" si="186"/>
        <v>78</v>
      </c>
      <c r="FL83" s="14">
        <f t="shared" si="187"/>
        <v>10</v>
      </c>
      <c r="FM83" s="14">
        <f t="shared" si="154"/>
        <v>41</v>
      </c>
      <c r="FN83" s="14">
        <f t="shared" si="155"/>
        <v>2</v>
      </c>
      <c r="FO83" s="14">
        <f t="shared" si="156"/>
        <v>30</v>
      </c>
      <c r="FP83" s="14">
        <f t="shared" si="157"/>
        <v>4</v>
      </c>
      <c r="FQ83" s="14">
        <f t="shared" si="158"/>
        <v>6</v>
      </c>
      <c r="FR83" s="14">
        <f t="shared" si="159"/>
        <v>8</v>
      </c>
      <c r="FS83" s="14" t="b">
        <f t="shared" si="188"/>
        <v>1</v>
      </c>
      <c r="FT83" s="14">
        <f t="shared" si="160"/>
        <v>2002418</v>
      </c>
      <c r="FU83" s="14">
        <f t="shared" si="189"/>
        <v>63</v>
      </c>
      <c r="FV83" s="13" t="str">
        <f t="shared" si="161"/>
        <v>30级-攻击套寄灵人の戒指</v>
      </c>
      <c r="FW83" s="13" t="str">
        <f t="shared" si="162"/>
        <v>星云破幻 · 寄灵人の戒指</v>
      </c>
      <c r="FX83" s="14">
        <f t="shared" si="163"/>
        <v>1</v>
      </c>
      <c r="FY83" s="14">
        <f t="shared" si="164"/>
        <v>4</v>
      </c>
      <c r="FZ83" s="14">
        <f t="shared" si="165"/>
        <v>30</v>
      </c>
      <c r="GA83" s="14">
        <v>1</v>
      </c>
      <c r="GB83" s="14">
        <f t="shared" si="166"/>
        <v>2</v>
      </c>
      <c r="GC83" s="14">
        <f t="shared" si="190"/>
        <v>8</v>
      </c>
      <c r="GD83" s="14">
        <f t="shared" si="167"/>
        <v>200241</v>
      </c>
      <c r="GE83" s="14" t="e">
        <f t="shared" si="168"/>
        <v>#REF!</v>
      </c>
      <c r="GF83" s="14" t="e">
        <f t="shared" si="169"/>
        <v>#REF!</v>
      </c>
      <c r="GG83" s="14" t="e">
        <f t="shared" si="170"/>
        <v>#REF!</v>
      </c>
      <c r="GH83" s="14" t="e">
        <f t="shared" si="171"/>
        <v>#REF!</v>
      </c>
      <c r="GI83" s="14" t="e">
        <f t="shared" si="172"/>
        <v>#REF!</v>
      </c>
      <c r="GJ83" s="14" t="e">
        <f t="shared" si="173"/>
        <v>#REF!</v>
      </c>
      <c r="GK83" s="14" t="e">
        <f t="shared" si="174"/>
        <v>#REF!</v>
      </c>
      <c r="GL83" s="14">
        <f t="shared" si="175"/>
        <v>1024</v>
      </c>
      <c r="GM83" s="14">
        <f t="shared" si="176"/>
        <v>3</v>
      </c>
      <c r="GN83" s="14">
        <f t="shared" si="177"/>
        <v>1024</v>
      </c>
      <c r="GO83" s="25" t="str">
        <f t="shared" si="178"/>
        <v>icon_2002418</v>
      </c>
      <c r="GP83" s="30"/>
      <c r="GQ83" s="30"/>
      <c r="GS83" s="14">
        <f t="shared" si="179"/>
        <v>1</v>
      </c>
      <c r="GT83" s="14">
        <f t="shared" si="180"/>
        <v>3</v>
      </c>
      <c r="GU83" s="14" t="e">
        <f t="shared" si="191"/>
        <v>#REF!</v>
      </c>
      <c r="GV83" s="14" t="str">
        <f t="shared" si="181"/>
        <v>AtkExt</v>
      </c>
      <c r="GW83" s="14" t="e">
        <f t="shared" si="192"/>
        <v>#REF!</v>
      </c>
      <c r="GX83" s="14" t="e">
        <f t="shared" si="193"/>
        <v>#REF!</v>
      </c>
      <c r="GY83" s="14" t="str">
        <f t="shared" si="182"/>
        <v>HPExt</v>
      </c>
      <c r="GZ83" s="14" t="e">
        <f t="shared" si="194"/>
        <v>#REF!</v>
      </c>
      <c r="HA83" s="14" t="e">
        <f t="shared" si="195"/>
        <v>#REF!</v>
      </c>
      <c r="HB83" s="14">
        <f t="shared" si="183"/>
        <v>20240</v>
      </c>
      <c r="HC83" s="14">
        <f t="shared" si="196"/>
        <v>3</v>
      </c>
      <c r="HD83" s="14">
        <f t="shared" si="197"/>
        <v>1024</v>
      </c>
      <c r="HE83" s="25" t="s">
        <v>1109</v>
      </c>
      <c r="HF83" s="14">
        <f t="shared" si="184"/>
        <v>120</v>
      </c>
      <c r="HI83" s="30"/>
      <c r="HJ83" s="30"/>
      <c r="HK83" s="30"/>
      <c r="HL83" s="30"/>
      <c r="HM83" s="13">
        <v>78</v>
      </c>
      <c r="HN83" s="14">
        <f t="shared" si="198"/>
        <v>24</v>
      </c>
      <c r="HO83" s="14">
        <f t="shared" si="199"/>
        <v>3</v>
      </c>
      <c r="HP83" s="14">
        <f t="shared" si="200"/>
        <v>7</v>
      </c>
      <c r="HQ83" s="14">
        <f t="shared" si="201"/>
        <v>210843</v>
      </c>
      <c r="HR83" s="14" t="str">
        <f t="shared" si="202"/>
        <v>120级守护灵の绝世套 : 属性-3</v>
      </c>
      <c r="HS83" s="14" t="s">
        <v>1042</v>
      </c>
      <c r="HT83" s="14">
        <f t="shared" si="203"/>
        <v>3</v>
      </c>
      <c r="HU83" s="14">
        <f t="shared" si="204"/>
        <v>4</v>
      </c>
      <c r="HV83" s="14" t="str">
        <f t="shared" si="205"/>
        <v>DmgBonus</v>
      </c>
      <c r="HW83" s="14">
        <f t="shared" si="206"/>
        <v>0.1</v>
      </c>
      <c r="HX83" s="30"/>
      <c r="HY83" s="30"/>
      <c r="IA83" s="13">
        <v>78</v>
      </c>
      <c r="IB83" s="14">
        <f t="shared" si="207"/>
        <v>4</v>
      </c>
      <c r="IC83" s="14">
        <f t="shared" si="208"/>
        <v>1</v>
      </c>
      <c r="ID83" s="14">
        <f t="shared" si="209"/>
        <v>4</v>
      </c>
      <c r="IE83" s="14">
        <f t="shared" si="210"/>
        <v>4</v>
      </c>
      <c r="IF83" s="14" t="str">
        <f t="shared" si="211"/>
        <v>70级寄灵人洗练-Q4-8</v>
      </c>
      <c r="IG83" s="14">
        <f t="shared" si="212"/>
        <v>1044</v>
      </c>
      <c r="IH83" s="14">
        <f t="shared" si="213"/>
        <v>8</v>
      </c>
      <c r="II83" s="14">
        <f t="shared" si="214"/>
        <v>550</v>
      </c>
      <c r="IJ83" s="14" t="str">
        <f t="shared" si="215"/>
        <v>CritRate</v>
      </c>
      <c r="IK83" s="14">
        <f t="shared" si="216"/>
        <v>2.8000000000000001E-2</v>
      </c>
      <c r="IL83" s="14">
        <f t="shared" si="217"/>
        <v>0.08</v>
      </c>
    </row>
    <row r="84" spans="1:246" ht="16.5" x14ac:dyDescent="0.2">
      <c r="FI84" s="13">
        <v>79</v>
      </c>
      <c r="FJ84" s="14">
        <f t="shared" si="185"/>
        <v>1</v>
      </c>
      <c r="FK84" s="14">
        <f t="shared" si="186"/>
        <v>79</v>
      </c>
      <c r="FL84" s="14">
        <f t="shared" si="187"/>
        <v>11</v>
      </c>
      <c r="FM84" s="14">
        <f t="shared" si="154"/>
        <v>10</v>
      </c>
      <c r="FN84" s="14">
        <f t="shared" si="155"/>
        <v>3</v>
      </c>
      <c r="FO84" s="14">
        <f t="shared" si="156"/>
        <v>50</v>
      </c>
      <c r="FP84" s="14">
        <f t="shared" si="157"/>
        <v>1</v>
      </c>
      <c r="FQ84" s="14">
        <f t="shared" si="158"/>
        <v>1</v>
      </c>
      <c r="FR84" s="14">
        <f t="shared" si="159"/>
        <v>1</v>
      </c>
      <c r="FS84" s="14" t="b">
        <f t="shared" si="188"/>
        <v>0</v>
      </c>
      <c r="FT84" s="14">
        <f t="shared" si="160"/>
        <v>2003101</v>
      </c>
      <c r="FU84" s="14">
        <f t="shared" si="189"/>
        <v>50</v>
      </c>
      <c r="FV84" s="13" t="str">
        <f t="shared" si="161"/>
        <v>50级-普通寄灵人の灵器</v>
      </c>
      <c r="FW84" s="13" t="str">
        <f t="shared" si="162"/>
        <v>飘雪 · 寄灵人の灵器-普通</v>
      </c>
      <c r="FX84" s="14">
        <f t="shared" si="163"/>
        <v>1</v>
      </c>
      <c r="FY84" s="14">
        <f t="shared" si="164"/>
        <v>1</v>
      </c>
      <c r="FZ84" s="14">
        <f t="shared" si="165"/>
        <v>50</v>
      </c>
      <c r="GA84" s="14">
        <v>1</v>
      </c>
      <c r="GB84" s="14">
        <f t="shared" si="166"/>
        <v>3</v>
      </c>
      <c r="GC84" s="14">
        <f t="shared" si="190"/>
        <v>1</v>
      </c>
      <c r="GD84" s="14" t="str">
        <f t="shared" si="167"/>
        <v/>
      </c>
      <c r="GE84" s="14" t="e">
        <f t="shared" si="168"/>
        <v>#REF!</v>
      </c>
      <c r="GF84" s="14" t="e">
        <f t="shared" si="169"/>
        <v>#REF!</v>
      </c>
      <c r="GG84" s="14" t="e">
        <f t="shared" si="170"/>
        <v>#REF!</v>
      </c>
      <c r="GH84" s="14" t="e">
        <f t="shared" si="171"/>
        <v>#REF!</v>
      </c>
      <c r="GI84" s="14" t="e">
        <f t="shared" si="172"/>
        <v>#REF!</v>
      </c>
      <c r="GJ84" s="14" t="e">
        <f t="shared" si="173"/>
        <v>#REF!</v>
      </c>
      <c r="GK84" s="14" t="e">
        <f t="shared" si="174"/>
        <v>#REF!</v>
      </c>
      <c r="GL84" s="14">
        <f t="shared" si="175"/>
        <v>1031</v>
      </c>
      <c r="GM84" s="14">
        <f t="shared" si="176"/>
        <v>0</v>
      </c>
      <c r="GN84" s="14" t="str">
        <f t="shared" si="177"/>
        <v/>
      </c>
      <c r="GO84" s="25" t="str">
        <f t="shared" si="178"/>
        <v>icon_2003101</v>
      </c>
      <c r="GS84" s="14">
        <f t="shared" si="179"/>
        <v>1</v>
      </c>
      <c r="GT84" s="14">
        <f t="shared" si="180"/>
        <v>0</v>
      </c>
      <c r="GU84" s="14" t="e">
        <f t="shared" si="191"/>
        <v>#REF!</v>
      </c>
      <c r="GV84" s="14" t="str">
        <f t="shared" si="181"/>
        <v>AtkExt</v>
      </c>
      <c r="GW84" s="14" t="e">
        <f t="shared" si="192"/>
        <v>#REF!</v>
      </c>
      <c r="GX84" s="14" t="e">
        <f t="shared" si="193"/>
        <v>#REF!</v>
      </c>
      <c r="GY84" s="14" t="str">
        <f t="shared" si="182"/>
        <v/>
      </c>
      <c r="GZ84" s="14" t="str">
        <f t="shared" si="194"/>
        <v/>
      </c>
      <c r="HA84" s="14" t="str">
        <f t="shared" si="195"/>
        <v/>
      </c>
      <c r="HB84" s="14">
        <f t="shared" si="183"/>
        <v>20310</v>
      </c>
      <c r="HC84" s="14">
        <f t="shared" si="196"/>
        <v>0</v>
      </c>
      <c r="HD84" s="14" t="str">
        <f t="shared" si="197"/>
        <v/>
      </c>
      <c r="HE84" s="25" t="s">
        <v>1109</v>
      </c>
      <c r="HF84" s="14">
        <f t="shared" si="184"/>
        <v>20</v>
      </c>
      <c r="HM84" s="13">
        <v>79</v>
      </c>
      <c r="HN84" s="14">
        <f t="shared" si="198"/>
        <v>24</v>
      </c>
      <c r="HO84" s="14">
        <f t="shared" si="199"/>
        <v>4</v>
      </c>
      <c r="HP84" s="14">
        <f t="shared" si="200"/>
        <v>8</v>
      </c>
      <c r="HQ84" s="14">
        <f t="shared" si="201"/>
        <v>210843</v>
      </c>
      <c r="HR84" s="14" t="str">
        <f t="shared" si="202"/>
        <v>120级守护灵の绝世套 : 属性-4</v>
      </c>
      <c r="HS84" s="14" t="s">
        <v>1042</v>
      </c>
      <c r="HT84" s="14">
        <f t="shared" si="203"/>
        <v>4</v>
      </c>
      <c r="HU84" s="14">
        <f t="shared" si="204"/>
        <v>5</v>
      </c>
      <c r="HV84" s="14" t="str">
        <f t="shared" si="205"/>
        <v>DmgResist</v>
      </c>
      <c r="HW84" s="14">
        <f t="shared" si="206"/>
        <v>0.1</v>
      </c>
      <c r="IA84" s="13">
        <v>79</v>
      </c>
      <c r="IB84" s="14">
        <f t="shared" si="207"/>
        <v>4</v>
      </c>
      <c r="IC84" s="14">
        <f t="shared" si="208"/>
        <v>1</v>
      </c>
      <c r="ID84" s="14">
        <f t="shared" si="209"/>
        <v>4</v>
      </c>
      <c r="IE84" s="14">
        <f t="shared" si="210"/>
        <v>4</v>
      </c>
      <c r="IF84" s="14" t="str">
        <f t="shared" si="211"/>
        <v>70级寄灵人洗练-Q4-9</v>
      </c>
      <c r="IG84" s="14">
        <f t="shared" si="212"/>
        <v>1044</v>
      </c>
      <c r="IH84" s="14">
        <f t="shared" si="213"/>
        <v>9</v>
      </c>
      <c r="II84" s="14">
        <f t="shared" si="214"/>
        <v>550</v>
      </c>
      <c r="IJ84" s="14" t="str">
        <f t="shared" si="215"/>
        <v>DefIgnor</v>
      </c>
      <c r="IK84" s="14">
        <f t="shared" si="216"/>
        <v>1.0999999999999999E-2</v>
      </c>
      <c r="IL84" s="14">
        <f t="shared" si="217"/>
        <v>0.03</v>
      </c>
    </row>
    <row r="85" spans="1:246" ht="16.5" x14ac:dyDescent="0.2">
      <c r="FI85" s="13">
        <v>80</v>
      </c>
      <c r="FJ85" s="14">
        <f t="shared" si="185"/>
        <v>1</v>
      </c>
      <c r="FK85" s="14">
        <f t="shared" si="186"/>
        <v>80</v>
      </c>
      <c r="FL85" s="14">
        <f t="shared" si="187"/>
        <v>11</v>
      </c>
      <c r="FM85" s="14">
        <f t="shared" si="154"/>
        <v>10</v>
      </c>
      <c r="FN85" s="14">
        <f t="shared" si="155"/>
        <v>3</v>
      </c>
      <c r="FO85" s="14">
        <f t="shared" si="156"/>
        <v>50</v>
      </c>
      <c r="FP85" s="14">
        <f t="shared" si="157"/>
        <v>1</v>
      </c>
      <c r="FQ85" s="14">
        <f t="shared" si="158"/>
        <v>2</v>
      </c>
      <c r="FR85" s="14">
        <f t="shared" si="159"/>
        <v>2</v>
      </c>
      <c r="FS85" s="14" t="b">
        <f t="shared" si="188"/>
        <v>0</v>
      </c>
      <c r="FT85" s="14">
        <f t="shared" si="160"/>
        <v>2003102</v>
      </c>
      <c r="FU85" s="14">
        <f t="shared" si="189"/>
        <v>25</v>
      </c>
      <c r="FV85" s="13" t="str">
        <f t="shared" si="161"/>
        <v>50级-普通寄灵人の头盔</v>
      </c>
      <c r="FW85" s="13" t="str">
        <f t="shared" si="162"/>
        <v>飘雪 · 寄灵人の头盔-普通</v>
      </c>
      <c r="FX85" s="14">
        <f t="shared" si="163"/>
        <v>1</v>
      </c>
      <c r="FY85" s="14">
        <f t="shared" si="164"/>
        <v>1</v>
      </c>
      <c r="FZ85" s="14">
        <f t="shared" si="165"/>
        <v>50</v>
      </c>
      <c r="GA85" s="14">
        <v>1</v>
      </c>
      <c r="GB85" s="14">
        <f t="shared" si="166"/>
        <v>3</v>
      </c>
      <c r="GC85" s="14">
        <f t="shared" si="190"/>
        <v>2</v>
      </c>
      <c r="GD85" s="14" t="str">
        <f t="shared" si="167"/>
        <v/>
      </c>
      <c r="GE85" s="14" t="e">
        <f t="shared" si="168"/>
        <v>#REF!</v>
      </c>
      <c r="GF85" s="14" t="e">
        <f t="shared" si="169"/>
        <v>#REF!</v>
      </c>
      <c r="GG85" s="14" t="e">
        <f t="shared" si="170"/>
        <v>#REF!</v>
      </c>
      <c r="GH85" s="14" t="e">
        <f t="shared" si="171"/>
        <v>#REF!</v>
      </c>
      <c r="GI85" s="14" t="e">
        <f t="shared" si="172"/>
        <v>#REF!</v>
      </c>
      <c r="GJ85" s="14" t="e">
        <f t="shared" si="173"/>
        <v>#REF!</v>
      </c>
      <c r="GK85" s="14" t="e">
        <f t="shared" si="174"/>
        <v>#REF!</v>
      </c>
      <c r="GL85" s="14">
        <f t="shared" si="175"/>
        <v>1031</v>
      </c>
      <c r="GM85" s="14">
        <f t="shared" si="176"/>
        <v>0</v>
      </c>
      <c r="GN85" s="14" t="str">
        <f t="shared" si="177"/>
        <v/>
      </c>
      <c r="GO85" s="25" t="str">
        <f t="shared" si="178"/>
        <v>icon_2003102</v>
      </c>
      <c r="GS85" s="14">
        <f t="shared" si="179"/>
        <v>2</v>
      </c>
      <c r="GT85" s="14">
        <f t="shared" si="180"/>
        <v>0</v>
      </c>
      <c r="GU85" s="14" t="e">
        <f t="shared" si="191"/>
        <v>#REF!</v>
      </c>
      <c r="GV85" s="14" t="str">
        <f t="shared" si="181"/>
        <v>DefExt</v>
      </c>
      <c r="GW85" s="14" t="e">
        <f t="shared" si="192"/>
        <v>#REF!</v>
      </c>
      <c r="GX85" s="14" t="e">
        <f t="shared" si="193"/>
        <v>#REF!</v>
      </c>
      <c r="GY85" s="14" t="str">
        <f t="shared" si="182"/>
        <v/>
      </c>
      <c r="GZ85" s="14" t="str">
        <f t="shared" si="194"/>
        <v/>
      </c>
      <c r="HA85" s="14" t="str">
        <f t="shared" si="195"/>
        <v/>
      </c>
      <c r="HB85" s="14">
        <f t="shared" si="183"/>
        <v>20310</v>
      </c>
      <c r="HC85" s="14">
        <f t="shared" si="196"/>
        <v>0</v>
      </c>
      <c r="HD85" s="14" t="str">
        <f t="shared" si="197"/>
        <v/>
      </c>
      <c r="HE85" s="25" t="s">
        <v>1109</v>
      </c>
      <c r="HF85" s="14">
        <f t="shared" si="184"/>
        <v>10</v>
      </c>
      <c r="HM85" s="13">
        <v>80</v>
      </c>
      <c r="HN85" s="14">
        <f t="shared" si="198"/>
        <v>25</v>
      </c>
      <c r="HO85" s="14">
        <f t="shared" si="199"/>
        <v>1</v>
      </c>
      <c r="HP85" s="14">
        <f t="shared" si="200"/>
        <v>2</v>
      </c>
      <c r="HQ85" s="14">
        <f t="shared" si="201"/>
        <v>210942</v>
      </c>
      <c r="HR85" s="14" t="str">
        <f t="shared" si="202"/>
        <v>130级守护灵の防御套 : 属性-1</v>
      </c>
      <c r="HS85" s="14" t="s">
        <v>1042</v>
      </c>
      <c r="HT85" s="14">
        <f t="shared" si="203"/>
        <v>1</v>
      </c>
      <c r="HU85" s="14">
        <f t="shared" si="204"/>
        <v>2</v>
      </c>
      <c r="HV85" s="14" t="str">
        <f t="shared" si="205"/>
        <v>DefExt</v>
      </c>
      <c r="HW85" s="14" t="e">
        <f t="shared" si="206"/>
        <v>#REF!</v>
      </c>
      <c r="IA85" s="13">
        <v>80</v>
      </c>
      <c r="IB85" s="14">
        <f t="shared" si="207"/>
        <v>4</v>
      </c>
      <c r="IC85" s="14">
        <f t="shared" si="208"/>
        <v>1</v>
      </c>
      <c r="ID85" s="14">
        <f t="shared" si="209"/>
        <v>4</v>
      </c>
      <c r="IE85" s="14">
        <f t="shared" si="210"/>
        <v>4</v>
      </c>
      <c r="IF85" s="14" t="str">
        <f t="shared" si="211"/>
        <v>70级寄灵人洗练-Q4-10</v>
      </c>
      <c r="IG85" s="14">
        <f t="shared" si="212"/>
        <v>1044</v>
      </c>
      <c r="IH85" s="14">
        <f t="shared" si="213"/>
        <v>10</v>
      </c>
      <c r="II85" s="14">
        <f t="shared" si="214"/>
        <v>550</v>
      </c>
      <c r="IJ85" s="14" t="str">
        <f t="shared" si="215"/>
        <v>Block</v>
      </c>
      <c r="IK85" s="14">
        <f t="shared" si="216"/>
        <v>1.0999999999999999E-2</v>
      </c>
      <c r="IL85" s="14">
        <f t="shared" si="217"/>
        <v>0.03</v>
      </c>
    </row>
    <row r="86" spans="1:246" ht="16.5" x14ac:dyDescent="0.2">
      <c r="FI86" s="13">
        <v>81</v>
      </c>
      <c r="FJ86" s="14">
        <f t="shared" si="185"/>
        <v>1</v>
      </c>
      <c r="FK86" s="14">
        <f t="shared" si="186"/>
        <v>81</v>
      </c>
      <c r="FL86" s="14">
        <f t="shared" si="187"/>
        <v>11</v>
      </c>
      <c r="FM86" s="14">
        <f t="shared" si="154"/>
        <v>10</v>
      </c>
      <c r="FN86" s="14">
        <f t="shared" si="155"/>
        <v>3</v>
      </c>
      <c r="FO86" s="14">
        <f t="shared" si="156"/>
        <v>50</v>
      </c>
      <c r="FP86" s="14">
        <f t="shared" si="157"/>
        <v>1</v>
      </c>
      <c r="FQ86" s="14">
        <f t="shared" si="158"/>
        <v>3</v>
      </c>
      <c r="FR86" s="14">
        <f t="shared" si="159"/>
        <v>3</v>
      </c>
      <c r="FS86" s="14" t="b">
        <f t="shared" si="188"/>
        <v>0</v>
      </c>
      <c r="FT86" s="14">
        <f t="shared" si="160"/>
        <v>2003103</v>
      </c>
      <c r="FU86" s="14">
        <f t="shared" si="189"/>
        <v>25</v>
      </c>
      <c r="FV86" s="13" t="str">
        <f t="shared" si="161"/>
        <v>50级-普通寄灵人の铠甲</v>
      </c>
      <c r="FW86" s="13" t="str">
        <f t="shared" si="162"/>
        <v>飘雪 · 寄灵人の铠甲-普通</v>
      </c>
      <c r="FX86" s="14">
        <f t="shared" si="163"/>
        <v>1</v>
      </c>
      <c r="FY86" s="14">
        <f t="shared" si="164"/>
        <v>1</v>
      </c>
      <c r="FZ86" s="14">
        <f t="shared" si="165"/>
        <v>50</v>
      </c>
      <c r="GA86" s="14">
        <v>1</v>
      </c>
      <c r="GB86" s="14">
        <f t="shared" si="166"/>
        <v>3</v>
      </c>
      <c r="GC86" s="14">
        <f t="shared" si="190"/>
        <v>3</v>
      </c>
      <c r="GD86" s="14" t="str">
        <f t="shared" si="167"/>
        <v/>
      </c>
      <c r="GE86" s="14" t="e">
        <f t="shared" si="168"/>
        <v>#REF!</v>
      </c>
      <c r="GF86" s="14" t="e">
        <f t="shared" si="169"/>
        <v>#REF!</v>
      </c>
      <c r="GG86" s="14" t="e">
        <f t="shared" si="170"/>
        <v>#REF!</v>
      </c>
      <c r="GH86" s="14" t="e">
        <f t="shared" si="171"/>
        <v>#REF!</v>
      </c>
      <c r="GI86" s="14" t="e">
        <f t="shared" si="172"/>
        <v>#REF!</v>
      </c>
      <c r="GJ86" s="14" t="e">
        <f t="shared" si="173"/>
        <v>#REF!</v>
      </c>
      <c r="GK86" s="14" t="e">
        <f t="shared" si="174"/>
        <v>#REF!</v>
      </c>
      <c r="GL86" s="14">
        <f t="shared" si="175"/>
        <v>1031</v>
      </c>
      <c r="GM86" s="14">
        <f t="shared" si="176"/>
        <v>0</v>
      </c>
      <c r="GN86" s="14" t="str">
        <f t="shared" si="177"/>
        <v/>
      </c>
      <c r="GO86" s="25" t="str">
        <f t="shared" si="178"/>
        <v>icon_2003103</v>
      </c>
      <c r="GS86" s="14">
        <f t="shared" si="179"/>
        <v>2</v>
      </c>
      <c r="GT86" s="14">
        <f t="shared" si="180"/>
        <v>3</v>
      </c>
      <c r="GU86" s="14" t="e">
        <f t="shared" si="191"/>
        <v>#REF!</v>
      </c>
      <c r="GV86" s="14" t="str">
        <f t="shared" si="181"/>
        <v>DefExt</v>
      </c>
      <c r="GW86" s="14" t="e">
        <f t="shared" si="192"/>
        <v>#REF!</v>
      </c>
      <c r="GX86" s="14" t="e">
        <f t="shared" si="193"/>
        <v>#REF!</v>
      </c>
      <c r="GY86" s="14" t="str">
        <f t="shared" si="182"/>
        <v>HPExt</v>
      </c>
      <c r="GZ86" s="14" t="e">
        <f t="shared" si="194"/>
        <v>#REF!</v>
      </c>
      <c r="HA86" s="14" t="e">
        <f t="shared" si="195"/>
        <v>#REF!</v>
      </c>
      <c r="HB86" s="14">
        <f t="shared" si="183"/>
        <v>20310</v>
      </c>
      <c r="HC86" s="14">
        <f t="shared" si="196"/>
        <v>0</v>
      </c>
      <c r="HD86" s="14" t="str">
        <f t="shared" si="197"/>
        <v/>
      </c>
      <c r="HE86" s="25" t="s">
        <v>1109</v>
      </c>
      <c r="HF86" s="14">
        <f t="shared" si="184"/>
        <v>10</v>
      </c>
      <c r="HM86" s="13">
        <v>81</v>
      </c>
      <c r="HN86" s="14">
        <f t="shared" si="198"/>
        <v>25</v>
      </c>
      <c r="HO86" s="14">
        <f t="shared" si="199"/>
        <v>2</v>
      </c>
      <c r="HP86" s="14">
        <f t="shared" si="200"/>
        <v>3</v>
      </c>
      <c r="HQ86" s="14">
        <f t="shared" si="201"/>
        <v>210942</v>
      </c>
      <c r="HR86" s="14" t="str">
        <f t="shared" si="202"/>
        <v>130级守护灵の防御套 : 属性-2</v>
      </c>
      <c r="HS86" s="14" t="s">
        <v>1042</v>
      </c>
      <c r="HT86" s="14">
        <f t="shared" si="203"/>
        <v>2</v>
      </c>
      <c r="HU86" s="14">
        <f t="shared" si="204"/>
        <v>3</v>
      </c>
      <c r="HV86" s="14" t="str">
        <f t="shared" si="205"/>
        <v>HPExt</v>
      </c>
      <c r="HW86" s="14" t="e">
        <f t="shared" si="206"/>
        <v>#REF!</v>
      </c>
      <c r="IA86" s="13">
        <v>81</v>
      </c>
      <c r="IB86" s="14">
        <f t="shared" si="207"/>
        <v>5</v>
      </c>
      <c r="IC86" s="14">
        <f t="shared" si="208"/>
        <v>1</v>
      </c>
      <c r="ID86" s="14">
        <f t="shared" si="209"/>
        <v>5</v>
      </c>
      <c r="IE86" s="14">
        <f t="shared" si="210"/>
        <v>3</v>
      </c>
      <c r="IF86" s="14" t="str">
        <f t="shared" si="211"/>
        <v>90级寄灵人洗练-Q3-1</v>
      </c>
      <c r="IG86" s="14">
        <f t="shared" si="212"/>
        <v>1053</v>
      </c>
      <c r="IH86" s="14">
        <f t="shared" si="213"/>
        <v>1</v>
      </c>
      <c r="II86" s="14">
        <f t="shared" si="214"/>
        <v>2000</v>
      </c>
      <c r="IJ86" s="14" t="str">
        <f t="shared" si="215"/>
        <v>AtkExt</v>
      </c>
      <c r="IK86" s="14" t="e">
        <f t="shared" si="216"/>
        <v>#REF!</v>
      </c>
      <c r="IL86" s="14" t="e">
        <f t="shared" si="217"/>
        <v>#REF!</v>
      </c>
    </row>
    <row r="87" spans="1:246" ht="16.5" x14ac:dyDescent="0.2">
      <c r="FI87" s="13">
        <v>82</v>
      </c>
      <c r="FJ87" s="14">
        <f t="shared" si="185"/>
        <v>1</v>
      </c>
      <c r="FK87" s="14">
        <f t="shared" si="186"/>
        <v>82</v>
      </c>
      <c r="FL87" s="14">
        <f t="shared" si="187"/>
        <v>11</v>
      </c>
      <c r="FM87" s="14">
        <f t="shared" si="154"/>
        <v>10</v>
      </c>
      <c r="FN87" s="14">
        <f t="shared" si="155"/>
        <v>3</v>
      </c>
      <c r="FO87" s="14">
        <f t="shared" si="156"/>
        <v>50</v>
      </c>
      <c r="FP87" s="14">
        <f t="shared" si="157"/>
        <v>1</v>
      </c>
      <c r="FQ87" s="14">
        <f t="shared" si="158"/>
        <v>4</v>
      </c>
      <c r="FR87" s="14">
        <f t="shared" si="159"/>
        <v>4</v>
      </c>
      <c r="FS87" s="14" t="b">
        <f t="shared" si="188"/>
        <v>0</v>
      </c>
      <c r="FT87" s="14">
        <f t="shared" si="160"/>
        <v>2003104</v>
      </c>
      <c r="FU87" s="14">
        <f t="shared" si="189"/>
        <v>25</v>
      </c>
      <c r="FV87" s="13" t="str">
        <f t="shared" si="161"/>
        <v>50级-普通寄灵人の裤子</v>
      </c>
      <c r="FW87" s="13" t="str">
        <f t="shared" si="162"/>
        <v>飘雪 · 寄灵人の裤子-普通</v>
      </c>
      <c r="FX87" s="14">
        <f t="shared" si="163"/>
        <v>1</v>
      </c>
      <c r="FY87" s="14">
        <f t="shared" si="164"/>
        <v>1</v>
      </c>
      <c r="FZ87" s="14">
        <f t="shared" si="165"/>
        <v>50</v>
      </c>
      <c r="GA87" s="14">
        <v>1</v>
      </c>
      <c r="GB87" s="14">
        <f t="shared" si="166"/>
        <v>3</v>
      </c>
      <c r="GC87" s="14">
        <f t="shared" si="190"/>
        <v>4</v>
      </c>
      <c r="GD87" s="14" t="str">
        <f t="shared" si="167"/>
        <v/>
      </c>
      <c r="GE87" s="14" t="e">
        <f t="shared" si="168"/>
        <v>#REF!</v>
      </c>
      <c r="GF87" s="14" t="e">
        <f t="shared" si="169"/>
        <v>#REF!</v>
      </c>
      <c r="GG87" s="14" t="e">
        <f t="shared" si="170"/>
        <v>#REF!</v>
      </c>
      <c r="GH87" s="14" t="e">
        <f t="shared" si="171"/>
        <v>#REF!</v>
      </c>
      <c r="GI87" s="14" t="e">
        <f t="shared" si="172"/>
        <v>#REF!</v>
      </c>
      <c r="GJ87" s="14" t="e">
        <f t="shared" si="173"/>
        <v>#REF!</v>
      </c>
      <c r="GK87" s="14" t="e">
        <f t="shared" si="174"/>
        <v>#REF!</v>
      </c>
      <c r="GL87" s="14">
        <f t="shared" si="175"/>
        <v>1031</v>
      </c>
      <c r="GM87" s="14">
        <f t="shared" si="176"/>
        <v>0</v>
      </c>
      <c r="GN87" s="14" t="str">
        <f t="shared" si="177"/>
        <v/>
      </c>
      <c r="GO87" s="25" t="str">
        <f t="shared" si="178"/>
        <v>icon_2003104</v>
      </c>
      <c r="GS87" s="14">
        <f t="shared" si="179"/>
        <v>2</v>
      </c>
      <c r="GT87" s="14">
        <f t="shared" si="180"/>
        <v>0</v>
      </c>
      <c r="GU87" s="14" t="e">
        <f t="shared" si="191"/>
        <v>#REF!</v>
      </c>
      <c r="GV87" s="14" t="str">
        <f t="shared" si="181"/>
        <v>DefExt</v>
      </c>
      <c r="GW87" s="14" t="e">
        <f t="shared" si="192"/>
        <v>#REF!</v>
      </c>
      <c r="GX87" s="14" t="e">
        <f t="shared" si="193"/>
        <v>#REF!</v>
      </c>
      <c r="GY87" s="14" t="str">
        <f t="shared" si="182"/>
        <v/>
      </c>
      <c r="GZ87" s="14" t="str">
        <f t="shared" si="194"/>
        <v/>
      </c>
      <c r="HA87" s="14" t="str">
        <f t="shared" si="195"/>
        <v/>
      </c>
      <c r="HB87" s="14">
        <f t="shared" si="183"/>
        <v>20310</v>
      </c>
      <c r="HC87" s="14">
        <f t="shared" si="196"/>
        <v>0</v>
      </c>
      <c r="HD87" s="14" t="str">
        <f t="shared" si="197"/>
        <v/>
      </c>
      <c r="HE87" s="25" t="s">
        <v>1109</v>
      </c>
      <c r="HF87" s="14">
        <f t="shared" si="184"/>
        <v>10</v>
      </c>
      <c r="HM87" s="13">
        <v>82</v>
      </c>
      <c r="HN87" s="14">
        <f t="shared" si="198"/>
        <v>25</v>
      </c>
      <c r="HO87" s="14">
        <f t="shared" si="199"/>
        <v>3</v>
      </c>
      <c r="HP87" s="14">
        <f t="shared" si="200"/>
        <v>5</v>
      </c>
      <c r="HQ87" s="14">
        <f t="shared" si="201"/>
        <v>210942</v>
      </c>
      <c r="HR87" s="14" t="str">
        <f t="shared" si="202"/>
        <v>130级守护灵の防御套 : 属性-3</v>
      </c>
      <c r="HS87" s="14" t="s">
        <v>1042</v>
      </c>
      <c r="HT87" s="14">
        <f t="shared" si="203"/>
        <v>3</v>
      </c>
      <c r="HU87" s="14">
        <f t="shared" si="204"/>
        <v>5</v>
      </c>
      <c r="HV87" s="14" t="str">
        <f t="shared" si="205"/>
        <v>DefRate</v>
      </c>
      <c r="HW87" s="14">
        <f t="shared" si="206"/>
        <v>0.15</v>
      </c>
      <c r="IA87" s="13">
        <v>82</v>
      </c>
      <c r="IB87" s="14">
        <f t="shared" si="207"/>
        <v>5</v>
      </c>
      <c r="IC87" s="14">
        <f t="shared" si="208"/>
        <v>1</v>
      </c>
      <c r="ID87" s="14">
        <f t="shared" si="209"/>
        <v>5</v>
      </c>
      <c r="IE87" s="14">
        <f t="shared" si="210"/>
        <v>3</v>
      </c>
      <c r="IF87" s="14" t="str">
        <f t="shared" si="211"/>
        <v>90级寄灵人洗练-Q3-2</v>
      </c>
      <c r="IG87" s="14">
        <f t="shared" si="212"/>
        <v>1053</v>
      </c>
      <c r="IH87" s="14">
        <f t="shared" si="213"/>
        <v>2</v>
      </c>
      <c r="II87" s="14">
        <f t="shared" si="214"/>
        <v>2000</v>
      </c>
      <c r="IJ87" s="14" t="str">
        <f t="shared" si="215"/>
        <v>DefExt</v>
      </c>
      <c r="IK87" s="14" t="e">
        <f t="shared" si="216"/>
        <v>#REF!</v>
      </c>
      <c r="IL87" s="14" t="e">
        <f t="shared" si="217"/>
        <v>#REF!</v>
      </c>
    </row>
    <row r="88" spans="1:246" ht="16.5" x14ac:dyDescent="0.2">
      <c r="FI88" s="13">
        <v>83</v>
      </c>
      <c r="FJ88" s="14">
        <f t="shared" si="185"/>
        <v>1</v>
      </c>
      <c r="FK88" s="14">
        <f t="shared" si="186"/>
        <v>83</v>
      </c>
      <c r="FL88" s="14">
        <f t="shared" si="187"/>
        <v>11</v>
      </c>
      <c r="FM88" s="14">
        <f t="shared" si="154"/>
        <v>10</v>
      </c>
      <c r="FN88" s="14">
        <f t="shared" si="155"/>
        <v>3</v>
      </c>
      <c r="FO88" s="14">
        <f t="shared" si="156"/>
        <v>50</v>
      </c>
      <c r="FP88" s="14">
        <f t="shared" si="157"/>
        <v>1</v>
      </c>
      <c r="FQ88" s="14">
        <f t="shared" si="158"/>
        <v>5</v>
      </c>
      <c r="FR88" s="14">
        <f t="shared" si="159"/>
        <v>5</v>
      </c>
      <c r="FS88" s="14" t="b">
        <f t="shared" si="188"/>
        <v>0</v>
      </c>
      <c r="FT88" s="14">
        <f t="shared" si="160"/>
        <v>2003105</v>
      </c>
      <c r="FU88" s="14">
        <f t="shared" si="189"/>
        <v>25</v>
      </c>
      <c r="FV88" s="13" t="str">
        <f t="shared" si="161"/>
        <v>50级-普通寄灵人の鞋子</v>
      </c>
      <c r="FW88" s="13" t="str">
        <f t="shared" si="162"/>
        <v>飘雪 · 寄灵人の鞋子-普通</v>
      </c>
      <c r="FX88" s="14">
        <f t="shared" si="163"/>
        <v>1</v>
      </c>
      <c r="FY88" s="14">
        <f t="shared" si="164"/>
        <v>1</v>
      </c>
      <c r="FZ88" s="14">
        <f t="shared" si="165"/>
        <v>50</v>
      </c>
      <c r="GA88" s="14">
        <v>1</v>
      </c>
      <c r="GB88" s="14">
        <f t="shared" si="166"/>
        <v>3</v>
      </c>
      <c r="GC88" s="14">
        <f t="shared" si="190"/>
        <v>5</v>
      </c>
      <c r="GD88" s="14" t="str">
        <f t="shared" si="167"/>
        <v/>
      </c>
      <c r="GE88" s="14" t="e">
        <f t="shared" si="168"/>
        <v>#REF!</v>
      </c>
      <c r="GF88" s="14" t="e">
        <f t="shared" si="169"/>
        <v>#REF!</v>
      </c>
      <c r="GG88" s="14" t="e">
        <f t="shared" si="170"/>
        <v>#REF!</v>
      </c>
      <c r="GH88" s="14" t="e">
        <f t="shared" si="171"/>
        <v>#REF!</v>
      </c>
      <c r="GI88" s="14" t="e">
        <f t="shared" si="172"/>
        <v>#REF!</v>
      </c>
      <c r="GJ88" s="14" t="e">
        <f t="shared" si="173"/>
        <v>#REF!</v>
      </c>
      <c r="GK88" s="14" t="e">
        <f t="shared" si="174"/>
        <v>#REF!</v>
      </c>
      <c r="GL88" s="14">
        <f t="shared" si="175"/>
        <v>1031</v>
      </c>
      <c r="GM88" s="14">
        <f t="shared" si="176"/>
        <v>0</v>
      </c>
      <c r="GN88" s="14" t="str">
        <f t="shared" si="177"/>
        <v/>
      </c>
      <c r="GO88" s="25" t="str">
        <f t="shared" si="178"/>
        <v>icon_2003105</v>
      </c>
      <c r="GS88" s="14">
        <f t="shared" si="179"/>
        <v>3</v>
      </c>
      <c r="GT88" s="14">
        <f t="shared" si="180"/>
        <v>0</v>
      </c>
      <c r="GU88" s="14" t="e">
        <f t="shared" si="191"/>
        <v>#REF!</v>
      </c>
      <c r="GV88" s="14" t="str">
        <f t="shared" si="181"/>
        <v>HPExt</v>
      </c>
      <c r="GW88" s="14" t="e">
        <f t="shared" si="192"/>
        <v>#REF!</v>
      </c>
      <c r="GX88" s="14" t="e">
        <f t="shared" si="193"/>
        <v>#REF!</v>
      </c>
      <c r="GY88" s="14" t="str">
        <f t="shared" si="182"/>
        <v/>
      </c>
      <c r="GZ88" s="14" t="str">
        <f t="shared" si="194"/>
        <v/>
      </c>
      <c r="HA88" s="14" t="str">
        <f t="shared" si="195"/>
        <v/>
      </c>
      <c r="HB88" s="14">
        <f t="shared" si="183"/>
        <v>20310</v>
      </c>
      <c r="HC88" s="14">
        <f t="shared" si="196"/>
        <v>0</v>
      </c>
      <c r="HD88" s="14" t="str">
        <f t="shared" si="197"/>
        <v/>
      </c>
      <c r="HE88" s="25" t="s">
        <v>1109</v>
      </c>
      <c r="HF88" s="14">
        <f t="shared" si="184"/>
        <v>10</v>
      </c>
      <c r="HM88" s="13">
        <v>83</v>
      </c>
      <c r="HN88" s="14">
        <f t="shared" si="198"/>
        <v>26</v>
      </c>
      <c r="HO88" s="14">
        <f t="shared" si="199"/>
        <v>1</v>
      </c>
      <c r="HP88" s="14">
        <f t="shared" si="200"/>
        <v>1</v>
      </c>
      <c r="HQ88" s="14">
        <f t="shared" si="201"/>
        <v>211041</v>
      </c>
      <c r="HR88" s="14" t="str">
        <f t="shared" si="202"/>
        <v>140级守护灵の攻击套 : 属性-1</v>
      </c>
      <c r="HS88" s="14" t="s">
        <v>1042</v>
      </c>
      <c r="HT88" s="14">
        <f t="shared" si="203"/>
        <v>1</v>
      </c>
      <c r="HU88" s="14">
        <f t="shared" si="204"/>
        <v>2</v>
      </c>
      <c r="HV88" s="14" t="str">
        <f t="shared" si="205"/>
        <v>AtkExt</v>
      </c>
      <c r="HW88" s="14" t="e">
        <f t="shared" si="206"/>
        <v>#REF!</v>
      </c>
      <c r="IA88" s="13">
        <v>83</v>
      </c>
      <c r="IB88" s="14">
        <f t="shared" si="207"/>
        <v>5</v>
      </c>
      <c r="IC88" s="14">
        <f t="shared" si="208"/>
        <v>1</v>
      </c>
      <c r="ID88" s="14">
        <f t="shared" si="209"/>
        <v>5</v>
      </c>
      <c r="IE88" s="14">
        <f t="shared" si="210"/>
        <v>3</v>
      </c>
      <c r="IF88" s="14" t="str">
        <f t="shared" si="211"/>
        <v>90级寄灵人洗练-Q3-3</v>
      </c>
      <c r="IG88" s="14">
        <f t="shared" si="212"/>
        <v>1053</v>
      </c>
      <c r="IH88" s="14">
        <f t="shared" si="213"/>
        <v>3</v>
      </c>
      <c r="II88" s="14">
        <f t="shared" si="214"/>
        <v>2000</v>
      </c>
      <c r="IJ88" s="14" t="str">
        <f t="shared" si="215"/>
        <v>HPExt</v>
      </c>
      <c r="IK88" s="14" t="e">
        <f t="shared" si="216"/>
        <v>#REF!</v>
      </c>
      <c r="IL88" s="14" t="e">
        <f t="shared" si="217"/>
        <v>#REF!</v>
      </c>
    </row>
    <row r="89" spans="1:246" ht="16.5" x14ac:dyDescent="0.2">
      <c r="FI89" s="13">
        <v>84</v>
      </c>
      <c r="FJ89" s="14">
        <f t="shared" si="185"/>
        <v>1</v>
      </c>
      <c r="FK89" s="14">
        <f t="shared" si="186"/>
        <v>84</v>
      </c>
      <c r="FL89" s="14">
        <f t="shared" si="187"/>
        <v>11</v>
      </c>
      <c r="FM89" s="14">
        <f t="shared" si="154"/>
        <v>10</v>
      </c>
      <c r="FN89" s="14">
        <f t="shared" si="155"/>
        <v>3</v>
      </c>
      <c r="FO89" s="14">
        <f t="shared" si="156"/>
        <v>50</v>
      </c>
      <c r="FP89" s="14">
        <f t="shared" si="157"/>
        <v>1</v>
      </c>
      <c r="FQ89" s="14">
        <f t="shared" si="158"/>
        <v>6</v>
      </c>
      <c r="FR89" s="14">
        <f t="shared" si="159"/>
        <v>6</v>
      </c>
      <c r="FS89" s="14" t="b">
        <f t="shared" si="188"/>
        <v>0</v>
      </c>
      <c r="FT89" s="14">
        <f t="shared" si="160"/>
        <v>2003106</v>
      </c>
      <c r="FU89" s="14">
        <f t="shared" si="189"/>
        <v>25</v>
      </c>
      <c r="FV89" s="13" t="str">
        <f t="shared" si="161"/>
        <v>50级-普通寄灵人の护手</v>
      </c>
      <c r="FW89" s="13" t="str">
        <f t="shared" si="162"/>
        <v>飘雪 · 寄灵人の护手-普通</v>
      </c>
      <c r="FX89" s="14">
        <f t="shared" si="163"/>
        <v>1</v>
      </c>
      <c r="FY89" s="14">
        <f t="shared" si="164"/>
        <v>1</v>
      </c>
      <c r="FZ89" s="14">
        <f t="shared" si="165"/>
        <v>50</v>
      </c>
      <c r="GA89" s="14">
        <v>1</v>
      </c>
      <c r="GB89" s="14">
        <f t="shared" si="166"/>
        <v>3</v>
      </c>
      <c r="GC89" s="14">
        <f t="shared" si="190"/>
        <v>6</v>
      </c>
      <c r="GD89" s="14" t="str">
        <f t="shared" si="167"/>
        <v/>
      </c>
      <c r="GE89" s="14" t="e">
        <f t="shared" si="168"/>
        <v>#REF!</v>
      </c>
      <c r="GF89" s="14" t="e">
        <f t="shared" si="169"/>
        <v>#REF!</v>
      </c>
      <c r="GG89" s="14" t="e">
        <f t="shared" si="170"/>
        <v>#REF!</v>
      </c>
      <c r="GH89" s="14" t="e">
        <f t="shared" si="171"/>
        <v>#REF!</v>
      </c>
      <c r="GI89" s="14" t="e">
        <f t="shared" si="172"/>
        <v>#REF!</v>
      </c>
      <c r="GJ89" s="14" t="e">
        <f t="shared" si="173"/>
        <v>#REF!</v>
      </c>
      <c r="GK89" s="14" t="e">
        <f t="shared" si="174"/>
        <v>#REF!</v>
      </c>
      <c r="GL89" s="14">
        <f t="shared" si="175"/>
        <v>1031</v>
      </c>
      <c r="GM89" s="14">
        <f t="shared" si="176"/>
        <v>0</v>
      </c>
      <c r="GN89" s="14" t="str">
        <f t="shared" si="177"/>
        <v/>
      </c>
      <c r="GO89" s="25" t="str">
        <f t="shared" si="178"/>
        <v>icon_2003106</v>
      </c>
      <c r="GS89" s="14">
        <f t="shared" si="179"/>
        <v>3</v>
      </c>
      <c r="GT89" s="14">
        <f t="shared" si="180"/>
        <v>0</v>
      </c>
      <c r="GU89" s="14" t="e">
        <f t="shared" si="191"/>
        <v>#REF!</v>
      </c>
      <c r="GV89" s="14" t="str">
        <f t="shared" si="181"/>
        <v>HPExt</v>
      </c>
      <c r="GW89" s="14" t="e">
        <f t="shared" si="192"/>
        <v>#REF!</v>
      </c>
      <c r="GX89" s="14" t="e">
        <f t="shared" si="193"/>
        <v>#REF!</v>
      </c>
      <c r="GY89" s="14" t="str">
        <f t="shared" si="182"/>
        <v/>
      </c>
      <c r="GZ89" s="14" t="str">
        <f t="shared" si="194"/>
        <v/>
      </c>
      <c r="HA89" s="14" t="str">
        <f t="shared" si="195"/>
        <v/>
      </c>
      <c r="HB89" s="14">
        <f t="shared" si="183"/>
        <v>20310</v>
      </c>
      <c r="HC89" s="14">
        <f t="shared" si="196"/>
        <v>0</v>
      </c>
      <c r="HD89" s="14" t="str">
        <f t="shared" si="197"/>
        <v/>
      </c>
      <c r="HE89" s="25" t="s">
        <v>1109</v>
      </c>
      <c r="HF89" s="14">
        <f t="shared" si="184"/>
        <v>10</v>
      </c>
      <c r="HM89" s="13">
        <v>84</v>
      </c>
      <c r="HN89" s="14">
        <f t="shared" si="198"/>
        <v>26</v>
      </c>
      <c r="HO89" s="14">
        <f t="shared" si="199"/>
        <v>2</v>
      </c>
      <c r="HP89" s="14">
        <f t="shared" si="200"/>
        <v>3</v>
      </c>
      <c r="HQ89" s="14">
        <f t="shared" si="201"/>
        <v>211041</v>
      </c>
      <c r="HR89" s="14" t="str">
        <f t="shared" si="202"/>
        <v>140级守护灵の攻击套 : 属性-2</v>
      </c>
      <c r="HS89" s="14" t="s">
        <v>1042</v>
      </c>
      <c r="HT89" s="14">
        <f t="shared" si="203"/>
        <v>2</v>
      </c>
      <c r="HU89" s="14">
        <f t="shared" si="204"/>
        <v>3</v>
      </c>
      <c r="HV89" s="14" t="str">
        <f t="shared" si="205"/>
        <v>HPExt</v>
      </c>
      <c r="HW89" s="14" t="e">
        <f t="shared" si="206"/>
        <v>#REF!</v>
      </c>
      <c r="IA89" s="13">
        <v>84</v>
      </c>
      <c r="IB89" s="14">
        <f t="shared" si="207"/>
        <v>5</v>
      </c>
      <c r="IC89" s="14">
        <f t="shared" si="208"/>
        <v>1</v>
      </c>
      <c r="ID89" s="14">
        <f t="shared" si="209"/>
        <v>5</v>
      </c>
      <c r="IE89" s="14">
        <f t="shared" si="210"/>
        <v>3</v>
      </c>
      <c r="IF89" s="14" t="str">
        <f t="shared" si="211"/>
        <v>90级寄灵人洗练-Q3-4</v>
      </c>
      <c r="IG89" s="14">
        <f t="shared" si="212"/>
        <v>1053</v>
      </c>
      <c r="IH89" s="14">
        <f t="shared" si="213"/>
        <v>4</v>
      </c>
      <c r="II89" s="14">
        <f t="shared" si="214"/>
        <v>600</v>
      </c>
      <c r="IJ89" s="14" t="str">
        <f t="shared" si="215"/>
        <v>AtkRate</v>
      </c>
      <c r="IK89" s="14">
        <f t="shared" si="216"/>
        <v>1.4E-2</v>
      </c>
      <c r="IL89" s="14">
        <f t="shared" si="217"/>
        <v>0.04</v>
      </c>
    </row>
    <row r="90" spans="1:246" ht="16.5" x14ac:dyDescent="0.2">
      <c r="FI90" s="13">
        <v>85</v>
      </c>
      <c r="FJ90" s="14">
        <f t="shared" si="185"/>
        <v>1</v>
      </c>
      <c r="FK90" s="14">
        <f t="shared" si="186"/>
        <v>85</v>
      </c>
      <c r="FL90" s="14">
        <f t="shared" si="187"/>
        <v>11</v>
      </c>
      <c r="FM90" s="14">
        <f t="shared" si="154"/>
        <v>10</v>
      </c>
      <c r="FN90" s="14">
        <f t="shared" si="155"/>
        <v>3</v>
      </c>
      <c r="FO90" s="14">
        <f t="shared" si="156"/>
        <v>50</v>
      </c>
      <c r="FP90" s="14">
        <f t="shared" si="157"/>
        <v>1</v>
      </c>
      <c r="FQ90" s="14">
        <f t="shared" si="158"/>
        <v>7</v>
      </c>
      <c r="FR90" s="14">
        <f t="shared" si="159"/>
        <v>7</v>
      </c>
      <c r="FS90" s="14" t="b">
        <f t="shared" si="188"/>
        <v>0</v>
      </c>
      <c r="FT90" s="14">
        <f t="shared" si="160"/>
        <v>2003107</v>
      </c>
      <c r="FU90" s="14">
        <f t="shared" si="189"/>
        <v>38</v>
      </c>
      <c r="FV90" s="13" t="str">
        <f t="shared" si="161"/>
        <v>50级-普通寄灵人の项链</v>
      </c>
      <c r="FW90" s="13" t="str">
        <f t="shared" si="162"/>
        <v>飘雪 · 寄灵人の项链-普通</v>
      </c>
      <c r="FX90" s="14">
        <f t="shared" si="163"/>
        <v>1</v>
      </c>
      <c r="FY90" s="14">
        <f t="shared" si="164"/>
        <v>1</v>
      </c>
      <c r="FZ90" s="14">
        <f t="shared" si="165"/>
        <v>50</v>
      </c>
      <c r="GA90" s="14">
        <v>1</v>
      </c>
      <c r="GB90" s="14">
        <f t="shared" si="166"/>
        <v>3</v>
      </c>
      <c r="GC90" s="14">
        <f t="shared" si="190"/>
        <v>7</v>
      </c>
      <c r="GD90" s="14" t="str">
        <f t="shared" si="167"/>
        <v/>
      </c>
      <c r="GE90" s="14" t="e">
        <f t="shared" si="168"/>
        <v>#REF!</v>
      </c>
      <c r="GF90" s="14" t="e">
        <f t="shared" si="169"/>
        <v>#REF!</v>
      </c>
      <c r="GG90" s="14" t="e">
        <f t="shared" si="170"/>
        <v>#REF!</v>
      </c>
      <c r="GH90" s="14" t="e">
        <f t="shared" si="171"/>
        <v>#REF!</v>
      </c>
      <c r="GI90" s="14" t="e">
        <f t="shared" si="172"/>
        <v>#REF!</v>
      </c>
      <c r="GJ90" s="14" t="e">
        <f t="shared" si="173"/>
        <v>#REF!</v>
      </c>
      <c r="GK90" s="14" t="e">
        <f t="shared" si="174"/>
        <v>#REF!</v>
      </c>
      <c r="GL90" s="14">
        <f t="shared" si="175"/>
        <v>1031</v>
      </c>
      <c r="GM90" s="14">
        <f t="shared" si="176"/>
        <v>0</v>
      </c>
      <c r="GN90" s="14" t="str">
        <f t="shared" si="177"/>
        <v/>
      </c>
      <c r="GO90" s="25" t="str">
        <f t="shared" si="178"/>
        <v>icon_2003107</v>
      </c>
      <c r="GS90" s="14">
        <f t="shared" si="179"/>
        <v>1</v>
      </c>
      <c r="GT90" s="14">
        <f t="shared" si="180"/>
        <v>2</v>
      </c>
      <c r="GU90" s="14" t="e">
        <f t="shared" si="191"/>
        <v>#REF!</v>
      </c>
      <c r="GV90" s="14" t="str">
        <f t="shared" si="181"/>
        <v>AtkExt</v>
      </c>
      <c r="GW90" s="14" t="e">
        <f t="shared" si="192"/>
        <v>#REF!</v>
      </c>
      <c r="GX90" s="14" t="e">
        <f t="shared" si="193"/>
        <v>#REF!</v>
      </c>
      <c r="GY90" s="14" t="str">
        <f t="shared" si="182"/>
        <v>DefExt</v>
      </c>
      <c r="GZ90" s="14" t="e">
        <f t="shared" si="194"/>
        <v>#REF!</v>
      </c>
      <c r="HA90" s="14" t="e">
        <f t="shared" si="195"/>
        <v>#REF!</v>
      </c>
      <c r="HB90" s="14">
        <f t="shared" si="183"/>
        <v>20310</v>
      </c>
      <c r="HC90" s="14">
        <f t="shared" si="196"/>
        <v>0</v>
      </c>
      <c r="HD90" s="14" t="str">
        <f t="shared" si="197"/>
        <v/>
      </c>
      <c r="HE90" s="25" t="s">
        <v>1109</v>
      </c>
      <c r="HF90" s="14">
        <f t="shared" si="184"/>
        <v>15</v>
      </c>
      <c r="HM90" s="13">
        <v>85</v>
      </c>
      <c r="HN90" s="14">
        <f t="shared" si="198"/>
        <v>26</v>
      </c>
      <c r="HO90" s="14">
        <f t="shared" si="199"/>
        <v>3</v>
      </c>
      <c r="HP90" s="14">
        <f t="shared" si="200"/>
        <v>4</v>
      </c>
      <c r="HQ90" s="14">
        <f t="shared" si="201"/>
        <v>211041</v>
      </c>
      <c r="HR90" s="14" t="str">
        <f t="shared" si="202"/>
        <v>140级守护灵の攻击套 : 属性-3</v>
      </c>
      <c r="HS90" s="14" t="s">
        <v>1042</v>
      </c>
      <c r="HT90" s="14">
        <f t="shared" si="203"/>
        <v>3</v>
      </c>
      <c r="HU90" s="14">
        <f t="shared" si="204"/>
        <v>5</v>
      </c>
      <c r="HV90" s="14" t="str">
        <f t="shared" si="205"/>
        <v>AtkRate</v>
      </c>
      <c r="HW90" s="14">
        <f t="shared" si="206"/>
        <v>0.15</v>
      </c>
      <c r="IA90" s="13">
        <v>85</v>
      </c>
      <c r="IB90" s="14">
        <f t="shared" si="207"/>
        <v>5</v>
      </c>
      <c r="IC90" s="14">
        <f t="shared" si="208"/>
        <v>1</v>
      </c>
      <c r="ID90" s="14">
        <f t="shared" si="209"/>
        <v>5</v>
      </c>
      <c r="IE90" s="14">
        <f t="shared" si="210"/>
        <v>3</v>
      </c>
      <c r="IF90" s="14" t="str">
        <f t="shared" si="211"/>
        <v>90级寄灵人洗练-Q3-5</v>
      </c>
      <c r="IG90" s="14">
        <f t="shared" si="212"/>
        <v>1053</v>
      </c>
      <c r="IH90" s="14">
        <f t="shared" si="213"/>
        <v>5</v>
      </c>
      <c r="II90" s="14">
        <f t="shared" si="214"/>
        <v>600</v>
      </c>
      <c r="IJ90" s="14" t="str">
        <f t="shared" si="215"/>
        <v>DefRate</v>
      </c>
      <c r="IK90" s="14">
        <f t="shared" si="216"/>
        <v>1.4E-2</v>
      </c>
      <c r="IL90" s="14">
        <f t="shared" si="217"/>
        <v>0.04</v>
      </c>
    </row>
    <row r="91" spans="1:246" ht="16.5" x14ac:dyDescent="0.2">
      <c r="FI91" s="13">
        <v>86</v>
      </c>
      <c r="FJ91" s="14">
        <f t="shared" si="185"/>
        <v>1</v>
      </c>
      <c r="FK91" s="14">
        <f t="shared" si="186"/>
        <v>86</v>
      </c>
      <c r="FL91" s="14">
        <f t="shared" si="187"/>
        <v>11</v>
      </c>
      <c r="FM91" s="14">
        <f t="shared" si="154"/>
        <v>10</v>
      </c>
      <c r="FN91" s="14">
        <f t="shared" si="155"/>
        <v>3</v>
      </c>
      <c r="FO91" s="14">
        <f t="shared" si="156"/>
        <v>50</v>
      </c>
      <c r="FP91" s="14">
        <f t="shared" si="157"/>
        <v>1</v>
      </c>
      <c r="FQ91" s="14">
        <f t="shared" si="158"/>
        <v>8</v>
      </c>
      <c r="FR91" s="14">
        <f t="shared" si="159"/>
        <v>8</v>
      </c>
      <c r="FS91" s="14" t="b">
        <f t="shared" si="188"/>
        <v>0</v>
      </c>
      <c r="FT91" s="14">
        <f t="shared" si="160"/>
        <v>2003108</v>
      </c>
      <c r="FU91" s="14">
        <f t="shared" si="189"/>
        <v>38</v>
      </c>
      <c r="FV91" s="13" t="str">
        <f t="shared" si="161"/>
        <v>50级-普通寄灵人の戒指</v>
      </c>
      <c r="FW91" s="13" t="str">
        <f t="shared" si="162"/>
        <v>飘雪 · 寄灵人の戒指-普通</v>
      </c>
      <c r="FX91" s="14">
        <f t="shared" si="163"/>
        <v>1</v>
      </c>
      <c r="FY91" s="14">
        <f t="shared" si="164"/>
        <v>1</v>
      </c>
      <c r="FZ91" s="14">
        <f t="shared" si="165"/>
        <v>50</v>
      </c>
      <c r="GA91" s="14">
        <v>1</v>
      </c>
      <c r="GB91" s="14">
        <f t="shared" si="166"/>
        <v>3</v>
      </c>
      <c r="GC91" s="14">
        <f t="shared" si="190"/>
        <v>8</v>
      </c>
      <c r="GD91" s="14" t="str">
        <f t="shared" si="167"/>
        <v/>
      </c>
      <c r="GE91" s="14" t="e">
        <f t="shared" si="168"/>
        <v>#REF!</v>
      </c>
      <c r="GF91" s="14" t="e">
        <f t="shared" si="169"/>
        <v>#REF!</v>
      </c>
      <c r="GG91" s="14" t="e">
        <f t="shared" si="170"/>
        <v>#REF!</v>
      </c>
      <c r="GH91" s="14" t="e">
        <f t="shared" si="171"/>
        <v>#REF!</v>
      </c>
      <c r="GI91" s="14" t="e">
        <f t="shared" si="172"/>
        <v>#REF!</v>
      </c>
      <c r="GJ91" s="14" t="e">
        <f t="shared" si="173"/>
        <v>#REF!</v>
      </c>
      <c r="GK91" s="14" t="e">
        <f t="shared" si="174"/>
        <v>#REF!</v>
      </c>
      <c r="GL91" s="14">
        <f t="shared" si="175"/>
        <v>1031</v>
      </c>
      <c r="GM91" s="14">
        <f t="shared" si="176"/>
        <v>0</v>
      </c>
      <c r="GN91" s="14" t="str">
        <f t="shared" si="177"/>
        <v/>
      </c>
      <c r="GO91" s="25" t="str">
        <f t="shared" si="178"/>
        <v>icon_2003108</v>
      </c>
      <c r="GS91" s="14">
        <f t="shared" si="179"/>
        <v>1</v>
      </c>
      <c r="GT91" s="14">
        <f t="shared" si="180"/>
        <v>3</v>
      </c>
      <c r="GU91" s="14" t="e">
        <f t="shared" si="191"/>
        <v>#REF!</v>
      </c>
      <c r="GV91" s="14" t="str">
        <f t="shared" si="181"/>
        <v>AtkExt</v>
      </c>
      <c r="GW91" s="14" t="e">
        <f t="shared" si="192"/>
        <v>#REF!</v>
      </c>
      <c r="GX91" s="14" t="e">
        <f t="shared" si="193"/>
        <v>#REF!</v>
      </c>
      <c r="GY91" s="14" t="str">
        <f t="shared" si="182"/>
        <v>HPExt</v>
      </c>
      <c r="GZ91" s="14" t="e">
        <f t="shared" si="194"/>
        <v>#REF!</v>
      </c>
      <c r="HA91" s="14" t="e">
        <f t="shared" si="195"/>
        <v>#REF!</v>
      </c>
      <c r="HB91" s="14">
        <f t="shared" si="183"/>
        <v>20310</v>
      </c>
      <c r="HC91" s="14">
        <f t="shared" si="196"/>
        <v>0</v>
      </c>
      <c r="HD91" s="14" t="str">
        <f t="shared" si="197"/>
        <v/>
      </c>
      <c r="HE91" s="25" t="s">
        <v>1109</v>
      </c>
      <c r="HF91" s="14">
        <f t="shared" si="184"/>
        <v>15</v>
      </c>
      <c r="HM91" s="13">
        <v>86</v>
      </c>
      <c r="HN91" s="14">
        <f t="shared" si="198"/>
        <v>27</v>
      </c>
      <c r="HO91" s="14">
        <f t="shared" si="199"/>
        <v>1</v>
      </c>
      <c r="HP91" s="14">
        <f t="shared" si="200"/>
        <v>2</v>
      </c>
      <c r="HQ91" s="14">
        <f t="shared" si="201"/>
        <v>211142</v>
      </c>
      <c r="HR91" s="14" t="str">
        <f t="shared" si="202"/>
        <v>150级守护灵の防御套 : 属性-1</v>
      </c>
      <c r="HS91" s="14" t="s">
        <v>1042</v>
      </c>
      <c r="HT91" s="14">
        <f t="shared" si="203"/>
        <v>1</v>
      </c>
      <c r="HU91" s="14">
        <f t="shared" si="204"/>
        <v>2</v>
      </c>
      <c r="HV91" s="14" t="str">
        <f t="shared" si="205"/>
        <v>DefExt</v>
      </c>
      <c r="HW91" s="14" t="e">
        <f t="shared" si="206"/>
        <v>#REF!</v>
      </c>
      <c r="IA91" s="13">
        <v>86</v>
      </c>
      <c r="IB91" s="14">
        <f t="shared" si="207"/>
        <v>5</v>
      </c>
      <c r="IC91" s="14">
        <f t="shared" si="208"/>
        <v>1</v>
      </c>
      <c r="ID91" s="14">
        <f t="shared" si="209"/>
        <v>5</v>
      </c>
      <c r="IE91" s="14">
        <f t="shared" si="210"/>
        <v>3</v>
      </c>
      <c r="IF91" s="14" t="str">
        <f t="shared" si="211"/>
        <v>90级寄灵人洗练-Q3-6</v>
      </c>
      <c r="IG91" s="14">
        <f t="shared" si="212"/>
        <v>1053</v>
      </c>
      <c r="IH91" s="14">
        <f t="shared" si="213"/>
        <v>6</v>
      </c>
      <c r="II91" s="14">
        <f t="shared" si="214"/>
        <v>600</v>
      </c>
      <c r="IJ91" s="14" t="str">
        <f t="shared" si="215"/>
        <v>HPRate</v>
      </c>
      <c r="IK91" s="14">
        <f t="shared" si="216"/>
        <v>1.4E-2</v>
      </c>
      <c r="IL91" s="14">
        <f t="shared" si="217"/>
        <v>0.04</v>
      </c>
    </row>
    <row r="92" spans="1:246" ht="16.5" x14ac:dyDescent="0.2">
      <c r="FI92" s="13">
        <v>87</v>
      </c>
      <c r="FJ92" s="14">
        <f t="shared" si="185"/>
        <v>1</v>
      </c>
      <c r="FK92" s="14">
        <f t="shared" si="186"/>
        <v>87</v>
      </c>
      <c r="FL92" s="14">
        <f t="shared" si="187"/>
        <v>12</v>
      </c>
      <c r="FM92" s="14">
        <f t="shared" si="154"/>
        <v>20</v>
      </c>
      <c r="FN92" s="14">
        <f t="shared" si="155"/>
        <v>3</v>
      </c>
      <c r="FO92" s="14">
        <f t="shared" si="156"/>
        <v>50</v>
      </c>
      <c r="FP92" s="14">
        <f t="shared" si="157"/>
        <v>2</v>
      </c>
      <c r="FQ92" s="14">
        <f t="shared" si="158"/>
        <v>1</v>
      </c>
      <c r="FR92" s="14">
        <f t="shared" si="159"/>
        <v>1</v>
      </c>
      <c r="FS92" s="14" t="b">
        <f t="shared" si="188"/>
        <v>0</v>
      </c>
      <c r="FT92" s="14">
        <f t="shared" si="160"/>
        <v>2003201</v>
      </c>
      <c r="FU92" s="14">
        <f t="shared" si="189"/>
        <v>80</v>
      </c>
      <c r="FV92" s="13" t="str">
        <f t="shared" si="161"/>
        <v>50级-优秀寄灵人の灵器</v>
      </c>
      <c r="FW92" s="13" t="str">
        <f t="shared" si="162"/>
        <v>飘雪 · 寄灵人の灵器-优秀</v>
      </c>
      <c r="FX92" s="14">
        <f t="shared" si="163"/>
        <v>1</v>
      </c>
      <c r="FY92" s="14">
        <f t="shared" si="164"/>
        <v>2</v>
      </c>
      <c r="FZ92" s="14">
        <f t="shared" si="165"/>
        <v>50</v>
      </c>
      <c r="GA92" s="14">
        <v>1</v>
      </c>
      <c r="GB92" s="14">
        <f t="shared" si="166"/>
        <v>3</v>
      </c>
      <c r="GC92" s="14">
        <f t="shared" si="190"/>
        <v>1</v>
      </c>
      <c r="GD92" s="14" t="str">
        <f t="shared" si="167"/>
        <v/>
      </c>
      <c r="GE92" s="14" t="e">
        <f t="shared" si="168"/>
        <v>#REF!</v>
      </c>
      <c r="GF92" s="14" t="e">
        <f t="shared" si="169"/>
        <v>#REF!</v>
      </c>
      <c r="GG92" s="14" t="e">
        <f t="shared" si="170"/>
        <v>#REF!</v>
      </c>
      <c r="GH92" s="14" t="e">
        <f t="shared" si="171"/>
        <v>#REF!</v>
      </c>
      <c r="GI92" s="14" t="e">
        <f t="shared" si="172"/>
        <v>#REF!</v>
      </c>
      <c r="GJ92" s="14" t="e">
        <f t="shared" si="173"/>
        <v>#REF!</v>
      </c>
      <c r="GK92" s="14" t="e">
        <f t="shared" si="174"/>
        <v>#REF!</v>
      </c>
      <c r="GL92" s="14">
        <f t="shared" si="175"/>
        <v>1032</v>
      </c>
      <c r="GM92" s="14">
        <f t="shared" si="176"/>
        <v>0</v>
      </c>
      <c r="GN92" s="14" t="str">
        <f t="shared" si="177"/>
        <v/>
      </c>
      <c r="GO92" s="25" t="str">
        <f t="shared" si="178"/>
        <v>icon_2003101</v>
      </c>
      <c r="GS92" s="14">
        <f t="shared" si="179"/>
        <v>1</v>
      </c>
      <c r="GT92" s="14">
        <f t="shared" si="180"/>
        <v>0</v>
      </c>
      <c r="GU92" s="14" t="e">
        <f t="shared" si="191"/>
        <v>#REF!</v>
      </c>
      <c r="GV92" s="14" t="str">
        <f t="shared" si="181"/>
        <v>AtkExt</v>
      </c>
      <c r="GW92" s="14" t="e">
        <f t="shared" si="192"/>
        <v>#REF!</v>
      </c>
      <c r="GX92" s="14" t="e">
        <f t="shared" si="193"/>
        <v>#REF!</v>
      </c>
      <c r="GY92" s="14" t="str">
        <f t="shared" si="182"/>
        <v/>
      </c>
      <c r="GZ92" s="14" t="str">
        <f t="shared" si="194"/>
        <v/>
      </c>
      <c r="HA92" s="14" t="str">
        <f t="shared" si="195"/>
        <v/>
      </c>
      <c r="HB92" s="14">
        <f t="shared" si="183"/>
        <v>20320</v>
      </c>
      <c r="HC92" s="14">
        <f t="shared" si="196"/>
        <v>0</v>
      </c>
      <c r="HD92" s="14" t="str">
        <f t="shared" si="197"/>
        <v/>
      </c>
      <c r="HE92" s="25" t="s">
        <v>1109</v>
      </c>
      <c r="HF92" s="14">
        <f t="shared" si="184"/>
        <v>60</v>
      </c>
      <c r="HM92" s="13">
        <v>87</v>
      </c>
      <c r="HN92" s="14">
        <f t="shared" si="198"/>
        <v>27</v>
      </c>
      <c r="HO92" s="14">
        <f t="shared" si="199"/>
        <v>2</v>
      </c>
      <c r="HP92" s="14">
        <f t="shared" si="200"/>
        <v>3</v>
      </c>
      <c r="HQ92" s="14">
        <f t="shared" si="201"/>
        <v>211142</v>
      </c>
      <c r="HR92" s="14" t="str">
        <f t="shared" si="202"/>
        <v>150级守护灵の防御套 : 属性-2</v>
      </c>
      <c r="HS92" s="14" t="s">
        <v>1042</v>
      </c>
      <c r="HT92" s="14">
        <f t="shared" si="203"/>
        <v>2</v>
      </c>
      <c r="HU92" s="14">
        <f t="shared" si="204"/>
        <v>3</v>
      </c>
      <c r="HV92" s="14" t="str">
        <f t="shared" si="205"/>
        <v>HPExt</v>
      </c>
      <c r="HW92" s="14" t="e">
        <f t="shared" si="206"/>
        <v>#REF!</v>
      </c>
      <c r="IA92" s="13">
        <v>87</v>
      </c>
      <c r="IB92" s="14">
        <f t="shared" si="207"/>
        <v>5</v>
      </c>
      <c r="IC92" s="14">
        <f t="shared" si="208"/>
        <v>1</v>
      </c>
      <c r="ID92" s="14">
        <f t="shared" si="209"/>
        <v>5</v>
      </c>
      <c r="IE92" s="14">
        <f t="shared" si="210"/>
        <v>3</v>
      </c>
      <c r="IF92" s="14" t="str">
        <f t="shared" si="211"/>
        <v>90级寄灵人洗练-Q3-7</v>
      </c>
      <c r="IG92" s="14">
        <f t="shared" si="212"/>
        <v>1053</v>
      </c>
      <c r="IH92" s="14">
        <f t="shared" si="213"/>
        <v>7</v>
      </c>
      <c r="II92" s="14">
        <f t="shared" si="214"/>
        <v>550</v>
      </c>
      <c r="IJ92" s="14" t="str">
        <f t="shared" si="215"/>
        <v>Crit</v>
      </c>
      <c r="IK92" s="14">
        <f t="shared" si="216"/>
        <v>1.0999999999999999E-2</v>
      </c>
      <c r="IL92" s="14">
        <f t="shared" si="217"/>
        <v>0.03</v>
      </c>
    </row>
    <row r="93" spans="1:246" ht="16.5" x14ac:dyDescent="0.2">
      <c r="FI93" s="13">
        <v>88</v>
      </c>
      <c r="FJ93" s="14">
        <f t="shared" si="185"/>
        <v>1</v>
      </c>
      <c r="FK93" s="14">
        <f t="shared" si="186"/>
        <v>88</v>
      </c>
      <c r="FL93" s="14">
        <f t="shared" si="187"/>
        <v>12</v>
      </c>
      <c r="FM93" s="14">
        <f t="shared" si="154"/>
        <v>20</v>
      </c>
      <c r="FN93" s="14">
        <f t="shared" si="155"/>
        <v>3</v>
      </c>
      <c r="FO93" s="14">
        <f t="shared" si="156"/>
        <v>50</v>
      </c>
      <c r="FP93" s="14">
        <f t="shared" si="157"/>
        <v>2</v>
      </c>
      <c r="FQ93" s="14">
        <f t="shared" si="158"/>
        <v>2</v>
      </c>
      <c r="FR93" s="14">
        <f t="shared" si="159"/>
        <v>2</v>
      </c>
      <c r="FS93" s="14" t="b">
        <f t="shared" si="188"/>
        <v>0</v>
      </c>
      <c r="FT93" s="14">
        <f t="shared" si="160"/>
        <v>2003202</v>
      </c>
      <c r="FU93" s="14">
        <f t="shared" si="189"/>
        <v>40</v>
      </c>
      <c r="FV93" s="13" t="str">
        <f t="shared" si="161"/>
        <v>50级-优秀寄灵人の头盔</v>
      </c>
      <c r="FW93" s="13" t="str">
        <f t="shared" si="162"/>
        <v>飘雪 · 寄灵人の头盔-优秀</v>
      </c>
      <c r="FX93" s="14">
        <f t="shared" si="163"/>
        <v>1</v>
      </c>
      <c r="FY93" s="14">
        <f t="shared" si="164"/>
        <v>2</v>
      </c>
      <c r="FZ93" s="14">
        <f t="shared" si="165"/>
        <v>50</v>
      </c>
      <c r="GA93" s="14">
        <v>1</v>
      </c>
      <c r="GB93" s="14">
        <f t="shared" si="166"/>
        <v>3</v>
      </c>
      <c r="GC93" s="14">
        <f t="shared" si="190"/>
        <v>2</v>
      </c>
      <c r="GD93" s="14" t="str">
        <f t="shared" si="167"/>
        <v/>
      </c>
      <c r="GE93" s="14" t="e">
        <f t="shared" si="168"/>
        <v>#REF!</v>
      </c>
      <c r="GF93" s="14" t="e">
        <f t="shared" si="169"/>
        <v>#REF!</v>
      </c>
      <c r="GG93" s="14" t="e">
        <f t="shared" si="170"/>
        <v>#REF!</v>
      </c>
      <c r="GH93" s="14" t="e">
        <f t="shared" si="171"/>
        <v>#REF!</v>
      </c>
      <c r="GI93" s="14" t="e">
        <f t="shared" si="172"/>
        <v>#REF!</v>
      </c>
      <c r="GJ93" s="14" t="e">
        <f t="shared" si="173"/>
        <v>#REF!</v>
      </c>
      <c r="GK93" s="14" t="e">
        <f t="shared" si="174"/>
        <v>#REF!</v>
      </c>
      <c r="GL93" s="14">
        <f t="shared" si="175"/>
        <v>1032</v>
      </c>
      <c r="GM93" s="14">
        <f t="shared" si="176"/>
        <v>0</v>
      </c>
      <c r="GN93" s="14" t="str">
        <f t="shared" si="177"/>
        <v/>
      </c>
      <c r="GO93" s="25" t="str">
        <f t="shared" si="178"/>
        <v>icon_2003102</v>
      </c>
      <c r="GS93" s="14">
        <f t="shared" si="179"/>
        <v>2</v>
      </c>
      <c r="GT93" s="14">
        <f t="shared" si="180"/>
        <v>0</v>
      </c>
      <c r="GU93" s="14" t="e">
        <f t="shared" si="191"/>
        <v>#REF!</v>
      </c>
      <c r="GV93" s="14" t="str">
        <f t="shared" si="181"/>
        <v>DefExt</v>
      </c>
      <c r="GW93" s="14" t="e">
        <f t="shared" si="192"/>
        <v>#REF!</v>
      </c>
      <c r="GX93" s="14" t="e">
        <f t="shared" si="193"/>
        <v>#REF!</v>
      </c>
      <c r="GY93" s="14" t="str">
        <f t="shared" si="182"/>
        <v/>
      </c>
      <c r="GZ93" s="14" t="str">
        <f t="shared" si="194"/>
        <v/>
      </c>
      <c r="HA93" s="14" t="str">
        <f t="shared" si="195"/>
        <v/>
      </c>
      <c r="HB93" s="14">
        <f t="shared" si="183"/>
        <v>20320</v>
      </c>
      <c r="HC93" s="14">
        <f t="shared" si="196"/>
        <v>0</v>
      </c>
      <c r="HD93" s="14" t="str">
        <f t="shared" si="197"/>
        <v/>
      </c>
      <c r="HE93" s="25" t="s">
        <v>1109</v>
      </c>
      <c r="HF93" s="14">
        <f t="shared" si="184"/>
        <v>30</v>
      </c>
      <c r="HM93" s="13">
        <v>88</v>
      </c>
      <c r="HN93" s="14">
        <f t="shared" si="198"/>
        <v>27</v>
      </c>
      <c r="HO93" s="14">
        <f t="shared" si="199"/>
        <v>3</v>
      </c>
      <c r="HP93" s="14">
        <f t="shared" si="200"/>
        <v>5</v>
      </c>
      <c r="HQ93" s="14">
        <f t="shared" si="201"/>
        <v>211142</v>
      </c>
      <c r="HR93" s="14" t="str">
        <f t="shared" si="202"/>
        <v>150级守护灵の防御套 : 属性-3</v>
      </c>
      <c r="HS93" s="14" t="s">
        <v>1042</v>
      </c>
      <c r="HT93" s="14">
        <f t="shared" si="203"/>
        <v>3</v>
      </c>
      <c r="HU93" s="14">
        <f t="shared" si="204"/>
        <v>5</v>
      </c>
      <c r="HV93" s="14" t="str">
        <f t="shared" si="205"/>
        <v>DefRate</v>
      </c>
      <c r="HW93" s="14">
        <f t="shared" si="206"/>
        <v>0.15</v>
      </c>
      <c r="IA93" s="13">
        <v>88</v>
      </c>
      <c r="IB93" s="14">
        <f t="shared" si="207"/>
        <v>5</v>
      </c>
      <c r="IC93" s="14">
        <f t="shared" si="208"/>
        <v>1</v>
      </c>
      <c r="ID93" s="14">
        <f t="shared" si="209"/>
        <v>5</v>
      </c>
      <c r="IE93" s="14">
        <f t="shared" si="210"/>
        <v>3</v>
      </c>
      <c r="IF93" s="14" t="str">
        <f t="shared" si="211"/>
        <v>90级寄灵人洗练-Q3-8</v>
      </c>
      <c r="IG93" s="14">
        <f t="shared" si="212"/>
        <v>1053</v>
      </c>
      <c r="IH93" s="14">
        <f t="shared" si="213"/>
        <v>8</v>
      </c>
      <c r="II93" s="14">
        <f t="shared" si="214"/>
        <v>550</v>
      </c>
      <c r="IJ93" s="14" t="str">
        <f t="shared" si="215"/>
        <v>CritRate</v>
      </c>
      <c r="IK93" s="14">
        <f t="shared" si="216"/>
        <v>2.8000000000000001E-2</v>
      </c>
      <c r="IL93" s="14">
        <f t="shared" si="217"/>
        <v>0.08</v>
      </c>
    </row>
    <row r="94" spans="1:246" ht="16.5" x14ac:dyDescent="0.2">
      <c r="FI94" s="13">
        <v>89</v>
      </c>
      <c r="FJ94" s="14">
        <f t="shared" si="185"/>
        <v>1</v>
      </c>
      <c r="FK94" s="14">
        <f t="shared" si="186"/>
        <v>89</v>
      </c>
      <c r="FL94" s="14">
        <f t="shared" si="187"/>
        <v>12</v>
      </c>
      <c r="FM94" s="14">
        <f t="shared" si="154"/>
        <v>20</v>
      </c>
      <c r="FN94" s="14">
        <f t="shared" si="155"/>
        <v>3</v>
      </c>
      <c r="FO94" s="14">
        <f t="shared" si="156"/>
        <v>50</v>
      </c>
      <c r="FP94" s="14">
        <f t="shared" si="157"/>
        <v>2</v>
      </c>
      <c r="FQ94" s="14">
        <f t="shared" si="158"/>
        <v>3</v>
      </c>
      <c r="FR94" s="14">
        <f t="shared" si="159"/>
        <v>3</v>
      </c>
      <c r="FS94" s="14" t="b">
        <f t="shared" si="188"/>
        <v>0</v>
      </c>
      <c r="FT94" s="14">
        <f t="shared" si="160"/>
        <v>2003203</v>
      </c>
      <c r="FU94" s="14">
        <f t="shared" si="189"/>
        <v>40</v>
      </c>
      <c r="FV94" s="13" t="str">
        <f t="shared" si="161"/>
        <v>50级-优秀寄灵人の铠甲</v>
      </c>
      <c r="FW94" s="13" t="str">
        <f t="shared" si="162"/>
        <v>飘雪 · 寄灵人の铠甲-优秀</v>
      </c>
      <c r="FX94" s="14">
        <f t="shared" si="163"/>
        <v>1</v>
      </c>
      <c r="FY94" s="14">
        <f t="shared" si="164"/>
        <v>2</v>
      </c>
      <c r="FZ94" s="14">
        <f t="shared" si="165"/>
        <v>50</v>
      </c>
      <c r="GA94" s="14">
        <v>1</v>
      </c>
      <c r="GB94" s="14">
        <f t="shared" si="166"/>
        <v>3</v>
      </c>
      <c r="GC94" s="14">
        <f t="shared" si="190"/>
        <v>3</v>
      </c>
      <c r="GD94" s="14" t="str">
        <f t="shared" si="167"/>
        <v/>
      </c>
      <c r="GE94" s="14" t="e">
        <f t="shared" si="168"/>
        <v>#REF!</v>
      </c>
      <c r="GF94" s="14" t="e">
        <f t="shared" si="169"/>
        <v>#REF!</v>
      </c>
      <c r="GG94" s="14" t="e">
        <f t="shared" si="170"/>
        <v>#REF!</v>
      </c>
      <c r="GH94" s="14" t="e">
        <f t="shared" si="171"/>
        <v>#REF!</v>
      </c>
      <c r="GI94" s="14" t="e">
        <f t="shared" si="172"/>
        <v>#REF!</v>
      </c>
      <c r="GJ94" s="14" t="e">
        <f t="shared" si="173"/>
        <v>#REF!</v>
      </c>
      <c r="GK94" s="14" t="e">
        <f t="shared" si="174"/>
        <v>#REF!</v>
      </c>
      <c r="GL94" s="14">
        <f t="shared" si="175"/>
        <v>1032</v>
      </c>
      <c r="GM94" s="14">
        <f t="shared" si="176"/>
        <v>0</v>
      </c>
      <c r="GN94" s="14" t="str">
        <f t="shared" si="177"/>
        <v/>
      </c>
      <c r="GO94" s="25" t="str">
        <f t="shared" si="178"/>
        <v>icon_2003103</v>
      </c>
      <c r="GS94" s="14">
        <f t="shared" si="179"/>
        <v>2</v>
      </c>
      <c r="GT94" s="14">
        <f t="shared" si="180"/>
        <v>3</v>
      </c>
      <c r="GU94" s="14" t="e">
        <f t="shared" si="191"/>
        <v>#REF!</v>
      </c>
      <c r="GV94" s="14" t="str">
        <f t="shared" si="181"/>
        <v>DefExt</v>
      </c>
      <c r="GW94" s="14" t="e">
        <f t="shared" si="192"/>
        <v>#REF!</v>
      </c>
      <c r="GX94" s="14" t="e">
        <f t="shared" si="193"/>
        <v>#REF!</v>
      </c>
      <c r="GY94" s="14" t="str">
        <f t="shared" si="182"/>
        <v>HPExt</v>
      </c>
      <c r="GZ94" s="14" t="e">
        <f t="shared" si="194"/>
        <v>#REF!</v>
      </c>
      <c r="HA94" s="14" t="e">
        <f t="shared" si="195"/>
        <v>#REF!</v>
      </c>
      <c r="HB94" s="14">
        <f t="shared" si="183"/>
        <v>20320</v>
      </c>
      <c r="HC94" s="14">
        <f t="shared" si="196"/>
        <v>0</v>
      </c>
      <c r="HD94" s="14" t="str">
        <f t="shared" si="197"/>
        <v/>
      </c>
      <c r="HE94" s="25" t="s">
        <v>1109</v>
      </c>
      <c r="HF94" s="14">
        <f t="shared" si="184"/>
        <v>30</v>
      </c>
      <c r="HM94" s="13">
        <v>89</v>
      </c>
      <c r="HN94" s="14">
        <f t="shared" si="198"/>
        <v>28</v>
      </c>
      <c r="HO94" s="14">
        <f t="shared" si="199"/>
        <v>1</v>
      </c>
      <c r="HP94" s="14">
        <f t="shared" si="200"/>
        <v>1</v>
      </c>
      <c r="HQ94" s="14">
        <f t="shared" si="201"/>
        <v>211143</v>
      </c>
      <c r="HR94" s="14" t="str">
        <f t="shared" si="202"/>
        <v>150级守护灵の绝世套 : 属性-1</v>
      </c>
      <c r="HS94" s="14" t="s">
        <v>1042</v>
      </c>
      <c r="HT94" s="14">
        <f t="shared" si="203"/>
        <v>1</v>
      </c>
      <c r="HU94" s="14">
        <f t="shared" si="204"/>
        <v>2</v>
      </c>
      <c r="HV94" s="14" t="str">
        <f t="shared" si="205"/>
        <v>AtkExt</v>
      </c>
      <c r="HW94" s="14" t="e">
        <f t="shared" si="206"/>
        <v>#REF!</v>
      </c>
      <c r="IA94" s="13">
        <v>89</v>
      </c>
      <c r="IB94" s="14">
        <f t="shared" si="207"/>
        <v>5</v>
      </c>
      <c r="IC94" s="14">
        <f t="shared" si="208"/>
        <v>1</v>
      </c>
      <c r="ID94" s="14">
        <f t="shared" si="209"/>
        <v>5</v>
      </c>
      <c r="IE94" s="14">
        <f t="shared" si="210"/>
        <v>3</v>
      </c>
      <c r="IF94" s="14" t="str">
        <f t="shared" si="211"/>
        <v>90级寄灵人洗练-Q3-9</v>
      </c>
      <c r="IG94" s="14">
        <f t="shared" si="212"/>
        <v>1053</v>
      </c>
      <c r="IH94" s="14">
        <f t="shared" si="213"/>
        <v>9</v>
      </c>
      <c r="II94" s="14">
        <f t="shared" si="214"/>
        <v>550</v>
      </c>
      <c r="IJ94" s="14" t="str">
        <f t="shared" si="215"/>
        <v>DefIgnor</v>
      </c>
      <c r="IK94" s="14">
        <f t="shared" si="216"/>
        <v>1.0999999999999999E-2</v>
      </c>
      <c r="IL94" s="14">
        <f t="shared" si="217"/>
        <v>0.03</v>
      </c>
    </row>
    <row r="95" spans="1:246" ht="16.5" x14ac:dyDescent="0.2">
      <c r="FI95" s="13">
        <v>90</v>
      </c>
      <c r="FJ95" s="14">
        <f t="shared" si="185"/>
        <v>1</v>
      </c>
      <c r="FK95" s="14">
        <f t="shared" si="186"/>
        <v>90</v>
      </c>
      <c r="FL95" s="14">
        <f t="shared" si="187"/>
        <v>12</v>
      </c>
      <c r="FM95" s="14">
        <f t="shared" si="154"/>
        <v>20</v>
      </c>
      <c r="FN95" s="14">
        <f t="shared" si="155"/>
        <v>3</v>
      </c>
      <c r="FO95" s="14">
        <f t="shared" si="156"/>
        <v>50</v>
      </c>
      <c r="FP95" s="14">
        <f t="shared" si="157"/>
        <v>2</v>
      </c>
      <c r="FQ95" s="14">
        <f t="shared" si="158"/>
        <v>4</v>
      </c>
      <c r="FR95" s="14">
        <f t="shared" si="159"/>
        <v>4</v>
      </c>
      <c r="FS95" s="14" t="b">
        <f t="shared" si="188"/>
        <v>0</v>
      </c>
      <c r="FT95" s="14">
        <f t="shared" si="160"/>
        <v>2003204</v>
      </c>
      <c r="FU95" s="14">
        <f t="shared" si="189"/>
        <v>40</v>
      </c>
      <c r="FV95" s="13" t="str">
        <f t="shared" si="161"/>
        <v>50级-优秀寄灵人の裤子</v>
      </c>
      <c r="FW95" s="13" t="str">
        <f t="shared" si="162"/>
        <v>飘雪 · 寄灵人の裤子-优秀</v>
      </c>
      <c r="FX95" s="14">
        <f t="shared" si="163"/>
        <v>1</v>
      </c>
      <c r="FY95" s="14">
        <f t="shared" si="164"/>
        <v>2</v>
      </c>
      <c r="FZ95" s="14">
        <f t="shared" si="165"/>
        <v>50</v>
      </c>
      <c r="GA95" s="14">
        <v>1</v>
      </c>
      <c r="GB95" s="14">
        <f t="shared" si="166"/>
        <v>3</v>
      </c>
      <c r="GC95" s="14">
        <f t="shared" si="190"/>
        <v>4</v>
      </c>
      <c r="GD95" s="14" t="str">
        <f t="shared" si="167"/>
        <v/>
      </c>
      <c r="GE95" s="14" t="e">
        <f t="shared" si="168"/>
        <v>#REF!</v>
      </c>
      <c r="GF95" s="14" t="e">
        <f t="shared" si="169"/>
        <v>#REF!</v>
      </c>
      <c r="GG95" s="14" t="e">
        <f t="shared" si="170"/>
        <v>#REF!</v>
      </c>
      <c r="GH95" s="14" t="e">
        <f t="shared" si="171"/>
        <v>#REF!</v>
      </c>
      <c r="GI95" s="14" t="e">
        <f t="shared" si="172"/>
        <v>#REF!</v>
      </c>
      <c r="GJ95" s="14" t="e">
        <f t="shared" si="173"/>
        <v>#REF!</v>
      </c>
      <c r="GK95" s="14" t="e">
        <f t="shared" si="174"/>
        <v>#REF!</v>
      </c>
      <c r="GL95" s="14">
        <f t="shared" si="175"/>
        <v>1032</v>
      </c>
      <c r="GM95" s="14">
        <f t="shared" si="176"/>
        <v>0</v>
      </c>
      <c r="GN95" s="14" t="str">
        <f t="shared" si="177"/>
        <v/>
      </c>
      <c r="GO95" s="25" t="str">
        <f t="shared" si="178"/>
        <v>icon_2003104</v>
      </c>
      <c r="GS95" s="14">
        <f t="shared" si="179"/>
        <v>2</v>
      </c>
      <c r="GT95" s="14">
        <f t="shared" si="180"/>
        <v>0</v>
      </c>
      <c r="GU95" s="14" t="e">
        <f t="shared" si="191"/>
        <v>#REF!</v>
      </c>
      <c r="GV95" s="14" t="str">
        <f t="shared" si="181"/>
        <v>DefExt</v>
      </c>
      <c r="GW95" s="14" t="e">
        <f t="shared" si="192"/>
        <v>#REF!</v>
      </c>
      <c r="GX95" s="14" t="e">
        <f t="shared" si="193"/>
        <v>#REF!</v>
      </c>
      <c r="GY95" s="14" t="str">
        <f t="shared" si="182"/>
        <v/>
      </c>
      <c r="GZ95" s="14" t="str">
        <f t="shared" si="194"/>
        <v/>
      </c>
      <c r="HA95" s="14" t="str">
        <f t="shared" si="195"/>
        <v/>
      </c>
      <c r="HB95" s="14">
        <f t="shared" si="183"/>
        <v>20320</v>
      </c>
      <c r="HC95" s="14">
        <f t="shared" si="196"/>
        <v>0</v>
      </c>
      <c r="HD95" s="14" t="str">
        <f t="shared" si="197"/>
        <v/>
      </c>
      <c r="HE95" s="25" t="s">
        <v>1109</v>
      </c>
      <c r="HF95" s="14">
        <f t="shared" si="184"/>
        <v>30</v>
      </c>
      <c r="HM95" s="13">
        <v>90</v>
      </c>
      <c r="HN95" s="14">
        <f t="shared" si="198"/>
        <v>28</v>
      </c>
      <c r="HO95" s="14">
        <f t="shared" si="199"/>
        <v>2</v>
      </c>
      <c r="HP95" s="14">
        <f t="shared" si="200"/>
        <v>2</v>
      </c>
      <c r="HQ95" s="14">
        <f t="shared" si="201"/>
        <v>211143</v>
      </c>
      <c r="HR95" s="14" t="str">
        <f t="shared" si="202"/>
        <v>150级守护灵の绝世套 : 属性-2</v>
      </c>
      <c r="HS95" s="14" t="s">
        <v>1042</v>
      </c>
      <c r="HT95" s="14">
        <f t="shared" si="203"/>
        <v>2</v>
      </c>
      <c r="HU95" s="14">
        <f t="shared" si="204"/>
        <v>3</v>
      </c>
      <c r="HV95" s="14" t="str">
        <f t="shared" si="205"/>
        <v>DefExt</v>
      </c>
      <c r="HW95" s="14" t="e">
        <f t="shared" si="206"/>
        <v>#REF!</v>
      </c>
      <c r="IA95" s="13">
        <v>90</v>
      </c>
      <c r="IB95" s="14">
        <f t="shared" si="207"/>
        <v>5</v>
      </c>
      <c r="IC95" s="14">
        <f t="shared" si="208"/>
        <v>1</v>
      </c>
      <c r="ID95" s="14">
        <f t="shared" si="209"/>
        <v>5</v>
      </c>
      <c r="IE95" s="14">
        <f t="shared" si="210"/>
        <v>3</v>
      </c>
      <c r="IF95" s="14" t="str">
        <f t="shared" si="211"/>
        <v>90级寄灵人洗练-Q3-10</v>
      </c>
      <c r="IG95" s="14">
        <f t="shared" si="212"/>
        <v>1053</v>
      </c>
      <c r="IH95" s="14">
        <f t="shared" si="213"/>
        <v>10</v>
      </c>
      <c r="II95" s="14">
        <f t="shared" si="214"/>
        <v>550</v>
      </c>
      <c r="IJ95" s="14" t="str">
        <f t="shared" si="215"/>
        <v>Block</v>
      </c>
      <c r="IK95" s="14">
        <f t="shared" si="216"/>
        <v>1.0999999999999999E-2</v>
      </c>
      <c r="IL95" s="14">
        <f t="shared" si="217"/>
        <v>0.03</v>
      </c>
    </row>
    <row r="96" spans="1:246" ht="16.5" x14ac:dyDescent="0.2">
      <c r="FI96" s="13">
        <v>91</v>
      </c>
      <c r="FJ96" s="14">
        <f t="shared" si="185"/>
        <v>1</v>
      </c>
      <c r="FK96" s="14">
        <f t="shared" si="186"/>
        <v>91</v>
      </c>
      <c r="FL96" s="14">
        <f t="shared" si="187"/>
        <v>12</v>
      </c>
      <c r="FM96" s="14">
        <f t="shared" si="154"/>
        <v>20</v>
      </c>
      <c r="FN96" s="14">
        <f t="shared" si="155"/>
        <v>3</v>
      </c>
      <c r="FO96" s="14">
        <f t="shared" si="156"/>
        <v>50</v>
      </c>
      <c r="FP96" s="14">
        <f t="shared" si="157"/>
        <v>2</v>
      </c>
      <c r="FQ96" s="14">
        <f t="shared" si="158"/>
        <v>5</v>
      </c>
      <c r="FR96" s="14">
        <f t="shared" si="159"/>
        <v>5</v>
      </c>
      <c r="FS96" s="14" t="b">
        <f t="shared" si="188"/>
        <v>0</v>
      </c>
      <c r="FT96" s="14">
        <f t="shared" si="160"/>
        <v>2003205</v>
      </c>
      <c r="FU96" s="14">
        <f t="shared" si="189"/>
        <v>40</v>
      </c>
      <c r="FV96" s="13" t="str">
        <f t="shared" si="161"/>
        <v>50级-优秀寄灵人の鞋子</v>
      </c>
      <c r="FW96" s="13" t="str">
        <f t="shared" si="162"/>
        <v>飘雪 · 寄灵人の鞋子-优秀</v>
      </c>
      <c r="FX96" s="14">
        <f t="shared" si="163"/>
        <v>1</v>
      </c>
      <c r="FY96" s="14">
        <f t="shared" si="164"/>
        <v>2</v>
      </c>
      <c r="FZ96" s="14">
        <f t="shared" si="165"/>
        <v>50</v>
      </c>
      <c r="GA96" s="14">
        <v>1</v>
      </c>
      <c r="GB96" s="14">
        <f t="shared" si="166"/>
        <v>3</v>
      </c>
      <c r="GC96" s="14">
        <f t="shared" si="190"/>
        <v>5</v>
      </c>
      <c r="GD96" s="14" t="str">
        <f t="shared" si="167"/>
        <v/>
      </c>
      <c r="GE96" s="14" t="e">
        <f t="shared" si="168"/>
        <v>#REF!</v>
      </c>
      <c r="GF96" s="14" t="e">
        <f t="shared" si="169"/>
        <v>#REF!</v>
      </c>
      <c r="GG96" s="14" t="e">
        <f t="shared" si="170"/>
        <v>#REF!</v>
      </c>
      <c r="GH96" s="14" t="e">
        <f t="shared" si="171"/>
        <v>#REF!</v>
      </c>
      <c r="GI96" s="14" t="e">
        <f t="shared" si="172"/>
        <v>#REF!</v>
      </c>
      <c r="GJ96" s="14" t="e">
        <f t="shared" si="173"/>
        <v>#REF!</v>
      </c>
      <c r="GK96" s="14" t="e">
        <f t="shared" si="174"/>
        <v>#REF!</v>
      </c>
      <c r="GL96" s="14">
        <f t="shared" si="175"/>
        <v>1032</v>
      </c>
      <c r="GM96" s="14">
        <f t="shared" si="176"/>
        <v>0</v>
      </c>
      <c r="GN96" s="14" t="str">
        <f t="shared" si="177"/>
        <v/>
      </c>
      <c r="GO96" s="25" t="str">
        <f t="shared" si="178"/>
        <v>icon_2003105</v>
      </c>
      <c r="GS96" s="14">
        <f t="shared" si="179"/>
        <v>3</v>
      </c>
      <c r="GT96" s="14">
        <f t="shared" si="180"/>
        <v>0</v>
      </c>
      <c r="GU96" s="14" t="e">
        <f t="shared" si="191"/>
        <v>#REF!</v>
      </c>
      <c r="GV96" s="14" t="str">
        <f t="shared" si="181"/>
        <v>HPExt</v>
      </c>
      <c r="GW96" s="14" t="e">
        <f t="shared" si="192"/>
        <v>#REF!</v>
      </c>
      <c r="GX96" s="14" t="e">
        <f t="shared" si="193"/>
        <v>#REF!</v>
      </c>
      <c r="GY96" s="14" t="str">
        <f t="shared" si="182"/>
        <v/>
      </c>
      <c r="GZ96" s="14" t="str">
        <f t="shared" si="194"/>
        <v/>
      </c>
      <c r="HA96" s="14" t="str">
        <f t="shared" si="195"/>
        <v/>
      </c>
      <c r="HB96" s="14">
        <f t="shared" si="183"/>
        <v>20320</v>
      </c>
      <c r="HC96" s="14">
        <f t="shared" si="196"/>
        <v>0</v>
      </c>
      <c r="HD96" s="14" t="str">
        <f t="shared" si="197"/>
        <v/>
      </c>
      <c r="HE96" s="25" t="s">
        <v>1109</v>
      </c>
      <c r="HF96" s="14">
        <f t="shared" si="184"/>
        <v>30</v>
      </c>
      <c r="HM96" s="13">
        <v>91</v>
      </c>
      <c r="HN96" s="14">
        <f t="shared" si="198"/>
        <v>28</v>
      </c>
      <c r="HO96" s="14">
        <f t="shared" si="199"/>
        <v>3</v>
      </c>
      <c r="HP96" s="14">
        <f t="shared" si="200"/>
        <v>7</v>
      </c>
      <c r="HQ96" s="14">
        <f t="shared" si="201"/>
        <v>211143</v>
      </c>
      <c r="HR96" s="14" t="str">
        <f t="shared" si="202"/>
        <v>150级守护灵の绝世套 : 属性-3</v>
      </c>
      <c r="HS96" s="14" t="s">
        <v>1042</v>
      </c>
      <c r="HT96" s="14">
        <f t="shared" si="203"/>
        <v>3</v>
      </c>
      <c r="HU96" s="14">
        <f t="shared" si="204"/>
        <v>4</v>
      </c>
      <c r="HV96" s="14" t="str">
        <f t="shared" si="205"/>
        <v>DmgBonus</v>
      </c>
      <c r="HW96" s="14">
        <f t="shared" si="206"/>
        <v>0.1</v>
      </c>
      <c r="IA96" s="13">
        <v>91</v>
      </c>
      <c r="IB96" s="14">
        <f t="shared" si="207"/>
        <v>5</v>
      </c>
      <c r="IC96" s="14">
        <f t="shared" si="208"/>
        <v>1</v>
      </c>
      <c r="ID96" s="14">
        <f t="shared" si="209"/>
        <v>5</v>
      </c>
      <c r="IE96" s="14">
        <f t="shared" si="210"/>
        <v>4</v>
      </c>
      <c r="IF96" s="14" t="str">
        <f t="shared" si="211"/>
        <v>90级寄灵人洗练-Q4-1</v>
      </c>
      <c r="IG96" s="14">
        <f t="shared" si="212"/>
        <v>1054</v>
      </c>
      <c r="IH96" s="14">
        <f t="shared" si="213"/>
        <v>1</v>
      </c>
      <c r="II96" s="14">
        <f t="shared" si="214"/>
        <v>2000</v>
      </c>
      <c r="IJ96" s="14" t="str">
        <f t="shared" si="215"/>
        <v>AtkExt</v>
      </c>
      <c r="IK96" s="14" t="e">
        <f t="shared" si="216"/>
        <v>#REF!</v>
      </c>
      <c r="IL96" s="14" t="e">
        <f t="shared" si="217"/>
        <v>#REF!</v>
      </c>
    </row>
    <row r="97" spans="165:246" ht="16.5" x14ac:dyDescent="0.2">
      <c r="FI97" s="13">
        <v>92</v>
      </c>
      <c r="FJ97" s="14">
        <f t="shared" si="185"/>
        <v>1</v>
      </c>
      <c r="FK97" s="14">
        <f t="shared" si="186"/>
        <v>92</v>
      </c>
      <c r="FL97" s="14">
        <f t="shared" si="187"/>
        <v>12</v>
      </c>
      <c r="FM97" s="14">
        <f t="shared" si="154"/>
        <v>20</v>
      </c>
      <c r="FN97" s="14">
        <f t="shared" si="155"/>
        <v>3</v>
      </c>
      <c r="FO97" s="14">
        <f t="shared" si="156"/>
        <v>50</v>
      </c>
      <c r="FP97" s="14">
        <f t="shared" si="157"/>
        <v>2</v>
      </c>
      <c r="FQ97" s="14">
        <f t="shared" si="158"/>
        <v>6</v>
      </c>
      <c r="FR97" s="14">
        <f t="shared" si="159"/>
        <v>6</v>
      </c>
      <c r="FS97" s="14" t="b">
        <f t="shared" si="188"/>
        <v>0</v>
      </c>
      <c r="FT97" s="14">
        <f t="shared" si="160"/>
        <v>2003206</v>
      </c>
      <c r="FU97" s="14">
        <f t="shared" si="189"/>
        <v>40</v>
      </c>
      <c r="FV97" s="13" t="str">
        <f t="shared" si="161"/>
        <v>50级-优秀寄灵人の护手</v>
      </c>
      <c r="FW97" s="13" t="str">
        <f t="shared" si="162"/>
        <v>飘雪 · 寄灵人の护手-优秀</v>
      </c>
      <c r="FX97" s="14">
        <f t="shared" si="163"/>
        <v>1</v>
      </c>
      <c r="FY97" s="14">
        <f t="shared" si="164"/>
        <v>2</v>
      </c>
      <c r="FZ97" s="14">
        <f t="shared" si="165"/>
        <v>50</v>
      </c>
      <c r="GA97" s="14">
        <v>1</v>
      </c>
      <c r="GB97" s="14">
        <f t="shared" si="166"/>
        <v>3</v>
      </c>
      <c r="GC97" s="14">
        <f t="shared" si="190"/>
        <v>6</v>
      </c>
      <c r="GD97" s="14" t="str">
        <f t="shared" si="167"/>
        <v/>
      </c>
      <c r="GE97" s="14" t="e">
        <f t="shared" si="168"/>
        <v>#REF!</v>
      </c>
      <c r="GF97" s="14" t="e">
        <f t="shared" si="169"/>
        <v>#REF!</v>
      </c>
      <c r="GG97" s="14" t="e">
        <f t="shared" si="170"/>
        <v>#REF!</v>
      </c>
      <c r="GH97" s="14" t="e">
        <f t="shared" si="171"/>
        <v>#REF!</v>
      </c>
      <c r="GI97" s="14" t="e">
        <f t="shared" si="172"/>
        <v>#REF!</v>
      </c>
      <c r="GJ97" s="14" t="e">
        <f t="shared" si="173"/>
        <v>#REF!</v>
      </c>
      <c r="GK97" s="14" t="e">
        <f t="shared" si="174"/>
        <v>#REF!</v>
      </c>
      <c r="GL97" s="14">
        <f t="shared" si="175"/>
        <v>1032</v>
      </c>
      <c r="GM97" s="14">
        <f t="shared" si="176"/>
        <v>0</v>
      </c>
      <c r="GN97" s="14" t="str">
        <f t="shared" si="177"/>
        <v/>
      </c>
      <c r="GO97" s="25" t="str">
        <f t="shared" si="178"/>
        <v>icon_2003106</v>
      </c>
      <c r="GS97" s="14">
        <f t="shared" si="179"/>
        <v>3</v>
      </c>
      <c r="GT97" s="14">
        <f t="shared" si="180"/>
        <v>0</v>
      </c>
      <c r="GU97" s="14" t="e">
        <f t="shared" si="191"/>
        <v>#REF!</v>
      </c>
      <c r="GV97" s="14" t="str">
        <f t="shared" si="181"/>
        <v>HPExt</v>
      </c>
      <c r="GW97" s="14" t="e">
        <f t="shared" si="192"/>
        <v>#REF!</v>
      </c>
      <c r="GX97" s="14" t="e">
        <f t="shared" si="193"/>
        <v>#REF!</v>
      </c>
      <c r="GY97" s="14" t="str">
        <f t="shared" si="182"/>
        <v/>
      </c>
      <c r="GZ97" s="14" t="str">
        <f t="shared" si="194"/>
        <v/>
      </c>
      <c r="HA97" s="14" t="str">
        <f t="shared" si="195"/>
        <v/>
      </c>
      <c r="HB97" s="14">
        <f t="shared" si="183"/>
        <v>20320</v>
      </c>
      <c r="HC97" s="14">
        <f t="shared" si="196"/>
        <v>0</v>
      </c>
      <c r="HD97" s="14" t="str">
        <f t="shared" si="197"/>
        <v/>
      </c>
      <c r="HE97" s="25" t="s">
        <v>1109</v>
      </c>
      <c r="HF97" s="14">
        <f t="shared" si="184"/>
        <v>30</v>
      </c>
      <c r="HM97" s="13">
        <v>92</v>
      </c>
      <c r="HN97" s="14">
        <f t="shared" si="198"/>
        <v>28</v>
      </c>
      <c r="HO97" s="14">
        <f t="shared" si="199"/>
        <v>4</v>
      </c>
      <c r="HP97" s="14">
        <f t="shared" si="200"/>
        <v>8</v>
      </c>
      <c r="HQ97" s="14">
        <f t="shared" si="201"/>
        <v>211143</v>
      </c>
      <c r="HR97" s="14" t="str">
        <f t="shared" si="202"/>
        <v>150级守护灵の绝世套 : 属性-4</v>
      </c>
      <c r="HS97" s="14" t="s">
        <v>1042</v>
      </c>
      <c r="HT97" s="14">
        <f t="shared" si="203"/>
        <v>4</v>
      </c>
      <c r="HU97" s="14">
        <f t="shared" si="204"/>
        <v>5</v>
      </c>
      <c r="HV97" s="14" t="str">
        <f t="shared" si="205"/>
        <v>DmgResist</v>
      </c>
      <c r="HW97" s="14">
        <f t="shared" si="206"/>
        <v>0.1</v>
      </c>
      <c r="IA97" s="13">
        <v>92</v>
      </c>
      <c r="IB97" s="14">
        <f t="shared" si="207"/>
        <v>5</v>
      </c>
      <c r="IC97" s="14">
        <f t="shared" si="208"/>
        <v>1</v>
      </c>
      <c r="ID97" s="14">
        <f t="shared" si="209"/>
        <v>5</v>
      </c>
      <c r="IE97" s="14">
        <f t="shared" si="210"/>
        <v>4</v>
      </c>
      <c r="IF97" s="14" t="str">
        <f t="shared" si="211"/>
        <v>90级寄灵人洗练-Q4-2</v>
      </c>
      <c r="IG97" s="14">
        <f t="shared" si="212"/>
        <v>1054</v>
      </c>
      <c r="IH97" s="14">
        <f t="shared" si="213"/>
        <v>2</v>
      </c>
      <c r="II97" s="14">
        <f t="shared" si="214"/>
        <v>2000</v>
      </c>
      <c r="IJ97" s="14" t="str">
        <f t="shared" si="215"/>
        <v>DefExt</v>
      </c>
      <c r="IK97" s="14" t="e">
        <f t="shared" si="216"/>
        <v>#REF!</v>
      </c>
      <c r="IL97" s="14" t="e">
        <f t="shared" si="217"/>
        <v>#REF!</v>
      </c>
    </row>
    <row r="98" spans="165:246" ht="16.5" x14ac:dyDescent="0.2">
      <c r="FI98" s="13">
        <v>93</v>
      </c>
      <c r="FJ98" s="14">
        <f t="shared" si="185"/>
        <v>1</v>
      </c>
      <c r="FK98" s="14">
        <f t="shared" si="186"/>
        <v>93</v>
      </c>
      <c r="FL98" s="14">
        <f t="shared" si="187"/>
        <v>12</v>
      </c>
      <c r="FM98" s="14">
        <f t="shared" si="154"/>
        <v>20</v>
      </c>
      <c r="FN98" s="14">
        <f t="shared" si="155"/>
        <v>3</v>
      </c>
      <c r="FO98" s="14">
        <f t="shared" si="156"/>
        <v>50</v>
      </c>
      <c r="FP98" s="14">
        <f t="shared" si="157"/>
        <v>2</v>
      </c>
      <c r="FQ98" s="14">
        <f t="shared" si="158"/>
        <v>7</v>
      </c>
      <c r="FR98" s="14">
        <f t="shared" si="159"/>
        <v>7</v>
      </c>
      <c r="FS98" s="14" t="b">
        <f t="shared" si="188"/>
        <v>0</v>
      </c>
      <c r="FT98" s="14">
        <f t="shared" si="160"/>
        <v>2003207</v>
      </c>
      <c r="FU98" s="14">
        <f t="shared" si="189"/>
        <v>60</v>
      </c>
      <c r="FV98" s="13" t="str">
        <f t="shared" si="161"/>
        <v>50级-优秀寄灵人の项链</v>
      </c>
      <c r="FW98" s="13" t="str">
        <f t="shared" si="162"/>
        <v>飘雪 · 寄灵人の项链-优秀</v>
      </c>
      <c r="FX98" s="14">
        <f t="shared" si="163"/>
        <v>1</v>
      </c>
      <c r="FY98" s="14">
        <f t="shared" si="164"/>
        <v>2</v>
      </c>
      <c r="FZ98" s="14">
        <f t="shared" si="165"/>
        <v>50</v>
      </c>
      <c r="GA98" s="14">
        <v>1</v>
      </c>
      <c r="GB98" s="14">
        <f t="shared" si="166"/>
        <v>3</v>
      </c>
      <c r="GC98" s="14">
        <f t="shared" si="190"/>
        <v>7</v>
      </c>
      <c r="GD98" s="14" t="str">
        <f t="shared" si="167"/>
        <v/>
      </c>
      <c r="GE98" s="14" t="e">
        <f t="shared" si="168"/>
        <v>#REF!</v>
      </c>
      <c r="GF98" s="14" t="e">
        <f t="shared" si="169"/>
        <v>#REF!</v>
      </c>
      <c r="GG98" s="14" t="e">
        <f t="shared" si="170"/>
        <v>#REF!</v>
      </c>
      <c r="GH98" s="14" t="e">
        <f t="shared" si="171"/>
        <v>#REF!</v>
      </c>
      <c r="GI98" s="14" t="e">
        <f t="shared" si="172"/>
        <v>#REF!</v>
      </c>
      <c r="GJ98" s="14" t="e">
        <f t="shared" si="173"/>
        <v>#REF!</v>
      </c>
      <c r="GK98" s="14" t="e">
        <f t="shared" si="174"/>
        <v>#REF!</v>
      </c>
      <c r="GL98" s="14">
        <f t="shared" si="175"/>
        <v>1032</v>
      </c>
      <c r="GM98" s="14">
        <f t="shared" si="176"/>
        <v>0</v>
      </c>
      <c r="GN98" s="14" t="str">
        <f t="shared" si="177"/>
        <v/>
      </c>
      <c r="GO98" s="25" t="str">
        <f t="shared" si="178"/>
        <v>icon_2003107</v>
      </c>
      <c r="GS98" s="14">
        <f t="shared" si="179"/>
        <v>1</v>
      </c>
      <c r="GT98" s="14">
        <f t="shared" si="180"/>
        <v>2</v>
      </c>
      <c r="GU98" s="14" t="e">
        <f t="shared" si="191"/>
        <v>#REF!</v>
      </c>
      <c r="GV98" s="14" t="str">
        <f t="shared" si="181"/>
        <v>AtkExt</v>
      </c>
      <c r="GW98" s="14" t="e">
        <f t="shared" si="192"/>
        <v>#REF!</v>
      </c>
      <c r="GX98" s="14" t="e">
        <f t="shared" si="193"/>
        <v>#REF!</v>
      </c>
      <c r="GY98" s="14" t="str">
        <f t="shared" si="182"/>
        <v>DefExt</v>
      </c>
      <c r="GZ98" s="14" t="e">
        <f t="shared" si="194"/>
        <v>#REF!</v>
      </c>
      <c r="HA98" s="14" t="e">
        <f t="shared" si="195"/>
        <v>#REF!</v>
      </c>
      <c r="HB98" s="14">
        <f t="shared" si="183"/>
        <v>20320</v>
      </c>
      <c r="HC98" s="14">
        <f t="shared" si="196"/>
        <v>0</v>
      </c>
      <c r="HD98" s="14" t="str">
        <f t="shared" si="197"/>
        <v/>
      </c>
      <c r="HE98" s="25" t="s">
        <v>1109</v>
      </c>
      <c r="HF98" s="14">
        <f t="shared" si="184"/>
        <v>45</v>
      </c>
      <c r="IA98" s="13">
        <v>93</v>
      </c>
      <c r="IB98" s="14">
        <f t="shared" si="207"/>
        <v>5</v>
      </c>
      <c r="IC98" s="14">
        <f t="shared" si="208"/>
        <v>1</v>
      </c>
      <c r="ID98" s="14">
        <f t="shared" si="209"/>
        <v>5</v>
      </c>
      <c r="IE98" s="14">
        <f t="shared" si="210"/>
        <v>4</v>
      </c>
      <c r="IF98" s="14" t="str">
        <f t="shared" si="211"/>
        <v>90级寄灵人洗练-Q4-3</v>
      </c>
      <c r="IG98" s="14">
        <f t="shared" si="212"/>
        <v>1054</v>
      </c>
      <c r="IH98" s="14">
        <f t="shared" si="213"/>
        <v>3</v>
      </c>
      <c r="II98" s="14">
        <f t="shared" si="214"/>
        <v>2000</v>
      </c>
      <c r="IJ98" s="14" t="str">
        <f t="shared" si="215"/>
        <v>HPExt</v>
      </c>
      <c r="IK98" s="14" t="e">
        <f t="shared" si="216"/>
        <v>#REF!</v>
      </c>
      <c r="IL98" s="14" t="e">
        <f t="shared" si="217"/>
        <v>#REF!</v>
      </c>
    </row>
    <row r="99" spans="165:246" ht="16.5" x14ac:dyDescent="0.2">
      <c r="FI99" s="13">
        <v>94</v>
      </c>
      <c r="FJ99" s="14">
        <f t="shared" si="185"/>
        <v>1</v>
      </c>
      <c r="FK99" s="14">
        <f t="shared" si="186"/>
        <v>94</v>
      </c>
      <c r="FL99" s="14">
        <f t="shared" si="187"/>
        <v>12</v>
      </c>
      <c r="FM99" s="14">
        <f t="shared" si="154"/>
        <v>20</v>
      </c>
      <c r="FN99" s="14">
        <f t="shared" si="155"/>
        <v>3</v>
      </c>
      <c r="FO99" s="14">
        <f t="shared" si="156"/>
        <v>50</v>
      </c>
      <c r="FP99" s="14">
        <f t="shared" si="157"/>
        <v>2</v>
      </c>
      <c r="FQ99" s="14">
        <f t="shared" si="158"/>
        <v>8</v>
      </c>
      <c r="FR99" s="14">
        <f t="shared" si="159"/>
        <v>8</v>
      </c>
      <c r="FS99" s="14" t="b">
        <f t="shared" si="188"/>
        <v>0</v>
      </c>
      <c r="FT99" s="14">
        <f t="shared" si="160"/>
        <v>2003208</v>
      </c>
      <c r="FU99" s="14">
        <f t="shared" si="189"/>
        <v>60</v>
      </c>
      <c r="FV99" s="13" t="str">
        <f t="shared" si="161"/>
        <v>50级-优秀寄灵人の戒指</v>
      </c>
      <c r="FW99" s="13" t="str">
        <f t="shared" si="162"/>
        <v>飘雪 · 寄灵人の戒指-优秀</v>
      </c>
      <c r="FX99" s="14">
        <f t="shared" si="163"/>
        <v>1</v>
      </c>
      <c r="FY99" s="14">
        <f t="shared" si="164"/>
        <v>2</v>
      </c>
      <c r="FZ99" s="14">
        <f t="shared" si="165"/>
        <v>50</v>
      </c>
      <c r="GA99" s="14">
        <v>1</v>
      </c>
      <c r="GB99" s="14">
        <f t="shared" si="166"/>
        <v>3</v>
      </c>
      <c r="GC99" s="14">
        <f t="shared" si="190"/>
        <v>8</v>
      </c>
      <c r="GD99" s="14" t="str">
        <f t="shared" si="167"/>
        <v/>
      </c>
      <c r="GE99" s="14" t="e">
        <f t="shared" si="168"/>
        <v>#REF!</v>
      </c>
      <c r="GF99" s="14" t="e">
        <f t="shared" si="169"/>
        <v>#REF!</v>
      </c>
      <c r="GG99" s="14" t="e">
        <f t="shared" si="170"/>
        <v>#REF!</v>
      </c>
      <c r="GH99" s="14" t="e">
        <f t="shared" si="171"/>
        <v>#REF!</v>
      </c>
      <c r="GI99" s="14" t="e">
        <f t="shared" si="172"/>
        <v>#REF!</v>
      </c>
      <c r="GJ99" s="14" t="e">
        <f t="shared" si="173"/>
        <v>#REF!</v>
      </c>
      <c r="GK99" s="14" t="e">
        <f t="shared" si="174"/>
        <v>#REF!</v>
      </c>
      <c r="GL99" s="14">
        <f t="shared" si="175"/>
        <v>1032</v>
      </c>
      <c r="GM99" s="14">
        <f t="shared" si="176"/>
        <v>0</v>
      </c>
      <c r="GN99" s="14" t="str">
        <f t="shared" si="177"/>
        <v/>
      </c>
      <c r="GO99" s="25" t="str">
        <f t="shared" si="178"/>
        <v>icon_2003108</v>
      </c>
      <c r="GS99" s="14">
        <f t="shared" si="179"/>
        <v>1</v>
      </c>
      <c r="GT99" s="14">
        <f t="shared" si="180"/>
        <v>3</v>
      </c>
      <c r="GU99" s="14" t="e">
        <f t="shared" si="191"/>
        <v>#REF!</v>
      </c>
      <c r="GV99" s="14" t="str">
        <f t="shared" si="181"/>
        <v>AtkExt</v>
      </c>
      <c r="GW99" s="14" t="e">
        <f t="shared" si="192"/>
        <v>#REF!</v>
      </c>
      <c r="GX99" s="14" t="e">
        <f t="shared" si="193"/>
        <v>#REF!</v>
      </c>
      <c r="GY99" s="14" t="str">
        <f t="shared" si="182"/>
        <v>HPExt</v>
      </c>
      <c r="GZ99" s="14" t="e">
        <f t="shared" si="194"/>
        <v>#REF!</v>
      </c>
      <c r="HA99" s="14" t="e">
        <f t="shared" si="195"/>
        <v>#REF!</v>
      </c>
      <c r="HB99" s="14">
        <f t="shared" si="183"/>
        <v>20320</v>
      </c>
      <c r="HC99" s="14">
        <f t="shared" si="196"/>
        <v>0</v>
      </c>
      <c r="HD99" s="14" t="str">
        <f t="shared" si="197"/>
        <v/>
      </c>
      <c r="HE99" s="25" t="s">
        <v>1109</v>
      </c>
      <c r="HF99" s="14">
        <f t="shared" si="184"/>
        <v>45</v>
      </c>
      <c r="IA99" s="13">
        <v>94</v>
      </c>
      <c r="IB99" s="14">
        <f t="shared" si="207"/>
        <v>5</v>
      </c>
      <c r="IC99" s="14">
        <f t="shared" si="208"/>
        <v>1</v>
      </c>
      <c r="ID99" s="14">
        <f t="shared" si="209"/>
        <v>5</v>
      </c>
      <c r="IE99" s="14">
        <f t="shared" si="210"/>
        <v>4</v>
      </c>
      <c r="IF99" s="14" t="str">
        <f t="shared" si="211"/>
        <v>90级寄灵人洗练-Q4-4</v>
      </c>
      <c r="IG99" s="14">
        <f t="shared" si="212"/>
        <v>1054</v>
      </c>
      <c r="IH99" s="14">
        <f t="shared" si="213"/>
        <v>4</v>
      </c>
      <c r="II99" s="14">
        <f t="shared" si="214"/>
        <v>600</v>
      </c>
      <c r="IJ99" s="14" t="str">
        <f t="shared" si="215"/>
        <v>AtkRate</v>
      </c>
      <c r="IK99" s="14">
        <f t="shared" si="216"/>
        <v>1.4E-2</v>
      </c>
      <c r="IL99" s="14">
        <f t="shared" si="217"/>
        <v>0.04</v>
      </c>
    </row>
    <row r="100" spans="165:246" ht="16.5" x14ac:dyDescent="0.2">
      <c r="FI100" s="13">
        <v>95</v>
      </c>
      <c r="FJ100" s="14">
        <f t="shared" si="185"/>
        <v>1</v>
      </c>
      <c r="FK100" s="14">
        <f t="shared" si="186"/>
        <v>95</v>
      </c>
      <c r="FL100" s="14">
        <f t="shared" si="187"/>
        <v>13</v>
      </c>
      <c r="FM100" s="14">
        <f t="shared" si="154"/>
        <v>30</v>
      </c>
      <c r="FN100" s="14">
        <f t="shared" si="155"/>
        <v>3</v>
      </c>
      <c r="FO100" s="14">
        <f t="shared" si="156"/>
        <v>50</v>
      </c>
      <c r="FP100" s="14">
        <f t="shared" si="157"/>
        <v>3</v>
      </c>
      <c r="FQ100" s="14">
        <f t="shared" si="158"/>
        <v>1</v>
      </c>
      <c r="FR100" s="14">
        <f t="shared" si="159"/>
        <v>1</v>
      </c>
      <c r="FS100" s="14" t="b">
        <f t="shared" si="188"/>
        <v>0</v>
      </c>
      <c r="FT100" s="14">
        <f t="shared" si="160"/>
        <v>2003301</v>
      </c>
      <c r="FU100" s="14">
        <f t="shared" si="189"/>
        <v>100</v>
      </c>
      <c r="FV100" s="13" t="str">
        <f t="shared" si="161"/>
        <v>50级-精良寄灵人の灵器</v>
      </c>
      <c r="FW100" s="13" t="str">
        <f t="shared" si="162"/>
        <v>飘雪 · 寄灵人の灵器-精良</v>
      </c>
      <c r="FX100" s="14">
        <f t="shared" si="163"/>
        <v>1</v>
      </c>
      <c r="FY100" s="14">
        <f t="shared" si="164"/>
        <v>3</v>
      </c>
      <c r="FZ100" s="14">
        <f t="shared" si="165"/>
        <v>50</v>
      </c>
      <c r="GA100" s="14">
        <v>1</v>
      </c>
      <c r="GB100" s="14">
        <f t="shared" si="166"/>
        <v>3</v>
      </c>
      <c r="GC100" s="14">
        <f t="shared" si="190"/>
        <v>1</v>
      </c>
      <c r="GD100" s="14" t="str">
        <f t="shared" si="167"/>
        <v/>
      </c>
      <c r="GE100" s="14" t="e">
        <f t="shared" si="168"/>
        <v>#REF!</v>
      </c>
      <c r="GF100" s="14" t="e">
        <f t="shared" si="169"/>
        <v>#REF!</v>
      </c>
      <c r="GG100" s="14" t="e">
        <f t="shared" si="170"/>
        <v>#REF!</v>
      </c>
      <c r="GH100" s="14" t="e">
        <f t="shared" si="171"/>
        <v>#REF!</v>
      </c>
      <c r="GI100" s="14" t="e">
        <f t="shared" si="172"/>
        <v>#REF!</v>
      </c>
      <c r="GJ100" s="14" t="e">
        <f t="shared" si="173"/>
        <v>#REF!</v>
      </c>
      <c r="GK100" s="14" t="e">
        <f t="shared" si="174"/>
        <v>#REF!</v>
      </c>
      <c r="GL100" s="14">
        <f t="shared" si="175"/>
        <v>1033</v>
      </c>
      <c r="GM100" s="14">
        <f t="shared" si="176"/>
        <v>2</v>
      </c>
      <c r="GN100" s="14">
        <f t="shared" si="177"/>
        <v>1033</v>
      </c>
      <c r="GO100" s="25" t="str">
        <f t="shared" si="178"/>
        <v>icon_2003101</v>
      </c>
      <c r="GS100" s="14">
        <f t="shared" si="179"/>
        <v>1</v>
      </c>
      <c r="GT100" s="14">
        <f t="shared" si="180"/>
        <v>0</v>
      </c>
      <c r="GU100" s="14" t="e">
        <f t="shared" si="191"/>
        <v>#REF!</v>
      </c>
      <c r="GV100" s="14" t="str">
        <f t="shared" si="181"/>
        <v>AtkExt</v>
      </c>
      <c r="GW100" s="14" t="e">
        <f t="shared" si="192"/>
        <v>#REF!</v>
      </c>
      <c r="GX100" s="14" t="e">
        <f t="shared" si="193"/>
        <v>#REF!</v>
      </c>
      <c r="GY100" s="14" t="str">
        <f t="shared" si="182"/>
        <v/>
      </c>
      <c r="GZ100" s="14" t="str">
        <f t="shared" si="194"/>
        <v/>
      </c>
      <c r="HA100" s="14" t="str">
        <f t="shared" si="195"/>
        <v/>
      </c>
      <c r="HB100" s="14">
        <f t="shared" si="183"/>
        <v>20330</v>
      </c>
      <c r="HC100" s="14">
        <f t="shared" si="196"/>
        <v>2</v>
      </c>
      <c r="HD100" s="14">
        <f t="shared" si="197"/>
        <v>1033</v>
      </c>
      <c r="HE100" s="25" t="s">
        <v>1109</v>
      </c>
      <c r="HF100" s="14">
        <f t="shared" si="184"/>
        <v>100</v>
      </c>
      <c r="IA100" s="13">
        <v>95</v>
      </c>
      <c r="IB100" s="14">
        <f t="shared" si="207"/>
        <v>5</v>
      </c>
      <c r="IC100" s="14">
        <f t="shared" si="208"/>
        <v>1</v>
      </c>
      <c r="ID100" s="14">
        <f t="shared" si="209"/>
        <v>5</v>
      </c>
      <c r="IE100" s="14">
        <f t="shared" si="210"/>
        <v>4</v>
      </c>
      <c r="IF100" s="14" t="str">
        <f t="shared" si="211"/>
        <v>90级寄灵人洗练-Q4-5</v>
      </c>
      <c r="IG100" s="14">
        <f t="shared" si="212"/>
        <v>1054</v>
      </c>
      <c r="IH100" s="14">
        <f t="shared" si="213"/>
        <v>5</v>
      </c>
      <c r="II100" s="14">
        <f t="shared" si="214"/>
        <v>600</v>
      </c>
      <c r="IJ100" s="14" t="str">
        <f t="shared" si="215"/>
        <v>DefRate</v>
      </c>
      <c r="IK100" s="14">
        <f t="shared" si="216"/>
        <v>1.4E-2</v>
      </c>
      <c r="IL100" s="14">
        <f t="shared" si="217"/>
        <v>0.04</v>
      </c>
    </row>
    <row r="101" spans="165:246" ht="16.5" x14ac:dyDescent="0.2">
      <c r="FI101" s="13">
        <v>96</v>
      </c>
      <c r="FJ101" s="14">
        <f t="shared" si="185"/>
        <v>1</v>
      </c>
      <c r="FK101" s="14">
        <f t="shared" si="186"/>
        <v>96</v>
      </c>
      <c r="FL101" s="14">
        <f t="shared" si="187"/>
        <v>13</v>
      </c>
      <c r="FM101" s="14">
        <f t="shared" si="154"/>
        <v>30</v>
      </c>
      <c r="FN101" s="14">
        <f t="shared" si="155"/>
        <v>3</v>
      </c>
      <c r="FO101" s="14">
        <f t="shared" si="156"/>
        <v>50</v>
      </c>
      <c r="FP101" s="14">
        <f t="shared" si="157"/>
        <v>3</v>
      </c>
      <c r="FQ101" s="14">
        <f t="shared" si="158"/>
        <v>2</v>
      </c>
      <c r="FR101" s="14">
        <f t="shared" si="159"/>
        <v>2</v>
      </c>
      <c r="FS101" s="14" t="b">
        <f t="shared" si="188"/>
        <v>0</v>
      </c>
      <c r="FT101" s="14">
        <f t="shared" si="160"/>
        <v>2003302</v>
      </c>
      <c r="FU101" s="14">
        <f t="shared" si="189"/>
        <v>50</v>
      </c>
      <c r="FV101" s="13" t="str">
        <f t="shared" si="161"/>
        <v>50级-精良寄灵人の头盔</v>
      </c>
      <c r="FW101" s="13" t="str">
        <f t="shared" si="162"/>
        <v>飘雪 · 寄灵人の头盔-精良</v>
      </c>
      <c r="FX101" s="14">
        <f t="shared" si="163"/>
        <v>1</v>
      </c>
      <c r="FY101" s="14">
        <f t="shared" si="164"/>
        <v>3</v>
      </c>
      <c r="FZ101" s="14">
        <f t="shared" si="165"/>
        <v>50</v>
      </c>
      <c r="GA101" s="14">
        <v>1</v>
      </c>
      <c r="GB101" s="14">
        <f t="shared" si="166"/>
        <v>3</v>
      </c>
      <c r="GC101" s="14">
        <f t="shared" si="190"/>
        <v>2</v>
      </c>
      <c r="GD101" s="14" t="str">
        <f t="shared" si="167"/>
        <v/>
      </c>
      <c r="GE101" s="14" t="e">
        <f t="shared" si="168"/>
        <v>#REF!</v>
      </c>
      <c r="GF101" s="14" t="e">
        <f t="shared" si="169"/>
        <v>#REF!</v>
      </c>
      <c r="GG101" s="14" t="e">
        <f t="shared" si="170"/>
        <v>#REF!</v>
      </c>
      <c r="GH101" s="14" t="e">
        <f t="shared" si="171"/>
        <v>#REF!</v>
      </c>
      <c r="GI101" s="14" t="e">
        <f t="shared" si="172"/>
        <v>#REF!</v>
      </c>
      <c r="GJ101" s="14" t="e">
        <f t="shared" si="173"/>
        <v>#REF!</v>
      </c>
      <c r="GK101" s="14" t="e">
        <f t="shared" si="174"/>
        <v>#REF!</v>
      </c>
      <c r="GL101" s="14">
        <f t="shared" si="175"/>
        <v>1033</v>
      </c>
      <c r="GM101" s="14">
        <f t="shared" si="176"/>
        <v>2</v>
      </c>
      <c r="GN101" s="14">
        <f t="shared" si="177"/>
        <v>1033</v>
      </c>
      <c r="GO101" s="25" t="str">
        <f t="shared" si="178"/>
        <v>icon_2003102</v>
      </c>
      <c r="GS101" s="14">
        <f t="shared" si="179"/>
        <v>2</v>
      </c>
      <c r="GT101" s="14">
        <f t="shared" si="180"/>
        <v>0</v>
      </c>
      <c r="GU101" s="14" t="e">
        <f t="shared" si="191"/>
        <v>#REF!</v>
      </c>
      <c r="GV101" s="14" t="str">
        <f t="shared" si="181"/>
        <v>DefExt</v>
      </c>
      <c r="GW101" s="14" t="e">
        <f t="shared" si="192"/>
        <v>#REF!</v>
      </c>
      <c r="GX101" s="14" t="e">
        <f t="shared" si="193"/>
        <v>#REF!</v>
      </c>
      <c r="GY101" s="14" t="str">
        <f t="shared" si="182"/>
        <v/>
      </c>
      <c r="GZ101" s="14" t="str">
        <f t="shared" si="194"/>
        <v/>
      </c>
      <c r="HA101" s="14" t="str">
        <f t="shared" si="195"/>
        <v/>
      </c>
      <c r="HB101" s="14">
        <f t="shared" si="183"/>
        <v>20330</v>
      </c>
      <c r="HC101" s="14">
        <f t="shared" si="196"/>
        <v>2</v>
      </c>
      <c r="HD101" s="14">
        <f t="shared" si="197"/>
        <v>1033</v>
      </c>
      <c r="HE101" s="25" t="s">
        <v>1109</v>
      </c>
      <c r="HF101" s="14">
        <f t="shared" si="184"/>
        <v>50</v>
      </c>
      <c r="IA101" s="13">
        <v>96</v>
      </c>
      <c r="IB101" s="14">
        <f t="shared" si="207"/>
        <v>5</v>
      </c>
      <c r="IC101" s="14">
        <f t="shared" si="208"/>
        <v>1</v>
      </c>
      <c r="ID101" s="14">
        <f t="shared" si="209"/>
        <v>5</v>
      </c>
      <c r="IE101" s="14">
        <f t="shared" si="210"/>
        <v>4</v>
      </c>
      <c r="IF101" s="14" t="str">
        <f t="shared" si="211"/>
        <v>90级寄灵人洗练-Q4-6</v>
      </c>
      <c r="IG101" s="14">
        <f t="shared" si="212"/>
        <v>1054</v>
      </c>
      <c r="IH101" s="14">
        <f t="shared" si="213"/>
        <v>6</v>
      </c>
      <c r="II101" s="14">
        <f t="shared" si="214"/>
        <v>600</v>
      </c>
      <c r="IJ101" s="14" t="str">
        <f t="shared" si="215"/>
        <v>HPRate</v>
      </c>
      <c r="IK101" s="14">
        <f t="shared" si="216"/>
        <v>1.4E-2</v>
      </c>
      <c r="IL101" s="14">
        <f t="shared" si="217"/>
        <v>0.04</v>
      </c>
    </row>
    <row r="102" spans="165:246" ht="16.5" x14ac:dyDescent="0.2">
      <c r="FI102" s="13">
        <v>97</v>
      </c>
      <c r="FJ102" s="14">
        <f t="shared" si="185"/>
        <v>1</v>
      </c>
      <c r="FK102" s="14">
        <f t="shared" si="186"/>
        <v>97</v>
      </c>
      <c r="FL102" s="14">
        <f t="shared" si="187"/>
        <v>13</v>
      </c>
      <c r="FM102" s="14">
        <f t="shared" si="154"/>
        <v>30</v>
      </c>
      <c r="FN102" s="14">
        <f t="shared" si="155"/>
        <v>3</v>
      </c>
      <c r="FO102" s="14">
        <f t="shared" si="156"/>
        <v>50</v>
      </c>
      <c r="FP102" s="14">
        <f t="shared" si="157"/>
        <v>3</v>
      </c>
      <c r="FQ102" s="14">
        <f t="shared" si="158"/>
        <v>3</v>
      </c>
      <c r="FR102" s="14">
        <f t="shared" si="159"/>
        <v>3</v>
      </c>
      <c r="FS102" s="14" t="b">
        <f t="shared" si="188"/>
        <v>0</v>
      </c>
      <c r="FT102" s="14">
        <f t="shared" si="160"/>
        <v>2003303</v>
      </c>
      <c r="FU102" s="14">
        <f t="shared" si="189"/>
        <v>50</v>
      </c>
      <c r="FV102" s="13" t="str">
        <f t="shared" si="161"/>
        <v>50级-精良寄灵人の铠甲</v>
      </c>
      <c r="FW102" s="13" t="str">
        <f t="shared" si="162"/>
        <v>飘雪 · 寄灵人の铠甲-精良</v>
      </c>
      <c r="FX102" s="14">
        <f t="shared" si="163"/>
        <v>1</v>
      </c>
      <c r="FY102" s="14">
        <f t="shared" si="164"/>
        <v>3</v>
      </c>
      <c r="FZ102" s="14">
        <f t="shared" si="165"/>
        <v>50</v>
      </c>
      <c r="GA102" s="14">
        <v>1</v>
      </c>
      <c r="GB102" s="14">
        <f t="shared" si="166"/>
        <v>3</v>
      </c>
      <c r="GC102" s="14">
        <f t="shared" si="190"/>
        <v>3</v>
      </c>
      <c r="GD102" s="14" t="str">
        <f t="shared" si="167"/>
        <v/>
      </c>
      <c r="GE102" s="14" t="e">
        <f t="shared" si="168"/>
        <v>#REF!</v>
      </c>
      <c r="GF102" s="14" t="e">
        <f t="shared" si="169"/>
        <v>#REF!</v>
      </c>
      <c r="GG102" s="14" t="e">
        <f t="shared" si="170"/>
        <v>#REF!</v>
      </c>
      <c r="GH102" s="14" t="e">
        <f t="shared" si="171"/>
        <v>#REF!</v>
      </c>
      <c r="GI102" s="14" t="e">
        <f t="shared" si="172"/>
        <v>#REF!</v>
      </c>
      <c r="GJ102" s="14" t="e">
        <f t="shared" si="173"/>
        <v>#REF!</v>
      </c>
      <c r="GK102" s="14" t="e">
        <f t="shared" si="174"/>
        <v>#REF!</v>
      </c>
      <c r="GL102" s="14">
        <f t="shared" si="175"/>
        <v>1033</v>
      </c>
      <c r="GM102" s="14">
        <f t="shared" si="176"/>
        <v>2</v>
      </c>
      <c r="GN102" s="14">
        <f t="shared" si="177"/>
        <v>1033</v>
      </c>
      <c r="GO102" s="25" t="str">
        <f t="shared" si="178"/>
        <v>icon_2003103</v>
      </c>
      <c r="GS102" s="14">
        <f t="shared" si="179"/>
        <v>2</v>
      </c>
      <c r="GT102" s="14">
        <f t="shared" si="180"/>
        <v>3</v>
      </c>
      <c r="GU102" s="14" t="e">
        <f t="shared" si="191"/>
        <v>#REF!</v>
      </c>
      <c r="GV102" s="14" t="str">
        <f t="shared" si="181"/>
        <v>DefExt</v>
      </c>
      <c r="GW102" s="14" t="e">
        <f t="shared" si="192"/>
        <v>#REF!</v>
      </c>
      <c r="GX102" s="14" t="e">
        <f t="shared" si="193"/>
        <v>#REF!</v>
      </c>
      <c r="GY102" s="14" t="str">
        <f t="shared" si="182"/>
        <v>HPExt</v>
      </c>
      <c r="GZ102" s="14" t="e">
        <f t="shared" si="194"/>
        <v>#REF!</v>
      </c>
      <c r="HA102" s="14" t="e">
        <f t="shared" si="195"/>
        <v>#REF!</v>
      </c>
      <c r="HB102" s="14">
        <f t="shared" si="183"/>
        <v>20330</v>
      </c>
      <c r="HC102" s="14">
        <f t="shared" si="196"/>
        <v>2</v>
      </c>
      <c r="HD102" s="14">
        <f t="shared" si="197"/>
        <v>1033</v>
      </c>
      <c r="HE102" s="25" t="s">
        <v>1109</v>
      </c>
      <c r="HF102" s="14">
        <f t="shared" si="184"/>
        <v>50</v>
      </c>
      <c r="IA102" s="13">
        <v>97</v>
      </c>
      <c r="IB102" s="14">
        <f t="shared" si="207"/>
        <v>5</v>
      </c>
      <c r="IC102" s="14">
        <f t="shared" si="208"/>
        <v>1</v>
      </c>
      <c r="ID102" s="14">
        <f t="shared" si="209"/>
        <v>5</v>
      </c>
      <c r="IE102" s="14">
        <f t="shared" si="210"/>
        <v>4</v>
      </c>
      <c r="IF102" s="14" t="str">
        <f t="shared" si="211"/>
        <v>90级寄灵人洗练-Q4-7</v>
      </c>
      <c r="IG102" s="14">
        <f t="shared" si="212"/>
        <v>1054</v>
      </c>
      <c r="IH102" s="14">
        <f t="shared" si="213"/>
        <v>7</v>
      </c>
      <c r="II102" s="14">
        <f t="shared" si="214"/>
        <v>550</v>
      </c>
      <c r="IJ102" s="14" t="str">
        <f t="shared" si="215"/>
        <v>Crit</v>
      </c>
      <c r="IK102" s="14">
        <f t="shared" si="216"/>
        <v>1.0999999999999999E-2</v>
      </c>
      <c r="IL102" s="14">
        <f t="shared" si="217"/>
        <v>0.03</v>
      </c>
    </row>
    <row r="103" spans="165:246" ht="16.5" x14ac:dyDescent="0.2">
      <c r="FI103" s="13">
        <v>98</v>
      </c>
      <c r="FJ103" s="14">
        <f t="shared" si="185"/>
        <v>1</v>
      </c>
      <c r="FK103" s="14">
        <f t="shared" si="186"/>
        <v>98</v>
      </c>
      <c r="FL103" s="14">
        <f t="shared" si="187"/>
        <v>13</v>
      </c>
      <c r="FM103" s="14">
        <f t="shared" si="154"/>
        <v>30</v>
      </c>
      <c r="FN103" s="14">
        <f t="shared" si="155"/>
        <v>3</v>
      </c>
      <c r="FO103" s="14">
        <f t="shared" si="156"/>
        <v>50</v>
      </c>
      <c r="FP103" s="14">
        <f t="shared" si="157"/>
        <v>3</v>
      </c>
      <c r="FQ103" s="14">
        <f t="shared" si="158"/>
        <v>4</v>
      </c>
      <c r="FR103" s="14">
        <f t="shared" si="159"/>
        <v>4</v>
      </c>
      <c r="FS103" s="14" t="b">
        <f t="shared" si="188"/>
        <v>0</v>
      </c>
      <c r="FT103" s="14">
        <f t="shared" si="160"/>
        <v>2003304</v>
      </c>
      <c r="FU103" s="14">
        <f t="shared" si="189"/>
        <v>50</v>
      </c>
      <c r="FV103" s="13" t="str">
        <f t="shared" si="161"/>
        <v>50级-精良寄灵人の裤子</v>
      </c>
      <c r="FW103" s="13" t="str">
        <f t="shared" si="162"/>
        <v>飘雪 · 寄灵人の裤子-精良</v>
      </c>
      <c r="FX103" s="14">
        <f t="shared" si="163"/>
        <v>1</v>
      </c>
      <c r="FY103" s="14">
        <f t="shared" si="164"/>
        <v>3</v>
      </c>
      <c r="FZ103" s="14">
        <f t="shared" si="165"/>
        <v>50</v>
      </c>
      <c r="GA103" s="14">
        <v>1</v>
      </c>
      <c r="GB103" s="14">
        <f t="shared" si="166"/>
        <v>3</v>
      </c>
      <c r="GC103" s="14">
        <f t="shared" si="190"/>
        <v>4</v>
      </c>
      <c r="GD103" s="14" t="str">
        <f t="shared" si="167"/>
        <v/>
      </c>
      <c r="GE103" s="14" t="e">
        <f t="shared" si="168"/>
        <v>#REF!</v>
      </c>
      <c r="GF103" s="14" t="e">
        <f t="shared" si="169"/>
        <v>#REF!</v>
      </c>
      <c r="GG103" s="14" t="e">
        <f t="shared" si="170"/>
        <v>#REF!</v>
      </c>
      <c r="GH103" s="14" t="e">
        <f t="shared" si="171"/>
        <v>#REF!</v>
      </c>
      <c r="GI103" s="14" t="e">
        <f t="shared" si="172"/>
        <v>#REF!</v>
      </c>
      <c r="GJ103" s="14" t="e">
        <f t="shared" si="173"/>
        <v>#REF!</v>
      </c>
      <c r="GK103" s="14" t="e">
        <f t="shared" si="174"/>
        <v>#REF!</v>
      </c>
      <c r="GL103" s="14">
        <f t="shared" si="175"/>
        <v>1033</v>
      </c>
      <c r="GM103" s="14">
        <f t="shared" si="176"/>
        <v>2</v>
      </c>
      <c r="GN103" s="14">
        <f t="shared" si="177"/>
        <v>1033</v>
      </c>
      <c r="GO103" s="25" t="str">
        <f t="shared" si="178"/>
        <v>icon_2003104</v>
      </c>
      <c r="GS103" s="14">
        <f t="shared" si="179"/>
        <v>2</v>
      </c>
      <c r="GT103" s="14">
        <f t="shared" si="180"/>
        <v>0</v>
      </c>
      <c r="GU103" s="14" t="e">
        <f t="shared" si="191"/>
        <v>#REF!</v>
      </c>
      <c r="GV103" s="14" t="str">
        <f t="shared" si="181"/>
        <v>DefExt</v>
      </c>
      <c r="GW103" s="14" t="e">
        <f t="shared" si="192"/>
        <v>#REF!</v>
      </c>
      <c r="GX103" s="14" t="e">
        <f t="shared" si="193"/>
        <v>#REF!</v>
      </c>
      <c r="GY103" s="14" t="str">
        <f t="shared" si="182"/>
        <v/>
      </c>
      <c r="GZ103" s="14" t="str">
        <f t="shared" si="194"/>
        <v/>
      </c>
      <c r="HA103" s="14" t="str">
        <f t="shared" si="195"/>
        <v/>
      </c>
      <c r="HB103" s="14">
        <f t="shared" si="183"/>
        <v>20330</v>
      </c>
      <c r="HC103" s="14">
        <f t="shared" si="196"/>
        <v>2</v>
      </c>
      <c r="HD103" s="14">
        <f t="shared" si="197"/>
        <v>1033</v>
      </c>
      <c r="HE103" s="25" t="s">
        <v>1109</v>
      </c>
      <c r="HF103" s="14">
        <f t="shared" si="184"/>
        <v>50</v>
      </c>
      <c r="IA103" s="13">
        <v>98</v>
      </c>
      <c r="IB103" s="14">
        <f t="shared" si="207"/>
        <v>5</v>
      </c>
      <c r="IC103" s="14">
        <f t="shared" si="208"/>
        <v>1</v>
      </c>
      <c r="ID103" s="14">
        <f t="shared" si="209"/>
        <v>5</v>
      </c>
      <c r="IE103" s="14">
        <f t="shared" si="210"/>
        <v>4</v>
      </c>
      <c r="IF103" s="14" t="str">
        <f t="shared" si="211"/>
        <v>90级寄灵人洗练-Q4-8</v>
      </c>
      <c r="IG103" s="14">
        <f t="shared" si="212"/>
        <v>1054</v>
      </c>
      <c r="IH103" s="14">
        <f t="shared" si="213"/>
        <v>8</v>
      </c>
      <c r="II103" s="14">
        <f t="shared" si="214"/>
        <v>550</v>
      </c>
      <c r="IJ103" s="14" t="str">
        <f t="shared" si="215"/>
        <v>CritRate</v>
      </c>
      <c r="IK103" s="14">
        <f t="shared" si="216"/>
        <v>2.8000000000000001E-2</v>
      </c>
      <c r="IL103" s="14">
        <f t="shared" si="217"/>
        <v>0.08</v>
      </c>
    </row>
    <row r="104" spans="165:246" ht="16.5" x14ac:dyDescent="0.2">
      <c r="FI104" s="13">
        <v>99</v>
      </c>
      <c r="FJ104" s="14">
        <f t="shared" si="185"/>
        <v>1</v>
      </c>
      <c r="FK104" s="14">
        <f t="shared" si="186"/>
        <v>99</v>
      </c>
      <c r="FL104" s="14">
        <f t="shared" si="187"/>
        <v>13</v>
      </c>
      <c r="FM104" s="14">
        <f t="shared" si="154"/>
        <v>30</v>
      </c>
      <c r="FN104" s="14">
        <f t="shared" si="155"/>
        <v>3</v>
      </c>
      <c r="FO104" s="14">
        <f t="shared" si="156"/>
        <v>50</v>
      </c>
      <c r="FP104" s="14">
        <f t="shared" si="157"/>
        <v>3</v>
      </c>
      <c r="FQ104" s="14">
        <f t="shared" si="158"/>
        <v>5</v>
      </c>
      <c r="FR104" s="14">
        <f t="shared" si="159"/>
        <v>5</v>
      </c>
      <c r="FS104" s="14" t="b">
        <f t="shared" si="188"/>
        <v>0</v>
      </c>
      <c r="FT104" s="14">
        <f t="shared" si="160"/>
        <v>2003305</v>
      </c>
      <c r="FU104" s="14">
        <f t="shared" si="189"/>
        <v>50</v>
      </c>
      <c r="FV104" s="13" t="str">
        <f t="shared" si="161"/>
        <v>50级-精良寄灵人の鞋子</v>
      </c>
      <c r="FW104" s="13" t="str">
        <f t="shared" si="162"/>
        <v>飘雪 · 寄灵人の鞋子-精良</v>
      </c>
      <c r="FX104" s="14">
        <f t="shared" si="163"/>
        <v>1</v>
      </c>
      <c r="FY104" s="14">
        <f t="shared" si="164"/>
        <v>3</v>
      </c>
      <c r="FZ104" s="14">
        <f t="shared" si="165"/>
        <v>50</v>
      </c>
      <c r="GA104" s="14">
        <v>1</v>
      </c>
      <c r="GB104" s="14">
        <f t="shared" si="166"/>
        <v>3</v>
      </c>
      <c r="GC104" s="14">
        <f t="shared" si="190"/>
        <v>5</v>
      </c>
      <c r="GD104" s="14" t="str">
        <f t="shared" si="167"/>
        <v/>
      </c>
      <c r="GE104" s="14" t="e">
        <f t="shared" si="168"/>
        <v>#REF!</v>
      </c>
      <c r="GF104" s="14" t="e">
        <f t="shared" si="169"/>
        <v>#REF!</v>
      </c>
      <c r="GG104" s="14" t="e">
        <f t="shared" si="170"/>
        <v>#REF!</v>
      </c>
      <c r="GH104" s="14" t="e">
        <f t="shared" si="171"/>
        <v>#REF!</v>
      </c>
      <c r="GI104" s="14" t="e">
        <f t="shared" si="172"/>
        <v>#REF!</v>
      </c>
      <c r="GJ104" s="14" t="e">
        <f t="shared" si="173"/>
        <v>#REF!</v>
      </c>
      <c r="GK104" s="14" t="e">
        <f t="shared" si="174"/>
        <v>#REF!</v>
      </c>
      <c r="GL104" s="14">
        <f t="shared" si="175"/>
        <v>1033</v>
      </c>
      <c r="GM104" s="14">
        <f t="shared" si="176"/>
        <v>2</v>
      </c>
      <c r="GN104" s="14">
        <f t="shared" si="177"/>
        <v>1033</v>
      </c>
      <c r="GO104" s="25" t="str">
        <f t="shared" si="178"/>
        <v>icon_2003105</v>
      </c>
      <c r="GS104" s="14">
        <f t="shared" si="179"/>
        <v>3</v>
      </c>
      <c r="GT104" s="14">
        <f t="shared" si="180"/>
        <v>0</v>
      </c>
      <c r="GU104" s="14" t="e">
        <f t="shared" si="191"/>
        <v>#REF!</v>
      </c>
      <c r="GV104" s="14" t="str">
        <f t="shared" si="181"/>
        <v>HPExt</v>
      </c>
      <c r="GW104" s="14" t="e">
        <f t="shared" si="192"/>
        <v>#REF!</v>
      </c>
      <c r="GX104" s="14" t="e">
        <f t="shared" si="193"/>
        <v>#REF!</v>
      </c>
      <c r="GY104" s="14" t="str">
        <f t="shared" si="182"/>
        <v/>
      </c>
      <c r="GZ104" s="14" t="str">
        <f t="shared" si="194"/>
        <v/>
      </c>
      <c r="HA104" s="14" t="str">
        <f t="shared" si="195"/>
        <v/>
      </c>
      <c r="HB104" s="14">
        <f t="shared" si="183"/>
        <v>20330</v>
      </c>
      <c r="HC104" s="14">
        <f t="shared" si="196"/>
        <v>2</v>
      </c>
      <c r="HD104" s="14">
        <f t="shared" si="197"/>
        <v>1033</v>
      </c>
      <c r="HE104" s="25" t="s">
        <v>1109</v>
      </c>
      <c r="HF104" s="14">
        <f t="shared" si="184"/>
        <v>50</v>
      </c>
      <c r="IA104" s="13">
        <v>99</v>
      </c>
      <c r="IB104" s="14">
        <f t="shared" si="207"/>
        <v>5</v>
      </c>
      <c r="IC104" s="14">
        <f t="shared" si="208"/>
        <v>1</v>
      </c>
      <c r="ID104" s="14">
        <f t="shared" si="209"/>
        <v>5</v>
      </c>
      <c r="IE104" s="14">
        <f t="shared" si="210"/>
        <v>4</v>
      </c>
      <c r="IF104" s="14" t="str">
        <f t="shared" si="211"/>
        <v>90级寄灵人洗练-Q4-9</v>
      </c>
      <c r="IG104" s="14">
        <f t="shared" si="212"/>
        <v>1054</v>
      </c>
      <c r="IH104" s="14">
        <f t="shared" si="213"/>
        <v>9</v>
      </c>
      <c r="II104" s="14">
        <f t="shared" si="214"/>
        <v>550</v>
      </c>
      <c r="IJ104" s="14" t="str">
        <f t="shared" si="215"/>
        <v>DefIgnor</v>
      </c>
      <c r="IK104" s="14">
        <f t="shared" si="216"/>
        <v>1.0999999999999999E-2</v>
      </c>
      <c r="IL104" s="14">
        <f t="shared" si="217"/>
        <v>0.03</v>
      </c>
    </row>
    <row r="105" spans="165:246" ht="16.5" x14ac:dyDescent="0.2">
      <c r="FI105" s="13">
        <v>100</v>
      </c>
      <c r="FJ105" s="14">
        <f t="shared" si="185"/>
        <v>1</v>
      </c>
      <c r="FK105" s="14">
        <f t="shared" si="186"/>
        <v>100</v>
      </c>
      <c r="FL105" s="14">
        <f t="shared" si="187"/>
        <v>13</v>
      </c>
      <c r="FM105" s="14">
        <f t="shared" si="154"/>
        <v>30</v>
      </c>
      <c r="FN105" s="14">
        <f t="shared" si="155"/>
        <v>3</v>
      </c>
      <c r="FO105" s="14">
        <f t="shared" si="156"/>
        <v>50</v>
      </c>
      <c r="FP105" s="14">
        <f t="shared" si="157"/>
        <v>3</v>
      </c>
      <c r="FQ105" s="14">
        <f t="shared" si="158"/>
        <v>6</v>
      </c>
      <c r="FR105" s="14">
        <f t="shared" si="159"/>
        <v>6</v>
      </c>
      <c r="FS105" s="14" t="b">
        <f t="shared" si="188"/>
        <v>0</v>
      </c>
      <c r="FT105" s="14">
        <f t="shared" si="160"/>
        <v>2003306</v>
      </c>
      <c r="FU105" s="14">
        <f t="shared" si="189"/>
        <v>50</v>
      </c>
      <c r="FV105" s="13" t="str">
        <f t="shared" si="161"/>
        <v>50级-精良寄灵人の护手</v>
      </c>
      <c r="FW105" s="13" t="str">
        <f t="shared" si="162"/>
        <v>飘雪 · 寄灵人の护手-精良</v>
      </c>
      <c r="FX105" s="14">
        <f t="shared" si="163"/>
        <v>1</v>
      </c>
      <c r="FY105" s="14">
        <f t="shared" si="164"/>
        <v>3</v>
      </c>
      <c r="FZ105" s="14">
        <f t="shared" si="165"/>
        <v>50</v>
      </c>
      <c r="GA105" s="14">
        <v>1</v>
      </c>
      <c r="GB105" s="14">
        <f t="shared" si="166"/>
        <v>3</v>
      </c>
      <c r="GC105" s="14">
        <f t="shared" si="190"/>
        <v>6</v>
      </c>
      <c r="GD105" s="14" t="str">
        <f t="shared" si="167"/>
        <v/>
      </c>
      <c r="GE105" s="14" t="e">
        <f t="shared" si="168"/>
        <v>#REF!</v>
      </c>
      <c r="GF105" s="14" t="e">
        <f t="shared" si="169"/>
        <v>#REF!</v>
      </c>
      <c r="GG105" s="14" t="e">
        <f t="shared" si="170"/>
        <v>#REF!</v>
      </c>
      <c r="GH105" s="14" t="e">
        <f t="shared" si="171"/>
        <v>#REF!</v>
      </c>
      <c r="GI105" s="14" t="e">
        <f t="shared" si="172"/>
        <v>#REF!</v>
      </c>
      <c r="GJ105" s="14" t="e">
        <f t="shared" si="173"/>
        <v>#REF!</v>
      </c>
      <c r="GK105" s="14" t="e">
        <f t="shared" si="174"/>
        <v>#REF!</v>
      </c>
      <c r="GL105" s="14">
        <f t="shared" si="175"/>
        <v>1033</v>
      </c>
      <c r="GM105" s="14">
        <f t="shared" si="176"/>
        <v>2</v>
      </c>
      <c r="GN105" s="14">
        <f t="shared" si="177"/>
        <v>1033</v>
      </c>
      <c r="GO105" s="25" t="str">
        <f t="shared" si="178"/>
        <v>icon_2003106</v>
      </c>
      <c r="GS105" s="14">
        <f t="shared" si="179"/>
        <v>3</v>
      </c>
      <c r="GT105" s="14">
        <f t="shared" si="180"/>
        <v>0</v>
      </c>
      <c r="GU105" s="14" t="e">
        <f t="shared" si="191"/>
        <v>#REF!</v>
      </c>
      <c r="GV105" s="14" t="str">
        <f t="shared" si="181"/>
        <v>HPExt</v>
      </c>
      <c r="GW105" s="14" t="e">
        <f t="shared" si="192"/>
        <v>#REF!</v>
      </c>
      <c r="GX105" s="14" t="e">
        <f t="shared" si="193"/>
        <v>#REF!</v>
      </c>
      <c r="GY105" s="14" t="str">
        <f t="shared" si="182"/>
        <v/>
      </c>
      <c r="GZ105" s="14" t="str">
        <f t="shared" si="194"/>
        <v/>
      </c>
      <c r="HA105" s="14" t="str">
        <f t="shared" si="195"/>
        <v/>
      </c>
      <c r="HB105" s="14">
        <f t="shared" si="183"/>
        <v>20330</v>
      </c>
      <c r="HC105" s="14">
        <f t="shared" si="196"/>
        <v>2</v>
      </c>
      <c r="HD105" s="14">
        <f t="shared" si="197"/>
        <v>1033</v>
      </c>
      <c r="HE105" s="25" t="s">
        <v>1109</v>
      </c>
      <c r="HF105" s="14">
        <f t="shared" si="184"/>
        <v>50</v>
      </c>
      <c r="IA105" s="13">
        <v>100</v>
      </c>
      <c r="IB105" s="14">
        <f t="shared" si="207"/>
        <v>5</v>
      </c>
      <c r="IC105" s="14">
        <f t="shared" si="208"/>
        <v>1</v>
      </c>
      <c r="ID105" s="14">
        <f t="shared" si="209"/>
        <v>5</v>
      </c>
      <c r="IE105" s="14">
        <f t="shared" si="210"/>
        <v>4</v>
      </c>
      <c r="IF105" s="14" t="str">
        <f t="shared" si="211"/>
        <v>90级寄灵人洗练-Q4-10</v>
      </c>
      <c r="IG105" s="14">
        <f t="shared" si="212"/>
        <v>1054</v>
      </c>
      <c r="IH105" s="14">
        <f t="shared" si="213"/>
        <v>10</v>
      </c>
      <c r="II105" s="14">
        <f t="shared" si="214"/>
        <v>550</v>
      </c>
      <c r="IJ105" s="14" t="str">
        <f t="shared" si="215"/>
        <v>Block</v>
      </c>
      <c r="IK105" s="14">
        <f t="shared" si="216"/>
        <v>1.0999999999999999E-2</v>
      </c>
      <c r="IL105" s="14">
        <f t="shared" si="217"/>
        <v>0.03</v>
      </c>
    </row>
    <row r="106" spans="165:246" ht="16.5" x14ac:dyDescent="0.2">
      <c r="FI106" s="13">
        <v>101</v>
      </c>
      <c r="FJ106" s="14">
        <f t="shared" si="185"/>
        <v>1</v>
      </c>
      <c r="FK106" s="14">
        <f t="shared" si="186"/>
        <v>101</v>
      </c>
      <c r="FL106" s="14">
        <f t="shared" si="187"/>
        <v>13</v>
      </c>
      <c r="FM106" s="14">
        <f t="shared" si="154"/>
        <v>30</v>
      </c>
      <c r="FN106" s="14">
        <f t="shared" si="155"/>
        <v>3</v>
      </c>
      <c r="FO106" s="14">
        <f t="shared" si="156"/>
        <v>50</v>
      </c>
      <c r="FP106" s="14">
        <f t="shared" si="157"/>
        <v>3</v>
      </c>
      <c r="FQ106" s="14">
        <f t="shared" si="158"/>
        <v>7</v>
      </c>
      <c r="FR106" s="14">
        <f t="shared" si="159"/>
        <v>7</v>
      </c>
      <c r="FS106" s="14" t="b">
        <f t="shared" si="188"/>
        <v>0</v>
      </c>
      <c r="FT106" s="14">
        <f t="shared" si="160"/>
        <v>2003307</v>
      </c>
      <c r="FU106" s="14">
        <f t="shared" si="189"/>
        <v>75</v>
      </c>
      <c r="FV106" s="13" t="str">
        <f t="shared" si="161"/>
        <v>50级-精良寄灵人の项链</v>
      </c>
      <c r="FW106" s="13" t="str">
        <f t="shared" si="162"/>
        <v>飘雪 · 寄灵人の项链-精良</v>
      </c>
      <c r="FX106" s="14">
        <f t="shared" si="163"/>
        <v>1</v>
      </c>
      <c r="FY106" s="14">
        <f t="shared" si="164"/>
        <v>3</v>
      </c>
      <c r="FZ106" s="14">
        <f t="shared" si="165"/>
        <v>50</v>
      </c>
      <c r="GA106" s="14">
        <v>1</v>
      </c>
      <c r="GB106" s="14">
        <f t="shared" si="166"/>
        <v>3</v>
      </c>
      <c r="GC106" s="14">
        <f t="shared" si="190"/>
        <v>7</v>
      </c>
      <c r="GD106" s="14" t="str">
        <f t="shared" si="167"/>
        <v/>
      </c>
      <c r="GE106" s="14" t="e">
        <f t="shared" si="168"/>
        <v>#REF!</v>
      </c>
      <c r="GF106" s="14" t="e">
        <f t="shared" si="169"/>
        <v>#REF!</v>
      </c>
      <c r="GG106" s="14" t="e">
        <f t="shared" si="170"/>
        <v>#REF!</v>
      </c>
      <c r="GH106" s="14" t="e">
        <f t="shared" si="171"/>
        <v>#REF!</v>
      </c>
      <c r="GI106" s="14" t="e">
        <f t="shared" si="172"/>
        <v>#REF!</v>
      </c>
      <c r="GJ106" s="14" t="e">
        <f t="shared" si="173"/>
        <v>#REF!</v>
      </c>
      <c r="GK106" s="14" t="e">
        <f t="shared" si="174"/>
        <v>#REF!</v>
      </c>
      <c r="GL106" s="14">
        <f t="shared" si="175"/>
        <v>1033</v>
      </c>
      <c r="GM106" s="14">
        <f t="shared" si="176"/>
        <v>2</v>
      </c>
      <c r="GN106" s="14">
        <f t="shared" si="177"/>
        <v>1033</v>
      </c>
      <c r="GO106" s="25" t="str">
        <f t="shared" si="178"/>
        <v>icon_2003107</v>
      </c>
      <c r="GS106" s="14">
        <f t="shared" si="179"/>
        <v>1</v>
      </c>
      <c r="GT106" s="14">
        <f t="shared" si="180"/>
        <v>2</v>
      </c>
      <c r="GU106" s="14" t="e">
        <f t="shared" si="191"/>
        <v>#REF!</v>
      </c>
      <c r="GV106" s="14" t="str">
        <f t="shared" si="181"/>
        <v>AtkExt</v>
      </c>
      <c r="GW106" s="14" t="e">
        <f t="shared" si="192"/>
        <v>#REF!</v>
      </c>
      <c r="GX106" s="14" t="e">
        <f t="shared" si="193"/>
        <v>#REF!</v>
      </c>
      <c r="GY106" s="14" t="str">
        <f t="shared" si="182"/>
        <v>DefExt</v>
      </c>
      <c r="GZ106" s="14" t="e">
        <f t="shared" si="194"/>
        <v>#REF!</v>
      </c>
      <c r="HA106" s="14" t="e">
        <f t="shared" si="195"/>
        <v>#REF!</v>
      </c>
      <c r="HB106" s="14">
        <f t="shared" si="183"/>
        <v>20330</v>
      </c>
      <c r="HC106" s="14">
        <f t="shared" si="196"/>
        <v>2</v>
      </c>
      <c r="HD106" s="14">
        <f t="shared" si="197"/>
        <v>1033</v>
      </c>
      <c r="HE106" s="25" t="s">
        <v>1109</v>
      </c>
      <c r="HF106" s="14">
        <f t="shared" si="184"/>
        <v>75</v>
      </c>
      <c r="IA106" s="13">
        <v>101</v>
      </c>
      <c r="IB106" s="14">
        <f t="shared" si="207"/>
        <v>6</v>
      </c>
      <c r="IC106" s="14">
        <f t="shared" si="208"/>
        <v>1</v>
      </c>
      <c r="ID106" s="14">
        <f t="shared" si="209"/>
        <v>6</v>
      </c>
      <c r="IE106" s="14">
        <f t="shared" si="210"/>
        <v>3</v>
      </c>
      <c r="IF106" s="14" t="str">
        <f t="shared" si="211"/>
        <v>100级寄灵人洗练-Q3-1</v>
      </c>
      <c r="IG106" s="14">
        <f t="shared" si="212"/>
        <v>1063</v>
      </c>
      <c r="IH106" s="14">
        <f t="shared" si="213"/>
        <v>1</v>
      </c>
      <c r="II106" s="14">
        <f t="shared" si="214"/>
        <v>2000</v>
      </c>
      <c r="IJ106" s="14" t="str">
        <f t="shared" si="215"/>
        <v>AtkExt</v>
      </c>
      <c r="IK106" s="14" t="e">
        <f t="shared" si="216"/>
        <v>#REF!</v>
      </c>
      <c r="IL106" s="14" t="e">
        <f t="shared" si="217"/>
        <v>#REF!</v>
      </c>
    </row>
    <row r="107" spans="165:246" ht="16.5" x14ac:dyDescent="0.2">
      <c r="FI107" s="13">
        <v>102</v>
      </c>
      <c r="FJ107" s="14">
        <f t="shared" si="185"/>
        <v>1</v>
      </c>
      <c r="FK107" s="14">
        <f t="shared" si="186"/>
        <v>102</v>
      </c>
      <c r="FL107" s="14">
        <f t="shared" si="187"/>
        <v>13</v>
      </c>
      <c r="FM107" s="14">
        <f t="shared" si="154"/>
        <v>30</v>
      </c>
      <c r="FN107" s="14">
        <f t="shared" si="155"/>
        <v>3</v>
      </c>
      <c r="FO107" s="14">
        <f t="shared" si="156"/>
        <v>50</v>
      </c>
      <c r="FP107" s="14">
        <f t="shared" si="157"/>
        <v>3</v>
      </c>
      <c r="FQ107" s="14">
        <f t="shared" si="158"/>
        <v>8</v>
      </c>
      <c r="FR107" s="14">
        <f t="shared" si="159"/>
        <v>8</v>
      </c>
      <c r="FS107" s="14" t="b">
        <f t="shared" si="188"/>
        <v>0</v>
      </c>
      <c r="FT107" s="14">
        <f t="shared" si="160"/>
        <v>2003308</v>
      </c>
      <c r="FU107" s="14">
        <f t="shared" si="189"/>
        <v>75</v>
      </c>
      <c r="FV107" s="13" t="str">
        <f t="shared" si="161"/>
        <v>50级-精良寄灵人の戒指</v>
      </c>
      <c r="FW107" s="13" t="str">
        <f t="shared" si="162"/>
        <v>飘雪 · 寄灵人の戒指-精良</v>
      </c>
      <c r="FX107" s="14">
        <f t="shared" si="163"/>
        <v>1</v>
      </c>
      <c r="FY107" s="14">
        <f t="shared" si="164"/>
        <v>3</v>
      </c>
      <c r="FZ107" s="14">
        <f t="shared" si="165"/>
        <v>50</v>
      </c>
      <c r="GA107" s="14">
        <v>1</v>
      </c>
      <c r="GB107" s="14">
        <f t="shared" si="166"/>
        <v>3</v>
      </c>
      <c r="GC107" s="14">
        <f t="shared" si="190"/>
        <v>8</v>
      </c>
      <c r="GD107" s="14" t="str">
        <f t="shared" si="167"/>
        <v/>
      </c>
      <c r="GE107" s="14" t="e">
        <f t="shared" si="168"/>
        <v>#REF!</v>
      </c>
      <c r="GF107" s="14" t="e">
        <f t="shared" si="169"/>
        <v>#REF!</v>
      </c>
      <c r="GG107" s="14" t="e">
        <f t="shared" si="170"/>
        <v>#REF!</v>
      </c>
      <c r="GH107" s="14" t="e">
        <f t="shared" si="171"/>
        <v>#REF!</v>
      </c>
      <c r="GI107" s="14" t="e">
        <f t="shared" si="172"/>
        <v>#REF!</v>
      </c>
      <c r="GJ107" s="14" t="e">
        <f t="shared" si="173"/>
        <v>#REF!</v>
      </c>
      <c r="GK107" s="14" t="e">
        <f t="shared" si="174"/>
        <v>#REF!</v>
      </c>
      <c r="GL107" s="14">
        <f t="shared" si="175"/>
        <v>1033</v>
      </c>
      <c r="GM107" s="14">
        <f t="shared" si="176"/>
        <v>2</v>
      </c>
      <c r="GN107" s="14">
        <f t="shared" si="177"/>
        <v>1033</v>
      </c>
      <c r="GO107" s="25" t="str">
        <f t="shared" si="178"/>
        <v>icon_2003108</v>
      </c>
      <c r="GS107" s="14">
        <f t="shared" si="179"/>
        <v>1</v>
      </c>
      <c r="GT107" s="14">
        <f t="shared" si="180"/>
        <v>3</v>
      </c>
      <c r="GU107" s="14" t="e">
        <f t="shared" si="191"/>
        <v>#REF!</v>
      </c>
      <c r="GV107" s="14" t="str">
        <f t="shared" si="181"/>
        <v>AtkExt</v>
      </c>
      <c r="GW107" s="14" t="e">
        <f t="shared" si="192"/>
        <v>#REF!</v>
      </c>
      <c r="GX107" s="14" t="e">
        <f t="shared" si="193"/>
        <v>#REF!</v>
      </c>
      <c r="GY107" s="14" t="str">
        <f t="shared" si="182"/>
        <v>HPExt</v>
      </c>
      <c r="GZ107" s="14" t="e">
        <f t="shared" si="194"/>
        <v>#REF!</v>
      </c>
      <c r="HA107" s="14" t="e">
        <f t="shared" si="195"/>
        <v>#REF!</v>
      </c>
      <c r="HB107" s="14">
        <f t="shared" si="183"/>
        <v>20330</v>
      </c>
      <c r="HC107" s="14">
        <f t="shared" si="196"/>
        <v>2</v>
      </c>
      <c r="HD107" s="14">
        <f t="shared" si="197"/>
        <v>1033</v>
      </c>
      <c r="HE107" s="25" t="s">
        <v>1109</v>
      </c>
      <c r="HF107" s="14">
        <f t="shared" si="184"/>
        <v>75</v>
      </c>
      <c r="IA107" s="13">
        <v>102</v>
      </c>
      <c r="IB107" s="14">
        <f t="shared" si="207"/>
        <v>6</v>
      </c>
      <c r="IC107" s="14">
        <f t="shared" si="208"/>
        <v>1</v>
      </c>
      <c r="ID107" s="14">
        <f t="shared" si="209"/>
        <v>6</v>
      </c>
      <c r="IE107" s="14">
        <f t="shared" si="210"/>
        <v>3</v>
      </c>
      <c r="IF107" s="14" t="str">
        <f t="shared" si="211"/>
        <v>100级寄灵人洗练-Q3-2</v>
      </c>
      <c r="IG107" s="14">
        <f t="shared" si="212"/>
        <v>1063</v>
      </c>
      <c r="IH107" s="14">
        <f t="shared" si="213"/>
        <v>2</v>
      </c>
      <c r="II107" s="14">
        <f t="shared" si="214"/>
        <v>2000</v>
      </c>
      <c r="IJ107" s="14" t="str">
        <f t="shared" si="215"/>
        <v>DefExt</v>
      </c>
      <c r="IK107" s="14" t="e">
        <f t="shared" si="216"/>
        <v>#REF!</v>
      </c>
      <c r="IL107" s="14" t="e">
        <f t="shared" si="217"/>
        <v>#REF!</v>
      </c>
    </row>
    <row r="108" spans="165:246" ht="16.5" x14ac:dyDescent="0.2">
      <c r="FI108" s="13">
        <v>103</v>
      </c>
      <c r="FJ108" s="14">
        <f t="shared" si="185"/>
        <v>1</v>
      </c>
      <c r="FK108" s="14">
        <f t="shared" si="186"/>
        <v>103</v>
      </c>
      <c r="FL108" s="14">
        <f t="shared" si="187"/>
        <v>14</v>
      </c>
      <c r="FM108" s="14">
        <f t="shared" si="154"/>
        <v>40</v>
      </c>
      <c r="FN108" s="14">
        <f t="shared" si="155"/>
        <v>3</v>
      </c>
      <c r="FO108" s="14">
        <f t="shared" si="156"/>
        <v>50</v>
      </c>
      <c r="FP108" s="14">
        <f t="shared" si="157"/>
        <v>4</v>
      </c>
      <c r="FQ108" s="14">
        <f t="shared" si="158"/>
        <v>1</v>
      </c>
      <c r="FR108" s="14">
        <f t="shared" si="159"/>
        <v>1</v>
      </c>
      <c r="FS108" s="14" t="b">
        <f t="shared" si="188"/>
        <v>0</v>
      </c>
      <c r="FT108" s="14">
        <f t="shared" si="160"/>
        <v>2003401</v>
      </c>
      <c r="FU108" s="14">
        <f t="shared" si="189"/>
        <v>120</v>
      </c>
      <c r="FV108" s="13" t="str">
        <f t="shared" si="161"/>
        <v>50级-史诗寄灵人の灵器</v>
      </c>
      <c r="FW108" s="13" t="str">
        <f t="shared" si="162"/>
        <v>飘雪 · 寄灵人の灵器-史诗</v>
      </c>
      <c r="FX108" s="14">
        <f t="shared" si="163"/>
        <v>1</v>
      </c>
      <c r="FY108" s="14">
        <f t="shared" si="164"/>
        <v>4</v>
      </c>
      <c r="FZ108" s="14">
        <f t="shared" si="165"/>
        <v>50</v>
      </c>
      <c r="GA108" s="14">
        <v>1</v>
      </c>
      <c r="GB108" s="14">
        <f t="shared" si="166"/>
        <v>3</v>
      </c>
      <c r="GC108" s="14">
        <f t="shared" si="190"/>
        <v>1</v>
      </c>
      <c r="GD108" s="14" t="str">
        <f t="shared" si="167"/>
        <v/>
      </c>
      <c r="GE108" s="14" t="e">
        <f t="shared" si="168"/>
        <v>#REF!</v>
      </c>
      <c r="GF108" s="14" t="e">
        <f t="shared" si="169"/>
        <v>#REF!</v>
      </c>
      <c r="GG108" s="14" t="e">
        <f t="shared" si="170"/>
        <v>#REF!</v>
      </c>
      <c r="GH108" s="14" t="e">
        <f t="shared" si="171"/>
        <v>#REF!</v>
      </c>
      <c r="GI108" s="14" t="e">
        <f t="shared" si="172"/>
        <v>#REF!</v>
      </c>
      <c r="GJ108" s="14" t="e">
        <f t="shared" si="173"/>
        <v>#REF!</v>
      </c>
      <c r="GK108" s="14" t="e">
        <f t="shared" si="174"/>
        <v>#REF!</v>
      </c>
      <c r="GL108" s="14">
        <f t="shared" si="175"/>
        <v>1034</v>
      </c>
      <c r="GM108" s="14">
        <f t="shared" si="176"/>
        <v>3</v>
      </c>
      <c r="GN108" s="14">
        <f t="shared" si="177"/>
        <v>1034</v>
      </c>
      <c r="GO108" s="25" t="str">
        <f t="shared" si="178"/>
        <v>icon_2003101</v>
      </c>
      <c r="GS108" s="14">
        <f t="shared" si="179"/>
        <v>1</v>
      </c>
      <c r="GT108" s="14">
        <f t="shared" si="180"/>
        <v>0</v>
      </c>
      <c r="GU108" s="14" t="e">
        <f t="shared" si="191"/>
        <v>#REF!</v>
      </c>
      <c r="GV108" s="14" t="str">
        <f t="shared" si="181"/>
        <v>AtkExt</v>
      </c>
      <c r="GW108" s="14" t="e">
        <f t="shared" si="192"/>
        <v>#REF!</v>
      </c>
      <c r="GX108" s="14" t="e">
        <f t="shared" si="193"/>
        <v>#REF!</v>
      </c>
      <c r="GY108" s="14" t="str">
        <f t="shared" si="182"/>
        <v/>
      </c>
      <c r="GZ108" s="14" t="str">
        <f t="shared" si="194"/>
        <v/>
      </c>
      <c r="HA108" s="14" t="str">
        <f t="shared" si="195"/>
        <v/>
      </c>
      <c r="HB108" s="14">
        <f t="shared" si="183"/>
        <v>20340</v>
      </c>
      <c r="HC108" s="14">
        <f t="shared" si="196"/>
        <v>3</v>
      </c>
      <c r="HD108" s="14">
        <f t="shared" si="197"/>
        <v>1034</v>
      </c>
      <c r="HE108" s="25" t="s">
        <v>1109</v>
      </c>
      <c r="HF108" s="14">
        <f t="shared" si="184"/>
        <v>200</v>
      </c>
      <c r="IA108" s="13">
        <v>103</v>
      </c>
      <c r="IB108" s="14">
        <f t="shared" si="207"/>
        <v>6</v>
      </c>
      <c r="IC108" s="14">
        <f t="shared" si="208"/>
        <v>1</v>
      </c>
      <c r="ID108" s="14">
        <f t="shared" si="209"/>
        <v>6</v>
      </c>
      <c r="IE108" s="14">
        <f t="shared" si="210"/>
        <v>3</v>
      </c>
      <c r="IF108" s="14" t="str">
        <f t="shared" si="211"/>
        <v>100级寄灵人洗练-Q3-3</v>
      </c>
      <c r="IG108" s="14">
        <f t="shared" si="212"/>
        <v>1063</v>
      </c>
      <c r="IH108" s="14">
        <f t="shared" si="213"/>
        <v>3</v>
      </c>
      <c r="II108" s="14">
        <f t="shared" si="214"/>
        <v>2000</v>
      </c>
      <c r="IJ108" s="14" t="str">
        <f t="shared" si="215"/>
        <v>HPExt</v>
      </c>
      <c r="IK108" s="14" t="e">
        <f t="shared" si="216"/>
        <v>#REF!</v>
      </c>
      <c r="IL108" s="14" t="e">
        <f t="shared" si="217"/>
        <v>#REF!</v>
      </c>
    </row>
    <row r="109" spans="165:246" ht="16.5" x14ac:dyDescent="0.2">
      <c r="FI109" s="13">
        <v>104</v>
      </c>
      <c r="FJ109" s="14">
        <f t="shared" si="185"/>
        <v>1</v>
      </c>
      <c r="FK109" s="14">
        <f t="shared" si="186"/>
        <v>104</v>
      </c>
      <c r="FL109" s="14">
        <f t="shared" si="187"/>
        <v>14</v>
      </c>
      <c r="FM109" s="14">
        <f t="shared" si="154"/>
        <v>40</v>
      </c>
      <c r="FN109" s="14">
        <f t="shared" si="155"/>
        <v>3</v>
      </c>
      <c r="FO109" s="14">
        <f t="shared" si="156"/>
        <v>50</v>
      </c>
      <c r="FP109" s="14">
        <f t="shared" si="157"/>
        <v>4</v>
      </c>
      <c r="FQ109" s="14">
        <f t="shared" si="158"/>
        <v>2</v>
      </c>
      <c r="FR109" s="14">
        <f t="shared" si="159"/>
        <v>2</v>
      </c>
      <c r="FS109" s="14" t="b">
        <f t="shared" si="188"/>
        <v>0</v>
      </c>
      <c r="FT109" s="14">
        <f t="shared" si="160"/>
        <v>2003402</v>
      </c>
      <c r="FU109" s="14">
        <f t="shared" si="189"/>
        <v>60</v>
      </c>
      <c r="FV109" s="13" t="str">
        <f t="shared" si="161"/>
        <v>50级-史诗寄灵人の头盔</v>
      </c>
      <c r="FW109" s="13" t="str">
        <f t="shared" si="162"/>
        <v>飘雪 · 寄灵人の头盔-史诗</v>
      </c>
      <c r="FX109" s="14">
        <f t="shared" si="163"/>
        <v>1</v>
      </c>
      <c r="FY109" s="14">
        <f t="shared" si="164"/>
        <v>4</v>
      </c>
      <c r="FZ109" s="14">
        <f t="shared" si="165"/>
        <v>50</v>
      </c>
      <c r="GA109" s="14">
        <v>1</v>
      </c>
      <c r="GB109" s="14">
        <f t="shared" si="166"/>
        <v>3</v>
      </c>
      <c r="GC109" s="14">
        <f t="shared" si="190"/>
        <v>2</v>
      </c>
      <c r="GD109" s="14" t="str">
        <f t="shared" si="167"/>
        <v/>
      </c>
      <c r="GE109" s="14" t="e">
        <f t="shared" si="168"/>
        <v>#REF!</v>
      </c>
      <c r="GF109" s="14" t="e">
        <f t="shared" si="169"/>
        <v>#REF!</v>
      </c>
      <c r="GG109" s="14" t="e">
        <f t="shared" si="170"/>
        <v>#REF!</v>
      </c>
      <c r="GH109" s="14" t="e">
        <f t="shared" si="171"/>
        <v>#REF!</v>
      </c>
      <c r="GI109" s="14" t="e">
        <f t="shared" si="172"/>
        <v>#REF!</v>
      </c>
      <c r="GJ109" s="14" t="e">
        <f t="shared" si="173"/>
        <v>#REF!</v>
      </c>
      <c r="GK109" s="14" t="e">
        <f t="shared" si="174"/>
        <v>#REF!</v>
      </c>
      <c r="GL109" s="14">
        <f t="shared" si="175"/>
        <v>1034</v>
      </c>
      <c r="GM109" s="14">
        <f t="shared" si="176"/>
        <v>3</v>
      </c>
      <c r="GN109" s="14">
        <f t="shared" si="177"/>
        <v>1034</v>
      </c>
      <c r="GO109" s="25" t="str">
        <f t="shared" si="178"/>
        <v>icon_2003102</v>
      </c>
      <c r="GS109" s="14">
        <f t="shared" si="179"/>
        <v>2</v>
      </c>
      <c r="GT109" s="14">
        <f t="shared" si="180"/>
        <v>0</v>
      </c>
      <c r="GU109" s="14" t="e">
        <f t="shared" si="191"/>
        <v>#REF!</v>
      </c>
      <c r="GV109" s="14" t="str">
        <f t="shared" si="181"/>
        <v>DefExt</v>
      </c>
      <c r="GW109" s="14" t="e">
        <f t="shared" si="192"/>
        <v>#REF!</v>
      </c>
      <c r="GX109" s="14" t="e">
        <f t="shared" si="193"/>
        <v>#REF!</v>
      </c>
      <c r="GY109" s="14" t="str">
        <f t="shared" si="182"/>
        <v/>
      </c>
      <c r="GZ109" s="14" t="str">
        <f t="shared" si="194"/>
        <v/>
      </c>
      <c r="HA109" s="14" t="str">
        <f t="shared" si="195"/>
        <v/>
      </c>
      <c r="HB109" s="14">
        <f t="shared" si="183"/>
        <v>20340</v>
      </c>
      <c r="HC109" s="14">
        <f t="shared" si="196"/>
        <v>3</v>
      </c>
      <c r="HD109" s="14">
        <f t="shared" si="197"/>
        <v>1034</v>
      </c>
      <c r="HE109" s="25" t="s">
        <v>1109</v>
      </c>
      <c r="HF109" s="14">
        <f t="shared" si="184"/>
        <v>100</v>
      </c>
      <c r="IA109" s="13">
        <v>104</v>
      </c>
      <c r="IB109" s="14">
        <f t="shared" si="207"/>
        <v>6</v>
      </c>
      <c r="IC109" s="14">
        <f t="shared" si="208"/>
        <v>1</v>
      </c>
      <c r="ID109" s="14">
        <f t="shared" si="209"/>
        <v>6</v>
      </c>
      <c r="IE109" s="14">
        <f t="shared" si="210"/>
        <v>3</v>
      </c>
      <c r="IF109" s="14" t="str">
        <f t="shared" si="211"/>
        <v>100级寄灵人洗练-Q3-4</v>
      </c>
      <c r="IG109" s="14">
        <f t="shared" si="212"/>
        <v>1063</v>
      </c>
      <c r="IH109" s="14">
        <f t="shared" si="213"/>
        <v>4</v>
      </c>
      <c r="II109" s="14">
        <f t="shared" si="214"/>
        <v>600</v>
      </c>
      <c r="IJ109" s="14" t="str">
        <f t="shared" si="215"/>
        <v>AtkRate</v>
      </c>
      <c r="IK109" s="14">
        <f t="shared" si="216"/>
        <v>1.4E-2</v>
      </c>
      <c r="IL109" s="14">
        <f t="shared" si="217"/>
        <v>0.04</v>
      </c>
    </row>
    <row r="110" spans="165:246" ht="16.5" x14ac:dyDescent="0.2">
      <c r="FI110" s="13">
        <v>105</v>
      </c>
      <c r="FJ110" s="14">
        <f t="shared" si="185"/>
        <v>1</v>
      </c>
      <c r="FK110" s="14">
        <f t="shared" si="186"/>
        <v>105</v>
      </c>
      <c r="FL110" s="14">
        <f t="shared" si="187"/>
        <v>14</v>
      </c>
      <c r="FM110" s="14">
        <f t="shared" si="154"/>
        <v>40</v>
      </c>
      <c r="FN110" s="14">
        <f t="shared" si="155"/>
        <v>3</v>
      </c>
      <c r="FO110" s="14">
        <f t="shared" si="156"/>
        <v>50</v>
      </c>
      <c r="FP110" s="14">
        <f t="shared" si="157"/>
        <v>4</v>
      </c>
      <c r="FQ110" s="14">
        <f t="shared" si="158"/>
        <v>3</v>
      </c>
      <c r="FR110" s="14">
        <f t="shared" si="159"/>
        <v>3</v>
      </c>
      <c r="FS110" s="14" t="b">
        <f t="shared" si="188"/>
        <v>0</v>
      </c>
      <c r="FT110" s="14">
        <f t="shared" si="160"/>
        <v>2003403</v>
      </c>
      <c r="FU110" s="14">
        <f t="shared" si="189"/>
        <v>60</v>
      </c>
      <c r="FV110" s="13" t="str">
        <f t="shared" si="161"/>
        <v>50级-史诗寄灵人の铠甲</v>
      </c>
      <c r="FW110" s="13" t="str">
        <f t="shared" si="162"/>
        <v>飘雪 · 寄灵人の铠甲-史诗</v>
      </c>
      <c r="FX110" s="14">
        <f t="shared" si="163"/>
        <v>1</v>
      </c>
      <c r="FY110" s="14">
        <f t="shared" si="164"/>
        <v>4</v>
      </c>
      <c r="FZ110" s="14">
        <f t="shared" si="165"/>
        <v>50</v>
      </c>
      <c r="GA110" s="14">
        <v>1</v>
      </c>
      <c r="GB110" s="14">
        <f t="shared" si="166"/>
        <v>3</v>
      </c>
      <c r="GC110" s="14">
        <f t="shared" si="190"/>
        <v>3</v>
      </c>
      <c r="GD110" s="14" t="str">
        <f t="shared" si="167"/>
        <v/>
      </c>
      <c r="GE110" s="14" t="e">
        <f t="shared" si="168"/>
        <v>#REF!</v>
      </c>
      <c r="GF110" s="14" t="e">
        <f t="shared" si="169"/>
        <v>#REF!</v>
      </c>
      <c r="GG110" s="14" t="e">
        <f t="shared" si="170"/>
        <v>#REF!</v>
      </c>
      <c r="GH110" s="14" t="e">
        <f t="shared" si="171"/>
        <v>#REF!</v>
      </c>
      <c r="GI110" s="14" t="e">
        <f t="shared" si="172"/>
        <v>#REF!</v>
      </c>
      <c r="GJ110" s="14" t="e">
        <f t="shared" si="173"/>
        <v>#REF!</v>
      </c>
      <c r="GK110" s="14" t="e">
        <f t="shared" si="174"/>
        <v>#REF!</v>
      </c>
      <c r="GL110" s="14">
        <f t="shared" si="175"/>
        <v>1034</v>
      </c>
      <c r="GM110" s="14">
        <f t="shared" si="176"/>
        <v>3</v>
      </c>
      <c r="GN110" s="14">
        <f t="shared" si="177"/>
        <v>1034</v>
      </c>
      <c r="GO110" s="25" t="str">
        <f t="shared" si="178"/>
        <v>icon_2003103</v>
      </c>
      <c r="GS110" s="14">
        <f t="shared" si="179"/>
        <v>2</v>
      </c>
      <c r="GT110" s="14">
        <f t="shared" si="180"/>
        <v>3</v>
      </c>
      <c r="GU110" s="14" t="e">
        <f t="shared" si="191"/>
        <v>#REF!</v>
      </c>
      <c r="GV110" s="14" t="str">
        <f t="shared" si="181"/>
        <v>DefExt</v>
      </c>
      <c r="GW110" s="14" t="e">
        <f t="shared" si="192"/>
        <v>#REF!</v>
      </c>
      <c r="GX110" s="14" t="e">
        <f t="shared" si="193"/>
        <v>#REF!</v>
      </c>
      <c r="GY110" s="14" t="str">
        <f t="shared" si="182"/>
        <v>HPExt</v>
      </c>
      <c r="GZ110" s="14" t="e">
        <f t="shared" si="194"/>
        <v>#REF!</v>
      </c>
      <c r="HA110" s="14" t="e">
        <f t="shared" si="195"/>
        <v>#REF!</v>
      </c>
      <c r="HB110" s="14">
        <f t="shared" si="183"/>
        <v>20340</v>
      </c>
      <c r="HC110" s="14">
        <f t="shared" si="196"/>
        <v>3</v>
      </c>
      <c r="HD110" s="14">
        <f t="shared" si="197"/>
        <v>1034</v>
      </c>
      <c r="HE110" s="25" t="s">
        <v>1109</v>
      </c>
      <c r="HF110" s="14">
        <f t="shared" si="184"/>
        <v>100</v>
      </c>
      <c r="IA110" s="13">
        <v>105</v>
      </c>
      <c r="IB110" s="14">
        <f t="shared" si="207"/>
        <v>6</v>
      </c>
      <c r="IC110" s="14">
        <f t="shared" si="208"/>
        <v>1</v>
      </c>
      <c r="ID110" s="14">
        <f t="shared" si="209"/>
        <v>6</v>
      </c>
      <c r="IE110" s="14">
        <f t="shared" si="210"/>
        <v>3</v>
      </c>
      <c r="IF110" s="14" t="str">
        <f t="shared" si="211"/>
        <v>100级寄灵人洗练-Q3-5</v>
      </c>
      <c r="IG110" s="14">
        <f t="shared" si="212"/>
        <v>1063</v>
      </c>
      <c r="IH110" s="14">
        <f t="shared" si="213"/>
        <v>5</v>
      </c>
      <c r="II110" s="14">
        <f t="shared" si="214"/>
        <v>600</v>
      </c>
      <c r="IJ110" s="14" t="str">
        <f t="shared" si="215"/>
        <v>DefRate</v>
      </c>
      <c r="IK110" s="14">
        <f t="shared" si="216"/>
        <v>1.4E-2</v>
      </c>
      <c r="IL110" s="14">
        <f t="shared" si="217"/>
        <v>0.04</v>
      </c>
    </row>
    <row r="111" spans="165:246" ht="16.5" x14ac:dyDescent="0.2">
      <c r="FI111" s="13">
        <v>106</v>
      </c>
      <c r="FJ111" s="14">
        <f t="shared" si="185"/>
        <v>1</v>
      </c>
      <c r="FK111" s="14">
        <f t="shared" si="186"/>
        <v>106</v>
      </c>
      <c r="FL111" s="14">
        <f t="shared" si="187"/>
        <v>14</v>
      </c>
      <c r="FM111" s="14">
        <f t="shared" si="154"/>
        <v>40</v>
      </c>
      <c r="FN111" s="14">
        <f t="shared" si="155"/>
        <v>3</v>
      </c>
      <c r="FO111" s="14">
        <f t="shared" si="156"/>
        <v>50</v>
      </c>
      <c r="FP111" s="14">
        <f t="shared" si="157"/>
        <v>4</v>
      </c>
      <c r="FQ111" s="14">
        <f t="shared" si="158"/>
        <v>4</v>
      </c>
      <c r="FR111" s="14">
        <f t="shared" si="159"/>
        <v>4</v>
      </c>
      <c r="FS111" s="14" t="b">
        <f t="shared" si="188"/>
        <v>0</v>
      </c>
      <c r="FT111" s="14">
        <f t="shared" si="160"/>
        <v>2003404</v>
      </c>
      <c r="FU111" s="14">
        <f t="shared" si="189"/>
        <v>60</v>
      </c>
      <c r="FV111" s="13" t="str">
        <f t="shared" si="161"/>
        <v>50级-史诗寄灵人の裤子</v>
      </c>
      <c r="FW111" s="13" t="str">
        <f t="shared" si="162"/>
        <v>飘雪 · 寄灵人の裤子-史诗</v>
      </c>
      <c r="FX111" s="14">
        <f t="shared" si="163"/>
        <v>1</v>
      </c>
      <c r="FY111" s="14">
        <f t="shared" si="164"/>
        <v>4</v>
      </c>
      <c r="FZ111" s="14">
        <f t="shared" si="165"/>
        <v>50</v>
      </c>
      <c r="GA111" s="14">
        <v>1</v>
      </c>
      <c r="GB111" s="14">
        <f t="shared" si="166"/>
        <v>3</v>
      </c>
      <c r="GC111" s="14">
        <f t="shared" si="190"/>
        <v>4</v>
      </c>
      <c r="GD111" s="14" t="str">
        <f t="shared" si="167"/>
        <v/>
      </c>
      <c r="GE111" s="14" t="e">
        <f t="shared" si="168"/>
        <v>#REF!</v>
      </c>
      <c r="GF111" s="14" t="e">
        <f t="shared" si="169"/>
        <v>#REF!</v>
      </c>
      <c r="GG111" s="14" t="e">
        <f t="shared" si="170"/>
        <v>#REF!</v>
      </c>
      <c r="GH111" s="14" t="e">
        <f t="shared" si="171"/>
        <v>#REF!</v>
      </c>
      <c r="GI111" s="14" t="e">
        <f t="shared" si="172"/>
        <v>#REF!</v>
      </c>
      <c r="GJ111" s="14" t="e">
        <f t="shared" si="173"/>
        <v>#REF!</v>
      </c>
      <c r="GK111" s="14" t="e">
        <f t="shared" si="174"/>
        <v>#REF!</v>
      </c>
      <c r="GL111" s="14">
        <f t="shared" si="175"/>
        <v>1034</v>
      </c>
      <c r="GM111" s="14">
        <f t="shared" si="176"/>
        <v>3</v>
      </c>
      <c r="GN111" s="14">
        <f t="shared" si="177"/>
        <v>1034</v>
      </c>
      <c r="GO111" s="25" t="str">
        <f t="shared" si="178"/>
        <v>icon_2003104</v>
      </c>
      <c r="GS111" s="14">
        <f t="shared" si="179"/>
        <v>2</v>
      </c>
      <c r="GT111" s="14">
        <f t="shared" si="180"/>
        <v>0</v>
      </c>
      <c r="GU111" s="14" t="e">
        <f t="shared" si="191"/>
        <v>#REF!</v>
      </c>
      <c r="GV111" s="14" t="str">
        <f t="shared" si="181"/>
        <v>DefExt</v>
      </c>
      <c r="GW111" s="14" t="e">
        <f t="shared" si="192"/>
        <v>#REF!</v>
      </c>
      <c r="GX111" s="14" t="e">
        <f t="shared" si="193"/>
        <v>#REF!</v>
      </c>
      <c r="GY111" s="14" t="str">
        <f t="shared" si="182"/>
        <v/>
      </c>
      <c r="GZ111" s="14" t="str">
        <f t="shared" si="194"/>
        <v/>
      </c>
      <c r="HA111" s="14" t="str">
        <f t="shared" si="195"/>
        <v/>
      </c>
      <c r="HB111" s="14">
        <f t="shared" si="183"/>
        <v>20340</v>
      </c>
      <c r="HC111" s="14">
        <f t="shared" si="196"/>
        <v>3</v>
      </c>
      <c r="HD111" s="14">
        <f t="shared" si="197"/>
        <v>1034</v>
      </c>
      <c r="HE111" s="25" t="s">
        <v>1109</v>
      </c>
      <c r="HF111" s="14">
        <f t="shared" si="184"/>
        <v>100</v>
      </c>
      <c r="IA111" s="13">
        <v>106</v>
      </c>
      <c r="IB111" s="14">
        <f t="shared" si="207"/>
        <v>6</v>
      </c>
      <c r="IC111" s="14">
        <f t="shared" si="208"/>
        <v>1</v>
      </c>
      <c r="ID111" s="14">
        <f t="shared" si="209"/>
        <v>6</v>
      </c>
      <c r="IE111" s="14">
        <f t="shared" si="210"/>
        <v>3</v>
      </c>
      <c r="IF111" s="14" t="str">
        <f t="shared" si="211"/>
        <v>100级寄灵人洗练-Q3-6</v>
      </c>
      <c r="IG111" s="14">
        <f t="shared" si="212"/>
        <v>1063</v>
      </c>
      <c r="IH111" s="14">
        <f t="shared" si="213"/>
        <v>6</v>
      </c>
      <c r="II111" s="14">
        <f t="shared" si="214"/>
        <v>600</v>
      </c>
      <c r="IJ111" s="14" t="str">
        <f t="shared" si="215"/>
        <v>HPRate</v>
      </c>
      <c r="IK111" s="14">
        <f t="shared" si="216"/>
        <v>1.4E-2</v>
      </c>
      <c r="IL111" s="14">
        <f t="shared" si="217"/>
        <v>0.04</v>
      </c>
    </row>
    <row r="112" spans="165:246" ht="16.5" x14ac:dyDescent="0.2">
      <c r="FI112" s="13">
        <v>107</v>
      </c>
      <c r="FJ112" s="14">
        <f t="shared" si="185"/>
        <v>1</v>
      </c>
      <c r="FK112" s="14">
        <f t="shared" si="186"/>
        <v>107</v>
      </c>
      <c r="FL112" s="14">
        <f t="shared" si="187"/>
        <v>14</v>
      </c>
      <c r="FM112" s="14">
        <f t="shared" si="154"/>
        <v>40</v>
      </c>
      <c r="FN112" s="14">
        <f t="shared" si="155"/>
        <v>3</v>
      </c>
      <c r="FO112" s="14">
        <f t="shared" si="156"/>
        <v>50</v>
      </c>
      <c r="FP112" s="14">
        <f t="shared" si="157"/>
        <v>4</v>
      </c>
      <c r="FQ112" s="14">
        <f t="shared" si="158"/>
        <v>5</v>
      </c>
      <c r="FR112" s="14">
        <f t="shared" si="159"/>
        <v>5</v>
      </c>
      <c r="FS112" s="14" t="b">
        <f t="shared" si="188"/>
        <v>0</v>
      </c>
      <c r="FT112" s="14">
        <f t="shared" si="160"/>
        <v>2003405</v>
      </c>
      <c r="FU112" s="14">
        <f t="shared" si="189"/>
        <v>60</v>
      </c>
      <c r="FV112" s="13" t="str">
        <f t="shared" si="161"/>
        <v>50级-史诗寄灵人の鞋子</v>
      </c>
      <c r="FW112" s="13" t="str">
        <f t="shared" si="162"/>
        <v>飘雪 · 寄灵人の鞋子-史诗</v>
      </c>
      <c r="FX112" s="14">
        <f t="shared" si="163"/>
        <v>1</v>
      </c>
      <c r="FY112" s="14">
        <f t="shared" si="164"/>
        <v>4</v>
      </c>
      <c r="FZ112" s="14">
        <f t="shared" si="165"/>
        <v>50</v>
      </c>
      <c r="GA112" s="14">
        <v>1</v>
      </c>
      <c r="GB112" s="14">
        <f t="shared" si="166"/>
        <v>3</v>
      </c>
      <c r="GC112" s="14">
        <f t="shared" si="190"/>
        <v>5</v>
      </c>
      <c r="GD112" s="14" t="str">
        <f t="shared" si="167"/>
        <v/>
      </c>
      <c r="GE112" s="14" t="e">
        <f t="shared" si="168"/>
        <v>#REF!</v>
      </c>
      <c r="GF112" s="14" t="e">
        <f t="shared" si="169"/>
        <v>#REF!</v>
      </c>
      <c r="GG112" s="14" t="e">
        <f t="shared" si="170"/>
        <v>#REF!</v>
      </c>
      <c r="GH112" s="14" t="e">
        <f t="shared" si="171"/>
        <v>#REF!</v>
      </c>
      <c r="GI112" s="14" t="e">
        <f t="shared" si="172"/>
        <v>#REF!</v>
      </c>
      <c r="GJ112" s="14" t="e">
        <f t="shared" si="173"/>
        <v>#REF!</v>
      </c>
      <c r="GK112" s="14" t="e">
        <f t="shared" si="174"/>
        <v>#REF!</v>
      </c>
      <c r="GL112" s="14">
        <f t="shared" si="175"/>
        <v>1034</v>
      </c>
      <c r="GM112" s="14">
        <f t="shared" si="176"/>
        <v>3</v>
      </c>
      <c r="GN112" s="14">
        <f t="shared" si="177"/>
        <v>1034</v>
      </c>
      <c r="GO112" s="25" t="str">
        <f t="shared" si="178"/>
        <v>icon_2003105</v>
      </c>
      <c r="GS112" s="14">
        <f t="shared" si="179"/>
        <v>3</v>
      </c>
      <c r="GT112" s="14">
        <f t="shared" si="180"/>
        <v>0</v>
      </c>
      <c r="GU112" s="14" t="e">
        <f t="shared" si="191"/>
        <v>#REF!</v>
      </c>
      <c r="GV112" s="14" t="str">
        <f t="shared" si="181"/>
        <v>HPExt</v>
      </c>
      <c r="GW112" s="14" t="e">
        <f t="shared" si="192"/>
        <v>#REF!</v>
      </c>
      <c r="GX112" s="14" t="e">
        <f t="shared" si="193"/>
        <v>#REF!</v>
      </c>
      <c r="GY112" s="14" t="str">
        <f t="shared" si="182"/>
        <v/>
      </c>
      <c r="GZ112" s="14" t="str">
        <f t="shared" si="194"/>
        <v/>
      </c>
      <c r="HA112" s="14" t="str">
        <f t="shared" si="195"/>
        <v/>
      </c>
      <c r="HB112" s="14">
        <f t="shared" si="183"/>
        <v>20340</v>
      </c>
      <c r="HC112" s="14">
        <f t="shared" si="196"/>
        <v>3</v>
      </c>
      <c r="HD112" s="14">
        <f t="shared" si="197"/>
        <v>1034</v>
      </c>
      <c r="HE112" s="25" t="s">
        <v>1109</v>
      </c>
      <c r="HF112" s="14">
        <f t="shared" si="184"/>
        <v>100</v>
      </c>
      <c r="IA112" s="13">
        <v>107</v>
      </c>
      <c r="IB112" s="14">
        <f t="shared" si="207"/>
        <v>6</v>
      </c>
      <c r="IC112" s="14">
        <f t="shared" si="208"/>
        <v>1</v>
      </c>
      <c r="ID112" s="14">
        <f t="shared" si="209"/>
        <v>6</v>
      </c>
      <c r="IE112" s="14">
        <f t="shared" si="210"/>
        <v>3</v>
      </c>
      <c r="IF112" s="14" t="str">
        <f t="shared" si="211"/>
        <v>100级寄灵人洗练-Q3-7</v>
      </c>
      <c r="IG112" s="14">
        <f t="shared" si="212"/>
        <v>1063</v>
      </c>
      <c r="IH112" s="14">
        <f t="shared" si="213"/>
        <v>7</v>
      </c>
      <c r="II112" s="14">
        <f t="shared" si="214"/>
        <v>550</v>
      </c>
      <c r="IJ112" s="14" t="str">
        <f t="shared" si="215"/>
        <v>Crit</v>
      </c>
      <c r="IK112" s="14">
        <f t="shared" si="216"/>
        <v>1.0999999999999999E-2</v>
      </c>
      <c r="IL112" s="14">
        <f t="shared" si="217"/>
        <v>0.03</v>
      </c>
    </row>
    <row r="113" spans="165:246" ht="16.5" x14ac:dyDescent="0.2">
      <c r="FI113" s="13">
        <v>108</v>
      </c>
      <c r="FJ113" s="14">
        <f t="shared" si="185"/>
        <v>1</v>
      </c>
      <c r="FK113" s="14">
        <f t="shared" si="186"/>
        <v>108</v>
      </c>
      <c r="FL113" s="14">
        <f t="shared" si="187"/>
        <v>14</v>
      </c>
      <c r="FM113" s="14">
        <f t="shared" si="154"/>
        <v>40</v>
      </c>
      <c r="FN113" s="14">
        <f t="shared" si="155"/>
        <v>3</v>
      </c>
      <c r="FO113" s="14">
        <f t="shared" si="156"/>
        <v>50</v>
      </c>
      <c r="FP113" s="14">
        <f t="shared" si="157"/>
        <v>4</v>
      </c>
      <c r="FQ113" s="14">
        <f t="shared" si="158"/>
        <v>6</v>
      </c>
      <c r="FR113" s="14">
        <f t="shared" si="159"/>
        <v>6</v>
      </c>
      <c r="FS113" s="14" t="b">
        <f t="shared" si="188"/>
        <v>0</v>
      </c>
      <c r="FT113" s="14">
        <f t="shared" si="160"/>
        <v>2003406</v>
      </c>
      <c r="FU113" s="14">
        <f t="shared" si="189"/>
        <v>60</v>
      </c>
      <c r="FV113" s="13" t="str">
        <f t="shared" si="161"/>
        <v>50级-史诗寄灵人の护手</v>
      </c>
      <c r="FW113" s="13" t="str">
        <f t="shared" si="162"/>
        <v>飘雪 · 寄灵人の护手-史诗</v>
      </c>
      <c r="FX113" s="14">
        <f t="shared" si="163"/>
        <v>1</v>
      </c>
      <c r="FY113" s="14">
        <f t="shared" si="164"/>
        <v>4</v>
      </c>
      <c r="FZ113" s="14">
        <f t="shared" si="165"/>
        <v>50</v>
      </c>
      <c r="GA113" s="14">
        <v>1</v>
      </c>
      <c r="GB113" s="14">
        <f t="shared" si="166"/>
        <v>3</v>
      </c>
      <c r="GC113" s="14">
        <f t="shared" si="190"/>
        <v>6</v>
      </c>
      <c r="GD113" s="14" t="str">
        <f t="shared" si="167"/>
        <v/>
      </c>
      <c r="GE113" s="14" t="e">
        <f t="shared" si="168"/>
        <v>#REF!</v>
      </c>
      <c r="GF113" s="14" t="e">
        <f t="shared" si="169"/>
        <v>#REF!</v>
      </c>
      <c r="GG113" s="14" t="e">
        <f t="shared" si="170"/>
        <v>#REF!</v>
      </c>
      <c r="GH113" s="14" t="e">
        <f t="shared" si="171"/>
        <v>#REF!</v>
      </c>
      <c r="GI113" s="14" t="e">
        <f t="shared" si="172"/>
        <v>#REF!</v>
      </c>
      <c r="GJ113" s="14" t="e">
        <f t="shared" si="173"/>
        <v>#REF!</v>
      </c>
      <c r="GK113" s="14" t="e">
        <f t="shared" si="174"/>
        <v>#REF!</v>
      </c>
      <c r="GL113" s="14">
        <f t="shared" si="175"/>
        <v>1034</v>
      </c>
      <c r="GM113" s="14">
        <f t="shared" si="176"/>
        <v>3</v>
      </c>
      <c r="GN113" s="14">
        <f t="shared" si="177"/>
        <v>1034</v>
      </c>
      <c r="GO113" s="25" t="str">
        <f t="shared" si="178"/>
        <v>icon_2003106</v>
      </c>
      <c r="GS113" s="14">
        <f t="shared" si="179"/>
        <v>3</v>
      </c>
      <c r="GT113" s="14">
        <f t="shared" si="180"/>
        <v>0</v>
      </c>
      <c r="GU113" s="14" t="e">
        <f t="shared" si="191"/>
        <v>#REF!</v>
      </c>
      <c r="GV113" s="14" t="str">
        <f t="shared" si="181"/>
        <v>HPExt</v>
      </c>
      <c r="GW113" s="14" t="e">
        <f t="shared" si="192"/>
        <v>#REF!</v>
      </c>
      <c r="GX113" s="14" t="e">
        <f t="shared" si="193"/>
        <v>#REF!</v>
      </c>
      <c r="GY113" s="14" t="str">
        <f t="shared" si="182"/>
        <v/>
      </c>
      <c r="GZ113" s="14" t="str">
        <f t="shared" si="194"/>
        <v/>
      </c>
      <c r="HA113" s="14" t="str">
        <f t="shared" si="195"/>
        <v/>
      </c>
      <c r="HB113" s="14">
        <f t="shared" si="183"/>
        <v>20340</v>
      </c>
      <c r="HC113" s="14">
        <f t="shared" si="196"/>
        <v>3</v>
      </c>
      <c r="HD113" s="14">
        <f t="shared" si="197"/>
        <v>1034</v>
      </c>
      <c r="HE113" s="25" t="s">
        <v>1109</v>
      </c>
      <c r="HF113" s="14">
        <f t="shared" si="184"/>
        <v>100</v>
      </c>
      <c r="IA113" s="13">
        <v>108</v>
      </c>
      <c r="IB113" s="14">
        <f t="shared" si="207"/>
        <v>6</v>
      </c>
      <c r="IC113" s="14">
        <f t="shared" si="208"/>
        <v>1</v>
      </c>
      <c r="ID113" s="14">
        <f t="shared" si="209"/>
        <v>6</v>
      </c>
      <c r="IE113" s="14">
        <f t="shared" si="210"/>
        <v>3</v>
      </c>
      <c r="IF113" s="14" t="str">
        <f t="shared" si="211"/>
        <v>100级寄灵人洗练-Q3-8</v>
      </c>
      <c r="IG113" s="14">
        <f t="shared" si="212"/>
        <v>1063</v>
      </c>
      <c r="IH113" s="14">
        <f t="shared" si="213"/>
        <v>8</v>
      </c>
      <c r="II113" s="14">
        <f t="shared" si="214"/>
        <v>550</v>
      </c>
      <c r="IJ113" s="14" t="str">
        <f t="shared" si="215"/>
        <v>CritRate</v>
      </c>
      <c r="IK113" s="14">
        <f t="shared" si="216"/>
        <v>2.8000000000000001E-2</v>
      </c>
      <c r="IL113" s="14">
        <f t="shared" si="217"/>
        <v>0.08</v>
      </c>
    </row>
    <row r="114" spans="165:246" ht="16.5" x14ac:dyDescent="0.2">
      <c r="FI114" s="13">
        <v>109</v>
      </c>
      <c r="FJ114" s="14">
        <f t="shared" si="185"/>
        <v>1</v>
      </c>
      <c r="FK114" s="14">
        <f t="shared" si="186"/>
        <v>109</v>
      </c>
      <c r="FL114" s="14">
        <f t="shared" si="187"/>
        <v>14</v>
      </c>
      <c r="FM114" s="14">
        <f t="shared" si="154"/>
        <v>40</v>
      </c>
      <c r="FN114" s="14">
        <f t="shared" si="155"/>
        <v>3</v>
      </c>
      <c r="FO114" s="14">
        <f t="shared" si="156"/>
        <v>50</v>
      </c>
      <c r="FP114" s="14">
        <f t="shared" si="157"/>
        <v>4</v>
      </c>
      <c r="FQ114" s="14">
        <f t="shared" si="158"/>
        <v>7</v>
      </c>
      <c r="FR114" s="14">
        <f t="shared" si="159"/>
        <v>7</v>
      </c>
      <c r="FS114" s="14" t="b">
        <f t="shared" si="188"/>
        <v>0</v>
      </c>
      <c r="FT114" s="14">
        <f t="shared" si="160"/>
        <v>2003407</v>
      </c>
      <c r="FU114" s="14">
        <f t="shared" si="189"/>
        <v>90</v>
      </c>
      <c r="FV114" s="13" t="str">
        <f t="shared" si="161"/>
        <v>50级-史诗寄灵人の项链</v>
      </c>
      <c r="FW114" s="13" t="str">
        <f t="shared" si="162"/>
        <v>飘雪 · 寄灵人の项链-史诗</v>
      </c>
      <c r="FX114" s="14">
        <f t="shared" si="163"/>
        <v>1</v>
      </c>
      <c r="FY114" s="14">
        <f t="shared" si="164"/>
        <v>4</v>
      </c>
      <c r="FZ114" s="14">
        <f t="shared" si="165"/>
        <v>50</v>
      </c>
      <c r="GA114" s="14">
        <v>1</v>
      </c>
      <c r="GB114" s="14">
        <f t="shared" si="166"/>
        <v>3</v>
      </c>
      <c r="GC114" s="14">
        <f t="shared" si="190"/>
        <v>7</v>
      </c>
      <c r="GD114" s="14" t="str">
        <f t="shared" si="167"/>
        <v/>
      </c>
      <c r="GE114" s="14" t="e">
        <f t="shared" si="168"/>
        <v>#REF!</v>
      </c>
      <c r="GF114" s="14" t="e">
        <f t="shared" si="169"/>
        <v>#REF!</v>
      </c>
      <c r="GG114" s="14" t="e">
        <f t="shared" si="170"/>
        <v>#REF!</v>
      </c>
      <c r="GH114" s="14" t="e">
        <f t="shared" si="171"/>
        <v>#REF!</v>
      </c>
      <c r="GI114" s="14" t="e">
        <f t="shared" si="172"/>
        <v>#REF!</v>
      </c>
      <c r="GJ114" s="14" t="e">
        <f t="shared" si="173"/>
        <v>#REF!</v>
      </c>
      <c r="GK114" s="14" t="e">
        <f t="shared" si="174"/>
        <v>#REF!</v>
      </c>
      <c r="GL114" s="14">
        <f t="shared" si="175"/>
        <v>1034</v>
      </c>
      <c r="GM114" s="14">
        <f t="shared" si="176"/>
        <v>3</v>
      </c>
      <c r="GN114" s="14">
        <f t="shared" si="177"/>
        <v>1034</v>
      </c>
      <c r="GO114" s="25" t="str">
        <f t="shared" si="178"/>
        <v>icon_2003107</v>
      </c>
      <c r="GS114" s="14">
        <f t="shared" si="179"/>
        <v>1</v>
      </c>
      <c r="GT114" s="14">
        <f t="shared" si="180"/>
        <v>2</v>
      </c>
      <c r="GU114" s="14" t="e">
        <f t="shared" si="191"/>
        <v>#REF!</v>
      </c>
      <c r="GV114" s="14" t="str">
        <f t="shared" si="181"/>
        <v>AtkExt</v>
      </c>
      <c r="GW114" s="14" t="e">
        <f t="shared" si="192"/>
        <v>#REF!</v>
      </c>
      <c r="GX114" s="14" t="e">
        <f t="shared" si="193"/>
        <v>#REF!</v>
      </c>
      <c r="GY114" s="14" t="str">
        <f t="shared" si="182"/>
        <v>DefExt</v>
      </c>
      <c r="GZ114" s="14" t="e">
        <f t="shared" si="194"/>
        <v>#REF!</v>
      </c>
      <c r="HA114" s="14" t="e">
        <f t="shared" si="195"/>
        <v>#REF!</v>
      </c>
      <c r="HB114" s="14">
        <f t="shared" si="183"/>
        <v>20340</v>
      </c>
      <c r="HC114" s="14">
        <f t="shared" si="196"/>
        <v>3</v>
      </c>
      <c r="HD114" s="14">
        <f t="shared" si="197"/>
        <v>1034</v>
      </c>
      <c r="HE114" s="25" t="s">
        <v>1109</v>
      </c>
      <c r="HF114" s="14">
        <f t="shared" si="184"/>
        <v>150</v>
      </c>
      <c r="IA114" s="13">
        <v>109</v>
      </c>
      <c r="IB114" s="14">
        <f t="shared" si="207"/>
        <v>6</v>
      </c>
      <c r="IC114" s="14">
        <f t="shared" si="208"/>
        <v>1</v>
      </c>
      <c r="ID114" s="14">
        <f t="shared" si="209"/>
        <v>6</v>
      </c>
      <c r="IE114" s="14">
        <f t="shared" si="210"/>
        <v>3</v>
      </c>
      <c r="IF114" s="14" t="str">
        <f t="shared" si="211"/>
        <v>100级寄灵人洗练-Q3-9</v>
      </c>
      <c r="IG114" s="14">
        <f t="shared" si="212"/>
        <v>1063</v>
      </c>
      <c r="IH114" s="14">
        <f t="shared" si="213"/>
        <v>9</v>
      </c>
      <c r="II114" s="14">
        <f t="shared" si="214"/>
        <v>550</v>
      </c>
      <c r="IJ114" s="14" t="str">
        <f t="shared" si="215"/>
        <v>DefIgnor</v>
      </c>
      <c r="IK114" s="14">
        <f t="shared" si="216"/>
        <v>1.0999999999999999E-2</v>
      </c>
      <c r="IL114" s="14">
        <f t="shared" si="217"/>
        <v>0.03</v>
      </c>
    </row>
    <row r="115" spans="165:246" ht="16.5" x14ac:dyDescent="0.2">
      <c r="FI115" s="13">
        <v>110</v>
      </c>
      <c r="FJ115" s="14">
        <f t="shared" si="185"/>
        <v>1</v>
      </c>
      <c r="FK115" s="14">
        <f t="shared" si="186"/>
        <v>110</v>
      </c>
      <c r="FL115" s="14">
        <f t="shared" si="187"/>
        <v>14</v>
      </c>
      <c r="FM115" s="14">
        <f t="shared" si="154"/>
        <v>40</v>
      </c>
      <c r="FN115" s="14">
        <f t="shared" si="155"/>
        <v>3</v>
      </c>
      <c r="FO115" s="14">
        <f t="shared" si="156"/>
        <v>50</v>
      </c>
      <c r="FP115" s="14">
        <f t="shared" si="157"/>
        <v>4</v>
      </c>
      <c r="FQ115" s="14">
        <f t="shared" si="158"/>
        <v>8</v>
      </c>
      <c r="FR115" s="14">
        <f t="shared" si="159"/>
        <v>8</v>
      </c>
      <c r="FS115" s="14" t="b">
        <f t="shared" si="188"/>
        <v>0</v>
      </c>
      <c r="FT115" s="14">
        <f t="shared" si="160"/>
        <v>2003408</v>
      </c>
      <c r="FU115" s="14">
        <f t="shared" si="189"/>
        <v>90</v>
      </c>
      <c r="FV115" s="13" t="str">
        <f t="shared" si="161"/>
        <v>50级-史诗寄灵人の戒指</v>
      </c>
      <c r="FW115" s="13" t="str">
        <f t="shared" si="162"/>
        <v>飘雪 · 寄灵人の戒指-史诗</v>
      </c>
      <c r="FX115" s="14">
        <f t="shared" si="163"/>
        <v>1</v>
      </c>
      <c r="FY115" s="14">
        <f t="shared" si="164"/>
        <v>4</v>
      </c>
      <c r="FZ115" s="14">
        <f t="shared" si="165"/>
        <v>50</v>
      </c>
      <c r="GA115" s="14">
        <v>1</v>
      </c>
      <c r="GB115" s="14">
        <f t="shared" si="166"/>
        <v>3</v>
      </c>
      <c r="GC115" s="14">
        <f t="shared" si="190"/>
        <v>8</v>
      </c>
      <c r="GD115" s="14" t="str">
        <f t="shared" si="167"/>
        <v/>
      </c>
      <c r="GE115" s="14" t="e">
        <f t="shared" si="168"/>
        <v>#REF!</v>
      </c>
      <c r="GF115" s="14" t="e">
        <f t="shared" si="169"/>
        <v>#REF!</v>
      </c>
      <c r="GG115" s="14" t="e">
        <f t="shared" si="170"/>
        <v>#REF!</v>
      </c>
      <c r="GH115" s="14" t="e">
        <f t="shared" si="171"/>
        <v>#REF!</v>
      </c>
      <c r="GI115" s="14" t="e">
        <f t="shared" si="172"/>
        <v>#REF!</v>
      </c>
      <c r="GJ115" s="14" t="e">
        <f t="shared" si="173"/>
        <v>#REF!</v>
      </c>
      <c r="GK115" s="14" t="e">
        <f t="shared" si="174"/>
        <v>#REF!</v>
      </c>
      <c r="GL115" s="14">
        <f t="shared" si="175"/>
        <v>1034</v>
      </c>
      <c r="GM115" s="14">
        <f t="shared" si="176"/>
        <v>3</v>
      </c>
      <c r="GN115" s="14">
        <f t="shared" si="177"/>
        <v>1034</v>
      </c>
      <c r="GO115" s="25" t="str">
        <f t="shared" si="178"/>
        <v>icon_2003108</v>
      </c>
      <c r="GS115" s="14">
        <f t="shared" si="179"/>
        <v>1</v>
      </c>
      <c r="GT115" s="14">
        <f t="shared" si="180"/>
        <v>3</v>
      </c>
      <c r="GU115" s="14" t="e">
        <f t="shared" si="191"/>
        <v>#REF!</v>
      </c>
      <c r="GV115" s="14" t="str">
        <f t="shared" si="181"/>
        <v>AtkExt</v>
      </c>
      <c r="GW115" s="14" t="e">
        <f t="shared" si="192"/>
        <v>#REF!</v>
      </c>
      <c r="GX115" s="14" t="e">
        <f t="shared" si="193"/>
        <v>#REF!</v>
      </c>
      <c r="GY115" s="14" t="str">
        <f t="shared" si="182"/>
        <v>HPExt</v>
      </c>
      <c r="GZ115" s="14" t="e">
        <f t="shared" si="194"/>
        <v>#REF!</v>
      </c>
      <c r="HA115" s="14" t="e">
        <f t="shared" si="195"/>
        <v>#REF!</v>
      </c>
      <c r="HB115" s="14">
        <f t="shared" si="183"/>
        <v>20340</v>
      </c>
      <c r="HC115" s="14">
        <f t="shared" si="196"/>
        <v>3</v>
      </c>
      <c r="HD115" s="14">
        <f t="shared" si="197"/>
        <v>1034</v>
      </c>
      <c r="HE115" s="25" t="s">
        <v>1109</v>
      </c>
      <c r="HF115" s="14">
        <f t="shared" si="184"/>
        <v>150</v>
      </c>
      <c r="IA115" s="13">
        <v>110</v>
      </c>
      <c r="IB115" s="14">
        <f t="shared" si="207"/>
        <v>6</v>
      </c>
      <c r="IC115" s="14">
        <f t="shared" si="208"/>
        <v>1</v>
      </c>
      <c r="ID115" s="14">
        <f t="shared" si="209"/>
        <v>6</v>
      </c>
      <c r="IE115" s="14">
        <f t="shared" si="210"/>
        <v>3</v>
      </c>
      <c r="IF115" s="14" t="str">
        <f t="shared" si="211"/>
        <v>100级寄灵人洗练-Q3-10</v>
      </c>
      <c r="IG115" s="14">
        <f t="shared" si="212"/>
        <v>1063</v>
      </c>
      <c r="IH115" s="14">
        <f t="shared" si="213"/>
        <v>10</v>
      </c>
      <c r="II115" s="14">
        <f t="shared" si="214"/>
        <v>550</v>
      </c>
      <c r="IJ115" s="14" t="str">
        <f t="shared" si="215"/>
        <v>Block</v>
      </c>
      <c r="IK115" s="14">
        <f t="shared" si="216"/>
        <v>1.0999999999999999E-2</v>
      </c>
      <c r="IL115" s="14">
        <f t="shared" si="217"/>
        <v>0.03</v>
      </c>
    </row>
    <row r="116" spans="165:246" ht="16.5" x14ac:dyDescent="0.2">
      <c r="FI116" s="13">
        <v>111</v>
      </c>
      <c r="FJ116" s="14">
        <f t="shared" si="185"/>
        <v>1</v>
      </c>
      <c r="FK116" s="14">
        <f t="shared" si="186"/>
        <v>111</v>
      </c>
      <c r="FL116" s="14">
        <f t="shared" si="187"/>
        <v>15</v>
      </c>
      <c r="FM116" s="14">
        <f t="shared" si="154"/>
        <v>42</v>
      </c>
      <c r="FN116" s="14">
        <f t="shared" si="155"/>
        <v>3</v>
      </c>
      <c r="FO116" s="14">
        <f t="shared" si="156"/>
        <v>50</v>
      </c>
      <c r="FP116" s="14">
        <f t="shared" si="157"/>
        <v>4</v>
      </c>
      <c r="FQ116" s="14">
        <f t="shared" si="158"/>
        <v>1</v>
      </c>
      <c r="FR116" s="14">
        <f t="shared" si="159"/>
        <v>1</v>
      </c>
      <c r="FS116" s="14" t="b">
        <f t="shared" si="188"/>
        <v>1</v>
      </c>
      <c r="FT116" s="14">
        <f t="shared" si="160"/>
        <v>2003421</v>
      </c>
      <c r="FU116" s="14">
        <f t="shared" si="189"/>
        <v>120</v>
      </c>
      <c r="FV116" s="13" t="str">
        <f t="shared" si="161"/>
        <v>50级-防御套寄灵人の灵器</v>
      </c>
      <c r="FW116" s="13" t="str">
        <f t="shared" si="162"/>
        <v>荒烟残照 · 寄灵人の灵器</v>
      </c>
      <c r="FX116" s="14">
        <f t="shared" si="163"/>
        <v>1</v>
      </c>
      <c r="FY116" s="14">
        <f t="shared" si="164"/>
        <v>4</v>
      </c>
      <c r="FZ116" s="14">
        <f t="shared" si="165"/>
        <v>50</v>
      </c>
      <c r="GA116" s="14">
        <v>1</v>
      </c>
      <c r="GB116" s="14">
        <f t="shared" si="166"/>
        <v>3</v>
      </c>
      <c r="GC116" s="14">
        <f t="shared" si="190"/>
        <v>1</v>
      </c>
      <c r="GD116" s="14">
        <f t="shared" si="167"/>
        <v>200342</v>
      </c>
      <c r="GE116" s="14" t="e">
        <f t="shared" si="168"/>
        <v>#REF!</v>
      </c>
      <c r="GF116" s="14" t="e">
        <f t="shared" si="169"/>
        <v>#REF!</v>
      </c>
      <c r="GG116" s="14" t="e">
        <f t="shared" si="170"/>
        <v>#REF!</v>
      </c>
      <c r="GH116" s="14" t="e">
        <f t="shared" si="171"/>
        <v>#REF!</v>
      </c>
      <c r="GI116" s="14" t="e">
        <f t="shared" si="172"/>
        <v>#REF!</v>
      </c>
      <c r="GJ116" s="14" t="e">
        <f t="shared" si="173"/>
        <v>#REF!</v>
      </c>
      <c r="GK116" s="14" t="e">
        <f t="shared" si="174"/>
        <v>#REF!</v>
      </c>
      <c r="GL116" s="14">
        <f t="shared" si="175"/>
        <v>1034</v>
      </c>
      <c r="GM116" s="14">
        <f t="shared" si="176"/>
        <v>3</v>
      </c>
      <c r="GN116" s="14">
        <f t="shared" si="177"/>
        <v>1034</v>
      </c>
      <c r="GO116" s="25" t="str">
        <f t="shared" si="178"/>
        <v>icon_2003421</v>
      </c>
      <c r="GS116" s="14">
        <f t="shared" si="179"/>
        <v>1</v>
      </c>
      <c r="GT116" s="14">
        <f t="shared" si="180"/>
        <v>0</v>
      </c>
      <c r="GU116" s="14" t="e">
        <f t="shared" si="191"/>
        <v>#REF!</v>
      </c>
      <c r="GV116" s="14" t="str">
        <f t="shared" si="181"/>
        <v>AtkExt</v>
      </c>
      <c r="GW116" s="14" t="e">
        <f t="shared" si="192"/>
        <v>#REF!</v>
      </c>
      <c r="GX116" s="14" t="e">
        <f t="shared" si="193"/>
        <v>#REF!</v>
      </c>
      <c r="GY116" s="14" t="str">
        <f t="shared" si="182"/>
        <v/>
      </c>
      <c r="GZ116" s="14" t="str">
        <f t="shared" si="194"/>
        <v/>
      </c>
      <c r="HA116" s="14" t="str">
        <f t="shared" si="195"/>
        <v/>
      </c>
      <c r="HB116" s="14">
        <f t="shared" si="183"/>
        <v>20340</v>
      </c>
      <c r="HC116" s="14">
        <f t="shared" si="196"/>
        <v>3</v>
      </c>
      <c r="HD116" s="14">
        <f t="shared" si="197"/>
        <v>1034</v>
      </c>
      <c r="HE116" s="25" t="s">
        <v>1109</v>
      </c>
      <c r="HF116" s="14">
        <f t="shared" si="184"/>
        <v>200</v>
      </c>
      <c r="IA116" s="13">
        <v>111</v>
      </c>
      <c r="IB116" s="14">
        <f t="shared" si="207"/>
        <v>6</v>
      </c>
      <c r="IC116" s="14">
        <f t="shared" si="208"/>
        <v>1</v>
      </c>
      <c r="ID116" s="14">
        <f t="shared" si="209"/>
        <v>6</v>
      </c>
      <c r="IE116" s="14">
        <f t="shared" si="210"/>
        <v>4</v>
      </c>
      <c r="IF116" s="14" t="str">
        <f t="shared" si="211"/>
        <v>100级寄灵人洗练-Q4-1</v>
      </c>
      <c r="IG116" s="14">
        <f t="shared" si="212"/>
        <v>1064</v>
      </c>
      <c r="IH116" s="14">
        <f t="shared" si="213"/>
        <v>1</v>
      </c>
      <c r="II116" s="14">
        <f t="shared" si="214"/>
        <v>2000</v>
      </c>
      <c r="IJ116" s="14" t="str">
        <f t="shared" si="215"/>
        <v>AtkExt</v>
      </c>
      <c r="IK116" s="14" t="e">
        <f t="shared" si="216"/>
        <v>#REF!</v>
      </c>
      <c r="IL116" s="14" t="e">
        <f t="shared" si="217"/>
        <v>#REF!</v>
      </c>
    </row>
    <row r="117" spans="165:246" ht="16.5" x14ac:dyDescent="0.2">
      <c r="FI117" s="13">
        <v>112</v>
      </c>
      <c r="FJ117" s="14">
        <f t="shared" si="185"/>
        <v>1</v>
      </c>
      <c r="FK117" s="14">
        <f t="shared" si="186"/>
        <v>112</v>
      </c>
      <c r="FL117" s="14">
        <f t="shared" si="187"/>
        <v>15</v>
      </c>
      <c r="FM117" s="14">
        <f t="shared" si="154"/>
        <v>42</v>
      </c>
      <c r="FN117" s="14">
        <f t="shared" si="155"/>
        <v>3</v>
      </c>
      <c r="FO117" s="14">
        <f t="shared" si="156"/>
        <v>50</v>
      </c>
      <c r="FP117" s="14">
        <f t="shared" si="157"/>
        <v>4</v>
      </c>
      <c r="FQ117" s="14">
        <f t="shared" si="158"/>
        <v>2</v>
      </c>
      <c r="FR117" s="14">
        <f t="shared" si="159"/>
        <v>2</v>
      </c>
      <c r="FS117" s="14" t="b">
        <f t="shared" si="188"/>
        <v>1</v>
      </c>
      <c r="FT117" s="14">
        <f t="shared" si="160"/>
        <v>2003422</v>
      </c>
      <c r="FU117" s="14">
        <f t="shared" si="189"/>
        <v>60</v>
      </c>
      <c r="FV117" s="13" t="str">
        <f t="shared" si="161"/>
        <v>50级-防御套寄灵人の头盔</v>
      </c>
      <c r="FW117" s="13" t="str">
        <f t="shared" si="162"/>
        <v>荒烟残照 · 寄灵人の头盔</v>
      </c>
      <c r="FX117" s="14">
        <f t="shared" si="163"/>
        <v>1</v>
      </c>
      <c r="FY117" s="14">
        <f t="shared" si="164"/>
        <v>4</v>
      </c>
      <c r="FZ117" s="14">
        <f t="shared" si="165"/>
        <v>50</v>
      </c>
      <c r="GA117" s="14">
        <v>1</v>
      </c>
      <c r="GB117" s="14">
        <f t="shared" si="166"/>
        <v>3</v>
      </c>
      <c r="GC117" s="14">
        <f t="shared" si="190"/>
        <v>2</v>
      </c>
      <c r="GD117" s="14">
        <f t="shared" si="167"/>
        <v>200342</v>
      </c>
      <c r="GE117" s="14" t="e">
        <f t="shared" si="168"/>
        <v>#REF!</v>
      </c>
      <c r="GF117" s="14" t="e">
        <f t="shared" si="169"/>
        <v>#REF!</v>
      </c>
      <c r="GG117" s="14" t="e">
        <f t="shared" si="170"/>
        <v>#REF!</v>
      </c>
      <c r="GH117" s="14" t="e">
        <f t="shared" si="171"/>
        <v>#REF!</v>
      </c>
      <c r="GI117" s="14" t="e">
        <f t="shared" si="172"/>
        <v>#REF!</v>
      </c>
      <c r="GJ117" s="14" t="e">
        <f t="shared" si="173"/>
        <v>#REF!</v>
      </c>
      <c r="GK117" s="14" t="e">
        <f t="shared" si="174"/>
        <v>#REF!</v>
      </c>
      <c r="GL117" s="14">
        <f t="shared" si="175"/>
        <v>1034</v>
      </c>
      <c r="GM117" s="14">
        <f t="shared" si="176"/>
        <v>3</v>
      </c>
      <c r="GN117" s="14">
        <f t="shared" si="177"/>
        <v>1034</v>
      </c>
      <c r="GO117" s="25" t="str">
        <f t="shared" si="178"/>
        <v>icon_2003422</v>
      </c>
      <c r="GS117" s="14">
        <f t="shared" si="179"/>
        <v>2</v>
      </c>
      <c r="GT117" s="14">
        <f t="shared" si="180"/>
        <v>0</v>
      </c>
      <c r="GU117" s="14" t="e">
        <f t="shared" si="191"/>
        <v>#REF!</v>
      </c>
      <c r="GV117" s="14" t="str">
        <f t="shared" si="181"/>
        <v>DefExt</v>
      </c>
      <c r="GW117" s="14" t="e">
        <f t="shared" si="192"/>
        <v>#REF!</v>
      </c>
      <c r="GX117" s="14" t="e">
        <f t="shared" si="193"/>
        <v>#REF!</v>
      </c>
      <c r="GY117" s="14" t="str">
        <f t="shared" si="182"/>
        <v/>
      </c>
      <c r="GZ117" s="14" t="str">
        <f t="shared" si="194"/>
        <v/>
      </c>
      <c r="HA117" s="14" t="str">
        <f t="shared" si="195"/>
        <v/>
      </c>
      <c r="HB117" s="14">
        <f t="shared" si="183"/>
        <v>20340</v>
      </c>
      <c r="HC117" s="14">
        <f t="shared" si="196"/>
        <v>3</v>
      </c>
      <c r="HD117" s="14">
        <f t="shared" si="197"/>
        <v>1034</v>
      </c>
      <c r="HE117" s="25" t="s">
        <v>1109</v>
      </c>
      <c r="HF117" s="14">
        <f t="shared" si="184"/>
        <v>100</v>
      </c>
      <c r="IA117" s="13">
        <v>112</v>
      </c>
      <c r="IB117" s="14">
        <f t="shared" si="207"/>
        <v>6</v>
      </c>
      <c r="IC117" s="14">
        <f t="shared" si="208"/>
        <v>1</v>
      </c>
      <c r="ID117" s="14">
        <f t="shared" si="209"/>
        <v>6</v>
      </c>
      <c r="IE117" s="14">
        <f t="shared" si="210"/>
        <v>4</v>
      </c>
      <c r="IF117" s="14" t="str">
        <f t="shared" si="211"/>
        <v>100级寄灵人洗练-Q4-2</v>
      </c>
      <c r="IG117" s="14">
        <f t="shared" si="212"/>
        <v>1064</v>
      </c>
      <c r="IH117" s="14">
        <f t="shared" si="213"/>
        <v>2</v>
      </c>
      <c r="II117" s="14">
        <f t="shared" si="214"/>
        <v>2000</v>
      </c>
      <c r="IJ117" s="14" t="str">
        <f t="shared" si="215"/>
        <v>DefExt</v>
      </c>
      <c r="IK117" s="14" t="e">
        <f t="shared" si="216"/>
        <v>#REF!</v>
      </c>
      <c r="IL117" s="14" t="e">
        <f t="shared" si="217"/>
        <v>#REF!</v>
      </c>
    </row>
    <row r="118" spans="165:246" ht="16.5" x14ac:dyDescent="0.2">
      <c r="FI118" s="13">
        <v>113</v>
      </c>
      <c r="FJ118" s="14">
        <f t="shared" si="185"/>
        <v>1</v>
      </c>
      <c r="FK118" s="14">
        <f t="shared" si="186"/>
        <v>113</v>
      </c>
      <c r="FL118" s="14">
        <f t="shared" si="187"/>
        <v>15</v>
      </c>
      <c r="FM118" s="14">
        <f t="shared" si="154"/>
        <v>42</v>
      </c>
      <c r="FN118" s="14">
        <f t="shared" si="155"/>
        <v>3</v>
      </c>
      <c r="FO118" s="14">
        <f t="shared" si="156"/>
        <v>50</v>
      </c>
      <c r="FP118" s="14">
        <f t="shared" si="157"/>
        <v>4</v>
      </c>
      <c r="FQ118" s="14">
        <f t="shared" si="158"/>
        <v>3</v>
      </c>
      <c r="FR118" s="14">
        <f t="shared" si="159"/>
        <v>3</v>
      </c>
      <c r="FS118" s="14" t="b">
        <f t="shared" si="188"/>
        <v>1</v>
      </c>
      <c r="FT118" s="14">
        <f t="shared" si="160"/>
        <v>2003423</v>
      </c>
      <c r="FU118" s="14">
        <f t="shared" si="189"/>
        <v>60</v>
      </c>
      <c r="FV118" s="13" t="str">
        <f t="shared" si="161"/>
        <v>50级-防御套寄灵人の铠甲</v>
      </c>
      <c r="FW118" s="13" t="str">
        <f t="shared" si="162"/>
        <v>荒烟残照 · 寄灵人の铠甲</v>
      </c>
      <c r="FX118" s="14">
        <f t="shared" si="163"/>
        <v>1</v>
      </c>
      <c r="FY118" s="14">
        <f t="shared" si="164"/>
        <v>4</v>
      </c>
      <c r="FZ118" s="14">
        <f t="shared" si="165"/>
        <v>50</v>
      </c>
      <c r="GA118" s="14">
        <v>1</v>
      </c>
      <c r="GB118" s="14">
        <f t="shared" si="166"/>
        <v>3</v>
      </c>
      <c r="GC118" s="14">
        <f t="shared" si="190"/>
        <v>3</v>
      </c>
      <c r="GD118" s="14">
        <f t="shared" si="167"/>
        <v>200342</v>
      </c>
      <c r="GE118" s="14" t="e">
        <f t="shared" si="168"/>
        <v>#REF!</v>
      </c>
      <c r="GF118" s="14" t="e">
        <f t="shared" si="169"/>
        <v>#REF!</v>
      </c>
      <c r="GG118" s="14" t="e">
        <f t="shared" si="170"/>
        <v>#REF!</v>
      </c>
      <c r="GH118" s="14" t="e">
        <f t="shared" si="171"/>
        <v>#REF!</v>
      </c>
      <c r="GI118" s="14" t="e">
        <f t="shared" si="172"/>
        <v>#REF!</v>
      </c>
      <c r="GJ118" s="14" t="e">
        <f t="shared" si="173"/>
        <v>#REF!</v>
      </c>
      <c r="GK118" s="14" t="e">
        <f t="shared" si="174"/>
        <v>#REF!</v>
      </c>
      <c r="GL118" s="14">
        <f t="shared" si="175"/>
        <v>1034</v>
      </c>
      <c r="GM118" s="14">
        <f t="shared" si="176"/>
        <v>3</v>
      </c>
      <c r="GN118" s="14">
        <f t="shared" si="177"/>
        <v>1034</v>
      </c>
      <c r="GO118" s="25" t="str">
        <f t="shared" si="178"/>
        <v>icon_2003423</v>
      </c>
      <c r="GS118" s="14">
        <f t="shared" si="179"/>
        <v>2</v>
      </c>
      <c r="GT118" s="14">
        <f t="shared" si="180"/>
        <v>3</v>
      </c>
      <c r="GU118" s="14" t="e">
        <f t="shared" si="191"/>
        <v>#REF!</v>
      </c>
      <c r="GV118" s="14" t="str">
        <f t="shared" si="181"/>
        <v>DefExt</v>
      </c>
      <c r="GW118" s="14" t="e">
        <f t="shared" si="192"/>
        <v>#REF!</v>
      </c>
      <c r="GX118" s="14" t="e">
        <f t="shared" si="193"/>
        <v>#REF!</v>
      </c>
      <c r="GY118" s="14" t="str">
        <f t="shared" si="182"/>
        <v>HPExt</v>
      </c>
      <c r="GZ118" s="14" t="e">
        <f t="shared" si="194"/>
        <v>#REF!</v>
      </c>
      <c r="HA118" s="14" t="e">
        <f t="shared" si="195"/>
        <v>#REF!</v>
      </c>
      <c r="HB118" s="14">
        <f t="shared" si="183"/>
        <v>20340</v>
      </c>
      <c r="HC118" s="14">
        <f t="shared" si="196"/>
        <v>3</v>
      </c>
      <c r="HD118" s="14">
        <f t="shared" si="197"/>
        <v>1034</v>
      </c>
      <c r="HE118" s="25" t="s">
        <v>1109</v>
      </c>
      <c r="HF118" s="14">
        <f t="shared" si="184"/>
        <v>100</v>
      </c>
      <c r="IA118" s="13">
        <v>113</v>
      </c>
      <c r="IB118" s="14">
        <f t="shared" si="207"/>
        <v>6</v>
      </c>
      <c r="IC118" s="14">
        <f t="shared" si="208"/>
        <v>1</v>
      </c>
      <c r="ID118" s="14">
        <f t="shared" si="209"/>
        <v>6</v>
      </c>
      <c r="IE118" s="14">
        <f t="shared" si="210"/>
        <v>4</v>
      </c>
      <c r="IF118" s="14" t="str">
        <f t="shared" si="211"/>
        <v>100级寄灵人洗练-Q4-3</v>
      </c>
      <c r="IG118" s="14">
        <f t="shared" si="212"/>
        <v>1064</v>
      </c>
      <c r="IH118" s="14">
        <f t="shared" si="213"/>
        <v>3</v>
      </c>
      <c r="II118" s="14">
        <f t="shared" si="214"/>
        <v>2000</v>
      </c>
      <c r="IJ118" s="14" t="str">
        <f t="shared" si="215"/>
        <v>HPExt</v>
      </c>
      <c r="IK118" s="14" t="e">
        <f t="shared" si="216"/>
        <v>#REF!</v>
      </c>
      <c r="IL118" s="14" t="e">
        <f t="shared" si="217"/>
        <v>#REF!</v>
      </c>
    </row>
    <row r="119" spans="165:246" ht="16.5" x14ac:dyDescent="0.2">
      <c r="FI119" s="13">
        <v>114</v>
      </c>
      <c r="FJ119" s="14">
        <f t="shared" si="185"/>
        <v>1</v>
      </c>
      <c r="FK119" s="14">
        <f t="shared" si="186"/>
        <v>114</v>
      </c>
      <c r="FL119" s="14">
        <f t="shared" si="187"/>
        <v>15</v>
      </c>
      <c r="FM119" s="14">
        <f t="shared" si="154"/>
        <v>42</v>
      </c>
      <c r="FN119" s="14">
        <f t="shared" si="155"/>
        <v>3</v>
      </c>
      <c r="FO119" s="14">
        <f t="shared" si="156"/>
        <v>50</v>
      </c>
      <c r="FP119" s="14">
        <f t="shared" si="157"/>
        <v>4</v>
      </c>
      <c r="FQ119" s="14">
        <f t="shared" si="158"/>
        <v>4</v>
      </c>
      <c r="FR119" s="14">
        <f t="shared" si="159"/>
        <v>4</v>
      </c>
      <c r="FS119" s="14" t="b">
        <f t="shared" si="188"/>
        <v>1</v>
      </c>
      <c r="FT119" s="14">
        <f t="shared" si="160"/>
        <v>2003424</v>
      </c>
      <c r="FU119" s="14">
        <f t="shared" si="189"/>
        <v>60</v>
      </c>
      <c r="FV119" s="13" t="str">
        <f t="shared" si="161"/>
        <v>50级-防御套寄灵人の裤子</v>
      </c>
      <c r="FW119" s="13" t="str">
        <f t="shared" si="162"/>
        <v>荒烟残照 · 寄灵人の裤子</v>
      </c>
      <c r="FX119" s="14">
        <f t="shared" si="163"/>
        <v>1</v>
      </c>
      <c r="FY119" s="14">
        <f t="shared" si="164"/>
        <v>4</v>
      </c>
      <c r="FZ119" s="14">
        <f t="shared" si="165"/>
        <v>50</v>
      </c>
      <c r="GA119" s="14">
        <v>1</v>
      </c>
      <c r="GB119" s="14">
        <f t="shared" si="166"/>
        <v>3</v>
      </c>
      <c r="GC119" s="14">
        <f t="shared" si="190"/>
        <v>4</v>
      </c>
      <c r="GD119" s="14">
        <f t="shared" si="167"/>
        <v>200342</v>
      </c>
      <c r="GE119" s="14" t="e">
        <f t="shared" si="168"/>
        <v>#REF!</v>
      </c>
      <c r="GF119" s="14" t="e">
        <f t="shared" si="169"/>
        <v>#REF!</v>
      </c>
      <c r="GG119" s="14" t="e">
        <f t="shared" si="170"/>
        <v>#REF!</v>
      </c>
      <c r="GH119" s="14" t="e">
        <f t="shared" si="171"/>
        <v>#REF!</v>
      </c>
      <c r="GI119" s="14" t="e">
        <f t="shared" si="172"/>
        <v>#REF!</v>
      </c>
      <c r="GJ119" s="14" t="e">
        <f t="shared" si="173"/>
        <v>#REF!</v>
      </c>
      <c r="GK119" s="14" t="e">
        <f t="shared" si="174"/>
        <v>#REF!</v>
      </c>
      <c r="GL119" s="14">
        <f t="shared" si="175"/>
        <v>1034</v>
      </c>
      <c r="GM119" s="14">
        <f t="shared" si="176"/>
        <v>3</v>
      </c>
      <c r="GN119" s="14">
        <f t="shared" si="177"/>
        <v>1034</v>
      </c>
      <c r="GO119" s="25" t="str">
        <f t="shared" si="178"/>
        <v>icon_2003424</v>
      </c>
      <c r="GS119" s="14">
        <f t="shared" si="179"/>
        <v>2</v>
      </c>
      <c r="GT119" s="14">
        <f t="shared" si="180"/>
        <v>0</v>
      </c>
      <c r="GU119" s="14" t="e">
        <f t="shared" si="191"/>
        <v>#REF!</v>
      </c>
      <c r="GV119" s="14" t="str">
        <f t="shared" si="181"/>
        <v>DefExt</v>
      </c>
      <c r="GW119" s="14" t="e">
        <f t="shared" si="192"/>
        <v>#REF!</v>
      </c>
      <c r="GX119" s="14" t="e">
        <f t="shared" si="193"/>
        <v>#REF!</v>
      </c>
      <c r="GY119" s="14" t="str">
        <f t="shared" si="182"/>
        <v/>
      </c>
      <c r="GZ119" s="14" t="str">
        <f t="shared" si="194"/>
        <v/>
      </c>
      <c r="HA119" s="14" t="str">
        <f t="shared" si="195"/>
        <v/>
      </c>
      <c r="HB119" s="14">
        <f t="shared" si="183"/>
        <v>20340</v>
      </c>
      <c r="HC119" s="14">
        <f t="shared" si="196"/>
        <v>3</v>
      </c>
      <c r="HD119" s="14">
        <f t="shared" si="197"/>
        <v>1034</v>
      </c>
      <c r="HE119" s="25" t="s">
        <v>1109</v>
      </c>
      <c r="HF119" s="14">
        <f t="shared" si="184"/>
        <v>100</v>
      </c>
      <c r="IA119" s="13">
        <v>114</v>
      </c>
      <c r="IB119" s="14">
        <f t="shared" si="207"/>
        <v>6</v>
      </c>
      <c r="IC119" s="14">
        <f t="shared" si="208"/>
        <v>1</v>
      </c>
      <c r="ID119" s="14">
        <f t="shared" si="209"/>
        <v>6</v>
      </c>
      <c r="IE119" s="14">
        <f t="shared" si="210"/>
        <v>4</v>
      </c>
      <c r="IF119" s="14" t="str">
        <f t="shared" si="211"/>
        <v>100级寄灵人洗练-Q4-4</v>
      </c>
      <c r="IG119" s="14">
        <f t="shared" si="212"/>
        <v>1064</v>
      </c>
      <c r="IH119" s="14">
        <f t="shared" si="213"/>
        <v>4</v>
      </c>
      <c r="II119" s="14">
        <f t="shared" si="214"/>
        <v>600</v>
      </c>
      <c r="IJ119" s="14" t="str">
        <f t="shared" si="215"/>
        <v>AtkRate</v>
      </c>
      <c r="IK119" s="14">
        <f t="shared" si="216"/>
        <v>1.4E-2</v>
      </c>
      <c r="IL119" s="14">
        <f t="shared" si="217"/>
        <v>0.04</v>
      </c>
    </row>
    <row r="120" spans="165:246" ht="16.5" x14ac:dyDescent="0.2">
      <c r="FI120" s="13">
        <v>115</v>
      </c>
      <c r="FJ120" s="14">
        <f t="shared" si="185"/>
        <v>1</v>
      </c>
      <c r="FK120" s="14">
        <f t="shared" si="186"/>
        <v>115</v>
      </c>
      <c r="FL120" s="14">
        <f t="shared" si="187"/>
        <v>15</v>
      </c>
      <c r="FM120" s="14">
        <f t="shared" si="154"/>
        <v>42</v>
      </c>
      <c r="FN120" s="14">
        <f t="shared" si="155"/>
        <v>3</v>
      </c>
      <c r="FO120" s="14">
        <f t="shared" si="156"/>
        <v>50</v>
      </c>
      <c r="FP120" s="14">
        <f t="shared" si="157"/>
        <v>4</v>
      </c>
      <c r="FQ120" s="14">
        <f t="shared" si="158"/>
        <v>5</v>
      </c>
      <c r="FR120" s="14">
        <f t="shared" si="159"/>
        <v>5</v>
      </c>
      <c r="FS120" s="14" t="b">
        <f t="shared" si="188"/>
        <v>1</v>
      </c>
      <c r="FT120" s="14">
        <f t="shared" si="160"/>
        <v>2003425</v>
      </c>
      <c r="FU120" s="14">
        <f t="shared" si="189"/>
        <v>60</v>
      </c>
      <c r="FV120" s="13" t="str">
        <f t="shared" si="161"/>
        <v>50级-防御套寄灵人の鞋子</v>
      </c>
      <c r="FW120" s="13" t="str">
        <f t="shared" si="162"/>
        <v>荒烟残照 · 寄灵人の鞋子</v>
      </c>
      <c r="FX120" s="14">
        <f t="shared" si="163"/>
        <v>1</v>
      </c>
      <c r="FY120" s="14">
        <f t="shared" si="164"/>
        <v>4</v>
      </c>
      <c r="FZ120" s="14">
        <f t="shared" si="165"/>
        <v>50</v>
      </c>
      <c r="GA120" s="14">
        <v>1</v>
      </c>
      <c r="GB120" s="14">
        <f t="shared" si="166"/>
        <v>3</v>
      </c>
      <c r="GC120" s="14">
        <f t="shared" si="190"/>
        <v>5</v>
      </c>
      <c r="GD120" s="14">
        <f t="shared" si="167"/>
        <v>200342</v>
      </c>
      <c r="GE120" s="14" t="e">
        <f t="shared" si="168"/>
        <v>#REF!</v>
      </c>
      <c r="GF120" s="14" t="e">
        <f t="shared" si="169"/>
        <v>#REF!</v>
      </c>
      <c r="GG120" s="14" t="e">
        <f t="shared" si="170"/>
        <v>#REF!</v>
      </c>
      <c r="GH120" s="14" t="e">
        <f t="shared" si="171"/>
        <v>#REF!</v>
      </c>
      <c r="GI120" s="14" t="e">
        <f t="shared" si="172"/>
        <v>#REF!</v>
      </c>
      <c r="GJ120" s="14" t="e">
        <f t="shared" si="173"/>
        <v>#REF!</v>
      </c>
      <c r="GK120" s="14" t="e">
        <f t="shared" si="174"/>
        <v>#REF!</v>
      </c>
      <c r="GL120" s="14">
        <f t="shared" si="175"/>
        <v>1034</v>
      </c>
      <c r="GM120" s="14">
        <f t="shared" si="176"/>
        <v>3</v>
      </c>
      <c r="GN120" s="14">
        <f t="shared" si="177"/>
        <v>1034</v>
      </c>
      <c r="GO120" s="25" t="str">
        <f t="shared" si="178"/>
        <v>icon_2003425</v>
      </c>
      <c r="GS120" s="14">
        <f t="shared" si="179"/>
        <v>3</v>
      </c>
      <c r="GT120" s="14">
        <f t="shared" si="180"/>
        <v>0</v>
      </c>
      <c r="GU120" s="14" t="e">
        <f t="shared" si="191"/>
        <v>#REF!</v>
      </c>
      <c r="GV120" s="14" t="str">
        <f t="shared" si="181"/>
        <v>HPExt</v>
      </c>
      <c r="GW120" s="14" t="e">
        <f t="shared" si="192"/>
        <v>#REF!</v>
      </c>
      <c r="GX120" s="14" t="e">
        <f t="shared" si="193"/>
        <v>#REF!</v>
      </c>
      <c r="GY120" s="14" t="str">
        <f t="shared" si="182"/>
        <v/>
      </c>
      <c r="GZ120" s="14" t="str">
        <f t="shared" si="194"/>
        <v/>
      </c>
      <c r="HA120" s="14" t="str">
        <f t="shared" si="195"/>
        <v/>
      </c>
      <c r="HB120" s="14">
        <f t="shared" si="183"/>
        <v>20340</v>
      </c>
      <c r="HC120" s="14">
        <f t="shared" si="196"/>
        <v>3</v>
      </c>
      <c r="HD120" s="14">
        <f t="shared" si="197"/>
        <v>1034</v>
      </c>
      <c r="HE120" s="25" t="s">
        <v>1109</v>
      </c>
      <c r="HF120" s="14">
        <f t="shared" si="184"/>
        <v>100</v>
      </c>
      <c r="IA120" s="13">
        <v>115</v>
      </c>
      <c r="IB120" s="14">
        <f t="shared" si="207"/>
        <v>6</v>
      </c>
      <c r="IC120" s="14">
        <f t="shared" si="208"/>
        <v>1</v>
      </c>
      <c r="ID120" s="14">
        <f t="shared" si="209"/>
        <v>6</v>
      </c>
      <c r="IE120" s="14">
        <f t="shared" si="210"/>
        <v>4</v>
      </c>
      <c r="IF120" s="14" t="str">
        <f t="shared" si="211"/>
        <v>100级寄灵人洗练-Q4-5</v>
      </c>
      <c r="IG120" s="14">
        <f t="shared" si="212"/>
        <v>1064</v>
      </c>
      <c r="IH120" s="14">
        <f t="shared" si="213"/>
        <v>5</v>
      </c>
      <c r="II120" s="14">
        <f t="shared" si="214"/>
        <v>600</v>
      </c>
      <c r="IJ120" s="14" t="str">
        <f t="shared" si="215"/>
        <v>DefRate</v>
      </c>
      <c r="IK120" s="14">
        <f t="shared" si="216"/>
        <v>1.4E-2</v>
      </c>
      <c r="IL120" s="14">
        <f t="shared" si="217"/>
        <v>0.04</v>
      </c>
    </row>
    <row r="121" spans="165:246" ht="16.5" x14ac:dyDescent="0.2">
      <c r="FI121" s="13">
        <v>116</v>
      </c>
      <c r="FJ121" s="14">
        <f t="shared" si="185"/>
        <v>1</v>
      </c>
      <c r="FK121" s="14">
        <f t="shared" si="186"/>
        <v>116</v>
      </c>
      <c r="FL121" s="14">
        <f t="shared" si="187"/>
        <v>15</v>
      </c>
      <c r="FM121" s="14">
        <f t="shared" si="154"/>
        <v>42</v>
      </c>
      <c r="FN121" s="14">
        <f t="shared" si="155"/>
        <v>3</v>
      </c>
      <c r="FO121" s="14">
        <f t="shared" si="156"/>
        <v>50</v>
      </c>
      <c r="FP121" s="14">
        <f t="shared" si="157"/>
        <v>4</v>
      </c>
      <c r="FQ121" s="14">
        <f t="shared" si="158"/>
        <v>6</v>
      </c>
      <c r="FR121" s="14">
        <f t="shared" si="159"/>
        <v>6</v>
      </c>
      <c r="FS121" s="14" t="b">
        <f t="shared" si="188"/>
        <v>1</v>
      </c>
      <c r="FT121" s="14">
        <f t="shared" si="160"/>
        <v>2003426</v>
      </c>
      <c r="FU121" s="14">
        <f t="shared" si="189"/>
        <v>60</v>
      </c>
      <c r="FV121" s="13" t="str">
        <f t="shared" si="161"/>
        <v>50级-防御套寄灵人の护手</v>
      </c>
      <c r="FW121" s="13" t="str">
        <f t="shared" si="162"/>
        <v>荒烟残照 · 寄灵人の护手</v>
      </c>
      <c r="FX121" s="14">
        <f t="shared" si="163"/>
        <v>1</v>
      </c>
      <c r="FY121" s="14">
        <f t="shared" si="164"/>
        <v>4</v>
      </c>
      <c r="FZ121" s="14">
        <f t="shared" si="165"/>
        <v>50</v>
      </c>
      <c r="GA121" s="14">
        <v>1</v>
      </c>
      <c r="GB121" s="14">
        <f t="shared" si="166"/>
        <v>3</v>
      </c>
      <c r="GC121" s="14">
        <f t="shared" si="190"/>
        <v>6</v>
      </c>
      <c r="GD121" s="14">
        <f t="shared" si="167"/>
        <v>200342</v>
      </c>
      <c r="GE121" s="14" t="e">
        <f t="shared" si="168"/>
        <v>#REF!</v>
      </c>
      <c r="GF121" s="14" t="e">
        <f t="shared" si="169"/>
        <v>#REF!</v>
      </c>
      <c r="GG121" s="14" t="e">
        <f t="shared" si="170"/>
        <v>#REF!</v>
      </c>
      <c r="GH121" s="14" t="e">
        <f t="shared" si="171"/>
        <v>#REF!</v>
      </c>
      <c r="GI121" s="14" t="e">
        <f t="shared" si="172"/>
        <v>#REF!</v>
      </c>
      <c r="GJ121" s="14" t="e">
        <f t="shared" si="173"/>
        <v>#REF!</v>
      </c>
      <c r="GK121" s="14" t="e">
        <f t="shared" si="174"/>
        <v>#REF!</v>
      </c>
      <c r="GL121" s="14">
        <f t="shared" si="175"/>
        <v>1034</v>
      </c>
      <c r="GM121" s="14">
        <f t="shared" si="176"/>
        <v>3</v>
      </c>
      <c r="GN121" s="14">
        <f t="shared" si="177"/>
        <v>1034</v>
      </c>
      <c r="GO121" s="25" t="str">
        <f t="shared" si="178"/>
        <v>icon_2003426</v>
      </c>
      <c r="GS121" s="14">
        <f t="shared" si="179"/>
        <v>3</v>
      </c>
      <c r="GT121" s="14">
        <f t="shared" si="180"/>
        <v>0</v>
      </c>
      <c r="GU121" s="14" t="e">
        <f t="shared" si="191"/>
        <v>#REF!</v>
      </c>
      <c r="GV121" s="14" t="str">
        <f t="shared" si="181"/>
        <v>HPExt</v>
      </c>
      <c r="GW121" s="14" t="e">
        <f t="shared" si="192"/>
        <v>#REF!</v>
      </c>
      <c r="GX121" s="14" t="e">
        <f t="shared" si="193"/>
        <v>#REF!</v>
      </c>
      <c r="GY121" s="14" t="str">
        <f t="shared" si="182"/>
        <v/>
      </c>
      <c r="GZ121" s="14" t="str">
        <f t="shared" si="194"/>
        <v/>
      </c>
      <c r="HA121" s="14" t="str">
        <f t="shared" si="195"/>
        <v/>
      </c>
      <c r="HB121" s="14">
        <f t="shared" si="183"/>
        <v>20340</v>
      </c>
      <c r="HC121" s="14">
        <f t="shared" si="196"/>
        <v>3</v>
      </c>
      <c r="HD121" s="14">
        <f t="shared" si="197"/>
        <v>1034</v>
      </c>
      <c r="HE121" s="25" t="s">
        <v>1109</v>
      </c>
      <c r="HF121" s="14">
        <f t="shared" si="184"/>
        <v>100</v>
      </c>
      <c r="IA121" s="13">
        <v>116</v>
      </c>
      <c r="IB121" s="14">
        <f t="shared" si="207"/>
        <v>6</v>
      </c>
      <c r="IC121" s="14">
        <f t="shared" si="208"/>
        <v>1</v>
      </c>
      <c r="ID121" s="14">
        <f t="shared" si="209"/>
        <v>6</v>
      </c>
      <c r="IE121" s="14">
        <f t="shared" si="210"/>
        <v>4</v>
      </c>
      <c r="IF121" s="14" t="str">
        <f t="shared" si="211"/>
        <v>100级寄灵人洗练-Q4-6</v>
      </c>
      <c r="IG121" s="14">
        <f t="shared" si="212"/>
        <v>1064</v>
      </c>
      <c r="IH121" s="14">
        <f t="shared" si="213"/>
        <v>6</v>
      </c>
      <c r="II121" s="14">
        <f t="shared" si="214"/>
        <v>600</v>
      </c>
      <c r="IJ121" s="14" t="str">
        <f t="shared" si="215"/>
        <v>HPRate</v>
      </c>
      <c r="IK121" s="14">
        <f t="shared" si="216"/>
        <v>1.4E-2</v>
      </c>
      <c r="IL121" s="14">
        <f t="shared" si="217"/>
        <v>0.04</v>
      </c>
    </row>
    <row r="122" spans="165:246" ht="16.5" x14ac:dyDescent="0.2">
      <c r="FI122" s="13">
        <v>117</v>
      </c>
      <c r="FJ122" s="14">
        <f t="shared" si="185"/>
        <v>1</v>
      </c>
      <c r="FK122" s="14">
        <f t="shared" si="186"/>
        <v>117</v>
      </c>
      <c r="FL122" s="14">
        <f t="shared" si="187"/>
        <v>16</v>
      </c>
      <c r="FM122" s="14">
        <f t="shared" si="154"/>
        <v>10</v>
      </c>
      <c r="FN122" s="14">
        <f t="shared" si="155"/>
        <v>4</v>
      </c>
      <c r="FO122" s="14">
        <f t="shared" si="156"/>
        <v>70</v>
      </c>
      <c r="FP122" s="14">
        <f t="shared" si="157"/>
        <v>1</v>
      </c>
      <c r="FQ122" s="14">
        <f t="shared" si="158"/>
        <v>1</v>
      </c>
      <c r="FR122" s="14">
        <f t="shared" si="159"/>
        <v>1</v>
      </c>
      <c r="FS122" s="14" t="b">
        <f t="shared" si="188"/>
        <v>0</v>
      </c>
      <c r="FT122" s="14">
        <f t="shared" si="160"/>
        <v>2004101</v>
      </c>
      <c r="FU122" s="14">
        <f t="shared" si="189"/>
        <v>60</v>
      </c>
      <c r="FV122" s="13" t="str">
        <f t="shared" si="161"/>
        <v>70级-普通寄灵人の灵器</v>
      </c>
      <c r="FW122" s="13" t="str">
        <f t="shared" si="162"/>
        <v>惊鸿 · 寄灵人の灵器-普通</v>
      </c>
      <c r="FX122" s="14">
        <f t="shared" si="163"/>
        <v>1</v>
      </c>
      <c r="FY122" s="14">
        <f t="shared" si="164"/>
        <v>1</v>
      </c>
      <c r="FZ122" s="14">
        <f t="shared" si="165"/>
        <v>70</v>
      </c>
      <c r="GA122" s="14">
        <v>1</v>
      </c>
      <c r="GB122" s="14">
        <f t="shared" si="166"/>
        <v>4</v>
      </c>
      <c r="GC122" s="14">
        <f t="shared" si="190"/>
        <v>1</v>
      </c>
      <c r="GD122" s="14" t="str">
        <f t="shared" si="167"/>
        <v/>
      </c>
      <c r="GE122" s="14" t="e">
        <f t="shared" si="168"/>
        <v>#REF!</v>
      </c>
      <c r="GF122" s="14" t="e">
        <f t="shared" si="169"/>
        <v>#REF!</v>
      </c>
      <c r="GG122" s="14" t="e">
        <f t="shared" si="170"/>
        <v>#REF!</v>
      </c>
      <c r="GH122" s="14" t="e">
        <f t="shared" si="171"/>
        <v>#REF!</v>
      </c>
      <c r="GI122" s="14" t="e">
        <f t="shared" si="172"/>
        <v>#REF!</v>
      </c>
      <c r="GJ122" s="14" t="e">
        <f t="shared" si="173"/>
        <v>#REF!</v>
      </c>
      <c r="GK122" s="14" t="e">
        <f t="shared" si="174"/>
        <v>#REF!</v>
      </c>
      <c r="GL122" s="14">
        <f t="shared" si="175"/>
        <v>1041</v>
      </c>
      <c r="GM122" s="14">
        <f t="shared" si="176"/>
        <v>0</v>
      </c>
      <c r="GN122" s="14" t="str">
        <f t="shared" si="177"/>
        <v/>
      </c>
      <c r="GO122" s="25" t="str">
        <f t="shared" si="178"/>
        <v>icon_2004101</v>
      </c>
      <c r="GS122" s="14">
        <f t="shared" si="179"/>
        <v>1</v>
      </c>
      <c r="GT122" s="14">
        <f t="shared" si="180"/>
        <v>0</v>
      </c>
      <c r="GU122" s="14" t="e">
        <f t="shared" si="191"/>
        <v>#REF!</v>
      </c>
      <c r="GV122" s="14" t="str">
        <f t="shared" si="181"/>
        <v>AtkExt</v>
      </c>
      <c r="GW122" s="14" t="e">
        <f t="shared" si="192"/>
        <v>#REF!</v>
      </c>
      <c r="GX122" s="14" t="e">
        <f t="shared" si="193"/>
        <v>#REF!</v>
      </c>
      <c r="GY122" s="14" t="str">
        <f t="shared" si="182"/>
        <v/>
      </c>
      <c r="GZ122" s="14" t="str">
        <f t="shared" si="194"/>
        <v/>
      </c>
      <c r="HA122" s="14" t="str">
        <f t="shared" si="195"/>
        <v/>
      </c>
      <c r="HB122" s="14">
        <f t="shared" si="183"/>
        <v>20410</v>
      </c>
      <c r="HC122" s="14">
        <f t="shared" si="196"/>
        <v>0</v>
      </c>
      <c r="HD122" s="14" t="str">
        <f t="shared" si="197"/>
        <v/>
      </c>
      <c r="HE122" s="25" t="s">
        <v>1109</v>
      </c>
      <c r="HF122" s="14">
        <f t="shared" si="184"/>
        <v>30</v>
      </c>
      <c r="IA122" s="13">
        <v>117</v>
      </c>
      <c r="IB122" s="14">
        <f t="shared" si="207"/>
        <v>6</v>
      </c>
      <c r="IC122" s="14">
        <f t="shared" si="208"/>
        <v>1</v>
      </c>
      <c r="ID122" s="14">
        <f t="shared" si="209"/>
        <v>6</v>
      </c>
      <c r="IE122" s="14">
        <f t="shared" si="210"/>
        <v>4</v>
      </c>
      <c r="IF122" s="14" t="str">
        <f t="shared" si="211"/>
        <v>100级寄灵人洗练-Q4-7</v>
      </c>
      <c r="IG122" s="14">
        <f t="shared" si="212"/>
        <v>1064</v>
      </c>
      <c r="IH122" s="14">
        <f t="shared" si="213"/>
        <v>7</v>
      </c>
      <c r="II122" s="14">
        <f t="shared" si="214"/>
        <v>550</v>
      </c>
      <c r="IJ122" s="14" t="str">
        <f t="shared" si="215"/>
        <v>Crit</v>
      </c>
      <c r="IK122" s="14">
        <f t="shared" si="216"/>
        <v>1.0999999999999999E-2</v>
      </c>
      <c r="IL122" s="14">
        <f t="shared" si="217"/>
        <v>0.03</v>
      </c>
    </row>
    <row r="123" spans="165:246" ht="16.5" x14ac:dyDescent="0.2">
      <c r="FI123" s="13">
        <v>118</v>
      </c>
      <c r="FJ123" s="14">
        <f t="shared" si="185"/>
        <v>1</v>
      </c>
      <c r="FK123" s="14">
        <f t="shared" si="186"/>
        <v>118</v>
      </c>
      <c r="FL123" s="14">
        <f t="shared" si="187"/>
        <v>16</v>
      </c>
      <c r="FM123" s="14">
        <f t="shared" si="154"/>
        <v>10</v>
      </c>
      <c r="FN123" s="14">
        <f t="shared" si="155"/>
        <v>4</v>
      </c>
      <c r="FO123" s="14">
        <f t="shared" si="156"/>
        <v>70</v>
      </c>
      <c r="FP123" s="14">
        <f t="shared" si="157"/>
        <v>1</v>
      </c>
      <c r="FQ123" s="14">
        <f t="shared" si="158"/>
        <v>2</v>
      </c>
      <c r="FR123" s="14">
        <f t="shared" si="159"/>
        <v>2</v>
      </c>
      <c r="FS123" s="14" t="b">
        <f t="shared" si="188"/>
        <v>0</v>
      </c>
      <c r="FT123" s="14">
        <f t="shared" si="160"/>
        <v>2004102</v>
      </c>
      <c r="FU123" s="14">
        <f t="shared" si="189"/>
        <v>30</v>
      </c>
      <c r="FV123" s="13" t="str">
        <f t="shared" si="161"/>
        <v>70级-普通寄灵人の头盔</v>
      </c>
      <c r="FW123" s="13" t="str">
        <f t="shared" si="162"/>
        <v>惊鸿 · 寄灵人の头盔-普通</v>
      </c>
      <c r="FX123" s="14">
        <f t="shared" si="163"/>
        <v>1</v>
      </c>
      <c r="FY123" s="14">
        <f t="shared" si="164"/>
        <v>1</v>
      </c>
      <c r="FZ123" s="14">
        <f t="shared" si="165"/>
        <v>70</v>
      </c>
      <c r="GA123" s="14">
        <v>1</v>
      </c>
      <c r="GB123" s="14">
        <f t="shared" si="166"/>
        <v>4</v>
      </c>
      <c r="GC123" s="14">
        <f t="shared" si="190"/>
        <v>2</v>
      </c>
      <c r="GD123" s="14" t="str">
        <f t="shared" si="167"/>
        <v/>
      </c>
      <c r="GE123" s="14" t="e">
        <f t="shared" si="168"/>
        <v>#REF!</v>
      </c>
      <c r="GF123" s="14" t="e">
        <f t="shared" si="169"/>
        <v>#REF!</v>
      </c>
      <c r="GG123" s="14" t="e">
        <f t="shared" si="170"/>
        <v>#REF!</v>
      </c>
      <c r="GH123" s="14" t="e">
        <f t="shared" si="171"/>
        <v>#REF!</v>
      </c>
      <c r="GI123" s="14" t="e">
        <f t="shared" si="172"/>
        <v>#REF!</v>
      </c>
      <c r="GJ123" s="14" t="e">
        <f t="shared" si="173"/>
        <v>#REF!</v>
      </c>
      <c r="GK123" s="14" t="e">
        <f t="shared" si="174"/>
        <v>#REF!</v>
      </c>
      <c r="GL123" s="14">
        <f t="shared" si="175"/>
        <v>1041</v>
      </c>
      <c r="GM123" s="14">
        <f t="shared" si="176"/>
        <v>0</v>
      </c>
      <c r="GN123" s="14" t="str">
        <f t="shared" si="177"/>
        <v/>
      </c>
      <c r="GO123" s="25" t="str">
        <f t="shared" si="178"/>
        <v>icon_2004102</v>
      </c>
      <c r="GS123" s="14">
        <f t="shared" si="179"/>
        <v>2</v>
      </c>
      <c r="GT123" s="14">
        <f t="shared" si="180"/>
        <v>0</v>
      </c>
      <c r="GU123" s="14" t="e">
        <f t="shared" si="191"/>
        <v>#REF!</v>
      </c>
      <c r="GV123" s="14" t="str">
        <f t="shared" si="181"/>
        <v>DefExt</v>
      </c>
      <c r="GW123" s="14" t="e">
        <f t="shared" si="192"/>
        <v>#REF!</v>
      </c>
      <c r="GX123" s="14" t="e">
        <f t="shared" si="193"/>
        <v>#REF!</v>
      </c>
      <c r="GY123" s="14" t="str">
        <f t="shared" si="182"/>
        <v/>
      </c>
      <c r="GZ123" s="14" t="str">
        <f t="shared" si="194"/>
        <v/>
      </c>
      <c r="HA123" s="14" t="str">
        <f t="shared" si="195"/>
        <v/>
      </c>
      <c r="HB123" s="14">
        <f t="shared" si="183"/>
        <v>20410</v>
      </c>
      <c r="HC123" s="14">
        <f t="shared" si="196"/>
        <v>0</v>
      </c>
      <c r="HD123" s="14" t="str">
        <f t="shared" si="197"/>
        <v/>
      </c>
      <c r="HE123" s="25" t="s">
        <v>1109</v>
      </c>
      <c r="HF123" s="14">
        <f t="shared" si="184"/>
        <v>15</v>
      </c>
      <c r="IA123" s="13">
        <v>118</v>
      </c>
      <c r="IB123" s="14">
        <f t="shared" si="207"/>
        <v>6</v>
      </c>
      <c r="IC123" s="14">
        <f t="shared" si="208"/>
        <v>1</v>
      </c>
      <c r="ID123" s="14">
        <f t="shared" si="209"/>
        <v>6</v>
      </c>
      <c r="IE123" s="14">
        <f t="shared" si="210"/>
        <v>4</v>
      </c>
      <c r="IF123" s="14" t="str">
        <f t="shared" si="211"/>
        <v>100级寄灵人洗练-Q4-8</v>
      </c>
      <c r="IG123" s="14">
        <f t="shared" si="212"/>
        <v>1064</v>
      </c>
      <c r="IH123" s="14">
        <f t="shared" si="213"/>
        <v>8</v>
      </c>
      <c r="II123" s="14">
        <f t="shared" si="214"/>
        <v>550</v>
      </c>
      <c r="IJ123" s="14" t="str">
        <f t="shared" si="215"/>
        <v>CritRate</v>
      </c>
      <c r="IK123" s="14">
        <f t="shared" si="216"/>
        <v>2.8000000000000001E-2</v>
      </c>
      <c r="IL123" s="14">
        <f t="shared" si="217"/>
        <v>0.08</v>
      </c>
    </row>
    <row r="124" spans="165:246" ht="16.5" x14ac:dyDescent="0.2">
      <c r="FI124" s="13">
        <v>119</v>
      </c>
      <c r="FJ124" s="14">
        <f t="shared" si="185"/>
        <v>1</v>
      </c>
      <c r="FK124" s="14">
        <f t="shared" si="186"/>
        <v>119</v>
      </c>
      <c r="FL124" s="14">
        <f t="shared" si="187"/>
        <v>16</v>
      </c>
      <c r="FM124" s="14">
        <f t="shared" si="154"/>
        <v>10</v>
      </c>
      <c r="FN124" s="14">
        <f t="shared" si="155"/>
        <v>4</v>
      </c>
      <c r="FO124" s="14">
        <f t="shared" si="156"/>
        <v>70</v>
      </c>
      <c r="FP124" s="14">
        <f t="shared" si="157"/>
        <v>1</v>
      </c>
      <c r="FQ124" s="14">
        <f t="shared" si="158"/>
        <v>3</v>
      </c>
      <c r="FR124" s="14">
        <f t="shared" si="159"/>
        <v>3</v>
      </c>
      <c r="FS124" s="14" t="b">
        <f t="shared" si="188"/>
        <v>0</v>
      </c>
      <c r="FT124" s="14">
        <f t="shared" si="160"/>
        <v>2004103</v>
      </c>
      <c r="FU124" s="14">
        <f t="shared" si="189"/>
        <v>30</v>
      </c>
      <c r="FV124" s="13" t="str">
        <f t="shared" si="161"/>
        <v>70级-普通寄灵人の铠甲</v>
      </c>
      <c r="FW124" s="13" t="str">
        <f t="shared" si="162"/>
        <v>惊鸿 · 寄灵人の铠甲-普通</v>
      </c>
      <c r="FX124" s="14">
        <f t="shared" si="163"/>
        <v>1</v>
      </c>
      <c r="FY124" s="14">
        <f t="shared" si="164"/>
        <v>1</v>
      </c>
      <c r="FZ124" s="14">
        <f t="shared" si="165"/>
        <v>70</v>
      </c>
      <c r="GA124" s="14">
        <v>1</v>
      </c>
      <c r="GB124" s="14">
        <f t="shared" si="166"/>
        <v>4</v>
      </c>
      <c r="GC124" s="14">
        <f t="shared" si="190"/>
        <v>3</v>
      </c>
      <c r="GD124" s="14" t="str">
        <f t="shared" si="167"/>
        <v/>
      </c>
      <c r="GE124" s="14" t="e">
        <f t="shared" si="168"/>
        <v>#REF!</v>
      </c>
      <c r="GF124" s="14" t="e">
        <f t="shared" si="169"/>
        <v>#REF!</v>
      </c>
      <c r="GG124" s="14" t="e">
        <f t="shared" si="170"/>
        <v>#REF!</v>
      </c>
      <c r="GH124" s="14" t="e">
        <f t="shared" si="171"/>
        <v>#REF!</v>
      </c>
      <c r="GI124" s="14" t="e">
        <f t="shared" si="172"/>
        <v>#REF!</v>
      </c>
      <c r="GJ124" s="14" t="e">
        <f t="shared" si="173"/>
        <v>#REF!</v>
      </c>
      <c r="GK124" s="14" t="e">
        <f t="shared" si="174"/>
        <v>#REF!</v>
      </c>
      <c r="GL124" s="14">
        <f t="shared" si="175"/>
        <v>1041</v>
      </c>
      <c r="GM124" s="14">
        <f t="shared" si="176"/>
        <v>0</v>
      </c>
      <c r="GN124" s="14" t="str">
        <f t="shared" si="177"/>
        <v/>
      </c>
      <c r="GO124" s="25" t="str">
        <f t="shared" si="178"/>
        <v>icon_2004103</v>
      </c>
      <c r="GS124" s="14">
        <f t="shared" si="179"/>
        <v>2</v>
      </c>
      <c r="GT124" s="14">
        <f t="shared" si="180"/>
        <v>3</v>
      </c>
      <c r="GU124" s="14" t="e">
        <f t="shared" si="191"/>
        <v>#REF!</v>
      </c>
      <c r="GV124" s="14" t="str">
        <f t="shared" si="181"/>
        <v>DefExt</v>
      </c>
      <c r="GW124" s="14" t="e">
        <f t="shared" si="192"/>
        <v>#REF!</v>
      </c>
      <c r="GX124" s="14" t="e">
        <f t="shared" si="193"/>
        <v>#REF!</v>
      </c>
      <c r="GY124" s="14" t="str">
        <f t="shared" si="182"/>
        <v>HPExt</v>
      </c>
      <c r="GZ124" s="14" t="e">
        <f t="shared" si="194"/>
        <v>#REF!</v>
      </c>
      <c r="HA124" s="14" t="e">
        <f t="shared" si="195"/>
        <v>#REF!</v>
      </c>
      <c r="HB124" s="14">
        <f t="shared" si="183"/>
        <v>20410</v>
      </c>
      <c r="HC124" s="14">
        <f t="shared" si="196"/>
        <v>0</v>
      </c>
      <c r="HD124" s="14" t="str">
        <f t="shared" si="197"/>
        <v/>
      </c>
      <c r="HE124" s="25" t="s">
        <v>1109</v>
      </c>
      <c r="HF124" s="14">
        <f t="shared" si="184"/>
        <v>15</v>
      </c>
      <c r="IA124" s="13">
        <v>119</v>
      </c>
      <c r="IB124" s="14">
        <f t="shared" si="207"/>
        <v>6</v>
      </c>
      <c r="IC124" s="14">
        <f t="shared" si="208"/>
        <v>1</v>
      </c>
      <c r="ID124" s="14">
        <f t="shared" si="209"/>
        <v>6</v>
      </c>
      <c r="IE124" s="14">
        <f t="shared" si="210"/>
        <v>4</v>
      </c>
      <c r="IF124" s="14" t="str">
        <f t="shared" si="211"/>
        <v>100级寄灵人洗练-Q4-9</v>
      </c>
      <c r="IG124" s="14">
        <f t="shared" si="212"/>
        <v>1064</v>
      </c>
      <c r="IH124" s="14">
        <f t="shared" si="213"/>
        <v>9</v>
      </c>
      <c r="II124" s="14">
        <f t="shared" si="214"/>
        <v>550</v>
      </c>
      <c r="IJ124" s="14" t="str">
        <f t="shared" si="215"/>
        <v>DefIgnor</v>
      </c>
      <c r="IK124" s="14">
        <f t="shared" si="216"/>
        <v>1.0999999999999999E-2</v>
      </c>
      <c r="IL124" s="14">
        <f t="shared" si="217"/>
        <v>0.03</v>
      </c>
    </row>
    <row r="125" spans="165:246" ht="16.5" x14ac:dyDescent="0.2">
      <c r="FI125" s="13">
        <v>120</v>
      </c>
      <c r="FJ125" s="14">
        <f t="shared" si="185"/>
        <v>1</v>
      </c>
      <c r="FK125" s="14">
        <f t="shared" si="186"/>
        <v>120</v>
      </c>
      <c r="FL125" s="14">
        <f t="shared" si="187"/>
        <v>16</v>
      </c>
      <c r="FM125" s="14">
        <f t="shared" si="154"/>
        <v>10</v>
      </c>
      <c r="FN125" s="14">
        <f t="shared" si="155"/>
        <v>4</v>
      </c>
      <c r="FO125" s="14">
        <f t="shared" si="156"/>
        <v>70</v>
      </c>
      <c r="FP125" s="14">
        <f t="shared" si="157"/>
        <v>1</v>
      </c>
      <c r="FQ125" s="14">
        <f t="shared" si="158"/>
        <v>4</v>
      </c>
      <c r="FR125" s="14">
        <f t="shared" si="159"/>
        <v>4</v>
      </c>
      <c r="FS125" s="14" t="b">
        <f t="shared" si="188"/>
        <v>0</v>
      </c>
      <c r="FT125" s="14">
        <f t="shared" si="160"/>
        <v>2004104</v>
      </c>
      <c r="FU125" s="14">
        <f t="shared" si="189"/>
        <v>30</v>
      </c>
      <c r="FV125" s="13" t="str">
        <f t="shared" si="161"/>
        <v>70级-普通寄灵人の裤子</v>
      </c>
      <c r="FW125" s="13" t="str">
        <f t="shared" si="162"/>
        <v>惊鸿 · 寄灵人の裤子-普通</v>
      </c>
      <c r="FX125" s="14">
        <f t="shared" si="163"/>
        <v>1</v>
      </c>
      <c r="FY125" s="14">
        <f t="shared" si="164"/>
        <v>1</v>
      </c>
      <c r="FZ125" s="14">
        <f t="shared" si="165"/>
        <v>70</v>
      </c>
      <c r="GA125" s="14">
        <v>1</v>
      </c>
      <c r="GB125" s="14">
        <f t="shared" si="166"/>
        <v>4</v>
      </c>
      <c r="GC125" s="14">
        <f t="shared" si="190"/>
        <v>4</v>
      </c>
      <c r="GD125" s="14" t="str">
        <f t="shared" si="167"/>
        <v/>
      </c>
      <c r="GE125" s="14" t="e">
        <f t="shared" si="168"/>
        <v>#REF!</v>
      </c>
      <c r="GF125" s="14" t="e">
        <f t="shared" si="169"/>
        <v>#REF!</v>
      </c>
      <c r="GG125" s="14" t="e">
        <f t="shared" si="170"/>
        <v>#REF!</v>
      </c>
      <c r="GH125" s="14" t="e">
        <f t="shared" si="171"/>
        <v>#REF!</v>
      </c>
      <c r="GI125" s="14" t="e">
        <f t="shared" si="172"/>
        <v>#REF!</v>
      </c>
      <c r="GJ125" s="14" t="e">
        <f t="shared" si="173"/>
        <v>#REF!</v>
      </c>
      <c r="GK125" s="14" t="e">
        <f t="shared" si="174"/>
        <v>#REF!</v>
      </c>
      <c r="GL125" s="14">
        <f t="shared" si="175"/>
        <v>1041</v>
      </c>
      <c r="GM125" s="14">
        <f t="shared" si="176"/>
        <v>0</v>
      </c>
      <c r="GN125" s="14" t="str">
        <f t="shared" si="177"/>
        <v/>
      </c>
      <c r="GO125" s="25" t="str">
        <f t="shared" si="178"/>
        <v>icon_2004104</v>
      </c>
      <c r="GS125" s="14">
        <f t="shared" si="179"/>
        <v>2</v>
      </c>
      <c r="GT125" s="14">
        <f t="shared" si="180"/>
        <v>0</v>
      </c>
      <c r="GU125" s="14" t="e">
        <f t="shared" si="191"/>
        <v>#REF!</v>
      </c>
      <c r="GV125" s="14" t="str">
        <f t="shared" si="181"/>
        <v>DefExt</v>
      </c>
      <c r="GW125" s="14" t="e">
        <f t="shared" si="192"/>
        <v>#REF!</v>
      </c>
      <c r="GX125" s="14" t="e">
        <f t="shared" si="193"/>
        <v>#REF!</v>
      </c>
      <c r="GY125" s="14" t="str">
        <f t="shared" si="182"/>
        <v/>
      </c>
      <c r="GZ125" s="14" t="str">
        <f t="shared" si="194"/>
        <v/>
      </c>
      <c r="HA125" s="14" t="str">
        <f t="shared" si="195"/>
        <v/>
      </c>
      <c r="HB125" s="14">
        <f t="shared" si="183"/>
        <v>20410</v>
      </c>
      <c r="HC125" s="14">
        <f t="shared" si="196"/>
        <v>0</v>
      </c>
      <c r="HD125" s="14" t="str">
        <f t="shared" si="197"/>
        <v/>
      </c>
      <c r="HE125" s="25" t="s">
        <v>1109</v>
      </c>
      <c r="HF125" s="14">
        <f t="shared" si="184"/>
        <v>15</v>
      </c>
      <c r="IA125" s="13">
        <v>120</v>
      </c>
      <c r="IB125" s="14">
        <f t="shared" si="207"/>
        <v>6</v>
      </c>
      <c r="IC125" s="14">
        <f t="shared" si="208"/>
        <v>1</v>
      </c>
      <c r="ID125" s="14">
        <f t="shared" si="209"/>
        <v>6</v>
      </c>
      <c r="IE125" s="14">
        <f t="shared" si="210"/>
        <v>4</v>
      </c>
      <c r="IF125" s="14" t="str">
        <f t="shared" si="211"/>
        <v>100级寄灵人洗练-Q4-10</v>
      </c>
      <c r="IG125" s="14">
        <f t="shared" si="212"/>
        <v>1064</v>
      </c>
      <c r="IH125" s="14">
        <f t="shared" si="213"/>
        <v>10</v>
      </c>
      <c r="II125" s="14">
        <f t="shared" si="214"/>
        <v>550</v>
      </c>
      <c r="IJ125" s="14" t="str">
        <f t="shared" si="215"/>
        <v>Block</v>
      </c>
      <c r="IK125" s="14">
        <f t="shared" si="216"/>
        <v>1.0999999999999999E-2</v>
      </c>
      <c r="IL125" s="14">
        <f t="shared" si="217"/>
        <v>0.03</v>
      </c>
    </row>
    <row r="126" spans="165:246" ht="16.5" x14ac:dyDescent="0.2">
      <c r="FI126" s="13">
        <v>121</v>
      </c>
      <c r="FJ126" s="14">
        <f t="shared" si="185"/>
        <v>1</v>
      </c>
      <c r="FK126" s="14">
        <f t="shared" si="186"/>
        <v>121</v>
      </c>
      <c r="FL126" s="14">
        <f t="shared" si="187"/>
        <v>16</v>
      </c>
      <c r="FM126" s="14">
        <f t="shared" si="154"/>
        <v>10</v>
      </c>
      <c r="FN126" s="14">
        <f t="shared" si="155"/>
        <v>4</v>
      </c>
      <c r="FO126" s="14">
        <f t="shared" si="156"/>
        <v>70</v>
      </c>
      <c r="FP126" s="14">
        <f t="shared" si="157"/>
        <v>1</v>
      </c>
      <c r="FQ126" s="14">
        <f t="shared" si="158"/>
        <v>5</v>
      </c>
      <c r="FR126" s="14">
        <f t="shared" si="159"/>
        <v>5</v>
      </c>
      <c r="FS126" s="14" t="b">
        <f t="shared" si="188"/>
        <v>0</v>
      </c>
      <c r="FT126" s="14">
        <f t="shared" si="160"/>
        <v>2004105</v>
      </c>
      <c r="FU126" s="14">
        <f t="shared" si="189"/>
        <v>30</v>
      </c>
      <c r="FV126" s="13" t="str">
        <f t="shared" si="161"/>
        <v>70级-普通寄灵人の鞋子</v>
      </c>
      <c r="FW126" s="13" t="str">
        <f t="shared" si="162"/>
        <v>惊鸿 · 寄灵人の鞋子-普通</v>
      </c>
      <c r="FX126" s="14">
        <f t="shared" si="163"/>
        <v>1</v>
      </c>
      <c r="FY126" s="14">
        <f t="shared" si="164"/>
        <v>1</v>
      </c>
      <c r="FZ126" s="14">
        <f t="shared" si="165"/>
        <v>70</v>
      </c>
      <c r="GA126" s="14">
        <v>1</v>
      </c>
      <c r="GB126" s="14">
        <f t="shared" si="166"/>
        <v>4</v>
      </c>
      <c r="GC126" s="14">
        <f t="shared" si="190"/>
        <v>5</v>
      </c>
      <c r="GD126" s="14" t="str">
        <f t="shared" si="167"/>
        <v/>
      </c>
      <c r="GE126" s="14" t="e">
        <f t="shared" si="168"/>
        <v>#REF!</v>
      </c>
      <c r="GF126" s="14" t="e">
        <f t="shared" si="169"/>
        <v>#REF!</v>
      </c>
      <c r="GG126" s="14" t="e">
        <f t="shared" si="170"/>
        <v>#REF!</v>
      </c>
      <c r="GH126" s="14" t="e">
        <f t="shared" si="171"/>
        <v>#REF!</v>
      </c>
      <c r="GI126" s="14" t="e">
        <f t="shared" si="172"/>
        <v>#REF!</v>
      </c>
      <c r="GJ126" s="14" t="e">
        <f t="shared" si="173"/>
        <v>#REF!</v>
      </c>
      <c r="GK126" s="14" t="e">
        <f t="shared" si="174"/>
        <v>#REF!</v>
      </c>
      <c r="GL126" s="14">
        <f t="shared" si="175"/>
        <v>1041</v>
      </c>
      <c r="GM126" s="14">
        <f t="shared" si="176"/>
        <v>0</v>
      </c>
      <c r="GN126" s="14" t="str">
        <f t="shared" si="177"/>
        <v/>
      </c>
      <c r="GO126" s="25" t="str">
        <f t="shared" si="178"/>
        <v>icon_2004105</v>
      </c>
      <c r="GS126" s="14">
        <f t="shared" si="179"/>
        <v>3</v>
      </c>
      <c r="GT126" s="14">
        <f t="shared" si="180"/>
        <v>0</v>
      </c>
      <c r="GU126" s="14" t="e">
        <f t="shared" si="191"/>
        <v>#REF!</v>
      </c>
      <c r="GV126" s="14" t="str">
        <f t="shared" si="181"/>
        <v>HPExt</v>
      </c>
      <c r="GW126" s="14" t="e">
        <f t="shared" si="192"/>
        <v>#REF!</v>
      </c>
      <c r="GX126" s="14" t="e">
        <f t="shared" si="193"/>
        <v>#REF!</v>
      </c>
      <c r="GY126" s="14" t="str">
        <f t="shared" si="182"/>
        <v/>
      </c>
      <c r="GZ126" s="14" t="str">
        <f t="shared" si="194"/>
        <v/>
      </c>
      <c r="HA126" s="14" t="str">
        <f t="shared" si="195"/>
        <v/>
      </c>
      <c r="HB126" s="14">
        <f t="shared" si="183"/>
        <v>20410</v>
      </c>
      <c r="HC126" s="14">
        <f t="shared" si="196"/>
        <v>0</v>
      </c>
      <c r="HD126" s="14" t="str">
        <f t="shared" si="197"/>
        <v/>
      </c>
      <c r="HE126" s="25" t="s">
        <v>1109</v>
      </c>
      <c r="HF126" s="14">
        <f t="shared" si="184"/>
        <v>15</v>
      </c>
      <c r="IA126" s="13">
        <v>121</v>
      </c>
      <c r="IB126" s="14">
        <f t="shared" si="207"/>
        <v>7</v>
      </c>
      <c r="IC126" s="14">
        <f t="shared" si="208"/>
        <v>1</v>
      </c>
      <c r="ID126" s="14">
        <f t="shared" si="209"/>
        <v>7</v>
      </c>
      <c r="IE126" s="14">
        <f t="shared" si="210"/>
        <v>3</v>
      </c>
      <c r="IF126" s="14" t="str">
        <f t="shared" si="211"/>
        <v>110级寄灵人洗练-Q3-1</v>
      </c>
      <c r="IG126" s="14">
        <f t="shared" si="212"/>
        <v>1073</v>
      </c>
      <c r="IH126" s="14">
        <f t="shared" si="213"/>
        <v>1</v>
      </c>
      <c r="II126" s="14">
        <f t="shared" si="214"/>
        <v>2000</v>
      </c>
      <c r="IJ126" s="14" t="str">
        <f t="shared" si="215"/>
        <v>AtkExt</v>
      </c>
      <c r="IK126" s="14" t="e">
        <f t="shared" si="216"/>
        <v>#REF!</v>
      </c>
      <c r="IL126" s="14" t="e">
        <f t="shared" si="217"/>
        <v>#REF!</v>
      </c>
    </row>
    <row r="127" spans="165:246" ht="16.5" x14ac:dyDescent="0.2">
      <c r="FI127" s="13">
        <v>122</v>
      </c>
      <c r="FJ127" s="14">
        <f t="shared" si="185"/>
        <v>1</v>
      </c>
      <c r="FK127" s="14">
        <f t="shared" si="186"/>
        <v>122</v>
      </c>
      <c r="FL127" s="14">
        <f t="shared" si="187"/>
        <v>16</v>
      </c>
      <c r="FM127" s="14">
        <f t="shared" si="154"/>
        <v>10</v>
      </c>
      <c r="FN127" s="14">
        <f t="shared" si="155"/>
        <v>4</v>
      </c>
      <c r="FO127" s="14">
        <f t="shared" si="156"/>
        <v>70</v>
      </c>
      <c r="FP127" s="14">
        <f t="shared" si="157"/>
        <v>1</v>
      </c>
      <c r="FQ127" s="14">
        <f t="shared" si="158"/>
        <v>6</v>
      </c>
      <c r="FR127" s="14">
        <f t="shared" si="159"/>
        <v>6</v>
      </c>
      <c r="FS127" s="14" t="b">
        <f t="shared" si="188"/>
        <v>0</v>
      </c>
      <c r="FT127" s="14">
        <f t="shared" si="160"/>
        <v>2004106</v>
      </c>
      <c r="FU127" s="14">
        <f t="shared" si="189"/>
        <v>30</v>
      </c>
      <c r="FV127" s="13" t="str">
        <f t="shared" si="161"/>
        <v>70级-普通寄灵人の护手</v>
      </c>
      <c r="FW127" s="13" t="str">
        <f t="shared" si="162"/>
        <v>惊鸿 · 寄灵人の护手-普通</v>
      </c>
      <c r="FX127" s="14">
        <f t="shared" si="163"/>
        <v>1</v>
      </c>
      <c r="FY127" s="14">
        <f t="shared" si="164"/>
        <v>1</v>
      </c>
      <c r="FZ127" s="14">
        <f t="shared" si="165"/>
        <v>70</v>
      </c>
      <c r="GA127" s="14">
        <v>1</v>
      </c>
      <c r="GB127" s="14">
        <f t="shared" si="166"/>
        <v>4</v>
      </c>
      <c r="GC127" s="14">
        <f t="shared" si="190"/>
        <v>6</v>
      </c>
      <c r="GD127" s="14" t="str">
        <f t="shared" si="167"/>
        <v/>
      </c>
      <c r="GE127" s="14" t="e">
        <f t="shared" si="168"/>
        <v>#REF!</v>
      </c>
      <c r="GF127" s="14" t="e">
        <f t="shared" si="169"/>
        <v>#REF!</v>
      </c>
      <c r="GG127" s="14" t="e">
        <f t="shared" si="170"/>
        <v>#REF!</v>
      </c>
      <c r="GH127" s="14" t="e">
        <f t="shared" si="171"/>
        <v>#REF!</v>
      </c>
      <c r="GI127" s="14" t="e">
        <f t="shared" si="172"/>
        <v>#REF!</v>
      </c>
      <c r="GJ127" s="14" t="e">
        <f t="shared" si="173"/>
        <v>#REF!</v>
      </c>
      <c r="GK127" s="14" t="e">
        <f t="shared" si="174"/>
        <v>#REF!</v>
      </c>
      <c r="GL127" s="14">
        <f t="shared" si="175"/>
        <v>1041</v>
      </c>
      <c r="GM127" s="14">
        <f t="shared" si="176"/>
        <v>0</v>
      </c>
      <c r="GN127" s="14" t="str">
        <f t="shared" si="177"/>
        <v/>
      </c>
      <c r="GO127" s="25" t="str">
        <f t="shared" si="178"/>
        <v>icon_2004106</v>
      </c>
      <c r="GS127" s="14">
        <f t="shared" si="179"/>
        <v>3</v>
      </c>
      <c r="GT127" s="14">
        <f t="shared" si="180"/>
        <v>0</v>
      </c>
      <c r="GU127" s="14" t="e">
        <f t="shared" si="191"/>
        <v>#REF!</v>
      </c>
      <c r="GV127" s="14" t="str">
        <f t="shared" si="181"/>
        <v>HPExt</v>
      </c>
      <c r="GW127" s="14" t="e">
        <f t="shared" si="192"/>
        <v>#REF!</v>
      </c>
      <c r="GX127" s="14" t="e">
        <f t="shared" si="193"/>
        <v>#REF!</v>
      </c>
      <c r="GY127" s="14" t="str">
        <f t="shared" si="182"/>
        <v/>
      </c>
      <c r="GZ127" s="14" t="str">
        <f t="shared" si="194"/>
        <v/>
      </c>
      <c r="HA127" s="14" t="str">
        <f t="shared" si="195"/>
        <v/>
      </c>
      <c r="HB127" s="14">
        <f t="shared" si="183"/>
        <v>20410</v>
      </c>
      <c r="HC127" s="14">
        <f t="shared" si="196"/>
        <v>0</v>
      </c>
      <c r="HD127" s="14" t="str">
        <f t="shared" si="197"/>
        <v/>
      </c>
      <c r="HE127" s="25" t="s">
        <v>1109</v>
      </c>
      <c r="HF127" s="14">
        <f t="shared" si="184"/>
        <v>15</v>
      </c>
      <c r="IA127" s="13">
        <v>122</v>
      </c>
      <c r="IB127" s="14">
        <f t="shared" si="207"/>
        <v>7</v>
      </c>
      <c r="IC127" s="14">
        <f t="shared" si="208"/>
        <v>1</v>
      </c>
      <c r="ID127" s="14">
        <f t="shared" si="209"/>
        <v>7</v>
      </c>
      <c r="IE127" s="14">
        <f t="shared" si="210"/>
        <v>3</v>
      </c>
      <c r="IF127" s="14" t="str">
        <f t="shared" si="211"/>
        <v>110级寄灵人洗练-Q3-2</v>
      </c>
      <c r="IG127" s="14">
        <f t="shared" si="212"/>
        <v>1073</v>
      </c>
      <c r="IH127" s="14">
        <f t="shared" si="213"/>
        <v>2</v>
      </c>
      <c r="II127" s="14">
        <f t="shared" si="214"/>
        <v>2000</v>
      </c>
      <c r="IJ127" s="14" t="str">
        <f t="shared" si="215"/>
        <v>DefExt</v>
      </c>
      <c r="IK127" s="14" t="e">
        <f t="shared" si="216"/>
        <v>#REF!</v>
      </c>
      <c r="IL127" s="14" t="e">
        <f t="shared" si="217"/>
        <v>#REF!</v>
      </c>
    </row>
    <row r="128" spans="165:246" ht="16.5" x14ac:dyDescent="0.2">
      <c r="FI128" s="13">
        <v>123</v>
      </c>
      <c r="FJ128" s="14">
        <f t="shared" si="185"/>
        <v>1</v>
      </c>
      <c r="FK128" s="14">
        <f t="shared" si="186"/>
        <v>123</v>
      </c>
      <c r="FL128" s="14">
        <f t="shared" si="187"/>
        <v>16</v>
      </c>
      <c r="FM128" s="14">
        <f t="shared" si="154"/>
        <v>10</v>
      </c>
      <c r="FN128" s="14">
        <f t="shared" si="155"/>
        <v>4</v>
      </c>
      <c r="FO128" s="14">
        <f t="shared" si="156"/>
        <v>70</v>
      </c>
      <c r="FP128" s="14">
        <f t="shared" si="157"/>
        <v>1</v>
      </c>
      <c r="FQ128" s="14">
        <f t="shared" si="158"/>
        <v>7</v>
      </c>
      <c r="FR128" s="14">
        <f t="shared" si="159"/>
        <v>7</v>
      </c>
      <c r="FS128" s="14" t="b">
        <f t="shared" si="188"/>
        <v>0</v>
      </c>
      <c r="FT128" s="14">
        <f t="shared" si="160"/>
        <v>2004107</v>
      </c>
      <c r="FU128" s="14">
        <f t="shared" si="189"/>
        <v>45</v>
      </c>
      <c r="FV128" s="13" t="str">
        <f t="shared" si="161"/>
        <v>70级-普通寄灵人の项链</v>
      </c>
      <c r="FW128" s="13" t="str">
        <f t="shared" si="162"/>
        <v>惊鸿 · 寄灵人の项链-普通</v>
      </c>
      <c r="FX128" s="14">
        <f t="shared" si="163"/>
        <v>1</v>
      </c>
      <c r="FY128" s="14">
        <f t="shared" si="164"/>
        <v>1</v>
      </c>
      <c r="FZ128" s="14">
        <f t="shared" si="165"/>
        <v>70</v>
      </c>
      <c r="GA128" s="14">
        <v>1</v>
      </c>
      <c r="GB128" s="14">
        <f t="shared" si="166"/>
        <v>4</v>
      </c>
      <c r="GC128" s="14">
        <f t="shared" si="190"/>
        <v>7</v>
      </c>
      <c r="GD128" s="14" t="str">
        <f t="shared" si="167"/>
        <v/>
      </c>
      <c r="GE128" s="14" t="e">
        <f t="shared" si="168"/>
        <v>#REF!</v>
      </c>
      <c r="GF128" s="14" t="e">
        <f t="shared" si="169"/>
        <v>#REF!</v>
      </c>
      <c r="GG128" s="14" t="e">
        <f t="shared" si="170"/>
        <v>#REF!</v>
      </c>
      <c r="GH128" s="14" t="e">
        <f t="shared" si="171"/>
        <v>#REF!</v>
      </c>
      <c r="GI128" s="14" t="e">
        <f t="shared" si="172"/>
        <v>#REF!</v>
      </c>
      <c r="GJ128" s="14" t="e">
        <f t="shared" si="173"/>
        <v>#REF!</v>
      </c>
      <c r="GK128" s="14" t="e">
        <f t="shared" si="174"/>
        <v>#REF!</v>
      </c>
      <c r="GL128" s="14">
        <f t="shared" si="175"/>
        <v>1041</v>
      </c>
      <c r="GM128" s="14">
        <f t="shared" si="176"/>
        <v>0</v>
      </c>
      <c r="GN128" s="14" t="str">
        <f t="shared" si="177"/>
        <v/>
      </c>
      <c r="GO128" s="25" t="str">
        <f t="shared" si="178"/>
        <v>icon_2004107</v>
      </c>
      <c r="GS128" s="14">
        <f t="shared" si="179"/>
        <v>1</v>
      </c>
      <c r="GT128" s="14">
        <f t="shared" si="180"/>
        <v>2</v>
      </c>
      <c r="GU128" s="14" t="e">
        <f t="shared" si="191"/>
        <v>#REF!</v>
      </c>
      <c r="GV128" s="14" t="str">
        <f t="shared" si="181"/>
        <v>AtkExt</v>
      </c>
      <c r="GW128" s="14" t="e">
        <f t="shared" si="192"/>
        <v>#REF!</v>
      </c>
      <c r="GX128" s="14" t="e">
        <f t="shared" si="193"/>
        <v>#REF!</v>
      </c>
      <c r="GY128" s="14" t="str">
        <f t="shared" si="182"/>
        <v>DefExt</v>
      </c>
      <c r="GZ128" s="14" t="e">
        <f t="shared" si="194"/>
        <v>#REF!</v>
      </c>
      <c r="HA128" s="14" t="e">
        <f t="shared" si="195"/>
        <v>#REF!</v>
      </c>
      <c r="HB128" s="14">
        <f t="shared" si="183"/>
        <v>20410</v>
      </c>
      <c r="HC128" s="14">
        <f t="shared" si="196"/>
        <v>0</v>
      </c>
      <c r="HD128" s="14" t="str">
        <f t="shared" si="197"/>
        <v/>
      </c>
      <c r="HE128" s="25" t="s">
        <v>1109</v>
      </c>
      <c r="HF128" s="14">
        <f t="shared" si="184"/>
        <v>23</v>
      </c>
      <c r="IA128" s="13">
        <v>123</v>
      </c>
      <c r="IB128" s="14">
        <f t="shared" si="207"/>
        <v>7</v>
      </c>
      <c r="IC128" s="14">
        <f t="shared" si="208"/>
        <v>1</v>
      </c>
      <c r="ID128" s="14">
        <f t="shared" si="209"/>
        <v>7</v>
      </c>
      <c r="IE128" s="14">
        <f t="shared" si="210"/>
        <v>3</v>
      </c>
      <c r="IF128" s="14" t="str">
        <f t="shared" si="211"/>
        <v>110级寄灵人洗练-Q3-3</v>
      </c>
      <c r="IG128" s="14">
        <f t="shared" si="212"/>
        <v>1073</v>
      </c>
      <c r="IH128" s="14">
        <f t="shared" si="213"/>
        <v>3</v>
      </c>
      <c r="II128" s="14">
        <f t="shared" si="214"/>
        <v>2000</v>
      </c>
      <c r="IJ128" s="14" t="str">
        <f t="shared" si="215"/>
        <v>HPExt</v>
      </c>
      <c r="IK128" s="14" t="e">
        <f t="shared" si="216"/>
        <v>#REF!</v>
      </c>
      <c r="IL128" s="14" t="e">
        <f t="shared" si="217"/>
        <v>#REF!</v>
      </c>
    </row>
    <row r="129" spans="165:246" ht="16.5" x14ac:dyDescent="0.2">
      <c r="FI129" s="13">
        <v>124</v>
      </c>
      <c r="FJ129" s="14">
        <f t="shared" si="185"/>
        <v>1</v>
      </c>
      <c r="FK129" s="14">
        <f t="shared" si="186"/>
        <v>124</v>
      </c>
      <c r="FL129" s="14">
        <f t="shared" si="187"/>
        <v>16</v>
      </c>
      <c r="FM129" s="14">
        <f t="shared" si="154"/>
        <v>10</v>
      </c>
      <c r="FN129" s="14">
        <f t="shared" si="155"/>
        <v>4</v>
      </c>
      <c r="FO129" s="14">
        <f t="shared" si="156"/>
        <v>70</v>
      </c>
      <c r="FP129" s="14">
        <f t="shared" si="157"/>
        <v>1</v>
      </c>
      <c r="FQ129" s="14">
        <f t="shared" si="158"/>
        <v>8</v>
      </c>
      <c r="FR129" s="14">
        <f t="shared" si="159"/>
        <v>8</v>
      </c>
      <c r="FS129" s="14" t="b">
        <f t="shared" si="188"/>
        <v>0</v>
      </c>
      <c r="FT129" s="14">
        <f t="shared" si="160"/>
        <v>2004108</v>
      </c>
      <c r="FU129" s="14">
        <f t="shared" si="189"/>
        <v>45</v>
      </c>
      <c r="FV129" s="13" t="str">
        <f t="shared" si="161"/>
        <v>70级-普通寄灵人の戒指</v>
      </c>
      <c r="FW129" s="13" t="str">
        <f t="shared" si="162"/>
        <v>惊鸿 · 寄灵人の戒指-普通</v>
      </c>
      <c r="FX129" s="14">
        <f t="shared" si="163"/>
        <v>1</v>
      </c>
      <c r="FY129" s="14">
        <f t="shared" si="164"/>
        <v>1</v>
      </c>
      <c r="FZ129" s="14">
        <f t="shared" si="165"/>
        <v>70</v>
      </c>
      <c r="GA129" s="14">
        <v>1</v>
      </c>
      <c r="GB129" s="14">
        <f t="shared" si="166"/>
        <v>4</v>
      </c>
      <c r="GC129" s="14">
        <f t="shared" si="190"/>
        <v>8</v>
      </c>
      <c r="GD129" s="14" t="str">
        <f t="shared" si="167"/>
        <v/>
      </c>
      <c r="GE129" s="14" t="e">
        <f t="shared" si="168"/>
        <v>#REF!</v>
      </c>
      <c r="GF129" s="14" t="e">
        <f t="shared" si="169"/>
        <v>#REF!</v>
      </c>
      <c r="GG129" s="14" t="e">
        <f t="shared" si="170"/>
        <v>#REF!</v>
      </c>
      <c r="GH129" s="14" t="e">
        <f t="shared" si="171"/>
        <v>#REF!</v>
      </c>
      <c r="GI129" s="14" t="e">
        <f t="shared" si="172"/>
        <v>#REF!</v>
      </c>
      <c r="GJ129" s="14" t="e">
        <f t="shared" si="173"/>
        <v>#REF!</v>
      </c>
      <c r="GK129" s="14" t="e">
        <f t="shared" si="174"/>
        <v>#REF!</v>
      </c>
      <c r="GL129" s="14">
        <f t="shared" si="175"/>
        <v>1041</v>
      </c>
      <c r="GM129" s="14">
        <f t="shared" si="176"/>
        <v>0</v>
      </c>
      <c r="GN129" s="14" t="str">
        <f t="shared" si="177"/>
        <v/>
      </c>
      <c r="GO129" s="25" t="str">
        <f t="shared" si="178"/>
        <v>icon_2004108</v>
      </c>
      <c r="GS129" s="14">
        <f t="shared" si="179"/>
        <v>1</v>
      </c>
      <c r="GT129" s="14">
        <f t="shared" si="180"/>
        <v>3</v>
      </c>
      <c r="GU129" s="14" t="e">
        <f t="shared" si="191"/>
        <v>#REF!</v>
      </c>
      <c r="GV129" s="14" t="str">
        <f t="shared" si="181"/>
        <v>AtkExt</v>
      </c>
      <c r="GW129" s="14" t="e">
        <f t="shared" si="192"/>
        <v>#REF!</v>
      </c>
      <c r="GX129" s="14" t="e">
        <f t="shared" si="193"/>
        <v>#REF!</v>
      </c>
      <c r="GY129" s="14" t="str">
        <f t="shared" si="182"/>
        <v>HPExt</v>
      </c>
      <c r="GZ129" s="14" t="e">
        <f t="shared" si="194"/>
        <v>#REF!</v>
      </c>
      <c r="HA129" s="14" t="e">
        <f t="shared" si="195"/>
        <v>#REF!</v>
      </c>
      <c r="HB129" s="14">
        <f t="shared" si="183"/>
        <v>20410</v>
      </c>
      <c r="HC129" s="14">
        <f t="shared" si="196"/>
        <v>0</v>
      </c>
      <c r="HD129" s="14" t="str">
        <f t="shared" si="197"/>
        <v/>
      </c>
      <c r="HE129" s="25" t="s">
        <v>1109</v>
      </c>
      <c r="HF129" s="14">
        <f t="shared" si="184"/>
        <v>23</v>
      </c>
      <c r="IA129" s="13">
        <v>124</v>
      </c>
      <c r="IB129" s="14">
        <f t="shared" si="207"/>
        <v>7</v>
      </c>
      <c r="IC129" s="14">
        <f t="shared" si="208"/>
        <v>1</v>
      </c>
      <c r="ID129" s="14">
        <f t="shared" si="209"/>
        <v>7</v>
      </c>
      <c r="IE129" s="14">
        <f t="shared" si="210"/>
        <v>3</v>
      </c>
      <c r="IF129" s="14" t="str">
        <f t="shared" si="211"/>
        <v>110级寄灵人洗练-Q3-4</v>
      </c>
      <c r="IG129" s="14">
        <f t="shared" si="212"/>
        <v>1073</v>
      </c>
      <c r="IH129" s="14">
        <f t="shared" si="213"/>
        <v>4</v>
      </c>
      <c r="II129" s="14">
        <f t="shared" si="214"/>
        <v>600</v>
      </c>
      <c r="IJ129" s="14" t="str">
        <f t="shared" si="215"/>
        <v>AtkRate</v>
      </c>
      <c r="IK129" s="14">
        <f t="shared" si="216"/>
        <v>1.4E-2</v>
      </c>
      <c r="IL129" s="14">
        <f t="shared" si="217"/>
        <v>0.04</v>
      </c>
    </row>
    <row r="130" spans="165:246" ht="16.5" x14ac:dyDescent="0.2">
      <c r="FI130" s="13">
        <v>125</v>
      </c>
      <c r="FJ130" s="14">
        <f t="shared" si="185"/>
        <v>1</v>
      </c>
      <c r="FK130" s="14">
        <f t="shared" si="186"/>
        <v>125</v>
      </c>
      <c r="FL130" s="14">
        <f t="shared" si="187"/>
        <v>17</v>
      </c>
      <c r="FM130" s="14">
        <f t="shared" si="154"/>
        <v>20</v>
      </c>
      <c r="FN130" s="14">
        <f t="shared" si="155"/>
        <v>4</v>
      </c>
      <c r="FO130" s="14">
        <f t="shared" si="156"/>
        <v>70</v>
      </c>
      <c r="FP130" s="14">
        <f t="shared" si="157"/>
        <v>2</v>
      </c>
      <c r="FQ130" s="14">
        <f t="shared" si="158"/>
        <v>1</v>
      </c>
      <c r="FR130" s="14">
        <f t="shared" si="159"/>
        <v>1</v>
      </c>
      <c r="FS130" s="14" t="b">
        <f t="shared" si="188"/>
        <v>0</v>
      </c>
      <c r="FT130" s="14">
        <f t="shared" si="160"/>
        <v>2004201</v>
      </c>
      <c r="FU130" s="14">
        <f t="shared" si="189"/>
        <v>96</v>
      </c>
      <c r="FV130" s="13" t="str">
        <f t="shared" si="161"/>
        <v>70级-优秀寄灵人の灵器</v>
      </c>
      <c r="FW130" s="13" t="str">
        <f t="shared" si="162"/>
        <v>惊鸿 · 寄灵人の灵器-优秀</v>
      </c>
      <c r="FX130" s="14">
        <f t="shared" si="163"/>
        <v>1</v>
      </c>
      <c r="FY130" s="14">
        <f t="shared" si="164"/>
        <v>2</v>
      </c>
      <c r="FZ130" s="14">
        <f t="shared" si="165"/>
        <v>70</v>
      </c>
      <c r="GA130" s="14">
        <v>1</v>
      </c>
      <c r="GB130" s="14">
        <f t="shared" si="166"/>
        <v>4</v>
      </c>
      <c r="GC130" s="14">
        <f t="shared" si="190"/>
        <v>1</v>
      </c>
      <c r="GD130" s="14" t="str">
        <f t="shared" si="167"/>
        <v/>
      </c>
      <c r="GE130" s="14" t="e">
        <f t="shared" si="168"/>
        <v>#REF!</v>
      </c>
      <c r="GF130" s="14" t="e">
        <f t="shared" si="169"/>
        <v>#REF!</v>
      </c>
      <c r="GG130" s="14" t="e">
        <f t="shared" si="170"/>
        <v>#REF!</v>
      </c>
      <c r="GH130" s="14" t="e">
        <f t="shared" si="171"/>
        <v>#REF!</v>
      </c>
      <c r="GI130" s="14" t="e">
        <f t="shared" si="172"/>
        <v>#REF!</v>
      </c>
      <c r="GJ130" s="14" t="e">
        <f t="shared" si="173"/>
        <v>#REF!</v>
      </c>
      <c r="GK130" s="14" t="e">
        <f t="shared" si="174"/>
        <v>#REF!</v>
      </c>
      <c r="GL130" s="14">
        <f t="shared" si="175"/>
        <v>1042</v>
      </c>
      <c r="GM130" s="14">
        <f t="shared" si="176"/>
        <v>0</v>
      </c>
      <c r="GN130" s="14" t="str">
        <f t="shared" si="177"/>
        <v/>
      </c>
      <c r="GO130" s="25" t="str">
        <f t="shared" si="178"/>
        <v>icon_2004101</v>
      </c>
      <c r="GS130" s="14">
        <f t="shared" si="179"/>
        <v>1</v>
      </c>
      <c r="GT130" s="14">
        <f t="shared" si="180"/>
        <v>0</v>
      </c>
      <c r="GU130" s="14" t="e">
        <f t="shared" si="191"/>
        <v>#REF!</v>
      </c>
      <c r="GV130" s="14" t="str">
        <f t="shared" si="181"/>
        <v>AtkExt</v>
      </c>
      <c r="GW130" s="14" t="e">
        <f t="shared" si="192"/>
        <v>#REF!</v>
      </c>
      <c r="GX130" s="14" t="e">
        <f t="shared" si="193"/>
        <v>#REF!</v>
      </c>
      <c r="GY130" s="14" t="str">
        <f t="shared" si="182"/>
        <v/>
      </c>
      <c r="GZ130" s="14" t="str">
        <f t="shared" si="194"/>
        <v/>
      </c>
      <c r="HA130" s="14" t="str">
        <f t="shared" si="195"/>
        <v/>
      </c>
      <c r="HB130" s="14">
        <f t="shared" si="183"/>
        <v>20420</v>
      </c>
      <c r="HC130" s="14">
        <f t="shared" si="196"/>
        <v>0</v>
      </c>
      <c r="HD130" s="14" t="str">
        <f t="shared" si="197"/>
        <v/>
      </c>
      <c r="HE130" s="25" t="s">
        <v>1109</v>
      </c>
      <c r="HF130" s="14">
        <f t="shared" si="184"/>
        <v>90</v>
      </c>
      <c r="IA130" s="13">
        <v>125</v>
      </c>
      <c r="IB130" s="14">
        <f t="shared" si="207"/>
        <v>7</v>
      </c>
      <c r="IC130" s="14">
        <f t="shared" si="208"/>
        <v>1</v>
      </c>
      <c r="ID130" s="14">
        <f t="shared" si="209"/>
        <v>7</v>
      </c>
      <c r="IE130" s="14">
        <f t="shared" si="210"/>
        <v>3</v>
      </c>
      <c r="IF130" s="14" t="str">
        <f t="shared" si="211"/>
        <v>110级寄灵人洗练-Q3-5</v>
      </c>
      <c r="IG130" s="14">
        <f t="shared" si="212"/>
        <v>1073</v>
      </c>
      <c r="IH130" s="14">
        <f t="shared" si="213"/>
        <v>5</v>
      </c>
      <c r="II130" s="14">
        <f t="shared" si="214"/>
        <v>600</v>
      </c>
      <c r="IJ130" s="14" t="str">
        <f t="shared" si="215"/>
        <v>DefRate</v>
      </c>
      <c r="IK130" s="14">
        <f t="shared" si="216"/>
        <v>1.4E-2</v>
      </c>
      <c r="IL130" s="14">
        <f t="shared" si="217"/>
        <v>0.04</v>
      </c>
    </row>
    <row r="131" spans="165:246" ht="16.5" x14ac:dyDescent="0.2">
      <c r="FI131" s="13">
        <v>126</v>
      </c>
      <c r="FJ131" s="14">
        <f t="shared" si="185"/>
        <v>1</v>
      </c>
      <c r="FK131" s="14">
        <f t="shared" si="186"/>
        <v>126</v>
      </c>
      <c r="FL131" s="14">
        <f t="shared" si="187"/>
        <v>17</v>
      </c>
      <c r="FM131" s="14">
        <f t="shared" si="154"/>
        <v>20</v>
      </c>
      <c r="FN131" s="14">
        <f t="shared" si="155"/>
        <v>4</v>
      </c>
      <c r="FO131" s="14">
        <f t="shared" si="156"/>
        <v>70</v>
      </c>
      <c r="FP131" s="14">
        <f t="shared" si="157"/>
        <v>2</v>
      </c>
      <c r="FQ131" s="14">
        <f t="shared" si="158"/>
        <v>2</v>
      </c>
      <c r="FR131" s="14">
        <f t="shared" si="159"/>
        <v>2</v>
      </c>
      <c r="FS131" s="14" t="b">
        <f t="shared" si="188"/>
        <v>0</v>
      </c>
      <c r="FT131" s="14">
        <f t="shared" si="160"/>
        <v>2004202</v>
      </c>
      <c r="FU131" s="14">
        <f t="shared" si="189"/>
        <v>48</v>
      </c>
      <c r="FV131" s="13" t="str">
        <f t="shared" si="161"/>
        <v>70级-优秀寄灵人の头盔</v>
      </c>
      <c r="FW131" s="13" t="str">
        <f t="shared" si="162"/>
        <v>惊鸿 · 寄灵人の头盔-优秀</v>
      </c>
      <c r="FX131" s="14">
        <f t="shared" si="163"/>
        <v>1</v>
      </c>
      <c r="FY131" s="14">
        <f t="shared" si="164"/>
        <v>2</v>
      </c>
      <c r="FZ131" s="14">
        <f t="shared" si="165"/>
        <v>70</v>
      </c>
      <c r="GA131" s="14">
        <v>1</v>
      </c>
      <c r="GB131" s="14">
        <f t="shared" si="166"/>
        <v>4</v>
      </c>
      <c r="GC131" s="14">
        <f t="shared" si="190"/>
        <v>2</v>
      </c>
      <c r="GD131" s="14" t="str">
        <f t="shared" si="167"/>
        <v/>
      </c>
      <c r="GE131" s="14" t="e">
        <f t="shared" si="168"/>
        <v>#REF!</v>
      </c>
      <c r="GF131" s="14" t="e">
        <f t="shared" si="169"/>
        <v>#REF!</v>
      </c>
      <c r="GG131" s="14" t="e">
        <f t="shared" si="170"/>
        <v>#REF!</v>
      </c>
      <c r="GH131" s="14" t="e">
        <f t="shared" si="171"/>
        <v>#REF!</v>
      </c>
      <c r="GI131" s="14" t="e">
        <f t="shared" si="172"/>
        <v>#REF!</v>
      </c>
      <c r="GJ131" s="14" t="e">
        <f t="shared" si="173"/>
        <v>#REF!</v>
      </c>
      <c r="GK131" s="14" t="e">
        <f t="shared" si="174"/>
        <v>#REF!</v>
      </c>
      <c r="GL131" s="14">
        <f t="shared" si="175"/>
        <v>1042</v>
      </c>
      <c r="GM131" s="14">
        <f t="shared" si="176"/>
        <v>0</v>
      </c>
      <c r="GN131" s="14" t="str">
        <f t="shared" si="177"/>
        <v/>
      </c>
      <c r="GO131" s="25" t="str">
        <f t="shared" si="178"/>
        <v>icon_2004102</v>
      </c>
      <c r="GS131" s="14">
        <f t="shared" si="179"/>
        <v>2</v>
      </c>
      <c r="GT131" s="14">
        <f t="shared" si="180"/>
        <v>0</v>
      </c>
      <c r="GU131" s="14" t="e">
        <f t="shared" si="191"/>
        <v>#REF!</v>
      </c>
      <c r="GV131" s="14" t="str">
        <f t="shared" si="181"/>
        <v>DefExt</v>
      </c>
      <c r="GW131" s="14" t="e">
        <f t="shared" si="192"/>
        <v>#REF!</v>
      </c>
      <c r="GX131" s="14" t="e">
        <f t="shared" si="193"/>
        <v>#REF!</v>
      </c>
      <c r="GY131" s="14" t="str">
        <f t="shared" si="182"/>
        <v/>
      </c>
      <c r="GZ131" s="14" t="str">
        <f t="shared" si="194"/>
        <v/>
      </c>
      <c r="HA131" s="14" t="str">
        <f t="shared" si="195"/>
        <v/>
      </c>
      <c r="HB131" s="14">
        <f t="shared" si="183"/>
        <v>20420</v>
      </c>
      <c r="HC131" s="14">
        <f t="shared" si="196"/>
        <v>0</v>
      </c>
      <c r="HD131" s="14" t="str">
        <f t="shared" si="197"/>
        <v/>
      </c>
      <c r="HE131" s="25" t="s">
        <v>1109</v>
      </c>
      <c r="HF131" s="14">
        <f t="shared" si="184"/>
        <v>45</v>
      </c>
      <c r="IA131" s="13">
        <v>126</v>
      </c>
      <c r="IB131" s="14">
        <f t="shared" si="207"/>
        <v>7</v>
      </c>
      <c r="IC131" s="14">
        <f t="shared" si="208"/>
        <v>1</v>
      </c>
      <c r="ID131" s="14">
        <f t="shared" si="209"/>
        <v>7</v>
      </c>
      <c r="IE131" s="14">
        <f t="shared" si="210"/>
        <v>3</v>
      </c>
      <c r="IF131" s="14" t="str">
        <f t="shared" si="211"/>
        <v>110级寄灵人洗练-Q3-6</v>
      </c>
      <c r="IG131" s="14">
        <f t="shared" si="212"/>
        <v>1073</v>
      </c>
      <c r="IH131" s="14">
        <f t="shared" si="213"/>
        <v>6</v>
      </c>
      <c r="II131" s="14">
        <f t="shared" si="214"/>
        <v>600</v>
      </c>
      <c r="IJ131" s="14" t="str">
        <f t="shared" si="215"/>
        <v>HPRate</v>
      </c>
      <c r="IK131" s="14">
        <f t="shared" si="216"/>
        <v>1.4E-2</v>
      </c>
      <c r="IL131" s="14">
        <f t="shared" si="217"/>
        <v>0.04</v>
      </c>
    </row>
    <row r="132" spans="165:246" ht="16.5" x14ac:dyDescent="0.2">
      <c r="FI132" s="13">
        <v>127</v>
      </c>
      <c r="FJ132" s="14">
        <f t="shared" si="185"/>
        <v>1</v>
      </c>
      <c r="FK132" s="14">
        <f t="shared" si="186"/>
        <v>127</v>
      </c>
      <c r="FL132" s="14">
        <f t="shared" si="187"/>
        <v>17</v>
      </c>
      <c r="FM132" s="14">
        <f t="shared" si="154"/>
        <v>20</v>
      </c>
      <c r="FN132" s="14">
        <f t="shared" si="155"/>
        <v>4</v>
      </c>
      <c r="FO132" s="14">
        <f t="shared" si="156"/>
        <v>70</v>
      </c>
      <c r="FP132" s="14">
        <f t="shared" si="157"/>
        <v>2</v>
      </c>
      <c r="FQ132" s="14">
        <f t="shared" si="158"/>
        <v>3</v>
      </c>
      <c r="FR132" s="14">
        <f t="shared" si="159"/>
        <v>3</v>
      </c>
      <c r="FS132" s="14" t="b">
        <f t="shared" si="188"/>
        <v>0</v>
      </c>
      <c r="FT132" s="14">
        <f t="shared" si="160"/>
        <v>2004203</v>
      </c>
      <c r="FU132" s="14">
        <f t="shared" si="189"/>
        <v>48</v>
      </c>
      <c r="FV132" s="13" t="str">
        <f t="shared" si="161"/>
        <v>70级-优秀寄灵人の铠甲</v>
      </c>
      <c r="FW132" s="13" t="str">
        <f t="shared" si="162"/>
        <v>惊鸿 · 寄灵人の铠甲-优秀</v>
      </c>
      <c r="FX132" s="14">
        <f t="shared" si="163"/>
        <v>1</v>
      </c>
      <c r="FY132" s="14">
        <f t="shared" si="164"/>
        <v>2</v>
      </c>
      <c r="FZ132" s="14">
        <f t="shared" si="165"/>
        <v>70</v>
      </c>
      <c r="GA132" s="14">
        <v>1</v>
      </c>
      <c r="GB132" s="14">
        <f t="shared" si="166"/>
        <v>4</v>
      </c>
      <c r="GC132" s="14">
        <f t="shared" si="190"/>
        <v>3</v>
      </c>
      <c r="GD132" s="14" t="str">
        <f t="shared" si="167"/>
        <v/>
      </c>
      <c r="GE132" s="14" t="e">
        <f t="shared" si="168"/>
        <v>#REF!</v>
      </c>
      <c r="GF132" s="14" t="e">
        <f t="shared" si="169"/>
        <v>#REF!</v>
      </c>
      <c r="GG132" s="14" t="e">
        <f t="shared" si="170"/>
        <v>#REF!</v>
      </c>
      <c r="GH132" s="14" t="e">
        <f t="shared" si="171"/>
        <v>#REF!</v>
      </c>
      <c r="GI132" s="14" t="e">
        <f t="shared" si="172"/>
        <v>#REF!</v>
      </c>
      <c r="GJ132" s="14" t="e">
        <f t="shared" si="173"/>
        <v>#REF!</v>
      </c>
      <c r="GK132" s="14" t="e">
        <f t="shared" si="174"/>
        <v>#REF!</v>
      </c>
      <c r="GL132" s="14">
        <f t="shared" si="175"/>
        <v>1042</v>
      </c>
      <c r="GM132" s="14">
        <f t="shared" si="176"/>
        <v>0</v>
      </c>
      <c r="GN132" s="14" t="str">
        <f t="shared" si="177"/>
        <v/>
      </c>
      <c r="GO132" s="25" t="str">
        <f t="shared" si="178"/>
        <v>icon_2004103</v>
      </c>
      <c r="GS132" s="14">
        <f t="shared" si="179"/>
        <v>2</v>
      </c>
      <c r="GT132" s="14">
        <f t="shared" si="180"/>
        <v>3</v>
      </c>
      <c r="GU132" s="14" t="e">
        <f t="shared" si="191"/>
        <v>#REF!</v>
      </c>
      <c r="GV132" s="14" t="str">
        <f t="shared" si="181"/>
        <v>DefExt</v>
      </c>
      <c r="GW132" s="14" t="e">
        <f t="shared" si="192"/>
        <v>#REF!</v>
      </c>
      <c r="GX132" s="14" t="e">
        <f t="shared" si="193"/>
        <v>#REF!</v>
      </c>
      <c r="GY132" s="14" t="str">
        <f t="shared" si="182"/>
        <v>HPExt</v>
      </c>
      <c r="GZ132" s="14" t="e">
        <f t="shared" si="194"/>
        <v>#REF!</v>
      </c>
      <c r="HA132" s="14" t="e">
        <f t="shared" si="195"/>
        <v>#REF!</v>
      </c>
      <c r="HB132" s="14">
        <f t="shared" si="183"/>
        <v>20420</v>
      </c>
      <c r="HC132" s="14">
        <f t="shared" si="196"/>
        <v>0</v>
      </c>
      <c r="HD132" s="14" t="str">
        <f t="shared" si="197"/>
        <v/>
      </c>
      <c r="HE132" s="25" t="s">
        <v>1109</v>
      </c>
      <c r="HF132" s="14">
        <f t="shared" si="184"/>
        <v>45</v>
      </c>
      <c r="IA132" s="13">
        <v>127</v>
      </c>
      <c r="IB132" s="14">
        <f t="shared" si="207"/>
        <v>7</v>
      </c>
      <c r="IC132" s="14">
        <f t="shared" si="208"/>
        <v>1</v>
      </c>
      <c r="ID132" s="14">
        <f t="shared" si="209"/>
        <v>7</v>
      </c>
      <c r="IE132" s="14">
        <f t="shared" si="210"/>
        <v>3</v>
      </c>
      <c r="IF132" s="14" t="str">
        <f t="shared" si="211"/>
        <v>110级寄灵人洗练-Q3-7</v>
      </c>
      <c r="IG132" s="14">
        <f t="shared" si="212"/>
        <v>1073</v>
      </c>
      <c r="IH132" s="14">
        <f t="shared" si="213"/>
        <v>7</v>
      </c>
      <c r="II132" s="14">
        <f t="shared" si="214"/>
        <v>550</v>
      </c>
      <c r="IJ132" s="14" t="str">
        <f t="shared" si="215"/>
        <v>Crit</v>
      </c>
      <c r="IK132" s="14">
        <f t="shared" si="216"/>
        <v>1.0999999999999999E-2</v>
      </c>
      <c r="IL132" s="14">
        <f t="shared" si="217"/>
        <v>0.03</v>
      </c>
    </row>
    <row r="133" spans="165:246" ht="16.5" x14ac:dyDescent="0.2">
      <c r="FI133" s="13">
        <v>128</v>
      </c>
      <c r="FJ133" s="14">
        <f t="shared" si="185"/>
        <v>1</v>
      </c>
      <c r="FK133" s="14">
        <f t="shared" si="186"/>
        <v>128</v>
      </c>
      <c r="FL133" s="14">
        <f t="shared" si="187"/>
        <v>17</v>
      </c>
      <c r="FM133" s="14">
        <f t="shared" si="154"/>
        <v>20</v>
      </c>
      <c r="FN133" s="14">
        <f t="shared" si="155"/>
        <v>4</v>
      </c>
      <c r="FO133" s="14">
        <f t="shared" si="156"/>
        <v>70</v>
      </c>
      <c r="FP133" s="14">
        <f t="shared" si="157"/>
        <v>2</v>
      </c>
      <c r="FQ133" s="14">
        <f t="shared" si="158"/>
        <v>4</v>
      </c>
      <c r="FR133" s="14">
        <f t="shared" si="159"/>
        <v>4</v>
      </c>
      <c r="FS133" s="14" t="b">
        <f t="shared" si="188"/>
        <v>0</v>
      </c>
      <c r="FT133" s="14">
        <f t="shared" si="160"/>
        <v>2004204</v>
      </c>
      <c r="FU133" s="14">
        <f t="shared" si="189"/>
        <v>48</v>
      </c>
      <c r="FV133" s="13" t="str">
        <f t="shared" si="161"/>
        <v>70级-优秀寄灵人の裤子</v>
      </c>
      <c r="FW133" s="13" t="str">
        <f t="shared" si="162"/>
        <v>惊鸿 · 寄灵人の裤子-优秀</v>
      </c>
      <c r="FX133" s="14">
        <f t="shared" si="163"/>
        <v>1</v>
      </c>
      <c r="FY133" s="14">
        <f t="shared" si="164"/>
        <v>2</v>
      </c>
      <c r="FZ133" s="14">
        <f t="shared" si="165"/>
        <v>70</v>
      </c>
      <c r="GA133" s="14">
        <v>1</v>
      </c>
      <c r="GB133" s="14">
        <f t="shared" si="166"/>
        <v>4</v>
      </c>
      <c r="GC133" s="14">
        <f t="shared" si="190"/>
        <v>4</v>
      </c>
      <c r="GD133" s="14" t="str">
        <f t="shared" si="167"/>
        <v/>
      </c>
      <c r="GE133" s="14" t="e">
        <f t="shared" si="168"/>
        <v>#REF!</v>
      </c>
      <c r="GF133" s="14" t="e">
        <f t="shared" si="169"/>
        <v>#REF!</v>
      </c>
      <c r="GG133" s="14" t="e">
        <f t="shared" si="170"/>
        <v>#REF!</v>
      </c>
      <c r="GH133" s="14" t="e">
        <f t="shared" si="171"/>
        <v>#REF!</v>
      </c>
      <c r="GI133" s="14" t="e">
        <f t="shared" si="172"/>
        <v>#REF!</v>
      </c>
      <c r="GJ133" s="14" t="e">
        <f t="shared" si="173"/>
        <v>#REF!</v>
      </c>
      <c r="GK133" s="14" t="e">
        <f t="shared" si="174"/>
        <v>#REF!</v>
      </c>
      <c r="GL133" s="14">
        <f t="shared" si="175"/>
        <v>1042</v>
      </c>
      <c r="GM133" s="14">
        <f t="shared" si="176"/>
        <v>0</v>
      </c>
      <c r="GN133" s="14" t="str">
        <f t="shared" si="177"/>
        <v/>
      </c>
      <c r="GO133" s="25" t="str">
        <f t="shared" si="178"/>
        <v>icon_2004104</v>
      </c>
      <c r="GS133" s="14">
        <f t="shared" si="179"/>
        <v>2</v>
      </c>
      <c r="GT133" s="14">
        <f t="shared" si="180"/>
        <v>0</v>
      </c>
      <c r="GU133" s="14" t="e">
        <f t="shared" si="191"/>
        <v>#REF!</v>
      </c>
      <c r="GV133" s="14" t="str">
        <f t="shared" si="181"/>
        <v>DefExt</v>
      </c>
      <c r="GW133" s="14" t="e">
        <f t="shared" si="192"/>
        <v>#REF!</v>
      </c>
      <c r="GX133" s="14" t="e">
        <f t="shared" si="193"/>
        <v>#REF!</v>
      </c>
      <c r="GY133" s="14" t="str">
        <f t="shared" si="182"/>
        <v/>
      </c>
      <c r="GZ133" s="14" t="str">
        <f t="shared" si="194"/>
        <v/>
      </c>
      <c r="HA133" s="14" t="str">
        <f t="shared" si="195"/>
        <v/>
      </c>
      <c r="HB133" s="14">
        <f t="shared" si="183"/>
        <v>20420</v>
      </c>
      <c r="HC133" s="14">
        <f t="shared" si="196"/>
        <v>0</v>
      </c>
      <c r="HD133" s="14" t="str">
        <f t="shared" si="197"/>
        <v/>
      </c>
      <c r="HE133" s="25" t="s">
        <v>1109</v>
      </c>
      <c r="HF133" s="14">
        <f t="shared" si="184"/>
        <v>45</v>
      </c>
      <c r="IA133" s="13">
        <v>128</v>
      </c>
      <c r="IB133" s="14">
        <f t="shared" si="207"/>
        <v>7</v>
      </c>
      <c r="IC133" s="14">
        <f t="shared" si="208"/>
        <v>1</v>
      </c>
      <c r="ID133" s="14">
        <f t="shared" si="209"/>
        <v>7</v>
      </c>
      <c r="IE133" s="14">
        <f t="shared" si="210"/>
        <v>3</v>
      </c>
      <c r="IF133" s="14" t="str">
        <f t="shared" si="211"/>
        <v>110级寄灵人洗练-Q3-8</v>
      </c>
      <c r="IG133" s="14">
        <f t="shared" si="212"/>
        <v>1073</v>
      </c>
      <c r="IH133" s="14">
        <f t="shared" si="213"/>
        <v>8</v>
      </c>
      <c r="II133" s="14">
        <f t="shared" si="214"/>
        <v>550</v>
      </c>
      <c r="IJ133" s="14" t="str">
        <f t="shared" si="215"/>
        <v>CritRate</v>
      </c>
      <c r="IK133" s="14">
        <f t="shared" si="216"/>
        <v>2.8000000000000001E-2</v>
      </c>
      <c r="IL133" s="14">
        <f t="shared" si="217"/>
        <v>0.08</v>
      </c>
    </row>
    <row r="134" spans="165:246" ht="16.5" x14ac:dyDescent="0.2">
      <c r="FI134" s="13">
        <v>129</v>
      </c>
      <c r="FJ134" s="14">
        <f t="shared" si="185"/>
        <v>1</v>
      </c>
      <c r="FK134" s="14">
        <f t="shared" si="186"/>
        <v>129</v>
      </c>
      <c r="FL134" s="14">
        <f t="shared" si="187"/>
        <v>17</v>
      </c>
      <c r="FM134" s="14">
        <f t="shared" ref="FM134:FM197" si="218">INDEX($AL$7:$AL$64,FL134)</f>
        <v>20</v>
      </c>
      <c r="FN134" s="14">
        <f t="shared" ref="FN134:FN197" si="219">(FJ134-1)*$FL$3+GB134</f>
        <v>4</v>
      </c>
      <c r="FO134" s="14">
        <f t="shared" ref="FO134:FO197" si="220">INDEX(AJ$7:AJ$64,$FL134)</f>
        <v>70</v>
      </c>
      <c r="FP134" s="14">
        <f t="shared" ref="FP134:FP197" si="221">INDEX(AK$7:AK$64,$FL134)</f>
        <v>2</v>
      </c>
      <c r="FQ134" s="14">
        <f t="shared" ref="FQ134:FQ197" si="222">FK134-INDEX($AT$6:$AT$64,FL134)</f>
        <v>5</v>
      </c>
      <c r="FR134" s="14">
        <f t="shared" ref="FR134:FR197" si="223">INDEX($AU$7:$BB$64,FL134,FK134-INDEX($AT$6:$AT$64,FL134))</f>
        <v>5</v>
      </c>
      <c r="FS134" s="14" t="b">
        <f t="shared" si="188"/>
        <v>0</v>
      </c>
      <c r="FT134" s="14">
        <f t="shared" ref="FT134:FT197" si="224">INDEX($AQ$7:$AQ$64,FL134)*10+FR134+(FJ134-1)*100000+2000000</f>
        <v>2004205</v>
      </c>
      <c r="FU134" s="14">
        <f t="shared" si="189"/>
        <v>48</v>
      </c>
      <c r="FV134" s="13" t="str">
        <f t="shared" ref="FV134:FV197" si="225">INDEX($AM$7:$AM$64,FL134)&amp;"-"&amp;INDEX($AN$7:$AN$64,FL134)&amp;INDEX($BR$6:$BR$7,FJ134)&amp;INDEX($AU$3:$BB$3,FR134)</f>
        <v>70级-优秀寄灵人の鞋子</v>
      </c>
      <c r="FW134" s="13" t="str">
        <f t="shared" ref="FW134:FW197" si="226">INDEX($AO$7:$AP$64,FL134,FJ134)&amp;" · "&amp;INDEX($BR$6:$BR$7,FJ134)&amp;INDEX($AU$3:$BB$3,FR134)&amp;IF(FS134,"","-"&amp;INDEX($CG$6:$CG$9,FP134))</f>
        <v>惊鸿 · 寄灵人の鞋子-优秀</v>
      </c>
      <c r="FX134" s="14">
        <f t="shared" ref="FX134:FX197" si="227">FJ134</f>
        <v>1</v>
      </c>
      <c r="FY134" s="14">
        <f t="shared" ref="FY134:FY197" si="228">INDEX($AK$7:$AK$64,FL134)</f>
        <v>2</v>
      </c>
      <c r="FZ134" s="14">
        <f t="shared" ref="FZ134:FZ197" si="229">INDEX($AJ$7:$AJ$64,FL134)</f>
        <v>70</v>
      </c>
      <c r="GA134" s="14">
        <v>1</v>
      </c>
      <c r="GB134" s="14">
        <f t="shared" ref="GB134:GB197" si="230">INDEX(AH$7:AH$64,$FL134)</f>
        <v>4</v>
      </c>
      <c r="GC134" s="14">
        <f t="shared" si="190"/>
        <v>5</v>
      </c>
      <c r="GD134" s="14" t="str">
        <f t="shared" ref="GD134:GD197" si="231">IF(INDEX($AR$7:$AR$64,FL134)&gt;0,INDEX($AR$7:$AR$64,FL134) + (FJ134-1)*10000+200000,"")</f>
        <v/>
      </c>
      <c r="GE134" s="14" t="e">
        <f t="shared" ref="GE134:GE197" si="232">INT(SUMPRODUCT($GI$3:$GK$3,GI134:GK134)*IF(GD134="",1,1.5))</f>
        <v>#REF!</v>
      </c>
      <c r="GF134" s="14" t="e">
        <f t="shared" ref="GF134:GF197" si="233">ROUND(INDEX(M$6:M$27,$FN134)*INDEX(BW$6:BW$13,$FR134)*INDEX($CH$6:$CH$9,FY134)/5,0)*5</f>
        <v>#REF!</v>
      </c>
      <c r="GG134" s="14" t="e">
        <f t="shared" ref="GG134:GG197" si="234">ROUND(INDEX(N$6:N$27,$FN134)*INDEX(BX$6:BX$13,$FR134)*INDEX($CH$6:$CH$9,FY134)/5,0)*5</f>
        <v>#REF!</v>
      </c>
      <c r="GH134" s="14" t="e">
        <f t="shared" ref="GH134:GH197" si="235">ROUND(INDEX(O$6:O$27,$FN134)*INDEX(BY$6:BY$13,$FR134)*INDEX($CH$6:$CH$9,FY134)/5,0)*5</f>
        <v>#REF!</v>
      </c>
      <c r="GI134" s="14" t="e">
        <f t="shared" ref="GI134:GI197" si="236">ROUND(INDEX(S$6:S$27,$FN134)*INDEX(BW$6:BW$13,$FR134)*INDEX($CH$6:$CH$9,FY134),0)</f>
        <v>#REF!</v>
      </c>
      <c r="GJ134" s="14" t="e">
        <f t="shared" ref="GJ134:GJ197" si="237">ROUND(INDEX(T$6:T$27,$FN134)*INDEX(BX$6:BX$13,$FR134)*INDEX($CH$6:$CH$9,FY134),0)</f>
        <v>#REF!</v>
      </c>
      <c r="GK134" s="14" t="e">
        <f t="shared" ref="GK134:GK197" si="238">ROUND(INDEX(U$6:U$27,$FN134)*INDEX(BY$6:BY$13,$FR134)*INDEX($CH$6:$CH$9,FY134),0)</f>
        <v>#REF!</v>
      </c>
      <c r="GL134" s="14">
        <f t="shared" ref="GL134:GL197" si="239">GB134*10+FP134+FJ134*1000</f>
        <v>1042</v>
      </c>
      <c r="GM134" s="14">
        <f t="shared" ref="GM134:GM197" si="240">INDEX($V$17:$Y$27,GB134,FP134)</f>
        <v>0</v>
      </c>
      <c r="GN134" s="14" t="str">
        <f t="shared" ref="GN134:GN197" si="241">IF(FP134&gt;2,GB134*10+FP134+FJ134*1000,"")</f>
        <v/>
      </c>
      <c r="GO134" s="25" t="str">
        <f t="shared" ref="GO134:GO197" si="242">IF(FS134,"icon_"&amp;FT134,GO$2&amp;INDEX($FG$6:$FG$7,FJ134)*100000+GB134*1000+100+FR134)</f>
        <v>icon_2004105</v>
      </c>
      <c r="GS134" s="14">
        <f t="shared" ref="GS134:GS197" si="243">INDEX(CA$6:CA$13,$GC134)</f>
        <v>3</v>
      </c>
      <c r="GT134" s="14">
        <f t="shared" ref="GT134:GT197" si="244">INDEX(CB$6:CB$13,$GC134)</f>
        <v>0</v>
      </c>
      <c r="GU134" s="14" t="e">
        <f t="shared" si="191"/>
        <v>#REF!</v>
      </c>
      <c r="GV134" s="14" t="str">
        <f t="shared" ref="GV134:GV197" si="245">INDEX($BW$3:$BY$3,GS134)</f>
        <v>HPExt</v>
      </c>
      <c r="GW134" s="14" t="e">
        <f t="shared" si="192"/>
        <v>#REF!</v>
      </c>
      <c r="GX134" s="14" t="e">
        <f t="shared" si="193"/>
        <v>#REF!</v>
      </c>
      <c r="GY134" s="14" t="str">
        <f t="shared" ref="GY134:GY197" si="246">IF(GT134&gt;0,INDEX($BW$3:$BY$3,GT134),"")</f>
        <v/>
      </c>
      <c r="GZ134" s="14" t="str">
        <f t="shared" si="194"/>
        <v/>
      </c>
      <c r="HA134" s="14" t="str">
        <f t="shared" si="195"/>
        <v/>
      </c>
      <c r="HB134" s="14">
        <f t="shared" ref="HB134:HB197" si="247">20000+GB134*100+FP134*10</f>
        <v>20420</v>
      </c>
      <c r="HC134" s="14">
        <f t="shared" si="196"/>
        <v>0</v>
      </c>
      <c r="HD134" s="14" t="str">
        <f t="shared" si="197"/>
        <v/>
      </c>
      <c r="HE134" s="25" t="s">
        <v>1109</v>
      </c>
      <c r="HF134" s="14">
        <f t="shared" ref="HF134:HF197" si="248">ROUND(INDEX($AA$17:$AD$27,GB134,FP134)*INDEX($BZ$6:$BZ$13,GC134),0)</f>
        <v>45</v>
      </c>
      <c r="IA134" s="13">
        <v>129</v>
      </c>
      <c r="IB134" s="14">
        <f t="shared" si="207"/>
        <v>7</v>
      </c>
      <c r="IC134" s="14">
        <f t="shared" si="208"/>
        <v>1</v>
      </c>
      <c r="ID134" s="14">
        <f t="shared" si="209"/>
        <v>7</v>
      </c>
      <c r="IE134" s="14">
        <f t="shared" si="210"/>
        <v>3</v>
      </c>
      <c r="IF134" s="14" t="str">
        <f t="shared" si="211"/>
        <v>110级寄灵人洗练-Q3-9</v>
      </c>
      <c r="IG134" s="14">
        <f t="shared" si="212"/>
        <v>1073</v>
      </c>
      <c r="IH134" s="14">
        <f t="shared" si="213"/>
        <v>9</v>
      </c>
      <c r="II134" s="14">
        <f t="shared" si="214"/>
        <v>550</v>
      </c>
      <c r="IJ134" s="14" t="str">
        <f t="shared" si="215"/>
        <v>DefIgnor</v>
      </c>
      <c r="IK134" s="14">
        <f t="shared" si="216"/>
        <v>1.0999999999999999E-2</v>
      </c>
      <c r="IL134" s="14">
        <f t="shared" si="217"/>
        <v>0.03</v>
      </c>
    </row>
    <row r="135" spans="165:246" ht="16.5" x14ac:dyDescent="0.2">
      <c r="FI135" s="13">
        <v>130</v>
      </c>
      <c r="FJ135" s="14">
        <f t="shared" ref="FJ135:FJ198" si="249">IF(FI135&lt;=$FJ$3,1,2)</f>
        <v>1</v>
      </c>
      <c r="FK135" s="14">
        <f t="shared" ref="FK135:FK198" si="250">MOD(FI135-1,$FJ$3)+1</f>
        <v>130</v>
      </c>
      <c r="FL135" s="14">
        <f t="shared" ref="FL135:FL198" si="251">MATCH(FK135-1,$AT$6:$AT$64,1)</f>
        <v>17</v>
      </c>
      <c r="FM135" s="14">
        <f t="shared" si="218"/>
        <v>20</v>
      </c>
      <c r="FN135" s="14">
        <f t="shared" si="219"/>
        <v>4</v>
      </c>
      <c r="FO135" s="14">
        <f t="shared" si="220"/>
        <v>70</v>
      </c>
      <c r="FP135" s="14">
        <f t="shared" si="221"/>
        <v>2</v>
      </c>
      <c r="FQ135" s="14">
        <f t="shared" si="222"/>
        <v>6</v>
      </c>
      <c r="FR135" s="14">
        <f t="shared" si="223"/>
        <v>6</v>
      </c>
      <c r="FS135" s="14" t="b">
        <f t="shared" ref="FS135:FS198" si="252">IF(GD135="",FALSE,TRUE)</f>
        <v>0</v>
      </c>
      <c r="FT135" s="14">
        <f t="shared" si="224"/>
        <v>2004206</v>
      </c>
      <c r="FU135" s="14">
        <f t="shared" ref="FU135:FU198" si="253">INDEX($BG$7:$BN$64,FL135,FR135)</f>
        <v>48</v>
      </c>
      <c r="FV135" s="13" t="str">
        <f t="shared" si="225"/>
        <v>70级-优秀寄灵人の护手</v>
      </c>
      <c r="FW135" s="13" t="str">
        <f t="shared" si="226"/>
        <v>惊鸿 · 寄灵人の护手-优秀</v>
      </c>
      <c r="FX135" s="14">
        <f t="shared" si="227"/>
        <v>1</v>
      </c>
      <c r="FY135" s="14">
        <f t="shared" si="228"/>
        <v>2</v>
      </c>
      <c r="FZ135" s="14">
        <f t="shared" si="229"/>
        <v>70</v>
      </c>
      <c r="GA135" s="14">
        <v>1</v>
      </c>
      <c r="GB135" s="14">
        <f t="shared" si="230"/>
        <v>4</v>
      </c>
      <c r="GC135" s="14">
        <f t="shared" ref="GC135:GC198" si="254">FR135</f>
        <v>6</v>
      </c>
      <c r="GD135" s="14" t="str">
        <f t="shared" si="231"/>
        <v/>
      </c>
      <c r="GE135" s="14" t="e">
        <f t="shared" si="232"/>
        <v>#REF!</v>
      </c>
      <c r="GF135" s="14" t="e">
        <f t="shared" si="233"/>
        <v>#REF!</v>
      </c>
      <c r="GG135" s="14" t="e">
        <f t="shared" si="234"/>
        <v>#REF!</v>
      </c>
      <c r="GH135" s="14" t="e">
        <f t="shared" si="235"/>
        <v>#REF!</v>
      </c>
      <c r="GI135" s="14" t="e">
        <f t="shared" si="236"/>
        <v>#REF!</v>
      </c>
      <c r="GJ135" s="14" t="e">
        <f t="shared" si="237"/>
        <v>#REF!</v>
      </c>
      <c r="GK135" s="14" t="e">
        <f t="shared" si="238"/>
        <v>#REF!</v>
      </c>
      <c r="GL135" s="14">
        <f t="shared" si="239"/>
        <v>1042</v>
      </c>
      <c r="GM135" s="14">
        <f t="shared" si="240"/>
        <v>0</v>
      </c>
      <c r="GN135" s="14" t="str">
        <f t="shared" si="241"/>
        <v/>
      </c>
      <c r="GO135" s="25" t="str">
        <f t="shared" si="242"/>
        <v>icon_2004106</v>
      </c>
      <c r="GS135" s="14">
        <f t="shared" si="243"/>
        <v>3</v>
      </c>
      <c r="GT135" s="14">
        <f t="shared" si="244"/>
        <v>0</v>
      </c>
      <c r="GU135" s="14" t="e">
        <f t="shared" ref="GU135:GU198" si="255">GE135</f>
        <v>#REF!</v>
      </c>
      <c r="GV135" s="14" t="str">
        <f t="shared" si="245"/>
        <v>HPExt</v>
      </c>
      <c r="GW135" s="14" t="e">
        <f t="shared" ref="GW135:GW198" si="256">INDEX(GF135:GH135,GS135)</f>
        <v>#REF!</v>
      </c>
      <c r="GX135" s="14" t="e">
        <f t="shared" ref="GX135:GX198" si="257">INDEX(GI135:GK135,GS135)</f>
        <v>#REF!</v>
      </c>
      <c r="GY135" s="14" t="str">
        <f t="shared" si="246"/>
        <v/>
      </c>
      <c r="GZ135" s="14" t="str">
        <f t="shared" ref="GZ135:GZ198" si="258">IF(GT135&gt;0,INDEX(GF135:GH135,GT135),"")</f>
        <v/>
      </c>
      <c r="HA135" s="14" t="str">
        <f t="shared" ref="HA135:HA198" si="259">IF(GT135&gt;0,INDEX(GI135:GK135,GT135),"")</f>
        <v/>
      </c>
      <c r="HB135" s="14">
        <f t="shared" si="247"/>
        <v>20420</v>
      </c>
      <c r="HC135" s="14">
        <f t="shared" ref="HC135:HC198" si="260">GM135</f>
        <v>0</v>
      </c>
      <c r="HD135" s="14" t="str">
        <f t="shared" ref="HD135:HD198" si="261">GN135</f>
        <v/>
      </c>
      <c r="HE135" s="25" t="s">
        <v>1109</v>
      </c>
      <c r="HF135" s="14">
        <f t="shared" si="248"/>
        <v>45</v>
      </c>
      <c r="IA135" s="13">
        <v>130</v>
      </c>
      <c r="IB135" s="14">
        <f t="shared" ref="IB135:IB198" si="262">INT((IA135-1)/20)+1</f>
        <v>7</v>
      </c>
      <c r="IC135" s="14">
        <f t="shared" ref="IC135:IC198" si="263">IF(IB135&gt;11,2,1)</f>
        <v>1</v>
      </c>
      <c r="ID135" s="14">
        <f t="shared" ref="ID135:ID198" si="264">IB135-(IC135-1)*11</f>
        <v>7</v>
      </c>
      <c r="IE135" s="14">
        <f t="shared" ref="IE135:IE198" si="265">IF(MOD(IA135-1,20)&gt;=10,4,3)</f>
        <v>3</v>
      </c>
      <c r="IF135" s="14" t="str">
        <f t="shared" ref="IF135:IF198" si="266">INDEX($EK$6:$EK$27,IB135)&amp;"洗练-Q"&amp;IE135&amp;"-"&amp;IH135</f>
        <v>110级寄灵人洗练-Q3-10</v>
      </c>
      <c r="IG135" s="14">
        <f t="shared" ref="IG135:IG198" si="267">IC135*1000+ID135*10+IE135</f>
        <v>1073</v>
      </c>
      <c r="IH135" s="14">
        <f t="shared" ref="IH135:IH198" si="268">MOD(IA135-1,10)+1</f>
        <v>10</v>
      </c>
      <c r="II135" s="14">
        <f t="shared" ref="II135:II198" si="269">INDEX($EO$3:$EX$3,IH135)</f>
        <v>550</v>
      </c>
      <c r="IJ135" s="14" t="str">
        <f t="shared" ref="IJ135:IJ198" si="270">INDEX($EO$4:$EX$4,IH135)</f>
        <v>Block</v>
      </c>
      <c r="IK135" s="14">
        <f t="shared" ref="IK135:IK198" si="271">IF(IL135&gt;1,INT(IL135*0.35),ROUND(IL135*0.35,3))</f>
        <v>1.0999999999999999E-2</v>
      </c>
      <c r="IL135" s="14">
        <f t="shared" ref="IL135:IL198" si="272">INDEX($EO$6:$EX$27,IB135,IH135)</f>
        <v>0.03</v>
      </c>
    </row>
    <row r="136" spans="165:246" ht="16.5" x14ac:dyDescent="0.2">
      <c r="FI136" s="13">
        <v>131</v>
      </c>
      <c r="FJ136" s="14">
        <f t="shared" si="249"/>
        <v>1</v>
      </c>
      <c r="FK136" s="14">
        <f t="shared" si="250"/>
        <v>131</v>
      </c>
      <c r="FL136" s="14">
        <f t="shared" si="251"/>
        <v>17</v>
      </c>
      <c r="FM136" s="14">
        <f t="shared" si="218"/>
        <v>20</v>
      </c>
      <c r="FN136" s="14">
        <f t="shared" si="219"/>
        <v>4</v>
      </c>
      <c r="FO136" s="14">
        <f t="shared" si="220"/>
        <v>70</v>
      </c>
      <c r="FP136" s="14">
        <f t="shared" si="221"/>
        <v>2</v>
      </c>
      <c r="FQ136" s="14">
        <f t="shared" si="222"/>
        <v>7</v>
      </c>
      <c r="FR136" s="14">
        <f t="shared" si="223"/>
        <v>7</v>
      </c>
      <c r="FS136" s="14" t="b">
        <f t="shared" si="252"/>
        <v>0</v>
      </c>
      <c r="FT136" s="14">
        <f t="shared" si="224"/>
        <v>2004207</v>
      </c>
      <c r="FU136" s="14">
        <f t="shared" si="253"/>
        <v>72</v>
      </c>
      <c r="FV136" s="13" t="str">
        <f t="shared" si="225"/>
        <v>70级-优秀寄灵人の项链</v>
      </c>
      <c r="FW136" s="13" t="str">
        <f t="shared" si="226"/>
        <v>惊鸿 · 寄灵人の项链-优秀</v>
      </c>
      <c r="FX136" s="14">
        <f t="shared" si="227"/>
        <v>1</v>
      </c>
      <c r="FY136" s="14">
        <f t="shared" si="228"/>
        <v>2</v>
      </c>
      <c r="FZ136" s="14">
        <f t="shared" si="229"/>
        <v>70</v>
      </c>
      <c r="GA136" s="14">
        <v>1</v>
      </c>
      <c r="GB136" s="14">
        <f t="shared" si="230"/>
        <v>4</v>
      </c>
      <c r="GC136" s="14">
        <f t="shared" si="254"/>
        <v>7</v>
      </c>
      <c r="GD136" s="14" t="str">
        <f t="shared" si="231"/>
        <v/>
      </c>
      <c r="GE136" s="14" t="e">
        <f t="shared" si="232"/>
        <v>#REF!</v>
      </c>
      <c r="GF136" s="14" t="e">
        <f t="shared" si="233"/>
        <v>#REF!</v>
      </c>
      <c r="GG136" s="14" t="e">
        <f t="shared" si="234"/>
        <v>#REF!</v>
      </c>
      <c r="GH136" s="14" t="e">
        <f t="shared" si="235"/>
        <v>#REF!</v>
      </c>
      <c r="GI136" s="14" t="e">
        <f t="shared" si="236"/>
        <v>#REF!</v>
      </c>
      <c r="GJ136" s="14" t="e">
        <f t="shared" si="237"/>
        <v>#REF!</v>
      </c>
      <c r="GK136" s="14" t="e">
        <f t="shared" si="238"/>
        <v>#REF!</v>
      </c>
      <c r="GL136" s="14">
        <f t="shared" si="239"/>
        <v>1042</v>
      </c>
      <c r="GM136" s="14">
        <f t="shared" si="240"/>
        <v>0</v>
      </c>
      <c r="GN136" s="14" t="str">
        <f t="shared" si="241"/>
        <v/>
      </c>
      <c r="GO136" s="25" t="str">
        <f t="shared" si="242"/>
        <v>icon_2004107</v>
      </c>
      <c r="GS136" s="14">
        <f t="shared" si="243"/>
        <v>1</v>
      </c>
      <c r="GT136" s="14">
        <f t="shared" si="244"/>
        <v>2</v>
      </c>
      <c r="GU136" s="14" t="e">
        <f t="shared" si="255"/>
        <v>#REF!</v>
      </c>
      <c r="GV136" s="14" t="str">
        <f t="shared" si="245"/>
        <v>AtkExt</v>
      </c>
      <c r="GW136" s="14" t="e">
        <f t="shared" si="256"/>
        <v>#REF!</v>
      </c>
      <c r="GX136" s="14" t="e">
        <f t="shared" si="257"/>
        <v>#REF!</v>
      </c>
      <c r="GY136" s="14" t="str">
        <f t="shared" si="246"/>
        <v>DefExt</v>
      </c>
      <c r="GZ136" s="14" t="e">
        <f t="shared" si="258"/>
        <v>#REF!</v>
      </c>
      <c r="HA136" s="14" t="e">
        <f t="shared" si="259"/>
        <v>#REF!</v>
      </c>
      <c r="HB136" s="14">
        <f t="shared" si="247"/>
        <v>20420</v>
      </c>
      <c r="HC136" s="14">
        <f t="shared" si="260"/>
        <v>0</v>
      </c>
      <c r="HD136" s="14" t="str">
        <f t="shared" si="261"/>
        <v/>
      </c>
      <c r="HE136" s="25" t="s">
        <v>1109</v>
      </c>
      <c r="HF136" s="14">
        <f t="shared" si="248"/>
        <v>68</v>
      </c>
      <c r="IA136" s="13">
        <v>131</v>
      </c>
      <c r="IB136" s="14">
        <f t="shared" si="262"/>
        <v>7</v>
      </c>
      <c r="IC136" s="14">
        <f t="shared" si="263"/>
        <v>1</v>
      </c>
      <c r="ID136" s="14">
        <f t="shared" si="264"/>
        <v>7</v>
      </c>
      <c r="IE136" s="14">
        <f t="shared" si="265"/>
        <v>4</v>
      </c>
      <c r="IF136" s="14" t="str">
        <f t="shared" si="266"/>
        <v>110级寄灵人洗练-Q4-1</v>
      </c>
      <c r="IG136" s="14">
        <f t="shared" si="267"/>
        <v>1074</v>
      </c>
      <c r="IH136" s="14">
        <f t="shared" si="268"/>
        <v>1</v>
      </c>
      <c r="II136" s="14">
        <f t="shared" si="269"/>
        <v>2000</v>
      </c>
      <c r="IJ136" s="14" t="str">
        <f t="shared" si="270"/>
        <v>AtkExt</v>
      </c>
      <c r="IK136" s="14" t="e">
        <f t="shared" si="271"/>
        <v>#REF!</v>
      </c>
      <c r="IL136" s="14" t="e">
        <f t="shared" si="272"/>
        <v>#REF!</v>
      </c>
    </row>
    <row r="137" spans="165:246" ht="16.5" x14ac:dyDescent="0.2">
      <c r="FI137" s="13">
        <v>132</v>
      </c>
      <c r="FJ137" s="14">
        <f t="shared" si="249"/>
        <v>1</v>
      </c>
      <c r="FK137" s="14">
        <f t="shared" si="250"/>
        <v>132</v>
      </c>
      <c r="FL137" s="14">
        <f t="shared" si="251"/>
        <v>17</v>
      </c>
      <c r="FM137" s="14">
        <f t="shared" si="218"/>
        <v>20</v>
      </c>
      <c r="FN137" s="14">
        <f t="shared" si="219"/>
        <v>4</v>
      </c>
      <c r="FO137" s="14">
        <f t="shared" si="220"/>
        <v>70</v>
      </c>
      <c r="FP137" s="14">
        <f t="shared" si="221"/>
        <v>2</v>
      </c>
      <c r="FQ137" s="14">
        <f t="shared" si="222"/>
        <v>8</v>
      </c>
      <c r="FR137" s="14">
        <f t="shared" si="223"/>
        <v>8</v>
      </c>
      <c r="FS137" s="14" t="b">
        <f t="shared" si="252"/>
        <v>0</v>
      </c>
      <c r="FT137" s="14">
        <f t="shared" si="224"/>
        <v>2004208</v>
      </c>
      <c r="FU137" s="14">
        <f t="shared" si="253"/>
        <v>72</v>
      </c>
      <c r="FV137" s="13" t="str">
        <f t="shared" si="225"/>
        <v>70级-优秀寄灵人の戒指</v>
      </c>
      <c r="FW137" s="13" t="str">
        <f t="shared" si="226"/>
        <v>惊鸿 · 寄灵人の戒指-优秀</v>
      </c>
      <c r="FX137" s="14">
        <f t="shared" si="227"/>
        <v>1</v>
      </c>
      <c r="FY137" s="14">
        <f t="shared" si="228"/>
        <v>2</v>
      </c>
      <c r="FZ137" s="14">
        <f t="shared" si="229"/>
        <v>70</v>
      </c>
      <c r="GA137" s="14">
        <v>1</v>
      </c>
      <c r="GB137" s="14">
        <f t="shared" si="230"/>
        <v>4</v>
      </c>
      <c r="GC137" s="14">
        <f t="shared" si="254"/>
        <v>8</v>
      </c>
      <c r="GD137" s="14" t="str">
        <f t="shared" si="231"/>
        <v/>
      </c>
      <c r="GE137" s="14" t="e">
        <f t="shared" si="232"/>
        <v>#REF!</v>
      </c>
      <c r="GF137" s="14" t="e">
        <f t="shared" si="233"/>
        <v>#REF!</v>
      </c>
      <c r="GG137" s="14" t="e">
        <f t="shared" si="234"/>
        <v>#REF!</v>
      </c>
      <c r="GH137" s="14" t="e">
        <f t="shared" si="235"/>
        <v>#REF!</v>
      </c>
      <c r="GI137" s="14" t="e">
        <f t="shared" si="236"/>
        <v>#REF!</v>
      </c>
      <c r="GJ137" s="14" t="e">
        <f t="shared" si="237"/>
        <v>#REF!</v>
      </c>
      <c r="GK137" s="14" t="e">
        <f t="shared" si="238"/>
        <v>#REF!</v>
      </c>
      <c r="GL137" s="14">
        <f t="shared" si="239"/>
        <v>1042</v>
      </c>
      <c r="GM137" s="14">
        <f t="shared" si="240"/>
        <v>0</v>
      </c>
      <c r="GN137" s="14" t="str">
        <f t="shared" si="241"/>
        <v/>
      </c>
      <c r="GO137" s="25" t="str">
        <f t="shared" si="242"/>
        <v>icon_2004108</v>
      </c>
      <c r="GS137" s="14">
        <f t="shared" si="243"/>
        <v>1</v>
      </c>
      <c r="GT137" s="14">
        <f t="shared" si="244"/>
        <v>3</v>
      </c>
      <c r="GU137" s="14" t="e">
        <f t="shared" si="255"/>
        <v>#REF!</v>
      </c>
      <c r="GV137" s="14" t="str">
        <f t="shared" si="245"/>
        <v>AtkExt</v>
      </c>
      <c r="GW137" s="14" t="e">
        <f t="shared" si="256"/>
        <v>#REF!</v>
      </c>
      <c r="GX137" s="14" t="e">
        <f t="shared" si="257"/>
        <v>#REF!</v>
      </c>
      <c r="GY137" s="14" t="str">
        <f t="shared" si="246"/>
        <v>HPExt</v>
      </c>
      <c r="GZ137" s="14" t="e">
        <f t="shared" si="258"/>
        <v>#REF!</v>
      </c>
      <c r="HA137" s="14" t="e">
        <f t="shared" si="259"/>
        <v>#REF!</v>
      </c>
      <c r="HB137" s="14">
        <f t="shared" si="247"/>
        <v>20420</v>
      </c>
      <c r="HC137" s="14">
        <f t="shared" si="260"/>
        <v>0</v>
      </c>
      <c r="HD137" s="14" t="str">
        <f t="shared" si="261"/>
        <v/>
      </c>
      <c r="HE137" s="25" t="s">
        <v>1109</v>
      </c>
      <c r="HF137" s="14">
        <f t="shared" si="248"/>
        <v>68</v>
      </c>
      <c r="IA137" s="13">
        <v>132</v>
      </c>
      <c r="IB137" s="14">
        <f t="shared" si="262"/>
        <v>7</v>
      </c>
      <c r="IC137" s="14">
        <f t="shared" si="263"/>
        <v>1</v>
      </c>
      <c r="ID137" s="14">
        <f t="shared" si="264"/>
        <v>7</v>
      </c>
      <c r="IE137" s="14">
        <f t="shared" si="265"/>
        <v>4</v>
      </c>
      <c r="IF137" s="14" t="str">
        <f t="shared" si="266"/>
        <v>110级寄灵人洗练-Q4-2</v>
      </c>
      <c r="IG137" s="14">
        <f t="shared" si="267"/>
        <v>1074</v>
      </c>
      <c r="IH137" s="14">
        <f t="shared" si="268"/>
        <v>2</v>
      </c>
      <c r="II137" s="14">
        <f t="shared" si="269"/>
        <v>2000</v>
      </c>
      <c r="IJ137" s="14" t="str">
        <f t="shared" si="270"/>
        <v>DefExt</v>
      </c>
      <c r="IK137" s="14" t="e">
        <f t="shared" si="271"/>
        <v>#REF!</v>
      </c>
      <c r="IL137" s="14" t="e">
        <f t="shared" si="272"/>
        <v>#REF!</v>
      </c>
    </row>
    <row r="138" spans="165:246" ht="16.5" x14ac:dyDescent="0.2">
      <c r="FI138" s="13">
        <v>133</v>
      </c>
      <c r="FJ138" s="14">
        <f t="shared" si="249"/>
        <v>1</v>
      </c>
      <c r="FK138" s="14">
        <f t="shared" si="250"/>
        <v>133</v>
      </c>
      <c r="FL138" s="14">
        <f t="shared" si="251"/>
        <v>18</v>
      </c>
      <c r="FM138" s="14">
        <f t="shared" si="218"/>
        <v>30</v>
      </c>
      <c r="FN138" s="14">
        <f t="shared" si="219"/>
        <v>4</v>
      </c>
      <c r="FO138" s="14">
        <f t="shared" si="220"/>
        <v>70</v>
      </c>
      <c r="FP138" s="14">
        <f t="shared" si="221"/>
        <v>3</v>
      </c>
      <c r="FQ138" s="14">
        <f t="shared" si="222"/>
        <v>1</v>
      </c>
      <c r="FR138" s="14">
        <f t="shared" si="223"/>
        <v>1</v>
      </c>
      <c r="FS138" s="14" t="b">
        <f t="shared" si="252"/>
        <v>0</v>
      </c>
      <c r="FT138" s="14">
        <f t="shared" si="224"/>
        <v>2004301</v>
      </c>
      <c r="FU138" s="14">
        <f t="shared" si="253"/>
        <v>120</v>
      </c>
      <c r="FV138" s="13" t="str">
        <f t="shared" si="225"/>
        <v>70级-精良寄灵人の灵器</v>
      </c>
      <c r="FW138" s="13" t="str">
        <f t="shared" si="226"/>
        <v>惊鸿 · 寄灵人の灵器-精良</v>
      </c>
      <c r="FX138" s="14">
        <f t="shared" si="227"/>
        <v>1</v>
      </c>
      <c r="FY138" s="14">
        <f t="shared" si="228"/>
        <v>3</v>
      </c>
      <c r="FZ138" s="14">
        <f t="shared" si="229"/>
        <v>70</v>
      </c>
      <c r="GA138" s="14">
        <v>1</v>
      </c>
      <c r="GB138" s="14">
        <f t="shared" si="230"/>
        <v>4</v>
      </c>
      <c r="GC138" s="14">
        <f t="shared" si="254"/>
        <v>1</v>
      </c>
      <c r="GD138" s="14" t="str">
        <f t="shared" si="231"/>
        <v/>
      </c>
      <c r="GE138" s="14" t="e">
        <f t="shared" si="232"/>
        <v>#REF!</v>
      </c>
      <c r="GF138" s="14" t="e">
        <f t="shared" si="233"/>
        <v>#REF!</v>
      </c>
      <c r="GG138" s="14" t="e">
        <f t="shared" si="234"/>
        <v>#REF!</v>
      </c>
      <c r="GH138" s="14" t="e">
        <f t="shared" si="235"/>
        <v>#REF!</v>
      </c>
      <c r="GI138" s="14" t="e">
        <f t="shared" si="236"/>
        <v>#REF!</v>
      </c>
      <c r="GJ138" s="14" t="e">
        <f t="shared" si="237"/>
        <v>#REF!</v>
      </c>
      <c r="GK138" s="14" t="e">
        <f t="shared" si="238"/>
        <v>#REF!</v>
      </c>
      <c r="GL138" s="14">
        <f t="shared" si="239"/>
        <v>1043</v>
      </c>
      <c r="GM138" s="14">
        <f t="shared" si="240"/>
        <v>3</v>
      </c>
      <c r="GN138" s="14">
        <f t="shared" si="241"/>
        <v>1043</v>
      </c>
      <c r="GO138" s="25" t="str">
        <f t="shared" si="242"/>
        <v>icon_2004101</v>
      </c>
      <c r="GS138" s="14">
        <f t="shared" si="243"/>
        <v>1</v>
      </c>
      <c r="GT138" s="14">
        <f t="shared" si="244"/>
        <v>0</v>
      </c>
      <c r="GU138" s="14" t="e">
        <f t="shared" si="255"/>
        <v>#REF!</v>
      </c>
      <c r="GV138" s="14" t="str">
        <f t="shared" si="245"/>
        <v>AtkExt</v>
      </c>
      <c r="GW138" s="14" t="e">
        <f t="shared" si="256"/>
        <v>#REF!</v>
      </c>
      <c r="GX138" s="14" t="e">
        <f t="shared" si="257"/>
        <v>#REF!</v>
      </c>
      <c r="GY138" s="14" t="str">
        <f t="shared" si="246"/>
        <v/>
      </c>
      <c r="GZ138" s="14" t="str">
        <f t="shared" si="258"/>
        <v/>
      </c>
      <c r="HA138" s="14" t="str">
        <f t="shared" si="259"/>
        <v/>
      </c>
      <c r="HB138" s="14">
        <f t="shared" si="247"/>
        <v>20430</v>
      </c>
      <c r="HC138" s="14">
        <f t="shared" si="260"/>
        <v>3</v>
      </c>
      <c r="HD138" s="14">
        <f t="shared" si="261"/>
        <v>1043</v>
      </c>
      <c r="HE138" s="25" t="s">
        <v>1109</v>
      </c>
      <c r="HF138" s="14">
        <f t="shared" si="248"/>
        <v>150</v>
      </c>
      <c r="IA138" s="13">
        <v>133</v>
      </c>
      <c r="IB138" s="14">
        <f t="shared" si="262"/>
        <v>7</v>
      </c>
      <c r="IC138" s="14">
        <f t="shared" si="263"/>
        <v>1</v>
      </c>
      <c r="ID138" s="14">
        <f t="shared" si="264"/>
        <v>7</v>
      </c>
      <c r="IE138" s="14">
        <f t="shared" si="265"/>
        <v>4</v>
      </c>
      <c r="IF138" s="14" t="str">
        <f t="shared" si="266"/>
        <v>110级寄灵人洗练-Q4-3</v>
      </c>
      <c r="IG138" s="14">
        <f t="shared" si="267"/>
        <v>1074</v>
      </c>
      <c r="IH138" s="14">
        <f t="shared" si="268"/>
        <v>3</v>
      </c>
      <c r="II138" s="14">
        <f t="shared" si="269"/>
        <v>2000</v>
      </c>
      <c r="IJ138" s="14" t="str">
        <f t="shared" si="270"/>
        <v>HPExt</v>
      </c>
      <c r="IK138" s="14" t="e">
        <f t="shared" si="271"/>
        <v>#REF!</v>
      </c>
      <c r="IL138" s="14" t="e">
        <f t="shared" si="272"/>
        <v>#REF!</v>
      </c>
    </row>
    <row r="139" spans="165:246" ht="16.5" x14ac:dyDescent="0.2">
      <c r="FI139" s="13">
        <v>134</v>
      </c>
      <c r="FJ139" s="14">
        <f t="shared" si="249"/>
        <v>1</v>
      </c>
      <c r="FK139" s="14">
        <f t="shared" si="250"/>
        <v>134</v>
      </c>
      <c r="FL139" s="14">
        <f t="shared" si="251"/>
        <v>18</v>
      </c>
      <c r="FM139" s="14">
        <f t="shared" si="218"/>
        <v>30</v>
      </c>
      <c r="FN139" s="14">
        <f t="shared" si="219"/>
        <v>4</v>
      </c>
      <c r="FO139" s="14">
        <f t="shared" si="220"/>
        <v>70</v>
      </c>
      <c r="FP139" s="14">
        <f t="shared" si="221"/>
        <v>3</v>
      </c>
      <c r="FQ139" s="14">
        <f t="shared" si="222"/>
        <v>2</v>
      </c>
      <c r="FR139" s="14">
        <f t="shared" si="223"/>
        <v>2</v>
      </c>
      <c r="FS139" s="14" t="b">
        <f t="shared" si="252"/>
        <v>0</v>
      </c>
      <c r="FT139" s="14">
        <f t="shared" si="224"/>
        <v>2004302</v>
      </c>
      <c r="FU139" s="14">
        <f t="shared" si="253"/>
        <v>60</v>
      </c>
      <c r="FV139" s="13" t="str">
        <f t="shared" si="225"/>
        <v>70级-精良寄灵人の头盔</v>
      </c>
      <c r="FW139" s="13" t="str">
        <f t="shared" si="226"/>
        <v>惊鸿 · 寄灵人の头盔-精良</v>
      </c>
      <c r="FX139" s="14">
        <f t="shared" si="227"/>
        <v>1</v>
      </c>
      <c r="FY139" s="14">
        <f t="shared" si="228"/>
        <v>3</v>
      </c>
      <c r="FZ139" s="14">
        <f t="shared" si="229"/>
        <v>70</v>
      </c>
      <c r="GA139" s="14">
        <v>1</v>
      </c>
      <c r="GB139" s="14">
        <f t="shared" si="230"/>
        <v>4</v>
      </c>
      <c r="GC139" s="14">
        <f t="shared" si="254"/>
        <v>2</v>
      </c>
      <c r="GD139" s="14" t="str">
        <f t="shared" si="231"/>
        <v/>
      </c>
      <c r="GE139" s="14" t="e">
        <f t="shared" si="232"/>
        <v>#REF!</v>
      </c>
      <c r="GF139" s="14" t="e">
        <f t="shared" si="233"/>
        <v>#REF!</v>
      </c>
      <c r="GG139" s="14" t="e">
        <f t="shared" si="234"/>
        <v>#REF!</v>
      </c>
      <c r="GH139" s="14" t="e">
        <f t="shared" si="235"/>
        <v>#REF!</v>
      </c>
      <c r="GI139" s="14" t="e">
        <f t="shared" si="236"/>
        <v>#REF!</v>
      </c>
      <c r="GJ139" s="14" t="e">
        <f t="shared" si="237"/>
        <v>#REF!</v>
      </c>
      <c r="GK139" s="14" t="e">
        <f t="shared" si="238"/>
        <v>#REF!</v>
      </c>
      <c r="GL139" s="14">
        <f t="shared" si="239"/>
        <v>1043</v>
      </c>
      <c r="GM139" s="14">
        <f t="shared" si="240"/>
        <v>3</v>
      </c>
      <c r="GN139" s="14">
        <f t="shared" si="241"/>
        <v>1043</v>
      </c>
      <c r="GO139" s="25" t="str">
        <f t="shared" si="242"/>
        <v>icon_2004102</v>
      </c>
      <c r="GS139" s="14">
        <f t="shared" si="243"/>
        <v>2</v>
      </c>
      <c r="GT139" s="14">
        <f t="shared" si="244"/>
        <v>0</v>
      </c>
      <c r="GU139" s="14" t="e">
        <f t="shared" si="255"/>
        <v>#REF!</v>
      </c>
      <c r="GV139" s="14" t="str">
        <f t="shared" si="245"/>
        <v>DefExt</v>
      </c>
      <c r="GW139" s="14" t="e">
        <f t="shared" si="256"/>
        <v>#REF!</v>
      </c>
      <c r="GX139" s="14" t="e">
        <f t="shared" si="257"/>
        <v>#REF!</v>
      </c>
      <c r="GY139" s="14" t="str">
        <f t="shared" si="246"/>
        <v/>
      </c>
      <c r="GZ139" s="14" t="str">
        <f t="shared" si="258"/>
        <v/>
      </c>
      <c r="HA139" s="14" t="str">
        <f t="shared" si="259"/>
        <v/>
      </c>
      <c r="HB139" s="14">
        <f t="shared" si="247"/>
        <v>20430</v>
      </c>
      <c r="HC139" s="14">
        <f t="shared" si="260"/>
        <v>3</v>
      </c>
      <c r="HD139" s="14">
        <f t="shared" si="261"/>
        <v>1043</v>
      </c>
      <c r="HE139" s="25" t="s">
        <v>1109</v>
      </c>
      <c r="HF139" s="14">
        <f t="shared" si="248"/>
        <v>75</v>
      </c>
      <c r="IA139" s="13">
        <v>134</v>
      </c>
      <c r="IB139" s="14">
        <f t="shared" si="262"/>
        <v>7</v>
      </c>
      <c r="IC139" s="14">
        <f t="shared" si="263"/>
        <v>1</v>
      </c>
      <c r="ID139" s="14">
        <f t="shared" si="264"/>
        <v>7</v>
      </c>
      <c r="IE139" s="14">
        <f t="shared" si="265"/>
        <v>4</v>
      </c>
      <c r="IF139" s="14" t="str">
        <f t="shared" si="266"/>
        <v>110级寄灵人洗练-Q4-4</v>
      </c>
      <c r="IG139" s="14">
        <f t="shared" si="267"/>
        <v>1074</v>
      </c>
      <c r="IH139" s="14">
        <f t="shared" si="268"/>
        <v>4</v>
      </c>
      <c r="II139" s="14">
        <f t="shared" si="269"/>
        <v>600</v>
      </c>
      <c r="IJ139" s="14" t="str">
        <f t="shared" si="270"/>
        <v>AtkRate</v>
      </c>
      <c r="IK139" s="14">
        <f t="shared" si="271"/>
        <v>1.4E-2</v>
      </c>
      <c r="IL139" s="14">
        <f t="shared" si="272"/>
        <v>0.04</v>
      </c>
    </row>
    <row r="140" spans="165:246" ht="16.5" x14ac:dyDescent="0.2">
      <c r="FI140" s="13">
        <v>135</v>
      </c>
      <c r="FJ140" s="14">
        <f t="shared" si="249"/>
        <v>1</v>
      </c>
      <c r="FK140" s="14">
        <f t="shared" si="250"/>
        <v>135</v>
      </c>
      <c r="FL140" s="14">
        <f t="shared" si="251"/>
        <v>18</v>
      </c>
      <c r="FM140" s="14">
        <f t="shared" si="218"/>
        <v>30</v>
      </c>
      <c r="FN140" s="14">
        <f t="shared" si="219"/>
        <v>4</v>
      </c>
      <c r="FO140" s="14">
        <f t="shared" si="220"/>
        <v>70</v>
      </c>
      <c r="FP140" s="14">
        <f t="shared" si="221"/>
        <v>3</v>
      </c>
      <c r="FQ140" s="14">
        <f t="shared" si="222"/>
        <v>3</v>
      </c>
      <c r="FR140" s="14">
        <f t="shared" si="223"/>
        <v>3</v>
      </c>
      <c r="FS140" s="14" t="b">
        <f t="shared" si="252"/>
        <v>0</v>
      </c>
      <c r="FT140" s="14">
        <f t="shared" si="224"/>
        <v>2004303</v>
      </c>
      <c r="FU140" s="14">
        <f t="shared" si="253"/>
        <v>60</v>
      </c>
      <c r="FV140" s="13" t="str">
        <f t="shared" si="225"/>
        <v>70级-精良寄灵人の铠甲</v>
      </c>
      <c r="FW140" s="13" t="str">
        <f t="shared" si="226"/>
        <v>惊鸿 · 寄灵人の铠甲-精良</v>
      </c>
      <c r="FX140" s="14">
        <f t="shared" si="227"/>
        <v>1</v>
      </c>
      <c r="FY140" s="14">
        <f t="shared" si="228"/>
        <v>3</v>
      </c>
      <c r="FZ140" s="14">
        <f t="shared" si="229"/>
        <v>70</v>
      </c>
      <c r="GA140" s="14">
        <v>1</v>
      </c>
      <c r="GB140" s="14">
        <f t="shared" si="230"/>
        <v>4</v>
      </c>
      <c r="GC140" s="14">
        <f t="shared" si="254"/>
        <v>3</v>
      </c>
      <c r="GD140" s="14" t="str">
        <f t="shared" si="231"/>
        <v/>
      </c>
      <c r="GE140" s="14" t="e">
        <f t="shared" si="232"/>
        <v>#REF!</v>
      </c>
      <c r="GF140" s="14" t="e">
        <f t="shared" si="233"/>
        <v>#REF!</v>
      </c>
      <c r="GG140" s="14" t="e">
        <f t="shared" si="234"/>
        <v>#REF!</v>
      </c>
      <c r="GH140" s="14" t="e">
        <f t="shared" si="235"/>
        <v>#REF!</v>
      </c>
      <c r="GI140" s="14" t="e">
        <f t="shared" si="236"/>
        <v>#REF!</v>
      </c>
      <c r="GJ140" s="14" t="e">
        <f t="shared" si="237"/>
        <v>#REF!</v>
      </c>
      <c r="GK140" s="14" t="e">
        <f t="shared" si="238"/>
        <v>#REF!</v>
      </c>
      <c r="GL140" s="14">
        <f t="shared" si="239"/>
        <v>1043</v>
      </c>
      <c r="GM140" s="14">
        <f t="shared" si="240"/>
        <v>3</v>
      </c>
      <c r="GN140" s="14">
        <f t="shared" si="241"/>
        <v>1043</v>
      </c>
      <c r="GO140" s="25" t="str">
        <f t="shared" si="242"/>
        <v>icon_2004103</v>
      </c>
      <c r="GS140" s="14">
        <f t="shared" si="243"/>
        <v>2</v>
      </c>
      <c r="GT140" s="14">
        <f t="shared" si="244"/>
        <v>3</v>
      </c>
      <c r="GU140" s="14" t="e">
        <f t="shared" si="255"/>
        <v>#REF!</v>
      </c>
      <c r="GV140" s="14" t="str">
        <f t="shared" si="245"/>
        <v>DefExt</v>
      </c>
      <c r="GW140" s="14" t="e">
        <f t="shared" si="256"/>
        <v>#REF!</v>
      </c>
      <c r="GX140" s="14" t="e">
        <f t="shared" si="257"/>
        <v>#REF!</v>
      </c>
      <c r="GY140" s="14" t="str">
        <f t="shared" si="246"/>
        <v>HPExt</v>
      </c>
      <c r="GZ140" s="14" t="e">
        <f t="shared" si="258"/>
        <v>#REF!</v>
      </c>
      <c r="HA140" s="14" t="e">
        <f t="shared" si="259"/>
        <v>#REF!</v>
      </c>
      <c r="HB140" s="14">
        <f t="shared" si="247"/>
        <v>20430</v>
      </c>
      <c r="HC140" s="14">
        <f t="shared" si="260"/>
        <v>3</v>
      </c>
      <c r="HD140" s="14">
        <f t="shared" si="261"/>
        <v>1043</v>
      </c>
      <c r="HE140" s="25" t="s">
        <v>1109</v>
      </c>
      <c r="HF140" s="14">
        <f t="shared" si="248"/>
        <v>75</v>
      </c>
      <c r="IA140" s="13">
        <v>135</v>
      </c>
      <c r="IB140" s="14">
        <f t="shared" si="262"/>
        <v>7</v>
      </c>
      <c r="IC140" s="14">
        <f t="shared" si="263"/>
        <v>1</v>
      </c>
      <c r="ID140" s="14">
        <f t="shared" si="264"/>
        <v>7</v>
      </c>
      <c r="IE140" s="14">
        <f t="shared" si="265"/>
        <v>4</v>
      </c>
      <c r="IF140" s="14" t="str">
        <f t="shared" si="266"/>
        <v>110级寄灵人洗练-Q4-5</v>
      </c>
      <c r="IG140" s="14">
        <f t="shared" si="267"/>
        <v>1074</v>
      </c>
      <c r="IH140" s="14">
        <f t="shared" si="268"/>
        <v>5</v>
      </c>
      <c r="II140" s="14">
        <f t="shared" si="269"/>
        <v>600</v>
      </c>
      <c r="IJ140" s="14" t="str">
        <f t="shared" si="270"/>
        <v>DefRate</v>
      </c>
      <c r="IK140" s="14">
        <f t="shared" si="271"/>
        <v>1.4E-2</v>
      </c>
      <c r="IL140" s="14">
        <f t="shared" si="272"/>
        <v>0.04</v>
      </c>
    </row>
    <row r="141" spans="165:246" ht="16.5" x14ac:dyDescent="0.2">
      <c r="FI141" s="13">
        <v>136</v>
      </c>
      <c r="FJ141" s="14">
        <f t="shared" si="249"/>
        <v>1</v>
      </c>
      <c r="FK141" s="14">
        <f t="shared" si="250"/>
        <v>136</v>
      </c>
      <c r="FL141" s="14">
        <f t="shared" si="251"/>
        <v>18</v>
      </c>
      <c r="FM141" s="14">
        <f t="shared" si="218"/>
        <v>30</v>
      </c>
      <c r="FN141" s="14">
        <f t="shared" si="219"/>
        <v>4</v>
      </c>
      <c r="FO141" s="14">
        <f t="shared" si="220"/>
        <v>70</v>
      </c>
      <c r="FP141" s="14">
        <f t="shared" si="221"/>
        <v>3</v>
      </c>
      <c r="FQ141" s="14">
        <f t="shared" si="222"/>
        <v>4</v>
      </c>
      <c r="FR141" s="14">
        <f t="shared" si="223"/>
        <v>4</v>
      </c>
      <c r="FS141" s="14" t="b">
        <f t="shared" si="252"/>
        <v>0</v>
      </c>
      <c r="FT141" s="14">
        <f t="shared" si="224"/>
        <v>2004304</v>
      </c>
      <c r="FU141" s="14">
        <f t="shared" si="253"/>
        <v>60</v>
      </c>
      <c r="FV141" s="13" t="str">
        <f t="shared" si="225"/>
        <v>70级-精良寄灵人の裤子</v>
      </c>
      <c r="FW141" s="13" t="str">
        <f t="shared" si="226"/>
        <v>惊鸿 · 寄灵人の裤子-精良</v>
      </c>
      <c r="FX141" s="14">
        <f t="shared" si="227"/>
        <v>1</v>
      </c>
      <c r="FY141" s="14">
        <f t="shared" si="228"/>
        <v>3</v>
      </c>
      <c r="FZ141" s="14">
        <f t="shared" si="229"/>
        <v>70</v>
      </c>
      <c r="GA141" s="14">
        <v>1</v>
      </c>
      <c r="GB141" s="14">
        <f t="shared" si="230"/>
        <v>4</v>
      </c>
      <c r="GC141" s="14">
        <f t="shared" si="254"/>
        <v>4</v>
      </c>
      <c r="GD141" s="14" t="str">
        <f t="shared" si="231"/>
        <v/>
      </c>
      <c r="GE141" s="14" t="e">
        <f t="shared" si="232"/>
        <v>#REF!</v>
      </c>
      <c r="GF141" s="14" t="e">
        <f t="shared" si="233"/>
        <v>#REF!</v>
      </c>
      <c r="GG141" s="14" t="e">
        <f t="shared" si="234"/>
        <v>#REF!</v>
      </c>
      <c r="GH141" s="14" t="e">
        <f t="shared" si="235"/>
        <v>#REF!</v>
      </c>
      <c r="GI141" s="14" t="e">
        <f t="shared" si="236"/>
        <v>#REF!</v>
      </c>
      <c r="GJ141" s="14" t="e">
        <f t="shared" si="237"/>
        <v>#REF!</v>
      </c>
      <c r="GK141" s="14" t="e">
        <f t="shared" si="238"/>
        <v>#REF!</v>
      </c>
      <c r="GL141" s="14">
        <f t="shared" si="239"/>
        <v>1043</v>
      </c>
      <c r="GM141" s="14">
        <f t="shared" si="240"/>
        <v>3</v>
      </c>
      <c r="GN141" s="14">
        <f t="shared" si="241"/>
        <v>1043</v>
      </c>
      <c r="GO141" s="25" t="str">
        <f t="shared" si="242"/>
        <v>icon_2004104</v>
      </c>
      <c r="GS141" s="14">
        <f t="shared" si="243"/>
        <v>2</v>
      </c>
      <c r="GT141" s="14">
        <f t="shared" si="244"/>
        <v>0</v>
      </c>
      <c r="GU141" s="14" t="e">
        <f t="shared" si="255"/>
        <v>#REF!</v>
      </c>
      <c r="GV141" s="14" t="str">
        <f t="shared" si="245"/>
        <v>DefExt</v>
      </c>
      <c r="GW141" s="14" t="e">
        <f t="shared" si="256"/>
        <v>#REF!</v>
      </c>
      <c r="GX141" s="14" t="e">
        <f t="shared" si="257"/>
        <v>#REF!</v>
      </c>
      <c r="GY141" s="14" t="str">
        <f t="shared" si="246"/>
        <v/>
      </c>
      <c r="GZ141" s="14" t="str">
        <f t="shared" si="258"/>
        <v/>
      </c>
      <c r="HA141" s="14" t="str">
        <f t="shared" si="259"/>
        <v/>
      </c>
      <c r="HB141" s="14">
        <f t="shared" si="247"/>
        <v>20430</v>
      </c>
      <c r="HC141" s="14">
        <f t="shared" si="260"/>
        <v>3</v>
      </c>
      <c r="HD141" s="14">
        <f t="shared" si="261"/>
        <v>1043</v>
      </c>
      <c r="HE141" s="25" t="s">
        <v>1109</v>
      </c>
      <c r="HF141" s="14">
        <f t="shared" si="248"/>
        <v>75</v>
      </c>
      <c r="IA141" s="13">
        <v>136</v>
      </c>
      <c r="IB141" s="14">
        <f t="shared" si="262"/>
        <v>7</v>
      </c>
      <c r="IC141" s="14">
        <f t="shared" si="263"/>
        <v>1</v>
      </c>
      <c r="ID141" s="14">
        <f t="shared" si="264"/>
        <v>7</v>
      </c>
      <c r="IE141" s="14">
        <f t="shared" si="265"/>
        <v>4</v>
      </c>
      <c r="IF141" s="14" t="str">
        <f t="shared" si="266"/>
        <v>110级寄灵人洗练-Q4-6</v>
      </c>
      <c r="IG141" s="14">
        <f t="shared" si="267"/>
        <v>1074</v>
      </c>
      <c r="IH141" s="14">
        <f t="shared" si="268"/>
        <v>6</v>
      </c>
      <c r="II141" s="14">
        <f t="shared" si="269"/>
        <v>600</v>
      </c>
      <c r="IJ141" s="14" t="str">
        <f t="shared" si="270"/>
        <v>HPRate</v>
      </c>
      <c r="IK141" s="14">
        <f t="shared" si="271"/>
        <v>1.4E-2</v>
      </c>
      <c r="IL141" s="14">
        <f t="shared" si="272"/>
        <v>0.04</v>
      </c>
    </row>
    <row r="142" spans="165:246" ht="16.5" x14ac:dyDescent="0.2">
      <c r="FI142" s="13">
        <v>137</v>
      </c>
      <c r="FJ142" s="14">
        <f t="shared" si="249"/>
        <v>1</v>
      </c>
      <c r="FK142" s="14">
        <f t="shared" si="250"/>
        <v>137</v>
      </c>
      <c r="FL142" s="14">
        <f t="shared" si="251"/>
        <v>18</v>
      </c>
      <c r="FM142" s="14">
        <f t="shared" si="218"/>
        <v>30</v>
      </c>
      <c r="FN142" s="14">
        <f t="shared" si="219"/>
        <v>4</v>
      </c>
      <c r="FO142" s="14">
        <f t="shared" si="220"/>
        <v>70</v>
      </c>
      <c r="FP142" s="14">
        <f t="shared" si="221"/>
        <v>3</v>
      </c>
      <c r="FQ142" s="14">
        <f t="shared" si="222"/>
        <v>5</v>
      </c>
      <c r="FR142" s="14">
        <f t="shared" si="223"/>
        <v>5</v>
      </c>
      <c r="FS142" s="14" t="b">
        <f t="shared" si="252"/>
        <v>0</v>
      </c>
      <c r="FT142" s="14">
        <f t="shared" si="224"/>
        <v>2004305</v>
      </c>
      <c r="FU142" s="14">
        <f t="shared" si="253"/>
        <v>60</v>
      </c>
      <c r="FV142" s="13" t="str">
        <f t="shared" si="225"/>
        <v>70级-精良寄灵人の鞋子</v>
      </c>
      <c r="FW142" s="13" t="str">
        <f t="shared" si="226"/>
        <v>惊鸿 · 寄灵人の鞋子-精良</v>
      </c>
      <c r="FX142" s="14">
        <f t="shared" si="227"/>
        <v>1</v>
      </c>
      <c r="FY142" s="14">
        <f t="shared" si="228"/>
        <v>3</v>
      </c>
      <c r="FZ142" s="14">
        <f t="shared" si="229"/>
        <v>70</v>
      </c>
      <c r="GA142" s="14">
        <v>1</v>
      </c>
      <c r="GB142" s="14">
        <f t="shared" si="230"/>
        <v>4</v>
      </c>
      <c r="GC142" s="14">
        <f t="shared" si="254"/>
        <v>5</v>
      </c>
      <c r="GD142" s="14" t="str">
        <f t="shared" si="231"/>
        <v/>
      </c>
      <c r="GE142" s="14" t="e">
        <f t="shared" si="232"/>
        <v>#REF!</v>
      </c>
      <c r="GF142" s="14" t="e">
        <f t="shared" si="233"/>
        <v>#REF!</v>
      </c>
      <c r="GG142" s="14" t="e">
        <f t="shared" si="234"/>
        <v>#REF!</v>
      </c>
      <c r="GH142" s="14" t="e">
        <f t="shared" si="235"/>
        <v>#REF!</v>
      </c>
      <c r="GI142" s="14" t="e">
        <f t="shared" si="236"/>
        <v>#REF!</v>
      </c>
      <c r="GJ142" s="14" t="e">
        <f t="shared" si="237"/>
        <v>#REF!</v>
      </c>
      <c r="GK142" s="14" t="e">
        <f t="shared" si="238"/>
        <v>#REF!</v>
      </c>
      <c r="GL142" s="14">
        <f t="shared" si="239"/>
        <v>1043</v>
      </c>
      <c r="GM142" s="14">
        <f t="shared" si="240"/>
        <v>3</v>
      </c>
      <c r="GN142" s="14">
        <f t="shared" si="241"/>
        <v>1043</v>
      </c>
      <c r="GO142" s="25" t="str">
        <f t="shared" si="242"/>
        <v>icon_2004105</v>
      </c>
      <c r="GS142" s="14">
        <f t="shared" si="243"/>
        <v>3</v>
      </c>
      <c r="GT142" s="14">
        <f t="shared" si="244"/>
        <v>0</v>
      </c>
      <c r="GU142" s="14" t="e">
        <f t="shared" si="255"/>
        <v>#REF!</v>
      </c>
      <c r="GV142" s="14" t="str">
        <f t="shared" si="245"/>
        <v>HPExt</v>
      </c>
      <c r="GW142" s="14" t="e">
        <f t="shared" si="256"/>
        <v>#REF!</v>
      </c>
      <c r="GX142" s="14" t="e">
        <f t="shared" si="257"/>
        <v>#REF!</v>
      </c>
      <c r="GY142" s="14" t="str">
        <f t="shared" si="246"/>
        <v/>
      </c>
      <c r="GZ142" s="14" t="str">
        <f t="shared" si="258"/>
        <v/>
      </c>
      <c r="HA142" s="14" t="str">
        <f t="shared" si="259"/>
        <v/>
      </c>
      <c r="HB142" s="14">
        <f t="shared" si="247"/>
        <v>20430</v>
      </c>
      <c r="HC142" s="14">
        <f t="shared" si="260"/>
        <v>3</v>
      </c>
      <c r="HD142" s="14">
        <f t="shared" si="261"/>
        <v>1043</v>
      </c>
      <c r="HE142" s="25" t="s">
        <v>1109</v>
      </c>
      <c r="HF142" s="14">
        <f t="shared" si="248"/>
        <v>75</v>
      </c>
      <c r="IA142" s="13">
        <v>137</v>
      </c>
      <c r="IB142" s="14">
        <f t="shared" si="262"/>
        <v>7</v>
      </c>
      <c r="IC142" s="14">
        <f t="shared" si="263"/>
        <v>1</v>
      </c>
      <c r="ID142" s="14">
        <f t="shared" si="264"/>
        <v>7</v>
      </c>
      <c r="IE142" s="14">
        <f t="shared" si="265"/>
        <v>4</v>
      </c>
      <c r="IF142" s="14" t="str">
        <f t="shared" si="266"/>
        <v>110级寄灵人洗练-Q4-7</v>
      </c>
      <c r="IG142" s="14">
        <f t="shared" si="267"/>
        <v>1074</v>
      </c>
      <c r="IH142" s="14">
        <f t="shared" si="268"/>
        <v>7</v>
      </c>
      <c r="II142" s="14">
        <f t="shared" si="269"/>
        <v>550</v>
      </c>
      <c r="IJ142" s="14" t="str">
        <f t="shared" si="270"/>
        <v>Crit</v>
      </c>
      <c r="IK142" s="14">
        <f t="shared" si="271"/>
        <v>1.0999999999999999E-2</v>
      </c>
      <c r="IL142" s="14">
        <f t="shared" si="272"/>
        <v>0.03</v>
      </c>
    </row>
    <row r="143" spans="165:246" ht="16.5" x14ac:dyDescent="0.2">
      <c r="FI143" s="13">
        <v>138</v>
      </c>
      <c r="FJ143" s="14">
        <f t="shared" si="249"/>
        <v>1</v>
      </c>
      <c r="FK143" s="14">
        <f t="shared" si="250"/>
        <v>138</v>
      </c>
      <c r="FL143" s="14">
        <f t="shared" si="251"/>
        <v>18</v>
      </c>
      <c r="FM143" s="14">
        <f t="shared" si="218"/>
        <v>30</v>
      </c>
      <c r="FN143" s="14">
        <f t="shared" si="219"/>
        <v>4</v>
      </c>
      <c r="FO143" s="14">
        <f t="shared" si="220"/>
        <v>70</v>
      </c>
      <c r="FP143" s="14">
        <f t="shared" si="221"/>
        <v>3</v>
      </c>
      <c r="FQ143" s="14">
        <f t="shared" si="222"/>
        <v>6</v>
      </c>
      <c r="FR143" s="14">
        <f t="shared" si="223"/>
        <v>6</v>
      </c>
      <c r="FS143" s="14" t="b">
        <f t="shared" si="252"/>
        <v>0</v>
      </c>
      <c r="FT143" s="14">
        <f t="shared" si="224"/>
        <v>2004306</v>
      </c>
      <c r="FU143" s="14">
        <f t="shared" si="253"/>
        <v>60</v>
      </c>
      <c r="FV143" s="13" t="str">
        <f t="shared" si="225"/>
        <v>70级-精良寄灵人の护手</v>
      </c>
      <c r="FW143" s="13" t="str">
        <f t="shared" si="226"/>
        <v>惊鸿 · 寄灵人の护手-精良</v>
      </c>
      <c r="FX143" s="14">
        <f t="shared" si="227"/>
        <v>1</v>
      </c>
      <c r="FY143" s="14">
        <f t="shared" si="228"/>
        <v>3</v>
      </c>
      <c r="FZ143" s="14">
        <f t="shared" si="229"/>
        <v>70</v>
      </c>
      <c r="GA143" s="14">
        <v>1</v>
      </c>
      <c r="GB143" s="14">
        <f t="shared" si="230"/>
        <v>4</v>
      </c>
      <c r="GC143" s="14">
        <f t="shared" si="254"/>
        <v>6</v>
      </c>
      <c r="GD143" s="14" t="str">
        <f t="shared" si="231"/>
        <v/>
      </c>
      <c r="GE143" s="14" t="e">
        <f t="shared" si="232"/>
        <v>#REF!</v>
      </c>
      <c r="GF143" s="14" t="e">
        <f t="shared" si="233"/>
        <v>#REF!</v>
      </c>
      <c r="GG143" s="14" t="e">
        <f t="shared" si="234"/>
        <v>#REF!</v>
      </c>
      <c r="GH143" s="14" t="e">
        <f t="shared" si="235"/>
        <v>#REF!</v>
      </c>
      <c r="GI143" s="14" t="e">
        <f t="shared" si="236"/>
        <v>#REF!</v>
      </c>
      <c r="GJ143" s="14" t="e">
        <f t="shared" si="237"/>
        <v>#REF!</v>
      </c>
      <c r="GK143" s="14" t="e">
        <f t="shared" si="238"/>
        <v>#REF!</v>
      </c>
      <c r="GL143" s="14">
        <f t="shared" si="239"/>
        <v>1043</v>
      </c>
      <c r="GM143" s="14">
        <f t="shared" si="240"/>
        <v>3</v>
      </c>
      <c r="GN143" s="14">
        <f t="shared" si="241"/>
        <v>1043</v>
      </c>
      <c r="GO143" s="25" t="str">
        <f t="shared" si="242"/>
        <v>icon_2004106</v>
      </c>
      <c r="GS143" s="14">
        <f t="shared" si="243"/>
        <v>3</v>
      </c>
      <c r="GT143" s="14">
        <f t="shared" si="244"/>
        <v>0</v>
      </c>
      <c r="GU143" s="14" t="e">
        <f t="shared" si="255"/>
        <v>#REF!</v>
      </c>
      <c r="GV143" s="14" t="str">
        <f t="shared" si="245"/>
        <v>HPExt</v>
      </c>
      <c r="GW143" s="14" t="e">
        <f t="shared" si="256"/>
        <v>#REF!</v>
      </c>
      <c r="GX143" s="14" t="e">
        <f t="shared" si="257"/>
        <v>#REF!</v>
      </c>
      <c r="GY143" s="14" t="str">
        <f t="shared" si="246"/>
        <v/>
      </c>
      <c r="GZ143" s="14" t="str">
        <f t="shared" si="258"/>
        <v/>
      </c>
      <c r="HA143" s="14" t="str">
        <f t="shared" si="259"/>
        <v/>
      </c>
      <c r="HB143" s="14">
        <f t="shared" si="247"/>
        <v>20430</v>
      </c>
      <c r="HC143" s="14">
        <f t="shared" si="260"/>
        <v>3</v>
      </c>
      <c r="HD143" s="14">
        <f t="shared" si="261"/>
        <v>1043</v>
      </c>
      <c r="HE143" s="25" t="s">
        <v>1109</v>
      </c>
      <c r="HF143" s="14">
        <f t="shared" si="248"/>
        <v>75</v>
      </c>
      <c r="IA143" s="13">
        <v>138</v>
      </c>
      <c r="IB143" s="14">
        <f t="shared" si="262"/>
        <v>7</v>
      </c>
      <c r="IC143" s="14">
        <f t="shared" si="263"/>
        <v>1</v>
      </c>
      <c r="ID143" s="14">
        <f t="shared" si="264"/>
        <v>7</v>
      </c>
      <c r="IE143" s="14">
        <f t="shared" si="265"/>
        <v>4</v>
      </c>
      <c r="IF143" s="14" t="str">
        <f t="shared" si="266"/>
        <v>110级寄灵人洗练-Q4-8</v>
      </c>
      <c r="IG143" s="14">
        <f t="shared" si="267"/>
        <v>1074</v>
      </c>
      <c r="IH143" s="14">
        <f t="shared" si="268"/>
        <v>8</v>
      </c>
      <c r="II143" s="14">
        <f t="shared" si="269"/>
        <v>550</v>
      </c>
      <c r="IJ143" s="14" t="str">
        <f t="shared" si="270"/>
        <v>CritRate</v>
      </c>
      <c r="IK143" s="14">
        <f t="shared" si="271"/>
        <v>2.8000000000000001E-2</v>
      </c>
      <c r="IL143" s="14">
        <f t="shared" si="272"/>
        <v>0.08</v>
      </c>
    </row>
    <row r="144" spans="165:246" ht="16.5" x14ac:dyDescent="0.2">
      <c r="FI144" s="13">
        <v>139</v>
      </c>
      <c r="FJ144" s="14">
        <f t="shared" si="249"/>
        <v>1</v>
      </c>
      <c r="FK144" s="14">
        <f t="shared" si="250"/>
        <v>139</v>
      </c>
      <c r="FL144" s="14">
        <f t="shared" si="251"/>
        <v>18</v>
      </c>
      <c r="FM144" s="14">
        <f t="shared" si="218"/>
        <v>30</v>
      </c>
      <c r="FN144" s="14">
        <f t="shared" si="219"/>
        <v>4</v>
      </c>
      <c r="FO144" s="14">
        <f t="shared" si="220"/>
        <v>70</v>
      </c>
      <c r="FP144" s="14">
        <f t="shared" si="221"/>
        <v>3</v>
      </c>
      <c r="FQ144" s="14">
        <f t="shared" si="222"/>
        <v>7</v>
      </c>
      <c r="FR144" s="14">
        <f t="shared" si="223"/>
        <v>7</v>
      </c>
      <c r="FS144" s="14" t="b">
        <f t="shared" si="252"/>
        <v>0</v>
      </c>
      <c r="FT144" s="14">
        <f t="shared" si="224"/>
        <v>2004307</v>
      </c>
      <c r="FU144" s="14">
        <f t="shared" si="253"/>
        <v>90</v>
      </c>
      <c r="FV144" s="13" t="str">
        <f t="shared" si="225"/>
        <v>70级-精良寄灵人の项链</v>
      </c>
      <c r="FW144" s="13" t="str">
        <f t="shared" si="226"/>
        <v>惊鸿 · 寄灵人の项链-精良</v>
      </c>
      <c r="FX144" s="14">
        <f t="shared" si="227"/>
        <v>1</v>
      </c>
      <c r="FY144" s="14">
        <f t="shared" si="228"/>
        <v>3</v>
      </c>
      <c r="FZ144" s="14">
        <f t="shared" si="229"/>
        <v>70</v>
      </c>
      <c r="GA144" s="14">
        <v>1</v>
      </c>
      <c r="GB144" s="14">
        <f t="shared" si="230"/>
        <v>4</v>
      </c>
      <c r="GC144" s="14">
        <f t="shared" si="254"/>
        <v>7</v>
      </c>
      <c r="GD144" s="14" t="str">
        <f t="shared" si="231"/>
        <v/>
      </c>
      <c r="GE144" s="14" t="e">
        <f t="shared" si="232"/>
        <v>#REF!</v>
      </c>
      <c r="GF144" s="14" t="e">
        <f t="shared" si="233"/>
        <v>#REF!</v>
      </c>
      <c r="GG144" s="14" t="e">
        <f t="shared" si="234"/>
        <v>#REF!</v>
      </c>
      <c r="GH144" s="14" t="e">
        <f t="shared" si="235"/>
        <v>#REF!</v>
      </c>
      <c r="GI144" s="14" t="e">
        <f t="shared" si="236"/>
        <v>#REF!</v>
      </c>
      <c r="GJ144" s="14" t="e">
        <f t="shared" si="237"/>
        <v>#REF!</v>
      </c>
      <c r="GK144" s="14" t="e">
        <f t="shared" si="238"/>
        <v>#REF!</v>
      </c>
      <c r="GL144" s="14">
        <f t="shared" si="239"/>
        <v>1043</v>
      </c>
      <c r="GM144" s="14">
        <f t="shared" si="240"/>
        <v>3</v>
      </c>
      <c r="GN144" s="14">
        <f t="shared" si="241"/>
        <v>1043</v>
      </c>
      <c r="GO144" s="25" t="str">
        <f t="shared" si="242"/>
        <v>icon_2004107</v>
      </c>
      <c r="GS144" s="14">
        <f t="shared" si="243"/>
        <v>1</v>
      </c>
      <c r="GT144" s="14">
        <f t="shared" si="244"/>
        <v>2</v>
      </c>
      <c r="GU144" s="14" t="e">
        <f t="shared" si="255"/>
        <v>#REF!</v>
      </c>
      <c r="GV144" s="14" t="str">
        <f t="shared" si="245"/>
        <v>AtkExt</v>
      </c>
      <c r="GW144" s="14" t="e">
        <f t="shared" si="256"/>
        <v>#REF!</v>
      </c>
      <c r="GX144" s="14" t="e">
        <f t="shared" si="257"/>
        <v>#REF!</v>
      </c>
      <c r="GY144" s="14" t="str">
        <f t="shared" si="246"/>
        <v>DefExt</v>
      </c>
      <c r="GZ144" s="14" t="e">
        <f t="shared" si="258"/>
        <v>#REF!</v>
      </c>
      <c r="HA144" s="14" t="e">
        <f t="shared" si="259"/>
        <v>#REF!</v>
      </c>
      <c r="HB144" s="14">
        <f t="shared" si="247"/>
        <v>20430</v>
      </c>
      <c r="HC144" s="14">
        <f t="shared" si="260"/>
        <v>3</v>
      </c>
      <c r="HD144" s="14">
        <f t="shared" si="261"/>
        <v>1043</v>
      </c>
      <c r="HE144" s="25" t="s">
        <v>1109</v>
      </c>
      <c r="HF144" s="14">
        <f t="shared" si="248"/>
        <v>113</v>
      </c>
      <c r="IA144" s="13">
        <v>139</v>
      </c>
      <c r="IB144" s="14">
        <f t="shared" si="262"/>
        <v>7</v>
      </c>
      <c r="IC144" s="14">
        <f t="shared" si="263"/>
        <v>1</v>
      </c>
      <c r="ID144" s="14">
        <f t="shared" si="264"/>
        <v>7</v>
      </c>
      <c r="IE144" s="14">
        <f t="shared" si="265"/>
        <v>4</v>
      </c>
      <c r="IF144" s="14" t="str">
        <f t="shared" si="266"/>
        <v>110级寄灵人洗练-Q4-9</v>
      </c>
      <c r="IG144" s="14">
        <f t="shared" si="267"/>
        <v>1074</v>
      </c>
      <c r="IH144" s="14">
        <f t="shared" si="268"/>
        <v>9</v>
      </c>
      <c r="II144" s="14">
        <f t="shared" si="269"/>
        <v>550</v>
      </c>
      <c r="IJ144" s="14" t="str">
        <f t="shared" si="270"/>
        <v>DefIgnor</v>
      </c>
      <c r="IK144" s="14">
        <f t="shared" si="271"/>
        <v>1.0999999999999999E-2</v>
      </c>
      <c r="IL144" s="14">
        <f t="shared" si="272"/>
        <v>0.03</v>
      </c>
    </row>
    <row r="145" spans="165:246" ht="16.5" x14ac:dyDescent="0.2">
      <c r="FI145" s="13">
        <v>140</v>
      </c>
      <c r="FJ145" s="14">
        <f t="shared" si="249"/>
        <v>1</v>
      </c>
      <c r="FK145" s="14">
        <f t="shared" si="250"/>
        <v>140</v>
      </c>
      <c r="FL145" s="14">
        <f t="shared" si="251"/>
        <v>18</v>
      </c>
      <c r="FM145" s="14">
        <f t="shared" si="218"/>
        <v>30</v>
      </c>
      <c r="FN145" s="14">
        <f t="shared" si="219"/>
        <v>4</v>
      </c>
      <c r="FO145" s="14">
        <f t="shared" si="220"/>
        <v>70</v>
      </c>
      <c r="FP145" s="14">
        <f t="shared" si="221"/>
        <v>3</v>
      </c>
      <c r="FQ145" s="14">
        <f t="shared" si="222"/>
        <v>8</v>
      </c>
      <c r="FR145" s="14">
        <f t="shared" si="223"/>
        <v>8</v>
      </c>
      <c r="FS145" s="14" t="b">
        <f t="shared" si="252"/>
        <v>0</v>
      </c>
      <c r="FT145" s="14">
        <f t="shared" si="224"/>
        <v>2004308</v>
      </c>
      <c r="FU145" s="14">
        <f t="shared" si="253"/>
        <v>90</v>
      </c>
      <c r="FV145" s="13" t="str">
        <f t="shared" si="225"/>
        <v>70级-精良寄灵人の戒指</v>
      </c>
      <c r="FW145" s="13" t="str">
        <f t="shared" si="226"/>
        <v>惊鸿 · 寄灵人の戒指-精良</v>
      </c>
      <c r="FX145" s="14">
        <f t="shared" si="227"/>
        <v>1</v>
      </c>
      <c r="FY145" s="14">
        <f t="shared" si="228"/>
        <v>3</v>
      </c>
      <c r="FZ145" s="14">
        <f t="shared" si="229"/>
        <v>70</v>
      </c>
      <c r="GA145" s="14">
        <v>1</v>
      </c>
      <c r="GB145" s="14">
        <f t="shared" si="230"/>
        <v>4</v>
      </c>
      <c r="GC145" s="14">
        <f t="shared" si="254"/>
        <v>8</v>
      </c>
      <c r="GD145" s="14" t="str">
        <f t="shared" si="231"/>
        <v/>
      </c>
      <c r="GE145" s="14" t="e">
        <f t="shared" si="232"/>
        <v>#REF!</v>
      </c>
      <c r="GF145" s="14" t="e">
        <f t="shared" si="233"/>
        <v>#REF!</v>
      </c>
      <c r="GG145" s="14" t="e">
        <f t="shared" si="234"/>
        <v>#REF!</v>
      </c>
      <c r="GH145" s="14" t="e">
        <f t="shared" si="235"/>
        <v>#REF!</v>
      </c>
      <c r="GI145" s="14" t="e">
        <f t="shared" si="236"/>
        <v>#REF!</v>
      </c>
      <c r="GJ145" s="14" t="e">
        <f t="shared" si="237"/>
        <v>#REF!</v>
      </c>
      <c r="GK145" s="14" t="e">
        <f t="shared" si="238"/>
        <v>#REF!</v>
      </c>
      <c r="GL145" s="14">
        <f t="shared" si="239"/>
        <v>1043</v>
      </c>
      <c r="GM145" s="14">
        <f t="shared" si="240"/>
        <v>3</v>
      </c>
      <c r="GN145" s="14">
        <f t="shared" si="241"/>
        <v>1043</v>
      </c>
      <c r="GO145" s="25" t="str">
        <f t="shared" si="242"/>
        <v>icon_2004108</v>
      </c>
      <c r="GS145" s="14">
        <f t="shared" si="243"/>
        <v>1</v>
      </c>
      <c r="GT145" s="14">
        <f t="shared" si="244"/>
        <v>3</v>
      </c>
      <c r="GU145" s="14" t="e">
        <f t="shared" si="255"/>
        <v>#REF!</v>
      </c>
      <c r="GV145" s="14" t="str">
        <f t="shared" si="245"/>
        <v>AtkExt</v>
      </c>
      <c r="GW145" s="14" t="e">
        <f t="shared" si="256"/>
        <v>#REF!</v>
      </c>
      <c r="GX145" s="14" t="e">
        <f t="shared" si="257"/>
        <v>#REF!</v>
      </c>
      <c r="GY145" s="14" t="str">
        <f t="shared" si="246"/>
        <v>HPExt</v>
      </c>
      <c r="GZ145" s="14" t="e">
        <f t="shared" si="258"/>
        <v>#REF!</v>
      </c>
      <c r="HA145" s="14" t="e">
        <f t="shared" si="259"/>
        <v>#REF!</v>
      </c>
      <c r="HB145" s="14">
        <f t="shared" si="247"/>
        <v>20430</v>
      </c>
      <c r="HC145" s="14">
        <f t="shared" si="260"/>
        <v>3</v>
      </c>
      <c r="HD145" s="14">
        <f t="shared" si="261"/>
        <v>1043</v>
      </c>
      <c r="HE145" s="25" t="s">
        <v>1109</v>
      </c>
      <c r="HF145" s="14">
        <f t="shared" si="248"/>
        <v>113</v>
      </c>
      <c r="IA145" s="13">
        <v>140</v>
      </c>
      <c r="IB145" s="14">
        <f t="shared" si="262"/>
        <v>7</v>
      </c>
      <c r="IC145" s="14">
        <f t="shared" si="263"/>
        <v>1</v>
      </c>
      <c r="ID145" s="14">
        <f t="shared" si="264"/>
        <v>7</v>
      </c>
      <c r="IE145" s="14">
        <f t="shared" si="265"/>
        <v>4</v>
      </c>
      <c r="IF145" s="14" t="str">
        <f t="shared" si="266"/>
        <v>110级寄灵人洗练-Q4-10</v>
      </c>
      <c r="IG145" s="14">
        <f t="shared" si="267"/>
        <v>1074</v>
      </c>
      <c r="IH145" s="14">
        <f t="shared" si="268"/>
        <v>10</v>
      </c>
      <c r="II145" s="14">
        <f t="shared" si="269"/>
        <v>550</v>
      </c>
      <c r="IJ145" s="14" t="str">
        <f t="shared" si="270"/>
        <v>Block</v>
      </c>
      <c r="IK145" s="14">
        <f t="shared" si="271"/>
        <v>1.0999999999999999E-2</v>
      </c>
      <c r="IL145" s="14">
        <f t="shared" si="272"/>
        <v>0.03</v>
      </c>
    </row>
    <row r="146" spans="165:246" ht="16.5" x14ac:dyDescent="0.2">
      <c r="FI146" s="13">
        <v>141</v>
      </c>
      <c r="FJ146" s="14">
        <f t="shared" si="249"/>
        <v>1</v>
      </c>
      <c r="FK146" s="14">
        <f t="shared" si="250"/>
        <v>141</v>
      </c>
      <c r="FL146" s="14">
        <f t="shared" si="251"/>
        <v>19</v>
      </c>
      <c r="FM146" s="14">
        <f t="shared" si="218"/>
        <v>40</v>
      </c>
      <c r="FN146" s="14">
        <f t="shared" si="219"/>
        <v>4</v>
      </c>
      <c r="FO146" s="14">
        <f t="shared" si="220"/>
        <v>70</v>
      </c>
      <c r="FP146" s="14">
        <f t="shared" si="221"/>
        <v>4</v>
      </c>
      <c r="FQ146" s="14">
        <f t="shared" si="222"/>
        <v>1</v>
      </c>
      <c r="FR146" s="14">
        <f t="shared" si="223"/>
        <v>1</v>
      </c>
      <c r="FS146" s="14" t="b">
        <f t="shared" si="252"/>
        <v>0</v>
      </c>
      <c r="FT146" s="14">
        <f t="shared" si="224"/>
        <v>2004401</v>
      </c>
      <c r="FU146" s="14">
        <f t="shared" si="253"/>
        <v>144</v>
      </c>
      <c r="FV146" s="13" t="str">
        <f t="shared" si="225"/>
        <v>70级-史诗寄灵人の灵器</v>
      </c>
      <c r="FW146" s="13" t="str">
        <f t="shared" si="226"/>
        <v>惊鸿 · 寄灵人の灵器-史诗</v>
      </c>
      <c r="FX146" s="14">
        <f t="shared" si="227"/>
        <v>1</v>
      </c>
      <c r="FY146" s="14">
        <f t="shared" si="228"/>
        <v>4</v>
      </c>
      <c r="FZ146" s="14">
        <f t="shared" si="229"/>
        <v>70</v>
      </c>
      <c r="GA146" s="14">
        <v>1</v>
      </c>
      <c r="GB146" s="14">
        <f t="shared" si="230"/>
        <v>4</v>
      </c>
      <c r="GC146" s="14">
        <f t="shared" si="254"/>
        <v>1</v>
      </c>
      <c r="GD146" s="14" t="str">
        <f t="shared" si="231"/>
        <v/>
      </c>
      <c r="GE146" s="14" t="e">
        <f t="shared" si="232"/>
        <v>#REF!</v>
      </c>
      <c r="GF146" s="14" t="e">
        <f t="shared" si="233"/>
        <v>#REF!</v>
      </c>
      <c r="GG146" s="14" t="e">
        <f t="shared" si="234"/>
        <v>#REF!</v>
      </c>
      <c r="GH146" s="14" t="e">
        <f t="shared" si="235"/>
        <v>#REF!</v>
      </c>
      <c r="GI146" s="14" t="e">
        <f t="shared" si="236"/>
        <v>#REF!</v>
      </c>
      <c r="GJ146" s="14" t="e">
        <f t="shared" si="237"/>
        <v>#REF!</v>
      </c>
      <c r="GK146" s="14" t="e">
        <f t="shared" si="238"/>
        <v>#REF!</v>
      </c>
      <c r="GL146" s="14">
        <f t="shared" si="239"/>
        <v>1044</v>
      </c>
      <c r="GM146" s="14">
        <f t="shared" si="240"/>
        <v>4</v>
      </c>
      <c r="GN146" s="14">
        <f t="shared" si="241"/>
        <v>1044</v>
      </c>
      <c r="GO146" s="25" t="str">
        <f t="shared" si="242"/>
        <v>icon_2004101</v>
      </c>
      <c r="GS146" s="14">
        <f t="shared" si="243"/>
        <v>1</v>
      </c>
      <c r="GT146" s="14">
        <f t="shared" si="244"/>
        <v>0</v>
      </c>
      <c r="GU146" s="14" t="e">
        <f t="shared" si="255"/>
        <v>#REF!</v>
      </c>
      <c r="GV146" s="14" t="str">
        <f t="shared" si="245"/>
        <v>AtkExt</v>
      </c>
      <c r="GW146" s="14" t="e">
        <f t="shared" si="256"/>
        <v>#REF!</v>
      </c>
      <c r="GX146" s="14" t="e">
        <f t="shared" si="257"/>
        <v>#REF!</v>
      </c>
      <c r="GY146" s="14" t="str">
        <f t="shared" si="246"/>
        <v/>
      </c>
      <c r="GZ146" s="14" t="str">
        <f t="shared" si="258"/>
        <v/>
      </c>
      <c r="HA146" s="14" t="str">
        <f t="shared" si="259"/>
        <v/>
      </c>
      <c r="HB146" s="14">
        <f t="shared" si="247"/>
        <v>20440</v>
      </c>
      <c r="HC146" s="14">
        <f t="shared" si="260"/>
        <v>4</v>
      </c>
      <c r="HD146" s="14">
        <f t="shared" si="261"/>
        <v>1044</v>
      </c>
      <c r="HE146" s="25" t="s">
        <v>1109</v>
      </c>
      <c r="HF146" s="14">
        <f t="shared" si="248"/>
        <v>300</v>
      </c>
      <c r="IA146" s="13">
        <v>141</v>
      </c>
      <c r="IB146" s="14">
        <f t="shared" si="262"/>
        <v>8</v>
      </c>
      <c r="IC146" s="14">
        <f t="shared" si="263"/>
        <v>1</v>
      </c>
      <c r="ID146" s="14">
        <f t="shared" si="264"/>
        <v>8</v>
      </c>
      <c r="IE146" s="14">
        <f t="shared" si="265"/>
        <v>3</v>
      </c>
      <c r="IF146" s="14" t="str">
        <f t="shared" si="266"/>
        <v>120级寄灵人洗练-Q3-1</v>
      </c>
      <c r="IG146" s="14">
        <f t="shared" si="267"/>
        <v>1083</v>
      </c>
      <c r="IH146" s="14">
        <f t="shared" si="268"/>
        <v>1</v>
      </c>
      <c r="II146" s="14">
        <f t="shared" si="269"/>
        <v>2000</v>
      </c>
      <c r="IJ146" s="14" t="str">
        <f t="shared" si="270"/>
        <v>AtkExt</v>
      </c>
      <c r="IK146" s="14" t="e">
        <f t="shared" si="271"/>
        <v>#REF!</v>
      </c>
      <c r="IL146" s="14" t="e">
        <f t="shared" si="272"/>
        <v>#REF!</v>
      </c>
    </row>
    <row r="147" spans="165:246" ht="16.5" x14ac:dyDescent="0.2">
      <c r="FI147" s="13">
        <v>142</v>
      </c>
      <c r="FJ147" s="14">
        <f t="shared" si="249"/>
        <v>1</v>
      </c>
      <c r="FK147" s="14">
        <f t="shared" si="250"/>
        <v>142</v>
      </c>
      <c r="FL147" s="14">
        <f t="shared" si="251"/>
        <v>19</v>
      </c>
      <c r="FM147" s="14">
        <f t="shared" si="218"/>
        <v>40</v>
      </c>
      <c r="FN147" s="14">
        <f t="shared" si="219"/>
        <v>4</v>
      </c>
      <c r="FO147" s="14">
        <f t="shared" si="220"/>
        <v>70</v>
      </c>
      <c r="FP147" s="14">
        <f t="shared" si="221"/>
        <v>4</v>
      </c>
      <c r="FQ147" s="14">
        <f t="shared" si="222"/>
        <v>2</v>
      </c>
      <c r="FR147" s="14">
        <f t="shared" si="223"/>
        <v>2</v>
      </c>
      <c r="FS147" s="14" t="b">
        <f t="shared" si="252"/>
        <v>0</v>
      </c>
      <c r="FT147" s="14">
        <f t="shared" si="224"/>
        <v>2004402</v>
      </c>
      <c r="FU147" s="14">
        <f t="shared" si="253"/>
        <v>72</v>
      </c>
      <c r="FV147" s="13" t="str">
        <f t="shared" si="225"/>
        <v>70级-史诗寄灵人の头盔</v>
      </c>
      <c r="FW147" s="13" t="str">
        <f t="shared" si="226"/>
        <v>惊鸿 · 寄灵人の头盔-史诗</v>
      </c>
      <c r="FX147" s="14">
        <f t="shared" si="227"/>
        <v>1</v>
      </c>
      <c r="FY147" s="14">
        <f t="shared" si="228"/>
        <v>4</v>
      </c>
      <c r="FZ147" s="14">
        <f t="shared" si="229"/>
        <v>70</v>
      </c>
      <c r="GA147" s="14">
        <v>1</v>
      </c>
      <c r="GB147" s="14">
        <f t="shared" si="230"/>
        <v>4</v>
      </c>
      <c r="GC147" s="14">
        <f t="shared" si="254"/>
        <v>2</v>
      </c>
      <c r="GD147" s="14" t="str">
        <f t="shared" si="231"/>
        <v/>
      </c>
      <c r="GE147" s="14" t="e">
        <f t="shared" si="232"/>
        <v>#REF!</v>
      </c>
      <c r="GF147" s="14" t="e">
        <f t="shared" si="233"/>
        <v>#REF!</v>
      </c>
      <c r="GG147" s="14" t="e">
        <f t="shared" si="234"/>
        <v>#REF!</v>
      </c>
      <c r="GH147" s="14" t="e">
        <f t="shared" si="235"/>
        <v>#REF!</v>
      </c>
      <c r="GI147" s="14" t="e">
        <f t="shared" si="236"/>
        <v>#REF!</v>
      </c>
      <c r="GJ147" s="14" t="e">
        <f t="shared" si="237"/>
        <v>#REF!</v>
      </c>
      <c r="GK147" s="14" t="e">
        <f t="shared" si="238"/>
        <v>#REF!</v>
      </c>
      <c r="GL147" s="14">
        <f t="shared" si="239"/>
        <v>1044</v>
      </c>
      <c r="GM147" s="14">
        <f t="shared" si="240"/>
        <v>4</v>
      </c>
      <c r="GN147" s="14">
        <f t="shared" si="241"/>
        <v>1044</v>
      </c>
      <c r="GO147" s="25" t="str">
        <f t="shared" si="242"/>
        <v>icon_2004102</v>
      </c>
      <c r="GS147" s="14">
        <f t="shared" si="243"/>
        <v>2</v>
      </c>
      <c r="GT147" s="14">
        <f t="shared" si="244"/>
        <v>0</v>
      </c>
      <c r="GU147" s="14" t="e">
        <f t="shared" si="255"/>
        <v>#REF!</v>
      </c>
      <c r="GV147" s="14" t="str">
        <f t="shared" si="245"/>
        <v>DefExt</v>
      </c>
      <c r="GW147" s="14" t="e">
        <f t="shared" si="256"/>
        <v>#REF!</v>
      </c>
      <c r="GX147" s="14" t="e">
        <f t="shared" si="257"/>
        <v>#REF!</v>
      </c>
      <c r="GY147" s="14" t="str">
        <f t="shared" si="246"/>
        <v/>
      </c>
      <c r="GZ147" s="14" t="str">
        <f t="shared" si="258"/>
        <v/>
      </c>
      <c r="HA147" s="14" t="str">
        <f t="shared" si="259"/>
        <v/>
      </c>
      <c r="HB147" s="14">
        <f t="shared" si="247"/>
        <v>20440</v>
      </c>
      <c r="HC147" s="14">
        <f t="shared" si="260"/>
        <v>4</v>
      </c>
      <c r="HD147" s="14">
        <f t="shared" si="261"/>
        <v>1044</v>
      </c>
      <c r="HE147" s="25" t="s">
        <v>1109</v>
      </c>
      <c r="HF147" s="14">
        <f t="shared" si="248"/>
        <v>150</v>
      </c>
      <c r="IA147" s="13">
        <v>142</v>
      </c>
      <c r="IB147" s="14">
        <f t="shared" si="262"/>
        <v>8</v>
      </c>
      <c r="IC147" s="14">
        <f t="shared" si="263"/>
        <v>1</v>
      </c>
      <c r="ID147" s="14">
        <f t="shared" si="264"/>
        <v>8</v>
      </c>
      <c r="IE147" s="14">
        <f t="shared" si="265"/>
        <v>3</v>
      </c>
      <c r="IF147" s="14" t="str">
        <f t="shared" si="266"/>
        <v>120级寄灵人洗练-Q3-2</v>
      </c>
      <c r="IG147" s="14">
        <f t="shared" si="267"/>
        <v>1083</v>
      </c>
      <c r="IH147" s="14">
        <f t="shared" si="268"/>
        <v>2</v>
      </c>
      <c r="II147" s="14">
        <f t="shared" si="269"/>
        <v>2000</v>
      </c>
      <c r="IJ147" s="14" t="str">
        <f t="shared" si="270"/>
        <v>DefExt</v>
      </c>
      <c r="IK147" s="14" t="e">
        <f t="shared" si="271"/>
        <v>#REF!</v>
      </c>
      <c r="IL147" s="14" t="e">
        <f t="shared" si="272"/>
        <v>#REF!</v>
      </c>
    </row>
    <row r="148" spans="165:246" ht="16.5" x14ac:dyDescent="0.2">
      <c r="FI148" s="13">
        <v>143</v>
      </c>
      <c r="FJ148" s="14">
        <f t="shared" si="249"/>
        <v>1</v>
      </c>
      <c r="FK148" s="14">
        <f t="shared" si="250"/>
        <v>143</v>
      </c>
      <c r="FL148" s="14">
        <f t="shared" si="251"/>
        <v>19</v>
      </c>
      <c r="FM148" s="14">
        <f t="shared" si="218"/>
        <v>40</v>
      </c>
      <c r="FN148" s="14">
        <f t="shared" si="219"/>
        <v>4</v>
      </c>
      <c r="FO148" s="14">
        <f t="shared" si="220"/>
        <v>70</v>
      </c>
      <c r="FP148" s="14">
        <f t="shared" si="221"/>
        <v>4</v>
      </c>
      <c r="FQ148" s="14">
        <f t="shared" si="222"/>
        <v>3</v>
      </c>
      <c r="FR148" s="14">
        <f t="shared" si="223"/>
        <v>3</v>
      </c>
      <c r="FS148" s="14" t="b">
        <f t="shared" si="252"/>
        <v>0</v>
      </c>
      <c r="FT148" s="14">
        <f t="shared" si="224"/>
        <v>2004403</v>
      </c>
      <c r="FU148" s="14">
        <f t="shared" si="253"/>
        <v>72</v>
      </c>
      <c r="FV148" s="13" t="str">
        <f t="shared" si="225"/>
        <v>70级-史诗寄灵人の铠甲</v>
      </c>
      <c r="FW148" s="13" t="str">
        <f t="shared" si="226"/>
        <v>惊鸿 · 寄灵人の铠甲-史诗</v>
      </c>
      <c r="FX148" s="14">
        <f t="shared" si="227"/>
        <v>1</v>
      </c>
      <c r="FY148" s="14">
        <f t="shared" si="228"/>
        <v>4</v>
      </c>
      <c r="FZ148" s="14">
        <f t="shared" si="229"/>
        <v>70</v>
      </c>
      <c r="GA148" s="14">
        <v>1</v>
      </c>
      <c r="GB148" s="14">
        <f t="shared" si="230"/>
        <v>4</v>
      </c>
      <c r="GC148" s="14">
        <f t="shared" si="254"/>
        <v>3</v>
      </c>
      <c r="GD148" s="14" t="str">
        <f t="shared" si="231"/>
        <v/>
      </c>
      <c r="GE148" s="14" t="e">
        <f t="shared" si="232"/>
        <v>#REF!</v>
      </c>
      <c r="GF148" s="14" t="e">
        <f t="shared" si="233"/>
        <v>#REF!</v>
      </c>
      <c r="GG148" s="14" t="e">
        <f t="shared" si="234"/>
        <v>#REF!</v>
      </c>
      <c r="GH148" s="14" t="e">
        <f t="shared" si="235"/>
        <v>#REF!</v>
      </c>
      <c r="GI148" s="14" t="e">
        <f t="shared" si="236"/>
        <v>#REF!</v>
      </c>
      <c r="GJ148" s="14" t="e">
        <f t="shared" si="237"/>
        <v>#REF!</v>
      </c>
      <c r="GK148" s="14" t="e">
        <f t="shared" si="238"/>
        <v>#REF!</v>
      </c>
      <c r="GL148" s="14">
        <f t="shared" si="239"/>
        <v>1044</v>
      </c>
      <c r="GM148" s="14">
        <f t="shared" si="240"/>
        <v>4</v>
      </c>
      <c r="GN148" s="14">
        <f t="shared" si="241"/>
        <v>1044</v>
      </c>
      <c r="GO148" s="25" t="str">
        <f t="shared" si="242"/>
        <v>icon_2004103</v>
      </c>
      <c r="GS148" s="14">
        <f t="shared" si="243"/>
        <v>2</v>
      </c>
      <c r="GT148" s="14">
        <f t="shared" si="244"/>
        <v>3</v>
      </c>
      <c r="GU148" s="14" t="e">
        <f t="shared" si="255"/>
        <v>#REF!</v>
      </c>
      <c r="GV148" s="14" t="str">
        <f t="shared" si="245"/>
        <v>DefExt</v>
      </c>
      <c r="GW148" s="14" t="e">
        <f t="shared" si="256"/>
        <v>#REF!</v>
      </c>
      <c r="GX148" s="14" t="e">
        <f t="shared" si="257"/>
        <v>#REF!</v>
      </c>
      <c r="GY148" s="14" t="str">
        <f t="shared" si="246"/>
        <v>HPExt</v>
      </c>
      <c r="GZ148" s="14" t="e">
        <f t="shared" si="258"/>
        <v>#REF!</v>
      </c>
      <c r="HA148" s="14" t="e">
        <f t="shared" si="259"/>
        <v>#REF!</v>
      </c>
      <c r="HB148" s="14">
        <f t="shared" si="247"/>
        <v>20440</v>
      </c>
      <c r="HC148" s="14">
        <f t="shared" si="260"/>
        <v>4</v>
      </c>
      <c r="HD148" s="14">
        <f t="shared" si="261"/>
        <v>1044</v>
      </c>
      <c r="HE148" s="25" t="s">
        <v>1109</v>
      </c>
      <c r="HF148" s="14">
        <f t="shared" si="248"/>
        <v>150</v>
      </c>
      <c r="IA148" s="13">
        <v>143</v>
      </c>
      <c r="IB148" s="14">
        <f t="shared" si="262"/>
        <v>8</v>
      </c>
      <c r="IC148" s="14">
        <f t="shared" si="263"/>
        <v>1</v>
      </c>
      <c r="ID148" s="14">
        <f t="shared" si="264"/>
        <v>8</v>
      </c>
      <c r="IE148" s="14">
        <f t="shared" si="265"/>
        <v>3</v>
      </c>
      <c r="IF148" s="14" t="str">
        <f t="shared" si="266"/>
        <v>120级寄灵人洗练-Q3-3</v>
      </c>
      <c r="IG148" s="14">
        <f t="shared" si="267"/>
        <v>1083</v>
      </c>
      <c r="IH148" s="14">
        <f t="shared" si="268"/>
        <v>3</v>
      </c>
      <c r="II148" s="14">
        <f t="shared" si="269"/>
        <v>2000</v>
      </c>
      <c r="IJ148" s="14" t="str">
        <f t="shared" si="270"/>
        <v>HPExt</v>
      </c>
      <c r="IK148" s="14" t="e">
        <f t="shared" si="271"/>
        <v>#REF!</v>
      </c>
      <c r="IL148" s="14" t="e">
        <f t="shared" si="272"/>
        <v>#REF!</v>
      </c>
    </row>
    <row r="149" spans="165:246" ht="16.5" x14ac:dyDescent="0.2">
      <c r="FI149" s="13">
        <v>144</v>
      </c>
      <c r="FJ149" s="14">
        <f t="shared" si="249"/>
        <v>1</v>
      </c>
      <c r="FK149" s="14">
        <f t="shared" si="250"/>
        <v>144</v>
      </c>
      <c r="FL149" s="14">
        <f t="shared" si="251"/>
        <v>19</v>
      </c>
      <c r="FM149" s="14">
        <f t="shared" si="218"/>
        <v>40</v>
      </c>
      <c r="FN149" s="14">
        <f t="shared" si="219"/>
        <v>4</v>
      </c>
      <c r="FO149" s="14">
        <f t="shared" si="220"/>
        <v>70</v>
      </c>
      <c r="FP149" s="14">
        <f t="shared" si="221"/>
        <v>4</v>
      </c>
      <c r="FQ149" s="14">
        <f t="shared" si="222"/>
        <v>4</v>
      </c>
      <c r="FR149" s="14">
        <f t="shared" si="223"/>
        <v>4</v>
      </c>
      <c r="FS149" s="14" t="b">
        <f t="shared" si="252"/>
        <v>0</v>
      </c>
      <c r="FT149" s="14">
        <f t="shared" si="224"/>
        <v>2004404</v>
      </c>
      <c r="FU149" s="14">
        <f t="shared" si="253"/>
        <v>72</v>
      </c>
      <c r="FV149" s="13" t="str">
        <f t="shared" si="225"/>
        <v>70级-史诗寄灵人の裤子</v>
      </c>
      <c r="FW149" s="13" t="str">
        <f t="shared" si="226"/>
        <v>惊鸿 · 寄灵人の裤子-史诗</v>
      </c>
      <c r="FX149" s="14">
        <f t="shared" si="227"/>
        <v>1</v>
      </c>
      <c r="FY149" s="14">
        <f t="shared" si="228"/>
        <v>4</v>
      </c>
      <c r="FZ149" s="14">
        <f t="shared" si="229"/>
        <v>70</v>
      </c>
      <c r="GA149" s="14">
        <v>1</v>
      </c>
      <c r="GB149" s="14">
        <f t="shared" si="230"/>
        <v>4</v>
      </c>
      <c r="GC149" s="14">
        <f t="shared" si="254"/>
        <v>4</v>
      </c>
      <c r="GD149" s="14" t="str">
        <f t="shared" si="231"/>
        <v/>
      </c>
      <c r="GE149" s="14" t="e">
        <f t="shared" si="232"/>
        <v>#REF!</v>
      </c>
      <c r="GF149" s="14" t="e">
        <f t="shared" si="233"/>
        <v>#REF!</v>
      </c>
      <c r="GG149" s="14" t="e">
        <f t="shared" si="234"/>
        <v>#REF!</v>
      </c>
      <c r="GH149" s="14" t="e">
        <f t="shared" si="235"/>
        <v>#REF!</v>
      </c>
      <c r="GI149" s="14" t="e">
        <f t="shared" si="236"/>
        <v>#REF!</v>
      </c>
      <c r="GJ149" s="14" t="e">
        <f t="shared" si="237"/>
        <v>#REF!</v>
      </c>
      <c r="GK149" s="14" t="e">
        <f t="shared" si="238"/>
        <v>#REF!</v>
      </c>
      <c r="GL149" s="14">
        <f t="shared" si="239"/>
        <v>1044</v>
      </c>
      <c r="GM149" s="14">
        <f t="shared" si="240"/>
        <v>4</v>
      </c>
      <c r="GN149" s="14">
        <f t="shared" si="241"/>
        <v>1044</v>
      </c>
      <c r="GO149" s="25" t="str">
        <f t="shared" si="242"/>
        <v>icon_2004104</v>
      </c>
      <c r="GS149" s="14">
        <f t="shared" si="243"/>
        <v>2</v>
      </c>
      <c r="GT149" s="14">
        <f t="shared" si="244"/>
        <v>0</v>
      </c>
      <c r="GU149" s="14" t="e">
        <f t="shared" si="255"/>
        <v>#REF!</v>
      </c>
      <c r="GV149" s="14" t="str">
        <f t="shared" si="245"/>
        <v>DefExt</v>
      </c>
      <c r="GW149" s="14" t="e">
        <f t="shared" si="256"/>
        <v>#REF!</v>
      </c>
      <c r="GX149" s="14" t="e">
        <f t="shared" si="257"/>
        <v>#REF!</v>
      </c>
      <c r="GY149" s="14" t="str">
        <f t="shared" si="246"/>
        <v/>
      </c>
      <c r="GZ149" s="14" t="str">
        <f t="shared" si="258"/>
        <v/>
      </c>
      <c r="HA149" s="14" t="str">
        <f t="shared" si="259"/>
        <v/>
      </c>
      <c r="HB149" s="14">
        <f t="shared" si="247"/>
        <v>20440</v>
      </c>
      <c r="HC149" s="14">
        <f t="shared" si="260"/>
        <v>4</v>
      </c>
      <c r="HD149" s="14">
        <f t="shared" si="261"/>
        <v>1044</v>
      </c>
      <c r="HE149" s="25" t="s">
        <v>1109</v>
      </c>
      <c r="HF149" s="14">
        <f t="shared" si="248"/>
        <v>150</v>
      </c>
      <c r="IA149" s="13">
        <v>144</v>
      </c>
      <c r="IB149" s="14">
        <f t="shared" si="262"/>
        <v>8</v>
      </c>
      <c r="IC149" s="14">
        <f t="shared" si="263"/>
        <v>1</v>
      </c>
      <c r="ID149" s="14">
        <f t="shared" si="264"/>
        <v>8</v>
      </c>
      <c r="IE149" s="14">
        <f t="shared" si="265"/>
        <v>3</v>
      </c>
      <c r="IF149" s="14" t="str">
        <f t="shared" si="266"/>
        <v>120级寄灵人洗练-Q3-4</v>
      </c>
      <c r="IG149" s="14">
        <f t="shared" si="267"/>
        <v>1083</v>
      </c>
      <c r="IH149" s="14">
        <f t="shared" si="268"/>
        <v>4</v>
      </c>
      <c r="II149" s="14">
        <f t="shared" si="269"/>
        <v>600</v>
      </c>
      <c r="IJ149" s="14" t="str">
        <f t="shared" si="270"/>
        <v>AtkRate</v>
      </c>
      <c r="IK149" s="14">
        <f t="shared" si="271"/>
        <v>1.4E-2</v>
      </c>
      <c r="IL149" s="14">
        <f t="shared" si="272"/>
        <v>0.04</v>
      </c>
    </row>
    <row r="150" spans="165:246" ht="16.5" x14ac:dyDescent="0.2">
      <c r="FI150" s="13">
        <v>145</v>
      </c>
      <c r="FJ150" s="14">
        <f t="shared" si="249"/>
        <v>1</v>
      </c>
      <c r="FK150" s="14">
        <f t="shared" si="250"/>
        <v>145</v>
      </c>
      <c r="FL150" s="14">
        <f t="shared" si="251"/>
        <v>19</v>
      </c>
      <c r="FM150" s="14">
        <f t="shared" si="218"/>
        <v>40</v>
      </c>
      <c r="FN150" s="14">
        <f t="shared" si="219"/>
        <v>4</v>
      </c>
      <c r="FO150" s="14">
        <f t="shared" si="220"/>
        <v>70</v>
      </c>
      <c r="FP150" s="14">
        <f t="shared" si="221"/>
        <v>4</v>
      </c>
      <c r="FQ150" s="14">
        <f t="shared" si="222"/>
        <v>5</v>
      </c>
      <c r="FR150" s="14">
        <f t="shared" si="223"/>
        <v>5</v>
      </c>
      <c r="FS150" s="14" t="b">
        <f t="shared" si="252"/>
        <v>0</v>
      </c>
      <c r="FT150" s="14">
        <f t="shared" si="224"/>
        <v>2004405</v>
      </c>
      <c r="FU150" s="14">
        <f t="shared" si="253"/>
        <v>72</v>
      </c>
      <c r="FV150" s="13" t="str">
        <f t="shared" si="225"/>
        <v>70级-史诗寄灵人の鞋子</v>
      </c>
      <c r="FW150" s="13" t="str">
        <f t="shared" si="226"/>
        <v>惊鸿 · 寄灵人の鞋子-史诗</v>
      </c>
      <c r="FX150" s="14">
        <f t="shared" si="227"/>
        <v>1</v>
      </c>
      <c r="FY150" s="14">
        <f t="shared" si="228"/>
        <v>4</v>
      </c>
      <c r="FZ150" s="14">
        <f t="shared" si="229"/>
        <v>70</v>
      </c>
      <c r="GA150" s="14">
        <v>1</v>
      </c>
      <c r="GB150" s="14">
        <f t="shared" si="230"/>
        <v>4</v>
      </c>
      <c r="GC150" s="14">
        <f t="shared" si="254"/>
        <v>5</v>
      </c>
      <c r="GD150" s="14" t="str">
        <f t="shared" si="231"/>
        <v/>
      </c>
      <c r="GE150" s="14" t="e">
        <f t="shared" si="232"/>
        <v>#REF!</v>
      </c>
      <c r="GF150" s="14" t="e">
        <f t="shared" si="233"/>
        <v>#REF!</v>
      </c>
      <c r="GG150" s="14" t="e">
        <f t="shared" si="234"/>
        <v>#REF!</v>
      </c>
      <c r="GH150" s="14" t="e">
        <f t="shared" si="235"/>
        <v>#REF!</v>
      </c>
      <c r="GI150" s="14" t="e">
        <f t="shared" si="236"/>
        <v>#REF!</v>
      </c>
      <c r="GJ150" s="14" t="e">
        <f t="shared" si="237"/>
        <v>#REF!</v>
      </c>
      <c r="GK150" s="14" t="e">
        <f t="shared" si="238"/>
        <v>#REF!</v>
      </c>
      <c r="GL150" s="14">
        <f t="shared" si="239"/>
        <v>1044</v>
      </c>
      <c r="GM150" s="14">
        <f t="shared" si="240"/>
        <v>4</v>
      </c>
      <c r="GN150" s="14">
        <f t="shared" si="241"/>
        <v>1044</v>
      </c>
      <c r="GO150" s="25" t="str">
        <f t="shared" si="242"/>
        <v>icon_2004105</v>
      </c>
      <c r="GS150" s="14">
        <f t="shared" si="243"/>
        <v>3</v>
      </c>
      <c r="GT150" s="14">
        <f t="shared" si="244"/>
        <v>0</v>
      </c>
      <c r="GU150" s="14" t="e">
        <f t="shared" si="255"/>
        <v>#REF!</v>
      </c>
      <c r="GV150" s="14" t="str">
        <f t="shared" si="245"/>
        <v>HPExt</v>
      </c>
      <c r="GW150" s="14" t="e">
        <f t="shared" si="256"/>
        <v>#REF!</v>
      </c>
      <c r="GX150" s="14" t="e">
        <f t="shared" si="257"/>
        <v>#REF!</v>
      </c>
      <c r="GY150" s="14" t="str">
        <f t="shared" si="246"/>
        <v/>
      </c>
      <c r="GZ150" s="14" t="str">
        <f t="shared" si="258"/>
        <v/>
      </c>
      <c r="HA150" s="14" t="str">
        <f t="shared" si="259"/>
        <v/>
      </c>
      <c r="HB150" s="14">
        <f t="shared" si="247"/>
        <v>20440</v>
      </c>
      <c r="HC150" s="14">
        <f t="shared" si="260"/>
        <v>4</v>
      </c>
      <c r="HD150" s="14">
        <f t="shared" si="261"/>
        <v>1044</v>
      </c>
      <c r="HE150" s="25" t="s">
        <v>1109</v>
      </c>
      <c r="HF150" s="14">
        <f t="shared" si="248"/>
        <v>150</v>
      </c>
      <c r="IA150" s="13">
        <v>145</v>
      </c>
      <c r="IB150" s="14">
        <f t="shared" si="262"/>
        <v>8</v>
      </c>
      <c r="IC150" s="14">
        <f t="shared" si="263"/>
        <v>1</v>
      </c>
      <c r="ID150" s="14">
        <f t="shared" si="264"/>
        <v>8</v>
      </c>
      <c r="IE150" s="14">
        <f t="shared" si="265"/>
        <v>3</v>
      </c>
      <c r="IF150" s="14" t="str">
        <f t="shared" si="266"/>
        <v>120级寄灵人洗练-Q3-5</v>
      </c>
      <c r="IG150" s="14">
        <f t="shared" si="267"/>
        <v>1083</v>
      </c>
      <c r="IH150" s="14">
        <f t="shared" si="268"/>
        <v>5</v>
      </c>
      <c r="II150" s="14">
        <f t="shared" si="269"/>
        <v>600</v>
      </c>
      <c r="IJ150" s="14" t="str">
        <f t="shared" si="270"/>
        <v>DefRate</v>
      </c>
      <c r="IK150" s="14">
        <f t="shared" si="271"/>
        <v>1.4E-2</v>
      </c>
      <c r="IL150" s="14">
        <f t="shared" si="272"/>
        <v>0.04</v>
      </c>
    </row>
    <row r="151" spans="165:246" ht="16.5" x14ac:dyDescent="0.2">
      <c r="FI151" s="13">
        <v>146</v>
      </c>
      <c r="FJ151" s="14">
        <f t="shared" si="249"/>
        <v>1</v>
      </c>
      <c r="FK151" s="14">
        <f t="shared" si="250"/>
        <v>146</v>
      </c>
      <c r="FL151" s="14">
        <f t="shared" si="251"/>
        <v>19</v>
      </c>
      <c r="FM151" s="14">
        <f t="shared" si="218"/>
        <v>40</v>
      </c>
      <c r="FN151" s="14">
        <f t="shared" si="219"/>
        <v>4</v>
      </c>
      <c r="FO151" s="14">
        <f t="shared" si="220"/>
        <v>70</v>
      </c>
      <c r="FP151" s="14">
        <f t="shared" si="221"/>
        <v>4</v>
      </c>
      <c r="FQ151" s="14">
        <f t="shared" si="222"/>
        <v>6</v>
      </c>
      <c r="FR151" s="14">
        <f t="shared" si="223"/>
        <v>6</v>
      </c>
      <c r="FS151" s="14" t="b">
        <f t="shared" si="252"/>
        <v>0</v>
      </c>
      <c r="FT151" s="14">
        <f t="shared" si="224"/>
        <v>2004406</v>
      </c>
      <c r="FU151" s="14">
        <f t="shared" si="253"/>
        <v>72</v>
      </c>
      <c r="FV151" s="13" t="str">
        <f t="shared" si="225"/>
        <v>70级-史诗寄灵人の护手</v>
      </c>
      <c r="FW151" s="13" t="str">
        <f t="shared" si="226"/>
        <v>惊鸿 · 寄灵人の护手-史诗</v>
      </c>
      <c r="FX151" s="14">
        <f t="shared" si="227"/>
        <v>1</v>
      </c>
      <c r="FY151" s="14">
        <f t="shared" si="228"/>
        <v>4</v>
      </c>
      <c r="FZ151" s="14">
        <f t="shared" si="229"/>
        <v>70</v>
      </c>
      <c r="GA151" s="14">
        <v>1</v>
      </c>
      <c r="GB151" s="14">
        <f t="shared" si="230"/>
        <v>4</v>
      </c>
      <c r="GC151" s="14">
        <f t="shared" si="254"/>
        <v>6</v>
      </c>
      <c r="GD151" s="14" t="str">
        <f t="shared" si="231"/>
        <v/>
      </c>
      <c r="GE151" s="14" t="e">
        <f t="shared" si="232"/>
        <v>#REF!</v>
      </c>
      <c r="GF151" s="14" t="e">
        <f t="shared" si="233"/>
        <v>#REF!</v>
      </c>
      <c r="GG151" s="14" t="e">
        <f t="shared" si="234"/>
        <v>#REF!</v>
      </c>
      <c r="GH151" s="14" t="e">
        <f t="shared" si="235"/>
        <v>#REF!</v>
      </c>
      <c r="GI151" s="14" t="e">
        <f t="shared" si="236"/>
        <v>#REF!</v>
      </c>
      <c r="GJ151" s="14" t="e">
        <f t="shared" si="237"/>
        <v>#REF!</v>
      </c>
      <c r="GK151" s="14" t="e">
        <f t="shared" si="238"/>
        <v>#REF!</v>
      </c>
      <c r="GL151" s="14">
        <f t="shared" si="239"/>
        <v>1044</v>
      </c>
      <c r="GM151" s="14">
        <f t="shared" si="240"/>
        <v>4</v>
      </c>
      <c r="GN151" s="14">
        <f t="shared" si="241"/>
        <v>1044</v>
      </c>
      <c r="GO151" s="25" t="str">
        <f t="shared" si="242"/>
        <v>icon_2004106</v>
      </c>
      <c r="GS151" s="14">
        <f t="shared" si="243"/>
        <v>3</v>
      </c>
      <c r="GT151" s="14">
        <f t="shared" si="244"/>
        <v>0</v>
      </c>
      <c r="GU151" s="14" t="e">
        <f t="shared" si="255"/>
        <v>#REF!</v>
      </c>
      <c r="GV151" s="14" t="str">
        <f t="shared" si="245"/>
        <v>HPExt</v>
      </c>
      <c r="GW151" s="14" t="e">
        <f t="shared" si="256"/>
        <v>#REF!</v>
      </c>
      <c r="GX151" s="14" t="e">
        <f t="shared" si="257"/>
        <v>#REF!</v>
      </c>
      <c r="GY151" s="14" t="str">
        <f t="shared" si="246"/>
        <v/>
      </c>
      <c r="GZ151" s="14" t="str">
        <f t="shared" si="258"/>
        <v/>
      </c>
      <c r="HA151" s="14" t="str">
        <f t="shared" si="259"/>
        <v/>
      </c>
      <c r="HB151" s="14">
        <f t="shared" si="247"/>
        <v>20440</v>
      </c>
      <c r="HC151" s="14">
        <f t="shared" si="260"/>
        <v>4</v>
      </c>
      <c r="HD151" s="14">
        <f t="shared" si="261"/>
        <v>1044</v>
      </c>
      <c r="HE151" s="25" t="s">
        <v>1109</v>
      </c>
      <c r="HF151" s="14">
        <f t="shared" si="248"/>
        <v>150</v>
      </c>
      <c r="IA151" s="13">
        <v>146</v>
      </c>
      <c r="IB151" s="14">
        <f t="shared" si="262"/>
        <v>8</v>
      </c>
      <c r="IC151" s="14">
        <f t="shared" si="263"/>
        <v>1</v>
      </c>
      <c r="ID151" s="14">
        <f t="shared" si="264"/>
        <v>8</v>
      </c>
      <c r="IE151" s="14">
        <f t="shared" si="265"/>
        <v>3</v>
      </c>
      <c r="IF151" s="14" t="str">
        <f t="shared" si="266"/>
        <v>120级寄灵人洗练-Q3-6</v>
      </c>
      <c r="IG151" s="14">
        <f t="shared" si="267"/>
        <v>1083</v>
      </c>
      <c r="IH151" s="14">
        <f t="shared" si="268"/>
        <v>6</v>
      </c>
      <c r="II151" s="14">
        <f t="shared" si="269"/>
        <v>600</v>
      </c>
      <c r="IJ151" s="14" t="str">
        <f t="shared" si="270"/>
        <v>HPRate</v>
      </c>
      <c r="IK151" s="14">
        <f t="shared" si="271"/>
        <v>1.4E-2</v>
      </c>
      <c r="IL151" s="14">
        <f t="shared" si="272"/>
        <v>0.04</v>
      </c>
    </row>
    <row r="152" spans="165:246" ht="16.5" x14ac:dyDescent="0.2">
      <c r="FI152" s="13">
        <v>147</v>
      </c>
      <c r="FJ152" s="14">
        <f t="shared" si="249"/>
        <v>1</v>
      </c>
      <c r="FK152" s="14">
        <f t="shared" si="250"/>
        <v>147</v>
      </c>
      <c r="FL152" s="14">
        <f t="shared" si="251"/>
        <v>19</v>
      </c>
      <c r="FM152" s="14">
        <f t="shared" si="218"/>
        <v>40</v>
      </c>
      <c r="FN152" s="14">
        <f t="shared" si="219"/>
        <v>4</v>
      </c>
      <c r="FO152" s="14">
        <f t="shared" si="220"/>
        <v>70</v>
      </c>
      <c r="FP152" s="14">
        <f t="shared" si="221"/>
        <v>4</v>
      </c>
      <c r="FQ152" s="14">
        <f t="shared" si="222"/>
        <v>7</v>
      </c>
      <c r="FR152" s="14">
        <f t="shared" si="223"/>
        <v>7</v>
      </c>
      <c r="FS152" s="14" t="b">
        <f t="shared" si="252"/>
        <v>0</v>
      </c>
      <c r="FT152" s="14">
        <f t="shared" si="224"/>
        <v>2004407</v>
      </c>
      <c r="FU152" s="14">
        <f t="shared" si="253"/>
        <v>108</v>
      </c>
      <c r="FV152" s="13" t="str">
        <f t="shared" si="225"/>
        <v>70级-史诗寄灵人の项链</v>
      </c>
      <c r="FW152" s="13" t="str">
        <f t="shared" si="226"/>
        <v>惊鸿 · 寄灵人の项链-史诗</v>
      </c>
      <c r="FX152" s="14">
        <f t="shared" si="227"/>
        <v>1</v>
      </c>
      <c r="FY152" s="14">
        <f t="shared" si="228"/>
        <v>4</v>
      </c>
      <c r="FZ152" s="14">
        <f t="shared" si="229"/>
        <v>70</v>
      </c>
      <c r="GA152" s="14">
        <v>1</v>
      </c>
      <c r="GB152" s="14">
        <f t="shared" si="230"/>
        <v>4</v>
      </c>
      <c r="GC152" s="14">
        <f t="shared" si="254"/>
        <v>7</v>
      </c>
      <c r="GD152" s="14" t="str">
        <f t="shared" si="231"/>
        <v/>
      </c>
      <c r="GE152" s="14" t="e">
        <f t="shared" si="232"/>
        <v>#REF!</v>
      </c>
      <c r="GF152" s="14" t="e">
        <f t="shared" si="233"/>
        <v>#REF!</v>
      </c>
      <c r="GG152" s="14" t="e">
        <f t="shared" si="234"/>
        <v>#REF!</v>
      </c>
      <c r="GH152" s="14" t="e">
        <f t="shared" si="235"/>
        <v>#REF!</v>
      </c>
      <c r="GI152" s="14" t="e">
        <f t="shared" si="236"/>
        <v>#REF!</v>
      </c>
      <c r="GJ152" s="14" t="e">
        <f t="shared" si="237"/>
        <v>#REF!</v>
      </c>
      <c r="GK152" s="14" t="e">
        <f t="shared" si="238"/>
        <v>#REF!</v>
      </c>
      <c r="GL152" s="14">
        <f t="shared" si="239"/>
        <v>1044</v>
      </c>
      <c r="GM152" s="14">
        <f t="shared" si="240"/>
        <v>4</v>
      </c>
      <c r="GN152" s="14">
        <f t="shared" si="241"/>
        <v>1044</v>
      </c>
      <c r="GO152" s="25" t="str">
        <f t="shared" si="242"/>
        <v>icon_2004107</v>
      </c>
      <c r="GS152" s="14">
        <f t="shared" si="243"/>
        <v>1</v>
      </c>
      <c r="GT152" s="14">
        <f t="shared" si="244"/>
        <v>2</v>
      </c>
      <c r="GU152" s="14" t="e">
        <f t="shared" si="255"/>
        <v>#REF!</v>
      </c>
      <c r="GV152" s="14" t="str">
        <f t="shared" si="245"/>
        <v>AtkExt</v>
      </c>
      <c r="GW152" s="14" t="e">
        <f t="shared" si="256"/>
        <v>#REF!</v>
      </c>
      <c r="GX152" s="14" t="e">
        <f t="shared" si="257"/>
        <v>#REF!</v>
      </c>
      <c r="GY152" s="14" t="str">
        <f t="shared" si="246"/>
        <v>DefExt</v>
      </c>
      <c r="GZ152" s="14" t="e">
        <f t="shared" si="258"/>
        <v>#REF!</v>
      </c>
      <c r="HA152" s="14" t="e">
        <f t="shared" si="259"/>
        <v>#REF!</v>
      </c>
      <c r="HB152" s="14">
        <f t="shared" si="247"/>
        <v>20440</v>
      </c>
      <c r="HC152" s="14">
        <f t="shared" si="260"/>
        <v>4</v>
      </c>
      <c r="HD152" s="14">
        <f t="shared" si="261"/>
        <v>1044</v>
      </c>
      <c r="HE152" s="25" t="s">
        <v>1109</v>
      </c>
      <c r="HF152" s="14">
        <f t="shared" si="248"/>
        <v>225</v>
      </c>
      <c r="IA152" s="13">
        <v>147</v>
      </c>
      <c r="IB152" s="14">
        <f t="shared" si="262"/>
        <v>8</v>
      </c>
      <c r="IC152" s="14">
        <f t="shared" si="263"/>
        <v>1</v>
      </c>
      <c r="ID152" s="14">
        <f t="shared" si="264"/>
        <v>8</v>
      </c>
      <c r="IE152" s="14">
        <f t="shared" si="265"/>
        <v>3</v>
      </c>
      <c r="IF152" s="14" t="str">
        <f t="shared" si="266"/>
        <v>120级寄灵人洗练-Q3-7</v>
      </c>
      <c r="IG152" s="14">
        <f t="shared" si="267"/>
        <v>1083</v>
      </c>
      <c r="IH152" s="14">
        <f t="shared" si="268"/>
        <v>7</v>
      </c>
      <c r="II152" s="14">
        <f t="shared" si="269"/>
        <v>550</v>
      </c>
      <c r="IJ152" s="14" t="str">
        <f t="shared" si="270"/>
        <v>Crit</v>
      </c>
      <c r="IK152" s="14">
        <f t="shared" si="271"/>
        <v>1.0999999999999999E-2</v>
      </c>
      <c r="IL152" s="14">
        <f t="shared" si="272"/>
        <v>0.03</v>
      </c>
    </row>
    <row r="153" spans="165:246" ht="16.5" x14ac:dyDescent="0.2">
      <c r="FI153" s="13">
        <v>148</v>
      </c>
      <c r="FJ153" s="14">
        <f t="shared" si="249"/>
        <v>1</v>
      </c>
      <c r="FK153" s="14">
        <f t="shared" si="250"/>
        <v>148</v>
      </c>
      <c r="FL153" s="14">
        <f t="shared" si="251"/>
        <v>19</v>
      </c>
      <c r="FM153" s="14">
        <f t="shared" si="218"/>
        <v>40</v>
      </c>
      <c r="FN153" s="14">
        <f t="shared" si="219"/>
        <v>4</v>
      </c>
      <c r="FO153" s="14">
        <f t="shared" si="220"/>
        <v>70</v>
      </c>
      <c r="FP153" s="14">
        <f t="shared" si="221"/>
        <v>4</v>
      </c>
      <c r="FQ153" s="14">
        <f t="shared" si="222"/>
        <v>8</v>
      </c>
      <c r="FR153" s="14">
        <f t="shared" si="223"/>
        <v>8</v>
      </c>
      <c r="FS153" s="14" t="b">
        <f t="shared" si="252"/>
        <v>0</v>
      </c>
      <c r="FT153" s="14">
        <f t="shared" si="224"/>
        <v>2004408</v>
      </c>
      <c r="FU153" s="14">
        <f t="shared" si="253"/>
        <v>108</v>
      </c>
      <c r="FV153" s="13" t="str">
        <f t="shared" si="225"/>
        <v>70级-史诗寄灵人の戒指</v>
      </c>
      <c r="FW153" s="13" t="str">
        <f t="shared" si="226"/>
        <v>惊鸿 · 寄灵人の戒指-史诗</v>
      </c>
      <c r="FX153" s="14">
        <f t="shared" si="227"/>
        <v>1</v>
      </c>
      <c r="FY153" s="14">
        <f t="shared" si="228"/>
        <v>4</v>
      </c>
      <c r="FZ153" s="14">
        <f t="shared" si="229"/>
        <v>70</v>
      </c>
      <c r="GA153" s="14">
        <v>1</v>
      </c>
      <c r="GB153" s="14">
        <f t="shared" si="230"/>
        <v>4</v>
      </c>
      <c r="GC153" s="14">
        <f t="shared" si="254"/>
        <v>8</v>
      </c>
      <c r="GD153" s="14" t="str">
        <f t="shared" si="231"/>
        <v/>
      </c>
      <c r="GE153" s="14" t="e">
        <f t="shared" si="232"/>
        <v>#REF!</v>
      </c>
      <c r="GF153" s="14" t="e">
        <f t="shared" si="233"/>
        <v>#REF!</v>
      </c>
      <c r="GG153" s="14" t="e">
        <f t="shared" si="234"/>
        <v>#REF!</v>
      </c>
      <c r="GH153" s="14" t="e">
        <f t="shared" si="235"/>
        <v>#REF!</v>
      </c>
      <c r="GI153" s="14" t="e">
        <f t="shared" si="236"/>
        <v>#REF!</v>
      </c>
      <c r="GJ153" s="14" t="e">
        <f t="shared" si="237"/>
        <v>#REF!</v>
      </c>
      <c r="GK153" s="14" t="e">
        <f t="shared" si="238"/>
        <v>#REF!</v>
      </c>
      <c r="GL153" s="14">
        <f t="shared" si="239"/>
        <v>1044</v>
      </c>
      <c r="GM153" s="14">
        <f t="shared" si="240"/>
        <v>4</v>
      </c>
      <c r="GN153" s="14">
        <f t="shared" si="241"/>
        <v>1044</v>
      </c>
      <c r="GO153" s="25" t="str">
        <f t="shared" si="242"/>
        <v>icon_2004108</v>
      </c>
      <c r="GS153" s="14">
        <f t="shared" si="243"/>
        <v>1</v>
      </c>
      <c r="GT153" s="14">
        <f t="shared" si="244"/>
        <v>3</v>
      </c>
      <c r="GU153" s="14" t="e">
        <f t="shared" si="255"/>
        <v>#REF!</v>
      </c>
      <c r="GV153" s="14" t="str">
        <f t="shared" si="245"/>
        <v>AtkExt</v>
      </c>
      <c r="GW153" s="14" t="e">
        <f t="shared" si="256"/>
        <v>#REF!</v>
      </c>
      <c r="GX153" s="14" t="e">
        <f t="shared" si="257"/>
        <v>#REF!</v>
      </c>
      <c r="GY153" s="14" t="str">
        <f t="shared" si="246"/>
        <v>HPExt</v>
      </c>
      <c r="GZ153" s="14" t="e">
        <f t="shared" si="258"/>
        <v>#REF!</v>
      </c>
      <c r="HA153" s="14" t="e">
        <f t="shared" si="259"/>
        <v>#REF!</v>
      </c>
      <c r="HB153" s="14">
        <f t="shared" si="247"/>
        <v>20440</v>
      </c>
      <c r="HC153" s="14">
        <f t="shared" si="260"/>
        <v>4</v>
      </c>
      <c r="HD153" s="14">
        <f t="shared" si="261"/>
        <v>1044</v>
      </c>
      <c r="HE153" s="25" t="s">
        <v>1109</v>
      </c>
      <c r="HF153" s="14">
        <f t="shared" si="248"/>
        <v>225</v>
      </c>
      <c r="IA153" s="13">
        <v>148</v>
      </c>
      <c r="IB153" s="14">
        <f t="shared" si="262"/>
        <v>8</v>
      </c>
      <c r="IC153" s="14">
        <f t="shared" si="263"/>
        <v>1</v>
      </c>
      <c r="ID153" s="14">
        <f t="shared" si="264"/>
        <v>8</v>
      </c>
      <c r="IE153" s="14">
        <f t="shared" si="265"/>
        <v>3</v>
      </c>
      <c r="IF153" s="14" t="str">
        <f t="shared" si="266"/>
        <v>120级寄灵人洗练-Q3-8</v>
      </c>
      <c r="IG153" s="14">
        <f t="shared" si="267"/>
        <v>1083</v>
      </c>
      <c r="IH153" s="14">
        <f t="shared" si="268"/>
        <v>8</v>
      </c>
      <c r="II153" s="14">
        <f t="shared" si="269"/>
        <v>550</v>
      </c>
      <c r="IJ153" s="14" t="str">
        <f t="shared" si="270"/>
        <v>CritRate</v>
      </c>
      <c r="IK153" s="14">
        <f t="shared" si="271"/>
        <v>2.8000000000000001E-2</v>
      </c>
      <c r="IL153" s="14">
        <f t="shared" si="272"/>
        <v>0.08</v>
      </c>
    </row>
    <row r="154" spans="165:246" ht="16.5" x14ac:dyDescent="0.2">
      <c r="FI154" s="13">
        <v>149</v>
      </c>
      <c r="FJ154" s="14">
        <f t="shared" si="249"/>
        <v>1</v>
      </c>
      <c r="FK154" s="14">
        <f t="shared" si="250"/>
        <v>149</v>
      </c>
      <c r="FL154" s="14">
        <f t="shared" si="251"/>
        <v>20</v>
      </c>
      <c r="FM154" s="14">
        <f t="shared" si="218"/>
        <v>42</v>
      </c>
      <c r="FN154" s="14">
        <f t="shared" si="219"/>
        <v>4</v>
      </c>
      <c r="FO154" s="14">
        <f t="shared" si="220"/>
        <v>70</v>
      </c>
      <c r="FP154" s="14">
        <f t="shared" si="221"/>
        <v>4</v>
      </c>
      <c r="FQ154" s="14">
        <f t="shared" si="222"/>
        <v>1</v>
      </c>
      <c r="FR154" s="14">
        <f t="shared" si="223"/>
        <v>1</v>
      </c>
      <c r="FS154" s="14" t="b">
        <f t="shared" si="252"/>
        <v>1</v>
      </c>
      <c r="FT154" s="14">
        <f t="shared" si="224"/>
        <v>2004421</v>
      </c>
      <c r="FU154" s="14">
        <f t="shared" si="253"/>
        <v>144</v>
      </c>
      <c r="FV154" s="13" t="str">
        <f t="shared" si="225"/>
        <v>70级-攻击套寄灵人の灵器</v>
      </c>
      <c r="FW154" s="13" t="str">
        <f t="shared" si="226"/>
        <v>吹角连营 · 寄灵人の灵器</v>
      </c>
      <c r="FX154" s="14">
        <f t="shared" si="227"/>
        <v>1</v>
      </c>
      <c r="FY154" s="14">
        <f t="shared" si="228"/>
        <v>4</v>
      </c>
      <c r="FZ154" s="14">
        <f t="shared" si="229"/>
        <v>70</v>
      </c>
      <c r="GA154" s="14">
        <v>1</v>
      </c>
      <c r="GB154" s="14">
        <f t="shared" si="230"/>
        <v>4</v>
      </c>
      <c r="GC154" s="14">
        <f t="shared" si="254"/>
        <v>1</v>
      </c>
      <c r="GD154" s="14">
        <f t="shared" si="231"/>
        <v>200441</v>
      </c>
      <c r="GE154" s="14" t="e">
        <f t="shared" si="232"/>
        <v>#REF!</v>
      </c>
      <c r="GF154" s="14" t="e">
        <f t="shared" si="233"/>
        <v>#REF!</v>
      </c>
      <c r="GG154" s="14" t="e">
        <f t="shared" si="234"/>
        <v>#REF!</v>
      </c>
      <c r="GH154" s="14" t="e">
        <f t="shared" si="235"/>
        <v>#REF!</v>
      </c>
      <c r="GI154" s="14" t="e">
        <f t="shared" si="236"/>
        <v>#REF!</v>
      </c>
      <c r="GJ154" s="14" t="e">
        <f t="shared" si="237"/>
        <v>#REF!</v>
      </c>
      <c r="GK154" s="14" t="e">
        <f t="shared" si="238"/>
        <v>#REF!</v>
      </c>
      <c r="GL154" s="14">
        <f t="shared" si="239"/>
        <v>1044</v>
      </c>
      <c r="GM154" s="14">
        <f t="shared" si="240"/>
        <v>4</v>
      </c>
      <c r="GN154" s="14">
        <f t="shared" si="241"/>
        <v>1044</v>
      </c>
      <c r="GO154" s="25" t="str">
        <f t="shared" si="242"/>
        <v>icon_2004421</v>
      </c>
      <c r="GS154" s="14">
        <f t="shared" si="243"/>
        <v>1</v>
      </c>
      <c r="GT154" s="14">
        <f t="shared" si="244"/>
        <v>0</v>
      </c>
      <c r="GU154" s="14" t="e">
        <f t="shared" si="255"/>
        <v>#REF!</v>
      </c>
      <c r="GV154" s="14" t="str">
        <f t="shared" si="245"/>
        <v>AtkExt</v>
      </c>
      <c r="GW154" s="14" t="e">
        <f t="shared" si="256"/>
        <v>#REF!</v>
      </c>
      <c r="GX154" s="14" t="e">
        <f t="shared" si="257"/>
        <v>#REF!</v>
      </c>
      <c r="GY154" s="14" t="str">
        <f t="shared" si="246"/>
        <v/>
      </c>
      <c r="GZ154" s="14" t="str">
        <f t="shared" si="258"/>
        <v/>
      </c>
      <c r="HA154" s="14" t="str">
        <f t="shared" si="259"/>
        <v/>
      </c>
      <c r="HB154" s="14">
        <f t="shared" si="247"/>
        <v>20440</v>
      </c>
      <c r="HC154" s="14">
        <f t="shared" si="260"/>
        <v>4</v>
      </c>
      <c r="HD154" s="14">
        <f t="shared" si="261"/>
        <v>1044</v>
      </c>
      <c r="HE154" s="25" t="s">
        <v>1109</v>
      </c>
      <c r="HF154" s="14">
        <f t="shared" si="248"/>
        <v>300</v>
      </c>
      <c r="IA154" s="13">
        <v>149</v>
      </c>
      <c r="IB154" s="14">
        <f t="shared" si="262"/>
        <v>8</v>
      </c>
      <c r="IC154" s="14">
        <f t="shared" si="263"/>
        <v>1</v>
      </c>
      <c r="ID154" s="14">
        <f t="shared" si="264"/>
        <v>8</v>
      </c>
      <c r="IE154" s="14">
        <f t="shared" si="265"/>
        <v>3</v>
      </c>
      <c r="IF154" s="14" t="str">
        <f t="shared" si="266"/>
        <v>120级寄灵人洗练-Q3-9</v>
      </c>
      <c r="IG154" s="14">
        <f t="shared" si="267"/>
        <v>1083</v>
      </c>
      <c r="IH154" s="14">
        <f t="shared" si="268"/>
        <v>9</v>
      </c>
      <c r="II154" s="14">
        <f t="shared" si="269"/>
        <v>550</v>
      </c>
      <c r="IJ154" s="14" t="str">
        <f t="shared" si="270"/>
        <v>DefIgnor</v>
      </c>
      <c r="IK154" s="14">
        <f t="shared" si="271"/>
        <v>1.0999999999999999E-2</v>
      </c>
      <c r="IL154" s="14">
        <f t="shared" si="272"/>
        <v>0.03</v>
      </c>
    </row>
    <row r="155" spans="165:246" ht="16.5" x14ac:dyDescent="0.2">
      <c r="FI155" s="13">
        <v>150</v>
      </c>
      <c r="FJ155" s="14">
        <f t="shared" si="249"/>
        <v>1</v>
      </c>
      <c r="FK155" s="14">
        <f t="shared" si="250"/>
        <v>150</v>
      </c>
      <c r="FL155" s="14">
        <f t="shared" si="251"/>
        <v>20</v>
      </c>
      <c r="FM155" s="14">
        <f t="shared" si="218"/>
        <v>42</v>
      </c>
      <c r="FN155" s="14">
        <f t="shared" si="219"/>
        <v>4</v>
      </c>
      <c r="FO155" s="14">
        <f t="shared" si="220"/>
        <v>70</v>
      </c>
      <c r="FP155" s="14">
        <f t="shared" si="221"/>
        <v>4</v>
      </c>
      <c r="FQ155" s="14">
        <f t="shared" si="222"/>
        <v>2</v>
      </c>
      <c r="FR155" s="14">
        <f t="shared" si="223"/>
        <v>2</v>
      </c>
      <c r="FS155" s="14" t="b">
        <f t="shared" si="252"/>
        <v>1</v>
      </c>
      <c r="FT155" s="14">
        <f t="shared" si="224"/>
        <v>2004422</v>
      </c>
      <c r="FU155" s="14">
        <f t="shared" si="253"/>
        <v>72</v>
      </c>
      <c r="FV155" s="13" t="str">
        <f t="shared" si="225"/>
        <v>70级-攻击套寄灵人の头盔</v>
      </c>
      <c r="FW155" s="13" t="str">
        <f t="shared" si="226"/>
        <v>吹角连营 · 寄灵人の头盔</v>
      </c>
      <c r="FX155" s="14">
        <f t="shared" si="227"/>
        <v>1</v>
      </c>
      <c r="FY155" s="14">
        <f t="shared" si="228"/>
        <v>4</v>
      </c>
      <c r="FZ155" s="14">
        <f t="shared" si="229"/>
        <v>70</v>
      </c>
      <c r="GA155" s="14">
        <v>1</v>
      </c>
      <c r="GB155" s="14">
        <f t="shared" si="230"/>
        <v>4</v>
      </c>
      <c r="GC155" s="14">
        <f t="shared" si="254"/>
        <v>2</v>
      </c>
      <c r="GD155" s="14">
        <f t="shared" si="231"/>
        <v>200441</v>
      </c>
      <c r="GE155" s="14" t="e">
        <f t="shared" si="232"/>
        <v>#REF!</v>
      </c>
      <c r="GF155" s="14" t="e">
        <f t="shared" si="233"/>
        <v>#REF!</v>
      </c>
      <c r="GG155" s="14" t="e">
        <f t="shared" si="234"/>
        <v>#REF!</v>
      </c>
      <c r="GH155" s="14" t="e">
        <f t="shared" si="235"/>
        <v>#REF!</v>
      </c>
      <c r="GI155" s="14" t="e">
        <f t="shared" si="236"/>
        <v>#REF!</v>
      </c>
      <c r="GJ155" s="14" t="e">
        <f t="shared" si="237"/>
        <v>#REF!</v>
      </c>
      <c r="GK155" s="14" t="e">
        <f t="shared" si="238"/>
        <v>#REF!</v>
      </c>
      <c r="GL155" s="14">
        <f t="shared" si="239"/>
        <v>1044</v>
      </c>
      <c r="GM155" s="14">
        <f t="shared" si="240"/>
        <v>4</v>
      </c>
      <c r="GN155" s="14">
        <f t="shared" si="241"/>
        <v>1044</v>
      </c>
      <c r="GO155" s="25" t="str">
        <f t="shared" si="242"/>
        <v>icon_2004422</v>
      </c>
      <c r="GS155" s="14">
        <f t="shared" si="243"/>
        <v>2</v>
      </c>
      <c r="GT155" s="14">
        <f t="shared" si="244"/>
        <v>0</v>
      </c>
      <c r="GU155" s="14" t="e">
        <f t="shared" si="255"/>
        <v>#REF!</v>
      </c>
      <c r="GV155" s="14" t="str">
        <f t="shared" si="245"/>
        <v>DefExt</v>
      </c>
      <c r="GW155" s="14" t="e">
        <f t="shared" si="256"/>
        <v>#REF!</v>
      </c>
      <c r="GX155" s="14" t="e">
        <f t="shared" si="257"/>
        <v>#REF!</v>
      </c>
      <c r="GY155" s="14" t="str">
        <f t="shared" si="246"/>
        <v/>
      </c>
      <c r="GZ155" s="14" t="str">
        <f t="shared" si="258"/>
        <v/>
      </c>
      <c r="HA155" s="14" t="str">
        <f t="shared" si="259"/>
        <v/>
      </c>
      <c r="HB155" s="14">
        <f t="shared" si="247"/>
        <v>20440</v>
      </c>
      <c r="HC155" s="14">
        <f t="shared" si="260"/>
        <v>4</v>
      </c>
      <c r="HD155" s="14">
        <f t="shared" si="261"/>
        <v>1044</v>
      </c>
      <c r="HE155" s="25" t="s">
        <v>1109</v>
      </c>
      <c r="HF155" s="14">
        <f t="shared" si="248"/>
        <v>150</v>
      </c>
      <c r="IA155" s="13">
        <v>150</v>
      </c>
      <c r="IB155" s="14">
        <f t="shared" si="262"/>
        <v>8</v>
      </c>
      <c r="IC155" s="14">
        <f t="shared" si="263"/>
        <v>1</v>
      </c>
      <c r="ID155" s="14">
        <f t="shared" si="264"/>
        <v>8</v>
      </c>
      <c r="IE155" s="14">
        <f t="shared" si="265"/>
        <v>3</v>
      </c>
      <c r="IF155" s="14" t="str">
        <f t="shared" si="266"/>
        <v>120级寄灵人洗练-Q3-10</v>
      </c>
      <c r="IG155" s="14">
        <f t="shared" si="267"/>
        <v>1083</v>
      </c>
      <c r="IH155" s="14">
        <f t="shared" si="268"/>
        <v>10</v>
      </c>
      <c r="II155" s="14">
        <f t="shared" si="269"/>
        <v>550</v>
      </c>
      <c r="IJ155" s="14" t="str">
        <f t="shared" si="270"/>
        <v>Block</v>
      </c>
      <c r="IK155" s="14">
        <f t="shared" si="271"/>
        <v>1.0999999999999999E-2</v>
      </c>
      <c r="IL155" s="14">
        <f t="shared" si="272"/>
        <v>0.03</v>
      </c>
    </row>
    <row r="156" spans="165:246" ht="16.5" x14ac:dyDescent="0.2">
      <c r="FI156" s="13">
        <v>151</v>
      </c>
      <c r="FJ156" s="14">
        <f t="shared" si="249"/>
        <v>1</v>
      </c>
      <c r="FK156" s="14">
        <f t="shared" si="250"/>
        <v>151</v>
      </c>
      <c r="FL156" s="14">
        <f t="shared" si="251"/>
        <v>20</v>
      </c>
      <c r="FM156" s="14">
        <f t="shared" si="218"/>
        <v>42</v>
      </c>
      <c r="FN156" s="14">
        <f t="shared" si="219"/>
        <v>4</v>
      </c>
      <c r="FO156" s="14">
        <f t="shared" si="220"/>
        <v>70</v>
      </c>
      <c r="FP156" s="14">
        <f t="shared" si="221"/>
        <v>4</v>
      </c>
      <c r="FQ156" s="14">
        <f t="shared" si="222"/>
        <v>3</v>
      </c>
      <c r="FR156" s="14">
        <f t="shared" si="223"/>
        <v>3</v>
      </c>
      <c r="FS156" s="14" t="b">
        <f t="shared" si="252"/>
        <v>1</v>
      </c>
      <c r="FT156" s="14">
        <f t="shared" si="224"/>
        <v>2004423</v>
      </c>
      <c r="FU156" s="14">
        <f t="shared" si="253"/>
        <v>72</v>
      </c>
      <c r="FV156" s="13" t="str">
        <f t="shared" si="225"/>
        <v>70级-攻击套寄灵人の铠甲</v>
      </c>
      <c r="FW156" s="13" t="str">
        <f t="shared" si="226"/>
        <v>吹角连营 · 寄灵人の铠甲</v>
      </c>
      <c r="FX156" s="14">
        <f t="shared" si="227"/>
        <v>1</v>
      </c>
      <c r="FY156" s="14">
        <f t="shared" si="228"/>
        <v>4</v>
      </c>
      <c r="FZ156" s="14">
        <f t="shared" si="229"/>
        <v>70</v>
      </c>
      <c r="GA156" s="14">
        <v>1</v>
      </c>
      <c r="GB156" s="14">
        <f t="shared" si="230"/>
        <v>4</v>
      </c>
      <c r="GC156" s="14">
        <f t="shared" si="254"/>
        <v>3</v>
      </c>
      <c r="GD156" s="14">
        <f t="shared" si="231"/>
        <v>200441</v>
      </c>
      <c r="GE156" s="14" t="e">
        <f t="shared" si="232"/>
        <v>#REF!</v>
      </c>
      <c r="GF156" s="14" t="e">
        <f t="shared" si="233"/>
        <v>#REF!</v>
      </c>
      <c r="GG156" s="14" t="e">
        <f t="shared" si="234"/>
        <v>#REF!</v>
      </c>
      <c r="GH156" s="14" t="e">
        <f t="shared" si="235"/>
        <v>#REF!</v>
      </c>
      <c r="GI156" s="14" t="e">
        <f t="shared" si="236"/>
        <v>#REF!</v>
      </c>
      <c r="GJ156" s="14" t="e">
        <f t="shared" si="237"/>
        <v>#REF!</v>
      </c>
      <c r="GK156" s="14" t="e">
        <f t="shared" si="238"/>
        <v>#REF!</v>
      </c>
      <c r="GL156" s="14">
        <f t="shared" si="239"/>
        <v>1044</v>
      </c>
      <c r="GM156" s="14">
        <f t="shared" si="240"/>
        <v>4</v>
      </c>
      <c r="GN156" s="14">
        <f t="shared" si="241"/>
        <v>1044</v>
      </c>
      <c r="GO156" s="25" t="str">
        <f t="shared" si="242"/>
        <v>icon_2004423</v>
      </c>
      <c r="GS156" s="14">
        <f t="shared" si="243"/>
        <v>2</v>
      </c>
      <c r="GT156" s="14">
        <f t="shared" si="244"/>
        <v>3</v>
      </c>
      <c r="GU156" s="14" t="e">
        <f t="shared" si="255"/>
        <v>#REF!</v>
      </c>
      <c r="GV156" s="14" t="str">
        <f t="shared" si="245"/>
        <v>DefExt</v>
      </c>
      <c r="GW156" s="14" t="e">
        <f t="shared" si="256"/>
        <v>#REF!</v>
      </c>
      <c r="GX156" s="14" t="e">
        <f t="shared" si="257"/>
        <v>#REF!</v>
      </c>
      <c r="GY156" s="14" t="str">
        <f t="shared" si="246"/>
        <v>HPExt</v>
      </c>
      <c r="GZ156" s="14" t="e">
        <f t="shared" si="258"/>
        <v>#REF!</v>
      </c>
      <c r="HA156" s="14" t="e">
        <f t="shared" si="259"/>
        <v>#REF!</v>
      </c>
      <c r="HB156" s="14">
        <f t="shared" si="247"/>
        <v>20440</v>
      </c>
      <c r="HC156" s="14">
        <f t="shared" si="260"/>
        <v>4</v>
      </c>
      <c r="HD156" s="14">
        <f t="shared" si="261"/>
        <v>1044</v>
      </c>
      <c r="HE156" s="25" t="s">
        <v>1109</v>
      </c>
      <c r="HF156" s="14">
        <f t="shared" si="248"/>
        <v>150</v>
      </c>
      <c r="IA156" s="13">
        <v>151</v>
      </c>
      <c r="IB156" s="14">
        <f t="shared" si="262"/>
        <v>8</v>
      </c>
      <c r="IC156" s="14">
        <f t="shared" si="263"/>
        <v>1</v>
      </c>
      <c r="ID156" s="14">
        <f t="shared" si="264"/>
        <v>8</v>
      </c>
      <c r="IE156" s="14">
        <f t="shared" si="265"/>
        <v>4</v>
      </c>
      <c r="IF156" s="14" t="str">
        <f t="shared" si="266"/>
        <v>120级寄灵人洗练-Q4-1</v>
      </c>
      <c r="IG156" s="14">
        <f t="shared" si="267"/>
        <v>1084</v>
      </c>
      <c r="IH156" s="14">
        <f t="shared" si="268"/>
        <v>1</v>
      </c>
      <c r="II156" s="14">
        <f t="shared" si="269"/>
        <v>2000</v>
      </c>
      <c r="IJ156" s="14" t="str">
        <f t="shared" si="270"/>
        <v>AtkExt</v>
      </c>
      <c r="IK156" s="14" t="e">
        <f t="shared" si="271"/>
        <v>#REF!</v>
      </c>
      <c r="IL156" s="14" t="e">
        <f t="shared" si="272"/>
        <v>#REF!</v>
      </c>
    </row>
    <row r="157" spans="165:246" ht="16.5" x14ac:dyDescent="0.2">
      <c r="FI157" s="13">
        <v>152</v>
      </c>
      <c r="FJ157" s="14">
        <f t="shared" si="249"/>
        <v>1</v>
      </c>
      <c r="FK157" s="14">
        <f t="shared" si="250"/>
        <v>152</v>
      </c>
      <c r="FL157" s="14">
        <f t="shared" si="251"/>
        <v>20</v>
      </c>
      <c r="FM157" s="14">
        <f t="shared" si="218"/>
        <v>42</v>
      </c>
      <c r="FN157" s="14">
        <f t="shared" si="219"/>
        <v>4</v>
      </c>
      <c r="FO157" s="14">
        <f t="shared" si="220"/>
        <v>70</v>
      </c>
      <c r="FP157" s="14">
        <f t="shared" si="221"/>
        <v>4</v>
      </c>
      <c r="FQ157" s="14">
        <f t="shared" si="222"/>
        <v>4</v>
      </c>
      <c r="FR157" s="14">
        <f t="shared" si="223"/>
        <v>5</v>
      </c>
      <c r="FS157" s="14" t="b">
        <f t="shared" si="252"/>
        <v>1</v>
      </c>
      <c r="FT157" s="14">
        <f t="shared" si="224"/>
        <v>2004425</v>
      </c>
      <c r="FU157" s="14">
        <f t="shared" si="253"/>
        <v>72</v>
      </c>
      <c r="FV157" s="13" t="str">
        <f t="shared" si="225"/>
        <v>70级-攻击套寄灵人の鞋子</v>
      </c>
      <c r="FW157" s="13" t="str">
        <f t="shared" si="226"/>
        <v>吹角连营 · 寄灵人の鞋子</v>
      </c>
      <c r="FX157" s="14">
        <f t="shared" si="227"/>
        <v>1</v>
      </c>
      <c r="FY157" s="14">
        <f t="shared" si="228"/>
        <v>4</v>
      </c>
      <c r="FZ157" s="14">
        <f t="shared" si="229"/>
        <v>70</v>
      </c>
      <c r="GA157" s="14">
        <v>1</v>
      </c>
      <c r="GB157" s="14">
        <f t="shared" si="230"/>
        <v>4</v>
      </c>
      <c r="GC157" s="14">
        <f t="shared" si="254"/>
        <v>5</v>
      </c>
      <c r="GD157" s="14">
        <f t="shared" si="231"/>
        <v>200441</v>
      </c>
      <c r="GE157" s="14" t="e">
        <f t="shared" si="232"/>
        <v>#REF!</v>
      </c>
      <c r="GF157" s="14" t="e">
        <f t="shared" si="233"/>
        <v>#REF!</v>
      </c>
      <c r="GG157" s="14" t="e">
        <f t="shared" si="234"/>
        <v>#REF!</v>
      </c>
      <c r="GH157" s="14" t="e">
        <f t="shared" si="235"/>
        <v>#REF!</v>
      </c>
      <c r="GI157" s="14" t="e">
        <f t="shared" si="236"/>
        <v>#REF!</v>
      </c>
      <c r="GJ157" s="14" t="e">
        <f t="shared" si="237"/>
        <v>#REF!</v>
      </c>
      <c r="GK157" s="14" t="e">
        <f t="shared" si="238"/>
        <v>#REF!</v>
      </c>
      <c r="GL157" s="14">
        <f t="shared" si="239"/>
        <v>1044</v>
      </c>
      <c r="GM157" s="14">
        <f t="shared" si="240"/>
        <v>4</v>
      </c>
      <c r="GN157" s="14">
        <f t="shared" si="241"/>
        <v>1044</v>
      </c>
      <c r="GO157" s="25" t="str">
        <f t="shared" si="242"/>
        <v>icon_2004425</v>
      </c>
      <c r="GS157" s="14">
        <f t="shared" si="243"/>
        <v>3</v>
      </c>
      <c r="GT157" s="14">
        <f t="shared" si="244"/>
        <v>0</v>
      </c>
      <c r="GU157" s="14" t="e">
        <f t="shared" si="255"/>
        <v>#REF!</v>
      </c>
      <c r="GV157" s="14" t="str">
        <f t="shared" si="245"/>
        <v>HPExt</v>
      </c>
      <c r="GW157" s="14" t="e">
        <f t="shared" si="256"/>
        <v>#REF!</v>
      </c>
      <c r="GX157" s="14" t="e">
        <f t="shared" si="257"/>
        <v>#REF!</v>
      </c>
      <c r="GY157" s="14" t="str">
        <f t="shared" si="246"/>
        <v/>
      </c>
      <c r="GZ157" s="14" t="str">
        <f t="shared" si="258"/>
        <v/>
      </c>
      <c r="HA157" s="14" t="str">
        <f t="shared" si="259"/>
        <v/>
      </c>
      <c r="HB157" s="14">
        <f t="shared" si="247"/>
        <v>20440</v>
      </c>
      <c r="HC157" s="14">
        <f t="shared" si="260"/>
        <v>4</v>
      </c>
      <c r="HD157" s="14">
        <f t="shared" si="261"/>
        <v>1044</v>
      </c>
      <c r="HE157" s="25" t="s">
        <v>1109</v>
      </c>
      <c r="HF157" s="14">
        <f t="shared" si="248"/>
        <v>150</v>
      </c>
      <c r="IA157" s="13">
        <v>152</v>
      </c>
      <c r="IB157" s="14">
        <f t="shared" si="262"/>
        <v>8</v>
      </c>
      <c r="IC157" s="14">
        <f t="shared" si="263"/>
        <v>1</v>
      </c>
      <c r="ID157" s="14">
        <f t="shared" si="264"/>
        <v>8</v>
      </c>
      <c r="IE157" s="14">
        <f t="shared" si="265"/>
        <v>4</v>
      </c>
      <c r="IF157" s="14" t="str">
        <f t="shared" si="266"/>
        <v>120级寄灵人洗练-Q4-2</v>
      </c>
      <c r="IG157" s="14">
        <f t="shared" si="267"/>
        <v>1084</v>
      </c>
      <c r="IH157" s="14">
        <f t="shared" si="268"/>
        <v>2</v>
      </c>
      <c r="II157" s="14">
        <f t="shared" si="269"/>
        <v>2000</v>
      </c>
      <c r="IJ157" s="14" t="str">
        <f t="shared" si="270"/>
        <v>DefExt</v>
      </c>
      <c r="IK157" s="14" t="e">
        <f t="shared" si="271"/>
        <v>#REF!</v>
      </c>
      <c r="IL157" s="14" t="e">
        <f t="shared" si="272"/>
        <v>#REF!</v>
      </c>
    </row>
    <row r="158" spans="165:246" ht="16.5" x14ac:dyDescent="0.2">
      <c r="FI158" s="13">
        <v>153</v>
      </c>
      <c r="FJ158" s="14">
        <f t="shared" si="249"/>
        <v>1</v>
      </c>
      <c r="FK158" s="14">
        <f t="shared" si="250"/>
        <v>153</v>
      </c>
      <c r="FL158" s="14">
        <f t="shared" si="251"/>
        <v>20</v>
      </c>
      <c r="FM158" s="14">
        <f t="shared" si="218"/>
        <v>42</v>
      </c>
      <c r="FN158" s="14">
        <f t="shared" si="219"/>
        <v>4</v>
      </c>
      <c r="FO158" s="14">
        <f t="shared" si="220"/>
        <v>70</v>
      </c>
      <c r="FP158" s="14">
        <f t="shared" si="221"/>
        <v>4</v>
      </c>
      <c r="FQ158" s="14">
        <f t="shared" si="222"/>
        <v>5</v>
      </c>
      <c r="FR158" s="14">
        <f t="shared" si="223"/>
        <v>7</v>
      </c>
      <c r="FS158" s="14" t="b">
        <f t="shared" si="252"/>
        <v>1</v>
      </c>
      <c r="FT158" s="14">
        <f t="shared" si="224"/>
        <v>2004427</v>
      </c>
      <c r="FU158" s="14">
        <f t="shared" si="253"/>
        <v>108</v>
      </c>
      <c r="FV158" s="13" t="str">
        <f t="shared" si="225"/>
        <v>70级-攻击套寄灵人の项链</v>
      </c>
      <c r="FW158" s="13" t="str">
        <f t="shared" si="226"/>
        <v>吹角连营 · 寄灵人の项链</v>
      </c>
      <c r="FX158" s="14">
        <f t="shared" si="227"/>
        <v>1</v>
      </c>
      <c r="FY158" s="14">
        <f t="shared" si="228"/>
        <v>4</v>
      </c>
      <c r="FZ158" s="14">
        <f t="shared" si="229"/>
        <v>70</v>
      </c>
      <c r="GA158" s="14">
        <v>1</v>
      </c>
      <c r="GB158" s="14">
        <f t="shared" si="230"/>
        <v>4</v>
      </c>
      <c r="GC158" s="14">
        <f t="shared" si="254"/>
        <v>7</v>
      </c>
      <c r="GD158" s="14">
        <f t="shared" si="231"/>
        <v>200441</v>
      </c>
      <c r="GE158" s="14" t="e">
        <f t="shared" si="232"/>
        <v>#REF!</v>
      </c>
      <c r="GF158" s="14" t="e">
        <f t="shared" si="233"/>
        <v>#REF!</v>
      </c>
      <c r="GG158" s="14" t="e">
        <f t="shared" si="234"/>
        <v>#REF!</v>
      </c>
      <c r="GH158" s="14" t="e">
        <f t="shared" si="235"/>
        <v>#REF!</v>
      </c>
      <c r="GI158" s="14" t="e">
        <f t="shared" si="236"/>
        <v>#REF!</v>
      </c>
      <c r="GJ158" s="14" t="e">
        <f t="shared" si="237"/>
        <v>#REF!</v>
      </c>
      <c r="GK158" s="14" t="e">
        <f t="shared" si="238"/>
        <v>#REF!</v>
      </c>
      <c r="GL158" s="14">
        <f t="shared" si="239"/>
        <v>1044</v>
      </c>
      <c r="GM158" s="14">
        <f t="shared" si="240"/>
        <v>4</v>
      </c>
      <c r="GN158" s="14">
        <f t="shared" si="241"/>
        <v>1044</v>
      </c>
      <c r="GO158" s="25" t="str">
        <f t="shared" si="242"/>
        <v>icon_2004427</v>
      </c>
      <c r="GS158" s="14">
        <f t="shared" si="243"/>
        <v>1</v>
      </c>
      <c r="GT158" s="14">
        <f t="shared" si="244"/>
        <v>2</v>
      </c>
      <c r="GU158" s="14" t="e">
        <f t="shared" si="255"/>
        <v>#REF!</v>
      </c>
      <c r="GV158" s="14" t="str">
        <f t="shared" si="245"/>
        <v>AtkExt</v>
      </c>
      <c r="GW158" s="14" t="e">
        <f t="shared" si="256"/>
        <v>#REF!</v>
      </c>
      <c r="GX158" s="14" t="e">
        <f t="shared" si="257"/>
        <v>#REF!</v>
      </c>
      <c r="GY158" s="14" t="str">
        <f t="shared" si="246"/>
        <v>DefExt</v>
      </c>
      <c r="GZ158" s="14" t="e">
        <f t="shared" si="258"/>
        <v>#REF!</v>
      </c>
      <c r="HA158" s="14" t="e">
        <f t="shared" si="259"/>
        <v>#REF!</v>
      </c>
      <c r="HB158" s="14">
        <f t="shared" si="247"/>
        <v>20440</v>
      </c>
      <c r="HC158" s="14">
        <f t="shared" si="260"/>
        <v>4</v>
      </c>
      <c r="HD158" s="14">
        <f t="shared" si="261"/>
        <v>1044</v>
      </c>
      <c r="HE158" s="25" t="s">
        <v>1109</v>
      </c>
      <c r="HF158" s="14">
        <f t="shared" si="248"/>
        <v>225</v>
      </c>
      <c r="IA158" s="13">
        <v>153</v>
      </c>
      <c r="IB158" s="14">
        <f t="shared" si="262"/>
        <v>8</v>
      </c>
      <c r="IC158" s="14">
        <f t="shared" si="263"/>
        <v>1</v>
      </c>
      <c r="ID158" s="14">
        <f t="shared" si="264"/>
        <v>8</v>
      </c>
      <c r="IE158" s="14">
        <f t="shared" si="265"/>
        <v>4</v>
      </c>
      <c r="IF158" s="14" t="str">
        <f t="shared" si="266"/>
        <v>120级寄灵人洗练-Q4-3</v>
      </c>
      <c r="IG158" s="14">
        <f t="shared" si="267"/>
        <v>1084</v>
      </c>
      <c r="IH158" s="14">
        <f t="shared" si="268"/>
        <v>3</v>
      </c>
      <c r="II158" s="14">
        <f t="shared" si="269"/>
        <v>2000</v>
      </c>
      <c r="IJ158" s="14" t="str">
        <f t="shared" si="270"/>
        <v>HPExt</v>
      </c>
      <c r="IK158" s="14" t="e">
        <f t="shared" si="271"/>
        <v>#REF!</v>
      </c>
      <c r="IL158" s="14" t="e">
        <f t="shared" si="272"/>
        <v>#REF!</v>
      </c>
    </row>
    <row r="159" spans="165:246" ht="16.5" x14ac:dyDescent="0.2">
      <c r="FI159" s="13">
        <v>154</v>
      </c>
      <c r="FJ159" s="14">
        <f t="shared" si="249"/>
        <v>1</v>
      </c>
      <c r="FK159" s="14">
        <f t="shared" si="250"/>
        <v>154</v>
      </c>
      <c r="FL159" s="14">
        <f t="shared" si="251"/>
        <v>20</v>
      </c>
      <c r="FM159" s="14">
        <f t="shared" si="218"/>
        <v>42</v>
      </c>
      <c r="FN159" s="14">
        <f t="shared" si="219"/>
        <v>4</v>
      </c>
      <c r="FO159" s="14">
        <f t="shared" si="220"/>
        <v>70</v>
      </c>
      <c r="FP159" s="14">
        <f t="shared" si="221"/>
        <v>4</v>
      </c>
      <c r="FQ159" s="14">
        <f t="shared" si="222"/>
        <v>6</v>
      </c>
      <c r="FR159" s="14">
        <f t="shared" si="223"/>
        <v>8</v>
      </c>
      <c r="FS159" s="14" t="b">
        <f t="shared" si="252"/>
        <v>1</v>
      </c>
      <c r="FT159" s="14">
        <f t="shared" si="224"/>
        <v>2004428</v>
      </c>
      <c r="FU159" s="14">
        <f t="shared" si="253"/>
        <v>108</v>
      </c>
      <c r="FV159" s="13" t="str">
        <f t="shared" si="225"/>
        <v>70级-攻击套寄灵人の戒指</v>
      </c>
      <c r="FW159" s="13" t="str">
        <f t="shared" si="226"/>
        <v>吹角连营 · 寄灵人の戒指</v>
      </c>
      <c r="FX159" s="14">
        <f t="shared" si="227"/>
        <v>1</v>
      </c>
      <c r="FY159" s="14">
        <f t="shared" si="228"/>
        <v>4</v>
      </c>
      <c r="FZ159" s="14">
        <f t="shared" si="229"/>
        <v>70</v>
      </c>
      <c r="GA159" s="14">
        <v>1</v>
      </c>
      <c r="GB159" s="14">
        <f t="shared" si="230"/>
        <v>4</v>
      </c>
      <c r="GC159" s="14">
        <f t="shared" si="254"/>
        <v>8</v>
      </c>
      <c r="GD159" s="14">
        <f t="shared" si="231"/>
        <v>200441</v>
      </c>
      <c r="GE159" s="14" t="e">
        <f t="shared" si="232"/>
        <v>#REF!</v>
      </c>
      <c r="GF159" s="14" t="e">
        <f t="shared" si="233"/>
        <v>#REF!</v>
      </c>
      <c r="GG159" s="14" t="e">
        <f t="shared" si="234"/>
        <v>#REF!</v>
      </c>
      <c r="GH159" s="14" t="e">
        <f t="shared" si="235"/>
        <v>#REF!</v>
      </c>
      <c r="GI159" s="14" t="e">
        <f t="shared" si="236"/>
        <v>#REF!</v>
      </c>
      <c r="GJ159" s="14" t="e">
        <f t="shared" si="237"/>
        <v>#REF!</v>
      </c>
      <c r="GK159" s="14" t="e">
        <f t="shared" si="238"/>
        <v>#REF!</v>
      </c>
      <c r="GL159" s="14">
        <f t="shared" si="239"/>
        <v>1044</v>
      </c>
      <c r="GM159" s="14">
        <f t="shared" si="240"/>
        <v>4</v>
      </c>
      <c r="GN159" s="14">
        <f t="shared" si="241"/>
        <v>1044</v>
      </c>
      <c r="GO159" s="25" t="str">
        <f t="shared" si="242"/>
        <v>icon_2004428</v>
      </c>
      <c r="GS159" s="14">
        <f t="shared" si="243"/>
        <v>1</v>
      </c>
      <c r="GT159" s="14">
        <f t="shared" si="244"/>
        <v>3</v>
      </c>
      <c r="GU159" s="14" t="e">
        <f t="shared" si="255"/>
        <v>#REF!</v>
      </c>
      <c r="GV159" s="14" t="str">
        <f t="shared" si="245"/>
        <v>AtkExt</v>
      </c>
      <c r="GW159" s="14" t="e">
        <f t="shared" si="256"/>
        <v>#REF!</v>
      </c>
      <c r="GX159" s="14" t="e">
        <f t="shared" si="257"/>
        <v>#REF!</v>
      </c>
      <c r="GY159" s="14" t="str">
        <f t="shared" si="246"/>
        <v>HPExt</v>
      </c>
      <c r="GZ159" s="14" t="e">
        <f t="shared" si="258"/>
        <v>#REF!</v>
      </c>
      <c r="HA159" s="14" t="e">
        <f t="shared" si="259"/>
        <v>#REF!</v>
      </c>
      <c r="HB159" s="14">
        <f t="shared" si="247"/>
        <v>20440</v>
      </c>
      <c r="HC159" s="14">
        <f t="shared" si="260"/>
        <v>4</v>
      </c>
      <c r="HD159" s="14">
        <f t="shared" si="261"/>
        <v>1044</v>
      </c>
      <c r="HE159" s="25" t="s">
        <v>1109</v>
      </c>
      <c r="HF159" s="14">
        <f t="shared" si="248"/>
        <v>225</v>
      </c>
      <c r="IA159" s="13">
        <v>154</v>
      </c>
      <c r="IB159" s="14">
        <f t="shared" si="262"/>
        <v>8</v>
      </c>
      <c r="IC159" s="14">
        <f t="shared" si="263"/>
        <v>1</v>
      </c>
      <c r="ID159" s="14">
        <f t="shared" si="264"/>
        <v>8</v>
      </c>
      <c r="IE159" s="14">
        <f t="shared" si="265"/>
        <v>4</v>
      </c>
      <c r="IF159" s="14" t="str">
        <f t="shared" si="266"/>
        <v>120级寄灵人洗练-Q4-4</v>
      </c>
      <c r="IG159" s="14">
        <f t="shared" si="267"/>
        <v>1084</v>
      </c>
      <c r="IH159" s="14">
        <f t="shared" si="268"/>
        <v>4</v>
      </c>
      <c r="II159" s="14">
        <f t="shared" si="269"/>
        <v>600</v>
      </c>
      <c r="IJ159" s="14" t="str">
        <f t="shared" si="270"/>
        <v>AtkRate</v>
      </c>
      <c r="IK159" s="14">
        <f t="shared" si="271"/>
        <v>1.4E-2</v>
      </c>
      <c r="IL159" s="14">
        <f t="shared" si="272"/>
        <v>0.04</v>
      </c>
    </row>
    <row r="160" spans="165:246" ht="16.5" x14ac:dyDescent="0.2">
      <c r="FI160" s="13">
        <v>155</v>
      </c>
      <c r="FJ160" s="14">
        <f t="shared" si="249"/>
        <v>1</v>
      </c>
      <c r="FK160" s="14">
        <f t="shared" si="250"/>
        <v>155</v>
      </c>
      <c r="FL160" s="14">
        <f t="shared" si="251"/>
        <v>21</v>
      </c>
      <c r="FM160" s="14">
        <f t="shared" si="218"/>
        <v>10</v>
      </c>
      <c r="FN160" s="14">
        <f t="shared" si="219"/>
        <v>5</v>
      </c>
      <c r="FO160" s="14">
        <f t="shared" si="220"/>
        <v>90</v>
      </c>
      <c r="FP160" s="14">
        <f t="shared" si="221"/>
        <v>1</v>
      </c>
      <c r="FQ160" s="14">
        <f t="shared" si="222"/>
        <v>1</v>
      </c>
      <c r="FR160" s="14">
        <f t="shared" si="223"/>
        <v>1</v>
      </c>
      <c r="FS160" s="14" t="b">
        <f t="shared" si="252"/>
        <v>0</v>
      </c>
      <c r="FT160" s="14">
        <f t="shared" si="224"/>
        <v>2005101</v>
      </c>
      <c r="FU160" s="14">
        <f t="shared" si="253"/>
        <v>70</v>
      </c>
      <c r="FV160" s="13" t="str">
        <f t="shared" si="225"/>
        <v>90级-普通寄灵人の灵器</v>
      </c>
      <c r="FW160" s="13" t="str">
        <f t="shared" si="226"/>
        <v>寻罪 · 寄灵人の灵器-普通</v>
      </c>
      <c r="FX160" s="14">
        <f t="shared" si="227"/>
        <v>1</v>
      </c>
      <c r="FY160" s="14">
        <f t="shared" si="228"/>
        <v>1</v>
      </c>
      <c r="FZ160" s="14">
        <f t="shared" si="229"/>
        <v>90</v>
      </c>
      <c r="GA160" s="14">
        <v>1</v>
      </c>
      <c r="GB160" s="14">
        <f t="shared" si="230"/>
        <v>5</v>
      </c>
      <c r="GC160" s="14">
        <f t="shared" si="254"/>
        <v>1</v>
      </c>
      <c r="GD160" s="14" t="str">
        <f t="shared" si="231"/>
        <v/>
      </c>
      <c r="GE160" s="14" t="e">
        <f t="shared" si="232"/>
        <v>#REF!</v>
      </c>
      <c r="GF160" s="14" t="e">
        <f t="shared" si="233"/>
        <v>#REF!</v>
      </c>
      <c r="GG160" s="14" t="e">
        <f t="shared" si="234"/>
        <v>#REF!</v>
      </c>
      <c r="GH160" s="14" t="e">
        <f t="shared" si="235"/>
        <v>#REF!</v>
      </c>
      <c r="GI160" s="14" t="e">
        <f t="shared" si="236"/>
        <v>#REF!</v>
      </c>
      <c r="GJ160" s="14" t="e">
        <f t="shared" si="237"/>
        <v>#REF!</v>
      </c>
      <c r="GK160" s="14" t="e">
        <f t="shared" si="238"/>
        <v>#REF!</v>
      </c>
      <c r="GL160" s="14">
        <f t="shared" si="239"/>
        <v>1051</v>
      </c>
      <c r="GM160" s="14">
        <f t="shared" si="240"/>
        <v>0</v>
      </c>
      <c r="GN160" s="14" t="str">
        <f t="shared" si="241"/>
        <v/>
      </c>
      <c r="GO160" s="25" t="str">
        <f t="shared" si="242"/>
        <v>icon_2005101</v>
      </c>
      <c r="GS160" s="14">
        <f t="shared" si="243"/>
        <v>1</v>
      </c>
      <c r="GT160" s="14">
        <f t="shared" si="244"/>
        <v>0</v>
      </c>
      <c r="GU160" s="14" t="e">
        <f t="shared" si="255"/>
        <v>#REF!</v>
      </c>
      <c r="GV160" s="14" t="str">
        <f t="shared" si="245"/>
        <v>AtkExt</v>
      </c>
      <c r="GW160" s="14" t="e">
        <f t="shared" si="256"/>
        <v>#REF!</v>
      </c>
      <c r="GX160" s="14" t="e">
        <f t="shared" si="257"/>
        <v>#REF!</v>
      </c>
      <c r="GY160" s="14" t="str">
        <f t="shared" si="246"/>
        <v/>
      </c>
      <c r="GZ160" s="14" t="str">
        <f t="shared" si="258"/>
        <v/>
      </c>
      <c r="HA160" s="14" t="str">
        <f t="shared" si="259"/>
        <v/>
      </c>
      <c r="HB160" s="14">
        <f t="shared" si="247"/>
        <v>20510</v>
      </c>
      <c r="HC160" s="14">
        <f t="shared" si="260"/>
        <v>0</v>
      </c>
      <c r="HD160" s="14" t="str">
        <f t="shared" si="261"/>
        <v/>
      </c>
      <c r="HE160" s="25" t="s">
        <v>1109</v>
      </c>
      <c r="HF160" s="14">
        <f t="shared" si="248"/>
        <v>40</v>
      </c>
      <c r="IA160" s="13">
        <v>155</v>
      </c>
      <c r="IB160" s="14">
        <f t="shared" si="262"/>
        <v>8</v>
      </c>
      <c r="IC160" s="14">
        <f t="shared" si="263"/>
        <v>1</v>
      </c>
      <c r="ID160" s="14">
        <f t="shared" si="264"/>
        <v>8</v>
      </c>
      <c r="IE160" s="14">
        <f t="shared" si="265"/>
        <v>4</v>
      </c>
      <c r="IF160" s="14" t="str">
        <f t="shared" si="266"/>
        <v>120级寄灵人洗练-Q4-5</v>
      </c>
      <c r="IG160" s="14">
        <f t="shared" si="267"/>
        <v>1084</v>
      </c>
      <c r="IH160" s="14">
        <f t="shared" si="268"/>
        <v>5</v>
      </c>
      <c r="II160" s="14">
        <f t="shared" si="269"/>
        <v>600</v>
      </c>
      <c r="IJ160" s="14" t="str">
        <f t="shared" si="270"/>
        <v>DefRate</v>
      </c>
      <c r="IK160" s="14">
        <f t="shared" si="271"/>
        <v>1.4E-2</v>
      </c>
      <c r="IL160" s="14">
        <f t="shared" si="272"/>
        <v>0.04</v>
      </c>
    </row>
    <row r="161" spans="165:246" ht="16.5" x14ac:dyDescent="0.2">
      <c r="FI161" s="13">
        <v>156</v>
      </c>
      <c r="FJ161" s="14">
        <f t="shared" si="249"/>
        <v>1</v>
      </c>
      <c r="FK161" s="14">
        <f t="shared" si="250"/>
        <v>156</v>
      </c>
      <c r="FL161" s="14">
        <f t="shared" si="251"/>
        <v>21</v>
      </c>
      <c r="FM161" s="14">
        <f t="shared" si="218"/>
        <v>10</v>
      </c>
      <c r="FN161" s="14">
        <f t="shared" si="219"/>
        <v>5</v>
      </c>
      <c r="FO161" s="14">
        <f t="shared" si="220"/>
        <v>90</v>
      </c>
      <c r="FP161" s="14">
        <f t="shared" si="221"/>
        <v>1</v>
      </c>
      <c r="FQ161" s="14">
        <f t="shared" si="222"/>
        <v>2</v>
      </c>
      <c r="FR161" s="14">
        <f t="shared" si="223"/>
        <v>2</v>
      </c>
      <c r="FS161" s="14" t="b">
        <f t="shared" si="252"/>
        <v>0</v>
      </c>
      <c r="FT161" s="14">
        <f t="shared" si="224"/>
        <v>2005102</v>
      </c>
      <c r="FU161" s="14">
        <f t="shared" si="253"/>
        <v>35</v>
      </c>
      <c r="FV161" s="13" t="str">
        <f t="shared" si="225"/>
        <v>90级-普通寄灵人の头盔</v>
      </c>
      <c r="FW161" s="13" t="str">
        <f t="shared" si="226"/>
        <v>寻罪 · 寄灵人の头盔-普通</v>
      </c>
      <c r="FX161" s="14">
        <f t="shared" si="227"/>
        <v>1</v>
      </c>
      <c r="FY161" s="14">
        <f t="shared" si="228"/>
        <v>1</v>
      </c>
      <c r="FZ161" s="14">
        <f t="shared" si="229"/>
        <v>90</v>
      </c>
      <c r="GA161" s="14">
        <v>1</v>
      </c>
      <c r="GB161" s="14">
        <f t="shared" si="230"/>
        <v>5</v>
      </c>
      <c r="GC161" s="14">
        <f t="shared" si="254"/>
        <v>2</v>
      </c>
      <c r="GD161" s="14" t="str">
        <f t="shared" si="231"/>
        <v/>
      </c>
      <c r="GE161" s="14" t="e">
        <f t="shared" si="232"/>
        <v>#REF!</v>
      </c>
      <c r="GF161" s="14" t="e">
        <f t="shared" si="233"/>
        <v>#REF!</v>
      </c>
      <c r="GG161" s="14" t="e">
        <f t="shared" si="234"/>
        <v>#REF!</v>
      </c>
      <c r="GH161" s="14" t="e">
        <f t="shared" si="235"/>
        <v>#REF!</v>
      </c>
      <c r="GI161" s="14" t="e">
        <f t="shared" si="236"/>
        <v>#REF!</v>
      </c>
      <c r="GJ161" s="14" t="e">
        <f t="shared" si="237"/>
        <v>#REF!</v>
      </c>
      <c r="GK161" s="14" t="e">
        <f t="shared" si="238"/>
        <v>#REF!</v>
      </c>
      <c r="GL161" s="14">
        <f t="shared" si="239"/>
        <v>1051</v>
      </c>
      <c r="GM161" s="14">
        <f t="shared" si="240"/>
        <v>0</v>
      </c>
      <c r="GN161" s="14" t="str">
        <f t="shared" si="241"/>
        <v/>
      </c>
      <c r="GO161" s="25" t="str">
        <f t="shared" si="242"/>
        <v>icon_2005102</v>
      </c>
      <c r="GS161" s="14">
        <f t="shared" si="243"/>
        <v>2</v>
      </c>
      <c r="GT161" s="14">
        <f t="shared" si="244"/>
        <v>0</v>
      </c>
      <c r="GU161" s="14" t="e">
        <f t="shared" si="255"/>
        <v>#REF!</v>
      </c>
      <c r="GV161" s="14" t="str">
        <f t="shared" si="245"/>
        <v>DefExt</v>
      </c>
      <c r="GW161" s="14" t="e">
        <f t="shared" si="256"/>
        <v>#REF!</v>
      </c>
      <c r="GX161" s="14" t="e">
        <f t="shared" si="257"/>
        <v>#REF!</v>
      </c>
      <c r="GY161" s="14" t="str">
        <f t="shared" si="246"/>
        <v/>
      </c>
      <c r="GZ161" s="14" t="str">
        <f t="shared" si="258"/>
        <v/>
      </c>
      <c r="HA161" s="14" t="str">
        <f t="shared" si="259"/>
        <v/>
      </c>
      <c r="HB161" s="14">
        <f t="shared" si="247"/>
        <v>20510</v>
      </c>
      <c r="HC161" s="14">
        <f t="shared" si="260"/>
        <v>0</v>
      </c>
      <c r="HD161" s="14" t="str">
        <f t="shared" si="261"/>
        <v/>
      </c>
      <c r="HE161" s="25" t="s">
        <v>1109</v>
      </c>
      <c r="HF161" s="14">
        <f t="shared" si="248"/>
        <v>20</v>
      </c>
      <c r="IA161" s="13">
        <v>156</v>
      </c>
      <c r="IB161" s="14">
        <f t="shared" si="262"/>
        <v>8</v>
      </c>
      <c r="IC161" s="14">
        <f t="shared" si="263"/>
        <v>1</v>
      </c>
      <c r="ID161" s="14">
        <f t="shared" si="264"/>
        <v>8</v>
      </c>
      <c r="IE161" s="14">
        <f t="shared" si="265"/>
        <v>4</v>
      </c>
      <c r="IF161" s="14" t="str">
        <f t="shared" si="266"/>
        <v>120级寄灵人洗练-Q4-6</v>
      </c>
      <c r="IG161" s="14">
        <f t="shared" si="267"/>
        <v>1084</v>
      </c>
      <c r="IH161" s="14">
        <f t="shared" si="268"/>
        <v>6</v>
      </c>
      <c r="II161" s="14">
        <f t="shared" si="269"/>
        <v>600</v>
      </c>
      <c r="IJ161" s="14" t="str">
        <f t="shared" si="270"/>
        <v>HPRate</v>
      </c>
      <c r="IK161" s="14">
        <f t="shared" si="271"/>
        <v>1.4E-2</v>
      </c>
      <c r="IL161" s="14">
        <f t="shared" si="272"/>
        <v>0.04</v>
      </c>
    </row>
    <row r="162" spans="165:246" ht="16.5" x14ac:dyDescent="0.2">
      <c r="FI162" s="13">
        <v>157</v>
      </c>
      <c r="FJ162" s="14">
        <f t="shared" si="249"/>
        <v>1</v>
      </c>
      <c r="FK162" s="14">
        <f t="shared" si="250"/>
        <v>157</v>
      </c>
      <c r="FL162" s="14">
        <f t="shared" si="251"/>
        <v>21</v>
      </c>
      <c r="FM162" s="14">
        <f t="shared" si="218"/>
        <v>10</v>
      </c>
      <c r="FN162" s="14">
        <f t="shared" si="219"/>
        <v>5</v>
      </c>
      <c r="FO162" s="14">
        <f t="shared" si="220"/>
        <v>90</v>
      </c>
      <c r="FP162" s="14">
        <f t="shared" si="221"/>
        <v>1</v>
      </c>
      <c r="FQ162" s="14">
        <f t="shared" si="222"/>
        <v>3</v>
      </c>
      <c r="FR162" s="14">
        <f t="shared" si="223"/>
        <v>3</v>
      </c>
      <c r="FS162" s="14" t="b">
        <f t="shared" si="252"/>
        <v>0</v>
      </c>
      <c r="FT162" s="14">
        <f t="shared" si="224"/>
        <v>2005103</v>
      </c>
      <c r="FU162" s="14">
        <f t="shared" si="253"/>
        <v>35</v>
      </c>
      <c r="FV162" s="13" t="str">
        <f t="shared" si="225"/>
        <v>90级-普通寄灵人の铠甲</v>
      </c>
      <c r="FW162" s="13" t="str">
        <f t="shared" si="226"/>
        <v>寻罪 · 寄灵人の铠甲-普通</v>
      </c>
      <c r="FX162" s="14">
        <f t="shared" si="227"/>
        <v>1</v>
      </c>
      <c r="FY162" s="14">
        <f t="shared" si="228"/>
        <v>1</v>
      </c>
      <c r="FZ162" s="14">
        <f t="shared" si="229"/>
        <v>90</v>
      </c>
      <c r="GA162" s="14">
        <v>1</v>
      </c>
      <c r="GB162" s="14">
        <f t="shared" si="230"/>
        <v>5</v>
      </c>
      <c r="GC162" s="14">
        <f t="shared" si="254"/>
        <v>3</v>
      </c>
      <c r="GD162" s="14" t="str">
        <f t="shared" si="231"/>
        <v/>
      </c>
      <c r="GE162" s="14" t="e">
        <f t="shared" si="232"/>
        <v>#REF!</v>
      </c>
      <c r="GF162" s="14" t="e">
        <f t="shared" si="233"/>
        <v>#REF!</v>
      </c>
      <c r="GG162" s="14" t="e">
        <f t="shared" si="234"/>
        <v>#REF!</v>
      </c>
      <c r="GH162" s="14" t="e">
        <f t="shared" si="235"/>
        <v>#REF!</v>
      </c>
      <c r="GI162" s="14" t="e">
        <f t="shared" si="236"/>
        <v>#REF!</v>
      </c>
      <c r="GJ162" s="14" t="e">
        <f t="shared" si="237"/>
        <v>#REF!</v>
      </c>
      <c r="GK162" s="14" t="e">
        <f t="shared" si="238"/>
        <v>#REF!</v>
      </c>
      <c r="GL162" s="14">
        <f t="shared" si="239"/>
        <v>1051</v>
      </c>
      <c r="GM162" s="14">
        <f t="shared" si="240"/>
        <v>0</v>
      </c>
      <c r="GN162" s="14" t="str">
        <f t="shared" si="241"/>
        <v/>
      </c>
      <c r="GO162" s="25" t="str">
        <f t="shared" si="242"/>
        <v>icon_2005103</v>
      </c>
      <c r="GS162" s="14">
        <f t="shared" si="243"/>
        <v>2</v>
      </c>
      <c r="GT162" s="14">
        <f t="shared" si="244"/>
        <v>3</v>
      </c>
      <c r="GU162" s="14" t="e">
        <f t="shared" si="255"/>
        <v>#REF!</v>
      </c>
      <c r="GV162" s="14" t="str">
        <f t="shared" si="245"/>
        <v>DefExt</v>
      </c>
      <c r="GW162" s="14" t="e">
        <f t="shared" si="256"/>
        <v>#REF!</v>
      </c>
      <c r="GX162" s="14" t="e">
        <f t="shared" si="257"/>
        <v>#REF!</v>
      </c>
      <c r="GY162" s="14" t="str">
        <f t="shared" si="246"/>
        <v>HPExt</v>
      </c>
      <c r="GZ162" s="14" t="e">
        <f t="shared" si="258"/>
        <v>#REF!</v>
      </c>
      <c r="HA162" s="14" t="e">
        <f t="shared" si="259"/>
        <v>#REF!</v>
      </c>
      <c r="HB162" s="14">
        <f t="shared" si="247"/>
        <v>20510</v>
      </c>
      <c r="HC162" s="14">
        <f t="shared" si="260"/>
        <v>0</v>
      </c>
      <c r="HD162" s="14" t="str">
        <f t="shared" si="261"/>
        <v/>
      </c>
      <c r="HE162" s="25" t="s">
        <v>1109</v>
      </c>
      <c r="HF162" s="14">
        <f t="shared" si="248"/>
        <v>20</v>
      </c>
      <c r="IA162" s="13">
        <v>157</v>
      </c>
      <c r="IB162" s="14">
        <f t="shared" si="262"/>
        <v>8</v>
      </c>
      <c r="IC162" s="14">
        <f t="shared" si="263"/>
        <v>1</v>
      </c>
      <c r="ID162" s="14">
        <f t="shared" si="264"/>
        <v>8</v>
      </c>
      <c r="IE162" s="14">
        <f t="shared" si="265"/>
        <v>4</v>
      </c>
      <c r="IF162" s="14" t="str">
        <f t="shared" si="266"/>
        <v>120级寄灵人洗练-Q4-7</v>
      </c>
      <c r="IG162" s="14">
        <f t="shared" si="267"/>
        <v>1084</v>
      </c>
      <c r="IH162" s="14">
        <f t="shared" si="268"/>
        <v>7</v>
      </c>
      <c r="II162" s="14">
        <f t="shared" si="269"/>
        <v>550</v>
      </c>
      <c r="IJ162" s="14" t="str">
        <f t="shared" si="270"/>
        <v>Crit</v>
      </c>
      <c r="IK162" s="14">
        <f t="shared" si="271"/>
        <v>1.0999999999999999E-2</v>
      </c>
      <c r="IL162" s="14">
        <f t="shared" si="272"/>
        <v>0.03</v>
      </c>
    </row>
    <row r="163" spans="165:246" ht="16.5" x14ac:dyDescent="0.2">
      <c r="FI163" s="13">
        <v>158</v>
      </c>
      <c r="FJ163" s="14">
        <f t="shared" si="249"/>
        <v>1</v>
      </c>
      <c r="FK163" s="14">
        <f t="shared" si="250"/>
        <v>158</v>
      </c>
      <c r="FL163" s="14">
        <f t="shared" si="251"/>
        <v>21</v>
      </c>
      <c r="FM163" s="14">
        <f t="shared" si="218"/>
        <v>10</v>
      </c>
      <c r="FN163" s="14">
        <f t="shared" si="219"/>
        <v>5</v>
      </c>
      <c r="FO163" s="14">
        <f t="shared" si="220"/>
        <v>90</v>
      </c>
      <c r="FP163" s="14">
        <f t="shared" si="221"/>
        <v>1</v>
      </c>
      <c r="FQ163" s="14">
        <f t="shared" si="222"/>
        <v>4</v>
      </c>
      <c r="FR163" s="14">
        <f t="shared" si="223"/>
        <v>4</v>
      </c>
      <c r="FS163" s="14" t="b">
        <f t="shared" si="252"/>
        <v>0</v>
      </c>
      <c r="FT163" s="14">
        <f t="shared" si="224"/>
        <v>2005104</v>
      </c>
      <c r="FU163" s="14">
        <f t="shared" si="253"/>
        <v>35</v>
      </c>
      <c r="FV163" s="13" t="str">
        <f t="shared" si="225"/>
        <v>90级-普通寄灵人の裤子</v>
      </c>
      <c r="FW163" s="13" t="str">
        <f t="shared" si="226"/>
        <v>寻罪 · 寄灵人の裤子-普通</v>
      </c>
      <c r="FX163" s="14">
        <f t="shared" si="227"/>
        <v>1</v>
      </c>
      <c r="FY163" s="14">
        <f t="shared" si="228"/>
        <v>1</v>
      </c>
      <c r="FZ163" s="14">
        <f t="shared" si="229"/>
        <v>90</v>
      </c>
      <c r="GA163" s="14">
        <v>1</v>
      </c>
      <c r="GB163" s="14">
        <f t="shared" si="230"/>
        <v>5</v>
      </c>
      <c r="GC163" s="14">
        <f t="shared" si="254"/>
        <v>4</v>
      </c>
      <c r="GD163" s="14" t="str">
        <f t="shared" si="231"/>
        <v/>
      </c>
      <c r="GE163" s="14" t="e">
        <f t="shared" si="232"/>
        <v>#REF!</v>
      </c>
      <c r="GF163" s="14" t="e">
        <f t="shared" si="233"/>
        <v>#REF!</v>
      </c>
      <c r="GG163" s="14" t="e">
        <f t="shared" si="234"/>
        <v>#REF!</v>
      </c>
      <c r="GH163" s="14" t="e">
        <f t="shared" si="235"/>
        <v>#REF!</v>
      </c>
      <c r="GI163" s="14" t="e">
        <f t="shared" si="236"/>
        <v>#REF!</v>
      </c>
      <c r="GJ163" s="14" t="e">
        <f t="shared" si="237"/>
        <v>#REF!</v>
      </c>
      <c r="GK163" s="14" t="e">
        <f t="shared" si="238"/>
        <v>#REF!</v>
      </c>
      <c r="GL163" s="14">
        <f t="shared" si="239"/>
        <v>1051</v>
      </c>
      <c r="GM163" s="14">
        <f t="shared" si="240"/>
        <v>0</v>
      </c>
      <c r="GN163" s="14" t="str">
        <f t="shared" si="241"/>
        <v/>
      </c>
      <c r="GO163" s="25" t="str">
        <f t="shared" si="242"/>
        <v>icon_2005104</v>
      </c>
      <c r="GS163" s="14">
        <f t="shared" si="243"/>
        <v>2</v>
      </c>
      <c r="GT163" s="14">
        <f t="shared" si="244"/>
        <v>0</v>
      </c>
      <c r="GU163" s="14" t="e">
        <f t="shared" si="255"/>
        <v>#REF!</v>
      </c>
      <c r="GV163" s="14" t="str">
        <f t="shared" si="245"/>
        <v>DefExt</v>
      </c>
      <c r="GW163" s="14" t="e">
        <f t="shared" si="256"/>
        <v>#REF!</v>
      </c>
      <c r="GX163" s="14" t="e">
        <f t="shared" si="257"/>
        <v>#REF!</v>
      </c>
      <c r="GY163" s="14" t="str">
        <f t="shared" si="246"/>
        <v/>
      </c>
      <c r="GZ163" s="14" t="str">
        <f t="shared" si="258"/>
        <v/>
      </c>
      <c r="HA163" s="14" t="str">
        <f t="shared" si="259"/>
        <v/>
      </c>
      <c r="HB163" s="14">
        <f t="shared" si="247"/>
        <v>20510</v>
      </c>
      <c r="HC163" s="14">
        <f t="shared" si="260"/>
        <v>0</v>
      </c>
      <c r="HD163" s="14" t="str">
        <f t="shared" si="261"/>
        <v/>
      </c>
      <c r="HE163" s="25" t="s">
        <v>1109</v>
      </c>
      <c r="HF163" s="14">
        <f t="shared" si="248"/>
        <v>20</v>
      </c>
      <c r="IA163" s="13">
        <v>158</v>
      </c>
      <c r="IB163" s="14">
        <f t="shared" si="262"/>
        <v>8</v>
      </c>
      <c r="IC163" s="14">
        <f t="shared" si="263"/>
        <v>1</v>
      </c>
      <c r="ID163" s="14">
        <f t="shared" si="264"/>
        <v>8</v>
      </c>
      <c r="IE163" s="14">
        <f t="shared" si="265"/>
        <v>4</v>
      </c>
      <c r="IF163" s="14" t="str">
        <f t="shared" si="266"/>
        <v>120级寄灵人洗练-Q4-8</v>
      </c>
      <c r="IG163" s="14">
        <f t="shared" si="267"/>
        <v>1084</v>
      </c>
      <c r="IH163" s="14">
        <f t="shared" si="268"/>
        <v>8</v>
      </c>
      <c r="II163" s="14">
        <f t="shared" si="269"/>
        <v>550</v>
      </c>
      <c r="IJ163" s="14" t="str">
        <f t="shared" si="270"/>
        <v>CritRate</v>
      </c>
      <c r="IK163" s="14">
        <f t="shared" si="271"/>
        <v>2.8000000000000001E-2</v>
      </c>
      <c r="IL163" s="14">
        <f t="shared" si="272"/>
        <v>0.08</v>
      </c>
    </row>
    <row r="164" spans="165:246" ht="16.5" x14ac:dyDescent="0.2">
      <c r="FI164" s="13">
        <v>159</v>
      </c>
      <c r="FJ164" s="14">
        <f t="shared" si="249"/>
        <v>1</v>
      </c>
      <c r="FK164" s="14">
        <f t="shared" si="250"/>
        <v>159</v>
      </c>
      <c r="FL164" s="14">
        <f t="shared" si="251"/>
        <v>21</v>
      </c>
      <c r="FM164" s="14">
        <f t="shared" si="218"/>
        <v>10</v>
      </c>
      <c r="FN164" s="14">
        <f t="shared" si="219"/>
        <v>5</v>
      </c>
      <c r="FO164" s="14">
        <f t="shared" si="220"/>
        <v>90</v>
      </c>
      <c r="FP164" s="14">
        <f t="shared" si="221"/>
        <v>1</v>
      </c>
      <c r="FQ164" s="14">
        <f t="shared" si="222"/>
        <v>5</v>
      </c>
      <c r="FR164" s="14">
        <f t="shared" si="223"/>
        <v>5</v>
      </c>
      <c r="FS164" s="14" t="b">
        <f t="shared" si="252"/>
        <v>0</v>
      </c>
      <c r="FT164" s="14">
        <f t="shared" si="224"/>
        <v>2005105</v>
      </c>
      <c r="FU164" s="14">
        <f t="shared" si="253"/>
        <v>35</v>
      </c>
      <c r="FV164" s="13" t="str">
        <f t="shared" si="225"/>
        <v>90级-普通寄灵人の鞋子</v>
      </c>
      <c r="FW164" s="13" t="str">
        <f t="shared" si="226"/>
        <v>寻罪 · 寄灵人の鞋子-普通</v>
      </c>
      <c r="FX164" s="14">
        <f t="shared" si="227"/>
        <v>1</v>
      </c>
      <c r="FY164" s="14">
        <f t="shared" si="228"/>
        <v>1</v>
      </c>
      <c r="FZ164" s="14">
        <f t="shared" si="229"/>
        <v>90</v>
      </c>
      <c r="GA164" s="14">
        <v>1</v>
      </c>
      <c r="GB164" s="14">
        <f t="shared" si="230"/>
        <v>5</v>
      </c>
      <c r="GC164" s="14">
        <f t="shared" si="254"/>
        <v>5</v>
      </c>
      <c r="GD164" s="14" t="str">
        <f t="shared" si="231"/>
        <v/>
      </c>
      <c r="GE164" s="14" t="e">
        <f t="shared" si="232"/>
        <v>#REF!</v>
      </c>
      <c r="GF164" s="14" t="e">
        <f t="shared" si="233"/>
        <v>#REF!</v>
      </c>
      <c r="GG164" s="14" t="e">
        <f t="shared" si="234"/>
        <v>#REF!</v>
      </c>
      <c r="GH164" s="14" t="e">
        <f t="shared" si="235"/>
        <v>#REF!</v>
      </c>
      <c r="GI164" s="14" t="e">
        <f t="shared" si="236"/>
        <v>#REF!</v>
      </c>
      <c r="GJ164" s="14" t="e">
        <f t="shared" si="237"/>
        <v>#REF!</v>
      </c>
      <c r="GK164" s="14" t="e">
        <f t="shared" si="238"/>
        <v>#REF!</v>
      </c>
      <c r="GL164" s="14">
        <f t="shared" si="239"/>
        <v>1051</v>
      </c>
      <c r="GM164" s="14">
        <f t="shared" si="240"/>
        <v>0</v>
      </c>
      <c r="GN164" s="14" t="str">
        <f t="shared" si="241"/>
        <v/>
      </c>
      <c r="GO164" s="25" t="str">
        <f t="shared" si="242"/>
        <v>icon_2005105</v>
      </c>
      <c r="GS164" s="14">
        <f t="shared" si="243"/>
        <v>3</v>
      </c>
      <c r="GT164" s="14">
        <f t="shared" si="244"/>
        <v>0</v>
      </c>
      <c r="GU164" s="14" t="e">
        <f t="shared" si="255"/>
        <v>#REF!</v>
      </c>
      <c r="GV164" s="14" t="str">
        <f t="shared" si="245"/>
        <v>HPExt</v>
      </c>
      <c r="GW164" s="14" t="e">
        <f t="shared" si="256"/>
        <v>#REF!</v>
      </c>
      <c r="GX164" s="14" t="e">
        <f t="shared" si="257"/>
        <v>#REF!</v>
      </c>
      <c r="GY164" s="14" t="str">
        <f t="shared" si="246"/>
        <v/>
      </c>
      <c r="GZ164" s="14" t="str">
        <f t="shared" si="258"/>
        <v/>
      </c>
      <c r="HA164" s="14" t="str">
        <f t="shared" si="259"/>
        <v/>
      </c>
      <c r="HB164" s="14">
        <f t="shared" si="247"/>
        <v>20510</v>
      </c>
      <c r="HC164" s="14">
        <f t="shared" si="260"/>
        <v>0</v>
      </c>
      <c r="HD164" s="14" t="str">
        <f t="shared" si="261"/>
        <v/>
      </c>
      <c r="HE164" s="25" t="s">
        <v>1109</v>
      </c>
      <c r="HF164" s="14">
        <f t="shared" si="248"/>
        <v>20</v>
      </c>
      <c r="IA164" s="13">
        <v>159</v>
      </c>
      <c r="IB164" s="14">
        <f t="shared" si="262"/>
        <v>8</v>
      </c>
      <c r="IC164" s="14">
        <f t="shared" si="263"/>
        <v>1</v>
      </c>
      <c r="ID164" s="14">
        <f t="shared" si="264"/>
        <v>8</v>
      </c>
      <c r="IE164" s="14">
        <f t="shared" si="265"/>
        <v>4</v>
      </c>
      <c r="IF164" s="14" t="str">
        <f t="shared" si="266"/>
        <v>120级寄灵人洗练-Q4-9</v>
      </c>
      <c r="IG164" s="14">
        <f t="shared" si="267"/>
        <v>1084</v>
      </c>
      <c r="IH164" s="14">
        <f t="shared" si="268"/>
        <v>9</v>
      </c>
      <c r="II164" s="14">
        <f t="shared" si="269"/>
        <v>550</v>
      </c>
      <c r="IJ164" s="14" t="str">
        <f t="shared" si="270"/>
        <v>DefIgnor</v>
      </c>
      <c r="IK164" s="14">
        <f t="shared" si="271"/>
        <v>1.0999999999999999E-2</v>
      </c>
      <c r="IL164" s="14">
        <f t="shared" si="272"/>
        <v>0.03</v>
      </c>
    </row>
    <row r="165" spans="165:246" ht="16.5" x14ac:dyDescent="0.2">
      <c r="FI165" s="13">
        <v>160</v>
      </c>
      <c r="FJ165" s="14">
        <f t="shared" si="249"/>
        <v>1</v>
      </c>
      <c r="FK165" s="14">
        <f t="shared" si="250"/>
        <v>160</v>
      </c>
      <c r="FL165" s="14">
        <f t="shared" si="251"/>
        <v>21</v>
      </c>
      <c r="FM165" s="14">
        <f t="shared" si="218"/>
        <v>10</v>
      </c>
      <c r="FN165" s="14">
        <f t="shared" si="219"/>
        <v>5</v>
      </c>
      <c r="FO165" s="14">
        <f t="shared" si="220"/>
        <v>90</v>
      </c>
      <c r="FP165" s="14">
        <f t="shared" si="221"/>
        <v>1</v>
      </c>
      <c r="FQ165" s="14">
        <f t="shared" si="222"/>
        <v>6</v>
      </c>
      <c r="FR165" s="14">
        <f t="shared" si="223"/>
        <v>6</v>
      </c>
      <c r="FS165" s="14" t="b">
        <f t="shared" si="252"/>
        <v>0</v>
      </c>
      <c r="FT165" s="14">
        <f t="shared" si="224"/>
        <v>2005106</v>
      </c>
      <c r="FU165" s="14">
        <f t="shared" si="253"/>
        <v>35</v>
      </c>
      <c r="FV165" s="13" t="str">
        <f t="shared" si="225"/>
        <v>90级-普通寄灵人の护手</v>
      </c>
      <c r="FW165" s="13" t="str">
        <f t="shared" si="226"/>
        <v>寻罪 · 寄灵人の护手-普通</v>
      </c>
      <c r="FX165" s="14">
        <f t="shared" si="227"/>
        <v>1</v>
      </c>
      <c r="FY165" s="14">
        <f t="shared" si="228"/>
        <v>1</v>
      </c>
      <c r="FZ165" s="14">
        <f t="shared" si="229"/>
        <v>90</v>
      </c>
      <c r="GA165" s="14">
        <v>1</v>
      </c>
      <c r="GB165" s="14">
        <f t="shared" si="230"/>
        <v>5</v>
      </c>
      <c r="GC165" s="14">
        <f t="shared" si="254"/>
        <v>6</v>
      </c>
      <c r="GD165" s="14" t="str">
        <f t="shared" si="231"/>
        <v/>
      </c>
      <c r="GE165" s="14" t="e">
        <f t="shared" si="232"/>
        <v>#REF!</v>
      </c>
      <c r="GF165" s="14" t="e">
        <f t="shared" si="233"/>
        <v>#REF!</v>
      </c>
      <c r="GG165" s="14" t="e">
        <f t="shared" si="234"/>
        <v>#REF!</v>
      </c>
      <c r="GH165" s="14" t="e">
        <f t="shared" si="235"/>
        <v>#REF!</v>
      </c>
      <c r="GI165" s="14" t="e">
        <f t="shared" si="236"/>
        <v>#REF!</v>
      </c>
      <c r="GJ165" s="14" t="e">
        <f t="shared" si="237"/>
        <v>#REF!</v>
      </c>
      <c r="GK165" s="14" t="e">
        <f t="shared" si="238"/>
        <v>#REF!</v>
      </c>
      <c r="GL165" s="14">
        <f t="shared" si="239"/>
        <v>1051</v>
      </c>
      <c r="GM165" s="14">
        <f t="shared" si="240"/>
        <v>0</v>
      </c>
      <c r="GN165" s="14" t="str">
        <f t="shared" si="241"/>
        <v/>
      </c>
      <c r="GO165" s="25" t="str">
        <f t="shared" si="242"/>
        <v>icon_2005106</v>
      </c>
      <c r="GS165" s="14">
        <f t="shared" si="243"/>
        <v>3</v>
      </c>
      <c r="GT165" s="14">
        <f t="shared" si="244"/>
        <v>0</v>
      </c>
      <c r="GU165" s="14" t="e">
        <f t="shared" si="255"/>
        <v>#REF!</v>
      </c>
      <c r="GV165" s="14" t="str">
        <f t="shared" si="245"/>
        <v>HPExt</v>
      </c>
      <c r="GW165" s="14" t="e">
        <f t="shared" si="256"/>
        <v>#REF!</v>
      </c>
      <c r="GX165" s="14" t="e">
        <f t="shared" si="257"/>
        <v>#REF!</v>
      </c>
      <c r="GY165" s="14" t="str">
        <f t="shared" si="246"/>
        <v/>
      </c>
      <c r="GZ165" s="14" t="str">
        <f t="shared" si="258"/>
        <v/>
      </c>
      <c r="HA165" s="14" t="str">
        <f t="shared" si="259"/>
        <v/>
      </c>
      <c r="HB165" s="14">
        <f t="shared" si="247"/>
        <v>20510</v>
      </c>
      <c r="HC165" s="14">
        <f t="shared" si="260"/>
        <v>0</v>
      </c>
      <c r="HD165" s="14" t="str">
        <f t="shared" si="261"/>
        <v/>
      </c>
      <c r="HE165" s="25" t="s">
        <v>1109</v>
      </c>
      <c r="HF165" s="14">
        <f t="shared" si="248"/>
        <v>20</v>
      </c>
      <c r="IA165" s="13">
        <v>160</v>
      </c>
      <c r="IB165" s="14">
        <f t="shared" si="262"/>
        <v>8</v>
      </c>
      <c r="IC165" s="14">
        <f t="shared" si="263"/>
        <v>1</v>
      </c>
      <c r="ID165" s="14">
        <f t="shared" si="264"/>
        <v>8</v>
      </c>
      <c r="IE165" s="14">
        <f t="shared" si="265"/>
        <v>4</v>
      </c>
      <c r="IF165" s="14" t="str">
        <f t="shared" si="266"/>
        <v>120级寄灵人洗练-Q4-10</v>
      </c>
      <c r="IG165" s="14">
        <f t="shared" si="267"/>
        <v>1084</v>
      </c>
      <c r="IH165" s="14">
        <f t="shared" si="268"/>
        <v>10</v>
      </c>
      <c r="II165" s="14">
        <f t="shared" si="269"/>
        <v>550</v>
      </c>
      <c r="IJ165" s="14" t="str">
        <f t="shared" si="270"/>
        <v>Block</v>
      </c>
      <c r="IK165" s="14">
        <f t="shared" si="271"/>
        <v>1.0999999999999999E-2</v>
      </c>
      <c r="IL165" s="14">
        <f t="shared" si="272"/>
        <v>0.03</v>
      </c>
    </row>
    <row r="166" spans="165:246" ht="16.5" x14ac:dyDescent="0.2">
      <c r="FI166" s="13">
        <v>161</v>
      </c>
      <c r="FJ166" s="14">
        <f t="shared" si="249"/>
        <v>1</v>
      </c>
      <c r="FK166" s="14">
        <f t="shared" si="250"/>
        <v>161</v>
      </c>
      <c r="FL166" s="14">
        <f t="shared" si="251"/>
        <v>21</v>
      </c>
      <c r="FM166" s="14">
        <f t="shared" si="218"/>
        <v>10</v>
      </c>
      <c r="FN166" s="14">
        <f t="shared" si="219"/>
        <v>5</v>
      </c>
      <c r="FO166" s="14">
        <f t="shared" si="220"/>
        <v>90</v>
      </c>
      <c r="FP166" s="14">
        <f t="shared" si="221"/>
        <v>1</v>
      </c>
      <c r="FQ166" s="14">
        <f t="shared" si="222"/>
        <v>7</v>
      </c>
      <c r="FR166" s="14">
        <f t="shared" si="223"/>
        <v>7</v>
      </c>
      <c r="FS166" s="14" t="b">
        <f t="shared" si="252"/>
        <v>0</v>
      </c>
      <c r="FT166" s="14">
        <f t="shared" si="224"/>
        <v>2005107</v>
      </c>
      <c r="FU166" s="14">
        <f t="shared" si="253"/>
        <v>53</v>
      </c>
      <c r="FV166" s="13" t="str">
        <f t="shared" si="225"/>
        <v>90级-普通寄灵人の项链</v>
      </c>
      <c r="FW166" s="13" t="str">
        <f t="shared" si="226"/>
        <v>寻罪 · 寄灵人の项链-普通</v>
      </c>
      <c r="FX166" s="14">
        <f t="shared" si="227"/>
        <v>1</v>
      </c>
      <c r="FY166" s="14">
        <f t="shared" si="228"/>
        <v>1</v>
      </c>
      <c r="FZ166" s="14">
        <f t="shared" si="229"/>
        <v>90</v>
      </c>
      <c r="GA166" s="14">
        <v>1</v>
      </c>
      <c r="GB166" s="14">
        <f t="shared" si="230"/>
        <v>5</v>
      </c>
      <c r="GC166" s="14">
        <f t="shared" si="254"/>
        <v>7</v>
      </c>
      <c r="GD166" s="14" t="str">
        <f t="shared" si="231"/>
        <v/>
      </c>
      <c r="GE166" s="14" t="e">
        <f t="shared" si="232"/>
        <v>#REF!</v>
      </c>
      <c r="GF166" s="14" t="e">
        <f t="shared" si="233"/>
        <v>#REF!</v>
      </c>
      <c r="GG166" s="14" t="e">
        <f t="shared" si="234"/>
        <v>#REF!</v>
      </c>
      <c r="GH166" s="14" t="e">
        <f t="shared" si="235"/>
        <v>#REF!</v>
      </c>
      <c r="GI166" s="14" t="e">
        <f t="shared" si="236"/>
        <v>#REF!</v>
      </c>
      <c r="GJ166" s="14" t="e">
        <f t="shared" si="237"/>
        <v>#REF!</v>
      </c>
      <c r="GK166" s="14" t="e">
        <f t="shared" si="238"/>
        <v>#REF!</v>
      </c>
      <c r="GL166" s="14">
        <f t="shared" si="239"/>
        <v>1051</v>
      </c>
      <c r="GM166" s="14">
        <f t="shared" si="240"/>
        <v>0</v>
      </c>
      <c r="GN166" s="14" t="str">
        <f t="shared" si="241"/>
        <v/>
      </c>
      <c r="GO166" s="25" t="str">
        <f t="shared" si="242"/>
        <v>icon_2005107</v>
      </c>
      <c r="GS166" s="14">
        <f t="shared" si="243"/>
        <v>1</v>
      </c>
      <c r="GT166" s="14">
        <f t="shared" si="244"/>
        <v>2</v>
      </c>
      <c r="GU166" s="14" t="e">
        <f t="shared" si="255"/>
        <v>#REF!</v>
      </c>
      <c r="GV166" s="14" t="str">
        <f t="shared" si="245"/>
        <v>AtkExt</v>
      </c>
      <c r="GW166" s="14" t="e">
        <f t="shared" si="256"/>
        <v>#REF!</v>
      </c>
      <c r="GX166" s="14" t="e">
        <f t="shared" si="257"/>
        <v>#REF!</v>
      </c>
      <c r="GY166" s="14" t="str">
        <f t="shared" si="246"/>
        <v>DefExt</v>
      </c>
      <c r="GZ166" s="14" t="e">
        <f t="shared" si="258"/>
        <v>#REF!</v>
      </c>
      <c r="HA166" s="14" t="e">
        <f t="shared" si="259"/>
        <v>#REF!</v>
      </c>
      <c r="HB166" s="14">
        <f t="shared" si="247"/>
        <v>20510</v>
      </c>
      <c r="HC166" s="14">
        <f t="shared" si="260"/>
        <v>0</v>
      </c>
      <c r="HD166" s="14" t="str">
        <f t="shared" si="261"/>
        <v/>
      </c>
      <c r="HE166" s="25" t="s">
        <v>1109</v>
      </c>
      <c r="HF166" s="14">
        <f t="shared" si="248"/>
        <v>30</v>
      </c>
      <c r="IA166" s="13">
        <v>161</v>
      </c>
      <c r="IB166" s="14">
        <f t="shared" si="262"/>
        <v>9</v>
      </c>
      <c r="IC166" s="14">
        <f t="shared" si="263"/>
        <v>1</v>
      </c>
      <c r="ID166" s="14">
        <f t="shared" si="264"/>
        <v>9</v>
      </c>
      <c r="IE166" s="14">
        <f t="shared" si="265"/>
        <v>3</v>
      </c>
      <c r="IF166" s="14" t="str">
        <f t="shared" si="266"/>
        <v>130级寄灵人洗练-Q3-1</v>
      </c>
      <c r="IG166" s="14">
        <f t="shared" si="267"/>
        <v>1093</v>
      </c>
      <c r="IH166" s="14">
        <f t="shared" si="268"/>
        <v>1</v>
      </c>
      <c r="II166" s="14">
        <f t="shared" si="269"/>
        <v>2000</v>
      </c>
      <c r="IJ166" s="14" t="str">
        <f t="shared" si="270"/>
        <v>AtkExt</v>
      </c>
      <c r="IK166" s="14" t="e">
        <f t="shared" si="271"/>
        <v>#REF!</v>
      </c>
      <c r="IL166" s="14" t="e">
        <f t="shared" si="272"/>
        <v>#REF!</v>
      </c>
    </row>
    <row r="167" spans="165:246" ht="16.5" x14ac:dyDescent="0.2">
      <c r="FI167" s="13">
        <v>162</v>
      </c>
      <c r="FJ167" s="14">
        <f t="shared" si="249"/>
        <v>1</v>
      </c>
      <c r="FK167" s="14">
        <f t="shared" si="250"/>
        <v>162</v>
      </c>
      <c r="FL167" s="14">
        <f t="shared" si="251"/>
        <v>21</v>
      </c>
      <c r="FM167" s="14">
        <f t="shared" si="218"/>
        <v>10</v>
      </c>
      <c r="FN167" s="14">
        <f t="shared" si="219"/>
        <v>5</v>
      </c>
      <c r="FO167" s="14">
        <f t="shared" si="220"/>
        <v>90</v>
      </c>
      <c r="FP167" s="14">
        <f t="shared" si="221"/>
        <v>1</v>
      </c>
      <c r="FQ167" s="14">
        <f t="shared" si="222"/>
        <v>8</v>
      </c>
      <c r="FR167" s="14">
        <f t="shared" si="223"/>
        <v>8</v>
      </c>
      <c r="FS167" s="14" t="b">
        <f t="shared" si="252"/>
        <v>0</v>
      </c>
      <c r="FT167" s="14">
        <f t="shared" si="224"/>
        <v>2005108</v>
      </c>
      <c r="FU167" s="14">
        <f t="shared" si="253"/>
        <v>53</v>
      </c>
      <c r="FV167" s="13" t="str">
        <f t="shared" si="225"/>
        <v>90级-普通寄灵人の戒指</v>
      </c>
      <c r="FW167" s="13" t="str">
        <f t="shared" si="226"/>
        <v>寻罪 · 寄灵人の戒指-普通</v>
      </c>
      <c r="FX167" s="14">
        <f t="shared" si="227"/>
        <v>1</v>
      </c>
      <c r="FY167" s="14">
        <f t="shared" si="228"/>
        <v>1</v>
      </c>
      <c r="FZ167" s="14">
        <f t="shared" si="229"/>
        <v>90</v>
      </c>
      <c r="GA167" s="14">
        <v>1</v>
      </c>
      <c r="GB167" s="14">
        <f t="shared" si="230"/>
        <v>5</v>
      </c>
      <c r="GC167" s="14">
        <f t="shared" si="254"/>
        <v>8</v>
      </c>
      <c r="GD167" s="14" t="str">
        <f t="shared" si="231"/>
        <v/>
      </c>
      <c r="GE167" s="14" t="e">
        <f t="shared" si="232"/>
        <v>#REF!</v>
      </c>
      <c r="GF167" s="14" t="e">
        <f t="shared" si="233"/>
        <v>#REF!</v>
      </c>
      <c r="GG167" s="14" t="e">
        <f t="shared" si="234"/>
        <v>#REF!</v>
      </c>
      <c r="GH167" s="14" t="e">
        <f t="shared" si="235"/>
        <v>#REF!</v>
      </c>
      <c r="GI167" s="14" t="e">
        <f t="shared" si="236"/>
        <v>#REF!</v>
      </c>
      <c r="GJ167" s="14" t="e">
        <f t="shared" si="237"/>
        <v>#REF!</v>
      </c>
      <c r="GK167" s="14" t="e">
        <f t="shared" si="238"/>
        <v>#REF!</v>
      </c>
      <c r="GL167" s="14">
        <f t="shared" si="239"/>
        <v>1051</v>
      </c>
      <c r="GM167" s="14">
        <f t="shared" si="240"/>
        <v>0</v>
      </c>
      <c r="GN167" s="14" t="str">
        <f t="shared" si="241"/>
        <v/>
      </c>
      <c r="GO167" s="25" t="str">
        <f t="shared" si="242"/>
        <v>icon_2005108</v>
      </c>
      <c r="GS167" s="14">
        <f t="shared" si="243"/>
        <v>1</v>
      </c>
      <c r="GT167" s="14">
        <f t="shared" si="244"/>
        <v>3</v>
      </c>
      <c r="GU167" s="14" t="e">
        <f t="shared" si="255"/>
        <v>#REF!</v>
      </c>
      <c r="GV167" s="14" t="str">
        <f t="shared" si="245"/>
        <v>AtkExt</v>
      </c>
      <c r="GW167" s="14" t="e">
        <f t="shared" si="256"/>
        <v>#REF!</v>
      </c>
      <c r="GX167" s="14" t="e">
        <f t="shared" si="257"/>
        <v>#REF!</v>
      </c>
      <c r="GY167" s="14" t="str">
        <f t="shared" si="246"/>
        <v>HPExt</v>
      </c>
      <c r="GZ167" s="14" t="e">
        <f t="shared" si="258"/>
        <v>#REF!</v>
      </c>
      <c r="HA167" s="14" t="e">
        <f t="shared" si="259"/>
        <v>#REF!</v>
      </c>
      <c r="HB167" s="14">
        <f t="shared" si="247"/>
        <v>20510</v>
      </c>
      <c r="HC167" s="14">
        <f t="shared" si="260"/>
        <v>0</v>
      </c>
      <c r="HD167" s="14" t="str">
        <f t="shared" si="261"/>
        <v/>
      </c>
      <c r="HE167" s="25" t="s">
        <v>1109</v>
      </c>
      <c r="HF167" s="14">
        <f t="shared" si="248"/>
        <v>30</v>
      </c>
      <c r="IA167" s="13">
        <v>162</v>
      </c>
      <c r="IB167" s="14">
        <f t="shared" si="262"/>
        <v>9</v>
      </c>
      <c r="IC167" s="14">
        <f t="shared" si="263"/>
        <v>1</v>
      </c>
      <c r="ID167" s="14">
        <f t="shared" si="264"/>
        <v>9</v>
      </c>
      <c r="IE167" s="14">
        <f t="shared" si="265"/>
        <v>3</v>
      </c>
      <c r="IF167" s="14" t="str">
        <f t="shared" si="266"/>
        <v>130级寄灵人洗练-Q3-2</v>
      </c>
      <c r="IG167" s="14">
        <f t="shared" si="267"/>
        <v>1093</v>
      </c>
      <c r="IH167" s="14">
        <f t="shared" si="268"/>
        <v>2</v>
      </c>
      <c r="II167" s="14">
        <f t="shared" si="269"/>
        <v>2000</v>
      </c>
      <c r="IJ167" s="14" t="str">
        <f t="shared" si="270"/>
        <v>DefExt</v>
      </c>
      <c r="IK167" s="14" t="e">
        <f t="shared" si="271"/>
        <v>#REF!</v>
      </c>
      <c r="IL167" s="14" t="e">
        <f t="shared" si="272"/>
        <v>#REF!</v>
      </c>
    </row>
    <row r="168" spans="165:246" ht="16.5" x14ac:dyDescent="0.2">
      <c r="FI168" s="13">
        <v>163</v>
      </c>
      <c r="FJ168" s="14">
        <f t="shared" si="249"/>
        <v>1</v>
      </c>
      <c r="FK168" s="14">
        <f t="shared" si="250"/>
        <v>163</v>
      </c>
      <c r="FL168" s="14">
        <f t="shared" si="251"/>
        <v>22</v>
      </c>
      <c r="FM168" s="14">
        <f t="shared" si="218"/>
        <v>20</v>
      </c>
      <c r="FN168" s="14">
        <f t="shared" si="219"/>
        <v>5</v>
      </c>
      <c r="FO168" s="14">
        <f t="shared" si="220"/>
        <v>90</v>
      </c>
      <c r="FP168" s="14">
        <f t="shared" si="221"/>
        <v>2</v>
      </c>
      <c r="FQ168" s="14">
        <f t="shared" si="222"/>
        <v>1</v>
      </c>
      <c r="FR168" s="14">
        <f t="shared" si="223"/>
        <v>1</v>
      </c>
      <c r="FS168" s="14" t="b">
        <f t="shared" si="252"/>
        <v>0</v>
      </c>
      <c r="FT168" s="14">
        <f t="shared" si="224"/>
        <v>2005201</v>
      </c>
      <c r="FU168" s="14">
        <f t="shared" si="253"/>
        <v>112</v>
      </c>
      <c r="FV168" s="13" t="str">
        <f t="shared" si="225"/>
        <v>90级-优秀寄灵人の灵器</v>
      </c>
      <c r="FW168" s="13" t="str">
        <f t="shared" si="226"/>
        <v>寻罪 · 寄灵人の灵器-优秀</v>
      </c>
      <c r="FX168" s="14">
        <f t="shared" si="227"/>
        <v>1</v>
      </c>
      <c r="FY168" s="14">
        <f t="shared" si="228"/>
        <v>2</v>
      </c>
      <c r="FZ168" s="14">
        <f t="shared" si="229"/>
        <v>90</v>
      </c>
      <c r="GA168" s="14">
        <v>1</v>
      </c>
      <c r="GB168" s="14">
        <f t="shared" si="230"/>
        <v>5</v>
      </c>
      <c r="GC168" s="14">
        <f t="shared" si="254"/>
        <v>1</v>
      </c>
      <c r="GD168" s="14" t="str">
        <f t="shared" si="231"/>
        <v/>
      </c>
      <c r="GE168" s="14" t="e">
        <f t="shared" si="232"/>
        <v>#REF!</v>
      </c>
      <c r="GF168" s="14" t="e">
        <f t="shared" si="233"/>
        <v>#REF!</v>
      </c>
      <c r="GG168" s="14" t="e">
        <f t="shared" si="234"/>
        <v>#REF!</v>
      </c>
      <c r="GH168" s="14" t="e">
        <f t="shared" si="235"/>
        <v>#REF!</v>
      </c>
      <c r="GI168" s="14" t="e">
        <f t="shared" si="236"/>
        <v>#REF!</v>
      </c>
      <c r="GJ168" s="14" t="e">
        <f t="shared" si="237"/>
        <v>#REF!</v>
      </c>
      <c r="GK168" s="14" t="e">
        <f t="shared" si="238"/>
        <v>#REF!</v>
      </c>
      <c r="GL168" s="14">
        <f t="shared" si="239"/>
        <v>1052</v>
      </c>
      <c r="GM168" s="14">
        <f t="shared" si="240"/>
        <v>0</v>
      </c>
      <c r="GN168" s="14" t="str">
        <f t="shared" si="241"/>
        <v/>
      </c>
      <c r="GO168" s="25" t="str">
        <f t="shared" si="242"/>
        <v>icon_2005101</v>
      </c>
      <c r="GS168" s="14">
        <f t="shared" si="243"/>
        <v>1</v>
      </c>
      <c r="GT168" s="14">
        <f t="shared" si="244"/>
        <v>0</v>
      </c>
      <c r="GU168" s="14" t="e">
        <f t="shared" si="255"/>
        <v>#REF!</v>
      </c>
      <c r="GV168" s="14" t="str">
        <f t="shared" si="245"/>
        <v>AtkExt</v>
      </c>
      <c r="GW168" s="14" t="e">
        <f t="shared" si="256"/>
        <v>#REF!</v>
      </c>
      <c r="GX168" s="14" t="e">
        <f t="shared" si="257"/>
        <v>#REF!</v>
      </c>
      <c r="GY168" s="14" t="str">
        <f t="shared" si="246"/>
        <v/>
      </c>
      <c r="GZ168" s="14" t="str">
        <f t="shared" si="258"/>
        <v/>
      </c>
      <c r="HA168" s="14" t="str">
        <f t="shared" si="259"/>
        <v/>
      </c>
      <c r="HB168" s="14">
        <f t="shared" si="247"/>
        <v>20520</v>
      </c>
      <c r="HC168" s="14">
        <f t="shared" si="260"/>
        <v>0</v>
      </c>
      <c r="HD168" s="14" t="str">
        <f t="shared" si="261"/>
        <v/>
      </c>
      <c r="HE168" s="25" t="s">
        <v>1109</v>
      </c>
      <c r="HF168" s="14">
        <f t="shared" si="248"/>
        <v>120</v>
      </c>
      <c r="IA168" s="13">
        <v>163</v>
      </c>
      <c r="IB168" s="14">
        <f t="shared" si="262"/>
        <v>9</v>
      </c>
      <c r="IC168" s="14">
        <f t="shared" si="263"/>
        <v>1</v>
      </c>
      <c r="ID168" s="14">
        <f t="shared" si="264"/>
        <v>9</v>
      </c>
      <c r="IE168" s="14">
        <f t="shared" si="265"/>
        <v>3</v>
      </c>
      <c r="IF168" s="14" t="str">
        <f t="shared" si="266"/>
        <v>130级寄灵人洗练-Q3-3</v>
      </c>
      <c r="IG168" s="14">
        <f t="shared" si="267"/>
        <v>1093</v>
      </c>
      <c r="IH168" s="14">
        <f t="shared" si="268"/>
        <v>3</v>
      </c>
      <c r="II168" s="14">
        <f t="shared" si="269"/>
        <v>2000</v>
      </c>
      <c r="IJ168" s="14" t="str">
        <f t="shared" si="270"/>
        <v>HPExt</v>
      </c>
      <c r="IK168" s="14" t="e">
        <f t="shared" si="271"/>
        <v>#REF!</v>
      </c>
      <c r="IL168" s="14" t="e">
        <f t="shared" si="272"/>
        <v>#REF!</v>
      </c>
    </row>
    <row r="169" spans="165:246" ht="16.5" x14ac:dyDescent="0.2">
      <c r="FI169" s="13">
        <v>164</v>
      </c>
      <c r="FJ169" s="14">
        <f t="shared" si="249"/>
        <v>1</v>
      </c>
      <c r="FK169" s="14">
        <f t="shared" si="250"/>
        <v>164</v>
      </c>
      <c r="FL169" s="14">
        <f t="shared" si="251"/>
        <v>22</v>
      </c>
      <c r="FM169" s="14">
        <f t="shared" si="218"/>
        <v>20</v>
      </c>
      <c r="FN169" s="14">
        <f t="shared" si="219"/>
        <v>5</v>
      </c>
      <c r="FO169" s="14">
        <f t="shared" si="220"/>
        <v>90</v>
      </c>
      <c r="FP169" s="14">
        <f t="shared" si="221"/>
        <v>2</v>
      </c>
      <c r="FQ169" s="14">
        <f t="shared" si="222"/>
        <v>2</v>
      </c>
      <c r="FR169" s="14">
        <f t="shared" si="223"/>
        <v>2</v>
      </c>
      <c r="FS169" s="14" t="b">
        <f t="shared" si="252"/>
        <v>0</v>
      </c>
      <c r="FT169" s="14">
        <f t="shared" si="224"/>
        <v>2005202</v>
      </c>
      <c r="FU169" s="14">
        <f t="shared" si="253"/>
        <v>56</v>
      </c>
      <c r="FV169" s="13" t="str">
        <f t="shared" si="225"/>
        <v>90级-优秀寄灵人の头盔</v>
      </c>
      <c r="FW169" s="13" t="str">
        <f t="shared" si="226"/>
        <v>寻罪 · 寄灵人の头盔-优秀</v>
      </c>
      <c r="FX169" s="14">
        <f t="shared" si="227"/>
        <v>1</v>
      </c>
      <c r="FY169" s="14">
        <f t="shared" si="228"/>
        <v>2</v>
      </c>
      <c r="FZ169" s="14">
        <f t="shared" si="229"/>
        <v>90</v>
      </c>
      <c r="GA169" s="14">
        <v>1</v>
      </c>
      <c r="GB169" s="14">
        <f t="shared" si="230"/>
        <v>5</v>
      </c>
      <c r="GC169" s="14">
        <f t="shared" si="254"/>
        <v>2</v>
      </c>
      <c r="GD169" s="14" t="str">
        <f t="shared" si="231"/>
        <v/>
      </c>
      <c r="GE169" s="14" t="e">
        <f t="shared" si="232"/>
        <v>#REF!</v>
      </c>
      <c r="GF169" s="14" t="e">
        <f t="shared" si="233"/>
        <v>#REF!</v>
      </c>
      <c r="GG169" s="14" t="e">
        <f t="shared" si="234"/>
        <v>#REF!</v>
      </c>
      <c r="GH169" s="14" t="e">
        <f t="shared" si="235"/>
        <v>#REF!</v>
      </c>
      <c r="GI169" s="14" t="e">
        <f t="shared" si="236"/>
        <v>#REF!</v>
      </c>
      <c r="GJ169" s="14" t="e">
        <f t="shared" si="237"/>
        <v>#REF!</v>
      </c>
      <c r="GK169" s="14" t="e">
        <f t="shared" si="238"/>
        <v>#REF!</v>
      </c>
      <c r="GL169" s="14">
        <f t="shared" si="239"/>
        <v>1052</v>
      </c>
      <c r="GM169" s="14">
        <f t="shared" si="240"/>
        <v>0</v>
      </c>
      <c r="GN169" s="14" t="str">
        <f t="shared" si="241"/>
        <v/>
      </c>
      <c r="GO169" s="25" t="str">
        <f t="shared" si="242"/>
        <v>icon_2005102</v>
      </c>
      <c r="GS169" s="14">
        <f t="shared" si="243"/>
        <v>2</v>
      </c>
      <c r="GT169" s="14">
        <f t="shared" si="244"/>
        <v>0</v>
      </c>
      <c r="GU169" s="14" t="e">
        <f t="shared" si="255"/>
        <v>#REF!</v>
      </c>
      <c r="GV169" s="14" t="str">
        <f t="shared" si="245"/>
        <v>DefExt</v>
      </c>
      <c r="GW169" s="14" t="e">
        <f t="shared" si="256"/>
        <v>#REF!</v>
      </c>
      <c r="GX169" s="14" t="e">
        <f t="shared" si="257"/>
        <v>#REF!</v>
      </c>
      <c r="GY169" s="14" t="str">
        <f t="shared" si="246"/>
        <v/>
      </c>
      <c r="GZ169" s="14" t="str">
        <f t="shared" si="258"/>
        <v/>
      </c>
      <c r="HA169" s="14" t="str">
        <f t="shared" si="259"/>
        <v/>
      </c>
      <c r="HB169" s="14">
        <f t="shared" si="247"/>
        <v>20520</v>
      </c>
      <c r="HC169" s="14">
        <f t="shared" si="260"/>
        <v>0</v>
      </c>
      <c r="HD169" s="14" t="str">
        <f t="shared" si="261"/>
        <v/>
      </c>
      <c r="HE169" s="25" t="s">
        <v>1109</v>
      </c>
      <c r="HF169" s="14">
        <f t="shared" si="248"/>
        <v>60</v>
      </c>
      <c r="IA169" s="13">
        <v>164</v>
      </c>
      <c r="IB169" s="14">
        <f t="shared" si="262"/>
        <v>9</v>
      </c>
      <c r="IC169" s="14">
        <f t="shared" si="263"/>
        <v>1</v>
      </c>
      <c r="ID169" s="14">
        <f t="shared" si="264"/>
        <v>9</v>
      </c>
      <c r="IE169" s="14">
        <f t="shared" si="265"/>
        <v>3</v>
      </c>
      <c r="IF169" s="14" t="str">
        <f t="shared" si="266"/>
        <v>130级寄灵人洗练-Q3-4</v>
      </c>
      <c r="IG169" s="14">
        <f t="shared" si="267"/>
        <v>1093</v>
      </c>
      <c r="IH169" s="14">
        <f t="shared" si="268"/>
        <v>4</v>
      </c>
      <c r="II169" s="14">
        <f t="shared" si="269"/>
        <v>600</v>
      </c>
      <c r="IJ169" s="14" t="str">
        <f t="shared" si="270"/>
        <v>AtkRate</v>
      </c>
      <c r="IK169" s="14">
        <f t="shared" si="271"/>
        <v>1.4E-2</v>
      </c>
      <c r="IL169" s="14">
        <f t="shared" si="272"/>
        <v>0.04</v>
      </c>
    </row>
    <row r="170" spans="165:246" ht="16.5" x14ac:dyDescent="0.2">
      <c r="FI170" s="13">
        <v>165</v>
      </c>
      <c r="FJ170" s="14">
        <f t="shared" si="249"/>
        <v>1</v>
      </c>
      <c r="FK170" s="14">
        <f t="shared" si="250"/>
        <v>165</v>
      </c>
      <c r="FL170" s="14">
        <f t="shared" si="251"/>
        <v>22</v>
      </c>
      <c r="FM170" s="14">
        <f t="shared" si="218"/>
        <v>20</v>
      </c>
      <c r="FN170" s="14">
        <f t="shared" si="219"/>
        <v>5</v>
      </c>
      <c r="FO170" s="14">
        <f t="shared" si="220"/>
        <v>90</v>
      </c>
      <c r="FP170" s="14">
        <f t="shared" si="221"/>
        <v>2</v>
      </c>
      <c r="FQ170" s="14">
        <f t="shared" si="222"/>
        <v>3</v>
      </c>
      <c r="FR170" s="14">
        <f t="shared" si="223"/>
        <v>3</v>
      </c>
      <c r="FS170" s="14" t="b">
        <f t="shared" si="252"/>
        <v>0</v>
      </c>
      <c r="FT170" s="14">
        <f t="shared" si="224"/>
        <v>2005203</v>
      </c>
      <c r="FU170" s="14">
        <f t="shared" si="253"/>
        <v>56</v>
      </c>
      <c r="FV170" s="13" t="str">
        <f t="shared" si="225"/>
        <v>90级-优秀寄灵人の铠甲</v>
      </c>
      <c r="FW170" s="13" t="str">
        <f t="shared" si="226"/>
        <v>寻罪 · 寄灵人の铠甲-优秀</v>
      </c>
      <c r="FX170" s="14">
        <f t="shared" si="227"/>
        <v>1</v>
      </c>
      <c r="FY170" s="14">
        <f t="shared" si="228"/>
        <v>2</v>
      </c>
      <c r="FZ170" s="14">
        <f t="shared" si="229"/>
        <v>90</v>
      </c>
      <c r="GA170" s="14">
        <v>1</v>
      </c>
      <c r="GB170" s="14">
        <f t="shared" si="230"/>
        <v>5</v>
      </c>
      <c r="GC170" s="14">
        <f t="shared" si="254"/>
        <v>3</v>
      </c>
      <c r="GD170" s="14" t="str">
        <f t="shared" si="231"/>
        <v/>
      </c>
      <c r="GE170" s="14" t="e">
        <f t="shared" si="232"/>
        <v>#REF!</v>
      </c>
      <c r="GF170" s="14" t="e">
        <f t="shared" si="233"/>
        <v>#REF!</v>
      </c>
      <c r="GG170" s="14" t="e">
        <f t="shared" si="234"/>
        <v>#REF!</v>
      </c>
      <c r="GH170" s="14" t="e">
        <f t="shared" si="235"/>
        <v>#REF!</v>
      </c>
      <c r="GI170" s="14" t="e">
        <f t="shared" si="236"/>
        <v>#REF!</v>
      </c>
      <c r="GJ170" s="14" t="e">
        <f t="shared" si="237"/>
        <v>#REF!</v>
      </c>
      <c r="GK170" s="14" t="e">
        <f t="shared" si="238"/>
        <v>#REF!</v>
      </c>
      <c r="GL170" s="14">
        <f t="shared" si="239"/>
        <v>1052</v>
      </c>
      <c r="GM170" s="14">
        <f t="shared" si="240"/>
        <v>0</v>
      </c>
      <c r="GN170" s="14" t="str">
        <f t="shared" si="241"/>
        <v/>
      </c>
      <c r="GO170" s="25" t="str">
        <f t="shared" si="242"/>
        <v>icon_2005103</v>
      </c>
      <c r="GS170" s="14">
        <f t="shared" si="243"/>
        <v>2</v>
      </c>
      <c r="GT170" s="14">
        <f t="shared" si="244"/>
        <v>3</v>
      </c>
      <c r="GU170" s="14" t="e">
        <f t="shared" si="255"/>
        <v>#REF!</v>
      </c>
      <c r="GV170" s="14" t="str">
        <f t="shared" si="245"/>
        <v>DefExt</v>
      </c>
      <c r="GW170" s="14" t="e">
        <f t="shared" si="256"/>
        <v>#REF!</v>
      </c>
      <c r="GX170" s="14" t="e">
        <f t="shared" si="257"/>
        <v>#REF!</v>
      </c>
      <c r="GY170" s="14" t="str">
        <f t="shared" si="246"/>
        <v>HPExt</v>
      </c>
      <c r="GZ170" s="14" t="e">
        <f t="shared" si="258"/>
        <v>#REF!</v>
      </c>
      <c r="HA170" s="14" t="e">
        <f t="shared" si="259"/>
        <v>#REF!</v>
      </c>
      <c r="HB170" s="14">
        <f t="shared" si="247"/>
        <v>20520</v>
      </c>
      <c r="HC170" s="14">
        <f t="shared" si="260"/>
        <v>0</v>
      </c>
      <c r="HD170" s="14" t="str">
        <f t="shared" si="261"/>
        <v/>
      </c>
      <c r="HE170" s="25" t="s">
        <v>1109</v>
      </c>
      <c r="HF170" s="14">
        <f t="shared" si="248"/>
        <v>60</v>
      </c>
      <c r="IA170" s="13">
        <v>165</v>
      </c>
      <c r="IB170" s="14">
        <f t="shared" si="262"/>
        <v>9</v>
      </c>
      <c r="IC170" s="14">
        <f t="shared" si="263"/>
        <v>1</v>
      </c>
      <c r="ID170" s="14">
        <f t="shared" si="264"/>
        <v>9</v>
      </c>
      <c r="IE170" s="14">
        <f t="shared" si="265"/>
        <v>3</v>
      </c>
      <c r="IF170" s="14" t="str">
        <f t="shared" si="266"/>
        <v>130级寄灵人洗练-Q3-5</v>
      </c>
      <c r="IG170" s="14">
        <f t="shared" si="267"/>
        <v>1093</v>
      </c>
      <c r="IH170" s="14">
        <f t="shared" si="268"/>
        <v>5</v>
      </c>
      <c r="II170" s="14">
        <f t="shared" si="269"/>
        <v>600</v>
      </c>
      <c r="IJ170" s="14" t="str">
        <f t="shared" si="270"/>
        <v>DefRate</v>
      </c>
      <c r="IK170" s="14">
        <f t="shared" si="271"/>
        <v>1.4E-2</v>
      </c>
      <c r="IL170" s="14">
        <f t="shared" si="272"/>
        <v>0.04</v>
      </c>
    </row>
    <row r="171" spans="165:246" ht="16.5" x14ac:dyDescent="0.2">
      <c r="FI171" s="13">
        <v>166</v>
      </c>
      <c r="FJ171" s="14">
        <f t="shared" si="249"/>
        <v>1</v>
      </c>
      <c r="FK171" s="14">
        <f t="shared" si="250"/>
        <v>166</v>
      </c>
      <c r="FL171" s="14">
        <f t="shared" si="251"/>
        <v>22</v>
      </c>
      <c r="FM171" s="14">
        <f t="shared" si="218"/>
        <v>20</v>
      </c>
      <c r="FN171" s="14">
        <f t="shared" si="219"/>
        <v>5</v>
      </c>
      <c r="FO171" s="14">
        <f t="shared" si="220"/>
        <v>90</v>
      </c>
      <c r="FP171" s="14">
        <f t="shared" si="221"/>
        <v>2</v>
      </c>
      <c r="FQ171" s="14">
        <f t="shared" si="222"/>
        <v>4</v>
      </c>
      <c r="FR171" s="14">
        <f t="shared" si="223"/>
        <v>4</v>
      </c>
      <c r="FS171" s="14" t="b">
        <f t="shared" si="252"/>
        <v>0</v>
      </c>
      <c r="FT171" s="14">
        <f t="shared" si="224"/>
        <v>2005204</v>
      </c>
      <c r="FU171" s="14">
        <f t="shared" si="253"/>
        <v>56</v>
      </c>
      <c r="FV171" s="13" t="str">
        <f t="shared" si="225"/>
        <v>90级-优秀寄灵人の裤子</v>
      </c>
      <c r="FW171" s="13" t="str">
        <f t="shared" si="226"/>
        <v>寻罪 · 寄灵人の裤子-优秀</v>
      </c>
      <c r="FX171" s="14">
        <f t="shared" si="227"/>
        <v>1</v>
      </c>
      <c r="FY171" s="14">
        <f t="shared" si="228"/>
        <v>2</v>
      </c>
      <c r="FZ171" s="14">
        <f t="shared" si="229"/>
        <v>90</v>
      </c>
      <c r="GA171" s="14">
        <v>1</v>
      </c>
      <c r="GB171" s="14">
        <f t="shared" si="230"/>
        <v>5</v>
      </c>
      <c r="GC171" s="14">
        <f t="shared" si="254"/>
        <v>4</v>
      </c>
      <c r="GD171" s="14" t="str">
        <f t="shared" si="231"/>
        <v/>
      </c>
      <c r="GE171" s="14" t="e">
        <f t="shared" si="232"/>
        <v>#REF!</v>
      </c>
      <c r="GF171" s="14" t="e">
        <f t="shared" si="233"/>
        <v>#REF!</v>
      </c>
      <c r="GG171" s="14" t="e">
        <f t="shared" si="234"/>
        <v>#REF!</v>
      </c>
      <c r="GH171" s="14" t="e">
        <f t="shared" si="235"/>
        <v>#REF!</v>
      </c>
      <c r="GI171" s="14" t="e">
        <f t="shared" si="236"/>
        <v>#REF!</v>
      </c>
      <c r="GJ171" s="14" t="e">
        <f t="shared" si="237"/>
        <v>#REF!</v>
      </c>
      <c r="GK171" s="14" t="e">
        <f t="shared" si="238"/>
        <v>#REF!</v>
      </c>
      <c r="GL171" s="14">
        <f t="shared" si="239"/>
        <v>1052</v>
      </c>
      <c r="GM171" s="14">
        <f t="shared" si="240"/>
        <v>0</v>
      </c>
      <c r="GN171" s="14" t="str">
        <f t="shared" si="241"/>
        <v/>
      </c>
      <c r="GO171" s="25" t="str">
        <f t="shared" si="242"/>
        <v>icon_2005104</v>
      </c>
      <c r="GS171" s="14">
        <f t="shared" si="243"/>
        <v>2</v>
      </c>
      <c r="GT171" s="14">
        <f t="shared" si="244"/>
        <v>0</v>
      </c>
      <c r="GU171" s="14" t="e">
        <f t="shared" si="255"/>
        <v>#REF!</v>
      </c>
      <c r="GV171" s="14" t="str">
        <f t="shared" si="245"/>
        <v>DefExt</v>
      </c>
      <c r="GW171" s="14" t="e">
        <f t="shared" si="256"/>
        <v>#REF!</v>
      </c>
      <c r="GX171" s="14" t="e">
        <f t="shared" si="257"/>
        <v>#REF!</v>
      </c>
      <c r="GY171" s="14" t="str">
        <f t="shared" si="246"/>
        <v/>
      </c>
      <c r="GZ171" s="14" t="str">
        <f t="shared" si="258"/>
        <v/>
      </c>
      <c r="HA171" s="14" t="str">
        <f t="shared" si="259"/>
        <v/>
      </c>
      <c r="HB171" s="14">
        <f t="shared" si="247"/>
        <v>20520</v>
      </c>
      <c r="HC171" s="14">
        <f t="shared" si="260"/>
        <v>0</v>
      </c>
      <c r="HD171" s="14" t="str">
        <f t="shared" si="261"/>
        <v/>
      </c>
      <c r="HE171" s="25" t="s">
        <v>1109</v>
      </c>
      <c r="HF171" s="14">
        <f t="shared" si="248"/>
        <v>60</v>
      </c>
      <c r="IA171" s="13">
        <v>166</v>
      </c>
      <c r="IB171" s="14">
        <f t="shared" si="262"/>
        <v>9</v>
      </c>
      <c r="IC171" s="14">
        <f t="shared" si="263"/>
        <v>1</v>
      </c>
      <c r="ID171" s="14">
        <f t="shared" si="264"/>
        <v>9</v>
      </c>
      <c r="IE171" s="14">
        <f t="shared" si="265"/>
        <v>3</v>
      </c>
      <c r="IF171" s="14" t="str">
        <f t="shared" si="266"/>
        <v>130级寄灵人洗练-Q3-6</v>
      </c>
      <c r="IG171" s="14">
        <f t="shared" si="267"/>
        <v>1093</v>
      </c>
      <c r="IH171" s="14">
        <f t="shared" si="268"/>
        <v>6</v>
      </c>
      <c r="II171" s="14">
        <f t="shared" si="269"/>
        <v>600</v>
      </c>
      <c r="IJ171" s="14" t="str">
        <f t="shared" si="270"/>
        <v>HPRate</v>
      </c>
      <c r="IK171" s="14">
        <f t="shared" si="271"/>
        <v>1.4E-2</v>
      </c>
      <c r="IL171" s="14">
        <f t="shared" si="272"/>
        <v>0.04</v>
      </c>
    </row>
    <row r="172" spans="165:246" ht="16.5" x14ac:dyDescent="0.2">
      <c r="FI172" s="13">
        <v>167</v>
      </c>
      <c r="FJ172" s="14">
        <f t="shared" si="249"/>
        <v>1</v>
      </c>
      <c r="FK172" s="14">
        <f t="shared" si="250"/>
        <v>167</v>
      </c>
      <c r="FL172" s="14">
        <f t="shared" si="251"/>
        <v>22</v>
      </c>
      <c r="FM172" s="14">
        <f t="shared" si="218"/>
        <v>20</v>
      </c>
      <c r="FN172" s="14">
        <f t="shared" si="219"/>
        <v>5</v>
      </c>
      <c r="FO172" s="14">
        <f t="shared" si="220"/>
        <v>90</v>
      </c>
      <c r="FP172" s="14">
        <f t="shared" si="221"/>
        <v>2</v>
      </c>
      <c r="FQ172" s="14">
        <f t="shared" si="222"/>
        <v>5</v>
      </c>
      <c r="FR172" s="14">
        <f t="shared" si="223"/>
        <v>5</v>
      </c>
      <c r="FS172" s="14" t="b">
        <f t="shared" si="252"/>
        <v>0</v>
      </c>
      <c r="FT172" s="14">
        <f t="shared" si="224"/>
        <v>2005205</v>
      </c>
      <c r="FU172" s="14">
        <f t="shared" si="253"/>
        <v>56</v>
      </c>
      <c r="FV172" s="13" t="str">
        <f t="shared" si="225"/>
        <v>90级-优秀寄灵人の鞋子</v>
      </c>
      <c r="FW172" s="13" t="str">
        <f t="shared" si="226"/>
        <v>寻罪 · 寄灵人の鞋子-优秀</v>
      </c>
      <c r="FX172" s="14">
        <f t="shared" si="227"/>
        <v>1</v>
      </c>
      <c r="FY172" s="14">
        <f t="shared" si="228"/>
        <v>2</v>
      </c>
      <c r="FZ172" s="14">
        <f t="shared" si="229"/>
        <v>90</v>
      </c>
      <c r="GA172" s="14">
        <v>1</v>
      </c>
      <c r="GB172" s="14">
        <f t="shared" si="230"/>
        <v>5</v>
      </c>
      <c r="GC172" s="14">
        <f t="shared" si="254"/>
        <v>5</v>
      </c>
      <c r="GD172" s="14" t="str">
        <f t="shared" si="231"/>
        <v/>
      </c>
      <c r="GE172" s="14" t="e">
        <f t="shared" si="232"/>
        <v>#REF!</v>
      </c>
      <c r="GF172" s="14" t="e">
        <f t="shared" si="233"/>
        <v>#REF!</v>
      </c>
      <c r="GG172" s="14" t="e">
        <f t="shared" si="234"/>
        <v>#REF!</v>
      </c>
      <c r="GH172" s="14" t="e">
        <f t="shared" si="235"/>
        <v>#REF!</v>
      </c>
      <c r="GI172" s="14" t="e">
        <f t="shared" si="236"/>
        <v>#REF!</v>
      </c>
      <c r="GJ172" s="14" t="e">
        <f t="shared" si="237"/>
        <v>#REF!</v>
      </c>
      <c r="GK172" s="14" t="e">
        <f t="shared" si="238"/>
        <v>#REF!</v>
      </c>
      <c r="GL172" s="14">
        <f t="shared" si="239"/>
        <v>1052</v>
      </c>
      <c r="GM172" s="14">
        <f t="shared" si="240"/>
        <v>0</v>
      </c>
      <c r="GN172" s="14" t="str">
        <f t="shared" si="241"/>
        <v/>
      </c>
      <c r="GO172" s="25" t="str">
        <f t="shared" si="242"/>
        <v>icon_2005105</v>
      </c>
      <c r="GS172" s="14">
        <f t="shared" si="243"/>
        <v>3</v>
      </c>
      <c r="GT172" s="14">
        <f t="shared" si="244"/>
        <v>0</v>
      </c>
      <c r="GU172" s="14" t="e">
        <f t="shared" si="255"/>
        <v>#REF!</v>
      </c>
      <c r="GV172" s="14" t="str">
        <f t="shared" si="245"/>
        <v>HPExt</v>
      </c>
      <c r="GW172" s="14" t="e">
        <f t="shared" si="256"/>
        <v>#REF!</v>
      </c>
      <c r="GX172" s="14" t="e">
        <f t="shared" si="257"/>
        <v>#REF!</v>
      </c>
      <c r="GY172" s="14" t="str">
        <f t="shared" si="246"/>
        <v/>
      </c>
      <c r="GZ172" s="14" t="str">
        <f t="shared" si="258"/>
        <v/>
      </c>
      <c r="HA172" s="14" t="str">
        <f t="shared" si="259"/>
        <v/>
      </c>
      <c r="HB172" s="14">
        <f t="shared" si="247"/>
        <v>20520</v>
      </c>
      <c r="HC172" s="14">
        <f t="shared" si="260"/>
        <v>0</v>
      </c>
      <c r="HD172" s="14" t="str">
        <f t="shared" si="261"/>
        <v/>
      </c>
      <c r="HE172" s="25" t="s">
        <v>1109</v>
      </c>
      <c r="HF172" s="14">
        <f t="shared" si="248"/>
        <v>60</v>
      </c>
      <c r="IA172" s="13">
        <v>167</v>
      </c>
      <c r="IB172" s="14">
        <f t="shared" si="262"/>
        <v>9</v>
      </c>
      <c r="IC172" s="14">
        <f t="shared" si="263"/>
        <v>1</v>
      </c>
      <c r="ID172" s="14">
        <f t="shared" si="264"/>
        <v>9</v>
      </c>
      <c r="IE172" s="14">
        <f t="shared" si="265"/>
        <v>3</v>
      </c>
      <c r="IF172" s="14" t="str">
        <f t="shared" si="266"/>
        <v>130级寄灵人洗练-Q3-7</v>
      </c>
      <c r="IG172" s="14">
        <f t="shared" si="267"/>
        <v>1093</v>
      </c>
      <c r="IH172" s="14">
        <f t="shared" si="268"/>
        <v>7</v>
      </c>
      <c r="II172" s="14">
        <f t="shared" si="269"/>
        <v>550</v>
      </c>
      <c r="IJ172" s="14" t="str">
        <f t="shared" si="270"/>
        <v>Crit</v>
      </c>
      <c r="IK172" s="14">
        <f t="shared" si="271"/>
        <v>1.0999999999999999E-2</v>
      </c>
      <c r="IL172" s="14">
        <f t="shared" si="272"/>
        <v>0.03</v>
      </c>
    </row>
    <row r="173" spans="165:246" ht="16.5" x14ac:dyDescent="0.2">
      <c r="FI173" s="13">
        <v>168</v>
      </c>
      <c r="FJ173" s="14">
        <f t="shared" si="249"/>
        <v>1</v>
      </c>
      <c r="FK173" s="14">
        <f t="shared" si="250"/>
        <v>168</v>
      </c>
      <c r="FL173" s="14">
        <f t="shared" si="251"/>
        <v>22</v>
      </c>
      <c r="FM173" s="14">
        <f t="shared" si="218"/>
        <v>20</v>
      </c>
      <c r="FN173" s="14">
        <f t="shared" si="219"/>
        <v>5</v>
      </c>
      <c r="FO173" s="14">
        <f t="shared" si="220"/>
        <v>90</v>
      </c>
      <c r="FP173" s="14">
        <f t="shared" si="221"/>
        <v>2</v>
      </c>
      <c r="FQ173" s="14">
        <f t="shared" si="222"/>
        <v>6</v>
      </c>
      <c r="FR173" s="14">
        <f t="shared" si="223"/>
        <v>6</v>
      </c>
      <c r="FS173" s="14" t="b">
        <f t="shared" si="252"/>
        <v>0</v>
      </c>
      <c r="FT173" s="14">
        <f t="shared" si="224"/>
        <v>2005206</v>
      </c>
      <c r="FU173" s="14">
        <f t="shared" si="253"/>
        <v>56</v>
      </c>
      <c r="FV173" s="13" t="str">
        <f t="shared" si="225"/>
        <v>90级-优秀寄灵人の护手</v>
      </c>
      <c r="FW173" s="13" t="str">
        <f t="shared" si="226"/>
        <v>寻罪 · 寄灵人の护手-优秀</v>
      </c>
      <c r="FX173" s="14">
        <f t="shared" si="227"/>
        <v>1</v>
      </c>
      <c r="FY173" s="14">
        <f t="shared" si="228"/>
        <v>2</v>
      </c>
      <c r="FZ173" s="14">
        <f t="shared" si="229"/>
        <v>90</v>
      </c>
      <c r="GA173" s="14">
        <v>1</v>
      </c>
      <c r="GB173" s="14">
        <f t="shared" si="230"/>
        <v>5</v>
      </c>
      <c r="GC173" s="14">
        <f t="shared" si="254"/>
        <v>6</v>
      </c>
      <c r="GD173" s="14" t="str">
        <f t="shared" si="231"/>
        <v/>
      </c>
      <c r="GE173" s="14" t="e">
        <f t="shared" si="232"/>
        <v>#REF!</v>
      </c>
      <c r="GF173" s="14" t="e">
        <f t="shared" si="233"/>
        <v>#REF!</v>
      </c>
      <c r="GG173" s="14" t="e">
        <f t="shared" si="234"/>
        <v>#REF!</v>
      </c>
      <c r="GH173" s="14" t="e">
        <f t="shared" si="235"/>
        <v>#REF!</v>
      </c>
      <c r="GI173" s="14" t="e">
        <f t="shared" si="236"/>
        <v>#REF!</v>
      </c>
      <c r="GJ173" s="14" t="e">
        <f t="shared" si="237"/>
        <v>#REF!</v>
      </c>
      <c r="GK173" s="14" t="e">
        <f t="shared" si="238"/>
        <v>#REF!</v>
      </c>
      <c r="GL173" s="14">
        <f t="shared" si="239"/>
        <v>1052</v>
      </c>
      <c r="GM173" s="14">
        <f t="shared" si="240"/>
        <v>0</v>
      </c>
      <c r="GN173" s="14" t="str">
        <f t="shared" si="241"/>
        <v/>
      </c>
      <c r="GO173" s="25" t="str">
        <f t="shared" si="242"/>
        <v>icon_2005106</v>
      </c>
      <c r="GS173" s="14">
        <f t="shared" si="243"/>
        <v>3</v>
      </c>
      <c r="GT173" s="14">
        <f t="shared" si="244"/>
        <v>0</v>
      </c>
      <c r="GU173" s="14" t="e">
        <f t="shared" si="255"/>
        <v>#REF!</v>
      </c>
      <c r="GV173" s="14" t="str">
        <f t="shared" si="245"/>
        <v>HPExt</v>
      </c>
      <c r="GW173" s="14" t="e">
        <f t="shared" si="256"/>
        <v>#REF!</v>
      </c>
      <c r="GX173" s="14" t="e">
        <f t="shared" si="257"/>
        <v>#REF!</v>
      </c>
      <c r="GY173" s="14" t="str">
        <f t="shared" si="246"/>
        <v/>
      </c>
      <c r="GZ173" s="14" t="str">
        <f t="shared" si="258"/>
        <v/>
      </c>
      <c r="HA173" s="14" t="str">
        <f t="shared" si="259"/>
        <v/>
      </c>
      <c r="HB173" s="14">
        <f t="shared" si="247"/>
        <v>20520</v>
      </c>
      <c r="HC173" s="14">
        <f t="shared" si="260"/>
        <v>0</v>
      </c>
      <c r="HD173" s="14" t="str">
        <f t="shared" si="261"/>
        <v/>
      </c>
      <c r="HE173" s="25" t="s">
        <v>1109</v>
      </c>
      <c r="HF173" s="14">
        <f t="shared" si="248"/>
        <v>60</v>
      </c>
      <c r="IA173" s="13">
        <v>168</v>
      </c>
      <c r="IB173" s="14">
        <f t="shared" si="262"/>
        <v>9</v>
      </c>
      <c r="IC173" s="14">
        <f t="shared" si="263"/>
        <v>1</v>
      </c>
      <c r="ID173" s="14">
        <f t="shared" si="264"/>
        <v>9</v>
      </c>
      <c r="IE173" s="14">
        <f t="shared" si="265"/>
        <v>3</v>
      </c>
      <c r="IF173" s="14" t="str">
        <f t="shared" si="266"/>
        <v>130级寄灵人洗练-Q3-8</v>
      </c>
      <c r="IG173" s="14">
        <f t="shared" si="267"/>
        <v>1093</v>
      </c>
      <c r="IH173" s="14">
        <f t="shared" si="268"/>
        <v>8</v>
      </c>
      <c r="II173" s="14">
        <f t="shared" si="269"/>
        <v>550</v>
      </c>
      <c r="IJ173" s="14" t="str">
        <f t="shared" si="270"/>
        <v>CritRate</v>
      </c>
      <c r="IK173" s="14">
        <f t="shared" si="271"/>
        <v>2.8000000000000001E-2</v>
      </c>
      <c r="IL173" s="14">
        <f t="shared" si="272"/>
        <v>0.08</v>
      </c>
    </row>
    <row r="174" spans="165:246" ht="16.5" x14ac:dyDescent="0.2">
      <c r="FI174" s="13">
        <v>169</v>
      </c>
      <c r="FJ174" s="14">
        <f t="shared" si="249"/>
        <v>1</v>
      </c>
      <c r="FK174" s="14">
        <f t="shared" si="250"/>
        <v>169</v>
      </c>
      <c r="FL174" s="14">
        <f t="shared" si="251"/>
        <v>22</v>
      </c>
      <c r="FM174" s="14">
        <f t="shared" si="218"/>
        <v>20</v>
      </c>
      <c r="FN174" s="14">
        <f t="shared" si="219"/>
        <v>5</v>
      </c>
      <c r="FO174" s="14">
        <f t="shared" si="220"/>
        <v>90</v>
      </c>
      <c r="FP174" s="14">
        <f t="shared" si="221"/>
        <v>2</v>
      </c>
      <c r="FQ174" s="14">
        <f t="shared" si="222"/>
        <v>7</v>
      </c>
      <c r="FR174" s="14">
        <f t="shared" si="223"/>
        <v>7</v>
      </c>
      <c r="FS174" s="14" t="b">
        <f t="shared" si="252"/>
        <v>0</v>
      </c>
      <c r="FT174" s="14">
        <f t="shared" si="224"/>
        <v>2005207</v>
      </c>
      <c r="FU174" s="14">
        <f t="shared" si="253"/>
        <v>84</v>
      </c>
      <c r="FV174" s="13" t="str">
        <f t="shared" si="225"/>
        <v>90级-优秀寄灵人の项链</v>
      </c>
      <c r="FW174" s="13" t="str">
        <f t="shared" si="226"/>
        <v>寻罪 · 寄灵人の项链-优秀</v>
      </c>
      <c r="FX174" s="14">
        <f t="shared" si="227"/>
        <v>1</v>
      </c>
      <c r="FY174" s="14">
        <f t="shared" si="228"/>
        <v>2</v>
      </c>
      <c r="FZ174" s="14">
        <f t="shared" si="229"/>
        <v>90</v>
      </c>
      <c r="GA174" s="14">
        <v>1</v>
      </c>
      <c r="GB174" s="14">
        <f t="shared" si="230"/>
        <v>5</v>
      </c>
      <c r="GC174" s="14">
        <f t="shared" si="254"/>
        <v>7</v>
      </c>
      <c r="GD174" s="14" t="str">
        <f t="shared" si="231"/>
        <v/>
      </c>
      <c r="GE174" s="14" t="e">
        <f t="shared" si="232"/>
        <v>#REF!</v>
      </c>
      <c r="GF174" s="14" t="e">
        <f t="shared" si="233"/>
        <v>#REF!</v>
      </c>
      <c r="GG174" s="14" t="e">
        <f t="shared" si="234"/>
        <v>#REF!</v>
      </c>
      <c r="GH174" s="14" t="e">
        <f t="shared" si="235"/>
        <v>#REF!</v>
      </c>
      <c r="GI174" s="14" t="e">
        <f t="shared" si="236"/>
        <v>#REF!</v>
      </c>
      <c r="GJ174" s="14" t="e">
        <f t="shared" si="237"/>
        <v>#REF!</v>
      </c>
      <c r="GK174" s="14" t="e">
        <f t="shared" si="238"/>
        <v>#REF!</v>
      </c>
      <c r="GL174" s="14">
        <f t="shared" si="239"/>
        <v>1052</v>
      </c>
      <c r="GM174" s="14">
        <f t="shared" si="240"/>
        <v>0</v>
      </c>
      <c r="GN174" s="14" t="str">
        <f t="shared" si="241"/>
        <v/>
      </c>
      <c r="GO174" s="25" t="str">
        <f t="shared" si="242"/>
        <v>icon_2005107</v>
      </c>
      <c r="GS174" s="14">
        <f t="shared" si="243"/>
        <v>1</v>
      </c>
      <c r="GT174" s="14">
        <f t="shared" si="244"/>
        <v>2</v>
      </c>
      <c r="GU174" s="14" t="e">
        <f t="shared" si="255"/>
        <v>#REF!</v>
      </c>
      <c r="GV174" s="14" t="str">
        <f t="shared" si="245"/>
        <v>AtkExt</v>
      </c>
      <c r="GW174" s="14" t="e">
        <f t="shared" si="256"/>
        <v>#REF!</v>
      </c>
      <c r="GX174" s="14" t="e">
        <f t="shared" si="257"/>
        <v>#REF!</v>
      </c>
      <c r="GY174" s="14" t="str">
        <f t="shared" si="246"/>
        <v>DefExt</v>
      </c>
      <c r="GZ174" s="14" t="e">
        <f t="shared" si="258"/>
        <v>#REF!</v>
      </c>
      <c r="HA174" s="14" t="e">
        <f t="shared" si="259"/>
        <v>#REF!</v>
      </c>
      <c r="HB174" s="14">
        <f t="shared" si="247"/>
        <v>20520</v>
      </c>
      <c r="HC174" s="14">
        <f t="shared" si="260"/>
        <v>0</v>
      </c>
      <c r="HD174" s="14" t="str">
        <f t="shared" si="261"/>
        <v/>
      </c>
      <c r="HE174" s="25" t="s">
        <v>1109</v>
      </c>
      <c r="HF174" s="14">
        <f t="shared" si="248"/>
        <v>90</v>
      </c>
      <c r="IA174" s="13">
        <v>169</v>
      </c>
      <c r="IB174" s="14">
        <f t="shared" si="262"/>
        <v>9</v>
      </c>
      <c r="IC174" s="14">
        <f t="shared" si="263"/>
        <v>1</v>
      </c>
      <c r="ID174" s="14">
        <f t="shared" si="264"/>
        <v>9</v>
      </c>
      <c r="IE174" s="14">
        <f t="shared" si="265"/>
        <v>3</v>
      </c>
      <c r="IF174" s="14" t="str">
        <f t="shared" si="266"/>
        <v>130级寄灵人洗练-Q3-9</v>
      </c>
      <c r="IG174" s="14">
        <f t="shared" si="267"/>
        <v>1093</v>
      </c>
      <c r="IH174" s="14">
        <f t="shared" si="268"/>
        <v>9</v>
      </c>
      <c r="II174" s="14">
        <f t="shared" si="269"/>
        <v>550</v>
      </c>
      <c r="IJ174" s="14" t="str">
        <f t="shared" si="270"/>
        <v>DefIgnor</v>
      </c>
      <c r="IK174" s="14">
        <f t="shared" si="271"/>
        <v>1.0999999999999999E-2</v>
      </c>
      <c r="IL174" s="14">
        <f t="shared" si="272"/>
        <v>0.03</v>
      </c>
    </row>
    <row r="175" spans="165:246" ht="16.5" x14ac:dyDescent="0.2">
      <c r="FI175" s="13">
        <v>170</v>
      </c>
      <c r="FJ175" s="14">
        <f t="shared" si="249"/>
        <v>1</v>
      </c>
      <c r="FK175" s="14">
        <f t="shared" si="250"/>
        <v>170</v>
      </c>
      <c r="FL175" s="14">
        <f t="shared" si="251"/>
        <v>22</v>
      </c>
      <c r="FM175" s="14">
        <f t="shared" si="218"/>
        <v>20</v>
      </c>
      <c r="FN175" s="14">
        <f t="shared" si="219"/>
        <v>5</v>
      </c>
      <c r="FO175" s="14">
        <f t="shared" si="220"/>
        <v>90</v>
      </c>
      <c r="FP175" s="14">
        <f t="shared" si="221"/>
        <v>2</v>
      </c>
      <c r="FQ175" s="14">
        <f t="shared" si="222"/>
        <v>8</v>
      </c>
      <c r="FR175" s="14">
        <f t="shared" si="223"/>
        <v>8</v>
      </c>
      <c r="FS175" s="14" t="b">
        <f t="shared" si="252"/>
        <v>0</v>
      </c>
      <c r="FT175" s="14">
        <f t="shared" si="224"/>
        <v>2005208</v>
      </c>
      <c r="FU175" s="14">
        <f t="shared" si="253"/>
        <v>84</v>
      </c>
      <c r="FV175" s="13" t="str">
        <f t="shared" si="225"/>
        <v>90级-优秀寄灵人の戒指</v>
      </c>
      <c r="FW175" s="13" t="str">
        <f t="shared" si="226"/>
        <v>寻罪 · 寄灵人の戒指-优秀</v>
      </c>
      <c r="FX175" s="14">
        <f t="shared" si="227"/>
        <v>1</v>
      </c>
      <c r="FY175" s="14">
        <f t="shared" si="228"/>
        <v>2</v>
      </c>
      <c r="FZ175" s="14">
        <f t="shared" si="229"/>
        <v>90</v>
      </c>
      <c r="GA175" s="14">
        <v>1</v>
      </c>
      <c r="GB175" s="14">
        <f t="shared" si="230"/>
        <v>5</v>
      </c>
      <c r="GC175" s="14">
        <f t="shared" si="254"/>
        <v>8</v>
      </c>
      <c r="GD175" s="14" t="str">
        <f t="shared" si="231"/>
        <v/>
      </c>
      <c r="GE175" s="14" t="e">
        <f t="shared" si="232"/>
        <v>#REF!</v>
      </c>
      <c r="GF175" s="14" t="e">
        <f t="shared" si="233"/>
        <v>#REF!</v>
      </c>
      <c r="GG175" s="14" t="e">
        <f t="shared" si="234"/>
        <v>#REF!</v>
      </c>
      <c r="GH175" s="14" t="e">
        <f t="shared" si="235"/>
        <v>#REF!</v>
      </c>
      <c r="GI175" s="14" t="e">
        <f t="shared" si="236"/>
        <v>#REF!</v>
      </c>
      <c r="GJ175" s="14" t="e">
        <f t="shared" si="237"/>
        <v>#REF!</v>
      </c>
      <c r="GK175" s="14" t="e">
        <f t="shared" si="238"/>
        <v>#REF!</v>
      </c>
      <c r="GL175" s="14">
        <f t="shared" si="239"/>
        <v>1052</v>
      </c>
      <c r="GM175" s="14">
        <f t="shared" si="240"/>
        <v>0</v>
      </c>
      <c r="GN175" s="14" t="str">
        <f t="shared" si="241"/>
        <v/>
      </c>
      <c r="GO175" s="25" t="str">
        <f t="shared" si="242"/>
        <v>icon_2005108</v>
      </c>
      <c r="GS175" s="14">
        <f t="shared" si="243"/>
        <v>1</v>
      </c>
      <c r="GT175" s="14">
        <f t="shared" si="244"/>
        <v>3</v>
      </c>
      <c r="GU175" s="14" t="e">
        <f t="shared" si="255"/>
        <v>#REF!</v>
      </c>
      <c r="GV175" s="14" t="str">
        <f t="shared" si="245"/>
        <v>AtkExt</v>
      </c>
      <c r="GW175" s="14" t="e">
        <f t="shared" si="256"/>
        <v>#REF!</v>
      </c>
      <c r="GX175" s="14" t="e">
        <f t="shared" si="257"/>
        <v>#REF!</v>
      </c>
      <c r="GY175" s="14" t="str">
        <f t="shared" si="246"/>
        <v>HPExt</v>
      </c>
      <c r="GZ175" s="14" t="e">
        <f t="shared" si="258"/>
        <v>#REF!</v>
      </c>
      <c r="HA175" s="14" t="e">
        <f t="shared" si="259"/>
        <v>#REF!</v>
      </c>
      <c r="HB175" s="14">
        <f t="shared" si="247"/>
        <v>20520</v>
      </c>
      <c r="HC175" s="14">
        <f t="shared" si="260"/>
        <v>0</v>
      </c>
      <c r="HD175" s="14" t="str">
        <f t="shared" si="261"/>
        <v/>
      </c>
      <c r="HE175" s="25" t="s">
        <v>1109</v>
      </c>
      <c r="HF175" s="14">
        <f t="shared" si="248"/>
        <v>90</v>
      </c>
      <c r="IA175" s="13">
        <v>170</v>
      </c>
      <c r="IB175" s="14">
        <f t="shared" si="262"/>
        <v>9</v>
      </c>
      <c r="IC175" s="14">
        <f t="shared" si="263"/>
        <v>1</v>
      </c>
      <c r="ID175" s="14">
        <f t="shared" si="264"/>
        <v>9</v>
      </c>
      <c r="IE175" s="14">
        <f t="shared" si="265"/>
        <v>3</v>
      </c>
      <c r="IF175" s="14" t="str">
        <f t="shared" si="266"/>
        <v>130级寄灵人洗练-Q3-10</v>
      </c>
      <c r="IG175" s="14">
        <f t="shared" si="267"/>
        <v>1093</v>
      </c>
      <c r="IH175" s="14">
        <f t="shared" si="268"/>
        <v>10</v>
      </c>
      <c r="II175" s="14">
        <f t="shared" si="269"/>
        <v>550</v>
      </c>
      <c r="IJ175" s="14" t="str">
        <f t="shared" si="270"/>
        <v>Block</v>
      </c>
      <c r="IK175" s="14">
        <f t="shared" si="271"/>
        <v>1.0999999999999999E-2</v>
      </c>
      <c r="IL175" s="14">
        <f t="shared" si="272"/>
        <v>0.03</v>
      </c>
    </row>
    <row r="176" spans="165:246" ht="16.5" x14ac:dyDescent="0.2">
      <c r="FI176" s="13">
        <v>171</v>
      </c>
      <c r="FJ176" s="14">
        <f t="shared" si="249"/>
        <v>1</v>
      </c>
      <c r="FK176" s="14">
        <f t="shared" si="250"/>
        <v>171</v>
      </c>
      <c r="FL176" s="14">
        <f t="shared" si="251"/>
        <v>23</v>
      </c>
      <c r="FM176" s="14">
        <f t="shared" si="218"/>
        <v>30</v>
      </c>
      <c r="FN176" s="14">
        <f t="shared" si="219"/>
        <v>5</v>
      </c>
      <c r="FO176" s="14">
        <f t="shared" si="220"/>
        <v>90</v>
      </c>
      <c r="FP176" s="14">
        <f t="shared" si="221"/>
        <v>3</v>
      </c>
      <c r="FQ176" s="14">
        <f t="shared" si="222"/>
        <v>1</v>
      </c>
      <c r="FR176" s="14">
        <f t="shared" si="223"/>
        <v>1</v>
      </c>
      <c r="FS176" s="14" t="b">
        <f t="shared" si="252"/>
        <v>0</v>
      </c>
      <c r="FT176" s="14">
        <f t="shared" si="224"/>
        <v>2005301</v>
      </c>
      <c r="FU176" s="14">
        <f t="shared" si="253"/>
        <v>140</v>
      </c>
      <c r="FV176" s="13" t="str">
        <f t="shared" si="225"/>
        <v>90级-精良寄灵人の灵器</v>
      </c>
      <c r="FW176" s="13" t="str">
        <f t="shared" si="226"/>
        <v>寻罪 · 寄灵人の灵器-精良</v>
      </c>
      <c r="FX176" s="14">
        <f t="shared" si="227"/>
        <v>1</v>
      </c>
      <c r="FY176" s="14">
        <f t="shared" si="228"/>
        <v>3</v>
      </c>
      <c r="FZ176" s="14">
        <f t="shared" si="229"/>
        <v>90</v>
      </c>
      <c r="GA176" s="14">
        <v>1</v>
      </c>
      <c r="GB176" s="14">
        <f t="shared" si="230"/>
        <v>5</v>
      </c>
      <c r="GC176" s="14">
        <f t="shared" si="254"/>
        <v>1</v>
      </c>
      <c r="GD176" s="14" t="str">
        <f t="shared" si="231"/>
        <v/>
      </c>
      <c r="GE176" s="14" t="e">
        <f t="shared" si="232"/>
        <v>#REF!</v>
      </c>
      <c r="GF176" s="14" t="e">
        <f t="shared" si="233"/>
        <v>#REF!</v>
      </c>
      <c r="GG176" s="14" t="e">
        <f t="shared" si="234"/>
        <v>#REF!</v>
      </c>
      <c r="GH176" s="14" t="e">
        <f t="shared" si="235"/>
        <v>#REF!</v>
      </c>
      <c r="GI176" s="14" t="e">
        <f t="shared" si="236"/>
        <v>#REF!</v>
      </c>
      <c r="GJ176" s="14" t="e">
        <f t="shared" si="237"/>
        <v>#REF!</v>
      </c>
      <c r="GK176" s="14" t="e">
        <f t="shared" si="238"/>
        <v>#REF!</v>
      </c>
      <c r="GL176" s="14">
        <f t="shared" si="239"/>
        <v>1053</v>
      </c>
      <c r="GM176" s="14">
        <f t="shared" si="240"/>
        <v>3</v>
      </c>
      <c r="GN176" s="14">
        <f t="shared" si="241"/>
        <v>1053</v>
      </c>
      <c r="GO176" s="25" t="str">
        <f t="shared" si="242"/>
        <v>icon_2005101</v>
      </c>
      <c r="GS176" s="14">
        <f t="shared" si="243"/>
        <v>1</v>
      </c>
      <c r="GT176" s="14">
        <f t="shared" si="244"/>
        <v>0</v>
      </c>
      <c r="GU176" s="14" t="e">
        <f t="shared" si="255"/>
        <v>#REF!</v>
      </c>
      <c r="GV176" s="14" t="str">
        <f t="shared" si="245"/>
        <v>AtkExt</v>
      </c>
      <c r="GW176" s="14" t="e">
        <f t="shared" si="256"/>
        <v>#REF!</v>
      </c>
      <c r="GX176" s="14" t="e">
        <f t="shared" si="257"/>
        <v>#REF!</v>
      </c>
      <c r="GY176" s="14" t="str">
        <f t="shared" si="246"/>
        <v/>
      </c>
      <c r="GZ176" s="14" t="str">
        <f t="shared" si="258"/>
        <v/>
      </c>
      <c r="HA176" s="14" t="str">
        <f t="shared" si="259"/>
        <v/>
      </c>
      <c r="HB176" s="14">
        <f t="shared" si="247"/>
        <v>20530</v>
      </c>
      <c r="HC176" s="14">
        <f t="shared" si="260"/>
        <v>3</v>
      </c>
      <c r="HD176" s="14">
        <f t="shared" si="261"/>
        <v>1053</v>
      </c>
      <c r="HE176" s="25" t="s">
        <v>1109</v>
      </c>
      <c r="HF176" s="14">
        <f t="shared" si="248"/>
        <v>200</v>
      </c>
      <c r="IA176" s="13">
        <v>171</v>
      </c>
      <c r="IB176" s="14">
        <f t="shared" si="262"/>
        <v>9</v>
      </c>
      <c r="IC176" s="14">
        <f t="shared" si="263"/>
        <v>1</v>
      </c>
      <c r="ID176" s="14">
        <f t="shared" si="264"/>
        <v>9</v>
      </c>
      <c r="IE176" s="14">
        <f t="shared" si="265"/>
        <v>4</v>
      </c>
      <c r="IF176" s="14" t="str">
        <f t="shared" si="266"/>
        <v>130级寄灵人洗练-Q4-1</v>
      </c>
      <c r="IG176" s="14">
        <f t="shared" si="267"/>
        <v>1094</v>
      </c>
      <c r="IH176" s="14">
        <f t="shared" si="268"/>
        <v>1</v>
      </c>
      <c r="II176" s="14">
        <f t="shared" si="269"/>
        <v>2000</v>
      </c>
      <c r="IJ176" s="14" t="str">
        <f t="shared" si="270"/>
        <v>AtkExt</v>
      </c>
      <c r="IK176" s="14" t="e">
        <f t="shared" si="271"/>
        <v>#REF!</v>
      </c>
      <c r="IL176" s="14" t="e">
        <f t="shared" si="272"/>
        <v>#REF!</v>
      </c>
    </row>
    <row r="177" spans="165:246" ht="16.5" x14ac:dyDescent="0.2">
      <c r="FI177" s="13">
        <v>172</v>
      </c>
      <c r="FJ177" s="14">
        <f t="shared" si="249"/>
        <v>1</v>
      </c>
      <c r="FK177" s="14">
        <f t="shared" si="250"/>
        <v>172</v>
      </c>
      <c r="FL177" s="14">
        <f t="shared" si="251"/>
        <v>23</v>
      </c>
      <c r="FM177" s="14">
        <f t="shared" si="218"/>
        <v>30</v>
      </c>
      <c r="FN177" s="14">
        <f t="shared" si="219"/>
        <v>5</v>
      </c>
      <c r="FO177" s="14">
        <f t="shared" si="220"/>
        <v>90</v>
      </c>
      <c r="FP177" s="14">
        <f t="shared" si="221"/>
        <v>3</v>
      </c>
      <c r="FQ177" s="14">
        <f t="shared" si="222"/>
        <v>2</v>
      </c>
      <c r="FR177" s="14">
        <f t="shared" si="223"/>
        <v>2</v>
      </c>
      <c r="FS177" s="14" t="b">
        <f t="shared" si="252"/>
        <v>0</v>
      </c>
      <c r="FT177" s="14">
        <f t="shared" si="224"/>
        <v>2005302</v>
      </c>
      <c r="FU177" s="14">
        <f t="shared" si="253"/>
        <v>70</v>
      </c>
      <c r="FV177" s="13" t="str">
        <f t="shared" si="225"/>
        <v>90级-精良寄灵人の头盔</v>
      </c>
      <c r="FW177" s="13" t="str">
        <f t="shared" si="226"/>
        <v>寻罪 · 寄灵人の头盔-精良</v>
      </c>
      <c r="FX177" s="14">
        <f t="shared" si="227"/>
        <v>1</v>
      </c>
      <c r="FY177" s="14">
        <f t="shared" si="228"/>
        <v>3</v>
      </c>
      <c r="FZ177" s="14">
        <f t="shared" si="229"/>
        <v>90</v>
      </c>
      <c r="GA177" s="14">
        <v>1</v>
      </c>
      <c r="GB177" s="14">
        <f t="shared" si="230"/>
        <v>5</v>
      </c>
      <c r="GC177" s="14">
        <f t="shared" si="254"/>
        <v>2</v>
      </c>
      <c r="GD177" s="14" t="str">
        <f t="shared" si="231"/>
        <v/>
      </c>
      <c r="GE177" s="14" t="e">
        <f t="shared" si="232"/>
        <v>#REF!</v>
      </c>
      <c r="GF177" s="14" t="e">
        <f t="shared" si="233"/>
        <v>#REF!</v>
      </c>
      <c r="GG177" s="14" t="e">
        <f t="shared" si="234"/>
        <v>#REF!</v>
      </c>
      <c r="GH177" s="14" t="e">
        <f t="shared" si="235"/>
        <v>#REF!</v>
      </c>
      <c r="GI177" s="14" t="e">
        <f t="shared" si="236"/>
        <v>#REF!</v>
      </c>
      <c r="GJ177" s="14" t="e">
        <f t="shared" si="237"/>
        <v>#REF!</v>
      </c>
      <c r="GK177" s="14" t="e">
        <f t="shared" si="238"/>
        <v>#REF!</v>
      </c>
      <c r="GL177" s="14">
        <f t="shared" si="239"/>
        <v>1053</v>
      </c>
      <c r="GM177" s="14">
        <f t="shared" si="240"/>
        <v>3</v>
      </c>
      <c r="GN177" s="14">
        <f t="shared" si="241"/>
        <v>1053</v>
      </c>
      <c r="GO177" s="25" t="str">
        <f t="shared" si="242"/>
        <v>icon_2005102</v>
      </c>
      <c r="GS177" s="14">
        <f t="shared" si="243"/>
        <v>2</v>
      </c>
      <c r="GT177" s="14">
        <f t="shared" si="244"/>
        <v>0</v>
      </c>
      <c r="GU177" s="14" t="e">
        <f t="shared" si="255"/>
        <v>#REF!</v>
      </c>
      <c r="GV177" s="14" t="str">
        <f t="shared" si="245"/>
        <v>DefExt</v>
      </c>
      <c r="GW177" s="14" t="e">
        <f t="shared" si="256"/>
        <v>#REF!</v>
      </c>
      <c r="GX177" s="14" t="e">
        <f t="shared" si="257"/>
        <v>#REF!</v>
      </c>
      <c r="GY177" s="14" t="str">
        <f t="shared" si="246"/>
        <v/>
      </c>
      <c r="GZ177" s="14" t="str">
        <f t="shared" si="258"/>
        <v/>
      </c>
      <c r="HA177" s="14" t="str">
        <f t="shared" si="259"/>
        <v/>
      </c>
      <c r="HB177" s="14">
        <f t="shared" si="247"/>
        <v>20530</v>
      </c>
      <c r="HC177" s="14">
        <f t="shared" si="260"/>
        <v>3</v>
      </c>
      <c r="HD177" s="14">
        <f t="shared" si="261"/>
        <v>1053</v>
      </c>
      <c r="HE177" s="25" t="s">
        <v>1109</v>
      </c>
      <c r="HF177" s="14">
        <f t="shared" si="248"/>
        <v>100</v>
      </c>
      <c r="IA177" s="13">
        <v>172</v>
      </c>
      <c r="IB177" s="14">
        <f t="shared" si="262"/>
        <v>9</v>
      </c>
      <c r="IC177" s="14">
        <f t="shared" si="263"/>
        <v>1</v>
      </c>
      <c r="ID177" s="14">
        <f t="shared" si="264"/>
        <v>9</v>
      </c>
      <c r="IE177" s="14">
        <f t="shared" si="265"/>
        <v>4</v>
      </c>
      <c r="IF177" s="14" t="str">
        <f t="shared" si="266"/>
        <v>130级寄灵人洗练-Q4-2</v>
      </c>
      <c r="IG177" s="14">
        <f t="shared" si="267"/>
        <v>1094</v>
      </c>
      <c r="IH177" s="14">
        <f t="shared" si="268"/>
        <v>2</v>
      </c>
      <c r="II177" s="14">
        <f t="shared" si="269"/>
        <v>2000</v>
      </c>
      <c r="IJ177" s="14" t="str">
        <f t="shared" si="270"/>
        <v>DefExt</v>
      </c>
      <c r="IK177" s="14" t="e">
        <f t="shared" si="271"/>
        <v>#REF!</v>
      </c>
      <c r="IL177" s="14" t="e">
        <f t="shared" si="272"/>
        <v>#REF!</v>
      </c>
    </row>
    <row r="178" spans="165:246" ht="16.5" x14ac:dyDescent="0.2">
      <c r="FI178" s="13">
        <v>173</v>
      </c>
      <c r="FJ178" s="14">
        <f t="shared" si="249"/>
        <v>1</v>
      </c>
      <c r="FK178" s="14">
        <f t="shared" si="250"/>
        <v>173</v>
      </c>
      <c r="FL178" s="14">
        <f t="shared" si="251"/>
        <v>23</v>
      </c>
      <c r="FM178" s="14">
        <f t="shared" si="218"/>
        <v>30</v>
      </c>
      <c r="FN178" s="14">
        <f t="shared" si="219"/>
        <v>5</v>
      </c>
      <c r="FO178" s="14">
        <f t="shared" si="220"/>
        <v>90</v>
      </c>
      <c r="FP178" s="14">
        <f t="shared" si="221"/>
        <v>3</v>
      </c>
      <c r="FQ178" s="14">
        <f t="shared" si="222"/>
        <v>3</v>
      </c>
      <c r="FR178" s="14">
        <f t="shared" si="223"/>
        <v>3</v>
      </c>
      <c r="FS178" s="14" t="b">
        <f t="shared" si="252"/>
        <v>0</v>
      </c>
      <c r="FT178" s="14">
        <f t="shared" si="224"/>
        <v>2005303</v>
      </c>
      <c r="FU178" s="14">
        <f t="shared" si="253"/>
        <v>70</v>
      </c>
      <c r="FV178" s="13" t="str">
        <f t="shared" si="225"/>
        <v>90级-精良寄灵人の铠甲</v>
      </c>
      <c r="FW178" s="13" t="str">
        <f t="shared" si="226"/>
        <v>寻罪 · 寄灵人の铠甲-精良</v>
      </c>
      <c r="FX178" s="14">
        <f t="shared" si="227"/>
        <v>1</v>
      </c>
      <c r="FY178" s="14">
        <f t="shared" si="228"/>
        <v>3</v>
      </c>
      <c r="FZ178" s="14">
        <f t="shared" si="229"/>
        <v>90</v>
      </c>
      <c r="GA178" s="14">
        <v>1</v>
      </c>
      <c r="GB178" s="14">
        <f t="shared" si="230"/>
        <v>5</v>
      </c>
      <c r="GC178" s="14">
        <f t="shared" si="254"/>
        <v>3</v>
      </c>
      <c r="GD178" s="14" t="str">
        <f t="shared" si="231"/>
        <v/>
      </c>
      <c r="GE178" s="14" t="e">
        <f t="shared" si="232"/>
        <v>#REF!</v>
      </c>
      <c r="GF178" s="14" t="e">
        <f t="shared" si="233"/>
        <v>#REF!</v>
      </c>
      <c r="GG178" s="14" t="e">
        <f t="shared" si="234"/>
        <v>#REF!</v>
      </c>
      <c r="GH178" s="14" t="e">
        <f t="shared" si="235"/>
        <v>#REF!</v>
      </c>
      <c r="GI178" s="14" t="e">
        <f t="shared" si="236"/>
        <v>#REF!</v>
      </c>
      <c r="GJ178" s="14" t="e">
        <f t="shared" si="237"/>
        <v>#REF!</v>
      </c>
      <c r="GK178" s="14" t="e">
        <f t="shared" si="238"/>
        <v>#REF!</v>
      </c>
      <c r="GL178" s="14">
        <f t="shared" si="239"/>
        <v>1053</v>
      </c>
      <c r="GM178" s="14">
        <f t="shared" si="240"/>
        <v>3</v>
      </c>
      <c r="GN178" s="14">
        <f t="shared" si="241"/>
        <v>1053</v>
      </c>
      <c r="GO178" s="25" t="str">
        <f t="shared" si="242"/>
        <v>icon_2005103</v>
      </c>
      <c r="GS178" s="14">
        <f t="shared" si="243"/>
        <v>2</v>
      </c>
      <c r="GT178" s="14">
        <f t="shared" si="244"/>
        <v>3</v>
      </c>
      <c r="GU178" s="14" t="e">
        <f t="shared" si="255"/>
        <v>#REF!</v>
      </c>
      <c r="GV178" s="14" t="str">
        <f t="shared" si="245"/>
        <v>DefExt</v>
      </c>
      <c r="GW178" s="14" t="e">
        <f t="shared" si="256"/>
        <v>#REF!</v>
      </c>
      <c r="GX178" s="14" t="e">
        <f t="shared" si="257"/>
        <v>#REF!</v>
      </c>
      <c r="GY178" s="14" t="str">
        <f t="shared" si="246"/>
        <v>HPExt</v>
      </c>
      <c r="GZ178" s="14" t="e">
        <f t="shared" si="258"/>
        <v>#REF!</v>
      </c>
      <c r="HA178" s="14" t="e">
        <f t="shared" si="259"/>
        <v>#REF!</v>
      </c>
      <c r="HB178" s="14">
        <f t="shared" si="247"/>
        <v>20530</v>
      </c>
      <c r="HC178" s="14">
        <f t="shared" si="260"/>
        <v>3</v>
      </c>
      <c r="HD178" s="14">
        <f t="shared" si="261"/>
        <v>1053</v>
      </c>
      <c r="HE178" s="25" t="s">
        <v>1109</v>
      </c>
      <c r="HF178" s="14">
        <f t="shared" si="248"/>
        <v>100</v>
      </c>
      <c r="IA178" s="13">
        <v>173</v>
      </c>
      <c r="IB178" s="14">
        <f t="shared" si="262"/>
        <v>9</v>
      </c>
      <c r="IC178" s="14">
        <f t="shared" si="263"/>
        <v>1</v>
      </c>
      <c r="ID178" s="14">
        <f t="shared" si="264"/>
        <v>9</v>
      </c>
      <c r="IE178" s="14">
        <f t="shared" si="265"/>
        <v>4</v>
      </c>
      <c r="IF178" s="14" t="str">
        <f t="shared" si="266"/>
        <v>130级寄灵人洗练-Q4-3</v>
      </c>
      <c r="IG178" s="14">
        <f t="shared" si="267"/>
        <v>1094</v>
      </c>
      <c r="IH178" s="14">
        <f t="shared" si="268"/>
        <v>3</v>
      </c>
      <c r="II178" s="14">
        <f t="shared" si="269"/>
        <v>2000</v>
      </c>
      <c r="IJ178" s="14" t="str">
        <f t="shared" si="270"/>
        <v>HPExt</v>
      </c>
      <c r="IK178" s="14" t="e">
        <f t="shared" si="271"/>
        <v>#REF!</v>
      </c>
      <c r="IL178" s="14" t="e">
        <f t="shared" si="272"/>
        <v>#REF!</v>
      </c>
    </row>
    <row r="179" spans="165:246" ht="16.5" x14ac:dyDescent="0.2">
      <c r="FI179" s="13">
        <v>174</v>
      </c>
      <c r="FJ179" s="14">
        <f t="shared" si="249"/>
        <v>1</v>
      </c>
      <c r="FK179" s="14">
        <f t="shared" si="250"/>
        <v>174</v>
      </c>
      <c r="FL179" s="14">
        <f t="shared" si="251"/>
        <v>23</v>
      </c>
      <c r="FM179" s="14">
        <f t="shared" si="218"/>
        <v>30</v>
      </c>
      <c r="FN179" s="14">
        <f t="shared" si="219"/>
        <v>5</v>
      </c>
      <c r="FO179" s="14">
        <f t="shared" si="220"/>
        <v>90</v>
      </c>
      <c r="FP179" s="14">
        <f t="shared" si="221"/>
        <v>3</v>
      </c>
      <c r="FQ179" s="14">
        <f t="shared" si="222"/>
        <v>4</v>
      </c>
      <c r="FR179" s="14">
        <f t="shared" si="223"/>
        <v>4</v>
      </c>
      <c r="FS179" s="14" t="b">
        <f t="shared" si="252"/>
        <v>0</v>
      </c>
      <c r="FT179" s="14">
        <f t="shared" si="224"/>
        <v>2005304</v>
      </c>
      <c r="FU179" s="14">
        <f t="shared" si="253"/>
        <v>70</v>
      </c>
      <c r="FV179" s="13" t="str">
        <f t="shared" si="225"/>
        <v>90级-精良寄灵人の裤子</v>
      </c>
      <c r="FW179" s="13" t="str">
        <f t="shared" si="226"/>
        <v>寻罪 · 寄灵人の裤子-精良</v>
      </c>
      <c r="FX179" s="14">
        <f t="shared" si="227"/>
        <v>1</v>
      </c>
      <c r="FY179" s="14">
        <f t="shared" si="228"/>
        <v>3</v>
      </c>
      <c r="FZ179" s="14">
        <f t="shared" si="229"/>
        <v>90</v>
      </c>
      <c r="GA179" s="14">
        <v>1</v>
      </c>
      <c r="GB179" s="14">
        <f t="shared" si="230"/>
        <v>5</v>
      </c>
      <c r="GC179" s="14">
        <f t="shared" si="254"/>
        <v>4</v>
      </c>
      <c r="GD179" s="14" t="str">
        <f t="shared" si="231"/>
        <v/>
      </c>
      <c r="GE179" s="14" t="e">
        <f t="shared" si="232"/>
        <v>#REF!</v>
      </c>
      <c r="GF179" s="14" t="e">
        <f t="shared" si="233"/>
        <v>#REF!</v>
      </c>
      <c r="GG179" s="14" t="e">
        <f t="shared" si="234"/>
        <v>#REF!</v>
      </c>
      <c r="GH179" s="14" t="e">
        <f t="shared" si="235"/>
        <v>#REF!</v>
      </c>
      <c r="GI179" s="14" t="e">
        <f t="shared" si="236"/>
        <v>#REF!</v>
      </c>
      <c r="GJ179" s="14" t="e">
        <f t="shared" si="237"/>
        <v>#REF!</v>
      </c>
      <c r="GK179" s="14" t="e">
        <f t="shared" si="238"/>
        <v>#REF!</v>
      </c>
      <c r="GL179" s="14">
        <f t="shared" si="239"/>
        <v>1053</v>
      </c>
      <c r="GM179" s="14">
        <f t="shared" si="240"/>
        <v>3</v>
      </c>
      <c r="GN179" s="14">
        <f t="shared" si="241"/>
        <v>1053</v>
      </c>
      <c r="GO179" s="25" t="str">
        <f t="shared" si="242"/>
        <v>icon_2005104</v>
      </c>
      <c r="GS179" s="14">
        <f t="shared" si="243"/>
        <v>2</v>
      </c>
      <c r="GT179" s="14">
        <f t="shared" si="244"/>
        <v>0</v>
      </c>
      <c r="GU179" s="14" t="e">
        <f t="shared" si="255"/>
        <v>#REF!</v>
      </c>
      <c r="GV179" s="14" t="str">
        <f t="shared" si="245"/>
        <v>DefExt</v>
      </c>
      <c r="GW179" s="14" t="e">
        <f t="shared" si="256"/>
        <v>#REF!</v>
      </c>
      <c r="GX179" s="14" t="e">
        <f t="shared" si="257"/>
        <v>#REF!</v>
      </c>
      <c r="GY179" s="14" t="str">
        <f t="shared" si="246"/>
        <v/>
      </c>
      <c r="GZ179" s="14" t="str">
        <f t="shared" si="258"/>
        <v/>
      </c>
      <c r="HA179" s="14" t="str">
        <f t="shared" si="259"/>
        <v/>
      </c>
      <c r="HB179" s="14">
        <f t="shared" si="247"/>
        <v>20530</v>
      </c>
      <c r="HC179" s="14">
        <f t="shared" si="260"/>
        <v>3</v>
      </c>
      <c r="HD179" s="14">
        <f t="shared" si="261"/>
        <v>1053</v>
      </c>
      <c r="HE179" s="25" t="s">
        <v>1109</v>
      </c>
      <c r="HF179" s="14">
        <f t="shared" si="248"/>
        <v>100</v>
      </c>
      <c r="IA179" s="13">
        <v>174</v>
      </c>
      <c r="IB179" s="14">
        <f t="shared" si="262"/>
        <v>9</v>
      </c>
      <c r="IC179" s="14">
        <f t="shared" si="263"/>
        <v>1</v>
      </c>
      <c r="ID179" s="14">
        <f t="shared" si="264"/>
        <v>9</v>
      </c>
      <c r="IE179" s="14">
        <f t="shared" si="265"/>
        <v>4</v>
      </c>
      <c r="IF179" s="14" t="str">
        <f t="shared" si="266"/>
        <v>130级寄灵人洗练-Q4-4</v>
      </c>
      <c r="IG179" s="14">
        <f t="shared" si="267"/>
        <v>1094</v>
      </c>
      <c r="IH179" s="14">
        <f t="shared" si="268"/>
        <v>4</v>
      </c>
      <c r="II179" s="14">
        <f t="shared" si="269"/>
        <v>600</v>
      </c>
      <c r="IJ179" s="14" t="str">
        <f t="shared" si="270"/>
        <v>AtkRate</v>
      </c>
      <c r="IK179" s="14">
        <f t="shared" si="271"/>
        <v>1.4E-2</v>
      </c>
      <c r="IL179" s="14">
        <f t="shared" si="272"/>
        <v>0.04</v>
      </c>
    </row>
    <row r="180" spans="165:246" ht="16.5" x14ac:dyDescent="0.2">
      <c r="FI180" s="13">
        <v>175</v>
      </c>
      <c r="FJ180" s="14">
        <f t="shared" si="249"/>
        <v>1</v>
      </c>
      <c r="FK180" s="14">
        <f t="shared" si="250"/>
        <v>175</v>
      </c>
      <c r="FL180" s="14">
        <f t="shared" si="251"/>
        <v>23</v>
      </c>
      <c r="FM180" s="14">
        <f t="shared" si="218"/>
        <v>30</v>
      </c>
      <c r="FN180" s="14">
        <f t="shared" si="219"/>
        <v>5</v>
      </c>
      <c r="FO180" s="14">
        <f t="shared" si="220"/>
        <v>90</v>
      </c>
      <c r="FP180" s="14">
        <f t="shared" si="221"/>
        <v>3</v>
      </c>
      <c r="FQ180" s="14">
        <f t="shared" si="222"/>
        <v>5</v>
      </c>
      <c r="FR180" s="14">
        <f t="shared" si="223"/>
        <v>5</v>
      </c>
      <c r="FS180" s="14" t="b">
        <f t="shared" si="252"/>
        <v>0</v>
      </c>
      <c r="FT180" s="14">
        <f t="shared" si="224"/>
        <v>2005305</v>
      </c>
      <c r="FU180" s="14">
        <f t="shared" si="253"/>
        <v>70</v>
      </c>
      <c r="FV180" s="13" t="str">
        <f t="shared" si="225"/>
        <v>90级-精良寄灵人の鞋子</v>
      </c>
      <c r="FW180" s="13" t="str">
        <f t="shared" si="226"/>
        <v>寻罪 · 寄灵人の鞋子-精良</v>
      </c>
      <c r="FX180" s="14">
        <f t="shared" si="227"/>
        <v>1</v>
      </c>
      <c r="FY180" s="14">
        <f t="shared" si="228"/>
        <v>3</v>
      </c>
      <c r="FZ180" s="14">
        <f t="shared" si="229"/>
        <v>90</v>
      </c>
      <c r="GA180" s="14">
        <v>1</v>
      </c>
      <c r="GB180" s="14">
        <f t="shared" si="230"/>
        <v>5</v>
      </c>
      <c r="GC180" s="14">
        <f t="shared" si="254"/>
        <v>5</v>
      </c>
      <c r="GD180" s="14" t="str">
        <f t="shared" si="231"/>
        <v/>
      </c>
      <c r="GE180" s="14" t="e">
        <f t="shared" si="232"/>
        <v>#REF!</v>
      </c>
      <c r="GF180" s="14" t="e">
        <f t="shared" si="233"/>
        <v>#REF!</v>
      </c>
      <c r="GG180" s="14" t="e">
        <f t="shared" si="234"/>
        <v>#REF!</v>
      </c>
      <c r="GH180" s="14" t="e">
        <f t="shared" si="235"/>
        <v>#REF!</v>
      </c>
      <c r="GI180" s="14" t="e">
        <f t="shared" si="236"/>
        <v>#REF!</v>
      </c>
      <c r="GJ180" s="14" t="e">
        <f t="shared" si="237"/>
        <v>#REF!</v>
      </c>
      <c r="GK180" s="14" t="e">
        <f t="shared" si="238"/>
        <v>#REF!</v>
      </c>
      <c r="GL180" s="14">
        <f t="shared" si="239"/>
        <v>1053</v>
      </c>
      <c r="GM180" s="14">
        <f t="shared" si="240"/>
        <v>3</v>
      </c>
      <c r="GN180" s="14">
        <f t="shared" si="241"/>
        <v>1053</v>
      </c>
      <c r="GO180" s="25" t="str">
        <f t="shared" si="242"/>
        <v>icon_2005105</v>
      </c>
      <c r="GS180" s="14">
        <f t="shared" si="243"/>
        <v>3</v>
      </c>
      <c r="GT180" s="14">
        <f t="shared" si="244"/>
        <v>0</v>
      </c>
      <c r="GU180" s="14" t="e">
        <f t="shared" si="255"/>
        <v>#REF!</v>
      </c>
      <c r="GV180" s="14" t="str">
        <f t="shared" si="245"/>
        <v>HPExt</v>
      </c>
      <c r="GW180" s="14" t="e">
        <f t="shared" si="256"/>
        <v>#REF!</v>
      </c>
      <c r="GX180" s="14" t="e">
        <f t="shared" si="257"/>
        <v>#REF!</v>
      </c>
      <c r="GY180" s="14" t="str">
        <f t="shared" si="246"/>
        <v/>
      </c>
      <c r="GZ180" s="14" t="str">
        <f t="shared" si="258"/>
        <v/>
      </c>
      <c r="HA180" s="14" t="str">
        <f t="shared" si="259"/>
        <v/>
      </c>
      <c r="HB180" s="14">
        <f t="shared" si="247"/>
        <v>20530</v>
      </c>
      <c r="HC180" s="14">
        <f t="shared" si="260"/>
        <v>3</v>
      </c>
      <c r="HD180" s="14">
        <f t="shared" si="261"/>
        <v>1053</v>
      </c>
      <c r="HE180" s="25" t="s">
        <v>1109</v>
      </c>
      <c r="HF180" s="14">
        <f t="shared" si="248"/>
        <v>100</v>
      </c>
      <c r="IA180" s="13">
        <v>175</v>
      </c>
      <c r="IB180" s="14">
        <f t="shared" si="262"/>
        <v>9</v>
      </c>
      <c r="IC180" s="14">
        <f t="shared" si="263"/>
        <v>1</v>
      </c>
      <c r="ID180" s="14">
        <f t="shared" si="264"/>
        <v>9</v>
      </c>
      <c r="IE180" s="14">
        <f t="shared" si="265"/>
        <v>4</v>
      </c>
      <c r="IF180" s="14" t="str">
        <f t="shared" si="266"/>
        <v>130级寄灵人洗练-Q4-5</v>
      </c>
      <c r="IG180" s="14">
        <f t="shared" si="267"/>
        <v>1094</v>
      </c>
      <c r="IH180" s="14">
        <f t="shared" si="268"/>
        <v>5</v>
      </c>
      <c r="II180" s="14">
        <f t="shared" si="269"/>
        <v>600</v>
      </c>
      <c r="IJ180" s="14" t="str">
        <f t="shared" si="270"/>
        <v>DefRate</v>
      </c>
      <c r="IK180" s="14">
        <f t="shared" si="271"/>
        <v>1.4E-2</v>
      </c>
      <c r="IL180" s="14">
        <f t="shared" si="272"/>
        <v>0.04</v>
      </c>
    </row>
    <row r="181" spans="165:246" ht="16.5" x14ac:dyDescent="0.2">
      <c r="FI181" s="13">
        <v>176</v>
      </c>
      <c r="FJ181" s="14">
        <f t="shared" si="249"/>
        <v>1</v>
      </c>
      <c r="FK181" s="14">
        <f t="shared" si="250"/>
        <v>176</v>
      </c>
      <c r="FL181" s="14">
        <f t="shared" si="251"/>
        <v>23</v>
      </c>
      <c r="FM181" s="14">
        <f t="shared" si="218"/>
        <v>30</v>
      </c>
      <c r="FN181" s="14">
        <f t="shared" si="219"/>
        <v>5</v>
      </c>
      <c r="FO181" s="14">
        <f t="shared" si="220"/>
        <v>90</v>
      </c>
      <c r="FP181" s="14">
        <f t="shared" si="221"/>
        <v>3</v>
      </c>
      <c r="FQ181" s="14">
        <f t="shared" si="222"/>
        <v>6</v>
      </c>
      <c r="FR181" s="14">
        <f t="shared" si="223"/>
        <v>6</v>
      </c>
      <c r="FS181" s="14" t="b">
        <f t="shared" si="252"/>
        <v>0</v>
      </c>
      <c r="FT181" s="14">
        <f t="shared" si="224"/>
        <v>2005306</v>
      </c>
      <c r="FU181" s="14">
        <f t="shared" si="253"/>
        <v>70</v>
      </c>
      <c r="FV181" s="13" t="str">
        <f t="shared" si="225"/>
        <v>90级-精良寄灵人の护手</v>
      </c>
      <c r="FW181" s="13" t="str">
        <f t="shared" si="226"/>
        <v>寻罪 · 寄灵人の护手-精良</v>
      </c>
      <c r="FX181" s="14">
        <f t="shared" si="227"/>
        <v>1</v>
      </c>
      <c r="FY181" s="14">
        <f t="shared" si="228"/>
        <v>3</v>
      </c>
      <c r="FZ181" s="14">
        <f t="shared" si="229"/>
        <v>90</v>
      </c>
      <c r="GA181" s="14">
        <v>1</v>
      </c>
      <c r="GB181" s="14">
        <f t="shared" si="230"/>
        <v>5</v>
      </c>
      <c r="GC181" s="14">
        <f t="shared" si="254"/>
        <v>6</v>
      </c>
      <c r="GD181" s="14" t="str">
        <f t="shared" si="231"/>
        <v/>
      </c>
      <c r="GE181" s="14" t="e">
        <f t="shared" si="232"/>
        <v>#REF!</v>
      </c>
      <c r="GF181" s="14" t="e">
        <f t="shared" si="233"/>
        <v>#REF!</v>
      </c>
      <c r="GG181" s="14" t="e">
        <f t="shared" si="234"/>
        <v>#REF!</v>
      </c>
      <c r="GH181" s="14" t="e">
        <f t="shared" si="235"/>
        <v>#REF!</v>
      </c>
      <c r="GI181" s="14" t="e">
        <f t="shared" si="236"/>
        <v>#REF!</v>
      </c>
      <c r="GJ181" s="14" t="e">
        <f t="shared" si="237"/>
        <v>#REF!</v>
      </c>
      <c r="GK181" s="14" t="e">
        <f t="shared" si="238"/>
        <v>#REF!</v>
      </c>
      <c r="GL181" s="14">
        <f t="shared" si="239"/>
        <v>1053</v>
      </c>
      <c r="GM181" s="14">
        <f t="shared" si="240"/>
        <v>3</v>
      </c>
      <c r="GN181" s="14">
        <f t="shared" si="241"/>
        <v>1053</v>
      </c>
      <c r="GO181" s="25" t="str">
        <f t="shared" si="242"/>
        <v>icon_2005106</v>
      </c>
      <c r="GS181" s="14">
        <f t="shared" si="243"/>
        <v>3</v>
      </c>
      <c r="GT181" s="14">
        <f t="shared" si="244"/>
        <v>0</v>
      </c>
      <c r="GU181" s="14" t="e">
        <f t="shared" si="255"/>
        <v>#REF!</v>
      </c>
      <c r="GV181" s="14" t="str">
        <f t="shared" si="245"/>
        <v>HPExt</v>
      </c>
      <c r="GW181" s="14" t="e">
        <f t="shared" si="256"/>
        <v>#REF!</v>
      </c>
      <c r="GX181" s="14" t="e">
        <f t="shared" si="257"/>
        <v>#REF!</v>
      </c>
      <c r="GY181" s="14" t="str">
        <f t="shared" si="246"/>
        <v/>
      </c>
      <c r="GZ181" s="14" t="str">
        <f t="shared" si="258"/>
        <v/>
      </c>
      <c r="HA181" s="14" t="str">
        <f t="shared" si="259"/>
        <v/>
      </c>
      <c r="HB181" s="14">
        <f t="shared" si="247"/>
        <v>20530</v>
      </c>
      <c r="HC181" s="14">
        <f t="shared" si="260"/>
        <v>3</v>
      </c>
      <c r="HD181" s="14">
        <f t="shared" si="261"/>
        <v>1053</v>
      </c>
      <c r="HE181" s="25" t="s">
        <v>1109</v>
      </c>
      <c r="HF181" s="14">
        <f t="shared" si="248"/>
        <v>100</v>
      </c>
      <c r="IA181" s="13">
        <v>176</v>
      </c>
      <c r="IB181" s="14">
        <f t="shared" si="262"/>
        <v>9</v>
      </c>
      <c r="IC181" s="14">
        <f t="shared" si="263"/>
        <v>1</v>
      </c>
      <c r="ID181" s="14">
        <f t="shared" si="264"/>
        <v>9</v>
      </c>
      <c r="IE181" s="14">
        <f t="shared" si="265"/>
        <v>4</v>
      </c>
      <c r="IF181" s="14" t="str">
        <f t="shared" si="266"/>
        <v>130级寄灵人洗练-Q4-6</v>
      </c>
      <c r="IG181" s="14">
        <f t="shared" si="267"/>
        <v>1094</v>
      </c>
      <c r="IH181" s="14">
        <f t="shared" si="268"/>
        <v>6</v>
      </c>
      <c r="II181" s="14">
        <f t="shared" si="269"/>
        <v>600</v>
      </c>
      <c r="IJ181" s="14" t="str">
        <f t="shared" si="270"/>
        <v>HPRate</v>
      </c>
      <c r="IK181" s="14">
        <f t="shared" si="271"/>
        <v>1.4E-2</v>
      </c>
      <c r="IL181" s="14">
        <f t="shared" si="272"/>
        <v>0.04</v>
      </c>
    </row>
    <row r="182" spans="165:246" ht="16.5" x14ac:dyDescent="0.2">
      <c r="FI182" s="13">
        <v>177</v>
      </c>
      <c r="FJ182" s="14">
        <f t="shared" si="249"/>
        <v>1</v>
      </c>
      <c r="FK182" s="14">
        <f t="shared" si="250"/>
        <v>177</v>
      </c>
      <c r="FL182" s="14">
        <f t="shared" si="251"/>
        <v>23</v>
      </c>
      <c r="FM182" s="14">
        <f t="shared" si="218"/>
        <v>30</v>
      </c>
      <c r="FN182" s="14">
        <f t="shared" si="219"/>
        <v>5</v>
      </c>
      <c r="FO182" s="14">
        <f t="shared" si="220"/>
        <v>90</v>
      </c>
      <c r="FP182" s="14">
        <f t="shared" si="221"/>
        <v>3</v>
      </c>
      <c r="FQ182" s="14">
        <f t="shared" si="222"/>
        <v>7</v>
      </c>
      <c r="FR182" s="14">
        <f t="shared" si="223"/>
        <v>7</v>
      </c>
      <c r="FS182" s="14" t="b">
        <f t="shared" si="252"/>
        <v>0</v>
      </c>
      <c r="FT182" s="14">
        <f t="shared" si="224"/>
        <v>2005307</v>
      </c>
      <c r="FU182" s="14">
        <f t="shared" si="253"/>
        <v>105</v>
      </c>
      <c r="FV182" s="13" t="str">
        <f t="shared" si="225"/>
        <v>90级-精良寄灵人の项链</v>
      </c>
      <c r="FW182" s="13" t="str">
        <f t="shared" si="226"/>
        <v>寻罪 · 寄灵人の项链-精良</v>
      </c>
      <c r="FX182" s="14">
        <f t="shared" si="227"/>
        <v>1</v>
      </c>
      <c r="FY182" s="14">
        <f t="shared" si="228"/>
        <v>3</v>
      </c>
      <c r="FZ182" s="14">
        <f t="shared" si="229"/>
        <v>90</v>
      </c>
      <c r="GA182" s="14">
        <v>1</v>
      </c>
      <c r="GB182" s="14">
        <f t="shared" si="230"/>
        <v>5</v>
      </c>
      <c r="GC182" s="14">
        <f t="shared" si="254"/>
        <v>7</v>
      </c>
      <c r="GD182" s="14" t="str">
        <f t="shared" si="231"/>
        <v/>
      </c>
      <c r="GE182" s="14" t="e">
        <f t="shared" si="232"/>
        <v>#REF!</v>
      </c>
      <c r="GF182" s="14" t="e">
        <f t="shared" si="233"/>
        <v>#REF!</v>
      </c>
      <c r="GG182" s="14" t="e">
        <f t="shared" si="234"/>
        <v>#REF!</v>
      </c>
      <c r="GH182" s="14" t="e">
        <f t="shared" si="235"/>
        <v>#REF!</v>
      </c>
      <c r="GI182" s="14" t="e">
        <f t="shared" si="236"/>
        <v>#REF!</v>
      </c>
      <c r="GJ182" s="14" t="e">
        <f t="shared" si="237"/>
        <v>#REF!</v>
      </c>
      <c r="GK182" s="14" t="e">
        <f t="shared" si="238"/>
        <v>#REF!</v>
      </c>
      <c r="GL182" s="14">
        <f t="shared" si="239"/>
        <v>1053</v>
      </c>
      <c r="GM182" s="14">
        <f t="shared" si="240"/>
        <v>3</v>
      </c>
      <c r="GN182" s="14">
        <f t="shared" si="241"/>
        <v>1053</v>
      </c>
      <c r="GO182" s="25" t="str">
        <f t="shared" si="242"/>
        <v>icon_2005107</v>
      </c>
      <c r="GS182" s="14">
        <f t="shared" si="243"/>
        <v>1</v>
      </c>
      <c r="GT182" s="14">
        <f t="shared" si="244"/>
        <v>2</v>
      </c>
      <c r="GU182" s="14" t="e">
        <f t="shared" si="255"/>
        <v>#REF!</v>
      </c>
      <c r="GV182" s="14" t="str">
        <f t="shared" si="245"/>
        <v>AtkExt</v>
      </c>
      <c r="GW182" s="14" t="e">
        <f t="shared" si="256"/>
        <v>#REF!</v>
      </c>
      <c r="GX182" s="14" t="e">
        <f t="shared" si="257"/>
        <v>#REF!</v>
      </c>
      <c r="GY182" s="14" t="str">
        <f t="shared" si="246"/>
        <v>DefExt</v>
      </c>
      <c r="GZ182" s="14" t="e">
        <f t="shared" si="258"/>
        <v>#REF!</v>
      </c>
      <c r="HA182" s="14" t="e">
        <f t="shared" si="259"/>
        <v>#REF!</v>
      </c>
      <c r="HB182" s="14">
        <f t="shared" si="247"/>
        <v>20530</v>
      </c>
      <c r="HC182" s="14">
        <f t="shared" si="260"/>
        <v>3</v>
      </c>
      <c r="HD182" s="14">
        <f t="shared" si="261"/>
        <v>1053</v>
      </c>
      <c r="HE182" s="25" t="s">
        <v>1109</v>
      </c>
      <c r="HF182" s="14">
        <f t="shared" si="248"/>
        <v>150</v>
      </c>
      <c r="IA182" s="13">
        <v>177</v>
      </c>
      <c r="IB182" s="14">
        <f t="shared" si="262"/>
        <v>9</v>
      </c>
      <c r="IC182" s="14">
        <f t="shared" si="263"/>
        <v>1</v>
      </c>
      <c r="ID182" s="14">
        <f t="shared" si="264"/>
        <v>9</v>
      </c>
      <c r="IE182" s="14">
        <f t="shared" si="265"/>
        <v>4</v>
      </c>
      <c r="IF182" s="14" t="str">
        <f t="shared" si="266"/>
        <v>130级寄灵人洗练-Q4-7</v>
      </c>
      <c r="IG182" s="14">
        <f t="shared" si="267"/>
        <v>1094</v>
      </c>
      <c r="IH182" s="14">
        <f t="shared" si="268"/>
        <v>7</v>
      </c>
      <c r="II182" s="14">
        <f t="shared" si="269"/>
        <v>550</v>
      </c>
      <c r="IJ182" s="14" t="str">
        <f t="shared" si="270"/>
        <v>Crit</v>
      </c>
      <c r="IK182" s="14">
        <f t="shared" si="271"/>
        <v>1.0999999999999999E-2</v>
      </c>
      <c r="IL182" s="14">
        <f t="shared" si="272"/>
        <v>0.03</v>
      </c>
    </row>
    <row r="183" spans="165:246" ht="16.5" x14ac:dyDescent="0.2">
      <c r="FI183" s="13">
        <v>178</v>
      </c>
      <c r="FJ183" s="14">
        <f t="shared" si="249"/>
        <v>1</v>
      </c>
      <c r="FK183" s="14">
        <f t="shared" si="250"/>
        <v>178</v>
      </c>
      <c r="FL183" s="14">
        <f t="shared" si="251"/>
        <v>23</v>
      </c>
      <c r="FM183" s="14">
        <f t="shared" si="218"/>
        <v>30</v>
      </c>
      <c r="FN183" s="14">
        <f t="shared" si="219"/>
        <v>5</v>
      </c>
      <c r="FO183" s="14">
        <f t="shared" si="220"/>
        <v>90</v>
      </c>
      <c r="FP183" s="14">
        <f t="shared" si="221"/>
        <v>3</v>
      </c>
      <c r="FQ183" s="14">
        <f t="shared" si="222"/>
        <v>8</v>
      </c>
      <c r="FR183" s="14">
        <f t="shared" si="223"/>
        <v>8</v>
      </c>
      <c r="FS183" s="14" t="b">
        <f t="shared" si="252"/>
        <v>0</v>
      </c>
      <c r="FT183" s="14">
        <f t="shared" si="224"/>
        <v>2005308</v>
      </c>
      <c r="FU183" s="14">
        <f t="shared" si="253"/>
        <v>105</v>
      </c>
      <c r="FV183" s="13" t="str">
        <f t="shared" si="225"/>
        <v>90级-精良寄灵人の戒指</v>
      </c>
      <c r="FW183" s="13" t="str">
        <f t="shared" si="226"/>
        <v>寻罪 · 寄灵人の戒指-精良</v>
      </c>
      <c r="FX183" s="14">
        <f t="shared" si="227"/>
        <v>1</v>
      </c>
      <c r="FY183" s="14">
        <f t="shared" si="228"/>
        <v>3</v>
      </c>
      <c r="FZ183" s="14">
        <f t="shared" si="229"/>
        <v>90</v>
      </c>
      <c r="GA183" s="14">
        <v>1</v>
      </c>
      <c r="GB183" s="14">
        <f t="shared" si="230"/>
        <v>5</v>
      </c>
      <c r="GC183" s="14">
        <f t="shared" si="254"/>
        <v>8</v>
      </c>
      <c r="GD183" s="14" t="str">
        <f t="shared" si="231"/>
        <v/>
      </c>
      <c r="GE183" s="14" t="e">
        <f t="shared" si="232"/>
        <v>#REF!</v>
      </c>
      <c r="GF183" s="14" t="e">
        <f t="shared" si="233"/>
        <v>#REF!</v>
      </c>
      <c r="GG183" s="14" t="e">
        <f t="shared" si="234"/>
        <v>#REF!</v>
      </c>
      <c r="GH183" s="14" t="e">
        <f t="shared" si="235"/>
        <v>#REF!</v>
      </c>
      <c r="GI183" s="14" t="e">
        <f t="shared" si="236"/>
        <v>#REF!</v>
      </c>
      <c r="GJ183" s="14" t="e">
        <f t="shared" si="237"/>
        <v>#REF!</v>
      </c>
      <c r="GK183" s="14" t="e">
        <f t="shared" si="238"/>
        <v>#REF!</v>
      </c>
      <c r="GL183" s="14">
        <f t="shared" si="239"/>
        <v>1053</v>
      </c>
      <c r="GM183" s="14">
        <f t="shared" si="240"/>
        <v>3</v>
      </c>
      <c r="GN183" s="14">
        <f t="shared" si="241"/>
        <v>1053</v>
      </c>
      <c r="GO183" s="25" t="str">
        <f t="shared" si="242"/>
        <v>icon_2005108</v>
      </c>
      <c r="GS183" s="14">
        <f t="shared" si="243"/>
        <v>1</v>
      </c>
      <c r="GT183" s="14">
        <f t="shared" si="244"/>
        <v>3</v>
      </c>
      <c r="GU183" s="14" t="e">
        <f t="shared" si="255"/>
        <v>#REF!</v>
      </c>
      <c r="GV183" s="14" t="str">
        <f t="shared" si="245"/>
        <v>AtkExt</v>
      </c>
      <c r="GW183" s="14" t="e">
        <f t="shared" si="256"/>
        <v>#REF!</v>
      </c>
      <c r="GX183" s="14" t="e">
        <f t="shared" si="257"/>
        <v>#REF!</v>
      </c>
      <c r="GY183" s="14" t="str">
        <f t="shared" si="246"/>
        <v>HPExt</v>
      </c>
      <c r="GZ183" s="14" t="e">
        <f t="shared" si="258"/>
        <v>#REF!</v>
      </c>
      <c r="HA183" s="14" t="e">
        <f t="shared" si="259"/>
        <v>#REF!</v>
      </c>
      <c r="HB183" s="14">
        <f t="shared" si="247"/>
        <v>20530</v>
      </c>
      <c r="HC183" s="14">
        <f t="shared" si="260"/>
        <v>3</v>
      </c>
      <c r="HD183" s="14">
        <f t="shared" si="261"/>
        <v>1053</v>
      </c>
      <c r="HE183" s="25" t="s">
        <v>1109</v>
      </c>
      <c r="HF183" s="14">
        <f t="shared" si="248"/>
        <v>150</v>
      </c>
      <c r="IA183" s="13">
        <v>178</v>
      </c>
      <c r="IB183" s="14">
        <f t="shared" si="262"/>
        <v>9</v>
      </c>
      <c r="IC183" s="14">
        <f t="shared" si="263"/>
        <v>1</v>
      </c>
      <c r="ID183" s="14">
        <f t="shared" si="264"/>
        <v>9</v>
      </c>
      <c r="IE183" s="14">
        <f t="shared" si="265"/>
        <v>4</v>
      </c>
      <c r="IF183" s="14" t="str">
        <f t="shared" si="266"/>
        <v>130级寄灵人洗练-Q4-8</v>
      </c>
      <c r="IG183" s="14">
        <f t="shared" si="267"/>
        <v>1094</v>
      </c>
      <c r="IH183" s="14">
        <f t="shared" si="268"/>
        <v>8</v>
      </c>
      <c r="II183" s="14">
        <f t="shared" si="269"/>
        <v>550</v>
      </c>
      <c r="IJ183" s="14" t="str">
        <f t="shared" si="270"/>
        <v>CritRate</v>
      </c>
      <c r="IK183" s="14">
        <f t="shared" si="271"/>
        <v>2.8000000000000001E-2</v>
      </c>
      <c r="IL183" s="14">
        <f t="shared" si="272"/>
        <v>0.08</v>
      </c>
    </row>
    <row r="184" spans="165:246" ht="16.5" x14ac:dyDescent="0.2">
      <c r="FI184" s="13">
        <v>179</v>
      </c>
      <c r="FJ184" s="14">
        <f t="shared" si="249"/>
        <v>1</v>
      </c>
      <c r="FK184" s="14">
        <f t="shared" si="250"/>
        <v>179</v>
      </c>
      <c r="FL184" s="14">
        <f t="shared" si="251"/>
        <v>24</v>
      </c>
      <c r="FM184" s="14">
        <f t="shared" si="218"/>
        <v>40</v>
      </c>
      <c r="FN184" s="14">
        <f t="shared" si="219"/>
        <v>5</v>
      </c>
      <c r="FO184" s="14">
        <f t="shared" si="220"/>
        <v>90</v>
      </c>
      <c r="FP184" s="14">
        <f t="shared" si="221"/>
        <v>4</v>
      </c>
      <c r="FQ184" s="14">
        <f t="shared" si="222"/>
        <v>1</v>
      </c>
      <c r="FR184" s="14">
        <f t="shared" si="223"/>
        <v>1</v>
      </c>
      <c r="FS184" s="14" t="b">
        <f t="shared" si="252"/>
        <v>0</v>
      </c>
      <c r="FT184" s="14">
        <f t="shared" si="224"/>
        <v>2005401</v>
      </c>
      <c r="FU184" s="14">
        <f t="shared" si="253"/>
        <v>168</v>
      </c>
      <c r="FV184" s="13" t="str">
        <f t="shared" si="225"/>
        <v>90级-史诗寄灵人の灵器</v>
      </c>
      <c r="FW184" s="13" t="str">
        <f t="shared" si="226"/>
        <v>寻罪 · 寄灵人の灵器-史诗</v>
      </c>
      <c r="FX184" s="14">
        <f t="shared" si="227"/>
        <v>1</v>
      </c>
      <c r="FY184" s="14">
        <f t="shared" si="228"/>
        <v>4</v>
      </c>
      <c r="FZ184" s="14">
        <f t="shared" si="229"/>
        <v>90</v>
      </c>
      <c r="GA184" s="14">
        <v>1</v>
      </c>
      <c r="GB184" s="14">
        <f t="shared" si="230"/>
        <v>5</v>
      </c>
      <c r="GC184" s="14">
        <f t="shared" si="254"/>
        <v>1</v>
      </c>
      <c r="GD184" s="14" t="str">
        <f t="shared" si="231"/>
        <v/>
      </c>
      <c r="GE184" s="14" t="e">
        <f t="shared" si="232"/>
        <v>#REF!</v>
      </c>
      <c r="GF184" s="14" t="e">
        <f t="shared" si="233"/>
        <v>#REF!</v>
      </c>
      <c r="GG184" s="14" t="e">
        <f t="shared" si="234"/>
        <v>#REF!</v>
      </c>
      <c r="GH184" s="14" t="e">
        <f t="shared" si="235"/>
        <v>#REF!</v>
      </c>
      <c r="GI184" s="14" t="e">
        <f t="shared" si="236"/>
        <v>#REF!</v>
      </c>
      <c r="GJ184" s="14" t="e">
        <f t="shared" si="237"/>
        <v>#REF!</v>
      </c>
      <c r="GK184" s="14" t="e">
        <f t="shared" si="238"/>
        <v>#REF!</v>
      </c>
      <c r="GL184" s="14">
        <f t="shared" si="239"/>
        <v>1054</v>
      </c>
      <c r="GM184" s="14">
        <f t="shared" si="240"/>
        <v>4</v>
      </c>
      <c r="GN184" s="14">
        <f t="shared" si="241"/>
        <v>1054</v>
      </c>
      <c r="GO184" s="25" t="str">
        <f t="shared" si="242"/>
        <v>icon_2005101</v>
      </c>
      <c r="GS184" s="14">
        <f t="shared" si="243"/>
        <v>1</v>
      </c>
      <c r="GT184" s="14">
        <f t="shared" si="244"/>
        <v>0</v>
      </c>
      <c r="GU184" s="14" t="e">
        <f t="shared" si="255"/>
        <v>#REF!</v>
      </c>
      <c r="GV184" s="14" t="str">
        <f t="shared" si="245"/>
        <v>AtkExt</v>
      </c>
      <c r="GW184" s="14" t="e">
        <f t="shared" si="256"/>
        <v>#REF!</v>
      </c>
      <c r="GX184" s="14" t="e">
        <f t="shared" si="257"/>
        <v>#REF!</v>
      </c>
      <c r="GY184" s="14" t="str">
        <f t="shared" si="246"/>
        <v/>
      </c>
      <c r="GZ184" s="14" t="str">
        <f t="shared" si="258"/>
        <v/>
      </c>
      <c r="HA184" s="14" t="str">
        <f t="shared" si="259"/>
        <v/>
      </c>
      <c r="HB184" s="14">
        <f t="shared" si="247"/>
        <v>20540</v>
      </c>
      <c r="HC184" s="14">
        <f t="shared" si="260"/>
        <v>4</v>
      </c>
      <c r="HD184" s="14">
        <f t="shared" si="261"/>
        <v>1054</v>
      </c>
      <c r="HE184" s="25" t="s">
        <v>1109</v>
      </c>
      <c r="HF184" s="14">
        <f t="shared" si="248"/>
        <v>400</v>
      </c>
      <c r="IA184" s="13">
        <v>179</v>
      </c>
      <c r="IB184" s="14">
        <f t="shared" si="262"/>
        <v>9</v>
      </c>
      <c r="IC184" s="14">
        <f t="shared" si="263"/>
        <v>1</v>
      </c>
      <c r="ID184" s="14">
        <f t="shared" si="264"/>
        <v>9</v>
      </c>
      <c r="IE184" s="14">
        <f t="shared" si="265"/>
        <v>4</v>
      </c>
      <c r="IF184" s="14" t="str">
        <f t="shared" si="266"/>
        <v>130级寄灵人洗练-Q4-9</v>
      </c>
      <c r="IG184" s="14">
        <f t="shared" si="267"/>
        <v>1094</v>
      </c>
      <c r="IH184" s="14">
        <f t="shared" si="268"/>
        <v>9</v>
      </c>
      <c r="II184" s="14">
        <f t="shared" si="269"/>
        <v>550</v>
      </c>
      <c r="IJ184" s="14" t="str">
        <f t="shared" si="270"/>
        <v>DefIgnor</v>
      </c>
      <c r="IK184" s="14">
        <f t="shared" si="271"/>
        <v>1.0999999999999999E-2</v>
      </c>
      <c r="IL184" s="14">
        <f t="shared" si="272"/>
        <v>0.03</v>
      </c>
    </row>
    <row r="185" spans="165:246" ht="16.5" x14ac:dyDescent="0.2">
      <c r="FI185" s="13">
        <v>180</v>
      </c>
      <c r="FJ185" s="14">
        <f t="shared" si="249"/>
        <v>1</v>
      </c>
      <c r="FK185" s="14">
        <f t="shared" si="250"/>
        <v>180</v>
      </c>
      <c r="FL185" s="14">
        <f t="shared" si="251"/>
        <v>24</v>
      </c>
      <c r="FM185" s="14">
        <f t="shared" si="218"/>
        <v>40</v>
      </c>
      <c r="FN185" s="14">
        <f t="shared" si="219"/>
        <v>5</v>
      </c>
      <c r="FO185" s="14">
        <f t="shared" si="220"/>
        <v>90</v>
      </c>
      <c r="FP185" s="14">
        <f t="shared" si="221"/>
        <v>4</v>
      </c>
      <c r="FQ185" s="14">
        <f t="shared" si="222"/>
        <v>2</v>
      </c>
      <c r="FR185" s="14">
        <f t="shared" si="223"/>
        <v>2</v>
      </c>
      <c r="FS185" s="14" t="b">
        <f t="shared" si="252"/>
        <v>0</v>
      </c>
      <c r="FT185" s="14">
        <f t="shared" si="224"/>
        <v>2005402</v>
      </c>
      <c r="FU185" s="14">
        <f t="shared" si="253"/>
        <v>84</v>
      </c>
      <c r="FV185" s="13" t="str">
        <f t="shared" si="225"/>
        <v>90级-史诗寄灵人の头盔</v>
      </c>
      <c r="FW185" s="13" t="str">
        <f t="shared" si="226"/>
        <v>寻罪 · 寄灵人の头盔-史诗</v>
      </c>
      <c r="FX185" s="14">
        <f t="shared" si="227"/>
        <v>1</v>
      </c>
      <c r="FY185" s="14">
        <f t="shared" si="228"/>
        <v>4</v>
      </c>
      <c r="FZ185" s="14">
        <f t="shared" si="229"/>
        <v>90</v>
      </c>
      <c r="GA185" s="14">
        <v>1</v>
      </c>
      <c r="GB185" s="14">
        <f t="shared" si="230"/>
        <v>5</v>
      </c>
      <c r="GC185" s="14">
        <f t="shared" si="254"/>
        <v>2</v>
      </c>
      <c r="GD185" s="14" t="str">
        <f t="shared" si="231"/>
        <v/>
      </c>
      <c r="GE185" s="14" t="e">
        <f t="shared" si="232"/>
        <v>#REF!</v>
      </c>
      <c r="GF185" s="14" t="e">
        <f t="shared" si="233"/>
        <v>#REF!</v>
      </c>
      <c r="GG185" s="14" t="e">
        <f t="shared" si="234"/>
        <v>#REF!</v>
      </c>
      <c r="GH185" s="14" t="e">
        <f t="shared" si="235"/>
        <v>#REF!</v>
      </c>
      <c r="GI185" s="14" t="e">
        <f t="shared" si="236"/>
        <v>#REF!</v>
      </c>
      <c r="GJ185" s="14" t="e">
        <f t="shared" si="237"/>
        <v>#REF!</v>
      </c>
      <c r="GK185" s="14" t="e">
        <f t="shared" si="238"/>
        <v>#REF!</v>
      </c>
      <c r="GL185" s="14">
        <f t="shared" si="239"/>
        <v>1054</v>
      </c>
      <c r="GM185" s="14">
        <f t="shared" si="240"/>
        <v>4</v>
      </c>
      <c r="GN185" s="14">
        <f t="shared" si="241"/>
        <v>1054</v>
      </c>
      <c r="GO185" s="25" t="str">
        <f t="shared" si="242"/>
        <v>icon_2005102</v>
      </c>
      <c r="GS185" s="14">
        <f t="shared" si="243"/>
        <v>2</v>
      </c>
      <c r="GT185" s="14">
        <f t="shared" si="244"/>
        <v>0</v>
      </c>
      <c r="GU185" s="14" t="e">
        <f t="shared" si="255"/>
        <v>#REF!</v>
      </c>
      <c r="GV185" s="14" t="str">
        <f t="shared" si="245"/>
        <v>DefExt</v>
      </c>
      <c r="GW185" s="14" t="e">
        <f t="shared" si="256"/>
        <v>#REF!</v>
      </c>
      <c r="GX185" s="14" t="e">
        <f t="shared" si="257"/>
        <v>#REF!</v>
      </c>
      <c r="GY185" s="14" t="str">
        <f t="shared" si="246"/>
        <v/>
      </c>
      <c r="GZ185" s="14" t="str">
        <f t="shared" si="258"/>
        <v/>
      </c>
      <c r="HA185" s="14" t="str">
        <f t="shared" si="259"/>
        <v/>
      </c>
      <c r="HB185" s="14">
        <f t="shared" si="247"/>
        <v>20540</v>
      </c>
      <c r="HC185" s="14">
        <f t="shared" si="260"/>
        <v>4</v>
      </c>
      <c r="HD185" s="14">
        <f t="shared" si="261"/>
        <v>1054</v>
      </c>
      <c r="HE185" s="25" t="s">
        <v>1109</v>
      </c>
      <c r="HF185" s="14">
        <f t="shared" si="248"/>
        <v>200</v>
      </c>
      <c r="IA185" s="13">
        <v>180</v>
      </c>
      <c r="IB185" s="14">
        <f t="shared" si="262"/>
        <v>9</v>
      </c>
      <c r="IC185" s="14">
        <f t="shared" si="263"/>
        <v>1</v>
      </c>
      <c r="ID185" s="14">
        <f t="shared" si="264"/>
        <v>9</v>
      </c>
      <c r="IE185" s="14">
        <f t="shared" si="265"/>
        <v>4</v>
      </c>
      <c r="IF185" s="14" t="str">
        <f t="shared" si="266"/>
        <v>130级寄灵人洗练-Q4-10</v>
      </c>
      <c r="IG185" s="14">
        <f t="shared" si="267"/>
        <v>1094</v>
      </c>
      <c r="IH185" s="14">
        <f t="shared" si="268"/>
        <v>10</v>
      </c>
      <c r="II185" s="14">
        <f t="shared" si="269"/>
        <v>550</v>
      </c>
      <c r="IJ185" s="14" t="str">
        <f t="shared" si="270"/>
        <v>Block</v>
      </c>
      <c r="IK185" s="14">
        <f t="shared" si="271"/>
        <v>1.0999999999999999E-2</v>
      </c>
      <c r="IL185" s="14">
        <f t="shared" si="272"/>
        <v>0.03</v>
      </c>
    </row>
    <row r="186" spans="165:246" ht="16.5" x14ac:dyDescent="0.2">
      <c r="FI186" s="13">
        <v>181</v>
      </c>
      <c r="FJ186" s="14">
        <f t="shared" si="249"/>
        <v>1</v>
      </c>
      <c r="FK186" s="14">
        <f t="shared" si="250"/>
        <v>181</v>
      </c>
      <c r="FL186" s="14">
        <f t="shared" si="251"/>
        <v>24</v>
      </c>
      <c r="FM186" s="14">
        <f t="shared" si="218"/>
        <v>40</v>
      </c>
      <c r="FN186" s="14">
        <f t="shared" si="219"/>
        <v>5</v>
      </c>
      <c r="FO186" s="14">
        <f t="shared" si="220"/>
        <v>90</v>
      </c>
      <c r="FP186" s="14">
        <f t="shared" si="221"/>
        <v>4</v>
      </c>
      <c r="FQ186" s="14">
        <f t="shared" si="222"/>
        <v>3</v>
      </c>
      <c r="FR186" s="14">
        <f t="shared" si="223"/>
        <v>3</v>
      </c>
      <c r="FS186" s="14" t="b">
        <f t="shared" si="252"/>
        <v>0</v>
      </c>
      <c r="FT186" s="14">
        <f t="shared" si="224"/>
        <v>2005403</v>
      </c>
      <c r="FU186" s="14">
        <f t="shared" si="253"/>
        <v>84</v>
      </c>
      <c r="FV186" s="13" t="str">
        <f t="shared" si="225"/>
        <v>90级-史诗寄灵人の铠甲</v>
      </c>
      <c r="FW186" s="13" t="str">
        <f t="shared" si="226"/>
        <v>寻罪 · 寄灵人の铠甲-史诗</v>
      </c>
      <c r="FX186" s="14">
        <f t="shared" si="227"/>
        <v>1</v>
      </c>
      <c r="FY186" s="14">
        <f t="shared" si="228"/>
        <v>4</v>
      </c>
      <c r="FZ186" s="14">
        <f t="shared" si="229"/>
        <v>90</v>
      </c>
      <c r="GA186" s="14">
        <v>1</v>
      </c>
      <c r="GB186" s="14">
        <f t="shared" si="230"/>
        <v>5</v>
      </c>
      <c r="GC186" s="14">
        <f t="shared" si="254"/>
        <v>3</v>
      </c>
      <c r="GD186" s="14" t="str">
        <f t="shared" si="231"/>
        <v/>
      </c>
      <c r="GE186" s="14" t="e">
        <f t="shared" si="232"/>
        <v>#REF!</v>
      </c>
      <c r="GF186" s="14" t="e">
        <f t="shared" si="233"/>
        <v>#REF!</v>
      </c>
      <c r="GG186" s="14" t="e">
        <f t="shared" si="234"/>
        <v>#REF!</v>
      </c>
      <c r="GH186" s="14" t="e">
        <f t="shared" si="235"/>
        <v>#REF!</v>
      </c>
      <c r="GI186" s="14" t="e">
        <f t="shared" si="236"/>
        <v>#REF!</v>
      </c>
      <c r="GJ186" s="14" t="e">
        <f t="shared" si="237"/>
        <v>#REF!</v>
      </c>
      <c r="GK186" s="14" t="e">
        <f t="shared" si="238"/>
        <v>#REF!</v>
      </c>
      <c r="GL186" s="14">
        <f t="shared" si="239"/>
        <v>1054</v>
      </c>
      <c r="GM186" s="14">
        <f t="shared" si="240"/>
        <v>4</v>
      </c>
      <c r="GN186" s="14">
        <f t="shared" si="241"/>
        <v>1054</v>
      </c>
      <c r="GO186" s="25" t="str">
        <f t="shared" si="242"/>
        <v>icon_2005103</v>
      </c>
      <c r="GS186" s="14">
        <f t="shared" si="243"/>
        <v>2</v>
      </c>
      <c r="GT186" s="14">
        <f t="shared" si="244"/>
        <v>3</v>
      </c>
      <c r="GU186" s="14" t="e">
        <f t="shared" si="255"/>
        <v>#REF!</v>
      </c>
      <c r="GV186" s="14" t="str">
        <f t="shared" si="245"/>
        <v>DefExt</v>
      </c>
      <c r="GW186" s="14" t="e">
        <f t="shared" si="256"/>
        <v>#REF!</v>
      </c>
      <c r="GX186" s="14" t="e">
        <f t="shared" si="257"/>
        <v>#REF!</v>
      </c>
      <c r="GY186" s="14" t="str">
        <f t="shared" si="246"/>
        <v>HPExt</v>
      </c>
      <c r="GZ186" s="14" t="e">
        <f t="shared" si="258"/>
        <v>#REF!</v>
      </c>
      <c r="HA186" s="14" t="e">
        <f t="shared" si="259"/>
        <v>#REF!</v>
      </c>
      <c r="HB186" s="14">
        <f t="shared" si="247"/>
        <v>20540</v>
      </c>
      <c r="HC186" s="14">
        <f t="shared" si="260"/>
        <v>4</v>
      </c>
      <c r="HD186" s="14">
        <f t="shared" si="261"/>
        <v>1054</v>
      </c>
      <c r="HE186" s="25" t="s">
        <v>1109</v>
      </c>
      <c r="HF186" s="14">
        <f t="shared" si="248"/>
        <v>200</v>
      </c>
      <c r="IA186" s="13">
        <v>181</v>
      </c>
      <c r="IB186" s="14">
        <f t="shared" si="262"/>
        <v>10</v>
      </c>
      <c r="IC186" s="14">
        <f t="shared" si="263"/>
        <v>1</v>
      </c>
      <c r="ID186" s="14">
        <f t="shared" si="264"/>
        <v>10</v>
      </c>
      <c r="IE186" s="14">
        <f t="shared" si="265"/>
        <v>3</v>
      </c>
      <c r="IF186" s="14" t="str">
        <f t="shared" si="266"/>
        <v>140级寄灵人洗练-Q3-1</v>
      </c>
      <c r="IG186" s="14">
        <f t="shared" si="267"/>
        <v>1103</v>
      </c>
      <c r="IH186" s="14">
        <f t="shared" si="268"/>
        <v>1</v>
      </c>
      <c r="II186" s="14">
        <f t="shared" si="269"/>
        <v>2000</v>
      </c>
      <c r="IJ186" s="14" t="str">
        <f t="shared" si="270"/>
        <v>AtkExt</v>
      </c>
      <c r="IK186" s="14" t="e">
        <f t="shared" si="271"/>
        <v>#REF!</v>
      </c>
      <c r="IL186" s="14" t="e">
        <f t="shared" si="272"/>
        <v>#REF!</v>
      </c>
    </row>
    <row r="187" spans="165:246" ht="16.5" x14ac:dyDescent="0.2">
      <c r="FI187" s="13">
        <v>182</v>
      </c>
      <c r="FJ187" s="14">
        <f t="shared" si="249"/>
        <v>1</v>
      </c>
      <c r="FK187" s="14">
        <f t="shared" si="250"/>
        <v>182</v>
      </c>
      <c r="FL187" s="14">
        <f t="shared" si="251"/>
        <v>24</v>
      </c>
      <c r="FM187" s="14">
        <f t="shared" si="218"/>
        <v>40</v>
      </c>
      <c r="FN187" s="14">
        <f t="shared" si="219"/>
        <v>5</v>
      </c>
      <c r="FO187" s="14">
        <f t="shared" si="220"/>
        <v>90</v>
      </c>
      <c r="FP187" s="14">
        <f t="shared" si="221"/>
        <v>4</v>
      </c>
      <c r="FQ187" s="14">
        <f t="shared" si="222"/>
        <v>4</v>
      </c>
      <c r="FR187" s="14">
        <f t="shared" si="223"/>
        <v>4</v>
      </c>
      <c r="FS187" s="14" t="b">
        <f t="shared" si="252"/>
        <v>0</v>
      </c>
      <c r="FT187" s="14">
        <f t="shared" si="224"/>
        <v>2005404</v>
      </c>
      <c r="FU187" s="14">
        <f t="shared" si="253"/>
        <v>84</v>
      </c>
      <c r="FV187" s="13" t="str">
        <f t="shared" si="225"/>
        <v>90级-史诗寄灵人の裤子</v>
      </c>
      <c r="FW187" s="13" t="str">
        <f t="shared" si="226"/>
        <v>寻罪 · 寄灵人の裤子-史诗</v>
      </c>
      <c r="FX187" s="14">
        <f t="shared" si="227"/>
        <v>1</v>
      </c>
      <c r="FY187" s="14">
        <f t="shared" si="228"/>
        <v>4</v>
      </c>
      <c r="FZ187" s="14">
        <f t="shared" si="229"/>
        <v>90</v>
      </c>
      <c r="GA187" s="14">
        <v>1</v>
      </c>
      <c r="GB187" s="14">
        <f t="shared" si="230"/>
        <v>5</v>
      </c>
      <c r="GC187" s="14">
        <f t="shared" si="254"/>
        <v>4</v>
      </c>
      <c r="GD187" s="14" t="str">
        <f t="shared" si="231"/>
        <v/>
      </c>
      <c r="GE187" s="14" t="e">
        <f t="shared" si="232"/>
        <v>#REF!</v>
      </c>
      <c r="GF187" s="14" t="e">
        <f t="shared" si="233"/>
        <v>#REF!</v>
      </c>
      <c r="GG187" s="14" t="e">
        <f t="shared" si="234"/>
        <v>#REF!</v>
      </c>
      <c r="GH187" s="14" t="e">
        <f t="shared" si="235"/>
        <v>#REF!</v>
      </c>
      <c r="GI187" s="14" t="e">
        <f t="shared" si="236"/>
        <v>#REF!</v>
      </c>
      <c r="GJ187" s="14" t="e">
        <f t="shared" si="237"/>
        <v>#REF!</v>
      </c>
      <c r="GK187" s="14" t="e">
        <f t="shared" si="238"/>
        <v>#REF!</v>
      </c>
      <c r="GL187" s="14">
        <f t="shared" si="239"/>
        <v>1054</v>
      </c>
      <c r="GM187" s="14">
        <f t="shared" si="240"/>
        <v>4</v>
      </c>
      <c r="GN187" s="14">
        <f t="shared" si="241"/>
        <v>1054</v>
      </c>
      <c r="GO187" s="25" t="str">
        <f t="shared" si="242"/>
        <v>icon_2005104</v>
      </c>
      <c r="GS187" s="14">
        <f t="shared" si="243"/>
        <v>2</v>
      </c>
      <c r="GT187" s="14">
        <f t="shared" si="244"/>
        <v>0</v>
      </c>
      <c r="GU187" s="14" t="e">
        <f t="shared" si="255"/>
        <v>#REF!</v>
      </c>
      <c r="GV187" s="14" t="str">
        <f t="shared" si="245"/>
        <v>DefExt</v>
      </c>
      <c r="GW187" s="14" t="e">
        <f t="shared" si="256"/>
        <v>#REF!</v>
      </c>
      <c r="GX187" s="14" t="e">
        <f t="shared" si="257"/>
        <v>#REF!</v>
      </c>
      <c r="GY187" s="14" t="str">
        <f t="shared" si="246"/>
        <v/>
      </c>
      <c r="GZ187" s="14" t="str">
        <f t="shared" si="258"/>
        <v/>
      </c>
      <c r="HA187" s="14" t="str">
        <f t="shared" si="259"/>
        <v/>
      </c>
      <c r="HB187" s="14">
        <f t="shared" si="247"/>
        <v>20540</v>
      </c>
      <c r="HC187" s="14">
        <f t="shared" si="260"/>
        <v>4</v>
      </c>
      <c r="HD187" s="14">
        <f t="shared" si="261"/>
        <v>1054</v>
      </c>
      <c r="HE187" s="25" t="s">
        <v>1109</v>
      </c>
      <c r="HF187" s="14">
        <f t="shared" si="248"/>
        <v>200</v>
      </c>
      <c r="IA187" s="13">
        <v>182</v>
      </c>
      <c r="IB187" s="14">
        <f t="shared" si="262"/>
        <v>10</v>
      </c>
      <c r="IC187" s="14">
        <f t="shared" si="263"/>
        <v>1</v>
      </c>
      <c r="ID187" s="14">
        <f t="shared" si="264"/>
        <v>10</v>
      </c>
      <c r="IE187" s="14">
        <f t="shared" si="265"/>
        <v>3</v>
      </c>
      <c r="IF187" s="14" t="str">
        <f t="shared" si="266"/>
        <v>140级寄灵人洗练-Q3-2</v>
      </c>
      <c r="IG187" s="14">
        <f t="shared" si="267"/>
        <v>1103</v>
      </c>
      <c r="IH187" s="14">
        <f t="shared" si="268"/>
        <v>2</v>
      </c>
      <c r="II187" s="14">
        <f t="shared" si="269"/>
        <v>2000</v>
      </c>
      <c r="IJ187" s="14" t="str">
        <f t="shared" si="270"/>
        <v>DefExt</v>
      </c>
      <c r="IK187" s="14" t="e">
        <f t="shared" si="271"/>
        <v>#REF!</v>
      </c>
      <c r="IL187" s="14" t="e">
        <f t="shared" si="272"/>
        <v>#REF!</v>
      </c>
    </row>
    <row r="188" spans="165:246" ht="16.5" x14ac:dyDescent="0.2">
      <c r="FI188" s="13">
        <v>183</v>
      </c>
      <c r="FJ188" s="14">
        <f t="shared" si="249"/>
        <v>1</v>
      </c>
      <c r="FK188" s="14">
        <f t="shared" si="250"/>
        <v>183</v>
      </c>
      <c r="FL188" s="14">
        <f t="shared" si="251"/>
        <v>24</v>
      </c>
      <c r="FM188" s="14">
        <f t="shared" si="218"/>
        <v>40</v>
      </c>
      <c r="FN188" s="14">
        <f t="shared" si="219"/>
        <v>5</v>
      </c>
      <c r="FO188" s="14">
        <f t="shared" si="220"/>
        <v>90</v>
      </c>
      <c r="FP188" s="14">
        <f t="shared" si="221"/>
        <v>4</v>
      </c>
      <c r="FQ188" s="14">
        <f t="shared" si="222"/>
        <v>5</v>
      </c>
      <c r="FR188" s="14">
        <f t="shared" si="223"/>
        <v>5</v>
      </c>
      <c r="FS188" s="14" t="b">
        <f t="shared" si="252"/>
        <v>0</v>
      </c>
      <c r="FT188" s="14">
        <f t="shared" si="224"/>
        <v>2005405</v>
      </c>
      <c r="FU188" s="14">
        <f t="shared" si="253"/>
        <v>84</v>
      </c>
      <c r="FV188" s="13" t="str">
        <f t="shared" si="225"/>
        <v>90级-史诗寄灵人の鞋子</v>
      </c>
      <c r="FW188" s="13" t="str">
        <f t="shared" si="226"/>
        <v>寻罪 · 寄灵人の鞋子-史诗</v>
      </c>
      <c r="FX188" s="14">
        <f t="shared" si="227"/>
        <v>1</v>
      </c>
      <c r="FY188" s="14">
        <f t="shared" si="228"/>
        <v>4</v>
      </c>
      <c r="FZ188" s="14">
        <f t="shared" si="229"/>
        <v>90</v>
      </c>
      <c r="GA188" s="14">
        <v>1</v>
      </c>
      <c r="GB188" s="14">
        <f t="shared" si="230"/>
        <v>5</v>
      </c>
      <c r="GC188" s="14">
        <f t="shared" si="254"/>
        <v>5</v>
      </c>
      <c r="GD188" s="14" t="str">
        <f t="shared" si="231"/>
        <v/>
      </c>
      <c r="GE188" s="14" t="e">
        <f t="shared" si="232"/>
        <v>#REF!</v>
      </c>
      <c r="GF188" s="14" t="e">
        <f t="shared" si="233"/>
        <v>#REF!</v>
      </c>
      <c r="GG188" s="14" t="e">
        <f t="shared" si="234"/>
        <v>#REF!</v>
      </c>
      <c r="GH188" s="14" t="e">
        <f t="shared" si="235"/>
        <v>#REF!</v>
      </c>
      <c r="GI188" s="14" t="e">
        <f t="shared" si="236"/>
        <v>#REF!</v>
      </c>
      <c r="GJ188" s="14" t="e">
        <f t="shared" si="237"/>
        <v>#REF!</v>
      </c>
      <c r="GK188" s="14" t="e">
        <f t="shared" si="238"/>
        <v>#REF!</v>
      </c>
      <c r="GL188" s="14">
        <f t="shared" si="239"/>
        <v>1054</v>
      </c>
      <c r="GM188" s="14">
        <f t="shared" si="240"/>
        <v>4</v>
      </c>
      <c r="GN188" s="14">
        <f t="shared" si="241"/>
        <v>1054</v>
      </c>
      <c r="GO188" s="25" t="str">
        <f t="shared" si="242"/>
        <v>icon_2005105</v>
      </c>
      <c r="GS188" s="14">
        <f t="shared" si="243"/>
        <v>3</v>
      </c>
      <c r="GT188" s="14">
        <f t="shared" si="244"/>
        <v>0</v>
      </c>
      <c r="GU188" s="14" t="e">
        <f t="shared" si="255"/>
        <v>#REF!</v>
      </c>
      <c r="GV188" s="14" t="str">
        <f t="shared" si="245"/>
        <v>HPExt</v>
      </c>
      <c r="GW188" s="14" t="e">
        <f t="shared" si="256"/>
        <v>#REF!</v>
      </c>
      <c r="GX188" s="14" t="e">
        <f t="shared" si="257"/>
        <v>#REF!</v>
      </c>
      <c r="GY188" s="14" t="str">
        <f t="shared" si="246"/>
        <v/>
      </c>
      <c r="GZ188" s="14" t="str">
        <f t="shared" si="258"/>
        <v/>
      </c>
      <c r="HA188" s="14" t="str">
        <f t="shared" si="259"/>
        <v/>
      </c>
      <c r="HB188" s="14">
        <f t="shared" si="247"/>
        <v>20540</v>
      </c>
      <c r="HC188" s="14">
        <f t="shared" si="260"/>
        <v>4</v>
      </c>
      <c r="HD188" s="14">
        <f t="shared" si="261"/>
        <v>1054</v>
      </c>
      <c r="HE188" s="25" t="s">
        <v>1109</v>
      </c>
      <c r="HF188" s="14">
        <f t="shared" si="248"/>
        <v>200</v>
      </c>
      <c r="IA188" s="13">
        <v>183</v>
      </c>
      <c r="IB188" s="14">
        <f t="shared" si="262"/>
        <v>10</v>
      </c>
      <c r="IC188" s="14">
        <f t="shared" si="263"/>
        <v>1</v>
      </c>
      <c r="ID188" s="14">
        <f t="shared" si="264"/>
        <v>10</v>
      </c>
      <c r="IE188" s="14">
        <f t="shared" si="265"/>
        <v>3</v>
      </c>
      <c r="IF188" s="14" t="str">
        <f t="shared" si="266"/>
        <v>140级寄灵人洗练-Q3-3</v>
      </c>
      <c r="IG188" s="14">
        <f t="shared" si="267"/>
        <v>1103</v>
      </c>
      <c r="IH188" s="14">
        <f t="shared" si="268"/>
        <v>3</v>
      </c>
      <c r="II188" s="14">
        <f t="shared" si="269"/>
        <v>2000</v>
      </c>
      <c r="IJ188" s="14" t="str">
        <f t="shared" si="270"/>
        <v>HPExt</v>
      </c>
      <c r="IK188" s="14" t="e">
        <f t="shared" si="271"/>
        <v>#REF!</v>
      </c>
      <c r="IL188" s="14" t="e">
        <f t="shared" si="272"/>
        <v>#REF!</v>
      </c>
    </row>
    <row r="189" spans="165:246" ht="16.5" x14ac:dyDescent="0.2">
      <c r="FI189" s="13">
        <v>184</v>
      </c>
      <c r="FJ189" s="14">
        <f t="shared" si="249"/>
        <v>1</v>
      </c>
      <c r="FK189" s="14">
        <f t="shared" si="250"/>
        <v>184</v>
      </c>
      <c r="FL189" s="14">
        <f t="shared" si="251"/>
        <v>24</v>
      </c>
      <c r="FM189" s="14">
        <f t="shared" si="218"/>
        <v>40</v>
      </c>
      <c r="FN189" s="14">
        <f t="shared" si="219"/>
        <v>5</v>
      </c>
      <c r="FO189" s="14">
        <f t="shared" si="220"/>
        <v>90</v>
      </c>
      <c r="FP189" s="14">
        <f t="shared" si="221"/>
        <v>4</v>
      </c>
      <c r="FQ189" s="14">
        <f t="shared" si="222"/>
        <v>6</v>
      </c>
      <c r="FR189" s="14">
        <f t="shared" si="223"/>
        <v>6</v>
      </c>
      <c r="FS189" s="14" t="b">
        <f t="shared" si="252"/>
        <v>0</v>
      </c>
      <c r="FT189" s="14">
        <f t="shared" si="224"/>
        <v>2005406</v>
      </c>
      <c r="FU189" s="14">
        <f t="shared" si="253"/>
        <v>84</v>
      </c>
      <c r="FV189" s="13" t="str">
        <f t="shared" si="225"/>
        <v>90级-史诗寄灵人の护手</v>
      </c>
      <c r="FW189" s="13" t="str">
        <f t="shared" si="226"/>
        <v>寻罪 · 寄灵人の护手-史诗</v>
      </c>
      <c r="FX189" s="14">
        <f t="shared" si="227"/>
        <v>1</v>
      </c>
      <c r="FY189" s="14">
        <f t="shared" si="228"/>
        <v>4</v>
      </c>
      <c r="FZ189" s="14">
        <f t="shared" si="229"/>
        <v>90</v>
      </c>
      <c r="GA189" s="14">
        <v>1</v>
      </c>
      <c r="GB189" s="14">
        <f t="shared" si="230"/>
        <v>5</v>
      </c>
      <c r="GC189" s="14">
        <f t="shared" si="254"/>
        <v>6</v>
      </c>
      <c r="GD189" s="14" t="str">
        <f t="shared" si="231"/>
        <v/>
      </c>
      <c r="GE189" s="14" t="e">
        <f t="shared" si="232"/>
        <v>#REF!</v>
      </c>
      <c r="GF189" s="14" t="e">
        <f t="shared" si="233"/>
        <v>#REF!</v>
      </c>
      <c r="GG189" s="14" t="e">
        <f t="shared" si="234"/>
        <v>#REF!</v>
      </c>
      <c r="GH189" s="14" t="e">
        <f t="shared" si="235"/>
        <v>#REF!</v>
      </c>
      <c r="GI189" s="14" t="e">
        <f t="shared" si="236"/>
        <v>#REF!</v>
      </c>
      <c r="GJ189" s="14" t="e">
        <f t="shared" si="237"/>
        <v>#REF!</v>
      </c>
      <c r="GK189" s="14" t="e">
        <f t="shared" si="238"/>
        <v>#REF!</v>
      </c>
      <c r="GL189" s="14">
        <f t="shared" si="239"/>
        <v>1054</v>
      </c>
      <c r="GM189" s="14">
        <f t="shared" si="240"/>
        <v>4</v>
      </c>
      <c r="GN189" s="14">
        <f t="shared" si="241"/>
        <v>1054</v>
      </c>
      <c r="GO189" s="25" t="str">
        <f t="shared" si="242"/>
        <v>icon_2005106</v>
      </c>
      <c r="GS189" s="14">
        <f t="shared" si="243"/>
        <v>3</v>
      </c>
      <c r="GT189" s="14">
        <f t="shared" si="244"/>
        <v>0</v>
      </c>
      <c r="GU189" s="14" t="e">
        <f t="shared" si="255"/>
        <v>#REF!</v>
      </c>
      <c r="GV189" s="14" t="str">
        <f t="shared" si="245"/>
        <v>HPExt</v>
      </c>
      <c r="GW189" s="14" t="e">
        <f t="shared" si="256"/>
        <v>#REF!</v>
      </c>
      <c r="GX189" s="14" t="e">
        <f t="shared" si="257"/>
        <v>#REF!</v>
      </c>
      <c r="GY189" s="14" t="str">
        <f t="shared" si="246"/>
        <v/>
      </c>
      <c r="GZ189" s="14" t="str">
        <f t="shared" si="258"/>
        <v/>
      </c>
      <c r="HA189" s="14" t="str">
        <f t="shared" si="259"/>
        <v/>
      </c>
      <c r="HB189" s="14">
        <f t="shared" si="247"/>
        <v>20540</v>
      </c>
      <c r="HC189" s="14">
        <f t="shared" si="260"/>
        <v>4</v>
      </c>
      <c r="HD189" s="14">
        <f t="shared" si="261"/>
        <v>1054</v>
      </c>
      <c r="HE189" s="25" t="s">
        <v>1109</v>
      </c>
      <c r="HF189" s="14">
        <f t="shared" si="248"/>
        <v>200</v>
      </c>
      <c r="IA189" s="13">
        <v>184</v>
      </c>
      <c r="IB189" s="14">
        <f t="shared" si="262"/>
        <v>10</v>
      </c>
      <c r="IC189" s="14">
        <f t="shared" si="263"/>
        <v>1</v>
      </c>
      <c r="ID189" s="14">
        <f t="shared" si="264"/>
        <v>10</v>
      </c>
      <c r="IE189" s="14">
        <f t="shared" si="265"/>
        <v>3</v>
      </c>
      <c r="IF189" s="14" t="str">
        <f t="shared" si="266"/>
        <v>140级寄灵人洗练-Q3-4</v>
      </c>
      <c r="IG189" s="14">
        <f t="shared" si="267"/>
        <v>1103</v>
      </c>
      <c r="IH189" s="14">
        <f t="shared" si="268"/>
        <v>4</v>
      </c>
      <c r="II189" s="14">
        <f t="shared" si="269"/>
        <v>600</v>
      </c>
      <c r="IJ189" s="14" t="str">
        <f t="shared" si="270"/>
        <v>AtkRate</v>
      </c>
      <c r="IK189" s="14">
        <f t="shared" si="271"/>
        <v>1.4E-2</v>
      </c>
      <c r="IL189" s="14">
        <f t="shared" si="272"/>
        <v>0.04</v>
      </c>
    </row>
    <row r="190" spans="165:246" ht="16.5" x14ac:dyDescent="0.2">
      <c r="FI190" s="13">
        <v>185</v>
      </c>
      <c r="FJ190" s="14">
        <f t="shared" si="249"/>
        <v>1</v>
      </c>
      <c r="FK190" s="14">
        <f t="shared" si="250"/>
        <v>185</v>
      </c>
      <c r="FL190" s="14">
        <f t="shared" si="251"/>
        <v>24</v>
      </c>
      <c r="FM190" s="14">
        <f t="shared" si="218"/>
        <v>40</v>
      </c>
      <c r="FN190" s="14">
        <f t="shared" si="219"/>
        <v>5</v>
      </c>
      <c r="FO190" s="14">
        <f t="shared" si="220"/>
        <v>90</v>
      </c>
      <c r="FP190" s="14">
        <f t="shared" si="221"/>
        <v>4</v>
      </c>
      <c r="FQ190" s="14">
        <f t="shared" si="222"/>
        <v>7</v>
      </c>
      <c r="FR190" s="14">
        <f t="shared" si="223"/>
        <v>7</v>
      </c>
      <c r="FS190" s="14" t="b">
        <f t="shared" si="252"/>
        <v>0</v>
      </c>
      <c r="FT190" s="14">
        <f t="shared" si="224"/>
        <v>2005407</v>
      </c>
      <c r="FU190" s="14">
        <f t="shared" si="253"/>
        <v>126</v>
      </c>
      <c r="FV190" s="13" t="str">
        <f t="shared" si="225"/>
        <v>90级-史诗寄灵人の项链</v>
      </c>
      <c r="FW190" s="13" t="str">
        <f t="shared" si="226"/>
        <v>寻罪 · 寄灵人の项链-史诗</v>
      </c>
      <c r="FX190" s="14">
        <f t="shared" si="227"/>
        <v>1</v>
      </c>
      <c r="FY190" s="14">
        <f t="shared" si="228"/>
        <v>4</v>
      </c>
      <c r="FZ190" s="14">
        <f t="shared" si="229"/>
        <v>90</v>
      </c>
      <c r="GA190" s="14">
        <v>1</v>
      </c>
      <c r="GB190" s="14">
        <f t="shared" si="230"/>
        <v>5</v>
      </c>
      <c r="GC190" s="14">
        <f t="shared" si="254"/>
        <v>7</v>
      </c>
      <c r="GD190" s="14" t="str">
        <f t="shared" si="231"/>
        <v/>
      </c>
      <c r="GE190" s="14" t="e">
        <f t="shared" si="232"/>
        <v>#REF!</v>
      </c>
      <c r="GF190" s="14" t="e">
        <f t="shared" si="233"/>
        <v>#REF!</v>
      </c>
      <c r="GG190" s="14" t="e">
        <f t="shared" si="234"/>
        <v>#REF!</v>
      </c>
      <c r="GH190" s="14" t="e">
        <f t="shared" si="235"/>
        <v>#REF!</v>
      </c>
      <c r="GI190" s="14" t="e">
        <f t="shared" si="236"/>
        <v>#REF!</v>
      </c>
      <c r="GJ190" s="14" t="e">
        <f t="shared" si="237"/>
        <v>#REF!</v>
      </c>
      <c r="GK190" s="14" t="e">
        <f t="shared" si="238"/>
        <v>#REF!</v>
      </c>
      <c r="GL190" s="14">
        <f t="shared" si="239"/>
        <v>1054</v>
      </c>
      <c r="GM190" s="14">
        <f t="shared" si="240"/>
        <v>4</v>
      </c>
      <c r="GN190" s="14">
        <f t="shared" si="241"/>
        <v>1054</v>
      </c>
      <c r="GO190" s="25" t="str">
        <f t="shared" si="242"/>
        <v>icon_2005107</v>
      </c>
      <c r="GS190" s="14">
        <f t="shared" si="243"/>
        <v>1</v>
      </c>
      <c r="GT190" s="14">
        <f t="shared" si="244"/>
        <v>2</v>
      </c>
      <c r="GU190" s="14" t="e">
        <f t="shared" si="255"/>
        <v>#REF!</v>
      </c>
      <c r="GV190" s="14" t="str">
        <f t="shared" si="245"/>
        <v>AtkExt</v>
      </c>
      <c r="GW190" s="14" t="e">
        <f t="shared" si="256"/>
        <v>#REF!</v>
      </c>
      <c r="GX190" s="14" t="e">
        <f t="shared" si="257"/>
        <v>#REF!</v>
      </c>
      <c r="GY190" s="14" t="str">
        <f t="shared" si="246"/>
        <v>DefExt</v>
      </c>
      <c r="GZ190" s="14" t="e">
        <f t="shared" si="258"/>
        <v>#REF!</v>
      </c>
      <c r="HA190" s="14" t="e">
        <f t="shared" si="259"/>
        <v>#REF!</v>
      </c>
      <c r="HB190" s="14">
        <f t="shared" si="247"/>
        <v>20540</v>
      </c>
      <c r="HC190" s="14">
        <f t="shared" si="260"/>
        <v>4</v>
      </c>
      <c r="HD190" s="14">
        <f t="shared" si="261"/>
        <v>1054</v>
      </c>
      <c r="HE190" s="25" t="s">
        <v>1109</v>
      </c>
      <c r="HF190" s="14">
        <f t="shared" si="248"/>
        <v>300</v>
      </c>
      <c r="IA190" s="13">
        <v>185</v>
      </c>
      <c r="IB190" s="14">
        <f t="shared" si="262"/>
        <v>10</v>
      </c>
      <c r="IC190" s="14">
        <f t="shared" si="263"/>
        <v>1</v>
      </c>
      <c r="ID190" s="14">
        <f t="shared" si="264"/>
        <v>10</v>
      </c>
      <c r="IE190" s="14">
        <f t="shared" si="265"/>
        <v>3</v>
      </c>
      <c r="IF190" s="14" t="str">
        <f t="shared" si="266"/>
        <v>140级寄灵人洗练-Q3-5</v>
      </c>
      <c r="IG190" s="14">
        <f t="shared" si="267"/>
        <v>1103</v>
      </c>
      <c r="IH190" s="14">
        <f t="shared" si="268"/>
        <v>5</v>
      </c>
      <c r="II190" s="14">
        <f t="shared" si="269"/>
        <v>600</v>
      </c>
      <c r="IJ190" s="14" t="str">
        <f t="shared" si="270"/>
        <v>DefRate</v>
      </c>
      <c r="IK190" s="14">
        <f t="shared" si="271"/>
        <v>1.4E-2</v>
      </c>
      <c r="IL190" s="14">
        <f t="shared" si="272"/>
        <v>0.04</v>
      </c>
    </row>
    <row r="191" spans="165:246" ht="16.5" x14ac:dyDescent="0.2">
      <c r="FI191" s="13">
        <v>186</v>
      </c>
      <c r="FJ191" s="14">
        <f t="shared" si="249"/>
        <v>1</v>
      </c>
      <c r="FK191" s="14">
        <f t="shared" si="250"/>
        <v>186</v>
      </c>
      <c r="FL191" s="14">
        <f t="shared" si="251"/>
        <v>24</v>
      </c>
      <c r="FM191" s="14">
        <f t="shared" si="218"/>
        <v>40</v>
      </c>
      <c r="FN191" s="14">
        <f t="shared" si="219"/>
        <v>5</v>
      </c>
      <c r="FO191" s="14">
        <f t="shared" si="220"/>
        <v>90</v>
      </c>
      <c r="FP191" s="14">
        <f t="shared" si="221"/>
        <v>4</v>
      </c>
      <c r="FQ191" s="14">
        <f t="shared" si="222"/>
        <v>8</v>
      </c>
      <c r="FR191" s="14">
        <f t="shared" si="223"/>
        <v>8</v>
      </c>
      <c r="FS191" s="14" t="b">
        <f t="shared" si="252"/>
        <v>0</v>
      </c>
      <c r="FT191" s="14">
        <f t="shared" si="224"/>
        <v>2005408</v>
      </c>
      <c r="FU191" s="14">
        <f t="shared" si="253"/>
        <v>126</v>
      </c>
      <c r="FV191" s="13" t="str">
        <f t="shared" si="225"/>
        <v>90级-史诗寄灵人の戒指</v>
      </c>
      <c r="FW191" s="13" t="str">
        <f t="shared" si="226"/>
        <v>寻罪 · 寄灵人の戒指-史诗</v>
      </c>
      <c r="FX191" s="14">
        <f t="shared" si="227"/>
        <v>1</v>
      </c>
      <c r="FY191" s="14">
        <f t="shared" si="228"/>
        <v>4</v>
      </c>
      <c r="FZ191" s="14">
        <f t="shared" si="229"/>
        <v>90</v>
      </c>
      <c r="GA191" s="14">
        <v>1</v>
      </c>
      <c r="GB191" s="14">
        <f t="shared" si="230"/>
        <v>5</v>
      </c>
      <c r="GC191" s="14">
        <f t="shared" si="254"/>
        <v>8</v>
      </c>
      <c r="GD191" s="14" t="str">
        <f t="shared" si="231"/>
        <v/>
      </c>
      <c r="GE191" s="14" t="e">
        <f t="shared" si="232"/>
        <v>#REF!</v>
      </c>
      <c r="GF191" s="14" t="e">
        <f t="shared" si="233"/>
        <v>#REF!</v>
      </c>
      <c r="GG191" s="14" t="e">
        <f t="shared" si="234"/>
        <v>#REF!</v>
      </c>
      <c r="GH191" s="14" t="e">
        <f t="shared" si="235"/>
        <v>#REF!</v>
      </c>
      <c r="GI191" s="14" t="e">
        <f t="shared" si="236"/>
        <v>#REF!</v>
      </c>
      <c r="GJ191" s="14" t="e">
        <f t="shared" si="237"/>
        <v>#REF!</v>
      </c>
      <c r="GK191" s="14" t="e">
        <f t="shared" si="238"/>
        <v>#REF!</v>
      </c>
      <c r="GL191" s="14">
        <f t="shared" si="239"/>
        <v>1054</v>
      </c>
      <c r="GM191" s="14">
        <f t="shared" si="240"/>
        <v>4</v>
      </c>
      <c r="GN191" s="14">
        <f t="shared" si="241"/>
        <v>1054</v>
      </c>
      <c r="GO191" s="25" t="str">
        <f t="shared" si="242"/>
        <v>icon_2005108</v>
      </c>
      <c r="GS191" s="14">
        <f t="shared" si="243"/>
        <v>1</v>
      </c>
      <c r="GT191" s="14">
        <f t="shared" si="244"/>
        <v>3</v>
      </c>
      <c r="GU191" s="14" t="e">
        <f t="shared" si="255"/>
        <v>#REF!</v>
      </c>
      <c r="GV191" s="14" t="str">
        <f t="shared" si="245"/>
        <v>AtkExt</v>
      </c>
      <c r="GW191" s="14" t="e">
        <f t="shared" si="256"/>
        <v>#REF!</v>
      </c>
      <c r="GX191" s="14" t="e">
        <f t="shared" si="257"/>
        <v>#REF!</v>
      </c>
      <c r="GY191" s="14" t="str">
        <f t="shared" si="246"/>
        <v>HPExt</v>
      </c>
      <c r="GZ191" s="14" t="e">
        <f t="shared" si="258"/>
        <v>#REF!</v>
      </c>
      <c r="HA191" s="14" t="e">
        <f t="shared" si="259"/>
        <v>#REF!</v>
      </c>
      <c r="HB191" s="14">
        <f t="shared" si="247"/>
        <v>20540</v>
      </c>
      <c r="HC191" s="14">
        <f t="shared" si="260"/>
        <v>4</v>
      </c>
      <c r="HD191" s="14">
        <f t="shared" si="261"/>
        <v>1054</v>
      </c>
      <c r="HE191" s="25" t="s">
        <v>1109</v>
      </c>
      <c r="HF191" s="14">
        <f t="shared" si="248"/>
        <v>300</v>
      </c>
      <c r="IA191" s="13">
        <v>186</v>
      </c>
      <c r="IB191" s="14">
        <f t="shared" si="262"/>
        <v>10</v>
      </c>
      <c r="IC191" s="14">
        <f t="shared" si="263"/>
        <v>1</v>
      </c>
      <c r="ID191" s="14">
        <f t="shared" si="264"/>
        <v>10</v>
      </c>
      <c r="IE191" s="14">
        <f t="shared" si="265"/>
        <v>3</v>
      </c>
      <c r="IF191" s="14" t="str">
        <f t="shared" si="266"/>
        <v>140级寄灵人洗练-Q3-6</v>
      </c>
      <c r="IG191" s="14">
        <f t="shared" si="267"/>
        <v>1103</v>
      </c>
      <c r="IH191" s="14">
        <f t="shared" si="268"/>
        <v>6</v>
      </c>
      <c r="II191" s="14">
        <f t="shared" si="269"/>
        <v>600</v>
      </c>
      <c r="IJ191" s="14" t="str">
        <f t="shared" si="270"/>
        <v>HPRate</v>
      </c>
      <c r="IK191" s="14">
        <f t="shared" si="271"/>
        <v>1.4E-2</v>
      </c>
      <c r="IL191" s="14">
        <f t="shared" si="272"/>
        <v>0.04</v>
      </c>
    </row>
    <row r="192" spans="165:246" ht="16.5" x14ac:dyDescent="0.2">
      <c r="FI192" s="13">
        <v>187</v>
      </c>
      <c r="FJ192" s="14">
        <f t="shared" si="249"/>
        <v>1</v>
      </c>
      <c r="FK192" s="14">
        <f t="shared" si="250"/>
        <v>187</v>
      </c>
      <c r="FL192" s="14">
        <f t="shared" si="251"/>
        <v>25</v>
      </c>
      <c r="FM192" s="14">
        <f t="shared" si="218"/>
        <v>42</v>
      </c>
      <c r="FN192" s="14">
        <f t="shared" si="219"/>
        <v>5</v>
      </c>
      <c r="FO192" s="14">
        <f t="shared" si="220"/>
        <v>90</v>
      </c>
      <c r="FP192" s="14">
        <f t="shared" si="221"/>
        <v>4</v>
      </c>
      <c r="FQ192" s="14">
        <f t="shared" si="222"/>
        <v>1</v>
      </c>
      <c r="FR192" s="14">
        <f t="shared" si="223"/>
        <v>1</v>
      </c>
      <c r="FS192" s="14" t="b">
        <f t="shared" si="252"/>
        <v>1</v>
      </c>
      <c r="FT192" s="14">
        <f t="shared" si="224"/>
        <v>2005421</v>
      </c>
      <c r="FU192" s="14">
        <f t="shared" si="253"/>
        <v>168</v>
      </c>
      <c r="FV192" s="13" t="str">
        <f t="shared" si="225"/>
        <v>90级-防御套寄灵人の灵器</v>
      </c>
      <c r="FW192" s="13" t="str">
        <f t="shared" si="226"/>
        <v>潜刃藏锋 · 寄灵人の灵器</v>
      </c>
      <c r="FX192" s="14">
        <f t="shared" si="227"/>
        <v>1</v>
      </c>
      <c r="FY192" s="14">
        <f t="shared" si="228"/>
        <v>4</v>
      </c>
      <c r="FZ192" s="14">
        <f t="shared" si="229"/>
        <v>90</v>
      </c>
      <c r="GA192" s="14">
        <v>1</v>
      </c>
      <c r="GB192" s="14">
        <f t="shared" si="230"/>
        <v>5</v>
      </c>
      <c r="GC192" s="14">
        <f t="shared" si="254"/>
        <v>1</v>
      </c>
      <c r="GD192" s="14">
        <f t="shared" si="231"/>
        <v>200542</v>
      </c>
      <c r="GE192" s="14" t="e">
        <f t="shared" si="232"/>
        <v>#REF!</v>
      </c>
      <c r="GF192" s="14" t="e">
        <f t="shared" si="233"/>
        <v>#REF!</v>
      </c>
      <c r="GG192" s="14" t="e">
        <f t="shared" si="234"/>
        <v>#REF!</v>
      </c>
      <c r="GH192" s="14" t="e">
        <f t="shared" si="235"/>
        <v>#REF!</v>
      </c>
      <c r="GI192" s="14" t="e">
        <f t="shared" si="236"/>
        <v>#REF!</v>
      </c>
      <c r="GJ192" s="14" t="e">
        <f t="shared" si="237"/>
        <v>#REF!</v>
      </c>
      <c r="GK192" s="14" t="e">
        <f t="shared" si="238"/>
        <v>#REF!</v>
      </c>
      <c r="GL192" s="14">
        <f t="shared" si="239"/>
        <v>1054</v>
      </c>
      <c r="GM192" s="14">
        <f t="shared" si="240"/>
        <v>4</v>
      </c>
      <c r="GN192" s="14">
        <f t="shared" si="241"/>
        <v>1054</v>
      </c>
      <c r="GO192" s="25" t="str">
        <f t="shared" si="242"/>
        <v>icon_2005421</v>
      </c>
      <c r="GS192" s="14">
        <f t="shared" si="243"/>
        <v>1</v>
      </c>
      <c r="GT192" s="14">
        <f t="shared" si="244"/>
        <v>0</v>
      </c>
      <c r="GU192" s="14" t="e">
        <f t="shared" si="255"/>
        <v>#REF!</v>
      </c>
      <c r="GV192" s="14" t="str">
        <f t="shared" si="245"/>
        <v>AtkExt</v>
      </c>
      <c r="GW192" s="14" t="e">
        <f t="shared" si="256"/>
        <v>#REF!</v>
      </c>
      <c r="GX192" s="14" t="e">
        <f t="shared" si="257"/>
        <v>#REF!</v>
      </c>
      <c r="GY192" s="14" t="str">
        <f t="shared" si="246"/>
        <v/>
      </c>
      <c r="GZ192" s="14" t="str">
        <f t="shared" si="258"/>
        <v/>
      </c>
      <c r="HA192" s="14" t="str">
        <f t="shared" si="259"/>
        <v/>
      </c>
      <c r="HB192" s="14">
        <f t="shared" si="247"/>
        <v>20540</v>
      </c>
      <c r="HC192" s="14">
        <f t="shared" si="260"/>
        <v>4</v>
      </c>
      <c r="HD192" s="14">
        <f t="shared" si="261"/>
        <v>1054</v>
      </c>
      <c r="HE192" s="25" t="s">
        <v>1109</v>
      </c>
      <c r="HF192" s="14">
        <f t="shared" si="248"/>
        <v>400</v>
      </c>
      <c r="IA192" s="13">
        <v>187</v>
      </c>
      <c r="IB192" s="14">
        <f t="shared" si="262"/>
        <v>10</v>
      </c>
      <c r="IC192" s="14">
        <f t="shared" si="263"/>
        <v>1</v>
      </c>
      <c r="ID192" s="14">
        <f t="shared" si="264"/>
        <v>10</v>
      </c>
      <c r="IE192" s="14">
        <f t="shared" si="265"/>
        <v>3</v>
      </c>
      <c r="IF192" s="14" t="str">
        <f t="shared" si="266"/>
        <v>140级寄灵人洗练-Q3-7</v>
      </c>
      <c r="IG192" s="14">
        <f t="shared" si="267"/>
        <v>1103</v>
      </c>
      <c r="IH192" s="14">
        <f t="shared" si="268"/>
        <v>7</v>
      </c>
      <c r="II192" s="14">
        <f t="shared" si="269"/>
        <v>550</v>
      </c>
      <c r="IJ192" s="14" t="str">
        <f t="shared" si="270"/>
        <v>Crit</v>
      </c>
      <c r="IK192" s="14">
        <f t="shared" si="271"/>
        <v>1.0999999999999999E-2</v>
      </c>
      <c r="IL192" s="14">
        <f t="shared" si="272"/>
        <v>0.03</v>
      </c>
    </row>
    <row r="193" spans="165:246" ht="16.5" x14ac:dyDescent="0.2">
      <c r="FI193" s="13">
        <v>188</v>
      </c>
      <c r="FJ193" s="14">
        <f t="shared" si="249"/>
        <v>1</v>
      </c>
      <c r="FK193" s="14">
        <f t="shared" si="250"/>
        <v>188</v>
      </c>
      <c r="FL193" s="14">
        <f t="shared" si="251"/>
        <v>25</v>
      </c>
      <c r="FM193" s="14">
        <f t="shared" si="218"/>
        <v>42</v>
      </c>
      <c r="FN193" s="14">
        <f t="shared" si="219"/>
        <v>5</v>
      </c>
      <c r="FO193" s="14">
        <f t="shared" si="220"/>
        <v>90</v>
      </c>
      <c r="FP193" s="14">
        <f t="shared" si="221"/>
        <v>4</v>
      </c>
      <c r="FQ193" s="14">
        <f t="shared" si="222"/>
        <v>2</v>
      </c>
      <c r="FR193" s="14">
        <f t="shared" si="223"/>
        <v>2</v>
      </c>
      <c r="FS193" s="14" t="b">
        <f t="shared" si="252"/>
        <v>1</v>
      </c>
      <c r="FT193" s="14">
        <f t="shared" si="224"/>
        <v>2005422</v>
      </c>
      <c r="FU193" s="14">
        <f t="shared" si="253"/>
        <v>84</v>
      </c>
      <c r="FV193" s="13" t="str">
        <f t="shared" si="225"/>
        <v>90级-防御套寄灵人の头盔</v>
      </c>
      <c r="FW193" s="13" t="str">
        <f t="shared" si="226"/>
        <v>潜刃藏锋 · 寄灵人の头盔</v>
      </c>
      <c r="FX193" s="14">
        <f t="shared" si="227"/>
        <v>1</v>
      </c>
      <c r="FY193" s="14">
        <f t="shared" si="228"/>
        <v>4</v>
      </c>
      <c r="FZ193" s="14">
        <f t="shared" si="229"/>
        <v>90</v>
      </c>
      <c r="GA193" s="14">
        <v>1</v>
      </c>
      <c r="GB193" s="14">
        <f t="shared" si="230"/>
        <v>5</v>
      </c>
      <c r="GC193" s="14">
        <f t="shared" si="254"/>
        <v>2</v>
      </c>
      <c r="GD193" s="14">
        <f t="shared" si="231"/>
        <v>200542</v>
      </c>
      <c r="GE193" s="14" t="e">
        <f t="shared" si="232"/>
        <v>#REF!</v>
      </c>
      <c r="GF193" s="14" t="e">
        <f t="shared" si="233"/>
        <v>#REF!</v>
      </c>
      <c r="GG193" s="14" t="e">
        <f t="shared" si="234"/>
        <v>#REF!</v>
      </c>
      <c r="GH193" s="14" t="e">
        <f t="shared" si="235"/>
        <v>#REF!</v>
      </c>
      <c r="GI193" s="14" t="e">
        <f t="shared" si="236"/>
        <v>#REF!</v>
      </c>
      <c r="GJ193" s="14" t="e">
        <f t="shared" si="237"/>
        <v>#REF!</v>
      </c>
      <c r="GK193" s="14" t="e">
        <f t="shared" si="238"/>
        <v>#REF!</v>
      </c>
      <c r="GL193" s="14">
        <f t="shared" si="239"/>
        <v>1054</v>
      </c>
      <c r="GM193" s="14">
        <f t="shared" si="240"/>
        <v>4</v>
      </c>
      <c r="GN193" s="14">
        <f t="shared" si="241"/>
        <v>1054</v>
      </c>
      <c r="GO193" s="25" t="str">
        <f t="shared" si="242"/>
        <v>icon_2005422</v>
      </c>
      <c r="GS193" s="14">
        <f t="shared" si="243"/>
        <v>2</v>
      </c>
      <c r="GT193" s="14">
        <f t="shared" si="244"/>
        <v>0</v>
      </c>
      <c r="GU193" s="14" t="e">
        <f t="shared" si="255"/>
        <v>#REF!</v>
      </c>
      <c r="GV193" s="14" t="str">
        <f t="shared" si="245"/>
        <v>DefExt</v>
      </c>
      <c r="GW193" s="14" t="e">
        <f t="shared" si="256"/>
        <v>#REF!</v>
      </c>
      <c r="GX193" s="14" t="e">
        <f t="shared" si="257"/>
        <v>#REF!</v>
      </c>
      <c r="GY193" s="14" t="str">
        <f t="shared" si="246"/>
        <v/>
      </c>
      <c r="GZ193" s="14" t="str">
        <f t="shared" si="258"/>
        <v/>
      </c>
      <c r="HA193" s="14" t="str">
        <f t="shared" si="259"/>
        <v/>
      </c>
      <c r="HB193" s="14">
        <f t="shared" si="247"/>
        <v>20540</v>
      </c>
      <c r="HC193" s="14">
        <f t="shared" si="260"/>
        <v>4</v>
      </c>
      <c r="HD193" s="14">
        <f t="shared" si="261"/>
        <v>1054</v>
      </c>
      <c r="HE193" s="25" t="s">
        <v>1109</v>
      </c>
      <c r="HF193" s="14">
        <f t="shared" si="248"/>
        <v>200</v>
      </c>
      <c r="IA193" s="13">
        <v>188</v>
      </c>
      <c r="IB193" s="14">
        <f t="shared" si="262"/>
        <v>10</v>
      </c>
      <c r="IC193" s="14">
        <f t="shared" si="263"/>
        <v>1</v>
      </c>
      <c r="ID193" s="14">
        <f t="shared" si="264"/>
        <v>10</v>
      </c>
      <c r="IE193" s="14">
        <f t="shared" si="265"/>
        <v>3</v>
      </c>
      <c r="IF193" s="14" t="str">
        <f t="shared" si="266"/>
        <v>140级寄灵人洗练-Q3-8</v>
      </c>
      <c r="IG193" s="14">
        <f t="shared" si="267"/>
        <v>1103</v>
      </c>
      <c r="IH193" s="14">
        <f t="shared" si="268"/>
        <v>8</v>
      </c>
      <c r="II193" s="14">
        <f t="shared" si="269"/>
        <v>550</v>
      </c>
      <c r="IJ193" s="14" t="str">
        <f t="shared" si="270"/>
        <v>CritRate</v>
      </c>
      <c r="IK193" s="14">
        <f t="shared" si="271"/>
        <v>2.8000000000000001E-2</v>
      </c>
      <c r="IL193" s="14">
        <f t="shared" si="272"/>
        <v>0.08</v>
      </c>
    </row>
    <row r="194" spans="165:246" ht="16.5" x14ac:dyDescent="0.2">
      <c r="FI194" s="13">
        <v>189</v>
      </c>
      <c r="FJ194" s="14">
        <f t="shared" si="249"/>
        <v>1</v>
      </c>
      <c r="FK194" s="14">
        <f t="shared" si="250"/>
        <v>189</v>
      </c>
      <c r="FL194" s="14">
        <f t="shared" si="251"/>
        <v>25</v>
      </c>
      <c r="FM194" s="14">
        <f t="shared" si="218"/>
        <v>42</v>
      </c>
      <c r="FN194" s="14">
        <f t="shared" si="219"/>
        <v>5</v>
      </c>
      <c r="FO194" s="14">
        <f t="shared" si="220"/>
        <v>90</v>
      </c>
      <c r="FP194" s="14">
        <f t="shared" si="221"/>
        <v>4</v>
      </c>
      <c r="FQ194" s="14">
        <f t="shared" si="222"/>
        <v>3</v>
      </c>
      <c r="FR194" s="14">
        <f t="shared" si="223"/>
        <v>3</v>
      </c>
      <c r="FS194" s="14" t="b">
        <f t="shared" si="252"/>
        <v>1</v>
      </c>
      <c r="FT194" s="14">
        <f t="shared" si="224"/>
        <v>2005423</v>
      </c>
      <c r="FU194" s="14">
        <f t="shared" si="253"/>
        <v>84</v>
      </c>
      <c r="FV194" s="13" t="str">
        <f t="shared" si="225"/>
        <v>90级-防御套寄灵人の铠甲</v>
      </c>
      <c r="FW194" s="13" t="str">
        <f t="shared" si="226"/>
        <v>潜刃藏锋 · 寄灵人の铠甲</v>
      </c>
      <c r="FX194" s="14">
        <f t="shared" si="227"/>
        <v>1</v>
      </c>
      <c r="FY194" s="14">
        <f t="shared" si="228"/>
        <v>4</v>
      </c>
      <c r="FZ194" s="14">
        <f t="shared" si="229"/>
        <v>90</v>
      </c>
      <c r="GA194" s="14">
        <v>1</v>
      </c>
      <c r="GB194" s="14">
        <f t="shared" si="230"/>
        <v>5</v>
      </c>
      <c r="GC194" s="14">
        <f t="shared" si="254"/>
        <v>3</v>
      </c>
      <c r="GD194" s="14">
        <f t="shared" si="231"/>
        <v>200542</v>
      </c>
      <c r="GE194" s="14" t="e">
        <f t="shared" si="232"/>
        <v>#REF!</v>
      </c>
      <c r="GF194" s="14" t="e">
        <f t="shared" si="233"/>
        <v>#REF!</v>
      </c>
      <c r="GG194" s="14" t="e">
        <f t="shared" si="234"/>
        <v>#REF!</v>
      </c>
      <c r="GH194" s="14" t="e">
        <f t="shared" si="235"/>
        <v>#REF!</v>
      </c>
      <c r="GI194" s="14" t="e">
        <f t="shared" si="236"/>
        <v>#REF!</v>
      </c>
      <c r="GJ194" s="14" t="e">
        <f t="shared" si="237"/>
        <v>#REF!</v>
      </c>
      <c r="GK194" s="14" t="e">
        <f t="shared" si="238"/>
        <v>#REF!</v>
      </c>
      <c r="GL194" s="14">
        <f t="shared" si="239"/>
        <v>1054</v>
      </c>
      <c r="GM194" s="14">
        <f t="shared" si="240"/>
        <v>4</v>
      </c>
      <c r="GN194" s="14">
        <f t="shared" si="241"/>
        <v>1054</v>
      </c>
      <c r="GO194" s="25" t="str">
        <f t="shared" si="242"/>
        <v>icon_2005423</v>
      </c>
      <c r="GS194" s="14">
        <f t="shared" si="243"/>
        <v>2</v>
      </c>
      <c r="GT194" s="14">
        <f t="shared" si="244"/>
        <v>3</v>
      </c>
      <c r="GU194" s="14" t="e">
        <f t="shared" si="255"/>
        <v>#REF!</v>
      </c>
      <c r="GV194" s="14" t="str">
        <f t="shared" si="245"/>
        <v>DefExt</v>
      </c>
      <c r="GW194" s="14" t="e">
        <f t="shared" si="256"/>
        <v>#REF!</v>
      </c>
      <c r="GX194" s="14" t="e">
        <f t="shared" si="257"/>
        <v>#REF!</v>
      </c>
      <c r="GY194" s="14" t="str">
        <f t="shared" si="246"/>
        <v>HPExt</v>
      </c>
      <c r="GZ194" s="14" t="e">
        <f t="shared" si="258"/>
        <v>#REF!</v>
      </c>
      <c r="HA194" s="14" t="e">
        <f t="shared" si="259"/>
        <v>#REF!</v>
      </c>
      <c r="HB194" s="14">
        <f t="shared" si="247"/>
        <v>20540</v>
      </c>
      <c r="HC194" s="14">
        <f t="shared" si="260"/>
        <v>4</v>
      </c>
      <c r="HD194" s="14">
        <f t="shared" si="261"/>
        <v>1054</v>
      </c>
      <c r="HE194" s="25" t="s">
        <v>1109</v>
      </c>
      <c r="HF194" s="14">
        <f t="shared" si="248"/>
        <v>200</v>
      </c>
      <c r="IA194" s="13">
        <v>189</v>
      </c>
      <c r="IB194" s="14">
        <f t="shared" si="262"/>
        <v>10</v>
      </c>
      <c r="IC194" s="14">
        <f t="shared" si="263"/>
        <v>1</v>
      </c>
      <c r="ID194" s="14">
        <f t="shared" si="264"/>
        <v>10</v>
      </c>
      <c r="IE194" s="14">
        <f t="shared" si="265"/>
        <v>3</v>
      </c>
      <c r="IF194" s="14" t="str">
        <f t="shared" si="266"/>
        <v>140级寄灵人洗练-Q3-9</v>
      </c>
      <c r="IG194" s="14">
        <f t="shared" si="267"/>
        <v>1103</v>
      </c>
      <c r="IH194" s="14">
        <f t="shared" si="268"/>
        <v>9</v>
      </c>
      <c r="II194" s="14">
        <f t="shared" si="269"/>
        <v>550</v>
      </c>
      <c r="IJ194" s="14" t="str">
        <f t="shared" si="270"/>
        <v>DefIgnor</v>
      </c>
      <c r="IK194" s="14">
        <f t="shared" si="271"/>
        <v>1.0999999999999999E-2</v>
      </c>
      <c r="IL194" s="14">
        <f t="shared" si="272"/>
        <v>0.03</v>
      </c>
    </row>
    <row r="195" spans="165:246" ht="16.5" x14ac:dyDescent="0.2">
      <c r="FI195" s="13">
        <v>190</v>
      </c>
      <c r="FJ195" s="14">
        <f t="shared" si="249"/>
        <v>1</v>
      </c>
      <c r="FK195" s="14">
        <f t="shared" si="250"/>
        <v>190</v>
      </c>
      <c r="FL195" s="14">
        <f t="shared" si="251"/>
        <v>25</v>
      </c>
      <c r="FM195" s="14">
        <f t="shared" si="218"/>
        <v>42</v>
      </c>
      <c r="FN195" s="14">
        <f t="shared" si="219"/>
        <v>5</v>
      </c>
      <c r="FO195" s="14">
        <f t="shared" si="220"/>
        <v>90</v>
      </c>
      <c r="FP195" s="14">
        <f t="shared" si="221"/>
        <v>4</v>
      </c>
      <c r="FQ195" s="14">
        <f t="shared" si="222"/>
        <v>4</v>
      </c>
      <c r="FR195" s="14">
        <f t="shared" si="223"/>
        <v>4</v>
      </c>
      <c r="FS195" s="14" t="b">
        <f t="shared" si="252"/>
        <v>1</v>
      </c>
      <c r="FT195" s="14">
        <f t="shared" si="224"/>
        <v>2005424</v>
      </c>
      <c r="FU195" s="14">
        <f t="shared" si="253"/>
        <v>84</v>
      </c>
      <c r="FV195" s="13" t="str">
        <f t="shared" si="225"/>
        <v>90级-防御套寄灵人の裤子</v>
      </c>
      <c r="FW195" s="13" t="str">
        <f t="shared" si="226"/>
        <v>潜刃藏锋 · 寄灵人の裤子</v>
      </c>
      <c r="FX195" s="14">
        <f t="shared" si="227"/>
        <v>1</v>
      </c>
      <c r="FY195" s="14">
        <f t="shared" si="228"/>
        <v>4</v>
      </c>
      <c r="FZ195" s="14">
        <f t="shared" si="229"/>
        <v>90</v>
      </c>
      <c r="GA195" s="14">
        <v>1</v>
      </c>
      <c r="GB195" s="14">
        <f t="shared" si="230"/>
        <v>5</v>
      </c>
      <c r="GC195" s="14">
        <f t="shared" si="254"/>
        <v>4</v>
      </c>
      <c r="GD195" s="14">
        <f t="shared" si="231"/>
        <v>200542</v>
      </c>
      <c r="GE195" s="14" t="e">
        <f t="shared" si="232"/>
        <v>#REF!</v>
      </c>
      <c r="GF195" s="14" t="e">
        <f t="shared" si="233"/>
        <v>#REF!</v>
      </c>
      <c r="GG195" s="14" t="e">
        <f t="shared" si="234"/>
        <v>#REF!</v>
      </c>
      <c r="GH195" s="14" t="e">
        <f t="shared" si="235"/>
        <v>#REF!</v>
      </c>
      <c r="GI195" s="14" t="e">
        <f t="shared" si="236"/>
        <v>#REF!</v>
      </c>
      <c r="GJ195" s="14" t="e">
        <f t="shared" si="237"/>
        <v>#REF!</v>
      </c>
      <c r="GK195" s="14" t="e">
        <f t="shared" si="238"/>
        <v>#REF!</v>
      </c>
      <c r="GL195" s="14">
        <f t="shared" si="239"/>
        <v>1054</v>
      </c>
      <c r="GM195" s="14">
        <f t="shared" si="240"/>
        <v>4</v>
      </c>
      <c r="GN195" s="14">
        <f t="shared" si="241"/>
        <v>1054</v>
      </c>
      <c r="GO195" s="25" t="str">
        <f t="shared" si="242"/>
        <v>icon_2005424</v>
      </c>
      <c r="GS195" s="14">
        <f t="shared" si="243"/>
        <v>2</v>
      </c>
      <c r="GT195" s="14">
        <f t="shared" si="244"/>
        <v>0</v>
      </c>
      <c r="GU195" s="14" t="e">
        <f t="shared" si="255"/>
        <v>#REF!</v>
      </c>
      <c r="GV195" s="14" t="str">
        <f t="shared" si="245"/>
        <v>DefExt</v>
      </c>
      <c r="GW195" s="14" t="e">
        <f t="shared" si="256"/>
        <v>#REF!</v>
      </c>
      <c r="GX195" s="14" t="e">
        <f t="shared" si="257"/>
        <v>#REF!</v>
      </c>
      <c r="GY195" s="14" t="str">
        <f t="shared" si="246"/>
        <v/>
      </c>
      <c r="GZ195" s="14" t="str">
        <f t="shared" si="258"/>
        <v/>
      </c>
      <c r="HA195" s="14" t="str">
        <f t="shared" si="259"/>
        <v/>
      </c>
      <c r="HB195" s="14">
        <f t="shared" si="247"/>
        <v>20540</v>
      </c>
      <c r="HC195" s="14">
        <f t="shared" si="260"/>
        <v>4</v>
      </c>
      <c r="HD195" s="14">
        <f t="shared" si="261"/>
        <v>1054</v>
      </c>
      <c r="HE195" s="25" t="s">
        <v>1109</v>
      </c>
      <c r="HF195" s="14">
        <f t="shared" si="248"/>
        <v>200</v>
      </c>
      <c r="IA195" s="13">
        <v>190</v>
      </c>
      <c r="IB195" s="14">
        <f t="shared" si="262"/>
        <v>10</v>
      </c>
      <c r="IC195" s="14">
        <f t="shared" si="263"/>
        <v>1</v>
      </c>
      <c r="ID195" s="14">
        <f t="shared" si="264"/>
        <v>10</v>
      </c>
      <c r="IE195" s="14">
        <f t="shared" si="265"/>
        <v>3</v>
      </c>
      <c r="IF195" s="14" t="str">
        <f t="shared" si="266"/>
        <v>140级寄灵人洗练-Q3-10</v>
      </c>
      <c r="IG195" s="14">
        <f t="shared" si="267"/>
        <v>1103</v>
      </c>
      <c r="IH195" s="14">
        <f t="shared" si="268"/>
        <v>10</v>
      </c>
      <c r="II195" s="14">
        <f t="shared" si="269"/>
        <v>550</v>
      </c>
      <c r="IJ195" s="14" t="str">
        <f t="shared" si="270"/>
        <v>Block</v>
      </c>
      <c r="IK195" s="14">
        <f t="shared" si="271"/>
        <v>1.0999999999999999E-2</v>
      </c>
      <c r="IL195" s="14">
        <f t="shared" si="272"/>
        <v>0.03</v>
      </c>
    </row>
    <row r="196" spans="165:246" ht="16.5" x14ac:dyDescent="0.2">
      <c r="FI196" s="13">
        <v>191</v>
      </c>
      <c r="FJ196" s="14">
        <f t="shared" si="249"/>
        <v>1</v>
      </c>
      <c r="FK196" s="14">
        <f t="shared" si="250"/>
        <v>191</v>
      </c>
      <c r="FL196" s="14">
        <f t="shared" si="251"/>
        <v>25</v>
      </c>
      <c r="FM196" s="14">
        <f t="shared" si="218"/>
        <v>42</v>
      </c>
      <c r="FN196" s="14">
        <f t="shared" si="219"/>
        <v>5</v>
      </c>
      <c r="FO196" s="14">
        <f t="shared" si="220"/>
        <v>90</v>
      </c>
      <c r="FP196" s="14">
        <f t="shared" si="221"/>
        <v>4</v>
      </c>
      <c r="FQ196" s="14">
        <f t="shared" si="222"/>
        <v>5</v>
      </c>
      <c r="FR196" s="14">
        <f t="shared" si="223"/>
        <v>5</v>
      </c>
      <c r="FS196" s="14" t="b">
        <f t="shared" si="252"/>
        <v>1</v>
      </c>
      <c r="FT196" s="14">
        <f t="shared" si="224"/>
        <v>2005425</v>
      </c>
      <c r="FU196" s="14">
        <f t="shared" si="253"/>
        <v>84</v>
      </c>
      <c r="FV196" s="13" t="str">
        <f t="shared" si="225"/>
        <v>90级-防御套寄灵人の鞋子</v>
      </c>
      <c r="FW196" s="13" t="str">
        <f t="shared" si="226"/>
        <v>潜刃藏锋 · 寄灵人の鞋子</v>
      </c>
      <c r="FX196" s="14">
        <f t="shared" si="227"/>
        <v>1</v>
      </c>
      <c r="FY196" s="14">
        <f t="shared" si="228"/>
        <v>4</v>
      </c>
      <c r="FZ196" s="14">
        <f t="shared" si="229"/>
        <v>90</v>
      </c>
      <c r="GA196" s="14">
        <v>1</v>
      </c>
      <c r="GB196" s="14">
        <f t="shared" si="230"/>
        <v>5</v>
      </c>
      <c r="GC196" s="14">
        <f t="shared" si="254"/>
        <v>5</v>
      </c>
      <c r="GD196" s="14">
        <f t="shared" si="231"/>
        <v>200542</v>
      </c>
      <c r="GE196" s="14" t="e">
        <f t="shared" si="232"/>
        <v>#REF!</v>
      </c>
      <c r="GF196" s="14" t="e">
        <f t="shared" si="233"/>
        <v>#REF!</v>
      </c>
      <c r="GG196" s="14" t="e">
        <f t="shared" si="234"/>
        <v>#REF!</v>
      </c>
      <c r="GH196" s="14" t="e">
        <f t="shared" si="235"/>
        <v>#REF!</v>
      </c>
      <c r="GI196" s="14" t="e">
        <f t="shared" si="236"/>
        <v>#REF!</v>
      </c>
      <c r="GJ196" s="14" t="e">
        <f t="shared" si="237"/>
        <v>#REF!</v>
      </c>
      <c r="GK196" s="14" t="e">
        <f t="shared" si="238"/>
        <v>#REF!</v>
      </c>
      <c r="GL196" s="14">
        <f t="shared" si="239"/>
        <v>1054</v>
      </c>
      <c r="GM196" s="14">
        <f t="shared" si="240"/>
        <v>4</v>
      </c>
      <c r="GN196" s="14">
        <f t="shared" si="241"/>
        <v>1054</v>
      </c>
      <c r="GO196" s="25" t="str">
        <f t="shared" si="242"/>
        <v>icon_2005425</v>
      </c>
      <c r="GS196" s="14">
        <f t="shared" si="243"/>
        <v>3</v>
      </c>
      <c r="GT196" s="14">
        <f t="shared" si="244"/>
        <v>0</v>
      </c>
      <c r="GU196" s="14" t="e">
        <f t="shared" si="255"/>
        <v>#REF!</v>
      </c>
      <c r="GV196" s="14" t="str">
        <f t="shared" si="245"/>
        <v>HPExt</v>
      </c>
      <c r="GW196" s="14" t="e">
        <f t="shared" si="256"/>
        <v>#REF!</v>
      </c>
      <c r="GX196" s="14" t="e">
        <f t="shared" si="257"/>
        <v>#REF!</v>
      </c>
      <c r="GY196" s="14" t="str">
        <f t="shared" si="246"/>
        <v/>
      </c>
      <c r="GZ196" s="14" t="str">
        <f t="shared" si="258"/>
        <v/>
      </c>
      <c r="HA196" s="14" t="str">
        <f t="shared" si="259"/>
        <v/>
      </c>
      <c r="HB196" s="14">
        <f t="shared" si="247"/>
        <v>20540</v>
      </c>
      <c r="HC196" s="14">
        <f t="shared" si="260"/>
        <v>4</v>
      </c>
      <c r="HD196" s="14">
        <f t="shared" si="261"/>
        <v>1054</v>
      </c>
      <c r="HE196" s="25" t="s">
        <v>1109</v>
      </c>
      <c r="HF196" s="14">
        <f t="shared" si="248"/>
        <v>200</v>
      </c>
      <c r="IA196" s="13">
        <v>191</v>
      </c>
      <c r="IB196" s="14">
        <f t="shared" si="262"/>
        <v>10</v>
      </c>
      <c r="IC196" s="14">
        <f t="shared" si="263"/>
        <v>1</v>
      </c>
      <c r="ID196" s="14">
        <f t="shared" si="264"/>
        <v>10</v>
      </c>
      <c r="IE196" s="14">
        <f t="shared" si="265"/>
        <v>4</v>
      </c>
      <c r="IF196" s="14" t="str">
        <f t="shared" si="266"/>
        <v>140级寄灵人洗练-Q4-1</v>
      </c>
      <c r="IG196" s="14">
        <f t="shared" si="267"/>
        <v>1104</v>
      </c>
      <c r="IH196" s="14">
        <f t="shared" si="268"/>
        <v>1</v>
      </c>
      <c r="II196" s="14">
        <f t="shared" si="269"/>
        <v>2000</v>
      </c>
      <c r="IJ196" s="14" t="str">
        <f t="shared" si="270"/>
        <v>AtkExt</v>
      </c>
      <c r="IK196" s="14" t="e">
        <f t="shared" si="271"/>
        <v>#REF!</v>
      </c>
      <c r="IL196" s="14" t="e">
        <f t="shared" si="272"/>
        <v>#REF!</v>
      </c>
    </row>
    <row r="197" spans="165:246" ht="16.5" x14ac:dyDescent="0.2">
      <c r="FI197" s="13">
        <v>192</v>
      </c>
      <c r="FJ197" s="14">
        <f t="shared" si="249"/>
        <v>1</v>
      </c>
      <c r="FK197" s="14">
        <f t="shared" si="250"/>
        <v>192</v>
      </c>
      <c r="FL197" s="14">
        <f t="shared" si="251"/>
        <v>25</v>
      </c>
      <c r="FM197" s="14">
        <f t="shared" si="218"/>
        <v>42</v>
      </c>
      <c r="FN197" s="14">
        <f t="shared" si="219"/>
        <v>5</v>
      </c>
      <c r="FO197" s="14">
        <f t="shared" si="220"/>
        <v>90</v>
      </c>
      <c r="FP197" s="14">
        <f t="shared" si="221"/>
        <v>4</v>
      </c>
      <c r="FQ197" s="14">
        <f t="shared" si="222"/>
        <v>6</v>
      </c>
      <c r="FR197" s="14">
        <f t="shared" si="223"/>
        <v>6</v>
      </c>
      <c r="FS197" s="14" t="b">
        <f t="shared" si="252"/>
        <v>1</v>
      </c>
      <c r="FT197" s="14">
        <f t="shared" si="224"/>
        <v>2005426</v>
      </c>
      <c r="FU197" s="14">
        <f t="shared" si="253"/>
        <v>84</v>
      </c>
      <c r="FV197" s="13" t="str">
        <f t="shared" si="225"/>
        <v>90级-防御套寄灵人の护手</v>
      </c>
      <c r="FW197" s="13" t="str">
        <f t="shared" si="226"/>
        <v>潜刃藏锋 · 寄灵人の护手</v>
      </c>
      <c r="FX197" s="14">
        <f t="shared" si="227"/>
        <v>1</v>
      </c>
      <c r="FY197" s="14">
        <f t="shared" si="228"/>
        <v>4</v>
      </c>
      <c r="FZ197" s="14">
        <f t="shared" si="229"/>
        <v>90</v>
      </c>
      <c r="GA197" s="14">
        <v>1</v>
      </c>
      <c r="GB197" s="14">
        <f t="shared" si="230"/>
        <v>5</v>
      </c>
      <c r="GC197" s="14">
        <f t="shared" si="254"/>
        <v>6</v>
      </c>
      <c r="GD197" s="14">
        <f t="shared" si="231"/>
        <v>200542</v>
      </c>
      <c r="GE197" s="14" t="e">
        <f t="shared" si="232"/>
        <v>#REF!</v>
      </c>
      <c r="GF197" s="14" t="e">
        <f t="shared" si="233"/>
        <v>#REF!</v>
      </c>
      <c r="GG197" s="14" t="e">
        <f t="shared" si="234"/>
        <v>#REF!</v>
      </c>
      <c r="GH197" s="14" t="e">
        <f t="shared" si="235"/>
        <v>#REF!</v>
      </c>
      <c r="GI197" s="14" t="e">
        <f t="shared" si="236"/>
        <v>#REF!</v>
      </c>
      <c r="GJ197" s="14" t="e">
        <f t="shared" si="237"/>
        <v>#REF!</v>
      </c>
      <c r="GK197" s="14" t="e">
        <f t="shared" si="238"/>
        <v>#REF!</v>
      </c>
      <c r="GL197" s="14">
        <f t="shared" si="239"/>
        <v>1054</v>
      </c>
      <c r="GM197" s="14">
        <f t="shared" si="240"/>
        <v>4</v>
      </c>
      <c r="GN197" s="14">
        <f t="shared" si="241"/>
        <v>1054</v>
      </c>
      <c r="GO197" s="25" t="str">
        <f t="shared" si="242"/>
        <v>icon_2005426</v>
      </c>
      <c r="GS197" s="14">
        <f t="shared" si="243"/>
        <v>3</v>
      </c>
      <c r="GT197" s="14">
        <f t="shared" si="244"/>
        <v>0</v>
      </c>
      <c r="GU197" s="14" t="e">
        <f t="shared" si="255"/>
        <v>#REF!</v>
      </c>
      <c r="GV197" s="14" t="str">
        <f t="shared" si="245"/>
        <v>HPExt</v>
      </c>
      <c r="GW197" s="14" t="e">
        <f t="shared" si="256"/>
        <v>#REF!</v>
      </c>
      <c r="GX197" s="14" t="e">
        <f t="shared" si="257"/>
        <v>#REF!</v>
      </c>
      <c r="GY197" s="14" t="str">
        <f t="shared" si="246"/>
        <v/>
      </c>
      <c r="GZ197" s="14" t="str">
        <f t="shared" si="258"/>
        <v/>
      </c>
      <c r="HA197" s="14" t="str">
        <f t="shared" si="259"/>
        <v/>
      </c>
      <c r="HB197" s="14">
        <f t="shared" si="247"/>
        <v>20540</v>
      </c>
      <c r="HC197" s="14">
        <f t="shared" si="260"/>
        <v>4</v>
      </c>
      <c r="HD197" s="14">
        <f t="shared" si="261"/>
        <v>1054</v>
      </c>
      <c r="HE197" s="25" t="s">
        <v>1109</v>
      </c>
      <c r="HF197" s="14">
        <f t="shared" si="248"/>
        <v>200</v>
      </c>
      <c r="IA197" s="13">
        <v>192</v>
      </c>
      <c r="IB197" s="14">
        <f t="shared" si="262"/>
        <v>10</v>
      </c>
      <c r="IC197" s="14">
        <f t="shared" si="263"/>
        <v>1</v>
      </c>
      <c r="ID197" s="14">
        <f t="shared" si="264"/>
        <v>10</v>
      </c>
      <c r="IE197" s="14">
        <f t="shared" si="265"/>
        <v>4</v>
      </c>
      <c r="IF197" s="14" t="str">
        <f t="shared" si="266"/>
        <v>140级寄灵人洗练-Q4-2</v>
      </c>
      <c r="IG197" s="14">
        <f t="shared" si="267"/>
        <v>1104</v>
      </c>
      <c r="IH197" s="14">
        <f t="shared" si="268"/>
        <v>2</v>
      </c>
      <c r="II197" s="14">
        <f t="shared" si="269"/>
        <v>2000</v>
      </c>
      <c r="IJ197" s="14" t="str">
        <f t="shared" si="270"/>
        <v>DefExt</v>
      </c>
      <c r="IK197" s="14" t="e">
        <f t="shared" si="271"/>
        <v>#REF!</v>
      </c>
      <c r="IL197" s="14" t="e">
        <f t="shared" si="272"/>
        <v>#REF!</v>
      </c>
    </row>
    <row r="198" spans="165:246" ht="16.5" x14ac:dyDescent="0.2">
      <c r="FI198" s="13">
        <v>193</v>
      </c>
      <c r="FJ198" s="14">
        <f t="shared" si="249"/>
        <v>1</v>
      </c>
      <c r="FK198" s="14">
        <f t="shared" si="250"/>
        <v>193</v>
      </c>
      <c r="FL198" s="14">
        <f t="shared" si="251"/>
        <v>26</v>
      </c>
      <c r="FM198" s="14">
        <f t="shared" ref="FM198:FM261" si="273">INDEX($AL$7:$AL$64,FL198)</f>
        <v>43</v>
      </c>
      <c r="FN198" s="14">
        <f t="shared" ref="FN198:FN261" si="274">(FJ198-1)*$FL$3+GB198</f>
        <v>5</v>
      </c>
      <c r="FO198" s="14">
        <f t="shared" ref="FO198:FO261" si="275">INDEX(AJ$7:AJ$64,$FL198)</f>
        <v>90</v>
      </c>
      <c r="FP198" s="14">
        <f t="shared" ref="FP198:FP261" si="276">INDEX(AK$7:AK$64,$FL198)</f>
        <v>4</v>
      </c>
      <c r="FQ198" s="14">
        <f t="shared" ref="FQ198:FQ261" si="277">FK198-INDEX($AT$6:$AT$64,FL198)</f>
        <v>1</v>
      </c>
      <c r="FR198" s="14">
        <f t="shared" ref="FR198:FR261" si="278">INDEX($AU$7:$BB$64,FL198,FK198-INDEX($AT$6:$AT$64,FL198))</f>
        <v>1</v>
      </c>
      <c r="FS198" s="14" t="b">
        <f t="shared" si="252"/>
        <v>1</v>
      </c>
      <c r="FT198" s="14">
        <f t="shared" ref="FT198:FT261" si="279">INDEX($AQ$7:$AQ$64,FL198)*10+FR198+(FJ198-1)*100000+2000000</f>
        <v>2005431</v>
      </c>
      <c r="FU198" s="14">
        <f t="shared" si="253"/>
        <v>168</v>
      </c>
      <c r="FV198" s="13" t="str">
        <f t="shared" ref="FV198:FV261" si="280">INDEX($AM$7:$AM$64,FL198)&amp;"-"&amp;INDEX($AN$7:$AN$64,FL198)&amp;INDEX($BR$6:$BR$7,FJ198)&amp;INDEX($AU$3:$BB$3,FR198)</f>
        <v>90级-绝世套寄灵人の灵器</v>
      </c>
      <c r="FW198" s="13" t="str">
        <f t="shared" ref="FW198:FW261" si="281">INDEX($AO$7:$AP$64,FL198,FJ198)&amp;" · "&amp;INDEX($BR$6:$BR$7,FJ198)&amp;INDEX($AU$3:$BB$3,FR198)&amp;IF(FS198,"","-"&amp;INDEX($CG$6:$CG$9,FP198))</f>
        <v>月相三变 · 寄灵人の灵器</v>
      </c>
      <c r="FX198" s="14">
        <f t="shared" ref="FX198:FX261" si="282">FJ198</f>
        <v>1</v>
      </c>
      <c r="FY198" s="14">
        <f t="shared" ref="FY198:FY261" si="283">INDEX($AK$7:$AK$64,FL198)</f>
        <v>4</v>
      </c>
      <c r="FZ198" s="14">
        <f t="shared" ref="FZ198:FZ261" si="284">INDEX($AJ$7:$AJ$64,FL198)</f>
        <v>90</v>
      </c>
      <c r="GA198" s="14">
        <v>1</v>
      </c>
      <c r="GB198" s="14">
        <f t="shared" ref="GB198:GB261" si="285">INDEX(AH$7:AH$64,$FL198)</f>
        <v>5</v>
      </c>
      <c r="GC198" s="14">
        <f t="shared" si="254"/>
        <v>1</v>
      </c>
      <c r="GD198" s="14">
        <f t="shared" ref="GD198:GD261" si="286">IF(INDEX($AR$7:$AR$64,FL198)&gt;0,INDEX($AR$7:$AR$64,FL198) + (FJ198-1)*10000+200000,"")</f>
        <v>200543</v>
      </c>
      <c r="GE198" s="14" t="e">
        <f t="shared" ref="GE198:GE261" si="287">INT(SUMPRODUCT($GI$3:$GK$3,GI198:GK198)*IF(GD198="",1,1.5))</f>
        <v>#REF!</v>
      </c>
      <c r="GF198" s="14" t="e">
        <f t="shared" ref="GF198:GF261" si="288">ROUND(INDEX(M$6:M$27,$FN198)*INDEX(BW$6:BW$13,$FR198)*INDEX($CH$6:$CH$9,FY198)/5,0)*5</f>
        <v>#REF!</v>
      </c>
      <c r="GG198" s="14" t="e">
        <f t="shared" ref="GG198:GG261" si="289">ROUND(INDEX(N$6:N$27,$FN198)*INDEX(BX$6:BX$13,$FR198)*INDEX($CH$6:$CH$9,FY198)/5,0)*5</f>
        <v>#REF!</v>
      </c>
      <c r="GH198" s="14" t="e">
        <f t="shared" ref="GH198:GH261" si="290">ROUND(INDEX(O$6:O$27,$FN198)*INDEX(BY$6:BY$13,$FR198)*INDEX($CH$6:$CH$9,FY198)/5,0)*5</f>
        <v>#REF!</v>
      </c>
      <c r="GI198" s="14" t="e">
        <f t="shared" ref="GI198:GI261" si="291">ROUND(INDEX(S$6:S$27,$FN198)*INDEX(BW$6:BW$13,$FR198)*INDEX($CH$6:$CH$9,FY198),0)</f>
        <v>#REF!</v>
      </c>
      <c r="GJ198" s="14" t="e">
        <f t="shared" ref="GJ198:GJ261" si="292">ROUND(INDEX(T$6:T$27,$FN198)*INDEX(BX$6:BX$13,$FR198)*INDEX($CH$6:$CH$9,FY198),0)</f>
        <v>#REF!</v>
      </c>
      <c r="GK198" s="14" t="e">
        <f t="shared" ref="GK198:GK261" si="293">ROUND(INDEX(U$6:U$27,$FN198)*INDEX(BY$6:BY$13,$FR198)*INDEX($CH$6:$CH$9,FY198),0)</f>
        <v>#REF!</v>
      </c>
      <c r="GL198" s="14">
        <f t="shared" ref="GL198:GL261" si="294">GB198*10+FP198+FJ198*1000</f>
        <v>1054</v>
      </c>
      <c r="GM198" s="14">
        <f t="shared" ref="GM198:GM261" si="295">INDEX($V$17:$Y$27,GB198,FP198)</f>
        <v>4</v>
      </c>
      <c r="GN198" s="14">
        <f t="shared" ref="GN198:GN261" si="296">IF(FP198&gt;2,GB198*10+FP198+FJ198*1000,"")</f>
        <v>1054</v>
      </c>
      <c r="GO198" s="25" t="str">
        <f t="shared" ref="GO198:GO261" si="297">IF(FS198,"icon_"&amp;FT198,GO$2&amp;INDEX($FG$6:$FG$7,FJ198)*100000+GB198*1000+100+FR198)</f>
        <v>icon_2005431</v>
      </c>
      <c r="GS198" s="14">
        <f t="shared" ref="GS198:GS261" si="298">INDEX(CA$6:CA$13,$GC198)</f>
        <v>1</v>
      </c>
      <c r="GT198" s="14">
        <f t="shared" ref="GT198:GT261" si="299">INDEX(CB$6:CB$13,$GC198)</f>
        <v>0</v>
      </c>
      <c r="GU198" s="14" t="e">
        <f t="shared" si="255"/>
        <v>#REF!</v>
      </c>
      <c r="GV198" s="14" t="str">
        <f t="shared" ref="GV198:GV261" si="300">INDEX($BW$3:$BY$3,GS198)</f>
        <v>AtkExt</v>
      </c>
      <c r="GW198" s="14" t="e">
        <f t="shared" si="256"/>
        <v>#REF!</v>
      </c>
      <c r="GX198" s="14" t="e">
        <f t="shared" si="257"/>
        <v>#REF!</v>
      </c>
      <c r="GY198" s="14" t="str">
        <f t="shared" ref="GY198:GY261" si="301">IF(GT198&gt;0,INDEX($BW$3:$BY$3,GT198),"")</f>
        <v/>
      </c>
      <c r="GZ198" s="14" t="str">
        <f t="shared" si="258"/>
        <v/>
      </c>
      <c r="HA198" s="14" t="str">
        <f t="shared" si="259"/>
        <v/>
      </c>
      <c r="HB198" s="14">
        <f t="shared" ref="HB198:HB261" si="302">20000+GB198*100+FP198*10</f>
        <v>20540</v>
      </c>
      <c r="HC198" s="14">
        <f t="shared" si="260"/>
        <v>4</v>
      </c>
      <c r="HD198" s="14">
        <f t="shared" si="261"/>
        <v>1054</v>
      </c>
      <c r="HE198" s="25" t="s">
        <v>1109</v>
      </c>
      <c r="HF198" s="14">
        <f t="shared" ref="HF198:HF261" si="303">ROUND(INDEX($AA$17:$AD$27,GB198,FP198)*INDEX($BZ$6:$BZ$13,GC198),0)</f>
        <v>400</v>
      </c>
      <c r="IA198" s="13">
        <v>193</v>
      </c>
      <c r="IB198" s="14">
        <f t="shared" si="262"/>
        <v>10</v>
      </c>
      <c r="IC198" s="14">
        <f t="shared" si="263"/>
        <v>1</v>
      </c>
      <c r="ID198" s="14">
        <f t="shared" si="264"/>
        <v>10</v>
      </c>
      <c r="IE198" s="14">
        <f t="shared" si="265"/>
        <v>4</v>
      </c>
      <c r="IF198" s="14" t="str">
        <f t="shared" si="266"/>
        <v>140级寄灵人洗练-Q4-3</v>
      </c>
      <c r="IG198" s="14">
        <f t="shared" si="267"/>
        <v>1104</v>
      </c>
      <c r="IH198" s="14">
        <f t="shared" si="268"/>
        <v>3</v>
      </c>
      <c r="II198" s="14">
        <f t="shared" si="269"/>
        <v>2000</v>
      </c>
      <c r="IJ198" s="14" t="str">
        <f t="shared" si="270"/>
        <v>HPExt</v>
      </c>
      <c r="IK198" s="14" t="e">
        <f t="shared" si="271"/>
        <v>#REF!</v>
      </c>
      <c r="IL198" s="14" t="e">
        <f t="shared" si="272"/>
        <v>#REF!</v>
      </c>
    </row>
    <row r="199" spans="165:246" ht="16.5" x14ac:dyDescent="0.2">
      <c r="FI199" s="13">
        <v>194</v>
      </c>
      <c r="FJ199" s="14">
        <f t="shared" ref="FJ199:FJ262" si="304">IF(FI199&lt;=$FJ$3,1,2)</f>
        <v>1</v>
      </c>
      <c r="FK199" s="14">
        <f t="shared" ref="FK199:FK262" si="305">MOD(FI199-1,$FJ$3)+1</f>
        <v>194</v>
      </c>
      <c r="FL199" s="14">
        <f t="shared" ref="FL199:FL262" si="306">MATCH(FK199-1,$AT$6:$AT$64,1)</f>
        <v>26</v>
      </c>
      <c r="FM199" s="14">
        <f t="shared" si="273"/>
        <v>43</v>
      </c>
      <c r="FN199" s="14">
        <f t="shared" si="274"/>
        <v>5</v>
      </c>
      <c r="FO199" s="14">
        <f t="shared" si="275"/>
        <v>90</v>
      </c>
      <c r="FP199" s="14">
        <f t="shared" si="276"/>
        <v>4</v>
      </c>
      <c r="FQ199" s="14">
        <f t="shared" si="277"/>
        <v>2</v>
      </c>
      <c r="FR199" s="14">
        <f t="shared" si="278"/>
        <v>2</v>
      </c>
      <c r="FS199" s="14" t="b">
        <f t="shared" ref="FS199:FS262" si="307">IF(GD199="",FALSE,TRUE)</f>
        <v>1</v>
      </c>
      <c r="FT199" s="14">
        <f t="shared" si="279"/>
        <v>2005432</v>
      </c>
      <c r="FU199" s="14">
        <f t="shared" ref="FU199:FU262" si="308">INDEX($BG$7:$BN$64,FL199,FR199)</f>
        <v>84</v>
      </c>
      <c r="FV199" s="13" t="str">
        <f t="shared" si="280"/>
        <v>90级-绝世套寄灵人の头盔</v>
      </c>
      <c r="FW199" s="13" t="str">
        <f t="shared" si="281"/>
        <v>月相三变 · 寄灵人の头盔</v>
      </c>
      <c r="FX199" s="14">
        <f t="shared" si="282"/>
        <v>1</v>
      </c>
      <c r="FY199" s="14">
        <f t="shared" si="283"/>
        <v>4</v>
      </c>
      <c r="FZ199" s="14">
        <f t="shared" si="284"/>
        <v>90</v>
      </c>
      <c r="GA199" s="14">
        <v>1</v>
      </c>
      <c r="GB199" s="14">
        <f t="shared" si="285"/>
        <v>5</v>
      </c>
      <c r="GC199" s="14">
        <f t="shared" ref="GC199:GC262" si="309">FR199</f>
        <v>2</v>
      </c>
      <c r="GD199" s="14">
        <f t="shared" si="286"/>
        <v>200543</v>
      </c>
      <c r="GE199" s="14" t="e">
        <f t="shared" si="287"/>
        <v>#REF!</v>
      </c>
      <c r="GF199" s="14" t="e">
        <f t="shared" si="288"/>
        <v>#REF!</v>
      </c>
      <c r="GG199" s="14" t="e">
        <f t="shared" si="289"/>
        <v>#REF!</v>
      </c>
      <c r="GH199" s="14" t="e">
        <f t="shared" si="290"/>
        <v>#REF!</v>
      </c>
      <c r="GI199" s="14" t="e">
        <f t="shared" si="291"/>
        <v>#REF!</v>
      </c>
      <c r="GJ199" s="14" t="e">
        <f t="shared" si="292"/>
        <v>#REF!</v>
      </c>
      <c r="GK199" s="14" t="e">
        <f t="shared" si="293"/>
        <v>#REF!</v>
      </c>
      <c r="GL199" s="14">
        <f t="shared" si="294"/>
        <v>1054</v>
      </c>
      <c r="GM199" s="14">
        <f t="shared" si="295"/>
        <v>4</v>
      </c>
      <c r="GN199" s="14">
        <f t="shared" si="296"/>
        <v>1054</v>
      </c>
      <c r="GO199" s="25" t="str">
        <f t="shared" si="297"/>
        <v>icon_2005432</v>
      </c>
      <c r="GS199" s="14">
        <f t="shared" si="298"/>
        <v>2</v>
      </c>
      <c r="GT199" s="14">
        <f t="shared" si="299"/>
        <v>0</v>
      </c>
      <c r="GU199" s="14" t="e">
        <f t="shared" ref="GU199:GU262" si="310">GE199</f>
        <v>#REF!</v>
      </c>
      <c r="GV199" s="14" t="str">
        <f t="shared" si="300"/>
        <v>DefExt</v>
      </c>
      <c r="GW199" s="14" t="e">
        <f t="shared" ref="GW199:GW262" si="311">INDEX(GF199:GH199,GS199)</f>
        <v>#REF!</v>
      </c>
      <c r="GX199" s="14" t="e">
        <f t="shared" ref="GX199:GX262" si="312">INDEX(GI199:GK199,GS199)</f>
        <v>#REF!</v>
      </c>
      <c r="GY199" s="14" t="str">
        <f t="shared" si="301"/>
        <v/>
      </c>
      <c r="GZ199" s="14" t="str">
        <f t="shared" ref="GZ199:GZ262" si="313">IF(GT199&gt;0,INDEX(GF199:GH199,GT199),"")</f>
        <v/>
      </c>
      <c r="HA199" s="14" t="str">
        <f t="shared" ref="HA199:HA262" si="314">IF(GT199&gt;0,INDEX(GI199:GK199,GT199),"")</f>
        <v/>
      </c>
      <c r="HB199" s="14">
        <f t="shared" si="302"/>
        <v>20540</v>
      </c>
      <c r="HC199" s="14">
        <f t="shared" ref="HC199:HC262" si="315">GM199</f>
        <v>4</v>
      </c>
      <c r="HD199" s="14">
        <f t="shared" ref="HD199:HD262" si="316">GN199</f>
        <v>1054</v>
      </c>
      <c r="HE199" s="25" t="s">
        <v>1109</v>
      </c>
      <c r="HF199" s="14">
        <f t="shared" si="303"/>
        <v>200</v>
      </c>
      <c r="IA199" s="13">
        <v>194</v>
      </c>
      <c r="IB199" s="14">
        <f t="shared" ref="IB199:IB262" si="317">INT((IA199-1)/20)+1</f>
        <v>10</v>
      </c>
      <c r="IC199" s="14">
        <f t="shared" ref="IC199:IC262" si="318">IF(IB199&gt;11,2,1)</f>
        <v>1</v>
      </c>
      <c r="ID199" s="14">
        <f t="shared" ref="ID199:ID262" si="319">IB199-(IC199-1)*11</f>
        <v>10</v>
      </c>
      <c r="IE199" s="14">
        <f t="shared" ref="IE199:IE262" si="320">IF(MOD(IA199-1,20)&gt;=10,4,3)</f>
        <v>4</v>
      </c>
      <c r="IF199" s="14" t="str">
        <f t="shared" ref="IF199:IF262" si="321">INDEX($EK$6:$EK$27,IB199)&amp;"洗练-Q"&amp;IE199&amp;"-"&amp;IH199</f>
        <v>140级寄灵人洗练-Q4-4</v>
      </c>
      <c r="IG199" s="14">
        <f t="shared" ref="IG199:IG262" si="322">IC199*1000+ID199*10+IE199</f>
        <v>1104</v>
      </c>
      <c r="IH199" s="14">
        <f t="shared" ref="IH199:IH262" si="323">MOD(IA199-1,10)+1</f>
        <v>4</v>
      </c>
      <c r="II199" s="14">
        <f t="shared" ref="II199:II262" si="324">INDEX($EO$3:$EX$3,IH199)</f>
        <v>600</v>
      </c>
      <c r="IJ199" s="14" t="str">
        <f t="shared" ref="IJ199:IJ262" si="325">INDEX($EO$4:$EX$4,IH199)</f>
        <v>AtkRate</v>
      </c>
      <c r="IK199" s="14">
        <f t="shared" ref="IK199:IK262" si="326">IF(IL199&gt;1,INT(IL199*0.35),ROUND(IL199*0.35,3))</f>
        <v>1.4E-2</v>
      </c>
      <c r="IL199" s="14">
        <f t="shared" ref="IL199:IL262" si="327">INDEX($EO$6:$EX$27,IB199,IH199)</f>
        <v>0.04</v>
      </c>
    </row>
    <row r="200" spans="165:246" ht="16.5" x14ac:dyDescent="0.2">
      <c r="FI200" s="13">
        <v>195</v>
      </c>
      <c r="FJ200" s="14">
        <f t="shared" si="304"/>
        <v>1</v>
      </c>
      <c r="FK200" s="14">
        <f t="shared" si="305"/>
        <v>195</v>
      </c>
      <c r="FL200" s="14">
        <f t="shared" si="306"/>
        <v>26</v>
      </c>
      <c r="FM200" s="14">
        <f t="shared" si="273"/>
        <v>43</v>
      </c>
      <c r="FN200" s="14">
        <f t="shared" si="274"/>
        <v>5</v>
      </c>
      <c r="FO200" s="14">
        <f t="shared" si="275"/>
        <v>90</v>
      </c>
      <c r="FP200" s="14">
        <f t="shared" si="276"/>
        <v>4</v>
      </c>
      <c r="FQ200" s="14">
        <f t="shared" si="277"/>
        <v>3</v>
      </c>
      <c r="FR200" s="14">
        <f t="shared" si="278"/>
        <v>3</v>
      </c>
      <c r="FS200" s="14" t="b">
        <f t="shared" si="307"/>
        <v>1</v>
      </c>
      <c r="FT200" s="14">
        <f t="shared" si="279"/>
        <v>2005433</v>
      </c>
      <c r="FU200" s="14">
        <f t="shared" si="308"/>
        <v>84</v>
      </c>
      <c r="FV200" s="13" t="str">
        <f t="shared" si="280"/>
        <v>90级-绝世套寄灵人の铠甲</v>
      </c>
      <c r="FW200" s="13" t="str">
        <f t="shared" si="281"/>
        <v>月相三变 · 寄灵人の铠甲</v>
      </c>
      <c r="FX200" s="14">
        <f t="shared" si="282"/>
        <v>1</v>
      </c>
      <c r="FY200" s="14">
        <f t="shared" si="283"/>
        <v>4</v>
      </c>
      <c r="FZ200" s="14">
        <f t="shared" si="284"/>
        <v>90</v>
      </c>
      <c r="GA200" s="14">
        <v>1</v>
      </c>
      <c r="GB200" s="14">
        <f t="shared" si="285"/>
        <v>5</v>
      </c>
      <c r="GC200" s="14">
        <f t="shared" si="309"/>
        <v>3</v>
      </c>
      <c r="GD200" s="14">
        <f t="shared" si="286"/>
        <v>200543</v>
      </c>
      <c r="GE200" s="14" t="e">
        <f t="shared" si="287"/>
        <v>#REF!</v>
      </c>
      <c r="GF200" s="14" t="e">
        <f t="shared" si="288"/>
        <v>#REF!</v>
      </c>
      <c r="GG200" s="14" t="e">
        <f t="shared" si="289"/>
        <v>#REF!</v>
      </c>
      <c r="GH200" s="14" t="e">
        <f t="shared" si="290"/>
        <v>#REF!</v>
      </c>
      <c r="GI200" s="14" t="e">
        <f t="shared" si="291"/>
        <v>#REF!</v>
      </c>
      <c r="GJ200" s="14" t="e">
        <f t="shared" si="292"/>
        <v>#REF!</v>
      </c>
      <c r="GK200" s="14" t="e">
        <f t="shared" si="293"/>
        <v>#REF!</v>
      </c>
      <c r="GL200" s="14">
        <f t="shared" si="294"/>
        <v>1054</v>
      </c>
      <c r="GM200" s="14">
        <f t="shared" si="295"/>
        <v>4</v>
      </c>
      <c r="GN200" s="14">
        <f t="shared" si="296"/>
        <v>1054</v>
      </c>
      <c r="GO200" s="25" t="str">
        <f t="shared" si="297"/>
        <v>icon_2005433</v>
      </c>
      <c r="GS200" s="14">
        <f t="shared" si="298"/>
        <v>2</v>
      </c>
      <c r="GT200" s="14">
        <f t="shared" si="299"/>
        <v>3</v>
      </c>
      <c r="GU200" s="14" t="e">
        <f t="shared" si="310"/>
        <v>#REF!</v>
      </c>
      <c r="GV200" s="14" t="str">
        <f t="shared" si="300"/>
        <v>DefExt</v>
      </c>
      <c r="GW200" s="14" t="e">
        <f t="shared" si="311"/>
        <v>#REF!</v>
      </c>
      <c r="GX200" s="14" t="e">
        <f t="shared" si="312"/>
        <v>#REF!</v>
      </c>
      <c r="GY200" s="14" t="str">
        <f t="shared" si="301"/>
        <v>HPExt</v>
      </c>
      <c r="GZ200" s="14" t="e">
        <f t="shared" si="313"/>
        <v>#REF!</v>
      </c>
      <c r="HA200" s="14" t="e">
        <f t="shared" si="314"/>
        <v>#REF!</v>
      </c>
      <c r="HB200" s="14">
        <f t="shared" si="302"/>
        <v>20540</v>
      </c>
      <c r="HC200" s="14">
        <f t="shared" si="315"/>
        <v>4</v>
      </c>
      <c r="HD200" s="14">
        <f t="shared" si="316"/>
        <v>1054</v>
      </c>
      <c r="HE200" s="25" t="s">
        <v>1109</v>
      </c>
      <c r="HF200" s="14">
        <f t="shared" si="303"/>
        <v>200</v>
      </c>
      <c r="IA200" s="13">
        <v>195</v>
      </c>
      <c r="IB200" s="14">
        <f t="shared" si="317"/>
        <v>10</v>
      </c>
      <c r="IC200" s="14">
        <f t="shared" si="318"/>
        <v>1</v>
      </c>
      <c r="ID200" s="14">
        <f t="shared" si="319"/>
        <v>10</v>
      </c>
      <c r="IE200" s="14">
        <f t="shared" si="320"/>
        <v>4</v>
      </c>
      <c r="IF200" s="14" t="str">
        <f t="shared" si="321"/>
        <v>140级寄灵人洗练-Q4-5</v>
      </c>
      <c r="IG200" s="14">
        <f t="shared" si="322"/>
        <v>1104</v>
      </c>
      <c r="IH200" s="14">
        <f t="shared" si="323"/>
        <v>5</v>
      </c>
      <c r="II200" s="14">
        <f t="shared" si="324"/>
        <v>600</v>
      </c>
      <c r="IJ200" s="14" t="str">
        <f t="shared" si="325"/>
        <v>DefRate</v>
      </c>
      <c r="IK200" s="14">
        <f t="shared" si="326"/>
        <v>1.4E-2</v>
      </c>
      <c r="IL200" s="14">
        <f t="shared" si="327"/>
        <v>0.04</v>
      </c>
    </row>
    <row r="201" spans="165:246" ht="16.5" x14ac:dyDescent="0.2">
      <c r="FI201" s="13">
        <v>196</v>
      </c>
      <c r="FJ201" s="14">
        <f t="shared" si="304"/>
        <v>1</v>
      </c>
      <c r="FK201" s="14">
        <f t="shared" si="305"/>
        <v>196</v>
      </c>
      <c r="FL201" s="14">
        <f t="shared" si="306"/>
        <v>26</v>
      </c>
      <c r="FM201" s="14">
        <f t="shared" si="273"/>
        <v>43</v>
      </c>
      <c r="FN201" s="14">
        <f t="shared" si="274"/>
        <v>5</v>
      </c>
      <c r="FO201" s="14">
        <f t="shared" si="275"/>
        <v>90</v>
      </c>
      <c r="FP201" s="14">
        <f t="shared" si="276"/>
        <v>4</v>
      </c>
      <c r="FQ201" s="14">
        <f t="shared" si="277"/>
        <v>4</v>
      </c>
      <c r="FR201" s="14">
        <f t="shared" si="278"/>
        <v>4</v>
      </c>
      <c r="FS201" s="14" t="b">
        <f t="shared" si="307"/>
        <v>1</v>
      </c>
      <c r="FT201" s="14">
        <f t="shared" si="279"/>
        <v>2005434</v>
      </c>
      <c r="FU201" s="14">
        <f t="shared" si="308"/>
        <v>84</v>
      </c>
      <c r="FV201" s="13" t="str">
        <f t="shared" si="280"/>
        <v>90级-绝世套寄灵人の裤子</v>
      </c>
      <c r="FW201" s="13" t="str">
        <f t="shared" si="281"/>
        <v>月相三变 · 寄灵人の裤子</v>
      </c>
      <c r="FX201" s="14">
        <f t="shared" si="282"/>
        <v>1</v>
      </c>
      <c r="FY201" s="14">
        <f t="shared" si="283"/>
        <v>4</v>
      </c>
      <c r="FZ201" s="14">
        <f t="shared" si="284"/>
        <v>90</v>
      </c>
      <c r="GA201" s="14">
        <v>1</v>
      </c>
      <c r="GB201" s="14">
        <f t="shared" si="285"/>
        <v>5</v>
      </c>
      <c r="GC201" s="14">
        <f t="shared" si="309"/>
        <v>4</v>
      </c>
      <c r="GD201" s="14">
        <f t="shared" si="286"/>
        <v>200543</v>
      </c>
      <c r="GE201" s="14" t="e">
        <f t="shared" si="287"/>
        <v>#REF!</v>
      </c>
      <c r="GF201" s="14" t="e">
        <f t="shared" si="288"/>
        <v>#REF!</v>
      </c>
      <c r="GG201" s="14" t="e">
        <f t="shared" si="289"/>
        <v>#REF!</v>
      </c>
      <c r="GH201" s="14" t="e">
        <f t="shared" si="290"/>
        <v>#REF!</v>
      </c>
      <c r="GI201" s="14" t="e">
        <f t="shared" si="291"/>
        <v>#REF!</v>
      </c>
      <c r="GJ201" s="14" t="e">
        <f t="shared" si="292"/>
        <v>#REF!</v>
      </c>
      <c r="GK201" s="14" t="e">
        <f t="shared" si="293"/>
        <v>#REF!</v>
      </c>
      <c r="GL201" s="14">
        <f t="shared" si="294"/>
        <v>1054</v>
      </c>
      <c r="GM201" s="14">
        <f t="shared" si="295"/>
        <v>4</v>
      </c>
      <c r="GN201" s="14">
        <f t="shared" si="296"/>
        <v>1054</v>
      </c>
      <c r="GO201" s="25" t="str">
        <f t="shared" si="297"/>
        <v>icon_2005434</v>
      </c>
      <c r="GS201" s="14">
        <f t="shared" si="298"/>
        <v>2</v>
      </c>
      <c r="GT201" s="14">
        <f t="shared" si="299"/>
        <v>0</v>
      </c>
      <c r="GU201" s="14" t="e">
        <f t="shared" si="310"/>
        <v>#REF!</v>
      </c>
      <c r="GV201" s="14" t="str">
        <f t="shared" si="300"/>
        <v>DefExt</v>
      </c>
      <c r="GW201" s="14" t="e">
        <f t="shared" si="311"/>
        <v>#REF!</v>
      </c>
      <c r="GX201" s="14" t="e">
        <f t="shared" si="312"/>
        <v>#REF!</v>
      </c>
      <c r="GY201" s="14" t="str">
        <f t="shared" si="301"/>
        <v/>
      </c>
      <c r="GZ201" s="14" t="str">
        <f t="shared" si="313"/>
        <v/>
      </c>
      <c r="HA201" s="14" t="str">
        <f t="shared" si="314"/>
        <v/>
      </c>
      <c r="HB201" s="14">
        <f t="shared" si="302"/>
        <v>20540</v>
      </c>
      <c r="HC201" s="14">
        <f t="shared" si="315"/>
        <v>4</v>
      </c>
      <c r="HD201" s="14">
        <f t="shared" si="316"/>
        <v>1054</v>
      </c>
      <c r="HE201" s="25" t="s">
        <v>1109</v>
      </c>
      <c r="HF201" s="14">
        <f t="shared" si="303"/>
        <v>200</v>
      </c>
      <c r="IA201" s="13">
        <v>196</v>
      </c>
      <c r="IB201" s="14">
        <f t="shared" si="317"/>
        <v>10</v>
      </c>
      <c r="IC201" s="14">
        <f t="shared" si="318"/>
        <v>1</v>
      </c>
      <c r="ID201" s="14">
        <f t="shared" si="319"/>
        <v>10</v>
      </c>
      <c r="IE201" s="14">
        <f t="shared" si="320"/>
        <v>4</v>
      </c>
      <c r="IF201" s="14" t="str">
        <f t="shared" si="321"/>
        <v>140级寄灵人洗练-Q4-6</v>
      </c>
      <c r="IG201" s="14">
        <f t="shared" si="322"/>
        <v>1104</v>
      </c>
      <c r="IH201" s="14">
        <f t="shared" si="323"/>
        <v>6</v>
      </c>
      <c r="II201" s="14">
        <f t="shared" si="324"/>
        <v>600</v>
      </c>
      <c r="IJ201" s="14" t="str">
        <f t="shared" si="325"/>
        <v>HPRate</v>
      </c>
      <c r="IK201" s="14">
        <f t="shared" si="326"/>
        <v>1.4E-2</v>
      </c>
      <c r="IL201" s="14">
        <f t="shared" si="327"/>
        <v>0.04</v>
      </c>
    </row>
    <row r="202" spans="165:246" ht="16.5" x14ac:dyDescent="0.2">
      <c r="FI202" s="13">
        <v>197</v>
      </c>
      <c r="FJ202" s="14">
        <f t="shared" si="304"/>
        <v>1</v>
      </c>
      <c r="FK202" s="14">
        <f t="shared" si="305"/>
        <v>197</v>
      </c>
      <c r="FL202" s="14">
        <f t="shared" si="306"/>
        <v>26</v>
      </c>
      <c r="FM202" s="14">
        <f t="shared" si="273"/>
        <v>43</v>
      </c>
      <c r="FN202" s="14">
        <f t="shared" si="274"/>
        <v>5</v>
      </c>
      <c r="FO202" s="14">
        <f t="shared" si="275"/>
        <v>90</v>
      </c>
      <c r="FP202" s="14">
        <f t="shared" si="276"/>
        <v>4</v>
      </c>
      <c r="FQ202" s="14">
        <f t="shared" si="277"/>
        <v>5</v>
      </c>
      <c r="FR202" s="14">
        <f t="shared" si="278"/>
        <v>6</v>
      </c>
      <c r="FS202" s="14" t="b">
        <f t="shared" si="307"/>
        <v>1</v>
      </c>
      <c r="FT202" s="14">
        <f t="shared" si="279"/>
        <v>2005436</v>
      </c>
      <c r="FU202" s="14">
        <f t="shared" si="308"/>
        <v>84</v>
      </c>
      <c r="FV202" s="13" t="str">
        <f t="shared" si="280"/>
        <v>90级-绝世套寄灵人の护手</v>
      </c>
      <c r="FW202" s="13" t="str">
        <f t="shared" si="281"/>
        <v>月相三变 · 寄灵人の护手</v>
      </c>
      <c r="FX202" s="14">
        <f t="shared" si="282"/>
        <v>1</v>
      </c>
      <c r="FY202" s="14">
        <f t="shared" si="283"/>
        <v>4</v>
      </c>
      <c r="FZ202" s="14">
        <f t="shared" si="284"/>
        <v>90</v>
      </c>
      <c r="GA202" s="14">
        <v>1</v>
      </c>
      <c r="GB202" s="14">
        <f t="shared" si="285"/>
        <v>5</v>
      </c>
      <c r="GC202" s="14">
        <f t="shared" si="309"/>
        <v>6</v>
      </c>
      <c r="GD202" s="14">
        <f t="shared" si="286"/>
        <v>200543</v>
      </c>
      <c r="GE202" s="14" t="e">
        <f t="shared" si="287"/>
        <v>#REF!</v>
      </c>
      <c r="GF202" s="14" t="e">
        <f t="shared" si="288"/>
        <v>#REF!</v>
      </c>
      <c r="GG202" s="14" t="e">
        <f t="shared" si="289"/>
        <v>#REF!</v>
      </c>
      <c r="GH202" s="14" t="e">
        <f t="shared" si="290"/>
        <v>#REF!</v>
      </c>
      <c r="GI202" s="14" t="e">
        <f t="shared" si="291"/>
        <v>#REF!</v>
      </c>
      <c r="GJ202" s="14" t="e">
        <f t="shared" si="292"/>
        <v>#REF!</v>
      </c>
      <c r="GK202" s="14" t="e">
        <f t="shared" si="293"/>
        <v>#REF!</v>
      </c>
      <c r="GL202" s="14">
        <f t="shared" si="294"/>
        <v>1054</v>
      </c>
      <c r="GM202" s="14">
        <f t="shared" si="295"/>
        <v>4</v>
      </c>
      <c r="GN202" s="14">
        <f t="shared" si="296"/>
        <v>1054</v>
      </c>
      <c r="GO202" s="25" t="str">
        <f t="shared" si="297"/>
        <v>icon_2005436</v>
      </c>
      <c r="GS202" s="14">
        <f t="shared" si="298"/>
        <v>3</v>
      </c>
      <c r="GT202" s="14">
        <f t="shared" si="299"/>
        <v>0</v>
      </c>
      <c r="GU202" s="14" t="e">
        <f t="shared" si="310"/>
        <v>#REF!</v>
      </c>
      <c r="GV202" s="14" t="str">
        <f t="shared" si="300"/>
        <v>HPExt</v>
      </c>
      <c r="GW202" s="14" t="e">
        <f t="shared" si="311"/>
        <v>#REF!</v>
      </c>
      <c r="GX202" s="14" t="e">
        <f t="shared" si="312"/>
        <v>#REF!</v>
      </c>
      <c r="GY202" s="14" t="str">
        <f t="shared" si="301"/>
        <v/>
      </c>
      <c r="GZ202" s="14" t="str">
        <f t="shared" si="313"/>
        <v/>
      </c>
      <c r="HA202" s="14" t="str">
        <f t="shared" si="314"/>
        <v/>
      </c>
      <c r="HB202" s="14">
        <f t="shared" si="302"/>
        <v>20540</v>
      </c>
      <c r="HC202" s="14">
        <f t="shared" si="315"/>
        <v>4</v>
      </c>
      <c r="HD202" s="14">
        <f t="shared" si="316"/>
        <v>1054</v>
      </c>
      <c r="HE202" s="25" t="s">
        <v>1109</v>
      </c>
      <c r="HF202" s="14">
        <f t="shared" si="303"/>
        <v>200</v>
      </c>
      <c r="IA202" s="13">
        <v>197</v>
      </c>
      <c r="IB202" s="14">
        <f t="shared" si="317"/>
        <v>10</v>
      </c>
      <c r="IC202" s="14">
        <f t="shared" si="318"/>
        <v>1</v>
      </c>
      <c r="ID202" s="14">
        <f t="shared" si="319"/>
        <v>10</v>
      </c>
      <c r="IE202" s="14">
        <f t="shared" si="320"/>
        <v>4</v>
      </c>
      <c r="IF202" s="14" t="str">
        <f t="shared" si="321"/>
        <v>140级寄灵人洗练-Q4-7</v>
      </c>
      <c r="IG202" s="14">
        <f t="shared" si="322"/>
        <v>1104</v>
      </c>
      <c r="IH202" s="14">
        <f t="shared" si="323"/>
        <v>7</v>
      </c>
      <c r="II202" s="14">
        <f t="shared" si="324"/>
        <v>550</v>
      </c>
      <c r="IJ202" s="14" t="str">
        <f t="shared" si="325"/>
        <v>Crit</v>
      </c>
      <c r="IK202" s="14">
        <f t="shared" si="326"/>
        <v>1.0999999999999999E-2</v>
      </c>
      <c r="IL202" s="14">
        <f t="shared" si="327"/>
        <v>0.03</v>
      </c>
    </row>
    <row r="203" spans="165:246" ht="16.5" x14ac:dyDescent="0.2">
      <c r="FI203" s="13">
        <v>198</v>
      </c>
      <c r="FJ203" s="14">
        <f t="shared" si="304"/>
        <v>1</v>
      </c>
      <c r="FK203" s="14">
        <f t="shared" si="305"/>
        <v>198</v>
      </c>
      <c r="FL203" s="14">
        <f t="shared" si="306"/>
        <v>27</v>
      </c>
      <c r="FM203" s="14">
        <f t="shared" si="273"/>
        <v>10</v>
      </c>
      <c r="FN203" s="14">
        <f t="shared" si="274"/>
        <v>6</v>
      </c>
      <c r="FO203" s="14">
        <f t="shared" si="275"/>
        <v>100</v>
      </c>
      <c r="FP203" s="14">
        <f t="shared" si="276"/>
        <v>1</v>
      </c>
      <c r="FQ203" s="14">
        <f t="shared" si="277"/>
        <v>1</v>
      </c>
      <c r="FR203" s="14">
        <f t="shared" si="278"/>
        <v>1</v>
      </c>
      <c r="FS203" s="14" t="b">
        <f t="shared" si="307"/>
        <v>0</v>
      </c>
      <c r="FT203" s="14">
        <f t="shared" si="279"/>
        <v>2006101</v>
      </c>
      <c r="FU203" s="14">
        <f t="shared" si="308"/>
        <v>90</v>
      </c>
      <c r="FV203" s="13" t="str">
        <f t="shared" si="280"/>
        <v>100级-普通寄灵人の灵器</v>
      </c>
      <c r="FW203" s="13" t="str">
        <f t="shared" si="281"/>
        <v>玉曜 · 寄灵人の灵器-普通</v>
      </c>
      <c r="FX203" s="14">
        <f t="shared" si="282"/>
        <v>1</v>
      </c>
      <c r="FY203" s="14">
        <f t="shared" si="283"/>
        <v>1</v>
      </c>
      <c r="FZ203" s="14">
        <f t="shared" si="284"/>
        <v>100</v>
      </c>
      <c r="GA203" s="14">
        <v>1</v>
      </c>
      <c r="GB203" s="14">
        <f t="shared" si="285"/>
        <v>6</v>
      </c>
      <c r="GC203" s="14">
        <f t="shared" si="309"/>
        <v>1</v>
      </c>
      <c r="GD203" s="14" t="str">
        <f t="shared" si="286"/>
        <v/>
      </c>
      <c r="GE203" s="14" t="e">
        <f t="shared" si="287"/>
        <v>#REF!</v>
      </c>
      <c r="GF203" s="14" t="e">
        <f t="shared" si="288"/>
        <v>#REF!</v>
      </c>
      <c r="GG203" s="14" t="e">
        <f t="shared" si="289"/>
        <v>#REF!</v>
      </c>
      <c r="GH203" s="14" t="e">
        <f t="shared" si="290"/>
        <v>#REF!</v>
      </c>
      <c r="GI203" s="14" t="e">
        <f t="shared" si="291"/>
        <v>#REF!</v>
      </c>
      <c r="GJ203" s="14" t="e">
        <f t="shared" si="292"/>
        <v>#REF!</v>
      </c>
      <c r="GK203" s="14" t="e">
        <f t="shared" si="293"/>
        <v>#REF!</v>
      </c>
      <c r="GL203" s="14">
        <f t="shared" si="294"/>
        <v>1061</v>
      </c>
      <c r="GM203" s="14">
        <f t="shared" si="295"/>
        <v>0</v>
      </c>
      <c r="GN203" s="14" t="str">
        <f t="shared" si="296"/>
        <v/>
      </c>
      <c r="GO203" s="25" t="str">
        <f t="shared" si="297"/>
        <v>icon_2006101</v>
      </c>
      <c r="GS203" s="14">
        <f t="shared" si="298"/>
        <v>1</v>
      </c>
      <c r="GT203" s="14">
        <f t="shared" si="299"/>
        <v>0</v>
      </c>
      <c r="GU203" s="14" t="e">
        <f t="shared" si="310"/>
        <v>#REF!</v>
      </c>
      <c r="GV203" s="14" t="str">
        <f t="shared" si="300"/>
        <v>AtkExt</v>
      </c>
      <c r="GW203" s="14" t="e">
        <f t="shared" si="311"/>
        <v>#REF!</v>
      </c>
      <c r="GX203" s="14" t="e">
        <f t="shared" si="312"/>
        <v>#REF!</v>
      </c>
      <c r="GY203" s="14" t="str">
        <f t="shared" si="301"/>
        <v/>
      </c>
      <c r="GZ203" s="14" t="str">
        <f t="shared" si="313"/>
        <v/>
      </c>
      <c r="HA203" s="14" t="str">
        <f t="shared" si="314"/>
        <v/>
      </c>
      <c r="HB203" s="14">
        <f t="shared" si="302"/>
        <v>20610</v>
      </c>
      <c r="HC203" s="14">
        <f t="shared" si="315"/>
        <v>0</v>
      </c>
      <c r="HD203" s="14" t="str">
        <f t="shared" si="316"/>
        <v/>
      </c>
      <c r="HE203" s="25" t="s">
        <v>1109</v>
      </c>
      <c r="HF203" s="14">
        <f t="shared" si="303"/>
        <v>50</v>
      </c>
      <c r="IA203" s="13">
        <v>198</v>
      </c>
      <c r="IB203" s="14">
        <f t="shared" si="317"/>
        <v>10</v>
      </c>
      <c r="IC203" s="14">
        <f t="shared" si="318"/>
        <v>1</v>
      </c>
      <c r="ID203" s="14">
        <f t="shared" si="319"/>
        <v>10</v>
      </c>
      <c r="IE203" s="14">
        <f t="shared" si="320"/>
        <v>4</v>
      </c>
      <c r="IF203" s="14" t="str">
        <f t="shared" si="321"/>
        <v>140级寄灵人洗练-Q4-8</v>
      </c>
      <c r="IG203" s="14">
        <f t="shared" si="322"/>
        <v>1104</v>
      </c>
      <c r="IH203" s="14">
        <f t="shared" si="323"/>
        <v>8</v>
      </c>
      <c r="II203" s="14">
        <f t="shared" si="324"/>
        <v>550</v>
      </c>
      <c r="IJ203" s="14" t="str">
        <f t="shared" si="325"/>
        <v>CritRate</v>
      </c>
      <c r="IK203" s="14">
        <f t="shared" si="326"/>
        <v>2.8000000000000001E-2</v>
      </c>
      <c r="IL203" s="14">
        <f t="shared" si="327"/>
        <v>0.08</v>
      </c>
    </row>
    <row r="204" spans="165:246" ht="16.5" x14ac:dyDescent="0.2">
      <c r="FI204" s="13">
        <v>199</v>
      </c>
      <c r="FJ204" s="14">
        <f t="shared" si="304"/>
        <v>1</v>
      </c>
      <c r="FK204" s="14">
        <f t="shared" si="305"/>
        <v>199</v>
      </c>
      <c r="FL204" s="14">
        <f t="shared" si="306"/>
        <v>27</v>
      </c>
      <c r="FM204" s="14">
        <f t="shared" si="273"/>
        <v>10</v>
      </c>
      <c r="FN204" s="14">
        <f t="shared" si="274"/>
        <v>6</v>
      </c>
      <c r="FO204" s="14">
        <f t="shared" si="275"/>
        <v>100</v>
      </c>
      <c r="FP204" s="14">
        <f t="shared" si="276"/>
        <v>1</v>
      </c>
      <c r="FQ204" s="14">
        <f t="shared" si="277"/>
        <v>2</v>
      </c>
      <c r="FR204" s="14">
        <f t="shared" si="278"/>
        <v>2</v>
      </c>
      <c r="FS204" s="14" t="b">
        <f t="shared" si="307"/>
        <v>0</v>
      </c>
      <c r="FT204" s="14">
        <f t="shared" si="279"/>
        <v>2006102</v>
      </c>
      <c r="FU204" s="14">
        <f t="shared" si="308"/>
        <v>45</v>
      </c>
      <c r="FV204" s="13" t="str">
        <f t="shared" si="280"/>
        <v>100级-普通寄灵人の头盔</v>
      </c>
      <c r="FW204" s="13" t="str">
        <f t="shared" si="281"/>
        <v>玉曜 · 寄灵人の头盔-普通</v>
      </c>
      <c r="FX204" s="14">
        <f t="shared" si="282"/>
        <v>1</v>
      </c>
      <c r="FY204" s="14">
        <f t="shared" si="283"/>
        <v>1</v>
      </c>
      <c r="FZ204" s="14">
        <f t="shared" si="284"/>
        <v>100</v>
      </c>
      <c r="GA204" s="14">
        <v>1</v>
      </c>
      <c r="GB204" s="14">
        <f t="shared" si="285"/>
        <v>6</v>
      </c>
      <c r="GC204" s="14">
        <f t="shared" si="309"/>
        <v>2</v>
      </c>
      <c r="GD204" s="14" t="str">
        <f t="shared" si="286"/>
        <v/>
      </c>
      <c r="GE204" s="14" t="e">
        <f t="shared" si="287"/>
        <v>#REF!</v>
      </c>
      <c r="GF204" s="14" t="e">
        <f t="shared" si="288"/>
        <v>#REF!</v>
      </c>
      <c r="GG204" s="14" t="e">
        <f t="shared" si="289"/>
        <v>#REF!</v>
      </c>
      <c r="GH204" s="14" t="e">
        <f t="shared" si="290"/>
        <v>#REF!</v>
      </c>
      <c r="GI204" s="14" t="e">
        <f t="shared" si="291"/>
        <v>#REF!</v>
      </c>
      <c r="GJ204" s="14" t="e">
        <f t="shared" si="292"/>
        <v>#REF!</v>
      </c>
      <c r="GK204" s="14" t="e">
        <f t="shared" si="293"/>
        <v>#REF!</v>
      </c>
      <c r="GL204" s="14">
        <f t="shared" si="294"/>
        <v>1061</v>
      </c>
      <c r="GM204" s="14">
        <f t="shared" si="295"/>
        <v>0</v>
      </c>
      <c r="GN204" s="14" t="str">
        <f t="shared" si="296"/>
        <v/>
      </c>
      <c r="GO204" s="25" t="str">
        <f t="shared" si="297"/>
        <v>icon_2006102</v>
      </c>
      <c r="GS204" s="14">
        <f t="shared" si="298"/>
        <v>2</v>
      </c>
      <c r="GT204" s="14">
        <f t="shared" si="299"/>
        <v>0</v>
      </c>
      <c r="GU204" s="14" t="e">
        <f t="shared" si="310"/>
        <v>#REF!</v>
      </c>
      <c r="GV204" s="14" t="str">
        <f t="shared" si="300"/>
        <v>DefExt</v>
      </c>
      <c r="GW204" s="14" t="e">
        <f t="shared" si="311"/>
        <v>#REF!</v>
      </c>
      <c r="GX204" s="14" t="e">
        <f t="shared" si="312"/>
        <v>#REF!</v>
      </c>
      <c r="GY204" s="14" t="str">
        <f t="shared" si="301"/>
        <v/>
      </c>
      <c r="GZ204" s="14" t="str">
        <f t="shared" si="313"/>
        <v/>
      </c>
      <c r="HA204" s="14" t="str">
        <f t="shared" si="314"/>
        <v/>
      </c>
      <c r="HB204" s="14">
        <f t="shared" si="302"/>
        <v>20610</v>
      </c>
      <c r="HC204" s="14">
        <f t="shared" si="315"/>
        <v>0</v>
      </c>
      <c r="HD204" s="14" t="str">
        <f t="shared" si="316"/>
        <v/>
      </c>
      <c r="HE204" s="25" t="s">
        <v>1109</v>
      </c>
      <c r="HF204" s="14">
        <f t="shared" si="303"/>
        <v>25</v>
      </c>
      <c r="IA204" s="13">
        <v>199</v>
      </c>
      <c r="IB204" s="14">
        <f t="shared" si="317"/>
        <v>10</v>
      </c>
      <c r="IC204" s="14">
        <f t="shared" si="318"/>
        <v>1</v>
      </c>
      <c r="ID204" s="14">
        <f t="shared" si="319"/>
        <v>10</v>
      </c>
      <c r="IE204" s="14">
        <f t="shared" si="320"/>
        <v>4</v>
      </c>
      <c r="IF204" s="14" t="str">
        <f t="shared" si="321"/>
        <v>140级寄灵人洗练-Q4-9</v>
      </c>
      <c r="IG204" s="14">
        <f t="shared" si="322"/>
        <v>1104</v>
      </c>
      <c r="IH204" s="14">
        <f t="shared" si="323"/>
        <v>9</v>
      </c>
      <c r="II204" s="14">
        <f t="shared" si="324"/>
        <v>550</v>
      </c>
      <c r="IJ204" s="14" t="str">
        <f t="shared" si="325"/>
        <v>DefIgnor</v>
      </c>
      <c r="IK204" s="14">
        <f t="shared" si="326"/>
        <v>1.0999999999999999E-2</v>
      </c>
      <c r="IL204" s="14">
        <f t="shared" si="327"/>
        <v>0.03</v>
      </c>
    </row>
    <row r="205" spans="165:246" ht="16.5" x14ac:dyDescent="0.2">
      <c r="FI205" s="13">
        <v>200</v>
      </c>
      <c r="FJ205" s="14">
        <f t="shared" si="304"/>
        <v>1</v>
      </c>
      <c r="FK205" s="14">
        <f t="shared" si="305"/>
        <v>200</v>
      </c>
      <c r="FL205" s="14">
        <f t="shared" si="306"/>
        <v>27</v>
      </c>
      <c r="FM205" s="14">
        <f t="shared" si="273"/>
        <v>10</v>
      </c>
      <c r="FN205" s="14">
        <f t="shared" si="274"/>
        <v>6</v>
      </c>
      <c r="FO205" s="14">
        <f t="shared" si="275"/>
        <v>100</v>
      </c>
      <c r="FP205" s="14">
        <f t="shared" si="276"/>
        <v>1</v>
      </c>
      <c r="FQ205" s="14">
        <f t="shared" si="277"/>
        <v>3</v>
      </c>
      <c r="FR205" s="14">
        <f t="shared" si="278"/>
        <v>3</v>
      </c>
      <c r="FS205" s="14" t="b">
        <f t="shared" si="307"/>
        <v>0</v>
      </c>
      <c r="FT205" s="14">
        <f t="shared" si="279"/>
        <v>2006103</v>
      </c>
      <c r="FU205" s="14">
        <f t="shared" si="308"/>
        <v>45</v>
      </c>
      <c r="FV205" s="13" t="str">
        <f t="shared" si="280"/>
        <v>100级-普通寄灵人の铠甲</v>
      </c>
      <c r="FW205" s="13" t="str">
        <f t="shared" si="281"/>
        <v>玉曜 · 寄灵人の铠甲-普通</v>
      </c>
      <c r="FX205" s="14">
        <f t="shared" si="282"/>
        <v>1</v>
      </c>
      <c r="FY205" s="14">
        <f t="shared" si="283"/>
        <v>1</v>
      </c>
      <c r="FZ205" s="14">
        <f t="shared" si="284"/>
        <v>100</v>
      </c>
      <c r="GA205" s="14">
        <v>1</v>
      </c>
      <c r="GB205" s="14">
        <f t="shared" si="285"/>
        <v>6</v>
      </c>
      <c r="GC205" s="14">
        <f t="shared" si="309"/>
        <v>3</v>
      </c>
      <c r="GD205" s="14" t="str">
        <f t="shared" si="286"/>
        <v/>
      </c>
      <c r="GE205" s="14" t="e">
        <f t="shared" si="287"/>
        <v>#REF!</v>
      </c>
      <c r="GF205" s="14" t="e">
        <f t="shared" si="288"/>
        <v>#REF!</v>
      </c>
      <c r="GG205" s="14" t="e">
        <f t="shared" si="289"/>
        <v>#REF!</v>
      </c>
      <c r="GH205" s="14" t="e">
        <f t="shared" si="290"/>
        <v>#REF!</v>
      </c>
      <c r="GI205" s="14" t="e">
        <f t="shared" si="291"/>
        <v>#REF!</v>
      </c>
      <c r="GJ205" s="14" t="e">
        <f t="shared" si="292"/>
        <v>#REF!</v>
      </c>
      <c r="GK205" s="14" t="e">
        <f t="shared" si="293"/>
        <v>#REF!</v>
      </c>
      <c r="GL205" s="14">
        <f t="shared" si="294"/>
        <v>1061</v>
      </c>
      <c r="GM205" s="14">
        <f t="shared" si="295"/>
        <v>0</v>
      </c>
      <c r="GN205" s="14" t="str">
        <f t="shared" si="296"/>
        <v/>
      </c>
      <c r="GO205" s="25" t="str">
        <f t="shared" si="297"/>
        <v>icon_2006103</v>
      </c>
      <c r="GS205" s="14">
        <f t="shared" si="298"/>
        <v>2</v>
      </c>
      <c r="GT205" s="14">
        <f t="shared" si="299"/>
        <v>3</v>
      </c>
      <c r="GU205" s="14" t="e">
        <f t="shared" si="310"/>
        <v>#REF!</v>
      </c>
      <c r="GV205" s="14" t="str">
        <f t="shared" si="300"/>
        <v>DefExt</v>
      </c>
      <c r="GW205" s="14" t="e">
        <f t="shared" si="311"/>
        <v>#REF!</v>
      </c>
      <c r="GX205" s="14" t="e">
        <f t="shared" si="312"/>
        <v>#REF!</v>
      </c>
      <c r="GY205" s="14" t="str">
        <f t="shared" si="301"/>
        <v>HPExt</v>
      </c>
      <c r="GZ205" s="14" t="e">
        <f t="shared" si="313"/>
        <v>#REF!</v>
      </c>
      <c r="HA205" s="14" t="e">
        <f t="shared" si="314"/>
        <v>#REF!</v>
      </c>
      <c r="HB205" s="14">
        <f t="shared" si="302"/>
        <v>20610</v>
      </c>
      <c r="HC205" s="14">
        <f t="shared" si="315"/>
        <v>0</v>
      </c>
      <c r="HD205" s="14" t="str">
        <f t="shared" si="316"/>
        <v/>
      </c>
      <c r="HE205" s="25" t="s">
        <v>1109</v>
      </c>
      <c r="HF205" s="14">
        <f t="shared" si="303"/>
        <v>25</v>
      </c>
      <c r="IA205" s="13">
        <v>200</v>
      </c>
      <c r="IB205" s="14">
        <f t="shared" si="317"/>
        <v>10</v>
      </c>
      <c r="IC205" s="14">
        <f t="shared" si="318"/>
        <v>1</v>
      </c>
      <c r="ID205" s="14">
        <f t="shared" si="319"/>
        <v>10</v>
      </c>
      <c r="IE205" s="14">
        <f t="shared" si="320"/>
        <v>4</v>
      </c>
      <c r="IF205" s="14" t="str">
        <f t="shared" si="321"/>
        <v>140级寄灵人洗练-Q4-10</v>
      </c>
      <c r="IG205" s="14">
        <f t="shared" si="322"/>
        <v>1104</v>
      </c>
      <c r="IH205" s="14">
        <f t="shared" si="323"/>
        <v>10</v>
      </c>
      <c r="II205" s="14">
        <f t="shared" si="324"/>
        <v>550</v>
      </c>
      <c r="IJ205" s="14" t="str">
        <f t="shared" si="325"/>
        <v>Block</v>
      </c>
      <c r="IK205" s="14">
        <f t="shared" si="326"/>
        <v>1.0999999999999999E-2</v>
      </c>
      <c r="IL205" s="14">
        <f t="shared" si="327"/>
        <v>0.03</v>
      </c>
    </row>
    <row r="206" spans="165:246" ht="16.5" x14ac:dyDescent="0.2">
      <c r="FI206" s="13">
        <v>201</v>
      </c>
      <c r="FJ206" s="14">
        <f t="shared" si="304"/>
        <v>1</v>
      </c>
      <c r="FK206" s="14">
        <f t="shared" si="305"/>
        <v>201</v>
      </c>
      <c r="FL206" s="14">
        <f t="shared" si="306"/>
        <v>27</v>
      </c>
      <c r="FM206" s="14">
        <f t="shared" si="273"/>
        <v>10</v>
      </c>
      <c r="FN206" s="14">
        <f t="shared" si="274"/>
        <v>6</v>
      </c>
      <c r="FO206" s="14">
        <f t="shared" si="275"/>
        <v>100</v>
      </c>
      <c r="FP206" s="14">
        <f t="shared" si="276"/>
        <v>1</v>
      </c>
      <c r="FQ206" s="14">
        <f t="shared" si="277"/>
        <v>4</v>
      </c>
      <c r="FR206" s="14">
        <f t="shared" si="278"/>
        <v>4</v>
      </c>
      <c r="FS206" s="14" t="b">
        <f t="shared" si="307"/>
        <v>0</v>
      </c>
      <c r="FT206" s="14">
        <f t="shared" si="279"/>
        <v>2006104</v>
      </c>
      <c r="FU206" s="14">
        <f t="shared" si="308"/>
        <v>45</v>
      </c>
      <c r="FV206" s="13" t="str">
        <f t="shared" si="280"/>
        <v>100级-普通寄灵人の裤子</v>
      </c>
      <c r="FW206" s="13" t="str">
        <f t="shared" si="281"/>
        <v>玉曜 · 寄灵人の裤子-普通</v>
      </c>
      <c r="FX206" s="14">
        <f t="shared" si="282"/>
        <v>1</v>
      </c>
      <c r="FY206" s="14">
        <f t="shared" si="283"/>
        <v>1</v>
      </c>
      <c r="FZ206" s="14">
        <f t="shared" si="284"/>
        <v>100</v>
      </c>
      <c r="GA206" s="14">
        <v>1</v>
      </c>
      <c r="GB206" s="14">
        <f t="shared" si="285"/>
        <v>6</v>
      </c>
      <c r="GC206" s="14">
        <f t="shared" si="309"/>
        <v>4</v>
      </c>
      <c r="GD206" s="14" t="str">
        <f t="shared" si="286"/>
        <v/>
      </c>
      <c r="GE206" s="14" t="e">
        <f t="shared" si="287"/>
        <v>#REF!</v>
      </c>
      <c r="GF206" s="14" t="e">
        <f t="shared" si="288"/>
        <v>#REF!</v>
      </c>
      <c r="GG206" s="14" t="e">
        <f t="shared" si="289"/>
        <v>#REF!</v>
      </c>
      <c r="GH206" s="14" t="e">
        <f t="shared" si="290"/>
        <v>#REF!</v>
      </c>
      <c r="GI206" s="14" t="e">
        <f t="shared" si="291"/>
        <v>#REF!</v>
      </c>
      <c r="GJ206" s="14" t="e">
        <f t="shared" si="292"/>
        <v>#REF!</v>
      </c>
      <c r="GK206" s="14" t="e">
        <f t="shared" si="293"/>
        <v>#REF!</v>
      </c>
      <c r="GL206" s="14">
        <f t="shared" si="294"/>
        <v>1061</v>
      </c>
      <c r="GM206" s="14">
        <f t="shared" si="295"/>
        <v>0</v>
      </c>
      <c r="GN206" s="14" t="str">
        <f t="shared" si="296"/>
        <v/>
      </c>
      <c r="GO206" s="25" t="str">
        <f t="shared" si="297"/>
        <v>icon_2006104</v>
      </c>
      <c r="GS206" s="14">
        <f t="shared" si="298"/>
        <v>2</v>
      </c>
      <c r="GT206" s="14">
        <f t="shared" si="299"/>
        <v>0</v>
      </c>
      <c r="GU206" s="14" t="e">
        <f t="shared" si="310"/>
        <v>#REF!</v>
      </c>
      <c r="GV206" s="14" t="str">
        <f t="shared" si="300"/>
        <v>DefExt</v>
      </c>
      <c r="GW206" s="14" t="e">
        <f t="shared" si="311"/>
        <v>#REF!</v>
      </c>
      <c r="GX206" s="14" t="e">
        <f t="shared" si="312"/>
        <v>#REF!</v>
      </c>
      <c r="GY206" s="14" t="str">
        <f t="shared" si="301"/>
        <v/>
      </c>
      <c r="GZ206" s="14" t="str">
        <f t="shared" si="313"/>
        <v/>
      </c>
      <c r="HA206" s="14" t="str">
        <f t="shared" si="314"/>
        <v/>
      </c>
      <c r="HB206" s="14">
        <f t="shared" si="302"/>
        <v>20610</v>
      </c>
      <c r="HC206" s="14">
        <f t="shared" si="315"/>
        <v>0</v>
      </c>
      <c r="HD206" s="14" t="str">
        <f t="shared" si="316"/>
        <v/>
      </c>
      <c r="HE206" s="25" t="s">
        <v>1109</v>
      </c>
      <c r="HF206" s="14">
        <f t="shared" si="303"/>
        <v>25</v>
      </c>
      <c r="IA206" s="13">
        <v>201</v>
      </c>
      <c r="IB206" s="14">
        <f t="shared" si="317"/>
        <v>11</v>
      </c>
      <c r="IC206" s="14">
        <f t="shared" si="318"/>
        <v>1</v>
      </c>
      <c r="ID206" s="14">
        <f t="shared" si="319"/>
        <v>11</v>
      </c>
      <c r="IE206" s="14">
        <f t="shared" si="320"/>
        <v>3</v>
      </c>
      <c r="IF206" s="14" t="str">
        <f t="shared" si="321"/>
        <v>150级寄灵人洗练-Q3-1</v>
      </c>
      <c r="IG206" s="14">
        <f t="shared" si="322"/>
        <v>1113</v>
      </c>
      <c r="IH206" s="14">
        <f t="shared" si="323"/>
        <v>1</v>
      </c>
      <c r="II206" s="14">
        <f t="shared" si="324"/>
        <v>2000</v>
      </c>
      <c r="IJ206" s="14" t="str">
        <f t="shared" si="325"/>
        <v>AtkExt</v>
      </c>
      <c r="IK206" s="14" t="e">
        <f t="shared" si="326"/>
        <v>#REF!</v>
      </c>
      <c r="IL206" s="14" t="e">
        <f t="shared" si="327"/>
        <v>#REF!</v>
      </c>
    </row>
    <row r="207" spans="165:246" ht="16.5" x14ac:dyDescent="0.2">
      <c r="FI207" s="13">
        <v>202</v>
      </c>
      <c r="FJ207" s="14">
        <f t="shared" si="304"/>
        <v>1</v>
      </c>
      <c r="FK207" s="14">
        <f t="shared" si="305"/>
        <v>202</v>
      </c>
      <c r="FL207" s="14">
        <f t="shared" si="306"/>
        <v>27</v>
      </c>
      <c r="FM207" s="14">
        <f t="shared" si="273"/>
        <v>10</v>
      </c>
      <c r="FN207" s="14">
        <f t="shared" si="274"/>
        <v>6</v>
      </c>
      <c r="FO207" s="14">
        <f t="shared" si="275"/>
        <v>100</v>
      </c>
      <c r="FP207" s="14">
        <f t="shared" si="276"/>
        <v>1</v>
      </c>
      <c r="FQ207" s="14">
        <f t="shared" si="277"/>
        <v>5</v>
      </c>
      <c r="FR207" s="14">
        <f t="shared" si="278"/>
        <v>5</v>
      </c>
      <c r="FS207" s="14" t="b">
        <f t="shared" si="307"/>
        <v>0</v>
      </c>
      <c r="FT207" s="14">
        <f t="shared" si="279"/>
        <v>2006105</v>
      </c>
      <c r="FU207" s="14">
        <f t="shared" si="308"/>
        <v>45</v>
      </c>
      <c r="FV207" s="13" t="str">
        <f t="shared" si="280"/>
        <v>100级-普通寄灵人の鞋子</v>
      </c>
      <c r="FW207" s="13" t="str">
        <f t="shared" si="281"/>
        <v>玉曜 · 寄灵人の鞋子-普通</v>
      </c>
      <c r="FX207" s="14">
        <f t="shared" si="282"/>
        <v>1</v>
      </c>
      <c r="FY207" s="14">
        <f t="shared" si="283"/>
        <v>1</v>
      </c>
      <c r="FZ207" s="14">
        <f t="shared" si="284"/>
        <v>100</v>
      </c>
      <c r="GA207" s="14">
        <v>1</v>
      </c>
      <c r="GB207" s="14">
        <f t="shared" si="285"/>
        <v>6</v>
      </c>
      <c r="GC207" s="14">
        <f t="shared" si="309"/>
        <v>5</v>
      </c>
      <c r="GD207" s="14" t="str">
        <f t="shared" si="286"/>
        <v/>
      </c>
      <c r="GE207" s="14" t="e">
        <f t="shared" si="287"/>
        <v>#REF!</v>
      </c>
      <c r="GF207" s="14" t="e">
        <f t="shared" si="288"/>
        <v>#REF!</v>
      </c>
      <c r="GG207" s="14" t="e">
        <f t="shared" si="289"/>
        <v>#REF!</v>
      </c>
      <c r="GH207" s="14" t="e">
        <f t="shared" si="290"/>
        <v>#REF!</v>
      </c>
      <c r="GI207" s="14" t="e">
        <f t="shared" si="291"/>
        <v>#REF!</v>
      </c>
      <c r="GJ207" s="14" t="e">
        <f t="shared" si="292"/>
        <v>#REF!</v>
      </c>
      <c r="GK207" s="14" t="e">
        <f t="shared" si="293"/>
        <v>#REF!</v>
      </c>
      <c r="GL207" s="14">
        <f t="shared" si="294"/>
        <v>1061</v>
      </c>
      <c r="GM207" s="14">
        <f t="shared" si="295"/>
        <v>0</v>
      </c>
      <c r="GN207" s="14" t="str">
        <f t="shared" si="296"/>
        <v/>
      </c>
      <c r="GO207" s="25" t="str">
        <f t="shared" si="297"/>
        <v>icon_2006105</v>
      </c>
      <c r="GS207" s="14">
        <f t="shared" si="298"/>
        <v>3</v>
      </c>
      <c r="GT207" s="14">
        <f t="shared" si="299"/>
        <v>0</v>
      </c>
      <c r="GU207" s="14" t="e">
        <f t="shared" si="310"/>
        <v>#REF!</v>
      </c>
      <c r="GV207" s="14" t="str">
        <f t="shared" si="300"/>
        <v>HPExt</v>
      </c>
      <c r="GW207" s="14" t="e">
        <f t="shared" si="311"/>
        <v>#REF!</v>
      </c>
      <c r="GX207" s="14" t="e">
        <f t="shared" si="312"/>
        <v>#REF!</v>
      </c>
      <c r="GY207" s="14" t="str">
        <f t="shared" si="301"/>
        <v/>
      </c>
      <c r="GZ207" s="14" t="str">
        <f t="shared" si="313"/>
        <v/>
      </c>
      <c r="HA207" s="14" t="str">
        <f t="shared" si="314"/>
        <v/>
      </c>
      <c r="HB207" s="14">
        <f t="shared" si="302"/>
        <v>20610</v>
      </c>
      <c r="HC207" s="14">
        <f t="shared" si="315"/>
        <v>0</v>
      </c>
      <c r="HD207" s="14" t="str">
        <f t="shared" si="316"/>
        <v/>
      </c>
      <c r="HE207" s="25" t="s">
        <v>1109</v>
      </c>
      <c r="HF207" s="14">
        <f t="shared" si="303"/>
        <v>25</v>
      </c>
      <c r="IA207" s="13">
        <v>202</v>
      </c>
      <c r="IB207" s="14">
        <f t="shared" si="317"/>
        <v>11</v>
      </c>
      <c r="IC207" s="14">
        <f t="shared" si="318"/>
        <v>1</v>
      </c>
      <c r="ID207" s="14">
        <f t="shared" si="319"/>
        <v>11</v>
      </c>
      <c r="IE207" s="14">
        <f t="shared" si="320"/>
        <v>3</v>
      </c>
      <c r="IF207" s="14" t="str">
        <f t="shared" si="321"/>
        <v>150级寄灵人洗练-Q3-2</v>
      </c>
      <c r="IG207" s="14">
        <f t="shared" si="322"/>
        <v>1113</v>
      </c>
      <c r="IH207" s="14">
        <f t="shared" si="323"/>
        <v>2</v>
      </c>
      <c r="II207" s="14">
        <f t="shared" si="324"/>
        <v>2000</v>
      </c>
      <c r="IJ207" s="14" t="str">
        <f t="shared" si="325"/>
        <v>DefExt</v>
      </c>
      <c r="IK207" s="14" t="e">
        <f t="shared" si="326"/>
        <v>#REF!</v>
      </c>
      <c r="IL207" s="14" t="e">
        <f t="shared" si="327"/>
        <v>#REF!</v>
      </c>
    </row>
    <row r="208" spans="165:246" ht="16.5" x14ac:dyDescent="0.2">
      <c r="FI208" s="13">
        <v>203</v>
      </c>
      <c r="FJ208" s="14">
        <f t="shared" si="304"/>
        <v>1</v>
      </c>
      <c r="FK208" s="14">
        <f t="shared" si="305"/>
        <v>203</v>
      </c>
      <c r="FL208" s="14">
        <f t="shared" si="306"/>
        <v>27</v>
      </c>
      <c r="FM208" s="14">
        <f t="shared" si="273"/>
        <v>10</v>
      </c>
      <c r="FN208" s="14">
        <f t="shared" si="274"/>
        <v>6</v>
      </c>
      <c r="FO208" s="14">
        <f t="shared" si="275"/>
        <v>100</v>
      </c>
      <c r="FP208" s="14">
        <f t="shared" si="276"/>
        <v>1</v>
      </c>
      <c r="FQ208" s="14">
        <f t="shared" si="277"/>
        <v>6</v>
      </c>
      <c r="FR208" s="14">
        <f t="shared" si="278"/>
        <v>6</v>
      </c>
      <c r="FS208" s="14" t="b">
        <f t="shared" si="307"/>
        <v>0</v>
      </c>
      <c r="FT208" s="14">
        <f t="shared" si="279"/>
        <v>2006106</v>
      </c>
      <c r="FU208" s="14">
        <f t="shared" si="308"/>
        <v>45</v>
      </c>
      <c r="FV208" s="13" t="str">
        <f t="shared" si="280"/>
        <v>100级-普通寄灵人の护手</v>
      </c>
      <c r="FW208" s="13" t="str">
        <f t="shared" si="281"/>
        <v>玉曜 · 寄灵人の护手-普通</v>
      </c>
      <c r="FX208" s="14">
        <f t="shared" si="282"/>
        <v>1</v>
      </c>
      <c r="FY208" s="14">
        <f t="shared" si="283"/>
        <v>1</v>
      </c>
      <c r="FZ208" s="14">
        <f t="shared" si="284"/>
        <v>100</v>
      </c>
      <c r="GA208" s="14">
        <v>1</v>
      </c>
      <c r="GB208" s="14">
        <f t="shared" si="285"/>
        <v>6</v>
      </c>
      <c r="GC208" s="14">
        <f t="shared" si="309"/>
        <v>6</v>
      </c>
      <c r="GD208" s="14" t="str">
        <f t="shared" si="286"/>
        <v/>
      </c>
      <c r="GE208" s="14" t="e">
        <f t="shared" si="287"/>
        <v>#REF!</v>
      </c>
      <c r="GF208" s="14" t="e">
        <f t="shared" si="288"/>
        <v>#REF!</v>
      </c>
      <c r="GG208" s="14" t="e">
        <f t="shared" si="289"/>
        <v>#REF!</v>
      </c>
      <c r="GH208" s="14" t="e">
        <f t="shared" si="290"/>
        <v>#REF!</v>
      </c>
      <c r="GI208" s="14" t="e">
        <f t="shared" si="291"/>
        <v>#REF!</v>
      </c>
      <c r="GJ208" s="14" t="e">
        <f t="shared" si="292"/>
        <v>#REF!</v>
      </c>
      <c r="GK208" s="14" t="e">
        <f t="shared" si="293"/>
        <v>#REF!</v>
      </c>
      <c r="GL208" s="14">
        <f t="shared" si="294"/>
        <v>1061</v>
      </c>
      <c r="GM208" s="14">
        <f t="shared" si="295"/>
        <v>0</v>
      </c>
      <c r="GN208" s="14" t="str">
        <f t="shared" si="296"/>
        <v/>
      </c>
      <c r="GO208" s="25" t="str">
        <f t="shared" si="297"/>
        <v>icon_2006106</v>
      </c>
      <c r="GS208" s="14">
        <f t="shared" si="298"/>
        <v>3</v>
      </c>
      <c r="GT208" s="14">
        <f t="shared" si="299"/>
        <v>0</v>
      </c>
      <c r="GU208" s="14" t="e">
        <f t="shared" si="310"/>
        <v>#REF!</v>
      </c>
      <c r="GV208" s="14" t="str">
        <f t="shared" si="300"/>
        <v>HPExt</v>
      </c>
      <c r="GW208" s="14" t="e">
        <f t="shared" si="311"/>
        <v>#REF!</v>
      </c>
      <c r="GX208" s="14" t="e">
        <f t="shared" si="312"/>
        <v>#REF!</v>
      </c>
      <c r="GY208" s="14" t="str">
        <f t="shared" si="301"/>
        <v/>
      </c>
      <c r="GZ208" s="14" t="str">
        <f t="shared" si="313"/>
        <v/>
      </c>
      <c r="HA208" s="14" t="str">
        <f t="shared" si="314"/>
        <v/>
      </c>
      <c r="HB208" s="14">
        <f t="shared" si="302"/>
        <v>20610</v>
      </c>
      <c r="HC208" s="14">
        <f t="shared" si="315"/>
        <v>0</v>
      </c>
      <c r="HD208" s="14" t="str">
        <f t="shared" si="316"/>
        <v/>
      </c>
      <c r="HE208" s="25" t="s">
        <v>1109</v>
      </c>
      <c r="HF208" s="14">
        <f t="shared" si="303"/>
        <v>25</v>
      </c>
      <c r="IA208" s="13">
        <v>203</v>
      </c>
      <c r="IB208" s="14">
        <f t="shared" si="317"/>
        <v>11</v>
      </c>
      <c r="IC208" s="14">
        <f t="shared" si="318"/>
        <v>1</v>
      </c>
      <c r="ID208" s="14">
        <f t="shared" si="319"/>
        <v>11</v>
      </c>
      <c r="IE208" s="14">
        <f t="shared" si="320"/>
        <v>3</v>
      </c>
      <c r="IF208" s="14" t="str">
        <f t="shared" si="321"/>
        <v>150级寄灵人洗练-Q3-3</v>
      </c>
      <c r="IG208" s="14">
        <f t="shared" si="322"/>
        <v>1113</v>
      </c>
      <c r="IH208" s="14">
        <f t="shared" si="323"/>
        <v>3</v>
      </c>
      <c r="II208" s="14">
        <f t="shared" si="324"/>
        <v>2000</v>
      </c>
      <c r="IJ208" s="14" t="str">
        <f t="shared" si="325"/>
        <v>HPExt</v>
      </c>
      <c r="IK208" s="14" t="e">
        <f t="shared" si="326"/>
        <v>#REF!</v>
      </c>
      <c r="IL208" s="14" t="e">
        <f t="shared" si="327"/>
        <v>#REF!</v>
      </c>
    </row>
    <row r="209" spans="165:246" ht="16.5" x14ac:dyDescent="0.2">
      <c r="FI209" s="13">
        <v>204</v>
      </c>
      <c r="FJ209" s="14">
        <f t="shared" si="304"/>
        <v>1</v>
      </c>
      <c r="FK209" s="14">
        <f t="shared" si="305"/>
        <v>204</v>
      </c>
      <c r="FL209" s="14">
        <f t="shared" si="306"/>
        <v>27</v>
      </c>
      <c r="FM209" s="14">
        <f t="shared" si="273"/>
        <v>10</v>
      </c>
      <c r="FN209" s="14">
        <f t="shared" si="274"/>
        <v>6</v>
      </c>
      <c r="FO209" s="14">
        <f t="shared" si="275"/>
        <v>100</v>
      </c>
      <c r="FP209" s="14">
        <f t="shared" si="276"/>
        <v>1</v>
      </c>
      <c r="FQ209" s="14">
        <f t="shared" si="277"/>
        <v>7</v>
      </c>
      <c r="FR209" s="14">
        <f t="shared" si="278"/>
        <v>7</v>
      </c>
      <c r="FS209" s="14" t="b">
        <f t="shared" si="307"/>
        <v>0</v>
      </c>
      <c r="FT209" s="14">
        <f t="shared" si="279"/>
        <v>2006107</v>
      </c>
      <c r="FU209" s="14">
        <f t="shared" si="308"/>
        <v>68</v>
      </c>
      <c r="FV209" s="13" t="str">
        <f t="shared" si="280"/>
        <v>100级-普通寄灵人の项链</v>
      </c>
      <c r="FW209" s="13" t="str">
        <f t="shared" si="281"/>
        <v>玉曜 · 寄灵人の项链-普通</v>
      </c>
      <c r="FX209" s="14">
        <f t="shared" si="282"/>
        <v>1</v>
      </c>
      <c r="FY209" s="14">
        <f t="shared" si="283"/>
        <v>1</v>
      </c>
      <c r="FZ209" s="14">
        <f t="shared" si="284"/>
        <v>100</v>
      </c>
      <c r="GA209" s="14">
        <v>1</v>
      </c>
      <c r="GB209" s="14">
        <f t="shared" si="285"/>
        <v>6</v>
      </c>
      <c r="GC209" s="14">
        <f t="shared" si="309"/>
        <v>7</v>
      </c>
      <c r="GD209" s="14" t="str">
        <f t="shared" si="286"/>
        <v/>
      </c>
      <c r="GE209" s="14" t="e">
        <f t="shared" si="287"/>
        <v>#REF!</v>
      </c>
      <c r="GF209" s="14" t="e">
        <f t="shared" si="288"/>
        <v>#REF!</v>
      </c>
      <c r="GG209" s="14" t="e">
        <f t="shared" si="289"/>
        <v>#REF!</v>
      </c>
      <c r="GH209" s="14" t="e">
        <f t="shared" si="290"/>
        <v>#REF!</v>
      </c>
      <c r="GI209" s="14" t="e">
        <f t="shared" si="291"/>
        <v>#REF!</v>
      </c>
      <c r="GJ209" s="14" t="e">
        <f t="shared" si="292"/>
        <v>#REF!</v>
      </c>
      <c r="GK209" s="14" t="e">
        <f t="shared" si="293"/>
        <v>#REF!</v>
      </c>
      <c r="GL209" s="14">
        <f t="shared" si="294"/>
        <v>1061</v>
      </c>
      <c r="GM209" s="14">
        <f t="shared" si="295"/>
        <v>0</v>
      </c>
      <c r="GN209" s="14" t="str">
        <f t="shared" si="296"/>
        <v/>
      </c>
      <c r="GO209" s="25" t="str">
        <f t="shared" si="297"/>
        <v>icon_2006107</v>
      </c>
      <c r="GS209" s="14">
        <f t="shared" si="298"/>
        <v>1</v>
      </c>
      <c r="GT209" s="14">
        <f t="shared" si="299"/>
        <v>2</v>
      </c>
      <c r="GU209" s="14" t="e">
        <f t="shared" si="310"/>
        <v>#REF!</v>
      </c>
      <c r="GV209" s="14" t="str">
        <f t="shared" si="300"/>
        <v>AtkExt</v>
      </c>
      <c r="GW209" s="14" t="e">
        <f t="shared" si="311"/>
        <v>#REF!</v>
      </c>
      <c r="GX209" s="14" t="e">
        <f t="shared" si="312"/>
        <v>#REF!</v>
      </c>
      <c r="GY209" s="14" t="str">
        <f t="shared" si="301"/>
        <v>DefExt</v>
      </c>
      <c r="GZ209" s="14" t="e">
        <f t="shared" si="313"/>
        <v>#REF!</v>
      </c>
      <c r="HA209" s="14" t="e">
        <f t="shared" si="314"/>
        <v>#REF!</v>
      </c>
      <c r="HB209" s="14">
        <f t="shared" si="302"/>
        <v>20610</v>
      </c>
      <c r="HC209" s="14">
        <f t="shared" si="315"/>
        <v>0</v>
      </c>
      <c r="HD209" s="14" t="str">
        <f t="shared" si="316"/>
        <v/>
      </c>
      <c r="HE209" s="25" t="s">
        <v>1109</v>
      </c>
      <c r="HF209" s="14">
        <f t="shared" si="303"/>
        <v>38</v>
      </c>
      <c r="IA209" s="13">
        <v>204</v>
      </c>
      <c r="IB209" s="14">
        <f t="shared" si="317"/>
        <v>11</v>
      </c>
      <c r="IC209" s="14">
        <f t="shared" si="318"/>
        <v>1</v>
      </c>
      <c r="ID209" s="14">
        <f t="shared" si="319"/>
        <v>11</v>
      </c>
      <c r="IE209" s="14">
        <f t="shared" si="320"/>
        <v>3</v>
      </c>
      <c r="IF209" s="14" t="str">
        <f t="shared" si="321"/>
        <v>150级寄灵人洗练-Q3-4</v>
      </c>
      <c r="IG209" s="14">
        <f t="shared" si="322"/>
        <v>1113</v>
      </c>
      <c r="IH209" s="14">
        <f t="shared" si="323"/>
        <v>4</v>
      </c>
      <c r="II209" s="14">
        <f t="shared" si="324"/>
        <v>600</v>
      </c>
      <c r="IJ209" s="14" t="str">
        <f t="shared" si="325"/>
        <v>AtkRate</v>
      </c>
      <c r="IK209" s="14">
        <f t="shared" si="326"/>
        <v>1.4E-2</v>
      </c>
      <c r="IL209" s="14">
        <f t="shared" si="327"/>
        <v>0.04</v>
      </c>
    </row>
    <row r="210" spans="165:246" ht="16.5" x14ac:dyDescent="0.2">
      <c r="FI210" s="13">
        <v>205</v>
      </c>
      <c r="FJ210" s="14">
        <f t="shared" si="304"/>
        <v>1</v>
      </c>
      <c r="FK210" s="14">
        <f t="shared" si="305"/>
        <v>205</v>
      </c>
      <c r="FL210" s="14">
        <f t="shared" si="306"/>
        <v>27</v>
      </c>
      <c r="FM210" s="14">
        <f t="shared" si="273"/>
        <v>10</v>
      </c>
      <c r="FN210" s="14">
        <f t="shared" si="274"/>
        <v>6</v>
      </c>
      <c r="FO210" s="14">
        <f t="shared" si="275"/>
        <v>100</v>
      </c>
      <c r="FP210" s="14">
        <f t="shared" si="276"/>
        <v>1</v>
      </c>
      <c r="FQ210" s="14">
        <f t="shared" si="277"/>
        <v>8</v>
      </c>
      <c r="FR210" s="14">
        <f t="shared" si="278"/>
        <v>8</v>
      </c>
      <c r="FS210" s="14" t="b">
        <f t="shared" si="307"/>
        <v>0</v>
      </c>
      <c r="FT210" s="14">
        <f t="shared" si="279"/>
        <v>2006108</v>
      </c>
      <c r="FU210" s="14">
        <f t="shared" si="308"/>
        <v>68</v>
      </c>
      <c r="FV210" s="13" t="str">
        <f t="shared" si="280"/>
        <v>100级-普通寄灵人の戒指</v>
      </c>
      <c r="FW210" s="13" t="str">
        <f t="shared" si="281"/>
        <v>玉曜 · 寄灵人の戒指-普通</v>
      </c>
      <c r="FX210" s="14">
        <f t="shared" si="282"/>
        <v>1</v>
      </c>
      <c r="FY210" s="14">
        <f t="shared" si="283"/>
        <v>1</v>
      </c>
      <c r="FZ210" s="14">
        <f t="shared" si="284"/>
        <v>100</v>
      </c>
      <c r="GA210" s="14">
        <v>1</v>
      </c>
      <c r="GB210" s="14">
        <f t="shared" si="285"/>
        <v>6</v>
      </c>
      <c r="GC210" s="14">
        <f t="shared" si="309"/>
        <v>8</v>
      </c>
      <c r="GD210" s="14" t="str">
        <f t="shared" si="286"/>
        <v/>
      </c>
      <c r="GE210" s="14" t="e">
        <f t="shared" si="287"/>
        <v>#REF!</v>
      </c>
      <c r="GF210" s="14" t="e">
        <f t="shared" si="288"/>
        <v>#REF!</v>
      </c>
      <c r="GG210" s="14" t="e">
        <f t="shared" si="289"/>
        <v>#REF!</v>
      </c>
      <c r="GH210" s="14" t="e">
        <f t="shared" si="290"/>
        <v>#REF!</v>
      </c>
      <c r="GI210" s="14" t="e">
        <f t="shared" si="291"/>
        <v>#REF!</v>
      </c>
      <c r="GJ210" s="14" t="e">
        <f t="shared" si="292"/>
        <v>#REF!</v>
      </c>
      <c r="GK210" s="14" t="e">
        <f t="shared" si="293"/>
        <v>#REF!</v>
      </c>
      <c r="GL210" s="14">
        <f t="shared" si="294"/>
        <v>1061</v>
      </c>
      <c r="GM210" s="14">
        <f t="shared" si="295"/>
        <v>0</v>
      </c>
      <c r="GN210" s="14" t="str">
        <f t="shared" si="296"/>
        <v/>
      </c>
      <c r="GO210" s="25" t="str">
        <f t="shared" si="297"/>
        <v>icon_2006108</v>
      </c>
      <c r="GS210" s="14">
        <f t="shared" si="298"/>
        <v>1</v>
      </c>
      <c r="GT210" s="14">
        <f t="shared" si="299"/>
        <v>3</v>
      </c>
      <c r="GU210" s="14" t="e">
        <f t="shared" si="310"/>
        <v>#REF!</v>
      </c>
      <c r="GV210" s="14" t="str">
        <f t="shared" si="300"/>
        <v>AtkExt</v>
      </c>
      <c r="GW210" s="14" t="e">
        <f t="shared" si="311"/>
        <v>#REF!</v>
      </c>
      <c r="GX210" s="14" t="e">
        <f t="shared" si="312"/>
        <v>#REF!</v>
      </c>
      <c r="GY210" s="14" t="str">
        <f t="shared" si="301"/>
        <v>HPExt</v>
      </c>
      <c r="GZ210" s="14" t="e">
        <f t="shared" si="313"/>
        <v>#REF!</v>
      </c>
      <c r="HA210" s="14" t="e">
        <f t="shared" si="314"/>
        <v>#REF!</v>
      </c>
      <c r="HB210" s="14">
        <f t="shared" si="302"/>
        <v>20610</v>
      </c>
      <c r="HC210" s="14">
        <f t="shared" si="315"/>
        <v>0</v>
      </c>
      <c r="HD210" s="14" t="str">
        <f t="shared" si="316"/>
        <v/>
      </c>
      <c r="HE210" s="25" t="s">
        <v>1109</v>
      </c>
      <c r="HF210" s="14">
        <f t="shared" si="303"/>
        <v>38</v>
      </c>
      <c r="IA210" s="13">
        <v>205</v>
      </c>
      <c r="IB210" s="14">
        <f t="shared" si="317"/>
        <v>11</v>
      </c>
      <c r="IC210" s="14">
        <f t="shared" si="318"/>
        <v>1</v>
      </c>
      <c r="ID210" s="14">
        <f t="shared" si="319"/>
        <v>11</v>
      </c>
      <c r="IE210" s="14">
        <f t="shared" si="320"/>
        <v>3</v>
      </c>
      <c r="IF210" s="14" t="str">
        <f t="shared" si="321"/>
        <v>150级寄灵人洗练-Q3-5</v>
      </c>
      <c r="IG210" s="14">
        <f t="shared" si="322"/>
        <v>1113</v>
      </c>
      <c r="IH210" s="14">
        <f t="shared" si="323"/>
        <v>5</v>
      </c>
      <c r="II210" s="14">
        <f t="shared" si="324"/>
        <v>600</v>
      </c>
      <c r="IJ210" s="14" t="str">
        <f t="shared" si="325"/>
        <v>DefRate</v>
      </c>
      <c r="IK210" s="14">
        <f t="shared" si="326"/>
        <v>1.4E-2</v>
      </c>
      <c r="IL210" s="14">
        <f t="shared" si="327"/>
        <v>0.04</v>
      </c>
    </row>
    <row r="211" spans="165:246" ht="16.5" x14ac:dyDescent="0.2">
      <c r="FI211" s="13">
        <v>206</v>
      </c>
      <c r="FJ211" s="14">
        <f t="shared" si="304"/>
        <v>1</v>
      </c>
      <c r="FK211" s="14">
        <f t="shared" si="305"/>
        <v>206</v>
      </c>
      <c r="FL211" s="14">
        <f t="shared" si="306"/>
        <v>28</v>
      </c>
      <c r="FM211" s="14">
        <f t="shared" si="273"/>
        <v>20</v>
      </c>
      <c r="FN211" s="14">
        <f t="shared" si="274"/>
        <v>6</v>
      </c>
      <c r="FO211" s="14">
        <f t="shared" si="275"/>
        <v>100</v>
      </c>
      <c r="FP211" s="14">
        <f t="shared" si="276"/>
        <v>2</v>
      </c>
      <c r="FQ211" s="14">
        <f t="shared" si="277"/>
        <v>1</v>
      </c>
      <c r="FR211" s="14">
        <f t="shared" si="278"/>
        <v>1</v>
      </c>
      <c r="FS211" s="14" t="b">
        <f t="shared" si="307"/>
        <v>0</v>
      </c>
      <c r="FT211" s="14">
        <f t="shared" si="279"/>
        <v>2006201</v>
      </c>
      <c r="FU211" s="14">
        <f t="shared" si="308"/>
        <v>144</v>
      </c>
      <c r="FV211" s="13" t="str">
        <f t="shared" si="280"/>
        <v>100级-优秀寄灵人の灵器</v>
      </c>
      <c r="FW211" s="13" t="str">
        <f t="shared" si="281"/>
        <v>玉曜 · 寄灵人の灵器-优秀</v>
      </c>
      <c r="FX211" s="14">
        <f t="shared" si="282"/>
        <v>1</v>
      </c>
      <c r="FY211" s="14">
        <f t="shared" si="283"/>
        <v>2</v>
      </c>
      <c r="FZ211" s="14">
        <f t="shared" si="284"/>
        <v>100</v>
      </c>
      <c r="GA211" s="14">
        <v>1</v>
      </c>
      <c r="GB211" s="14">
        <f t="shared" si="285"/>
        <v>6</v>
      </c>
      <c r="GC211" s="14">
        <f t="shared" si="309"/>
        <v>1</v>
      </c>
      <c r="GD211" s="14" t="str">
        <f t="shared" si="286"/>
        <v/>
      </c>
      <c r="GE211" s="14" t="e">
        <f t="shared" si="287"/>
        <v>#REF!</v>
      </c>
      <c r="GF211" s="14" t="e">
        <f t="shared" si="288"/>
        <v>#REF!</v>
      </c>
      <c r="GG211" s="14" t="e">
        <f t="shared" si="289"/>
        <v>#REF!</v>
      </c>
      <c r="GH211" s="14" t="e">
        <f t="shared" si="290"/>
        <v>#REF!</v>
      </c>
      <c r="GI211" s="14" t="e">
        <f t="shared" si="291"/>
        <v>#REF!</v>
      </c>
      <c r="GJ211" s="14" t="e">
        <f t="shared" si="292"/>
        <v>#REF!</v>
      </c>
      <c r="GK211" s="14" t="e">
        <f t="shared" si="293"/>
        <v>#REF!</v>
      </c>
      <c r="GL211" s="14">
        <f t="shared" si="294"/>
        <v>1062</v>
      </c>
      <c r="GM211" s="14">
        <f t="shared" si="295"/>
        <v>0</v>
      </c>
      <c r="GN211" s="14" t="str">
        <f t="shared" si="296"/>
        <v/>
      </c>
      <c r="GO211" s="25" t="str">
        <f t="shared" si="297"/>
        <v>icon_2006101</v>
      </c>
      <c r="GS211" s="14">
        <f t="shared" si="298"/>
        <v>1</v>
      </c>
      <c r="GT211" s="14">
        <f t="shared" si="299"/>
        <v>0</v>
      </c>
      <c r="GU211" s="14" t="e">
        <f t="shared" si="310"/>
        <v>#REF!</v>
      </c>
      <c r="GV211" s="14" t="str">
        <f t="shared" si="300"/>
        <v>AtkExt</v>
      </c>
      <c r="GW211" s="14" t="e">
        <f t="shared" si="311"/>
        <v>#REF!</v>
      </c>
      <c r="GX211" s="14" t="e">
        <f t="shared" si="312"/>
        <v>#REF!</v>
      </c>
      <c r="GY211" s="14" t="str">
        <f t="shared" si="301"/>
        <v/>
      </c>
      <c r="GZ211" s="14" t="str">
        <f t="shared" si="313"/>
        <v/>
      </c>
      <c r="HA211" s="14" t="str">
        <f t="shared" si="314"/>
        <v/>
      </c>
      <c r="HB211" s="14">
        <f t="shared" si="302"/>
        <v>20620</v>
      </c>
      <c r="HC211" s="14">
        <f t="shared" si="315"/>
        <v>0</v>
      </c>
      <c r="HD211" s="14" t="str">
        <f t="shared" si="316"/>
        <v/>
      </c>
      <c r="HE211" s="25" t="s">
        <v>1109</v>
      </c>
      <c r="HF211" s="14">
        <f t="shared" si="303"/>
        <v>150</v>
      </c>
      <c r="IA211" s="13">
        <v>206</v>
      </c>
      <c r="IB211" s="14">
        <f t="shared" si="317"/>
        <v>11</v>
      </c>
      <c r="IC211" s="14">
        <f t="shared" si="318"/>
        <v>1</v>
      </c>
      <c r="ID211" s="14">
        <f t="shared" si="319"/>
        <v>11</v>
      </c>
      <c r="IE211" s="14">
        <f t="shared" si="320"/>
        <v>3</v>
      </c>
      <c r="IF211" s="14" t="str">
        <f t="shared" si="321"/>
        <v>150级寄灵人洗练-Q3-6</v>
      </c>
      <c r="IG211" s="14">
        <f t="shared" si="322"/>
        <v>1113</v>
      </c>
      <c r="IH211" s="14">
        <f t="shared" si="323"/>
        <v>6</v>
      </c>
      <c r="II211" s="14">
        <f t="shared" si="324"/>
        <v>600</v>
      </c>
      <c r="IJ211" s="14" t="str">
        <f t="shared" si="325"/>
        <v>HPRate</v>
      </c>
      <c r="IK211" s="14">
        <f t="shared" si="326"/>
        <v>1.4E-2</v>
      </c>
      <c r="IL211" s="14">
        <f t="shared" si="327"/>
        <v>0.04</v>
      </c>
    </row>
    <row r="212" spans="165:246" ht="16.5" x14ac:dyDescent="0.2">
      <c r="FI212" s="13">
        <v>207</v>
      </c>
      <c r="FJ212" s="14">
        <f t="shared" si="304"/>
        <v>1</v>
      </c>
      <c r="FK212" s="14">
        <f t="shared" si="305"/>
        <v>207</v>
      </c>
      <c r="FL212" s="14">
        <f t="shared" si="306"/>
        <v>28</v>
      </c>
      <c r="FM212" s="14">
        <f t="shared" si="273"/>
        <v>20</v>
      </c>
      <c r="FN212" s="14">
        <f t="shared" si="274"/>
        <v>6</v>
      </c>
      <c r="FO212" s="14">
        <f t="shared" si="275"/>
        <v>100</v>
      </c>
      <c r="FP212" s="14">
        <f t="shared" si="276"/>
        <v>2</v>
      </c>
      <c r="FQ212" s="14">
        <f t="shared" si="277"/>
        <v>2</v>
      </c>
      <c r="FR212" s="14">
        <f t="shared" si="278"/>
        <v>2</v>
      </c>
      <c r="FS212" s="14" t="b">
        <f t="shared" si="307"/>
        <v>0</v>
      </c>
      <c r="FT212" s="14">
        <f t="shared" si="279"/>
        <v>2006202</v>
      </c>
      <c r="FU212" s="14">
        <f t="shared" si="308"/>
        <v>72</v>
      </c>
      <c r="FV212" s="13" t="str">
        <f t="shared" si="280"/>
        <v>100级-优秀寄灵人の头盔</v>
      </c>
      <c r="FW212" s="13" t="str">
        <f t="shared" si="281"/>
        <v>玉曜 · 寄灵人の头盔-优秀</v>
      </c>
      <c r="FX212" s="14">
        <f t="shared" si="282"/>
        <v>1</v>
      </c>
      <c r="FY212" s="14">
        <f t="shared" si="283"/>
        <v>2</v>
      </c>
      <c r="FZ212" s="14">
        <f t="shared" si="284"/>
        <v>100</v>
      </c>
      <c r="GA212" s="14">
        <v>1</v>
      </c>
      <c r="GB212" s="14">
        <f t="shared" si="285"/>
        <v>6</v>
      </c>
      <c r="GC212" s="14">
        <f t="shared" si="309"/>
        <v>2</v>
      </c>
      <c r="GD212" s="14" t="str">
        <f t="shared" si="286"/>
        <v/>
      </c>
      <c r="GE212" s="14" t="e">
        <f t="shared" si="287"/>
        <v>#REF!</v>
      </c>
      <c r="GF212" s="14" t="e">
        <f t="shared" si="288"/>
        <v>#REF!</v>
      </c>
      <c r="GG212" s="14" t="e">
        <f t="shared" si="289"/>
        <v>#REF!</v>
      </c>
      <c r="GH212" s="14" t="e">
        <f t="shared" si="290"/>
        <v>#REF!</v>
      </c>
      <c r="GI212" s="14" t="e">
        <f t="shared" si="291"/>
        <v>#REF!</v>
      </c>
      <c r="GJ212" s="14" t="e">
        <f t="shared" si="292"/>
        <v>#REF!</v>
      </c>
      <c r="GK212" s="14" t="e">
        <f t="shared" si="293"/>
        <v>#REF!</v>
      </c>
      <c r="GL212" s="14">
        <f t="shared" si="294"/>
        <v>1062</v>
      </c>
      <c r="GM212" s="14">
        <f t="shared" si="295"/>
        <v>0</v>
      </c>
      <c r="GN212" s="14" t="str">
        <f t="shared" si="296"/>
        <v/>
      </c>
      <c r="GO212" s="25" t="str">
        <f t="shared" si="297"/>
        <v>icon_2006102</v>
      </c>
      <c r="GS212" s="14">
        <f t="shared" si="298"/>
        <v>2</v>
      </c>
      <c r="GT212" s="14">
        <f t="shared" si="299"/>
        <v>0</v>
      </c>
      <c r="GU212" s="14" t="e">
        <f t="shared" si="310"/>
        <v>#REF!</v>
      </c>
      <c r="GV212" s="14" t="str">
        <f t="shared" si="300"/>
        <v>DefExt</v>
      </c>
      <c r="GW212" s="14" t="e">
        <f t="shared" si="311"/>
        <v>#REF!</v>
      </c>
      <c r="GX212" s="14" t="e">
        <f t="shared" si="312"/>
        <v>#REF!</v>
      </c>
      <c r="GY212" s="14" t="str">
        <f t="shared" si="301"/>
        <v/>
      </c>
      <c r="GZ212" s="14" t="str">
        <f t="shared" si="313"/>
        <v/>
      </c>
      <c r="HA212" s="14" t="str">
        <f t="shared" si="314"/>
        <v/>
      </c>
      <c r="HB212" s="14">
        <f t="shared" si="302"/>
        <v>20620</v>
      </c>
      <c r="HC212" s="14">
        <f t="shared" si="315"/>
        <v>0</v>
      </c>
      <c r="HD212" s="14" t="str">
        <f t="shared" si="316"/>
        <v/>
      </c>
      <c r="HE212" s="25" t="s">
        <v>1109</v>
      </c>
      <c r="HF212" s="14">
        <f t="shared" si="303"/>
        <v>75</v>
      </c>
      <c r="IA212" s="13">
        <v>207</v>
      </c>
      <c r="IB212" s="14">
        <f t="shared" si="317"/>
        <v>11</v>
      </c>
      <c r="IC212" s="14">
        <f t="shared" si="318"/>
        <v>1</v>
      </c>
      <c r="ID212" s="14">
        <f t="shared" si="319"/>
        <v>11</v>
      </c>
      <c r="IE212" s="14">
        <f t="shared" si="320"/>
        <v>3</v>
      </c>
      <c r="IF212" s="14" t="str">
        <f t="shared" si="321"/>
        <v>150级寄灵人洗练-Q3-7</v>
      </c>
      <c r="IG212" s="14">
        <f t="shared" si="322"/>
        <v>1113</v>
      </c>
      <c r="IH212" s="14">
        <f t="shared" si="323"/>
        <v>7</v>
      </c>
      <c r="II212" s="14">
        <f t="shared" si="324"/>
        <v>550</v>
      </c>
      <c r="IJ212" s="14" t="str">
        <f t="shared" si="325"/>
        <v>Crit</v>
      </c>
      <c r="IK212" s="14">
        <f t="shared" si="326"/>
        <v>1.0999999999999999E-2</v>
      </c>
      <c r="IL212" s="14">
        <f t="shared" si="327"/>
        <v>0.03</v>
      </c>
    </row>
    <row r="213" spans="165:246" ht="16.5" x14ac:dyDescent="0.2">
      <c r="FI213" s="13">
        <v>208</v>
      </c>
      <c r="FJ213" s="14">
        <f t="shared" si="304"/>
        <v>1</v>
      </c>
      <c r="FK213" s="14">
        <f t="shared" si="305"/>
        <v>208</v>
      </c>
      <c r="FL213" s="14">
        <f t="shared" si="306"/>
        <v>28</v>
      </c>
      <c r="FM213" s="14">
        <f t="shared" si="273"/>
        <v>20</v>
      </c>
      <c r="FN213" s="14">
        <f t="shared" si="274"/>
        <v>6</v>
      </c>
      <c r="FO213" s="14">
        <f t="shared" si="275"/>
        <v>100</v>
      </c>
      <c r="FP213" s="14">
        <f t="shared" si="276"/>
        <v>2</v>
      </c>
      <c r="FQ213" s="14">
        <f t="shared" si="277"/>
        <v>3</v>
      </c>
      <c r="FR213" s="14">
        <f t="shared" si="278"/>
        <v>3</v>
      </c>
      <c r="FS213" s="14" t="b">
        <f t="shared" si="307"/>
        <v>0</v>
      </c>
      <c r="FT213" s="14">
        <f t="shared" si="279"/>
        <v>2006203</v>
      </c>
      <c r="FU213" s="14">
        <f t="shared" si="308"/>
        <v>72</v>
      </c>
      <c r="FV213" s="13" t="str">
        <f t="shared" si="280"/>
        <v>100级-优秀寄灵人の铠甲</v>
      </c>
      <c r="FW213" s="13" t="str">
        <f t="shared" si="281"/>
        <v>玉曜 · 寄灵人の铠甲-优秀</v>
      </c>
      <c r="FX213" s="14">
        <f t="shared" si="282"/>
        <v>1</v>
      </c>
      <c r="FY213" s="14">
        <f t="shared" si="283"/>
        <v>2</v>
      </c>
      <c r="FZ213" s="14">
        <f t="shared" si="284"/>
        <v>100</v>
      </c>
      <c r="GA213" s="14">
        <v>1</v>
      </c>
      <c r="GB213" s="14">
        <f t="shared" si="285"/>
        <v>6</v>
      </c>
      <c r="GC213" s="14">
        <f t="shared" si="309"/>
        <v>3</v>
      </c>
      <c r="GD213" s="14" t="str">
        <f t="shared" si="286"/>
        <v/>
      </c>
      <c r="GE213" s="14" t="e">
        <f t="shared" si="287"/>
        <v>#REF!</v>
      </c>
      <c r="GF213" s="14" t="e">
        <f t="shared" si="288"/>
        <v>#REF!</v>
      </c>
      <c r="GG213" s="14" t="e">
        <f t="shared" si="289"/>
        <v>#REF!</v>
      </c>
      <c r="GH213" s="14" t="e">
        <f t="shared" si="290"/>
        <v>#REF!</v>
      </c>
      <c r="GI213" s="14" t="e">
        <f t="shared" si="291"/>
        <v>#REF!</v>
      </c>
      <c r="GJ213" s="14" t="e">
        <f t="shared" si="292"/>
        <v>#REF!</v>
      </c>
      <c r="GK213" s="14" t="e">
        <f t="shared" si="293"/>
        <v>#REF!</v>
      </c>
      <c r="GL213" s="14">
        <f t="shared" si="294"/>
        <v>1062</v>
      </c>
      <c r="GM213" s="14">
        <f t="shared" si="295"/>
        <v>0</v>
      </c>
      <c r="GN213" s="14" t="str">
        <f t="shared" si="296"/>
        <v/>
      </c>
      <c r="GO213" s="25" t="str">
        <f t="shared" si="297"/>
        <v>icon_2006103</v>
      </c>
      <c r="GS213" s="14">
        <f t="shared" si="298"/>
        <v>2</v>
      </c>
      <c r="GT213" s="14">
        <f t="shared" si="299"/>
        <v>3</v>
      </c>
      <c r="GU213" s="14" t="e">
        <f t="shared" si="310"/>
        <v>#REF!</v>
      </c>
      <c r="GV213" s="14" t="str">
        <f t="shared" si="300"/>
        <v>DefExt</v>
      </c>
      <c r="GW213" s="14" t="e">
        <f t="shared" si="311"/>
        <v>#REF!</v>
      </c>
      <c r="GX213" s="14" t="e">
        <f t="shared" si="312"/>
        <v>#REF!</v>
      </c>
      <c r="GY213" s="14" t="str">
        <f t="shared" si="301"/>
        <v>HPExt</v>
      </c>
      <c r="GZ213" s="14" t="e">
        <f t="shared" si="313"/>
        <v>#REF!</v>
      </c>
      <c r="HA213" s="14" t="e">
        <f t="shared" si="314"/>
        <v>#REF!</v>
      </c>
      <c r="HB213" s="14">
        <f t="shared" si="302"/>
        <v>20620</v>
      </c>
      <c r="HC213" s="14">
        <f t="shared" si="315"/>
        <v>0</v>
      </c>
      <c r="HD213" s="14" t="str">
        <f t="shared" si="316"/>
        <v/>
      </c>
      <c r="HE213" s="25" t="s">
        <v>1109</v>
      </c>
      <c r="HF213" s="14">
        <f t="shared" si="303"/>
        <v>75</v>
      </c>
      <c r="IA213" s="13">
        <v>208</v>
      </c>
      <c r="IB213" s="14">
        <f t="shared" si="317"/>
        <v>11</v>
      </c>
      <c r="IC213" s="14">
        <f t="shared" si="318"/>
        <v>1</v>
      </c>
      <c r="ID213" s="14">
        <f t="shared" si="319"/>
        <v>11</v>
      </c>
      <c r="IE213" s="14">
        <f t="shared" si="320"/>
        <v>3</v>
      </c>
      <c r="IF213" s="14" t="str">
        <f t="shared" si="321"/>
        <v>150级寄灵人洗练-Q3-8</v>
      </c>
      <c r="IG213" s="14">
        <f t="shared" si="322"/>
        <v>1113</v>
      </c>
      <c r="IH213" s="14">
        <f t="shared" si="323"/>
        <v>8</v>
      </c>
      <c r="II213" s="14">
        <f t="shared" si="324"/>
        <v>550</v>
      </c>
      <c r="IJ213" s="14" t="str">
        <f t="shared" si="325"/>
        <v>CritRate</v>
      </c>
      <c r="IK213" s="14">
        <f t="shared" si="326"/>
        <v>2.8000000000000001E-2</v>
      </c>
      <c r="IL213" s="14">
        <f t="shared" si="327"/>
        <v>0.08</v>
      </c>
    </row>
    <row r="214" spans="165:246" ht="16.5" x14ac:dyDescent="0.2">
      <c r="FI214" s="13">
        <v>209</v>
      </c>
      <c r="FJ214" s="14">
        <f t="shared" si="304"/>
        <v>1</v>
      </c>
      <c r="FK214" s="14">
        <f t="shared" si="305"/>
        <v>209</v>
      </c>
      <c r="FL214" s="14">
        <f t="shared" si="306"/>
        <v>28</v>
      </c>
      <c r="FM214" s="14">
        <f t="shared" si="273"/>
        <v>20</v>
      </c>
      <c r="FN214" s="14">
        <f t="shared" si="274"/>
        <v>6</v>
      </c>
      <c r="FO214" s="14">
        <f t="shared" si="275"/>
        <v>100</v>
      </c>
      <c r="FP214" s="14">
        <f t="shared" si="276"/>
        <v>2</v>
      </c>
      <c r="FQ214" s="14">
        <f t="shared" si="277"/>
        <v>4</v>
      </c>
      <c r="FR214" s="14">
        <f t="shared" si="278"/>
        <v>4</v>
      </c>
      <c r="FS214" s="14" t="b">
        <f t="shared" si="307"/>
        <v>0</v>
      </c>
      <c r="FT214" s="14">
        <f t="shared" si="279"/>
        <v>2006204</v>
      </c>
      <c r="FU214" s="14">
        <f t="shared" si="308"/>
        <v>72</v>
      </c>
      <c r="FV214" s="13" t="str">
        <f t="shared" si="280"/>
        <v>100级-优秀寄灵人の裤子</v>
      </c>
      <c r="FW214" s="13" t="str">
        <f t="shared" si="281"/>
        <v>玉曜 · 寄灵人の裤子-优秀</v>
      </c>
      <c r="FX214" s="14">
        <f t="shared" si="282"/>
        <v>1</v>
      </c>
      <c r="FY214" s="14">
        <f t="shared" si="283"/>
        <v>2</v>
      </c>
      <c r="FZ214" s="14">
        <f t="shared" si="284"/>
        <v>100</v>
      </c>
      <c r="GA214" s="14">
        <v>1</v>
      </c>
      <c r="GB214" s="14">
        <f t="shared" si="285"/>
        <v>6</v>
      </c>
      <c r="GC214" s="14">
        <f t="shared" si="309"/>
        <v>4</v>
      </c>
      <c r="GD214" s="14" t="str">
        <f t="shared" si="286"/>
        <v/>
      </c>
      <c r="GE214" s="14" t="e">
        <f t="shared" si="287"/>
        <v>#REF!</v>
      </c>
      <c r="GF214" s="14" t="e">
        <f t="shared" si="288"/>
        <v>#REF!</v>
      </c>
      <c r="GG214" s="14" t="e">
        <f t="shared" si="289"/>
        <v>#REF!</v>
      </c>
      <c r="GH214" s="14" t="e">
        <f t="shared" si="290"/>
        <v>#REF!</v>
      </c>
      <c r="GI214" s="14" t="e">
        <f t="shared" si="291"/>
        <v>#REF!</v>
      </c>
      <c r="GJ214" s="14" t="e">
        <f t="shared" si="292"/>
        <v>#REF!</v>
      </c>
      <c r="GK214" s="14" t="e">
        <f t="shared" si="293"/>
        <v>#REF!</v>
      </c>
      <c r="GL214" s="14">
        <f t="shared" si="294"/>
        <v>1062</v>
      </c>
      <c r="GM214" s="14">
        <f t="shared" si="295"/>
        <v>0</v>
      </c>
      <c r="GN214" s="14" t="str">
        <f t="shared" si="296"/>
        <v/>
      </c>
      <c r="GO214" s="25" t="str">
        <f t="shared" si="297"/>
        <v>icon_2006104</v>
      </c>
      <c r="GS214" s="14">
        <f t="shared" si="298"/>
        <v>2</v>
      </c>
      <c r="GT214" s="14">
        <f t="shared" si="299"/>
        <v>0</v>
      </c>
      <c r="GU214" s="14" t="e">
        <f t="shared" si="310"/>
        <v>#REF!</v>
      </c>
      <c r="GV214" s="14" t="str">
        <f t="shared" si="300"/>
        <v>DefExt</v>
      </c>
      <c r="GW214" s="14" t="e">
        <f t="shared" si="311"/>
        <v>#REF!</v>
      </c>
      <c r="GX214" s="14" t="e">
        <f t="shared" si="312"/>
        <v>#REF!</v>
      </c>
      <c r="GY214" s="14" t="str">
        <f t="shared" si="301"/>
        <v/>
      </c>
      <c r="GZ214" s="14" t="str">
        <f t="shared" si="313"/>
        <v/>
      </c>
      <c r="HA214" s="14" t="str">
        <f t="shared" si="314"/>
        <v/>
      </c>
      <c r="HB214" s="14">
        <f t="shared" si="302"/>
        <v>20620</v>
      </c>
      <c r="HC214" s="14">
        <f t="shared" si="315"/>
        <v>0</v>
      </c>
      <c r="HD214" s="14" t="str">
        <f t="shared" si="316"/>
        <v/>
      </c>
      <c r="HE214" s="25" t="s">
        <v>1109</v>
      </c>
      <c r="HF214" s="14">
        <f t="shared" si="303"/>
        <v>75</v>
      </c>
      <c r="IA214" s="13">
        <v>209</v>
      </c>
      <c r="IB214" s="14">
        <f t="shared" si="317"/>
        <v>11</v>
      </c>
      <c r="IC214" s="14">
        <f t="shared" si="318"/>
        <v>1</v>
      </c>
      <c r="ID214" s="14">
        <f t="shared" si="319"/>
        <v>11</v>
      </c>
      <c r="IE214" s="14">
        <f t="shared" si="320"/>
        <v>3</v>
      </c>
      <c r="IF214" s="14" t="str">
        <f t="shared" si="321"/>
        <v>150级寄灵人洗练-Q3-9</v>
      </c>
      <c r="IG214" s="14">
        <f t="shared" si="322"/>
        <v>1113</v>
      </c>
      <c r="IH214" s="14">
        <f t="shared" si="323"/>
        <v>9</v>
      </c>
      <c r="II214" s="14">
        <f t="shared" si="324"/>
        <v>550</v>
      </c>
      <c r="IJ214" s="14" t="str">
        <f t="shared" si="325"/>
        <v>DefIgnor</v>
      </c>
      <c r="IK214" s="14">
        <f t="shared" si="326"/>
        <v>1.0999999999999999E-2</v>
      </c>
      <c r="IL214" s="14">
        <f t="shared" si="327"/>
        <v>0.03</v>
      </c>
    </row>
    <row r="215" spans="165:246" ht="16.5" x14ac:dyDescent="0.2">
      <c r="FI215" s="13">
        <v>210</v>
      </c>
      <c r="FJ215" s="14">
        <f t="shared" si="304"/>
        <v>1</v>
      </c>
      <c r="FK215" s="14">
        <f t="shared" si="305"/>
        <v>210</v>
      </c>
      <c r="FL215" s="14">
        <f t="shared" si="306"/>
        <v>28</v>
      </c>
      <c r="FM215" s="14">
        <f t="shared" si="273"/>
        <v>20</v>
      </c>
      <c r="FN215" s="14">
        <f t="shared" si="274"/>
        <v>6</v>
      </c>
      <c r="FO215" s="14">
        <f t="shared" si="275"/>
        <v>100</v>
      </c>
      <c r="FP215" s="14">
        <f t="shared" si="276"/>
        <v>2</v>
      </c>
      <c r="FQ215" s="14">
        <f t="shared" si="277"/>
        <v>5</v>
      </c>
      <c r="FR215" s="14">
        <f t="shared" si="278"/>
        <v>5</v>
      </c>
      <c r="FS215" s="14" t="b">
        <f t="shared" si="307"/>
        <v>0</v>
      </c>
      <c r="FT215" s="14">
        <f t="shared" si="279"/>
        <v>2006205</v>
      </c>
      <c r="FU215" s="14">
        <f t="shared" si="308"/>
        <v>72</v>
      </c>
      <c r="FV215" s="13" t="str">
        <f t="shared" si="280"/>
        <v>100级-优秀寄灵人の鞋子</v>
      </c>
      <c r="FW215" s="13" t="str">
        <f t="shared" si="281"/>
        <v>玉曜 · 寄灵人の鞋子-优秀</v>
      </c>
      <c r="FX215" s="14">
        <f t="shared" si="282"/>
        <v>1</v>
      </c>
      <c r="FY215" s="14">
        <f t="shared" si="283"/>
        <v>2</v>
      </c>
      <c r="FZ215" s="14">
        <f t="shared" si="284"/>
        <v>100</v>
      </c>
      <c r="GA215" s="14">
        <v>1</v>
      </c>
      <c r="GB215" s="14">
        <f t="shared" si="285"/>
        <v>6</v>
      </c>
      <c r="GC215" s="14">
        <f t="shared" si="309"/>
        <v>5</v>
      </c>
      <c r="GD215" s="14" t="str">
        <f t="shared" si="286"/>
        <v/>
      </c>
      <c r="GE215" s="14" t="e">
        <f t="shared" si="287"/>
        <v>#REF!</v>
      </c>
      <c r="GF215" s="14" t="e">
        <f t="shared" si="288"/>
        <v>#REF!</v>
      </c>
      <c r="GG215" s="14" t="e">
        <f t="shared" si="289"/>
        <v>#REF!</v>
      </c>
      <c r="GH215" s="14" t="e">
        <f t="shared" si="290"/>
        <v>#REF!</v>
      </c>
      <c r="GI215" s="14" t="e">
        <f t="shared" si="291"/>
        <v>#REF!</v>
      </c>
      <c r="GJ215" s="14" t="e">
        <f t="shared" si="292"/>
        <v>#REF!</v>
      </c>
      <c r="GK215" s="14" t="e">
        <f t="shared" si="293"/>
        <v>#REF!</v>
      </c>
      <c r="GL215" s="14">
        <f t="shared" si="294"/>
        <v>1062</v>
      </c>
      <c r="GM215" s="14">
        <f t="shared" si="295"/>
        <v>0</v>
      </c>
      <c r="GN215" s="14" t="str">
        <f t="shared" si="296"/>
        <v/>
      </c>
      <c r="GO215" s="25" t="str">
        <f t="shared" si="297"/>
        <v>icon_2006105</v>
      </c>
      <c r="GS215" s="14">
        <f t="shared" si="298"/>
        <v>3</v>
      </c>
      <c r="GT215" s="14">
        <f t="shared" si="299"/>
        <v>0</v>
      </c>
      <c r="GU215" s="14" t="e">
        <f t="shared" si="310"/>
        <v>#REF!</v>
      </c>
      <c r="GV215" s="14" t="str">
        <f t="shared" si="300"/>
        <v>HPExt</v>
      </c>
      <c r="GW215" s="14" t="e">
        <f t="shared" si="311"/>
        <v>#REF!</v>
      </c>
      <c r="GX215" s="14" t="e">
        <f t="shared" si="312"/>
        <v>#REF!</v>
      </c>
      <c r="GY215" s="14" t="str">
        <f t="shared" si="301"/>
        <v/>
      </c>
      <c r="GZ215" s="14" t="str">
        <f t="shared" si="313"/>
        <v/>
      </c>
      <c r="HA215" s="14" t="str">
        <f t="shared" si="314"/>
        <v/>
      </c>
      <c r="HB215" s="14">
        <f t="shared" si="302"/>
        <v>20620</v>
      </c>
      <c r="HC215" s="14">
        <f t="shared" si="315"/>
        <v>0</v>
      </c>
      <c r="HD215" s="14" t="str">
        <f t="shared" si="316"/>
        <v/>
      </c>
      <c r="HE215" s="25" t="s">
        <v>1109</v>
      </c>
      <c r="HF215" s="14">
        <f t="shared" si="303"/>
        <v>75</v>
      </c>
      <c r="IA215" s="13">
        <v>210</v>
      </c>
      <c r="IB215" s="14">
        <f t="shared" si="317"/>
        <v>11</v>
      </c>
      <c r="IC215" s="14">
        <f t="shared" si="318"/>
        <v>1</v>
      </c>
      <c r="ID215" s="14">
        <f t="shared" si="319"/>
        <v>11</v>
      </c>
      <c r="IE215" s="14">
        <f t="shared" si="320"/>
        <v>3</v>
      </c>
      <c r="IF215" s="14" t="str">
        <f t="shared" si="321"/>
        <v>150级寄灵人洗练-Q3-10</v>
      </c>
      <c r="IG215" s="14">
        <f t="shared" si="322"/>
        <v>1113</v>
      </c>
      <c r="IH215" s="14">
        <f t="shared" si="323"/>
        <v>10</v>
      </c>
      <c r="II215" s="14">
        <f t="shared" si="324"/>
        <v>550</v>
      </c>
      <c r="IJ215" s="14" t="str">
        <f t="shared" si="325"/>
        <v>Block</v>
      </c>
      <c r="IK215" s="14">
        <f t="shared" si="326"/>
        <v>1.0999999999999999E-2</v>
      </c>
      <c r="IL215" s="14">
        <f t="shared" si="327"/>
        <v>0.03</v>
      </c>
    </row>
    <row r="216" spans="165:246" ht="16.5" x14ac:dyDescent="0.2">
      <c r="FI216" s="13">
        <v>211</v>
      </c>
      <c r="FJ216" s="14">
        <f t="shared" si="304"/>
        <v>1</v>
      </c>
      <c r="FK216" s="14">
        <f t="shared" si="305"/>
        <v>211</v>
      </c>
      <c r="FL216" s="14">
        <f t="shared" si="306"/>
        <v>28</v>
      </c>
      <c r="FM216" s="14">
        <f t="shared" si="273"/>
        <v>20</v>
      </c>
      <c r="FN216" s="14">
        <f t="shared" si="274"/>
        <v>6</v>
      </c>
      <c r="FO216" s="14">
        <f t="shared" si="275"/>
        <v>100</v>
      </c>
      <c r="FP216" s="14">
        <f t="shared" si="276"/>
        <v>2</v>
      </c>
      <c r="FQ216" s="14">
        <f t="shared" si="277"/>
        <v>6</v>
      </c>
      <c r="FR216" s="14">
        <f t="shared" si="278"/>
        <v>6</v>
      </c>
      <c r="FS216" s="14" t="b">
        <f t="shared" si="307"/>
        <v>0</v>
      </c>
      <c r="FT216" s="14">
        <f t="shared" si="279"/>
        <v>2006206</v>
      </c>
      <c r="FU216" s="14">
        <f t="shared" si="308"/>
        <v>72</v>
      </c>
      <c r="FV216" s="13" t="str">
        <f t="shared" si="280"/>
        <v>100级-优秀寄灵人の护手</v>
      </c>
      <c r="FW216" s="13" t="str">
        <f t="shared" si="281"/>
        <v>玉曜 · 寄灵人の护手-优秀</v>
      </c>
      <c r="FX216" s="14">
        <f t="shared" si="282"/>
        <v>1</v>
      </c>
      <c r="FY216" s="14">
        <f t="shared" si="283"/>
        <v>2</v>
      </c>
      <c r="FZ216" s="14">
        <f t="shared" si="284"/>
        <v>100</v>
      </c>
      <c r="GA216" s="14">
        <v>1</v>
      </c>
      <c r="GB216" s="14">
        <f t="shared" si="285"/>
        <v>6</v>
      </c>
      <c r="GC216" s="14">
        <f t="shared" si="309"/>
        <v>6</v>
      </c>
      <c r="GD216" s="14" t="str">
        <f t="shared" si="286"/>
        <v/>
      </c>
      <c r="GE216" s="14" t="e">
        <f t="shared" si="287"/>
        <v>#REF!</v>
      </c>
      <c r="GF216" s="14" t="e">
        <f t="shared" si="288"/>
        <v>#REF!</v>
      </c>
      <c r="GG216" s="14" t="e">
        <f t="shared" si="289"/>
        <v>#REF!</v>
      </c>
      <c r="GH216" s="14" t="e">
        <f t="shared" si="290"/>
        <v>#REF!</v>
      </c>
      <c r="GI216" s="14" t="e">
        <f t="shared" si="291"/>
        <v>#REF!</v>
      </c>
      <c r="GJ216" s="14" t="e">
        <f t="shared" si="292"/>
        <v>#REF!</v>
      </c>
      <c r="GK216" s="14" t="e">
        <f t="shared" si="293"/>
        <v>#REF!</v>
      </c>
      <c r="GL216" s="14">
        <f t="shared" si="294"/>
        <v>1062</v>
      </c>
      <c r="GM216" s="14">
        <f t="shared" si="295"/>
        <v>0</v>
      </c>
      <c r="GN216" s="14" t="str">
        <f t="shared" si="296"/>
        <v/>
      </c>
      <c r="GO216" s="25" t="str">
        <f t="shared" si="297"/>
        <v>icon_2006106</v>
      </c>
      <c r="GS216" s="14">
        <f t="shared" si="298"/>
        <v>3</v>
      </c>
      <c r="GT216" s="14">
        <f t="shared" si="299"/>
        <v>0</v>
      </c>
      <c r="GU216" s="14" t="e">
        <f t="shared" si="310"/>
        <v>#REF!</v>
      </c>
      <c r="GV216" s="14" t="str">
        <f t="shared" si="300"/>
        <v>HPExt</v>
      </c>
      <c r="GW216" s="14" t="e">
        <f t="shared" si="311"/>
        <v>#REF!</v>
      </c>
      <c r="GX216" s="14" t="e">
        <f t="shared" si="312"/>
        <v>#REF!</v>
      </c>
      <c r="GY216" s="14" t="str">
        <f t="shared" si="301"/>
        <v/>
      </c>
      <c r="GZ216" s="14" t="str">
        <f t="shared" si="313"/>
        <v/>
      </c>
      <c r="HA216" s="14" t="str">
        <f t="shared" si="314"/>
        <v/>
      </c>
      <c r="HB216" s="14">
        <f t="shared" si="302"/>
        <v>20620</v>
      </c>
      <c r="HC216" s="14">
        <f t="shared" si="315"/>
        <v>0</v>
      </c>
      <c r="HD216" s="14" t="str">
        <f t="shared" si="316"/>
        <v/>
      </c>
      <c r="HE216" s="25" t="s">
        <v>1109</v>
      </c>
      <c r="HF216" s="14">
        <f t="shared" si="303"/>
        <v>75</v>
      </c>
      <c r="IA216" s="13">
        <v>211</v>
      </c>
      <c r="IB216" s="14">
        <f t="shared" si="317"/>
        <v>11</v>
      </c>
      <c r="IC216" s="14">
        <f t="shared" si="318"/>
        <v>1</v>
      </c>
      <c r="ID216" s="14">
        <f t="shared" si="319"/>
        <v>11</v>
      </c>
      <c r="IE216" s="14">
        <f t="shared" si="320"/>
        <v>4</v>
      </c>
      <c r="IF216" s="14" t="str">
        <f t="shared" si="321"/>
        <v>150级寄灵人洗练-Q4-1</v>
      </c>
      <c r="IG216" s="14">
        <f t="shared" si="322"/>
        <v>1114</v>
      </c>
      <c r="IH216" s="14">
        <f t="shared" si="323"/>
        <v>1</v>
      </c>
      <c r="II216" s="14">
        <f t="shared" si="324"/>
        <v>2000</v>
      </c>
      <c r="IJ216" s="14" t="str">
        <f t="shared" si="325"/>
        <v>AtkExt</v>
      </c>
      <c r="IK216" s="14" t="e">
        <f t="shared" si="326"/>
        <v>#REF!</v>
      </c>
      <c r="IL216" s="14" t="e">
        <f t="shared" si="327"/>
        <v>#REF!</v>
      </c>
    </row>
    <row r="217" spans="165:246" ht="16.5" x14ac:dyDescent="0.2">
      <c r="FI217" s="13">
        <v>212</v>
      </c>
      <c r="FJ217" s="14">
        <f t="shared" si="304"/>
        <v>1</v>
      </c>
      <c r="FK217" s="14">
        <f t="shared" si="305"/>
        <v>212</v>
      </c>
      <c r="FL217" s="14">
        <f t="shared" si="306"/>
        <v>28</v>
      </c>
      <c r="FM217" s="14">
        <f t="shared" si="273"/>
        <v>20</v>
      </c>
      <c r="FN217" s="14">
        <f t="shared" si="274"/>
        <v>6</v>
      </c>
      <c r="FO217" s="14">
        <f t="shared" si="275"/>
        <v>100</v>
      </c>
      <c r="FP217" s="14">
        <f t="shared" si="276"/>
        <v>2</v>
      </c>
      <c r="FQ217" s="14">
        <f t="shared" si="277"/>
        <v>7</v>
      </c>
      <c r="FR217" s="14">
        <f t="shared" si="278"/>
        <v>7</v>
      </c>
      <c r="FS217" s="14" t="b">
        <f t="shared" si="307"/>
        <v>0</v>
      </c>
      <c r="FT217" s="14">
        <f t="shared" si="279"/>
        <v>2006207</v>
      </c>
      <c r="FU217" s="14">
        <f t="shared" si="308"/>
        <v>108</v>
      </c>
      <c r="FV217" s="13" t="str">
        <f t="shared" si="280"/>
        <v>100级-优秀寄灵人の项链</v>
      </c>
      <c r="FW217" s="13" t="str">
        <f t="shared" si="281"/>
        <v>玉曜 · 寄灵人の项链-优秀</v>
      </c>
      <c r="FX217" s="14">
        <f t="shared" si="282"/>
        <v>1</v>
      </c>
      <c r="FY217" s="14">
        <f t="shared" si="283"/>
        <v>2</v>
      </c>
      <c r="FZ217" s="14">
        <f t="shared" si="284"/>
        <v>100</v>
      </c>
      <c r="GA217" s="14">
        <v>1</v>
      </c>
      <c r="GB217" s="14">
        <f t="shared" si="285"/>
        <v>6</v>
      </c>
      <c r="GC217" s="14">
        <f t="shared" si="309"/>
        <v>7</v>
      </c>
      <c r="GD217" s="14" t="str">
        <f t="shared" si="286"/>
        <v/>
      </c>
      <c r="GE217" s="14" t="e">
        <f t="shared" si="287"/>
        <v>#REF!</v>
      </c>
      <c r="GF217" s="14" t="e">
        <f t="shared" si="288"/>
        <v>#REF!</v>
      </c>
      <c r="GG217" s="14" t="e">
        <f t="shared" si="289"/>
        <v>#REF!</v>
      </c>
      <c r="GH217" s="14" t="e">
        <f t="shared" si="290"/>
        <v>#REF!</v>
      </c>
      <c r="GI217" s="14" t="e">
        <f t="shared" si="291"/>
        <v>#REF!</v>
      </c>
      <c r="GJ217" s="14" t="e">
        <f t="shared" si="292"/>
        <v>#REF!</v>
      </c>
      <c r="GK217" s="14" t="e">
        <f t="shared" si="293"/>
        <v>#REF!</v>
      </c>
      <c r="GL217" s="14">
        <f t="shared" si="294"/>
        <v>1062</v>
      </c>
      <c r="GM217" s="14">
        <f t="shared" si="295"/>
        <v>0</v>
      </c>
      <c r="GN217" s="14" t="str">
        <f t="shared" si="296"/>
        <v/>
      </c>
      <c r="GO217" s="25" t="str">
        <f t="shared" si="297"/>
        <v>icon_2006107</v>
      </c>
      <c r="GS217" s="14">
        <f t="shared" si="298"/>
        <v>1</v>
      </c>
      <c r="GT217" s="14">
        <f t="shared" si="299"/>
        <v>2</v>
      </c>
      <c r="GU217" s="14" t="e">
        <f t="shared" si="310"/>
        <v>#REF!</v>
      </c>
      <c r="GV217" s="14" t="str">
        <f t="shared" si="300"/>
        <v>AtkExt</v>
      </c>
      <c r="GW217" s="14" t="e">
        <f t="shared" si="311"/>
        <v>#REF!</v>
      </c>
      <c r="GX217" s="14" t="e">
        <f t="shared" si="312"/>
        <v>#REF!</v>
      </c>
      <c r="GY217" s="14" t="str">
        <f t="shared" si="301"/>
        <v>DefExt</v>
      </c>
      <c r="GZ217" s="14" t="e">
        <f t="shared" si="313"/>
        <v>#REF!</v>
      </c>
      <c r="HA217" s="14" t="e">
        <f t="shared" si="314"/>
        <v>#REF!</v>
      </c>
      <c r="HB217" s="14">
        <f t="shared" si="302"/>
        <v>20620</v>
      </c>
      <c r="HC217" s="14">
        <f t="shared" si="315"/>
        <v>0</v>
      </c>
      <c r="HD217" s="14" t="str">
        <f t="shared" si="316"/>
        <v/>
      </c>
      <c r="HE217" s="25" t="s">
        <v>1109</v>
      </c>
      <c r="HF217" s="14">
        <f t="shared" si="303"/>
        <v>113</v>
      </c>
      <c r="IA217" s="13">
        <v>212</v>
      </c>
      <c r="IB217" s="14">
        <f t="shared" si="317"/>
        <v>11</v>
      </c>
      <c r="IC217" s="14">
        <f t="shared" si="318"/>
        <v>1</v>
      </c>
      <c r="ID217" s="14">
        <f t="shared" si="319"/>
        <v>11</v>
      </c>
      <c r="IE217" s="14">
        <f t="shared" si="320"/>
        <v>4</v>
      </c>
      <c r="IF217" s="14" t="str">
        <f t="shared" si="321"/>
        <v>150级寄灵人洗练-Q4-2</v>
      </c>
      <c r="IG217" s="14">
        <f t="shared" si="322"/>
        <v>1114</v>
      </c>
      <c r="IH217" s="14">
        <f t="shared" si="323"/>
        <v>2</v>
      </c>
      <c r="II217" s="14">
        <f t="shared" si="324"/>
        <v>2000</v>
      </c>
      <c r="IJ217" s="14" t="str">
        <f t="shared" si="325"/>
        <v>DefExt</v>
      </c>
      <c r="IK217" s="14" t="e">
        <f t="shared" si="326"/>
        <v>#REF!</v>
      </c>
      <c r="IL217" s="14" t="e">
        <f t="shared" si="327"/>
        <v>#REF!</v>
      </c>
    </row>
    <row r="218" spans="165:246" ht="16.5" x14ac:dyDescent="0.2">
      <c r="FI218" s="13">
        <v>213</v>
      </c>
      <c r="FJ218" s="14">
        <f t="shared" si="304"/>
        <v>1</v>
      </c>
      <c r="FK218" s="14">
        <f t="shared" si="305"/>
        <v>213</v>
      </c>
      <c r="FL218" s="14">
        <f t="shared" si="306"/>
        <v>28</v>
      </c>
      <c r="FM218" s="14">
        <f t="shared" si="273"/>
        <v>20</v>
      </c>
      <c r="FN218" s="14">
        <f t="shared" si="274"/>
        <v>6</v>
      </c>
      <c r="FO218" s="14">
        <f t="shared" si="275"/>
        <v>100</v>
      </c>
      <c r="FP218" s="14">
        <f t="shared" si="276"/>
        <v>2</v>
      </c>
      <c r="FQ218" s="14">
        <f t="shared" si="277"/>
        <v>8</v>
      </c>
      <c r="FR218" s="14">
        <f t="shared" si="278"/>
        <v>8</v>
      </c>
      <c r="FS218" s="14" t="b">
        <f t="shared" si="307"/>
        <v>0</v>
      </c>
      <c r="FT218" s="14">
        <f t="shared" si="279"/>
        <v>2006208</v>
      </c>
      <c r="FU218" s="14">
        <f t="shared" si="308"/>
        <v>108</v>
      </c>
      <c r="FV218" s="13" t="str">
        <f t="shared" si="280"/>
        <v>100级-优秀寄灵人の戒指</v>
      </c>
      <c r="FW218" s="13" t="str">
        <f t="shared" si="281"/>
        <v>玉曜 · 寄灵人の戒指-优秀</v>
      </c>
      <c r="FX218" s="14">
        <f t="shared" si="282"/>
        <v>1</v>
      </c>
      <c r="FY218" s="14">
        <f t="shared" si="283"/>
        <v>2</v>
      </c>
      <c r="FZ218" s="14">
        <f t="shared" si="284"/>
        <v>100</v>
      </c>
      <c r="GA218" s="14">
        <v>1</v>
      </c>
      <c r="GB218" s="14">
        <f t="shared" si="285"/>
        <v>6</v>
      </c>
      <c r="GC218" s="14">
        <f t="shared" si="309"/>
        <v>8</v>
      </c>
      <c r="GD218" s="14" t="str">
        <f t="shared" si="286"/>
        <v/>
      </c>
      <c r="GE218" s="14" t="e">
        <f t="shared" si="287"/>
        <v>#REF!</v>
      </c>
      <c r="GF218" s="14" t="e">
        <f t="shared" si="288"/>
        <v>#REF!</v>
      </c>
      <c r="GG218" s="14" t="e">
        <f t="shared" si="289"/>
        <v>#REF!</v>
      </c>
      <c r="GH218" s="14" t="e">
        <f t="shared" si="290"/>
        <v>#REF!</v>
      </c>
      <c r="GI218" s="14" t="e">
        <f t="shared" si="291"/>
        <v>#REF!</v>
      </c>
      <c r="GJ218" s="14" t="e">
        <f t="shared" si="292"/>
        <v>#REF!</v>
      </c>
      <c r="GK218" s="14" t="e">
        <f t="shared" si="293"/>
        <v>#REF!</v>
      </c>
      <c r="GL218" s="14">
        <f t="shared" si="294"/>
        <v>1062</v>
      </c>
      <c r="GM218" s="14">
        <f t="shared" si="295"/>
        <v>0</v>
      </c>
      <c r="GN218" s="14" t="str">
        <f t="shared" si="296"/>
        <v/>
      </c>
      <c r="GO218" s="25" t="str">
        <f t="shared" si="297"/>
        <v>icon_2006108</v>
      </c>
      <c r="GS218" s="14">
        <f t="shared" si="298"/>
        <v>1</v>
      </c>
      <c r="GT218" s="14">
        <f t="shared" si="299"/>
        <v>3</v>
      </c>
      <c r="GU218" s="14" t="e">
        <f t="shared" si="310"/>
        <v>#REF!</v>
      </c>
      <c r="GV218" s="14" t="str">
        <f t="shared" si="300"/>
        <v>AtkExt</v>
      </c>
      <c r="GW218" s="14" t="e">
        <f t="shared" si="311"/>
        <v>#REF!</v>
      </c>
      <c r="GX218" s="14" t="e">
        <f t="shared" si="312"/>
        <v>#REF!</v>
      </c>
      <c r="GY218" s="14" t="str">
        <f t="shared" si="301"/>
        <v>HPExt</v>
      </c>
      <c r="GZ218" s="14" t="e">
        <f t="shared" si="313"/>
        <v>#REF!</v>
      </c>
      <c r="HA218" s="14" t="e">
        <f t="shared" si="314"/>
        <v>#REF!</v>
      </c>
      <c r="HB218" s="14">
        <f t="shared" si="302"/>
        <v>20620</v>
      </c>
      <c r="HC218" s="14">
        <f t="shared" si="315"/>
        <v>0</v>
      </c>
      <c r="HD218" s="14" t="str">
        <f t="shared" si="316"/>
        <v/>
      </c>
      <c r="HE218" s="25" t="s">
        <v>1109</v>
      </c>
      <c r="HF218" s="14">
        <f t="shared" si="303"/>
        <v>113</v>
      </c>
      <c r="IA218" s="13">
        <v>213</v>
      </c>
      <c r="IB218" s="14">
        <f t="shared" si="317"/>
        <v>11</v>
      </c>
      <c r="IC218" s="14">
        <f t="shared" si="318"/>
        <v>1</v>
      </c>
      <c r="ID218" s="14">
        <f t="shared" si="319"/>
        <v>11</v>
      </c>
      <c r="IE218" s="14">
        <f t="shared" si="320"/>
        <v>4</v>
      </c>
      <c r="IF218" s="14" t="str">
        <f t="shared" si="321"/>
        <v>150级寄灵人洗练-Q4-3</v>
      </c>
      <c r="IG218" s="14">
        <f t="shared" si="322"/>
        <v>1114</v>
      </c>
      <c r="IH218" s="14">
        <f t="shared" si="323"/>
        <v>3</v>
      </c>
      <c r="II218" s="14">
        <f t="shared" si="324"/>
        <v>2000</v>
      </c>
      <c r="IJ218" s="14" t="str">
        <f t="shared" si="325"/>
        <v>HPExt</v>
      </c>
      <c r="IK218" s="14" t="e">
        <f t="shared" si="326"/>
        <v>#REF!</v>
      </c>
      <c r="IL218" s="14" t="e">
        <f t="shared" si="327"/>
        <v>#REF!</v>
      </c>
    </row>
    <row r="219" spans="165:246" ht="16.5" x14ac:dyDescent="0.2">
      <c r="FI219" s="13">
        <v>214</v>
      </c>
      <c r="FJ219" s="14">
        <f t="shared" si="304"/>
        <v>1</v>
      </c>
      <c r="FK219" s="14">
        <f t="shared" si="305"/>
        <v>214</v>
      </c>
      <c r="FL219" s="14">
        <f t="shared" si="306"/>
        <v>29</v>
      </c>
      <c r="FM219" s="14">
        <f t="shared" si="273"/>
        <v>30</v>
      </c>
      <c r="FN219" s="14">
        <f t="shared" si="274"/>
        <v>6</v>
      </c>
      <c r="FO219" s="14">
        <f t="shared" si="275"/>
        <v>100</v>
      </c>
      <c r="FP219" s="14">
        <f t="shared" si="276"/>
        <v>3</v>
      </c>
      <c r="FQ219" s="14">
        <f t="shared" si="277"/>
        <v>1</v>
      </c>
      <c r="FR219" s="14">
        <f t="shared" si="278"/>
        <v>1</v>
      </c>
      <c r="FS219" s="14" t="b">
        <f t="shared" si="307"/>
        <v>0</v>
      </c>
      <c r="FT219" s="14">
        <f t="shared" si="279"/>
        <v>2006301</v>
      </c>
      <c r="FU219" s="14">
        <f t="shared" si="308"/>
        <v>180</v>
      </c>
      <c r="FV219" s="13" t="str">
        <f t="shared" si="280"/>
        <v>100级-精良寄灵人の灵器</v>
      </c>
      <c r="FW219" s="13" t="str">
        <f t="shared" si="281"/>
        <v>玉曜 · 寄灵人の灵器-精良</v>
      </c>
      <c r="FX219" s="14">
        <f t="shared" si="282"/>
        <v>1</v>
      </c>
      <c r="FY219" s="14">
        <f t="shared" si="283"/>
        <v>3</v>
      </c>
      <c r="FZ219" s="14">
        <f t="shared" si="284"/>
        <v>100</v>
      </c>
      <c r="GA219" s="14">
        <v>1</v>
      </c>
      <c r="GB219" s="14">
        <f t="shared" si="285"/>
        <v>6</v>
      </c>
      <c r="GC219" s="14">
        <f t="shared" si="309"/>
        <v>1</v>
      </c>
      <c r="GD219" s="14" t="str">
        <f t="shared" si="286"/>
        <v/>
      </c>
      <c r="GE219" s="14" t="e">
        <f t="shared" si="287"/>
        <v>#REF!</v>
      </c>
      <c r="GF219" s="14" t="e">
        <f t="shared" si="288"/>
        <v>#REF!</v>
      </c>
      <c r="GG219" s="14" t="e">
        <f t="shared" si="289"/>
        <v>#REF!</v>
      </c>
      <c r="GH219" s="14" t="e">
        <f t="shared" si="290"/>
        <v>#REF!</v>
      </c>
      <c r="GI219" s="14" t="e">
        <f t="shared" si="291"/>
        <v>#REF!</v>
      </c>
      <c r="GJ219" s="14" t="e">
        <f t="shared" si="292"/>
        <v>#REF!</v>
      </c>
      <c r="GK219" s="14" t="e">
        <f t="shared" si="293"/>
        <v>#REF!</v>
      </c>
      <c r="GL219" s="14">
        <f t="shared" si="294"/>
        <v>1063</v>
      </c>
      <c r="GM219" s="14">
        <f t="shared" si="295"/>
        <v>4</v>
      </c>
      <c r="GN219" s="14">
        <f t="shared" si="296"/>
        <v>1063</v>
      </c>
      <c r="GO219" s="25" t="str">
        <f t="shared" si="297"/>
        <v>icon_2006101</v>
      </c>
      <c r="GS219" s="14">
        <f t="shared" si="298"/>
        <v>1</v>
      </c>
      <c r="GT219" s="14">
        <f t="shared" si="299"/>
        <v>0</v>
      </c>
      <c r="GU219" s="14" t="e">
        <f t="shared" si="310"/>
        <v>#REF!</v>
      </c>
      <c r="GV219" s="14" t="str">
        <f t="shared" si="300"/>
        <v>AtkExt</v>
      </c>
      <c r="GW219" s="14" t="e">
        <f t="shared" si="311"/>
        <v>#REF!</v>
      </c>
      <c r="GX219" s="14" t="e">
        <f t="shared" si="312"/>
        <v>#REF!</v>
      </c>
      <c r="GY219" s="14" t="str">
        <f t="shared" si="301"/>
        <v/>
      </c>
      <c r="GZ219" s="14" t="str">
        <f t="shared" si="313"/>
        <v/>
      </c>
      <c r="HA219" s="14" t="str">
        <f t="shared" si="314"/>
        <v/>
      </c>
      <c r="HB219" s="14">
        <f t="shared" si="302"/>
        <v>20630</v>
      </c>
      <c r="HC219" s="14">
        <f t="shared" si="315"/>
        <v>4</v>
      </c>
      <c r="HD219" s="14">
        <f t="shared" si="316"/>
        <v>1063</v>
      </c>
      <c r="HE219" s="25" t="s">
        <v>1109</v>
      </c>
      <c r="HF219" s="14">
        <f t="shared" si="303"/>
        <v>250</v>
      </c>
      <c r="IA219" s="13">
        <v>214</v>
      </c>
      <c r="IB219" s="14">
        <f t="shared" si="317"/>
        <v>11</v>
      </c>
      <c r="IC219" s="14">
        <f t="shared" si="318"/>
        <v>1</v>
      </c>
      <c r="ID219" s="14">
        <f t="shared" si="319"/>
        <v>11</v>
      </c>
      <c r="IE219" s="14">
        <f t="shared" si="320"/>
        <v>4</v>
      </c>
      <c r="IF219" s="14" t="str">
        <f t="shared" si="321"/>
        <v>150级寄灵人洗练-Q4-4</v>
      </c>
      <c r="IG219" s="14">
        <f t="shared" si="322"/>
        <v>1114</v>
      </c>
      <c r="IH219" s="14">
        <f t="shared" si="323"/>
        <v>4</v>
      </c>
      <c r="II219" s="14">
        <f t="shared" si="324"/>
        <v>600</v>
      </c>
      <c r="IJ219" s="14" t="str">
        <f t="shared" si="325"/>
        <v>AtkRate</v>
      </c>
      <c r="IK219" s="14">
        <f t="shared" si="326"/>
        <v>1.4E-2</v>
      </c>
      <c r="IL219" s="14">
        <f t="shared" si="327"/>
        <v>0.04</v>
      </c>
    </row>
    <row r="220" spans="165:246" ht="16.5" x14ac:dyDescent="0.2">
      <c r="FI220" s="13">
        <v>215</v>
      </c>
      <c r="FJ220" s="14">
        <f t="shared" si="304"/>
        <v>1</v>
      </c>
      <c r="FK220" s="14">
        <f t="shared" si="305"/>
        <v>215</v>
      </c>
      <c r="FL220" s="14">
        <f t="shared" si="306"/>
        <v>29</v>
      </c>
      <c r="FM220" s="14">
        <f t="shared" si="273"/>
        <v>30</v>
      </c>
      <c r="FN220" s="14">
        <f t="shared" si="274"/>
        <v>6</v>
      </c>
      <c r="FO220" s="14">
        <f t="shared" si="275"/>
        <v>100</v>
      </c>
      <c r="FP220" s="14">
        <f t="shared" si="276"/>
        <v>3</v>
      </c>
      <c r="FQ220" s="14">
        <f t="shared" si="277"/>
        <v>2</v>
      </c>
      <c r="FR220" s="14">
        <f t="shared" si="278"/>
        <v>2</v>
      </c>
      <c r="FS220" s="14" t="b">
        <f t="shared" si="307"/>
        <v>0</v>
      </c>
      <c r="FT220" s="14">
        <f t="shared" si="279"/>
        <v>2006302</v>
      </c>
      <c r="FU220" s="14">
        <f t="shared" si="308"/>
        <v>90</v>
      </c>
      <c r="FV220" s="13" t="str">
        <f t="shared" si="280"/>
        <v>100级-精良寄灵人の头盔</v>
      </c>
      <c r="FW220" s="13" t="str">
        <f t="shared" si="281"/>
        <v>玉曜 · 寄灵人の头盔-精良</v>
      </c>
      <c r="FX220" s="14">
        <f t="shared" si="282"/>
        <v>1</v>
      </c>
      <c r="FY220" s="14">
        <f t="shared" si="283"/>
        <v>3</v>
      </c>
      <c r="FZ220" s="14">
        <f t="shared" si="284"/>
        <v>100</v>
      </c>
      <c r="GA220" s="14">
        <v>1</v>
      </c>
      <c r="GB220" s="14">
        <f t="shared" si="285"/>
        <v>6</v>
      </c>
      <c r="GC220" s="14">
        <f t="shared" si="309"/>
        <v>2</v>
      </c>
      <c r="GD220" s="14" t="str">
        <f t="shared" si="286"/>
        <v/>
      </c>
      <c r="GE220" s="14" t="e">
        <f t="shared" si="287"/>
        <v>#REF!</v>
      </c>
      <c r="GF220" s="14" t="e">
        <f t="shared" si="288"/>
        <v>#REF!</v>
      </c>
      <c r="GG220" s="14" t="e">
        <f t="shared" si="289"/>
        <v>#REF!</v>
      </c>
      <c r="GH220" s="14" t="e">
        <f t="shared" si="290"/>
        <v>#REF!</v>
      </c>
      <c r="GI220" s="14" t="e">
        <f t="shared" si="291"/>
        <v>#REF!</v>
      </c>
      <c r="GJ220" s="14" t="e">
        <f t="shared" si="292"/>
        <v>#REF!</v>
      </c>
      <c r="GK220" s="14" t="e">
        <f t="shared" si="293"/>
        <v>#REF!</v>
      </c>
      <c r="GL220" s="14">
        <f t="shared" si="294"/>
        <v>1063</v>
      </c>
      <c r="GM220" s="14">
        <f t="shared" si="295"/>
        <v>4</v>
      </c>
      <c r="GN220" s="14">
        <f t="shared" si="296"/>
        <v>1063</v>
      </c>
      <c r="GO220" s="25" t="str">
        <f t="shared" si="297"/>
        <v>icon_2006102</v>
      </c>
      <c r="GS220" s="14">
        <f t="shared" si="298"/>
        <v>2</v>
      </c>
      <c r="GT220" s="14">
        <f t="shared" si="299"/>
        <v>0</v>
      </c>
      <c r="GU220" s="14" t="e">
        <f t="shared" si="310"/>
        <v>#REF!</v>
      </c>
      <c r="GV220" s="14" t="str">
        <f t="shared" si="300"/>
        <v>DefExt</v>
      </c>
      <c r="GW220" s="14" t="e">
        <f t="shared" si="311"/>
        <v>#REF!</v>
      </c>
      <c r="GX220" s="14" t="e">
        <f t="shared" si="312"/>
        <v>#REF!</v>
      </c>
      <c r="GY220" s="14" t="str">
        <f t="shared" si="301"/>
        <v/>
      </c>
      <c r="GZ220" s="14" t="str">
        <f t="shared" si="313"/>
        <v/>
      </c>
      <c r="HA220" s="14" t="str">
        <f t="shared" si="314"/>
        <v/>
      </c>
      <c r="HB220" s="14">
        <f t="shared" si="302"/>
        <v>20630</v>
      </c>
      <c r="HC220" s="14">
        <f t="shared" si="315"/>
        <v>4</v>
      </c>
      <c r="HD220" s="14">
        <f t="shared" si="316"/>
        <v>1063</v>
      </c>
      <c r="HE220" s="25" t="s">
        <v>1109</v>
      </c>
      <c r="HF220" s="14">
        <f t="shared" si="303"/>
        <v>125</v>
      </c>
      <c r="IA220" s="13">
        <v>215</v>
      </c>
      <c r="IB220" s="14">
        <f t="shared" si="317"/>
        <v>11</v>
      </c>
      <c r="IC220" s="14">
        <f t="shared" si="318"/>
        <v>1</v>
      </c>
      <c r="ID220" s="14">
        <f t="shared" si="319"/>
        <v>11</v>
      </c>
      <c r="IE220" s="14">
        <f t="shared" si="320"/>
        <v>4</v>
      </c>
      <c r="IF220" s="14" t="str">
        <f t="shared" si="321"/>
        <v>150级寄灵人洗练-Q4-5</v>
      </c>
      <c r="IG220" s="14">
        <f t="shared" si="322"/>
        <v>1114</v>
      </c>
      <c r="IH220" s="14">
        <f t="shared" si="323"/>
        <v>5</v>
      </c>
      <c r="II220" s="14">
        <f t="shared" si="324"/>
        <v>600</v>
      </c>
      <c r="IJ220" s="14" t="str">
        <f t="shared" si="325"/>
        <v>DefRate</v>
      </c>
      <c r="IK220" s="14">
        <f t="shared" si="326"/>
        <v>1.4E-2</v>
      </c>
      <c r="IL220" s="14">
        <f t="shared" si="327"/>
        <v>0.04</v>
      </c>
    </row>
    <row r="221" spans="165:246" ht="16.5" x14ac:dyDescent="0.2">
      <c r="FI221" s="13">
        <v>216</v>
      </c>
      <c r="FJ221" s="14">
        <f t="shared" si="304"/>
        <v>1</v>
      </c>
      <c r="FK221" s="14">
        <f t="shared" si="305"/>
        <v>216</v>
      </c>
      <c r="FL221" s="14">
        <f t="shared" si="306"/>
        <v>29</v>
      </c>
      <c r="FM221" s="14">
        <f t="shared" si="273"/>
        <v>30</v>
      </c>
      <c r="FN221" s="14">
        <f t="shared" si="274"/>
        <v>6</v>
      </c>
      <c r="FO221" s="14">
        <f t="shared" si="275"/>
        <v>100</v>
      </c>
      <c r="FP221" s="14">
        <f t="shared" si="276"/>
        <v>3</v>
      </c>
      <c r="FQ221" s="14">
        <f t="shared" si="277"/>
        <v>3</v>
      </c>
      <c r="FR221" s="14">
        <f t="shared" si="278"/>
        <v>3</v>
      </c>
      <c r="FS221" s="14" t="b">
        <f t="shared" si="307"/>
        <v>0</v>
      </c>
      <c r="FT221" s="14">
        <f t="shared" si="279"/>
        <v>2006303</v>
      </c>
      <c r="FU221" s="14">
        <f t="shared" si="308"/>
        <v>90</v>
      </c>
      <c r="FV221" s="13" t="str">
        <f t="shared" si="280"/>
        <v>100级-精良寄灵人の铠甲</v>
      </c>
      <c r="FW221" s="13" t="str">
        <f t="shared" si="281"/>
        <v>玉曜 · 寄灵人の铠甲-精良</v>
      </c>
      <c r="FX221" s="14">
        <f t="shared" si="282"/>
        <v>1</v>
      </c>
      <c r="FY221" s="14">
        <f t="shared" si="283"/>
        <v>3</v>
      </c>
      <c r="FZ221" s="14">
        <f t="shared" si="284"/>
        <v>100</v>
      </c>
      <c r="GA221" s="14">
        <v>1</v>
      </c>
      <c r="GB221" s="14">
        <f t="shared" si="285"/>
        <v>6</v>
      </c>
      <c r="GC221" s="14">
        <f t="shared" si="309"/>
        <v>3</v>
      </c>
      <c r="GD221" s="14" t="str">
        <f t="shared" si="286"/>
        <v/>
      </c>
      <c r="GE221" s="14" t="e">
        <f t="shared" si="287"/>
        <v>#REF!</v>
      </c>
      <c r="GF221" s="14" t="e">
        <f t="shared" si="288"/>
        <v>#REF!</v>
      </c>
      <c r="GG221" s="14" t="e">
        <f t="shared" si="289"/>
        <v>#REF!</v>
      </c>
      <c r="GH221" s="14" t="e">
        <f t="shared" si="290"/>
        <v>#REF!</v>
      </c>
      <c r="GI221" s="14" t="e">
        <f t="shared" si="291"/>
        <v>#REF!</v>
      </c>
      <c r="GJ221" s="14" t="e">
        <f t="shared" si="292"/>
        <v>#REF!</v>
      </c>
      <c r="GK221" s="14" t="e">
        <f t="shared" si="293"/>
        <v>#REF!</v>
      </c>
      <c r="GL221" s="14">
        <f t="shared" si="294"/>
        <v>1063</v>
      </c>
      <c r="GM221" s="14">
        <f t="shared" si="295"/>
        <v>4</v>
      </c>
      <c r="GN221" s="14">
        <f t="shared" si="296"/>
        <v>1063</v>
      </c>
      <c r="GO221" s="25" t="str">
        <f t="shared" si="297"/>
        <v>icon_2006103</v>
      </c>
      <c r="GS221" s="14">
        <f t="shared" si="298"/>
        <v>2</v>
      </c>
      <c r="GT221" s="14">
        <f t="shared" si="299"/>
        <v>3</v>
      </c>
      <c r="GU221" s="14" t="e">
        <f t="shared" si="310"/>
        <v>#REF!</v>
      </c>
      <c r="GV221" s="14" t="str">
        <f t="shared" si="300"/>
        <v>DefExt</v>
      </c>
      <c r="GW221" s="14" t="e">
        <f t="shared" si="311"/>
        <v>#REF!</v>
      </c>
      <c r="GX221" s="14" t="e">
        <f t="shared" si="312"/>
        <v>#REF!</v>
      </c>
      <c r="GY221" s="14" t="str">
        <f t="shared" si="301"/>
        <v>HPExt</v>
      </c>
      <c r="GZ221" s="14" t="e">
        <f t="shared" si="313"/>
        <v>#REF!</v>
      </c>
      <c r="HA221" s="14" t="e">
        <f t="shared" si="314"/>
        <v>#REF!</v>
      </c>
      <c r="HB221" s="14">
        <f t="shared" si="302"/>
        <v>20630</v>
      </c>
      <c r="HC221" s="14">
        <f t="shared" si="315"/>
        <v>4</v>
      </c>
      <c r="HD221" s="14">
        <f t="shared" si="316"/>
        <v>1063</v>
      </c>
      <c r="HE221" s="25" t="s">
        <v>1109</v>
      </c>
      <c r="HF221" s="14">
        <f t="shared" si="303"/>
        <v>125</v>
      </c>
      <c r="IA221" s="13">
        <v>216</v>
      </c>
      <c r="IB221" s="14">
        <f t="shared" si="317"/>
        <v>11</v>
      </c>
      <c r="IC221" s="14">
        <f t="shared" si="318"/>
        <v>1</v>
      </c>
      <c r="ID221" s="14">
        <f t="shared" si="319"/>
        <v>11</v>
      </c>
      <c r="IE221" s="14">
        <f t="shared" si="320"/>
        <v>4</v>
      </c>
      <c r="IF221" s="14" t="str">
        <f t="shared" si="321"/>
        <v>150级寄灵人洗练-Q4-6</v>
      </c>
      <c r="IG221" s="14">
        <f t="shared" si="322"/>
        <v>1114</v>
      </c>
      <c r="IH221" s="14">
        <f t="shared" si="323"/>
        <v>6</v>
      </c>
      <c r="II221" s="14">
        <f t="shared" si="324"/>
        <v>600</v>
      </c>
      <c r="IJ221" s="14" t="str">
        <f t="shared" si="325"/>
        <v>HPRate</v>
      </c>
      <c r="IK221" s="14">
        <f t="shared" si="326"/>
        <v>1.4E-2</v>
      </c>
      <c r="IL221" s="14">
        <f t="shared" si="327"/>
        <v>0.04</v>
      </c>
    </row>
    <row r="222" spans="165:246" ht="16.5" x14ac:dyDescent="0.2">
      <c r="FI222" s="13">
        <v>217</v>
      </c>
      <c r="FJ222" s="14">
        <f t="shared" si="304"/>
        <v>1</v>
      </c>
      <c r="FK222" s="14">
        <f t="shared" si="305"/>
        <v>217</v>
      </c>
      <c r="FL222" s="14">
        <f t="shared" si="306"/>
        <v>29</v>
      </c>
      <c r="FM222" s="14">
        <f t="shared" si="273"/>
        <v>30</v>
      </c>
      <c r="FN222" s="14">
        <f t="shared" si="274"/>
        <v>6</v>
      </c>
      <c r="FO222" s="14">
        <f t="shared" si="275"/>
        <v>100</v>
      </c>
      <c r="FP222" s="14">
        <f t="shared" si="276"/>
        <v>3</v>
      </c>
      <c r="FQ222" s="14">
        <f t="shared" si="277"/>
        <v>4</v>
      </c>
      <c r="FR222" s="14">
        <f t="shared" si="278"/>
        <v>4</v>
      </c>
      <c r="FS222" s="14" t="b">
        <f t="shared" si="307"/>
        <v>0</v>
      </c>
      <c r="FT222" s="14">
        <f t="shared" si="279"/>
        <v>2006304</v>
      </c>
      <c r="FU222" s="14">
        <f t="shared" si="308"/>
        <v>90</v>
      </c>
      <c r="FV222" s="13" t="str">
        <f t="shared" si="280"/>
        <v>100级-精良寄灵人の裤子</v>
      </c>
      <c r="FW222" s="13" t="str">
        <f t="shared" si="281"/>
        <v>玉曜 · 寄灵人の裤子-精良</v>
      </c>
      <c r="FX222" s="14">
        <f t="shared" si="282"/>
        <v>1</v>
      </c>
      <c r="FY222" s="14">
        <f t="shared" si="283"/>
        <v>3</v>
      </c>
      <c r="FZ222" s="14">
        <f t="shared" si="284"/>
        <v>100</v>
      </c>
      <c r="GA222" s="14">
        <v>1</v>
      </c>
      <c r="GB222" s="14">
        <f t="shared" si="285"/>
        <v>6</v>
      </c>
      <c r="GC222" s="14">
        <f t="shared" si="309"/>
        <v>4</v>
      </c>
      <c r="GD222" s="14" t="str">
        <f t="shared" si="286"/>
        <v/>
      </c>
      <c r="GE222" s="14" t="e">
        <f t="shared" si="287"/>
        <v>#REF!</v>
      </c>
      <c r="GF222" s="14" t="e">
        <f t="shared" si="288"/>
        <v>#REF!</v>
      </c>
      <c r="GG222" s="14" t="e">
        <f t="shared" si="289"/>
        <v>#REF!</v>
      </c>
      <c r="GH222" s="14" t="e">
        <f t="shared" si="290"/>
        <v>#REF!</v>
      </c>
      <c r="GI222" s="14" t="e">
        <f t="shared" si="291"/>
        <v>#REF!</v>
      </c>
      <c r="GJ222" s="14" t="e">
        <f t="shared" si="292"/>
        <v>#REF!</v>
      </c>
      <c r="GK222" s="14" t="e">
        <f t="shared" si="293"/>
        <v>#REF!</v>
      </c>
      <c r="GL222" s="14">
        <f t="shared" si="294"/>
        <v>1063</v>
      </c>
      <c r="GM222" s="14">
        <f t="shared" si="295"/>
        <v>4</v>
      </c>
      <c r="GN222" s="14">
        <f t="shared" si="296"/>
        <v>1063</v>
      </c>
      <c r="GO222" s="25" t="str">
        <f t="shared" si="297"/>
        <v>icon_2006104</v>
      </c>
      <c r="GS222" s="14">
        <f t="shared" si="298"/>
        <v>2</v>
      </c>
      <c r="GT222" s="14">
        <f t="shared" si="299"/>
        <v>0</v>
      </c>
      <c r="GU222" s="14" t="e">
        <f t="shared" si="310"/>
        <v>#REF!</v>
      </c>
      <c r="GV222" s="14" t="str">
        <f t="shared" si="300"/>
        <v>DefExt</v>
      </c>
      <c r="GW222" s="14" t="e">
        <f t="shared" si="311"/>
        <v>#REF!</v>
      </c>
      <c r="GX222" s="14" t="e">
        <f t="shared" si="312"/>
        <v>#REF!</v>
      </c>
      <c r="GY222" s="14" t="str">
        <f t="shared" si="301"/>
        <v/>
      </c>
      <c r="GZ222" s="14" t="str">
        <f t="shared" si="313"/>
        <v/>
      </c>
      <c r="HA222" s="14" t="str">
        <f t="shared" si="314"/>
        <v/>
      </c>
      <c r="HB222" s="14">
        <f t="shared" si="302"/>
        <v>20630</v>
      </c>
      <c r="HC222" s="14">
        <f t="shared" si="315"/>
        <v>4</v>
      </c>
      <c r="HD222" s="14">
        <f t="shared" si="316"/>
        <v>1063</v>
      </c>
      <c r="HE222" s="25" t="s">
        <v>1109</v>
      </c>
      <c r="HF222" s="14">
        <f t="shared" si="303"/>
        <v>125</v>
      </c>
      <c r="IA222" s="13">
        <v>217</v>
      </c>
      <c r="IB222" s="14">
        <f t="shared" si="317"/>
        <v>11</v>
      </c>
      <c r="IC222" s="14">
        <f t="shared" si="318"/>
        <v>1</v>
      </c>
      <c r="ID222" s="14">
        <f t="shared" si="319"/>
        <v>11</v>
      </c>
      <c r="IE222" s="14">
        <f t="shared" si="320"/>
        <v>4</v>
      </c>
      <c r="IF222" s="14" t="str">
        <f t="shared" si="321"/>
        <v>150级寄灵人洗练-Q4-7</v>
      </c>
      <c r="IG222" s="14">
        <f t="shared" si="322"/>
        <v>1114</v>
      </c>
      <c r="IH222" s="14">
        <f t="shared" si="323"/>
        <v>7</v>
      </c>
      <c r="II222" s="14">
        <f t="shared" si="324"/>
        <v>550</v>
      </c>
      <c r="IJ222" s="14" t="str">
        <f t="shared" si="325"/>
        <v>Crit</v>
      </c>
      <c r="IK222" s="14">
        <f t="shared" si="326"/>
        <v>1.0999999999999999E-2</v>
      </c>
      <c r="IL222" s="14">
        <f t="shared" si="327"/>
        <v>0.03</v>
      </c>
    </row>
    <row r="223" spans="165:246" ht="16.5" x14ac:dyDescent="0.2">
      <c r="FI223" s="13">
        <v>218</v>
      </c>
      <c r="FJ223" s="14">
        <f t="shared" si="304"/>
        <v>1</v>
      </c>
      <c r="FK223" s="14">
        <f t="shared" si="305"/>
        <v>218</v>
      </c>
      <c r="FL223" s="14">
        <f t="shared" si="306"/>
        <v>29</v>
      </c>
      <c r="FM223" s="14">
        <f t="shared" si="273"/>
        <v>30</v>
      </c>
      <c r="FN223" s="14">
        <f t="shared" si="274"/>
        <v>6</v>
      </c>
      <c r="FO223" s="14">
        <f t="shared" si="275"/>
        <v>100</v>
      </c>
      <c r="FP223" s="14">
        <f t="shared" si="276"/>
        <v>3</v>
      </c>
      <c r="FQ223" s="14">
        <f t="shared" si="277"/>
        <v>5</v>
      </c>
      <c r="FR223" s="14">
        <f t="shared" si="278"/>
        <v>5</v>
      </c>
      <c r="FS223" s="14" t="b">
        <f t="shared" si="307"/>
        <v>0</v>
      </c>
      <c r="FT223" s="14">
        <f t="shared" si="279"/>
        <v>2006305</v>
      </c>
      <c r="FU223" s="14">
        <f t="shared" si="308"/>
        <v>90</v>
      </c>
      <c r="FV223" s="13" t="str">
        <f t="shared" si="280"/>
        <v>100级-精良寄灵人の鞋子</v>
      </c>
      <c r="FW223" s="13" t="str">
        <f t="shared" si="281"/>
        <v>玉曜 · 寄灵人の鞋子-精良</v>
      </c>
      <c r="FX223" s="14">
        <f t="shared" si="282"/>
        <v>1</v>
      </c>
      <c r="FY223" s="14">
        <f t="shared" si="283"/>
        <v>3</v>
      </c>
      <c r="FZ223" s="14">
        <f t="shared" si="284"/>
        <v>100</v>
      </c>
      <c r="GA223" s="14">
        <v>1</v>
      </c>
      <c r="GB223" s="14">
        <f t="shared" si="285"/>
        <v>6</v>
      </c>
      <c r="GC223" s="14">
        <f t="shared" si="309"/>
        <v>5</v>
      </c>
      <c r="GD223" s="14" t="str">
        <f t="shared" si="286"/>
        <v/>
      </c>
      <c r="GE223" s="14" t="e">
        <f t="shared" si="287"/>
        <v>#REF!</v>
      </c>
      <c r="GF223" s="14" t="e">
        <f t="shared" si="288"/>
        <v>#REF!</v>
      </c>
      <c r="GG223" s="14" t="e">
        <f t="shared" si="289"/>
        <v>#REF!</v>
      </c>
      <c r="GH223" s="14" t="e">
        <f t="shared" si="290"/>
        <v>#REF!</v>
      </c>
      <c r="GI223" s="14" t="e">
        <f t="shared" si="291"/>
        <v>#REF!</v>
      </c>
      <c r="GJ223" s="14" t="e">
        <f t="shared" si="292"/>
        <v>#REF!</v>
      </c>
      <c r="GK223" s="14" t="e">
        <f t="shared" si="293"/>
        <v>#REF!</v>
      </c>
      <c r="GL223" s="14">
        <f t="shared" si="294"/>
        <v>1063</v>
      </c>
      <c r="GM223" s="14">
        <f t="shared" si="295"/>
        <v>4</v>
      </c>
      <c r="GN223" s="14">
        <f t="shared" si="296"/>
        <v>1063</v>
      </c>
      <c r="GO223" s="25" t="str">
        <f t="shared" si="297"/>
        <v>icon_2006105</v>
      </c>
      <c r="GS223" s="14">
        <f t="shared" si="298"/>
        <v>3</v>
      </c>
      <c r="GT223" s="14">
        <f t="shared" si="299"/>
        <v>0</v>
      </c>
      <c r="GU223" s="14" t="e">
        <f t="shared" si="310"/>
        <v>#REF!</v>
      </c>
      <c r="GV223" s="14" t="str">
        <f t="shared" si="300"/>
        <v>HPExt</v>
      </c>
      <c r="GW223" s="14" t="e">
        <f t="shared" si="311"/>
        <v>#REF!</v>
      </c>
      <c r="GX223" s="14" t="e">
        <f t="shared" si="312"/>
        <v>#REF!</v>
      </c>
      <c r="GY223" s="14" t="str">
        <f t="shared" si="301"/>
        <v/>
      </c>
      <c r="GZ223" s="14" t="str">
        <f t="shared" si="313"/>
        <v/>
      </c>
      <c r="HA223" s="14" t="str">
        <f t="shared" si="314"/>
        <v/>
      </c>
      <c r="HB223" s="14">
        <f t="shared" si="302"/>
        <v>20630</v>
      </c>
      <c r="HC223" s="14">
        <f t="shared" si="315"/>
        <v>4</v>
      </c>
      <c r="HD223" s="14">
        <f t="shared" si="316"/>
        <v>1063</v>
      </c>
      <c r="HE223" s="25" t="s">
        <v>1109</v>
      </c>
      <c r="HF223" s="14">
        <f t="shared" si="303"/>
        <v>125</v>
      </c>
      <c r="IA223" s="13">
        <v>218</v>
      </c>
      <c r="IB223" s="14">
        <f t="shared" si="317"/>
        <v>11</v>
      </c>
      <c r="IC223" s="14">
        <f t="shared" si="318"/>
        <v>1</v>
      </c>
      <c r="ID223" s="14">
        <f t="shared" si="319"/>
        <v>11</v>
      </c>
      <c r="IE223" s="14">
        <f t="shared" si="320"/>
        <v>4</v>
      </c>
      <c r="IF223" s="14" t="str">
        <f t="shared" si="321"/>
        <v>150级寄灵人洗练-Q4-8</v>
      </c>
      <c r="IG223" s="14">
        <f t="shared" si="322"/>
        <v>1114</v>
      </c>
      <c r="IH223" s="14">
        <f t="shared" si="323"/>
        <v>8</v>
      </c>
      <c r="II223" s="14">
        <f t="shared" si="324"/>
        <v>550</v>
      </c>
      <c r="IJ223" s="14" t="str">
        <f t="shared" si="325"/>
        <v>CritRate</v>
      </c>
      <c r="IK223" s="14">
        <f t="shared" si="326"/>
        <v>2.8000000000000001E-2</v>
      </c>
      <c r="IL223" s="14">
        <f t="shared" si="327"/>
        <v>0.08</v>
      </c>
    </row>
    <row r="224" spans="165:246" ht="16.5" x14ac:dyDescent="0.2">
      <c r="FI224" s="13">
        <v>219</v>
      </c>
      <c r="FJ224" s="14">
        <f t="shared" si="304"/>
        <v>1</v>
      </c>
      <c r="FK224" s="14">
        <f t="shared" si="305"/>
        <v>219</v>
      </c>
      <c r="FL224" s="14">
        <f t="shared" si="306"/>
        <v>29</v>
      </c>
      <c r="FM224" s="14">
        <f t="shared" si="273"/>
        <v>30</v>
      </c>
      <c r="FN224" s="14">
        <f t="shared" si="274"/>
        <v>6</v>
      </c>
      <c r="FO224" s="14">
        <f t="shared" si="275"/>
        <v>100</v>
      </c>
      <c r="FP224" s="14">
        <f t="shared" si="276"/>
        <v>3</v>
      </c>
      <c r="FQ224" s="14">
        <f t="shared" si="277"/>
        <v>6</v>
      </c>
      <c r="FR224" s="14">
        <f t="shared" si="278"/>
        <v>6</v>
      </c>
      <c r="FS224" s="14" t="b">
        <f t="shared" si="307"/>
        <v>0</v>
      </c>
      <c r="FT224" s="14">
        <f t="shared" si="279"/>
        <v>2006306</v>
      </c>
      <c r="FU224" s="14">
        <f t="shared" si="308"/>
        <v>90</v>
      </c>
      <c r="FV224" s="13" t="str">
        <f t="shared" si="280"/>
        <v>100级-精良寄灵人の护手</v>
      </c>
      <c r="FW224" s="13" t="str">
        <f t="shared" si="281"/>
        <v>玉曜 · 寄灵人の护手-精良</v>
      </c>
      <c r="FX224" s="14">
        <f t="shared" si="282"/>
        <v>1</v>
      </c>
      <c r="FY224" s="14">
        <f t="shared" si="283"/>
        <v>3</v>
      </c>
      <c r="FZ224" s="14">
        <f t="shared" si="284"/>
        <v>100</v>
      </c>
      <c r="GA224" s="14">
        <v>1</v>
      </c>
      <c r="GB224" s="14">
        <f t="shared" si="285"/>
        <v>6</v>
      </c>
      <c r="GC224" s="14">
        <f t="shared" si="309"/>
        <v>6</v>
      </c>
      <c r="GD224" s="14" t="str">
        <f t="shared" si="286"/>
        <v/>
      </c>
      <c r="GE224" s="14" t="e">
        <f t="shared" si="287"/>
        <v>#REF!</v>
      </c>
      <c r="GF224" s="14" t="e">
        <f t="shared" si="288"/>
        <v>#REF!</v>
      </c>
      <c r="GG224" s="14" t="e">
        <f t="shared" si="289"/>
        <v>#REF!</v>
      </c>
      <c r="GH224" s="14" t="e">
        <f t="shared" si="290"/>
        <v>#REF!</v>
      </c>
      <c r="GI224" s="14" t="e">
        <f t="shared" si="291"/>
        <v>#REF!</v>
      </c>
      <c r="GJ224" s="14" t="e">
        <f t="shared" si="292"/>
        <v>#REF!</v>
      </c>
      <c r="GK224" s="14" t="e">
        <f t="shared" si="293"/>
        <v>#REF!</v>
      </c>
      <c r="GL224" s="14">
        <f t="shared" si="294"/>
        <v>1063</v>
      </c>
      <c r="GM224" s="14">
        <f t="shared" si="295"/>
        <v>4</v>
      </c>
      <c r="GN224" s="14">
        <f t="shared" si="296"/>
        <v>1063</v>
      </c>
      <c r="GO224" s="25" t="str">
        <f t="shared" si="297"/>
        <v>icon_2006106</v>
      </c>
      <c r="GS224" s="14">
        <f t="shared" si="298"/>
        <v>3</v>
      </c>
      <c r="GT224" s="14">
        <f t="shared" si="299"/>
        <v>0</v>
      </c>
      <c r="GU224" s="14" t="e">
        <f t="shared" si="310"/>
        <v>#REF!</v>
      </c>
      <c r="GV224" s="14" t="str">
        <f t="shared" si="300"/>
        <v>HPExt</v>
      </c>
      <c r="GW224" s="14" t="e">
        <f t="shared" si="311"/>
        <v>#REF!</v>
      </c>
      <c r="GX224" s="14" t="e">
        <f t="shared" si="312"/>
        <v>#REF!</v>
      </c>
      <c r="GY224" s="14" t="str">
        <f t="shared" si="301"/>
        <v/>
      </c>
      <c r="GZ224" s="14" t="str">
        <f t="shared" si="313"/>
        <v/>
      </c>
      <c r="HA224" s="14" t="str">
        <f t="shared" si="314"/>
        <v/>
      </c>
      <c r="HB224" s="14">
        <f t="shared" si="302"/>
        <v>20630</v>
      </c>
      <c r="HC224" s="14">
        <f t="shared" si="315"/>
        <v>4</v>
      </c>
      <c r="HD224" s="14">
        <f t="shared" si="316"/>
        <v>1063</v>
      </c>
      <c r="HE224" s="25" t="s">
        <v>1109</v>
      </c>
      <c r="HF224" s="14">
        <f t="shared" si="303"/>
        <v>125</v>
      </c>
      <c r="IA224" s="13">
        <v>219</v>
      </c>
      <c r="IB224" s="14">
        <f t="shared" si="317"/>
        <v>11</v>
      </c>
      <c r="IC224" s="14">
        <f t="shared" si="318"/>
        <v>1</v>
      </c>
      <c r="ID224" s="14">
        <f t="shared" si="319"/>
        <v>11</v>
      </c>
      <c r="IE224" s="14">
        <f t="shared" si="320"/>
        <v>4</v>
      </c>
      <c r="IF224" s="14" t="str">
        <f t="shared" si="321"/>
        <v>150级寄灵人洗练-Q4-9</v>
      </c>
      <c r="IG224" s="14">
        <f t="shared" si="322"/>
        <v>1114</v>
      </c>
      <c r="IH224" s="14">
        <f t="shared" si="323"/>
        <v>9</v>
      </c>
      <c r="II224" s="14">
        <f t="shared" si="324"/>
        <v>550</v>
      </c>
      <c r="IJ224" s="14" t="str">
        <f t="shared" si="325"/>
        <v>DefIgnor</v>
      </c>
      <c r="IK224" s="14">
        <f t="shared" si="326"/>
        <v>1.0999999999999999E-2</v>
      </c>
      <c r="IL224" s="14">
        <f t="shared" si="327"/>
        <v>0.03</v>
      </c>
    </row>
    <row r="225" spans="165:246" ht="16.5" x14ac:dyDescent="0.2">
      <c r="FI225" s="13">
        <v>220</v>
      </c>
      <c r="FJ225" s="14">
        <f t="shared" si="304"/>
        <v>1</v>
      </c>
      <c r="FK225" s="14">
        <f t="shared" si="305"/>
        <v>220</v>
      </c>
      <c r="FL225" s="14">
        <f t="shared" si="306"/>
        <v>29</v>
      </c>
      <c r="FM225" s="14">
        <f t="shared" si="273"/>
        <v>30</v>
      </c>
      <c r="FN225" s="14">
        <f t="shared" si="274"/>
        <v>6</v>
      </c>
      <c r="FO225" s="14">
        <f t="shared" si="275"/>
        <v>100</v>
      </c>
      <c r="FP225" s="14">
        <f t="shared" si="276"/>
        <v>3</v>
      </c>
      <c r="FQ225" s="14">
        <f t="shared" si="277"/>
        <v>7</v>
      </c>
      <c r="FR225" s="14">
        <f t="shared" si="278"/>
        <v>7</v>
      </c>
      <c r="FS225" s="14" t="b">
        <f t="shared" si="307"/>
        <v>0</v>
      </c>
      <c r="FT225" s="14">
        <f t="shared" si="279"/>
        <v>2006307</v>
      </c>
      <c r="FU225" s="14">
        <f t="shared" si="308"/>
        <v>135</v>
      </c>
      <c r="FV225" s="13" t="str">
        <f t="shared" si="280"/>
        <v>100级-精良寄灵人の项链</v>
      </c>
      <c r="FW225" s="13" t="str">
        <f t="shared" si="281"/>
        <v>玉曜 · 寄灵人の项链-精良</v>
      </c>
      <c r="FX225" s="14">
        <f t="shared" si="282"/>
        <v>1</v>
      </c>
      <c r="FY225" s="14">
        <f t="shared" si="283"/>
        <v>3</v>
      </c>
      <c r="FZ225" s="14">
        <f t="shared" si="284"/>
        <v>100</v>
      </c>
      <c r="GA225" s="14">
        <v>1</v>
      </c>
      <c r="GB225" s="14">
        <f t="shared" si="285"/>
        <v>6</v>
      </c>
      <c r="GC225" s="14">
        <f t="shared" si="309"/>
        <v>7</v>
      </c>
      <c r="GD225" s="14" t="str">
        <f t="shared" si="286"/>
        <v/>
      </c>
      <c r="GE225" s="14" t="e">
        <f t="shared" si="287"/>
        <v>#REF!</v>
      </c>
      <c r="GF225" s="14" t="e">
        <f t="shared" si="288"/>
        <v>#REF!</v>
      </c>
      <c r="GG225" s="14" t="e">
        <f t="shared" si="289"/>
        <v>#REF!</v>
      </c>
      <c r="GH225" s="14" t="e">
        <f t="shared" si="290"/>
        <v>#REF!</v>
      </c>
      <c r="GI225" s="14" t="e">
        <f t="shared" si="291"/>
        <v>#REF!</v>
      </c>
      <c r="GJ225" s="14" t="e">
        <f t="shared" si="292"/>
        <v>#REF!</v>
      </c>
      <c r="GK225" s="14" t="e">
        <f t="shared" si="293"/>
        <v>#REF!</v>
      </c>
      <c r="GL225" s="14">
        <f t="shared" si="294"/>
        <v>1063</v>
      </c>
      <c r="GM225" s="14">
        <f t="shared" si="295"/>
        <v>4</v>
      </c>
      <c r="GN225" s="14">
        <f t="shared" si="296"/>
        <v>1063</v>
      </c>
      <c r="GO225" s="25" t="str">
        <f t="shared" si="297"/>
        <v>icon_2006107</v>
      </c>
      <c r="GS225" s="14">
        <f t="shared" si="298"/>
        <v>1</v>
      </c>
      <c r="GT225" s="14">
        <f t="shared" si="299"/>
        <v>2</v>
      </c>
      <c r="GU225" s="14" t="e">
        <f t="shared" si="310"/>
        <v>#REF!</v>
      </c>
      <c r="GV225" s="14" t="str">
        <f t="shared" si="300"/>
        <v>AtkExt</v>
      </c>
      <c r="GW225" s="14" t="e">
        <f t="shared" si="311"/>
        <v>#REF!</v>
      </c>
      <c r="GX225" s="14" t="e">
        <f t="shared" si="312"/>
        <v>#REF!</v>
      </c>
      <c r="GY225" s="14" t="str">
        <f t="shared" si="301"/>
        <v>DefExt</v>
      </c>
      <c r="GZ225" s="14" t="e">
        <f t="shared" si="313"/>
        <v>#REF!</v>
      </c>
      <c r="HA225" s="14" t="e">
        <f t="shared" si="314"/>
        <v>#REF!</v>
      </c>
      <c r="HB225" s="14">
        <f t="shared" si="302"/>
        <v>20630</v>
      </c>
      <c r="HC225" s="14">
        <f t="shared" si="315"/>
        <v>4</v>
      </c>
      <c r="HD225" s="14">
        <f t="shared" si="316"/>
        <v>1063</v>
      </c>
      <c r="HE225" s="25" t="s">
        <v>1109</v>
      </c>
      <c r="HF225" s="14">
        <f t="shared" si="303"/>
        <v>188</v>
      </c>
      <c r="IA225" s="13">
        <v>220</v>
      </c>
      <c r="IB225" s="14">
        <f t="shared" si="317"/>
        <v>11</v>
      </c>
      <c r="IC225" s="14">
        <f t="shared" si="318"/>
        <v>1</v>
      </c>
      <c r="ID225" s="14">
        <f t="shared" si="319"/>
        <v>11</v>
      </c>
      <c r="IE225" s="14">
        <f t="shared" si="320"/>
        <v>4</v>
      </c>
      <c r="IF225" s="14" t="str">
        <f t="shared" si="321"/>
        <v>150级寄灵人洗练-Q4-10</v>
      </c>
      <c r="IG225" s="14">
        <f t="shared" si="322"/>
        <v>1114</v>
      </c>
      <c r="IH225" s="14">
        <f t="shared" si="323"/>
        <v>10</v>
      </c>
      <c r="II225" s="14">
        <f t="shared" si="324"/>
        <v>550</v>
      </c>
      <c r="IJ225" s="14" t="str">
        <f t="shared" si="325"/>
        <v>Block</v>
      </c>
      <c r="IK225" s="14">
        <f t="shared" si="326"/>
        <v>1.0999999999999999E-2</v>
      </c>
      <c r="IL225" s="14">
        <f t="shared" si="327"/>
        <v>0.03</v>
      </c>
    </row>
    <row r="226" spans="165:246" ht="16.5" x14ac:dyDescent="0.2">
      <c r="FI226" s="13">
        <v>221</v>
      </c>
      <c r="FJ226" s="14">
        <f t="shared" si="304"/>
        <v>1</v>
      </c>
      <c r="FK226" s="14">
        <f t="shared" si="305"/>
        <v>221</v>
      </c>
      <c r="FL226" s="14">
        <f t="shared" si="306"/>
        <v>29</v>
      </c>
      <c r="FM226" s="14">
        <f t="shared" si="273"/>
        <v>30</v>
      </c>
      <c r="FN226" s="14">
        <f t="shared" si="274"/>
        <v>6</v>
      </c>
      <c r="FO226" s="14">
        <f t="shared" si="275"/>
        <v>100</v>
      </c>
      <c r="FP226" s="14">
        <f t="shared" si="276"/>
        <v>3</v>
      </c>
      <c r="FQ226" s="14">
        <f t="shared" si="277"/>
        <v>8</v>
      </c>
      <c r="FR226" s="14">
        <f t="shared" si="278"/>
        <v>8</v>
      </c>
      <c r="FS226" s="14" t="b">
        <f t="shared" si="307"/>
        <v>0</v>
      </c>
      <c r="FT226" s="14">
        <f t="shared" si="279"/>
        <v>2006308</v>
      </c>
      <c r="FU226" s="14">
        <f t="shared" si="308"/>
        <v>135</v>
      </c>
      <c r="FV226" s="13" t="str">
        <f t="shared" si="280"/>
        <v>100级-精良寄灵人の戒指</v>
      </c>
      <c r="FW226" s="13" t="str">
        <f t="shared" si="281"/>
        <v>玉曜 · 寄灵人の戒指-精良</v>
      </c>
      <c r="FX226" s="14">
        <f t="shared" si="282"/>
        <v>1</v>
      </c>
      <c r="FY226" s="14">
        <f t="shared" si="283"/>
        <v>3</v>
      </c>
      <c r="FZ226" s="14">
        <f t="shared" si="284"/>
        <v>100</v>
      </c>
      <c r="GA226" s="14">
        <v>1</v>
      </c>
      <c r="GB226" s="14">
        <f t="shared" si="285"/>
        <v>6</v>
      </c>
      <c r="GC226" s="14">
        <f t="shared" si="309"/>
        <v>8</v>
      </c>
      <c r="GD226" s="14" t="str">
        <f t="shared" si="286"/>
        <v/>
      </c>
      <c r="GE226" s="14" t="e">
        <f t="shared" si="287"/>
        <v>#REF!</v>
      </c>
      <c r="GF226" s="14" t="e">
        <f t="shared" si="288"/>
        <v>#REF!</v>
      </c>
      <c r="GG226" s="14" t="e">
        <f t="shared" si="289"/>
        <v>#REF!</v>
      </c>
      <c r="GH226" s="14" t="e">
        <f t="shared" si="290"/>
        <v>#REF!</v>
      </c>
      <c r="GI226" s="14" t="e">
        <f t="shared" si="291"/>
        <v>#REF!</v>
      </c>
      <c r="GJ226" s="14" t="e">
        <f t="shared" si="292"/>
        <v>#REF!</v>
      </c>
      <c r="GK226" s="14" t="e">
        <f t="shared" si="293"/>
        <v>#REF!</v>
      </c>
      <c r="GL226" s="14">
        <f t="shared" si="294"/>
        <v>1063</v>
      </c>
      <c r="GM226" s="14">
        <f t="shared" si="295"/>
        <v>4</v>
      </c>
      <c r="GN226" s="14">
        <f t="shared" si="296"/>
        <v>1063</v>
      </c>
      <c r="GO226" s="25" t="str">
        <f t="shared" si="297"/>
        <v>icon_2006108</v>
      </c>
      <c r="GS226" s="14">
        <f t="shared" si="298"/>
        <v>1</v>
      </c>
      <c r="GT226" s="14">
        <f t="shared" si="299"/>
        <v>3</v>
      </c>
      <c r="GU226" s="14" t="e">
        <f t="shared" si="310"/>
        <v>#REF!</v>
      </c>
      <c r="GV226" s="14" t="str">
        <f t="shared" si="300"/>
        <v>AtkExt</v>
      </c>
      <c r="GW226" s="14" t="e">
        <f t="shared" si="311"/>
        <v>#REF!</v>
      </c>
      <c r="GX226" s="14" t="e">
        <f t="shared" si="312"/>
        <v>#REF!</v>
      </c>
      <c r="GY226" s="14" t="str">
        <f t="shared" si="301"/>
        <v>HPExt</v>
      </c>
      <c r="GZ226" s="14" t="e">
        <f t="shared" si="313"/>
        <v>#REF!</v>
      </c>
      <c r="HA226" s="14" t="e">
        <f t="shared" si="314"/>
        <v>#REF!</v>
      </c>
      <c r="HB226" s="14">
        <f t="shared" si="302"/>
        <v>20630</v>
      </c>
      <c r="HC226" s="14">
        <f t="shared" si="315"/>
        <v>4</v>
      </c>
      <c r="HD226" s="14">
        <f t="shared" si="316"/>
        <v>1063</v>
      </c>
      <c r="HE226" s="25" t="s">
        <v>1109</v>
      </c>
      <c r="HF226" s="14">
        <f t="shared" si="303"/>
        <v>188</v>
      </c>
      <c r="IA226" s="13">
        <v>221</v>
      </c>
      <c r="IB226" s="14">
        <f t="shared" si="317"/>
        <v>12</v>
      </c>
      <c r="IC226" s="14">
        <f t="shared" si="318"/>
        <v>2</v>
      </c>
      <c r="ID226" s="14">
        <f t="shared" si="319"/>
        <v>1</v>
      </c>
      <c r="IE226" s="14">
        <f t="shared" si="320"/>
        <v>3</v>
      </c>
      <c r="IF226" s="14" t="str">
        <f t="shared" si="321"/>
        <v>15级守护灵洗练-Q3-1</v>
      </c>
      <c r="IG226" s="14">
        <f t="shared" si="322"/>
        <v>2013</v>
      </c>
      <c r="IH226" s="14">
        <f t="shared" si="323"/>
        <v>1</v>
      </c>
      <c r="II226" s="14">
        <f t="shared" si="324"/>
        <v>2000</v>
      </c>
      <c r="IJ226" s="14" t="str">
        <f t="shared" si="325"/>
        <v>AtkExt</v>
      </c>
      <c r="IK226" s="14" t="e">
        <f t="shared" si="326"/>
        <v>#REF!</v>
      </c>
      <c r="IL226" s="14" t="e">
        <f t="shared" si="327"/>
        <v>#REF!</v>
      </c>
    </row>
    <row r="227" spans="165:246" ht="16.5" x14ac:dyDescent="0.2">
      <c r="FI227" s="13">
        <v>222</v>
      </c>
      <c r="FJ227" s="14">
        <f t="shared" si="304"/>
        <v>1</v>
      </c>
      <c r="FK227" s="14">
        <f t="shared" si="305"/>
        <v>222</v>
      </c>
      <c r="FL227" s="14">
        <f t="shared" si="306"/>
        <v>30</v>
      </c>
      <c r="FM227" s="14">
        <f t="shared" si="273"/>
        <v>40</v>
      </c>
      <c r="FN227" s="14">
        <f t="shared" si="274"/>
        <v>6</v>
      </c>
      <c r="FO227" s="14">
        <f t="shared" si="275"/>
        <v>100</v>
      </c>
      <c r="FP227" s="14">
        <f t="shared" si="276"/>
        <v>4</v>
      </c>
      <c r="FQ227" s="14">
        <f t="shared" si="277"/>
        <v>1</v>
      </c>
      <c r="FR227" s="14">
        <f t="shared" si="278"/>
        <v>1</v>
      </c>
      <c r="FS227" s="14" t="b">
        <f t="shared" si="307"/>
        <v>0</v>
      </c>
      <c r="FT227" s="14">
        <f t="shared" si="279"/>
        <v>2006401</v>
      </c>
      <c r="FU227" s="14">
        <f t="shared" si="308"/>
        <v>216</v>
      </c>
      <c r="FV227" s="13" t="str">
        <f t="shared" si="280"/>
        <v>100级-史诗寄灵人の灵器</v>
      </c>
      <c r="FW227" s="13" t="str">
        <f t="shared" si="281"/>
        <v>玉曜 · 寄灵人の灵器-史诗</v>
      </c>
      <c r="FX227" s="14">
        <f t="shared" si="282"/>
        <v>1</v>
      </c>
      <c r="FY227" s="14">
        <f t="shared" si="283"/>
        <v>4</v>
      </c>
      <c r="FZ227" s="14">
        <f t="shared" si="284"/>
        <v>100</v>
      </c>
      <c r="GA227" s="14">
        <v>1</v>
      </c>
      <c r="GB227" s="14">
        <f t="shared" si="285"/>
        <v>6</v>
      </c>
      <c r="GC227" s="14">
        <f t="shared" si="309"/>
        <v>1</v>
      </c>
      <c r="GD227" s="14" t="str">
        <f t="shared" si="286"/>
        <v/>
      </c>
      <c r="GE227" s="14" t="e">
        <f t="shared" si="287"/>
        <v>#REF!</v>
      </c>
      <c r="GF227" s="14" t="e">
        <f t="shared" si="288"/>
        <v>#REF!</v>
      </c>
      <c r="GG227" s="14" t="e">
        <f t="shared" si="289"/>
        <v>#REF!</v>
      </c>
      <c r="GH227" s="14" t="e">
        <f t="shared" si="290"/>
        <v>#REF!</v>
      </c>
      <c r="GI227" s="14" t="e">
        <f t="shared" si="291"/>
        <v>#REF!</v>
      </c>
      <c r="GJ227" s="14" t="e">
        <f t="shared" si="292"/>
        <v>#REF!</v>
      </c>
      <c r="GK227" s="14" t="e">
        <f t="shared" si="293"/>
        <v>#REF!</v>
      </c>
      <c r="GL227" s="14">
        <f t="shared" si="294"/>
        <v>1064</v>
      </c>
      <c r="GM227" s="14">
        <f t="shared" si="295"/>
        <v>5</v>
      </c>
      <c r="GN227" s="14">
        <f t="shared" si="296"/>
        <v>1064</v>
      </c>
      <c r="GO227" s="25" t="str">
        <f t="shared" si="297"/>
        <v>icon_2006101</v>
      </c>
      <c r="GS227" s="14">
        <f t="shared" si="298"/>
        <v>1</v>
      </c>
      <c r="GT227" s="14">
        <f t="shared" si="299"/>
        <v>0</v>
      </c>
      <c r="GU227" s="14" t="e">
        <f t="shared" si="310"/>
        <v>#REF!</v>
      </c>
      <c r="GV227" s="14" t="str">
        <f t="shared" si="300"/>
        <v>AtkExt</v>
      </c>
      <c r="GW227" s="14" t="e">
        <f t="shared" si="311"/>
        <v>#REF!</v>
      </c>
      <c r="GX227" s="14" t="e">
        <f t="shared" si="312"/>
        <v>#REF!</v>
      </c>
      <c r="GY227" s="14" t="str">
        <f t="shared" si="301"/>
        <v/>
      </c>
      <c r="GZ227" s="14" t="str">
        <f t="shared" si="313"/>
        <v/>
      </c>
      <c r="HA227" s="14" t="str">
        <f t="shared" si="314"/>
        <v/>
      </c>
      <c r="HB227" s="14">
        <f t="shared" si="302"/>
        <v>20640</v>
      </c>
      <c r="HC227" s="14">
        <f t="shared" si="315"/>
        <v>5</v>
      </c>
      <c r="HD227" s="14">
        <f t="shared" si="316"/>
        <v>1064</v>
      </c>
      <c r="HE227" s="25" t="s">
        <v>1109</v>
      </c>
      <c r="HF227" s="14">
        <f t="shared" si="303"/>
        <v>500</v>
      </c>
      <c r="IA227" s="13">
        <v>222</v>
      </c>
      <c r="IB227" s="14">
        <f t="shared" si="317"/>
        <v>12</v>
      </c>
      <c r="IC227" s="14">
        <f t="shared" si="318"/>
        <v>2</v>
      </c>
      <c r="ID227" s="14">
        <f t="shared" si="319"/>
        <v>1</v>
      </c>
      <c r="IE227" s="14">
        <f t="shared" si="320"/>
        <v>3</v>
      </c>
      <c r="IF227" s="14" t="str">
        <f t="shared" si="321"/>
        <v>15级守护灵洗练-Q3-2</v>
      </c>
      <c r="IG227" s="14">
        <f t="shared" si="322"/>
        <v>2013</v>
      </c>
      <c r="IH227" s="14">
        <f t="shared" si="323"/>
        <v>2</v>
      </c>
      <c r="II227" s="14">
        <f t="shared" si="324"/>
        <v>2000</v>
      </c>
      <c r="IJ227" s="14" t="str">
        <f t="shared" si="325"/>
        <v>DefExt</v>
      </c>
      <c r="IK227" s="14" t="e">
        <f t="shared" si="326"/>
        <v>#REF!</v>
      </c>
      <c r="IL227" s="14" t="e">
        <f t="shared" si="327"/>
        <v>#REF!</v>
      </c>
    </row>
    <row r="228" spans="165:246" ht="16.5" x14ac:dyDescent="0.2">
      <c r="FI228" s="13">
        <v>223</v>
      </c>
      <c r="FJ228" s="14">
        <f t="shared" si="304"/>
        <v>1</v>
      </c>
      <c r="FK228" s="14">
        <f t="shared" si="305"/>
        <v>223</v>
      </c>
      <c r="FL228" s="14">
        <f t="shared" si="306"/>
        <v>30</v>
      </c>
      <c r="FM228" s="14">
        <f t="shared" si="273"/>
        <v>40</v>
      </c>
      <c r="FN228" s="14">
        <f t="shared" si="274"/>
        <v>6</v>
      </c>
      <c r="FO228" s="14">
        <f t="shared" si="275"/>
        <v>100</v>
      </c>
      <c r="FP228" s="14">
        <f t="shared" si="276"/>
        <v>4</v>
      </c>
      <c r="FQ228" s="14">
        <f t="shared" si="277"/>
        <v>2</v>
      </c>
      <c r="FR228" s="14">
        <f t="shared" si="278"/>
        <v>2</v>
      </c>
      <c r="FS228" s="14" t="b">
        <f t="shared" si="307"/>
        <v>0</v>
      </c>
      <c r="FT228" s="14">
        <f t="shared" si="279"/>
        <v>2006402</v>
      </c>
      <c r="FU228" s="14">
        <f t="shared" si="308"/>
        <v>108</v>
      </c>
      <c r="FV228" s="13" t="str">
        <f t="shared" si="280"/>
        <v>100级-史诗寄灵人の头盔</v>
      </c>
      <c r="FW228" s="13" t="str">
        <f t="shared" si="281"/>
        <v>玉曜 · 寄灵人の头盔-史诗</v>
      </c>
      <c r="FX228" s="14">
        <f t="shared" si="282"/>
        <v>1</v>
      </c>
      <c r="FY228" s="14">
        <f t="shared" si="283"/>
        <v>4</v>
      </c>
      <c r="FZ228" s="14">
        <f t="shared" si="284"/>
        <v>100</v>
      </c>
      <c r="GA228" s="14">
        <v>1</v>
      </c>
      <c r="GB228" s="14">
        <f t="shared" si="285"/>
        <v>6</v>
      </c>
      <c r="GC228" s="14">
        <f t="shared" si="309"/>
        <v>2</v>
      </c>
      <c r="GD228" s="14" t="str">
        <f t="shared" si="286"/>
        <v/>
      </c>
      <c r="GE228" s="14" t="e">
        <f t="shared" si="287"/>
        <v>#REF!</v>
      </c>
      <c r="GF228" s="14" t="e">
        <f t="shared" si="288"/>
        <v>#REF!</v>
      </c>
      <c r="GG228" s="14" t="e">
        <f t="shared" si="289"/>
        <v>#REF!</v>
      </c>
      <c r="GH228" s="14" t="e">
        <f t="shared" si="290"/>
        <v>#REF!</v>
      </c>
      <c r="GI228" s="14" t="e">
        <f t="shared" si="291"/>
        <v>#REF!</v>
      </c>
      <c r="GJ228" s="14" t="e">
        <f t="shared" si="292"/>
        <v>#REF!</v>
      </c>
      <c r="GK228" s="14" t="e">
        <f t="shared" si="293"/>
        <v>#REF!</v>
      </c>
      <c r="GL228" s="14">
        <f t="shared" si="294"/>
        <v>1064</v>
      </c>
      <c r="GM228" s="14">
        <f t="shared" si="295"/>
        <v>5</v>
      </c>
      <c r="GN228" s="14">
        <f t="shared" si="296"/>
        <v>1064</v>
      </c>
      <c r="GO228" s="25" t="str">
        <f t="shared" si="297"/>
        <v>icon_2006102</v>
      </c>
      <c r="GS228" s="14">
        <f t="shared" si="298"/>
        <v>2</v>
      </c>
      <c r="GT228" s="14">
        <f t="shared" si="299"/>
        <v>0</v>
      </c>
      <c r="GU228" s="14" t="e">
        <f t="shared" si="310"/>
        <v>#REF!</v>
      </c>
      <c r="GV228" s="14" t="str">
        <f t="shared" si="300"/>
        <v>DefExt</v>
      </c>
      <c r="GW228" s="14" t="e">
        <f t="shared" si="311"/>
        <v>#REF!</v>
      </c>
      <c r="GX228" s="14" t="e">
        <f t="shared" si="312"/>
        <v>#REF!</v>
      </c>
      <c r="GY228" s="14" t="str">
        <f t="shared" si="301"/>
        <v/>
      </c>
      <c r="GZ228" s="14" t="str">
        <f t="shared" si="313"/>
        <v/>
      </c>
      <c r="HA228" s="14" t="str">
        <f t="shared" si="314"/>
        <v/>
      </c>
      <c r="HB228" s="14">
        <f t="shared" si="302"/>
        <v>20640</v>
      </c>
      <c r="HC228" s="14">
        <f t="shared" si="315"/>
        <v>5</v>
      </c>
      <c r="HD228" s="14">
        <f t="shared" si="316"/>
        <v>1064</v>
      </c>
      <c r="HE228" s="25" t="s">
        <v>1109</v>
      </c>
      <c r="HF228" s="14">
        <f t="shared" si="303"/>
        <v>250</v>
      </c>
      <c r="IA228" s="13">
        <v>223</v>
      </c>
      <c r="IB228" s="14">
        <f t="shared" si="317"/>
        <v>12</v>
      </c>
      <c r="IC228" s="14">
        <f t="shared" si="318"/>
        <v>2</v>
      </c>
      <c r="ID228" s="14">
        <f t="shared" si="319"/>
        <v>1</v>
      </c>
      <c r="IE228" s="14">
        <f t="shared" si="320"/>
        <v>3</v>
      </c>
      <c r="IF228" s="14" t="str">
        <f t="shared" si="321"/>
        <v>15级守护灵洗练-Q3-3</v>
      </c>
      <c r="IG228" s="14">
        <f t="shared" si="322"/>
        <v>2013</v>
      </c>
      <c r="IH228" s="14">
        <f t="shared" si="323"/>
        <v>3</v>
      </c>
      <c r="II228" s="14">
        <f t="shared" si="324"/>
        <v>2000</v>
      </c>
      <c r="IJ228" s="14" t="str">
        <f t="shared" si="325"/>
        <v>HPExt</v>
      </c>
      <c r="IK228" s="14" t="e">
        <f t="shared" si="326"/>
        <v>#REF!</v>
      </c>
      <c r="IL228" s="14" t="e">
        <f t="shared" si="327"/>
        <v>#REF!</v>
      </c>
    </row>
    <row r="229" spans="165:246" ht="16.5" x14ac:dyDescent="0.2">
      <c r="FI229" s="13">
        <v>224</v>
      </c>
      <c r="FJ229" s="14">
        <f t="shared" si="304"/>
        <v>1</v>
      </c>
      <c r="FK229" s="14">
        <f t="shared" si="305"/>
        <v>224</v>
      </c>
      <c r="FL229" s="14">
        <f t="shared" si="306"/>
        <v>30</v>
      </c>
      <c r="FM229" s="14">
        <f t="shared" si="273"/>
        <v>40</v>
      </c>
      <c r="FN229" s="14">
        <f t="shared" si="274"/>
        <v>6</v>
      </c>
      <c r="FO229" s="14">
        <f t="shared" si="275"/>
        <v>100</v>
      </c>
      <c r="FP229" s="14">
        <f t="shared" si="276"/>
        <v>4</v>
      </c>
      <c r="FQ229" s="14">
        <f t="shared" si="277"/>
        <v>3</v>
      </c>
      <c r="FR229" s="14">
        <f t="shared" si="278"/>
        <v>3</v>
      </c>
      <c r="FS229" s="14" t="b">
        <f t="shared" si="307"/>
        <v>0</v>
      </c>
      <c r="FT229" s="14">
        <f t="shared" si="279"/>
        <v>2006403</v>
      </c>
      <c r="FU229" s="14">
        <f t="shared" si="308"/>
        <v>108</v>
      </c>
      <c r="FV229" s="13" t="str">
        <f t="shared" si="280"/>
        <v>100级-史诗寄灵人の铠甲</v>
      </c>
      <c r="FW229" s="13" t="str">
        <f t="shared" si="281"/>
        <v>玉曜 · 寄灵人の铠甲-史诗</v>
      </c>
      <c r="FX229" s="14">
        <f t="shared" si="282"/>
        <v>1</v>
      </c>
      <c r="FY229" s="14">
        <f t="shared" si="283"/>
        <v>4</v>
      </c>
      <c r="FZ229" s="14">
        <f t="shared" si="284"/>
        <v>100</v>
      </c>
      <c r="GA229" s="14">
        <v>1</v>
      </c>
      <c r="GB229" s="14">
        <f t="shared" si="285"/>
        <v>6</v>
      </c>
      <c r="GC229" s="14">
        <f t="shared" si="309"/>
        <v>3</v>
      </c>
      <c r="GD229" s="14" t="str">
        <f t="shared" si="286"/>
        <v/>
      </c>
      <c r="GE229" s="14" t="e">
        <f t="shared" si="287"/>
        <v>#REF!</v>
      </c>
      <c r="GF229" s="14" t="e">
        <f t="shared" si="288"/>
        <v>#REF!</v>
      </c>
      <c r="GG229" s="14" t="e">
        <f t="shared" si="289"/>
        <v>#REF!</v>
      </c>
      <c r="GH229" s="14" t="e">
        <f t="shared" si="290"/>
        <v>#REF!</v>
      </c>
      <c r="GI229" s="14" t="e">
        <f t="shared" si="291"/>
        <v>#REF!</v>
      </c>
      <c r="GJ229" s="14" t="e">
        <f t="shared" si="292"/>
        <v>#REF!</v>
      </c>
      <c r="GK229" s="14" t="e">
        <f t="shared" si="293"/>
        <v>#REF!</v>
      </c>
      <c r="GL229" s="14">
        <f t="shared" si="294"/>
        <v>1064</v>
      </c>
      <c r="GM229" s="14">
        <f t="shared" si="295"/>
        <v>5</v>
      </c>
      <c r="GN229" s="14">
        <f t="shared" si="296"/>
        <v>1064</v>
      </c>
      <c r="GO229" s="25" t="str">
        <f t="shared" si="297"/>
        <v>icon_2006103</v>
      </c>
      <c r="GS229" s="14">
        <f t="shared" si="298"/>
        <v>2</v>
      </c>
      <c r="GT229" s="14">
        <f t="shared" si="299"/>
        <v>3</v>
      </c>
      <c r="GU229" s="14" t="e">
        <f t="shared" si="310"/>
        <v>#REF!</v>
      </c>
      <c r="GV229" s="14" t="str">
        <f t="shared" si="300"/>
        <v>DefExt</v>
      </c>
      <c r="GW229" s="14" t="e">
        <f t="shared" si="311"/>
        <v>#REF!</v>
      </c>
      <c r="GX229" s="14" t="e">
        <f t="shared" si="312"/>
        <v>#REF!</v>
      </c>
      <c r="GY229" s="14" t="str">
        <f t="shared" si="301"/>
        <v>HPExt</v>
      </c>
      <c r="GZ229" s="14" t="e">
        <f t="shared" si="313"/>
        <v>#REF!</v>
      </c>
      <c r="HA229" s="14" t="e">
        <f t="shared" si="314"/>
        <v>#REF!</v>
      </c>
      <c r="HB229" s="14">
        <f t="shared" si="302"/>
        <v>20640</v>
      </c>
      <c r="HC229" s="14">
        <f t="shared" si="315"/>
        <v>5</v>
      </c>
      <c r="HD229" s="14">
        <f t="shared" si="316"/>
        <v>1064</v>
      </c>
      <c r="HE229" s="25" t="s">
        <v>1109</v>
      </c>
      <c r="HF229" s="14">
        <f t="shared" si="303"/>
        <v>250</v>
      </c>
      <c r="IA229" s="13">
        <v>224</v>
      </c>
      <c r="IB229" s="14">
        <f t="shared" si="317"/>
        <v>12</v>
      </c>
      <c r="IC229" s="14">
        <f t="shared" si="318"/>
        <v>2</v>
      </c>
      <c r="ID229" s="14">
        <f t="shared" si="319"/>
        <v>1</v>
      </c>
      <c r="IE229" s="14">
        <f t="shared" si="320"/>
        <v>3</v>
      </c>
      <c r="IF229" s="14" t="str">
        <f t="shared" si="321"/>
        <v>15级守护灵洗练-Q3-4</v>
      </c>
      <c r="IG229" s="14">
        <f t="shared" si="322"/>
        <v>2013</v>
      </c>
      <c r="IH229" s="14">
        <f t="shared" si="323"/>
        <v>4</v>
      </c>
      <c r="II229" s="14">
        <f t="shared" si="324"/>
        <v>600</v>
      </c>
      <c r="IJ229" s="14" t="str">
        <f t="shared" si="325"/>
        <v>AtkRate</v>
      </c>
      <c r="IK229" s="14">
        <f t="shared" si="326"/>
        <v>1.4E-2</v>
      </c>
      <c r="IL229" s="14">
        <f t="shared" si="327"/>
        <v>0.04</v>
      </c>
    </row>
    <row r="230" spans="165:246" ht="16.5" x14ac:dyDescent="0.2">
      <c r="FI230" s="13">
        <v>225</v>
      </c>
      <c r="FJ230" s="14">
        <f t="shared" si="304"/>
        <v>1</v>
      </c>
      <c r="FK230" s="14">
        <f t="shared" si="305"/>
        <v>225</v>
      </c>
      <c r="FL230" s="14">
        <f t="shared" si="306"/>
        <v>30</v>
      </c>
      <c r="FM230" s="14">
        <f t="shared" si="273"/>
        <v>40</v>
      </c>
      <c r="FN230" s="14">
        <f t="shared" si="274"/>
        <v>6</v>
      </c>
      <c r="FO230" s="14">
        <f t="shared" si="275"/>
        <v>100</v>
      </c>
      <c r="FP230" s="14">
        <f t="shared" si="276"/>
        <v>4</v>
      </c>
      <c r="FQ230" s="14">
        <f t="shared" si="277"/>
        <v>4</v>
      </c>
      <c r="FR230" s="14">
        <f t="shared" si="278"/>
        <v>4</v>
      </c>
      <c r="FS230" s="14" t="b">
        <f t="shared" si="307"/>
        <v>0</v>
      </c>
      <c r="FT230" s="14">
        <f t="shared" si="279"/>
        <v>2006404</v>
      </c>
      <c r="FU230" s="14">
        <f t="shared" si="308"/>
        <v>108</v>
      </c>
      <c r="FV230" s="13" t="str">
        <f t="shared" si="280"/>
        <v>100级-史诗寄灵人の裤子</v>
      </c>
      <c r="FW230" s="13" t="str">
        <f t="shared" si="281"/>
        <v>玉曜 · 寄灵人の裤子-史诗</v>
      </c>
      <c r="FX230" s="14">
        <f t="shared" si="282"/>
        <v>1</v>
      </c>
      <c r="FY230" s="14">
        <f t="shared" si="283"/>
        <v>4</v>
      </c>
      <c r="FZ230" s="14">
        <f t="shared" si="284"/>
        <v>100</v>
      </c>
      <c r="GA230" s="14">
        <v>1</v>
      </c>
      <c r="GB230" s="14">
        <f t="shared" si="285"/>
        <v>6</v>
      </c>
      <c r="GC230" s="14">
        <f t="shared" si="309"/>
        <v>4</v>
      </c>
      <c r="GD230" s="14" t="str">
        <f t="shared" si="286"/>
        <v/>
      </c>
      <c r="GE230" s="14" t="e">
        <f t="shared" si="287"/>
        <v>#REF!</v>
      </c>
      <c r="GF230" s="14" t="e">
        <f t="shared" si="288"/>
        <v>#REF!</v>
      </c>
      <c r="GG230" s="14" t="e">
        <f t="shared" si="289"/>
        <v>#REF!</v>
      </c>
      <c r="GH230" s="14" t="e">
        <f t="shared" si="290"/>
        <v>#REF!</v>
      </c>
      <c r="GI230" s="14" t="e">
        <f t="shared" si="291"/>
        <v>#REF!</v>
      </c>
      <c r="GJ230" s="14" t="e">
        <f t="shared" si="292"/>
        <v>#REF!</v>
      </c>
      <c r="GK230" s="14" t="e">
        <f t="shared" si="293"/>
        <v>#REF!</v>
      </c>
      <c r="GL230" s="14">
        <f t="shared" si="294"/>
        <v>1064</v>
      </c>
      <c r="GM230" s="14">
        <f t="shared" si="295"/>
        <v>5</v>
      </c>
      <c r="GN230" s="14">
        <f t="shared" si="296"/>
        <v>1064</v>
      </c>
      <c r="GO230" s="25" t="str">
        <f t="shared" si="297"/>
        <v>icon_2006104</v>
      </c>
      <c r="GS230" s="14">
        <f t="shared" si="298"/>
        <v>2</v>
      </c>
      <c r="GT230" s="14">
        <f t="shared" si="299"/>
        <v>0</v>
      </c>
      <c r="GU230" s="14" t="e">
        <f t="shared" si="310"/>
        <v>#REF!</v>
      </c>
      <c r="GV230" s="14" t="str">
        <f t="shared" si="300"/>
        <v>DefExt</v>
      </c>
      <c r="GW230" s="14" t="e">
        <f t="shared" si="311"/>
        <v>#REF!</v>
      </c>
      <c r="GX230" s="14" t="e">
        <f t="shared" si="312"/>
        <v>#REF!</v>
      </c>
      <c r="GY230" s="14" t="str">
        <f t="shared" si="301"/>
        <v/>
      </c>
      <c r="GZ230" s="14" t="str">
        <f t="shared" si="313"/>
        <v/>
      </c>
      <c r="HA230" s="14" t="str">
        <f t="shared" si="314"/>
        <v/>
      </c>
      <c r="HB230" s="14">
        <f t="shared" si="302"/>
        <v>20640</v>
      </c>
      <c r="HC230" s="14">
        <f t="shared" si="315"/>
        <v>5</v>
      </c>
      <c r="HD230" s="14">
        <f t="shared" si="316"/>
        <v>1064</v>
      </c>
      <c r="HE230" s="25" t="s">
        <v>1109</v>
      </c>
      <c r="HF230" s="14">
        <f t="shared" si="303"/>
        <v>250</v>
      </c>
      <c r="IA230" s="13">
        <v>225</v>
      </c>
      <c r="IB230" s="14">
        <f t="shared" si="317"/>
        <v>12</v>
      </c>
      <c r="IC230" s="14">
        <f t="shared" si="318"/>
        <v>2</v>
      </c>
      <c r="ID230" s="14">
        <f t="shared" si="319"/>
        <v>1</v>
      </c>
      <c r="IE230" s="14">
        <f t="shared" si="320"/>
        <v>3</v>
      </c>
      <c r="IF230" s="14" t="str">
        <f t="shared" si="321"/>
        <v>15级守护灵洗练-Q3-5</v>
      </c>
      <c r="IG230" s="14">
        <f t="shared" si="322"/>
        <v>2013</v>
      </c>
      <c r="IH230" s="14">
        <f t="shared" si="323"/>
        <v>5</v>
      </c>
      <c r="II230" s="14">
        <f t="shared" si="324"/>
        <v>600</v>
      </c>
      <c r="IJ230" s="14" t="str">
        <f t="shared" si="325"/>
        <v>DefRate</v>
      </c>
      <c r="IK230" s="14">
        <f t="shared" si="326"/>
        <v>1.4E-2</v>
      </c>
      <c r="IL230" s="14">
        <f t="shared" si="327"/>
        <v>0.04</v>
      </c>
    </row>
    <row r="231" spans="165:246" ht="16.5" x14ac:dyDescent="0.2">
      <c r="FI231" s="13">
        <v>226</v>
      </c>
      <c r="FJ231" s="14">
        <f t="shared" si="304"/>
        <v>1</v>
      </c>
      <c r="FK231" s="14">
        <f t="shared" si="305"/>
        <v>226</v>
      </c>
      <c r="FL231" s="14">
        <f t="shared" si="306"/>
        <v>30</v>
      </c>
      <c r="FM231" s="14">
        <f t="shared" si="273"/>
        <v>40</v>
      </c>
      <c r="FN231" s="14">
        <f t="shared" si="274"/>
        <v>6</v>
      </c>
      <c r="FO231" s="14">
        <f t="shared" si="275"/>
        <v>100</v>
      </c>
      <c r="FP231" s="14">
        <f t="shared" si="276"/>
        <v>4</v>
      </c>
      <c r="FQ231" s="14">
        <f t="shared" si="277"/>
        <v>5</v>
      </c>
      <c r="FR231" s="14">
        <f t="shared" si="278"/>
        <v>5</v>
      </c>
      <c r="FS231" s="14" t="b">
        <f t="shared" si="307"/>
        <v>0</v>
      </c>
      <c r="FT231" s="14">
        <f t="shared" si="279"/>
        <v>2006405</v>
      </c>
      <c r="FU231" s="14">
        <f t="shared" si="308"/>
        <v>108</v>
      </c>
      <c r="FV231" s="13" t="str">
        <f t="shared" si="280"/>
        <v>100级-史诗寄灵人の鞋子</v>
      </c>
      <c r="FW231" s="13" t="str">
        <f t="shared" si="281"/>
        <v>玉曜 · 寄灵人の鞋子-史诗</v>
      </c>
      <c r="FX231" s="14">
        <f t="shared" si="282"/>
        <v>1</v>
      </c>
      <c r="FY231" s="14">
        <f t="shared" si="283"/>
        <v>4</v>
      </c>
      <c r="FZ231" s="14">
        <f t="shared" si="284"/>
        <v>100</v>
      </c>
      <c r="GA231" s="14">
        <v>1</v>
      </c>
      <c r="GB231" s="14">
        <f t="shared" si="285"/>
        <v>6</v>
      </c>
      <c r="GC231" s="14">
        <f t="shared" si="309"/>
        <v>5</v>
      </c>
      <c r="GD231" s="14" t="str">
        <f t="shared" si="286"/>
        <v/>
      </c>
      <c r="GE231" s="14" t="e">
        <f t="shared" si="287"/>
        <v>#REF!</v>
      </c>
      <c r="GF231" s="14" t="e">
        <f t="shared" si="288"/>
        <v>#REF!</v>
      </c>
      <c r="GG231" s="14" t="e">
        <f t="shared" si="289"/>
        <v>#REF!</v>
      </c>
      <c r="GH231" s="14" t="e">
        <f t="shared" si="290"/>
        <v>#REF!</v>
      </c>
      <c r="GI231" s="14" t="e">
        <f t="shared" si="291"/>
        <v>#REF!</v>
      </c>
      <c r="GJ231" s="14" t="e">
        <f t="shared" si="292"/>
        <v>#REF!</v>
      </c>
      <c r="GK231" s="14" t="e">
        <f t="shared" si="293"/>
        <v>#REF!</v>
      </c>
      <c r="GL231" s="14">
        <f t="shared" si="294"/>
        <v>1064</v>
      </c>
      <c r="GM231" s="14">
        <f t="shared" si="295"/>
        <v>5</v>
      </c>
      <c r="GN231" s="14">
        <f t="shared" si="296"/>
        <v>1064</v>
      </c>
      <c r="GO231" s="25" t="str">
        <f t="shared" si="297"/>
        <v>icon_2006105</v>
      </c>
      <c r="GS231" s="14">
        <f t="shared" si="298"/>
        <v>3</v>
      </c>
      <c r="GT231" s="14">
        <f t="shared" si="299"/>
        <v>0</v>
      </c>
      <c r="GU231" s="14" t="e">
        <f t="shared" si="310"/>
        <v>#REF!</v>
      </c>
      <c r="GV231" s="14" t="str">
        <f t="shared" si="300"/>
        <v>HPExt</v>
      </c>
      <c r="GW231" s="14" t="e">
        <f t="shared" si="311"/>
        <v>#REF!</v>
      </c>
      <c r="GX231" s="14" t="e">
        <f t="shared" si="312"/>
        <v>#REF!</v>
      </c>
      <c r="GY231" s="14" t="str">
        <f t="shared" si="301"/>
        <v/>
      </c>
      <c r="GZ231" s="14" t="str">
        <f t="shared" si="313"/>
        <v/>
      </c>
      <c r="HA231" s="14" t="str">
        <f t="shared" si="314"/>
        <v/>
      </c>
      <c r="HB231" s="14">
        <f t="shared" si="302"/>
        <v>20640</v>
      </c>
      <c r="HC231" s="14">
        <f t="shared" si="315"/>
        <v>5</v>
      </c>
      <c r="HD231" s="14">
        <f t="shared" si="316"/>
        <v>1064</v>
      </c>
      <c r="HE231" s="25" t="s">
        <v>1109</v>
      </c>
      <c r="HF231" s="14">
        <f t="shared" si="303"/>
        <v>250</v>
      </c>
      <c r="IA231" s="13">
        <v>226</v>
      </c>
      <c r="IB231" s="14">
        <f t="shared" si="317"/>
        <v>12</v>
      </c>
      <c r="IC231" s="14">
        <f t="shared" si="318"/>
        <v>2</v>
      </c>
      <c r="ID231" s="14">
        <f t="shared" si="319"/>
        <v>1</v>
      </c>
      <c r="IE231" s="14">
        <f t="shared" si="320"/>
        <v>3</v>
      </c>
      <c r="IF231" s="14" t="str">
        <f t="shared" si="321"/>
        <v>15级守护灵洗练-Q3-6</v>
      </c>
      <c r="IG231" s="14">
        <f t="shared" si="322"/>
        <v>2013</v>
      </c>
      <c r="IH231" s="14">
        <f t="shared" si="323"/>
        <v>6</v>
      </c>
      <c r="II231" s="14">
        <f t="shared" si="324"/>
        <v>600</v>
      </c>
      <c r="IJ231" s="14" t="str">
        <f t="shared" si="325"/>
        <v>HPRate</v>
      </c>
      <c r="IK231" s="14">
        <f t="shared" si="326"/>
        <v>1.4E-2</v>
      </c>
      <c r="IL231" s="14">
        <f t="shared" si="327"/>
        <v>0.04</v>
      </c>
    </row>
    <row r="232" spans="165:246" ht="16.5" x14ac:dyDescent="0.2">
      <c r="FI232" s="13">
        <v>227</v>
      </c>
      <c r="FJ232" s="14">
        <f t="shared" si="304"/>
        <v>1</v>
      </c>
      <c r="FK232" s="14">
        <f t="shared" si="305"/>
        <v>227</v>
      </c>
      <c r="FL232" s="14">
        <f t="shared" si="306"/>
        <v>30</v>
      </c>
      <c r="FM232" s="14">
        <f t="shared" si="273"/>
        <v>40</v>
      </c>
      <c r="FN232" s="14">
        <f t="shared" si="274"/>
        <v>6</v>
      </c>
      <c r="FO232" s="14">
        <f t="shared" si="275"/>
        <v>100</v>
      </c>
      <c r="FP232" s="14">
        <f t="shared" si="276"/>
        <v>4</v>
      </c>
      <c r="FQ232" s="14">
        <f t="shared" si="277"/>
        <v>6</v>
      </c>
      <c r="FR232" s="14">
        <f t="shared" si="278"/>
        <v>6</v>
      </c>
      <c r="FS232" s="14" t="b">
        <f t="shared" si="307"/>
        <v>0</v>
      </c>
      <c r="FT232" s="14">
        <f t="shared" si="279"/>
        <v>2006406</v>
      </c>
      <c r="FU232" s="14">
        <f t="shared" si="308"/>
        <v>108</v>
      </c>
      <c r="FV232" s="13" t="str">
        <f t="shared" si="280"/>
        <v>100级-史诗寄灵人の护手</v>
      </c>
      <c r="FW232" s="13" t="str">
        <f t="shared" si="281"/>
        <v>玉曜 · 寄灵人の护手-史诗</v>
      </c>
      <c r="FX232" s="14">
        <f t="shared" si="282"/>
        <v>1</v>
      </c>
      <c r="FY232" s="14">
        <f t="shared" si="283"/>
        <v>4</v>
      </c>
      <c r="FZ232" s="14">
        <f t="shared" si="284"/>
        <v>100</v>
      </c>
      <c r="GA232" s="14">
        <v>1</v>
      </c>
      <c r="GB232" s="14">
        <f t="shared" si="285"/>
        <v>6</v>
      </c>
      <c r="GC232" s="14">
        <f t="shared" si="309"/>
        <v>6</v>
      </c>
      <c r="GD232" s="14" t="str">
        <f t="shared" si="286"/>
        <v/>
      </c>
      <c r="GE232" s="14" t="e">
        <f t="shared" si="287"/>
        <v>#REF!</v>
      </c>
      <c r="GF232" s="14" t="e">
        <f t="shared" si="288"/>
        <v>#REF!</v>
      </c>
      <c r="GG232" s="14" t="e">
        <f t="shared" si="289"/>
        <v>#REF!</v>
      </c>
      <c r="GH232" s="14" t="e">
        <f t="shared" si="290"/>
        <v>#REF!</v>
      </c>
      <c r="GI232" s="14" t="e">
        <f t="shared" si="291"/>
        <v>#REF!</v>
      </c>
      <c r="GJ232" s="14" t="e">
        <f t="shared" si="292"/>
        <v>#REF!</v>
      </c>
      <c r="GK232" s="14" t="e">
        <f t="shared" si="293"/>
        <v>#REF!</v>
      </c>
      <c r="GL232" s="14">
        <f t="shared" si="294"/>
        <v>1064</v>
      </c>
      <c r="GM232" s="14">
        <f t="shared" si="295"/>
        <v>5</v>
      </c>
      <c r="GN232" s="14">
        <f t="shared" si="296"/>
        <v>1064</v>
      </c>
      <c r="GO232" s="25" t="str">
        <f t="shared" si="297"/>
        <v>icon_2006106</v>
      </c>
      <c r="GS232" s="14">
        <f t="shared" si="298"/>
        <v>3</v>
      </c>
      <c r="GT232" s="14">
        <f t="shared" si="299"/>
        <v>0</v>
      </c>
      <c r="GU232" s="14" t="e">
        <f t="shared" si="310"/>
        <v>#REF!</v>
      </c>
      <c r="GV232" s="14" t="str">
        <f t="shared" si="300"/>
        <v>HPExt</v>
      </c>
      <c r="GW232" s="14" t="e">
        <f t="shared" si="311"/>
        <v>#REF!</v>
      </c>
      <c r="GX232" s="14" t="e">
        <f t="shared" si="312"/>
        <v>#REF!</v>
      </c>
      <c r="GY232" s="14" t="str">
        <f t="shared" si="301"/>
        <v/>
      </c>
      <c r="GZ232" s="14" t="str">
        <f t="shared" si="313"/>
        <v/>
      </c>
      <c r="HA232" s="14" t="str">
        <f t="shared" si="314"/>
        <v/>
      </c>
      <c r="HB232" s="14">
        <f t="shared" si="302"/>
        <v>20640</v>
      </c>
      <c r="HC232" s="14">
        <f t="shared" si="315"/>
        <v>5</v>
      </c>
      <c r="HD232" s="14">
        <f t="shared" si="316"/>
        <v>1064</v>
      </c>
      <c r="HE232" s="25" t="s">
        <v>1109</v>
      </c>
      <c r="HF232" s="14">
        <f t="shared" si="303"/>
        <v>250</v>
      </c>
      <c r="IA232" s="13">
        <v>227</v>
      </c>
      <c r="IB232" s="14">
        <f t="shared" si="317"/>
        <v>12</v>
      </c>
      <c r="IC232" s="14">
        <f t="shared" si="318"/>
        <v>2</v>
      </c>
      <c r="ID232" s="14">
        <f t="shared" si="319"/>
        <v>1</v>
      </c>
      <c r="IE232" s="14">
        <f t="shared" si="320"/>
        <v>3</v>
      </c>
      <c r="IF232" s="14" t="str">
        <f t="shared" si="321"/>
        <v>15级守护灵洗练-Q3-7</v>
      </c>
      <c r="IG232" s="14">
        <f t="shared" si="322"/>
        <v>2013</v>
      </c>
      <c r="IH232" s="14">
        <f t="shared" si="323"/>
        <v>7</v>
      </c>
      <c r="II232" s="14">
        <f t="shared" si="324"/>
        <v>550</v>
      </c>
      <c r="IJ232" s="14" t="str">
        <f t="shared" si="325"/>
        <v>Crit</v>
      </c>
      <c r="IK232" s="14">
        <f t="shared" si="326"/>
        <v>1.0999999999999999E-2</v>
      </c>
      <c r="IL232" s="14">
        <f t="shared" si="327"/>
        <v>0.03</v>
      </c>
    </row>
    <row r="233" spans="165:246" ht="16.5" x14ac:dyDescent="0.2">
      <c r="FI233" s="13">
        <v>228</v>
      </c>
      <c r="FJ233" s="14">
        <f t="shared" si="304"/>
        <v>1</v>
      </c>
      <c r="FK233" s="14">
        <f t="shared" si="305"/>
        <v>228</v>
      </c>
      <c r="FL233" s="14">
        <f t="shared" si="306"/>
        <v>30</v>
      </c>
      <c r="FM233" s="14">
        <f t="shared" si="273"/>
        <v>40</v>
      </c>
      <c r="FN233" s="14">
        <f t="shared" si="274"/>
        <v>6</v>
      </c>
      <c r="FO233" s="14">
        <f t="shared" si="275"/>
        <v>100</v>
      </c>
      <c r="FP233" s="14">
        <f t="shared" si="276"/>
        <v>4</v>
      </c>
      <c r="FQ233" s="14">
        <f t="shared" si="277"/>
        <v>7</v>
      </c>
      <c r="FR233" s="14">
        <f t="shared" si="278"/>
        <v>7</v>
      </c>
      <c r="FS233" s="14" t="b">
        <f t="shared" si="307"/>
        <v>0</v>
      </c>
      <c r="FT233" s="14">
        <f t="shared" si="279"/>
        <v>2006407</v>
      </c>
      <c r="FU233" s="14">
        <f t="shared" si="308"/>
        <v>162</v>
      </c>
      <c r="FV233" s="13" t="str">
        <f t="shared" si="280"/>
        <v>100级-史诗寄灵人の项链</v>
      </c>
      <c r="FW233" s="13" t="str">
        <f t="shared" si="281"/>
        <v>玉曜 · 寄灵人の项链-史诗</v>
      </c>
      <c r="FX233" s="14">
        <f t="shared" si="282"/>
        <v>1</v>
      </c>
      <c r="FY233" s="14">
        <f t="shared" si="283"/>
        <v>4</v>
      </c>
      <c r="FZ233" s="14">
        <f t="shared" si="284"/>
        <v>100</v>
      </c>
      <c r="GA233" s="14">
        <v>1</v>
      </c>
      <c r="GB233" s="14">
        <f t="shared" si="285"/>
        <v>6</v>
      </c>
      <c r="GC233" s="14">
        <f t="shared" si="309"/>
        <v>7</v>
      </c>
      <c r="GD233" s="14" t="str">
        <f t="shared" si="286"/>
        <v/>
      </c>
      <c r="GE233" s="14" t="e">
        <f t="shared" si="287"/>
        <v>#REF!</v>
      </c>
      <c r="GF233" s="14" t="e">
        <f t="shared" si="288"/>
        <v>#REF!</v>
      </c>
      <c r="GG233" s="14" t="e">
        <f t="shared" si="289"/>
        <v>#REF!</v>
      </c>
      <c r="GH233" s="14" t="e">
        <f t="shared" si="290"/>
        <v>#REF!</v>
      </c>
      <c r="GI233" s="14" t="e">
        <f t="shared" si="291"/>
        <v>#REF!</v>
      </c>
      <c r="GJ233" s="14" t="e">
        <f t="shared" si="292"/>
        <v>#REF!</v>
      </c>
      <c r="GK233" s="14" t="e">
        <f t="shared" si="293"/>
        <v>#REF!</v>
      </c>
      <c r="GL233" s="14">
        <f t="shared" si="294"/>
        <v>1064</v>
      </c>
      <c r="GM233" s="14">
        <f t="shared" si="295"/>
        <v>5</v>
      </c>
      <c r="GN233" s="14">
        <f t="shared" si="296"/>
        <v>1064</v>
      </c>
      <c r="GO233" s="25" t="str">
        <f t="shared" si="297"/>
        <v>icon_2006107</v>
      </c>
      <c r="GS233" s="14">
        <f t="shared" si="298"/>
        <v>1</v>
      </c>
      <c r="GT233" s="14">
        <f t="shared" si="299"/>
        <v>2</v>
      </c>
      <c r="GU233" s="14" t="e">
        <f t="shared" si="310"/>
        <v>#REF!</v>
      </c>
      <c r="GV233" s="14" t="str">
        <f t="shared" si="300"/>
        <v>AtkExt</v>
      </c>
      <c r="GW233" s="14" t="e">
        <f t="shared" si="311"/>
        <v>#REF!</v>
      </c>
      <c r="GX233" s="14" t="e">
        <f t="shared" si="312"/>
        <v>#REF!</v>
      </c>
      <c r="GY233" s="14" t="str">
        <f t="shared" si="301"/>
        <v>DefExt</v>
      </c>
      <c r="GZ233" s="14" t="e">
        <f t="shared" si="313"/>
        <v>#REF!</v>
      </c>
      <c r="HA233" s="14" t="e">
        <f t="shared" si="314"/>
        <v>#REF!</v>
      </c>
      <c r="HB233" s="14">
        <f t="shared" si="302"/>
        <v>20640</v>
      </c>
      <c r="HC233" s="14">
        <f t="shared" si="315"/>
        <v>5</v>
      </c>
      <c r="HD233" s="14">
        <f t="shared" si="316"/>
        <v>1064</v>
      </c>
      <c r="HE233" s="25" t="s">
        <v>1109</v>
      </c>
      <c r="HF233" s="14">
        <f t="shared" si="303"/>
        <v>375</v>
      </c>
      <c r="IA233" s="13">
        <v>228</v>
      </c>
      <c r="IB233" s="14">
        <f t="shared" si="317"/>
        <v>12</v>
      </c>
      <c r="IC233" s="14">
        <f t="shared" si="318"/>
        <v>2</v>
      </c>
      <c r="ID233" s="14">
        <f t="shared" si="319"/>
        <v>1</v>
      </c>
      <c r="IE233" s="14">
        <f t="shared" si="320"/>
        <v>3</v>
      </c>
      <c r="IF233" s="14" t="str">
        <f t="shared" si="321"/>
        <v>15级守护灵洗练-Q3-8</v>
      </c>
      <c r="IG233" s="14">
        <f t="shared" si="322"/>
        <v>2013</v>
      </c>
      <c r="IH233" s="14">
        <f t="shared" si="323"/>
        <v>8</v>
      </c>
      <c r="II233" s="14">
        <f t="shared" si="324"/>
        <v>550</v>
      </c>
      <c r="IJ233" s="14" t="str">
        <f t="shared" si="325"/>
        <v>CritRate</v>
      </c>
      <c r="IK233" s="14">
        <f t="shared" si="326"/>
        <v>2.8000000000000001E-2</v>
      </c>
      <c r="IL233" s="14">
        <f t="shared" si="327"/>
        <v>0.08</v>
      </c>
    </row>
    <row r="234" spans="165:246" ht="16.5" x14ac:dyDescent="0.2">
      <c r="FI234" s="13">
        <v>229</v>
      </c>
      <c r="FJ234" s="14">
        <f t="shared" si="304"/>
        <v>1</v>
      </c>
      <c r="FK234" s="14">
        <f t="shared" si="305"/>
        <v>229</v>
      </c>
      <c r="FL234" s="14">
        <f t="shared" si="306"/>
        <v>30</v>
      </c>
      <c r="FM234" s="14">
        <f t="shared" si="273"/>
        <v>40</v>
      </c>
      <c r="FN234" s="14">
        <f t="shared" si="274"/>
        <v>6</v>
      </c>
      <c r="FO234" s="14">
        <f t="shared" si="275"/>
        <v>100</v>
      </c>
      <c r="FP234" s="14">
        <f t="shared" si="276"/>
        <v>4</v>
      </c>
      <c r="FQ234" s="14">
        <f t="shared" si="277"/>
        <v>8</v>
      </c>
      <c r="FR234" s="14">
        <f t="shared" si="278"/>
        <v>8</v>
      </c>
      <c r="FS234" s="14" t="b">
        <f t="shared" si="307"/>
        <v>0</v>
      </c>
      <c r="FT234" s="14">
        <f t="shared" si="279"/>
        <v>2006408</v>
      </c>
      <c r="FU234" s="14">
        <f t="shared" si="308"/>
        <v>162</v>
      </c>
      <c r="FV234" s="13" t="str">
        <f t="shared" si="280"/>
        <v>100级-史诗寄灵人の戒指</v>
      </c>
      <c r="FW234" s="13" t="str">
        <f t="shared" si="281"/>
        <v>玉曜 · 寄灵人の戒指-史诗</v>
      </c>
      <c r="FX234" s="14">
        <f t="shared" si="282"/>
        <v>1</v>
      </c>
      <c r="FY234" s="14">
        <f t="shared" si="283"/>
        <v>4</v>
      </c>
      <c r="FZ234" s="14">
        <f t="shared" si="284"/>
        <v>100</v>
      </c>
      <c r="GA234" s="14">
        <v>1</v>
      </c>
      <c r="GB234" s="14">
        <f t="shared" si="285"/>
        <v>6</v>
      </c>
      <c r="GC234" s="14">
        <f t="shared" si="309"/>
        <v>8</v>
      </c>
      <c r="GD234" s="14" t="str">
        <f t="shared" si="286"/>
        <v/>
      </c>
      <c r="GE234" s="14" t="e">
        <f t="shared" si="287"/>
        <v>#REF!</v>
      </c>
      <c r="GF234" s="14" t="e">
        <f t="shared" si="288"/>
        <v>#REF!</v>
      </c>
      <c r="GG234" s="14" t="e">
        <f t="shared" si="289"/>
        <v>#REF!</v>
      </c>
      <c r="GH234" s="14" t="e">
        <f t="shared" si="290"/>
        <v>#REF!</v>
      </c>
      <c r="GI234" s="14" t="e">
        <f t="shared" si="291"/>
        <v>#REF!</v>
      </c>
      <c r="GJ234" s="14" t="e">
        <f t="shared" si="292"/>
        <v>#REF!</v>
      </c>
      <c r="GK234" s="14" t="e">
        <f t="shared" si="293"/>
        <v>#REF!</v>
      </c>
      <c r="GL234" s="14">
        <f t="shared" si="294"/>
        <v>1064</v>
      </c>
      <c r="GM234" s="14">
        <f t="shared" si="295"/>
        <v>5</v>
      </c>
      <c r="GN234" s="14">
        <f t="shared" si="296"/>
        <v>1064</v>
      </c>
      <c r="GO234" s="25" t="str">
        <f t="shared" si="297"/>
        <v>icon_2006108</v>
      </c>
      <c r="GS234" s="14">
        <f t="shared" si="298"/>
        <v>1</v>
      </c>
      <c r="GT234" s="14">
        <f t="shared" si="299"/>
        <v>3</v>
      </c>
      <c r="GU234" s="14" t="e">
        <f t="shared" si="310"/>
        <v>#REF!</v>
      </c>
      <c r="GV234" s="14" t="str">
        <f t="shared" si="300"/>
        <v>AtkExt</v>
      </c>
      <c r="GW234" s="14" t="e">
        <f t="shared" si="311"/>
        <v>#REF!</v>
      </c>
      <c r="GX234" s="14" t="e">
        <f t="shared" si="312"/>
        <v>#REF!</v>
      </c>
      <c r="GY234" s="14" t="str">
        <f t="shared" si="301"/>
        <v>HPExt</v>
      </c>
      <c r="GZ234" s="14" t="e">
        <f t="shared" si="313"/>
        <v>#REF!</v>
      </c>
      <c r="HA234" s="14" t="e">
        <f t="shared" si="314"/>
        <v>#REF!</v>
      </c>
      <c r="HB234" s="14">
        <f t="shared" si="302"/>
        <v>20640</v>
      </c>
      <c r="HC234" s="14">
        <f t="shared" si="315"/>
        <v>5</v>
      </c>
      <c r="HD234" s="14">
        <f t="shared" si="316"/>
        <v>1064</v>
      </c>
      <c r="HE234" s="25" t="s">
        <v>1109</v>
      </c>
      <c r="HF234" s="14">
        <f t="shared" si="303"/>
        <v>375</v>
      </c>
      <c r="IA234" s="13">
        <v>229</v>
      </c>
      <c r="IB234" s="14">
        <f t="shared" si="317"/>
        <v>12</v>
      </c>
      <c r="IC234" s="14">
        <f t="shared" si="318"/>
        <v>2</v>
      </c>
      <c r="ID234" s="14">
        <f t="shared" si="319"/>
        <v>1</v>
      </c>
      <c r="IE234" s="14">
        <f t="shared" si="320"/>
        <v>3</v>
      </c>
      <c r="IF234" s="14" t="str">
        <f t="shared" si="321"/>
        <v>15级守护灵洗练-Q3-9</v>
      </c>
      <c r="IG234" s="14">
        <f t="shared" si="322"/>
        <v>2013</v>
      </c>
      <c r="IH234" s="14">
        <f t="shared" si="323"/>
        <v>9</v>
      </c>
      <c r="II234" s="14">
        <f t="shared" si="324"/>
        <v>550</v>
      </c>
      <c r="IJ234" s="14" t="str">
        <f t="shared" si="325"/>
        <v>DefIgnor</v>
      </c>
      <c r="IK234" s="14">
        <f t="shared" si="326"/>
        <v>1.0999999999999999E-2</v>
      </c>
      <c r="IL234" s="14">
        <f t="shared" si="327"/>
        <v>0.03</v>
      </c>
    </row>
    <row r="235" spans="165:246" ht="16.5" x14ac:dyDescent="0.2">
      <c r="FI235" s="13">
        <v>230</v>
      </c>
      <c r="FJ235" s="14">
        <f t="shared" si="304"/>
        <v>1</v>
      </c>
      <c r="FK235" s="14">
        <f t="shared" si="305"/>
        <v>230</v>
      </c>
      <c r="FL235" s="14">
        <f t="shared" si="306"/>
        <v>31</v>
      </c>
      <c r="FM235" s="14">
        <f t="shared" si="273"/>
        <v>41</v>
      </c>
      <c r="FN235" s="14">
        <f t="shared" si="274"/>
        <v>6</v>
      </c>
      <c r="FO235" s="14">
        <f t="shared" si="275"/>
        <v>100</v>
      </c>
      <c r="FP235" s="14">
        <f t="shared" si="276"/>
        <v>4</v>
      </c>
      <c r="FQ235" s="14">
        <f t="shared" si="277"/>
        <v>1</v>
      </c>
      <c r="FR235" s="14">
        <f t="shared" si="278"/>
        <v>1</v>
      </c>
      <c r="FS235" s="14" t="b">
        <f t="shared" si="307"/>
        <v>1</v>
      </c>
      <c r="FT235" s="14">
        <f t="shared" si="279"/>
        <v>2006411</v>
      </c>
      <c r="FU235" s="14">
        <f t="shared" si="308"/>
        <v>216</v>
      </c>
      <c r="FV235" s="13" t="str">
        <f t="shared" si="280"/>
        <v>100级-攻击套寄灵人の灵器</v>
      </c>
      <c r="FW235" s="13" t="str">
        <f t="shared" si="281"/>
        <v>孤影急行 · 寄灵人の灵器</v>
      </c>
      <c r="FX235" s="14">
        <f t="shared" si="282"/>
        <v>1</v>
      </c>
      <c r="FY235" s="14">
        <f t="shared" si="283"/>
        <v>4</v>
      </c>
      <c r="FZ235" s="14">
        <f t="shared" si="284"/>
        <v>100</v>
      </c>
      <c r="GA235" s="14">
        <v>1</v>
      </c>
      <c r="GB235" s="14">
        <f t="shared" si="285"/>
        <v>6</v>
      </c>
      <c r="GC235" s="14">
        <f t="shared" si="309"/>
        <v>1</v>
      </c>
      <c r="GD235" s="14">
        <f t="shared" si="286"/>
        <v>200641</v>
      </c>
      <c r="GE235" s="14" t="e">
        <f t="shared" si="287"/>
        <v>#REF!</v>
      </c>
      <c r="GF235" s="14" t="e">
        <f t="shared" si="288"/>
        <v>#REF!</v>
      </c>
      <c r="GG235" s="14" t="e">
        <f t="shared" si="289"/>
        <v>#REF!</v>
      </c>
      <c r="GH235" s="14" t="e">
        <f t="shared" si="290"/>
        <v>#REF!</v>
      </c>
      <c r="GI235" s="14" t="e">
        <f t="shared" si="291"/>
        <v>#REF!</v>
      </c>
      <c r="GJ235" s="14" t="e">
        <f t="shared" si="292"/>
        <v>#REF!</v>
      </c>
      <c r="GK235" s="14" t="e">
        <f t="shared" si="293"/>
        <v>#REF!</v>
      </c>
      <c r="GL235" s="14">
        <f t="shared" si="294"/>
        <v>1064</v>
      </c>
      <c r="GM235" s="14">
        <f t="shared" si="295"/>
        <v>5</v>
      </c>
      <c r="GN235" s="14">
        <f t="shared" si="296"/>
        <v>1064</v>
      </c>
      <c r="GO235" s="25" t="str">
        <f t="shared" si="297"/>
        <v>icon_2006411</v>
      </c>
      <c r="GS235" s="14">
        <f t="shared" si="298"/>
        <v>1</v>
      </c>
      <c r="GT235" s="14">
        <f t="shared" si="299"/>
        <v>0</v>
      </c>
      <c r="GU235" s="14" t="e">
        <f t="shared" si="310"/>
        <v>#REF!</v>
      </c>
      <c r="GV235" s="14" t="str">
        <f t="shared" si="300"/>
        <v>AtkExt</v>
      </c>
      <c r="GW235" s="14" t="e">
        <f t="shared" si="311"/>
        <v>#REF!</v>
      </c>
      <c r="GX235" s="14" t="e">
        <f t="shared" si="312"/>
        <v>#REF!</v>
      </c>
      <c r="GY235" s="14" t="str">
        <f t="shared" si="301"/>
        <v/>
      </c>
      <c r="GZ235" s="14" t="str">
        <f t="shared" si="313"/>
        <v/>
      </c>
      <c r="HA235" s="14" t="str">
        <f t="shared" si="314"/>
        <v/>
      </c>
      <c r="HB235" s="14">
        <f t="shared" si="302"/>
        <v>20640</v>
      </c>
      <c r="HC235" s="14">
        <f t="shared" si="315"/>
        <v>5</v>
      </c>
      <c r="HD235" s="14">
        <f t="shared" si="316"/>
        <v>1064</v>
      </c>
      <c r="HE235" s="25" t="s">
        <v>1109</v>
      </c>
      <c r="HF235" s="14">
        <f t="shared" si="303"/>
        <v>500</v>
      </c>
      <c r="IA235" s="13">
        <v>230</v>
      </c>
      <c r="IB235" s="14">
        <f t="shared" si="317"/>
        <v>12</v>
      </c>
      <c r="IC235" s="14">
        <f t="shared" si="318"/>
        <v>2</v>
      </c>
      <c r="ID235" s="14">
        <f t="shared" si="319"/>
        <v>1</v>
      </c>
      <c r="IE235" s="14">
        <f t="shared" si="320"/>
        <v>3</v>
      </c>
      <c r="IF235" s="14" t="str">
        <f t="shared" si="321"/>
        <v>15级守护灵洗练-Q3-10</v>
      </c>
      <c r="IG235" s="14">
        <f t="shared" si="322"/>
        <v>2013</v>
      </c>
      <c r="IH235" s="14">
        <f t="shared" si="323"/>
        <v>10</v>
      </c>
      <c r="II235" s="14">
        <f t="shared" si="324"/>
        <v>550</v>
      </c>
      <c r="IJ235" s="14" t="str">
        <f t="shared" si="325"/>
        <v>Block</v>
      </c>
      <c r="IK235" s="14">
        <f t="shared" si="326"/>
        <v>1.0999999999999999E-2</v>
      </c>
      <c r="IL235" s="14">
        <f t="shared" si="327"/>
        <v>0.03</v>
      </c>
    </row>
    <row r="236" spans="165:246" ht="16.5" x14ac:dyDescent="0.2">
      <c r="FI236" s="13">
        <v>231</v>
      </c>
      <c r="FJ236" s="14">
        <f t="shared" si="304"/>
        <v>1</v>
      </c>
      <c r="FK236" s="14">
        <f t="shared" si="305"/>
        <v>231</v>
      </c>
      <c r="FL236" s="14">
        <f t="shared" si="306"/>
        <v>31</v>
      </c>
      <c r="FM236" s="14">
        <f t="shared" si="273"/>
        <v>41</v>
      </c>
      <c r="FN236" s="14">
        <f t="shared" si="274"/>
        <v>6</v>
      </c>
      <c r="FO236" s="14">
        <f t="shared" si="275"/>
        <v>100</v>
      </c>
      <c r="FP236" s="14">
        <f t="shared" si="276"/>
        <v>4</v>
      </c>
      <c r="FQ236" s="14">
        <f t="shared" si="277"/>
        <v>2</v>
      </c>
      <c r="FR236" s="14">
        <f t="shared" si="278"/>
        <v>2</v>
      </c>
      <c r="FS236" s="14" t="b">
        <f t="shared" si="307"/>
        <v>1</v>
      </c>
      <c r="FT236" s="14">
        <f t="shared" si="279"/>
        <v>2006412</v>
      </c>
      <c r="FU236" s="14">
        <f t="shared" si="308"/>
        <v>108</v>
      </c>
      <c r="FV236" s="13" t="str">
        <f t="shared" si="280"/>
        <v>100级-攻击套寄灵人の头盔</v>
      </c>
      <c r="FW236" s="13" t="str">
        <f t="shared" si="281"/>
        <v>孤影急行 · 寄灵人の头盔</v>
      </c>
      <c r="FX236" s="14">
        <f t="shared" si="282"/>
        <v>1</v>
      </c>
      <c r="FY236" s="14">
        <f t="shared" si="283"/>
        <v>4</v>
      </c>
      <c r="FZ236" s="14">
        <f t="shared" si="284"/>
        <v>100</v>
      </c>
      <c r="GA236" s="14">
        <v>1</v>
      </c>
      <c r="GB236" s="14">
        <f t="shared" si="285"/>
        <v>6</v>
      </c>
      <c r="GC236" s="14">
        <f t="shared" si="309"/>
        <v>2</v>
      </c>
      <c r="GD236" s="14">
        <f t="shared" si="286"/>
        <v>200641</v>
      </c>
      <c r="GE236" s="14" t="e">
        <f t="shared" si="287"/>
        <v>#REF!</v>
      </c>
      <c r="GF236" s="14" t="e">
        <f t="shared" si="288"/>
        <v>#REF!</v>
      </c>
      <c r="GG236" s="14" t="e">
        <f t="shared" si="289"/>
        <v>#REF!</v>
      </c>
      <c r="GH236" s="14" t="e">
        <f t="shared" si="290"/>
        <v>#REF!</v>
      </c>
      <c r="GI236" s="14" t="e">
        <f t="shared" si="291"/>
        <v>#REF!</v>
      </c>
      <c r="GJ236" s="14" t="e">
        <f t="shared" si="292"/>
        <v>#REF!</v>
      </c>
      <c r="GK236" s="14" t="e">
        <f t="shared" si="293"/>
        <v>#REF!</v>
      </c>
      <c r="GL236" s="14">
        <f t="shared" si="294"/>
        <v>1064</v>
      </c>
      <c r="GM236" s="14">
        <f t="shared" si="295"/>
        <v>5</v>
      </c>
      <c r="GN236" s="14">
        <f t="shared" si="296"/>
        <v>1064</v>
      </c>
      <c r="GO236" s="25" t="str">
        <f t="shared" si="297"/>
        <v>icon_2006412</v>
      </c>
      <c r="GS236" s="14">
        <f t="shared" si="298"/>
        <v>2</v>
      </c>
      <c r="GT236" s="14">
        <f t="shared" si="299"/>
        <v>0</v>
      </c>
      <c r="GU236" s="14" t="e">
        <f t="shared" si="310"/>
        <v>#REF!</v>
      </c>
      <c r="GV236" s="14" t="str">
        <f t="shared" si="300"/>
        <v>DefExt</v>
      </c>
      <c r="GW236" s="14" t="e">
        <f t="shared" si="311"/>
        <v>#REF!</v>
      </c>
      <c r="GX236" s="14" t="e">
        <f t="shared" si="312"/>
        <v>#REF!</v>
      </c>
      <c r="GY236" s="14" t="str">
        <f t="shared" si="301"/>
        <v/>
      </c>
      <c r="GZ236" s="14" t="str">
        <f t="shared" si="313"/>
        <v/>
      </c>
      <c r="HA236" s="14" t="str">
        <f t="shared" si="314"/>
        <v/>
      </c>
      <c r="HB236" s="14">
        <f t="shared" si="302"/>
        <v>20640</v>
      </c>
      <c r="HC236" s="14">
        <f t="shared" si="315"/>
        <v>5</v>
      </c>
      <c r="HD236" s="14">
        <f t="shared" si="316"/>
        <v>1064</v>
      </c>
      <c r="HE236" s="25" t="s">
        <v>1109</v>
      </c>
      <c r="HF236" s="14">
        <f t="shared" si="303"/>
        <v>250</v>
      </c>
      <c r="IA236" s="13">
        <v>231</v>
      </c>
      <c r="IB236" s="14">
        <f t="shared" si="317"/>
        <v>12</v>
      </c>
      <c r="IC236" s="14">
        <f t="shared" si="318"/>
        <v>2</v>
      </c>
      <c r="ID236" s="14">
        <f t="shared" si="319"/>
        <v>1</v>
      </c>
      <c r="IE236" s="14">
        <f t="shared" si="320"/>
        <v>4</v>
      </c>
      <c r="IF236" s="14" t="str">
        <f t="shared" si="321"/>
        <v>15级守护灵洗练-Q4-1</v>
      </c>
      <c r="IG236" s="14">
        <f t="shared" si="322"/>
        <v>2014</v>
      </c>
      <c r="IH236" s="14">
        <f t="shared" si="323"/>
        <v>1</v>
      </c>
      <c r="II236" s="14">
        <f t="shared" si="324"/>
        <v>2000</v>
      </c>
      <c r="IJ236" s="14" t="str">
        <f t="shared" si="325"/>
        <v>AtkExt</v>
      </c>
      <c r="IK236" s="14" t="e">
        <f t="shared" si="326"/>
        <v>#REF!</v>
      </c>
      <c r="IL236" s="14" t="e">
        <f t="shared" si="327"/>
        <v>#REF!</v>
      </c>
    </row>
    <row r="237" spans="165:246" ht="16.5" x14ac:dyDescent="0.2">
      <c r="FI237" s="13">
        <v>232</v>
      </c>
      <c r="FJ237" s="14">
        <f t="shared" si="304"/>
        <v>1</v>
      </c>
      <c r="FK237" s="14">
        <f t="shared" si="305"/>
        <v>232</v>
      </c>
      <c r="FL237" s="14">
        <f t="shared" si="306"/>
        <v>31</v>
      </c>
      <c r="FM237" s="14">
        <f t="shared" si="273"/>
        <v>41</v>
      </c>
      <c r="FN237" s="14">
        <f t="shared" si="274"/>
        <v>6</v>
      </c>
      <c r="FO237" s="14">
        <f t="shared" si="275"/>
        <v>100</v>
      </c>
      <c r="FP237" s="14">
        <f t="shared" si="276"/>
        <v>4</v>
      </c>
      <c r="FQ237" s="14">
        <f t="shared" si="277"/>
        <v>3</v>
      </c>
      <c r="FR237" s="14">
        <f t="shared" si="278"/>
        <v>3</v>
      </c>
      <c r="FS237" s="14" t="b">
        <f t="shared" si="307"/>
        <v>1</v>
      </c>
      <c r="FT237" s="14">
        <f t="shared" si="279"/>
        <v>2006413</v>
      </c>
      <c r="FU237" s="14">
        <f t="shared" si="308"/>
        <v>108</v>
      </c>
      <c r="FV237" s="13" t="str">
        <f t="shared" si="280"/>
        <v>100级-攻击套寄灵人の铠甲</v>
      </c>
      <c r="FW237" s="13" t="str">
        <f t="shared" si="281"/>
        <v>孤影急行 · 寄灵人の铠甲</v>
      </c>
      <c r="FX237" s="14">
        <f t="shared" si="282"/>
        <v>1</v>
      </c>
      <c r="FY237" s="14">
        <f t="shared" si="283"/>
        <v>4</v>
      </c>
      <c r="FZ237" s="14">
        <f t="shared" si="284"/>
        <v>100</v>
      </c>
      <c r="GA237" s="14">
        <v>1</v>
      </c>
      <c r="GB237" s="14">
        <f t="shared" si="285"/>
        <v>6</v>
      </c>
      <c r="GC237" s="14">
        <f t="shared" si="309"/>
        <v>3</v>
      </c>
      <c r="GD237" s="14">
        <f t="shared" si="286"/>
        <v>200641</v>
      </c>
      <c r="GE237" s="14" t="e">
        <f t="shared" si="287"/>
        <v>#REF!</v>
      </c>
      <c r="GF237" s="14" t="e">
        <f t="shared" si="288"/>
        <v>#REF!</v>
      </c>
      <c r="GG237" s="14" t="e">
        <f t="shared" si="289"/>
        <v>#REF!</v>
      </c>
      <c r="GH237" s="14" t="e">
        <f t="shared" si="290"/>
        <v>#REF!</v>
      </c>
      <c r="GI237" s="14" t="e">
        <f t="shared" si="291"/>
        <v>#REF!</v>
      </c>
      <c r="GJ237" s="14" t="e">
        <f t="shared" si="292"/>
        <v>#REF!</v>
      </c>
      <c r="GK237" s="14" t="e">
        <f t="shared" si="293"/>
        <v>#REF!</v>
      </c>
      <c r="GL237" s="14">
        <f t="shared" si="294"/>
        <v>1064</v>
      </c>
      <c r="GM237" s="14">
        <f t="shared" si="295"/>
        <v>5</v>
      </c>
      <c r="GN237" s="14">
        <f t="shared" si="296"/>
        <v>1064</v>
      </c>
      <c r="GO237" s="25" t="str">
        <f t="shared" si="297"/>
        <v>icon_2006413</v>
      </c>
      <c r="GS237" s="14">
        <f t="shared" si="298"/>
        <v>2</v>
      </c>
      <c r="GT237" s="14">
        <f t="shared" si="299"/>
        <v>3</v>
      </c>
      <c r="GU237" s="14" t="e">
        <f t="shared" si="310"/>
        <v>#REF!</v>
      </c>
      <c r="GV237" s="14" t="str">
        <f t="shared" si="300"/>
        <v>DefExt</v>
      </c>
      <c r="GW237" s="14" t="e">
        <f t="shared" si="311"/>
        <v>#REF!</v>
      </c>
      <c r="GX237" s="14" t="e">
        <f t="shared" si="312"/>
        <v>#REF!</v>
      </c>
      <c r="GY237" s="14" t="str">
        <f t="shared" si="301"/>
        <v>HPExt</v>
      </c>
      <c r="GZ237" s="14" t="e">
        <f t="shared" si="313"/>
        <v>#REF!</v>
      </c>
      <c r="HA237" s="14" t="e">
        <f t="shared" si="314"/>
        <v>#REF!</v>
      </c>
      <c r="HB237" s="14">
        <f t="shared" si="302"/>
        <v>20640</v>
      </c>
      <c r="HC237" s="14">
        <f t="shared" si="315"/>
        <v>5</v>
      </c>
      <c r="HD237" s="14">
        <f t="shared" si="316"/>
        <v>1064</v>
      </c>
      <c r="HE237" s="25" t="s">
        <v>1109</v>
      </c>
      <c r="HF237" s="14">
        <f t="shared" si="303"/>
        <v>250</v>
      </c>
      <c r="IA237" s="13">
        <v>232</v>
      </c>
      <c r="IB237" s="14">
        <f t="shared" si="317"/>
        <v>12</v>
      </c>
      <c r="IC237" s="14">
        <f t="shared" si="318"/>
        <v>2</v>
      </c>
      <c r="ID237" s="14">
        <f t="shared" si="319"/>
        <v>1</v>
      </c>
      <c r="IE237" s="14">
        <f t="shared" si="320"/>
        <v>4</v>
      </c>
      <c r="IF237" s="14" t="str">
        <f t="shared" si="321"/>
        <v>15级守护灵洗练-Q4-2</v>
      </c>
      <c r="IG237" s="14">
        <f t="shared" si="322"/>
        <v>2014</v>
      </c>
      <c r="IH237" s="14">
        <f t="shared" si="323"/>
        <v>2</v>
      </c>
      <c r="II237" s="14">
        <f t="shared" si="324"/>
        <v>2000</v>
      </c>
      <c r="IJ237" s="14" t="str">
        <f t="shared" si="325"/>
        <v>DefExt</v>
      </c>
      <c r="IK237" s="14" t="e">
        <f t="shared" si="326"/>
        <v>#REF!</v>
      </c>
      <c r="IL237" s="14" t="e">
        <f t="shared" si="327"/>
        <v>#REF!</v>
      </c>
    </row>
    <row r="238" spans="165:246" ht="16.5" x14ac:dyDescent="0.2">
      <c r="FI238" s="13">
        <v>233</v>
      </c>
      <c r="FJ238" s="14">
        <f t="shared" si="304"/>
        <v>1</v>
      </c>
      <c r="FK238" s="14">
        <f t="shared" si="305"/>
        <v>233</v>
      </c>
      <c r="FL238" s="14">
        <f t="shared" si="306"/>
        <v>31</v>
      </c>
      <c r="FM238" s="14">
        <f t="shared" si="273"/>
        <v>41</v>
      </c>
      <c r="FN238" s="14">
        <f t="shared" si="274"/>
        <v>6</v>
      </c>
      <c r="FO238" s="14">
        <f t="shared" si="275"/>
        <v>100</v>
      </c>
      <c r="FP238" s="14">
        <f t="shared" si="276"/>
        <v>4</v>
      </c>
      <c r="FQ238" s="14">
        <f t="shared" si="277"/>
        <v>4</v>
      </c>
      <c r="FR238" s="14">
        <f t="shared" si="278"/>
        <v>5</v>
      </c>
      <c r="FS238" s="14" t="b">
        <f t="shared" si="307"/>
        <v>1</v>
      </c>
      <c r="FT238" s="14">
        <f t="shared" si="279"/>
        <v>2006415</v>
      </c>
      <c r="FU238" s="14">
        <f t="shared" si="308"/>
        <v>108</v>
      </c>
      <c r="FV238" s="13" t="str">
        <f t="shared" si="280"/>
        <v>100级-攻击套寄灵人の鞋子</v>
      </c>
      <c r="FW238" s="13" t="str">
        <f t="shared" si="281"/>
        <v>孤影急行 · 寄灵人の鞋子</v>
      </c>
      <c r="FX238" s="14">
        <f t="shared" si="282"/>
        <v>1</v>
      </c>
      <c r="FY238" s="14">
        <f t="shared" si="283"/>
        <v>4</v>
      </c>
      <c r="FZ238" s="14">
        <f t="shared" si="284"/>
        <v>100</v>
      </c>
      <c r="GA238" s="14">
        <v>1</v>
      </c>
      <c r="GB238" s="14">
        <f t="shared" si="285"/>
        <v>6</v>
      </c>
      <c r="GC238" s="14">
        <f t="shared" si="309"/>
        <v>5</v>
      </c>
      <c r="GD238" s="14">
        <f t="shared" si="286"/>
        <v>200641</v>
      </c>
      <c r="GE238" s="14" t="e">
        <f t="shared" si="287"/>
        <v>#REF!</v>
      </c>
      <c r="GF238" s="14" t="e">
        <f t="shared" si="288"/>
        <v>#REF!</v>
      </c>
      <c r="GG238" s="14" t="e">
        <f t="shared" si="289"/>
        <v>#REF!</v>
      </c>
      <c r="GH238" s="14" t="e">
        <f t="shared" si="290"/>
        <v>#REF!</v>
      </c>
      <c r="GI238" s="14" t="e">
        <f t="shared" si="291"/>
        <v>#REF!</v>
      </c>
      <c r="GJ238" s="14" t="e">
        <f t="shared" si="292"/>
        <v>#REF!</v>
      </c>
      <c r="GK238" s="14" t="e">
        <f t="shared" si="293"/>
        <v>#REF!</v>
      </c>
      <c r="GL238" s="14">
        <f t="shared" si="294"/>
        <v>1064</v>
      </c>
      <c r="GM238" s="14">
        <f t="shared" si="295"/>
        <v>5</v>
      </c>
      <c r="GN238" s="14">
        <f t="shared" si="296"/>
        <v>1064</v>
      </c>
      <c r="GO238" s="25" t="str">
        <f t="shared" si="297"/>
        <v>icon_2006415</v>
      </c>
      <c r="GS238" s="14">
        <f t="shared" si="298"/>
        <v>3</v>
      </c>
      <c r="GT238" s="14">
        <f t="shared" si="299"/>
        <v>0</v>
      </c>
      <c r="GU238" s="14" t="e">
        <f t="shared" si="310"/>
        <v>#REF!</v>
      </c>
      <c r="GV238" s="14" t="str">
        <f t="shared" si="300"/>
        <v>HPExt</v>
      </c>
      <c r="GW238" s="14" t="e">
        <f t="shared" si="311"/>
        <v>#REF!</v>
      </c>
      <c r="GX238" s="14" t="e">
        <f t="shared" si="312"/>
        <v>#REF!</v>
      </c>
      <c r="GY238" s="14" t="str">
        <f t="shared" si="301"/>
        <v/>
      </c>
      <c r="GZ238" s="14" t="str">
        <f t="shared" si="313"/>
        <v/>
      </c>
      <c r="HA238" s="14" t="str">
        <f t="shared" si="314"/>
        <v/>
      </c>
      <c r="HB238" s="14">
        <f t="shared" si="302"/>
        <v>20640</v>
      </c>
      <c r="HC238" s="14">
        <f t="shared" si="315"/>
        <v>5</v>
      </c>
      <c r="HD238" s="14">
        <f t="shared" si="316"/>
        <v>1064</v>
      </c>
      <c r="HE238" s="25" t="s">
        <v>1109</v>
      </c>
      <c r="HF238" s="14">
        <f t="shared" si="303"/>
        <v>250</v>
      </c>
      <c r="IA238" s="13">
        <v>233</v>
      </c>
      <c r="IB238" s="14">
        <f t="shared" si="317"/>
        <v>12</v>
      </c>
      <c r="IC238" s="14">
        <f t="shared" si="318"/>
        <v>2</v>
      </c>
      <c r="ID238" s="14">
        <f t="shared" si="319"/>
        <v>1</v>
      </c>
      <c r="IE238" s="14">
        <f t="shared" si="320"/>
        <v>4</v>
      </c>
      <c r="IF238" s="14" t="str">
        <f t="shared" si="321"/>
        <v>15级守护灵洗练-Q4-3</v>
      </c>
      <c r="IG238" s="14">
        <f t="shared" si="322"/>
        <v>2014</v>
      </c>
      <c r="IH238" s="14">
        <f t="shared" si="323"/>
        <v>3</v>
      </c>
      <c r="II238" s="14">
        <f t="shared" si="324"/>
        <v>2000</v>
      </c>
      <c r="IJ238" s="14" t="str">
        <f t="shared" si="325"/>
        <v>HPExt</v>
      </c>
      <c r="IK238" s="14" t="e">
        <f t="shared" si="326"/>
        <v>#REF!</v>
      </c>
      <c r="IL238" s="14" t="e">
        <f t="shared" si="327"/>
        <v>#REF!</v>
      </c>
    </row>
    <row r="239" spans="165:246" ht="16.5" x14ac:dyDescent="0.2">
      <c r="FI239" s="13">
        <v>234</v>
      </c>
      <c r="FJ239" s="14">
        <f t="shared" si="304"/>
        <v>1</v>
      </c>
      <c r="FK239" s="14">
        <f t="shared" si="305"/>
        <v>234</v>
      </c>
      <c r="FL239" s="14">
        <f t="shared" si="306"/>
        <v>31</v>
      </c>
      <c r="FM239" s="14">
        <f t="shared" si="273"/>
        <v>41</v>
      </c>
      <c r="FN239" s="14">
        <f t="shared" si="274"/>
        <v>6</v>
      </c>
      <c r="FO239" s="14">
        <f t="shared" si="275"/>
        <v>100</v>
      </c>
      <c r="FP239" s="14">
        <f t="shared" si="276"/>
        <v>4</v>
      </c>
      <c r="FQ239" s="14">
        <f t="shared" si="277"/>
        <v>5</v>
      </c>
      <c r="FR239" s="14">
        <f t="shared" si="278"/>
        <v>7</v>
      </c>
      <c r="FS239" s="14" t="b">
        <f t="shared" si="307"/>
        <v>1</v>
      </c>
      <c r="FT239" s="14">
        <f t="shared" si="279"/>
        <v>2006417</v>
      </c>
      <c r="FU239" s="14">
        <f t="shared" si="308"/>
        <v>162</v>
      </c>
      <c r="FV239" s="13" t="str">
        <f t="shared" si="280"/>
        <v>100级-攻击套寄灵人の项链</v>
      </c>
      <c r="FW239" s="13" t="str">
        <f t="shared" si="281"/>
        <v>孤影急行 · 寄灵人の项链</v>
      </c>
      <c r="FX239" s="14">
        <f t="shared" si="282"/>
        <v>1</v>
      </c>
      <c r="FY239" s="14">
        <f t="shared" si="283"/>
        <v>4</v>
      </c>
      <c r="FZ239" s="14">
        <f t="shared" si="284"/>
        <v>100</v>
      </c>
      <c r="GA239" s="14">
        <v>1</v>
      </c>
      <c r="GB239" s="14">
        <f t="shared" si="285"/>
        <v>6</v>
      </c>
      <c r="GC239" s="14">
        <f t="shared" si="309"/>
        <v>7</v>
      </c>
      <c r="GD239" s="14">
        <f t="shared" si="286"/>
        <v>200641</v>
      </c>
      <c r="GE239" s="14" t="e">
        <f t="shared" si="287"/>
        <v>#REF!</v>
      </c>
      <c r="GF239" s="14" t="e">
        <f t="shared" si="288"/>
        <v>#REF!</v>
      </c>
      <c r="GG239" s="14" t="e">
        <f t="shared" si="289"/>
        <v>#REF!</v>
      </c>
      <c r="GH239" s="14" t="e">
        <f t="shared" si="290"/>
        <v>#REF!</v>
      </c>
      <c r="GI239" s="14" t="e">
        <f t="shared" si="291"/>
        <v>#REF!</v>
      </c>
      <c r="GJ239" s="14" t="e">
        <f t="shared" si="292"/>
        <v>#REF!</v>
      </c>
      <c r="GK239" s="14" t="e">
        <f t="shared" si="293"/>
        <v>#REF!</v>
      </c>
      <c r="GL239" s="14">
        <f t="shared" si="294"/>
        <v>1064</v>
      </c>
      <c r="GM239" s="14">
        <f t="shared" si="295"/>
        <v>5</v>
      </c>
      <c r="GN239" s="14">
        <f t="shared" si="296"/>
        <v>1064</v>
      </c>
      <c r="GO239" s="25" t="str">
        <f t="shared" si="297"/>
        <v>icon_2006417</v>
      </c>
      <c r="GS239" s="14">
        <f t="shared" si="298"/>
        <v>1</v>
      </c>
      <c r="GT239" s="14">
        <f t="shared" si="299"/>
        <v>2</v>
      </c>
      <c r="GU239" s="14" t="e">
        <f t="shared" si="310"/>
        <v>#REF!</v>
      </c>
      <c r="GV239" s="14" t="str">
        <f t="shared" si="300"/>
        <v>AtkExt</v>
      </c>
      <c r="GW239" s="14" t="e">
        <f t="shared" si="311"/>
        <v>#REF!</v>
      </c>
      <c r="GX239" s="14" t="e">
        <f t="shared" si="312"/>
        <v>#REF!</v>
      </c>
      <c r="GY239" s="14" t="str">
        <f t="shared" si="301"/>
        <v>DefExt</v>
      </c>
      <c r="GZ239" s="14" t="e">
        <f t="shared" si="313"/>
        <v>#REF!</v>
      </c>
      <c r="HA239" s="14" t="e">
        <f t="shared" si="314"/>
        <v>#REF!</v>
      </c>
      <c r="HB239" s="14">
        <f t="shared" si="302"/>
        <v>20640</v>
      </c>
      <c r="HC239" s="14">
        <f t="shared" si="315"/>
        <v>5</v>
      </c>
      <c r="HD239" s="14">
        <f t="shared" si="316"/>
        <v>1064</v>
      </c>
      <c r="HE239" s="25" t="s">
        <v>1109</v>
      </c>
      <c r="HF239" s="14">
        <f t="shared" si="303"/>
        <v>375</v>
      </c>
      <c r="IA239" s="13">
        <v>234</v>
      </c>
      <c r="IB239" s="14">
        <f t="shared" si="317"/>
        <v>12</v>
      </c>
      <c r="IC239" s="14">
        <f t="shared" si="318"/>
        <v>2</v>
      </c>
      <c r="ID239" s="14">
        <f t="shared" si="319"/>
        <v>1</v>
      </c>
      <c r="IE239" s="14">
        <f t="shared" si="320"/>
        <v>4</v>
      </c>
      <c r="IF239" s="14" t="str">
        <f t="shared" si="321"/>
        <v>15级守护灵洗练-Q4-4</v>
      </c>
      <c r="IG239" s="14">
        <f t="shared" si="322"/>
        <v>2014</v>
      </c>
      <c r="IH239" s="14">
        <f t="shared" si="323"/>
        <v>4</v>
      </c>
      <c r="II239" s="14">
        <f t="shared" si="324"/>
        <v>600</v>
      </c>
      <c r="IJ239" s="14" t="str">
        <f t="shared" si="325"/>
        <v>AtkRate</v>
      </c>
      <c r="IK239" s="14">
        <f t="shared" si="326"/>
        <v>1.4E-2</v>
      </c>
      <c r="IL239" s="14">
        <f t="shared" si="327"/>
        <v>0.04</v>
      </c>
    </row>
    <row r="240" spans="165:246" ht="16.5" x14ac:dyDescent="0.2">
      <c r="FI240" s="13">
        <v>235</v>
      </c>
      <c r="FJ240" s="14">
        <f t="shared" si="304"/>
        <v>1</v>
      </c>
      <c r="FK240" s="14">
        <f t="shared" si="305"/>
        <v>235</v>
      </c>
      <c r="FL240" s="14">
        <f t="shared" si="306"/>
        <v>31</v>
      </c>
      <c r="FM240" s="14">
        <f t="shared" si="273"/>
        <v>41</v>
      </c>
      <c r="FN240" s="14">
        <f t="shared" si="274"/>
        <v>6</v>
      </c>
      <c r="FO240" s="14">
        <f t="shared" si="275"/>
        <v>100</v>
      </c>
      <c r="FP240" s="14">
        <f t="shared" si="276"/>
        <v>4</v>
      </c>
      <c r="FQ240" s="14">
        <f t="shared" si="277"/>
        <v>6</v>
      </c>
      <c r="FR240" s="14">
        <f t="shared" si="278"/>
        <v>8</v>
      </c>
      <c r="FS240" s="14" t="b">
        <f t="shared" si="307"/>
        <v>1</v>
      </c>
      <c r="FT240" s="14">
        <f t="shared" si="279"/>
        <v>2006418</v>
      </c>
      <c r="FU240" s="14">
        <f t="shared" si="308"/>
        <v>162</v>
      </c>
      <c r="FV240" s="13" t="str">
        <f t="shared" si="280"/>
        <v>100级-攻击套寄灵人の戒指</v>
      </c>
      <c r="FW240" s="13" t="str">
        <f t="shared" si="281"/>
        <v>孤影急行 · 寄灵人の戒指</v>
      </c>
      <c r="FX240" s="14">
        <f t="shared" si="282"/>
        <v>1</v>
      </c>
      <c r="FY240" s="14">
        <f t="shared" si="283"/>
        <v>4</v>
      </c>
      <c r="FZ240" s="14">
        <f t="shared" si="284"/>
        <v>100</v>
      </c>
      <c r="GA240" s="14">
        <v>1</v>
      </c>
      <c r="GB240" s="14">
        <f t="shared" si="285"/>
        <v>6</v>
      </c>
      <c r="GC240" s="14">
        <f t="shared" si="309"/>
        <v>8</v>
      </c>
      <c r="GD240" s="14">
        <f t="shared" si="286"/>
        <v>200641</v>
      </c>
      <c r="GE240" s="14" t="e">
        <f t="shared" si="287"/>
        <v>#REF!</v>
      </c>
      <c r="GF240" s="14" t="e">
        <f t="shared" si="288"/>
        <v>#REF!</v>
      </c>
      <c r="GG240" s="14" t="e">
        <f t="shared" si="289"/>
        <v>#REF!</v>
      </c>
      <c r="GH240" s="14" t="e">
        <f t="shared" si="290"/>
        <v>#REF!</v>
      </c>
      <c r="GI240" s="14" t="e">
        <f t="shared" si="291"/>
        <v>#REF!</v>
      </c>
      <c r="GJ240" s="14" t="e">
        <f t="shared" si="292"/>
        <v>#REF!</v>
      </c>
      <c r="GK240" s="14" t="e">
        <f t="shared" si="293"/>
        <v>#REF!</v>
      </c>
      <c r="GL240" s="14">
        <f t="shared" si="294"/>
        <v>1064</v>
      </c>
      <c r="GM240" s="14">
        <f t="shared" si="295"/>
        <v>5</v>
      </c>
      <c r="GN240" s="14">
        <f t="shared" si="296"/>
        <v>1064</v>
      </c>
      <c r="GO240" s="25" t="str">
        <f t="shared" si="297"/>
        <v>icon_2006418</v>
      </c>
      <c r="GS240" s="14">
        <f t="shared" si="298"/>
        <v>1</v>
      </c>
      <c r="GT240" s="14">
        <f t="shared" si="299"/>
        <v>3</v>
      </c>
      <c r="GU240" s="14" t="e">
        <f t="shared" si="310"/>
        <v>#REF!</v>
      </c>
      <c r="GV240" s="14" t="str">
        <f t="shared" si="300"/>
        <v>AtkExt</v>
      </c>
      <c r="GW240" s="14" t="e">
        <f t="shared" si="311"/>
        <v>#REF!</v>
      </c>
      <c r="GX240" s="14" t="e">
        <f t="shared" si="312"/>
        <v>#REF!</v>
      </c>
      <c r="GY240" s="14" t="str">
        <f t="shared" si="301"/>
        <v>HPExt</v>
      </c>
      <c r="GZ240" s="14" t="e">
        <f t="shared" si="313"/>
        <v>#REF!</v>
      </c>
      <c r="HA240" s="14" t="e">
        <f t="shared" si="314"/>
        <v>#REF!</v>
      </c>
      <c r="HB240" s="14">
        <f t="shared" si="302"/>
        <v>20640</v>
      </c>
      <c r="HC240" s="14">
        <f t="shared" si="315"/>
        <v>5</v>
      </c>
      <c r="HD240" s="14">
        <f t="shared" si="316"/>
        <v>1064</v>
      </c>
      <c r="HE240" s="25" t="s">
        <v>1109</v>
      </c>
      <c r="HF240" s="14">
        <f t="shared" si="303"/>
        <v>375</v>
      </c>
      <c r="IA240" s="13">
        <v>235</v>
      </c>
      <c r="IB240" s="14">
        <f t="shared" si="317"/>
        <v>12</v>
      </c>
      <c r="IC240" s="14">
        <f t="shared" si="318"/>
        <v>2</v>
      </c>
      <c r="ID240" s="14">
        <f t="shared" si="319"/>
        <v>1</v>
      </c>
      <c r="IE240" s="14">
        <f t="shared" si="320"/>
        <v>4</v>
      </c>
      <c r="IF240" s="14" t="str">
        <f t="shared" si="321"/>
        <v>15级守护灵洗练-Q4-5</v>
      </c>
      <c r="IG240" s="14">
        <f t="shared" si="322"/>
        <v>2014</v>
      </c>
      <c r="IH240" s="14">
        <f t="shared" si="323"/>
        <v>5</v>
      </c>
      <c r="II240" s="14">
        <f t="shared" si="324"/>
        <v>600</v>
      </c>
      <c r="IJ240" s="14" t="str">
        <f t="shared" si="325"/>
        <v>DefRate</v>
      </c>
      <c r="IK240" s="14">
        <f t="shared" si="326"/>
        <v>1.4E-2</v>
      </c>
      <c r="IL240" s="14">
        <f t="shared" si="327"/>
        <v>0.04</v>
      </c>
    </row>
    <row r="241" spans="165:246" ht="16.5" x14ac:dyDescent="0.2">
      <c r="FI241" s="13">
        <v>236</v>
      </c>
      <c r="FJ241" s="14">
        <f t="shared" si="304"/>
        <v>1</v>
      </c>
      <c r="FK241" s="14">
        <f t="shared" si="305"/>
        <v>236</v>
      </c>
      <c r="FL241" s="14">
        <f t="shared" si="306"/>
        <v>32</v>
      </c>
      <c r="FM241" s="14">
        <f t="shared" si="273"/>
        <v>10</v>
      </c>
      <c r="FN241" s="14">
        <f t="shared" si="274"/>
        <v>7</v>
      </c>
      <c r="FO241" s="14">
        <f t="shared" si="275"/>
        <v>110</v>
      </c>
      <c r="FP241" s="14">
        <f t="shared" si="276"/>
        <v>1</v>
      </c>
      <c r="FQ241" s="14">
        <f t="shared" si="277"/>
        <v>1</v>
      </c>
      <c r="FR241" s="14">
        <f t="shared" si="278"/>
        <v>1</v>
      </c>
      <c r="FS241" s="14" t="b">
        <f t="shared" si="307"/>
        <v>0</v>
      </c>
      <c r="FT241" s="14">
        <f t="shared" si="279"/>
        <v>2007101</v>
      </c>
      <c r="FU241" s="14">
        <f t="shared" si="308"/>
        <v>100</v>
      </c>
      <c r="FV241" s="13" t="str">
        <f t="shared" si="280"/>
        <v>110级-普通寄灵人の灵器</v>
      </c>
      <c r="FW241" s="13" t="str">
        <f t="shared" si="281"/>
        <v>流光 · 寄灵人の灵器-普通</v>
      </c>
      <c r="FX241" s="14">
        <f t="shared" si="282"/>
        <v>1</v>
      </c>
      <c r="FY241" s="14">
        <f t="shared" si="283"/>
        <v>1</v>
      </c>
      <c r="FZ241" s="14">
        <f t="shared" si="284"/>
        <v>110</v>
      </c>
      <c r="GA241" s="14">
        <v>1</v>
      </c>
      <c r="GB241" s="14">
        <f t="shared" si="285"/>
        <v>7</v>
      </c>
      <c r="GC241" s="14">
        <f t="shared" si="309"/>
        <v>1</v>
      </c>
      <c r="GD241" s="14" t="str">
        <f t="shared" si="286"/>
        <v/>
      </c>
      <c r="GE241" s="14" t="e">
        <f t="shared" si="287"/>
        <v>#REF!</v>
      </c>
      <c r="GF241" s="14" t="e">
        <f t="shared" si="288"/>
        <v>#REF!</v>
      </c>
      <c r="GG241" s="14" t="e">
        <f t="shared" si="289"/>
        <v>#REF!</v>
      </c>
      <c r="GH241" s="14" t="e">
        <f t="shared" si="290"/>
        <v>#REF!</v>
      </c>
      <c r="GI241" s="14" t="e">
        <f t="shared" si="291"/>
        <v>#REF!</v>
      </c>
      <c r="GJ241" s="14" t="e">
        <f t="shared" si="292"/>
        <v>#REF!</v>
      </c>
      <c r="GK241" s="14" t="e">
        <f t="shared" si="293"/>
        <v>#REF!</v>
      </c>
      <c r="GL241" s="14">
        <f t="shared" si="294"/>
        <v>1071</v>
      </c>
      <c r="GM241" s="14">
        <f t="shared" si="295"/>
        <v>0</v>
      </c>
      <c r="GN241" s="14" t="str">
        <f t="shared" si="296"/>
        <v/>
      </c>
      <c r="GO241" s="25" t="str">
        <f t="shared" si="297"/>
        <v>icon_2007101</v>
      </c>
      <c r="GS241" s="14">
        <f t="shared" si="298"/>
        <v>1</v>
      </c>
      <c r="GT241" s="14">
        <f t="shared" si="299"/>
        <v>0</v>
      </c>
      <c r="GU241" s="14" t="e">
        <f t="shared" si="310"/>
        <v>#REF!</v>
      </c>
      <c r="GV241" s="14" t="str">
        <f t="shared" si="300"/>
        <v>AtkExt</v>
      </c>
      <c r="GW241" s="14" t="e">
        <f t="shared" si="311"/>
        <v>#REF!</v>
      </c>
      <c r="GX241" s="14" t="e">
        <f t="shared" si="312"/>
        <v>#REF!</v>
      </c>
      <c r="GY241" s="14" t="str">
        <f t="shared" si="301"/>
        <v/>
      </c>
      <c r="GZ241" s="14" t="str">
        <f t="shared" si="313"/>
        <v/>
      </c>
      <c r="HA241" s="14" t="str">
        <f t="shared" si="314"/>
        <v/>
      </c>
      <c r="HB241" s="14">
        <f t="shared" si="302"/>
        <v>20710</v>
      </c>
      <c r="HC241" s="14">
        <f t="shared" si="315"/>
        <v>0</v>
      </c>
      <c r="HD241" s="14" t="str">
        <f t="shared" si="316"/>
        <v/>
      </c>
      <c r="HE241" s="25" t="s">
        <v>1109</v>
      </c>
      <c r="HF241" s="14">
        <f t="shared" si="303"/>
        <v>60</v>
      </c>
      <c r="IA241" s="13">
        <v>236</v>
      </c>
      <c r="IB241" s="14">
        <f t="shared" si="317"/>
        <v>12</v>
      </c>
      <c r="IC241" s="14">
        <f t="shared" si="318"/>
        <v>2</v>
      </c>
      <c r="ID241" s="14">
        <f t="shared" si="319"/>
        <v>1</v>
      </c>
      <c r="IE241" s="14">
        <f t="shared" si="320"/>
        <v>4</v>
      </c>
      <c r="IF241" s="14" t="str">
        <f t="shared" si="321"/>
        <v>15级守护灵洗练-Q4-6</v>
      </c>
      <c r="IG241" s="14">
        <f t="shared" si="322"/>
        <v>2014</v>
      </c>
      <c r="IH241" s="14">
        <f t="shared" si="323"/>
        <v>6</v>
      </c>
      <c r="II241" s="14">
        <f t="shared" si="324"/>
        <v>600</v>
      </c>
      <c r="IJ241" s="14" t="str">
        <f t="shared" si="325"/>
        <v>HPRate</v>
      </c>
      <c r="IK241" s="14">
        <f t="shared" si="326"/>
        <v>1.4E-2</v>
      </c>
      <c r="IL241" s="14">
        <f t="shared" si="327"/>
        <v>0.04</v>
      </c>
    </row>
    <row r="242" spans="165:246" ht="16.5" x14ac:dyDescent="0.2">
      <c r="FI242" s="13">
        <v>237</v>
      </c>
      <c r="FJ242" s="14">
        <f t="shared" si="304"/>
        <v>1</v>
      </c>
      <c r="FK242" s="14">
        <f t="shared" si="305"/>
        <v>237</v>
      </c>
      <c r="FL242" s="14">
        <f t="shared" si="306"/>
        <v>32</v>
      </c>
      <c r="FM242" s="14">
        <f t="shared" si="273"/>
        <v>10</v>
      </c>
      <c r="FN242" s="14">
        <f t="shared" si="274"/>
        <v>7</v>
      </c>
      <c r="FO242" s="14">
        <f t="shared" si="275"/>
        <v>110</v>
      </c>
      <c r="FP242" s="14">
        <f t="shared" si="276"/>
        <v>1</v>
      </c>
      <c r="FQ242" s="14">
        <f t="shared" si="277"/>
        <v>2</v>
      </c>
      <c r="FR242" s="14">
        <f t="shared" si="278"/>
        <v>2</v>
      </c>
      <c r="FS242" s="14" t="b">
        <f t="shared" si="307"/>
        <v>0</v>
      </c>
      <c r="FT242" s="14">
        <f t="shared" si="279"/>
        <v>2007102</v>
      </c>
      <c r="FU242" s="14">
        <f t="shared" si="308"/>
        <v>50</v>
      </c>
      <c r="FV242" s="13" t="str">
        <f t="shared" si="280"/>
        <v>110级-普通寄灵人の头盔</v>
      </c>
      <c r="FW242" s="13" t="str">
        <f t="shared" si="281"/>
        <v>流光 · 寄灵人の头盔-普通</v>
      </c>
      <c r="FX242" s="14">
        <f t="shared" si="282"/>
        <v>1</v>
      </c>
      <c r="FY242" s="14">
        <f t="shared" si="283"/>
        <v>1</v>
      </c>
      <c r="FZ242" s="14">
        <f t="shared" si="284"/>
        <v>110</v>
      </c>
      <c r="GA242" s="14">
        <v>1</v>
      </c>
      <c r="GB242" s="14">
        <f t="shared" si="285"/>
        <v>7</v>
      </c>
      <c r="GC242" s="14">
        <f t="shared" si="309"/>
        <v>2</v>
      </c>
      <c r="GD242" s="14" t="str">
        <f t="shared" si="286"/>
        <v/>
      </c>
      <c r="GE242" s="14" t="e">
        <f t="shared" si="287"/>
        <v>#REF!</v>
      </c>
      <c r="GF242" s="14" t="e">
        <f t="shared" si="288"/>
        <v>#REF!</v>
      </c>
      <c r="GG242" s="14" t="e">
        <f t="shared" si="289"/>
        <v>#REF!</v>
      </c>
      <c r="GH242" s="14" t="e">
        <f t="shared" si="290"/>
        <v>#REF!</v>
      </c>
      <c r="GI242" s="14" t="e">
        <f t="shared" si="291"/>
        <v>#REF!</v>
      </c>
      <c r="GJ242" s="14" t="e">
        <f t="shared" si="292"/>
        <v>#REF!</v>
      </c>
      <c r="GK242" s="14" t="e">
        <f t="shared" si="293"/>
        <v>#REF!</v>
      </c>
      <c r="GL242" s="14">
        <f t="shared" si="294"/>
        <v>1071</v>
      </c>
      <c r="GM242" s="14">
        <f t="shared" si="295"/>
        <v>0</v>
      </c>
      <c r="GN242" s="14" t="str">
        <f t="shared" si="296"/>
        <v/>
      </c>
      <c r="GO242" s="25" t="str">
        <f t="shared" si="297"/>
        <v>icon_2007102</v>
      </c>
      <c r="GS242" s="14">
        <f t="shared" si="298"/>
        <v>2</v>
      </c>
      <c r="GT242" s="14">
        <f t="shared" si="299"/>
        <v>0</v>
      </c>
      <c r="GU242" s="14" t="e">
        <f t="shared" si="310"/>
        <v>#REF!</v>
      </c>
      <c r="GV242" s="14" t="str">
        <f t="shared" si="300"/>
        <v>DefExt</v>
      </c>
      <c r="GW242" s="14" t="e">
        <f t="shared" si="311"/>
        <v>#REF!</v>
      </c>
      <c r="GX242" s="14" t="e">
        <f t="shared" si="312"/>
        <v>#REF!</v>
      </c>
      <c r="GY242" s="14" t="str">
        <f t="shared" si="301"/>
        <v/>
      </c>
      <c r="GZ242" s="14" t="str">
        <f t="shared" si="313"/>
        <v/>
      </c>
      <c r="HA242" s="14" t="str">
        <f t="shared" si="314"/>
        <v/>
      </c>
      <c r="HB242" s="14">
        <f t="shared" si="302"/>
        <v>20710</v>
      </c>
      <c r="HC242" s="14">
        <f t="shared" si="315"/>
        <v>0</v>
      </c>
      <c r="HD242" s="14" t="str">
        <f t="shared" si="316"/>
        <v/>
      </c>
      <c r="HE242" s="25" t="s">
        <v>1109</v>
      </c>
      <c r="HF242" s="14">
        <f t="shared" si="303"/>
        <v>30</v>
      </c>
      <c r="IA242" s="13">
        <v>237</v>
      </c>
      <c r="IB242" s="14">
        <f t="shared" si="317"/>
        <v>12</v>
      </c>
      <c r="IC242" s="14">
        <f t="shared" si="318"/>
        <v>2</v>
      </c>
      <c r="ID242" s="14">
        <f t="shared" si="319"/>
        <v>1</v>
      </c>
      <c r="IE242" s="14">
        <f t="shared" si="320"/>
        <v>4</v>
      </c>
      <c r="IF242" s="14" t="str">
        <f t="shared" si="321"/>
        <v>15级守护灵洗练-Q4-7</v>
      </c>
      <c r="IG242" s="14">
        <f t="shared" si="322"/>
        <v>2014</v>
      </c>
      <c r="IH242" s="14">
        <f t="shared" si="323"/>
        <v>7</v>
      </c>
      <c r="II242" s="14">
        <f t="shared" si="324"/>
        <v>550</v>
      </c>
      <c r="IJ242" s="14" t="str">
        <f t="shared" si="325"/>
        <v>Crit</v>
      </c>
      <c r="IK242" s="14">
        <f t="shared" si="326"/>
        <v>1.0999999999999999E-2</v>
      </c>
      <c r="IL242" s="14">
        <f t="shared" si="327"/>
        <v>0.03</v>
      </c>
    </row>
    <row r="243" spans="165:246" ht="16.5" x14ac:dyDescent="0.2">
      <c r="FI243" s="13">
        <v>238</v>
      </c>
      <c r="FJ243" s="14">
        <f t="shared" si="304"/>
        <v>1</v>
      </c>
      <c r="FK243" s="14">
        <f t="shared" si="305"/>
        <v>238</v>
      </c>
      <c r="FL243" s="14">
        <f t="shared" si="306"/>
        <v>32</v>
      </c>
      <c r="FM243" s="14">
        <f t="shared" si="273"/>
        <v>10</v>
      </c>
      <c r="FN243" s="14">
        <f t="shared" si="274"/>
        <v>7</v>
      </c>
      <c r="FO243" s="14">
        <f t="shared" si="275"/>
        <v>110</v>
      </c>
      <c r="FP243" s="14">
        <f t="shared" si="276"/>
        <v>1</v>
      </c>
      <c r="FQ243" s="14">
        <f t="shared" si="277"/>
        <v>3</v>
      </c>
      <c r="FR243" s="14">
        <f t="shared" si="278"/>
        <v>3</v>
      </c>
      <c r="FS243" s="14" t="b">
        <f t="shared" si="307"/>
        <v>0</v>
      </c>
      <c r="FT243" s="14">
        <f t="shared" si="279"/>
        <v>2007103</v>
      </c>
      <c r="FU243" s="14">
        <f t="shared" si="308"/>
        <v>50</v>
      </c>
      <c r="FV243" s="13" t="str">
        <f t="shared" si="280"/>
        <v>110级-普通寄灵人の铠甲</v>
      </c>
      <c r="FW243" s="13" t="str">
        <f t="shared" si="281"/>
        <v>流光 · 寄灵人の铠甲-普通</v>
      </c>
      <c r="FX243" s="14">
        <f t="shared" si="282"/>
        <v>1</v>
      </c>
      <c r="FY243" s="14">
        <f t="shared" si="283"/>
        <v>1</v>
      </c>
      <c r="FZ243" s="14">
        <f t="shared" si="284"/>
        <v>110</v>
      </c>
      <c r="GA243" s="14">
        <v>1</v>
      </c>
      <c r="GB243" s="14">
        <f t="shared" si="285"/>
        <v>7</v>
      </c>
      <c r="GC243" s="14">
        <f t="shared" si="309"/>
        <v>3</v>
      </c>
      <c r="GD243" s="14" t="str">
        <f t="shared" si="286"/>
        <v/>
      </c>
      <c r="GE243" s="14" t="e">
        <f t="shared" si="287"/>
        <v>#REF!</v>
      </c>
      <c r="GF243" s="14" t="e">
        <f t="shared" si="288"/>
        <v>#REF!</v>
      </c>
      <c r="GG243" s="14" t="e">
        <f t="shared" si="289"/>
        <v>#REF!</v>
      </c>
      <c r="GH243" s="14" t="e">
        <f t="shared" si="290"/>
        <v>#REF!</v>
      </c>
      <c r="GI243" s="14" t="e">
        <f t="shared" si="291"/>
        <v>#REF!</v>
      </c>
      <c r="GJ243" s="14" t="e">
        <f t="shared" si="292"/>
        <v>#REF!</v>
      </c>
      <c r="GK243" s="14" t="e">
        <f t="shared" si="293"/>
        <v>#REF!</v>
      </c>
      <c r="GL243" s="14">
        <f t="shared" si="294"/>
        <v>1071</v>
      </c>
      <c r="GM243" s="14">
        <f t="shared" si="295"/>
        <v>0</v>
      </c>
      <c r="GN243" s="14" t="str">
        <f t="shared" si="296"/>
        <v/>
      </c>
      <c r="GO243" s="25" t="str">
        <f t="shared" si="297"/>
        <v>icon_2007103</v>
      </c>
      <c r="GS243" s="14">
        <f t="shared" si="298"/>
        <v>2</v>
      </c>
      <c r="GT243" s="14">
        <f t="shared" si="299"/>
        <v>3</v>
      </c>
      <c r="GU243" s="14" t="e">
        <f t="shared" si="310"/>
        <v>#REF!</v>
      </c>
      <c r="GV243" s="14" t="str">
        <f t="shared" si="300"/>
        <v>DefExt</v>
      </c>
      <c r="GW243" s="14" t="e">
        <f t="shared" si="311"/>
        <v>#REF!</v>
      </c>
      <c r="GX243" s="14" t="e">
        <f t="shared" si="312"/>
        <v>#REF!</v>
      </c>
      <c r="GY243" s="14" t="str">
        <f t="shared" si="301"/>
        <v>HPExt</v>
      </c>
      <c r="GZ243" s="14" t="e">
        <f t="shared" si="313"/>
        <v>#REF!</v>
      </c>
      <c r="HA243" s="14" t="e">
        <f t="shared" si="314"/>
        <v>#REF!</v>
      </c>
      <c r="HB243" s="14">
        <f t="shared" si="302"/>
        <v>20710</v>
      </c>
      <c r="HC243" s="14">
        <f t="shared" si="315"/>
        <v>0</v>
      </c>
      <c r="HD243" s="14" t="str">
        <f t="shared" si="316"/>
        <v/>
      </c>
      <c r="HE243" s="25" t="s">
        <v>1109</v>
      </c>
      <c r="HF243" s="14">
        <f t="shared" si="303"/>
        <v>30</v>
      </c>
      <c r="IA243" s="13">
        <v>238</v>
      </c>
      <c r="IB243" s="14">
        <f t="shared" si="317"/>
        <v>12</v>
      </c>
      <c r="IC243" s="14">
        <f t="shared" si="318"/>
        <v>2</v>
      </c>
      <c r="ID243" s="14">
        <f t="shared" si="319"/>
        <v>1</v>
      </c>
      <c r="IE243" s="14">
        <f t="shared" si="320"/>
        <v>4</v>
      </c>
      <c r="IF243" s="14" t="str">
        <f t="shared" si="321"/>
        <v>15级守护灵洗练-Q4-8</v>
      </c>
      <c r="IG243" s="14">
        <f t="shared" si="322"/>
        <v>2014</v>
      </c>
      <c r="IH243" s="14">
        <f t="shared" si="323"/>
        <v>8</v>
      </c>
      <c r="II243" s="14">
        <f t="shared" si="324"/>
        <v>550</v>
      </c>
      <c r="IJ243" s="14" t="str">
        <f t="shared" si="325"/>
        <v>CritRate</v>
      </c>
      <c r="IK243" s="14">
        <f t="shared" si="326"/>
        <v>2.8000000000000001E-2</v>
      </c>
      <c r="IL243" s="14">
        <f t="shared" si="327"/>
        <v>0.08</v>
      </c>
    </row>
    <row r="244" spans="165:246" ht="16.5" x14ac:dyDescent="0.2">
      <c r="FI244" s="13">
        <v>239</v>
      </c>
      <c r="FJ244" s="14">
        <f t="shared" si="304"/>
        <v>1</v>
      </c>
      <c r="FK244" s="14">
        <f t="shared" si="305"/>
        <v>239</v>
      </c>
      <c r="FL244" s="14">
        <f t="shared" si="306"/>
        <v>32</v>
      </c>
      <c r="FM244" s="14">
        <f t="shared" si="273"/>
        <v>10</v>
      </c>
      <c r="FN244" s="14">
        <f t="shared" si="274"/>
        <v>7</v>
      </c>
      <c r="FO244" s="14">
        <f t="shared" si="275"/>
        <v>110</v>
      </c>
      <c r="FP244" s="14">
        <f t="shared" si="276"/>
        <v>1</v>
      </c>
      <c r="FQ244" s="14">
        <f t="shared" si="277"/>
        <v>4</v>
      </c>
      <c r="FR244" s="14">
        <f t="shared" si="278"/>
        <v>4</v>
      </c>
      <c r="FS244" s="14" t="b">
        <f t="shared" si="307"/>
        <v>0</v>
      </c>
      <c r="FT244" s="14">
        <f t="shared" si="279"/>
        <v>2007104</v>
      </c>
      <c r="FU244" s="14">
        <f t="shared" si="308"/>
        <v>50</v>
      </c>
      <c r="FV244" s="13" t="str">
        <f t="shared" si="280"/>
        <v>110级-普通寄灵人の裤子</v>
      </c>
      <c r="FW244" s="13" t="str">
        <f t="shared" si="281"/>
        <v>流光 · 寄灵人の裤子-普通</v>
      </c>
      <c r="FX244" s="14">
        <f t="shared" si="282"/>
        <v>1</v>
      </c>
      <c r="FY244" s="14">
        <f t="shared" si="283"/>
        <v>1</v>
      </c>
      <c r="FZ244" s="14">
        <f t="shared" si="284"/>
        <v>110</v>
      </c>
      <c r="GA244" s="14">
        <v>1</v>
      </c>
      <c r="GB244" s="14">
        <f t="shared" si="285"/>
        <v>7</v>
      </c>
      <c r="GC244" s="14">
        <f t="shared" si="309"/>
        <v>4</v>
      </c>
      <c r="GD244" s="14" t="str">
        <f t="shared" si="286"/>
        <v/>
      </c>
      <c r="GE244" s="14" t="e">
        <f t="shared" si="287"/>
        <v>#REF!</v>
      </c>
      <c r="GF244" s="14" t="e">
        <f t="shared" si="288"/>
        <v>#REF!</v>
      </c>
      <c r="GG244" s="14" t="e">
        <f t="shared" si="289"/>
        <v>#REF!</v>
      </c>
      <c r="GH244" s="14" t="e">
        <f t="shared" si="290"/>
        <v>#REF!</v>
      </c>
      <c r="GI244" s="14" t="e">
        <f t="shared" si="291"/>
        <v>#REF!</v>
      </c>
      <c r="GJ244" s="14" t="e">
        <f t="shared" si="292"/>
        <v>#REF!</v>
      </c>
      <c r="GK244" s="14" t="e">
        <f t="shared" si="293"/>
        <v>#REF!</v>
      </c>
      <c r="GL244" s="14">
        <f t="shared" si="294"/>
        <v>1071</v>
      </c>
      <c r="GM244" s="14">
        <f t="shared" si="295"/>
        <v>0</v>
      </c>
      <c r="GN244" s="14" t="str">
        <f t="shared" si="296"/>
        <v/>
      </c>
      <c r="GO244" s="25" t="str">
        <f t="shared" si="297"/>
        <v>icon_2007104</v>
      </c>
      <c r="GS244" s="14">
        <f t="shared" si="298"/>
        <v>2</v>
      </c>
      <c r="GT244" s="14">
        <f t="shared" si="299"/>
        <v>0</v>
      </c>
      <c r="GU244" s="14" t="e">
        <f t="shared" si="310"/>
        <v>#REF!</v>
      </c>
      <c r="GV244" s="14" t="str">
        <f t="shared" si="300"/>
        <v>DefExt</v>
      </c>
      <c r="GW244" s="14" t="e">
        <f t="shared" si="311"/>
        <v>#REF!</v>
      </c>
      <c r="GX244" s="14" t="e">
        <f t="shared" si="312"/>
        <v>#REF!</v>
      </c>
      <c r="GY244" s="14" t="str">
        <f t="shared" si="301"/>
        <v/>
      </c>
      <c r="GZ244" s="14" t="str">
        <f t="shared" si="313"/>
        <v/>
      </c>
      <c r="HA244" s="14" t="str">
        <f t="shared" si="314"/>
        <v/>
      </c>
      <c r="HB244" s="14">
        <f t="shared" si="302"/>
        <v>20710</v>
      </c>
      <c r="HC244" s="14">
        <f t="shared" si="315"/>
        <v>0</v>
      </c>
      <c r="HD244" s="14" t="str">
        <f t="shared" si="316"/>
        <v/>
      </c>
      <c r="HE244" s="25" t="s">
        <v>1109</v>
      </c>
      <c r="HF244" s="14">
        <f t="shared" si="303"/>
        <v>30</v>
      </c>
      <c r="IA244" s="13">
        <v>239</v>
      </c>
      <c r="IB244" s="14">
        <f t="shared" si="317"/>
        <v>12</v>
      </c>
      <c r="IC244" s="14">
        <f t="shared" si="318"/>
        <v>2</v>
      </c>
      <c r="ID244" s="14">
        <f t="shared" si="319"/>
        <v>1</v>
      </c>
      <c r="IE244" s="14">
        <f t="shared" si="320"/>
        <v>4</v>
      </c>
      <c r="IF244" s="14" t="str">
        <f t="shared" si="321"/>
        <v>15级守护灵洗练-Q4-9</v>
      </c>
      <c r="IG244" s="14">
        <f t="shared" si="322"/>
        <v>2014</v>
      </c>
      <c r="IH244" s="14">
        <f t="shared" si="323"/>
        <v>9</v>
      </c>
      <c r="II244" s="14">
        <f t="shared" si="324"/>
        <v>550</v>
      </c>
      <c r="IJ244" s="14" t="str">
        <f t="shared" si="325"/>
        <v>DefIgnor</v>
      </c>
      <c r="IK244" s="14">
        <f t="shared" si="326"/>
        <v>1.0999999999999999E-2</v>
      </c>
      <c r="IL244" s="14">
        <f t="shared" si="327"/>
        <v>0.03</v>
      </c>
    </row>
    <row r="245" spans="165:246" ht="16.5" x14ac:dyDescent="0.2">
      <c r="FI245" s="13">
        <v>240</v>
      </c>
      <c r="FJ245" s="14">
        <f t="shared" si="304"/>
        <v>1</v>
      </c>
      <c r="FK245" s="14">
        <f t="shared" si="305"/>
        <v>240</v>
      </c>
      <c r="FL245" s="14">
        <f t="shared" si="306"/>
        <v>32</v>
      </c>
      <c r="FM245" s="14">
        <f t="shared" si="273"/>
        <v>10</v>
      </c>
      <c r="FN245" s="14">
        <f t="shared" si="274"/>
        <v>7</v>
      </c>
      <c r="FO245" s="14">
        <f t="shared" si="275"/>
        <v>110</v>
      </c>
      <c r="FP245" s="14">
        <f t="shared" si="276"/>
        <v>1</v>
      </c>
      <c r="FQ245" s="14">
        <f t="shared" si="277"/>
        <v>5</v>
      </c>
      <c r="FR245" s="14">
        <f t="shared" si="278"/>
        <v>5</v>
      </c>
      <c r="FS245" s="14" t="b">
        <f t="shared" si="307"/>
        <v>0</v>
      </c>
      <c r="FT245" s="14">
        <f t="shared" si="279"/>
        <v>2007105</v>
      </c>
      <c r="FU245" s="14">
        <f t="shared" si="308"/>
        <v>50</v>
      </c>
      <c r="FV245" s="13" t="str">
        <f t="shared" si="280"/>
        <v>110级-普通寄灵人の鞋子</v>
      </c>
      <c r="FW245" s="13" t="str">
        <f t="shared" si="281"/>
        <v>流光 · 寄灵人の鞋子-普通</v>
      </c>
      <c r="FX245" s="14">
        <f t="shared" si="282"/>
        <v>1</v>
      </c>
      <c r="FY245" s="14">
        <f t="shared" si="283"/>
        <v>1</v>
      </c>
      <c r="FZ245" s="14">
        <f t="shared" si="284"/>
        <v>110</v>
      </c>
      <c r="GA245" s="14">
        <v>1</v>
      </c>
      <c r="GB245" s="14">
        <f t="shared" si="285"/>
        <v>7</v>
      </c>
      <c r="GC245" s="14">
        <f t="shared" si="309"/>
        <v>5</v>
      </c>
      <c r="GD245" s="14" t="str">
        <f t="shared" si="286"/>
        <v/>
      </c>
      <c r="GE245" s="14" t="e">
        <f t="shared" si="287"/>
        <v>#REF!</v>
      </c>
      <c r="GF245" s="14" t="e">
        <f t="shared" si="288"/>
        <v>#REF!</v>
      </c>
      <c r="GG245" s="14" t="e">
        <f t="shared" si="289"/>
        <v>#REF!</v>
      </c>
      <c r="GH245" s="14" t="e">
        <f t="shared" si="290"/>
        <v>#REF!</v>
      </c>
      <c r="GI245" s="14" t="e">
        <f t="shared" si="291"/>
        <v>#REF!</v>
      </c>
      <c r="GJ245" s="14" t="e">
        <f t="shared" si="292"/>
        <v>#REF!</v>
      </c>
      <c r="GK245" s="14" t="e">
        <f t="shared" si="293"/>
        <v>#REF!</v>
      </c>
      <c r="GL245" s="14">
        <f t="shared" si="294"/>
        <v>1071</v>
      </c>
      <c r="GM245" s="14">
        <f t="shared" si="295"/>
        <v>0</v>
      </c>
      <c r="GN245" s="14" t="str">
        <f t="shared" si="296"/>
        <v/>
      </c>
      <c r="GO245" s="25" t="str">
        <f t="shared" si="297"/>
        <v>icon_2007105</v>
      </c>
      <c r="GS245" s="14">
        <f t="shared" si="298"/>
        <v>3</v>
      </c>
      <c r="GT245" s="14">
        <f t="shared" si="299"/>
        <v>0</v>
      </c>
      <c r="GU245" s="14" t="e">
        <f t="shared" si="310"/>
        <v>#REF!</v>
      </c>
      <c r="GV245" s="14" t="str">
        <f t="shared" si="300"/>
        <v>HPExt</v>
      </c>
      <c r="GW245" s="14" t="e">
        <f t="shared" si="311"/>
        <v>#REF!</v>
      </c>
      <c r="GX245" s="14" t="e">
        <f t="shared" si="312"/>
        <v>#REF!</v>
      </c>
      <c r="GY245" s="14" t="str">
        <f t="shared" si="301"/>
        <v/>
      </c>
      <c r="GZ245" s="14" t="str">
        <f t="shared" si="313"/>
        <v/>
      </c>
      <c r="HA245" s="14" t="str">
        <f t="shared" si="314"/>
        <v/>
      </c>
      <c r="HB245" s="14">
        <f t="shared" si="302"/>
        <v>20710</v>
      </c>
      <c r="HC245" s="14">
        <f t="shared" si="315"/>
        <v>0</v>
      </c>
      <c r="HD245" s="14" t="str">
        <f t="shared" si="316"/>
        <v/>
      </c>
      <c r="HE245" s="25" t="s">
        <v>1109</v>
      </c>
      <c r="HF245" s="14">
        <f t="shared" si="303"/>
        <v>30</v>
      </c>
      <c r="IA245" s="13">
        <v>240</v>
      </c>
      <c r="IB245" s="14">
        <f t="shared" si="317"/>
        <v>12</v>
      </c>
      <c r="IC245" s="14">
        <f t="shared" si="318"/>
        <v>2</v>
      </c>
      <c r="ID245" s="14">
        <f t="shared" si="319"/>
        <v>1</v>
      </c>
      <c r="IE245" s="14">
        <f t="shared" si="320"/>
        <v>4</v>
      </c>
      <c r="IF245" s="14" t="str">
        <f t="shared" si="321"/>
        <v>15级守护灵洗练-Q4-10</v>
      </c>
      <c r="IG245" s="14">
        <f t="shared" si="322"/>
        <v>2014</v>
      </c>
      <c r="IH245" s="14">
        <f t="shared" si="323"/>
        <v>10</v>
      </c>
      <c r="II245" s="14">
        <f t="shared" si="324"/>
        <v>550</v>
      </c>
      <c r="IJ245" s="14" t="str">
        <f t="shared" si="325"/>
        <v>Block</v>
      </c>
      <c r="IK245" s="14">
        <f t="shared" si="326"/>
        <v>1.0999999999999999E-2</v>
      </c>
      <c r="IL245" s="14">
        <f t="shared" si="327"/>
        <v>0.03</v>
      </c>
    </row>
    <row r="246" spans="165:246" ht="16.5" x14ac:dyDescent="0.2">
      <c r="FI246" s="13">
        <v>241</v>
      </c>
      <c r="FJ246" s="14">
        <f t="shared" si="304"/>
        <v>1</v>
      </c>
      <c r="FK246" s="14">
        <f t="shared" si="305"/>
        <v>241</v>
      </c>
      <c r="FL246" s="14">
        <f t="shared" si="306"/>
        <v>32</v>
      </c>
      <c r="FM246" s="14">
        <f t="shared" si="273"/>
        <v>10</v>
      </c>
      <c r="FN246" s="14">
        <f t="shared" si="274"/>
        <v>7</v>
      </c>
      <c r="FO246" s="14">
        <f t="shared" si="275"/>
        <v>110</v>
      </c>
      <c r="FP246" s="14">
        <f t="shared" si="276"/>
        <v>1</v>
      </c>
      <c r="FQ246" s="14">
        <f t="shared" si="277"/>
        <v>6</v>
      </c>
      <c r="FR246" s="14">
        <f t="shared" si="278"/>
        <v>6</v>
      </c>
      <c r="FS246" s="14" t="b">
        <f t="shared" si="307"/>
        <v>0</v>
      </c>
      <c r="FT246" s="14">
        <f t="shared" si="279"/>
        <v>2007106</v>
      </c>
      <c r="FU246" s="14">
        <f t="shared" si="308"/>
        <v>50</v>
      </c>
      <c r="FV246" s="13" t="str">
        <f t="shared" si="280"/>
        <v>110级-普通寄灵人の护手</v>
      </c>
      <c r="FW246" s="13" t="str">
        <f t="shared" si="281"/>
        <v>流光 · 寄灵人の护手-普通</v>
      </c>
      <c r="FX246" s="14">
        <f t="shared" si="282"/>
        <v>1</v>
      </c>
      <c r="FY246" s="14">
        <f t="shared" si="283"/>
        <v>1</v>
      </c>
      <c r="FZ246" s="14">
        <f t="shared" si="284"/>
        <v>110</v>
      </c>
      <c r="GA246" s="14">
        <v>1</v>
      </c>
      <c r="GB246" s="14">
        <f t="shared" si="285"/>
        <v>7</v>
      </c>
      <c r="GC246" s="14">
        <f t="shared" si="309"/>
        <v>6</v>
      </c>
      <c r="GD246" s="14" t="str">
        <f t="shared" si="286"/>
        <v/>
      </c>
      <c r="GE246" s="14" t="e">
        <f t="shared" si="287"/>
        <v>#REF!</v>
      </c>
      <c r="GF246" s="14" t="e">
        <f t="shared" si="288"/>
        <v>#REF!</v>
      </c>
      <c r="GG246" s="14" t="e">
        <f t="shared" si="289"/>
        <v>#REF!</v>
      </c>
      <c r="GH246" s="14" t="e">
        <f t="shared" si="290"/>
        <v>#REF!</v>
      </c>
      <c r="GI246" s="14" t="e">
        <f t="shared" si="291"/>
        <v>#REF!</v>
      </c>
      <c r="GJ246" s="14" t="e">
        <f t="shared" si="292"/>
        <v>#REF!</v>
      </c>
      <c r="GK246" s="14" t="e">
        <f t="shared" si="293"/>
        <v>#REF!</v>
      </c>
      <c r="GL246" s="14">
        <f t="shared" si="294"/>
        <v>1071</v>
      </c>
      <c r="GM246" s="14">
        <f t="shared" si="295"/>
        <v>0</v>
      </c>
      <c r="GN246" s="14" t="str">
        <f t="shared" si="296"/>
        <v/>
      </c>
      <c r="GO246" s="25" t="str">
        <f t="shared" si="297"/>
        <v>icon_2007106</v>
      </c>
      <c r="GS246" s="14">
        <f t="shared" si="298"/>
        <v>3</v>
      </c>
      <c r="GT246" s="14">
        <f t="shared" si="299"/>
        <v>0</v>
      </c>
      <c r="GU246" s="14" t="e">
        <f t="shared" si="310"/>
        <v>#REF!</v>
      </c>
      <c r="GV246" s="14" t="str">
        <f t="shared" si="300"/>
        <v>HPExt</v>
      </c>
      <c r="GW246" s="14" t="e">
        <f t="shared" si="311"/>
        <v>#REF!</v>
      </c>
      <c r="GX246" s="14" t="e">
        <f t="shared" si="312"/>
        <v>#REF!</v>
      </c>
      <c r="GY246" s="14" t="str">
        <f t="shared" si="301"/>
        <v/>
      </c>
      <c r="GZ246" s="14" t="str">
        <f t="shared" si="313"/>
        <v/>
      </c>
      <c r="HA246" s="14" t="str">
        <f t="shared" si="314"/>
        <v/>
      </c>
      <c r="HB246" s="14">
        <f t="shared" si="302"/>
        <v>20710</v>
      </c>
      <c r="HC246" s="14">
        <f t="shared" si="315"/>
        <v>0</v>
      </c>
      <c r="HD246" s="14" t="str">
        <f t="shared" si="316"/>
        <v/>
      </c>
      <c r="HE246" s="25" t="s">
        <v>1109</v>
      </c>
      <c r="HF246" s="14">
        <f t="shared" si="303"/>
        <v>30</v>
      </c>
      <c r="IA246" s="13">
        <v>241</v>
      </c>
      <c r="IB246" s="14">
        <f t="shared" si="317"/>
        <v>13</v>
      </c>
      <c r="IC246" s="14">
        <f t="shared" si="318"/>
        <v>2</v>
      </c>
      <c r="ID246" s="14">
        <f t="shared" si="319"/>
        <v>2</v>
      </c>
      <c r="IE246" s="14">
        <f t="shared" si="320"/>
        <v>3</v>
      </c>
      <c r="IF246" s="14" t="str">
        <f t="shared" si="321"/>
        <v>30级守护灵洗练-Q3-1</v>
      </c>
      <c r="IG246" s="14">
        <f t="shared" si="322"/>
        <v>2023</v>
      </c>
      <c r="IH246" s="14">
        <f t="shared" si="323"/>
        <v>1</v>
      </c>
      <c r="II246" s="14">
        <f t="shared" si="324"/>
        <v>2000</v>
      </c>
      <c r="IJ246" s="14" t="str">
        <f t="shared" si="325"/>
        <v>AtkExt</v>
      </c>
      <c r="IK246" s="14" t="e">
        <f t="shared" si="326"/>
        <v>#REF!</v>
      </c>
      <c r="IL246" s="14" t="e">
        <f t="shared" si="327"/>
        <v>#REF!</v>
      </c>
    </row>
    <row r="247" spans="165:246" ht="16.5" x14ac:dyDescent="0.2">
      <c r="FI247" s="13">
        <v>242</v>
      </c>
      <c r="FJ247" s="14">
        <f t="shared" si="304"/>
        <v>1</v>
      </c>
      <c r="FK247" s="14">
        <f t="shared" si="305"/>
        <v>242</v>
      </c>
      <c r="FL247" s="14">
        <f t="shared" si="306"/>
        <v>32</v>
      </c>
      <c r="FM247" s="14">
        <f t="shared" si="273"/>
        <v>10</v>
      </c>
      <c r="FN247" s="14">
        <f t="shared" si="274"/>
        <v>7</v>
      </c>
      <c r="FO247" s="14">
        <f t="shared" si="275"/>
        <v>110</v>
      </c>
      <c r="FP247" s="14">
        <f t="shared" si="276"/>
        <v>1</v>
      </c>
      <c r="FQ247" s="14">
        <f t="shared" si="277"/>
        <v>7</v>
      </c>
      <c r="FR247" s="14">
        <f t="shared" si="278"/>
        <v>7</v>
      </c>
      <c r="FS247" s="14" t="b">
        <f t="shared" si="307"/>
        <v>0</v>
      </c>
      <c r="FT247" s="14">
        <f t="shared" si="279"/>
        <v>2007107</v>
      </c>
      <c r="FU247" s="14">
        <f t="shared" si="308"/>
        <v>75</v>
      </c>
      <c r="FV247" s="13" t="str">
        <f t="shared" si="280"/>
        <v>110级-普通寄灵人の项链</v>
      </c>
      <c r="FW247" s="13" t="str">
        <f t="shared" si="281"/>
        <v>流光 · 寄灵人の项链-普通</v>
      </c>
      <c r="FX247" s="14">
        <f t="shared" si="282"/>
        <v>1</v>
      </c>
      <c r="FY247" s="14">
        <f t="shared" si="283"/>
        <v>1</v>
      </c>
      <c r="FZ247" s="14">
        <f t="shared" si="284"/>
        <v>110</v>
      </c>
      <c r="GA247" s="14">
        <v>1</v>
      </c>
      <c r="GB247" s="14">
        <f t="shared" si="285"/>
        <v>7</v>
      </c>
      <c r="GC247" s="14">
        <f t="shared" si="309"/>
        <v>7</v>
      </c>
      <c r="GD247" s="14" t="str">
        <f t="shared" si="286"/>
        <v/>
      </c>
      <c r="GE247" s="14" t="e">
        <f t="shared" si="287"/>
        <v>#REF!</v>
      </c>
      <c r="GF247" s="14" t="e">
        <f t="shared" si="288"/>
        <v>#REF!</v>
      </c>
      <c r="GG247" s="14" t="e">
        <f t="shared" si="289"/>
        <v>#REF!</v>
      </c>
      <c r="GH247" s="14" t="e">
        <f t="shared" si="290"/>
        <v>#REF!</v>
      </c>
      <c r="GI247" s="14" t="e">
        <f t="shared" si="291"/>
        <v>#REF!</v>
      </c>
      <c r="GJ247" s="14" t="e">
        <f t="shared" si="292"/>
        <v>#REF!</v>
      </c>
      <c r="GK247" s="14" t="e">
        <f t="shared" si="293"/>
        <v>#REF!</v>
      </c>
      <c r="GL247" s="14">
        <f t="shared" si="294"/>
        <v>1071</v>
      </c>
      <c r="GM247" s="14">
        <f t="shared" si="295"/>
        <v>0</v>
      </c>
      <c r="GN247" s="14" t="str">
        <f t="shared" si="296"/>
        <v/>
      </c>
      <c r="GO247" s="25" t="str">
        <f t="shared" si="297"/>
        <v>icon_2007107</v>
      </c>
      <c r="GS247" s="14">
        <f t="shared" si="298"/>
        <v>1</v>
      </c>
      <c r="GT247" s="14">
        <f t="shared" si="299"/>
        <v>2</v>
      </c>
      <c r="GU247" s="14" t="e">
        <f t="shared" si="310"/>
        <v>#REF!</v>
      </c>
      <c r="GV247" s="14" t="str">
        <f t="shared" si="300"/>
        <v>AtkExt</v>
      </c>
      <c r="GW247" s="14" t="e">
        <f t="shared" si="311"/>
        <v>#REF!</v>
      </c>
      <c r="GX247" s="14" t="e">
        <f t="shared" si="312"/>
        <v>#REF!</v>
      </c>
      <c r="GY247" s="14" t="str">
        <f t="shared" si="301"/>
        <v>DefExt</v>
      </c>
      <c r="GZ247" s="14" t="e">
        <f t="shared" si="313"/>
        <v>#REF!</v>
      </c>
      <c r="HA247" s="14" t="e">
        <f t="shared" si="314"/>
        <v>#REF!</v>
      </c>
      <c r="HB247" s="14">
        <f t="shared" si="302"/>
        <v>20710</v>
      </c>
      <c r="HC247" s="14">
        <f t="shared" si="315"/>
        <v>0</v>
      </c>
      <c r="HD247" s="14" t="str">
        <f t="shared" si="316"/>
        <v/>
      </c>
      <c r="HE247" s="25" t="s">
        <v>1109</v>
      </c>
      <c r="HF247" s="14">
        <f t="shared" si="303"/>
        <v>45</v>
      </c>
      <c r="IA247" s="13">
        <v>242</v>
      </c>
      <c r="IB247" s="14">
        <f t="shared" si="317"/>
        <v>13</v>
      </c>
      <c r="IC247" s="14">
        <f t="shared" si="318"/>
        <v>2</v>
      </c>
      <c r="ID247" s="14">
        <f t="shared" si="319"/>
        <v>2</v>
      </c>
      <c r="IE247" s="14">
        <f t="shared" si="320"/>
        <v>3</v>
      </c>
      <c r="IF247" s="14" t="str">
        <f t="shared" si="321"/>
        <v>30级守护灵洗练-Q3-2</v>
      </c>
      <c r="IG247" s="14">
        <f t="shared" si="322"/>
        <v>2023</v>
      </c>
      <c r="IH247" s="14">
        <f t="shared" si="323"/>
        <v>2</v>
      </c>
      <c r="II247" s="14">
        <f t="shared" si="324"/>
        <v>2000</v>
      </c>
      <c r="IJ247" s="14" t="str">
        <f t="shared" si="325"/>
        <v>DefExt</v>
      </c>
      <c r="IK247" s="14" t="e">
        <f t="shared" si="326"/>
        <v>#REF!</v>
      </c>
      <c r="IL247" s="14" t="e">
        <f t="shared" si="327"/>
        <v>#REF!</v>
      </c>
    </row>
    <row r="248" spans="165:246" ht="16.5" x14ac:dyDescent="0.2">
      <c r="FI248" s="13">
        <v>243</v>
      </c>
      <c r="FJ248" s="14">
        <f t="shared" si="304"/>
        <v>1</v>
      </c>
      <c r="FK248" s="14">
        <f t="shared" si="305"/>
        <v>243</v>
      </c>
      <c r="FL248" s="14">
        <f t="shared" si="306"/>
        <v>32</v>
      </c>
      <c r="FM248" s="14">
        <f t="shared" si="273"/>
        <v>10</v>
      </c>
      <c r="FN248" s="14">
        <f t="shared" si="274"/>
        <v>7</v>
      </c>
      <c r="FO248" s="14">
        <f t="shared" si="275"/>
        <v>110</v>
      </c>
      <c r="FP248" s="14">
        <f t="shared" si="276"/>
        <v>1</v>
      </c>
      <c r="FQ248" s="14">
        <f t="shared" si="277"/>
        <v>8</v>
      </c>
      <c r="FR248" s="14">
        <f t="shared" si="278"/>
        <v>8</v>
      </c>
      <c r="FS248" s="14" t="b">
        <f t="shared" si="307"/>
        <v>0</v>
      </c>
      <c r="FT248" s="14">
        <f t="shared" si="279"/>
        <v>2007108</v>
      </c>
      <c r="FU248" s="14">
        <f t="shared" si="308"/>
        <v>75</v>
      </c>
      <c r="FV248" s="13" t="str">
        <f t="shared" si="280"/>
        <v>110级-普通寄灵人の戒指</v>
      </c>
      <c r="FW248" s="13" t="str">
        <f t="shared" si="281"/>
        <v>流光 · 寄灵人の戒指-普通</v>
      </c>
      <c r="FX248" s="14">
        <f t="shared" si="282"/>
        <v>1</v>
      </c>
      <c r="FY248" s="14">
        <f t="shared" si="283"/>
        <v>1</v>
      </c>
      <c r="FZ248" s="14">
        <f t="shared" si="284"/>
        <v>110</v>
      </c>
      <c r="GA248" s="14">
        <v>1</v>
      </c>
      <c r="GB248" s="14">
        <f t="shared" si="285"/>
        <v>7</v>
      </c>
      <c r="GC248" s="14">
        <f t="shared" si="309"/>
        <v>8</v>
      </c>
      <c r="GD248" s="14" t="str">
        <f t="shared" si="286"/>
        <v/>
      </c>
      <c r="GE248" s="14" t="e">
        <f t="shared" si="287"/>
        <v>#REF!</v>
      </c>
      <c r="GF248" s="14" t="e">
        <f t="shared" si="288"/>
        <v>#REF!</v>
      </c>
      <c r="GG248" s="14" t="e">
        <f t="shared" si="289"/>
        <v>#REF!</v>
      </c>
      <c r="GH248" s="14" t="e">
        <f t="shared" si="290"/>
        <v>#REF!</v>
      </c>
      <c r="GI248" s="14" t="e">
        <f t="shared" si="291"/>
        <v>#REF!</v>
      </c>
      <c r="GJ248" s="14" t="e">
        <f t="shared" si="292"/>
        <v>#REF!</v>
      </c>
      <c r="GK248" s="14" t="e">
        <f t="shared" si="293"/>
        <v>#REF!</v>
      </c>
      <c r="GL248" s="14">
        <f t="shared" si="294"/>
        <v>1071</v>
      </c>
      <c r="GM248" s="14">
        <f t="shared" si="295"/>
        <v>0</v>
      </c>
      <c r="GN248" s="14" t="str">
        <f t="shared" si="296"/>
        <v/>
      </c>
      <c r="GO248" s="25" t="str">
        <f t="shared" si="297"/>
        <v>icon_2007108</v>
      </c>
      <c r="GS248" s="14">
        <f t="shared" si="298"/>
        <v>1</v>
      </c>
      <c r="GT248" s="14">
        <f t="shared" si="299"/>
        <v>3</v>
      </c>
      <c r="GU248" s="14" t="e">
        <f t="shared" si="310"/>
        <v>#REF!</v>
      </c>
      <c r="GV248" s="14" t="str">
        <f t="shared" si="300"/>
        <v>AtkExt</v>
      </c>
      <c r="GW248" s="14" t="e">
        <f t="shared" si="311"/>
        <v>#REF!</v>
      </c>
      <c r="GX248" s="14" t="e">
        <f t="shared" si="312"/>
        <v>#REF!</v>
      </c>
      <c r="GY248" s="14" t="str">
        <f t="shared" si="301"/>
        <v>HPExt</v>
      </c>
      <c r="GZ248" s="14" t="e">
        <f t="shared" si="313"/>
        <v>#REF!</v>
      </c>
      <c r="HA248" s="14" t="e">
        <f t="shared" si="314"/>
        <v>#REF!</v>
      </c>
      <c r="HB248" s="14">
        <f t="shared" si="302"/>
        <v>20710</v>
      </c>
      <c r="HC248" s="14">
        <f t="shared" si="315"/>
        <v>0</v>
      </c>
      <c r="HD248" s="14" t="str">
        <f t="shared" si="316"/>
        <v/>
      </c>
      <c r="HE248" s="25" t="s">
        <v>1109</v>
      </c>
      <c r="HF248" s="14">
        <f t="shared" si="303"/>
        <v>45</v>
      </c>
      <c r="IA248" s="13">
        <v>243</v>
      </c>
      <c r="IB248" s="14">
        <f t="shared" si="317"/>
        <v>13</v>
      </c>
      <c r="IC248" s="14">
        <f t="shared" si="318"/>
        <v>2</v>
      </c>
      <c r="ID248" s="14">
        <f t="shared" si="319"/>
        <v>2</v>
      </c>
      <c r="IE248" s="14">
        <f t="shared" si="320"/>
        <v>3</v>
      </c>
      <c r="IF248" s="14" t="str">
        <f t="shared" si="321"/>
        <v>30级守护灵洗练-Q3-3</v>
      </c>
      <c r="IG248" s="14">
        <f t="shared" si="322"/>
        <v>2023</v>
      </c>
      <c r="IH248" s="14">
        <f t="shared" si="323"/>
        <v>3</v>
      </c>
      <c r="II248" s="14">
        <f t="shared" si="324"/>
        <v>2000</v>
      </c>
      <c r="IJ248" s="14" t="str">
        <f t="shared" si="325"/>
        <v>HPExt</v>
      </c>
      <c r="IK248" s="14" t="e">
        <f t="shared" si="326"/>
        <v>#REF!</v>
      </c>
      <c r="IL248" s="14" t="e">
        <f t="shared" si="327"/>
        <v>#REF!</v>
      </c>
    </row>
    <row r="249" spans="165:246" ht="16.5" x14ac:dyDescent="0.2">
      <c r="FI249" s="13">
        <v>244</v>
      </c>
      <c r="FJ249" s="14">
        <f t="shared" si="304"/>
        <v>1</v>
      </c>
      <c r="FK249" s="14">
        <f t="shared" si="305"/>
        <v>244</v>
      </c>
      <c r="FL249" s="14">
        <f t="shared" si="306"/>
        <v>33</v>
      </c>
      <c r="FM249" s="14">
        <f t="shared" si="273"/>
        <v>20</v>
      </c>
      <c r="FN249" s="14">
        <f t="shared" si="274"/>
        <v>7</v>
      </c>
      <c r="FO249" s="14">
        <f t="shared" si="275"/>
        <v>110</v>
      </c>
      <c r="FP249" s="14">
        <f t="shared" si="276"/>
        <v>2</v>
      </c>
      <c r="FQ249" s="14">
        <f t="shared" si="277"/>
        <v>1</v>
      </c>
      <c r="FR249" s="14">
        <f t="shared" si="278"/>
        <v>1</v>
      </c>
      <c r="FS249" s="14" t="b">
        <f t="shared" si="307"/>
        <v>0</v>
      </c>
      <c r="FT249" s="14">
        <f t="shared" si="279"/>
        <v>2007201</v>
      </c>
      <c r="FU249" s="14">
        <f t="shared" si="308"/>
        <v>160</v>
      </c>
      <c r="FV249" s="13" t="str">
        <f t="shared" si="280"/>
        <v>110级-优秀寄灵人の灵器</v>
      </c>
      <c r="FW249" s="13" t="str">
        <f t="shared" si="281"/>
        <v>流光 · 寄灵人の灵器-优秀</v>
      </c>
      <c r="FX249" s="14">
        <f t="shared" si="282"/>
        <v>1</v>
      </c>
      <c r="FY249" s="14">
        <f t="shared" si="283"/>
        <v>2</v>
      </c>
      <c r="FZ249" s="14">
        <f t="shared" si="284"/>
        <v>110</v>
      </c>
      <c r="GA249" s="14">
        <v>1</v>
      </c>
      <c r="GB249" s="14">
        <f t="shared" si="285"/>
        <v>7</v>
      </c>
      <c r="GC249" s="14">
        <f t="shared" si="309"/>
        <v>1</v>
      </c>
      <c r="GD249" s="14" t="str">
        <f t="shared" si="286"/>
        <v/>
      </c>
      <c r="GE249" s="14" t="e">
        <f t="shared" si="287"/>
        <v>#REF!</v>
      </c>
      <c r="GF249" s="14" t="e">
        <f t="shared" si="288"/>
        <v>#REF!</v>
      </c>
      <c r="GG249" s="14" t="e">
        <f t="shared" si="289"/>
        <v>#REF!</v>
      </c>
      <c r="GH249" s="14" t="e">
        <f t="shared" si="290"/>
        <v>#REF!</v>
      </c>
      <c r="GI249" s="14" t="e">
        <f t="shared" si="291"/>
        <v>#REF!</v>
      </c>
      <c r="GJ249" s="14" t="e">
        <f t="shared" si="292"/>
        <v>#REF!</v>
      </c>
      <c r="GK249" s="14" t="e">
        <f t="shared" si="293"/>
        <v>#REF!</v>
      </c>
      <c r="GL249" s="14">
        <f t="shared" si="294"/>
        <v>1072</v>
      </c>
      <c r="GM249" s="14">
        <f t="shared" si="295"/>
        <v>0</v>
      </c>
      <c r="GN249" s="14" t="str">
        <f t="shared" si="296"/>
        <v/>
      </c>
      <c r="GO249" s="25" t="str">
        <f t="shared" si="297"/>
        <v>icon_2007101</v>
      </c>
      <c r="GS249" s="14">
        <f t="shared" si="298"/>
        <v>1</v>
      </c>
      <c r="GT249" s="14">
        <f t="shared" si="299"/>
        <v>0</v>
      </c>
      <c r="GU249" s="14" t="e">
        <f t="shared" si="310"/>
        <v>#REF!</v>
      </c>
      <c r="GV249" s="14" t="str">
        <f t="shared" si="300"/>
        <v>AtkExt</v>
      </c>
      <c r="GW249" s="14" t="e">
        <f t="shared" si="311"/>
        <v>#REF!</v>
      </c>
      <c r="GX249" s="14" t="e">
        <f t="shared" si="312"/>
        <v>#REF!</v>
      </c>
      <c r="GY249" s="14" t="str">
        <f t="shared" si="301"/>
        <v/>
      </c>
      <c r="GZ249" s="14" t="str">
        <f t="shared" si="313"/>
        <v/>
      </c>
      <c r="HA249" s="14" t="str">
        <f t="shared" si="314"/>
        <v/>
      </c>
      <c r="HB249" s="14">
        <f t="shared" si="302"/>
        <v>20720</v>
      </c>
      <c r="HC249" s="14">
        <f t="shared" si="315"/>
        <v>0</v>
      </c>
      <c r="HD249" s="14" t="str">
        <f t="shared" si="316"/>
        <v/>
      </c>
      <c r="HE249" s="25" t="s">
        <v>1109</v>
      </c>
      <c r="HF249" s="14">
        <f t="shared" si="303"/>
        <v>180</v>
      </c>
      <c r="IA249" s="13">
        <v>244</v>
      </c>
      <c r="IB249" s="14">
        <f t="shared" si="317"/>
        <v>13</v>
      </c>
      <c r="IC249" s="14">
        <f t="shared" si="318"/>
        <v>2</v>
      </c>
      <c r="ID249" s="14">
        <f t="shared" si="319"/>
        <v>2</v>
      </c>
      <c r="IE249" s="14">
        <f t="shared" si="320"/>
        <v>3</v>
      </c>
      <c r="IF249" s="14" t="str">
        <f t="shared" si="321"/>
        <v>30级守护灵洗练-Q3-4</v>
      </c>
      <c r="IG249" s="14">
        <f t="shared" si="322"/>
        <v>2023</v>
      </c>
      <c r="IH249" s="14">
        <f t="shared" si="323"/>
        <v>4</v>
      </c>
      <c r="II249" s="14">
        <f t="shared" si="324"/>
        <v>600</v>
      </c>
      <c r="IJ249" s="14" t="str">
        <f t="shared" si="325"/>
        <v>AtkRate</v>
      </c>
      <c r="IK249" s="14">
        <f t="shared" si="326"/>
        <v>1.4E-2</v>
      </c>
      <c r="IL249" s="14">
        <f t="shared" si="327"/>
        <v>0.04</v>
      </c>
    </row>
    <row r="250" spans="165:246" ht="16.5" x14ac:dyDescent="0.2">
      <c r="FI250" s="13">
        <v>245</v>
      </c>
      <c r="FJ250" s="14">
        <f t="shared" si="304"/>
        <v>1</v>
      </c>
      <c r="FK250" s="14">
        <f t="shared" si="305"/>
        <v>245</v>
      </c>
      <c r="FL250" s="14">
        <f t="shared" si="306"/>
        <v>33</v>
      </c>
      <c r="FM250" s="14">
        <f t="shared" si="273"/>
        <v>20</v>
      </c>
      <c r="FN250" s="14">
        <f t="shared" si="274"/>
        <v>7</v>
      </c>
      <c r="FO250" s="14">
        <f t="shared" si="275"/>
        <v>110</v>
      </c>
      <c r="FP250" s="14">
        <f t="shared" si="276"/>
        <v>2</v>
      </c>
      <c r="FQ250" s="14">
        <f t="shared" si="277"/>
        <v>2</v>
      </c>
      <c r="FR250" s="14">
        <f t="shared" si="278"/>
        <v>2</v>
      </c>
      <c r="FS250" s="14" t="b">
        <f t="shared" si="307"/>
        <v>0</v>
      </c>
      <c r="FT250" s="14">
        <f t="shared" si="279"/>
        <v>2007202</v>
      </c>
      <c r="FU250" s="14">
        <f t="shared" si="308"/>
        <v>80</v>
      </c>
      <c r="FV250" s="13" t="str">
        <f t="shared" si="280"/>
        <v>110级-优秀寄灵人の头盔</v>
      </c>
      <c r="FW250" s="13" t="str">
        <f t="shared" si="281"/>
        <v>流光 · 寄灵人の头盔-优秀</v>
      </c>
      <c r="FX250" s="14">
        <f t="shared" si="282"/>
        <v>1</v>
      </c>
      <c r="FY250" s="14">
        <f t="shared" si="283"/>
        <v>2</v>
      </c>
      <c r="FZ250" s="14">
        <f t="shared" si="284"/>
        <v>110</v>
      </c>
      <c r="GA250" s="14">
        <v>1</v>
      </c>
      <c r="GB250" s="14">
        <f t="shared" si="285"/>
        <v>7</v>
      </c>
      <c r="GC250" s="14">
        <f t="shared" si="309"/>
        <v>2</v>
      </c>
      <c r="GD250" s="14" t="str">
        <f t="shared" si="286"/>
        <v/>
      </c>
      <c r="GE250" s="14" t="e">
        <f t="shared" si="287"/>
        <v>#REF!</v>
      </c>
      <c r="GF250" s="14" t="e">
        <f t="shared" si="288"/>
        <v>#REF!</v>
      </c>
      <c r="GG250" s="14" t="e">
        <f t="shared" si="289"/>
        <v>#REF!</v>
      </c>
      <c r="GH250" s="14" t="e">
        <f t="shared" si="290"/>
        <v>#REF!</v>
      </c>
      <c r="GI250" s="14" t="e">
        <f t="shared" si="291"/>
        <v>#REF!</v>
      </c>
      <c r="GJ250" s="14" t="e">
        <f t="shared" si="292"/>
        <v>#REF!</v>
      </c>
      <c r="GK250" s="14" t="e">
        <f t="shared" si="293"/>
        <v>#REF!</v>
      </c>
      <c r="GL250" s="14">
        <f t="shared" si="294"/>
        <v>1072</v>
      </c>
      <c r="GM250" s="14">
        <f t="shared" si="295"/>
        <v>0</v>
      </c>
      <c r="GN250" s="14" t="str">
        <f t="shared" si="296"/>
        <v/>
      </c>
      <c r="GO250" s="25" t="str">
        <f t="shared" si="297"/>
        <v>icon_2007102</v>
      </c>
      <c r="GS250" s="14">
        <f t="shared" si="298"/>
        <v>2</v>
      </c>
      <c r="GT250" s="14">
        <f t="shared" si="299"/>
        <v>0</v>
      </c>
      <c r="GU250" s="14" t="e">
        <f t="shared" si="310"/>
        <v>#REF!</v>
      </c>
      <c r="GV250" s="14" t="str">
        <f t="shared" si="300"/>
        <v>DefExt</v>
      </c>
      <c r="GW250" s="14" t="e">
        <f t="shared" si="311"/>
        <v>#REF!</v>
      </c>
      <c r="GX250" s="14" t="e">
        <f t="shared" si="312"/>
        <v>#REF!</v>
      </c>
      <c r="GY250" s="14" t="str">
        <f t="shared" si="301"/>
        <v/>
      </c>
      <c r="GZ250" s="14" t="str">
        <f t="shared" si="313"/>
        <v/>
      </c>
      <c r="HA250" s="14" t="str">
        <f t="shared" si="314"/>
        <v/>
      </c>
      <c r="HB250" s="14">
        <f t="shared" si="302"/>
        <v>20720</v>
      </c>
      <c r="HC250" s="14">
        <f t="shared" si="315"/>
        <v>0</v>
      </c>
      <c r="HD250" s="14" t="str">
        <f t="shared" si="316"/>
        <v/>
      </c>
      <c r="HE250" s="25" t="s">
        <v>1109</v>
      </c>
      <c r="HF250" s="14">
        <f t="shared" si="303"/>
        <v>90</v>
      </c>
      <c r="IA250" s="13">
        <v>245</v>
      </c>
      <c r="IB250" s="14">
        <f t="shared" si="317"/>
        <v>13</v>
      </c>
      <c r="IC250" s="14">
        <f t="shared" si="318"/>
        <v>2</v>
      </c>
      <c r="ID250" s="14">
        <f t="shared" si="319"/>
        <v>2</v>
      </c>
      <c r="IE250" s="14">
        <f t="shared" si="320"/>
        <v>3</v>
      </c>
      <c r="IF250" s="14" t="str">
        <f t="shared" si="321"/>
        <v>30级守护灵洗练-Q3-5</v>
      </c>
      <c r="IG250" s="14">
        <f t="shared" si="322"/>
        <v>2023</v>
      </c>
      <c r="IH250" s="14">
        <f t="shared" si="323"/>
        <v>5</v>
      </c>
      <c r="II250" s="14">
        <f t="shared" si="324"/>
        <v>600</v>
      </c>
      <c r="IJ250" s="14" t="str">
        <f t="shared" si="325"/>
        <v>DefRate</v>
      </c>
      <c r="IK250" s="14">
        <f t="shared" si="326"/>
        <v>1.4E-2</v>
      </c>
      <c r="IL250" s="14">
        <f t="shared" si="327"/>
        <v>0.04</v>
      </c>
    </row>
    <row r="251" spans="165:246" ht="16.5" x14ac:dyDescent="0.2">
      <c r="FI251" s="13">
        <v>246</v>
      </c>
      <c r="FJ251" s="14">
        <f t="shared" si="304"/>
        <v>1</v>
      </c>
      <c r="FK251" s="14">
        <f t="shared" si="305"/>
        <v>246</v>
      </c>
      <c r="FL251" s="14">
        <f t="shared" si="306"/>
        <v>33</v>
      </c>
      <c r="FM251" s="14">
        <f t="shared" si="273"/>
        <v>20</v>
      </c>
      <c r="FN251" s="14">
        <f t="shared" si="274"/>
        <v>7</v>
      </c>
      <c r="FO251" s="14">
        <f t="shared" si="275"/>
        <v>110</v>
      </c>
      <c r="FP251" s="14">
        <f t="shared" si="276"/>
        <v>2</v>
      </c>
      <c r="FQ251" s="14">
        <f t="shared" si="277"/>
        <v>3</v>
      </c>
      <c r="FR251" s="14">
        <f t="shared" si="278"/>
        <v>3</v>
      </c>
      <c r="FS251" s="14" t="b">
        <f t="shared" si="307"/>
        <v>0</v>
      </c>
      <c r="FT251" s="14">
        <f t="shared" si="279"/>
        <v>2007203</v>
      </c>
      <c r="FU251" s="14">
        <f t="shared" si="308"/>
        <v>80</v>
      </c>
      <c r="FV251" s="13" t="str">
        <f t="shared" si="280"/>
        <v>110级-优秀寄灵人の铠甲</v>
      </c>
      <c r="FW251" s="13" t="str">
        <f t="shared" si="281"/>
        <v>流光 · 寄灵人の铠甲-优秀</v>
      </c>
      <c r="FX251" s="14">
        <f t="shared" si="282"/>
        <v>1</v>
      </c>
      <c r="FY251" s="14">
        <f t="shared" si="283"/>
        <v>2</v>
      </c>
      <c r="FZ251" s="14">
        <f t="shared" si="284"/>
        <v>110</v>
      </c>
      <c r="GA251" s="14">
        <v>1</v>
      </c>
      <c r="GB251" s="14">
        <f t="shared" si="285"/>
        <v>7</v>
      </c>
      <c r="GC251" s="14">
        <f t="shared" si="309"/>
        <v>3</v>
      </c>
      <c r="GD251" s="14" t="str">
        <f t="shared" si="286"/>
        <v/>
      </c>
      <c r="GE251" s="14" t="e">
        <f t="shared" si="287"/>
        <v>#REF!</v>
      </c>
      <c r="GF251" s="14" t="e">
        <f t="shared" si="288"/>
        <v>#REF!</v>
      </c>
      <c r="GG251" s="14" t="e">
        <f t="shared" si="289"/>
        <v>#REF!</v>
      </c>
      <c r="GH251" s="14" t="e">
        <f t="shared" si="290"/>
        <v>#REF!</v>
      </c>
      <c r="GI251" s="14" t="e">
        <f t="shared" si="291"/>
        <v>#REF!</v>
      </c>
      <c r="GJ251" s="14" t="e">
        <f t="shared" si="292"/>
        <v>#REF!</v>
      </c>
      <c r="GK251" s="14" t="e">
        <f t="shared" si="293"/>
        <v>#REF!</v>
      </c>
      <c r="GL251" s="14">
        <f t="shared" si="294"/>
        <v>1072</v>
      </c>
      <c r="GM251" s="14">
        <f t="shared" si="295"/>
        <v>0</v>
      </c>
      <c r="GN251" s="14" t="str">
        <f t="shared" si="296"/>
        <v/>
      </c>
      <c r="GO251" s="25" t="str">
        <f t="shared" si="297"/>
        <v>icon_2007103</v>
      </c>
      <c r="GS251" s="14">
        <f t="shared" si="298"/>
        <v>2</v>
      </c>
      <c r="GT251" s="14">
        <f t="shared" si="299"/>
        <v>3</v>
      </c>
      <c r="GU251" s="14" t="e">
        <f t="shared" si="310"/>
        <v>#REF!</v>
      </c>
      <c r="GV251" s="14" t="str">
        <f t="shared" si="300"/>
        <v>DefExt</v>
      </c>
      <c r="GW251" s="14" t="e">
        <f t="shared" si="311"/>
        <v>#REF!</v>
      </c>
      <c r="GX251" s="14" t="e">
        <f t="shared" si="312"/>
        <v>#REF!</v>
      </c>
      <c r="GY251" s="14" t="str">
        <f t="shared" si="301"/>
        <v>HPExt</v>
      </c>
      <c r="GZ251" s="14" t="e">
        <f t="shared" si="313"/>
        <v>#REF!</v>
      </c>
      <c r="HA251" s="14" t="e">
        <f t="shared" si="314"/>
        <v>#REF!</v>
      </c>
      <c r="HB251" s="14">
        <f t="shared" si="302"/>
        <v>20720</v>
      </c>
      <c r="HC251" s="14">
        <f t="shared" si="315"/>
        <v>0</v>
      </c>
      <c r="HD251" s="14" t="str">
        <f t="shared" si="316"/>
        <v/>
      </c>
      <c r="HE251" s="25" t="s">
        <v>1109</v>
      </c>
      <c r="HF251" s="14">
        <f t="shared" si="303"/>
        <v>90</v>
      </c>
      <c r="IA251" s="13">
        <v>246</v>
      </c>
      <c r="IB251" s="14">
        <f t="shared" si="317"/>
        <v>13</v>
      </c>
      <c r="IC251" s="14">
        <f t="shared" si="318"/>
        <v>2</v>
      </c>
      <c r="ID251" s="14">
        <f t="shared" si="319"/>
        <v>2</v>
      </c>
      <c r="IE251" s="14">
        <f t="shared" si="320"/>
        <v>3</v>
      </c>
      <c r="IF251" s="14" t="str">
        <f t="shared" si="321"/>
        <v>30级守护灵洗练-Q3-6</v>
      </c>
      <c r="IG251" s="14">
        <f t="shared" si="322"/>
        <v>2023</v>
      </c>
      <c r="IH251" s="14">
        <f t="shared" si="323"/>
        <v>6</v>
      </c>
      <c r="II251" s="14">
        <f t="shared" si="324"/>
        <v>600</v>
      </c>
      <c r="IJ251" s="14" t="str">
        <f t="shared" si="325"/>
        <v>HPRate</v>
      </c>
      <c r="IK251" s="14">
        <f t="shared" si="326"/>
        <v>1.4E-2</v>
      </c>
      <c r="IL251" s="14">
        <f t="shared" si="327"/>
        <v>0.04</v>
      </c>
    </row>
    <row r="252" spans="165:246" ht="16.5" x14ac:dyDescent="0.2">
      <c r="FI252" s="13">
        <v>247</v>
      </c>
      <c r="FJ252" s="14">
        <f t="shared" si="304"/>
        <v>1</v>
      </c>
      <c r="FK252" s="14">
        <f t="shared" si="305"/>
        <v>247</v>
      </c>
      <c r="FL252" s="14">
        <f t="shared" si="306"/>
        <v>33</v>
      </c>
      <c r="FM252" s="14">
        <f t="shared" si="273"/>
        <v>20</v>
      </c>
      <c r="FN252" s="14">
        <f t="shared" si="274"/>
        <v>7</v>
      </c>
      <c r="FO252" s="14">
        <f t="shared" si="275"/>
        <v>110</v>
      </c>
      <c r="FP252" s="14">
        <f t="shared" si="276"/>
        <v>2</v>
      </c>
      <c r="FQ252" s="14">
        <f t="shared" si="277"/>
        <v>4</v>
      </c>
      <c r="FR252" s="14">
        <f t="shared" si="278"/>
        <v>4</v>
      </c>
      <c r="FS252" s="14" t="b">
        <f t="shared" si="307"/>
        <v>0</v>
      </c>
      <c r="FT252" s="14">
        <f t="shared" si="279"/>
        <v>2007204</v>
      </c>
      <c r="FU252" s="14">
        <f t="shared" si="308"/>
        <v>80</v>
      </c>
      <c r="FV252" s="13" t="str">
        <f t="shared" si="280"/>
        <v>110级-优秀寄灵人の裤子</v>
      </c>
      <c r="FW252" s="13" t="str">
        <f t="shared" si="281"/>
        <v>流光 · 寄灵人の裤子-优秀</v>
      </c>
      <c r="FX252" s="14">
        <f t="shared" si="282"/>
        <v>1</v>
      </c>
      <c r="FY252" s="14">
        <f t="shared" si="283"/>
        <v>2</v>
      </c>
      <c r="FZ252" s="14">
        <f t="shared" si="284"/>
        <v>110</v>
      </c>
      <c r="GA252" s="14">
        <v>1</v>
      </c>
      <c r="GB252" s="14">
        <f t="shared" si="285"/>
        <v>7</v>
      </c>
      <c r="GC252" s="14">
        <f t="shared" si="309"/>
        <v>4</v>
      </c>
      <c r="GD252" s="14" t="str">
        <f t="shared" si="286"/>
        <v/>
      </c>
      <c r="GE252" s="14" t="e">
        <f t="shared" si="287"/>
        <v>#REF!</v>
      </c>
      <c r="GF252" s="14" t="e">
        <f t="shared" si="288"/>
        <v>#REF!</v>
      </c>
      <c r="GG252" s="14" t="e">
        <f t="shared" si="289"/>
        <v>#REF!</v>
      </c>
      <c r="GH252" s="14" t="e">
        <f t="shared" si="290"/>
        <v>#REF!</v>
      </c>
      <c r="GI252" s="14" t="e">
        <f t="shared" si="291"/>
        <v>#REF!</v>
      </c>
      <c r="GJ252" s="14" t="e">
        <f t="shared" si="292"/>
        <v>#REF!</v>
      </c>
      <c r="GK252" s="14" t="e">
        <f t="shared" si="293"/>
        <v>#REF!</v>
      </c>
      <c r="GL252" s="14">
        <f t="shared" si="294"/>
        <v>1072</v>
      </c>
      <c r="GM252" s="14">
        <f t="shared" si="295"/>
        <v>0</v>
      </c>
      <c r="GN252" s="14" t="str">
        <f t="shared" si="296"/>
        <v/>
      </c>
      <c r="GO252" s="25" t="str">
        <f t="shared" si="297"/>
        <v>icon_2007104</v>
      </c>
      <c r="GS252" s="14">
        <f t="shared" si="298"/>
        <v>2</v>
      </c>
      <c r="GT252" s="14">
        <f t="shared" si="299"/>
        <v>0</v>
      </c>
      <c r="GU252" s="14" t="e">
        <f t="shared" si="310"/>
        <v>#REF!</v>
      </c>
      <c r="GV252" s="14" t="str">
        <f t="shared" si="300"/>
        <v>DefExt</v>
      </c>
      <c r="GW252" s="14" t="e">
        <f t="shared" si="311"/>
        <v>#REF!</v>
      </c>
      <c r="GX252" s="14" t="e">
        <f t="shared" si="312"/>
        <v>#REF!</v>
      </c>
      <c r="GY252" s="14" t="str">
        <f t="shared" si="301"/>
        <v/>
      </c>
      <c r="GZ252" s="14" t="str">
        <f t="shared" si="313"/>
        <v/>
      </c>
      <c r="HA252" s="14" t="str">
        <f t="shared" si="314"/>
        <v/>
      </c>
      <c r="HB252" s="14">
        <f t="shared" si="302"/>
        <v>20720</v>
      </c>
      <c r="HC252" s="14">
        <f t="shared" si="315"/>
        <v>0</v>
      </c>
      <c r="HD252" s="14" t="str">
        <f t="shared" si="316"/>
        <v/>
      </c>
      <c r="HE252" s="25" t="s">
        <v>1109</v>
      </c>
      <c r="HF252" s="14">
        <f t="shared" si="303"/>
        <v>90</v>
      </c>
      <c r="IA252" s="13">
        <v>247</v>
      </c>
      <c r="IB252" s="14">
        <f t="shared" si="317"/>
        <v>13</v>
      </c>
      <c r="IC252" s="14">
        <f t="shared" si="318"/>
        <v>2</v>
      </c>
      <c r="ID252" s="14">
        <f t="shared" si="319"/>
        <v>2</v>
      </c>
      <c r="IE252" s="14">
        <f t="shared" si="320"/>
        <v>3</v>
      </c>
      <c r="IF252" s="14" t="str">
        <f t="shared" si="321"/>
        <v>30级守护灵洗练-Q3-7</v>
      </c>
      <c r="IG252" s="14">
        <f t="shared" si="322"/>
        <v>2023</v>
      </c>
      <c r="IH252" s="14">
        <f t="shared" si="323"/>
        <v>7</v>
      </c>
      <c r="II252" s="14">
        <f t="shared" si="324"/>
        <v>550</v>
      </c>
      <c r="IJ252" s="14" t="str">
        <f t="shared" si="325"/>
        <v>Crit</v>
      </c>
      <c r="IK252" s="14">
        <f t="shared" si="326"/>
        <v>1.0999999999999999E-2</v>
      </c>
      <c r="IL252" s="14">
        <f t="shared" si="327"/>
        <v>0.03</v>
      </c>
    </row>
    <row r="253" spans="165:246" ht="16.5" x14ac:dyDescent="0.2">
      <c r="FI253" s="13">
        <v>248</v>
      </c>
      <c r="FJ253" s="14">
        <f t="shared" si="304"/>
        <v>1</v>
      </c>
      <c r="FK253" s="14">
        <f t="shared" si="305"/>
        <v>248</v>
      </c>
      <c r="FL253" s="14">
        <f t="shared" si="306"/>
        <v>33</v>
      </c>
      <c r="FM253" s="14">
        <f t="shared" si="273"/>
        <v>20</v>
      </c>
      <c r="FN253" s="14">
        <f t="shared" si="274"/>
        <v>7</v>
      </c>
      <c r="FO253" s="14">
        <f t="shared" si="275"/>
        <v>110</v>
      </c>
      <c r="FP253" s="14">
        <f t="shared" si="276"/>
        <v>2</v>
      </c>
      <c r="FQ253" s="14">
        <f t="shared" si="277"/>
        <v>5</v>
      </c>
      <c r="FR253" s="14">
        <f t="shared" si="278"/>
        <v>5</v>
      </c>
      <c r="FS253" s="14" t="b">
        <f t="shared" si="307"/>
        <v>0</v>
      </c>
      <c r="FT253" s="14">
        <f t="shared" si="279"/>
        <v>2007205</v>
      </c>
      <c r="FU253" s="14">
        <f t="shared" si="308"/>
        <v>80</v>
      </c>
      <c r="FV253" s="13" t="str">
        <f t="shared" si="280"/>
        <v>110级-优秀寄灵人の鞋子</v>
      </c>
      <c r="FW253" s="13" t="str">
        <f t="shared" si="281"/>
        <v>流光 · 寄灵人の鞋子-优秀</v>
      </c>
      <c r="FX253" s="14">
        <f t="shared" si="282"/>
        <v>1</v>
      </c>
      <c r="FY253" s="14">
        <f t="shared" si="283"/>
        <v>2</v>
      </c>
      <c r="FZ253" s="14">
        <f t="shared" si="284"/>
        <v>110</v>
      </c>
      <c r="GA253" s="14">
        <v>1</v>
      </c>
      <c r="GB253" s="14">
        <f t="shared" si="285"/>
        <v>7</v>
      </c>
      <c r="GC253" s="14">
        <f t="shared" si="309"/>
        <v>5</v>
      </c>
      <c r="GD253" s="14" t="str">
        <f t="shared" si="286"/>
        <v/>
      </c>
      <c r="GE253" s="14" t="e">
        <f t="shared" si="287"/>
        <v>#REF!</v>
      </c>
      <c r="GF253" s="14" t="e">
        <f t="shared" si="288"/>
        <v>#REF!</v>
      </c>
      <c r="GG253" s="14" t="e">
        <f t="shared" si="289"/>
        <v>#REF!</v>
      </c>
      <c r="GH253" s="14" t="e">
        <f t="shared" si="290"/>
        <v>#REF!</v>
      </c>
      <c r="GI253" s="14" t="e">
        <f t="shared" si="291"/>
        <v>#REF!</v>
      </c>
      <c r="GJ253" s="14" t="e">
        <f t="shared" si="292"/>
        <v>#REF!</v>
      </c>
      <c r="GK253" s="14" t="e">
        <f t="shared" si="293"/>
        <v>#REF!</v>
      </c>
      <c r="GL253" s="14">
        <f t="shared" si="294"/>
        <v>1072</v>
      </c>
      <c r="GM253" s="14">
        <f t="shared" si="295"/>
        <v>0</v>
      </c>
      <c r="GN253" s="14" t="str">
        <f t="shared" si="296"/>
        <v/>
      </c>
      <c r="GO253" s="25" t="str">
        <f t="shared" si="297"/>
        <v>icon_2007105</v>
      </c>
      <c r="GS253" s="14">
        <f t="shared" si="298"/>
        <v>3</v>
      </c>
      <c r="GT253" s="14">
        <f t="shared" si="299"/>
        <v>0</v>
      </c>
      <c r="GU253" s="14" t="e">
        <f t="shared" si="310"/>
        <v>#REF!</v>
      </c>
      <c r="GV253" s="14" t="str">
        <f t="shared" si="300"/>
        <v>HPExt</v>
      </c>
      <c r="GW253" s="14" t="e">
        <f t="shared" si="311"/>
        <v>#REF!</v>
      </c>
      <c r="GX253" s="14" t="e">
        <f t="shared" si="312"/>
        <v>#REF!</v>
      </c>
      <c r="GY253" s="14" t="str">
        <f t="shared" si="301"/>
        <v/>
      </c>
      <c r="GZ253" s="14" t="str">
        <f t="shared" si="313"/>
        <v/>
      </c>
      <c r="HA253" s="14" t="str">
        <f t="shared" si="314"/>
        <v/>
      </c>
      <c r="HB253" s="14">
        <f t="shared" si="302"/>
        <v>20720</v>
      </c>
      <c r="HC253" s="14">
        <f t="shared" si="315"/>
        <v>0</v>
      </c>
      <c r="HD253" s="14" t="str">
        <f t="shared" si="316"/>
        <v/>
      </c>
      <c r="HE253" s="25" t="s">
        <v>1109</v>
      </c>
      <c r="HF253" s="14">
        <f t="shared" si="303"/>
        <v>90</v>
      </c>
      <c r="IA253" s="13">
        <v>248</v>
      </c>
      <c r="IB253" s="14">
        <f t="shared" si="317"/>
        <v>13</v>
      </c>
      <c r="IC253" s="14">
        <f t="shared" si="318"/>
        <v>2</v>
      </c>
      <c r="ID253" s="14">
        <f t="shared" si="319"/>
        <v>2</v>
      </c>
      <c r="IE253" s="14">
        <f t="shared" si="320"/>
        <v>3</v>
      </c>
      <c r="IF253" s="14" t="str">
        <f t="shared" si="321"/>
        <v>30级守护灵洗练-Q3-8</v>
      </c>
      <c r="IG253" s="14">
        <f t="shared" si="322"/>
        <v>2023</v>
      </c>
      <c r="IH253" s="14">
        <f t="shared" si="323"/>
        <v>8</v>
      </c>
      <c r="II253" s="14">
        <f t="shared" si="324"/>
        <v>550</v>
      </c>
      <c r="IJ253" s="14" t="str">
        <f t="shared" si="325"/>
        <v>CritRate</v>
      </c>
      <c r="IK253" s="14">
        <f t="shared" si="326"/>
        <v>2.8000000000000001E-2</v>
      </c>
      <c r="IL253" s="14">
        <f t="shared" si="327"/>
        <v>0.08</v>
      </c>
    </row>
    <row r="254" spans="165:246" ht="16.5" x14ac:dyDescent="0.2">
      <c r="FI254" s="13">
        <v>249</v>
      </c>
      <c r="FJ254" s="14">
        <f t="shared" si="304"/>
        <v>1</v>
      </c>
      <c r="FK254" s="14">
        <f t="shared" si="305"/>
        <v>249</v>
      </c>
      <c r="FL254" s="14">
        <f t="shared" si="306"/>
        <v>33</v>
      </c>
      <c r="FM254" s="14">
        <f t="shared" si="273"/>
        <v>20</v>
      </c>
      <c r="FN254" s="14">
        <f t="shared" si="274"/>
        <v>7</v>
      </c>
      <c r="FO254" s="14">
        <f t="shared" si="275"/>
        <v>110</v>
      </c>
      <c r="FP254" s="14">
        <f t="shared" si="276"/>
        <v>2</v>
      </c>
      <c r="FQ254" s="14">
        <f t="shared" si="277"/>
        <v>6</v>
      </c>
      <c r="FR254" s="14">
        <f t="shared" si="278"/>
        <v>6</v>
      </c>
      <c r="FS254" s="14" t="b">
        <f t="shared" si="307"/>
        <v>0</v>
      </c>
      <c r="FT254" s="14">
        <f t="shared" si="279"/>
        <v>2007206</v>
      </c>
      <c r="FU254" s="14">
        <f t="shared" si="308"/>
        <v>80</v>
      </c>
      <c r="FV254" s="13" t="str">
        <f t="shared" si="280"/>
        <v>110级-优秀寄灵人の护手</v>
      </c>
      <c r="FW254" s="13" t="str">
        <f t="shared" si="281"/>
        <v>流光 · 寄灵人の护手-优秀</v>
      </c>
      <c r="FX254" s="14">
        <f t="shared" si="282"/>
        <v>1</v>
      </c>
      <c r="FY254" s="14">
        <f t="shared" si="283"/>
        <v>2</v>
      </c>
      <c r="FZ254" s="14">
        <f t="shared" si="284"/>
        <v>110</v>
      </c>
      <c r="GA254" s="14">
        <v>1</v>
      </c>
      <c r="GB254" s="14">
        <f t="shared" si="285"/>
        <v>7</v>
      </c>
      <c r="GC254" s="14">
        <f t="shared" si="309"/>
        <v>6</v>
      </c>
      <c r="GD254" s="14" t="str">
        <f t="shared" si="286"/>
        <v/>
      </c>
      <c r="GE254" s="14" t="e">
        <f t="shared" si="287"/>
        <v>#REF!</v>
      </c>
      <c r="GF254" s="14" t="e">
        <f t="shared" si="288"/>
        <v>#REF!</v>
      </c>
      <c r="GG254" s="14" t="e">
        <f t="shared" si="289"/>
        <v>#REF!</v>
      </c>
      <c r="GH254" s="14" t="e">
        <f t="shared" si="290"/>
        <v>#REF!</v>
      </c>
      <c r="GI254" s="14" t="e">
        <f t="shared" si="291"/>
        <v>#REF!</v>
      </c>
      <c r="GJ254" s="14" t="e">
        <f t="shared" si="292"/>
        <v>#REF!</v>
      </c>
      <c r="GK254" s="14" t="e">
        <f t="shared" si="293"/>
        <v>#REF!</v>
      </c>
      <c r="GL254" s="14">
        <f t="shared" si="294"/>
        <v>1072</v>
      </c>
      <c r="GM254" s="14">
        <f t="shared" si="295"/>
        <v>0</v>
      </c>
      <c r="GN254" s="14" t="str">
        <f t="shared" si="296"/>
        <v/>
      </c>
      <c r="GO254" s="25" t="str">
        <f t="shared" si="297"/>
        <v>icon_2007106</v>
      </c>
      <c r="GS254" s="14">
        <f t="shared" si="298"/>
        <v>3</v>
      </c>
      <c r="GT254" s="14">
        <f t="shared" si="299"/>
        <v>0</v>
      </c>
      <c r="GU254" s="14" t="e">
        <f t="shared" si="310"/>
        <v>#REF!</v>
      </c>
      <c r="GV254" s="14" t="str">
        <f t="shared" si="300"/>
        <v>HPExt</v>
      </c>
      <c r="GW254" s="14" t="e">
        <f t="shared" si="311"/>
        <v>#REF!</v>
      </c>
      <c r="GX254" s="14" t="e">
        <f t="shared" si="312"/>
        <v>#REF!</v>
      </c>
      <c r="GY254" s="14" t="str">
        <f t="shared" si="301"/>
        <v/>
      </c>
      <c r="GZ254" s="14" t="str">
        <f t="shared" si="313"/>
        <v/>
      </c>
      <c r="HA254" s="14" t="str">
        <f t="shared" si="314"/>
        <v/>
      </c>
      <c r="HB254" s="14">
        <f t="shared" si="302"/>
        <v>20720</v>
      </c>
      <c r="HC254" s="14">
        <f t="shared" si="315"/>
        <v>0</v>
      </c>
      <c r="HD254" s="14" t="str">
        <f t="shared" si="316"/>
        <v/>
      </c>
      <c r="HE254" s="25" t="s">
        <v>1109</v>
      </c>
      <c r="HF254" s="14">
        <f t="shared" si="303"/>
        <v>90</v>
      </c>
      <c r="IA254" s="13">
        <v>249</v>
      </c>
      <c r="IB254" s="14">
        <f t="shared" si="317"/>
        <v>13</v>
      </c>
      <c r="IC254" s="14">
        <f t="shared" si="318"/>
        <v>2</v>
      </c>
      <c r="ID254" s="14">
        <f t="shared" si="319"/>
        <v>2</v>
      </c>
      <c r="IE254" s="14">
        <f t="shared" si="320"/>
        <v>3</v>
      </c>
      <c r="IF254" s="14" t="str">
        <f t="shared" si="321"/>
        <v>30级守护灵洗练-Q3-9</v>
      </c>
      <c r="IG254" s="14">
        <f t="shared" si="322"/>
        <v>2023</v>
      </c>
      <c r="IH254" s="14">
        <f t="shared" si="323"/>
        <v>9</v>
      </c>
      <c r="II254" s="14">
        <f t="shared" si="324"/>
        <v>550</v>
      </c>
      <c r="IJ254" s="14" t="str">
        <f t="shared" si="325"/>
        <v>DefIgnor</v>
      </c>
      <c r="IK254" s="14">
        <f t="shared" si="326"/>
        <v>1.0999999999999999E-2</v>
      </c>
      <c r="IL254" s="14">
        <f t="shared" si="327"/>
        <v>0.03</v>
      </c>
    </row>
    <row r="255" spans="165:246" ht="16.5" x14ac:dyDescent="0.2">
      <c r="FI255" s="13">
        <v>250</v>
      </c>
      <c r="FJ255" s="14">
        <f t="shared" si="304"/>
        <v>1</v>
      </c>
      <c r="FK255" s="14">
        <f t="shared" si="305"/>
        <v>250</v>
      </c>
      <c r="FL255" s="14">
        <f t="shared" si="306"/>
        <v>33</v>
      </c>
      <c r="FM255" s="14">
        <f t="shared" si="273"/>
        <v>20</v>
      </c>
      <c r="FN255" s="14">
        <f t="shared" si="274"/>
        <v>7</v>
      </c>
      <c r="FO255" s="14">
        <f t="shared" si="275"/>
        <v>110</v>
      </c>
      <c r="FP255" s="14">
        <f t="shared" si="276"/>
        <v>2</v>
      </c>
      <c r="FQ255" s="14">
        <f t="shared" si="277"/>
        <v>7</v>
      </c>
      <c r="FR255" s="14">
        <f t="shared" si="278"/>
        <v>7</v>
      </c>
      <c r="FS255" s="14" t="b">
        <f t="shared" si="307"/>
        <v>0</v>
      </c>
      <c r="FT255" s="14">
        <f t="shared" si="279"/>
        <v>2007207</v>
      </c>
      <c r="FU255" s="14">
        <f t="shared" si="308"/>
        <v>120</v>
      </c>
      <c r="FV255" s="13" t="str">
        <f t="shared" si="280"/>
        <v>110级-优秀寄灵人の项链</v>
      </c>
      <c r="FW255" s="13" t="str">
        <f t="shared" si="281"/>
        <v>流光 · 寄灵人の项链-优秀</v>
      </c>
      <c r="FX255" s="14">
        <f t="shared" si="282"/>
        <v>1</v>
      </c>
      <c r="FY255" s="14">
        <f t="shared" si="283"/>
        <v>2</v>
      </c>
      <c r="FZ255" s="14">
        <f t="shared" si="284"/>
        <v>110</v>
      </c>
      <c r="GA255" s="14">
        <v>1</v>
      </c>
      <c r="GB255" s="14">
        <f t="shared" si="285"/>
        <v>7</v>
      </c>
      <c r="GC255" s="14">
        <f t="shared" si="309"/>
        <v>7</v>
      </c>
      <c r="GD255" s="14" t="str">
        <f t="shared" si="286"/>
        <v/>
      </c>
      <c r="GE255" s="14" t="e">
        <f t="shared" si="287"/>
        <v>#REF!</v>
      </c>
      <c r="GF255" s="14" t="e">
        <f t="shared" si="288"/>
        <v>#REF!</v>
      </c>
      <c r="GG255" s="14" t="e">
        <f t="shared" si="289"/>
        <v>#REF!</v>
      </c>
      <c r="GH255" s="14" t="e">
        <f t="shared" si="290"/>
        <v>#REF!</v>
      </c>
      <c r="GI255" s="14" t="e">
        <f t="shared" si="291"/>
        <v>#REF!</v>
      </c>
      <c r="GJ255" s="14" t="e">
        <f t="shared" si="292"/>
        <v>#REF!</v>
      </c>
      <c r="GK255" s="14" t="e">
        <f t="shared" si="293"/>
        <v>#REF!</v>
      </c>
      <c r="GL255" s="14">
        <f t="shared" si="294"/>
        <v>1072</v>
      </c>
      <c r="GM255" s="14">
        <f t="shared" si="295"/>
        <v>0</v>
      </c>
      <c r="GN255" s="14" t="str">
        <f t="shared" si="296"/>
        <v/>
      </c>
      <c r="GO255" s="25" t="str">
        <f t="shared" si="297"/>
        <v>icon_2007107</v>
      </c>
      <c r="GS255" s="14">
        <f t="shared" si="298"/>
        <v>1</v>
      </c>
      <c r="GT255" s="14">
        <f t="shared" si="299"/>
        <v>2</v>
      </c>
      <c r="GU255" s="14" t="e">
        <f t="shared" si="310"/>
        <v>#REF!</v>
      </c>
      <c r="GV255" s="14" t="str">
        <f t="shared" si="300"/>
        <v>AtkExt</v>
      </c>
      <c r="GW255" s="14" t="e">
        <f t="shared" si="311"/>
        <v>#REF!</v>
      </c>
      <c r="GX255" s="14" t="e">
        <f t="shared" si="312"/>
        <v>#REF!</v>
      </c>
      <c r="GY255" s="14" t="str">
        <f t="shared" si="301"/>
        <v>DefExt</v>
      </c>
      <c r="GZ255" s="14" t="e">
        <f t="shared" si="313"/>
        <v>#REF!</v>
      </c>
      <c r="HA255" s="14" t="e">
        <f t="shared" si="314"/>
        <v>#REF!</v>
      </c>
      <c r="HB255" s="14">
        <f t="shared" si="302"/>
        <v>20720</v>
      </c>
      <c r="HC255" s="14">
        <f t="shared" si="315"/>
        <v>0</v>
      </c>
      <c r="HD255" s="14" t="str">
        <f t="shared" si="316"/>
        <v/>
      </c>
      <c r="HE255" s="25" t="s">
        <v>1109</v>
      </c>
      <c r="HF255" s="14">
        <f t="shared" si="303"/>
        <v>135</v>
      </c>
      <c r="IA255" s="13">
        <v>250</v>
      </c>
      <c r="IB255" s="14">
        <f t="shared" si="317"/>
        <v>13</v>
      </c>
      <c r="IC255" s="14">
        <f t="shared" si="318"/>
        <v>2</v>
      </c>
      <c r="ID255" s="14">
        <f t="shared" si="319"/>
        <v>2</v>
      </c>
      <c r="IE255" s="14">
        <f t="shared" si="320"/>
        <v>3</v>
      </c>
      <c r="IF255" s="14" t="str">
        <f t="shared" si="321"/>
        <v>30级守护灵洗练-Q3-10</v>
      </c>
      <c r="IG255" s="14">
        <f t="shared" si="322"/>
        <v>2023</v>
      </c>
      <c r="IH255" s="14">
        <f t="shared" si="323"/>
        <v>10</v>
      </c>
      <c r="II255" s="14">
        <f t="shared" si="324"/>
        <v>550</v>
      </c>
      <c r="IJ255" s="14" t="str">
        <f t="shared" si="325"/>
        <v>Block</v>
      </c>
      <c r="IK255" s="14">
        <f t="shared" si="326"/>
        <v>1.0999999999999999E-2</v>
      </c>
      <c r="IL255" s="14">
        <f t="shared" si="327"/>
        <v>0.03</v>
      </c>
    </row>
    <row r="256" spans="165:246" ht="16.5" x14ac:dyDescent="0.2">
      <c r="FI256" s="13">
        <v>251</v>
      </c>
      <c r="FJ256" s="14">
        <f t="shared" si="304"/>
        <v>1</v>
      </c>
      <c r="FK256" s="14">
        <f t="shared" si="305"/>
        <v>251</v>
      </c>
      <c r="FL256" s="14">
        <f t="shared" si="306"/>
        <v>33</v>
      </c>
      <c r="FM256" s="14">
        <f t="shared" si="273"/>
        <v>20</v>
      </c>
      <c r="FN256" s="14">
        <f t="shared" si="274"/>
        <v>7</v>
      </c>
      <c r="FO256" s="14">
        <f t="shared" si="275"/>
        <v>110</v>
      </c>
      <c r="FP256" s="14">
        <f t="shared" si="276"/>
        <v>2</v>
      </c>
      <c r="FQ256" s="14">
        <f t="shared" si="277"/>
        <v>8</v>
      </c>
      <c r="FR256" s="14">
        <f t="shared" si="278"/>
        <v>8</v>
      </c>
      <c r="FS256" s="14" t="b">
        <f t="shared" si="307"/>
        <v>0</v>
      </c>
      <c r="FT256" s="14">
        <f t="shared" si="279"/>
        <v>2007208</v>
      </c>
      <c r="FU256" s="14">
        <f t="shared" si="308"/>
        <v>120</v>
      </c>
      <c r="FV256" s="13" t="str">
        <f t="shared" si="280"/>
        <v>110级-优秀寄灵人の戒指</v>
      </c>
      <c r="FW256" s="13" t="str">
        <f t="shared" si="281"/>
        <v>流光 · 寄灵人の戒指-优秀</v>
      </c>
      <c r="FX256" s="14">
        <f t="shared" si="282"/>
        <v>1</v>
      </c>
      <c r="FY256" s="14">
        <f t="shared" si="283"/>
        <v>2</v>
      </c>
      <c r="FZ256" s="14">
        <f t="shared" si="284"/>
        <v>110</v>
      </c>
      <c r="GA256" s="14">
        <v>1</v>
      </c>
      <c r="GB256" s="14">
        <f t="shared" si="285"/>
        <v>7</v>
      </c>
      <c r="GC256" s="14">
        <f t="shared" si="309"/>
        <v>8</v>
      </c>
      <c r="GD256" s="14" t="str">
        <f t="shared" si="286"/>
        <v/>
      </c>
      <c r="GE256" s="14" t="e">
        <f t="shared" si="287"/>
        <v>#REF!</v>
      </c>
      <c r="GF256" s="14" t="e">
        <f t="shared" si="288"/>
        <v>#REF!</v>
      </c>
      <c r="GG256" s="14" t="e">
        <f t="shared" si="289"/>
        <v>#REF!</v>
      </c>
      <c r="GH256" s="14" t="e">
        <f t="shared" si="290"/>
        <v>#REF!</v>
      </c>
      <c r="GI256" s="14" t="e">
        <f t="shared" si="291"/>
        <v>#REF!</v>
      </c>
      <c r="GJ256" s="14" t="e">
        <f t="shared" si="292"/>
        <v>#REF!</v>
      </c>
      <c r="GK256" s="14" t="e">
        <f t="shared" si="293"/>
        <v>#REF!</v>
      </c>
      <c r="GL256" s="14">
        <f t="shared" si="294"/>
        <v>1072</v>
      </c>
      <c r="GM256" s="14">
        <f t="shared" si="295"/>
        <v>0</v>
      </c>
      <c r="GN256" s="14" t="str">
        <f t="shared" si="296"/>
        <v/>
      </c>
      <c r="GO256" s="25" t="str">
        <f t="shared" si="297"/>
        <v>icon_2007108</v>
      </c>
      <c r="GS256" s="14">
        <f t="shared" si="298"/>
        <v>1</v>
      </c>
      <c r="GT256" s="14">
        <f t="shared" si="299"/>
        <v>3</v>
      </c>
      <c r="GU256" s="14" t="e">
        <f t="shared" si="310"/>
        <v>#REF!</v>
      </c>
      <c r="GV256" s="14" t="str">
        <f t="shared" si="300"/>
        <v>AtkExt</v>
      </c>
      <c r="GW256" s="14" t="e">
        <f t="shared" si="311"/>
        <v>#REF!</v>
      </c>
      <c r="GX256" s="14" t="e">
        <f t="shared" si="312"/>
        <v>#REF!</v>
      </c>
      <c r="GY256" s="14" t="str">
        <f t="shared" si="301"/>
        <v>HPExt</v>
      </c>
      <c r="GZ256" s="14" t="e">
        <f t="shared" si="313"/>
        <v>#REF!</v>
      </c>
      <c r="HA256" s="14" t="e">
        <f t="shared" si="314"/>
        <v>#REF!</v>
      </c>
      <c r="HB256" s="14">
        <f t="shared" si="302"/>
        <v>20720</v>
      </c>
      <c r="HC256" s="14">
        <f t="shared" si="315"/>
        <v>0</v>
      </c>
      <c r="HD256" s="14" t="str">
        <f t="shared" si="316"/>
        <v/>
      </c>
      <c r="HE256" s="25" t="s">
        <v>1109</v>
      </c>
      <c r="HF256" s="14">
        <f t="shared" si="303"/>
        <v>135</v>
      </c>
      <c r="IA256" s="13">
        <v>251</v>
      </c>
      <c r="IB256" s="14">
        <f t="shared" si="317"/>
        <v>13</v>
      </c>
      <c r="IC256" s="14">
        <f t="shared" si="318"/>
        <v>2</v>
      </c>
      <c r="ID256" s="14">
        <f t="shared" si="319"/>
        <v>2</v>
      </c>
      <c r="IE256" s="14">
        <f t="shared" si="320"/>
        <v>4</v>
      </c>
      <c r="IF256" s="14" t="str">
        <f t="shared" si="321"/>
        <v>30级守护灵洗练-Q4-1</v>
      </c>
      <c r="IG256" s="14">
        <f t="shared" si="322"/>
        <v>2024</v>
      </c>
      <c r="IH256" s="14">
        <f t="shared" si="323"/>
        <v>1</v>
      </c>
      <c r="II256" s="14">
        <f t="shared" si="324"/>
        <v>2000</v>
      </c>
      <c r="IJ256" s="14" t="str">
        <f t="shared" si="325"/>
        <v>AtkExt</v>
      </c>
      <c r="IK256" s="14" t="e">
        <f t="shared" si="326"/>
        <v>#REF!</v>
      </c>
      <c r="IL256" s="14" t="e">
        <f t="shared" si="327"/>
        <v>#REF!</v>
      </c>
    </row>
    <row r="257" spans="165:246" ht="16.5" x14ac:dyDescent="0.2">
      <c r="FI257" s="13">
        <v>252</v>
      </c>
      <c r="FJ257" s="14">
        <f t="shared" si="304"/>
        <v>1</v>
      </c>
      <c r="FK257" s="14">
        <f t="shared" si="305"/>
        <v>252</v>
      </c>
      <c r="FL257" s="14">
        <f t="shared" si="306"/>
        <v>34</v>
      </c>
      <c r="FM257" s="14">
        <f t="shared" si="273"/>
        <v>30</v>
      </c>
      <c r="FN257" s="14">
        <f t="shared" si="274"/>
        <v>7</v>
      </c>
      <c r="FO257" s="14">
        <f t="shared" si="275"/>
        <v>110</v>
      </c>
      <c r="FP257" s="14">
        <f t="shared" si="276"/>
        <v>3</v>
      </c>
      <c r="FQ257" s="14">
        <f t="shared" si="277"/>
        <v>1</v>
      </c>
      <c r="FR257" s="14">
        <f t="shared" si="278"/>
        <v>1</v>
      </c>
      <c r="FS257" s="14" t="b">
        <f t="shared" si="307"/>
        <v>0</v>
      </c>
      <c r="FT257" s="14">
        <f t="shared" si="279"/>
        <v>2007301</v>
      </c>
      <c r="FU257" s="14">
        <f t="shared" si="308"/>
        <v>200</v>
      </c>
      <c r="FV257" s="13" t="str">
        <f t="shared" si="280"/>
        <v>110级-精良寄灵人の灵器</v>
      </c>
      <c r="FW257" s="13" t="str">
        <f t="shared" si="281"/>
        <v>流光 · 寄灵人の灵器-精良</v>
      </c>
      <c r="FX257" s="14">
        <f t="shared" si="282"/>
        <v>1</v>
      </c>
      <c r="FY257" s="14">
        <f t="shared" si="283"/>
        <v>3</v>
      </c>
      <c r="FZ257" s="14">
        <f t="shared" si="284"/>
        <v>110</v>
      </c>
      <c r="GA257" s="14">
        <v>1</v>
      </c>
      <c r="GB257" s="14">
        <f t="shared" si="285"/>
        <v>7</v>
      </c>
      <c r="GC257" s="14">
        <f t="shared" si="309"/>
        <v>1</v>
      </c>
      <c r="GD257" s="14" t="str">
        <f t="shared" si="286"/>
        <v/>
      </c>
      <c r="GE257" s="14" t="e">
        <f t="shared" si="287"/>
        <v>#REF!</v>
      </c>
      <c r="GF257" s="14" t="e">
        <f t="shared" si="288"/>
        <v>#REF!</v>
      </c>
      <c r="GG257" s="14" t="e">
        <f t="shared" si="289"/>
        <v>#REF!</v>
      </c>
      <c r="GH257" s="14" t="e">
        <f t="shared" si="290"/>
        <v>#REF!</v>
      </c>
      <c r="GI257" s="14" t="e">
        <f t="shared" si="291"/>
        <v>#REF!</v>
      </c>
      <c r="GJ257" s="14" t="e">
        <f t="shared" si="292"/>
        <v>#REF!</v>
      </c>
      <c r="GK257" s="14" t="e">
        <f t="shared" si="293"/>
        <v>#REF!</v>
      </c>
      <c r="GL257" s="14">
        <f t="shared" si="294"/>
        <v>1073</v>
      </c>
      <c r="GM257" s="14">
        <f t="shared" si="295"/>
        <v>4</v>
      </c>
      <c r="GN257" s="14">
        <f t="shared" si="296"/>
        <v>1073</v>
      </c>
      <c r="GO257" s="25" t="str">
        <f t="shared" si="297"/>
        <v>icon_2007101</v>
      </c>
      <c r="GS257" s="14">
        <f t="shared" si="298"/>
        <v>1</v>
      </c>
      <c r="GT257" s="14">
        <f t="shared" si="299"/>
        <v>0</v>
      </c>
      <c r="GU257" s="14" t="e">
        <f t="shared" si="310"/>
        <v>#REF!</v>
      </c>
      <c r="GV257" s="14" t="str">
        <f t="shared" si="300"/>
        <v>AtkExt</v>
      </c>
      <c r="GW257" s="14" t="e">
        <f t="shared" si="311"/>
        <v>#REF!</v>
      </c>
      <c r="GX257" s="14" t="e">
        <f t="shared" si="312"/>
        <v>#REF!</v>
      </c>
      <c r="GY257" s="14" t="str">
        <f t="shared" si="301"/>
        <v/>
      </c>
      <c r="GZ257" s="14" t="str">
        <f t="shared" si="313"/>
        <v/>
      </c>
      <c r="HA257" s="14" t="str">
        <f t="shared" si="314"/>
        <v/>
      </c>
      <c r="HB257" s="14">
        <f t="shared" si="302"/>
        <v>20730</v>
      </c>
      <c r="HC257" s="14">
        <f t="shared" si="315"/>
        <v>4</v>
      </c>
      <c r="HD257" s="14">
        <f t="shared" si="316"/>
        <v>1073</v>
      </c>
      <c r="HE257" s="25" t="s">
        <v>1109</v>
      </c>
      <c r="HF257" s="14">
        <f t="shared" si="303"/>
        <v>300</v>
      </c>
      <c r="IA257" s="13">
        <v>252</v>
      </c>
      <c r="IB257" s="14">
        <f t="shared" si="317"/>
        <v>13</v>
      </c>
      <c r="IC257" s="14">
        <f t="shared" si="318"/>
        <v>2</v>
      </c>
      <c r="ID257" s="14">
        <f t="shared" si="319"/>
        <v>2</v>
      </c>
      <c r="IE257" s="14">
        <f t="shared" si="320"/>
        <v>4</v>
      </c>
      <c r="IF257" s="14" t="str">
        <f t="shared" si="321"/>
        <v>30级守护灵洗练-Q4-2</v>
      </c>
      <c r="IG257" s="14">
        <f t="shared" si="322"/>
        <v>2024</v>
      </c>
      <c r="IH257" s="14">
        <f t="shared" si="323"/>
        <v>2</v>
      </c>
      <c r="II257" s="14">
        <f t="shared" si="324"/>
        <v>2000</v>
      </c>
      <c r="IJ257" s="14" t="str">
        <f t="shared" si="325"/>
        <v>DefExt</v>
      </c>
      <c r="IK257" s="14" t="e">
        <f t="shared" si="326"/>
        <v>#REF!</v>
      </c>
      <c r="IL257" s="14" t="e">
        <f t="shared" si="327"/>
        <v>#REF!</v>
      </c>
    </row>
    <row r="258" spans="165:246" ht="16.5" x14ac:dyDescent="0.2">
      <c r="FI258" s="13">
        <v>253</v>
      </c>
      <c r="FJ258" s="14">
        <f t="shared" si="304"/>
        <v>1</v>
      </c>
      <c r="FK258" s="14">
        <f t="shared" si="305"/>
        <v>253</v>
      </c>
      <c r="FL258" s="14">
        <f t="shared" si="306"/>
        <v>34</v>
      </c>
      <c r="FM258" s="14">
        <f t="shared" si="273"/>
        <v>30</v>
      </c>
      <c r="FN258" s="14">
        <f t="shared" si="274"/>
        <v>7</v>
      </c>
      <c r="FO258" s="14">
        <f t="shared" si="275"/>
        <v>110</v>
      </c>
      <c r="FP258" s="14">
        <f t="shared" si="276"/>
        <v>3</v>
      </c>
      <c r="FQ258" s="14">
        <f t="shared" si="277"/>
        <v>2</v>
      </c>
      <c r="FR258" s="14">
        <f t="shared" si="278"/>
        <v>2</v>
      </c>
      <c r="FS258" s="14" t="b">
        <f t="shared" si="307"/>
        <v>0</v>
      </c>
      <c r="FT258" s="14">
        <f t="shared" si="279"/>
        <v>2007302</v>
      </c>
      <c r="FU258" s="14">
        <f t="shared" si="308"/>
        <v>100</v>
      </c>
      <c r="FV258" s="13" t="str">
        <f t="shared" si="280"/>
        <v>110级-精良寄灵人の头盔</v>
      </c>
      <c r="FW258" s="13" t="str">
        <f t="shared" si="281"/>
        <v>流光 · 寄灵人の头盔-精良</v>
      </c>
      <c r="FX258" s="14">
        <f t="shared" si="282"/>
        <v>1</v>
      </c>
      <c r="FY258" s="14">
        <f t="shared" si="283"/>
        <v>3</v>
      </c>
      <c r="FZ258" s="14">
        <f t="shared" si="284"/>
        <v>110</v>
      </c>
      <c r="GA258" s="14">
        <v>1</v>
      </c>
      <c r="GB258" s="14">
        <f t="shared" si="285"/>
        <v>7</v>
      </c>
      <c r="GC258" s="14">
        <f t="shared" si="309"/>
        <v>2</v>
      </c>
      <c r="GD258" s="14" t="str">
        <f t="shared" si="286"/>
        <v/>
      </c>
      <c r="GE258" s="14" t="e">
        <f t="shared" si="287"/>
        <v>#REF!</v>
      </c>
      <c r="GF258" s="14" t="e">
        <f t="shared" si="288"/>
        <v>#REF!</v>
      </c>
      <c r="GG258" s="14" t="e">
        <f t="shared" si="289"/>
        <v>#REF!</v>
      </c>
      <c r="GH258" s="14" t="e">
        <f t="shared" si="290"/>
        <v>#REF!</v>
      </c>
      <c r="GI258" s="14" t="e">
        <f t="shared" si="291"/>
        <v>#REF!</v>
      </c>
      <c r="GJ258" s="14" t="e">
        <f t="shared" si="292"/>
        <v>#REF!</v>
      </c>
      <c r="GK258" s="14" t="e">
        <f t="shared" si="293"/>
        <v>#REF!</v>
      </c>
      <c r="GL258" s="14">
        <f t="shared" si="294"/>
        <v>1073</v>
      </c>
      <c r="GM258" s="14">
        <f t="shared" si="295"/>
        <v>4</v>
      </c>
      <c r="GN258" s="14">
        <f t="shared" si="296"/>
        <v>1073</v>
      </c>
      <c r="GO258" s="25" t="str">
        <f t="shared" si="297"/>
        <v>icon_2007102</v>
      </c>
      <c r="GS258" s="14">
        <f t="shared" si="298"/>
        <v>2</v>
      </c>
      <c r="GT258" s="14">
        <f t="shared" si="299"/>
        <v>0</v>
      </c>
      <c r="GU258" s="14" t="e">
        <f t="shared" si="310"/>
        <v>#REF!</v>
      </c>
      <c r="GV258" s="14" t="str">
        <f t="shared" si="300"/>
        <v>DefExt</v>
      </c>
      <c r="GW258" s="14" t="e">
        <f t="shared" si="311"/>
        <v>#REF!</v>
      </c>
      <c r="GX258" s="14" t="e">
        <f t="shared" si="312"/>
        <v>#REF!</v>
      </c>
      <c r="GY258" s="14" t="str">
        <f t="shared" si="301"/>
        <v/>
      </c>
      <c r="GZ258" s="14" t="str">
        <f t="shared" si="313"/>
        <v/>
      </c>
      <c r="HA258" s="14" t="str">
        <f t="shared" si="314"/>
        <v/>
      </c>
      <c r="HB258" s="14">
        <f t="shared" si="302"/>
        <v>20730</v>
      </c>
      <c r="HC258" s="14">
        <f t="shared" si="315"/>
        <v>4</v>
      </c>
      <c r="HD258" s="14">
        <f t="shared" si="316"/>
        <v>1073</v>
      </c>
      <c r="HE258" s="25" t="s">
        <v>1109</v>
      </c>
      <c r="HF258" s="14">
        <f t="shared" si="303"/>
        <v>150</v>
      </c>
      <c r="IA258" s="13">
        <v>253</v>
      </c>
      <c r="IB258" s="14">
        <f t="shared" si="317"/>
        <v>13</v>
      </c>
      <c r="IC258" s="14">
        <f t="shared" si="318"/>
        <v>2</v>
      </c>
      <c r="ID258" s="14">
        <f t="shared" si="319"/>
        <v>2</v>
      </c>
      <c r="IE258" s="14">
        <f t="shared" si="320"/>
        <v>4</v>
      </c>
      <c r="IF258" s="14" t="str">
        <f t="shared" si="321"/>
        <v>30级守护灵洗练-Q4-3</v>
      </c>
      <c r="IG258" s="14">
        <f t="shared" si="322"/>
        <v>2024</v>
      </c>
      <c r="IH258" s="14">
        <f t="shared" si="323"/>
        <v>3</v>
      </c>
      <c r="II258" s="14">
        <f t="shared" si="324"/>
        <v>2000</v>
      </c>
      <c r="IJ258" s="14" t="str">
        <f t="shared" si="325"/>
        <v>HPExt</v>
      </c>
      <c r="IK258" s="14" t="e">
        <f t="shared" si="326"/>
        <v>#REF!</v>
      </c>
      <c r="IL258" s="14" t="e">
        <f t="shared" si="327"/>
        <v>#REF!</v>
      </c>
    </row>
    <row r="259" spans="165:246" ht="16.5" x14ac:dyDescent="0.2">
      <c r="FI259" s="13">
        <v>254</v>
      </c>
      <c r="FJ259" s="14">
        <f t="shared" si="304"/>
        <v>1</v>
      </c>
      <c r="FK259" s="14">
        <f t="shared" si="305"/>
        <v>254</v>
      </c>
      <c r="FL259" s="14">
        <f t="shared" si="306"/>
        <v>34</v>
      </c>
      <c r="FM259" s="14">
        <f t="shared" si="273"/>
        <v>30</v>
      </c>
      <c r="FN259" s="14">
        <f t="shared" si="274"/>
        <v>7</v>
      </c>
      <c r="FO259" s="14">
        <f t="shared" si="275"/>
        <v>110</v>
      </c>
      <c r="FP259" s="14">
        <f t="shared" si="276"/>
        <v>3</v>
      </c>
      <c r="FQ259" s="14">
        <f t="shared" si="277"/>
        <v>3</v>
      </c>
      <c r="FR259" s="14">
        <f t="shared" si="278"/>
        <v>3</v>
      </c>
      <c r="FS259" s="14" t="b">
        <f t="shared" si="307"/>
        <v>0</v>
      </c>
      <c r="FT259" s="14">
        <f t="shared" si="279"/>
        <v>2007303</v>
      </c>
      <c r="FU259" s="14">
        <f t="shared" si="308"/>
        <v>100</v>
      </c>
      <c r="FV259" s="13" t="str">
        <f t="shared" si="280"/>
        <v>110级-精良寄灵人の铠甲</v>
      </c>
      <c r="FW259" s="13" t="str">
        <f t="shared" si="281"/>
        <v>流光 · 寄灵人の铠甲-精良</v>
      </c>
      <c r="FX259" s="14">
        <f t="shared" si="282"/>
        <v>1</v>
      </c>
      <c r="FY259" s="14">
        <f t="shared" si="283"/>
        <v>3</v>
      </c>
      <c r="FZ259" s="14">
        <f t="shared" si="284"/>
        <v>110</v>
      </c>
      <c r="GA259" s="14">
        <v>1</v>
      </c>
      <c r="GB259" s="14">
        <f t="shared" si="285"/>
        <v>7</v>
      </c>
      <c r="GC259" s="14">
        <f t="shared" si="309"/>
        <v>3</v>
      </c>
      <c r="GD259" s="14" t="str">
        <f t="shared" si="286"/>
        <v/>
      </c>
      <c r="GE259" s="14" t="e">
        <f t="shared" si="287"/>
        <v>#REF!</v>
      </c>
      <c r="GF259" s="14" t="e">
        <f t="shared" si="288"/>
        <v>#REF!</v>
      </c>
      <c r="GG259" s="14" t="e">
        <f t="shared" si="289"/>
        <v>#REF!</v>
      </c>
      <c r="GH259" s="14" t="e">
        <f t="shared" si="290"/>
        <v>#REF!</v>
      </c>
      <c r="GI259" s="14" t="e">
        <f t="shared" si="291"/>
        <v>#REF!</v>
      </c>
      <c r="GJ259" s="14" t="e">
        <f t="shared" si="292"/>
        <v>#REF!</v>
      </c>
      <c r="GK259" s="14" t="e">
        <f t="shared" si="293"/>
        <v>#REF!</v>
      </c>
      <c r="GL259" s="14">
        <f t="shared" si="294"/>
        <v>1073</v>
      </c>
      <c r="GM259" s="14">
        <f t="shared" si="295"/>
        <v>4</v>
      </c>
      <c r="GN259" s="14">
        <f t="shared" si="296"/>
        <v>1073</v>
      </c>
      <c r="GO259" s="25" t="str">
        <f t="shared" si="297"/>
        <v>icon_2007103</v>
      </c>
      <c r="GS259" s="14">
        <f t="shared" si="298"/>
        <v>2</v>
      </c>
      <c r="GT259" s="14">
        <f t="shared" si="299"/>
        <v>3</v>
      </c>
      <c r="GU259" s="14" t="e">
        <f t="shared" si="310"/>
        <v>#REF!</v>
      </c>
      <c r="GV259" s="14" t="str">
        <f t="shared" si="300"/>
        <v>DefExt</v>
      </c>
      <c r="GW259" s="14" t="e">
        <f t="shared" si="311"/>
        <v>#REF!</v>
      </c>
      <c r="GX259" s="14" t="e">
        <f t="shared" si="312"/>
        <v>#REF!</v>
      </c>
      <c r="GY259" s="14" t="str">
        <f t="shared" si="301"/>
        <v>HPExt</v>
      </c>
      <c r="GZ259" s="14" t="e">
        <f t="shared" si="313"/>
        <v>#REF!</v>
      </c>
      <c r="HA259" s="14" t="e">
        <f t="shared" si="314"/>
        <v>#REF!</v>
      </c>
      <c r="HB259" s="14">
        <f t="shared" si="302"/>
        <v>20730</v>
      </c>
      <c r="HC259" s="14">
        <f t="shared" si="315"/>
        <v>4</v>
      </c>
      <c r="HD259" s="14">
        <f t="shared" si="316"/>
        <v>1073</v>
      </c>
      <c r="HE259" s="25" t="s">
        <v>1109</v>
      </c>
      <c r="HF259" s="14">
        <f t="shared" si="303"/>
        <v>150</v>
      </c>
      <c r="IA259" s="13">
        <v>254</v>
      </c>
      <c r="IB259" s="14">
        <f t="shared" si="317"/>
        <v>13</v>
      </c>
      <c r="IC259" s="14">
        <f t="shared" si="318"/>
        <v>2</v>
      </c>
      <c r="ID259" s="14">
        <f t="shared" si="319"/>
        <v>2</v>
      </c>
      <c r="IE259" s="14">
        <f t="shared" si="320"/>
        <v>4</v>
      </c>
      <c r="IF259" s="14" t="str">
        <f t="shared" si="321"/>
        <v>30级守护灵洗练-Q4-4</v>
      </c>
      <c r="IG259" s="14">
        <f t="shared" si="322"/>
        <v>2024</v>
      </c>
      <c r="IH259" s="14">
        <f t="shared" si="323"/>
        <v>4</v>
      </c>
      <c r="II259" s="14">
        <f t="shared" si="324"/>
        <v>600</v>
      </c>
      <c r="IJ259" s="14" t="str">
        <f t="shared" si="325"/>
        <v>AtkRate</v>
      </c>
      <c r="IK259" s="14">
        <f t="shared" si="326"/>
        <v>1.4E-2</v>
      </c>
      <c r="IL259" s="14">
        <f t="shared" si="327"/>
        <v>0.04</v>
      </c>
    </row>
    <row r="260" spans="165:246" ht="16.5" x14ac:dyDescent="0.2">
      <c r="FI260" s="13">
        <v>255</v>
      </c>
      <c r="FJ260" s="14">
        <f t="shared" si="304"/>
        <v>1</v>
      </c>
      <c r="FK260" s="14">
        <f t="shared" si="305"/>
        <v>255</v>
      </c>
      <c r="FL260" s="14">
        <f t="shared" si="306"/>
        <v>34</v>
      </c>
      <c r="FM260" s="14">
        <f t="shared" si="273"/>
        <v>30</v>
      </c>
      <c r="FN260" s="14">
        <f t="shared" si="274"/>
        <v>7</v>
      </c>
      <c r="FO260" s="14">
        <f t="shared" si="275"/>
        <v>110</v>
      </c>
      <c r="FP260" s="14">
        <f t="shared" si="276"/>
        <v>3</v>
      </c>
      <c r="FQ260" s="14">
        <f t="shared" si="277"/>
        <v>4</v>
      </c>
      <c r="FR260" s="14">
        <f t="shared" si="278"/>
        <v>4</v>
      </c>
      <c r="FS260" s="14" t="b">
        <f t="shared" si="307"/>
        <v>0</v>
      </c>
      <c r="FT260" s="14">
        <f t="shared" si="279"/>
        <v>2007304</v>
      </c>
      <c r="FU260" s="14">
        <f t="shared" si="308"/>
        <v>100</v>
      </c>
      <c r="FV260" s="13" t="str">
        <f t="shared" si="280"/>
        <v>110级-精良寄灵人の裤子</v>
      </c>
      <c r="FW260" s="13" t="str">
        <f t="shared" si="281"/>
        <v>流光 · 寄灵人の裤子-精良</v>
      </c>
      <c r="FX260" s="14">
        <f t="shared" si="282"/>
        <v>1</v>
      </c>
      <c r="FY260" s="14">
        <f t="shared" si="283"/>
        <v>3</v>
      </c>
      <c r="FZ260" s="14">
        <f t="shared" si="284"/>
        <v>110</v>
      </c>
      <c r="GA260" s="14">
        <v>1</v>
      </c>
      <c r="GB260" s="14">
        <f t="shared" si="285"/>
        <v>7</v>
      </c>
      <c r="GC260" s="14">
        <f t="shared" si="309"/>
        <v>4</v>
      </c>
      <c r="GD260" s="14" t="str">
        <f t="shared" si="286"/>
        <v/>
      </c>
      <c r="GE260" s="14" t="e">
        <f t="shared" si="287"/>
        <v>#REF!</v>
      </c>
      <c r="GF260" s="14" t="e">
        <f t="shared" si="288"/>
        <v>#REF!</v>
      </c>
      <c r="GG260" s="14" t="e">
        <f t="shared" si="289"/>
        <v>#REF!</v>
      </c>
      <c r="GH260" s="14" t="e">
        <f t="shared" si="290"/>
        <v>#REF!</v>
      </c>
      <c r="GI260" s="14" t="e">
        <f t="shared" si="291"/>
        <v>#REF!</v>
      </c>
      <c r="GJ260" s="14" t="e">
        <f t="shared" si="292"/>
        <v>#REF!</v>
      </c>
      <c r="GK260" s="14" t="e">
        <f t="shared" si="293"/>
        <v>#REF!</v>
      </c>
      <c r="GL260" s="14">
        <f t="shared" si="294"/>
        <v>1073</v>
      </c>
      <c r="GM260" s="14">
        <f t="shared" si="295"/>
        <v>4</v>
      </c>
      <c r="GN260" s="14">
        <f t="shared" si="296"/>
        <v>1073</v>
      </c>
      <c r="GO260" s="25" t="str">
        <f t="shared" si="297"/>
        <v>icon_2007104</v>
      </c>
      <c r="GS260" s="14">
        <f t="shared" si="298"/>
        <v>2</v>
      </c>
      <c r="GT260" s="14">
        <f t="shared" si="299"/>
        <v>0</v>
      </c>
      <c r="GU260" s="14" t="e">
        <f t="shared" si="310"/>
        <v>#REF!</v>
      </c>
      <c r="GV260" s="14" t="str">
        <f t="shared" si="300"/>
        <v>DefExt</v>
      </c>
      <c r="GW260" s="14" t="e">
        <f t="shared" si="311"/>
        <v>#REF!</v>
      </c>
      <c r="GX260" s="14" t="e">
        <f t="shared" si="312"/>
        <v>#REF!</v>
      </c>
      <c r="GY260" s="14" t="str">
        <f t="shared" si="301"/>
        <v/>
      </c>
      <c r="GZ260" s="14" t="str">
        <f t="shared" si="313"/>
        <v/>
      </c>
      <c r="HA260" s="14" t="str">
        <f t="shared" si="314"/>
        <v/>
      </c>
      <c r="HB260" s="14">
        <f t="shared" si="302"/>
        <v>20730</v>
      </c>
      <c r="HC260" s="14">
        <f t="shared" si="315"/>
        <v>4</v>
      </c>
      <c r="HD260" s="14">
        <f t="shared" si="316"/>
        <v>1073</v>
      </c>
      <c r="HE260" s="25" t="s">
        <v>1109</v>
      </c>
      <c r="HF260" s="14">
        <f t="shared" si="303"/>
        <v>150</v>
      </c>
      <c r="IA260" s="13">
        <v>255</v>
      </c>
      <c r="IB260" s="14">
        <f t="shared" si="317"/>
        <v>13</v>
      </c>
      <c r="IC260" s="14">
        <f t="shared" si="318"/>
        <v>2</v>
      </c>
      <c r="ID260" s="14">
        <f t="shared" si="319"/>
        <v>2</v>
      </c>
      <c r="IE260" s="14">
        <f t="shared" si="320"/>
        <v>4</v>
      </c>
      <c r="IF260" s="14" t="str">
        <f t="shared" si="321"/>
        <v>30级守护灵洗练-Q4-5</v>
      </c>
      <c r="IG260" s="14">
        <f t="shared" si="322"/>
        <v>2024</v>
      </c>
      <c r="IH260" s="14">
        <f t="shared" si="323"/>
        <v>5</v>
      </c>
      <c r="II260" s="14">
        <f t="shared" si="324"/>
        <v>600</v>
      </c>
      <c r="IJ260" s="14" t="str">
        <f t="shared" si="325"/>
        <v>DefRate</v>
      </c>
      <c r="IK260" s="14">
        <f t="shared" si="326"/>
        <v>1.4E-2</v>
      </c>
      <c r="IL260" s="14">
        <f t="shared" si="327"/>
        <v>0.04</v>
      </c>
    </row>
    <row r="261" spans="165:246" ht="16.5" x14ac:dyDescent="0.2">
      <c r="FI261" s="13">
        <v>256</v>
      </c>
      <c r="FJ261" s="14">
        <f t="shared" si="304"/>
        <v>1</v>
      </c>
      <c r="FK261" s="14">
        <f t="shared" si="305"/>
        <v>256</v>
      </c>
      <c r="FL261" s="14">
        <f t="shared" si="306"/>
        <v>34</v>
      </c>
      <c r="FM261" s="14">
        <f t="shared" si="273"/>
        <v>30</v>
      </c>
      <c r="FN261" s="14">
        <f t="shared" si="274"/>
        <v>7</v>
      </c>
      <c r="FO261" s="14">
        <f t="shared" si="275"/>
        <v>110</v>
      </c>
      <c r="FP261" s="14">
        <f t="shared" si="276"/>
        <v>3</v>
      </c>
      <c r="FQ261" s="14">
        <f t="shared" si="277"/>
        <v>5</v>
      </c>
      <c r="FR261" s="14">
        <f t="shared" si="278"/>
        <v>5</v>
      </c>
      <c r="FS261" s="14" t="b">
        <f t="shared" si="307"/>
        <v>0</v>
      </c>
      <c r="FT261" s="14">
        <f t="shared" si="279"/>
        <v>2007305</v>
      </c>
      <c r="FU261" s="14">
        <f t="shared" si="308"/>
        <v>100</v>
      </c>
      <c r="FV261" s="13" t="str">
        <f t="shared" si="280"/>
        <v>110级-精良寄灵人の鞋子</v>
      </c>
      <c r="FW261" s="13" t="str">
        <f t="shared" si="281"/>
        <v>流光 · 寄灵人の鞋子-精良</v>
      </c>
      <c r="FX261" s="14">
        <f t="shared" si="282"/>
        <v>1</v>
      </c>
      <c r="FY261" s="14">
        <f t="shared" si="283"/>
        <v>3</v>
      </c>
      <c r="FZ261" s="14">
        <f t="shared" si="284"/>
        <v>110</v>
      </c>
      <c r="GA261" s="14">
        <v>1</v>
      </c>
      <c r="GB261" s="14">
        <f t="shared" si="285"/>
        <v>7</v>
      </c>
      <c r="GC261" s="14">
        <f t="shared" si="309"/>
        <v>5</v>
      </c>
      <c r="GD261" s="14" t="str">
        <f t="shared" si="286"/>
        <v/>
      </c>
      <c r="GE261" s="14" t="e">
        <f t="shared" si="287"/>
        <v>#REF!</v>
      </c>
      <c r="GF261" s="14" t="e">
        <f t="shared" si="288"/>
        <v>#REF!</v>
      </c>
      <c r="GG261" s="14" t="e">
        <f t="shared" si="289"/>
        <v>#REF!</v>
      </c>
      <c r="GH261" s="14" t="e">
        <f t="shared" si="290"/>
        <v>#REF!</v>
      </c>
      <c r="GI261" s="14" t="e">
        <f t="shared" si="291"/>
        <v>#REF!</v>
      </c>
      <c r="GJ261" s="14" t="e">
        <f t="shared" si="292"/>
        <v>#REF!</v>
      </c>
      <c r="GK261" s="14" t="e">
        <f t="shared" si="293"/>
        <v>#REF!</v>
      </c>
      <c r="GL261" s="14">
        <f t="shared" si="294"/>
        <v>1073</v>
      </c>
      <c r="GM261" s="14">
        <f t="shared" si="295"/>
        <v>4</v>
      </c>
      <c r="GN261" s="14">
        <f t="shared" si="296"/>
        <v>1073</v>
      </c>
      <c r="GO261" s="25" t="str">
        <f t="shared" si="297"/>
        <v>icon_2007105</v>
      </c>
      <c r="GS261" s="14">
        <f t="shared" si="298"/>
        <v>3</v>
      </c>
      <c r="GT261" s="14">
        <f t="shared" si="299"/>
        <v>0</v>
      </c>
      <c r="GU261" s="14" t="e">
        <f t="shared" si="310"/>
        <v>#REF!</v>
      </c>
      <c r="GV261" s="14" t="str">
        <f t="shared" si="300"/>
        <v>HPExt</v>
      </c>
      <c r="GW261" s="14" t="e">
        <f t="shared" si="311"/>
        <v>#REF!</v>
      </c>
      <c r="GX261" s="14" t="e">
        <f t="shared" si="312"/>
        <v>#REF!</v>
      </c>
      <c r="GY261" s="14" t="str">
        <f t="shared" si="301"/>
        <v/>
      </c>
      <c r="GZ261" s="14" t="str">
        <f t="shared" si="313"/>
        <v/>
      </c>
      <c r="HA261" s="14" t="str">
        <f t="shared" si="314"/>
        <v/>
      </c>
      <c r="HB261" s="14">
        <f t="shared" si="302"/>
        <v>20730</v>
      </c>
      <c r="HC261" s="14">
        <f t="shared" si="315"/>
        <v>4</v>
      </c>
      <c r="HD261" s="14">
        <f t="shared" si="316"/>
        <v>1073</v>
      </c>
      <c r="HE261" s="25" t="s">
        <v>1109</v>
      </c>
      <c r="HF261" s="14">
        <f t="shared" si="303"/>
        <v>150</v>
      </c>
      <c r="IA261" s="13">
        <v>256</v>
      </c>
      <c r="IB261" s="14">
        <f t="shared" si="317"/>
        <v>13</v>
      </c>
      <c r="IC261" s="14">
        <f t="shared" si="318"/>
        <v>2</v>
      </c>
      <c r="ID261" s="14">
        <f t="shared" si="319"/>
        <v>2</v>
      </c>
      <c r="IE261" s="14">
        <f t="shared" si="320"/>
        <v>4</v>
      </c>
      <c r="IF261" s="14" t="str">
        <f t="shared" si="321"/>
        <v>30级守护灵洗练-Q4-6</v>
      </c>
      <c r="IG261" s="14">
        <f t="shared" si="322"/>
        <v>2024</v>
      </c>
      <c r="IH261" s="14">
        <f t="shared" si="323"/>
        <v>6</v>
      </c>
      <c r="II261" s="14">
        <f t="shared" si="324"/>
        <v>600</v>
      </c>
      <c r="IJ261" s="14" t="str">
        <f t="shared" si="325"/>
        <v>HPRate</v>
      </c>
      <c r="IK261" s="14">
        <f t="shared" si="326"/>
        <v>1.4E-2</v>
      </c>
      <c r="IL261" s="14">
        <f t="shared" si="327"/>
        <v>0.04</v>
      </c>
    </row>
    <row r="262" spans="165:246" ht="16.5" x14ac:dyDescent="0.2">
      <c r="FI262" s="13">
        <v>257</v>
      </c>
      <c r="FJ262" s="14">
        <f t="shared" si="304"/>
        <v>1</v>
      </c>
      <c r="FK262" s="14">
        <f t="shared" si="305"/>
        <v>257</v>
      </c>
      <c r="FL262" s="14">
        <f t="shared" si="306"/>
        <v>34</v>
      </c>
      <c r="FM262" s="14">
        <f t="shared" ref="FM262:FM325" si="328">INDEX($AL$7:$AL$64,FL262)</f>
        <v>30</v>
      </c>
      <c r="FN262" s="14">
        <f t="shared" ref="FN262:FN325" si="329">(FJ262-1)*$FL$3+GB262</f>
        <v>7</v>
      </c>
      <c r="FO262" s="14">
        <f t="shared" ref="FO262:FO325" si="330">INDEX(AJ$7:AJ$64,$FL262)</f>
        <v>110</v>
      </c>
      <c r="FP262" s="14">
        <f t="shared" ref="FP262:FP325" si="331">INDEX(AK$7:AK$64,$FL262)</f>
        <v>3</v>
      </c>
      <c r="FQ262" s="14">
        <f t="shared" ref="FQ262:FQ325" si="332">FK262-INDEX($AT$6:$AT$64,FL262)</f>
        <v>6</v>
      </c>
      <c r="FR262" s="14">
        <f t="shared" ref="FR262:FR325" si="333">INDEX($AU$7:$BB$64,FL262,FK262-INDEX($AT$6:$AT$64,FL262))</f>
        <v>6</v>
      </c>
      <c r="FS262" s="14" t="b">
        <f t="shared" si="307"/>
        <v>0</v>
      </c>
      <c r="FT262" s="14">
        <f t="shared" ref="FT262:FT325" si="334">INDEX($AQ$7:$AQ$64,FL262)*10+FR262+(FJ262-1)*100000+2000000</f>
        <v>2007306</v>
      </c>
      <c r="FU262" s="14">
        <f t="shared" si="308"/>
        <v>100</v>
      </c>
      <c r="FV262" s="13" t="str">
        <f t="shared" ref="FV262:FV325" si="335">INDEX($AM$7:$AM$64,FL262)&amp;"-"&amp;INDEX($AN$7:$AN$64,FL262)&amp;INDEX($BR$6:$BR$7,FJ262)&amp;INDEX($AU$3:$BB$3,FR262)</f>
        <v>110级-精良寄灵人の护手</v>
      </c>
      <c r="FW262" s="13" t="str">
        <f t="shared" ref="FW262:FW325" si="336">INDEX($AO$7:$AP$64,FL262,FJ262)&amp;" · "&amp;INDEX($BR$6:$BR$7,FJ262)&amp;INDEX($AU$3:$BB$3,FR262)&amp;IF(FS262,"","-"&amp;INDEX($CG$6:$CG$9,FP262))</f>
        <v>流光 · 寄灵人の护手-精良</v>
      </c>
      <c r="FX262" s="14">
        <f t="shared" ref="FX262:FX325" si="337">FJ262</f>
        <v>1</v>
      </c>
      <c r="FY262" s="14">
        <f t="shared" ref="FY262:FY325" si="338">INDEX($AK$7:$AK$64,FL262)</f>
        <v>3</v>
      </c>
      <c r="FZ262" s="14">
        <f t="shared" ref="FZ262:FZ325" si="339">INDEX($AJ$7:$AJ$64,FL262)</f>
        <v>110</v>
      </c>
      <c r="GA262" s="14">
        <v>1</v>
      </c>
      <c r="GB262" s="14">
        <f t="shared" ref="GB262:GB325" si="340">INDEX(AH$7:AH$64,$FL262)</f>
        <v>7</v>
      </c>
      <c r="GC262" s="14">
        <f t="shared" si="309"/>
        <v>6</v>
      </c>
      <c r="GD262" s="14" t="str">
        <f t="shared" ref="GD262:GD325" si="341">IF(INDEX($AR$7:$AR$64,FL262)&gt;0,INDEX($AR$7:$AR$64,FL262) + (FJ262-1)*10000+200000,"")</f>
        <v/>
      </c>
      <c r="GE262" s="14" t="e">
        <f t="shared" ref="GE262:GE325" si="342">INT(SUMPRODUCT($GI$3:$GK$3,GI262:GK262)*IF(GD262="",1,1.5))</f>
        <v>#REF!</v>
      </c>
      <c r="GF262" s="14" t="e">
        <f t="shared" ref="GF262:GF325" si="343">ROUND(INDEX(M$6:M$27,$FN262)*INDEX(BW$6:BW$13,$FR262)*INDEX($CH$6:$CH$9,FY262)/5,0)*5</f>
        <v>#REF!</v>
      </c>
      <c r="GG262" s="14" t="e">
        <f t="shared" ref="GG262:GG325" si="344">ROUND(INDEX(N$6:N$27,$FN262)*INDEX(BX$6:BX$13,$FR262)*INDEX($CH$6:$CH$9,FY262)/5,0)*5</f>
        <v>#REF!</v>
      </c>
      <c r="GH262" s="14" t="e">
        <f t="shared" ref="GH262:GH325" si="345">ROUND(INDEX(O$6:O$27,$FN262)*INDEX(BY$6:BY$13,$FR262)*INDEX($CH$6:$CH$9,FY262)/5,0)*5</f>
        <v>#REF!</v>
      </c>
      <c r="GI262" s="14" t="e">
        <f t="shared" ref="GI262:GI325" si="346">ROUND(INDEX(S$6:S$27,$FN262)*INDEX(BW$6:BW$13,$FR262)*INDEX($CH$6:$CH$9,FY262),0)</f>
        <v>#REF!</v>
      </c>
      <c r="GJ262" s="14" t="e">
        <f t="shared" ref="GJ262:GJ325" si="347">ROUND(INDEX(T$6:T$27,$FN262)*INDEX(BX$6:BX$13,$FR262)*INDEX($CH$6:$CH$9,FY262),0)</f>
        <v>#REF!</v>
      </c>
      <c r="GK262" s="14" t="e">
        <f t="shared" ref="GK262:GK325" si="348">ROUND(INDEX(U$6:U$27,$FN262)*INDEX(BY$6:BY$13,$FR262)*INDEX($CH$6:$CH$9,FY262),0)</f>
        <v>#REF!</v>
      </c>
      <c r="GL262" s="14">
        <f t="shared" ref="GL262:GL325" si="349">GB262*10+FP262+FJ262*1000</f>
        <v>1073</v>
      </c>
      <c r="GM262" s="14">
        <f t="shared" ref="GM262:GM325" si="350">INDEX($V$17:$Y$27,GB262,FP262)</f>
        <v>4</v>
      </c>
      <c r="GN262" s="14">
        <f t="shared" ref="GN262:GN325" si="351">IF(FP262&gt;2,GB262*10+FP262+FJ262*1000,"")</f>
        <v>1073</v>
      </c>
      <c r="GO262" s="25" t="str">
        <f t="shared" ref="GO262:GO325" si="352">IF(FS262,"icon_"&amp;FT262,GO$2&amp;INDEX($FG$6:$FG$7,FJ262)*100000+GB262*1000+100+FR262)</f>
        <v>icon_2007106</v>
      </c>
      <c r="GS262" s="14">
        <f t="shared" ref="GS262:GS325" si="353">INDEX(CA$6:CA$13,$GC262)</f>
        <v>3</v>
      </c>
      <c r="GT262" s="14">
        <f t="shared" ref="GT262:GT325" si="354">INDEX(CB$6:CB$13,$GC262)</f>
        <v>0</v>
      </c>
      <c r="GU262" s="14" t="e">
        <f t="shared" si="310"/>
        <v>#REF!</v>
      </c>
      <c r="GV262" s="14" t="str">
        <f t="shared" ref="GV262:GV325" si="355">INDEX($BW$3:$BY$3,GS262)</f>
        <v>HPExt</v>
      </c>
      <c r="GW262" s="14" t="e">
        <f t="shared" si="311"/>
        <v>#REF!</v>
      </c>
      <c r="GX262" s="14" t="e">
        <f t="shared" si="312"/>
        <v>#REF!</v>
      </c>
      <c r="GY262" s="14" t="str">
        <f t="shared" ref="GY262:GY325" si="356">IF(GT262&gt;0,INDEX($BW$3:$BY$3,GT262),"")</f>
        <v/>
      </c>
      <c r="GZ262" s="14" t="str">
        <f t="shared" si="313"/>
        <v/>
      </c>
      <c r="HA262" s="14" t="str">
        <f t="shared" si="314"/>
        <v/>
      </c>
      <c r="HB262" s="14">
        <f t="shared" ref="HB262:HB325" si="357">20000+GB262*100+FP262*10</f>
        <v>20730</v>
      </c>
      <c r="HC262" s="14">
        <f t="shared" si="315"/>
        <v>4</v>
      </c>
      <c r="HD262" s="14">
        <f t="shared" si="316"/>
        <v>1073</v>
      </c>
      <c r="HE262" s="25" t="s">
        <v>1109</v>
      </c>
      <c r="HF262" s="14">
        <f t="shared" ref="HF262:HF325" si="358">ROUND(INDEX($AA$17:$AD$27,GB262,FP262)*INDEX($BZ$6:$BZ$13,GC262),0)</f>
        <v>150</v>
      </c>
      <c r="IA262" s="13">
        <v>257</v>
      </c>
      <c r="IB262" s="14">
        <f t="shared" si="317"/>
        <v>13</v>
      </c>
      <c r="IC262" s="14">
        <f t="shared" si="318"/>
        <v>2</v>
      </c>
      <c r="ID262" s="14">
        <f t="shared" si="319"/>
        <v>2</v>
      </c>
      <c r="IE262" s="14">
        <f t="shared" si="320"/>
        <v>4</v>
      </c>
      <c r="IF262" s="14" t="str">
        <f t="shared" si="321"/>
        <v>30级守护灵洗练-Q4-7</v>
      </c>
      <c r="IG262" s="14">
        <f t="shared" si="322"/>
        <v>2024</v>
      </c>
      <c r="IH262" s="14">
        <f t="shared" si="323"/>
        <v>7</v>
      </c>
      <c r="II262" s="14">
        <f t="shared" si="324"/>
        <v>550</v>
      </c>
      <c r="IJ262" s="14" t="str">
        <f t="shared" si="325"/>
        <v>Crit</v>
      </c>
      <c r="IK262" s="14">
        <f t="shared" si="326"/>
        <v>1.0999999999999999E-2</v>
      </c>
      <c r="IL262" s="14">
        <f t="shared" si="327"/>
        <v>0.03</v>
      </c>
    </row>
    <row r="263" spans="165:246" ht="16.5" x14ac:dyDescent="0.2">
      <c r="FI263" s="13">
        <v>258</v>
      </c>
      <c r="FJ263" s="14">
        <f t="shared" ref="FJ263:FJ326" si="359">IF(FI263&lt;=$FJ$3,1,2)</f>
        <v>1</v>
      </c>
      <c r="FK263" s="14">
        <f t="shared" ref="FK263:FK326" si="360">MOD(FI263-1,$FJ$3)+1</f>
        <v>258</v>
      </c>
      <c r="FL263" s="14">
        <f t="shared" ref="FL263:FL326" si="361">MATCH(FK263-1,$AT$6:$AT$64,1)</f>
        <v>34</v>
      </c>
      <c r="FM263" s="14">
        <f t="shared" si="328"/>
        <v>30</v>
      </c>
      <c r="FN263" s="14">
        <f t="shared" si="329"/>
        <v>7</v>
      </c>
      <c r="FO263" s="14">
        <f t="shared" si="330"/>
        <v>110</v>
      </c>
      <c r="FP263" s="14">
        <f t="shared" si="331"/>
        <v>3</v>
      </c>
      <c r="FQ263" s="14">
        <f t="shared" si="332"/>
        <v>7</v>
      </c>
      <c r="FR263" s="14">
        <f t="shared" si="333"/>
        <v>7</v>
      </c>
      <c r="FS263" s="14" t="b">
        <f t="shared" ref="FS263:FS326" si="362">IF(GD263="",FALSE,TRUE)</f>
        <v>0</v>
      </c>
      <c r="FT263" s="14">
        <f t="shared" si="334"/>
        <v>2007307</v>
      </c>
      <c r="FU263" s="14">
        <f t="shared" ref="FU263:FU326" si="363">INDEX($BG$7:$BN$64,FL263,FR263)</f>
        <v>150</v>
      </c>
      <c r="FV263" s="13" t="str">
        <f t="shared" si="335"/>
        <v>110级-精良寄灵人の项链</v>
      </c>
      <c r="FW263" s="13" t="str">
        <f t="shared" si="336"/>
        <v>流光 · 寄灵人の项链-精良</v>
      </c>
      <c r="FX263" s="14">
        <f t="shared" si="337"/>
        <v>1</v>
      </c>
      <c r="FY263" s="14">
        <f t="shared" si="338"/>
        <v>3</v>
      </c>
      <c r="FZ263" s="14">
        <f t="shared" si="339"/>
        <v>110</v>
      </c>
      <c r="GA263" s="14">
        <v>1</v>
      </c>
      <c r="GB263" s="14">
        <f t="shared" si="340"/>
        <v>7</v>
      </c>
      <c r="GC263" s="14">
        <f t="shared" ref="GC263:GC326" si="364">FR263</f>
        <v>7</v>
      </c>
      <c r="GD263" s="14" t="str">
        <f t="shared" si="341"/>
        <v/>
      </c>
      <c r="GE263" s="14" t="e">
        <f t="shared" si="342"/>
        <v>#REF!</v>
      </c>
      <c r="GF263" s="14" t="e">
        <f t="shared" si="343"/>
        <v>#REF!</v>
      </c>
      <c r="GG263" s="14" t="e">
        <f t="shared" si="344"/>
        <v>#REF!</v>
      </c>
      <c r="GH263" s="14" t="e">
        <f t="shared" si="345"/>
        <v>#REF!</v>
      </c>
      <c r="GI263" s="14" t="e">
        <f t="shared" si="346"/>
        <v>#REF!</v>
      </c>
      <c r="GJ263" s="14" t="e">
        <f t="shared" si="347"/>
        <v>#REF!</v>
      </c>
      <c r="GK263" s="14" t="e">
        <f t="shared" si="348"/>
        <v>#REF!</v>
      </c>
      <c r="GL263" s="14">
        <f t="shared" si="349"/>
        <v>1073</v>
      </c>
      <c r="GM263" s="14">
        <f t="shared" si="350"/>
        <v>4</v>
      </c>
      <c r="GN263" s="14">
        <f t="shared" si="351"/>
        <v>1073</v>
      </c>
      <c r="GO263" s="25" t="str">
        <f t="shared" si="352"/>
        <v>icon_2007107</v>
      </c>
      <c r="GS263" s="14">
        <f t="shared" si="353"/>
        <v>1</v>
      </c>
      <c r="GT263" s="14">
        <f t="shared" si="354"/>
        <v>2</v>
      </c>
      <c r="GU263" s="14" t="e">
        <f t="shared" ref="GU263:GU326" si="365">GE263</f>
        <v>#REF!</v>
      </c>
      <c r="GV263" s="14" t="str">
        <f t="shared" si="355"/>
        <v>AtkExt</v>
      </c>
      <c r="GW263" s="14" t="e">
        <f t="shared" ref="GW263:GW326" si="366">INDEX(GF263:GH263,GS263)</f>
        <v>#REF!</v>
      </c>
      <c r="GX263" s="14" t="e">
        <f t="shared" ref="GX263:GX326" si="367">INDEX(GI263:GK263,GS263)</f>
        <v>#REF!</v>
      </c>
      <c r="GY263" s="14" t="str">
        <f t="shared" si="356"/>
        <v>DefExt</v>
      </c>
      <c r="GZ263" s="14" t="e">
        <f t="shared" ref="GZ263:GZ326" si="368">IF(GT263&gt;0,INDEX(GF263:GH263,GT263),"")</f>
        <v>#REF!</v>
      </c>
      <c r="HA263" s="14" t="e">
        <f t="shared" ref="HA263:HA326" si="369">IF(GT263&gt;0,INDEX(GI263:GK263,GT263),"")</f>
        <v>#REF!</v>
      </c>
      <c r="HB263" s="14">
        <f t="shared" si="357"/>
        <v>20730</v>
      </c>
      <c r="HC263" s="14">
        <f t="shared" ref="HC263:HC326" si="370">GM263</f>
        <v>4</v>
      </c>
      <c r="HD263" s="14">
        <f t="shared" ref="HD263:HD326" si="371">GN263</f>
        <v>1073</v>
      </c>
      <c r="HE263" s="25" t="s">
        <v>1109</v>
      </c>
      <c r="HF263" s="14">
        <f t="shared" si="358"/>
        <v>225</v>
      </c>
      <c r="IA263" s="13">
        <v>258</v>
      </c>
      <c r="IB263" s="14">
        <f t="shared" ref="IB263:IB326" si="372">INT((IA263-1)/20)+1</f>
        <v>13</v>
      </c>
      <c r="IC263" s="14">
        <f t="shared" ref="IC263:IC326" si="373">IF(IB263&gt;11,2,1)</f>
        <v>2</v>
      </c>
      <c r="ID263" s="14">
        <f t="shared" ref="ID263:ID326" si="374">IB263-(IC263-1)*11</f>
        <v>2</v>
      </c>
      <c r="IE263" s="14">
        <f t="shared" ref="IE263:IE326" si="375">IF(MOD(IA263-1,20)&gt;=10,4,3)</f>
        <v>4</v>
      </c>
      <c r="IF263" s="14" t="str">
        <f t="shared" ref="IF263:IF326" si="376">INDEX($EK$6:$EK$27,IB263)&amp;"洗练-Q"&amp;IE263&amp;"-"&amp;IH263</f>
        <v>30级守护灵洗练-Q4-8</v>
      </c>
      <c r="IG263" s="14">
        <f t="shared" ref="IG263:IG326" si="377">IC263*1000+ID263*10+IE263</f>
        <v>2024</v>
      </c>
      <c r="IH263" s="14">
        <f t="shared" ref="IH263:IH326" si="378">MOD(IA263-1,10)+1</f>
        <v>8</v>
      </c>
      <c r="II263" s="14">
        <f t="shared" ref="II263:II326" si="379">INDEX($EO$3:$EX$3,IH263)</f>
        <v>550</v>
      </c>
      <c r="IJ263" s="14" t="str">
        <f t="shared" ref="IJ263:IJ326" si="380">INDEX($EO$4:$EX$4,IH263)</f>
        <v>CritRate</v>
      </c>
      <c r="IK263" s="14">
        <f t="shared" ref="IK263:IK326" si="381">IF(IL263&gt;1,INT(IL263*0.35),ROUND(IL263*0.35,3))</f>
        <v>2.8000000000000001E-2</v>
      </c>
      <c r="IL263" s="14">
        <f t="shared" ref="IL263:IL326" si="382">INDEX($EO$6:$EX$27,IB263,IH263)</f>
        <v>0.08</v>
      </c>
    </row>
    <row r="264" spans="165:246" ht="16.5" x14ac:dyDescent="0.2">
      <c r="FI264" s="13">
        <v>259</v>
      </c>
      <c r="FJ264" s="14">
        <f t="shared" si="359"/>
        <v>1</v>
      </c>
      <c r="FK264" s="14">
        <f t="shared" si="360"/>
        <v>259</v>
      </c>
      <c r="FL264" s="14">
        <f t="shared" si="361"/>
        <v>34</v>
      </c>
      <c r="FM264" s="14">
        <f t="shared" si="328"/>
        <v>30</v>
      </c>
      <c r="FN264" s="14">
        <f t="shared" si="329"/>
        <v>7</v>
      </c>
      <c r="FO264" s="14">
        <f t="shared" si="330"/>
        <v>110</v>
      </c>
      <c r="FP264" s="14">
        <f t="shared" si="331"/>
        <v>3</v>
      </c>
      <c r="FQ264" s="14">
        <f t="shared" si="332"/>
        <v>8</v>
      </c>
      <c r="FR264" s="14">
        <f t="shared" si="333"/>
        <v>8</v>
      </c>
      <c r="FS264" s="14" t="b">
        <f t="shared" si="362"/>
        <v>0</v>
      </c>
      <c r="FT264" s="14">
        <f t="shared" si="334"/>
        <v>2007308</v>
      </c>
      <c r="FU264" s="14">
        <f t="shared" si="363"/>
        <v>150</v>
      </c>
      <c r="FV264" s="13" t="str">
        <f t="shared" si="335"/>
        <v>110级-精良寄灵人の戒指</v>
      </c>
      <c r="FW264" s="13" t="str">
        <f t="shared" si="336"/>
        <v>流光 · 寄灵人の戒指-精良</v>
      </c>
      <c r="FX264" s="14">
        <f t="shared" si="337"/>
        <v>1</v>
      </c>
      <c r="FY264" s="14">
        <f t="shared" si="338"/>
        <v>3</v>
      </c>
      <c r="FZ264" s="14">
        <f t="shared" si="339"/>
        <v>110</v>
      </c>
      <c r="GA264" s="14">
        <v>1</v>
      </c>
      <c r="GB264" s="14">
        <f t="shared" si="340"/>
        <v>7</v>
      </c>
      <c r="GC264" s="14">
        <f t="shared" si="364"/>
        <v>8</v>
      </c>
      <c r="GD264" s="14" t="str">
        <f t="shared" si="341"/>
        <v/>
      </c>
      <c r="GE264" s="14" t="e">
        <f t="shared" si="342"/>
        <v>#REF!</v>
      </c>
      <c r="GF264" s="14" t="e">
        <f t="shared" si="343"/>
        <v>#REF!</v>
      </c>
      <c r="GG264" s="14" t="e">
        <f t="shared" si="344"/>
        <v>#REF!</v>
      </c>
      <c r="GH264" s="14" t="e">
        <f t="shared" si="345"/>
        <v>#REF!</v>
      </c>
      <c r="GI264" s="14" t="e">
        <f t="shared" si="346"/>
        <v>#REF!</v>
      </c>
      <c r="GJ264" s="14" t="e">
        <f t="shared" si="347"/>
        <v>#REF!</v>
      </c>
      <c r="GK264" s="14" t="e">
        <f t="shared" si="348"/>
        <v>#REF!</v>
      </c>
      <c r="GL264" s="14">
        <f t="shared" si="349"/>
        <v>1073</v>
      </c>
      <c r="GM264" s="14">
        <f t="shared" si="350"/>
        <v>4</v>
      </c>
      <c r="GN264" s="14">
        <f t="shared" si="351"/>
        <v>1073</v>
      </c>
      <c r="GO264" s="25" t="str">
        <f t="shared" si="352"/>
        <v>icon_2007108</v>
      </c>
      <c r="GS264" s="14">
        <f t="shared" si="353"/>
        <v>1</v>
      </c>
      <c r="GT264" s="14">
        <f t="shared" si="354"/>
        <v>3</v>
      </c>
      <c r="GU264" s="14" t="e">
        <f t="shared" si="365"/>
        <v>#REF!</v>
      </c>
      <c r="GV264" s="14" t="str">
        <f t="shared" si="355"/>
        <v>AtkExt</v>
      </c>
      <c r="GW264" s="14" t="e">
        <f t="shared" si="366"/>
        <v>#REF!</v>
      </c>
      <c r="GX264" s="14" t="e">
        <f t="shared" si="367"/>
        <v>#REF!</v>
      </c>
      <c r="GY264" s="14" t="str">
        <f t="shared" si="356"/>
        <v>HPExt</v>
      </c>
      <c r="GZ264" s="14" t="e">
        <f t="shared" si="368"/>
        <v>#REF!</v>
      </c>
      <c r="HA264" s="14" t="e">
        <f t="shared" si="369"/>
        <v>#REF!</v>
      </c>
      <c r="HB264" s="14">
        <f t="shared" si="357"/>
        <v>20730</v>
      </c>
      <c r="HC264" s="14">
        <f t="shared" si="370"/>
        <v>4</v>
      </c>
      <c r="HD264" s="14">
        <f t="shared" si="371"/>
        <v>1073</v>
      </c>
      <c r="HE264" s="25" t="s">
        <v>1109</v>
      </c>
      <c r="HF264" s="14">
        <f t="shared" si="358"/>
        <v>225</v>
      </c>
      <c r="IA264" s="13">
        <v>259</v>
      </c>
      <c r="IB264" s="14">
        <f t="shared" si="372"/>
        <v>13</v>
      </c>
      <c r="IC264" s="14">
        <f t="shared" si="373"/>
        <v>2</v>
      </c>
      <c r="ID264" s="14">
        <f t="shared" si="374"/>
        <v>2</v>
      </c>
      <c r="IE264" s="14">
        <f t="shared" si="375"/>
        <v>4</v>
      </c>
      <c r="IF264" s="14" t="str">
        <f t="shared" si="376"/>
        <v>30级守护灵洗练-Q4-9</v>
      </c>
      <c r="IG264" s="14">
        <f t="shared" si="377"/>
        <v>2024</v>
      </c>
      <c r="IH264" s="14">
        <f t="shared" si="378"/>
        <v>9</v>
      </c>
      <c r="II264" s="14">
        <f t="shared" si="379"/>
        <v>550</v>
      </c>
      <c r="IJ264" s="14" t="str">
        <f t="shared" si="380"/>
        <v>DefIgnor</v>
      </c>
      <c r="IK264" s="14">
        <f t="shared" si="381"/>
        <v>1.0999999999999999E-2</v>
      </c>
      <c r="IL264" s="14">
        <f t="shared" si="382"/>
        <v>0.03</v>
      </c>
    </row>
    <row r="265" spans="165:246" ht="16.5" x14ac:dyDescent="0.2">
      <c r="FI265" s="13">
        <v>260</v>
      </c>
      <c r="FJ265" s="14">
        <f t="shared" si="359"/>
        <v>1</v>
      </c>
      <c r="FK265" s="14">
        <f t="shared" si="360"/>
        <v>260</v>
      </c>
      <c r="FL265" s="14">
        <f t="shared" si="361"/>
        <v>35</v>
      </c>
      <c r="FM265" s="14">
        <f t="shared" si="328"/>
        <v>40</v>
      </c>
      <c r="FN265" s="14">
        <f t="shared" si="329"/>
        <v>7</v>
      </c>
      <c r="FO265" s="14">
        <f t="shared" si="330"/>
        <v>110</v>
      </c>
      <c r="FP265" s="14">
        <f t="shared" si="331"/>
        <v>4</v>
      </c>
      <c r="FQ265" s="14">
        <f t="shared" si="332"/>
        <v>1</v>
      </c>
      <c r="FR265" s="14">
        <f t="shared" si="333"/>
        <v>1</v>
      </c>
      <c r="FS265" s="14" t="b">
        <f t="shared" si="362"/>
        <v>0</v>
      </c>
      <c r="FT265" s="14">
        <f t="shared" si="334"/>
        <v>2007401</v>
      </c>
      <c r="FU265" s="14">
        <f t="shared" si="363"/>
        <v>240</v>
      </c>
      <c r="FV265" s="13" t="str">
        <f t="shared" si="335"/>
        <v>110级-史诗寄灵人の灵器</v>
      </c>
      <c r="FW265" s="13" t="str">
        <f t="shared" si="336"/>
        <v>流光 · 寄灵人の灵器-史诗</v>
      </c>
      <c r="FX265" s="14">
        <f t="shared" si="337"/>
        <v>1</v>
      </c>
      <c r="FY265" s="14">
        <f t="shared" si="338"/>
        <v>4</v>
      </c>
      <c r="FZ265" s="14">
        <f t="shared" si="339"/>
        <v>110</v>
      </c>
      <c r="GA265" s="14">
        <v>1</v>
      </c>
      <c r="GB265" s="14">
        <f t="shared" si="340"/>
        <v>7</v>
      </c>
      <c r="GC265" s="14">
        <f t="shared" si="364"/>
        <v>1</v>
      </c>
      <c r="GD265" s="14" t="str">
        <f t="shared" si="341"/>
        <v/>
      </c>
      <c r="GE265" s="14" t="e">
        <f t="shared" si="342"/>
        <v>#REF!</v>
      </c>
      <c r="GF265" s="14" t="e">
        <f t="shared" si="343"/>
        <v>#REF!</v>
      </c>
      <c r="GG265" s="14" t="e">
        <f t="shared" si="344"/>
        <v>#REF!</v>
      </c>
      <c r="GH265" s="14" t="e">
        <f t="shared" si="345"/>
        <v>#REF!</v>
      </c>
      <c r="GI265" s="14" t="e">
        <f t="shared" si="346"/>
        <v>#REF!</v>
      </c>
      <c r="GJ265" s="14" t="e">
        <f t="shared" si="347"/>
        <v>#REF!</v>
      </c>
      <c r="GK265" s="14" t="e">
        <f t="shared" si="348"/>
        <v>#REF!</v>
      </c>
      <c r="GL265" s="14">
        <f t="shared" si="349"/>
        <v>1074</v>
      </c>
      <c r="GM265" s="14">
        <f t="shared" si="350"/>
        <v>5</v>
      </c>
      <c r="GN265" s="14">
        <f t="shared" si="351"/>
        <v>1074</v>
      </c>
      <c r="GO265" s="25" t="str">
        <f t="shared" si="352"/>
        <v>icon_2007101</v>
      </c>
      <c r="GS265" s="14">
        <f t="shared" si="353"/>
        <v>1</v>
      </c>
      <c r="GT265" s="14">
        <f t="shared" si="354"/>
        <v>0</v>
      </c>
      <c r="GU265" s="14" t="e">
        <f t="shared" si="365"/>
        <v>#REF!</v>
      </c>
      <c r="GV265" s="14" t="str">
        <f t="shared" si="355"/>
        <v>AtkExt</v>
      </c>
      <c r="GW265" s="14" t="e">
        <f t="shared" si="366"/>
        <v>#REF!</v>
      </c>
      <c r="GX265" s="14" t="e">
        <f t="shared" si="367"/>
        <v>#REF!</v>
      </c>
      <c r="GY265" s="14" t="str">
        <f t="shared" si="356"/>
        <v/>
      </c>
      <c r="GZ265" s="14" t="str">
        <f t="shared" si="368"/>
        <v/>
      </c>
      <c r="HA265" s="14" t="str">
        <f t="shared" si="369"/>
        <v/>
      </c>
      <c r="HB265" s="14">
        <f t="shared" si="357"/>
        <v>20740</v>
      </c>
      <c r="HC265" s="14">
        <f t="shared" si="370"/>
        <v>5</v>
      </c>
      <c r="HD265" s="14">
        <f t="shared" si="371"/>
        <v>1074</v>
      </c>
      <c r="HE265" s="25" t="s">
        <v>1109</v>
      </c>
      <c r="HF265" s="14">
        <f t="shared" si="358"/>
        <v>600</v>
      </c>
      <c r="IA265" s="13">
        <v>260</v>
      </c>
      <c r="IB265" s="14">
        <f t="shared" si="372"/>
        <v>13</v>
      </c>
      <c r="IC265" s="14">
        <f t="shared" si="373"/>
        <v>2</v>
      </c>
      <c r="ID265" s="14">
        <f t="shared" si="374"/>
        <v>2</v>
      </c>
      <c r="IE265" s="14">
        <f t="shared" si="375"/>
        <v>4</v>
      </c>
      <c r="IF265" s="14" t="str">
        <f t="shared" si="376"/>
        <v>30级守护灵洗练-Q4-10</v>
      </c>
      <c r="IG265" s="14">
        <f t="shared" si="377"/>
        <v>2024</v>
      </c>
      <c r="IH265" s="14">
        <f t="shared" si="378"/>
        <v>10</v>
      </c>
      <c r="II265" s="14">
        <f t="shared" si="379"/>
        <v>550</v>
      </c>
      <c r="IJ265" s="14" t="str">
        <f t="shared" si="380"/>
        <v>Block</v>
      </c>
      <c r="IK265" s="14">
        <f t="shared" si="381"/>
        <v>1.0999999999999999E-2</v>
      </c>
      <c r="IL265" s="14">
        <f t="shared" si="382"/>
        <v>0.03</v>
      </c>
    </row>
    <row r="266" spans="165:246" ht="16.5" x14ac:dyDescent="0.2">
      <c r="FI266" s="13">
        <v>261</v>
      </c>
      <c r="FJ266" s="14">
        <f t="shared" si="359"/>
        <v>1</v>
      </c>
      <c r="FK266" s="14">
        <f t="shared" si="360"/>
        <v>261</v>
      </c>
      <c r="FL266" s="14">
        <f t="shared" si="361"/>
        <v>35</v>
      </c>
      <c r="FM266" s="14">
        <f t="shared" si="328"/>
        <v>40</v>
      </c>
      <c r="FN266" s="14">
        <f t="shared" si="329"/>
        <v>7</v>
      </c>
      <c r="FO266" s="14">
        <f t="shared" si="330"/>
        <v>110</v>
      </c>
      <c r="FP266" s="14">
        <f t="shared" si="331"/>
        <v>4</v>
      </c>
      <c r="FQ266" s="14">
        <f t="shared" si="332"/>
        <v>2</v>
      </c>
      <c r="FR266" s="14">
        <f t="shared" si="333"/>
        <v>2</v>
      </c>
      <c r="FS266" s="14" t="b">
        <f t="shared" si="362"/>
        <v>0</v>
      </c>
      <c r="FT266" s="14">
        <f t="shared" si="334"/>
        <v>2007402</v>
      </c>
      <c r="FU266" s="14">
        <f t="shared" si="363"/>
        <v>120</v>
      </c>
      <c r="FV266" s="13" t="str">
        <f t="shared" si="335"/>
        <v>110级-史诗寄灵人の头盔</v>
      </c>
      <c r="FW266" s="13" t="str">
        <f t="shared" si="336"/>
        <v>流光 · 寄灵人の头盔-史诗</v>
      </c>
      <c r="FX266" s="14">
        <f t="shared" si="337"/>
        <v>1</v>
      </c>
      <c r="FY266" s="14">
        <f t="shared" si="338"/>
        <v>4</v>
      </c>
      <c r="FZ266" s="14">
        <f t="shared" si="339"/>
        <v>110</v>
      </c>
      <c r="GA266" s="14">
        <v>1</v>
      </c>
      <c r="GB266" s="14">
        <f t="shared" si="340"/>
        <v>7</v>
      </c>
      <c r="GC266" s="14">
        <f t="shared" si="364"/>
        <v>2</v>
      </c>
      <c r="GD266" s="14" t="str">
        <f t="shared" si="341"/>
        <v/>
      </c>
      <c r="GE266" s="14" t="e">
        <f t="shared" si="342"/>
        <v>#REF!</v>
      </c>
      <c r="GF266" s="14" t="e">
        <f t="shared" si="343"/>
        <v>#REF!</v>
      </c>
      <c r="GG266" s="14" t="e">
        <f t="shared" si="344"/>
        <v>#REF!</v>
      </c>
      <c r="GH266" s="14" t="e">
        <f t="shared" si="345"/>
        <v>#REF!</v>
      </c>
      <c r="GI266" s="14" t="e">
        <f t="shared" si="346"/>
        <v>#REF!</v>
      </c>
      <c r="GJ266" s="14" t="e">
        <f t="shared" si="347"/>
        <v>#REF!</v>
      </c>
      <c r="GK266" s="14" t="e">
        <f t="shared" si="348"/>
        <v>#REF!</v>
      </c>
      <c r="GL266" s="14">
        <f t="shared" si="349"/>
        <v>1074</v>
      </c>
      <c r="GM266" s="14">
        <f t="shared" si="350"/>
        <v>5</v>
      </c>
      <c r="GN266" s="14">
        <f t="shared" si="351"/>
        <v>1074</v>
      </c>
      <c r="GO266" s="25" t="str">
        <f t="shared" si="352"/>
        <v>icon_2007102</v>
      </c>
      <c r="GS266" s="14">
        <f t="shared" si="353"/>
        <v>2</v>
      </c>
      <c r="GT266" s="14">
        <f t="shared" si="354"/>
        <v>0</v>
      </c>
      <c r="GU266" s="14" t="e">
        <f t="shared" si="365"/>
        <v>#REF!</v>
      </c>
      <c r="GV266" s="14" t="str">
        <f t="shared" si="355"/>
        <v>DefExt</v>
      </c>
      <c r="GW266" s="14" t="e">
        <f t="shared" si="366"/>
        <v>#REF!</v>
      </c>
      <c r="GX266" s="14" t="e">
        <f t="shared" si="367"/>
        <v>#REF!</v>
      </c>
      <c r="GY266" s="14" t="str">
        <f t="shared" si="356"/>
        <v/>
      </c>
      <c r="GZ266" s="14" t="str">
        <f t="shared" si="368"/>
        <v/>
      </c>
      <c r="HA266" s="14" t="str">
        <f t="shared" si="369"/>
        <v/>
      </c>
      <c r="HB266" s="14">
        <f t="shared" si="357"/>
        <v>20740</v>
      </c>
      <c r="HC266" s="14">
        <f t="shared" si="370"/>
        <v>5</v>
      </c>
      <c r="HD266" s="14">
        <f t="shared" si="371"/>
        <v>1074</v>
      </c>
      <c r="HE266" s="25" t="s">
        <v>1109</v>
      </c>
      <c r="HF266" s="14">
        <f t="shared" si="358"/>
        <v>300</v>
      </c>
      <c r="IA266" s="13">
        <v>261</v>
      </c>
      <c r="IB266" s="14">
        <f t="shared" si="372"/>
        <v>14</v>
      </c>
      <c r="IC266" s="14">
        <f t="shared" si="373"/>
        <v>2</v>
      </c>
      <c r="ID266" s="14">
        <f t="shared" si="374"/>
        <v>3</v>
      </c>
      <c r="IE266" s="14">
        <f t="shared" si="375"/>
        <v>3</v>
      </c>
      <c r="IF266" s="14" t="str">
        <f t="shared" si="376"/>
        <v>50级守护灵洗练-Q3-1</v>
      </c>
      <c r="IG266" s="14">
        <f t="shared" si="377"/>
        <v>2033</v>
      </c>
      <c r="IH266" s="14">
        <f t="shared" si="378"/>
        <v>1</v>
      </c>
      <c r="II266" s="14">
        <f t="shared" si="379"/>
        <v>2000</v>
      </c>
      <c r="IJ266" s="14" t="str">
        <f t="shared" si="380"/>
        <v>AtkExt</v>
      </c>
      <c r="IK266" s="14" t="e">
        <f t="shared" si="381"/>
        <v>#REF!</v>
      </c>
      <c r="IL266" s="14" t="e">
        <f t="shared" si="382"/>
        <v>#REF!</v>
      </c>
    </row>
    <row r="267" spans="165:246" ht="16.5" x14ac:dyDescent="0.2">
      <c r="FI267" s="13">
        <v>262</v>
      </c>
      <c r="FJ267" s="14">
        <f t="shared" si="359"/>
        <v>1</v>
      </c>
      <c r="FK267" s="14">
        <f t="shared" si="360"/>
        <v>262</v>
      </c>
      <c r="FL267" s="14">
        <f t="shared" si="361"/>
        <v>35</v>
      </c>
      <c r="FM267" s="14">
        <f t="shared" si="328"/>
        <v>40</v>
      </c>
      <c r="FN267" s="14">
        <f t="shared" si="329"/>
        <v>7</v>
      </c>
      <c r="FO267" s="14">
        <f t="shared" si="330"/>
        <v>110</v>
      </c>
      <c r="FP267" s="14">
        <f t="shared" si="331"/>
        <v>4</v>
      </c>
      <c r="FQ267" s="14">
        <f t="shared" si="332"/>
        <v>3</v>
      </c>
      <c r="FR267" s="14">
        <f t="shared" si="333"/>
        <v>3</v>
      </c>
      <c r="FS267" s="14" t="b">
        <f t="shared" si="362"/>
        <v>0</v>
      </c>
      <c r="FT267" s="14">
        <f t="shared" si="334"/>
        <v>2007403</v>
      </c>
      <c r="FU267" s="14">
        <f t="shared" si="363"/>
        <v>120</v>
      </c>
      <c r="FV267" s="13" t="str">
        <f t="shared" si="335"/>
        <v>110级-史诗寄灵人の铠甲</v>
      </c>
      <c r="FW267" s="13" t="str">
        <f t="shared" si="336"/>
        <v>流光 · 寄灵人の铠甲-史诗</v>
      </c>
      <c r="FX267" s="14">
        <f t="shared" si="337"/>
        <v>1</v>
      </c>
      <c r="FY267" s="14">
        <f t="shared" si="338"/>
        <v>4</v>
      </c>
      <c r="FZ267" s="14">
        <f t="shared" si="339"/>
        <v>110</v>
      </c>
      <c r="GA267" s="14">
        <v>1</v>
      </c>
      <c r="GB267" s="14">
        <f t="shared" si="340"/>
        <v>7</v>
      </c>
      <c r="GC267" s="14">
        <f t="shared" si="364"/>
        <v>3</v>
      </c>
      <c r="GD267" s="14" t="str">
        <f t="shared" si="341"/>
        <v/>
      </c>
      <c r="GE267" s="14" t="e">
        <f t="shared" si="342"/>
        <v>#REF!</v>
      </c>
      <c r="GF267" s="14" t="e">
        <f t="shared" si="343"/>
        <v>#REF!</v>
      </c>
      <c r="GG267" s="14" t="e">
        <f t="shared" si="344"/>
        <v>#REF!</v>
      </c>
      <c r="GH267" s="14" t="e">
        <f t="shared" si="345"/>
        <v>#REF!</v>
      </c>
      <c r="GI267" s="14" t="e">
        <f t="shared" si="346"/>
        <v>#REF!</v>
      </c>
      <c r="GJ267" s="14" t="e">
        <f t="shared" si="347"/>
        <v>#REF!</v>
      </c>
      <c r="GK267" s="14" t="e">
        <f t="shared" si="348"/>
        <v>#REF!</v>
      </c>
      <c r="GL267" s="14">
        <f t="shared" si="349"/>
        <v>1074</v>
      </c>
      <c r="GM267" s="14">
        <f t="shared" si="350"/>
        <v>5</v>
      </c>
      <c r="GN267" s="14">
        <f t="shared" si="351"/>
        <v>1074</v>
      </c>
      <c r="GO267" s="25" t="str">
        <f t="shared" si="352"/>
        <v>icon_2007103</v>
      </c>
      <c r="GS267" s="14">
        <f t="shared" si="353"/>
        <v>2</v>
      </c>
      <c r="GT267" s="14">
        <f t="shared" si="354"/>
        <v>3</v>
      </c>
      <c r="GU267" s="14" t="e">
        <f t="shared" si="365"/>
        <v>#REF!</v>
      </c>
      <c r="GV267" s="14" t="str">
        <f t="shared" si="355"/>
        <v>DefExt</v>
      </c>
      <c r="GW267" s="14" t="e">
        <f t="shared" si="366"/>
        <v>#REF!</v>
      </c>
      <c r="GX267" s="14" t="e">
        <f t="shared" si="367"/>
        <v>#REF!</v>
      </c>
      <c r="GY267" s="14" t="str">
        <f t="shared" si="356"/>
        <v>HPExt</v>
      </c>
      <c r="GZ267" s="14" t="e">
        <f t="shared" si="368"/>
        <v>#REF!</v>
      </c>
      <c r="HA267" s="14" t="e">
        <f t="shared" si="369"/>
        <v>#REF!</v>
      </c>
      <c r="HB267" s="14">
        <f t="shared" si="357"/>
        <v>20740</v>
      </c>
      <c r="HC267" s="14">
        <f t="shared" si="370"/>
        <v>5</v>
      </c>
      <c r="HD267" s="14">
        <f t="shared" si="371"/>
        <v>1074</v>
      </c>
      <c r="HE267" s="25" t="s">
        <v>1109</v>
      </c>
      <c r="HF267" s="14">
        <f t="shared" si="358"/>
        <v>300</v>
      </c>
      <c r="IA267" s="13">
        <v>262</v>
      </c>
      <c r="IB267" s="14">
        <f t="shared" si="372"/>
        <v>14</v>
      </c>
      <c r="IC267" s="14">
        <f t="shared" si="373"/>
        <v>2</v>
      </c>
      <c r="ID267" s="14">
        <f t="shared" si="374"/>
        <v>3</v>
      </c>
      <c r="IE267" s="14">
        <f t="shared" si="375"/>
        <v>3</v>
      </c>
      <c r="IF267" s="14" t="str">
        <f t="shared" si="376"/>
        <v>50级守护灵洗练-Q3-2</v>
      </c>
      <c r="IG267" s="14">
        <f t="shared" si="377"/>
        <v>2033</v>
      </c>
      <c r="IH267" s="14">
        <f t="shared" si="378"/>
        <v>2</v>
      </c>
      <c r="II267" s="14">
        <f t="shared" si="379"/>
        <v>2000</v>
      </c>
      <c r="IJ267" s="14" t="str">
        <f t="shared" si="380"/>
        <v>DefExt</v>
      </c>
      <c r="IK267" s="14" t="e">
        <f t="shared" si="381"/>
        <v>#REF!</v>
      </c>
      <c r="IL267" s="14" t="e">
        <f t="shared" si="382"/>
        <v>#REF!</v>
      </c>
    </row>
    <row r="268" spans="165:246" ht="16.5" x14ac:dyDescent="0.2">
      <c r="FI268" s="13">
        <v>263</v>
      </c>
      <c r="FJ268" s="14">
        <f t="shared" si="359"/>
        <v>1</v>
      </c>
      <c r="FK268" s="14">
        <f t="shared" si="360"/>
        <v>263</v>
      </c>
      <c r="FL268" s="14">
        <f t="shared" si="361"/>
        <v>35</v>
      </c>
      <c r="FM268" s="14">
        <f t="shared" si="328"/>
        <v>40</v>
      </c>
      <c r="FN268" s="14">
        <f t="shared" si="329"/>
        <v>7</v>
      </c>
      <c r="FO268" s="14">
        <f t="shared" si="330"/>
        <v>110</v>
      </c>
      <c r="FP268" s="14">
        <f t="shared" si="331"/>
        <v>4</v>
      </c>
      <c r="FQ268" s="14">
        <f t="shared" si="332"/>
        <v>4</v>
      </c>
      <c r="FR268" s="14">
        <f t="shared" si="333"/>
        <v>4</v>
      </c>
      <c r="FS268" s="14" t="b">
        <f t="shared" si="362"/>
        <v>0</v>
      </c>
      <c r="FT268" s="14">
        <f t="shared" si="334"/>
        <v>2007404</v>
      </c>
      <c r="FU268" s="14">
        <f t="shared" si="363"/>
        <v>120</v>
      </c>
      <c r="FV268" s="13" t="str">
        <f t="shared" si="335"/>
        <v>110级-史诗寄灵人の裤子</v>
      </c>
      <c r="FW268" s="13" t="str">
        <f t="shared" si="336"/>
        <v>流光 · 寄灵人の裤子-史诗</v>
      </c>
      <c r="FX268" s="14">
        <f t="shared" si="337"/>
        <v>1</v>
      </c>
      <c r="FY268" s="14">
        <f t="shared" si="338"/>
        <v>4</v>
      </c>
      <c r="FZ268" s="14">
        <f t="shared" si="339"/>
        <v>110</v>
      </c>
      <c r="GA268" s="14">
        <v>1</v>
      </c>
      <c r="GB268" s="14">
        <f t="shared" si="340"/>
        <v>7</v>
      </c>
      <c r="GC268" s="14">
        <f t="shared" si="364"/>
        <v>4</v>
      </c>
      <c r="GD268" s="14" t="str">
        <f t="shared" si="341"/>
        <v/>
      </c>
      <c r="GE268" s="14" t="e">
        <f t="shared" si="342"/>
        <v>#REF!</v>
      </c>
      <c r="GF268" s="14" t="e">
        <f t="shared" si="343"/>
        <v>#REF!</v>
      </c>
      <c r="GG268" s="14" t="e">
        <f t="shared" si="344"/>
        <v>#REF!</v>
      </c>
      <c r="GH268" s="14" t="e">
        <f t="shared" si="345"/>
        <v>#REF!</v>
      </c>
      <c r="GI268" s="14" t="e">
        <f t="shared" si="346"/>
        <v>#REF!</v>
      </c>
      <c r="GJ268" s="14" t="e">
        <f t="shared" si="347"/>
        <v>#REF!</v>
      </c>
      <c r="GK268" s="14" t="e">
        <f t="shared" si="348"/>
        <v>#REF!</v>
      </c>
      <c r="GL268" s="14">
        <f t="shared" si="349"/>
        <v>1074</v>
      </c>
      <c r="GM268" s="14">
        <f t="shared" si="350"/>
        <v>5</v>
      </c>
      <c r="GN268" s="14">
        <f t="shared" si="351"/>
        <v>1074</v>
      </c>
      <c r="GO268" s="25" t="str">
        <f t="shared" si="352"/>
        <v>icon_2007104</v>
      </c>
      <c r="GS268" s="14">
        <f t="shared" si="353"/>
        <v>2</v>
      </c>
      <c r="GT268" s="14">
        <f t="shared" si="354"/>
        <v>0</v>
      </c>
      <c r="GU268" s="14" t="e">
        <f t="shared" si="365"/>
        <v>#REF!</v>
      </c>
      <c r="GV268" s="14" t="str">
        <f t="shared" si="355"/>
        <v>DefExt</v>
      </c>
      <c r="GW268" s="14" t="e">
        <f t="shared" si="366"/>
        <v>#REF!</v>
      </c>
      <c r="GX268" s="14" t="e">
        <f t="shared" si="367"/>
        <v>#REF!</v>
      </c>
      <c r="GY268" s="14" t="str">
        <f t="shared" si="356"/>
        <v/>
      </c>
      <c r="GZ268" s="14" t="str">
        <f t="shared" si="368"/>
        <v/>
      </c>
      <c r="HA268" s="14" t="str">
        <f t="shared" si="369"/>
        <v/>
      </c>
      <c r="HB268" s="14">
        <f t="shared" si="357"/>
        <v>20740</v>
      </c>
      <c r="HC268" s="14">
        <f t="shared" si="370"/>
        <v>5</v>
      </c>
      <c r="HD268" s="14">
        <f t="shared" si="371"/>
        <v>1074</v>
      </c>
      <c r="HE268" s="25" t="s">
        <v>1109</v>
      </c>
      <c r="HF268" s="14">
        <f t="shared" si="358"/>
        <v>300</v>
      </c>
      <c r="IA268" s="13">
        <v>263</v>
      </c>
      <c r="IB268" s="14">
        <f t="shared" si="372"/>
        <v>14</v>
      </c>
      <c r="IC268" s="14">
        <f t="shared" si="373"/>
        <v>2</v>
      </c>
      <c r="ID268" s="14">
        <f t="shared" si="374"/>
        <v>3</v>
      </c>
      <c r="IE268" s="14">
        <f t="shared" si="375"/>
        <v>3</v>
      </c>
      <c r="IF268" s="14" t="str">
        <f t="shared" si="376"/>
        <v>50级守护灵洗练-Q3-3</v>
      </c>
      <c r="IG268" s="14">
        <f t="shared" si="377"/>
        <v>2033</v>
      </c>
      <c r="IH268" s="14">
        <f t="shared" si="378"/>
        <v>3</v>
      </c>
      <c r="II268" s="14">
        <f t="shared" si="379"/>
        <v>2000</v>
      </c>
      <c r="IJ268" s="14" t="str">
        <f t="shared" si="380"/>
        <v>HPExt</v>
      </c>
      <c r="IK268" s="14" t="e">
        <f t="shared" si="381"/>
        <v>#REF!</v>
      </c>
      <c r="IL268" s="14" t="e">
        <f t="shared" si="382"/>
        <v>#REF!</v>
      </c>
    </row>
    <row r="269" spans="165:246" ht="16.5" x14ac:dyDescent="0.2">
      <c r="FI269" s="13">
        <v>264</v>
      </c>
      <c r="FJ269" s="14">
        <f t="shared" si="359"/>
        <v>1</v>
      </c>
      <c r="FK269" s="14">
        <f t="shared" si="360"/>
        <v>264</v>
      </c>
      <c r="FL269" s="14">
        <f t="shared" si="361"/>
        <v>35</v>
      </c>
      <c r="FM269" s="14">
        <f t="shared" si="328"/>
        <v>40</v>
      </c>
      <c r="FN269" s="14">
        <f t="shared" si="329"/>
        <v>7</v>
      </c>
      <c r="FO269" s="14">
        <f t="shared" si="330"/>
        <v>110</v>
      </c>
      <c r="FP269" s="14">
        <f t="shared" si="331"/>
        <v>4</v>
      </c>
      <c r="FQ269" s="14">
        <f t="shared" si="332"/>
        <v>5</v>
      </c>
      <c r="FR269" s="14">
        <f t="shared" si="333"/>
        <v>5</v>
      </c>
      <c r="FS269" s="14" t="b">
        <f t="shared" si="362"/>
        <v>0</v>
      </c>
      <c r="FT269" s="14">
        <f t="shared" si="334"/>
        <v>2007405</v>
      </c>
      <c r="FU269" s="14">
        <f t="shared" si="363"/>
        <v>120</v>
      </c>
      <c r="FV269" s="13" t="str">
        <f t="shared" si="335"/>
        <v>110级-史诗寄灵人の鞋子</v>
      </c>
      <c r="FW269" s="13" t="str">
        <f t="shared" si="336"/>
        <v>流光 · 寄灵人の鞋子-史诗</v>
      </c>
      <c r="FX269" s="14">
        <f t="shared" si="337"/>
        <v>1</v>
      </c>
      <c r="FY269" s="14">
        <f t="shared" si="338"/>
        <v>4</v>
      </c>
      <c r="FZ269" s="14">
        <f t="shared" si="339"/>
        <v>110</v>
      </c>
      <c r="GA269" s="14">
        <v>1</v>
      </c>
      <c r="GB269" s="14">
        <f t="shared" si="340"/>
        <v>7</v>
      </c>
      <c r="GC269" s="14">
        <f t="shared" si="364"/>
        <v>5</v>
      </c>
      <c r="GD269" s="14" t="str">
        <f t="shared" si="341"/>
        <v/>
      </c>
      <c r="GE269" s="14" t="e">
        <f t="shared" si="342"/>
        <v>#REF!</v>
      </c>
      <c r="GF269" s="14" t="e">
        <f t="shared" si="343"/>
        <v>#REF!</v>
      </c>
      <c r="GG269" s="14" t="e">
        <f t="shared" si="344"/>
        <v>#REF!</v>
      </c>
      <c r="GH269" s="14" t="e">
        <f t="shared" si="345"/>
        <v>#REF!</v>
      </c>
      <c r="GI269" s="14" t="e">
        <f t="shared" si="346"/>
        <v>#REF!</v>
      </c>
      <c r="GJ269" s="14" t="e">
        <f t="shared" si="347"/>
        <v>#REF!</v>
      </c>
      <c r="GK269" s="14" t="e">
        <f t="shared" si="348"/>
        <v>#REF!</v>
      </c>
      <c r="GL269" s="14">
        <f t="shared" si="349"/>
        <v>1074</v>
      </c>
      <c r="GM269" s="14">
        <f t="shared" si="350"/>
        <v>5</v>
      </c>
      <c r="GN269" s="14">
        <f t="shared" si="351"/>
        <v>1074</v>
      </c>
      <c r="GO269" s="25" t="str">
        <f t="shared" si="352"/>
        <v>icon_2007105</v>
      </c>
      <c r="GS269" s="14">
        <f t="shared" si="353"/>
        <v>3</v>
      </c>
      <c r="GT269" s="14">
        <f t="shared" si="354"/>
        <v>0</v>
      </c>
      <c r="GU269" s="14" t="e">
        <f t="shared" si="365"/>
        <v>#REF!</v>
      </c>
      <c r="GV269" s="14" t="str">
        <f t="shared" si="355"/>
        <v>HPExt</v>
      </c>
      <c r="GW269" s="14" t="e">
        <f t="shared" si="366"/>
        <v>#REF!</v>
      </c>
      <c r="GX269" s="14" t="e">
        <f t="shared" si="367"/>
        <v>#REF!</v>
      </c>
      <c r="GY269" s="14" t="str">
        <f t="shared" si="356"/>
        <v/>
      </c>
      <c r="GZ269" s="14" t="str">
        <f t="shared" si="368"/>
        <v/>
      </c>
      <c r="HA269" s="14" t="str">
        <f t="shared" si="369"/>
        <v/>
      </c>
      <c r="HB269" s="14">
        <f t="shared" si="357"/>
        <v>20740</v>
      </c>
      <c r="HC269" s="14">
        <f t="shared" si="370"/>
        <v>5</v>
      </c>
      <c r="HD269" s="14">
        <f t="shared" si="371"/>
        <v>1074</v>
      </c>
      <c r="HE269" s="25" t="s">
        <v>1109</v>
      </c>
      <c r="HF269" s="14">
        <f t="shared" si="358"/>
        <v>300</v>
      </c>
      <c r="IA269" s="13">
        <v>264</v>
      </c>
      <c r="IB269" s="14">
        <f t="shared" si="372"/>
        <v>14</v>
      </c>
      <c r="IC269" s="14">
        <f t="shared" si="373"/>
        <v>2</v>
      </c>
      <c r="ID269" s="14">
        <f t="shared" si="374"/>
        <v>3</v>
      </c>
      <c r="IE269" s="14">
        <f t="shared" si="375"/>
        <v>3</v>
      </c>
      <c r="IF269" s="14" t="str">
        <f t="shared" si="376"/>
        <v>50级守护灵洗练-Q3-4</v>
      </c>
      <c r="IG269" s="14">
        <f t="shared" si="377"/>
        <v>2033</v>
      </c>
      <c r="IH269" s="14">
        <f t="shared" si="378"/>
        <v>4</v>
      </c>
      <c r="II269" s="14">
        <f t="shared" si="379"/>
        <v>600</v>
      </c>
      <c r="IJ269" s="14" t="str">
        <f t="shared" si="380"/>
        <v>AtkRate</v>
      </c>
      <c r="IK269" s="14">
        <f t="shared" si="381"/>
        <v>1.4E-2</v>
      </c>
      <c r="IL269" s="14">
        <f t="shared" si="382"/>
        <v>0.04</v>
      </c>
    </row>
    <row r="270" spans="165:246" ht="16.5" x14ac:dyDescent="0.2">
      <c r="FI270" s="13">
        <v>265</v>
      </c>
      <c r="FJ270" s="14">
        <f t="shared" si="359"/>
        <v>1</v>
      </c>
      <c r="FK270" s="14">
        <f t="shared" si="360"/>
        <v>265</v>
      </c>
      <c r="FL270" s="14">
        <f t="shared" si="361"/>
        <v>35</v>
      </c>
      <c r="FM270" s="14">
        <f t="shared" si="328"/>
        <v>40</v>
      </c>
      <c r="FN270" s="14">
        <f t="shared" si="329"/>
        <v>7</v>
      </c>
      <c r="FO270" s="14">
        <f t="shared" si="330"/>
        <v>110</v>
      </c>
      <c r="FP270" s="14">
        <f t="shared" si="331"/>
        <v>4</v>
      </c>
      <c r="FQ270" s="14">
        <f t="shared" si="332"/>
        <v>6</v>
      </c>
      <c r="FR270" s="14">
        <f t="shared" si="333"/>
        <v>6</v>
      </c>
      <c r="FS270" s="14" t="b">
        <f t="shared" si="362"/>
        <v>0</v>
      </c>
      <c r="FT270" s="14">
        <f t="shared" si="334"/>
        <v>2007406</v>
      </c>
      <c r="FU270" s="14">
        <f t="shared" si="363"/>
        <v>120</v>
      </c>
      <c r="FV270" s="13" t="str">
        <f t="shared" si="335"/>
        <v>110级-史诗寄灵人の护手</v>
      </c>
      <c r="FW270" s="13" t="str">
        <f t="shared" si="336"/>
        <v>流光 · 寄灵人の护手-史诗</v>
      </c>
      <c r="FX270" s="14">
        <f t="shared" si="337"/>
        <v>1</v>
      </c>
      <c r="FY270" s="14">
        <f t="shared" si="338"/>
        <v>4</v>
      </c>
      <c r="FZ270" s="14">
        <f t="shared" si="339"/>
        <v>110</v>
      </c>
      <c r="GA270" s="14">
        <v>1</v>
      </c>
      <c r="GB270" s="14">
        <f t="shared" si="340"/>
        <v>7</v>
      </c>
      <c r="GC270" s="14">
        <f t="shared" si="364"/>
        <v>6</v>
      </c>
      <c r="GD270" s="14" t="str">
        <f t="shared" si="341"/>
        <v/>
      </c>
      <c r="GE270" s="14" t="e">
        <f t="shared" si="342"/>
        <v>#REF!</v>
      </c>
      <c r="GF270" s="14" t="e">
        <f t="shared" si="343"/>
        <v>#REF!</v>
      </c>
      <c r="GG270" s="14" t="e">
        <f t="shared" si="344"/>
        <v>#REF!</v>
      </c>
      <c r="GH270" s="14" t="e">
        <f t="shared" si="345"/>
        <v>#REF!</v>
      </c>
      <c r="GI270" s="14" t="e">
        <f t="shared" si="346"/>
        <v>#REF!</v>
      </c>
      <c r="GJ270" s="14" t="e">
        <f t="shared" si="347"/>
        <v>#REF!</v>
      </c>
      <c r="GK270" s="14" t="e">
        <f t="shared" si="348"/>
        <v>#REF!</v>
      </c>
      <c r="GL270" s="14">
        <f t="shared" si="349"/>
        <v>1074</v>
      </c>
      <c r="GM270" s="14">
        <f t="shared" si="350"/>
        <v>5</v>
      </c>
      <c r="GN270" s="14">
        <f t="shared" si="351"/>
        <v>1074</v>
      </c>
      <c r="GO270" s="25" t="str">
        <f t="shared" si="352"/>
        <v>icon_2007106</v>
      </c>
      <c r="GS270" s="14">
        <f t="shared" si="353"/>
        <v>3</v>
      </c>
      <c r="GT270" s="14">
        <f t="shared" si="354"/>
        <v>0</v>
      </c>
      <c r="GU270" s="14" t="e">
        <f t="shared" si="365"/>
        <v>#REF!</v>
      </c>
      <c r="GV270" s="14" t="str">
        <f t="shared" si="355"/>
        <v>HPExt</v>
      </c>
      <c r="GW270" s="14" t="e">
        <f t="shared" si="366"/>
        <v>#REF!</v>
      </c>
      <c r="GX270" s="14" t="e">
        <f t="shared" si="367"/>
        <v>#REF!</v>
      </c>
      <c r="GY270" s="14" t="str">
        <f t="shared" si="356"/>
        <v/>
      </c>
      <c r="GZ270" s="14" t="str">
        <f t="shared" si="368"/>
        <v/>
      </c>
      <c r="HA270" s="14" t="str">
        <f t="shared" si="369"/>
        <v/>
      </c>
      <c r="HB270" s="14">
        <f t="shared" si="357"/>
        <v>20740</v>
      </c>
      <c r="HC270" s="14">
        <f t="shared" si="370"/>
        <v>5</v>
      </c>
      <c r="HD270" s="14">
        <f t="shared" si="371"/>
        <v>1074</v>
      </c>
      <c r="HE270" s="25" t="s">
        <v>1109</v>
      </c>
      <c r="HF270" s="14">
        <f t="shared" si="358"/>
        <v>300</v>
      </c>
      <c r="IA270" s="13">
        <v>265</v>
      </c>
      <c r="IB270" s="14">
        <f t="shared" si="372"/>
        <v>14</v>
      </c>
      <c r="IC270" s="14">
        <f t="shared" si="373"/>
        <v>2</v>
      </c>
      <c r="ID270" s="14">
        <f t="shared" si="374"/>
        <v>3</v>
      </c>
      <c r="IE270" s="14">
        <f t="shared" si="375"/>
        <v>3</v>
      </c>
      <c r="IF270" s="14" t="str">
        <f t="shared" si="376"/>
        <v>50级守护灵洗练-Q3-5</v>
      </c>
      <c r="IG270" s="14">
        <f t="shared" si="377"/>
        <v>2033</v>
      </c>
      <c r="IH270" s="14">
        <f t="shared" si="378"/>
        <v>5</v>
      </c>
      <c r="II270" s="14">
        <f t="shared" si="379"/>
        <v>600</v>
      </c>
      <c r="IJ270" s="14" t="str">
        <f t="shared" si="380"/>
        <v>DefRate</v>
      </c>
      <c r="IK270" s="14">
        <f t="shared" si="381"/>
        <v>1.4E-2</v>
      </c>
      <c r="IL270" s="14">
        <f t="shared" si="382"/>
        <v>0.04</v>
      </c>
    </row>
    <row r="271" spans="165:246" ht="16.5" x14ac:dyDescent="0.2">
      <c r="FI271" s="13">
        <v>266</v>
      </c>
      <c r="FJ271" s="14">
        <f t="shared" si="359"/>
        <v>1</v>
      </c>
      <c r="FK271" s="14">
        <f t="shared" si="360"/>
        <v>266</v>
      </c>
      <c r="FL271" s="14">
        <f t="shared" si="361"/>
        <v>35</v>
      </c>
      <c r="FM271" s="14">
        <f t="shared" si="328"/>
        <v>40</v>
      </c>
      <c r="FN271" s="14">
        <f t="shared" si="329"/>
        <v>7</v>
      </c>
      <c r="FO271" s="14">
        <f t="shared" si="330"/>
        <v>110</v>
      </c>
      <c r="FP271" s="14">
        <f t="shared" si="331"/>
        <v>4</v>
      </c>
      <c r="FQ271" s="14">
        <f t="shared" si="332"/>
        <v>7</v>
      </c>
      <c r="FR271" s="14">
        <f t="shared" si="333"/>
        <v>7</v>
      </c>
      <c r="FS271" s="14" t="b">
        <f t="shared" si="362"/>
        <v>0</v>
      </c>
      <c r="FT271" s="14">
        <f t="shared" si="334"/>
        <v>2007407</v>
      </c>
      <c r="FU271" s="14">
        <f t="shared" si="363"/>
        <v>180</v>
      </c>
      <c r="FV271" s="13" t="str">
        <f t="shared" si="335"/>
        <v>110级-史诗寄灵人の项链</v>
      </c>
      <c r="FW271" s="13" t="str">
        <f t="shared" si="336"/>
        <v>流光 · 寄灵人の项链-史诗</v>
      </c>
      <c r="FX271" s="14">
        <f t="shared" si="337"/>
        <v>1</v>
      </c>
      <c r="FY271" s="14">
        <f t="shared" si="338"/>
        <v>4</v>
      </c>
      <c r="FZ271" s="14">
        <f t="shared" si="339"/>
        <v>110</v>
      </c>
      <c r="GA271" s="14">
        <v>1</v>
      </c>
      <c r="GB271" s="14">
        <f t="shared" si="340"/>
        <v>7</v>
      </c>
      <c r="GC271" s="14">
        <f t="shared" si="364"/>
        <v>7</v>
      </c>
      <c r="GD271" s="14" t="str">
        <f t="shared" si="341"/>
        <v/>
      </c>
      <c r="GE271" s="14" t="e">
        <f t="shared" si="342"/>
        <v>#REF!</v>
      </c>
      <c r="GF271" s="14" t="e">
        <f t="shared" si="343"/>
        <v>#REF!</v>
      </c>
      <c r="GG271" s="14" t="e">
        <f t="shared" si="344"/>
        <v>#REF!</v>
      </c>
      <c r="GH271" s="14" t="e">
        <f t="shared" si="345"/>
        <v>#REF!</v>
      </c>
      <c r="GI271" s="14" t="e">
        <f t="shared" si="346"/>
        <v>#REF!</v>
      </c>
      <c r="GJ271" s="14" t="e">
        <f t="shared" si="347"/>
        <v>#REF!</v>
      </c>
      <c r="GK271" s="14" t="e">
        <f t="shared" si="348"/>
        <v>#REF!</v>
      </c>
      <c r="GL271" s="14">
        <f t="shared" si="349"/>
        <v>1074</v>
      </c>
      <c r="GM271" s="14">
        <f t="shared" si="350"/>
        <v>5</v>
      </c>
      <c r="GN271" s="14">
        <f t="shared" si="351"/>
        <v>1074</v>
      </c>
      <c r="GO271" s="25" t="str">
        <f t="shared" si="352"/>
        <v>icon_2007107</v>
      </c>
      <c r="GS271" s="14">
        <f t="shared" si="353"/>
        <v>1</v>
      </c>
      <c r="GT271" s="14">
        <f t="shared" si="354"/>
        <v>2</v>
      </c>
      <c r="GU271" s="14" t="e">
        <f t="shared" si="365"/>
        <v>#REF!</v>
      </c>
      <c r="GV271" s="14" t="str">
        <f t="shared" si="355"/>
        <v>AtkExt</v>
      </c>
      <c r="GW271" s="14" t="e">
        <f t="shared" si="366"/>
        <v>#REF!</v>
      </c>
      <c r="GX271" s="14" t="e">
        <f t="shared" si="367"/>
        <v>#REF!</v>
      </c>
      <c r="GY271" s="14" t="str">
        <f t="shared" si="356"/>
        <v>DefExt</v>
      </c>
      <c r="GZ271" s="14" t="e">
        <f t="shared" si="368"/>
        <v>#REF!</v>
      </c>
      <c r="HA271" s="14" t="e">
        <f t="shared" si="369"/>
        <v>#REF!</v>
      </c>
      <c r="HB271" s="14">
        <f t="shared" si="357"/>
        <v>20740</v>
      </c>
      <c r="HC271" s="14">
        <f t="shared" si="370"/>
        <v>5</v>
      </c>
      <c r="HD271" s="14">
        <f t="shared" si="371"/>
        <v>1074</v>
      </c>
      <c r="HE271" s="25" t="s">
        <v>1109</v>
      </c>
      <c r="HF271" s="14">
        <f t="shared" si="358"/>
        <v>450</v>
      </c>
      <c r="IA271" s="13">
        <v>266</v>
      </c>
      <c r="IB271" s="14">
        <f t="shared" si="372"/>
        <v>14</v>
      </c>
      <c r="IC271" s="14">
        <f t="shared" si="373"/>
        <v>2</v>
      </c>
      <c r="ID271" s="14">
        <f t="shared" si="374"/>
        <v>3</v>
      </c>
      <c r="IE271" s="14">
        <f t="shared" si="375"/>
        <v>3</v>
      </c>
      <c r="IF271" s="14" t="str">
        <f t="shared" si="376"/>
        <v>50级守护灵洗练-Q3-6</v>
      </c>
      <c r="IG271" s="14">
        <f t="shared" si="377"/>
        <v>2033</v>
      </c>
      <c r="IH271" s="14">
        <f t="shared" si="378"/>
        <v>6</v>
      </c>
      <c r="II271" s="14">
        <f t="shared" si="379"/>
        <v>600</v>
      </c>
      <c r="IJ271" s="14" t="str">
        <f t="shared" si="380"/>
        <v>HPRate</v>
      </c>
      <c r="IK271" s="14">
        <f t="shared" si="381"/>
        <v>1.4E-2</v>
      </c>
      <c r="IL271" s="14">
        <f t="shared" si="382"/>
        <v>0.04</v>
      </c>
    </row>
    <row r="272" spans="165:246" ht="16.5" x14ac:dyDescent="0.2">
      <c r="FI272" s="13">
        <v>267</v>
      </c>
      <c r="FJ272" s="14">
        <f t="shared" si="359"/>
        <v>1</v>
      </c>
      <c r="FK272" s="14">
        <f t="shared" si="360"/>
        <v>267</v>
      </c>
      <c r="FL272" s="14">
        <f t="shared" si="361"/>
        <v>35</v>
      </c>
      <c r="FM272" s="14">
        <f t="shared" si="328"/>
        <v>40</v>
      </c>
      <c r="FN272" s="14">
        <f t="shared" si="329"/>
        <v>7</v>
      </c>
      <c r="FO272" s="14">
        <f t="shared" si="330"/>
        <v>110</v>
      </c>
      <c r="FP272" s="14">
        <f t="shared" si="331"/>
        <v>4</v>
      </c>
      <c r="FQ272" s="14">
        <f t="shared" si="332"/>
        <v>8</v>
      </c>
      <c r="FR272" s="14">
        <f t="shared" si="333"/>
        <v>8</v>
      </c>
      <c r="FS272" s="14" t="b">
        <f t="shared" si="362"/>
        <v>0</v>
      </c>
      <c r="FT272" s="14">
        <f t="shared" si="334"/>
        <v>2007408</v>
      </c>
      <c r="FU272" s="14">
        <f t="shared" si="363"/>
        <v>180</v>
      </c>
      <c r="FV272" s="13" t="str">
        <f t="shared" si="335"/>
        <v>110级-史诗寄灵人の戒指</v>
      </c>
      <c r="FW272" s="13" t="str">
        <f t="shared" si="336"/>
        <v>流光 · 寄灵人の戒指-史诗</v>
      </c>
      <c r="FX272" s="14">
        <f t="shared" si="337"/>
        <v>1</v>
      </c>
      <c r="FY272" s="14">
        <f t="shared" si="338"/>
        <v>4</v>
      </c>
      <c r="FZ272" s="14">
        <f t="shared" si="339"/>
        <v>110</v>
      </c>
      <c r="GA272" s="14">
        <v>1</v>
      </c>
      <c r="GB272" s="14">
        <f t="shared" si="340"/>
        <v>7</v>
      </c>
      <c r="GC272" s="14">
        <f t="shared" si="364"/>
        <v>8</v>
      </c>
      <c r="GD272" s="14" t="str">
        <f t="shared" si="341"/>
        <v/>
      </c>
      <c r="GE272" s="14" t="e">
        <f t="shared" si="342"/>
        <v>#REF!</v>
      </c>
      <c r="GF272" s="14" t="e">
        <f t="shared" si="343"/>
        <v>#REF!</v>
      </c>
      <c r="GG272" s="14" t="e">
        <f t="shared" si="344"/>
        <v>#REF!</v>
      </c>
      <c r="GH272" s="14" t="e">
        <f t="shared" si="345"/>
        <v>#REF!</v>
      </c>
      <c r="GI272" s="14" t="e">
        <f t="shared" si="346"/>
        <v>#REF!</v>
      </c>
      <c r="GJ272" s="14" t="e">
        <f t="shared" si="347"/>
        <v>#REF!</v>
      </c>
      <c r="GK272" s="14" t="e">
        <f t="shared" si="348"/>
        <v>#REF!</v>
      </c>
      <c r="GL272" s="14">
        <f t="shared" si="349"/>
        <v>1074</v>
      </c>
      <c r="GM272" s="14">
        <f t="shared" si="350"/>
        <v>5</v>
      </c>
      <c r="GN272" s="14">
        <f t="shared" si="351"/>
        <v>1074</v>
      </c>
      <c r="GO272" s="25" t="str">
        <f t="shared" si="352"/>
        <v>icon_2007108</v>
      </c>
      <c r="GS272" s="14">
        <f t="shared" si="353"/>
        <v>1</v>
      </c>
      <c r="GT272" s="14">
        <f t="shared" si="354"/>
        <v>3</v>
      </c>
      <c r="GU272" s="14" t="e">
        <f t="shared" si="365"/>
        <v>#REF!</v>
      </c>
      <c r="GV272" s="14" t="str">
        <f t="shared" si="355"/>
        <v>AtkExt</v>
      </c>
      <c r="GW272" s="14" t="e">
        <f t="shared" si="366"/>
        <v>#REF!</v>
      </c>
      <c r="GX272" s="14" t="e">
        <f t="shared" si="367"/>
        <v>#REF!</v>
      </c>
      <c r="GY272" s="14" t="str">
        <f t="shared" si="356"/>
        <v>HPExt</v>
      </c>
      <c r="GZ272" s="14" t="e">
        <f t="shared" si="368"/>
        <v>#REF!</v>
      </c>
      <c r="HA272" s="14" t="e">
        <f t="shared" si="369"/>
        <v>#REF!</v>
      </c>
      <c r="HB272" s="14">
        <f t="shared" si="357"/>
        <v>20740</v>
      </c>
      <c r="HC272" s="14">
        <f t="shared" si="370"/>
        <v>5</v>
      </c>
      <c r="HD272" s="14">
        <f t="shared" si="371"/>
        <v>1074</v>
      </c>
      <c r="HE272" s="25" t="s">
        <v>1109</v>
      </c>
      <c r="HF272" s="14">
        <f t="shared" si="358"/>
        <v>450</v>
      </c>
      <c r="IA272" s="13">
        <v>267</v>
      </c>
      <c r="IB272" s="14">
        <f t="shared" si="372"/>
        <v>14</v>
      </c>
      <c r="IC272" s="14">
        <f t="shared" si="373"/>
        <v>2</v>
      </c>
      <c r="ID272" s="14">
        <f t="shared" si="374"/>
        <v>3</v>
      </c>
      <c r="IE272" s="14">
        <f t="shared" si="375"/>
        <v>3</v>
      </c>
      <c r="IF272" s="14" t="str">
        <f t="shared" si="376"/>
        <v>50级守护灵洗练-Q3-7</v>
      </c>
      <c r="IG272" s="14">
        <f t="shared" si="377"/>
        <v>2033</v>
      </c>
      <c r="IH272" s="14">
        <f t="shared" si="378"/>
        <v>7</v>
      </c>
      <c r="II272" s="14">
        <f t="shared" si="379"/>
        <v>550</v>
      </c>
      <c r="IJ272" s="14" t="str">
        <f t="shared" si="380"/>
        <v>Crit</v>
      </c>
      <c r="IK272" s="14">
        <f t="shared" si="381"/>
        <v>1.0999999999999999E-2</v>
      </c>
      <c r="IL272" s="14">
        <f t="shared" si="382"/>
        <v>0.03</v>
      </c>
    </row>
    <row r="273" spans="165:246" ht="16.5" x14ac:dyDescent="0.2">
      <c r="FI273" s="13">
        <v>268</v>
      </c>
      <c r="FJ273" s="14">
        <f t="shared" si="359"/>
        <v>1</v>
      </c>
      <c r="FK273" s="14">
        <f t="shared" si="360"/>
        <v>268</v>
      </c>
      <c r="FL273" s="14">
        <f t="shared" si="361"/>
        <v>36</v>
      </c>
      <c r="FM273" s="14">
        <f t="shared" si="328"/>
        <v>42</v>
      </c>
      <c r="FN273" s="14">
        <f t="shared" si="329"/>
        <v>7</v>
      </c>
      <c r="FO273" s="14">
        <f t="shared" si="330"/>
        <v>110</v>
      </c>
      <c r="FP273" s="14">
        <f t="shared" si="331"/>
        <v>4</v>
      </c>
      <c r="FQ273" s="14">
        <f t="shared" si="332"/>
        <v>1</v>
      </c>
      <c r="FR273" s="14">
        <f t="shared" si="333"/>
        <v>1</v>
      </c>
      <c r="FS273" s="14" t="b">
        <f t="shared" si="362"/>
        <v>1</v>
      </c>
      <c r="FT273" s="14">
        <f t="shared" si="334"/>
        <v>2007421</v>
      </c>
      <c r="FU273" s="14">
        <f t="shared" si="363"/>
        <v>240</v>
      </c>
      <c r="FV273" s="13" t="str">
        <f t="shared" si="335"/>
        <v>110级-防御套寄灵人の灵器</v>
      </c>
      <c r="FW273" s="13" t="str">
        <f t="shared" si="336"/>
        <v>战祸破军 · 寄灵人の灵器</v>
      </c>
      <c r="FX273" s="14">
        <f t="shared" si="337"/>
        <v>1</v>
      </c>
      <c r="FY273" s="14">
        <f t="shared" si="338"/>
        <v>4</v>
      </c>
      <c r="FZ273" s="14">
        <f t="shared" si="339"/>
        <v>110</v>
      </c>
      <c r="GA273" s="14">
        <v>1</v>
      </c>
      <c r="GB273" s="14">
        <f t="shared" si="340"/>
        <v>7</v>
      </c>
      <c r="GC273" s="14">
        <f t="shared" si="364"/>
        <v>1</v>
      </c>
      <c r="GD273" s="14">
        <f t="shared" si="341"/>
        <v>200742</v>
      </c>
      <c r="GE273" s="14" t="e">
        <f t="shared" si="342"/>
        <v>#REF!</v>
      </c>
      <c r="GF273" s="14" t="e">
        <f t="shared" si="343"/>
        <v>#REF!</v>
      </c>
      <c r="GG273" s="14" t="e">
        <f t="shared" si="344"/>
        <v>#REF!</v>
      </c>
      <c r="GH273" s="14" t="e">
        <f t="shared" si="345"/>
        <v>#REF!</v>
      </c>
      <c r="GI273" s="14" t="e">
        <f t="shared" si="346"/>
        <v>#REF!</v>
      </c>
      <c r="GJ273" s="14" t="e">
        <f t="shared" si="347"/>
        <v>#REF!</v>
      </c>
      <c r="GK273" s="14" t="e">
        <f t="shared" si="348"/>
        <v>#REF!</v>
      </c>
      <c r="GL273" s="14">
        <f t="shared" si="349"/>
        <v>1074</v>
      </c>
      <c r="GM273" s="14">
        <f t="shared" si="350"/>
        <v>5</v>
      </c>
      <c r="GN273" s="14">
        <f t="shared" si="351"/>
        <v>1074</v>
      </c>
      <c r="GO273" s="25" t="str">
        <f t="shared" si="352"/>
        <v>icon_2007421</v>
      </c>
      <c r="GS273" s="14">
        <f t="shared" si="353"/>
        <v>1</v>
      </c>
      <c r="GT273" s="14">
        <f t="shared" si="354"/>
        <v>0</v>
      </c>
      <c r="GU273" s="14" t="e">
        <f t="shared" si="365"/>
        <v>#REF!</v>
      </c>
      <c r="GV273" s="14" t="str">
        <f t="shared" si="355"/>
        <v>AtkExt</v>
      </c>
      <c r="GW273" s="14" t="e">
        <f t="shared" si="366"/>
        <v>#REF!</v>
      </c>
      <c r="GX273" s="14" t="e">
        <f t="shared" si="367"/>
        <v>#REF!</v>
      </c>
      <c r="GY273" s="14" t="str">
        <f t="shared" si="356"/>
        <v/>
      </c>
      <c r="GZ273" s="14" t="str">
        <f t="shared" si="368"/>
        <v/>
      </c>
      <c r="HA273" s="14" t="str">
        <f t="shared" si="369"/>
        <v/>
      </c>
      <c r="HB273" s="14">
        <f t="shared" si="357"/>
        <v>20740</v>
      </c>
      <c r="HC273" s="14">
        <f t="shared" si="370"/>
        <v>5</v>
      </c>
      <c r="HD273" s="14">
        <f t="shared" si="371"/>
        <v>1074</v>
      </c>
      <c r="HE273" s="25" t="s">
        <v>1109</v>
      </c>
      <c r="HF273" s="14">
        <f t="shared" si="358"/>
        <v>600</v>
      </c>
      <c r="IA273" s="13">
        <v>268</v>
      </c>
      <c r="IB273" s="14">
        <f t="shared" si="372"/>
        <v>14</v>
      </c>
      <c r="IC273" s="14">
        <f t="shared" si="373"/>
        <v>2</v>
      </c>
      <c r="ID273" s="14">
        <f t="shared" si="374"/>
        <v>3</v>
      </c>
      <c r="IE273" s="14">
        <f t="shared" si="375"/>
        <v>3</v>
      </c>
      <c r="IF273" s="14" t="str">
        <f t="shared" si="376"/>
        <v>50级守护灵洗练-Q3-8</v>
      </c>
      <c r="IG273" s="14">
        <f t="shared" si="377"/>
        <v>2033</v>
      </c>
      <c r="IH273" s="14">
        <f t="shared" si="378"/>
        <v>8</v>
      </c>
      <c r="II273" s="14">
        <f t="shared" si="379"/>
        <v>550</v>
      </c>
      <c r="IJ273" s="14" t="str">
        <f t="shared" si="380"/>
        <v>CritRate</v>
      </c>
      <c r="IK273" s="14">
        <f t="shared" si="381"/>
        <v>2.8000000000000001E-2</v>
      </c>
      <c r="IL273" s="14">
        <f t="shared" si="382"/>
        <v>0.08</v>
      </c>
    </row>
    <row r="274" spans="165:246" ht="16.5" x14ac:dyDescent="0.2">
      <c r="FI274" s="13">
        <v>269</v>
      </c>
      <c r="FJ274" s="14">
        <f t="shared" si="359"/>
        <v>1</v>
      </c>
      <c r="FK274" s="14">
        <f t="shared" si="360"/>
        <v>269</v>
      </c>
      <c r="FL274" s="14">
        <f t="shared" si="361"/>
        <v>36</v>
      </c>
      <c r="FM274" s="14">
        <f t="shared" si="328"/>
        <v>42</v>
      </c>
      <c r="FN274" s="14">
        <f t="shared" si="329"/>
        <v>7</v>
      </c>
      <c r="FO274" s="14">
        <f t="shared" si="330"/>
        <v>110</v>
      </c>
      <c r="FP274" s="14">
        <f t="shared" si="331"/>
        <v>4</v>
      </c>
      <c r="FQ274" s="14">
        <f t="shared" si="332"/>
        <v>2</v>
      </c>
      <c r="FR274" s="14">
        <f t="shared" si="333"/>
        <v>2</v>
      </c>
      <c r="FS274" s="14" t="b">
        <f t="shared" si="362"/>
        <v>1</v>
      </c>
      <c r="FT274" s="14">
        <f t="shared" si="334"/>
        <v>2007422</v>
      </c>
      <c r="FU274" s="14">
        <f t="shared" si="363"/>
        <v>120</v>
      </c>
      <c r="FV274" s="13" t="str">
        <f t="shared" si="335"/>
        <v>110级-防御套寄灵人の头盔</v>
      </c>
      <c r="FW274" s="13" t="str">
        <f t="shared" si="336"/>
        <v>战祸破军 · 寄灵人の头盔</v>
      </c>
      <c r="FX274" s="14">
        <f t="shared" si="337"/>
        <v>1</v>
      </c>
      <c r="FY274" s="14">
        <f t="shared" si="338"/>
        <v>4</v>
      </c>
      <c r="FZ274" s="14">
        <f t="shared" si="339"/>
        <v>110</v>
      </c>
      <c r="GA274" s="14">
        <v>1</v>
      </c>
      <c r="GB274" s="14">
        <f t="shared" si="340"/>
        <v>7</v>
      </c>
      <c r="GC274" s="14">
        <f t="shared" si="364"/>
        <v>2</v>
      </c>
      <c r="GD274" s="14">
        <f t="shared" si="341"/>
        <v>200742</v>
      </c>
      <c r="GE274" s="14" t="e">
        <f t="shared" si="342"/>
        <v>#REF!</v>
      </c>
      <c r="GF274" s="14" t="e">
        <f t="shared" si="343"/>
        <v>#REF!</v>
      </c>
      <c r="GG274" s="14" t="e">
        <f t="shared" si="344"/>
        <v>#REF!</v>
      </c>
      <c r="GH274" s="14" t="e">
        <f t="shared" si="345"/>
        <v>#REF!</v>
      </c>
      <c r="GI274" s="14" t="e">
        <f t="shared" si="346"/>
        <v>#REF!</v>
      </c>
      <c r="GJ274" s="14" t="e">
        <f t="shared" si="347"/>
        <v>#REF!</v>
      </c>
      <c r="GK274" s="14" t="e">
        <f t="shared" si="348"/>
        <v>#REF!</v>
      </c>
      <c r="GL274" s="14">
        <f t="shared" si="349"/>
        <v>1074</v>
      </c>
      <c r="GM274" s="14">
        <f t="shared" si="350"/>
        <v>5</v>
      </c>
      <c r="GN274" s="14">
        <f t="shared" si="351"/>
        <v>1074</v>
      </c>
      <c r="GO274" s="25" t="str">
        <f t="shared" si="352"/>
        <v>icon_2007422</v>
      </c>
      <c r="GS274" s="14">
        <f t="shared" si="353"/>
        <v>2</v>
      </c>
      <c r="GT274" s="14">
        <f t="shared" si="354"/>
        <v>0</v>
      </c>
      <c r="GU274" s="14" t="e">
        <f t="shared" si="365"/>
        <v>#REF!</v>
      </c>
      <c r="GV274" s="14" t="str">
        <f t="shared" si="355"/>
        <v>DefExt</v>
      </c>
      <c r="GW274" s="14" t="e">
        <f t="shared" si="366"/>
        <v>#REF!</v>
      </c>
      <c r="GX274" s="14" t="e">
        <f t="shared" si="367"/>
        <v>#REF!</v>
      </c>
      <c r="GY274" s="14" t="str">
        <f t="shared" si="356"/>
        <v/>
      </c>
      <c r="GZ274" s="14" t="str">
        <f t="shared" si="368"/>
        <v/>
      </c>
      <c r="HA274" s="14" t="str">
        <f t="shared" si="369"/>
        <v/>
      </c>
      <c r="HB274" s="14">
        <f t="shared" si="357"/>
        <v>20740</v>
      </c>
      <c r="HC274" s="14">
        <f t="shared" si="370"/>
        <v>5</v>
      </c>
      <c r="HD274" s="14">
        <f t="shared" si="371"/>
        <v>1074</v>
      </c>
      <c r="HE274" s="25" t="s">
        <v>1109</v>
      </c>
      <c r="HF274" s="14">
        <f t="shared" si="358"/>
        <v>300</v>
      </c>
      <c r="IA274" s="13">
        <v>269</v>
      </c>
      <c r="IB274" s="14">
        <f t="shared" si="372"/>
        <v>14</v>
      </c>
      <c r="IC274" s="14">
        <f t="shared" si="373"/>
        <v>2</v>
      </c>
      <c r="ID274" s="14">
        <f t="shared" si="374"/>
        <v>3</v>
      </c>
      <c r="IE274" s="14">
        <f t="shared" si="375"/>
        <v>3</v>
      </c>
      <c r="IF274" s="14" t="str">
        <f t="shared" si="376"/>
        <v>50级守护灵洗练-Q3-9</v>
      </c>
      <c r="IG274" s="14">
        <f t="shared" si="377"/>
        <v>2033</v>
      </c>
      <c r="IH274" s="14">
        <f t="shared" si="378"/>
        <v>9</v>
      </c>
      <c r="II274" s="14">
        <f t="shared" si="379"/>
        <v>550</v>
      </c>
      <c r="IJ274" s="14" t="str">
        <f t="shared" si="380"/>
        <v>DefIgnor</v>
      </c>
      <c r="IK274" s="14">
        <f t="shared" si="381"/>
        <v>1.0999999999999999E-2</v>
      </c>
      <c r="IL274" s="14">
        <f t="shared" si="382"/>
        <v>0.03</v>
      </c>
    </row>
    <row r="275" spans="165:246" ht="16.5" x14ac:dyDescent="0.2">
      <c r="FI275" s="13">
        <v>270</v>
      </c>
      <c r="FJ275" s="14">
        <f t="shared" si="359"/>
        <v>1</v>
      </c>
      <c r="FK275" s="14">
        <f t="shared" si="360"/>
        <v>270</v>
      </c>
      <c r="FL275" s="14">
        <f t="shared" si="361"/>
        <v>36</v>
      </c>
      <c r="FM275" s="14">
        <f t="shared" si="328"/>
        <v>42</v>
      </c>
      <c r="FN275" s="14">
        <f t="shared" si="329"/>
        <v>7</v>
      </c>
      <c r="FO275" s="14">
        <f t="shared" si="330"/>
        <v>110</v>
      </c>
      <c r="FP275" s="14">
        <f t="shared" si="331"/>
        <v>4</v>
      </c>
      <c r="FQ275" s="14">
        <f t="shared" si="332"/>
        <v>3</v>
      </c>
      <c r="FR275" s="14">
        <f t="shared" si="333"/>
        <v>3</v>
      </c>
      <c r="FS275" s="14" t="b">
        <f t="shared" si="362"/>
        <v>1</v>
      </c>
      <c r="FT275" s="14">
        <f t="shared" si="334"/>
        <v>2007423</v>
      </c>
      <c r="FU275" s="14">
        <f t="shared" si="363"/>
        <v>120</v>
      </c>
      <c r="FV275" s="13" t="str">
        <f t="shared" si="335"/>
        <v>110级-防御套寄灵人の铠甲</v>
      </c>
      <c r="FW275" s="13" t="str">
        <f t="shared" si="336"/>
        <v>战祸破军 · 寄灵人の铠甲</v>
      </c>
      <c r="FX275" s="14">
        <f t="shared" si="337"/>
        <v>1</v>
      </c>
      <c r="FY275" s="14">
        <f t="shared" si="338"/>
        <v>4</v>
      </c>
      <c r="FZ275" s="14">
        <f t="shared" si="339"/>
        <v>110</v>
      </c>
      <c r="GA275" s="14">
        <v>1</v>
      </c>
      <c r="GB275" s="14">
        <f t="shared" si="340"/>
        <v>7</v>
      </c>
      <c r="GC275" s="14">
        <f t="shared" si="364"/>
        <v>3</v>
      </c>
      <c r="GD275" s="14">
        <f t="shared" si="341"/>
        <v>200742</v>
      </c>
      <c r="GE275" s="14" t="e">
        <f t="shared" si="342"/>
        <v>#REF!</v>
      </c>
      <c r="GF275" s="14" t="e">
        <f t="shared" si="343"/>
        <v>#REF!</v>
      </c>
      <c r="GG275" s="14" t="e">
        <f t="shared" si="344"/>
        <v>#REF!</v>
      </c>
      <c r="GH275" s="14" t="e">
        <f t="shared" si="345"/>
        <v>#REF!</v>
      </c>
      <c r="GI275" s="14" t="e">
        <f t="shared" si="346"/>
        <v>#REF!</v>
      </c>
      <c r="GJ275" s="14" t="e">
        <f t="shared" si="347"/>
        <v>#REF!</v>
      </c>
      <c r="GK275" s="14" t="e">
        <f t="shared" si="348"/>
        <v>#REF!</v>
      </c>
      <c r="GL275" s="14">
        <f t="shared" si="349"/>
        <v>1074</v>
      </c>
      <c r="GM275" s="14">
        <f t="shared" si="350"/>
        <v>5</v>
      </c>
      <c r="GN275" s="14">
        <f t="shared" si="351"/>
        <v>1074</v>
      </c>
      <c r="GO275" s="25" t="str">
        <f t="shared" si="352"/>
        <v>icon_2007423</v>
      </c>
      <c r="GS275" s="14">
        <f t="shared" si="353"/>
        <v>2</v>
      </c>
      <c r="GT275" s="14">
        <f t="shared" si="354"/>
        <v>3</v>
      </c>
      <c r="GU275" s="14" t="e">
        <f t="shared" si="365"/>
        <v>#REF!</v>
      </c>
      <c r="GV275" s="14" t="str">
        <f t="shared" si="355"/>
        <v>DefExt</v>
      </c>
      <c r="GW275" s="14" t="e">
        <f t="shared" si="366"/>
        <v>#REF!</v>
      </c>
      <c r="GX275" s="14" t="e">
        <f t="shared" si="367"/>
        <v>#REF!</v>
      </c>
      <c r="GY275" s="14" t="str">
        <f t="shared" si="356"/>
        <v>HPExt</v>
      </c>
      <c r="GZ275" s="14" t="e">
        <f t="shared" si="368"/>
        <v>#REF!</v>
      </c>
      <c r="HA275" s="14" t="e">
        <f t="shared" si="369"/>
        <v>#REF!</v>
      </c>
      <c r="HB275" s="14">
        <f t="shared" si="357"/>
        <v>20740</v>
      </c>
      <c r="HC275" s="14">
        <f t="shared" si="370"/>
        <v>5</v>
      </c>
      <c r="HD275" s="14">
        <f t="shared" si="371"/>
        <v>1074</v>
      </c>
      <c r="HE275" s="25" t="s">
        <v>1109</v>
      </c>
      <c r="HF275" s="14">
        <f t="shared" si="358"/>
        <v>300</v>
      </c>
      <c r="IA275" s="13">
        <v>270</v>
      </c>
      <c r="IB275" s="14">
        <f t="shared" si="372"/>
        <v>14</v>
      </c>
      <c r="IC275" s="14">
        <f t="shared" si="373"/>
        <v>2</v>
      </c>
      <c r="ID275" s="14">
        <f t="shared" si="374"/>
        <v>3</v>
      </c>
      <c r="IE275" s="14">
        <f t="shared" si="375"/>
        <v>3</v>
      </c>
      <c r="IF275" s="14" t="str">
        <f t="shared" si="376"/>
        <v>50级守护灵洗练-Q3-10</v>
      </c>
      <c r="IG275" s="14">
        <f t="shared" si="377"/>
        <v>2033</v>
      </c>
      <c r="IH275" s="14">
        <f t="shared" si="378"/>
        <v>10</v>
      </c>
      <c r="II275" s="14">
        <f t="shared" si="379"/>
        <v>550</v>
      </c>
      <c r="IJ275" s="14" t="str">
        <f t="shared" si="380"/>
        <v>Block</v>
      </c>
      <c r="IK275" s="14">
        <f t="shared" si="381"/>
        <v>1.0999999999999999E-2</v>
      </c>
      <c r="IL275" s="14">
        <f t="shared" si="382"/>
        <v>0.03</v>
      </c>
    </row>
    <row r="276" spans="165:246" ht="16.5" x14ac:dyDescent="0.2">
      <c r="FI276" s="13">
        <v>271</v>
      </c>
      <c r="FJ276" s="14">
        <f t="shared" si="359"/>
        <v>1</v>
      </c>
      <c r="FK276" s="14">
        <f t="shared" si="360"/>
        <v>271</v>
      </c>
      <c r="FL276" s="14">
        <f t="shared" si="361"/>
        <v>36</v>
      </c>
      <c r="FM276" s="14">
        <f t="shared" si="328"/>
        <v>42</v>
      </c>
      <c r="FN276" s="14">
        <f t="shared" si="329"/>
        <v>7</v>
      </c>
      <c r="FO276" s="14">
        <f t="shared" si="330"/>
        <v>110</v>
      </c>
      <c r="FP276" s="14">
        <f t="shared" si="331"/>
        <v>4</v>
      </c>
      <c r="FQ276" s="14">
        <f t="shared" si="332"/>
        <v>4</v>
      </c>
      <c r="FR276" s="14">
        <f t="shared" si="333"/>
        <v>4</v>
      </c>
      <c r="FS276" s="14" t="b">
        <f t="shared" si="362"/>
        <v>1</v>
      </c>
      <c r="FT276" s="14">
        <f t="shared" si="334"/>
        <v>2007424</v>
      </c>
      <c r="FU276" s="14">
        <f t="shared" si="363"/>
        <v>120</v>
      </c>
      <c r="FV276" s="13" t="str">
        <f t="shared" si="335"/>
        <v>110级-防御套寄灵人の裤子</v>
      </c>
      <c r="FW276" s="13" t="str">
        <f t="shared" si="336"/>
        <v>战祸破军 · 寄灵人の裤子</v>
      </c>
      <c r="FX276" s="14">
        <f t="shared" si="337"/>
        <v>1</v>
      </c>
      <c r="FY276" s="14">
        <f t="shared" si="338"/>
        <v>4</v>
      </c>
      <c r="FZ276" s="14">
        <f t="shared" si="339"/>
        <v>110</v>
      </c>
      <c r="GA276" s="14">
        <v>1</v>
      </c>
      <c r="GB276" s="14">
        <f t="shared" si="340"/>
        <v>7</v>
      </c>
      <c r="GC276" s="14">
        <f t="shared" si="364"/>
        <v>4</v>
      </c>
      <c r="GD276" s="14">
        <f t="shared" si="341"/>
        <v>200742</v>
      </c>
      <c r="GE276" s="14" t="e">
        <f t="shared" si="342"/>
        <v>#REF!</v>
      </c>
      <c r="GF276" s="14" t="e">
        <f t="shared" si="343"/>
        <v>#REF!</v>
      </c>
      <c r="GG276" s="14" t="e">
        <f t="shared" si="344"/>
        <v>#REF!</v>
      </c>
      <c r="GH276" s="14" t="e">
        <f t="shared" si="345"/>
        <v>#REF!</v>
      </c>
      <c r="GI276" s="14" t="e">
        <f t="shared" si="346"/>
        <v>#REF!</v>
      </c>
      <c r="GJ276" s="14" t="e">
        <f t="shared" si="347"/>
        <v>#REF!</v>
      </c>
      <c r="GK276" s="14" t="e">
        <f t="shared" si="348"/>
        <v>#REF!</v>
      </c>
      <c r="GL276" s="14">
        <f t="shared" si="349"/>
        <v>1074</v>
      </c>
      <c r="GM276" s="14">
        <f t="shared" si="350"/>
        <v>5</v>
      </c>
      <c r="GN276" s="14">
        <f t="shared" si="351"/>
        <v>1074</v>
      </c>
      <c r="GO276" s="25" t="str">
        <f t="shared" si="352"/>
        <v>icon_2007424</v>
      </c>
      <c r="GS276" s="14">
        <f t="shared" si="353"/>
        <v>2</v>
      </c>
      <c r="GT276" s="14">
        <f t="shared" si="354"/>
        <v>0</v>
      </c>
      <c r="GU276" s="14" t="e">
        <f t="shared" si="365"/>
        <v>#REF!</v>
      </c>
      <c r="GV276" s="14" t="str">
        <f t="shared" si="355"/>
        <v>DefExt</v>
      </c>
      <c r="GW276" s="14" t="e">
        <f t="shared" si="366"/>
        <v>#REF!</v>
      </c>
      <c r="GX276" s="14" t="e">
        <f t="shared" si="367"/>
        <v>#REF!</v>
      </c>
      <c r="GY276" s="14" t="str">
        <f t="shared" si="356"/>
        <v/>
      </c>
      <c r="GZ276" s="14" t="str">
        <f t="shared" si="368"/>
        <v/>
      </c>
      <c r="HA276" s="14" t="str">
        <f t="shared" si="369"/>
        <v/>
      </c>
      <c r="HB276" s="14">
        <f t="shared" si="357"/>
        <v>20740</v>
      </c>
      <c r="HC276" s="14">
        <f t="shared" si="370"/>
        <v>5</v>
      </c>
      <c r="HD276" s="14">
        <f t="shared" si="371"/>
        <v>1074</v>
      </c>
      <c r="HE276" s="25" t="s">
        <v>1109</v>
      </c>
      <c r="HF276" s="14">
        <f t="shared" si="358"/>
        <v>300</v>
      </c>
      <c r="IA276" s="13">
        <v>271</v>
      </c>
      <c r="IB276" s="14">
        <f t="shared" si="372"/>
        <v>14</v>
      </c>
      <c r="IC276" s="14">
        <f t="shared" si="373"/>
        <v>2</v>
      </c>
      <c r="ID276" s="14">
        <f t="shared" si="374"/>
        <v>3</v>
      </c>
      <c r="IE276" s="14">
        <f t="shared" si="375"/>
        <v>4</v>
      </c>
      <c r="IF276" s="14" t="str">
        <f t="shared" si="376"/>
        <v>50级守护灵洗练-Q4-1</v>
      </c>
      <c r="IG276" s="14">
        <f t="shared" si="377"/>
        <v>2034</v>
      </c>
      <c r="IH276" s="14">
        <f t="shared" si="378"/>
        <v>1</v>
      </c>
      <c r="II276" s="14">
        <f t="shared" si="379"/>
        <v>2000</v>
      </c>
      <c r="IJ276" s="14" t="str">
        <f t="shared" si="380"/>
        <v>AtkExt</v>
      </c>
      <c r="IK276" s="14" t="e">
        <f t="shared" si="381"/>
        <v>#REF!</v>
      </c>
      <c r="IL276" s="14" t="e">
        <f t="shared" si="382"/>
        <v>#REF!</v>
      </c>
    </row>
    <row r="277" spans="165:246" ht="16.5" x14ac:dyDescent="0.2">
      <c r="FI277" s="13">
        <v>272</v>
      </c>
      <c r="FJ277" s="14">
        <f t="shared" si="359"/>
        <v>1</v>
      </c>
      <c r="FK277" s="14">
        <f t="shared" si="360"/>
        <v>272</v>
      </c>
      <c r="FL277" s="14">
        <f t="shared" si="361"/>
        <v>36</v>
      </c>
      <c r="FM277" s="14">
        <f t="shared" si="328"/>
        <v>42</v>
      </c>
      <c r="FN277" s="14">
        <f t="shared" si="329"/>
        <v>7</v>
      </c>
      <c r="FO277" s="14">
        <f t="shared" si="330"/>
        <v>110</v>
      </c>
      <c r="FP277" s="14">
        <f t="shared" si="331"/>
        <v>4</v>
      </c>
      <c r="FQ277" s="14">
        <f t="shared" si="332"/>
        <v>5</v>
      </c>
      <c r="FR277" s="14">
        <f t="shared" si="333"/>
        <v>5</v>
      </c>
      <c r="FS277" s="14" t="b">
        <f t="shared" si="362"/>
        <v>1</v>
      </c>
      <c r="FT277" s="14">
        <f t="shared" si="334"/>
        <v>2007425</v>
      </c>
      <c r="FU277" s="14">
        <f t="shared" si="363"/>
        <v>120</v>
      </c>
      <c r="FV277" s="13" t="str">
        <f t="shared" si="335"/>
        <v>110级-防御套寄灵人の鞋子</v>
      </c>
      <c r="FW277" s="13" t="str">
        <f t="shared" si="336"/>
        <v>战祸破军 · 寄灵人の鞋子</v>
      </c>
      <c r="FX277" s="14">
        <f t="shared" si="337"/>
        <v>1</v>
      </c>
      <c r="FY277" s="14">
        <f t="shared" si="338"/>
        <v>4</v>
      </c>
      <c r="FZ277" s="14">
        <f t="shared" si="339"/>
        <v>110</v>
      </c>
      <c r="GA277" s="14">
        <v>1</v>
      </c>
      <c r="GB277" s="14">
        <f t="shared" si="340"/>
        <v>7</v>
      </c>
      <c r="GC277" s="14">
        <f t="shared" si="364"/>
        <v>5</v>
      </c>
      <c r="GD277" s="14">
        <f t="shared" si="341"/>
        <v>200742</v>
      </c>
      <c r="GE277" s="14" t="e">
        <f t="shared" si="342"/>
        <v>#REF!</v>
      </c>
      <c r="GF277" s="14" t="e">
        <f t="shared" si="343"/>
        <v>#REF!</v>
      </c>
      <c r="GG277" s="14" t="e">
        <f t="shared" si="344"/>
        <v>#REF!</v>
      </c>
      <c r="GH277" s="14" t="e">
        <f t="shared" si="345"/>
        <v>#REF!</v>
      </c>
      <c r="GI277" s="14" t="e">
        <f t="shared" si="346"/>
        <v>#REF!</v>
      </c>
      <c r="GJ277" s="14" t="e">
        <f t="shared" si="347"/>
        <v>#REF!</v>
      </c>
      <c r="GK277" s="14" t="e">
        <f t="shared" si="348"/>
        <v>#REF!</v>
      </c>
      <c r="GL277" s="14">
        <f t="shared" si="349"/>
        <v>1074</v>
      </c>
      <c r="GM277" s="14">
        <f t="shared" si="350"/>
        <v>5</v>
      </c>
      <c r="GN277" s="14">
        <f t="shared" si="351"/>
        <v>1074</v>
      </c>
      <c r="GO277" s="25" t="str">
        <f t="shared" si="352"/>
        <v>icon_2007425</v>
      </c>
      <c r="GS277" s="14">
        <f t="shared" si="353"/>
        <v>3</v>
      </c>
      <c r="GT277" s="14">
        <f t="shared" si="354"/>
        <v>0</v>
      </c>
      <c r="GU277" s="14" t="e">
        <f t="shared" si="365"/>
        <v>#REF!</v>
      </c>
      <c r="GV277" s="14" t="str">
        <f t="shared" si="355"/>
        <v>HPExt</v>
      </c>
      <c r="GW277" s="14" t="e">
        <f t="shared" si="366"/>
        <v>#REF!</v>
      </c>
      <c r="GX277" s="14" t="e">
        <f t="shared" si="367"/>
        <v>#REF!</v>
      </c>
      <c r="GY277" s="14" t="str">
        <f t="shared" si="356"/>
        <v/>
      </c>
      <c r="GZ277" s="14" t="str">
        <f t="shared" si="368"/>
        <v/>
      </c>
      <c r="HA277" s="14" t="str">
        <f t="shared" si="369"/>
        <v/>
      </c>
      <c r="HB277" s="14">
        <f t="shared" si="357"/>
        <v>20740</v>
      </c>
      <c r="HC277" s="14">
        <f t="shared" si="370"/>
        <v>5</v>
      </c>
      <c r="HD277" s="14">
        <f t="shared" si="371"/>
        <v>1074</v>
      </c>
      <c r="HE277" s="25" t="s">
        <v>1109</v>
      </c>
      <c r="HF277" s="14">
        <f t="shared" si="358"/>
        <v>300</v>
      </c>
      <c r="IA277" s="13">
        <v>272</v>
      </c>
      <c r="IB277" s="14">
        <f t="shared" si="372"/>
        <v>14</v>
      </c>
      <c r="IC277" s="14">
        <f t="shared" si="373"/>
        <v>2</v>
      </c>
      <c r="ID277" s="14">
        <f t="shared" si="374"/>
        <v>3</v>
      </c>
      <c r="IE277" s="14">
        <f t="shared" si="375"/>
        <v>4</v>
      </c>
      <c r="IF277" s="14" t="str">
        <f t="shared" si="376"/>
        <v>50级守护灵洗练-Q4-2</v>
      </c>
      <c r="IG277" s="14">
        <f t="shared" si="377"/>
        <v>2034</v>
      </c>
      <c r="IH277" s="14">
        <f t="shared" si="378"/>
        <v>2</v>
      </c>
      <c r="II277" s="14">
        <f t="shared" si="379"/>
        <v>2000</v>
      </c>
      <c r="IJ277" s="14" t="str">
        <f t="shared" si="380"/>
        <v>DefExt</v>
      </c>
      <c r="IK277" s="14" t="e">
        <f t="shared" si="381"/>
        <v>#REF!</v>
      </c>
      <c r="IL277" s="14" t="e">
        <f t="shared" si="382"/>
        <v>#REF!</v>
      </c>
    </row>
    <row r="278" spans="165:246" ht="16.5" x14ac:dyDescent="0.2">
      <c r="FI278" s="13">
        <v>273</v>
      </c>
      <c r="FJ278" s="14">
        <f t="shared" si="359"/>
        <v>1</v>
      </c>
      <c r="FK278" s="14">
        <f t="shared" si="360"/>
        <v>273</v>
      </c>
      <c r="FL278" s="14">
        <f t="shared" si="361"/>
        <v>36</v>
      </c>
      <c r="FM278" s="14">
        <f t="shared" si="328"/>
        <v>42</v>
      </c>
      <c r="FN278" s="14">
        <f t="shared" si="329"/>
        <v>7</v>
      </c>
      <c r="FO278" s="14">
        <f t="shared" si="330"/>
        <v>110</v>
      </c>
      <c r="FP278" s="14">
        <f t="shared" si="331"/>
        <v>4</v>
      </c>
      <c r="FQ278" s="14">
        <f t="shared" si="332"/>
        <v>6</v>
      </c>
      <c r="FR278" s="14">
        <f t="shared" si="333"/>
        <v>6</v>
      </c>
      <c r="FS278" s="14" t="b">
        <f t="shared" si="362"/>
        <v>1</v>
      </c>
      <c r="FT278" s="14">
        <f t="shared" si="334"/>
        <v>2007426</v>
      </c>
      <c r="FU278" s="14">
        <f t="shared" si="363"/>
        <v>120</v>
      </c>
      <c r="FV278" s="13" t="str">
        <f t="shared" si="335"/>
        <v>110级-防御套寄灵人の护手</v>
      </c>
      <c r="FW278" s="13" t="str">
        <f t="shared" si="336"/>
        <v>战祸破军 · 寄灵人の护手</v>
      </c>
      <c r="FX278" s="14">
        <f t="shared" si="337"/>
        <v>1</v>
      </c>
      <c r="FY278" s="14">
        <f t="shared" si="338"/>
        <v>4</v>
      </c>
      <c r="FZ278" s="14">
        <f t="shared" si="339"/>
        <v>110</v>
      </c>
      <c r="GA278" s="14">
        <v>1</v>
      </c>
      <c r="GB278" s="14">
        <f t="shared" si="340"/>
        <v>7</v>
      </c>
      <c r="GC278" s="14">
        <f t="shared" si="364"/>
        <v>6</v>
      </c>
      <c r="GD278" s="14">
        <f t="shared" si="341"/>
        <v>200742</v>
      </c>
      <c r="GE278" s="14" t="e">
        <f t="shared" si="342"/>
        <v>#REF!</v>
      </c>
      <c r="GF278" s="14" t="e">
        <f t="shared" si="343"/>
        <v>#REF!</v>
      </c>
      <c r="GG278" s="14" t="e">
        <f t="shared" si="344"/>
        <v>#REF!</v>
      </c>
      <c r="GH278" s="14" t="e">
        <f t="shared" si="345"/>
        <v>#REF!</v>
      </c>
      <c r="GI278" s="14" t="e">
        <f t="shared" si="346"/>
        <v>#REF!</v>
      </c>
      <c r="GJ278" s="14" t="e">
        <f t="shared" si="347"/>
        <v>#REF!</v>
      </c>
      <c r="GK278" s="14" t="e">
        <f t="shared" si="348"/>
        <v>#REF!</v>
      </c>
      <c r="GL278" s="14">
        <f t="shared" si="349"/>
        <v>1074</v>
      </c>
      <c r="GM278" s="14">
        <f t="shared" si="350"/>
        <v>5</v>
      </c>
      <c r="GN278" s="14">
        <f t="shared" si="351"/>
        <v>1074</v>
      </c>
      <c r="GO278" s="25" t="str">
        <f t="shared" si="352"/>
        <v>icon_2007426</v>
      </c>
      <c r="GS278" s="14">
        <f t="shared" si="353"/>
        <v>3</v>
      </c>
      <c r="GT278" s="14">
        <f t="shared" si="354"/>
        <v>0</v>
      </c>
      <c r="GU278" s="14" t="e">
        <f t="shared" si="365"/>
        <v>#REF!</v>
      </c>
      <c r="GV278" s="14" t="str">
        <f t="shared" si="355"/>
        <v>HPExt</v>
      </c>
      <c r="GW278" s="14" t="e">
        <f t="shared" si="366"/>
        <v>#REF!</v>
      </c>
      <c r="GX278" s="14" t="e">
        <f t="shared" si="367"/>
        <v>#REF!</v>
      </c>
      <c r="GY278" s="14" t="str">
        <f t="shared" si="356"/>
        <v/>
      </c>
      <c r="GZ278" s="14" t="str">
        <f t="shared" si="368"/>
        <v/>
      </c>
      <c r="HA278" s="14" t="str">
        <f t="shared" si="369"/>
        <v/>
      </c>
      <c r="HB278" s="14">
        <f t="shared" si="357"/>
        <v>20740</v>
      </c>
      <c r="HC278" s="14">
        <f t="shared" si="370"/>
        <v>5</v>
      </c>
      <c r="HD278" s="14">
        <f t="shared" si="371"/>
        <v>1074</v>
      </c>
      <c r="HE278" s="25" t="s">
        <v>1109</v>
      </c>
      <c r="HF278" s="14">
        <f t="shared" si="358"/>
        <v>300</v>
      </c>
      <c r="IA278" s="13">
        <v>273</v>
      </c>
      <c r="IB278" s="14">
        <f t="shared" si="372"/>
        <v>14</v>
      </c>
      <c r="IC278" s="14">
        <f t="shared" si="373"/>
        <v>2</v>
      </c>
      <c r="ID278" s="14">
        <f t="shared" si="374"/>
        <v>3</v>
      </c>
      <c r="IE278" s="14">
        <f t="shared" si="375"/>
        <v>4</v>
      </c>
      <c r="IF278" s="14" t="str">
        <f t="shared" si="376"/>
        <v>50级守护灵洗练-Q4-3</v>
      </c>
      <c r="IG278" s="14">
        <f t="shared" si="377"/>
        <v>2034</v>
      </c>
      <c r="IH278" s="14">
        <f t="shared" si="378"/>
        <v>3</v>
      </c>
      <c r="II278" s="14">
        <f t="shared" si="379"/>
        <v>2000</v>
      </c>
      <c r="IJ278" s="14" t="str">
        <f t="shared" si="380"/>
        <v>HPExt</v>
      </c>
      <c r="IK278" s="14" t="e">
        <f t="shared" si="381"/>
        <v>#REF!</v>
      </c>
      <c r="IL278" s="14" t="e">
        <f t="shared" si="382"/>
        <v>#REF!</v>
      </c>
    </row>
    <row r="279" spans="165:246" ht="16.5" x14ac:dyDescent="0.2">
      <c r="FI279" s="13">
        <v>274</v>
      </c>
      <c r="FJ279" s="14">
        <f t="shared" si="359"/>
        <v>1</v>
      </c>
      <c r="FK279" s="14">
        <f t="shared" si="360"/>
        <v>274</v>
      </c>
      <c r="FL279" s="14">
        <f t="shared" si="361"/>
        <v>37</v>
      </c>
      <c r="FM279" s="14">
        <f t="shared" si="328"/>
        <v>10</v>
      </c>
      <c r="FN279" s="14">
        <f t="shared" si="329"/>
        <v>8</v>
      </c>
      <c r="FO279" s="14">
        <f t="shared" si="330"/>
        <v>120</v>
      </c>
      <c r="FP279" s="14">
        <f t="shared" si="331"/>
        <v>1</v>
      </c>
      <c r="FQ279" s="14">
        <f t="shared" si="332"/>
        <v>1</v>
      </c>
      <c r="FR279" s="14">
        <f t="shared" si="333"/>
        <v>1</v>
      </c>
      <c r="FS279" s="14" t="b">
        <f t="shared" si="362"/>
        <v>0</v>
      </c>
      <c r="FT279" s="14">
        <f t="shared" si="334"/>
        <v>2008101</v>
      </c>
      <c r="FU279" s="14">
        <f t="shared" si="363"/>
        <v>140</v>
      </c>
      <c r="FV279" s="13" t="str">
        <f t="shared" si="335"/>
        <v>120级-普通寄灵人の灵器</v>
      </c>
      <c r="FW279" s="13" t="str">
        <f t="shared" si="336"/>
        <v>星陨 · 寄灵人の灵器-普通</v>
      </c>
      <c r="FX279" s="14">
        <f t="shared" si="337"/>
        <v>1</v>
      </c>
      <c r="FY279" s="14">
        <f t="shared" si="338"/>
        <v>1</v>
      </c>
      <c r="FZ279" s="14">
        <f t="shared" si="339"/>
        <v>120</v>
      </c>
      <c r="GA279" s="14">
        <v>1</v>
      </c>
      <c r="GB279" s="14">
        <f t="shared" si="340"/>
        <v>8</v>
      </c>
      <c r="GC279" s="14">
        <f t="shared" si="364"/>
        <v>1</v>
      </c>
      <c r="GD279" s="14" t="str">
        <f t="shared" si="341"/>
        <v/>
      </c>
      <c r="GE279" s="14" t="e">
        <f t="shared" si="342"/>
        <v>#REF!</v>
      </c>
      <c r="GF279" s="14" t="e">
        <f t="shared" si="343"/>
        <v>#REF!</v>
      </c>
      <c r="GG279" s="14" t="e">
        <f t="shared" si="344"/>
        <v>#REF!</v>
      </c>
      <c r="GH279" s="14" t="e">
        <f t="shared" si="345"/>
        <v>#REF!</v>
      </c>
      <c r="GI279" s="14" t="e">
        <f t="shared" si="346"/>
        <v>#REF!</v>
      </c>
      <c r="GJ279" s="14" t="e">
        <f t="shared" si="347"/>
        <v>#REF!</v>
      </c>
      <c r="GK279" s="14" t="e">
        <f t="shared" si="348"/>
        <v>#REF!</v>
      </c>
      <c r="GL279" s="14">
        <f t="shared" si="349"/>
        <v>1081</v>
      </c>
      <c r="GM279" s="14">
        <f t="shared" si="350"/>
        <v>0</v>
      </c>
      <c r="GN279" s="14" t="str">
        <f t="shared" si="351"/>
        <v/>
      </c>
      <c r="GO279" s="25" t="str">
        <f t="shared" si="352"/>
        <v>icon_2008101</v>
      </c>
      <c r="GS279" s="14">
        <f t="shared" si="353"/>
        <v>1</v>
      </c>
      <c r="GT279" s="14">
        <f t="shared" si="354"/>
        <v>0</v>
      </c>
      <c r="GU279" s="14" t="e">
        <f t="shared" si="365"/>
        <v>#REF!</v>
      </c>
      <c r="GV279" s="14" t="str">
        <f t="shared" si="355"/>
        <v>AtkExt</v>
      </c>
      <c r="GW279" s="14" t="e">
        <f t="shared" si="366"/>
        <v>#REF!</v>
      </c>
      <c r="GX279" s="14" t="e">
        <f t="shared" si="367"/>
        <v>#REF!</v>
      </c>
      <c r="GY279" s="14" t="str">
        <f t="shared" si="356"/>
        <v/>
      </c>
      <c r="GZ279" s="14" t="str">
        <f t="shared" si="368"/>
        <v/>
      </c>
      <c r="HA279" s="14" t="str">
        <f t="shared" si="369"/>
        <v/>
      </c>
      <c r="HB279" s="14">
        <f t="shared" si="357"/>
        <v>20810</v>
      </c>
      <c r="HC279" s="14">
        <f t="shared" si="370"/>
        <v>0</v>
      </c>
      <c r="HD279" s="14" t="str">
        <f t="shared" si="371"/>
        <v/>
      </c>
      <c r="HE279" s="25" t="s">
        <v>1109</v>
      </c>
      <c r="HF279" s="14">
        <f t="shared" si="358"/>
        <v>80</v>
      </c>
      <c r="IA279" s="13">
        <v>274</v>
      </c>
      <c r="IB279" s="14">
        <f t="shared" si="372"/>
        <v>14</v>
      </c>
      <c r="IC279" s="14">
        <f t="shared" si="373"/>
        <v>2</v>
      </c>
      <c r="ID279" s="14">
        <f t="shared" si="374"/>
        <v>3</v>
      </c>
      <c r="IE279" s="14">
        <f t="shared" si="375"/>
        <v>4</v>
      </c>
      <c r="IF279" s="14" t="str">
        <f t="shared" si="376"/>
        <v>50级守护灵洗练-Q4-4</v>
      </c>
      <c r="IG279" s="14">
        <f t="shared" si="377"/>
        <v>2034</v>
      </c>
      <c r="IH279" s="14">
        <f t="shared" si="378"/>
        <v>4</v>
      </c>
      <c r="II279" s="14">
        <f t="shared" si="379"/>
        <v>600</v>
      </c>
      <c r="IJ279" s="14" t="str">
        <f t="shared" si="380"/>
        <v>AtkRate</v>
      </c>
      <c r="IK279" s="14">
        <f t="shared" si="381"/>
        <v>1.4E-2</v>
      </c>
      <c r="IL279" s="14">
        <f t="shared" si="382"/>
        <v>0.04</v>
      </c>
    </row>
    <row r="280" spans="165:246" ht="16.5" x14ac:dyDescent="0.2">
      <c r="FI280" s="13">
        <v>275</v>
      </c>
      <c r="FJ280" s="14">
        <f t="shared" si="359"/>
        <v>1</v>
      </c>
      <c r="FK280" s="14">
        <f t="shared" si="360"/>
        <v>275</v>
      </c>
      <c r="FL280" s="14">
        <f t="shared" si="361"/>
        <v>37</v>
      </c>
      <c r="FM280" s="14">
        <f t="shared" si="328"/>
        <v>10</v>
      </c>
      <c r="FN280" s="14">
        <f t="shared" si="329"/>
        <v>8</v>
      </c>
      <c r="FO280" s="14">
        <f t="shared" si="330"/>
        <v>120</v>
      </c>
      <c r="FP280" s="14">
        <f t="shared" si="331"/>
        <v>1</v>
      </c>
      <c r="FQ280" s="14">
        <f t="shared" si="332"/>
        <v>2</v>
      </c>
      <c r="FR280" s="14">
        <f t="shared" si="333"/>
        <v>2</v>
      </c>
      <c r="FS280" s="14" t="b">
        <f t="shared" si="362"/>
        <v>0</v>
      </c>
      <c r="FT280" s="14">
        <f t="shared" si="334"/>
        <v>2008102</v>
      </c>
      <c r="FU280" s="14">
        <f t="shared" si="363"/>
        <v>70</v>
      </c>
      <c r="FV280" s="13" t="str">
        <f t="shared" si="335"/>
        <v>120级-普通寄灵人の头盔</v>
      </c>
      <c r="FW280" s="13" t="str">
        <f t="shared" si="336"/>
        <v>星陨 · 寄灵人の头盔-普通</v>
      </c>
      <c r="FX280" s="14">
        <f t="shared" si="337"/>
        <v>1</v>
      </c>
      <c r="FY280" s="14">
        <f t="shared" si="338"/>
        <v>1</v>
      </c>
      <c r="FZ280" s="14">
        <f t="shared" si="339"/>
        <v>120</v>
      </c>
      <c r="GA280" s="14">
        <v>1</v>
      </c>
      <c r="GB280" s="14">
        <f t="shared" si="340"/>
        <v>8</v>
      </c>
      <c r="GC280" s="14">
        <f t="shared" si="364"/>
        <v>2</v>
      </c>
      <c r="GD280" s="14" t="str">
        <f t="shared" si="341"/>
        <v/>
      </c>
      <c r="GE280" s="14" t="e">
        <f t="shared" si="342"/>
        <v>#REF!</v>
      </c>
      <c r="GF280" s="14" t="e">
        <f t="shared" si="343"/>
        <v>#REF!</v>
      </c>
      <c r="GG280" s="14" t="e">
        <f t="shared" si="344"/>
        <v>#REF!</v>
      </c>
      <c r="GH280" s="14" t="e">
        <f t="shared" si="345"/>
        <v>#REF!</v>
      </c>
      <c r="GI280" s="14" t="e">
        <f t="shared" si="346"/>
        <v>#REF!</v>
      </c>
      <c r="GJ280" s="14" t="e">
        <f t="shared" si="347"/>
        <v>#REF!</v>
      </c>
      <c r="GK280" s="14" t="e">
        <f t="shared" si="348"/>
        <v>#REF!</v>
      </c>
      <c r="GL280" s="14">
        <f t="shared" si="349"/>
        <v>1081</v>
      </c>
      <c r="GM280" s="14">
        <f t="shared" si="350"/>
        <v>0</v>
      </c>
      <c r="GN280" s="14" t="str">
        <f t="shared" si="351"/>
        <v/>
      </c>
      <c r="GO280" s="25" t="str">
        <f t="shared" si="352"/>
        <v>icon_2008102</v>
      </c>
      <c r="GS280" s="14">
        <f t="shared" si="353"/>
        <v>2</v>
      </c>
      <c r="GT280" s="14">
        <f t="shared" si="354"/>
        <v>0</v>
      </c>
      <c r="GU280" s="14" t="e">
        <f t="shared" si="365"/>
        <v>#REF!</v>
      </c>
      <c r="GV280" s="14" t="str">
        <f t="shared" si="355"/>
        <v>DefExt</v>
      </c>
      <c r="GW280" s="14" t="e">
        <f t="shared" si="366"/>
        <v>#REF!</v>
      </c>
      <c r="GX280" s="14" t="e">
        <f t="shared" si="367"/>
        <v>#REF!</v>
      </c>
      <c r="GY280" s="14" t="str">
        <f t="shared" si="356"/>
        <v/>
      </c>
      <c r="GZ280" s="14" t="str">
        <f t="shared" si="368"/>
        <v/>
      </c>
      <c r="HA280" s="14" t="str">
        <f t="shared" si="369"/>
        <v/>
      </c>
      <c r="HB280" s="14">
        <f t="shared" si="357"/>
        <v>20810</v>
      </c>
      <c r="HC280" s="14">
        <f t="shared" si="370"/>
        <v>0</v>
      </c>
      <c r="HD280" s="14" t="str">
        <f t="shared" si="371"/>
        <v/>
      </c>
      <c r="HE280" s="25" t="s">
        <v>1109</v>
      </c>
      <c r="HF280" s="14">
        <f t="shared" si="358"/>
        <v>40</v>
      </c>
      <c r="IA280" s="13">
        <v>275</v>
      </c>
      <c r="IB280" s="14">
        <f t="shared" si="372"/>
        <v>14</v>
      </c>
      <c r="IC280" s="14">
        <f t="shared" si="373"/>
        <v>2</v>
      </c>
      <c r="ID280" s="14">
        <f t="shared" si="374"/>
        <v>3</v>
      </c>
      <c r="IE280" s="14">
        <f t="shared" si="375"/>
        <v>4</v>
      </c>
      <c r="IF280" s="14" t="str">
        <f t="shared" si="376"/>
        <v>50级守护灵洗练-Q4-5</v>
      </c>
      <c r="IG280" s="14">
        <f t="shared" si="377"/>
        <v>2034</v>
      </c>
      <c r="IH280" s="14">
        <f t="shared" si="378"/>
        <v>5</v>
      </c>
      <c r="II280" s="14">
        <f t="shared" si="379"/>
        <v>600</v>
      </c>
      <c r="IJ280" s="14" t="str">
        <f t="shared" si="380"/>
        <v>DefRate</v>
      </c>
      <c r="IK280" s="14">
        <f t="shared" si="381"/>
        <v>1.4E-2</v>
      </c>
      <c r="IL280" s="14">
        <f t="shared" si="382"/>
        <v>0.04</v>
      </c>
    </row>
    <row r="281" spans="165:246" ht="16.5" x14ac:dyDescent="0.2">
      <c r="FI281" s="13">
        <v>276</v>
      </c>
      <c r="FJ281" s="14">
        <f t="shared" si="359"/>
        <v>1</v>
      </c>
      <c r="FK281" s="14">
        <f t="shared" si="360"/>
        <v>276</v>
      </c>
      <c r="FL281" s="14">
        <f t="shared" si="361"/>
        <v>37</v>
      </c>
      <c r="FM281" s="14">
        <f t="shared" si="328"/>
        <v>10</v>
      </c>
      <c r="FN281" s="14">
        <f t="shared" si="329"/>
        <v>8</v>
      </c>
      <c r="FO281" s="14">
        <f t="shared" si="330"/>
        <v>120</v>
      </c>
      <c r="FP281" s="14">
        <f t="shared" si="331"/>
        <v>1</v>
      </c>
      <c r="FQ281" s="14">
        <f t="shared" si="332"/>
        <v>3</v>
      </c>
      <c r="FR281" s="14">
        <f t="shared" si="333"/>
        <v>3</v>
      </c>
      <c r="FS281" s="14" t="b">
        <f t="shared" si="362"/>
        <v>0</v>
      </c>
      <c r="FT281" s="14">
        <f t="shared" si="334"/>
        <v>2008103</v>
      </c>
      <c r="FU281" s="14">
        <f t="shared" si="363"/>
        <v>70</v>
      </c>
      <c r="FV281" s="13" t="str">
        <f t="shared" si="335"/>
        <v>120级-普通寄灵人の铠甲</v>
      </c>
      <c r="FW281" s="13" t="str">
        <f t="shared" si="336"/>
        <v>星陨 · 寄灵人の铠甲-普通</v>
      </c>
      <c r="FX281" s="14">
        <f t="shared" si="337"/>
        <v>1</v>
      </c>
      <c r="FY281" s="14">
        <f t="shared" si="338"/>
        <v>1</v>
      </c>
      <c r="FZ281" s="14">
        <f t="shared" si="339"/>
        <v>120</v>
      </c>
      <c r="GA281" s="14">
        <v>1</v>
      </c>
      <c r="GB281" s="14">
        <f t="shared" si="340"/>
        <v>8</v>
      </c>
      <c r="GC281" s="14">
        <f t="shared" si="364"/>
        <v>3</v>
      </c>
      <c r="GD281" s="14" t="str">
        <f t="shared" si="341"/>
        <v/>
      </c>
      <c r="GE281" s="14" t="e">
        <f t="shared" si="342"/>
        <v>#REF!</v>
      </c>
      <c r="GF281" s="14" t="e">
        <f t="shared" si="343"/>
        <v>#REF!</v>
      </c>
      <c r="GG281" s="14" t="e">
        <f t="shared" si="344"/>
        <v>#REF!</v>
      </c>
      <c r="GH281" s="14" t="e">
        <f t="shared" si="345"/>
        <v>#REF!</v>
      </c>
      <c r="GI281" s="14" t="e">
        <f t="shared" si="346"/>
        <v>#REF!</v>
      </c>
      <c r="GJ281" s="14" t="e">
        <f t="shared" si="347"/>
        <v>#REF!</v>
      </c>
      <c r="GK281" s="14" t="e">
        <f t="shared" si="348"/>
        <v>#REF!</v>
      </c>
      <c r="GL281" s="14">
        <f t="shared" si="349"/>
        <v>1081</v>
      </c>
      <c r="GM281" s="14">
        <f t="shared" si="350"/>
        <v>0</v>
      </c>
      <c r="GN281" s="14" t="str">
        <f t="shared" si="351"/>
        <v/>
      </c>
      <c r="GO281" s="25" t="str">
        <f t="shared" si="352"/>
        <v>icon_2008103</v>
      </c>
      <c r="GS281" s="14">
        <f t="shared" si="353"/>
        <v>2</v>
      </c>
      <c r="GT281" s="14">
        <f t="shared" si="354"/>
        <v>3</v>
      </c>
      <c r="GU281" s="14" t="e">
        <f t="shared" si="365"/>
        <v>#REF!</v>
      </c>
      <c r="GV281" s="14" t="str">
        <f t="shared" si="355"/>
        <v>DefExt</v>
      </c>
      <c r="GW281" s="14" t="e">
        <f t="shared" si="366"/>
        <v>#REF!</v>
      </c>
      <c r="GX281" s="14" t="e">
        <f t="shared" si="367"/>
        <v>#REF!</v>
      </c>
      <c r="GY281" s="14" t="str">
        <f t="shared" si="356"/>
        <v>HPExt</v>
      </c>
      <c r="GZ281" s="14" t="e">
        <f t="shared" si="368"/>
        <v>#REF!</v>
      </c>
      <c r="HA281" s="14" t="e">
        <f t="shared" si="369"/>
        <v>#REF!</v>
      </c>
      <c r="HB281" s="14">
        <f t="shared" si="357"/>
        <v>20810</v>
      </c>
      <c r="HC281" s="14">
        <f t="shared" si="370"/>
        <v>0</v>
      </c>
      <c r="HD281" s="14" t="str">
        <f t="shared" si="371"/>
        <v/>
      </c>
      <c r="HE281" s="25" t="s">
        <v>1109</v>
      </c>
      <c r="HF281" s="14">
        <f t="shared" si="358"/>
        <v>40</v>
      </c>
      <c r="IA281" s="13">
        <v>276</v>
      </c>
      <c r="IB281" s="14">
        <f t="shared" si="372"/>
        <v>14</v>
      </c>
      <c r="IC281" s="14">
        <f t="shared" si="373"/>
        <v>2</v>
      </c>
      <c r="ID281" s="14">
        <f t="shared" si="374"/>
        <v>3</v>
      </c>
      <c r="IE281" s="14">
        <f t="shared" si="375"/>
        <v>4</v>
      </c>
      <c r="IF281" s="14" t="str">
        <f t="shared" si="376"/>
        <v>50级守护灵洗练-Q4-6</v>
      </c>
      <c r="IG281" s="14">
        <f t="shared" si="377"/>
        <v>2034</v>
      </c>
      <c r="IH281" s="14">
        <f t="shared" si="378"/>
        <v>6</v>
      </c>
      <c r="II281" s="14">
        <f t="shared" si="379"/>
        <v>600</v>
      </c>
      <c r="IJ281" s="14" t="str">
        <f t="shared" si="380"/>
        <v>HPRate</v>
      </c>
      <c r="IK281" s="14">
        <f t="shared" si="381"/>
        <v>1.4E-2</v>
      </c>
      <c r="IL281" s="14">
        <f t="shared" si="382"/>
        <v>0.04</v>
      </c>
    </row>
    <row r="282" spans="165:246" ht="16.5" x14ac:dyDescent="0.2">
      <c r="FI282" s="13">
        <v>277</v>
      </c>
      <c r="FJ282" s="14">
        <f t="shared" si="359"/>
        <v>1</v>
      </c>
      <c r="FK282" s="14">
        <f t="shared" si="360"/>
        <v>277</v>
      </c>
      <c r="FL282" s="14">
        <f t="shared" si="361"/>
        <v>37</v>
      </c>
      <c r="FM282" s="14">
        <f t="shared" si="328"/>
        <v>10</v>
      </c>
      <c r="FN282" s="14">
        <f t="shared" si="329"/>
        <v>8</v>
      </c>
      <c r="FO282" s="14">
        <f t="shared" si="330"/>
        <v>120</v>
      </c>
      <c r="FP282" s="14">
        <f t="shared" si="331"/>
        <v>1</v>
      </c>
      <c r="FQ282" s="14">
        <f t="shared" si="332"/>
        <v>4</v>
      </c>
      <c r="FR282" s="14">
        <f t="shared" si="333"/>
        <v>4</v>
      </c>
      <c r="FS282" s="14" t="b">
        <f t="shared" si="362"/>
        <v>0</v>
      </c>
      <c r="FT282" s="14">
        <f t="shared" si="334"/>
        <v>2008104</v>
      </c>
      <c r="FU282" s="14">
        <f t="shared" si="363"/>
        <v>70</v>
      </c>
      <c r="FV282" s="13" t="str">
        <f t="shared" si="335"/>
        <v>120级-普通寄灵人の裤子</v>
      </c>
      <c r="FW282" s="13" t="str">
        <f t="shared" si="336"/>
        <v>星陨 · 寄灵人の裤子-普通</v>
      </c>
      <c r="FX282" s="14">
        <f t="shared" si="337"/>
        <v>1</v>
      </c>
      <c r="FY282" s="14">
        <f t="shared" si="338"/>
        <v>1</v>
      </c>
      <c r="FZ282" s="14">
        <f t="shared" si="339"/>
        <v>120</v>
      </c>
      <c r="GA282" s="14">
        <v>1</v>
      </c>
      <c r="GB282" s="14">
        <f t="shared" si="340"/>
        <v>8</v>
      </c>
      <c r="GC282" s="14">
        <f t="shared" si="364"/>
        <v>4</v>
      </c>
      <c r="GD282" s="14" t="str">
        <f t="shared" si="341"/>
        <v/>
      </c>
      <c r="GE282" s="14" t="e">
        <f t="shared" si="342"/>
        <v>#REF!</v>
      </c>
      <c r="GF282" s="14" t="e">
        <f t="shared" si="343"/>
        <v>#REF!</v>
      </c>
      <c r="GG282" s="14" t="e">
        <f t="shared" si="344"/>
        <v>#REF!</v>
      </c>
      <c r="GH282" s="14" t="e">
        <f t="shared" si="345"/>
        <v>#REF!</v>
      </c>
      <c r="GI282" s="14" t="e">
        <f t="shared" si="346"/>
        <v>#REF!</v>
      </c>
      <c r="GJ282" s="14" t="e">
        <f t="shared" si="347"/>
        <v>#REF!</v>
      </c>
      <c r="GK282" s="14" t="e">
        <f t="shared" si="348"/>
        <v>#REF!</v>
      </c>
      <c r="GL282" s="14">
        <f t="shared" si="349"/>
        <v>1081</v>
      </c>
      <c r="GM282" s="14">
        <f t="shared" si="350"/>
        <v>0</v>
      </c>
      <c r="GN282" s="14" t="str">
        <f t="shared" si="351"/>
        <v/>
      </c>
      <c r="GO282" s="25" t="str">
        <f t="shared" si="352"/>
        <v>icon_2008104</v>
      </c>
      <c r="GS282" s="14">
        <f t="shared" si="353"/>
        <v>2</v>
      </c>
      <c r="GT282" s="14">
        <f t="shared" si="354"/>
        <v>0</v>
      </c>
      <c r="GU282" s="14" t="e">
        <f t="shared" si="365"/>
        <v>#REF!</v>
      </c>
      <c r="GV282" s="14" t="str">
        <f t="shared" si="355"/>
        <v>DefExt</v>
      </c>
      <c r="GW282" s="14" t="e">
        <f t="shared" si="366"/>
        <v>#REF!</v>
      </c>
      <c r="GX282" s="14" t="e">
        <f t="shared" si="367"/>
        <v>#REF!</v>
      </c>
      <c r="GY282" s="14" t="str">
        <f t="shared" si="356"/>
        <v/>
      </c>
      <c r="GZ282" s="14" t="str">
        <f t="shared" si="368"/>
        <v/>
      </c>
      <c r="HA282" s="14" t="str">
        <f t="shared" si="369"/>
        <v/>
      </c>
      <c r="HB282" s="14">
        <f t="shared" si="357"/>
        <v>20810</v>
      </c>
      <c r="HC282" s="14">
        <f t="shared" si="370"/>
        <v>0</v>
      </c>
      <c r="HD282" s="14" t="str">
        <f t="shared" si="371"/>
        <v/>
      </c>
      <c r="HE282" s="25" t="s">
        <v>1109</v>
      </c>
      <c r="HF282" s="14">
        <f t="shared" si="358"/>
        <v>40</v>
      </c>
      <c r="IA282" s="13">
        <v>277</v>
      </c>
      <c r="IB282" s="14">
        <f t="shared" si="372"/>
        <v>14</v>
      </c>
      <c r="IC282" s="14">
        <f t="shared" si="373"/>
        <v>2</v>
      </c>
      <c r="ID282" s="14">
        <f t="shared" si="374"/>
        <v>3</v>
      </c>
      <c r="IE282" s="14">
        <f t="shared" si="375"/>
        <v>4</v>
      </c>
      <c r="IF282" s="14" t="str">
        <f t="shared" si="376"/>
        <v>50级守护灵洗练-Q4-7</v>
      </c>
      <c r="IG282" s="14">
        <f t="shared" si="377"/>
        <v>2034</v>
      </c>
      <c r="IH282" s="14">
        <f t="shared" si="378"/>
        <v>7</v>
      </c>
      <c r="II282" s="14">
        <f t="shared" si="379"/>
        <v>550</v>
      </c>
      <c r="IJ282" s="14" t="str">
        <f t="shared" si="380"/>
        <v>Crit</v>
      </c>
      <c r="IK282" s="14">
        <f t="shared" si="381"/>
        <v>1.0999999999999999E-2</v>
      </c>
      <c r="IL282" s="14">
        <f t="shared" si="382"/>
        <v>0.03</v>
      </c>
    </row>
    <row r="283" spans="165:246" ht="16.5" x14ac:dyDescent="0.2">
      <c r="FI283" s="13">
        <v>278</v>
      </c>
      <c r="FJ283" s="14">
        <f t="shared" si="359"/>
        <v>1</v>
      </c>
      <c r="FK283" s="14">
        <f t="shared" si="360"/>
        <v>278</v>
      </c>
      <c r="FL283" s="14">
        <f t="shared" si="361"/>
        <v>37</v>
      </c>
      <c r="FM283" s="14">
        <f t="shared" si="328"/>
        <v>10</v>
      </c>
      <c r="FN283" s="14">
        <f t="shared" si="329"/>
        <v>8</v>
      </c>
      <c r="FO283" s="14">
        <f t="shared" si="330"/>
        <v>120</v>
      </c>
      <c r="FP283" s="14">
        <f t="shared" si="331"/>
        <v>1</v>
      </c>
      <c r="FQ283" s="14">
        <f t="shared" si="332"/>
        <v>5</v>
      </c>
      <c r="FR283" s="14">
        <f t="shared" si="333"/>
        <v>5</v>
      </c>
      <c r="FS283" s="14" t="b">
        <f t="shared" si="362"/>
        <v>0</v>
      </c>
      <c r="FT283" s="14">
        <f t="shared" si="334"/>
        <v>2008105</v>
      </c>
      <c r="FU283" s="14">
        <f t="shared" si="363"/>
        <v>70</v>
      </c>
      <c r="FV283" s="13" t="str">
        <f t="shared" si="335"/>
        <v>120级-普通寄灵人の鞋子</v>
      </c>
      <c r="FW283" s="13" t="str">
        <f t="shared" si="336"/>
        <v>星陨 · 寄灵人の鞋子-普通</v>
      </c>
      <c r="FX283" s="14">
        <f t="shared" si="337"/>
        <v>1</v>
      </c>
      <c r="FY283" s="14">
        <f t="shared" si="338"/>
        <v>1</v>
      </c>
      <c r="FZ283" s="14">
        <f t="shared" si="339"/>
        <v>120</v>
      </c>
      <c r="GA283" s="14">
        <v>1</v>
      </c>
      <c r="GB283" s="14">
        <f t="shared" si="340"/>
        <v>8</v>
      </c>
      <c r="GC283" s="14">
        <f t="shared" si="364"/>
        <v>5</v>
      </c>
      <c r="GD283" s="14" t="str">
        <f t="shared" si="341"/>
        <v/>
      </c>
      <c r="GE283" s="14" t="e">
        <f t="shared" si="342"/>
        <v>#REF!</v>
      </c>
      <c r="GF283" s="14" t="e">
        <f t="shared" si="343"/>
        <v>#REF!</v>
      </c>
      <c r="GG283" s="14" t="e">
        <f t="shared" si="344"/>
        <v>#REF!</v>
      </c>
      <c r="GH283" s="14" t="e">
        <f t="shared" si="345"/>
        <v>#REF!</v>
      </c>
      <c r="GI283" s="14" t="e">
        <f t="shared" si="346"/>
        <v>#REF!</v>
      </c>
      <c r="GJ283" s="14" t="e">
        <f t="shared" si="347"/>
        <v>#REF!</v>
      </c>
      <c r="GK283" s="14" t="e">
        <f t="shared" si="348"/>
        <v>#REF!</v>
      </c>
      <c r="GL283" s="14">
        <f t="shared" si="349"/>
        <v>1081</v>
      </c>
      <c r="GM283" s="14">
        <f t="shared" si="350"/>
        <v>0</v>
      </c>
      <c r="GN283" s="14" t="str">
        <f t="shared" si="351"/>
        <v/>
      </c>
      <c r="GO283" s="25" t="str">
        <f t="shared" si="352"/>
        <v>icon_2008105</v>
      </c>
      <c r="GS283" s="14">
        <f t="shared" si="353"/>
        <v>3</v>
      </c>
      <c r="GT283" s="14">
        <f t="shared" si="354"/>
        <v>0</v>
      </c>
      <c r="GU283" s="14" t="e">
        <f t="shared" si="365"/>
        <v>#REF!</v>
      </c>
      <c r="GV283" s="14" t="str">
        <f t="shared" si="355"/>
        <v>HPExt</v>
      </c>
      <c r="GW283" s="14" t="e">
        <f t="shared" si="366"/>
        <v>#REF!</v>
      </c>
      <c r="GX283" s="14" t="e">
        <f t="shared" si="367"/>
        <v>#REF!</v>
      </c>
      <c r="GY283" s="14" t="str">
        <f t="shared" si="356"/>
        <v/>
      </c>
      <c r="GZ283" s="14" t="str">
        <f t="shared" si="368"/>
        <v/>
      </c>
      <c r="HA283" s="14" t="str">
        <f t="shared" si="369"/>
        <v/>
      </c>
      <c r="HB283" s="14">
        <f t="shared" si="357"/>
        <v>20810</v>
      </c>
      <c r="HC283" s="14">
        <f t="shared" si="370"/>
        <v>0</v>
      </c>
      <c r="HD283" s="14" t="str">
        <f t="shared" si="371"/>
        <v/>
      </c>
      <c r="HE283" s="25" t="s">
        <v>1109</v>
      </c>
      <c r="HF283" s="14">
        <f t="shared" si="358"/>
        <v>40</v>
      </c>
      <c r="IA283" s="13">
        <v>278</v>
      </c>
      <c r="IB283" s="14">
        <f t="shared" si="372"/>
        <v>14</v>
      </c>
      <c r="IC283" s="14">
        <f t="shared" si="373"/>
        <v>2</v>
      </c>
      <c r="ID283" s="14">
        <f t="shared" si="374"/>
        <v>3</v>
      </c>
      <c r="IE283" s="14">
        <f t="shared" si="375"/>
        <v>4</v>
      </c>
      <c r="IF283" s="14" t="str">
        <f t="shared" si="376"/>
        <v>50级守护灵洗练-Q4-8</v>
      </c>
      <c r="IG283" s="14">
        <f t="shared" si="377"/>
        <v>2034</v>
      </c>
      <c r="IH283" s="14">
        <f t="shared" si="378"/>
        <v>8</v>
      </c>
      <c r="II283" s="14">
        <f t="shared" si="379"/>
        <v>550</v>
      </c>
      <c r="IJ283" s="14" t="str">
        <f t="shared" si="380"/>
        <v>CritRate</v>
      </c>
      <c r="IK283" s="14">
        <f t="shared" si="381"/>
        <v>2.8000000000000001E-2</v>
      </c>
      <c r="IL283" s="14">
        <f t="shared" si="382"/>
        <v>0.08</v>
      </c>
    </row>
    <row r="284" spans="165:246" ht="16.5" x14ac:dyDescent="0.2">
      <c r="FI284" s="13">
        <v>279</v>
      </c>
      <c r="FJ284" s="14">
        <f t="shared" si="359"/>
        <v>1</v>
      </c>
      <c r="FK284" s="14">
        <f t="shared" si="360"/>
        <v>279</v>
      </c>
      <c r="FL284" s="14">
        <f t="shared" si="361"/>
        <v>37</v>
      </c>
      <c r="FM284" s="14">
        <f t="shared" si="328"/>
        <v>10</v>
      </c>
      <c r="FN284" s="14">
        <f t="shared" si="329"/>
        <v>8</v>
      </c>
      <c r="FO284" s="14">
        <f t="shared" si="330"/>
        <v>120</v>
      </c>
      <c r="FP284" s="14">
        <f t="shared" si="331"/>
        <v>1</v>
      </c>
      <c r="FQ284" s="14">
        <f t="shared" si="332"/>
        <v>6</v>
      </c>
      <c r="FR284" s="14">
        <f t="shared" si="333"/>
        <v>6</v>
      </c>
      <c r="FS284" s="14" t="b">
        <f t="shared" si="362"/>
        <v>0</v>
      </c>
      <c r="FT284" s="14">
        <f t="shared" si="334"/>
        <v>2008106</v>
      </c>
      <c r="FU284" s="14">
        <f t="shared" si="363"/>
        <v>70</v>
      </c>
      <c r="FV284" s="13" t="str">
        <f t="shared" si="335"/>
        <v>120级-普通寄灵人の护手</v>
      </c>
      <c r="FW284" s="13" t="str">
        <f t="shared" si="336"/>
        <v>星陨 · 寄灵人の护手-普通</v>
      </c>
      <c r="FX284" s="14">
        <f t="shared" si="337"/>
        <v>1</v>
      </c>
      <c r="FY284" s="14">
        <f t="shared" si="338"/>
        <v>1</v>
      </c>
      <c r="FZ284" s="14">
        <f t="shared" si="339"/>
        <v>120</v>
      </c>
      <c r="GA284" s="14">
        <v>1</v>
      </c>
      <c r="GB284" s="14">
        <f t="shared" si="340"/>
        <v>8</v>
      </c>
      <c r="GC284" s="14">
        <f t="shared" si="364"/>
        <v>6</v>
      </c>
      <c r="GD284" s="14" t="str">
        <f t="shared" si="341"/>
        <v/>
      </c>
      <c r="GE284" s="14" t="e">
        <f t="shared" si="342"/>
        <v>#REF!</v>
      </c>
      <c r="GF284" s="14" t="e">
        <f t="shared" si="343"/>
        <v>#REF!</v>
      </c>
      <c r="GG284" s="14" t="e">
        <f t="shared" si="344"/>
        <v>#REF!</v>
      </c>
      <c r="GH284" s="14" t="e">
        <f t="shared" si="345"/>
        <v>#REF!</v>
      </c>
      <c r="GI284" s="14" t="e">
        <f t="shared" si="346"/>
        <v>#REF!</v>
      </c>
      <c r="GJ284" s="14" t="e">
        <f t="shared" si="347"/>
        <v>#REF!</v>
      </c>
      <c r="GK284" s="14" t="e">
        <f t="shared" si="348"/>
        <v>#REF!</v>
      </c>
      <c r="GL284" s="14">
        <f t="shared" si="349"/>
        <v>1081</v>
      </c>
      <c r="GM284" s="14">
        <f t="shared" si="350"/>
        <v>0</v>
      </c>
      <c r="GN284" s="14" t="str">
        <f t="shared" si="351"/>
        <v/>
      </c>
      <c r="GO284" s="25" t="str">
        <f t="shared" si="352"/>
        <v>icon_2008106</v>
      </c>
      <c r="GS284" s="14">
        <f t="shared" si="353"/>
        <v>3</v>
      </c>
      <c r="GT284" s="14">
        <f t="shared" si="354"/>
        <v>0</v>
      </c>
      <c r="GU284" s="14" t="e">
        <f t="shared" si="365"/>
        <v>#REF!</v>
      </c>
      <c r="GV284" s="14" t="str">
        <f t="shared" si="355"/>
        <v>HPExt</v>
      </c>
      <c r="GW284" s="14" t="e">
        <f t="shared" si="366"/>
        <v>#REF!</v>
      </c>
      <c r="GX284" s="14" t="e">
        <f t="shared" si="367"/>
        <v>#REF!</v>
      </c>
      <c r="GY284" s="14" t="str">
        <f t="shared" si="356"/>
        <v/>
      </c>
      <c r="GZ284" s="14" t="str">
        <f t="shared" si="368"/>
        <v/>
      </c>
      <c r="HA284" s="14" t="str">
        <f t="shared" si="369"/>
        <v/>
      </c>
      <c r="HB284" s="14">
        <f t="shared" si="357"/>
        <v>20810</v>
      </c>
      <c r="HC284" s="14">
        <f t="shared" si="370"/>
        <v>0</v>
      </c>
      <c r="HD284" s="14" t="str">
        <f t="shared" si="371"/>
        <v/>
      </c>
      <c r="HE284" s="25" t="s">
        <v>1109</v>
      </c>
      <c r="HF284" s="14">
        <f t="shared" si="358"/>
        <v>40</v>
      </c>
      <c r="IA284" s="13">
        <v>279</v>
      </c>
      <c r="IB284" s="14">
        <f t="shared" si="372"/>
        <v>14</v>
      </c>
      <c r="IC284" s="14">
        <f t="shared" si="373"/>
        <v>2</v>
      </c>
      <c r="ID284" s="14">
        <f t="shared" si="374"/>
        <v>3</v>
      </c>
      <c r="IE284" s="14">
        <f t="shared" si="375"/>
        <v>4</v>
      </c>
      <c r="IF284" s="14" t="str">
        <f t="shared" si="376"/>
        <v>50级守护灵洗练-Q4-9</v>
      </c>
      <c r="IG284" s="14">
        <f t="shared" si="377"/>
        <v>2034</v>
      </c>
      <c r="IH284" s="14">
        <f t="shared" si="378"/>
        <v>9</v>
      </c>
      <c r="II284" s="14">
        <f t="shared" si="379"/>
        <v>550</v>
      </c>
      <c r="IJ284" s="14" t="str">
        <f t="shared" si="380"/>
        <v>DefIgnor</v>
      </c>
      <c r="IK284" s="14">
        <f t="shared" si="381"/>
        <v>1.0999999999999999E-2</v>
      </c>
      <c r="IL284" s="14">
        <f t="shared" si="382"/>
        <v>0.03</v>
      </c>
    </row>
    <row r="285" spans="165:246" ht="16.5" x14ac:dyDescent="0.2">
      <c r="FI285" s="13">
        <v>280</v>
      </c>
      <c r="FJ285" s="14">
        <f t="shared" si="359"/>
        <v>1</v>
      </c>
      <c r="FK285" s="14">
        <f t="shared" si="360"/>
        <v>280</v>
      </c>
      <c r="FL285" s="14">
        <f t="shared" si="361"/>
        <v>37</v>
      </c>
      <c r="FM285" s="14">
        <f t="shared" si="328"/>
        <v>10</v>
      </c>
      <c r="FN285" s="14">
        <f t="shared" si="329"/>
        <v>8</v>
      </c>
      <c r="FO285" s="14">
        <f t="shared" si="330"/>
        <v>120</v>
      </c>
      <c r="FP285" s="14">
        <f t="shared" si="331"/>
        <v>1</v>
      </c>
      <c r="FQ285" s="14">
        <f t="shared" si="332"/>
        <v>7</v>
      </c>
      <c r="FR285" s="14">
        <f t="shared" si="333"/>
        <v>7</v>
      </c>
      <c r="FS285" s="14" t="b">
        <f t="shared" si="362"/>
        <v>0</v>
      </c>
      <c r="FT285" s="14">
        <f t="shared" si="334"/>
        <v>2008107</v>
      </c>
      <c r="FU285" s="14">
        <f t="shared" si="363"/>
        <v>105</v>
      </c>
      <c r="FV285" s="13" t="str">
        <f t="shared" si="335"/>
        <v>120级-普通寄灵人の项链</v>
      </c>
      <c r="FW285" s="13" t="str">
        <f t="shared" si="336"/>
        <v>星陨 · 寄灵人の项链-普通</v>
      </c>
      <c r="FX285" s="14">
        <f t="shared" si="337"/>
        <v>1</v>
      </c>
      <c r="FY285" s="14">
        <f t="shared" si="338"/>
        <v>1</v>
      </c>
      <c r="FZ285" s="14">
        <f t="shared" si="339"/>
        <v>120</v>
      </c>
      <c r="GA285" s="14">
        <v>1</v>
      </c>
      <c r="GB285" s="14">
        <f t="shared" si="340"/>
        <v>8</v>
      </c>
      <c r="GC285" s="14">
        <f t="shared" si="364"/>
        <v>7</v>
      </c>
      <c r="GD285" s="14" t="str">
        <f t="shared" si="341"/>
        <v/>
      </c>
      <c r="GE285" s="14" t="e">
        <f t="shared" si="342"/>
        <v>#REF!</v>
      </c>
      <c r="GF285" s="14" t="e">
        <f t="shared" si="343"/>
        <v>#REF!</v>
      </c>
      <c r="GG285" s="14" t="e">
        <f t="shared" si="344"/>
        <v>#REF!</v>
      </c>
      <c r="GH285" s="14" t="e">
        <f t="shared" si="345"/>
        <v>#REF!</v>
      </c>
      <c r="GI285" s="14" t="e">
        <f t="shared" si="346"/>
        <v>#REF!</v>
      </c>
      <c r="GJ285" s="14" t="e">
        <f t="shared" si="347"/>
        <v>#REF!</v>
      </c>
      <c r="GK285" s="14" t="e">
        <f t="shared" si="348"/>
        <v>#REF!</v>
      </c>
      <c r="GL285" s="14">
        <f t="shared" si="349"/>
        <v>1081</v>
      </c>
      <c r="GM285" s="14">
        <f t="shared" si="350"/>
        <v>0</v>
      </c>
      <c r="GN285" s="14" t="str">
        <f t="shared" si="351"/>
        <v/>
      </c>
      <c r="GO285" s="25" t="str">
        <f t="shared" si="352"/>
        <v>icon_2008107</v>
      </c>
      <c r="GS285" s="14">
        <f t="shared" si="353"/>
        <v>1</v>
      </c>
      <c r="GT285" s="14">
        <f t="shared" si="354"/>
        <v>2</v>
      </c>
      <c r="GU285" s="14" t="e">
        <f t="shared" si="365"/>
        <v>#REF!</v>
      </c>
      <c r="GV285" s="14" t="str">
        <f t="shared" si="355"/>
        <v>AtkExt</v>
      </c>
      <c r="GW285" s="14" t="e">
        <f t="shared" si="366"/>
        <v>#REF!</v>
      </c>
      <c r="GX285" s="14" t="e">
        <f t="shared" si="367"/>
        <v>#REF!</v>
      </c>
      <c r="GY285" s="14" t="str">
        <f t="shared" si="356"/>
        <v>DefExt</v>
      </c>
      <c r="GZ285" s="14" t="e">
        <f t="shared" si="368"/>
        <v>#REF!</v>
      </c>
      <c r="HA285" s="14" t="e">
        <f t="shared" si="369"/>
        <v>#REF!</v>
      </c>
      <c r="HB285" s="14">
        <f t="shared" si="357"/>
        <v>20810</v>
      </c>
      <c r="HC285" s="14">
        <f t="shared" si="370"/>
        <v>0</v>
      </c>
      <c r="HD285" s="14" t="str">
        <f t="shared" si="371"/>
        <v/>
      </c>
      <c r="HE285" s="25" t="s">
        <v>1109</v>
      </c>
      <c r="HF285" s="14">
        <f t="shared" si="358"/>
        <v>60</v>
      </c>
      <c r="IA285" s="13">
        <v>280</v>
      </c>
      <c r="IB285" s="14">
        <f t="shared" si="372"/>
        <v>14</v>
      </c>
      <c r="IC285" s="14">
        <f t="shared" si="373"/>
        <v>2</v>
      </c>
      <c r="ID285" s="14">
        <f t="shared" si="374"/>
        <v>3</v>
      </c>
      <c r="IE285" s="14">
        <f t="shared" si="375"/>
        <v>4</v>
      </c>
      <c r="IF285" s="14" t="str">
        <f t="shared" si="376"/>
        <v>50级守护灵洗练-Q4-10</v>
      </c>
      <c r="IG285" s="14">
        <f t="shared" si="377"/>
        <v>2034</v>
      </c>
      <c r="IH285" s="14">
        <f t="shared" si="378"/>
        <v>10</v>
      </c>
      <c r="II285" s="14">
        <f t="shared" si="379"/>
        <v>550</v>
      </c>
      <c r="IJ285" s="14" t="str">
        <f t="shared" si="380"/>
        <v>Block</v>
      </c>
      <c r="IK285" s="14">
        <f t="shared" si="381"/>
        <v>1.0999999999999999E-2</v>
      </c>
      <c r="IL285" s="14">
        <f t="shared" si="382"/>
        <v>0.03</v>
      </c>
    </row>
    <row r="286" spans="165:246" ht="16.5" x14ac:dyDescent="0.2">
      <c r="FI286" s="13">
        <v>281</v>
      </c>
      <c r="FJ286" s="14">
        <f t="shared" si="359"/>
        <v>1</v>
      </c>
      <c r="FK286" s="14">
        <f t="shared" si="360"/>
        <v>281</v>
      </c>
      <c r="FL286" s="14">
        <f t="shared" si="361"/>
        <v>37</v>
      </c>
      <c r="FM286" s="14">
        <f t="shared" si="328"/>
        <v>10</v>
      </c>
      <c r="FN286" s="14">
        <f t="shared" si="329"/>
        <v>8</v>
      </c>
      <c r="FO286" s="14">
        <f t="shared" si="330"/>
        <v>120</v>
      </c>
      <c r="FP286" s="14">
        <f t="shared" si="331"/>
        <v>1</v>
      </c>
      <c r="FQ286" s="14">
        <f t="shared" si="332"/>
        <v>8</v>
      </c>
      <c r="FR286" s="14">
        <f t="shared" si="333"/>
        <v>8</v>
      </c>
      <c r="FS286" s="14" t="b">
        <f t="shared" si="362"/>
        <v>0</v>
      </c>
      <c r="FT286" s="14">
        <f t="shared" si="334"/>
        <v>2008108</v>
      </c>
      <c r="FU286" s="14">
        <f t="shared" si="363"/>
        <v>105</v>
      </c>
      <c r="FV286" s="13" t="str">
        <f t="shared" si="335"/>
        <v>120级-普通寄灵人の戒指</v>
      </c>
      <c r="FW286" s="13" t="str">
        <f t="shared" si="336"/>
        <v>星陨 · 寄灵人の戒指-普通</v>
      </c>
      <c r="FX286" s="14">
        <f t="shared" si="337"/>
        <v>1</v>
      </c>
      <c r="FY286" s="14">
        <f t="shared" si="338"/>
        <v>1</v>
      </c>
      <c r="FZ286" s="14">
        <f t="shared" si="339"/>
        <v>120</v>
      </c>
      <c r="GA286" s="14">
        <v>1</v>
      </c>
      <c r="GB286" s="14">
        <f t="shared" si="340"/>
        <v>8</v>
      </c>
      <c r="GC286" s="14">
        <f t="shared" si="364"/>
        <v>8</v>
      </c>
      <c r="GD286" s="14" t="str">
        <f t="shared" si="341"/>
        <v/>
      </c>
      <c r="GE286" s="14" t="e">
        <f t="shared" si="342"/>
        <v>#REF!</v>
      </c>
      <c r="GF286" s="14" t="e">
        <f t="shared" si="343"/>
        <v>#REF!</v>
      </c>
      <c r="GG286" s="14" t="e">
        <f t="shared" si="344"/>
        <v>#REF!</v>
      </c>
      <c r="GH286" s="14" t="e">
        <f t="shared" si="345"/>
        <v>#REF!</v>
      </c>
      <c r="GI286" s="14" t="e">
        <f t="shared" si="346"/>
        <v>#REF!</v>
      </c>
      <c r="GJ286" s="14" t="e">
        <f t="shared" si="347"/>
        <v>#REF!</v>
      </c>
      <c r="GK286" s="14" t="e">
        <f t="shared" si="348"/>
        <v>#REF!</v>
      </c>
      <c r="GL286" s="14">
        <f t="shared" si="349"/>
        <v>1081</v>
      </c>
      <c r="GM286" s="14">
        <f t="shared" si="350"/>
        <v>0</v>
      </c>
      <c r="GN286" s="14" t="str">
        <f t="shared" si="351"/>
        <v/>
      </c>
      <c r="GO286" s="25" t="str">
        <f t="shared" si="352"/>
        <v>icon_2008108</v>
      </c>
      <c r="GS286" s="14">
        <f t="shared" si="353"/>
        <v>1</v>
      </c>
      <c r="GT286" s="14">
        <f t="shared" si="354"/>
        <v>3</v>
      </c>
      <c r="GU286" s="14" t="e">
        <f t="shared" si="365"/>
        <v>#REF!</v>
      </c>
      <c r="GV286" s="14" t="str">
        <f t="shared" si="355"/>
        <v>AtkExt</v>
      </c>
      <c r="GW286" s="14" t="e">
        <f t="shared" si="366"/>
        <v>#REF!</v>
      </c>
      <c r="GX286" s="14" t="e">
        <f t="shared" si="367"/>
        <v>#REF!</v>
      </c>
      <c r="GY286" s="14" t="str">
        <f t="shared" si="356"/>
        <v>HPExt</v>
      </c>
      <c r="GZ286" s="14" t="e">
        <f t="shared" si="368"/>
        <v>#REF!</v>
      </c>
      <c r="HA286" s="14" t="e">
        <f t="shared" si="369"/>
        <v>#REF!</v>
      </c>
      <c r="HB286" s="14">
        <f t="shared" si="357"/>
        <v>20810</v>
      </c>
      <c r="HC286" s="14">
        <f t="shared" si="370"/>
        <v>0</v>
      </c>
      <c r="HD286" s="14" t="str">
        <f t="shared" si="371"/>
        <v/>
      </c>
      <c r="HE286" s="25" t="s">
        <v>1109</v>
      </c>
      <c r="HF286" s="14">
        <f t="shared" si="358"/>
        <v>60</v>
      </c>
      <c r="IA286" s="13">
        <v>281</v>
      </c>
      <c r="IB286" s="14">
        <f t="shared" si="372"/>
        <v>15</v>
      </c>
      <c r="IC286" s="14">
        <f t="shared" si="373"/>
        <v>2</v>
      </c>
      <c r="ID286" s="14">
        <f t="shared" si="374"/>
        <v>4</v>
      </c>
      <c r="IE286" s="14">
        <f t="shared" si="375"/>
        <v>3</v>
      </c>
      <c r="IF286" s="14" t="str">
        <f t="shared" si="376"/>
        <v>70级守护灵洗练-Q3-1</v>
      </c>
      <c r="IG286" s="14">
        <f t="shared" si="377"/>
        <v>2043</v>
      </c>
      <c r="IH286" s="14">
        <f t="shared" si="378"/>
        <v>1</v>
      </c>
      <c r="II286" s="14">
        <f t="shared" si="379"/>
        <v>2000</v>
      </c>
      <c r="IJ286" s="14" t="str">
        <f t="shared" si="380"/>
        <v>AtkExt</v>
      </c>
      <c r="IK286" s="14" t="e">
        <f t="shared" si="381"/>
        <v>#REF!</v>
      </c>
      <c r="IL286" s="14" t="e">
        <f t="shared" si="382"/>
        <v>#REF!</v>
      </c>
    </row>
    <row r="287" spans="165:246" ht="16.5" x14ac:dyDescent="0.2">
      <c r="FI287" s="13">
        <v>282</v>
      </c>
      <c r="FJ287" s="14">
        <f t="shared" si="359"/>
        <v>1</v>
      </c>
      <c r="FK287" s="14">
        <f t="shared" si="360"/>
        <v>282</v>
      </c>
      <c r="FL287" s="14">
        <f t="shared" si="361"/>
        <v>38</v>
      </c>
      <c r="FM287" s="14">
        <f t="shared" si="328"/>
        <v>20</v>
      </c>
      <c r="FN287" s="14">
        <f t="shared" si="329"/>
        <v>8</v>
      </c>
      <c r="FO287" s="14">
        <f t="shared" si="330"/>
        <v>120</v>
      </c>
      <c r="FP287" s="14">
        <f t="shared" si="331"/>
        <v>2</v>
      </c>
      <c r="FQ287" s="14">
        <f t="shared" si="332"/>
        <v>1</v>
      </c>
      <c r="FR287" s="14">
        <f t="shared" si="333"/>
        <v>1</v>
      </c>
      <c r="FS287" s="14" t="b">
        <f t="shared" si="362"/>
        <v>0</v>
      </c>
      <c r="FT287" s="14">
        <f t="shared" si="334"/>
        <v>2008201</v>
      </c>
      <c r="FU287" s="14">
        <f t="shared" si="363"/>
        <v>224</v>
      </c>
      <c r="FV287" s="13" t="str">
        <f t="shared" si="335"/>
        <v>120级-优秀寄灵人の灵器</v>
      </c>
      <c r="FW287" s="13" t="str">
        <f t="shared" si="336"/>
        <v>星陨 · 寄灵人の灵器-优秀</v>
      </c>
      <c r="FX287" s="14">
        <f t="shared" si="337"/>
        <v>1</v>
      </c>
      <c r="FY287" s="14">
        <f t="shared" si="338"/>
        <v>2</v>
      </c>
      <c r="FZ287" s="14">
        <f t="shared" si="339"/>
        <v>120</v>
      </c>
      <c r="GA287" s="14">
        <v>1</v>
      </c>
      <c r="GB287" s="14">
        <f t="shared" si="340"/>
        <v>8</v>
      </c>
      <c r="GC287" s="14">
        <f t="shared" si="364"/>
        <v>1</v>
      </c>
      <c r="GD287" s="14" t="str">
        <f t="shared" si="341"/>
        <v/>
      </c>
      <c r="GE287" s="14" t="e">
        <f t="shared" si="342"/>
        <v>#REF!</v>
      </c>
      <c r="GF287" s="14" t="e">
        <f t="shared" si="343"/>
        <v>#REF!</v>
      </c>
      <c r="GG287" s="14" t="e">
        <f t="shared" si="344"/>
        <v>#REF!</v>
      </c>
      <c r="GH287" s="14" t="e">
        <f t="shared" si="345"/>
        <v>#REF!</v>
      </c>
      <c r="GI287" s="14" t="e">
        <f t="shared" si="346"/>
        <v>#REF!</v>
      </c>
      <c r="GJ287" s="14" t="e">
        <f t="shared" si="347"/>
        <v>#REF!</v>
      </c>
      <c r="GK287" s="14" t="e">
        <f t="shared" si="348"/>
        <v>#REF!</v>
      </c>
      <c r="GL287" s="14">
        <f t="shared" si="349"/>
        <v>1082</v>
      </c>
      <c r="GM287" s="14">
        <f t="shared" si="350"/>
        <v>0</v>
      </c>
      <c r="GN287" s="14" t="str">
        <f t="shared" si="351"/>
        <v/>
      </c>
      <c r="GO287" s="25" t="str">
        <f t="shared" si="352"/>
        <v>icon_2008101</v>
      </c>
      <c r="GS287" s="14">
        <f t="shared" si="353"/>
        <v>1</v>
      </c>
      <c r="GT287" s="14">
        <f t="shared" si="354"/>
        <v>0</v>
      </c>
      <c r="GU287" s="14" t="e">
        <f t="shared" si="365"/>
        <v>#REF!</v>
      </c>
      <c r="GV287" s="14" t="str">
        <f t="shared" si="355"/>
        <v>AtkExt</v>
      </c>
      <c r="GW287" s="14" t="e">
        <f t="shared" si="366"/>
        <v>#REF!</v>
      </c>
      <c r="GX287" s="14" t="e">
        <f t="shared" si="367"/>
        <v>#REF!</v>
      </c>
      <c r="GY287" s="14" t="str">
        <f t="shared" si="356"/>
        <v/>
      </c>
      <c r="GZ287" s="14" t="str">
        <f t="shared" si="368"/>
        <v/>
      </c>
      <c r="HA287" s="14" t="str">
        <f t="shared" si="369"/>
        <v/>
      </c>
      <c r="HB287" s="14">
        <f t="shared" si="357"/>
        <v>20820</v>
      </c>
      <c r="HC287" s="14">
        <f t="shared" si="370"/>
        <v>0</v>
      </c>
      <c r="HD287" s="14" t="str">
        <f t="shared" si="371"/>
        <v/>
      </c>
      <c r="HE287" s="25" t="s">
        <v>1109</v>
      </c>
      <c r="HF287" s="14">
        <f t="shared" si="358"/>
        <v>240</v>
      </c>
      <c r="IA287" s="13">
        <v>282</v>
      </c>
      <c r="IB287" s="14">
        <f t="shared" si="372"/>
        <v>15</v>
      </c>
      <c r="IC287" s="14">
        <f t="shared" si="373"/>
        <v>2</v>
      </c>
      <c r="ID287" s="14">
        <f t="shared" si="374"/>
        <v>4</v>
      </c>
      <c r="IE287" s="14">
        <f t="shared" si="375"/>
        <v>3</v>
      </c>
      <c r="IF287" s="14" t="str">
        <f t="shared" si="376"/>
        <v>70级守护灵洗练-Q3-2</v>
      </c>
      <c r="IG287" s="14">
        <f t="shared" si="377"/>
        <v>2043</v>
      </c>
      <c r="IH287" s="14">
        <f t="shared" si="378"/>
        <v>2</v>
      </c>
      <c r="II287" s="14">
        <f t="shared" si="379"/>
        <v>2000</v>
      </c>
      <c r="IJ287" s="14" t="str">
        <f t="shared" si="380"/>
        <v>DefExt</v>
      </c>
      <c r="IK287" s="14" t="e">
        <f t="shared" si="381"/>
        <v>#REF!</v>
      </c>
      <c r="IL287" s="14" t="e">
        <f t="shared" si="382"/>
        <v>#REF!</v>
      </c>
    </row>
    <row r="288" spans="165:246" ht="16.5" x14ac:dyDescent="0.2">
      <c r="FI288" s="13">
        <v>283</v>
      </c>
      <c r="FJ288" s="14">
        <f t="shared" si="359"/>
        <v>1</v>
      </c>
      <c r="FK288" s="14">
        <f t="shared" si="360"/>
        <v>283</v>
      </c>
      <c r="FL288" s="14">
        <f t="shared" si="361"/>
        <v>38</v>
      </c>
      <c r="FM288" s="14">
        <f t="shared" si="328"/>
        <v>20</v>
      </c>
      <c r="FN288" s="14">
        <f t="shared" si="329"/>
        <v>8</v>
      </c>
      <c r="FO288" s="14">
        <f t="shared" si="330"/>
        <v>120</v>
      </c>
      <c r="FP288" s="14">
        <f t="shared" si="331"/>
        <v>2</v>
      </c>
      <c r="FQ288" s="14">
        <f t="shared" si="332"/>
        <v>2</v>
      </c>
      <c r="FR288" s="14">
        <f t="shared" si="333"/>
        <v>2</v>
      </c>
      <c r="FS288" s="14" t="b">
        <f t="shared" si="362"/>
        <v>0</v>
      </c>
      <c r="FT288" s="14">
        <f t="shared" si="334"/>
        <v>2008202</v>
      </c>
      <c r="FU288" s="14">
        <f t="shared" si="363"/>
        <v>112</v>
      </c>
      <c r="FV288" s="13" t="str">
        <f t="shared" si="335"/>
        <v>120级-优秀寄灵人の头盔</v>
      </c>
      <c r="FW288" s="13" t="str">
        <f t="shared" si="336"/>
        <v>星陨 · 寄灵人の头盔-优秀</v>
      </c>
      <c r="FX288" s="14">
        <f t="shared" si="337"/>
        <v>1</v>
      </c>
      <c r="FY288" s="14">
        <f t="shared" si="338"/>
        <v>2</v>
      </c>
      <c r="FZ288" s="14">
        <f t="shared" si="339"/>
        <v>120</v>
      </c>
      <c r="GA288" s="14">
        <v>1</v>
      </c>
      <c r="GB288" s="14">
        <f t="shared" si="340"/>
        <v>8</v>
      </c>
      <c r="GC288" s="14">
        <f t="shared" si="364"/>
        <v>2</v>
      </c>
      <c r="GD288" s="14" t="str">
        <f t="shared" si="341"/>
        <v/>
      </c>
      <c r="GE288" s="14" t="e">
        <f t="shared" si="342"/>
        <v>#REF!</v>
      </c>
      <c r="GF288" s="14" t="e">
        <f t="shared" si="343"/>
        <v>#REF!</v>
      </c>
      <c r="GG288" s="14" t="e">
        <f t="shared" si="344"/>
        <v>#REF!</v>
      </c>
      <c r="GH288" s="14" t="e">
        <f t="shared" si="345"/>
        <v>#REF!</v>
      </c>
      <c r="GI288" s="14" t="e">
        <f t="shared" si="346"/>
        <v>#REF!</v>
      </c>
      <c r="GJ288" s="14" t="e">
        <f t="shared" si="347"/>
        <v>#REF!</v>
      </c>
      <c r="GK288" s="14" t="e">
        <f t="shared" si="348"/>
        <v>#REF!</v>
      </c>
      <c r="GL288" s="14">
        <f t="shared" si="349"/>
        <v>1082</v>
      </c>
      <c r="GM288" s="14">
        <f t="shared" si="350"/>
        <v>0</v>
      </c>
      <c r="GN288" s="14" t="str">
        <f t="shared" si="351"/>
        <v/>
      </c>
      <c r="GO288" s="25" t="str">
        <f t="shared" si="352"/>
        <v>icon_2008102</v>
      </c>
      <c r="GS288" s="14">
        <f t="shared" si="353"/>
        <v>2</v>
      </c>
      <c r="GT288" s="14">
        <f t="shared" si="354"/>
        <v>0</v>
      </c>
      <c r="GU288" s="14" t="e">
        <f t="shared" si="365"/>
        <v>#REF!</v>
      </c>
      <c r="GV288" s="14" t="str">
        <f t="shared" si="355"/>
        <v>DefExt</v>
      </c>
      <c r="GW288" s="14" t="e">
        <f t="shared" si="366"/>
        <v>#REF!</v>
      </c>
      <c r="GX288" s="14" t="e">
        <f t="shared" si="367"/>
        <v>#REF!</v>
      </c>
      <c r="GY288" s="14" t="str">
        <f t="shared" si="356"/>
        <v/>
      </c>
      <c r="GZ288" s="14" t="str">
        <f t="shared" si="368"/>
        <v/>
      </c>
      <c r="HA288" s="14" t="str">
        <f t="shared" si="369"/>
        <v/>
      </c>
      <c r="HB288" s="14">
        <f t="shared" si="357"/>
        <v>20820</v>
      </c>
      <c r="HC288" s="14">
        <f t="shared" si="370"/>
        <v>0</v>
      </c>
      <c r="HD288" s="14" t="str">
        <f t="shared" si="371"/>
        <v/>
      </c>
      <c r="HE288" s="25" t="s">
        <v>1109</v>
      </c>
      <c r="HF288" s="14">
        <f t="shared" si="358"/>
        <v>120</v>
      </c>
      <c r="IA288" s="13">
        <v>283</v>
      </c>
      <c r="IB288" s="14">
        <f t="shared" si="372"/>
        <v>15</v>
      </c>
      <c r="IC288" s="14">
        <f t="shared" si="373"/>
        <v>2</v>
      </c>
      <c r="ID288" s="14">
        <f t="shared" si="374"/>
        <v>4</v>
      </c>
      <c r="IE288" s="14">
        <f t="shared" si="375"/>
        <v>3</v>
      </c>
      <c r="IF288" s="14" t="str">
        <f t="shared" si="376"/>
        <v>70级守护灵洗练-Q3-3</v>
      </c>
      <c r="IG288" s="14">
        <f t="shared" si="377"/>
        <v>2043</v>
      </c>
      <c r="IH288" s="14">
        <f t="shared" si="378"/>
        <v>3</v>
      </c>
      <c r="II288" s="14">
        <f t="shared" si="379"/>
        <v>2000</v>
      </c>
      <c r="IJ288" s="14" t="str">
        <f t="shared" si="380"/>
        <v>HPExt</v>
      </c>
      <c r="IK288" s="14" t="e">
        <f t="shared" si="381"/>
        <v>#REF!</v>
      </c>
      <c r="IL288" s="14" t="e">
        <f t="shared" si="382"/>
        <v>#REF!</v>
      </c>
    </row>
    <row r="289" spans="165:246" ht="16.5" x14ac:dyDescent="0.2">
      <c r="FI289" s="13">
        <v>284</v>
      </c>
      <c r="FJ289" s="14">
        <f t="shared" si="359"/>
        <v>1</v>
      </c>
      <c r="FK289" s="14">
        <f t="shared" si="360"/>
        <v>284</v>
      </c>
      <c r="FL289" s="14">
        <f t="shared" si="361"/>
        <v>38</v>
      </c>
      <c r="FM289" s="14">
        <f t="shared" si="328"/>
        <v>20</v>
      </c>
      <c r="FN289" s="14">
        <f t="shared" si="329"/>
        <v>8</v>
      </c>
      <c r="FO289" s="14">
        <f t="shared" si="330"/>
        <v>120</v>
      </c>
      <c r="FP289" s="14">
        <f t="shared" si="331"/>
        <v>2</v>
      </c>
      <c r="FQ289" s="14">
        <f t="shared" si="332"/>
        <v>3</v>
      </c>
      <c r="FR289" s="14">
        <f t="shared" si="333"/>
        <v>3</v>
      </c>
      <c r="FS289" s="14" t="b">
        <f t="shared" si="362"/>
        <v>0</v>
      </c>
      <c r="FT289" s="14">
        <f t="shared" si="334"/>
        <v>2008203</v>
      </c>
      <c r="FU289" s="14">
        <f t="shared" si="363"/>
        <v>112</v>
      </c>
      <c r="FV289" s="13" t="str">
        <f t="shared" si="335"/>
        <v>120级-优秀寄灵人の铠甲</v>
      </c>
      <c r="FW289" s="13" t="str">
        <f t="shared" si="336"/>
        <v>星陨 · 寄灵人の铠甲-优秀</v>
      </c>
      <c r="FX289" s="14">
        <f t="shared" si="337"/>
        <v>1</v>
      </c>
      <c r="FY289" s="14">
        <f t="shared" si="338"/>
        <v>2</v>
      </c>
      <c r="FZ289" s="14">
        <f t="shared" si="339"/>
        <v>120</v>
      </c>
      <c r="GA289" s="14">
        <v>1</v>
      </c>
      <c r="GB289" s="14">
        <f t="shared" si="340"/>
        <v>8</v>
      </c>
      <c r="GC289" s="14">
        <f t="shared" si="364"/>
        <v>3</v>
      </c>
      <c r="GD289" s="14" t="str">
        <f t="shared" si="341"/>
        <v/>
      </c>
      <c r="GE289" s="14" t="e">
        <f t="shared" si="342"/>
        <v>#REF!</v>
      </c>
      <c r="GF289" s="14" t="e">
        <f t="shared" si="343"/>
        <v>#REF!</v>
      </c>
      <c r="GG289" s="14" t="e">
        <f t="shared" si="344"/>
        <v>#REF!</v>
      </c>
      <c r="GH289" s="14" t="e">
        <f t="shared" si="345"/>
        <v>#REF!</v>
      </c>
      <c r="GI289" s="14" t="e">
        <f t="shared" si="346"/>
        <v>#REF!</v>
      </c>
      <c r="GJ289" s="14" t="e">
        <f t="shared" si="347"/>
        <v>#REF!</v>
      </c>
      <c r="GK289" s="14" t="e">
        <f t="shared" si="348"/>
        <v>#REF!</v>
      </c>
      <c r="GL289" s="14">
        <f t="shared" si="349"/>
        <v>1082</v>
      </c>
      <c r="GM289" s="14">
        <f t="shared" si="350"/>
        <v>0</v>
      </c>
      <c r="GN289" s="14" t="str">
        <f t="shared" si="351"/>
        <v/>
      </c>
      <c r="GO289" s="25" t="str">
        <f t="shared" si="352"/>
        <v>icon_2008103</v>
      </c>
      <c r="GS289" s="14">
        <f t="shared" si="353"/>
        <v>2</v>
      </c>
      <c r="GT289" s="14">
        <f t="shared" si="354"/>
        <v>3</v>
      </c>
      <c r="GU289" s="14" t="e">
        <f t="shared" si="365"/>
        <v>#REF!</v>
      </c>
      <c r="GV289" s="14" t="str">
        <f t="shared" si="355"/>
        <v>DefExt</v>
      </c>
      <c r="GW289" s="14" t="e">
        <f t="shared" si="366"/>
        <v>#REF!</v>
      </c>
      <c r="GX289" s="14" t="e">
        <f t="shared" si="367"/>
        <v>#REF!</v>
      </c>
      <c r="GY289" s="14" t="str">
        <f t="shared" si="356"/>
        <v>HPExt</v>
      </c>
      <c r="GZ289" s="14" t="e">
        <f t="shared" si="368"/>
        <v>#REF!</v>
      </c>
      <c r="HA289" s="14" t="e">
        <f t="shared" si="369"/>
        <v>#REF!</v>
      </c>
      <c r="HB289" s="14">
        <f t="shared" si="357"/>
        <v>20820</v>
      </c>
      <c r="HC289" s="14">
        <f t="shared" si="370"/>
        <v>0</v>
      </c>
      <c r="HD289" s="14" t="str">
        <f t="shared" si="371"/>
        <v/>
      </c>
      <c r="HE289" s="25" t="s">
        <v>1109</v>
      </c>
      <c r="HF289" s="14">
        <f t="shared" si="358"/>
        <v>120</v>
      </c>
      <c r="IA289" s="13">
        <v>284</v>
      </c>
      <c r="IB289" s="14">
        <f t="shared" si="372"/>
        <v>15</v>
      </c>
      <c r="IC289" s="14">
        <f t="shared" si="373"/>
        <v>2</v>
      </c>
      <c r="ID289" s="14">
        <f t="shared" si="374"/>
        <v>4</v>
      </c>
      <c r="IE289" s="14">
        <f t="shared" si="375"/>
        <v>3</v>
      </c>
      <c r="IF289" s="14" t="str">
        <f t="shared" si="376"/>
        <v>70级守护灵洗练-Q3-4</v>
      </c>
      <c r="IG289" s="14">
        <f t="shared" si="377"/>
        <v>2043</v>
      </c>
      <c r="IH289" s="14">
        <f t="shared" si="378"/>
        <v>4</v>
      </c>
      <c r="II289" s="14">
        <f t="shared" si="379"/>
        <v>600</v>
      </c>
      <c r="IJ289" s="14" t="str">
        <f t="shared" si="380"/>
        <v>AtkRate</v>
      </c>
      <c r="IK289" s="14">
        <f t="shared" si="381"/>
        <v>1.4E-2</v>
      </c>
      <c r="IL289" s="14">
        <f t="shared" si="382"/>
        <v>0.04</v>
      </c>
    </row>
    <row r="290" spans="165:246" ht="16.5" x14ac:dyDescent="0.2">
      <c r="FI290" s="13">
        <v>285</v>
      </c>
      <c r="FJ290" s="14">
        <f t="shared" si="359"/>
        <v>1</v>
      </c>
      <c r="FK290" s="14">
        <f t="shared" si="360"/>
        <v>285</v>
      </c>
      <c r="FL290" s="14">
        <f t="shared" si="361"/>
        <v>38</v>
      </c>
      <c r="FM290" s="14">
        <f t="shared" si="328"/>
        <v>20</v>
      </c>
      <c r="FN290" s="14">
        <f t="shared" si="329"/>
        <v>8</v>
      </c>
      <c r="FO290" s="14">
        <f t="shared" si="330"/>
        <v>120</v>
      </c>
      <c r="FP290" s="14">
        <f t="shared" si="331"/>
        <v>2</v>
      </c>
      <c r="FQ290" s="14">
        <f t="shared" si="332"/>
        <v>4</v>
      </c>
      <c r="FR290" s="14">
        <f t="shared" si="333"/>
        <v>4</v>
      </c>
      <c r="FS290" s="14" t="b">
        <f t="shared" si="362"/>
        <v>0</v>
      </c>
      <c r="FT290" s="14">
        <f t="shared" si="334"/>
        <v>2008204</v>
      </c>
      <c r="FU290" s="14">
        <f t="shared" si="363"/>
        <v>112</v>
      </c>
      <c r="FV290" s="13" t="str">
        <f t="shared" si="335"/>
        <v>120级-优秀寄灵人の裤子</v>
      </c>
      <c r="FW290" s="13" t="str">
        <f t="shared" si="336"/>
        <v>星陨 · 寄灵人の裤子-优秀</v>
      </c>
      <c r="FX290" s="14">
        <f t="shared" si="337"/>
        <v>1</v>
      </c>
      <c r="FY290" s="14">
        <f t="shared" si="338"/>
        <v>2</v>
      </c>
      <c r="FZ290" s="14">
        <f t="shared" si="339"/>
        <v>120</v>
      </c>
      <c r="GA290" s="14">
        <v>1</v>
      </c>
      <c r="GB290" s="14">
        <f t="shared" si="340"/>
        <v>8</v>
      </c>
      <c r="GC290" s="14">
        <f t="shared" si="364"/>
        <v>4</v>
      </c>
      <c r="GD290" s="14" t="str">
        <f t="shared" si="341"/>
        <v/>
      </c>
      <c r="GE290" s="14" t="e">
        <f t="shared" si="342"/>
        <v>#REF!</v>
      </c>
      <c r="GF290" s="14" t="e">
        <f t="shared" si="343"/>
        <v>#REF!</v>
      </c>
      <c r="GG290" s="14" t="e">
        <f t="shared" si="344"/>
        <v>#REF!</v>
      </c>
      <c r="GH290" s="14" t="e">
        <f t="shared" si="345"/>
        <v>#REF!</v>
      </c>
      <c r="GI290" s="14" t="e">
        <f t="shared" si="346"/>
        <v>#REF!</v>
      </c>
      <c r="GJ290" s="14" t="e">
        <f t="shared" si="347"/>
        <v>#REF!</v>
      </c>
      <c r="GK290" s="14" t="e">
        <f t="shared" si="348"/>
        <v>#REF!</v>
      </c>
      <c r="GL290" s="14">
        <f t="shared" si="349"/>
        <v>1082</v>
      </c>
      <c r="GM290" s="14">
        <f t="shared" si="350"/>
        <v>0</v>
      </c>
      <c r="GN290" s="14" t="str">
        <f t="shared" si="351"/>
        <v/>
      </c>
      <c r="GO290" s="25" t="str">
        <f t="shared" si="352"/>
        <v>icon_2008104</v>
      </c>
      <c r="GS290" s="14">
        <f t="shared" si="353"/>
        <v>2</v>
      </c>
      <c r="GT290" s="14">
        <f t="shared" si="354"/>
        <v>0</v>
      </c>
      <c r="GU290" s="14" t="e">
        <f t="shared" si="365"/>
        <v>#REF!</v>
      </c>
      <c r="GV290" s="14" t="str">
        <f t="shared" si="355"/>
        <v>DefExt</v>
      </c>
      <c r="GW290" s="14" t="e">
        <f t="shared" si="366"/>
        <v>#REF!</v>
      </c>
      <c r="GX290" s="14" t="e">
        <f t="shared" si="367"/>
        <v>#REF!</v>
      </c>
      <c r="GY290" s="14" t="str">
        <f t="shared" si="356"/>
        <v/>
      </c>
      <c r="GZ290" s="14" t="str">
        <f t="shared" si="368"/>
        <v/>
      </c>
      <c r="HA290" s="14" t="str">
        <f t="shared" si="369"/>
        <v/>
      </c>
      <c r="HB290" s="14">
        <f t="shared" si="357"/>
        <v>20820</v>
      </c>
      <c r="HC290" s="14">
        <f t="shared" si="370"/>
        <v>0</v>
      </c>
      <c r="HD290" s="14" t="str">
        <f t="shared" si="371"/>
        <v/>
      </c>
      <c r="HE290" s="25" t="s">
        <v>1109</v>
      </c>
      <c r="HF290" s="14">
        <f t="shared" si="358"/>
        <v>120</v>
      </c>
      <c r="IA290" s="13">
        <v>285</v>
      </c>
      <c r="IB290" s="14">
        <f t="shared" si="372"/>
        <v>15</v>
      </c>
      <c r="IC290" s="14">
        <f t="shared" si="373"/>
        <v>2</v>
      </c>
      <c r="ID290" s="14">
        <f t="shared" si="374"/>
        <v>4</v>
      </c>
      <c r="IE290" s="14">
        <f t="shared" si="375"/>
        <v>3</v>
      </c>
      <c r="IF290" s="14" t="str">
        <f t="shared" si="376"/>
        <v>70级守护灵洗练-Q3-5</v>
      </c>
      <c r="IG290" s="14">
        <f t="shared" si="377"/>
        <v>2043</v>
      </c>
      <c r="IH290" s="14">
        <f t="shared" si="378"/>
        <v>5</v>
      </c>
      <c r="II290" s="14">
        <f t="shared" si="379"/>
        <v>600</v>
      </c>
      <c r="IJ290" s="14" t="str">
        <f t="shared" si="380"/>
        <v>DefRate</v>
      </c>
      <c r="IK290" s="14">
        <f t="shared" si="381"/>
        <v>1.4E-2</v>
      </c>
      <c r="IL290" s="14">
        <f t="shared" si="382"/>
        <v>0.04</v>
      </c>
    </row>
    <row r="291" spans="165:246" ht="16.5" x14ac:dyDescent="0.2">
      <c r="FI291" s="13">
        <v>286</v>
      </c>
      <c r="FJ291" s="14">
        <f t="shared" si="359"/>
        <v>1</v>
      </c>
      <c r="FK291" s="14">
        <f t="shared" si="360"/>
        <v>286</v>
      </c>
      <c r="FL291" s="14">
        <f t="shared" si="361"/>
        <v>38</v>
      </c>
      <c r="FM291" s="14">
        <f t="shared" si="328"/>
        <v>20</v>
      </c>
      <c r="FN291" s="14">
        <f t="shared" si="329"/>
        <v>8</v>
      </c>
      <c r="FO291" s="14">
        <f t="shared" si="330"/>
        <v>120</v>
      </c>
      <c r="FP291" s="14">
        <f t="shared" si="331"/>
        <v>2</v>
      </c>
      <c r="FQ291" s="14">
        <f t="shared" si="332"/>
        <v>5</v>
      </c>
      <c r="FR291" s="14">
        <f t="shared" si="333"/>
        <v>5</v>
      </c>
      <c r="FS291" s="14" t="b">
        <f t="shared" si="362"/>
        <v>0</v>
      </c>
      <c r="FT291" s="14">
        <f t="shared" si="334"/>
        <v>2008205</v>
      </c>
      <c r="FU291" s="14">
        <f t="shared" si="363"/>
        <v>112</v>
      </c>
      <c r="FV291" s="13" t="str">
        <f t="shared" si="335"/>
        <v>120级-优秀寄灵人の鞋子</v>
      </c>
      <c r="FW291" s="13" t="str">
        <f t="shared" si="336"/>
        <v>星陨 · 寄灵人の鞋子-优秀</v>
      </c>
      <c r="FX291" s="14">
        <f t="shared" si="337"/>
        <v>1</v>
      </c>
      <c r="FY291" s="14">
        <f t="shared" si="338"/>
        <v>2</v>
      </c>
      <c r="FZ291" s="14">
        <f t="shared" si="339"/>
        <v>120</v>
      </c>
      <c r="GA291" s="14">
        <v>1</v>
      </c>
      <c r="GB291" s="14">
        <f t="shared" si="340"/>
        <v>8</v>
      </c>
      <c r="GC291" s="14">
        <f t="shared" si="364"/>
        <v>5</v>
      </c>
      <c r="GD291" s="14" t="str">
        <f t="shared" si="341"/>
        <v/>
      </c>
      <c r="GE291" s="14" t="e">
        <f t="shared" si="342"/>
        <v>#REF!</v>
      </c>
      <c r="GF291" s="14" t="e">
        <f t="shared" si="343"/>
        <v>#REF!</v>
      </c>
      <c r="GG291" s="14" t="e">
        <f t="shared" si="344"/>
        <v>#REF!</v>
      </c>
      <c r="GH291" s="14" t="e">
        <f t="shared" si="345"/>
        <v>#REF!</v>
      </c>
      <c r="GI291" s="14" t="e">
        <f t="shared" si="346"/>
        <v>#REF!</v>
      </c>
      <c r="GJ291" s="14" t="e">
        <f t="shared" si="347"/>
        <v>#REF!</v>
      </c>
      <c r="GK291" s="14" t="e">
        <f t="shared" si="348"/>
        <v>#REF!</v>
      </c>
      <c r="GL291" s="14">
        <f t="shared" si="349"/>
        <v>1082</v>
      </c>
      <c r="GM291" s="14">
        <f t="shared" si="350"/>
        <v>0</v>
      </c>
      <c r="GN291" s="14" t="str">
        <f t="shared" si="351"/>
        <v/>
      </c>
      <c r="GO291" s="25" t="str">
        <f t="shared" si="352"/>
        <v>icon_2008105</v>
      </c>
      <c r="GS291" s="14">
        <f t="shared" si="353"/>
        <v>3</v>
      </c>
      <c r="GT291" s="14">
        <f t="shared" si="354"/>
        <v>0</v>
      </c>
      <c r="GU291" s="14" t="e">
        <f t="shared" si="365"/>
        <v>#REF!</v>
      </c>
      <c r="GV291" s="14" t="str">
        <f t="shared" si="355"/>
        <v>HPExt</v>
      </c>
      <c r="GW291" s="14" t="e">
        <f t="shared" si="366"/>
        <v>#REF!</v>
      </c>
      <c r="GX291" s="14" t="e">
        <f t="shared" si="367"/>
        <v>#REF!</v>
      </c>
      <c r="GY291" s="14" t="str">
        <f t="shared" si="356"/>
        <v/>
      </c>
      <c r="GZ291" s="14" t="str">
        <f t="shared" si="368"/>
        <v/>
      </c>
      <c r="HA291" s="14" t="str">
        <f t="shared" si="369"/>
        <v/>
      </c>
      <c r="HB291" s="14">
        <f t="shared" si="357"/>
        <v>20820</v>
      </c>
      <c r="HC291" s="14">
        <f t="shared" si="370"/>
        <v>0</v>
      </c>
      <c r="HD291" s="14" t="str">
        <f t="shared" si="371"/>
        <v/>
      </c>
      <c r="HE291" s="25" t="s">
        <v>1109</v>
      </c>
      <c r="HF291" s="14">
        <f t="shared" si="358"/>
        <v>120</v>
      </c>
      <c r="IA291" s="13">
        <v>286</v>
      </c>
      <c r="IB291" s="14">
        <f t="shared" si="372"/>
        <v>15</v>
      </c>
      <c r="IC291" s="14">
        <f t="shared" si="373"/>
        <v>2</v>
      </c>
      <c r="ID291" s="14">
        <f t="shared" si="374"/>
        <v>4</v>
      </c>
      <c r="IE291" s="14">
        <f t="shared" si="375"/>
        <v>3</v>
      </c>
      <c r="IF291" s="14" t="str">
        <f t="shared" si="376"/>
        <v>70级守护灵洗练-Q3-6</v>
      </c>
      <c r="IG291" s="14">
        <f t="shared" si="377"/>
        <v>2043</v>
      </c>
      <c r="IH291" s="14">
        <f t="shared" si="378"/>
        <v>6</v>
      </c>
      <c r="II291" s="14">
        <f t="shared" si="379"/>
        <v>600</v>
      </c>
      <c r="IJ291" s="14" t="str">
        <f t="shared" si="380"/>
        <v>HPRate</v>
      </c>
      <c r="IK291" s="14">
        <f t="shared" si="381"/>
        <v>1.4E-2</v>
      </c>
      <c r="IL291" s="14">
        <f t="shared" si="382"/>
        <v>0.04</v>
      </c>
    </row>
    <row r="292" spans="165:246" ht="16.5" x14ac:dyDescent="0.2">
      <c r="FI292" s="13">
        <v>287</v>
      </c>
      <c r="FJ292" s="14">
        <f t="shared" si="359"/>
        <v>1</v>
      </c>
      <c r="FK292" s="14">
        <f t="shared" si="360"/>
        <v>287</v>
      </c>
      <c r="FL292" s="14">
        <f t="shared" si="361"/>
        <v>38</v>
      </c>
      <c r="FM292" s="14">
        <f t="shared" si="328"/>
        <v>20</v>
      </c>
      <c r="FN292" s="14">
        <f t="shared" si="329"/>
        <v>8</v>
      </c>
      <c r="FO292" s="14">
        <f t="shared" si="330"/>
        <v>120</v>
      </c>
      <c r="FP292" s="14">
        <f t="shared" si="331"/>
        <v>2</v>
      </c>
      <c r="FQ292" s="14">
        <f t="shared" si="332"/>
        <v>6</v>
      </c>
      <c r="FR292" s="14">
        <f t="shared" si="333"/>
        <v>6</v>
      </c>
      <c r="FS292" s="14" t="b">
        <f t="shared" si="362"/>
        <v>0</v>
      </c>
      <c r="FT292" s="14">
        <f t="shared" si="334"/>
        <v>2008206</v>
      </c>
      <c r="FU292" s="14">
        <f t="shared" si="363"/>
        <v>112</v>
      </c>
      <c r="FV292" s="13" t="str">
        <f t="shared" si="335"/>
        <v>120级-优秀寄灵人の护手</v>
      </c>
      <c r="FW292" s="13" t="str">
        <f t="shared" si="336"/>
        <v>星陨 · 寄灵人の护手-优秀</v>
      </c>
      <c r="FX292" s="14">
        <f t="shared" si="337"/>
        <v>1</v>
      </c>
      <c r="FY292" s="14">
        <f t="shared" si="338"/>
        <v>2</v>
      </c>
      <c r="FZ292" s="14">
        <f t="shared" si="339"/>
        <v>120</v>
      </c>
      <c r="GA292" s="14">
        <v>1</v>
      </c>
      <c r="GB292" s="14">
        <f t="shared" si="340"/>
        <v>8</v>
      </c>
      <c r="GC292" s="14">
        <f t="shared" si="364"/>
        <v>6</v>
      </c>
      <c r="GD292" s="14" t="str">
        <f t="shared" si="341"/>
        <v/>
      </c>
      <c r="GE292" s="14" t="e">
        <f t="shared" si="342"/>
        <v>#REF!</v>
      </c>
      <c r="GF292" s="14" t="e">
        <f t="shared" si="343"/>
        <v>#REF!</v>
      </c>
      <c r="GG292" s="14" t="e">
        <f t="shared" si="344"/>
        <v>#REF!</v>
      </c>
      <c r="GH292" s="14" t="e">
        <f t="shared" si="345"/>
        <v>#REF!</v>
      </c>
      <c r="GI292" s="14" t="e">
        <f t="shared" si="346"/>
        <v>#REF!</v>
      </c>
      <c r="GJ292" s="14" t="e">
        <f t="shared" si="347"/>
        <v>#REF!</v>
      </c>
      <c r="GK292" s="14" t="e">
        <f t="shared" si="348"/>
        <v>#REF!</v>
      </c>
      <c r="GL292" s="14">
        <f t="shared" si="349"/>
        <v>1082</v>
      </c>
      <c r="GM292" s="14">
        <f t="shared" si="350"/>
        <v>0</v>
      </c>
      <c r="GN292" s="14" t="str">
        <f t="shared" si="351"/>
        <v/>
      </c>
      <c r="GO292" s="25" t="str">
        <f t="shared" si="352"/>
        <v>icon_2008106</v>
      </c>
      <c r="GS292" s="14">
        <f t="shared" si="353"/>
        <v>3</v>
      </c>
      <c r="GT292" s="14">
        <f t="shared" si="354"/>
        <v>0</v>
      </c>
      <c r="GU292" s="14" t="e">
        <f t="shared" si="365"/>
        <v>#REF!</v>
      </c>
      <c r="GV292" s="14" t="str">
        <f t="shared" si="355"/>
        <v>HPExt</v>
      </c>
      <c r="GW292" s="14" t="e">
        <f t="shared" si="366"/>
        <v>#REF!</v>
      </c>
      <c r="GX292" s="14" t="e">
        <f t="shared" si="367"/>
        <v>#REF!</v>
      </c>
      <c r="GY292" s="14" t="str">
        <f t="shared" si="356"/>
        <v/>
      </c>
      <c r="GZ292" s="14" t="str">
        <f t="shared" si="368"/>
        <v/>
      </c>
      <c r="HA292" s="14" t="str">
        <f t="shared" si="369"/>
        <v/>
      </c>
      <c r="HB292" s="14">
        <f t="shared" si="357"/>
        <v>20820</v>
      </c>
      <c r="HC292" s="14">
        <f t="shared" si="370"/>
        <v>0</v>
      </c>
      <c r="HD292" s="14" t="str">
        <f t="shared" si="371"/>
        <v/>
      </c>
      <c r="HE292" s="25" t="s">
        <v>1109</v>
      </c>
      <c r="HF292" s="14">
        <f t="shared" si="358"/>
        <v>120</v>
      </c>
      <c r="IA292" s="13">
        <v>287</v>
      </c>
      <c r="IB292" s="14">
        <f t="shared" si="372"/>
        <v>15</v>
      </c>
      <c r="IC292" s="14">
        <f t="shared" si="373"/>
        <v>2</v>
      </c>
      <c r="ID292" s="14">
        <f t="shared" si="374"/>
        <v>4</v>
      </c>
      <c r="IE292" s="14">
        <f t="shared" si="375"/>
        <v>3</v>
      </c>
      <c r="IF292" s="14" t="str">
        <f t="shared" si="376"/>
        <v>70级守护灵洗练-Q3-7</v>
      </c>
      <c r="IG292" s="14">
        <f t="shared" si="377"/>
        <v>2043</v>
      </c>
      <c r="IH292" s="14">
        <f t="shared" si="378"/>
        <v>7</v>
      </c>
      <c r="II292" s="14">
        <f t="shared" si="379"/>
        <v>550</v>
      </c>
      <c r="IJ292" s="14" t="str">
        <f t="shared" si="380"/>
        <v>Crit</v>
      </c>
      <c r="IK292" s="14">
        <f t="shared" si="381"/>
        <v>1.0999999999999999E-2</v>
      </c>
      <c r="IL292" s="14">
        <f t="shared" si="382"/>
        <v>0.03</v>
      </c>
    </row>
    <row r="293" spans="165:246" ht="16.5" x14ac:dyDescent="0.2">
      <c r="FI293" s="13">
        <v>288</v>
      </c>
      <c r="FJ293" s="14">
        <f t="shared" si="359"/>
        <v>1</v>
      </c>
      <c r="FK293" s="14">
        <f t="shared" si="360"/>
        <v>288</v>
      </c>
      <c r="FL293" s="14">
        <f t="shared" si="361"/>
        <v>38</v>
      </c>
      <c r="FM293" s="14">
        <f t="shared" si="328"/>
        <v>20</v>
      </c>
      <c r="FN293" s="14">
        <f t="shared" si="329"/>
        <v>8</v>
      </c>
      <c r="FO293" s="14">
        <f t="shared" si="330"/>
        <v>120</v>
      </c>
      <c r="FP293" s="14">
        <f t="shared" si="331"/>
        <v>2</v>
      </c>
      <c r="FQ293" s="14">
        <f t="shared" si="332"/>
        <v>7</v>
      </c>
      <c r="FR293" s="14">
        <f t="shared" si="333"/>
        <v>7</v>
      </c>
      <c r="FS293" s="14" t="b">
        <f t="shared" si="362"/>
        <v>0</v>
      </c>
      <c r="FT293" s="14">
        <f t="shared" si="334"/>
        <v>2008207</v>
      </c>
      <c r="FU293" s="14">
        <f t="shared" si="363"/>
        <v>168</v>
      </c>
      <c r="FV293" s="13" t="str">
        <f t="shared" si="335"/>
        <v>120级-优秀寄灵人の项链</v>
      </c>
      <c r="FW293" s="13" t="str">
        <f t="shared" si="336"/>
        <v>星陨 · 寄灵人の项链-优秀</v>
      </c>
      <c r="FX293" s="14">
        <f t="shared" si="337"/>
        <v>1</v>
      </c>
      <c r="FY293" s="14">
        <f t="shared" si="338"/>
        <v>2</v>
      </c>
      <c r="FZ293" s="14">
        <f t="shared" si="339"/>
        <v>120</v>
      </c>
      <c r="GA293" s="14">
        <v>1</v>
      </c>
      <c r="GB293" s="14">
        <f t="shared" si="340"/>
        <v>8</v>
      </c>
      <c r="GC293" s="14">
        <f t="shared" si="364"/>
        <v>7</v>
      </c>
      <c r="GD293" s="14" t="str">
        <f t="shared" si="341"/>
        <v/>
      </c>
      <c r="GE293" s="14" t="e">
        <f t="shared" si="342"/>
        <v>#REF!</v>
      </c>
      <c r="GF293" s="14" t="e">
        <f t="shared" si="343"/>
        <v>#REF!</v>
      </c>
      <c r="GG293" s="14" t="e">
        <f t="shared" si="344"/>
        <v>#REF!</v>
      </c>
      <c r="GH293" s="14" t="e">
        <f t="shared" si="345"/>
        <v>#REF!</v>
      </c>
      <c r="GI293" s="14" t="e">
        <f t="shared" si="346"/>
        <v>#REF!</v>
      </c>
      <c r="GJ293" s="14" t="e">
        <f t="shared" si="347"/>
        <v>#REF!</v>
      </c>
      <c r="GK293" s="14" t="e">
        <f t="shared" si="348"/>
        <v>#REF!</v>
      </c>
      <c r="GL293" s="14">
        <f t="shared" si="349"/>
        <v>1082</v>
      </c>
      <c r="GM293" s="14">
        <f t="shared" si="350"/>
        <v>0</v>
      </c>
      <c r="GN293" s="14" t="str">
        <f t="shared" si="351"/>
        <v/>
      </c>
      <c r="GO293" s="25" t="str">
        <f t="shared" si="352"/>
        <v>icon_2008107</v>
      </c>
      <c r="GS293" s="14">
        <f t="shared" si="353"/>
        <v>1</v>
      </c>
      <c r="GT293" s="14">
        <f t="shared" si="354"/>
        <v>2</v>
      </c>
      <c r="GU293" s="14" t="e">
        <f t="shared" si="365"/>
        <v>#REF!</v>
      </c>
      <c r="GV293" s="14" t="str">
        <f t="shared" si="355"/>
        <v>AtkExt</v>
      </c>
      <c r="GW293" s="14" t="e">
        <f t="shared" si="366"/>
        <v>#REF!</v>
      </c>
      <c r="GX293" s="14" t="e">
        <f t="shared" si="367"/>
        <v>#REF!</v>
      </c>
      <c r="GY293" s="14" t="str">
        <f t="shared" si="356"/>
        <v>DefExt</v>
      </c>
      <c r="GZ293" s="14" t="e">
        <f t="shared" si="368"/>
        <v>#REF!</v>
      </c>
      <c r="HA293" s="14" t="e">
        <f t="shared" si="369"/>
        <v>#REF!</v>
      </c>
      <c r="HB293" s="14">
        <f t="shared" si="357"/>
        <v>20820</v>
      </c>
      <c r="HC293" s="14">
        <f t="shared" si="370"/>
        <v>0</v>
      </c>
      <c r="HD293" s="14" t="str">
        <f t="shared" si="371"/>
        <v/>
      </c>
      <c r="HE293" s="25" t="s">
        <v>1109</v>
      </c>
      <c r="HF293" s="14">
        <f t="shared" si="358"/>
        <v>180</v>
      </c>
      <c r="IA293" s="13">
        <v>288</v>
      </c>
      <c r="IB293" s="14">
        <f t="shared" si="372"/>
        <v>15</v>
      </c>
      <c r="IC293" s="14">
        <f t="shared" si="373"/>
        <v>2</v>
      </c>
      <c r="ID293" s="14">
        <f t="shared" si="374"/>
        <v>4</v>
      </c>
      <c r="IE293" s="14">
        <f t="shared" si="375"/>
        <v>3</v>
      </c>
      <c r="IF293" s="14" t="str">
        <f t="shared" si="376"/>
        <v>70级守护灵洗练-Q3-8</v>
      </c>
      <c r="IG293" s="14">
        <f t="shared" si="377"/>
        <v>2043</v>
      </c>
      <c r="IH293" s="14">
        <f t="shared" si="378"/>
        <v>8</v>
      </c>
      <c r="II293" s="14">
        <f t="shared" si="379"/>
        <v>550</v>
      </c>
      <c r="IJ293" s="14" t="str">
        <f t="shared" si="380"/>
        <v>CritRate</v>
      </c>
      <c r="IK293" s="14">
        <f t="shared" si="381"/>
        <v>2.8000000000000001E-2</v>
      </c>
      <c r="IL293" s="14">
        <f t="shared" si="382"/>
        <v>0.08</v>
      </c>
    </row>
    <row r="294" spans="165:246" ht="16.5" x14ac:dyDescent="0.2">
      <c r="FI294" s="13">
        <v>289</v>
      </c>
      <c r="FJ294" s="14">
        <f t="shared" si="359"/>
        <v>1</v>
      </c>
      <c r="FK294" s="14">
        <f t="shared" si="360"/>
        <v>289</v>
      </c>
      <c r="FL294" s="14">
        <f t="shared" si="361"/>
        <v>38</v>
      </c>
      <c r="FM294" s="14">
        <f t="shared" si="328"/>
        <v>20</v>
      </c>
      <c r="FN294" s="14">
        <f t="shared" si="329"/>
        <v>8</v>
      </c>
      <c r="FO294" s="14">
        <f t="shared" si="330"/>
        <v>120</v>
      </c>
      <c r="FP294" s="14">
        <f t="shared" si="331"/>
        <v>2</v>
      </c>
      <c r="FQ294" s="14">
        <f t="shared" si="332"/>
        <v>8</v>
      </c>
      <c r="FR294" s="14">
        <f t="shared" si="333"/>
        <v>8</v>
      </c>
      <c r="FS294" s="14" t="b">
        <f t="shared" si="362"/>
        <v>0</v>
      </c>
      <c r="FT294" s="14">
        <f t="shared" si="334"/>
        <v>2008208</v>
      </c>
      <c r="FU294" s="14">
        <f t="shared" si="363"/>
        <v>168</v>
      </c>
      <c r="FV294" s="13" t="str">
        <f t="shared" si="335"/>
        <v>120级-优秀寄灵人の戒指</v>
      </c>
      <c r="FW294" s="13" t="str">
        <f t="shared" si="336"/>
        <v>星陨 · 寄灵人の戒指-优秀</v>
      </c>
      <c r="FX294" s="14">
        <f t="shared" si="337"/>
        <v>1</v>
      </c>
      <c r="FY294" s="14">
        <f t="shared" si="338"/>
        <v>2</v>
      </c>
      <c r="FZ294" s="14">
        <f t="shared" si="339"/>
        <v>120</v>
      </c>
      <c r="GA294" s="14">
        <v>1</v>
      </c>
      <c r="GB294" s="14">
        <f t="shared" si="340"/>
        <v>8</v>
      </c>
      <c r="GC294" s="14">
        <f t="shared" si="364"/>
        <v>8</v>
      </c>
      <c r="GD294" s="14" t="str">
        <f t="shared" si="341"/>
        <v/>
      </c>
      <c r="GE294" s="14" t="e">
        <f t="shared" si="342"/>
        <v>#REF!</v>
      </c>
      <c r="GF294" s="14" t="e">
        <f t="shared" si="343"/>
        <v>#REF!</v>
      </c>
      <c r="GG294" s="14" t="e">
        <f t="shared" si="344"/>
        <v>#REF!</v>
      </c>
      <c r="GH294" s="14" t="e">
        <f t="shared" si="345"/>
        <v>#REF!</v>
      </c>
      <c r="GI294" s="14" t="e">
        <f t="shared" si="346"/>
        <v>#REF!</v>
      </c>
      <c r="GJ294" s="14" t="e">
        <f t="shared" si="347"/>
        <v>#REF!</v>
      </c>
      <c r="GK294" s="14" t="e">
        <f t="shared" si="348"/>
        <v>#REF!</v>
      </c>
      <c r="GL294" s="14">
        <f t="shared" si="349"/>
        <v>1082</v>
      </c>
      <c r="GM294" s="14">
        <f t="shared" si="350"/>
        <v>0</v>
      </c>
      <c r="GN294" s="14" t="str">
        <f t="shared" si="351"/>
        <v/>
      </c>
      <c r="GO294" s="25" t="str">
        <f t="shared" si="352"/>
        <v>icon_2008108</v>
      </c>
      <c r="GS294" s="14">
        <f t="shared" si="353"/>
        <v>1</v>
      </c>
      <c r="GT294" s="14">
        <f t="shared" si="354"/>
        <v>3</v>
      </c>
      <c r="GU294" s="14" t="e">
        <f t="shared" si="365"/>
        <v>#REF!</v>
      </c>
      <c r="GV294" s="14" t="str">
        <f t="shared" si="355"/>
        <v>AtkExt</v>
      </c>
      <c r="GW294" s="14" t="e">
        <f t="shared" si="366"/>
        <v>#REF!</v>
      </c>
      <c r="GX294" s="14" t="e">
        <f t="shared" si="367"/>
        <v>#REF!</v>
      </c>
      <c r="GY294" s="14" t="str">
        <f t="shared" si="356"/>
        <v>HPExt</v>
      </c>
      <c r="GZ294" s="14" t="e">
        <f t="shared" si="368"/>
        <v>#REF!</v>
      </c>
      <c r="HA294" s="14" t="e">
        <f t="shared" si="369"/>
        <v>#REF!</v>
      </c>
      <c r="HB294" s="14">
        <f t="shared" si="357"/>
        <v>20820</v>
      </c>
      <c r="HC294" s="14">
        <f t="shared" si="370"/>
        <v>0</v>
      </c>
      <c r="HD294" s="14" t="str">
        <f t="shared" si="371"/>
        <v/>
      </c>
      <c r="HE294" s="25" t="s">
        <v>1109</v>
      </c>
      <c r="HF294" s="14">
        <f t="shared" si="358"/>
        <v>180</v>
      </c>
      <c r="IA294" s="13">
        <v>289</v>
      </c>
      <c r="IB294" s="14">
        <f t="shared" si="372"/>
        <v>15</v>
      </c>
      <c r="IC294" s="14">
        <f t="shared" si="373"/>
        <v>2</v>
      </c>
      <c r="ID294" s="14">
        <f t="shared" si="374"/>
        <v>4</v>
      </c>
      <c r="IE294" s="14">
        <f t="shared" si="375"/>
        <v>3</v>
      </c>
      <c r="IF294" s="14" t="str">
        <f t="shared" si="376"/>
        <v>70级守护灵洗练-Q3-9</v>
      </c>
      <c r="IG294" s="14">
        <f t="shared" si="377"/>
        <v>2043</v>
      </c>
      <c r="IH294" s="14">
        <f t="shared" si="378"/>
        <v>9</v>
      </c>
      <c r="II294" s="14">
        <f t="shared" si="379"/>
        <v>550</v>
      </c>
      <c r="IJ294" s="14" t="str">
        <f t="shared" si="380"/>
        <v>DefIgnor</v>
      </c>
      <c r="IK294" s="14">
        <f t="shared" si="381"/>
        <v>1.0999999999999999E-2</v>
      </c>
      <c r="IL294" s="14">
        <f t="shared" si="382"/>
        <v>0.03</v>
      </c>
    </row>
    <row r="295" spans="165:246" ht="16.5" x14ac:dyDescent="0.2">
      <c r="FI295" s="13">
        <v>290</v>
      </c>
      <c r="FJ295" s="14">
        <f t="shared" si="359"/>
        <v>1</v>
      </c>
      <c r="FK295" s="14">
        <f t="shared" si="360"/>
        <v>290</v>
      </c>
      <c r="FL295" s="14">
        <f t="shared" si="361"/>
        <v>39</v>
      </c>
      <c r="FM295" s="14">
        <f t="shared" si="328"/>
        <v>30</v>
      </c>
      <c r="FN295" s="14">
        <f t="shared" si="329"/>
        <v>8</v>
      </c>
      <c r="FO295" s="14">
        <f t="shared" si="330"/>
        <v>120</v>
      </c>
      <c r="FP295" s="14">
        <f t="shared" si="331"/>
        <v>3</v>
      </c>
      <c r="FQ295" s="14">
        <f t="shared" si="332"/>
        <v>1</v>
      </c>
      <c r="FR295" s="14">
        <f t="shared" si="333"/>
        <v>1</v>
      </c>
      <c r="FS295" s="14" t="b">
        <f t="shared" si="362"/>
        <v>0</v>
      </c>
      <c r="FT295" s="14">
        <f t="shared" si="334"/>
        <v>2008301</v>
      </c>
      <c r="FU295" s="14">
        <f t="shared" si="363"/>
        <v>280</v>
      </c>
      <c r="FV295" s="13" t="str">
        <f t="shared" si="335"/>
        <v>120级-精良寄灵人の灵器</v>
      </c>
      <c r="FW295" s="13" t="str">
        <f t="shared" si="336"/>
        <v>星陨 · 寄灵人の灵器-精良</v>
      </c>
      <c r="FX295" s="14">
        <f t="shared" si="337"/>
        <v>1</v>
      </c>
      <c r="FY295" s="14">
        <f t="shared" si="338"/>
        <v>3</v>
      </c>
      <c r="FZ295" s="14">
        <f t="shared" si="339"/>
        <v>120</v>
      </c>
      <c r="GA295" s="14">
        <v>1</v>
      </c>
      <c r="GB295" s="14">
        <f t="shared" si="340"/>
        <v>8</v>
      </c>
      <c r="GC295" s="14">
        <f t="shared" si="364"/>
        <v>1</v>
      </c>
      <c r="GD295" s="14" t="str">
        <f t="shared" si="341"/>
        <v/>
      </c>
      <c r="GE295" s="14" t="e">
        <f t="shared" si="342"/>
        <v>#REF!</v>
      </c>
      <c r="GF295" s="14" t="e">
        <f t="shared" si="343"/>
        <v>#REF!</v>
      </c>
      <c r="GG295" s="14" t="e">
        <f t="shared" si="344"/>
        <v>#REF!</v>
      </c>
      <c r="GH295" s="14" t="e">
        <f t="shared" si="345"/>
        <v>#REF!</v>
      </c>
      <c r="GI295" s="14" t="e">
        <f t="shared" si="346"/>
        <v>#REF!</v>
      </c>
      <c r="GJ295" s="14" t="e">
        <f t="shared" si="347"/>
        <v>#REF!</v>
      </c>
      <c r="GK295" s="14" t="e">
        <f t="shared" si="348"/>
        <v>#REF!</v>
      </c>
      <c r="GL295" s="14">
        <f t="shared" si="349"/>
        <v>1083</v>
      </c>
      <c r="GM295" s="14">
        <f t="shared" si="350"/>
        <v>4</v>
      </c>
      <c r="GN295" s="14">
        <f t="shared" si="351"/>
        <v>1083</v>
      </c>
      <c r="GO295" s="25" t="str">
        <f t="shared" si="352"/>
        <v>icon_2008101</v>
      </c>
      <c r="GS295" s="14">
        <f t="shared" si="353"/>
        <v>1</v>
      </c>
      <c r="GT295" s="14">
        <f t="shared" si="354"/>
        <v>0</v>
      </c>
      <c r="GU295" s="14" t="e">
        <f t="shared" si="365"/>
        <v>#REF!</v>
      </c>
      <c r="GV295" s="14" t="str">
        <f t="shared" si="355"/>
        <v>AtkExt</v>
      </c>
      <c r="GW295" s="14" t="e">
        <f t="shared" si="366"/>
        <v>#REF!</v>
      </c>
      <c r="GX295" s="14" t="e">
        <f t="shared" si="367"/>
        <v>#REF!</v>
      </c>
      <c r="GY295" s="14" t="str">
        <f t="shared" si="356"/>
        <v/>
      </c>
      <c r="GZ295" s="14" t="str">
        <f t="shared" si="368"/>
        <v/>
      </c>
      <c r="HA295" s="14" t="str">
        <f t="shared" si="369"/>
        <v/>
      </c>
      <c r="HB295" s="14">
        <f t="shared" si="357"/>
        <v>20830</v>
      </c>
      <c r="HC295" s="14">
        <f t="shared" si="370"/>
        <v>4</v>
      </c>
      <c r="HD295" s="14">
        <f t="shared" si="371"/>
        <v>1083</v>
      </c>
      <c r="HE295" s="25" t="s">
        <v>1109</v>
      </c>
      <c r="HF295" s="14">
        <f t="shared" si="358"/>
        <v>400</v>
      </c>
      <c r="IA295" s="13">
        <v>290</v>
      </c>
      <c r="IB295" s="14">
        <f t="shared" si="372"/>
        <v>15</v>
      </c>
      <c r="IC295" s="14">
        <f t="shared" si="373"/>
        <v>2</v>
      </c>
      <c r="ID295" s="14">
        <f t="shared" si="374"/>
        <v>4</v>
      </c>
      <c r="IE295" s="14">
        <f t="shared" si="375"/>
        <v>3</v>
      </c>
      <c r="IF295" s="14" t="str">
        <f t="shared" si="376"/>
        <v>70级守护灵洗练-Q3-10</v>
      </c>
      <c r="IG295" s="14">
        <f t="shared" si="377"/>
        <v>2043</v>
      </c>
      <c r="IH295" s="14">
        <f t="shared" si="378"/>
        <v>10</v>
      </c>
      <c r="II295" s="14">
        <f t="shared" si="379"/>
        <v>550</v>
      </c>
      <c r="IJ295" s="14" t="str">
        <f t="shared" si="380"/>
        <v>Block</v>
      </c>
      <c r="IK295" s="14">
        <f t="shared" si="381"/>
        <v>1.0999999999999999E-2</v>
      </c>
      <c r="IL295" s="14">
        <f t="shared" si="382"/>
        <v>0.03</v>
      </c>
    </row>
    <row r="296" spans="165:246" ht="16.5" x14ac:dyDescent="0.2">
      <c r="FI296" s="13">
        <v>291</v>
      </c>
      <c r="FJ296" s="14">
        <f t="shared" si="359"/>
        <v>1</v>
      </c>
      <c r="FK296" s="14">
        <f t="shared" si="360"/>
        <v>291</v>
      </c>
      <c r="FL296" s="14">
        <f t="shared" si="361"/>
        <v>39</v>
      </c>
      <c r="FM296" s="14">
        <f t="shared" si="328"/>
        <v>30</v>
      </c>
      <c r="FN296" s="14">
        <f t="shared" si="329"/>
        <v>8</v>
      </c>
      <c r="FO296" s="14">
        <f t="shared" si="330"/>
        <v>120</v>
      </c>
      <c r="FP296" s="14">
        <f t="shared" si="331"/>
        <v>3</v>
      </c>
      <c r="FQ296" s="14">
        <f t="shared" si="332"/>
        <v>2</v>
      </c>
      <c r="FR296" s="14">
        <f t="shared" si="333"/>
        <v>2</v>
      </c>
      <c r="FS296" s="14" t="b">
        <f t="shared" si="362"/>
        <v>0</v>
      </c>
      <c r="FT296" s="14">
        <f t="shared" si="334"/>
        <v>2008302</v>
      </c>
      <c r="FU296" s="14">
        <f t="shared" si="363"/>
        <v>140</v>
      </c>
      <c r="FV296" s="13" t="str">
        <f t="shared" si="335"/>
        <v>120级-精良寄灵人の头盔</v>
      </c>
      <c r="FW296" s="13" t="str">
        <f t="shared" si="336"/>
        <v>星陨 · 寄灵人の头盔-精良</v>
      </c>
      <c r="FX296" s="14">
        <f t="shared" si="337"/>
        <v>1</v>
      </c>
      <c r="FY296" s="14">
        <f t="shared" si="338"/>
        <v>3</v>
      </c>
      <c r="FZ296" s="14">
        <f t="shared" si="339"/>
        <v>120</v>
      </c>
      <c r="GA296" s="14">
        <v>1</v>
      </c>
      <c r="GB296" s="14">
        <f t="shared" si="340"/>
        <v>8</v>
      </c>
      <c r="GC296" s="14">
        <f t="shared" si="364"/>
        <v>2</v>
      </c>
      <c r="GD296" s="14" t="str">
        <f t="shared" si="341"/>
        <v/>
      </c>
      <c r="GE296" s="14" t="e">
        <f t="shared" si="342"/>
        <v>#REF!</v>
      </c>
      <c r="GF296" s="14" t="e">
        <f t="shared" si="343"/>
        <v>#REF!</v>
      </c>
      <c r="GG296" s="14" t="e">
        <f t="shared" si="344"/>
        <v>#REF!</v>
      </c>
      <c r="GH296" s="14" t="e">
        <f t="shared" si="345"/>
        <v>#REF!</v>
      </c>
      <c r="GI296" s="14" t="e">
        <f t="shared" si="346"/>
        <v>#REF!</v>
      </c>
      <c r="GJ296" s="14" t="e">
        <f t="shared" si="347"/>
        <v>#REF!</v>
      </c>
      <c r="GK296" s="14" t="e">
        <f t="shared" si="348"/>
        <v>#REF!</v>
      </c>
      <c r="GL296" s="14">
        <f t="shared" si="349"/>
        <v>1083</v>
      </c>
      <c r="GM296" s="14">
        <f t="shared" si="350"/>
        <v>4</v>
      </c>
      <c r="GN296" s="14">
        <f t="shared" si="351"/>
        <v>1083</v>
      </c>
      <c r="GO296" s="25" t="str">
        <f t="shared" si="352"/>
        <v>icon_2008102</v>
      </c>
      <c r="GS296" s="14">
        <f t="shared" si="353"/>
        <v>2</v>
      </c>
      <c r="GT296" s="14">
        <f t="shared" si="354"/>
        <v>0</v>
      </c>
      <c r="GU296" s="14" t="e">
        <f t="shared" si="365"/>
        <v>#REF!</v>
      </c>
      <c r="GV296" s="14" t="str">
        <f t="shared" si="355"/>
        <v>DefExt</v>
      </c>
      <c r="GW296" s="14" t="e">
        <f t="shared" si="366"/>
        <v>#REF!</v>
      </c>
      <c r="GX296" s="14" t="e">
        <f t="shared" si="367"/>
        <v>#REF!</v>
      </c>
      <c r="GY296" s="14" t="str">
        <f t="shared" si="356"/>
        <v/>
      </c>
      <c r="GZ296" s="14" t="str">
        <f t="shared" si="368"/>
        <v/>
      </c>
      <c r="HA296" s="14" t="str">
        <f t="shared" si="369"/>
        <v/>
      </c>
      <c r="HB296" s="14">
        <f t="shared" si="357"/>
        <v>20830</v>
      </c>
      <c r="HC296" s="14">
        <f t="shared" si="370"/>
        <v>4</v>
      </c>
      <c r="HD296" s="14">
        <f t="shared" si="371"/>
        <v>1083</v>
      </c>
      <c r="HE296" s="25" t="s">
        <v>1109</v>
      </c>
      <c r="HF296" s="14">
        <f t="shared" si="358"/>
        <v>200</v>
      </c>
      <c r="IA296" s="13">
        <v>291</v>
      </c>
      <c r="IB296" s="14">
        <f t="shared" si="372"/>
        <v>15</v>
      </c>
      <c r="IC296" s="14">
        <f t="shared" si="373"/>
        <v>2</v>
      </c>
      <c r="ID296" s="14">
        <f t="shared" si="374"/>
        <v>4</v>
      </c>
      <c r="IE296" s="14">
        <f t="shared" si="375"/>
        <v>4</v>
      </c>
      <c r="IF296" s="14" t="str">
        <f t="shared" si="376"/>
        <v>70级守护灵洗练-Q4-1</v>
      </c>
      <c r="IG296" s="14">
        <f t="shared" si="377"/>
        <v>2044</v>
      </c>
      <c r="IH296" s="14">
        <f t="shared" si="378"/>
        <v>1</v>
      </c>
      <c r="II296" s="14">
        <f t="shared" si="379"/>
        <v>2000</v>
      </c>
      <c r="IJ296" s="14" t="str">
        <f t="shared" si="380"/>
        <v>AtkExt</v>
      </c>
      <c r="IK296" s="14" t="e">
        <f t="shared" si="381"/>
        <v>#REF!</v>
      </c>
      <c r="IL296" s="14" t="e">
        <f t="shared" si="382"/>
        <v>#REF!</v>
      </c>
    </row>
    <row r="297" spans="165:246" ht="16.5" x14ac:dyDescent="0.2">
      <c r="FI297" s="13">
        <v>292</v>
      </c>
      <c r="FJ297" s="14">
        <f t="shared" si="359"/>
        <v>1</v>
      </c>
      <c r="FK297" s="14">
        <f t="shared" si="360"/>
        <v>292</v>
      </c>
      <c r="FL297" s="14">
        <f t="shared" si="361"/>
        <v>39</v>
      </c>
      <c r="FM297" s="14">
        <f t="shared" si="328"/>
        <v>30</v>
      </c>
      <c r="FN297" s="14">
        <f t="shared" si="329"/>
        <v>8</v>
      </c>
      <c r="FO297" s="14">
        <f t="shared" si="330"/>
        <v>120</v>
      </c>
      <c r="FP297" s="14">
        <f t="shared" si="331"/>
        <v>3</v>
      </c>
      <c r="FQ297" s="14">
        <f t="shared" si="332"/>
        <v>3</v>
      </c>
      <c r="FR297" s="14">
        <f t="shared" si="333"/>
        <v>3</v>
      </c>
      <c r="FS297" s="14" t="b">
        <f t="shared" si="362"/>
        <v>0</v>
      </c>
      <c r="FT297" s="14">
        <f t="shared" si="334"/>
        <v>2008303</v>
      </c>
      <c r="FU297" s="14">
        <f t="shared" si="363"/>
        <v>140</v>
      </c>
      <c r="FV297" s="13" t="str">
        <f t="shared" si="335"/>
        <v>120级-精良寄灵人の铠甲</v>
      </c>
      <c r="FW297" s="13" t="str">
        <f t="shared" si="336"/>
        <v>星陨 · 寄灵人の铠甲-精良</v>
      </c>
      <c r="FX297" s="14">
        <f t="shared" si="337"/>
        <v>1</v>
      </c>
      <c r="FY297" s="14">
        <f t="shared" si="338"/>
        <v>3</v>
      </c>
      <c r="FZ297" s="14">
        <f t="shared" si="339"/>
        <v>120</v>
      </c>
      <c r="GA297" s="14">
        <v>1</v>
      </c>
      <c r="GB297" s="14">
        <f t="shared" si="340"/>
        <v>8</v>
      </c>
      <c r="GC297" s="14">
        <f t="shared" si="364"/>
        <v>3</v>
      </c>
      <c r="GD297" s="14" t="str">
        <f t="shared" si="341"/>
        <v/>
      </c>
      <c r="GE297" s="14" t="e">
        <f t="shared" si="342"/>
        <v>#REF!</v>
      </c>
      <c r="GF297" s="14" t="e">
        <f t="shared" si="343"/>
        <v>#REF!</v>
      </c>
      <c r="GG297" s="14" t="e">
        <f t="shared" si="344"/>
        <v>#REF!</v>
      </c>
      <c r="GH297" s="14" t="e">
        <f t="shared" si="345"/>
        <v>#REF!</v>
      </c>
      <c r="GI297" s="14" t="e">
        <f t="shared" si="346"/>
        <v>#REF!</v>
      </c>
      <c r="GJ297" s="14" t="e">
        <f t="shared" si="347"/>
        <v>#REF!</v>
      </c>
      <c r="GK297" s="14" t="e">
        <f t="shared" si="348"/>
        <v>#REF!</v>
      </c>
      <c r="GL297" s="14">
        <f t="shared" si="349"/>
        <v>1083</v>
      </c>
      <c r="GM297" s="14">
        <f t="shared" si="350"/>
        <v>4</v>
      </c>
      <c r="GN297" s="14">
        <f t="shared" si="351"/>
        <v>1083</v>
      </c>
      <c r="GO297" s="25" t="str">
        <f t="shared" si="352"/>
        <v>icon_2008103</v>
      </c>
      <c r="GS297" s="14">
        <f t="shared" si="353"/>
        <v>2</v>
      </c>
      <c r="GT297" s="14">
        <f t="shared" si="354"/>
        <v>3</v>
      </c>
      <c r="GU297" s="14" t="e">
        <f t="shared" si="365"/>
        <v>#REF!</v>
      </c>
      <c r="GV297" s="14" t="str">
        <f t="shared" si="355"/>
        <v>DefExt</v>
      </c>
      <c r="GW297" s="14" t="e">
        <f t="shared" si="366"/>
        <v>#REF!</v>
      </c>
      <c r="GX297" s="14" t="e">
        <f t="shared" si="367"/>
        <v>#REF!</v>
      </c>
      <c r="GY297" s="14" t="str">
        <f t="shared" si="356"/>
        <v>HPExt</v>
      </c>
      <c r="GZ297" s="14" t="e">
        <f t="shared" si="368"/>
        <v>#REF!</v>
      </c>
      <c r="HA297" s="14" t="e">
        <f t="shared" si="369"/>
        <v>#REF!</v>
      </c>
      <c r="HB297" s="14">
        <f t="shared" si="357"/>
        <v>20830</v>
      </c>
      <c r="HC297" s="14">
        <f t="shared" si="370"/>
        <v>4</v>
      </c>
      <c r="HD297" s="14">
        <f t="shared" si="371"/>
        <v>1083</v>
      </c>
      <c r="HE297" s="25" t="s">
        <v>1109</v>
      </c>
      <c r="HF297" s="14">
        <f t="shared" si="358"/>
        <v>200</v>
      </c>
      <c r="IA297" s="13">
        <v>292</v>
      </c>
      <c r="IB297" s="14">
        <f t="shared" si="372"/>
        <v>15</v>
      </c>
      <c r="IC297" s="14">
        <f t="shared" si="373"/>
        <v>2</v>
      </c>
      <c r="ID297" s="14">
        <f t="shared" si="374"/>
        <v>4</v>
      </c>
      <c r="IE297" s="14">
        <f t="shared" si="375"/>
        <v>4</v>
      </c>
      <c r="IF297" s="14" t="str">
        <f t="shared" si="376"/>
        <v>70级守护灵洗练-Q4-2</v>
      </c>
      <c r="IG297" s="14">
        <f t="shared" si="377"/>
        <v>2044</v>
      </c>
      <c r="IH297" s="14">
        <f t="shared" si="378"/>
        <v>2</v>
      </c>
      <c r="II297" s="14">
        <f t="shared" si="379"/>
        <v>2000</v>
      </c>
      <c r="IJ297" s="14" t="str">
        <f t="shared" si="380"/>
        <v>DefExt</v>
      </c>
      <c r="IK297" s="14" t="e">
        <f t="shared" si="381"/>
        <v>#REF!</v>
      </c>
      <c r="IL297" s="14" t="e">
        <f t="shared" si="382"/>
        <v>#REF!</v>
      </c>
    </row>
    <row r="298" spans="165:246" ht="16.5" x14ac:dyDescent="0.2">
      <c r="FI298" s="13">
        <v>293</v>
      </c>
      <c r="FJ298" s="14">
        <f t="shared" si="359"/>
        <v>1</v>
      </c>
      <c r="FK298" s="14">
        <f t="shared" si="360"/>
        <v>293</v>
      </c>
      <c r="FL298" s="14">
        <f t="shared" si="361"/>
        <v>39</v>
      </c>
      <c r="FM298" s="14">
        <f t="shared" si="328"/>
        <v>30</v>
      </c>
      <c r="FN298" s="14">
        <f t="shared" si="329"/>
        <v>8</v>
      </c>
      <c r="FO298" s="14">
        <f t="shared" si="330"/>
        <v>120</v>
      </c>
      <c r="FP298" s="14">
        <f t="shared" si="331"/>
        <v>3</v>
      </c>
      <c r="FQ298" s="14">
        <f t="shared" si="332"/>
        <v>4</v>
      </c>
      <c r="FR298" s="14">
        <f t="shared" si="333"/>
        <v>4</v>
      </c>
      <c r="FS298" s="14" t="b">
        <f t="shared" si="362"/>
        <v>0</v>
      </c>
      <c r="FT298" s="14">
        <f t="shared" si="334"/>
        <v>2008304</v>
      </c>
      <c r="FU298" s="14">
        <f t="shared" si="363"/>
        <v>140</v>
      </c>
      <c r="FV298" s="13" t="str">
        <f t="shared" si="335"/>
        <v>120级-精良寄灵人の裤子</v>
      </c>
      <c r="FW298" s="13" t="str">
        <f t="shared" si="336"/>
        <v>星陨 · 寄灵人の裤子-精良</v>
      </c>
      <c r="FX298" s="14">
        <f t="shared" si="337"/>
        <v>1</v>
      </c>
      <c r="FY298" s="14">
        <f t="shared" si="338"/>
        <v>3</v>
      </c>
      <c r="FZ298" s="14">
        <f t="shared" si="339"/>
        <v>120</v>
      </c>
      <c r="GA298" s="14">
        <v>1</v>
      </c>
      <c r="GB298" s="14">
        <f t="shared" si="340"/>
        <v>8</v>
      </c>
      <c r="GC298" s="14">
        <f t="shared" si="364"/>
        <v>4</v>
      </c>
      <c r="GD298" s="14" t="str">
        <f t="shared" si="341"/>
        <v/>
      </c>
      <c r="GE298" s="14" t="e">
        <f t="shared" si="342"/>
        <v>#REF!</v>
      </c>
      <c r="GF298" s="14" t="e">
        <f t="shared" si="343"/>
        <v>#REF!</v>
      </c>
      <c r="GG298" s="14" t="e">
        <f t="shared" si="344"/>
        <v>#REF!</v>
      </c>
      <c r="GH298" s="14" t="e">
        <f t="shared" si="345"/>
        <v>#REF!</v>
      </c>
      <c r="GI298" s="14" t="e">
        <f t="shared" si="346"/>
        <v>#REF!</v>
      </c>
      <c r="GJ298" s="14" t="e">
        <f t="shared" si="347"/>
        <v>#REF!</v>
      </c>
      <c r="GK298" s="14" t="e">
        <f t="shared" si="348"/>
        <v>#REF!</v>
      </c>
      <c r="GL298" s="14">
        <f t="shared" si="349"/>
        <v>1083</v>
      </c>
      <c r="GM298" s="14">
        <f t="shared" si="350"/>
        <v>4</v>
      </c>
      <c r="GN298" s="14">
        <f t="shared" si="351"/>
        <v>1083</v>
      </c>
      <c r="GO298" s="25" t="str">
        <f t="shared" si="352"/>
        <v>icon_2008104</v>
      </c>
      <c r="GS298" s="14">
        <f t="shared" si="353"/>
        <v>2</v>
      </c>
      <c r="GT298" s="14">
        <f t="shared" si="354"/>
        <v>0</v>
      </c>
      <c r="GU298" s="14" t="e">
        <f t="shared" si="365"/>
        <v>#REF!</v>
      </c>
      <c r="GV298" s="14" t="str">
        <f t="shared" si="355"/>
        <v>DefExt</v>
      </c>
      <c r="GW298" s="14" t="e">
        <f t="shared" si="366"/>
        <v>#REF!</v>
      </c>
      <c r="GX298" s="14" t="e">
        <f t="shared" si="367"/>
        <v>#REF!</v>
      </c>
      <c r="GY298" s="14" t="str">
        <f t="shared" si="356"/>
        <v/>
      </c>
      <c r="GZ298" s="14" t="str">
        <f t="shared" si="368"/>
        <v/>
      </c>
      <c r="HA298" s="14" t="str">
        <f t="shared" si="369"/>
        <v/>
      </c>
      <c r="HB298" s="14">
        <f t="shared" si="357"/>
        <v>20830</v>
      </c>
      <c r="HC298" s="14">
        <f t="shared" si="370"/>
        <v>4</v>
      </c>
      <c r="HD298" s="14">
        <f t="shared" si="371"/>
        <v>1083</v>
      </c>
      <c r="HE298" s="25" t="s">
        <v>1109</v>
      </c>
      <c r="HF298" s="14">
        <f t="shared" si="358"/>
        <v>200</v>
      </c>
      <c r="IA298" s="13">
        <v>293</v>
      </c>
      <c r="IB298" s="14">
        <f t="shared" si="372"/>
        <v>15</v>
      </c>
      <c r="IC298" s="14">
        <f t="shared" si="373"/>
        <v>2</v>
      </c>
      <c r="ID298" s="14">
        <f t="shared" si="374"/>
        <v>4</v>
      </c>
      <c r="IE298" s="14">
        <f t="shared" si="375"/>
        <v>4</v>
      </c>
      <c r="IF298" s="14" t="str">
        <f t="shared" si="376"/>
        <v>70级守护灵洗练-Q4-3</v>
      </c>
      <c r="IG298" s="14">
        <f t="shared" si="377"/>
        <v>2044</v>
      </c>
      <c r="IH298" s="14">
        <f t="shared" si="378"/>
        <v>3</v>
      </c>
      <c r="II298" s="14">
        <f t="shared" si="379"/>
        <v>2000</v>
      </c>
      <c r="IJ298" s="14" t="str">
        <f t="shared" si="380"/>
        <v>HPExt</v>
      </c>
      <c r="IK298" s="14" t="e">
        <f t="shared" si="381"/>
        <v>#REF!</v>
      </c>
      <c r="IL298" s="14" t="e">
        <f t="shared" si="382"/>
        <v>#REF!</v>
      </c>
    </row>
    <row r="299" spans="165:246" ht="16.5" x14ac:dyDescent="0.2">
      <c r="FI299" s="13">
        <v>294</v>
      </c>
      <c r="FJ299" s="14">
        <f t="shared" si="359"/>
        <v>1</v>
      </c>
      <c r="FK299" s="14">
        <f t="shared" si="360"/>
        <v>294</v>
      </c>
      <c r="FL299" s="14">
        <f t="shared" si="361"/>
        <v>39</v>
      </c>
      <c r="FM299" s="14">
        <f t="shared" si="328"/>
        <v>30</v>
      </c>
      <c r="FN299" s="14">
        <f t="shared" si="329"/>
        <v>8</v>
      </c>
      <c r="FO299" s="14">
        <f t="shared" si="330"/>
        <v>120</v>
      </c>
      <c r="FP299" s="14">
        <f t="shared" si="331"/>
        <v>3</v>
      </c>
      <c r="FQ299" s="14">
        <f t="shared" si="332"/>
        <v>5</v>
      </c>
      <c r="FR299" s="14">
        <f t="shared" si="333"/>
        <v>5</v>
      </c>
      <c r="FS299" s="14" t="b">
        <f t="shared" si="362"/>
        <v>0</v>
      </c>
      <c r="FT299" s="14">
        <f t="shared" si="334"/>
        <v>2008305</v>
      </c>
      <c r="FU299" s="14">
        <f t="shared" si="363"/>
        <v>140</v>
      </c>
      <c r="FV299" s="13" t="str">
        <f t="shared" si="335"/>
        <v>120级-精良寄灵人の鞋子</v>
      </c>
      <c r="FW299" s="13" t="str">
        <f t="shared" si="336"/>
        <v>星陨 · 寄灵人の鞋子-精良</v>
      </c>
      <c r="FX299" s="14">
        <f t="shared" si="337"/>
        <v>1</v>
      </c>
      <c r="FY299" s="14">
        <f t="shared" si="338"/>
        <v>3</v>
      </c>
      <c r="FZ299" s="14">
        <f t="shared" si="339"/>
        <v>120</v>
      </c>
      <c r="GA299" s="14">
        <v>1</v>
      </c>
      <c r="GB299" s="14">
        <f t="shared" si="340"/>
        <v>8</v>
      </c>
      <c r="GC299" s="14">
        <f t="shared" si="364"/>
        <v>5</v>
      </c>
      <c r="GD299" s="14" t="str">
        <f t="shared" si="341"/>
        <v/>
      </c>
      <c r="GE299" s="14" t="e">
        <f t="shared" si="342"/>
        <v>#REF!</v>
      </c>
      <c r="GF299" s="14" t="e">
        <f t="shared" si="343"/>
        <v>#REF!</v>
      </c>
      <c r="GG299" s="14" t="e">
        <f t="shared" si="344"/>
        <v>#REF!</v>
      </c>
      <c r="GH299" s="14" t="e">
        <f t="shared" si="345"/>
        <v>#REF!</v>
      </c>
      <c r="GI299" s="14" t="e">
        <f t="shared" si="346"/>
        <v>#REF!</v>
      </c>
      <c r="GJ299" s="14" t="e">
        <f t="shared" si="347"/>
        <v>#REF!</v>
      </c>
      <c r="GK299" s="14" t="e">
        <f t="shared" si="348"/>
        <v>#REF!</v>
      </c>
      <c r="GL299" s="14">
        <f t="shared" si="349"/>
        <v>1083</v>
      </c>
      <c r="GM299" s="14">
        <f t="shared" si="350"/>
        <v>4</v>
      </c>
      <c r="GN299" s="14">
        <f t="shared" si="351"/>
        <v>1083</v>
      </c>
      <c r="GO299" s="25" t="str">
        <f t="shared" si="352"/>
        <v>icon_2008105</v>
      </c>
      <c r="GS299" s="14">
        <f t="shared" si="353"/>
        <v>3</v>
      </c>
      <c r="GT299" s="14">
        <f t="shared" si="354"/>
        <v>0</v>
      </c>
      <c r="GU299" s="14" t="e">
        <f t="shared" si="365"/>
        <v>#REF!</v>
      </c>
      <c r="GV299" s="14" t="str">
        <f t="shared" si="355"/>
        <v>HPExt</v>
      </c>
      <c r="GW299" s="14" t="e">
        <f t="shared" si="366"/>
        <v>#REF!</v>
      </c>
      <c r="GX299" s="14" t="e">
        <f t="shared" si="367"/>
        <v>#REF!</v>
      </c>
      <c r="GY299" s="14" t="str">
        <f t="shared" si="356"/>
        <v/>
      </c>
      <c r="GZ299" s="14" t="str">
        <f t="shared" si="368"/>
        <v/>
      </c>
      <c r="HA299" s="14" t="str">
        <f t="shared" si="369"/>
        <v/>
      </c>
      <c r="HB299" s="14">
        <f t="shared" si="357"/>
        <v>20830</v>
      </c>
      <c r="HC299" s="14">
        <f t="shared" si="370"/>
        <v>4</v>
      </c>
      <c r="HD299" s="14">
        <f t="shared" si="371"/>
        <v>1083</v>
      </c>
      <c r="HE299" s="25" t="s">
        <v>1109</v>
      </c>
      <c r="HF299" s="14">
        <f t="shared" si="358"/>
        <v>200</v>
      </c>
      <c r="IA299" s="13">
        <v>294</v>
      </c>
      <c r="IB299" s="14">
        <f t="shared" si="372"/>
        <v>15</v>
      </c>
      <c r="IC299" s="14">
        <f t="shared" si="373"/>
        <v>2</v>
      </c>
      <c r="ID299" s="14">
        <f t="shared" si="374"/>
        <v>4</v>
      </c>
      <c r="IE299" s="14">
        <f t="shared" si="375"/>
        <v>4</v>
      </c>
      <c r="IF299" s="14" t="str">
        <f t="shared" si="376"/>
        <v>70级守护灵洗练-Q4-4</v>
      </c>
      <c r="IG299" s="14">
        <f t="shared" si="377"/>
        <v>2044</v>
      </c>
      <c r="IH299" s="14">
        <f t="shared" si="378"/>
        <v>4</v>
      </c>
      <c r="II299" s="14">
        <f t="shared" si="379"/>
        <v>600</v>
      </c>
      <c r="IJ299" s="14" t="str">
        <f t="shared" si="380"/>
        <v>AtkRate</v>
      </c>
      <c r="IK299" s="14">
        <f t="shared" si="381"/>
        <v>1.4E-2</v>
      </c>
      <c r="IL299" s="14">
        <f t="shared" si="382"/>
        <v>0.04</v>
      </c>
    </row>
    <row r="300" spans="165:246" ht="16.5" x14ac:dyDescent="0.2">
      <c r="FI300" s="13">
        <v>295</v>
      </c>
      <c r="FJ300" s="14">
        <f t="shared" si="359"/>
        <v>1</v>
      </c>
      <c r="FK300" s="14">
        <f t="shared" si="360"/>
        <v>295</v>
      </c>
      <c r="FL300" s="14">
        <f t="shared" si="361"/>
        <v>39</v>
      </c>
      <c r="FM300" s="14">
        <f t="shared" si="328"/>
        <v>30</v>
      </c>
      <c r="FN300" s="14">
        <f t="shared" si="329"/>
        <v>8</v>
      </c>
      <c r="FO300" s="14">
        <f t="shared" si="330"/>
        <v>120</v>
      </c>
      <c r="FP300" s="14">
        <f t="shared" si="331"/>
        <v>3</v>
      </c>
      <c r="FQ300" s="14">
        <f t="shared" si="332"/>
        <v>6</v>
      </c>
      <c r="FR300" s="14">
        <f t="shared" si="333"/>
        <v>6</v>
      </c>
      <c r="FS300" s="14" t="b">
        <f t="shared" si="362"/>
        <v>0</v>
      </c>
      <c r="FT300" s="14">
        <f t="shared" si="334"/>
        <v>2008306</v>
      </c>
      <c r="FU300" s="14">
        <f t="shared" si="363"/>
        <v>140</v>
      </c>
      <c r="FV300" s="13" t="str">
        <f t="shared" si="335"/>
        <v>120级-精良寄灵人の护手</v>
      </c>
      <c r="FW300" s="13" t="str">
        <f t="shared" si="336"/>
        <v>星陨 · 寄灵人の护手-精良</v>
      </c>
      <c r="FX300" s="14">
        <f t="shared" si="337"/>
        <v>1</v>
      </c>
      <c r="FY300" s="14">
        <f t="shared" si="338"/>
        <v>3</v>
      </c>
      <c r="FZ300" s="14">
        <f t="shared" si="339"/>
        <v>120</v>
      </c>
      <c r="GA300" s="14">
        <v>1</v>
      </c>
      <c r="GB300" s="14">
        <f t="shared" si="340"/>
        <v>8</v>
      </c>
      <c r="GC300" s="14">
        <f t="shared" si="364"/>
        <v>6</v>
      </c>
      <c r="GD300" s="14" t="str">
        <f t="shared" si="341"/>
        <v/>
      </c>
      <c r="GE300" s="14" t="e">
        <f t="shared" si="342"/>
        <v>#REF!</v>
      </c>
      <c r="GF300" s="14" t="e">
        <f t="shared" si="343"/>
        <v>#REF!</v>
      </c>
      <c r="GG300" s="14" t="e">
        <f t="shared" si="344"/>
        <v>#REF!</v>
      </c>
      <c r="GH300" s="14" t="e">
        <f t="shared" si="345"/>
        <v>#REF!</v>
      </c>
      <c r="GI300" s="14" t="e">
        <f t="shared" si="346"/>
        <v>#REF!</v>
      </c>
      <c r="GJ300" s="14" t="e">
        <f t="shared" si="347"/>
        <v>#REF!</v>
      </c>
      <c r="GK300" s="14" t="e">
        <f t="shared" si="348"/>
        <v>#REF!</v>
      </c>
      <c r="GL300" s="14">
        <f t="shared" si="349"/>
        <v>1083</v>
      </c>
      <c r="GM300" s="14">
        <f t="shared" si="350"/>
        <v>4</v>
      </c>
      <c r="GN300" s="14">
        <f t="shared" si="351"/>
        <v>1083</v>
      </c>
      <c r="GO300" s="25" t="str">
        <f t="shared" si="352"/>
        <v>icon_2008106</v>
      </c>
      <c r="GS300" s="14">
        <f t="shared" si="353"/>
        <v>3</v>
      </c>
      <c r="GT300" s="14">
        <f t="shared" si="354"/>
        <v>0</v>
      </c>
      <c r="GU300" s="14" t="e">
        <f t="shared" si="365"/>
        <v>#REF!</v>
      </c>
      <c r="GV300" s="14" t="str">
        <f t="shared" si="355"/>
        <v>HPExt</v>
      </c>
      <c r="GW300" s="14" t="e">
        <f t="shared" si="366"/>
        <v>#REF!</v>
      </c>
      <c r="GX300" s="14" t="e">
        <f t="shared" si="367"/>
        <v>#REF!</v>
      </c>
      <c r="GY300" s="14" t="str">
        <f t="shared" si="356"/>
        <v/>
      </c>
      <c r="GZ300" s="14" t="str">
        <f t="shared" si="368"/>
        <v/>
      </c>
      <c r="HA300" s="14" t="str">
        <f t="shared" si="369"/>
        <v/>
      </c>
      <c r="HB300" s="14">
        <f t="shared" si="357"/>
        <v>20830</v>
      </c>
      <c r="HC300" s="14">
        <f t="shared" si="370"/>
        <v>4</v>
      </c>
      <c r="HD300" s="14">
        <f t="shared" si="371"/>
        <v>1083</v>
      </c>
      <c r="HE300" s="25" t="s">
        <v>1109</v>
      </c>
      <c r="HF300" s="14">
        <f t="shared" si="358"/>
        <v>200</v>
      </c>
      <c r="IA300" s="13">
        <v>295</v>
      </c>
      <c r="IB300" s="14">
        <f t="shared" si="372"/>
        <v>15</v>
      </c>
      <c r="IC300" s="14">
        <f t="shared" si="373"/>
        <v>2</v>
      </c>
      <c r="ID300" s="14">
        <f t="shared" si="374"/>
        <v>4</v>
      </c>
      <c r="IE300" s="14">
        <f t="shared" si="375"/>
        <v>4</v>
      </c>
      <c r="IF300" s="14" t="str">
        <f t="shared" si="376"/>
        <v>70级守护灵洗练-Q4-5</v>
      </c>
      <c r="IG300" s="14">
        <f t="shared" si="377"/>
        <v>2044</v>
      </c>
      <c r="IH300" s="14">
        <f t="shared" si="378"/>
        <v>5</v>
      </c>
      <c r="II300" s="14">
        <f t="shared" si="379"/>
        <v>600</v>
      </c>
      <c r="IJ300" s="14" t="str">
        <f t="shared" si="380"/>
        <v>DefRate</v>
      </c>
      <c r="IK300" s="14">
        <f t="shared" si="381"/>
        <v>1.4E-2</v>
      </c>
      <c r="IL300" s="14">
        <f t="shared" si="382"/>
        <v>0.04</v>
      </c>
    </row>
    <row r="301" spans="165:246" ht="16.5" x14ac:dyDescent="0.2">
      <c r="FI301" s="13">
        <v>296</v>
      </c>
      <c r="FJ301" s="14">
        <f t="shared" si="359"/>
        <v>1</v>
      </c>
      <c r="FK301" s="14">
        <f t="shared" si="360"/>
        <v>296</v>
      </c>
      <c r="FL301" s="14">
        <f t="shared" si="361"/>
        <v>39</v>
      </c>
      <c r="FM301" s="14">
        <f t="shared" si="328"/>
        <v>30</v>
      </c>
      <c r="FN301" s="14">
        <f t="shared" si="329"/>
        <v>8</v>
      </c>
      <c r="FO301" s="14">
        <f t="shared" si="330"/>
        <v>120</v>
      </c>
      <c r="FP301" s="14">
        <f t="shared" si="331"/>
        <v>3</v>
      </c>
      <c r="FQ301" s="14">
        <f t="shared" si="332"/>
        <v>7</v>
      </c>
      <c r="FR301" s="14">
        <f t="shared" si="333"/>
        <v>7</v>
      </c>
      <c r="FS301" s="14" t="b">
        <f t="shared" si="362"/>
        <v>0</v>
      </c>
      <c r="FT301" s="14">
        <f t="shared" si="334"/>
        <v>2008307</v>
      </c>
      <c r="FU301" s="14">
        <f t="shared" si="363"/>
        <v>210</v>
      </c>
      <c r="FV301" s="13" t="str">
        <f t="shared" si="335"/>
        <v>120级-精良寄灵人の项链</v>
      </c>
      <c r="FW301" s="13" t="str">
        <f t="shared" si="336"/>
        <v>星陨 · 寄灵人の项链-精良</v>
      </c>
      <c r="FX301" s="14">
        <f t="shared" si="337"/>
        <v>1</v>
      </c>
      <c r="FY301" s="14">
        <f t="shared" si="338"/>
        <v>3</v>
      </c>
      <c r="FZ301" s="14">
        <f t="shared" si="339"/>
        <v>120</v>
      </c>
      <c r="GA301" s="14">
        <v>1</v>
      </c>
      <c r="GB301" s="14">
        <f t="shared" si="340"/>
        <v>8</v>
      </c>
      <c r="GC301" s="14">
        <f t="shared" si="364"/>
        <v>7</v>
      </c>
      <c r="GD301" s="14" t="str">
        <f t="shared" si="341"/>
        <v/>
      </c>
      <c r="GE301" s="14" t="e">
        <f t="shared" si="342"/>
        <v>#REF!</v>
      </c>
      <c r="GF301" s="14" t="e">
        <f t="shared" si="343"/>
        <v>#REF!</v>
      </c>
      <c r="GG301" s="14" t="e">
        <f t="shared" si="344"/>
        <v>#REF!</v>
      </c>
      <c r="GH301" s="14" t="e">
        <f t="shared" si="345"/>
        <v>#REF!</v>
      </c>
      <c r="GI301" s="14" t="e">
        <f t="shared" si="346"/>
        <v>#REF!</v>
      </c>
      <c r="GJ301" s="14" t="e">
        <f t="shared" si="347"/>
        <v>#REF!</v>
      </c>
      <c r="GK301" s="14" t="e">
        <f t="shared" si="348"/>
        <v>#REF!</v>
      </c>
      <c r="GL301" s="14">
        <f t="shared" si="349"/>
        <v>1083</v>
      </c>
      <c r="GM301" s="14">
        <f t="shared" si="350"/>
        <v>4</v>
      </c>
      <c r="GN301" s="14">
        <f t="shared" si="351"/>
        <v>1083</v>
      </c>
      <c r="GO301" s="25" t="str">
        <f t="shared" si="352"/>
        <v>icon_2008107</v>
      </c>
      <c r="GS301" s="14">
        <f t="shared" si="353"/>
        <v>1</v>
      </c>
      <c r="GT301" s="14">
        <f t="shared" si="354"/>
        <v>2</v>
      </c>
      <c r="GU301" s="14" t="e">
        <f t="shared" si="365"/>
        <v>#REF!</v>
      </c>
      <c r="GV301" s="14" t="str">
        <f t="shared" si="355"/>
        <v>AtkExt</v>
      </c>
      <c r="GW301" s="14" t="e">
        <f t="shared" si="366"/>
        <v>#REF!</v>
      </c>
      <c r="GX301" s="14" t="e">
        <f t="shared" si="367"/>
        <v>#REF!</v>
      </c>
      <c r="GY301" s="14" t="str">
        <f t="shared" si="356"/>
        <v>DefExt</v>
      </c>
      <c r="GZ301" s="14" t="e">
        <f t="shared" si="368"/>
        <v>#REF!</v>
      </c>
      <c r="HA301" s="14" t="e">
        <f t="shared" si="369"/>
        <v>#REF!</v>
      </c>
      <c r="HB301" s="14">
        <f t="shared" si="357"/>
        <v>20830</v>
      </c>
      <c r="HC301" s="14">
        <f t="shared" si="370"/>
        <v>4</v>
      </c>
      <c r="HD301" s="14">
        <f t="shared" si="371"/>
        <v>1083</v>
      </c>
      <c r="HE301" s="25" t="s">
        <v>1109</v>
      </c>
      <c r="HF301" s="14">
        <f t="shared" si="358"/>
        <v>300</v>
      </c>
      <c r="IA301" s="13">
        <v>296</v>
      </c>
      <c r="IB301" s="14">
        <f t="shared" si="372"/>
        <v>15</v>
      </c>
      <c r="IC301" s="14">
        <f t="shared" si="373"/>
        <v>2</v>
      </c>
      <c r="ID301" s="14">
        <f t="shared" si="374"/>
        <v>4</v>
      </c>
      <c r="IE301" s="14">
        <f t="shared" si="375"/>
        <v>4</v>
      </c>
      <c r="IF301" s="14" t="str">
        <f t="shared" si="376"/>
        <v>70级守护灵洗练-Q4-6</v>
      </c>
      <c r="IG301" s="14">
        <f t="shared" si="377"/>
        <v>2044</v>
      </c>
      <c r="IH301" s="14">
        <f t="shared" si="378"/>
        <v>6</v>
      </c>
      <c r="II301" s="14">
        <f t="shared" si="379"/>
        <v>600</v>
      </c>
      <c r="IJ301" s="14" t="str">
        <f t="shared" si="380"/>
        <v>HPRate</v>
      </c>
      <c r="IK301" s="14">
        <f t="shared" si="381"/>
        <v>1.4E-2</v>
      </c>
      <c r="IL301" s="14">
        <f t="shared" si="382"/>
        <v>0.04</v>
      </c>
    </row>
    <row r="302" spans="165:246" ht="16.5" x14ac:dyDescent="0.2">
      <c r="FI302" s="13">
        <v>297</v>
      </c>
      <c r="FJ302" s="14">
        <f t="shared" si="359"/>
        <v>1</v>
      </c>
      <c r="FK302" s="14">
        <f t="shared" si="360"/>
        <v>297</v>
      </c>
      <c r="FL302" s="14">
        <f t="shared" si="361"/>
        <v>39</v>
      </c>
      <c r="FM302" s="14">
        <f t="shared" si="328"/>
        <v>30</v>
      </c>
      <c r="FN302" s="14">
        <f t="shared" si="329"/>
        <v>8</v>
      </c>
      <c r="FO302" s="14">
        <f t="shared" si="330"/>
        <v>120</v>
      </c>
      <c r="FP302" s="14">
        <f t="shared" si="331"/>
        <v>3</v>
      </c>
      <c r="FQ302" s="14">
        <f t="shared" si="332"/>
        <v>8</v>
      </c>
      <c r="FR302" s="14">
        <f t="shared" si="333"/>
        <v>8</v>
      </c>
      <c r="FS302" s="14" t="b">
        <f t="shared" si="362"/>
        <v>0</v>
      </c>
      <c r="FT302" s="14">
        <f t="shared" si="334"/>
        <v>2008308</v>
      </c>
      <c r="FU302" s="14">
        <f t="shared" si="363"/>
        <v>210</v>
      </c>
      <c r="FV302" s="13" t="str">
        <f t="shared" si="335"/>
        <v>120级-精良寄灵人の戒指</v>
      </c>
      <c r="FW302" s="13" t="str">
        <f t="shared" si="336"/>
        <v>星陨 · 寄灵人の戒指-精良</v>
      </c>
      <c r="FX302" s="14">
        <f t="shared" si="337"/>
        <v>1</v>
      </c>
      <c r="FY302" s="14">
        <f t="shared" si="338"/>
        <v>3</v>
      </c>
      <c r="FZ302" s="14">
        <f t="shared" si="339"/>
        <v>120</v>
      </c>
      <c r="GA302" s="14">
        <v>1</v>
      </c>
      <c r="GB302" s="14">
        <f t="shared" si="340"/>
        <v>8</v>
      </c>
      <c r="GC302" s="14">
        <f t="shared" si="364"/>
        <v>8</v>
      </c>
      <c r="GD302" s="14" t="str">
        <f t="shared" si="341"/>
        <v/>
      </c>
      <c r="GE302" s="14" t="e">
        <f t="shared" si="342"/>
        <v>#REF!</v>
      </c>
      <c r="GF302" s="14" t="e">
        <f t="shared" si="343"/>
        <v>#REF!</v>
      </c>
      <c r="GG302" s="14" t="e">
        <f t="shared" si="344"/>
        <v>#REF!</v>
      </c>
      <c r="GH302" s="14" t="e">
        <f t="shared" si="345"/>
        <v>#REF!</v>
      </c>
      <c r="GI302" s="14" t="e">
        <f t="shared" si="346"/>
        <v>#REF!</v>
      </c>
      <c r="GJ302" s="14" t="e">
        <f t="shared" si="347"/>
        <v>#REF!</v>
      </c>
      <c r="GK302" s="14" t="e">
        <f t="shared" si="348"/>
        <v>#REF!</v>
      </c>
      <c r="GL302" s="14">
        <f t="shared" si="349"/>
        <v>1083</v>
      </c>
      <c r="GM302" s="14">
        <f t="shared" si="350"/>
        <v>4</v>
      </c>
      <c r="GN302" s="14">
        <f t="shared" si="351"/>
        <v>1083</v>
      </c>
      <c r="GO302" s="25" t="str">
        <f t="shared" si="352"/>
        <v>icon_2008108</v>
      </c>
      <c r="GS302" s="14">
        <f t="shared" si="353"/>
        <v>1</v>
      </c>
      <c r="GT302" s="14">
        <f t="shared" si="354"/>
        <v>3</v>
      </c>
      <c r="GU302" s="14" t="e">
        <f t="shared" si="365"/>
        <v>#REF!</v>
      </c>
      <c r="GV302" s="14" t="str">
        <f t="shared" si="355"/>
        <v>AtkExt</v>
      </c>
      <c r="GW302" s="14" t="e">
        <f t="shared" si="366"/>
        <v>#REF!</v>
      </c>
      <c r="GX302" s="14" t="e">
        <f t="shared" si="367"/>
        <v>#REF!</v>
      </c>
      <c r="GY302" s="14" t="str">
        <f t="shared" si="356"/>
        <v>HPExt</v>
      </c>
      <c r="GZ302" s="14" t="e">
        <f t="shared" si="368"/>
        <v>#REF!</v>
      </c>
      <c r="HA302" s="14" t="e">
        <f t="shared" si="369"/>
        <v>#REF!</v>
      </c>
      <c r="HB302" s="14">
        <f t="shared" si="357"/>
        <v>20830</v>
      </c>
      <c r="HC302" s="14">
        <f t="shared" si="370"/>
        <v>4</v>
      </c>
      <c r="HD302" s="14">
        <f t="shared" si="371"/>
        <v>1083</v>
      </c>
      <c r="HE302" s="25" t="s">
        <v>1109</v>
      </c>
      <c r="HF302" s="14">
        <f t="shared" si="358"/>
        <v>300</v>
      </c>
      <c r="IA302" s="13">
        <v>297</v>
      </c>
      <c r="IB302" s="14">
        <f t="shared" si="372"/>
        <v>15</v>
      </c>
      <c r="IC302" s="14">
        <f t="shared" si="373"/>
        <v>2</v>
      </c>
      <c r="ID302" s="14">
        <f t="shared" si="374"/>
        <v>4</v>
      </c>
      <c r="IE302" s="14">
        <f t="shared" si="375"/>
        <v>4</v>
      </c>
      <c r="IF302" s="14" t="str">
        <f t="shared" si="376"/>
        <v>70级守护灵洗练-Q4-7</v>
      </c>
      <c r="IG302" s="14">
        <f t="shared" si="377"/>
        <v>2044</v>
      </c>
      <c r="IH302" s="14">
        <f t="shared" si="378"/>
        <v>7</v>
      </c>
      <c r="II302" s="14">
        <f t="shared" si="379"/>
        <v>550</v>
      </c>
      <c r="IJ302" s="14" t="str">
        <f t="shared" si="380"/>
        <v>Crit</v>
      </c>
      <c r="IK302" s="14">
        <f t="shared" si="381"/>
        <v>1.0999999999999999E-2</v>
      </c>
      <c r="IL302" s="14">
        <f t="shared" si="382"/>
        <v>0.03</v>
      </c>
    </row>
    <row r="303" spans="165:246" ht="16.5" x14ac:dyDescent="0.2">
      <c r="FI303" s="13">
        <v>298</v>
      </c>
      <c r="FJ303" s="14">
        <f t="shared" si="359"/>
        <v>1</v>
      </c>
      <c r="FK303" s="14">
        <f t="shared" si="360"/>
        <v>298</v>
      </c>
      <c r="FL303" s="14">
        <f t="shared" si="361"/>
        <v>40</v>
      </c>
      <c r="FM303" s="14">
        <f t="shared" si="328"/>
        <v>40</v>
      </c>
      <c r="FN303" s="14">
        <f t="shared" si="329"/>
        <v>8</v>
      </c>
      <c r="FO303" s="14">
        <f t="shared" si="330"/>
        <v>120</v>
      </c>
      <c r="FP303" s="14">
        <f t="shared" si="331"/>
        <v>4</v>
      </c>
      <c r="FQ303" s="14">
        <f t="shared" si="332"/>
        <v>1</v>
      </c>
      <c r="FR303" s="14">
        <f t="shared" si="333"/>
        <v>1</v>
      </c>
      <c r="FS303" s="14" t="b">
        <f t="shared" si="362"/>
        <v>0</v>
      </c>
      <c r="FT303" s="14">
        <f t="shared" si="334"/>
        <v>2008401</v>
      </c>
      <c r="FU303" s="14">
        <f t="shared" si="363"/>
        <v>336</v>
      </c>
      <c r="FV303" s="13" t="str">
        <f t="shared" si="335"/>
        <v>120级-史诗寄灵人の灵器</v>
      </c>
      <c r="FW303" s="13" t="str">
        <f t="shared" si="336"/>
        <v>星陨 · 寄灵人の灵器-史诗</v>
      </c>
      <c r="FX303" s="14">
        <f t="shared" si="337"/>
        <v>1</v>
      </c>
      <c r="FY303" s="14">
        <f t="shared" si="338"/>
        <v>4</v>
      </c>
      <c r="FZ303" s="14">
        <f t="shared" si="339"/>
        <v>120</v>
      </c>
      <c r="GA303" s="14">
        <v>1</v>
      </c>
      <c r="GB303" s="14">
        <f t="shared" si="340"/>
        <v>8</v>
      </c>
      <c r="GC303" s="14">
        <f t="shared" si="364"/>
        <v>1</v>
      </c>
      <c r="GD303" s="14" t="str">
        <f t="shared" si="341"/>
        <v/>
      </c>
      <c r="GE303" s="14" t="e">
        <f t="shared" si="342"/>
        <v>#REF!</v>
      </c>
      <c r="GF303" s="14" t="e">
        <f t="shared" si="343"/>
        <v>#REF!</v>
      </c>
      <c r="GG303" s="14" t="e">
        <f t="shared" si="344"/>
        <v>#REF!</v>
      </c>
      <c r="GH303" s="14" t="e">
        <f t="shared" si="345"/>
        <v>#REF!</v>
      </c>
      <c r="GI303" s="14" t="e">
        <f t="shared" si="346"/>
        <v>#REF!</v>
      </c>
      <c r="GJ303" s="14" t="e">
        <f t="shared" si="347"/>
        <v>#REF!</v>
      </c>
      <c r="GK303" s="14" t="e">
        <f t="shared" si="348"/>
        <v>#REF!</v>
      </c>
      <c r="GL303" s="14">
        <f t="shared" si="349"/>
        <v>1084</v>
      </c>
      <c r="GM303" s="14">
        <f t="shared" si="350"/>
        <v>5</v>
      </c>
      <c r="GN303" s="14">
        <f t="shared" si="351"/>
        <v>1084</v>
      </c>
      <c r="GO303" s="25" t="str">
        <f t="shared" si="352"/>
        <v>icon_2008101</v>
      </c>
      <c r="GS303" s="14">
        <f t="shared" si="353"/>
        <v>1</v>
      </c>
      <c r="GT303" s="14">
        <f t="shared" si="354"/>
        <v>0</v>
      </c>
      <c r="GU303" s="14" t="e">
        <f t="shared" si="365"/>
        <v>#REF!</v>
      </c>
      <c r="GV303" s="14" t="str">
        <f t="shared" si="355"/>
        <v>AtkExt</v>
      </c>
      <c r="GW303" s="14" t="e">
        <f t="shared" si="366"/>
        <v>#REF!</v>
      </c>
      <c r="GX303" s="14" t="e">
        <f t="shared" si="367"/>
        <v>#REF!</v>
      </c>
      <c r="GY303" s="14" t="str">
        <f t="shared" si="356"/>
        <v/>
      </c>
      <c r="GZ303" s="14" t="str">
        <f t="shared" si="368"/>
        <v/>
      </c>
      <c r="HA303" s="14" t="str">
        <f t="shared" si="369"/>
        <v/>
      </c>
      <c r="HB303" s="14">
        <f t="shared" si="357"/>
        <v>20840</v>
      </c>
      <c r="HC303" s="14">
        <f t="shared" si="370"/>
        <v>5</v>
      </c>
      <c r="HD303" s="14">
        <f t="shared" si="371"/>
        <v>1084</v>
      </c>
      <c r="HE303" s="25" t="s">
        <v>1109</v>
      </c>
      <c r="HF303" s="14">
        <f t="shared" si="358"/>
        <v>800</v>
      </c>
      <c r="IA303" s="13">
        <v>298</v>
      </c>
      <c r="IB303" s="14">
        <f t="shared" si="372"/>
        <v>15</v>
      </c>
      <c r="IC303" s="14">
        <f t="shared" si="373"/>
        <v>2</v>
      </c>
      <c r="ID303" s="14">
        <f t="shared" si="374"/>
        <v>4</v>
      </c>
      <c r="IE303" s="14">
        <f t="shared" si="375"/>
        <v>4</v>
      </c>
      <c r="IF303" s="14" t="str">
        <f t="shared" si="376"/>
        <v>70级守护灵洗练-Q4-8</v>
      </c>
      <c r="IG303" s="14">
        <f t="shared" si="377"/>
        <v>2044</v>
      </c>
      <c r="IH303" s="14">
        <f t="shared" si="378"/>
        <v>8</v>
      </c>
      <c r="II303" s="14">
        <f t="shared" si="379"/>
        <v>550</v>
      </c>
      <c r="IJ303" s="14" t="str">
        <f t="shared" si="380"/>
        <v>CritRate</v>
      </c>
      <c r="IK303" s="14">
        <f t="shared" si="381"/>
        <v>2.8000000000000001E-2</v>
      </c>
      <c r="IL303" s="14">
        <f t="shared" si="382"/>
        <v>0.08</v>
      </c>
    </row>
    <row r="304" spans="165:246" ht="16.5" x14ac:dyDescent="0.2">
      <c r="FI304" s="13">
        <v>299</v>
      </c>
      <c r="FJ304" s="14">
        <f t="shared" si="359"/>
        <v>1</v>
      </c>
      <c r="FK304" s="14">
        <f t="shared" si="360"/>
        <v>299</v>
      </c>
      <c r="FL304" s="14">
        <f t="shared" si="361"/>
        <v>40</v>
      </c>
      <c r="FM304" s="14">
        <f t="shared" si="328"/>
        <v>40</v>
      </c>
      <c r="FN304" s="14">
        <f t="shared" si="329"/>
        <v>8</v>
      </c>
      <c r="FO304" s="14">
        <f t="shared" si="330"/>
        <v>120</v>
      </c>
      <c r="FP304" s="14">
        <f t="shared" si="331"/>
        <v>4</v>
      </c>
      <c r="FQ304" s="14">
        <f t="shared" si="332"/>
        <v>2</v>
      </c>
      <c r="FR304" s="14">
        <f t="shared" si="333"/>
        <v>2</v>
      </c>
      <c r="FS304" s="14" t="b">
        <f t="shared" si="362"/>
        <v>0</v>
      </c>
      <c r="FT304" s="14">
        <f t="shared" si="334"/>
        <v>2008402</v>
      </c>
      <c r="FU304" s="14">
        <f t="shared" si="363"/>
        <v>168</v>
      </c>
      <c r="FV304" s="13" t="str">
        <f t="shared" si="335"/>
        <v>120级-史诗寄灵人の头盔</v>
      </c>
      <c r="FW304" s="13" t="str">
        <f t="shared" si="336"/>
        <v>星陨 · 寄灵人の头盔-史诗</v>
      </c>
      <c r="FX304" s="14">
        <f t="shared" si="337"/>
        <v>1</v>
      </c>
      <c r="FY304" s="14">
        <f t="shared" si="338"/>
        <v>4</v>
      </c>
      <c r="FZ304" s="14">
        <f t="shared" si="339"/>
        <v>120</v>
      </c>
      <c r="GA304" s="14">
        <v>1</v>
      </c>
      <c r="GB304" s="14">
        <f t="shared" si="340"/>
        <v>8</v>
      </c>
      <c r="GC304" s="14">
        <f t="shared" si="364"/>
        <v>2</v>
      </c>
      <c r="GD304" s="14" t="str">
        <f t="shared" si="341"/>
        <v/>
      </c>
      <c r="GE304" s="14" t="e">
        <f t="shared" si="342"/>
        <v>#REF!</v>
      </c>
      <c r="GF304" s="14" t="e">
        <f t="shared" si="343"/>
        <v>#REF!</v>
      </c>
      <c r="GG304" s="14" t="e">
        <f t="shared" si="344"/>
        <v>#REF!</v>
      </c>
      <c r="GH304" s="14" t="e">
        <f t="shared" si="345"/>
        <v>#REF!</v>
      </c>
      <c r="GI304" s="14" t="e">
        <f t="shared" si="346"/>
        <v>#REF!</v>
      </c>
      <c r="GJ304" s="14" t="e">
        <f t="shared" si="347"/>
        <v>#REF!</v>
      </c>
      <c r="GK304" s="14" t="e">
        <f t="shared" si="348"/>
        <v>#REF!</v>
      </c>
      <c r="GL304" s="14">
        <f t="shared" si="349"/>
        <v>1084</v>
      </c>
      <c r="GM304" s="14">
        <f t="shared" si="350"/>
        <v>5</v>
      </c>
      <c r="GN304" s="14">
        <f t="shared" si="351"/>
        <v>1084</v>
      </c>
      <c r="GO304" s="25" t="str">
        <f t="shared" si="352"/>
        <v>icon_2008102</v>
      </c>
      <c r="GS304" s="14">
        <f t="shared" si="353"/>
        <v>2</v>
      </c>
      <c r="GT304" s="14">
        <f t="shared" si="354"/>
        <v>0</v>
      </c>
      <c r="GU304" s="14" t="e">
        <f t="shared" si="365"/>
        <v>#REF!</v>
      </c>
      <c r="GV304" s="14" t="str">
        <f t="shared" si="355"/>
        <v>DefExt</v>
      </c>
      <c r="GW304" s="14" t="e">
        <f t="shared" si="366"/>
        <v>#REF!</v>
      </c>
      <c r="GX304" s="14" t="e">
        <f t="shared" si="367"/>
        <v>#REF!</v>
      </c>
      <c r="GY304" s="14" t="str">
        <f t="shared" si="356"/>
        <v/>
      </c>
      <c r="GZ304" s="14" t="str">
        <f t="shared" si="368"/>
        <v/>
      </c>
      <c r="HA304" s="14" t="str">
        <f t="shared" si="369"/>
        <v/>
      </c>
      <c r="HB304" s="14">
        <f t="shared" si="357"/>
        <v>20840</v>
      </c>
      <c r="HC304" s="14">
        <f t="shared" si="370"/>
        <v>5</v>
      </c>
      <c r="HD304" s="14">
        <f t="shared" si="371"/>
        <v>1084</v>
      </c>
      <c r="HE304" s="25" t="s">
        <v>1109</v>
      </c>
      <c r="HF304" s="14">
        <f t="shared" si="358"/>
        <v>400</v>
      </c>
      <c r="IA304" s="13">
        <v>299</v>
      </c>
      <c r="IB304" s="14">
        <f t="shared" si="372"/>
        <v>15</v>
      </c>
      <c r="IC304" s="14">
        <f t="shared" si="373"/>
        <v>2</v>
      </c>
      <c r="ID304" s="14">
        <f t="shared" si="374"/>
        <v>4</v>
      </c>
      <c r="IE304" s="14">
        <f t="shared" si="375"/>
        <v>4</v>
      </c>
      <c r="IF304" s="14" t="str">
        <f t="shared" si="376"/>
        <v>70级守护灵洗练-Q4-9</v>
      </c>
      <c r="IG304" s="14">
        <f t="shared" si="377"/>
        <v>2044</v>
      </c>
      <c r="IH304" s="14">
        <f t="shared" si="378"/>
        <v>9</v>
      </c>
      <c r="II304" s="14">
        <f t="shared" si="379"/>
        <v>550</v>
      </c>
      <c r="IJ304" s="14" t="str">
        <f t="shared" si="380"/>
        <v>DefIgnor</v>
      </c>
      <c r="IK304" s="14">
        <f t="shared" si="381"/>
        <v>1.0999999999999999E-2</v>
      </c>
      <c r="IL304" s="14">
        <f t="shared" si="382"/>
        <v>0.03</v>
      </c>
    </row>
    <row r="305" spans="165:246" ht="16.5" x14ac:dyDescent="0.2">
      <c r="FI305" s="13">
        <v>300</v>
      </c>
      <c r="FJ305" s="14">
        <f t="shared" si="359"/>
        <v>1</v>
      </c>
      <c r="FK305" s="14">
        <f t="shared" si="360"/>
        <v>300</v>
      </c>
      <c r="FL305" s="14">
        <f t="shared" si="361"/>
        <v>40</v>
      </c>
      <c r="FM305" s="14">
        <f t="shared" si="328"/>
        <v>40</v>
      </c>
      <c r="FN305" s="14">
        <f t="shared" si="329"/>
        <v>8</v>
      </c>
      <c r="FO305" s="14">
        <f t="shared" si="330"/>
        <v>120</v>
      </c>
      <c r="FP305" s="14">
        <f t="shared" si="331"/>
        <v>4</v>
      </c>
      <c r="FQ305" s="14">
        <f t="shared" si="332"/>
        <v>3</v>
      </c>
      <c r="FR305" s="14">
        <f t="shared" si="333"/>
        <v>3</v>
      </c>
      <c r="FS305" s="14" t="b">
        <f t="shared" si="362"/>
        <v>0</v>
      </c>
      <c r="FT305" s="14">
        <f t="shared" si="334"/>
        <v>2008403</v>
      </c>
      <c r="FU305" s="14">
        <f t="shared" si="363"/>
        <v>168</v>
      </c>
      <c r="FV305" s="13" t="str">
        <f t="shared" si="335"/>
        <v>120级-史诗寄灵人の铠甲</v>
      </c>
      <c r="FW305" s="13" t="str">
        <f t="shared" si="336"/>
        <v>星陨 · 寄灵人の铠甲-史诗</v>
      </c>
      <c r="FX305" s="14">
        <f t="shared" si="337"/>
        <v>1</v>
      </c>
      <c r="FY305" s="14">
        <f t="shared" si="338"/>
        <v>4</v>
      </c>
      <c r="FZ305" s="14">
        <f t="shared" si="339"/>
        <v>120</v>
      </c>
      <c r="GA305" s="14">
        <v>1</v>
      </c>
      <c r="GB305" s="14">
        <f t="shared" si="340"/>
        <v>8</v>
      </c>
      <c r="GC305" s="14">
        <f t="shared" si="364"/>
        <v>3</v>
      </c>
      <c r="GD305" s="14" t="str">
        <f t="shared" si="341"/>
        <v/>
      </c>
      <c r="GE305" s="14" t="e">
        <f t="shared" si="342"/>
        <v>#REF!</v>
      </c>
      <c r="GF305" s="14" t="e">
        <f t="shared" si="343"/>
        <v>#REF!</v>
      </c>
      <c r="GG305" s="14" t="e">
        <f t="shared" si="344"/>
        <v>#REF!</v>
      </c>
      <c r="GH305" s="14" t="e">
        <f t="shared" si="345"/>
        <v>#REF!</v>
      </c>
      <c r="GI305" s="14" t="e">
        <f t="shared" si="346"/>
        <v>#REF!</v>
      </c>
      <c r="GJ305" s="14" t="e">
        <f t="shared" si="347"/>
        <v>#REF!</v>
      </c>
      <c r="GK305" s="14" t="e">
        <f t="shared" si="348"/>
        <v>#REF!</v>
      </c>
      <c r="GL305" s="14">
        <f t="shared" si="349"/>
        <v>1084</v>
      </c>
      <c r="GM305" s="14">
        <f t="shared" si="350"/>
        <v>5</v>
      </c>
      <c r="GN305" s="14">
        <f t="shared" si="351"/>
        <v>1084</v>
      </c>
      <c r="GO305" s="25" t="str">
        <f t="shared" si="352"/>
        <v>icon_2008103</v>
      </c>
      <c r="GS305" s="14">
        <f t="shared" si="353"/>
        <v>2</v>
      </c>
      <c r="GT305" s="14">
        <f t="shared" si="354"/>
        <v>3</v>
      </c>
      <c r="GU305" s="14" t="e">
        <f t="shared" si="365"/>
        <v>#REF!</v>
      </c>
      <c r="GV305" s="14" t="str">
        <f t="shared" si="355"/>
        <v>DefExt</v>
      </c>
      <c r="GW305" s="14" t="e">
        <f t="shared" si="366"/>
        <v>#REF!</v>
      </c>
      <c r="GX305" s="14" t="e">
        <f t="shared" si="367"/>
        <v>#REF!</v>
      </c>
      <c r="GY305" s="14" t="str">
        <f t="shared" si="356"/>
        <v>HPExt</v>
      </c>
      <c r="GZ305" s="14" t="e">
        <f t="shared" si="368"/>
        <v>#REF!</v>
      </c>
      <c r="HA305" s="14" t="e">
        <f t="shared" si="369"/>
        <v>#REF!</v>
      </c>
      <c r="HB305" s="14">
        <f t="shared" si="357"/>
        <v>20840</v>
      </c>
      <c r="HC305" s="14">
        <f t="shared" si="370"/>
        <v>5</v>
      </c>
      <c r="HD305" s="14">
        <f t="shared" si="371"/>
        <v>1084</v>
      </c>
      <c r="HE305" s="25" t="s">
        <v>1109</v>
      </c>
      <c r="HF305" s="14">
        <f t="shared" si="358"/>
        <v>400</v>
      </c>
      <c r="IA305" s="13">
        <v>300</v>
      </c>
      <c r="IB305" s="14">
        <f t="shared" si="372"/>
        <v>15</v>
      </c>
      <c r="IC305" s="14">
        <f t="shared" si="373"/>
        <v>2</v>
      </c>
      <c r="ID305" s="14">
        <f t="shared" si="374"/>
        <v>4</v>
      </c>
      <c r="IE305" s="14">
        <f t="shared" si="375"/>
        <v>4</v>
      </c>
      <c r="IF305" s="14" t="str">
        <f t="shared" si="376"/>
        <v>70级守护灵洗练-Q4-10</v>
      </c>
      <c r="IG305" s="14">
        <f t="shared" si="377"/>
        <v>2044</v>
      </c>
      <c r="IH305" s="14">
        <f t="shared" si="378"/>
        <v>10</v>
      </c>
      <c r="II305" s="14">
        <f t="shared" si="379"/>
        <v>550</v>
      </c>
      <c r="IJ305" s="14" t="str">
        <f t="shared" si="380"/>
        <v>Block</v>
      </c>
      <c r="IK305" s="14">
        <f t="shared" si="381"/>
        <v>1.0999999999999999E-2</v>
      </c>
      <c r="IL305" s="14">
        <f t="shared" si="382"/>
        <v>0.03</v>
      </c>
    </row>
    <row r="306" spans="165:246" ht="16.5" x14ac:dyDescent="0.2">
      <c r="FI306" s="13">
        <v>301</v>
      </c>
      <c r="FJ306" s="14">
        <f t="shared" si="359"/>
        <v>1</v>
      </c>
      <c r="FK306" s="14">
        <f t="shared" si="360"/>
        <v>301</v>
      </c>
      <c r="FL306" s="14">
        <f t="shared" si="361"/>
        <v>40</v>
      </c>
      <c r="FM306" s="14">
        <f t="shared" si="328"/>
        <v>40</v>
      </c>
      <c r="FN306" s="14">
        <f t="shared" si="329"/>
        <v>8</v>
      </c>
      <c r="FO306" s="14">
        <f t="shared" si="330"/>
        <v>120</v>
      </c>
      <c r="FP306" s="14">
        <f t="shared" si="331"/>
        <v>4</v>
      </c>
      <c r="FQ306" s="14">
        <f t="shared" si="332"/>
        <v>4</v>
      </c>
      <c r="FR306" s="14">
        <f t="shared" si="333"/>
        <v>4</v>
      </c>
      <c r="FS306" s="14" t="b">
        <f t="shared" si="362"/>
        <v>0</v>
      </c>
      <c r="FT306" s="14">
        <f t="shared" si="334"/>
        <v>2008404</v>
      </c>
      <c r="FU306" s="14">
        <f t="shared" si="363"/>
        <v>168</v>
      </c>
      <c r="FV306" s="13" t="str">
        <f t="shared" si="335"/>
        <v>120级-史诗寄灵人の裤子</v>
      </c>
      <c r="FW306" s="13" t="str">
        <f t="shared" si="336"/>
        <v>星陨 · 寄灵人の裤子-史诗</v>
      </c>
      <c r="FX306" s="14">
        <f t="shared" si="337"/>
        <v>1</v>
      </c>
      <c r="FY306" s="14">
        <f t="shared" si="338"/>
        <v>4</v>
      </c>
      <c r="FZ306" s="14">
        <f t="shared" si="339"/>
        <v>120</v>
      </c>
      <c r="GA306" s="14">
        <v>1</v>
      </c>
      <c r="GB306" s="14">
        <f t="shared" si="340"/>
        <v>8</v>
      </c>
      <c r="GC306" s="14">
        <f t="shared" si="364"/>
        <v>4</v>
      </c>
      <c r="GD306" s="14" t="str">
        <f t="shared" si="341"/>
        <v/>
      </c>
      <c r="GE306" s="14" t="e">
        <f t="shared" si="342"/>
        <v>#REF!</v>
      </c>
      <c r="GF306" s="14" t="e">
        <f t="shared" si="343"/>
        <v>#REF!</v>
      </c>
      <c r="GG306" s="14" t="e">
        <f t="shared" si="344"/>
        <v>#REF!</v>
      </c>
      <c r="GH306" s="14" t="e">
        <f t="shared" si="345"/>
        <v>#REF!</v>
      </c>
      <c r="GI306" s="14" t="e">
        <f t="shared" si="346"/>
        <v>#REF!</v>
      </c>
      <c r="GJ306" s="14" t="e">
        <f t="shared" si="347"/>
        <v>#REF!</v>
      </c>
      <c r="GK306" s="14" t="e">
        <f t="shared" si="348"/>
        <v>#REF!</v>
      </c>
      <c r="GL306" s="14">
        <f t="shared" si="349"/>
        <v>1084</v>
      </c>
      <c r="GM306" s="14">
        <f t="shared" si="350"/>
        <v>5</v>
      </c>
      <c r="GN306" s="14">
        <f t="shared" si="351"/>
        <v>1084</v>
      </c>
      <c r="GO306" s="25" t="str">
        <f t="shared" si="352"/>
        <v>icon_2008104</v>
      </c>
      <c r="GS306" s="14">
        <f t="shared" si="353"/>
        <v>2</v>
      </c>
      <c r="GT306" s="14">
        <f t="shared" si="354"/>
        <v>0</v>
      </c>
      <c r="GU306" s="14" t="e">
        <f t="shared" si="365"/>
        <v>#REF!</v>
      </c>
      <c r="GV306" s="14" t="str">
        <f t="shared" si="355"/>
        <v>DefExt</v>
      </c>
      <c r="GW306" s="14" t="e">
        <f t="shared" si="366"/>
        <v>#REF!</v>
      </c>
      <c r="GX306" s="14" t="e">
        <f t="shared" si="367"/>
        <v>#REF!</v>
      </c>
      <c r="GY306" s="14" t="str">
        <f t="shared" si="356"/>
        <v/>
      </c>
      <c r="GZ306" s="14" t="str">
        <f t="shared" si="368"/>
        <v/>
      </c>
      <c r="HA306" s="14" t="str">
        <f t="shared" si="369"/>
        <v/>
      </c>
      <c r="HB306" s="14">
        <f t="shared" si="357"/>
        <v>20840</v>
      </c>
      <c r="HC306" s="14">
        <f t="shared" si="370"/>
        <v>5</v>
      </c>
      <c r="HD306" s="14">
        <f t="shared" si="371"/>
        <v>1084</v>
      </c>
      <c r="HE306" s="25" t="s">
        <v>1109</v>
      </c>
      <c r="HF306" s="14">
        <f t="shared" si="358"/>
        <v>400</v>
      </c>
      <c r="IA306" s="13">
        <v>301</v>
      </c>
      <c r="IB306" s="14">
        <f t="shared" si="372"/>
        <v>16</v>
      </c>
      <c r="IC306" s="14">
        <f t="shared" si="373"/>
        <v>2</v>
      </c>
      <c r="ID306" s="14">
        <f t="shared" si="374"/>
        <v>5</v>
      </c>
      <c r="IE306" s="14">
        <f t="shared" si="375"/>
        <v>3</v>
      </c>
      <c r="IF306" s="14" t="str">
        <f t="shared" si="376"/>
        <v>90级守护灵洗练-Q3-1</v>
      </c>
      <c r="IG306" s="14">
        <f t="shared" si="377"/>
        <v>2053</v>
      </c>
      <c r="IH306" s="14">
        <f t="shared" si="378"/>
        <v>1</v>
      </c>
      <c r="II306" s="14">
        <f t="shared" si="379"/>
        <v>2000</v>
      </c>
      <c r="IJ306" s="14" t="str">
        <f t="shared" si="380"/>
        <v>AtkExt</v>
      </c>
      <c r="IK306" s="14" t="e">
        <f t="shared" si="381"/>
        <v>#REF!</v>
      </c>
      <c r="IL306" s="14" t="e">
        <f t="shared" si="382"/>
        <v>#REF!</v>
      </c>
    </row>
    <row r="307" spans="165:246" ht="16.5" x14ac:dyDescent="0.2">
      <c r="FI307" s="13">
        <v>302</v>
      </c>
      <c r="FJ307" s="14">
        <f t="shared" si="359"/>
        <v>1</v>
      </c>
      <c r="FK307" s="14">
        <f t="shared" si="360"/>
        <v>302</v>
      </c>
      <c r="FL307" s="14">
        <f t="shared" si="361"/>
        <v>40</v>
      </c>
      <c r="FM307" s="14">
        <f t="shared" si="328"/>
        <v>40</v>
      </c>
      <c r="FN307" s="14">
        <f t="shared" si="329"/>
        <v>8</v>
      </c>
      <c r="FO307" s="14">
        <f t="shared" si="330"/>
        <v>120</v>
      </c>
      <c r="FP307" s="14">
        <f t="shared" si="331"/>
        <v>4</v>
      </c>
      <c r="FQ307" s="14">
        <f t="shared" si="332"/>
        <v>5</v>
      </c>
      <c r="FR307" s="14">
        <f t="shared" si="333"/>
        <v>5</v>
      </c>
      <c r="FS307" s="14" t="b">
        <f t="shared" si="362"/>
        <v>0</v>
      </c>
      <c r="FT307" s="14">
        <f t="shared" si="334"/>
        <v>2008405</v>
      </c>
      <c r="FU307" s="14">
        <f t="shared" si="363"/>
        <v>168</v>
      </c>
      <c r="FV307" s="13" t="str">
        <f t="shared" si="335"/>
        <v>120级-史诗寄灵人の鞋子</v>
      </c>
      <c r="FW307" s="13" t="str">
        <f t="shared" si="336"/>
        <v>星陨 · 寄灵人の鞋子-史诗</v>
      </c>
      <c r="FX307" s="14">
        <f t="shared" si="337"/>
        <v>1</v>
      </c>
      <c r="FY307" s="14">
        <f t="shared" si="338"/>
        <v>4</v>
      </c>
      <c r="FZ307" s="14">
        <f t="shared" si="339"/>
        <v>120</v>
      </c>
      <c r="GA307" s="14">
        <v>1</v>
      </c>
      <c r="GB307" s="14">
        <f t="shared" si="340"/>
        <v>8</v>
      </c>
      <c r="GC307" s="14">
        <f t="shared" si="364"/>
        <v>5</v>
      </c>
      <c r="GD307" s="14" t="str">
        <f t="shared" si="341"/>
        <v/>
      </c>
      <c r="GE307" s="14" t="e">
        <f t="shared" si="342"/>
        <v>#REF!</v>
      </c>
      <c r="GF307" s="14" t="e">
        <f t="shared" si="343"/>
        <v>#REF!</v>
      </c>
      <c r="GG307" s="14" t="e">
        <f t="shared" si="344"/>
        <v>#REF!</v>
      </c>
      <c r="GH307" s="14" t="e">
        <f t="shared" si="345"/>
        <v>#REF!</v>
      </c>
      <c r="GI307" s="14" t="e">
        <f t="shared" si="346"/>
        <v>#REF!</v>
      </c>
      <c r="GJ307" s="14" t="e">
        <f t="shared" si="347"/>
        <v>#REF!</v>
      </c>
      <c r="GK307" s="14" t="e">
        <f t="shared" si="348"/>
        <v>#REF!</v>
      </c>
      <c r="GL307" s="14">
        <f t="shared" si="349"/>
        <v>1084</v>
      </c>
      <c r="GM307" s="14">
        <f t="shared" si="350"/>
        <v>5</v>
      </c>
      <c r="GN307" s="14">
        <f t="shared" si="351"/>
        <v>1084</v>
      </c>
      <c r="GO307" s="25" t="str">
        <f t="shared" si="352"/>
        <v>icon_2008105</v>
      </c>
      <c r="GS307" s="14">
        <f t="shared" si="353"/>
        <v>3</v>
      </c>
      <c r="GT307" s="14">
        <f t="shared" si="354"/>
        <v>0</v>
      </c>
      <c r="GU307" s="14" t="e">
        <f t="shared" si="365"/>
        <v>#REF!</v>
      </c>
      <c r="GV307" s="14" t="str">
        <f t="shared" si="355"/>
        <v>HPExt</v>
      </c>
      <c r="GW307" s="14" t="e">
        <f t="shared" si="366"/>
        <v>#REF!</v>
      </c>
      <c r="GX307" s="14" t="e">
        <f t="shared" si="367"/>
        <v>#REF!</v>
      </c>
      <c r="GY307" s="14" t="str">
        <f t="shared" si="356"/>
        <v/>
      </c>
      <c r="GZ307" s="14" t="str">
        <f t="shared" si="368"/>
        <v/>
      </c>
      <c r="HA307" s="14" t="str">
        <f t="shared" si="369"/>
        <v/>
      </c>
      <c r="HB307" s="14">
        <f t="shared" si="357"/>
        <v>20840</v>
      </c>
      <c r="HC307" s="14">
        <f t="shared" si="370"/>
        <v>5</v>
      </c>
      <c r="HD307" s="14">
        <f t="shared" si="371"/>
        <v>1084</v>
      </c>
      <c r="HE307" s="25" t="s">
        <v>1109</v>
      </c>
      <c r="HF307" s="14">
        <f t="shared" si="358"/>
        <v>400</v>
      </c>
      <c r="IA307" s="13">
        <v>302</v>
      </c>
      <c r="IB307" s="14">
        <f t="shared" si="372"/>
        <v>16</v>
      </c>
      <c r="IC307" s="14">
        <f t="shared" si="373"/>
        <v>2</v>
      </c>
      <c r="ID307" s="14">
        <f t="shared" si="374"/>
        <v>5</v>
      </c>
      <c r="IE307" s="14">
        <f t="shared" si="375"/>
        <v>3</v>
      </c>
      <c r="IF307" s="14" t="str">
        <f t="shared" si="376"/>
        <v>90级守护灵洗练-Q3-2</v>
      </c>
      <c r="IG307" s="14">
        <f t="shared" si="377"/>
        <v>2053</v>
      </c>
      <c r="IH307" s="14">
        <f t="shared" si="378"/>
        <v>2</v>
      </c>
      <c r="II307" s="14">
        <f t="shared" si="379"/>
        <v>2000</v>
      </c>
      <c r="IJ307" s="14" t="str">
        <f t="shared" si="380"/>
        <v>DefExt</v>
      </c>
      <c r="IK307" s="14" t="e">
        <f t="shared" si="381"/>
        <v>#REF!</v>
      </c>
      <c r="IL307" s="14" t="e">
        <f t="shared" si="382"/>
        <v>#REF!</v>
      </c>
    </row>
    <row r="308" spans="165:246" ht="16.5" x14ac:dyDescent="0.2">
      <c r="FI308" s="13">
        <v>303</v>
      </c>
      <c r="FJ308" s="14">
        <f t="shared" si="359"/>
        <v>1</v>
      </c>
      <c r="FK308" s="14">
        <f t="shared" si="360"/>
        <v>303</v>
      </c>
      <c r="FL308" s="14">
        <f t="shared" si="361"/>
        <v>40</v>
      </c>
      <c r="FM308" s="14">
        <f t="shared" si="328"/>
        <v>40</v>
      </c>
      <c r="FN308" s="14">
        <f t="shared" si="329"/>
        <v>8</v>
      </c>
      <c r="FO308" s="14">
        <f t="shared" si="330"/>
        <v>120</v>
      </c>
      <c r="FP308" s="14">
        <f t="shared" si="331"/>
        <v>4</v>
      </c>
      <c r="FQ308" s="14">
        <f t="shared" si="332"/>
        <v>6</v>
      </c>
      <c r="FR308" s="14">
        <f t="shared" si="333"/>
        <v>6</v>
      </c>
      <c r="FS308" s="14" t="b">
        <f t="shared" si="362"/>
        <v>0</v>
      </c>
      <c r="FT308" s="14">
        <f t="shared" si="334"/>
        <v>2008406</v>
      </c>
      <c r="FU308" s="14">
        <f t="shared" si="363"/>
        <v>168</v>
      </c>
      <c r="FV308" s="13" t="str">
        <f t="shared" si="335"/>
        <v>120级-史诗寄灵人の护手</v>
      </c>
      <c r="FW308" s="13" t="str">
        <f t="shared" si="336"/>
        <v>星陨 · 寄灵人の护手-史诗</v>
      </c>
      <c r="FX308" s="14">
        <f t="shared" si="337"/>
        <v>1</v>
      </c>
      <c r="FY308" s="14">
        <f t="shared" si="338"/>
        <v>4</v>
      </c>
      <c r="FZ308" s="14">
        <f t="shared" si="339"/>
        <v>120</v>
      </c>
      <c r="GA308" s="14">
        <v>1</v>
      </c>
      <c r="GB308" s="14">
        <f t="shared" si="340"/>
        <v>8</v>
      </c>
      <c r="GC308" s="14">
        <f t="shared" si="364"/>
        <v>6</v>
      </c>
      <c r="GD308" s="14" t="str">
        <f t="shared" si="341"/>
        <v/>
      </c>
      <c r="GE308" s="14" t="e">
        <f t="shared" si="342"/>
        <v>#REF!</v>
      </c>
      <c r="GF308" s="14" t="e">
        <f t="shared" si="343"/>
        <v>#REF!</v>
      </c>
      <c r="GG308" s="14" t="e">
        <f t="shared" si="344"/>
        <v>#REF!</v>
      </c>
      <c r="GH308" s="14" t="e">
        <f t="shared" si="345"/>
        <v>#REF!</v>
      </c>
      <c r="GI308" s="14" t="e">
        <f t="shared" si="346"/>
        <v>#REF!</v>
      </c>
      <c r="GJ308" s="14" t="e">
        <f t="shared" si="347"/>
        <v>#REF!</v>
      </c>
      <c r="GK308" s="14" t="e">
        <f t="shared" si="348"/>
        <v>#REF!</v>
      </c>
      <c r="GL308" s="14">
        <f t="shared" si="349"/>
        <v>1084</v>
      </c>
      <c r="GM308" s="14">
        <f t="shared" si="350"/>
        <v>5</v>
      </c>
      <c r="GN308" s="14">
        <f t="shared" si="351"/>
        <v>1084</v>
      </c>
      <c r="GO308" s="25" t="str">
        <f t="shared" si="352"/>
        <v>icon_2008106</v>
      </c>
      <c r="GS308" s="14">
        <f t="shared" si="353"/>
        <v>3</v>
      </c>
      <c r="GT308" s="14">
        <f t="shared" si="354"/>
        <v>0</v>
      </c>
      <c r="GU308" s="14" t="e">
        <f t="shared" si="365"/>
        <v>#REF!</v>
      </c>
      <c r="GV308" s="14" t="str">
        <f t="shared" si="355"/>
        <v>HPExt</v>
      </c>
      <c r="GW308" s="14" t="e">
        <f t="shared" si="366"/>
        <v>#REF!</v>
      </c>
      <c r="GX308" s="14" t="e">
        <f t="shared" si="367"/>
        <v>#REF!</v>
      </c>
      <c r="GY308" s="14" t="str">
        <f t="shared" si="356"/>
        <v/>
      </c>
      <c r="GZ308" s="14" t="str">
        <f t="shared" si="368"/>
        <v/>
      </c>
      <c r="HA308" s="14" t="str">
        <f t="shared" si="369"/>
        <v/>
      </c>
      <c r="HB308" s="14">
        <f t="shared" si="357"/>
        <v>20840</v>
      </c>
      <c r="HC308" s="14">
        <f t="shared" si="370"/>
        <v>5</v>
      </c>
      <c r="HD308" s="14">
        <f t="shared" si="371"/>
        <v>1084</v>
      </c>
      <c r="HE308" s="25" t="s">
        <v>1109</v>
      </c>
      <c r="HF308" s="14">
        <f t="shared" si="358"/>
        <v>400</v>
      </c>
      <c r="IA308" s="13">
        <v>303</v>
      </c>
      <c r="IB308" s="14">
        <f t="shared" si="372"/>
        <v>16</v>
      </c>
      <c r="IC308" s="14">
        <f t="shared" si="373"/>
        <v>2</v>
      </c>
      <c r="ID308" s="14">
        <f t="shared" si="374"/>
        <v>5</v>
      </c>
      <c r="IE308" s="14">
        <f t="shared" si="375"/>
        <v>3</v>
      </c>
      <c r="IF308" s="14" t="str">
        <f t="shared" si="376"/>
        <v>90级守护灵洗练-Q3-3</v>
      </c>
      <c r="IG308" s="14">
        <f t="shared" si="377"/>
        <v>2053</v>
      </c>
      <c r="IH308" s="14">
        <f t="shared" si="378"/>
        <v>3</v>
      </c>
      <c r="II308" s="14">
        <f t="shared" si="379"/>
        <v>2000</v>
      </c>
      <c r="IJ308" s="14" t="str">
        <f t="shared" si="380"/>
        <v>HPExt</v>
      </c>
      <c r="IK308" s="14" t="e">
        <f t="shared" si="381"/>
        <v>#REF!</v>
      </c>
      <c r="IL308" s="14" t="e">
        <f t="shared" si="382"/>
        <v>#REF!</v>
      </c>
    </row>
    <row r="309" spans="165:246" ht="16.5" x14ac:dyDescent="0.2">
      <c r="FI309" s="13">
        <v>304</v>
      </c>
      <c r="FJ309" s="14">
        <f t="shared" si="359"/>
        <v>1</v>
      </c>
      <c r="FK309" s="14">
        <f t="shared" si="360"/>
        <v>304</v>
      </c>
      <c r="FL309" s="14">
        <f t="shared" si="361"/>
        <v>40</v>
      </c>
      <c r="FM309" s="14">
        <f t="shared" si="328"/>
        <v>40</v>
      </c>
      <c r="FN309" s="14">
        <f t="shared" si="329"/>
        <v>8</v>
      </c>
      <c r="FO309" s="14">
        <f t="shared" si="330"/>
        <v>120</v>
      </c>
      <c r="FP309" s="14">
        <f t="shared" si="331"/>
        <v>4</v>
      </c>
      <c r="FQ309" s="14">
        <f t="shared" si="332"/>
        <v>7</v>
      </c>
      <c r="FR309" s="14">
        <f t="shared" si="333"/>
        <v>7</v>
      </c>
      <c r="FS309" s="14" t="b">
        <f t="shared" si="362"/>
        <v>0</v>
      </c>
      <c r="FT309" s="14">
        <f t="shared" si="334"/>
        <v>2008407</v>
      </c>
      <c r="FU309" s="14">
        <f t="shared" si="363"/>
        <v>252</v>
      </c>
      <c r="FV309" s="13" t="str">
        <f t="shared" si="335"/>
        <v>120级-史诗寄灵人の项链</v>
      </c>
      <c r="FW309" s="13" t="str">
        <f t="shared" si="336"/>
        <v>星陨 · 寄灵人の项链-史诗</v>
      </c>
      <c r="FX309" s="14">
        <f t="shared" si="337"/>
        <v>1</v>
      </c>
      <c r="FY309" s="14">
        <f t="shared" si="338"/>
        <v>4</v>
      </c>
      <c r="FZ309" s="14">
        <f t="shared" si="339"/>
        <v>120</v>
      </c>
      <c r="GA309" s="14">
        <v>1</v>
      </c>
      <c r="GB309" s="14">
        <f t="shared" si="340"/>
        <v>8</v>
      </c>
      <c r="GC309" s="14">
        <f t="shared" si="364"/>
        <v>7</v>
      </c>
      <c r="GD309" s="14" t="str">
        <f t="shared" si="341"/>
        <v/>
      </c>
      <c r="GE309" s="14" t="e">
        <f t="shared" si="342"/>
        <v>#REF!</v>
      </c>
      <c r="GF309" s="14" t="e">
        <f t="shared" si="343"/>
        <v>#REF!</v>
      </c>
      <c r="GG309" s="14" t="e">
        <f t="shared" si="344"/>
        <v>#REF!</v>
      </c>
      <c r="GH309" s="14" t="e">
        <f t="shared" si="345"/>
        <v>#REF!</v>
      </c>
      <c r="GI309" s="14" t="e">
        <f t="shared" si="346"/>
        <v>#REF!</v>
      </c>
      <c r="GJ309" s="14" t="e">
        <f t="shared" si="347"/>
        <v>#REF!</v>
      </c>
      <c r="GK309" s="14" t="e">
        <f t="shared" si="348"/>
        <v>#REF!</v>
      </c>
      <c r="GL309" s="14">
        <f t="shared" si="349"/>
        <v>1084</v>
      </c>
      <c r="GM309" s="14">
        <f t="shared" si="350"/>
        <v>5</v>
      </c>
      <c r="GN309" s="14">
        <f t="shared" si="351"/>
        <v>1084</v>
      </c>
      <c r="GO309" s="25" t="str">
        <f t="shared" si="352"/>
        <v>icon_2008107</v>
      </c>
      <c r="GS309" s="14">
        <f t="shared" si="353"/>
        <v>1</v>
      </c>
      <c r="GT309" s="14">
        <f t="shared" si="354"/>
        <v>2</v>
      </c>
      <c r="GU309" s="14" t="e">
        <f t="shared" si="365"/>
        <v>#REF!</v>
      </c>
      <c r="GV309" s="14" t="str">
        <f t="shared" si="355"/>
        <v>AtkExt</v>
      </c>
      <c r="GW309" s="14" t="e">
        <f t="shared" si="366"/>
        <v>#REF!</v>
      </c>
      <c r="GX309" s="14" t="e">
        <f t="shared" si="367"/>
        <v>#REF!</v>
      </c>
      <c r="GY309" s="14" t="str">
        <f t="shared" si="356"/>
        <v>DefExt</v>
      </c>
      <c r="GZ309" s="14" t="e">
        <f t="shared" si="368"/>
        <v>#REF!</v>
      </c>
      <c r="HA309" s="14" t="e">
        <f t="shared" si="369"/>
        <v>#REF!</v>
      </c>
      <c r="HB309" s="14">
        <f t="shared" si="357"/>
        <v>20840</v>
      </c>
      <c r="HC309" s="14">
        <f t="shared" si="370"/>
        <v>5</v>
      </c>
      <c r="HD309" s="14">
        <f t="shared" si="371"/>
        <v>1084</v>
      </c>
      <c r="HE309" s="25" t="s">
        <v>1109</v>
      </c>
      <c r="HF309" s="14">
        <f t="shared" si="358"/>
        <v>600</v>
      </c>
      <c r="IA309" s="13">
        <v>304</v>
      </c>
      <c r="IB309" s="14">
        <f t="shared" si="372"/>
        <v>16</v>
      </c>
      <c r="IC309" s="14">
        <f t="shared" si="373"/>
        <v>2</v>
      </c>
      <c r="ID309" s="14">
        <f t="shared" si="374"/>
        <v>5</v>
      </c>
      <c r="IE309" s="14">
        <f t="shared" si="375"/>
        <v>3</v>
      </c>
      <c r="IF309" s="14" t="str">
        <f t="shared" si="376"/>
        <v>90级守护灵洗练-Q3-4</v>
      </c>
      <c r="IG309" s="14">
        <f t="shared" si="377"/>
        <v>2053</v>
      </c>
      <c r="IH309" s="14">
        <f t="shared" si="378"/>
        <v>4</v>
      </c>
      <c r="II309" s="14">
        <f t="shared" si="379"/>
        <v>600</v>
      </c>
      <c r="IJ309" s="14" t="str">
        <f t="shared" si="380"/>
        <v>AtkRate</v>
      </c>
      <c r="IK309" s="14">
        <f t="shared" si="381"/>
        <v>1.4E-2</v>
      </c>
      <c r="IL309" s="14">
        <f t="shared" si="382"/>
        <v>0.04</v>
      </c>
    </row>
    <row r="310" spans="165:246" ht="16.5" x14ac:dyDescent="0.2">
      <c r="FI310" s="13">
        <v>305</v>
      </c>
      <c r="FJ310" s="14">
        <f t="shared" si="359"/>
        <v>1</v>
      </c>
      <c r="FK310" s="14">
        <f t="shared" si="360"/>
        <v>305</v>
      </c>
      <c r="FL310" s="14">
        <f t="shared" si="361"/>
        <v>40</v>
      </c>
      <c r="FM310" s="14">
        <f t="shared" si="328"/>
        <v>40</v>
      </c>
      <c r="FN310" s="14">
        <f t="shared" si="329"/>
        <v>8</v>
      </c>
      <c r="FO310" s="14">
        <f t="shared" si="330"/>
        <v>120</v>
      </c>
      <c r="FP310" s="14">
        <f t="shared" si="331"/>
        <v>4</v>
      </c>
      <c r="FQ310" s="14">
        <f t="shared" si="332"/>
        <v>8</v>
      </c>
      <c r="FR310" s="14">
        <f t="shared" si="333"/>
        <v>8</v>
      </c>
      <c r="FS310" s="14" t="b">
        <f t="shared" si="362"/>
        <v>0</v>
      </c>
      <c r="FT310" s="14">
        <f t="shared" si="334"/>
        <v>2008408</v>
      </c>
      <c r="FU310" s="14">
        <f t="shared" si="363"/>
        <v>252</v>
      </c>
      <c r="FV310" s="13" t="str">
        <f t="shared" si="335"/>
        <v>120级-史诗寄灵人の戒指</v>
      </c>
      <c r="FW310" s="13" t="str">
        <f t="shared" si="336"/>
        <v>星陨 · 寄灵人の戒指-史诗</v>
      </c>
      <c r="FX310" s="14">
        <f t="shared" si="337"/>
        <v>1</v>
      </c>
      <c r="FY310" s="14">
        <f t="shared" si="338"/>
        <v>4</v>
      </c>
      <c r="FZ310" s="14">
        <f t="shared" si="339"/>
        <v>120</v>
      </c>
      <c r="GA310" s="14">
        <v>1</v>
      </c>
      <c r="GB310" s="14">
        <f t="shared" si="340"/>
        <v>8</v>
      </c>
      <c r="GC310" s="14">
        <f t="shared" si="364"/>
        <v>8</v>
      </c>
      <c r="GD310" s="14" t="str">
        <f t="shared" si="341"/>
        <v/>
      </c>
      <c r="GE310" s="14" t="e">
        <f t="shared" si="342"/>
        <v>#REF!</v>
      </c>
      <c r="GF310" s="14" t="e">
        <f t="shared" si="343"/>
        <v>#REF!</v>
      </c>
      <c r="GG310" s="14" t="e">
        <f t="shared" si="344"/>
        <v>#REF!</v>
      </c>
      <c r="GH310" s="14" t="e">
        <f t="shared" si="345"/>
        <v>#REF!</v>
      </c>
      <c r="GI310" s="14" t="e">
        <f t="shared" si="346"/>
        <v>#REF!</v>
      </c>
      <c r="GJ310" s="14" t="e">
        <f t="shared" si="347"/>
        <v>#REF!</v>
      </c>
      <c r="GK310" s="14" t="e">
        <f t="shared" si="348"/>
        <v>#REF!</v>
      </c>
      <c r="GL310" s="14">
        <f t="shared" si="349"/>
        <v>1084</v>
      </c>
      <c r="GM310" s="14">
        <f t="shared" si="350"/>
        <v>5</v>
      </c>
      <c r="GN310" s="14">
        <f t="shared" si="351"/>
        <v>1084</v>
      </c>
      <c r="GO310" s="25" t="str">
        <f t="shared" si="352"/>
        <v>icon_2008108</v>
      </c>
      <c r="GS310" s="14">
        <f t="shared" si="353"/>
        <v>1</v>
      </c>
      <c r="GT310" s="14">
        <f t="shared" si="354"/>
        <v>3</v>
      </c>
      <c r="GU310" s="14" t="e">
        <f t="shared" si="365"/>
        <v>#REF!</v>
      </c>
      <c r="GV310" s="14" t="str">
        <f t="shared" si="355"/>
        <v>AtkExt</v>
      </c>
      <c r="GW310" s="14" t="e">
        <f t="shared" si="366"/>
        <v>#REF!</v>
      </c>
      <c r="GX310" s="14" t="e">
        <f t="shared" si="367"/>
        <v>#REF!</v>
      </c>
      <c r="GY310" s="14" t="str">
        <f t="shared" si="356"/>
        <v>HPExt</v>
      </c>
      <c r="GZ310" s="14" t="e">
        <f t="shared" si="368"/>
        <v>#REF!</v>
      </c>
      <c r="HA310" s="14" t="e">
        <f t="shared" si="369"/>
        <v>#REF!</v>
      </c>
      <c r="HB310" s="14">
        <f t="shared" si="357"/>
        <v>20840</v>
      </c>
      <c r="HC310" s="14">
        <f t="shared" si="370"/>
        <v>5</v>
      </c>
      <c r="HD310" s="14">
        <f t="shared" si="371"/>
        <v>1084</v>
      </c>
      <c r="HE310" s="25" t="s">
        <v>1109</v>
      </c>
      <c r="HF310" s="14">
        <f t="shared" si="358"/>
        <v>600</v>
      </c>
      <c r="IA310" s="13">
        <v>305</v>
      </c>
      <c r="IB310" s="14">
        <f t="shared" si="372"/>
        <v>16</v>
      </c>
      <c r="IC310" s="14">
        <f t="shared" si="373"/>
        <v>2</v>
      </c>
      <c r="ID310" s="14">
        <f t="shared" si="374"/>
        <v>5</v>
      </c>
      <c r="IE310" s="14">
        <f t="shared" si="375"/>
        <v>3</v>
      </c>
      <c r="IF310" s="14" t="str">
        <f t="shared" si="376"/>
        <v>90级守护灵洗练-Q3-5</v>
      </c>
      <c r="IG310" s="14">
        <f t="shared" si="377"/>
        <v>2053</v>
      </c>
      <c r="IH310" s="14">
        <f t="shared" si="378"/>
        <v>5</v>
      </c>
      <c r="II310" s="14">
        <f t="shared" si="379"/>
        <v>600</v>
      </c>
      <c r="IJ310" s="14" t="str">
        <f t="shared" si="380"/>
        <v>DefRate</v>
      </c>
      <c r="IK310" s="14">
        <f t="shared" si="381"/>
        <v>1.4E-2</v>
      </c>
      <c r="IL310" s="14">
        <f t="shared" si="382"/>
        <v>0.04</v>
      </c>
    </row>
    <row r="311" spans="165:246" ht="16.5" x14ac:dyDescent="0.2">
      <c r="FI311" s="13">
        <v>306</v>
      </c>
      <c r="FJ311" s="14">
        <f t="shared" si="359"/>
        <v>1</v>
      </c>
      <c r="FK311" s="14">
        <f t="shared" si="360"/>
        <v>306</v>
      </c>
      <c r="FL311" s="14">
        <f t="shared" si="361"/>
        <v>41</v>
      </c>
      <c r="FM311" s="14">
        <f t="shared" si="328"/>
        <v>41</v>
      </c>
      <c r="FN311" s="14">
        <f t="shared" si="329"/>
        <v>8</v>
      </c>
      <c r="FO311" s="14">
        <f t="shared" si="330"/>
        <v>120</v>
      </c>
      <c r="FP311" s="14">
        <f t="shared" si="331"/>
        <v>4</v>
      </c>
      <c r="FQ311" s="14">
        <f t="shared" si="332"/>
        <v>1</v>
      </c>
      <c r="FR311" s="14">
        <f t="shared" si="333"/>
        <v>1</v>
      </c>
      <c r="FS311" s="14" t="b">
        <f t="shared" si="362"/>
        <v>1</v>
      </c>
      <c r="FT311" s="14">
        <f t="shared" si="334"/>
        <v>2008411</v>
      </c>
      <c r="FU311" s="14">
        <f t="shared" si="363"/>
        <v>336</v>
      </c>
      <c r="FV311" s="13" t="str">
        <f t="shared" si="335"/>
        <v>120级-攻击套寄灵人の灵器</v>
      </c>
      <c r="FW311" s="13" t="str">
        <f t="shared" si="336"/>
        <v>苍穹炎爆 · 寄灵人の灵器</v>
      </c>
      <c r="FX311" s="14">
        <f t="shared" si="337"/>
        <v>1</v>
      </c>
      <c r="FY311" s="14">
        <f t="shared" si="338"/>
        <v>4</v>
      </c>
      <c r="FZ311" s="14">
        <f t="shared" si="339"/>
        <v>120</v>
      </c>
      <c r="GA311" s="14">
        <v>1</v>
      </c>
      <c r="GB311" s="14">
        <f t="shared" si="340"/>
        <v>8</v>
      </c>
      <c r="GC311" s="14">
        <f t="shared" si="364"/>
        <v>1</v>
      </c>
      <c r="GD311" s="14">
        <f t="shared" si="341"/>
        <v>200841</v>
      </c>
      <c r="GE311" s="14" t="e">
        <f t="shared" si="342"/>
        <v>#REF!</v>
      </c>
      <c r="GF311" s="14" t="e">
        <f t="shared" si="343"/>
        <v>#REF!</v>
      </c>
      <c r="GG311" s="14" t="e">
        <f t="shared" si="344"/>
        <v>#REF!</v>
      </c>
      <c r="GH311" s="14" t="e">
        <f t="shared" si="345"/>
        <v>#REF!</v>
      </c>
      <c r="GI311" s="14" t="e">
        <f t="shared" si="346"/>
        <v>#REF!</v>
      </c>
      <c r="GJ311" s="14" t="e">
        <f t="shared" si="347"/>
        <v>#REF!</v>
      </c>
      <c r="GK311" s="14" t="e">
        <f t="shared" si="348"/>
        <v>#REF!</v>
      </c>
      <c r="GL311" s="14">
        <f t="shared" si="349"/>
        <v>1084</v>
      </c>
      <c r="GM311" s="14">
        <f t="shared" si="350"/>
        <v>5</v>
      </c>
      <c r="GN311" s="14">
        <f t="shared" si="351"/>
        <v>1084</v>
      </c>
      <c r="GO311" s="25" t="str">
        <f t="shared" si="352"/>
        <v>icon_2008411</v>
      </c>
      <c r="GS311" s="14">
        <f t="shared" si="353"/>
        <v>1</v>
      </c>
      <c r="GT311" s="14">
        <f t="shared" si="354"/>
        <v>0</v>
      </c>
      <c r="GU311" s="14" t="e">
        <f t="shared" si="365"/>
        <v>#REF!</v>
      </c>
      <c r="GV311" s="14" t="str">
        <f t="shared" si="355"/>
        <v>AtkExt</v>
      </c>
      <c r="GW311" s="14" t="e">
        <f t="shared" si="366"/>
        <v>#REF!</v>
      </c>
      <c r="GX311" s="14" t="e">
        <f t="shared" si="367"/>
        <v>#REF!</v>
      </c>
      <c r="GY311" s="14" t="str">
        <f t="shared" si="356"/>
        <v/>
      </c>
      <c r="GZ311" s="14" t="str">
        <f t="shared" si="368"/>
        <v/>
      </c>
      <c r="HA311" s="14" t="str">
        <f t="shared" si="369"/>
        <v/>
      </c>
      <c r="HB311" s="14">
        <f t="shared" si="357"/>
        <v>20840</v>
      </c>
      <c r="HC311" s="14">
        <f t="shared" si="370"/>
        <v>5</v>
      </c>
      <c r="HD311" s="14">
        <f t="shared" si="371"/>
        <v>1084</v>
      </c>
      <c r="HE311" s="25" t="s">
        <v>1109</v>
      </c>
      <c r="HF311" s="14">
        <f t="shared" si="358"/>
        <v>800</v>
      </c>
      <c r="IA311" s="13">
        <v>306</v>
      </c>
      <c r="IB311" s="14">
        <f t="shared" si="372"/>
        <v>16</v>
      </c>
      <c r="IC311" s="14">
        <f t="shared" si="373"/>
        <v>2</v>
      </c>
      <c r="ID311" s="14">
        <f t="shared" si="374"/>
        <v>5</v>
      </c>
      <c r="IE311" s="14">
        <f t="shared" si="375"/>
        <v>3</v>
      </c>
      <c r="IF311" s="14" t="str">
        <f t="shared" si="376"/>
        <v>90级守护灵洗练-Q3-6</v>
      </c>
      <c r="IG311" s="14">
        <f t="shared" si="377"/>
        <v>2053</v>
      </c>
      <c r="IH311" s="14">
        <f t="shared" si="378"/>
        <v>6</v>
      </c>
      <c r="II311" s="14">
        <f t="shared" si="379"/>
        <v>600</v>
      </c>
      <c r="IJ311" s="14" t="str">
        <f t="shared" si="380"/>
        <v>HPRate</v>
      </c>
      <c r="IK311" s="14">
        <f t="shared" si="381"/>
        <v>1.4E-2</v>
      </c>
      <c r="IL311" s="14">
        <f t="shared" si="382"/>
        <v>0.04</v>
      </c>
    </row>
    <row r="312" spans="165:246" ht="16.5" x14ac:dyDescent="0.2">
      <c r="FI312" s="13">
        <v>307</v>
      </c>
      <c r="FJ312" s="14">
        <f t="shared" si="359"/>
        <v>1</v>
      </c>
      <c r="FK312" s="14">
        <f t="shared" si="360"/>
        <v>307</v>
      </c>
      <c r="FL312" s="14">
        <f t="shared" si="361"/>
        <v>41</v>
      </c>
      <c r="FM312" s="14">
        <f t="shared" si="328"/>
        <v>41</v>
      </c>
      <c r="FN312" s="14">
        <f t="shared" si="329"/>
        <v>8</v>
      </c>
      <c r="FO312" s="14">
        <f t="shared" si="330"/>
        <v>120</v>
      </c>
      <c r="FP312" s="14">
        <f t="shared" si="331"/>
        <v>4</v>
      </c>
      <c r="FQ312" s="14">
        <f t="shared" si="332"/>
        <v>2</v>
      </c>
      <c r="FR312" s="14">
        <f t="shared" si="333"/>
        <v>2</v>
      </c>
      <c r="FS312" s="14" t="b">
        <f t="shared" si="362"/>
        <v>1</v>
      </c>
      <c r="FT312" s="14">
        <f t="shared" si="334"/>
        <v>2008412</v>
      </c>
      <c r="FU312" s="14">
        <f t="shared" si="363"/>
        <v>168</v>
      </c>
      <c r="FV312" s="13" t="str">
        <f t="shared" si="335"/>
        <v>120级-攻击套寄灵人の头盔</v>
      </c>
      <c r="FW312" s="13" t="str">
        <f t="shared" si="336"/>
        <v>苍穹炎爆 · 寄灵人の头盔</v>
      </c>
      <c r="FX312" s="14">
        <f t="shared" si="337"/>
        <v>1</v>
      </c>
      <c r="FY312" s="14">
        <f t="shared" si="338"/>
        <v>4</v>
      </c>
      <c r="FZ312" s="14">
        <f t="shared" si="339"/>
        <v>120</v>
      </c>
      <c r="GA312" s="14">
        <v>1</v>
      </c>
      <c r="GB312" s="14">
        <f t="shared" si="340"/>
        <v>8</v>
      </c>
      <c r="GC312" s="14">
        <f t="shared" si="364"/>
        <v>2</v>
      </c>
      <c r="GD312" s="14">
        <f t="shared" si="341"/>
        <v>200841</v>
      </c>
      <c r="GE312" s="14" t="e">
        <f t="shared" si="342"/>
        <v>#REF!</v>
      </c>
      <c r="GF312" s="14" t="e">
        <f t="shared" si="343"/>
        <v>#REF!</v>
      </c>
      <c r="GG312" s="14" t="e">
        <f t="shared" si="344"/>
        <v>#REF!</v>
      </c>
      <c r="GH312" s="14" t="e">
        <f t="shared" si="345"/>
        <v>#REF!</v>
      </c>
      <c r="GI312" s="14" t="e">
        <f t="shared" si="346"/>
        <v>#REF!</v>
      </c>
      <c r="GJ312" s="14" t="e">
        <f t="shared" si="347"/>
        <v>#REF!</v>
      </c>
      <c r="GK312" s="14" t="e">
        <f t="shared" si="348"/>
        <v>#REF!</v>
      </c>
      <c r="GL312" s="14">
        <f t="shared" si="349"/>
        <v>1084</v>
      </c>
      <c r="GM312" s="14">
        <f t="shared" si="350"/>
        <v>5</v>
      </c>
      <c r="GN312" s="14">
        <f t="shared" si="351"/>
        <v>1084</v>
      </c>
      <c r="GO312" s="25" t="str">
        <f t="shared" si="352"/>
        <v>icon_2008412</v>
      </c>
      <c r="GS312" s="14">
        <f t="shared" si="353"/>
        <v>2</v>
      </c>
      <c r="GT312" s="14">
        <f t="shared" si="354"/>
        <v>0</v>
      </c>
      <c r="GU312" s="14" t="e">
        <f t="shared" si="365"/>
        <v>#REF!</v>
      </c>
      <c r="GV312" s="14" t="str">
        <f t="shared" si="355"/>
        <v>DefExt</v>
      </c>
      <c r="GW312" s="14" t="e">
        <f t="shared" si="366"/>
        <v>#REF!</v>
      </c>
      <c r="GX312" s="14" t="e">
        <f t="shared" si="367"/>
        <v>#REF!</v>
      </c>
      <c r="GY312" s="14" t="str">
        <f t="shared" si="356"/>
        <v/>
      </c>
      <c r="GZ312" s="14" t="str">
        <f t="shared" si="368"/>
        <v/>
      </c>
      <c r="HA312" s="14" t="str">
        <f t="shared" si="369"/>
        <v/>
      </c>
      <c r="HB312" s="14">
        <f t="shared" si="357"/>
        <v>20840</v>
      </c>
      <c r="HC312" s="14">
        <f t="shared" si="370"/>
        <v>5</v>
      </c>
      <c r="HD312" s="14">
        <f t="shared" si="371"/>
        <v>1084</v>
      </c>
      <c r="HE312" s="25" t="s">
        <v>1109</v>
      </c>
      <c r="HF312" s="14">
        <f t="shared" si="358"/>
        <v>400</v>
      </c>
      <c r="IA312" s="13">
        <v>307</v>
      </c>
      <c r="IB312" s="14">
        <f t="shared" si="372"/>
        <v>16</v>
      </c>
      <c r="IC312" s="14">
        <f t="shared" si="373"/>
        <v>2</v>
      </c>
      <c r="ID312" s="14">
        <f t="shared" si="374"/>
        <v>5</v>
      </c>
      <c r="IE312" s="14">
        <f t="shared" si="375"/>
        <v>3</v>
      </c>
      <c r="IF312" s="14" t="str">
        <f t="shared" si="376"/>
        <v>90级守护灵洗练-Q3-7</v>
      </c>
      <c r="IG312" s="14">
        <f t="shared" si="377"/>
        <v>2053</v>
      </c>
      <c r="IH312" s="14">
        <f t="shared" si="378"/>
        <v>7</v>
      </c>
      <c r="II312" s="14">
        <f t="shared" si="379"/>
        <v>550</v>
      </c>
      <c r="IJ312" s="14" t="str">
        <f t="shared" si="380"/>
        <v>Crit</v>
      </c>
      <c r="IK312" s="14">
        <f t="shared" si="381"/>
        <v>1.0999999999999999E-2</v>
      </c>
      <c r="IL312" s="14">
        <f t="shared" si="382"/>
        <v>0.03</v>
      </c>
    </row>
    <row r="313" spans="165:246" ht="16.5" x14ac:dyDescent="0.2">
      <c r="FI313" s="13">
        <v>308</v>
      </c>
      <c r="FJ313" s="14">
        <f t="shared" si="359"/>
        <v>1</v>
      </c>
      <c r="FK313" s="14">
        <f t="shared" si="360"/>
        <v>308</v>
      </c>
      <c r="FL313" s="14">
        <f t="shared" si="361"/>
        <v>41</v>
      </c>
      <c r="FM313" s="14">
        <f t="shared" si="328"/>
        <v>41</v>
      </c>
      <c r="FN313" s="14">
        <f t="shared" si="329"/>
        <v>8</v>
      </c>
      <c r="FO313" s="14">
        <f t="shared" si="330"/>
        <v>120</v>
      </c>
      <c r="FP313" s="14">
        <f t="shared" si="331"/>
        <v>4</v>
      </c>
      <c r="FQ313" s="14">
        <f t="shared" si="332"/>
        <v>3</v>
      </c>
      <c r="FR313" s="14">
        <f t="shared" si="333"/>
        <v>3</v>
      </c>
      <c r="FS313" s="14" t="b">
        <f t="shared" si="362"/>
        <v>1</v>
      </c>
      <c r="FT313" s="14">
        <f t="shared" si="334"/>
        <v>2008413</v>
      </c>
      <c r="FU313" s="14">
        <f t="shared" si="363"/>
        <v>168</v>
      </c>
      <c r="FV313" s="13" t="str">
        <f t="shared" si="335"/>
        <v>120级-攻击套寄灵人の铠甲</v>
      </c>
      <c r="FW313" s="13" t="str">
        <f t="shared" si="336"/>
        <v>苍穹炎爆 · 寄灵人の铠甲</v>
      </c>
      <c r="FX313" s="14">
        <f t="shared" si="337"/>
        <v>1</v>
      </c>
      <c r="FY313" s="14">
        <f t="shared" si="338"/>
        <v>4</v>
      </c>
      <c r="FZ313" s="14">
        <f t="shared" si="339"/>
        <v>120</v>
      </c>
      <c r="GA313" s="14">
        <v>1</v>
      </c>
      <c r="GB313" s="14">
        <f t="shared" si="340"/>
        <v>8</v>
      </c>
      <c r="GC313" s="14">
        <f t="shared" si="364"/>
        <v>3</v>
      </c>
      <c r="GD313" s="14">
        <f t="shared" si="341"/>
        <v>200841</v>
      </c>
      <c r="GE313" s="14" t="e">
        <f t="shared" si="342"/>
        <v>#REF!</v>
      </c>
      <c r="GF313" s="14" t="e">
        <f t="shared" si="343"/>
        <v>#REF!</v>
      </c>
      <c r="GG313" s="14" t="e">
        <f t="shared" si="344"/>
        <v>#REF!</v>
      </c>
      <c r="GH313" s="14" t="e">
        <f t="shared" si="345"/>
        <v>#REF!</v>
      </c>
      <c r="GI313" s="14" t="e">
        <f t="shared" si="346"/>
        <v>#REF!</v>
      </c>
      <c r="GJ313" s="14" t="e">
        <f t="shared" si="347"/>
        <v>#REF!</v>
      </c>
      <c r="GK313" s="14" t="e">
        <f t="shared" si="348"/>
        <v>#REF!</v>
      </c>
      <c r="GL313" s="14">
        <f t="shared" si="349"/>
        <v>1084</v>
      </c>
      <c r="GM313" s="14">
        <f t="shared" si="350"/>
        <v>5</v>
      </c>
      <c r="GN313" s="14">
        <f t="shared" si="351"/>
        <v>1084</v>
      </c>
      <c r="GO313" s="25" t="str">
        <f t="shared" si="352"/>
        <v>icon_2008413</v>
      </c>
      <c r="GS313" s="14">
        <f t="shared" si="353"/>
        <v>2</v>
      </c>
      <c r="GT313" s="14">
        <f t="shared" si="354"/>
        <v>3</v>
      </c>
      <c r="GU313" s="14" t="e">
        <f t="shared" si="365"/>
        <v>#REF!</v>
      </c>
      <c r="GV313" s="14" t="str">
        <f t="shared" si="355"/>
        <v>DefExt</v>
      </c>
      <c r="GW313" s="14" t="e">
        <f t="shared" si="366"/>
        <v>#REF!</v>
      </c>
      <c r="GX313" s="14" t="e">
        <f t="shared" si="367"/>
        <v>#REF!</v>
      </c>
      <c r="GY313" s="14" t="str">
        <f t="shared" si="356"/>
        <v>HPExt</v>
      </c>
      <c r="GZ313" s="14" t="e">
        <f t="shared" si="368"/>
        <v>#REF!</v>
      </c>
      <c r="HA313" s="14" t="e">
        <f t="shared" si="369"/>
        <v>#REF!</v>
      </c>
      <c r="HB313" s="14">
        <f t="shared" si="357"/>
        <v>20840</v>
      </c>
      <c r="HC313" s="14">
        <f t="shared" si="370"/>
        <v>5</v>
      </c>
      <c r="HD313" s="14">
        <f t="shared" si="371"/>
        <v>1084</v>
      </c>
      <c r="HE313" s="25" t="s">
        <v>1109</v>
      </c>
      <c r="HF313" s="14">
        <f t="shared" si="358"/>
        <v>400</v>
      </c>
      <c r="IA313" s="13">
        <v>308</v>
      </c>
      <c r="IB313" s="14">
        <f t="shared" si="372"/>
        <v>16</v>
      </c>
      <c r="IC313" s="14">
        <f t="shared" si="373"/>
        <v>2</v>
      </c>
      <c r="ID313" s="14">
        <f t="shared" si="374"/>
        <v>5</v>
      </c>
      <c r="IE313" s="14">
        <f t="shared" si="375"/>
        <v>3</v>
      </c>
      <c r="IF313" s="14" t="str">
        <f t="shared" si="376"/>
        <v>90级守护灵洗练-Q3-8</v>
      </c>
      <c r="IG313" s="14">
        <f t="shared" si="377"/>
        <v>2053</v>
      </c>
      <c r="IH313" s="14">
        <f t="shared" si="378"/>
        <v>8</v>
      </c>
      <c r="II313" s="14">
        <f t="shared" si="379"/>
        <v>550</v>
      </c>
      <c r="IJ313" s="14" t="str">
        <f t="shared" si="380"/>
        <v>CritRate</v>
      </c>
      <c r="IK313" s="14">
        <f t="shared" si="381"/>
        <v>2.8000000000000001E-2</v>
      </c>
      <c r="IL313" s="14">
        <f t="shared" si="382"/>
        <v>0.08</v>
      </c>
    </row>
    <row r="314" spans="165:246" ht="16.5" x14ac:dyDescent="0.2">
      <c r="FI314" s="13">
        <v>309</v>
      </c>
      <c r="FJ314" s="14">
        <f t="shared" si="359"/>
        <v>1</v>
      </c>
      <c r="FK314" s="14">
        <f t="shared" si="360"/>
        <v>309</v>
      </c>
      <c r="FL314" s="14">
        <f t="shared" si="361"/>
        <v>41</v>
      </c>
      <c r="FM314" s="14">
        <f t="shared" si="328"/>
        <v>41</v>
      </c>
      <c r="FN314" s="14">
        <f t="shared" si="329"/>
        <v>8</v>
      </c>
      <c r="FO314" s="14">
        <f t="shared" si="330"/>
        <v>120</v>
      </c>
      <c r="FP314" s="14">
        <f t="shared" si="331"/>
        <v>4</v>
      </c>
      <c r="FQ314" s="14">
        <f t="shared" si="332"/>
        <v>4</v>
      </c>
      <c r="FR314" s="14">
        <f t="shared" si="333"/>
        <v>5</v>
      </c>
      <c r="FS314" s="14" t="b">
        <f t="shared" si="362"/>
        <v>1</v>
      </c>
      <c r="FT314" s="14">
        <f t="shared" si="334"/>
        <v>2008415</v>
      </c>
      <c r="FU314" s="14">
        <f t="shared" si="363"/>
        <v>168</v>
      </c>
      <c r="FV314" s="13" t="str">
        <f t="shared" si="335"/>
        <v>120级-攻击套寄灵人の鞋子</v>
      </c>
      <c r="FW314" s="13" t="str">
        <f t="shared" si="336"/>
        <v>苍穹炎爆 · 寄灵人の鞋子</v>
      </c>
      <c r="FX314" s="14">
        <f t="shared" si="337"/>
        <v>1</v>
      </c>
      <c r="FY314" s="14">
        <f t="shared" si="338"/>
        <v>4</v>
      </c>
      <c r="FZ314" s="14">
        <f t="shared" si="339"/>
        <v>120</v>
      </c>
      <c r="GA314" s="14">
        <v>1</v>
      </c>
      <c r="GB314" s="14">
        <f t="shared" si="340"/>
        <v>8</v>
      </c>
      <c r="GC314" s="14">
        <f t="shared" si="364"/>
        <v>5</v>
      </c>
      <c r="GD314" s="14">
        <f t="shared" si="341"/>
        <v>200841</v>
      </c>
      <c r="GE314" s="14" t="e">
        <f t="shared" si="342"/>
        <v>#REF!</v>
      </c>
      <c r="GF314" s="14" t="e">
        <f t="shared" si="343"/>
        <v>#REF!</v>
      </c>
      <c r="GG314" s="14" t="e">
        <f t="shared" si="344"/>
        <v>#REF!</v>
      </c>
      <c r="GH314" s="14" t="e">
        <f t="shared" si="345"/>
        <v>#REF!</v>
      </c>
      <c r="GI314" s="14" t="e">
        <f t="shared" si="346"/>
        <v>#REF!</v>
      </c>
      <c r="GJ314" s="14" t="e">
        <f t="shared" si="347"/>
        <v>#REF!</v>
      </c>
      <c r="GK314" s="14" t="e">
        <f t="shared" si="348"/>
        <v>#REF!</v>
      </c>
      <c r="GL314" s="14">
        <f t="shared" si="349"/>
        <v>1084</v>
      </c>
      <c r="GM314" s="14">
        <f t="shared" si="350"/>
        <v>5</v>
      </c>
      <c r="GN314" s="14">
        <f t="shared" si="351"/>
        <v>1084</v>
      </c>
      <c r="GO314" s="25" t="str">
        <f t="shared" si="352"/>
        <v>icon_2008415</v>
      </c>
      <c r="GS314" s="14">
        <f t="shared" si="353"/>
        <v>3</v>
      </c>
      <c r="GT314" s="14">
        <f t="shared" si="354"/>
        <v>0</v>
      </c>
      <c r="GU314" s="14" t="e">
        <f t="shared" si="365"/>
        <v>#REF!</v>
      </c>
      <c r="GV314" s="14" t="str">
        <f t="shared" si="355"/>
        <v>HPExt</v>
      </c>
      <c r="GW314" s="14" t="e">
        <f t="shared" si="366"/>
        <v>#REF!</v>
      </c>
      <c r="GX314" s="14" t="e">
        <f t="shared" si="367"/>
        <v>#REF!</v>
      </c>
      <c r="GY314" s="14" t="str">
        <f t="shared" si="356"/>
        <v/>
      </c>
      <c r="GZ314" s="14" t="str">
        <f t="shared" si="368"/>
        <v/>
      </c>
      <c r="HA314" s="14" t="str">
        <f t="shared" si="369"/>
        <v/>
      </c>
      <c r="HB314" s="14">
        <f t="shared" si="357"/>
        <v>20840</v>
      </c>
      <c r="HC314" s="14">
        <f t="shared" si="370"/>
        <v>5</v>
      </c>
      <c r="HD314" s="14">
        <f t="shared" si="371"/>
        <v>1084</v>
      </c>
      <c r="HE314" s="25" t="s">
        <v>1109</v>
      </c>
      <c r="HF314" s="14">
        <f t="shared" si="358"/>
        <v>400</v>
      </c>
      <c r="IA314" s="13">
        <v>309</v>
      </c>
      <c r="IB314" s="14">
        <f t="shared" si="372"/>
        <v>16</v>
      </c>
      <c r="IC314" s="14">
        <f t="shared" si="373"/>
        <v>2</v>
      </c>
      <c r="ID314" s="14">
        <f t="shared" si="374"/>
        <v>5</v>
      </c>
      <c r="IE314" s="14">
        <f t="shared" si="375"/>
        <v>3</v>
      </c>
      <c r="IF314" s="14" t="str">
        <f t="shared" si="376"/>
        <v>90级守护灵洗练-Q3-9</v>
      </c>
      <c r="IG314" s="14">
        <f t="shared" si="377"/>
        <v>2053</v>
      </c>
      <c r="IH314" s="14">
        <f t="shared" si="378"/>
        <v>9</v>
      </c>
      <c r="II314" s="14">
        <f t="shared" si="379"/>
        <v>550</v>
      </c>
      <c r="IJ314" s="14" t="str">
        <f t="shared" si="380"/>
        <v>DefIgnor</v>
      </c>
      <c r="IK314" s="14">
        <f t="shared" si="381"/>
        <v>1.0999999999999999E-2</v>
      </c>
      <c r="IL314" s="14">
        <f t="shared" si="382"/>
        <v>0.03</v>
      </c>
    </row>
    <row r="315" spans="165:246" ht="16.5" x14ac:dyDescent="0.2">
      <c r="FI315" s="13">
        <v>310</v>
      </c>
      <c r="FJ315" s="14">
        <f t="shared" si="359"/>
        <v>1</v>
      </c>
      <c r="FK315" s="14">
        <f t="shared" si="360"/>
        <v>310</v>
      </c>
      <c r="FL315" s="14">
        <f t="shared" si="361"/>
        <v>41</v>
      </c>
      <c r="FM315" s="14">
        <f t="shared" si="328"/>
        <v>41</v>
      </c>
      <c r="FN315" s="14">
        <f t="shared" si="329"/>
        <v>8</v>
      </c>
      <c r="FO315" s="14">
        <f t="shared" si="330"/>
        <v>120</v>
      </c>
      <c r="FP315" s="14">
        <f t="shared" si="331"/>
        <v>4</v>
      </c>
      <c r="FQ315" s="14">
        <f t="shared" si="332"/>
        <v>5</v>
      </c>
      <c r="FR315" s="14">
        <f t="shared" si="333"/>
        <v>7</v>
      </c>
      <c r="FS315" s="14" t="b">
        <f t="shared" si="362"/>
        <v>1</v>
      </c>
      <c r="FT315" s="14">
        <f t="shared" si="334"/>
        <v>2008417</v>
      </c>
      <c r="FU315" s="14">
        <f t="shared" si="363"/>
        <v>252</v>
      </c>
      <c r="FV315" s="13" t="str">
        <f t="shared" si="335"/>
        <v>120级-攻击套寄灵人の项链</v>
      </c>
      <c r="FW315" s="13" t="str">
        <f t="shared" si="336"/>
        <v>苍穹炎爆 · 寄灵人の项链</v>
      </c>
      <c r="FX315" s="14">
        <f t="shared" si="337"/>
        <v>1</v>
      </c>
      <c r="FY315" s="14">
        <f t="shared" si="338"/>
        <v>4</v>
      </c>
      <c r="FZ315" s="14">
        <f t="shared" si="339"/>
        <v>120</v>
      </c>
      <c r="GA315" s="14">
        <v>1</v>
      </c>
      <c r="GB315" s="14">
        <f t="shared" si="340"/>
        <v>8</v>
      </c>
      <c r="GC315" s="14">
        <f t="shared" si="364"/>
        <v>7</v>
      </c>
      <c r="GD315" s="14">
        <f t="shared" si="341"/>
        <v>200841</v>
      </c>
      <c r="GE315" s="14" t="e">
        <f t="shared" si="342"/>
        <v>#REF!</v>
      </c>
      <c r="GF315" s="14" t="e">
        <f t="shared" si="343"/>
        <v>#REF!</v>
      </c>
      <c r="GG315" s="14" t="e">
        <f t="shared" si="344"/>
        <v>#REF!</v>
      </c>
      <c r="GH315" s="14" t="e">
        <f t="shared" si="345"/>
        <v>#REF!</v>
      </c>
      <c r="GI315" s="14" t="e">
        <f t="shared" si="346"/>
        <v>#REF!</v>
      </c>
      <c r="GJ315" s="14" t="e">
        <f t="shared" si="347"/>
        <v>#REF!</v>
      </c>
      <c r="GK315" s="14" t="e">
        <f t="shared" si="348"/>
        <v>#REF!</v>
      </c>
      <c r="GL315" s="14">
        <f t="shared" si="349"/>
        <v>1084</v>
      </c>
      <c r="GM315" s="14">
        <f t="shared" si="350"/>
        <v>5</v>
      </c>
      <c r="GN315" s="14">
        <f t="shared" si="351"/>
        <v>1084</v>
      </c>
      <c r="GO315" s="25" t="str">
        <f t="shared" si="352"/>
        <v>icon_2008417</v>
      </c>
      <c r="GS315" s="14">
        <f t="shared" si="353"/>
        <v>1</v>
      </c>
      <c r="GT315" s="14">
        <f t="shared" si="354"/>
        <v>2</v>
      </c>
      <c r="GU315" s="14" t="e">
        <f t="shared" si="365"/>
        <v>#REF!</v>
      </c>
      <c r="GV315" s="14" t="str">
        <f t="shared" si="355"/>
        <v>AtkExt</v>
      </c>
      <c r="GW315" s="14" t="e">
        <f t="shared" si="366"/>
        <v>#REF!</v>
      </c>
      <c r="GX315" s="14" t="e">
        <f t="shared" si="367"/>
        <v>#REF!</v>
      </c>
      <c r="GY315" s="14" t="str">
        <f t="shared" si="356"/>
        <v>DefExt</v>
      </c>
      <c r="GZ315" s="14" t="e">
        <f t="shared" si="368"/>
        <v>#REF!</v>
      </c>
      <c r="HA315" s="14" t="e">
        <f t="shared" si="369"/>
        <v>#REF!</v>
      </c>
      <c r="HB315" s="14">
        <f t="shared" si="357"/>
        <v>20840</v>
      </c>
      <c r="HC315" s="14">
        <f t="shared" si="370"/>
        <v>5</v>
      </c>
      <c r="HD315" s="14">
        <f t="shared" si="371"/>
        <v>1084</v>
      </c>
      <c r="HE315" s="25" t="s">
        <v>1109</v>
      </c>
      <c r="HF315" s="14">
        <f t="shared" si="358"/>
        <v>600</v>
      </c>
      <c r="IA315" s="13">
        <v>310</v>
      </c>
      <c r="IB315" s="14">
        <f t="shared" si="372"/>
        <v>16</v>
      </c>
      <c r="IC315" s="14">
        <f t="shared" si="373"/>
        <v>2</v>
      </c>
      <c r="ID315" s="14">
        <f t="shared" si="374"/>
        <v>5</v>
      </c>
      <c r="IE315" s="14">
        <f t="shared" si="375"/>
        <v>3</v>
      </c>
      <c r="IF315" s="14" t="str">
        <f t="shared" si="376"/>
        <v>90级守护灵洗练-Q3-10</v>
      </c>
      <c r="IG315" s="14">
        <f t="shared" si="377"/>
        <v>2053</v>
      </c>
      <c r="IH315" s="14">
        <f t="shared" si="378"/>
        <v>10</v>
      </c>
      <c r="II315" s="14">
        <f t="shared" si="379"/>
        <v>550</v>
      </c>
      <c r="IJ315" s="14" t="str">
        <f t="shared" si="380"/>
        <v>Block</v>
      </c>
      <c r="IK315" s="14">
        <f t="shared" si="381"/>
        <v>1.0999999999999999E-2</v>
      </c>
      <c r="IL315" s="14">
        <f t="shared" si="382"/>
        <v>0.03</v>
      </c>
    </row>
    <row r="316" spans="165:246" ht="16.5" x14ac:dyDescent="0.2">
      <c r="FI316" s="13">
        <v>311</v>
      </c>
      <c r="FJ316" s="14">
        <f t="shared" si="359"/>
        <v>1</v>
      </c>
      <c r="FK316" s="14">
        <f t="shared" si="360"/>
        <v>311</v>
      </c>
      <c r="FL316" s="14">
        <f t="shared" si="361"/>
        <v>41</v>
      </c>
      <c r="FM316" s="14">
        <f t="shared" si="328"/>
        <v>41</v>
      </c>
      <c r="FN316" s="14">
        <f t="shared" si="329"/>
        <v>8</v>
      </c>
      <c r="FO316" s="14">
        <f t="shared" si="330"/>
        <v>120</v>
      </c>
      <c r="FP316" s="14">
        <f t="shared" si="331"/>
        <v>4</v>
      </c>
      <c r="FQ316" s="14">
        <f t="shared" si="332"/>
        <v>6</v>
      </c>
      <c r="FR316" s="14">
        <f t="shared" si="333"/>
        <v>8</v>
      </c>
      <c r="FS316" s="14" t="b">
        <f t="shared" si="362"/>
        <v>1</v>
      </c>
      <c r="FT316" s="14">
        <f t="shared" si="334"/>
        <v>2008418</v>
      </c>
      <c r="FU316" s="14">
        <f t="shared" si="363"/>
        <v>252</v>
      </c>
      <c r="FV316" s="13" t="str">
        <f t="shared" si="335"/>
        <v>120级-攻击套寄灵人の戒指</v>
      </c>
      <c r="FW316" s="13" t="str">
        <f t="shared" si="336"/>
        <v>苍穹炎爆 · 寄灵人の戒指</v>
      </c>
      <c r="FX316" s="14">
        <f t="shared" si="337"/>
        <v>1</v>
      </c>
      <c r="FY316" s="14">
        <f t="shared" si="338"/>
        <v>4</v>
      </c>
      <c r="FZ316" s="14">
        <f t="shared" si="339"/>
        <v>120</v>
      </c>
      <c r="GA316" s="14">
        <v>1</v>
      </c>
      <c r="GB316" s="14">
        <f t="shared" si="340"/>
        <v>8</v>
      </c>
      <c r="GC316" s="14">
        <f t="shared" si="364"/>
        <v>8</v>
      </c>
      <c r="GD316" s="14">
        <f t="shared" si="341"/>
        <v>200841</v>
      </c>
      <c r="GE316" s="14" t="e">
        <f t="shared" si="342"/>
        <v>#REF!</v>
      </c>
      <c r="GF316" s="14" t="e">
        <f t="shared" si="343"/>
        <v>#REF!</v>
      </c>
      <c r="GG316" s="14" t="e">
        <f t="shared" si="344"/>
        <v>#REF!</v>
      </c>
      <c r="GH316" s="14" t="e">
        <f t="shared" si="345"/>
        <v>#REF!</v>
      </c>
      <c r="GI316" s="14" t="e">
        <f t="shared" si="346"/>
        <v>#REF!</v>
      </c>
      <c r="GJ316" s="14" t="e">
        <f t="shared" si="347"/>
        <v>#REF!</v>
      </c>
      <c r="GK316" s="14" t="e">
        <f t="shared" si="348"/>
        <v>#REF!</v>
      </c>
      <c r="GL316" s="14">
        <f t="shared" si="349"/>
        <v>1084</v>
      </c>
      <c r="GM316" s="14">
        <f t="shared" si="350"/>
        <v>5</v>
      </c>
      <c r="GN316" s="14">
        <f t="shared" si="351"/>
        <v>1084</v>
      </c>
      <c r="GO316" s="25" t="str">
        <f t="shared" si="352"/>
        <v>icon_2008418</v>
      </c>
      <c r="GS316" s="14">
        <f t="shared" si="353"/>
        <v>1</v>
      </c>
      <c r="GT316" s="14">
        <f t="shared" si="354"/>
        <v>3</v>
      </c>
      <c r="GU316" s="14" t="e">
        <f t="shared" si="365"/>
        <v>#REF!</v>
      </c>
      <c r="GV316" s="14" t="str">
        <f t="shared" si="355"/>
        <v>AtkExt</v>
      </c>
      <c r="GW316" s="14" t="e">
        <f t="shared" si="366"/>
        <v>#REF!</v>
      </c>
      <c r="GX316" s="14" t="e">
        <f t="shared" si="367"/>
        <v>#REF!</v>
      </c>
      <c r="GY316" s="14" t="str">
        <f t="shared" si="356"/>
        <v>HPExt</v>
      </c>
      <c r="GZ316" s="14" t="e">
        <f t="shared" si="368"/>
        <v>#REF!</v>
      </c>
      <c r="HA316" s="14" t="e">
        <f t="shared" si="369"/>
        <v>#REF!</v>
      </c>
      <c r="HB316" s="14">
        <f t="shared" si="357"/>
        <v>20840</v>
      </c>
      <c r="HC316" s="14">
        <f t="shared" si="370"/>
        <v>5</v>
      </c>
      <c r="HD316" s="14">
        <f t="shared" si="371"/>
        <v>1084</v>
      </c>
      <c r="HE316" s="25" t="s">
        <v>1109</v>
      </c>
      <c r="HF316" s="14">
        <f t="shared" si="358"/>
        <v>600</v>
      </c>
      <c r="IA316" s="13">
        <v>311</v>
      </c>
      <c r="IB316" s="14">
        <f t="shared" si="372"/>
        <v>16</v>
      </c>
      <c r="IC316" s="14">
        <f t="shared" si="373"/>
        <v>2</v>
      </c>
      <c r="ID316" s="14">
        <f t="shared" si="374"/>
        <v>5</v>
      </c>
      <c r="IE316" s="14">
        <f t="shared" si="375"/>
        <v>4</v>
      </c>
      <c r="IF316" s="14" t="str">
        <f t="shared" si="376"/>
        <v>90级守护灵洗练-Q4-1</v>
      </c>
      <c r="IG316" s="14">
        <f t="shared" si="377"/>
        <v>2054</v>
      </c>
      <c r="IH316" s="14">
        <f t="shared" si="378"/>
        <v>1</v>
      </c>
      <c r="II316" s="14">
        <f t="shared" si="379"/>
        <v>2000</v>
      </c>
      <c r="IJ316" s="14" t="str">
        <f t="shared" si="380"/>
        <v>AtkExt</v>
      </c>
      <c r="IK316" s="14" t="e">
        <f t="shared" si="381"/>
        <v>#REF!</v>
      </c>
      <c r="IL316" s="14" t="e">
        <f t="shared" si="382"/>
        <v>#REF!</v>
      </c>
    </row>
    <row r="317" spans="165:246" ht="16.5" x14ac:dyDescent="0.2">
      <c r="FI317" s="13">
        <v>312</v>
      </c>
      <c r="FJ317" s="14">
        <f t="shared" si="359"/>
        <v>1</v>
      </c>
      <c r="FK317" s="14">
        <f t="shared" si="360"/>
        <v>312</v>
      </c>
      <c r="FL317" s="14">
        <f t="shared" si="361"/>
        <v>42</v>
      </c>
      <c r="FM317" s="14">
        <f t="shared" si="328"/>
        <v>42</v>
      </c>
      <c r="FN317" s="14">
        <f t="shared" si="329"/>
        <v>8</v>
      </c>
      <c r="FO317" s="14">
        <f t="shared" si="330"/>
        <v>120</v>
      </c>
      <c r="FP317" s="14">
        <f t="shared" si="331"/>
        <v>4</v>
      </c>
      <c r="FQ317" s="14">
        <f t="shared" si="332"/>
        <v>1</v>
      </c>
      <c r="FR317" s="14">
        <f t="shared" si="333"/>
        <v>1</v>
      </c>
      <c r="FS317" s="14" t="b">
        <f t="shared" si="362"/>
        <v>1</v>
      </c>
      <c r="FT317" s="14">
        <f t="shared" si="334"/>
        <v>2008421</v>
      </c>
      <c r="FU317" s="14">
        <f t="shared" si="363"/>
        <v>336</v>
      </c>
      <c r="FV317" s="13" t="str">
        <f t="shared" si="335"/>
        <v>120级-绝世套寄灵人の灵器</v>
      </c>
      <c r="FW317" s="13" t="str">
        <f t="shared" si="336"/>
        <v>焚寂之殇 · 寄灵人の灵器</v>
      </c>
      <c r="FX317" s="14">
        <f t="shared" si="337"/>
        <v>1</v>
      </c>
      <c r="FY317" s="14">
        <f t="shared" si="338"/>
        <v>4</v>
      </c>
      <c r="FZ317" s="14">
        <f t="shared" si="339"/>
        <v>120</v>
      </c>
      <c r="GA317" s="14">
        <v>1</v>
      </c>
      <c r="GB317" s="14">
        <f t="shared" si="340"/>
        <v>8</v>
      </c>
      <c r="GC317" s="14">
        <f t="shared" si="364"/>
        <v>1</v>
      </c>
      <c r="GD317" s="14">
        <f t="shared" si="341"/>
        <v>200843</v>
      </c>
      <c r="GE317" s="14" t="e">
        <f t="shared" si="342"/>
        <v>#REF!</v>
      </c>
      <c r="GF317" s="14" t="e">
        <f t="shared" si="343"/>
        <v>#REF!</v>
      </c>
      <c r="GG317" s="14" t="e">
        <f t="shared" si="344"/>
        <v>#REF!</v>
      </c>
      <c r="GH317" s="14" t="e">
        <f t="shared" si="345"/>
        <v>#REF!</v>
      </c>
      <c r="GI317" s="14" t="e">
        <f t="shared" si="346"/>
        <v>#REF!</v>
      </c>
      <c r="GJ317" s="14" t="e">
        <f t="shared" si="347"/>
        <v>#REF!</v>
      </c>
      <c r="GK317" s="14" t="e">
        <f t="shared" si="348"/>
        <v>#REF!</v>
      </c>
      <c r="GL317" s="14">
        <f t="shared" si="349"/>
        <v>1084</v>
      </c>
      <c r="GM317" s="14">
        <f t="shared" si="350"/>
        <v>5</v>
      </c>
      <c r="GN317" s="14">
        <f t="shared" si="351"/>
        <v>1084</v>
      </c>
      <c r="GO317" s="25" t="str">
        <f t="shared" si="352"/>
        <v>icon_2008421</v>
      </c>
      <c r="GS317" s="14">
        <f t="shared" si="353"/>
        <v>1</v>
      </c>
      <c r="GT317" s="14">
        <f t="shared" si="354"/>
        <v>0</v>
      </c>
      <c r="GU317" s="14" t="e">
        <f t="shared" si="365"/>
        <v>#REF!</v>
      </c>
      <c r="GV317" s="14" t="str">
        <f t="shared" si="355"/>
        <v>AtkExt</v>
      </c>
      <c r="GW317" s="14" t="e">
        <f t="shared" si="366"/>
        <v>#REF!</v>
      </c>
      <c r="GX317" s="14" t="e">
        <f t="shared" si="367"/>
        <v>#REF!</v>
      </c>
      <c r="GY317" s="14" t="str">
        <f t="shared" si="356"/>
        <v/>
      </c>
      <c r="GZ317" s="14" t="str">
        <f t="shared" si="368"/>
        <v/>
      </c>
      <c r="HA317" s="14" t="str">
        <f t="shared" si="369"/>
        <v/>
      </c>
      <c r="HB317" s="14">
        <f t="shared" si="357"/>
        <v>20840</v>
      </c>
      <c r="HC317" s="14">
        <f t="shared" si="370"/>
        <v>5</v>
      </c>
      <c r="HD317" s="14">
        <f t="shared" si="371"/>
        <v>1084</v>
      </c>
      <c r="HE317" s="25" t="s">
        <v>1109</v>
      </c>
      <c r="HF317" s="14">
        <f t="shared" si="358"/>
        <v>800</v>
      </c>
      <c r="IA317" s="13">
        <v>312</v>
      </c>
      <c r="IB317" s="14">
        <f t="shared" si="372"/>
        <v>16</v>
      </c>
      <c r="IC317" s="14">
        <f t="shared" si="373"/>
        <v>2</v>
      </c>
      <c r="ID317" s="14">
        <f t="shared" si="374"/>
        <v>5</v>
      </c>
      <c r="IE317" s="14">
        <f t="shared" si="375"/>
        <v>4</v>
      </c>
      <c r="IF317" s="14" t="str">
        <f t="shared" si="376"/>
        <v>90级守护灵洗练-Q4-2</v>
      </c>
      <c r="IG317" s="14">
        <f t="shared" si="377"/>
        <v>2054</v>
      </c>
      <c r="IH317" s="14">
        <f t="shared" si="378"/>
        <v>2</v>
      </c>
      <c r="II317" s="14">
        <f t="shared" si="379"/>
        <v>2000</v>
      </c>
      <c r="IJ317" s="14" t="str">
        <f t="shared" si="380"/>
        <v>DefExt</v>
      </c>
      <c r="IK317" s="14" t="e">
        <f t="shared" si="381"/>
        <v>#REF!</v>
      </c>
      <c r="IL317" s="14" t="e">
        <f t="shared" si="382"/>
        <v>#REF!</v>
      </c>
    </row>
    <row r="318" spans="165:246" ht="16.5" x14ac:dyDescent="0.2">
      <c r="FI318" s="13">
        <v>313</v>
      </c>
      <c r="FJ318" s="14">
        <f t="shared" si="359"/>
        <v>1</v>
      </c>
      <c r="FK318" s="14">
        <f t="shared" si="360"/>
        <v>313</v>
      </c>
      <c r="FL318" s="14">
        <f t="shared" si="361"/>
        <v>42</v>
      </c>
      <c r="FM318" s="14">
        <f t="shared" si="328"/>
        <v>42</v>
      </c>
      <c r="FN318" s="14">
        <f t="shared" si="329"/>
        <v>8</v>
      </c>
      <c r="FO318" s="14">
        <f t="shared" si="330"/>
        <v>120</v>
      </c>
      <c r="FP318" s="14">
        <f t="shared" si="331"/>
        <v>4</v>
      </c>
      <c r="FQ318" s="14">
        <f t="shared" si="332"/>
        <v>2</v>
      </c>
      <c r="FR318" s="14">
        <f t="shared" si="333"/>
        <v>2</v>
      </c>
      <c r="FS318" s="14" t="b">
        <f t="shared" si="362"/>
        <v>1</v>
      </c>
      <c r="FT318" s="14">
        <f t="shared" si="334"/>
        <v>2008422</v>
      </c>
      <c r="FU318" s="14">
        <f t="shared" si="363"/>
        <v>168</v>
      </c>
      <c r="FV318" s="13" t="str">
        <f t="shared" si="335"/>
        <v>120级-绝世套寄灵人の头盔</v>
      </c>
      <c r="FW318" s="13" t="str">
        <f t="shared" si="336"/>
        <v>焚寂之殇 · 寄灵人の头盔</v>
      </c>
      <c r="FX318" s="14">
        <f t="shared" si="337"/>
        <v>1</v>
      </c>
      <c r="FY318" s="14">
        <f t="shared" si="338"/>
        <v>4</v>
      </c>
      <c r="FZ318" s="14">
        <f t="shared" si="339"/>
        <v>120</v>
      </c>
      <c r="GA318" s="14">
        <v>1</v>
      </c>
      <c r="GB318" s="14">
        <f t="shared" si="340"/>
        <v>8</v>
      </c>
      <c r="GC318" s="14">
        <f t="shared" si="364"/>
        <v>2</v>
      </c>
      <c r="GD318" s="14">
        <f t="shared" si="341"/>
        <v>200843</v>
      </c>
      <c r="GE318" s="14" t="e">
        <f t="shared" si="342"/>
        <v>#REF!</v>
      </c>
      <c r="GF318" s="14" t="e">
        <f t="shared" si="343"/>
        <v>#REF!</v>
      </c>
      <c r="GG318" s="14" t="e">
        <f t="shared" si="344"/>
        <v>#REF!</v>
      </c>
      <c r="GH318" s="14" t="e">
        <f t="shared" si="345"/>
        <v>#REF!</v>
      </c>
      <c r="GI318" s="14" t="e">
        <f t="shared" si="346"/>
        <v>#REF!</v>
      </c>
      <c r="GJ318" s="14" t="e">
        <f t="shared" si="347"/>
        <v>#REF!</v>
      </c>
      <c r="GK318" s="14" t="e">
        <f t="shared" si="348"/>
        <v>#REF!</v>
      </c>
      <c r="GL318" s="14">
        <f t="shared" si="349"/>
        <v>1084</v>
      </c>
      <c r="GM318" s="14">
        <f t="shared" si="350"/>
        <v>5</v>
      </c>
      <c r="GN318" s="14">
        <f t="shared" si="351"/>
        <v>1084</v>
      </c>
      <c r="GO318" s="25" t="str">
        <f t="shared" si="352"/>
        <v>icon_2008422</v>
      </c>
      <c r="GS318" s="14">
        <f t="shared" si="353"/>
        <v>2</v>
      </c>
      <c r="GT318" s="14">
        <f t="shared" si="354"/>
        <v>0</v>
      </c>
      <c r="GU318" s="14" t="e">
        <f t="shared" si="365"/>
        <v>#REF!</v>
      </c>
      <c r="GV318" s="14" t="str">
        <f t="shared" si="355"/>
        <v>DefExt</v>
      </c>
      <c r="GW318" s="14" t="e">
        <f t="shared" si="366"/>
        <v>#REF!</v>
      </c>
      <c r="GX318" s="14" t="e">
        <f t="shared" si="367"/>
        <v>#REF!</v>
      </c>
      <c r="GY318" s="14" t="str">
        <f t="shared" si="356"/>
        <v/>
      </c>
      <c r="GZ318" s="14" t="str">
        <f t="shared" si="368"/>
        <v/>
      </c>
      <c r="HA318" s="14" t="str">
        <f t="shared" si="369"/>
        <v/>
      </c>
      <c r="HB318" s="14">
        <f t="shared" si="357"/>
        <v>20840</v>
      </c>
      <c r="HC318" s="14">
        <f t="shared" si="370"/>
        <v>5</v>
      </c>
      <c r="HD318" s="14">
        <f t="shared" si="371"/>
        <v>1084</v>
      </c>
      <c r="HE318" s="25" t="s">
        <v>1109</v>
      </c>
      <c r="HF318" s="14">
        <f t="shared" si="358"/>
        <v>400</v>
      </c>
      <c r="IA318" s="13">
        <v>313</v>
      </c>
      <c r="IB318" s="14">
        <f t="shared" si="372"/>
        <v>16</v>
      </c>
      <c r="IC318" s="14">
        <f t="shared" si="373"/>
        <v>2</v>
      </c>
      <c r="ID318" s="14">
        <f t="shared" si="374"/>
        <v>5</v>
      </c>
      <c r="IE318" s="14">
        <f t="shared" si="375"/>
        <v>4</v>
      </c>
      <c r="IF318" s="14" t="str">
        <f t="shared" si="376"/>
        <v>90级守护灵洗练-Q4-3</v>
      </c>
      <c r="IG318" s="14">
        <f t="shared" si="377"/>
        <v>2054</v>
      </c>
      <c r="IH318" s="14">
        <f t="shared" si="378"/>
        <v>3</v>
      </c>
      <c r="II318" s="14">
        <f t="shared" si="379"/>
        <v>2000</v>
      </c>
      <c r="IJ318" s="14" t="str">
        <f t="shared" si="380"/>
        <v>HPExt</v>
      </c>
      <c r="IK318" s="14" t="e">
        <f t="shared" si="381"/>
        <v>#REF!</v>
      </c>
      <c r="IL318" s="14" t="e">
        <f t="shared" si="382"/>
        <v>#REF!</v>
      </c>
    </row>
    <row r="319" spans="165:246" ht="16.5" x14ac:dyDescent="0.2">
      <c r="FI319" s="13">
        <v>314</v>
      </c>
      <c r="FJ319" s="14">
        <f t="shared" si="359"/>
        <v>1</v>
      </c>
      <c r="FK319" s="14">
        <f t="shared" si="360"/>
        <v>314</v>
      </c>
      <c r="FL319" s="14">
        <f t="shared" si="361"/>
        <v>42</v>
      </c>
      <c r="FM319" s="14">
        <f t="shared" si="328"/>
        <v>42</v>
      </c>
      <c r="FN319" s="14">
        <f t="shared" si="329"/>
        <v>8</v>
      </c>
      <c r="FO319" s="14">
        <f t="shared" si="330"/>
        <v>120</v>
      </c>
      <c r="FP319" s="14">
        <f t="shared" si="331"/>
        <v>4</v>
      </c>
      <c r="FQ319" s="14">
        <f t="shared" si="332"/>
        <v>3</v>
      </c>
      <c r="FR319" s="14">
        <f t="shared" si="333"/>
        <v>3</v>
      </c>
      <c r="FS319" s="14" t="b">
        <f t="shared" si="362"/>
        <v>1</v>
      </c>
      <c r="FT319" s="14">
        <f t="shared" si="334"/>
        <v>2008423</v>
      </c>
      <c r="FU319" s="14">
        <f t="shared" si="363"/>
        <v>168</v>
      </c>
      <c r="FV319" s="13" t="str">
        <f t="shared" si="335"/>
        <v>120级-绝世套寄灵人の铠甲</v>
      </c>
      <c r="FW319" s="13" t="str">
        <f t="shared" si="336"/>
        <v>焚寂之殇 · 寄灵人の铠甲</v>
      </c>
      <c r="FX319" s="14">
        <f t="shared" si="337"/>
        <v>1</v>
      </c>
      <c r="FY319" s="14">
        <f t="shared" si="338"/>
        <v>4</v>
      </c>
      <c r="FZ319" s="14">
        <f t="shared" si="339"/>
        <v>120</v>
      </c>
      <c r="GA319" s="14">
        <v>1</v>
      </c>
      <c r="GB319" s="14">
        <f t="shared" si="340"/>
        <v>8</v>
      </c>
      <c r="GC319" s="14">
        <f t="shared" si="364"/>
        <v>3</v>
      </c>
      <c r="GD319" s="14">
        <f t="shared" si="341"/>
        <v>200843</v>
      </c>
      <c r="GE319" s="14" t="e">
        <f t="shared" si="342"/>
        <v>#REF!</v>
      </c>
      <c r="GF319" s="14" t="e">
        <f t="shared" si="343"/>
        <v>#REF!</v>
      </c>
      <c r="GG319" s="14" t="e">
        <f t="shared" si="344"/>
        <v>#REF!</v>
      </c>
      <c r="GH319" s="14" t="e">
        <f t="shared" si="345"/>
        <v>#REF!</v>
      </c>
      <c r="GI319" s="14" t="e">
        <f t="shared" si="346"/>
        <v>#REF!</v>
      </c>
      <c r="GJ319" s="14" t="e">
        <f t="shared" si="347"/>
        <v>#REF!</v>
      </c>
      <c r="GK319" s="14" t="e">
        <f t="shared" si="348"/>
        <v>#REF!</v>
      </c>
      <c r="GL319" s="14">
        <f t="shared" si="349"/>
        <v>1084</v>
      </c>
      <c r="GM319" s="14">
        <f t="shared" si="350"/>
        <v>5</v>
      </c>
      <c r="GN319" s="14">
        <f t="shared" si="351"/>
        <v>1084</v>
      </c>
      <c r="GO319" s="25" t="str">
        <f t="shared" si="352"/>
        <v>icon_2008423</v>
      </c>
      <c r="GS319" s="14">
        <f t="shared" si="353"/>
        <v>2</v>
      </c>
      <c r="GT319" s="14">
        <f t="shared" si="354"/>
        <v>3</v>
      </c>
      <c r="GU319" s="14" t="e">
        <f t="shared" si="365"/>
        <v>#REF!</v>
      </c>
      <c r="GV319" s="14" t="str">
        <f t="shared" si="355"/>
        <v>DefExt</v>
      </c>
      <c r="GW319" s="14" t="e">
        <f t="shared" si="366"/>
        <v>#REF!</v>
      </c>
      <c r="GX319" s="14" t="e">
        <f t="shared" si="367"/>
        <v>#REF!</v>
      </c>
      <c r="GY319" s="14" t="str">
        <f t="shared" si="356"/>
        <v>HPExt</v>
      </c>
      <c r="GZ319" s="14" t="e">
        <f t="shared" si="368"/>
        <v>#REF!</v>
      </c>
      <c r="HA319" s="14" t="e">
        <f t="shared" si="369"/>
        <v>#REF!</v>
      </c>
      <c r="HB319" s="14">
        <f t="shared" si="357"/>
        <v>20840</v>
      </c>
      <c r="HC319" s="14">
        <f t="shared" si="370"/>
        <v>5</v>
      </c>
      <c r="HD319" s="14">
        <f t="shared" si="371"/>
        <v>1084</v>
      </c>
      <c r="HE319" s="25" t="s">
        <v>1109</v>
      </c>
      <c r="HF319" s="14">
        <f t="shared" si="358"/>
        <v>400</v>
      </c>
      <c r="IA319" s="13">
        <v>314</v>
      </c>
      <c r="IB319" s="14">
        <f t="shared" si="372"/>
        <v>16</v>
      </c>
      <c r="IC319" s="14">
        <f t="shared" si="373"/>
        <v>2</v>
      </c>
      <c r="ID319" s="14">
        <f t="shared" si="374"/>
        <v>5</v>
      </c>
      <c r="IE319" s="14">
        <f t="shared" si="375"/>
        <v>4</v>
      </c>
      <c r="IF319" s="14" t="str">
        <f t="shared" si="376"/>
        <v>90级守护灵洗练-Q4-4</v>
      </c>
      <c r="IG319" s="14">
        <f t="shared" si="377"/>
        <v>2054</v>
      </c>
      <c r="IH319" s="14">
        <f t="shared" si="378"/>
        <v>4</v>
      </c>
      <c r="II319" s="14">
        <f t="shared" si="379"/>
        <v>600</v>
      </c>
      <c r="IJ319" s="14" t="str">
        <f t="shared" si="380"/>
        <v>AtkRate</v>
      </c>
      <c r="IK319" s="14">
        <f t="shared" si="381"/>
        <v>1.4E-2</v>
      </c>
      <c r="IL319" s="14">
        <f t="shared" si="382"/>
        <v>0.04</v>
      </c>
    </row>
    <row r="320" spans="165:246" ht="16.5" x14ac:dyDescent="0.2">
      <c r="FI320" s="13">
        <v>315</v>
      </c>
      <c r="FJ320" s="14">
        <f t="shared" si="359"/>
        <v>1</v>
      </c>
      <c r="FK320" s="14">
        <f t="shared" si="360"/>
        <v>315</v>
      </c>
      <c r="FL320" s="14">
        <f t="shared" si="361"/>
        <v>42</v>
      </c>
      <c r="FM320" s="14">
        <f t="shared" si="328"/>
        <v>42</v>
      </c>
      <c r="FN320" s="14">
        <f t="shared" si="329"/>
        <v>8</v>
      </c>
      <c r="FO320" s="14">
        <f t="shared" si="330"/>
        <v>120</v>
      </c>
      <c r="FP320" s="14">
        <f t="shared" si="331"/>
        <v>4</v>
      </c>
      <c r="FQ320" s="14">
        <f t="shared" si="332"/>
        <v>4</v>
      </c>
      <c r="FR320" s="14">
        <f t="shared" si="333"/>
        <v>7</v>
      </c>
      <c r="FS320" s="14" t="b">
        <f t="shared" si="362"/>
        <v>1</v>
      </c>
      <c r="FT320" s="14">
        <f t="shared" si="334"/>
        <v>2008427</v>
      </c>
      <c r="FU320" s="14">
        <f t="shared" si="363"/>
        <v>252</v>
      </c>
      <c r="FV320" s="13" t="str">
        <f t="shared" si="335"/>
        <v>120级-绝世套寄灵人の项链</v>
      </c>
      <c r="FW320" s="13" t="str">
        <f t="shared" si="336"/>
        <v>焚寂之殇 · 寄灵人の项链</v>
      </c>
      <c r="FX320" s="14">
        <f t="shared" si="337"/>
        <v>1</v>
      </c>
      <c r="FY320" s="14">
        <f t="shared" si="338"/>
        <v>4</v>
      </c>
      <c r="FZ320" s="14">
        <f t="shared" si="339"/>
        <v>120</v>
      </c>
      <c r="GA320" s="14">
        <v>1</v>
      </c>
      <c r="GB320" s="14">
        <f t="shared" si="340"/>
        <v>8</v>
      </c>
      <c r="GC320" s="14">
        <f t="shared" si="364"/>
        <v>7</v>
      </c>
      <c r="GD320" s="14">
        <f t="shared" si="341"/>
        <v>200843</v>
      </c>
      <c r="GE320" s="14" t="e">
        <f t="shared" si="342"/>
        <v>#REF!</v>
      </c>
      <c r="GF320" s="14" t="e">
        <f t="shared" si="343"/>
        <v>#REF!</v>
      </c>
      <c r="GG320" s="14" t="e">
        <f t="shared" si="344"/>
        <v>#REF!</v>
      </c>
      <c r="GH320" s="14" t="e">
        <f t="shared" si="345"/>
        <v>#REF!</v>
      </c>
      <c r="GI320" s="14" t="e">
        <f t="shared" si="346"/>
        <v>#REF!</v>
      </c>
      <c r="GJ320" s="14" t="e">
        <f t="shared" si="347"/>
        <v>#REF!</v>
      </c>
      <c r="GK320" s="14" t="e">
        <f t="shared" si="348"/>
        <v>#REF!</v>
      </c>
      <c r="GL320" s="14">
        <f t="shared" si="349"/>
        <v>1084</v>
      </c>
      <c r="GM320" s="14">
        <f t="shared" si="350"/>
        <v>5</v>
      </c>
      <c r="GN320" s="14">
        <f t="shared" si="351"/>
        <v>1084</v>
      </c>
      <c r="GO320" s="25" t="str">
        <f t="shared" si="352"/>
        <v>icon_2008427</v>
      </c>
      <c r="GS320" s="14">
        <f t="shared" si="353"/>
        <v>1</v>
      </c>
      <c r="GT320" s="14">
        <f t="shared" si="354"/>
        <v>2</v>
      </c>
      <c r="GU320" s="14" t="e">
        <f t="shared" si="365"/>
        <v>#REF!</v>
      </c>
      <c r="GV320" s="14" t="str">
        <f t="shared" si="355"/>
        <v>AtkExt</v>
      </c>
      <c r="GW320" s="14" t="e">
        <f t="shared" si="366"/>
        <v>#REF!</v>
      </c>
      <c r="GX320" s="14" t="e">
        <f t="shared" si="367"/>
        <v>#REF!</v>
      </c>
      <c r="GY320" s="14" t="str">
        <f t="shared" si="356"/>
        <v>DefExt</v>
      </c>
      <c r="GZ320" s="14" t="e">
        <f t="shared" si="368"/>
        <v>#REF!</v>
      </c>
      <c r="HA320" s="14" t="e">
        <f t="shared" si="369"/>
        <v>#REF!</v>
      </c>
      <c r="HB320" s="14">
        <f t="shared" si="357"/>
        <v>20840</v>
      </c>
      <c r="HC320" s="14">
        <f t="shared" si="370"/>
        <v>5</v>
      </c>
      <c r="HD320" s="14">
        <f t="shared" si="371"/>
        <v>1084</v>
      </c>
      <c r="HE320" s="25" t="s">
        <v>1109</v>
      </c>
      <c r="HF320" s="14">
        <f t="shared" si="358"/>
        <v>600</v>
      </c>
      <c r="IA320" s="13">
        <v>315</v>
      </c>
      <c r="IB320" s="14">
        <f t="shared" si="372"/>
        <v>16</v>
      </c>
      <c r="IC320" s="14">
        <f t="shared" si="373"/>
        <v>2</v>
      </c>
      <c r="ID320" s="14">
        <f t="shared" si="374"/>
        <v>5</v>
      </c>
      <c r="IE320" s="14">
        <f t="shared" si="375"/>
        <v>4</v>
      </c>
      <c r="IF320" s="14" t="str">
        <f t="shared" si="376"/>
        <v>90级守护灵洗练-Q4-5</v>
      </c>
      <c r="IG320" s="14">
        <f t="shared" si="377"/>
        <v>2054</v>
      </c>
      <c r="IH320" s="14">
        <f t="shared" si="378"/>
        <v>5</v>
      </c>
      <c r="II320" s="14">
        <f t="shared" si="379"/>
        <v>600</v>
      </c>
      <c r="IJ320" s="14" t="str">
        <f t="shared" si="380"/>
        <v>DefRate</v>
      </c>
      <c r="IK320" s="14">
        <f t="shared" si="381"/>
        <v>1.4E-2</v>
      </c>
      <c r="IL320" s="14">
        <f t="shared" si="382"/>
        <v>0.04</v>
      </c>
    </row>
    <row r="321" spans="165:246" ht="16.5" x14ac:dyDescent="0.2">
      <c r="FI321" s="13">
        <v>316</v>
      </c>
      <c r="FJ321" s="14">
        <f t="shared" si="359"/>
        <v>1</v>
      </c>
      <c r="FK321" s="14">
        <f t="shared" si="360"/>
        <v>316</v>
      </c>
      <c r="FL321" s="14">
        <f t="shared" si="361"/>
        <v>42</v>
      </c>
      <c r="FM321" s="14">
        <f t="shared" si="328"/>
        <v>42</v>
      </c>
      <c r="FN321" s="14">
        <f t="shared" si="329"/>
        <v>8</v>
      </c>
      <c r="FO321" s="14">
        <f t="shared" si="330"/>
        <v>120</v>
      </c>
      <c r="FP321" s="14">
        <f t="shared" si="331"/>
        <v>4</v>
      </c>
      <c r="FQ321" s="14">
        <f t="shared" si="332"/>
        <v>5</v>
      </c>
      <c r="FR321" s="14">
        <f t="shared" si="333"/>
        <v>8</v>
      </c>
      <c r="FS321" s="14" t="b">
        <f t="shared" si="362"/>
        <v>1</v>
      </c>
      <c r="FT321" s="14">
        <f t="shared" si="334"/>
        <v>2008428</v>
      </c>
      <c r="FU321" s="14">
        <f t="shared" si="363"/>
        <v>252</v>
      </c>
      <c r="FV321" s="13" t="str">
        <f t="shared" si="335"/>
        <v>120级-绝世套寄灵人の戒指</v>
      </c>
      <c r="FW321" s="13" t="str">
        <f t="shared" si="336"/>
        <v>焚寂之殇 · 寄灵人の戒指</v>
      </c>
      <c r="FX321" s="14">
        <f t="shared" si="337"/>
        <v>1</v>
      </c>
      <c r="FY321" s="14">
        <f t="shared" si="338"/>
        <v>4</v>
      </c>
      <c r="FZ321" s="14">
        <f t="shared" si="339"/>
        <v>120</v>
      </c>
      <c r="GA321" s="14">
        <v>1</v>
      </c>
      <c r="GB321" s="14">
        <f t="shared" si="340"/>
        <v>8</v>
      </c>
      <c r="GC321" s="14">
        <f t="shared" si="364"/>
        <v>8</v>
      </c>
      <c r="GD321" s="14">
        <f t="shared" si="341"/>
        <v>200843</v>
      </c>
      <c r="GE321" s="14" t="e">
        <f t="shared" si="342"/>
        <v>#REF!</v>
      </c>
      <c r="GF321" s="14" t="e">
        <f t="shared" si="343"/>
        <v>#REF!</v>
      </c>
      <c r="GG321" s="14" t="e">
        <f t="shared" si="344"/>
        <v>#REF!</v>
      </c>
      <c r="GH321" s="14" t="e">
        <f t="shared" si="345"/>
        <v>#REF!</v>
      </c>
      <c r="GI321" s="14" t="e">
        <f t="shared" si="346"/>
        <v>#REF!</v>
      </c>
      <c r="GJ321" s="14" t="e">
        <f t="shared" si="347"/>
        <v>#REF!</v>
      </c>
      <c r="GK321" s="14" t="e">
        <f t="shared" si="348"/>
        <v>#REF!</v>
      </c>
      <c r="GL321" s="14">
        <f t="shared" si="349"/>
        <v>1084</v>
      </c>
      <c r="GM321" s="14">
        <f t="shared" si="350"/>
        <v>5</v>
      </c>
      <c r="GN321" s="14">
        <f t="shared" si="351"/>
        <v>1084</v>
      </c>
      <c r="GO321" s="25" t="str">
        <f t="shared" si="352"/>
        <v>icon_2008428</v>
      </c>
      <c r="GS321" s="14">
        <f t="shared" si="353"/>
        <v>1</v>
      </c>
      <c r="GT321" s="14">
        <f t="shared" si="354"/>
        <v>3</v>
      </c>
      <c r="GU321" s="14" t="e">
        <f t="shared" si="365"/>
        <v>#REF!</v>
      </c>
      <c r="GV321" s="14" t="str">
        <f t="shared" si="355"/>
        <v>AtkExt</v>
      </c>
      <c r="GW321" s="14" t="e">
        <f t="shared" si="366"/>
        <v>#REF!</v>
      </c>
      <c r="GX321" s="14" t="e">
        <f t="shared" si="367"/>
        <v>#REF!</v>
      </c>
      <c r="GY321" s="14" t="str">
        <f t="shared" si="356"/>
        <v>HPExt</v>
      </c>
      <c r="GZ321" s="14" t="e">
        <f t="shared" si="368"/>
        <v>#REF!</v>
      </c>
      <c r="HA321" s="14" t="e">
        <f t="shared" si="369"/>
        <v>#REF!</v>
      </c>
      <c r="HB321" s="14">
        <f t="shared" si="357"/>
        <v>20840</v>
      </c>
      <c r="HC321" s="14">
        <f t="shared" si="370"/>
        <v>5</v>
      </c>
      <c r="HD321" s="14">
        <f t="shared" si="371"/>
        <v>1084</v>
      </c>
      <c r="HE321" s="25" t="s">
        <v>1109</v>
      </c>
      <c r="HF321" s="14">
        <f t="shared" si="358"/>
        <v>600</v>
      </c>
      <c r="IA321" s="13">
        <v>316</v>
      </c>
      <c r="IB321" s="14">
        <f t="shared" si="372"/>
        <v>16</v>
      </c>
      <c r="IC321" s="14">
        <f t="shared" si="373"/>
        <v>2</v>
      </c>
      <c r="ID321" s="14">
        <f t="shared" si="374"/>
        <v>5</v>
      </c>
      <c r="IE321" s="14">
        <f t="shared" si="375"/>
        <v>4</v>
      </c>
      <c r="IF321" s="14" t="str">
        <f t="shared" si="376"/>
        <v>90级守护灵洗练-Q4-6</v>
      </c>
      <c r="IG321" s="14">
        <f t="shared" si="377"/>
        <v>2054</v>
      </c>
      <c r="IH321" s="14">
        <f t="shared" si="378"/>
        <v>6</v>
      </c>
      <c r="II321" s="14">
        <f t="shared" si="379"/>
        <v>600</v>
      </c>
      <c r="IJ321" s="14" t="str">
        <f t="shared" si="380"/>
        <v>HPRate</v>
      </c>
      <c r="IK321" s="14">
        <f t="shared" si="381"/>
        <v>1.4E-2</v>
      </c>
      <c r="IL321" s="14">
        <f t="shared" si="382"/>
        <v>0.04</v>
      </c>
    </row>
    <row r="322" spans="165:246" ht="16.5" x14ac:dyDescent="0.2">
      <c r="FI322" s="13">
        <v>317</v>
      </c>
      <c r="FJ322" s="14">
        <f t="shared" si="359"/>
        <v>1</v>
      </c>
      <c r="FK322" s="14">
        <f t="shared" si="360"/>
        <v>317</v>
      </c>
      <c r="FL322" s="14">
        <f t="shared" si="361"/>
        <v>43</v>
      </c>
      <c r="FM322" s="14">
        <f t="shared" si="328"/>
        <v>10</v>
      </c>
      <c r="FN322" s="14">
        <f t="shared" si="329"/>
        <v>9</v>
      </c>
      <c r="FO322" s="14">
        <f t="shared" si="330"/>
        <v>130</v>
      </c>
      <c r="FP322" s="14">
        <f t="shared" si="331"/>
        <v>1</v>
      </c>
      <c r="FQ322" s="14">
        <f t="shared" si="332"/>
        <v>1</v>
      </c>
      <c r="FR322" s="14">
        <f t="shared" si="333"/>
        <v>1</v>
      </c>
      <c r="FS322" s="14" t="b">
        <f t="shared" si="362"/>
        <v>0</v>
      </c>
      <c r="FT322" s="14">
        <f t="shared" si="334"/>
        <v>2009101</v>
      </c>
      <c r="FU322" s="14">
        <f t="shared" si="363"/>
        <v>170</v>
      </c>
      <c r="FV322" s="13" t="str">
        <f t="shared" si="335"/>
        <v>130级-普通寄灵人の灵器</v>
      </c>
      <c r="FW322" s="13" t="str">
        <f t="shared" si="336"/>
        <v>裂影 · 寄灵人の灵器-普通</v>
      </c>
      <c r="FX322" s="14">
        <f t="shared" si="337"/>
        <v>1</v>
      </c>
      <c r="FY322" s="14">
        <f t="shared" si="338"/>
        <v>1</v>
      </c>
      <c r="FZ322" s="14">
        <f t="shared" si="339"/>
        <v>130</v>
      </c>
      <c r="GA322" s="14">
        <v>1</v>
      </c>
      <c r="GB322" s="14">
        <f t="shared" si="340"/>
        <v>9</v>
      </c>
      <c r="GC322" s="14">
        <f t="shared" si="364"/>
        <v>1</v>
      </c>
      <c r="GD322" s="14" t="str">
        <f t="shared" si="341"/>
        <v/>
      </c>
      <c r="GE322" s="14" t="e">
        <f t="shared" si="342"/>
        <v>#REF!</v>
      </c>
      <c r="GF322" s="14" t="e">
        <f t="shared" si="343"/>
        <v>#REF!</v>
      </c>
      <c r="GG322" s="14" t="e">
        <f t="shared" si="344"/>
        <v>#REF!</v>
      </c>
      <c r="GH322" s="14" t="e">
        <f t="shared" si="345"/>
        <v>#REF!</v>
      </c>
      <c r="GI322" s="14" t="e">
        <f t="shared" si="346"/>
        <v>#REF!</v>
      </c>
      <c r="GJ322" s="14" t="e">
        <f t="shared" si="347"/>
        <v>#REF!</v>
      </c>
      <c r="GK322" s="14" t="e">
        <f t="shared" si="348"/>
        <v>#REF!</v>
      </c>
      <c r="GL322" s="14">
        <f t="shared" si="349"/>
        <v>1091</v>
      </c>
      <c r="GM322" s="14">
        <f t="shared" si="350"/>
        <v>0</v>
      </c>
      <c r="GN322" s="14" t="str">
        <f t="shared" si="351"/>
        <v/>
      </c>
      <c r="GO322" s="25" t="str">
        <f t="shared" si="352"/>
        <v>icon_2009101</v>
      </c>
      <c r="GS322" s="14">
        <f t="shared" si="353"/>
        <v>1</v>
      </c>
      <c r="GT322" s="14">
        <f t="shared" si="354"/>
        <v>0</v>
      </c>
      <c r="GU322" s="14" t="e">
        <f t="shared" si="365"/>
        <v>#REF!</v>
      </c>
      <c r="GV322" s="14" t="str">
        <f t="shared" si="355"/>
        <v>AtkExt</v>
      </c>
      <c r="GW322" s="14" t="e">
        <f t="shared" si="366"/>
        <v>#REF!</v>
      </c>
      <c r="GX322" s="14" t="e">
        <f t="shared" si="367"/>
        <v>#REF!</v>
      </c>
      <c r="GY322" s="14" t="str">
        <f t="shared" si="356"/>
        <v/>
      </c>
      <c r="GZ322" s="14" t="str">
        <f t="shared" si="368"/>
        <v/>
      </c>
      <c r="HA322" s="14" t="str">
        <f t="shared" si="369"/>
        <v/>
      </c>
      <c r="HB322" s="14">
        <f t="shared" si="357"/>
        <v>20910</v>
      </c>
      <c r="HC322" s="14">
        <f t="shared" si="370"/>
        <v>0</v>
      </c>
      <c r="HD322" s="14" t="str">
        <f t="shared" si="371"/>
        <v/>
      </c>
      <c r="HE322" s="25" t="s">
        <v>1109</v>
      </c>
      <c r="HF322" s="14">
        <f t="shared" si="358"/>
        <v>100</v>
      </c>
      <c r="IA322" s="13">
        <v>317</v>
      </c>
      <c r="IB322" s="14">
        <f t="shared" si="372"/>
        <v>16</v>
      </c>
      <c r="IC322" s="14">
        <f t="shared" si="373"/>
        <v>2</v>
      </c>
      <c r="ID322" s="14">
        <f t="shared" si="374"/>
        <v>5</v>
      </c>
      <c r="IE322" s="14">
        <f t="shared" si="375"/>
        <v>4</v>
      </c>
      <c r="IF322" s="14" t="str">
        <f t="shared" si="376"/>
        <v>90级守护灵洗练-Q4-7</v>
      </c>
      <c r="IG322" s="14">
        <f t="shared" si="377"/>
        <v>2054</v>
      </c>
      <c r="IH322" s="14">
        <f t="shared" si="378"/>
        <v>7</v>
      </c>
      <c r="II322" s="14">
        <f t="shared" si="379"/>
        <v>550</v>
      </c>
      <c r="IJ322" s="14" t="str">
        <f t="shared" si="380"/>
        <v>Crit</v>
      </c>
      <c r="IK322" s="14">
        <f t="shared" si="381"/>
        <v>1.0999999999999999E-2</v>
      </c>
      <c r="IL322" s="14">
        <f t="shared" si="382"/>
        <v>0.03</v>
      </c>
    </row>
    <row r="323" spans="165:246" ht="16.5" x14ac:dyDescent="0.2">
      <c r="FI323" s="13">
        <v>318</v>
      </c>
      <c r="FJ323" s="14">
        <f t="shared" si="359"/>
        <v>1</v>
      </c>
      <c r="FK323" s="14">
        <f t="shared" si="360"/>
        <v>318</v>
      </c>
      <c r="FL323" s="14">
        <f t="shared" si="361"/>
        <v>43</v>
      </c>
      <c r="FM323" s="14">
        <f t="shared" si="328"/>
        <v>10</v>
      </c>
      <c r="FN323" s="14">
        <f t="shared" si="329"/>
        <v>9</v>
      </c>
      <c r="FO323" s="14">
        <f t="shared" si="330"/>
        <v>130</v>
      </c>
      <c r="FP323" s="14">
        <f t="shared" si="331"/>
        <v>1</v>
      </c>
      <c r="FQ323" s="14">
        <f t="shared" si="332"/>
        <v>2</v>
      </c>
      <c r="FR323" s="14">
        <f t="shared" si="333"/>
        <v>2</v>
      </c>
      <c r="FS323" s="14" t="b">
        <f t="shared" si="362"/>
        <v>0</v>
      </c>
      <c r="FT323" s="14">
        <f t="shared" si="334"/>
        <v>2009102</v>
      </c>
      <c r="FU323" s="14">
        <f t="shared" si="363"/>
        <v>85</v>
      </c>
      <c r="FV323" s="13" t="str">
        <f t="shared" si="335"/>
        <v>130级-普通寄灵人の头盔</v>
      </c>
      <c r="FW323" s="13" t="str">
        <f t="shared" si="336"/>
        <v>裂影 · 寄灵人の头盔-普通</v>
      </c>
      <c r="FX323" s="14">
        <f t="shared" si="337"/>
        <v>1</v>
      </c>
      <c r="FY323" s="14">
        <f t="shared" si="338"/>
        <v>1</v>
      </c>
      <c r="FZ323" s="14">
        <f t="shared" si="339"/>
        <v>130</v>
      </c>
      <c r="GA323" s="14">
        <v>1</v>
      </c>
      <c r="GB323" s="14">
        <f t="shared" si="340"/>
        <v>9</v>
      </c>
      <c r="GC323" s="14">
        <f t="shared" si="364"/>
        <v>2</v>
      </c>
      <c r="GD323" s="14" t="str">
        <f t="shared" si="341"/>
        <v/>
      </c>
      <c r="GE323" s="14" t="e">
        <f t="shared" si="342"/>
        <v>#REF!</v>
      </c>
      <c r="GF323" s="14" t="e">
        <f t="shared" si="343"/>
        <v>#REF!</v>
      </c>
      <c r="GG323" s="14" t="e">
        <f t="shared" si="344"/>
        <v>#REF!</v>
      </c>
      <c r="GH323" s="14" t="e">
        <f t="shared" si="345"/>
        <v>#REF!</v>
      </c>
      <c r="GI323" s="14" t="e">
        <f t="shared" si="346"/>
        <v>#REF!</v>
      </c>
      <c r="GJ323" s="14" t="e">
        <f t="shared" si="347"/>
        <v>#REF!</v>
      </c>
      <c r="GK323" s="14" t="e">
        <f t="shared" si="348"/>
        <v>#REF!</v>
      </c>
      <c r="GL323" s="14">
        <f t="shared" si="349"/>
        <v>1091</v>
      </c>
      <c r="GM323" s="14">
        <f t="shared" si="350"/>
        <v>0</v>
      </c>
      <c r="GN323" s="14" t="str">
        <f t="shared" si="351"/>
        <v/>
      </c>
      <c r="GO323" s="25" t="str">
        <f t="shared" si="352"/>
        <v>icon_2009102</v>
      </c>
      <c r="GS323" s="14">
        <f t="shared" si="353"/>
        <v>2</v>
      </c>
      <c r="GT323" s="14">
        <f t="shared" si="354"/>
        <v>0</v>
      </c>
      <c r="GU323" s="14" t="e">
        <f t="shared" si="365"/>
        <v>#REF!</v>
      </c>
      <c r="GV323" s="14" t="str">
        <f t="shared" si="355"/>
        <v>DefExt</v>
      </c>
      <c r="GW323" s="14" t="e">
        <f t="shared" si="366"/>
        <v>#REF!</v>
      </c>
      <c r="GX323" s="14" t="e">
        <f t="shared" si="367"/>
        <v>#REF!</v>
      </c>
      <c r="GY323" s="14" t="str">
        <f t="shared" si="356"/>
        <v/>
      </c>
      <c r="GZ323" s="14" t="str">
        <f t="shared" si="368"/>
        <v/>
      </c>
      <c r="HA323" s="14" t="str">
        <f t="shared" si="369"/>
        <v/>
      </c>
      <c r="HB323" s="14">
        <f t="shared" si="357"/>
        <v>20910</v>
      </c>
      <c r="HC323" s="14">
        <f t="shared" si="370"/>
        <v>0</v>
      </c>
      <c r="HD323" s="14" t="str">
        <f t="shared" si="371"/>
        <v/>
      </c>
      <c r="HE323" s="25" t="s">
        <v>1109</v>
      </c>
      <c r="HF323" s="14">
        <f t="shared" si="358"/>
        <v>50</v>
      </c>
      <c r="IA323" s="13">
        <v>318</v>
      </c>
      <c r="IB323" s="14">
        <f t="shared" si="372"/>
        <v>16</v>
      </c>
      <c r="IC323" s="14">
        <f t="shared" si="373"/>
        <v>2</v>
      </c>
      <c r="ID323" s="14">
        <f t="shared" si="374"/>
        <v>5</v>
      </c>
      <c r="IE323" s="14">
        <f t="shared" si="375"/>
        <v>4</v>
      </c>
      <c r="IF323" s="14" t="str">
        <f t="shared" si="376"/>
        <v>90级守护灵洗练-Q4-8</v>
      </c>
      <c r="IG323" s="14">
        <f t="shared" si="377"/>
        <v>2054</v>
      </c>
      <c r="IH323" s="14">
        <f t="shared" si="378"/>
        <v>8</v>
      </c>
      <c r="II323" s="14">
        <f t="shared" si="379"/>
        <v>550</v>
      </c>
      <c r="IJ323" s="14" t="str">
        <f t="shared" si="380"/>
        <v>CritRate</v>
      </c>
      <c r="IK323" s="14">
        <f t="shared" si="381"/>
        <v>2.8000000000000001E-2</v>
      </c>
      <c r="IL323" s="14">
        <f t="shared" si="382"/>
        <v>0.08</v>
      </c>
    </row>
    <row r="324" spans="165:246" ht="16.5" x14ac:dyDescent="0.2">
      <c r="FI324" s="13">
        <v>319</v>
      </c>
      <c r="FJ324" s="14">
        <f t="shared" si="359"/>
        <v>1</v>
      </c>
      <c r="FK324" s="14">
        <f t="shared" si="360"/>
        <v>319</v>
      </c>
      <c r="FL324" s="14">
        <f t="shared" si="361"/>
        <v>43</v>
      </c>
      <c r="FM324" s="14">
        <f t="shared" si="328"/>
        <v>10</v>
      </c>
      <c r="FN324" s="14">
        <f t="shared" si="329"/>
        <v>9</v>
      </c>
      <c r="FO324" s="14">
        <f t="shared" si="330"/>
        <v>130</v>
      </c>
      <c r="FP324" s="14">
        <f t="shared" si="331"/>
        <v>1</v>
      </c>
      <c r="FQ324" s="14">
        <f t="shared" si="332"/>
        <v>3</v>
      </c>
      <c r="FR324" s="14">
        <f t="shared" si="333"/>
        <v>3</v>
      </c>
      <c r="FS324" s="14" t="b">
        <f t="shared" si="362"/>
        <v>0</v>
      </c>
      <c r="FT324" s="14">
        <f t="shared" si="334"/>
        <v>2009103</v>
      </c>
      <c r="FU324" s="14">
        <f t="shared" si="363"/>
        <v>85</v>
      </c>
      <c r="FV324" s="13" t="str">
        <f t="shared" si="335"/>
        <v>130级-普通寄灵人の铠甲</v>
      </c>
      <c r="FW324" s="13" t="str">
        <f t="shared" si="336"/>
        <v>裂影 · 寄灵人の铠甲-普通</v>
      </c>
      <c r="FX324" s="14">
        <f t="shared" si="337"/>
        <v>1</v>
      </c>
      <c r="FY324" s="14">
        <f t="shared" si="338"/>
        <v>1</v>
      </c>
      <c r="FZ324" s="14">
        <f t="shared" si="339"/>
        <v>130</v>
      </c>
      <c r="GA324" s="14">
        <v>1</v>
      </c>
      <c r="GB324" s="14">
        <f t="shared" si="340"/>
        <v>9</v>
      </c>
      <c r="GC324" s="14">
        <f t="shared" si="364"/>
        <v>3</v>
      </c>
      <c r="GD324" s="14" t="str">
        <f t="shared" si="341"/>
        <v/>
      </c>
      <c r="GE324" s="14" t="e">
        <f t="shared" si="342"/>
        <v>#REF!</v>
      </c>
      <c r="GF324" s="14" t="e">
        <f t="shared" si="343"/>
        <v>#REF!</v>
      </c>
      <c r="GG324" s="14" t="e">
        <f t="shared" si="344"/>
        <v>#REF!</v>
      </c>
      <c r="GH324" s="14" t="e">
        <f t="shared" si="345"/>
        <v>#REF!</v>
      </c>
      <c r="GI324" s="14" t="e">
        <f t="shared" si="346"/>
        <v>#REF!</v>
      </c>
      <c r="GJ324" s="14" t="e">
        <f t="shared" si="347"/>
        <v>#REF!</v>
      </c>
      <c r="GK324" s="14" t="e">
        <f t="shared" si="348"/>
        <v>#REF!</v>
      </c>
      <c r="GL324" s="14">
        <f t="shared" si="349"/>
        <v>1091</v>
      </c>
      <c r="GM324" s="14">
        <f t="shared" si="350"/>
        <v>0</v>
      </c>
      <c r="GN324" s="14" t="str">
        <f t="shared" si="351"/>
        <v/>
      </c>
      <c r="GO324" s="25" t="str">
        <f t="shared" si="352"/>
        <v>icon_2009103</v>
      </c>
      <c r="GS324" s="14">
        <f t="shared" si="353"/>
        <v>2</v>
      </c>
      <c r="GT324" s="14">
        <f t="shared" si="354"/>
        <v>3</v>
      </c>
      <c r="GU324" s="14" t="e">
        <f t="shared" si="365"/>
        <v>#REF!</v>
      </c>
      <c r="GV324" s="14" t="str">
        <f t="shared" si="355"/>
        <v>DefExt</v>
      </c>
      <c r="GW324" s="14" t="e">
        <f t="shared" si="366"/>
        <v>#REF!</v>
      </c>
      <c r="GX324" s="14" t="e">
        <f t="shared" si="367"/>
        <v>#REF!</v>
      </c>
      <c r="GY324" s="14" t="str">
        <f t="shared" si="356"/>
        <v>HPExt</v>
      </c>
      <c r="GZ324" s="14" t="e">
        <f t="shared" si="368"/>
        <v>#REF!</v>
      </c>
      <c r="HA324" s="14" t="e">
        <f t="shared" si="369"/>
        <v>#REF!</v>
      </c>
      <c r="HB324" s="14">
        <f t="shared" si="357"/>
        <v>20910</v>
      </c>
      <c r="HC324" s="14">
        <f t="shared" si="370"/>
        <v>0</v>
      </c>
      <c r="HD324" s="14" t="str">
        <f t="shared" si="371"/>
        <v/>
      </c>
      <c r="HE324" s="25" t="s">
        <v>1109</v>
      </c>
      <c r="HF324" s="14">
        <f t="shared" si="358"/>
        <v>50</v>
      </c>
      <c r="IA324" s="13">
        <v>319</v>
      </c>
      <c r="IB324" s="14">
        <f t="shared" si="372"/>
        <v>16</v>
      </c>
      <c r="IC324" s="14">
        <f t="shared" si="373"/>
        <v>2</v>
      </c>
      <c r="ID324" s="14">
        <f t="shared" si="374"/>
        <v>5</v>
      </c>
      <c r="IE324" s="14">
        <f t="shared" si="375"/>
        <v>4</v>
      </c>
      <c r="IF324" s="14" t="str">
        <f t="shared" si="376"/>
        <v>90级守护灵洗练-Q4-9</v>
      </c>
      <c r="IG324" s="14">
        <f t="shared" si="377"/>
        <v>2054</v>
      </c>
      <c r="IH324" s="14">
        <f t="shared" si="378"/>
        <v>9</v>
      </c>
      <c r="II324" s="14">
        <f t="shared" si="379"/>
        <v>550</v>
      </c>
      <c r="IJ324" s="14" t="str">
        <f t="shared" si="380"/>
        <v>DefIgnor</v>
      </c>
      <c r="IK324" s="14">
        <f t="shared" si="381"/>
        <v>1.0999999999999999E-2</v>
      </c>
      <c r="IL324" s="14">
        <f t="shared" si="382"/>
        <v>0.03</v>
      </c>
    </row>
    <row r="325" spans="165:246" ht="16.5" x14ac:dyDescent="0.2">
      <c r="FI325" s="13">
        <v>320</v>
      </c>
      <c r="FJ325" s="14">
        <f t="shared" si="359"/>
        <v>1</v>
      </c>
      <c r="FK325" s="14">
        <f t="shared" si="360"/>
        <v>320</v>
      </c>
      <c r="FL325" s="14">
        <f t="shared" si="361"/>
        <v>43</v>
      </c>
      <c r="FM325" s="14">
        <f t="shared" si="328"/>
        <v>10</v>
      </c>
      <c r="FN325" s="14">
        <f t="shared" si="329"/>
        <v>9</v>
      </c>
      <c r="FO325" s="14">
        <f t="shared" si="330"/>
        <v>130</v>
      </c>
      <c r="FP325" s="14">
        <f t="shared" si="331"/>
        <v>1</v>
      </c>
      <c r="FQ325" s="14">
        <f t="shared" si="332"/>
        <v>4</v>
      </c>
      <c r="FR325" s="14">
        <f t="shared" si="333"/>
        <v>4</v>
      </c>
      <c r="FS325" s="14" t="b">
        <f t="shared" si="362"/>
        <v>0</v>
      </c>
      <c r="FT325" s="14">
        <f t="shared" si="334"/>
        <v>2009104</v>
      </c>
      <c r="FU325" s="14">
        <f t="shared" si="363"/>
        <v>85</v>
      </c>
      <c r="FV325" s="13" t="str">
        <f t="shared" si="335"/>
        <v>130级-普通寄灵人の裤子</v>
      </c>
      <c r="FW325" s="13" t="str">
        <f t="shared" si="336"/>
        <v>裂影 · 寄灵人の裤子-普通</v>
      </c>
      <c r="FX325" s="14">
        <f t="shared" si="337"/>
        <v>1</v>
      </c>
      <c r="FY325" s="14">
        <f t="shared" si="338"/>
        <v>1</v>
      </c>
      <c r="FZ325" s="14">
        <f t="shared" si="339"/>
        <v>130</v>
      </c>
      <c r="GA325" s="14">
        <v>1</v>
      </c>
      <c r="GB325" s="14">
        <f t="shared" si="340"/>
        <v>9</v>
      </c>
      <c r="GC325" s="14">
        <f t="shared" si="364"/>
        <v>4</v>
      </c>
      <c r="GD325" s="14" t="str">
        <f t="shared" si="341"/>
        <v/>
      </c>
      <c r="GE325" s="14" t="e">
        <f t="shared" si="342"/>
        <v>#REF!</v>
      </c>
      <c r="GF325" s="14" t="e">
        <f t="shared" si="343"/>
        <v>#REF!</v>
      </c>
      <c r="GG325" s="14" t="e">
        <f t="shared" si="344"/>
        <v>#REF!</v>
      </c>
      <c r="GH325" s="14" t="e">
        <f t="shared" si="345"/>
        <v>#REF!</v>
      </c>
      <c r="GI325" s="14" t="e">
        <f t="shared" si="346"/>
        <v>#REF!</v>
      </c>
      <c r="GJ325" s="14" t="e">
        <f t="shared" si="347"/>
        <v>#REF!</v>
      </c>
      <c r="GK325" s="14" t="e">
        <f t="shared" si="348"/>
        <v>#REF!</v>
      </c>
      <c r="GL325" s="14">
        <f t="shared" si="349"/>
        <v>1091</v>
      </c>
      <c r="GM325" s="14">
        <f t="shared" si="350"/>
        <v>0</v>
      </c>
      <c r="GN325" s="14" t="str">
        <f t="shared" si="351"/>
        <v/>
      </c>
      <c r="GO325" s="25" t="str">
        <f t="shared" si="352"/>
        <v>icon_2009104</v>
      </c>
      <c r="GS325" s="14">
        <f t="shared" si="353"/>
        <v>2</v>
      </c>
      <c r="GT325" s="14">
        <f t="shared" si="354"/>
        <v>0</v>
      </c>
      <c r="GU325" s="14" t="e">
        <f t="shared" si="365"/>
        <v>#REF!</v>
      </c>
      <c r="GV325" s="14" t="str">
        <f t="shared" si="355"/>
        <v>DefExt</v>
      </c>
      <c r="GW325" s="14" t="e">
        <f t="shared" si="366"/>
        <v>#REF!</v>
      </c>
      <c r="GX325" s="14" t="e">
        <f t="shared" si="367"/>
        <v>#REF!</v>
      </c>
      <c r="GY325" s="14" t="str">
        <f t="shared" si="356"/>
        <v/>
      </c>
      <c r="GZ325" s="14" t="str">
        <f t="shared" si="368"/>
        <v/>
      </c>
      <c r="HA325" s="14" t="str">
        <f t="shared" si="369"/>
        <v/>
      </c>
      <c r="HB325" s="14">
        <f t="shared" si="357"/>
        <v>20910</v>
      </c>
      <c r="HC325" s="14">
        <f t="shared" si="370"/>
        <v>0</v>
      </c>
      <c r="HD325" s="14" t="str">
        <f t="shared" si="371"/>
        <v/>
      </c>
      <c r="HE325" s="25" t="s">
        <v>1109</v>
      </c>
      <c r="HF325" s="14">
        <f t="shared" si="358"/>
        <v>50</v>
      </c>
      <c r="IA325" s="13">
        <v>320</v>
      </c>
      <c r="IB325" s="14">
        <f t="shared" si="372"/>
        <v>16</v>
      </c>
      <c r="IC325" s="14">
        <f t="shared" si="373"/>
        <v>2</v>
      </c>
      <c r="ID325" s="14">
        <f t="shared" si="374"/>
        <v>5</v>
      </c>
      <c r="IE325" s="14">
        <f t="shared" si="375"/>
        <v>4</v>
      </c>
      <c r="IF325" s="14" t="str">
        <f t="shared" si="376"/>
        <v>90级守护灵洗练-Q4-10</v>
      </c>
      <c r="IG325" s="14">
        <f t="shared" si="377"/>
        <v>2054</v>
      </c>
      <c r="IH325" s="14">
        <f t="shared" si="378"/>
        <v>10</v>
      </c>
      <c r="II325" s="14">
        <f t="shared" si="379"/>
        <v>550</v>
      </c>
      <c r="IJ325" s="14" t="str">
        <f t="shared" si="380"/>
        <v>Block</v>
      </c>
      <c r="IK325" s="14">
        <f t="shared" si="381"/>
        <v>1.0999999999999999E-2</v>
      </c>
      <c r="IL325" s="14">
        <f t="shared" si="382"/>
        <v>0.03</v>
      </c>
    </row>
    <row r="326" spans="165:246" ht="16.5" x14ac:dyDescent="0.2">
      <c r="FI326" s="13">
        <v>321</v>
      </c>
      <c r="FJ326" s="14">
        <f t="shared" si="359"/>
        <v>1</v>
      </c>
      <c r="FK326" s="14">
        <f t="shared" si="360"/>
        <v>321</v>
      </c>
      <c r="FL326" s="14">
        <f t="shared" si="361"/>
        <v>43</v>
      </c>
      <c r="FM326" s="14">
        <f t="shared" ref="FM326:FM389" si="383">INDEX($AL$7:$AL$64,FL326)</f>
        <v>10</v>
      </c>
      <c r="FN326" s="14">
        <f t="shared" ref="FN326:FN389" si="384">(FJ326-1)*$FL$3+GB326</f>
        <v>9</v>
      </c>
      <c r="FO326" s="14">
        <f t="shared" ref="FO326:FO389" si="385">INDEX(AJ$7:AJ$64,$FL326)</f>
        <v>130</v>
      </c>
      <c r="FP326" s="14">
        <f t="shared" ref="FP326:FP389" si="386">INDEX(AK$7:AK$64,$FL326)</f>
        <v>1</v>
      </c>
      <c r="FQ326" s="14">
        <f t="shared" ref="FQ326:FQ389" si="387">FK326-INDEX($AT$6:$AT$64,FL326)</f>
        <v>5</v>
      </c>
      <c r="FR326" s="14">
        <f t="shared" ref="FR326:FR389" si="388">INDEX($AU$7:$BB$64,FL326,FK326-INDEX($AT$6:$AT$64,FL326))</f>
        <v>5</v>
      </c>
      <c r="FS326" s="14" t="b">
        <f t="shared" si="362"/>
        <v>0</v>
      </c>
      <c r="FT326" s="14">
        <f t="shared" ref="FT326:FT389" si="389">INDEX($AQ$7:$AQ$64,FL326)*10+FR326+(FJ326-1)*100000+2000000</f>
        <v>2009105</v>
      </c>
      <c r="FU326" s="14">
        <f t="shared" si="363"/>
        <v>85</v>
      </c>
      <c r="FV326" s="13" t="str">
        <f t="shared" ref="FV326:FV389" si="390">INDEX($AM$7:$AM$64,FL326)&amp;"-"&amp;INDEX($AN$7:$AN$64,FL326)&amp;INDEX($BR$6:$BR$7,FJ326)&amp;INDEX($AU$3:$BB$3,FR326)</f>
        <v>130级-普通寄灵人の鞋子</v>
      </c>
      <c r="FW326" s="13" t="str">
        <f t="shared" ref="FW326:FW389" si="391">INDEX($AO$7:$AP$64,FL326,FJ326)&amp;" · "&amp;INDEX($BR$6:$BR$7,FJ326)&amp;INDEX($AU$3:$BB$3,FR326)&amp;IF(FS326,"","-"&amp;INDEX($CG$6:$CG$9,FP326))</f>
        <v>裂影 · 寄灵人の鞋子-普通</v>
      </c>
      <c r="FX326" s="14">
        <f t="shared" ref="FX326:FX389" si="392">FJ326</f>
        <v>1</v>
      </c>
      <c r="FY326" s="14">
        <f t="shared" ref="FY326:FY389" si="393">INDEX($AK$7:$AK$64,FL326)</f>
        <v>1</v>
      </c>
      <c r="FZ326" s="14">
        <f t="shared" ref="FZ326:FZ389" si="394">INDEX($AJ$7:$AJ$64,FL326)</f>
        <v>130</v>
      </c>
      <c r="GA326" s="14">
        <v>1</v>
      </c>
      <c r="GB326" s="14">
        <f t="shared" ref="GB326:GB389" si="395">INDEX(AH$7:AH$64,$FL326)</f>
        <v>9</v>
      </c>
      <c r="GC326" s="14">
        <f t="shared" si="364"/>
        <v>5</v>
      </c>
      <c r="GD326" s="14" t="str">
        <f t="shared" ref="GD326:GD389" si="396">IF(INDEX($AR$7:$AR$64,FL326)&gt;0,INDEX($AR$7:$AR$64,FL326) + (FJ326-1)*10000+200000,"")</f>
        <v/>
      </c>
      <c r="GE326" s="14" t="e">
        <f t="shared" ref="GE326:GE389" si="397">INT(SUMPRODUCT($GI$3:$GK$3,GI326:GK326)*IF(GD326="",1,1.5))</f>
        <v>#REF!</v>
      </c>
      <c r="GF326" s="14" t="e">
        <f t="shared" ref="GF326:GF389" si="398">ROUND(INDEX(M$6:M$27,$FN326)*INDEX(BW$6:BW$13,$FR326)*INDEX($CH$6:$CH$9,FY326)/5,0)*5</f>
        <v>#REF!</v>
      </c>
      <c r="GG326" s="14" t="e">
        <f t="shared" ref="GG326:GG389" si="399">ROUND(INDEX(N$6:N$27,$FN326)*INDEX(BX$6:BX$13,$FR326)*INDEX($CH$6:$CH$9,FY326)/5,0)*5</f>
        <v>#REF!</v>
      </c>
      <c r="GH326" s="14" t="e">
        <f t="shared" ref="GH326:GH389" si="400">ROUND(INDEX(O$6:O$27,$FN326)*INDEX(BY$6:BY$13,$FR326)*INDEX($CH$6:$CH$9,FY326)/5,0)*5</f>
        <v>#REF!</v>
      </c>
      <c r="GI326" s="14" t="e">
        <f t="shared" ref="GI326:GI389" si="401">ROUND(INDEX(S$6:S$27,$FN326)*INDEX(BW$6:BW$13,$FR326)*INDEX($CH$6:$CH$9,FY326),0)</f>
        <v>#REF!</v>
      </c>
      <c r="GJ326" s="14" t="e">
        <f t="shared" ref="GJ326:GJ389" si="402">ROUND(INDEX(T$6:T$27,$FN326)*INDEX(BX$6:BX$13,$FR326)*INDEX($CH$6:$CH$9,FY326),0)</f>
        <v>#REF!</v>
      </c>
      <c r="GK326" s="14" t="e">
        <f t="shared" ref="GK326:GK389" si="403">ROUND(INDEX(U$6:U$27,$FN326)*INDEX(BY$6:BY$13,$FR326)*INDEX($CH$6:$CH$9,FY326),0)</f>
        <v>#REF!</v>
      </c>
      <c r="GL326" s="14">
        <f t="shared" ref="GL326:GL389" si="404">GB326*10+FP326+FJ326*1000</f>
        <v>1091</v>
      </c>
      <c r="GM326" s="14">
        <f t="shared" ref="GM326:GM389" si="405">INDEX($V$17:$Y$27,GB326,FP326)</f>
        <v>0</v>
      </c>
      <c r="GN326" s="14" t="str">
        <f t="shared" ref="GN326:GN389" si="406">IF(FP326&gt;2,GB326*10+FP326+FJ326*1000,"")</f>
        <v/>
      </c>
      <c r="GO326" s="25" t="str">
        <f t="shared" ref="GO326:GO389" si="407">IF(FS326,"icon_"&amp;FT326,GO$2&amp;INDEX($FG$6:$FG$7,FJ326)*100000+GB326*1000+100+FR326)</f>
        <v>icon_2009105</v>
      </c>
      <c r="GS326" s="14">
        <f t="shared" ref="GS326:GS389" si="408">INDEX(CA$6:CA$13,$GC326)</f>
        <v>3</v>
      </c>
      <c r="GT326" s="14">
        <f t="shared" ref="GT326:GT389" si="409">INDEX(CB$6:CB$13,$GC326)</f>
        <v>0</v>
      </c>
      <c r="GU326" s="14" t="e">
        <f t="shared" si="365"/>
        <v>#REF!</v>
      </c>
      <c r="GV326" s="14" t="str">
        <f t="shared" ref="GV326:GV389" si="410">INDEX($BW$3:$BY$3,GS326)</f>
        <v>HPExt</v>
      </c>
      <c r="GW326" s="14" t="e">
        <f t="shared" si="366"/>
        <v>#REF!</v>
      </c>
      <c r="GX326" s="14" t="e">
        <f t="shared" si="367"/>
        <v>#REF!</v>
      </c>
      <c r="GY326" s="14" t="str">
        <f t="shared" ref="GY326:GY389" si="411">IF(GT326&gt;0,INDEX($BW$3:$BY$3,GT326),"")</f>
        <v/>
      </c>
      <c r="GZ326" s="14" t="str">
        <f t="shared" si="368"/>
        <v/>
      </c>
      <c r="HA326" s="14" t="str">
        <f t="shared" si="369"/>
        <v/>
      </c>
      <c r="HB326" s="14">
        <f t="shared" ref="HB326:HB389" si="412">20000+GB326*100+FP326*10</f>
        <v>20910</v>
      </c>
      <c r="HC326" s="14">
        <f t="shared" si="370"/>
        <v>0</v>
      </c>
      <c r="HD326" s="14" t="str">
        <f t="shared" si="371"/>
        <v/>
      </c>
      <c r="HE326" s="25" t="s">
        <v>1109</v>
      </c>
      <c r="HF326" s="14">
        <f t="shared" ref="HF326:HF389" si="413">ROUND(INDEX($AA$17:$AD$27,GB326,FP326)*INDEX($BZ$6:$BZ$13,GC326),0)</f>
        <v>50</v>
      </c>
      <c r="IA326" s="13">
        <v>321</v>
      </c>
      <c r="IB326" s="14">
        <f t="shared" si="372"/>
        <v>17</v>
      </c>
      <c r="IC326" s="14">
        <f t="shared" si="373"/>
        <v>2</v>
      </c>
      <c r="ID326" s="14">
        <f t="shared" si="374"/>
        <v>6</v>
      </c>
      <c r="IE326" s="14">
        <f t="shared" si="375"/>
        <v>3</v>
      </c>
      <c r="IF326" s="14" t="str">
        <f t="shared" si="376"/>
        <v>100级守护灵洗练-Q3-1</v>
      </c>
      <c r="IG326" s="14">
        <f t="shared" si="377"/>
        <v>2063</v>
      </c>
      <c r="IH326" s="14">
        <f t="shared" si="378"/>
        <v>1</v>
      </c>
      <c r="II326" s="14">
        <f t="shared" si="379"/>
        <v>2000</v>
      </c>
      <c r="IJ326" s="14" t="str">
        <f t="shared" si="380"/>
        <v>AtkExt</v>
      </c>
      <c r="IK326" s="14" t="e">
        <f t="shared" si="381"/>
        <v>#REF!</v>
      </c>
      <c r="IL326" s="14" t="e">
        <f t="shared" si="382"/>
        <v>#REF!</v>
      </c>
    </row>
    <row r="327" spans="165:246" ht="16.5" x14ac:dyDescent="0.2">
      <c r="FI327" s="13">
        <v>322</v>
      </c>
      <c r="FJ327" s="14">
        <f t="shared" ref="FJ327:FJ390" si="414">IF(FI327&lt;=$FJ$3,1,2)</f>
        <v>1</v>
      </c>
      <c r="FK327" s="14">
        <f t="shared" ref="FK327:FK390" si="415">MOD(FI327-1,$FJ$3)+1</f>
        <v>322</v>
      </c>
      <c r="FL327" s="14">
        <f t="shared" ref="FL327:FL390" si="416">MATCH(FK327-1,$AT$6:$AT$64,1)</f>
        <v>43</v>
      </c>
      <c r="FM327" s="14">
        <f t="shared" si="383"/>
        <v>10</v>
      </c>
      <c r="FN327" s="14">
        <f t="shared" si="384"/>
        <v>9</v>
      </c>
      <c r="FO327" s="14">
        <f t="shared" si="385"/>
        <v>130</v>
      </c>
      <c r="FP327" s="14">
        <f t="shared" si="386"/>
        <v>1</v>
      </c>
      <c r="FQ327" s="14">
        <f t="shared" si="387"/>
        <v>6</v>
      </c>
      <c r="FR327" s="14">
        <f t="shared" si="388"/>
        <v>6</v>
      </c>
      <c r="FS327" s="14" t="b">
        <f t="shared" ref="FS327:FS390" si="417">IF(GD327="",FALSE,TRUE)</f>
        <v>0</v>
      </c>
      <c r="FT327" s="14">
        <f t="shared" si="389"/>
        <v>2009106</v>
      </c>
      <c r="FU327" s="14">
        <f t="shared" ref="FU327:FU390" si="418">INDEX($BG$7:$BN$64,FL327,FR327)</f>
        <v>85</v>
      </c>
      <c r="FV327" s="13" t="str">
        <f t="shared" si="390"/>
        <v>130级-普通寄灵人の护手</v>
      </c>
      <c r="FW327" s="13" t="str">
        <f t="shared" si="391"/>
        <v>裂影 · 寄灵人の护手-普通</v>
      </c>
      <c r="FX327" s="14">
        <f t="shared" si="392"/>
        <v>1</v>
      </c>
      <c r="FY327" s="14">
        <f t="shared" si="393"/>
        <v>1</v>
      </c>
      <c r="FZ327" s="14">
        <f t="shared" si="394"/>
        <v>130</v>
      </c>
      <c r="GA327" s="14">
        <v>1</v>
      </c>
      <c r="GB327" s="14">
        <f t="shared" si="395"/>
        <v>9</v>
      </c>
      <c r="GC327" s="14">
        <f t="shared" ref="GC327:GC390" si="419">FR327</f>
        <v>6</v>
      </c>
      <c r="GD327" s="14" t="str">
        <f t="shared" si="396"/>
        <v/>
      </c>
      <c r="GE327" s="14" t="e">
        <f t="shared" si="397"/>
        <v>#REF!</v>
      </c>
      <c r="GF327" s="14" t="e">
        <f t="shared" si="398"/>
        <v>#REF!</v>
      </c>
      <c r="GG327" s="14" t="e">
        <f t="shared" si="399"/>
        <v>#REF!</v>
      </c>
      <c r="GH327" s="14" t="e">
        <f t="shared" si="400"/>
        <v>#REF!</v>
      </c>
      <c r="GI327" s="14" t="e">
        <f t="shared" si="401"/>
        <v>#REF!</v>
      </c>
      <c r="GJ327" s="14" t="e">
        <f t="shared" si="402"/>
        <v>#REF!</v>
      </c>
      <c r="GK327" s="14" t="e">
        <f t="shared" si="403"/>
        <v>#REF!</v>
      </c>
      <c r="GL327" s="14">
        <f t="shared" si="404"/>
        <v>1091</v>
      </c>
      <c r="GM327" s="14">
        <f t="shared" si="405"/>
        <v>0</v>
      </c>
      <c r="GN327" s="14" t="str">
        <f t="shared" si="406"/>
        <v/>
      </c>
      <c r="GO327" s="25" t="str">
        <f t="shared" si="407"/>
        <v>icon_2009106</v>
      </c>
      <c r="GS327" s="14">
        <f t="shared" si="408"/>
        <v>3</v>
      </c>
      <c r="GT327" s="14">
        <f t="shared" si="409"/>
        <v>0</v>
      </c>
      <c r="GU327" s="14" t="e">
        <f t="shared" ref="GU327:GU390" si="420">GE327</f>
        <v>#REF!</v>
      </c>
      <c r="GV327" s="14" t="str">
        <f t="shared" si="410"/>
        <v>HPExt</v>
      </c>
      <c r="GW327" s="14" t="e">
        <f t="shared" ref="GW327:GW390" si="421">INDEX(GF327:GH327,GS327)</f>
        <v>#REF!</v>
      </c>
      <c r="GX327" s="14" t="e">
        <f t="shared" ref="GX327:GX390" si="422">INDEX(GI327:GK327,GS327)</f>
        <v>#REF!</v>
      </c>
      <c r="GY327" s="14" t="str">
        <f t="shared" si="411"/>
        <v/>
      </c>
      <c r="GZ327" s="14" t="str">
        <f t="shared" ref="GZ327:GZ390" si="423">IF(GT327&gt;0,INDEX(GF327:GH327,GT327),"")</f>
        <v/>
      </c>
      <c r="HA327" s="14" t="str">
        <f t="shared" ref="HA327:HA390" si="424">IF(GT327&gt;0,INDEX(GI327:GK327,GT327),"")</f>
        <v/>
      </c>
      <c r="HB327" s="14">
        <f t="shared" si="412"/>
        <v>20910</v>
      </c>
      <c r="HC327" s="14">
        <f t="shared" ref="HC327:HC390" si="425">GM327</f>
        <v>0</v>
      </c>
      <c r="HD327" s="14" t="str">
        <f t="shared" ref="HD327:HD390" si="426">GN327</f>
        <v/>
      </c>
      <c r="HE327" s="25" t="s">
        <v>1109</v>
      </c>
      <c r="HF327" s="14">
        <f t="shared" si="413"/>
        <v>50</v>
      </c>
      <c r="IA327" s="13">
        <v>322</v>
      </c>
      <c r="IB327" s="14">
        <f t="shared" ref="IB327:IB390" si="427">INT((IA327-1)/20)+1</f>
        <v>17</v>
      </c>
      <c r="IC327" s="14">
        <f t="shared" ref="IC327:IC390" si="428">IF(IB327&gt;11,2,1)</f>
        <v>2</v>
      </c>
      <c r="ID327" s="14">
        <f t="shared" ref="ID327:ID390" si="429">IB327-(IC327-1)*11</f>
        <v>6</v>
      </c>
      <c r="IE327" s="14">
        <f t="shared" ref="IE327:IE390" si="430">IF(MOD(IA327-1,20)&gt;=10,4,3)</f>
        <v>3</v>
      </c>
      <c r="IF327" s="14" t="str">
        <f t="shared" ref="IF327:IF390" si="431">INDEX($EK$6:$EK$27,IB327)&amp;"洗练-Q"&amp;IE327&amp;"-"&amp;IH327</f>
        <v>100级守护灵洗练-Q3-2</v>
      </c>
      <c r="IG327" s="14">
        <f t="shared" ref="IG327:IG390" si="432">IC327*1000+ID327*10+IE327</f>
        <v>2063</v>
      </c>
      <c r="IH327" s="14">
        <f t="shared" ref="IH327:IH390" si="433">MOD(IA327-1,10)+1</f>
        <v>2</v>
      </c>
      <c r="II327" s="14">
        <f t="shared" ref="II327:II390" si="434">INDEX($EO$3:$EX$3,IH327)</f>
        <v>2000</v>
      </c>
      <c r="IJ327" s="14" t="str">
        <f t="shared" ref="IJ327:IJ390" si="435">INDEX($EO$4:$EX$4,IH327)</f>
        <v>DefExt</v>
      </c>
      <c r="IK327" s="14" t="e">
        <f t="shared" ref="IK327:IK390" si="436">IF(IL327&gt;1,INT(IL327*0.35),ROUND(IL327*0.35,3))</f>
        <v>#REF!</v>
      </c>
      <c r="IL327" s="14" t="e">
        <f t="shared" ref="IL327:IL390" si="437">INDEX($EO$6:$EX$27,IB327,IH327)</f>
        <v>#REF!</v>
      </c>
    </row>
    <row r="328" spans="165:246" ht="16.5" x14ac:dyDescent="0.2">
      <c r="FI328" s="13">
        <v>323</v>
      </c>
      <c r="FJ328" s="14">
        <f t="shared" si="414"/>
        <v>1</v>
      </c>
      <c r="FK328" s="14">
        <f t="shared" si="415"/>
        <v>323</v>
      </c>
      <c r="FL328" s="14">
        <f t="shared" si="416"/>
        <v>43</v>
      </c>
      <c r="FM328" s="14">
        <f t="shared" si="383"/>
        <v>10</v>
      </c>
      <c r="FN328" s="14">
        <f t="shared" si="384"/>
        <v>9</v>
      </c>
      <c r="FO328" s="14">
        <f t="shared" si="385"/>
        <v>130</v>
      </c>
      <c r="FP328" s="14">
        <f t="shared" si="386"/>
        <v>1</v>
      </c>
      <c r="FQ328" s="14">
        <f t="shared" si="387"/>
        <v>7</v>
      </c>
      <c r="FR328" s="14">
        <f t="shared" si="388"/>
        <v>7</v>
      </c>
      <c r="FS328" s="14" t="b">
        <f t="shared" si="417"/>
        <v>0</v>
      </c>
      <c r="FT328" s="14">
        <f t="shared" si="389"/>
        <v>2009107</v>
      </c>
      <c r="FU328" s="14">
        <f t="shared" si="418"/>
        <v>128</v>
      </c>
      <c r="FV328" s="13" t="str">
        <f t="shared" si="390"/>
        <v>130级-普通寄灵人の项链</v>
      </c>
      <c r="FW328" s="13" t="str">
        <f t="shared" si="391"/>
        <v>裂影 · 寄灵人の项链-普通</v>
      </c>
      <c r="FX328" s="14">
        <f t="shared" si="392"/>
        <v>1</v>
      </c>
      <c r="FY328" s="14">
        <f t="shared" si="393"/>
        <v>1</v>
      </c>
      <c r="FZ328" s="14">
        <f t="shared" si="394"/>
        <v>130</v>
      </c>
      <c r="GA328" s="14">
        <v>1</v>
      </c>
      <c r="GB328" s="14">
        <f t="shared" si="395"/>
        <v>9</v>
      </c>
      <c r="GC328" s="14">
        <f t="shared" si="419"/>
        <v>7</v>
      </c>
      <c r="GD328" s="14" t="str">
        <f t="shared" si="396"/>
        <v/>
      </c>
      <c r="GE328" s="14" t="e">
        <f t="shared" si="397"/>
        <v>#REF!</v>
      </c>
      <c r="GF328" s="14" t="e">
        <f t="shared" si="398"/>
        <v>#REF!</v>
      </c>
      <c r="GG328" s="14" t="e">
        <f t="shared" si="399"/>
        <v>#REF!</v>
      </c>
      <c r="GH328" s="14" t="e">
        <f t="shared" si="400"/>
        <v>#REF!</v>
      </c>
      <c r="GI328" s="14" t="e">
        <f t="shared" si="401"/>
        <v>#REF!</v>
      </c>
      <c r="GJ328" s="14" t="e">
        <f t="shared" si="402"/>
        <v>#REF!</v>
      </c>
      <c r="GK328" s="14" t="e">
        <f t="shared" si="403"/>
        <v>#REF!</v>
      </c>
      <c r="GL328" s="14">
        <f t="shared" si="404"/>
        <v>1091</v>
      </c>
      <c r="GM328" s="14">
        <f t="shared" si="405"/>
        <v>0</v>
      </c>
      <c r="GN328" s="14" t="str">
        <f t="shared" si="406"/>
        <v/>
      </c>
      <c r="GO328" s="25" t="str">
        <f t="shared" si="407"/>
        <v>icon_2009107</v>
      </c>
      <c r="GS328" s="14">
        <f t="shared" si="408"/>
        <v>1</v>
      </c>
      <c r="GT328" s="14">
        <f t="shared" si="409"/>
        <v>2</v>
      </c>
      <c r="GU328" s="14" t="e">
        <f t="shared" si="420"/>
        <v>#REF!</v>
      </c>
      <c r="GV328" s="14" t="str">
        <f t="shared" si="410"/>
        <v>AtkExt</v>
      </c>
      <c r="GW328" s="14" t="e">
        <f t="shared" si="421"/>
        <v>#REF!</v>
      </c>
      <c r="GX328" s="14" t="e">
        <f t="shared" si="422"/>
        <v>#REF!</v>
      </c>
      <c r="GY328" s="14" t="str">
        <f t="shared" si="411"/>
        <v>DefExt</v>
      </c>
      <c r="GZ328" s="14" t="e">
        <f t="shared" si="423"/>
        <v>#REF!</v>
      </c>
      <c r="HA328" s="14" t="e">
        <f t="shared" si="424"/>
        <v>#REF!</v>
      </c>
      <c r="HB328" s="14">
        <f t="shared" si="412"/>
        <v>20910</v>
      </c>
      <c r="HC328" s="14">
        <f t="shared" si="425"/>
        <v>0</v>
      </c>
      <c r="HD328" s="14" t="str">
        <f t="shared" si="426"/>
        <v/>
      </c>
      <c r="HE328" s="25" t="s">
        <v>1109</v>
      </c>
      <c r="HF328" s="14">
        <f t="shared" si="413"/>
        <v>75</v>
      </c>
      <c r="IA328" s="13">
        <v>323</v>
      </c>
      <c r="IB328" s="14">
        <f t="shared" si="427"/>
        <v>17</v>
      </c>
      <c r="IC328" s="14">
        <f t="shared" si="428"/>
        <v>2</v>
      </c>
      <c r="ID328" s="14">
        <f t="shared" si="429"/>
        <v>6</v>
      </c>
      <c r="IE328" s="14">
        <f t="shared" si="430"/>
        <v>3</v>
      </c>
      <c r="IF328" s="14" t="str">
        <f t="shared" si="431"/>
        <v>100级守护灵洗练-Q3-3</v>
      </c>
      <c r="IG328" s="14">
        <f t="shared" si="432"/>
        <v>2063</v>
      </c>
      <c r="IH328" s="14">
        <f t="shared" si="433"/>
        <v>3</v>
      </c>
      <c r="II328" s="14">
        <f t="shared" si="434"/>
        <v>2000</v>
      </c>
      <c r="IJ328" s="14" t="str">
        <f t="shared" si="435"/>
        <v>HPExt</v>
      </c>
      <c r="IK328" s="14" t="e">
        <f t="shared" si="436"/>
        <v>#REF!</v>
      </c>
      <c r="IL328" s="14" t="e">
        <f t="shared" si="437"/>
        <v>#REF!</v>
      </c>
    </row>
    <row r="329" spans="165:246" ht="16.5" x14ac:dyDescent="0.2">
      <c r="FI329" s="13">
        <v>324</v>
      </c>
      <c r="FJ329" s="14">
        <f t="shared" si="414"/>
        <v>1</v>
      </c>
      <c r="FK329" s="14">
        <f t="shared" si="415"/>
        <v>324</v>
      </c>
      <c r="FL329" s="14">
        <f t="shared" si="416"/>
        <v>43</v>
      </c>
      <c r="FM329" s="14">
        <f t="shared" si="383"/>
        <v>10</v>
      </c>
      <c r="FN329" s="14">
        <f t="shared" si="384"/>
        <v>9</v>
      </c>
      <c r="FO329" s="14">
        <f t="shared" si="385"/>
        <v>130</v>
      </c>
      <c r="FP329" s="14">
        <f t="shared" si="386"/>
        <v>1</v>
      </c>
      <c r="FQ329" s="14">
        <f t="shared" si="387"/>
        <v>8</v>
      </c>
      <c r="FR329" s="14">
        <f t="shared" si="388"/>
        <v>8</v>
      </c>
      <c r="FS329" s="14" t="b">
        <f t="shared" si="417"/>
        <v>0</v>
      </c>
      <c r="FT329" s="14">
        <f t="shared" si="389"/>
        <v>2009108</v>
      </c>
      <c r="FU329" s="14">
        <f t="shared" si="418"/>
        <v>128</v>
      </c>
      <c r="FV329" s="13" t="str">
        <f t="shared" si="390"/>
        <v>130级-普通寄灵人の戒指</v>
      </c>
      <c r="FW329" s="13" t="str">
        <f t="shared" si="391"/>
        <v>裂影 · 寄灵人の戒指-普通</v>
      </c>
      <c r="FX329" s="14">
        <f t="shared" si="392"/>
        <v>1</v>
      </c>
      <c r="FY329" s="14">
        <f t="shared" si="393"/>
        <v>1</v>
      </c>
      <c r="FZ329" s="14">
        <f t="shared" si="394"/>
        <v>130</v>
      </c>
      <c r="GA329" s="14">
        <v>1</v>
      </c>
      <c r="GB329" s="14">
        <f t="shared" si="395"/>
        <v>9</v>
      </c>
      <c r="GC329" s="14">
        <f t="shared" si="419"/>
        <v>8</v>
      </c>
      <c r="GD329" s="14" t="str">
        <f t="shared" si="396"/>
        <v/>
      </c>
      <c r="GE329" s="14" t="e">
        <f t="shared" si="397"/>
        <v>#REF!</v>
      </c>
      <c r="GF329" s="14" t="e">
        <f t="shared" si="398"/>
        <v>#REF!</v>
      </c>
      <c r="GG329" s="14" t="e">
        <f t="shared" si="399"/>
        <v>#REF!</v>
      </c>
      <c r="GH329" s="14" t="e">
        <f t="shared" si="400"/>
        <v>#REF!</v>
      </c>
      <c r="GI329" s="14" t="e">
        <f t="shared" si="401"/>
        <v>#REF!</v>
      </c>
      <c r="GJ329" s="14" t="e">
        <f t="shared" si="402"/>
        <v>#REF!</v>
      </c>
      <c r="GK329" s="14" t="e">
        <f t="shared" si="403"/>
        <v>#REF!</v>
      </c>
      <c r="GL329" s="14">
        <f t="shared" si="404"/>
        <v>1091</v>
      </c>
      <c r="GM329" s="14">
        <f t="shared" si="405"/>
        <v>0</v>
      </c>
      <c r="GN329" s="14" t="str">
        <f t="shared" si="406"/>
        <v/>
      </c>
      <c r="GO329" s="25" t="str">
        <f t="shared" si="407"/>
        <v>icon_2009108</v>
      </c>
      <c r="GS329" s="14">
        <f t="shared" si="408"/>
        <v>1</v>
      </c>
      <c r="GT329" s="14">
        <f t="shared" si="409"/>
        <v>3</v>
      </c>
      <c r="GU329" s="14" t="e">
        <f t="shared" si="420"/>
        <v>#REF!</v>
      </c>
      <c r="GV329" s="14" t="str">
        <f t="shared" si="410"/>
        <v>AtkExt</v>
      </c>
      <c r="GW329" s="14" t="e">
        <f t="shared" si="421"/>
        <v>#REF!</v>
      </c>
      <c r="GX329" s="14" t="e">
        <f t="shared" si="422"/>
        <v>#REF!</v>
      </c>
      <c r="GY329" s="14" t="str">
        <f t="shared" si="411"/>
        <v>HPExt</v>
      </c>
      <c r="GZ329" s="14" t="e">
        <f t="shared" si="423"/>
        <v>#REF!</v>
      </c>
      <c r="HA329" s="14" t="e">
        <f t="shared" si="424"/>
        <v>#REF!</v>
      </c>
      <c r="HB329" s="14">
        <f t="shared" si="412"/>
        <v>20910</v>
      </c>
      <c r="HC329" s="14">
        <f t="shared" si="425"/>
        <v>0</v>
      </c>
      <c r="HD329" s="14" t="str">
        <f t="shared" si="426"/>
        <v/>
      </c>
      <c r="HE329" s="25" t="s">
        <v>1109</v>
      </c>
      <c r="HF329" s="14">
        <f t="shared" si="413"/>
        <v>75</v>
      </c>
      <c r="IA329" s="13">
        <v>324</v>
      </c>
      <c r="IB329" s="14">
        <f t="shared" si="427"/>
        <v>17</v>
      </c>
      <c r="IC329" s="14">
        <f t="shared" si="428"/>
        <v>2</v>
      </c>
      <c r="ID329" s="14">
        <f t="shared" si="429"/>
        <v>6</v>
      </c>
      <c r="IE329" s="14">
        <f t="shared" si="430"/>
        <v>3</v>
      </c>
      <c r="IF329" s="14" t="str">
        <f t="shared" si="431"/>
        <v>100级守护灵洗练-Q3-4</v>
      </c>
      <c r="IG329" s="14">
        <f t="shared" si="432"/>
        <v>2063</v>
      </c>
      <c r="IH329" s="14">
        <f t="shared" si="433"/>
        <v>4</v>
      </c>
      <c r="II329" s="14">
        <f t="shared" si="434"/>
        <v>600</v>
      </c>
      <c r="IJ329" s="14" t="str">
        <f t="shared" si="435"/>
        <v>AtkRate</v>
      </c>
      <c r="IK329" s="14">
        <f t="shared" si="436"/>
        <v>1.4E-2</v>
      </c>
      <c r="IL329" s="14">
        <f t="shared" si="437"/>
        <v>0.04</v>
      </c>
    </row>
    <row r="330" spans="165:246" ht="16.5" x14ac:dyDescent="0.2">
      <c r="FI330" s="13">
        <v>325</v>
      </c>
      <c r="FJ330" s="14">
        <f t="shared" si="414"/>
        <v>1</v>
      </c>
      <c r="FK330" s="14">
        <f t="shared" si="415"/>
        <v>325</v>
      </c>
      <c r="FL330" s="14">
        <f t="shared" si="416"/>
        <v>44</v>
      </c>
      <c r="FM330" s="14">
        <f t="shared" si="383"/>
        <v>20</v>
      </c>
      <c r="FN330" s="14">
        <f t="shared" si="384"/>
        <v>9</v>
      </c>
      <c r="FO330" s="14">
        <f t="shared" si="385"/>
        <v>130</v>
      </c>
      <c r="FP330" s="14">
        <f t="shared" si="386"/>
        <v>2</v>
      </c>
      <c r="FQ330" s="14">
        <f t="shared" si="387"/>
        <v>1</v>
      </c>
      <c r="FR330" s="14">
        <f t="shared" si="388"/>
        <v>1</v>
      </c>
      <c r="FS330" s="14" t="b">
        <f t="shared" si="417"/>
        <v>0</v>
      </c>
      <c r="FT330" s="14">
        <f t="shared" si="389"/>
        <v>2009201</v>
      </c>
      <c r="FU330" s="14">
        <f t="shared" si="418"/>
        <v>272</v>
      </c>
      <c r="FV330" s="13" t="str">
        <f t="shared" si="390"/>
        <v>130级-优秀寄灵人の灵器</v>
      </c>
      <c r="FW330" s="13" t="str">
        <f t="shared" si="391"/>
        <v>裂影 · 寄灵人の灵器-优秀</v>
      </c>
      <c r="FX330" s="14">
        <f t="shared" si="392"/>
        <v>1</v>
      </c>
      <c r="FY330" s="14">
        <f t="shared" si="393"/>
        <v>2</v>
      </c>
      <c r="FZ330" s="14">
        <f t="shared" si="394"/>
        <v>130</v>
      </c>
      <c r="GA330" s="14">
        <v>1</v>
      </c>
      <c r="GB330" s="14">
        <f t="shared" si="395"/>
        <v>9</v>
      </c>
      <c r="GC330" s="14">
        <f t="shared" si="419"/>
        <v>1</v>
      </c>
      <c r="GD330" s="14" t="str">
        <f t="shared" si="396"/>
        <v/>
      </c>
      <c r="GE330" s="14" t="e">
        <f t="shared" si="397"/>
        <v>#REF!</v>
      </c>
      <c r="GF330" s="14" t="e">
        <f t="shared" si="398"/>
        <v>#REF!</v>
      </c>
      <c r="GG330" s="14" t="e">
        <f t="shared" si="399"/>
        <v>#REF!</v>
      </c>
      <c r="GH330" s="14" t="e">
        <f t="shared" si="400"/>
        <v>#REF!</v>
      </c>
      <c r="GI330" s="14" t="e">
        <f t="shared" si="401"/>
        <v>#REF!</v>
      </c>
      <c r="GJ330" s="14" t="e">
        <f t="shared" si="402"/>
        <v>#REF!</v>
      </c>
      <c r="GK330" s="14" t="e">
        <f t="shared" si="403"/>
        <v>#REF!</v>
      </c>
      <c r="GL330" s="14">
        <f t="shared" si="404"/>
        <v>1092</v>
      </c>
      <c r="GM330" s="14">
        <f t="shared" si="405"/>
        <v>0</v>
      </c>
      <c r="GN330" s="14" t="str">
        <f t="shared" si="406"/>
        <v/>
      </c>
      <c r="GO330" s="25" t="str">
        <f t="shared" si="407"/>
        <v>icon_2009101</v>
      </c>
      <c r="GS330" s="14">
        <f t="shared" si="408"/>
        <v>1</v>
      </c>
      <c r="GT330" s="14">
        <f t="shared" si="409"/>
        <v>0</v>
      </c>
      <c r="GU330" s="14" t="e">
        <f t="shared" si="420"/>
        <v>#REF!</v>
      </c>
      <c r="GV330" s="14" t="str">
        <f t="shared" si="410"/>
        <v>AtkExt</v>
      </c>
      <c r="GW330" s="14" t="e">
        <f t="shared" si="421"/>
        <v>#REF!</v>
      </c>
      <c r="GX330" s="14" t="e">
        <f t="shared" si="422"/>
        <v>#REF!</v>
      </c>
      <c r="GY330" s="14" t="str">
        <f t="shared" si="411"/>
        <v/>
      </c>
      <c r="GZ330" s="14" t="str">
        <f t="shared" si="423"/>
        <v/>
      </c>
      <c r="HA330" s="14" t="str">
        <f t="shared" si="424"/>
        <v/>
      </c>
      <c r="HB330" s="14">
        <f t="shared" si="412"/>
        <v>20920</v>
      </c>
      <c r="HC330" s="14">
        <f t="shared" si="425"/>
        <v>0</v>
      </c>
      <c r="HD330" s="14" t="str">
        <f t="shared" si="426"/>
        <v/>
      </c>
      <c r="HE330" s="25" t="s">
        <v>1109</v>
      </c>
      <c r="HF330" s="14">
        <f t="shared" si="413"/>
        <v>300</v>
      </c>
      <c r="IA330" s="13">
        <v>325</v>
      </c>
      <c r="IB330" s="14">
        <f t="shared" si="427"/>
        <v>17</v>
      </c>
      <c r="IC330" s="14">
        <f t="shared" si="428"/>
        <v>2</v>
      </c>
      <c r="ID330" s="14">
        <f t="shared" si="429"/>
        <v>6</v>
      </c>
      <c r="IE330" s="14">
        <f t="shared" si="430"/>
        <v>3</v>
      </c>
      <c r="IF330" s="14" t="str">
        <f t="shared" si="431"/>
        <v>100级守护灵洗练-Q3-5</v>
      </c>
      <c r="IG330" s="14">
        <f t="shared" si="432"/>
        <v>2063</v>
      </c>
      <c r="IH330" s="14">
        <f t="shared" si="433"/>
        <v>5</v>
      </c>
      <c r="II330" s="14">
        <f t="shared" si="434"/>
        <v>600</v>
      </c>
      <c r="IJ330" s="14" t="str">
        <f t="shared" si="435"/>
        <v>DefRate</v>
      </c>
      <c r="IK330" s="14">
        <f t="shared" si="436"/>
        <v>1.4E-2</v>
      </c>
      <c r="IL330" s="14">
        <f t="shared" si="437"/>
        <v>0.04</v>
      </c>
    </row>
    <row r="331" spans="165:246" ht="16.5" x14ac:dyDescent="0.2">
      <c r="FI331" s="13">
        <v>326</v>
      </c>
      <c r="FJ331" s="14">
        <f t="shared" si="414"/>
        <v>1</v>
      </c>
      <c r="FK331" s="14">
        <f t="shared" si="415"/>
        <v>326</v>
      </c>
      <c r="FL331" s="14">
        <f t="shared" si="416"/>
        <v>44</v>
      </c>
      <c r="FM331" s="14">
        <f t="shared" si="383"/>
        <v>20</v>
      </c>
      <c r="FN331" s="14">
        <f t="shared" si="384"/>
        <v>9</v>
      </c>
      <c r="FO331" s="14">
        <f t="shared" si="385"/>
        <v>130</v>
      </c>
      <c r="FP331" s="14">
        <f t="shared" si="386"/>
        <v>2</v>
      </c>
      <c r="FQ331" s="14">
        <f t="shared" si="387"/>
        <v>2</v>
      </c>
      <c r="FR331" s="14">
        <f t="shared" si="388"/>
        <v>2</v>
      </c>
      <c r="FS331" s="14" t="b">
        <f t="shared" si="417"/>
        <v>0</v>
      </c>
      <c r="FT331" s="14">
        <f t="shared" si="389"/>
        <v>2009202</v>
      </c>
      <c r="FU331" s="14">
        <f t="shared" si="418"/>
        <v>136</v>
      </c>
      <c r="FV331" s="13" t="str">
        <f t="shared" si="390"/>
        <v>130级-优秀寄灵人の头盔</v>
      </c>
      <c r="FW331" s="13" t="str">
        <f t="shared" si="391"/>
        <v>裂影 · 寄灵人の头盔-优秀</v>
      </c>
      <c r="FX331" s="14">
        <f t="shared" si="392"/>
        <v>1</v>
      </c>
      <c r="FY331" s="14">
        <f t="shared" si="393"/>
        <v>2</v>
      </c>
      <c r="FZ331" s="14">
        <f t="shared" si="394"/>
        <v>130</v>
      </c>
      <c r="GA331" s="14">
        <v>1</v>
      </c>
      <c r="GB331" s="14">
        <f t="shared" si="395"/>
        <v>9</v>
      </c>
      <c r="GC331" s="14">
        <f t="shared" si="419"/>
        <v>2</v>
      </c>
      <c r="GD331" s="14" t="str">
        <f t="shared" si="396"/>
        <v/>
      </c>
      <c r="GE331" s="14" t="e">
        <f t="shared" si="397"/>
        <v>#REF!</v>
      </c>
      <c r="GF331" s="14" t="e">
        <f t="shared" si="398"/>
        <v>#REF!</v>
      </c>
      <c r="GG331" s="14" t="e">
        <f t="shared" si="399"/>
        <v>#REF!</v>
      </c>
      <c r="GH331" s="14" t="e">
        <f t="shared" si="400"/>
        <v>#REF!</v>
      </c>
      <c r="GI331" s="14" t="e">
        <f t="shared" si="401"/>
        <v>#REF!</v>
      </c>
      <c r="GJ331" s="14" t="e">
        <f t="shared" si="402"/>
        <v>#REF!</v>
      </c>
      <c r="GK331" s="14" t="e">
        <f t="shared" si="403"/>
        <v>#REF!</v>
      </c>
      <c r="GL331" s="14">
        <f t="shared" si="404"/>
        <v>1092</v>
      </c>
      <c r="GM331" s="14">
        <f t="shared" si="405"/>
        <v>0</v>
      </c>
      <c r="GN331" s="14" t="str">
        <f t="shared" si="406"/>
        <v/>
      </c>
      <c r="GO331" s="25" t="str">
        <f t="shared" si="407"/>
        <v>icon_2009102</v>
      </c>
      <c r="GS331" s="14">
        <f t="shared" si="408"/>
        <v>2</v>
      </c>
      <c r="GT331" s="14">
        <f t="shared" si="409"/>
        <v>0</v>
      </c>
      <c r="GU331" s="14" t="e">
        <f t="shared" si="420"/>
        <v>#REF!</v>
      </c>
      <c r="GV331" s="14" t="str">
        <f t="shared" si="410"/>
        <v>DefExt</v>
      </c>
      <c r="GW331" s="14" t="e">
        <f t="shared" si="421"/>
        <v>#REF!</v>
      </c>
      <c r="GX331" s="14" t="e">
        <f t="shared" si="422"/>
        <v>#REF!</v>
      </c>
      <c r="GY331" s="14" t="str">
        <f t="shared" si="411"/>
        <v/>
      </c>
      <c r="GZ331" s="14" t="str">
        <f t="shared" si="423"/>
        <v/>
      </c>
      <c r="HA331" s="14" t="str">
        <f t="shared" si="424"/>
        <v/>
      </c>
      <c r="HB331" s="14">
        <f t="shared" si="412"/>
        <v>20920</v>
      </c>
      <c r="HC331" s="14">
        <f t="shared" si="425"/>
        <v>0</v>
      </c>
      <c r="HD331" s="14" t="str">
        <f t="shared" si="426"/>
        <v/>
      </c>
      <c r="HE331" s="25" t="s">
        <v>1109</v>
      </c>
      <c r="HF331" s="14">
        <f t="shared" si="413"/>
        <v>150</v>
      </c>
      <c r="IA331" s="13">
        <v>326</v>
      </c>
      <c r="IB331" s="14">
        <f t="shared" si="427"/>
        <v>17</v>
      </c>
      <c r="IC331" s="14">
        <f t="shared" si="428"/>
        <v>2</v>
      </c>
      <c r="ID331" s="14">
        <f t="shared" si="429"/>
        <v>6</v>
      </c>
      <c r="IE331" s="14">
        <f t="shared" si="430"/>
        <v>3</v>
      </c>
      <c r="IF331" s="14" t="str">
        <f t="shared" si="431"/>
        <v>100级守护灵洗练-Q3-6</v>
      </c>
      <c r="IG331" s="14">
        <f t="shared" si="432"/>
        <v>2063</v>
      </c>
      <c r="IH331" s="14">
        <f t="shared" si="433"/>
        <v>6</v>
      </c>
      <c r="II331" s="14">
        <f t="shared" si="434"/>
        <v>600</v>
      </c>
      <c r="IJ331" s="14" t="str">
        <f t="shared" si="435"/>
        <v>HPRate</v>
      </c>
      <c r="IK331" s="14">
        <f t="shared" si="436"/>
        <v>1.4E-2</v>
      </c>
      <c r="IL331" s="14">
        <f t="shared" si="437"/>
        <v>0.04</v>
      </c>
    </row>
    <row r="332" spans="165:246" ht="16.5" x14ac:dyDescent="0.2">
      <c r="FI332" s="13">
        <v>327</v>
      </c>
      <c r="FJ332" s="14">
        <f t="shared" si="414"/>
        <v>1</v>
      </c>
      <c r="FK332" s="14">
        <f t="shared" si="415"/>
        <v>327</v>
      </c>
      <c r="FL332" s="14">
        <f t="shared" si="416"/>
        <v>44</v>
      </c>
      <c r="FM332" s="14">
        <f t="shared" si="383"/>
        <v>20</v>
      </c>
      <c r="FN332" s="14">
        <f t="shared" si="384"/>
        <v>9</v>
      </c>
      <c r="FO332" s="14">
        <f t="shared" si="385"/>
        <v>130</v>
      </c>
      <c r="FP332" s="14">
        <f t="shared" si="386"/>
        <v>2</v>
      </c>
      <c r="FQ332" s="14">
        <f t="shared" si="387"/>
        <v>3</v>
      </c>
      <c r="FR332" s="14">
        <f t="shared" si="388"/>
        <v>3</v>
      </c>
      <c r="FS332" s="14" t="b">
        <f t="shared" si="417"/>
        <v>0</v>
      </c>
      <c r="FT332" s="14">
        <f t="shared" si="389"/>
        <v>2009203</v>
      </c>
      <c r="FU332" s="14">
        <f t="shared" si="418"/>
        <v>136</v>
      </c>
      <c r="FV332" s="13" t="str">
        <f t="shared" si="390"/>
        <v>130级-优秀寄灵人の铠甲</v>
      </c>
      <c r="FW332" s="13" t="str">
        <f t="shared" si="391"/>
        <v>裂影 · 寄灵人の铠甲-优秀</v>
      </c>
      <c r="FX332" s="14">
        <f t="shared" si="392"/>
        <v>1</v>
      </c>
      <c r="FY332" s="14">
        <f t="shared" si="393"/>
        <v>2</v>
      </c>
      <c r="FZ332" s="14">
        <f t="shared" si="394"/>
        <v>130</v>
      </c>
      <c r="GA332" s="14">
        <v>1</v>
      </c>
      <c r="GB332" s="14">
        <f t="shared" si="395"/>
        <v>9</v>
      </c>
      <c r="GC332" s="14">
        <f t="shared" si="419"/>
        <v>3</v>
      </c>
      <c r="GD332" s="14" t="str">
        <f t="shared" si="396"/>
        <v/>
      </c>
      <c r="GE332" s="14" t="e">
        <f t="shared" si="397"/>
        <v>#REF!</v>
      </c>
      <c r="GF332" s="14" t="e">
        <f t="shared" si="398"/>
        <v>#REF!</v>
      </c>
      <c r="GG332" s="14" t="e">
        <f t="shared" si="399"/>
        <v>#REF!</v>
      </c>
      <c r="GH332" s="14" t="e">
        <f t="shared" si="400"/>
        <v>#REF!</v>
      </c>
      <c r="GI332" s="14" t="e">
        <f t="shared" si="401"/>
        <v>#REF!</v>
      </c>
      <c r="GJ332" s="14" t="e">
        <f t="shared" si="402"/>
        <v>#REF!</v>
      </c>
      <c r="GK332" s="14" t="e">
        <f t="shared" si="403"/>
        <v>#REF!</v>
      </c>
      <c r="GL332" s="14">
        <f t="shared" si="404"/>
        <v>1092</v>
      </c>
      <c r="GM332" s="14">
        <f t="shared" si="405"/>
        <v>0</v>
      </c>
      <c r="GN332" s="14" t="str">
        <f t="shared" si="406"/>
        <v/>
      </c>
      <c r="GO332" s="25" t="str">
        <f t="shared" si="407"/>
        <v>icon_2009103</v>
      </c>
      <c r="GS332" s="14">
        <f t="shared" si="408"/>
        <v>2</v>
      </c>
      <c r="GT332" s="14">
        <f t="shared" si="409"/>
        <v>3</v>
      </c>
      <c r="GU332" s="14" t="e">
        <f t="shared" si="420"/>
        <v>#REF!</v>
      </c>
      <c r="GV332" s="14" t="str">
        <f t="shared" si="410"/>
        <v>DefExt</v>
      </c>
      <c r="GW332" s="14" t="e">
        <f t="shared" si="421"/>
        <v>#REF!</v>
      </c>
      <c r="GX332" s="14" t="e">
        <f t="shared" si="422"/>
        <v>#REF!</v>
      </c>
      <c r="GY332" s="14" t="str">
        <f t="shared" si="411"/>
        <v>HPExt</v>
      </c>
      <c r="GZ332" s="14" t="e">
        <f t="shared" si="423"/>
        <v>#REF!</v>
      </c>
      <c r="HA332" s="14" t="e">
        <f t="shared" si="424"/>
        <v>#REF!</v>
      </c>
      <c r="HB332" s="14">
        <f t="shared" si="412"/>
        <v>20920</v>
      </c>
      <c r="HC332" s="14">
        <f t="shared" si="425"/>
        <v>0</v>
      </c>
      <c r="HD332" s="14" t="str">
        <f t="shared" si="426"/>
        <v/>
      </c>
      <c r="HE332" s="25" t="s">
        <v>1109</v>
      </c>
      <c r="HF332" s="14">
        <f t="shared" si="413"/>
        <v>150</v>
      </c>
      <c r="IA332" s="13">
        <v>327</v>
      </c>
      <c r="IB332" s="14">
        <f t="shared" si="427"/>
        <v>17</v>
      </c>
      <c r="IC332" s="14">
        <f t="shared" si="428"/>
        <v>2</v>
      </c>
      <c r="ID332" s="14">
        <f t="shared" si="429"/>
        <v>6</v>
      </c>
      <c r="IE332" s="14">
        <f t="shared" si="430"/>
        <v>3</v>
      </c>
      <c r="IF332" s="14" t="str">
        <f t="shared" si="431"/>
        <v>100级守护灵洗练-Q3-7</v>
      </c>
      <c r="IG332" s="14">
        <f t="shared" si="432"/>
        <v>2063</v>
      </c>
      <c r="IH332" s="14">
        <f t="shared" si="433"/>
        <v>7</v>
      </c>
      <c r="II332" s="14">
        <f t="shared" si="434"/>
        <v>550</v>
      </c>
      <c r="IJ332" s="14" t="str">
        <f t="shared" si="435"/>
        <v>Crit</v>
      </c>
      <c r="IK332" s="14">
        <f t="shared" si="436"/>
        <v>1.0999999999999999E-2</v>
      </c>
      <c r="IL332" s="14">
        <f t="shared" si="437"/>
        <v>0.03</v>
      </c>
    </row>
    <row r="333" spans="165:246" ht="16.5" x14ac:dyDescent="0.2">
      <c r="FI333" s="13">
        <v>328</v>
      </c>
      <c r="FJ333" s="14">
        <f t="shared" si="414"/>
        <v>1</v>
      </c>
      <c r="FK333" s="14">
        <f t="shared" si="415"/>
        <v>328</v>
      </c>
      <c r="FL333" s="14">
        <f t="shared" si="416"/>
        <v>44</v>
      </c>
      <c r="FM333" s="14">
        <f t="shared" si="383"/>
        <v>20</v>
      </c>
      <c r="FN333" s="14">
        <f t="shared" si="384"/>
        <v>9</v>
      </c>
      <c r="FO333" s="14">
        <f t="shared" si="385"/>
        <v>130</v>
      </c>
      <c r="FP333" s="14">
        <f t="shared" si="386"/>
        <v>2</v>
      </c>
      <c r="FQ333" s="14">
        <f t="shared" si="387"/>
        <v>4</v>
      </c>
      <c r="FR333" s="14">
        <f t="shared" si="388"/>
        <v>4</v>
      </c>
      <c r="FS333" s="14" t="b">
        <f t="shared" si="417"/>
        <v>0</v>
      </c>
      <c r="FT333" s="14">
        <f t="shared" si="389"/>
        <v>2009204</v>
      </c>
      <c r="FU333" s="14">
        <f t="shared" si="418"/>
        <v>136</v>
      </c>
      <c r="FV333" s="13" t="str">
        <f t="shared" si="390"/>
        <v>130级-优秀寄灵人の裤子</v>
      </c>
      <c r="FW333" s="13" t="str">
        <f t="shared" si="391"/>
        <v>裂影 · 寄灵人の裤子-优秀</v>
      </c>
      <c r="FX333" s="14">
        <f t="shared" si="392"/>
        <v>1</v>
      </c>
      <c r="FY333" s="14">
        <f t="shared" si="393"/>
        <v>2</v>
      </c>
      <c r="FZ333" s="14">
        <f t="shared" si="394"/>
        <v>130</v>
      </c>
      <c r="GA333" s="14">
        <v>1</v>
      </c>
      <c r="GB333" s="14">
        <f t="shared" si="395"/>
        <v>9</v>
      </c>
      <c r="GC333" s="14">
        <f t="shared" si="419"/>
        <v>4</v>
      </c>
      <c r="GD333" s="14" t="str">
        <f t="shared" si="396"/>
        <v/>
      </c>
      <c r="GE333" s="14" t="e">
        <f t="shared" si="397"/>
        <v>#REF!</v>
      </c>
      <c r="GF333" s="14" t="e">
        <f t="shared" si="398"/>
        <v>#REF!</v>
      </c>
      <c r="GG333" s="14" t="e">
        <f t="shared" si="399"/>
        <v>#REF!</v>
      </c>
      <c r="GH333" s="14" t="e">
        <f t="shared" si="400"/>
        <v>#REF!</v>
      </c>
      <c r="GI333" s="14" t="e">
        <f t="shared" si="401"/>
        <v>#REF!</v>
      </c>
      <c r="GJ333" s="14" t="e">
        <f t="shared" si="402"/>
        <v>#REF!</v>
      </c>
      <c r="GK333" s="14" t="e">
        <f t="shared" si="403"/>
        <v>#REF!</v>
      </c>
      <c r="GL333" s="14">
        <f t="shared" si="404"/>
        <v>1092</v>
      </c>
      <c r="GM333" s="14">
        <f t="shared" si="405"/>
        <v>0</v>
      </c>
      <c r="GN333" s="14" t="str">
        <f t="shared" si="406"/>
        <v/>
      </c>
      <c r="GO333" s="25" t="str">
        <f t="shared" si="407"/>
        <v>icon_2009104</v>
      </c>
      <c r="GS333" s="14">
        <f t="shared" si="408"/>
        <v>2</v>
      </c>
      <c r="GT333" s="14">
        <f t="shared" si="409"/>
        <v>0</v>
      </c>
      <c r="GU333" s="14" t="e">
        <f t="shared" si="420"/>
        <v>#REF!</v>
      </c>
      <c r="GV333" s="14" t="str">
        <f t="shared" si="410"/>
        <v>DefExt</v>
      </c>
      <c r="GW333" s="14" t="e">
        <f t="shared" si="421"/>
        <v>#REF!</v>
      </c>
      <c r="GX333" s="14" t="e">
        <f t="shared" si="422"/>
        <v>#REF!</v>
      </c>
      <c r="GY333" s="14" t="str">
        <f t="shared" si="411"/>
        <v/>
      </c>
      <c r="GZ333" s="14" t="str">
        <f t="shared" si="423"/>
        <v/>
      </c>
      <c r="HA333" s="14" t="str">
        <f t="shared" si="424"/>
        <v/>
      </c>
      <c r="HB333" s="14">
        <f t="shared" si="412"/>
        <v>20920</v>
      </c>
      <c r="HC333" s="14">
        <f t="shared" si="425"/>
        <v>0</v>
      </c>
      <c r="HD333" s="14" t="str">
        <f t="shared" si="426"/>
        <v/>
      </c>
      <c r="HE333" s="25" t="s">
        <v>1109</v>
      </c>
      <c r="HF333" s="14">
        <f t="shared" si="413"/>
        <v>150</v>
      </c>
      <c r="IA333" s="13">
        <v>328</v>
      </c>
      <c r="IB333" s="14">
        <f t="shared" si="427"/>
        <v>17</v>
      </c>
      <c r="IC333" s="14">
        <f t="shared" si="428"/>
        <v>2</v>
      </c>
      <c r="ID333" s="14">
        <f t="shared" si="429"/>
        <v>6</v>
      </c>
      <c r="IE333" s="14">
        <f t="shared" si="430"/>
        <v>3</v>
      </c>
      <c r="IF333" s="14" t="str">
        <f t="shared" si="431"/>
        <v>100级守护灵洗练-Q3-8</v>
      </c>
      <c r="IG333" s="14">
        <f t="shared" si="432"/>
        <v>2063</v>
      </c>
      <c r="IH333" s="14">
        <f t="shared" si="433"/>
        <v>8</v>
      </c>
      <c r="II333" s="14">
        <f t="shared" si="434"/>
        <v>550</v>
      </c>
      <c r="IJ333" s="14" t="str">
        <f t="shared" si="435"/>
        <v>CritRate</v>
      </c>
      <c r="IK333" s="14">
        <f t="shared" si="436"/>
        <v>2.8000000000000001E-2</v>
      </c>
      <c r="IL333" s="14">
        <f t="shared" si="437"/>
        <v>0.08</v>
      </c>
    </row>
    <row r="334" spans="165:246" ht="16.5" x14ac:dyDescent="0.2">
      <c r="FI334" s="13">
        <v>329</v>
      </c>
      <c r="FJ334" s="14">
        <f t="shared" si="414"/>
        <v>1</v>
      </c>
      <c r="FK334" s="14">
        <f t="shared" si="415"/>
        <v>329</v>
      </c>
      <c r="FL334" s="14">
        <f t="shared" si="416"/>
        <v>44</v>
      </c>
      <c r="FM334" s="14">
        <f t="shared" si="383"/>
        <v>20</v>
      </c>
      <c r="FN334" s="14">
        <f t="shared" si="384"/>
        <v>9</v>
      </c>
      <c r="FO334" s="14">
        <f t="shared" si="385"/>
        <v>130</v>
      </c>
      <c r="FP334" s="14">
        <f t="shared" si="386"/>
        <v>2</v>
      </c>
      <c r="FQ334" s="14">
        <f t="shared" si="387"/>
        <v>5</v>
      </c>
      <c r="FR334" s="14">
        <f t="shared" si="388"/>
        <v>5</v>
      </c>
      <c r="FS334" s="14" t="b">
        <f t="shared" si="417"/>
        <v>0</v>
      </c>
      <c r="FT334" s="14">
        <f t="shared" si="389"/>
        <v>2009205</v>
      </c>
      <c r="FU334" s="14">
        <f t="shared" si="418"/>
        <v>136</v>
      </c>
      <c r="FV334" s="13" t="str">
        <f t="shared" si="390"/>
        <v>130级-优秀寄灵人の鞋子</v>
      </c>
      <c r="FW334" s="13" t="str">
        <f t="shared" si="391"/>
        <v>裂影 · 寄灵人の鞋子-优秀</v>
      </c>
      <c r="FX334" s="14">
        <f t="shared" si="392"/>
        <v>1</v>
      </c>
      <c r="FY334" s="14">
        <f t="shared" si="393"/>
        <v>2</v>
      </c>
      <c r="FZ334" s="14">
        <f t="shared" si="394"/>
        <v>130</v>
      </c>
      <c r="GA334" s="14">
        <v>1</v>
      </c>
      <c r="GB334" s="14">
        <f t="shared" si="395"/>
        <v>9</v>
      </c>
      <c r="GC334" s="14">
        <f t="shared" si="419"/>
        <v>5</v>
      </c>
      <c r="GD334" s="14" t="str">
        <f t="shared" si="396"/>
        <v/>
      </c>
      <c r="GE334" s="14" t="e">
        <f t="shared" si="397"/>
        <v>#REF!</v>
      </c>
      <c r="GF334" s="14" t="e">
        <f t="shared" si="398"/>
        <v>#REF!</v>
      </c>
      <c r="GG334" s="14" t="e">
        <f t="shared" si="399"/>
        <v>#REF!</v>
      </c>
      <c r="GH334" s="14" t="e">
        <f t="shared" si="400"/>
        <v>#REF!</v>
      </c>
      <c r="GI334" s="14" t="e">
        <f t="shared" si="401"/>
        <v>#REF!</v>
      </c>
      <c r="GJ334" s="14" t="e">
        <f t="shared" si="402"/>
        <v>#REF!</v>
      </c>
      <c r="GK334" s="14" t="e">
        <f t="shared" si="403"/>
        <v>#REF!</v>
      </c>
      <c r="GL334" s="14">
        <f t="shared" si="404"/>
        <v>1092</v>
      </c>
      <c r="GM334" s="14">
        <f t="shared" si="405"/>
        <v>0</v>
      </c>
      <c r="GN334" s="14" t="str">
        <f t="shared" si="406"/>
        <v/>
      </c>
      <c r="GO334" s="25" t="str">
        <f t="shared" si="407"/>
        <v>icon_2009105</v>
      </c>
      <c r="GS334" s="14">
        <f t="shared" si="408"/>
        <v>3</v>
      </c>
      <c r="GT334" s="14">
        <f t="shared" si="409"/>
        <v>0</v>
      </c>
      <c r="GU334" s="14" t="e">
        <f t="shared" si="420"/>
        <v>#REF!</v>
      </c>
      <c r="GV334" s="14" t="str">
        <f t="shared" si="410"/>
        <v>HPExt</v>
      </c>
      <c r="GW334" s="14" t="e">
        <f t="shared" si="421"/>
        <v>#REF!</v>
      </c>
      <c r="GX334" s="14" t="e">
        <f t="shared" si="422"/>
        <v>#REF!</v>
      </c>
      <c r="GY334" s="14" t="str">
        <f t="shared" si="411"/>
        <v/>
      </c>
      <c r="GZ334" s="14" t="str">
        <f t="shared" si="423"/>
        <v/>
      </c>
      <c r="HA334" s="14" t="str">
        <f t="shared" si="424"/>
        <v/>
      </c>
      <c r="HB334" s="14">
        <f t="shared" si="412"/>
        <v>20920</v>
      </c>
      <c r="HC334" s="14">
        <f t="shared" si="425"/>
        <v>0</v>
      </c>
      <c r="HD334" s="14" t="str">
        <f t="shared" si="426"/>
        <v/>
      </c>
      <c r="HE334" s="25" t="s">
        <v>1109</v>
      </c>
      <c r="HF334" s="14">
        <f t="shared" si="413"/>
        <v>150</v>
      </c>
      <c r="IA334" s="13">
        <v>329</v>
      </c>
      <c r="IB334" s="14">
        <f t="shared" si="427"/>
        <v>17</v>
      </c>
      <c r="IC334" s="14">
        <f t="shared" si="428"/>
        <v>2</v>
      </c>
      <c r="ID334" s="14">
        <f t="shared" si="429"/>
        <v>6</v>
      </c>
      <c r="IE334" s="14">
        <f t="shared" si="430"/>
        <v>3</v>
      </c>
      <c r="IF334" s="14" t="str">
        <f t="shared" si="431"/>
        <v>100级守护灵洗练-Q3-9</v>
      </c>
      <c r="IG334" s="14">
        <f t="shared" si="432"/>
        <v>2063</v>
      </c>
      <c r="IH334" s="14">
        <f t="shared" si="433"/>
        <v>9</v>
      </c>
      <c r="II334" s="14">
        <f t="shared" si="434"/>
        <v>550</v>
      </c>
      <c r="IJ334" s="14" t="str">
        <f t="shared" si="435"/>
        <v>DefIgnor</v>
      </c>
      <c r="IK334" s="14">
        <f t="shared" si="436"/>
        <v>1.0999999999999999E-2</v>
      </c>
      <c r="IL334" s="14">
        <f t="shared" si="437"/>
        <v>0.03</v>
      </c>
    </row>
    <row r="335" spans="165:246" ht="16.5" x14ac:dyDescent="0.2">
      <c r="FI335" s="13">
        <v>330</v>
      </c>
      <c r="FJ335" s="14">
        <f t="shared" si="414"/>
        <v>1</v>
      </c>
      <c r="FK335" s="14">
        <f t="shared" si="415"/>
        <v>330</v>
      </c>
      <c r="FL335" s="14">
        <f t="shared" si="416"/>
        <v>44</v>
      </c>
      <c r="FM335" s="14">
        <f t="shared" si="383"/>
        <v>20</v>
      </c>
      <c r="FN335" s="14">
        <f t="shared" si="384"/>
        <v>9</v>
      </c>
      <c r="FO335" s="14">
        <f t="shared" si="385"/>
        <v>130</v>
      </c>
      <c r="FP335" s="14">
        <f t="shared" si="386"/>
        <v>2</v>
      </c>
      <c r="FQ335" s="14">
        <f t="shared" si="387"/>
        <v>6</v>
      </c>
      <c r="FR335" s="14">
        <f t="shared" si="388"/>
        <v>6</v>
      </c>
      <c r="FS335" s="14" t="b">
        <f t="shared" si="417"/>
        <v>0</v>
      </c>
      <c r="FT335" s="14">
        <f t="shared" si="389"/>
        <v>2009206</v>
      </c>
      <c r="FU335" s="14">
        <f t="shared" si="418"/>
        <v>136</v>
      </c>
      <c r="FV335" s="13" t="str">
        <f t="shared" si="390"/>
        <v>130级-优秀寄灵人の护手</v>
      </c>
      <c r="FW335" s="13" t="str">
        <f t="shared" si="391"/>
        <v>裂影 · 寄灵人の护手-优秀</v>
      </c>
      <c r="FX335" s="14">
        <f t="shared" si="392"/>
        <v>1</v>
      </c>
      <c r="FY335" s="14">
        <f t="shared" si="393"/>
        <v>2</v>
      </c>
      <c r="FZ335" s="14">
        <f t="shared" si="394"/>
        <v>130</v>
      </c>
      <c r="GA335" s="14">
        <v>1</v>
      </c>
      <c r="GB335" s="14">
        <f t="shared" si="395"/>
        <v>9</v>
      </c>
      <c r="GC335" s="14">
        <f t="shared" si="419"/>
        <v>6</v>
      </c>
      <c r="GD335" s="14" t="str">
        <f t="shared" si="396"/>
        <v/>
      </c>
      <c r="GE335" s="14" t="e">
        <f t="shared" si="397"/>
        <v>#REF!</v>
      </c>
      <c r="GF335" s="14" t="e">
        <f t="shared" si="398"/>
        <v>#REF!</v>
      </c>
      <c r="GG335" s="14" t="e">
        <f t="shared" si="399"/>
        <v>#REF!</v>
      </c>
      <c r="GH335" s="14" t="e">
        <f t="shared" si="400"/>
        <v>#REF!</v>
      </c>
      <c r="GI335" s="14" t="e">
        <f t="shared" si="401"/>
        <v>#REF!</v>
      </c>
      <c r="GJ335" s="14" t="e">
        <f t="shared" si="402"/>
        <v>#REF!</v>
      </c>
      <c r="GK335" s="14" t="e">
        <f t="shared" si="403"/>
        <v>#REF!</v>
      </c>
      <c r="GL335" s="14">
        <f t="shared" si="404"/>
        <v>1092</v>
      </c>
      <c r="GM335" s="14">
        <f t="shared" si="405"/>
        <v>0</v>
      </c>
      <c r="GN335" s="14" t="str">
        <f t="shared" si="406"/>
        <v/>
      </c>
      <c r="GO335" s="25" t="str">
        <f t="shared" si="407"/>
        <v>icon_2009106</v>
      </c>
      <c r="GS335" s="14">
        <f t="shared" si="408"/>
        <v>3</v>
      </c>
      <c r="GT335" s="14">
        <f t="shared" si="409"/>
        <v>0</v>
      </c>
      <c r="GU335" s="14" t="e">
        <f t="shared" si="420"/>
        <v>#REF!</v>
      </c>
      <c r="GV335" s="14" t="str">
        <f t="shared" si="410"/>
        <v>HPExt</v>
      </c>
      <c r="GW335" s="14" t="e">
        <f t="shared" si="421"/>
        <v>#REF!</v>
      </c>
      <c r="GX335" s="14" t="e">
        <f t="shared" si="422"/>
        <v>#REF!</v>
      </c>
      <c r="GY335" s="14" t="str">
        <f t="shared" si="411"/>
        <v/>
      </c>
      <c r="GZ335" s="14" t="str">
        <f t="shared" si="423"/>
        <v/>
      </c>
      <c r="HA335" s="14" t="str">
        <f t="shared" si="424"/>
        <v/>
      </c>
      <c r="HB335" s="14">
        <f t="shared" si="412"/>
        <v>20920</v>
      </c>
      <c r="HC335" s="14">
        <f t="shared" si="425"/>
        <v>0</v>
      </c>
      <c r="HD335" s="14" t="str">
        <f t="shared" si="426"/>
        <v/>
      </c>
      <c r="HE335" s="25" t="s">
        <v>1109</v>
      </c>
      <c r="HF335" s="14">
        <f t="shared" si="413"/>
        <v>150</v>
      </c>
      <c r="IA335" s="13">
        <v>330</v>
      </c>
      <c r="IB335" s="14">
        <f t="shared" si="427"/>
        <v>17</v>
      </c>
      <c r="IC335" s="14">
        <f t="shared" si="428"/>
        <v>2</v>
      </c>
      <c r="ID335" s="14">
        <f t="shared" si="429"/>
        <v>6</v>
      </c>
      <c r="IE335" s="14">
        <f t="shared" si="430"/>
        <v>3</v>
      </c>
      <c r="IF335" s="14" t="str">
        <f t="shared" si="431"/>
        <v>100级守护灵洗练-Q3-10</v>
      </c>
      <c r="IG335" s="14">
        <f t="shared" si="432"/>
        <v>2063</v>
      </c>
      <c r="IH335" s="14">
        <f t="shared" si="433"/>
        <v>10</v>
      </c>
      <c r="II335" s="14">
        <f t="shared" si="434"/>
        <v>550</v>
      </c>
      <c r="IJ335" s="14" t="str">
        <f t="shared" si="435"/>
        <v>Block</v>
      </c>
      <c r="IK335" s="14">
        <f t="shared" si="436"/>
        <v>1.0999999999999999E-2</v>
      </c>
      <c r="IL335" s="14">
        <f t="shared" si="437"/>
        <v>0.03</v>
      </c>
    </row>
    <row r="336" spans="165:246" ht="16.5" x14ac:dyDescent="0.2">
      <c r="FI336" s="13">
        <v>331</v>
      </c>
      <c r="FJ336" s="14">
        <f t="shared" si="414"/>
        <v>1</v>
      </c>
      <c r="FK336" s="14">
        <f t="shared" si="415"/>
        <v>331</v>
      </c>
      <c r="FL336" s="14">
        <f t="shared" si="416"/>
        <v>44</v>
      </c>
      <c r="FM336" s="14">
        <f t="shared" si="383"/>
        <v>20</v>
      </c>
      <c r="FN336" s="14">
        <f t="shared" si="384"/>
        <v>9</v>
      </c>
      <c r="FO336" s="14">
        <f t="shared" si="385"/>
        <v>130</v>
      </c>
      <c r="FP336" s="14">
        <f t="shared" si="386"/>
        <v>2</v>
      </c>
      <c r="FQ336" s="14">
        <f t="shared" si="387"/>
        <v>7</v>
      </c>
      <c r="FR336" s="14">
        <f t="shared" si="388"/>
        <v>7</v>
      </c>
      <c r="FS336" s="14" t="b">
        <f t="shared" si="417"/>
        <v>0</v>
      </c>
      <c r="FT336" s="14">
        <f t="shared" si="389"/>
        <v>2009207</v>
      </c>
      <c r="FU336" s="14">
        <f t="shared" si="418"/>
        <v>204</v>
      </c>
      <c r="FV336" s="13" t="str">
        <f t="shared" si="390"/>
        <v>130级-优秀寄灵人の项链</v>
      </c>
      <c r="FW336" s="13" t="str">
        <f t="shared" si="391"/>
        <v>裂影 · 寄灵人の项链-优秀</v>
      </c>
      <c r="FX336" s="14">
        <f t="shared" si="392"/>
        <v>1</v>
      </c>
      <c r="FY336" s="14">
        <f t="shared" si="393"/>
        <v>2</v>
      </c>
      <c r="FZ336" s="14">
        <f t="shared" si="394"/>
        <v>130</v>
      </c>
      <c r="GA336" s="14">
        <v>1</v>
      </c>
      <c r="GB336" s="14">
        <f t="shared" si="395"/>
        <v>9</v>
      </c>
      <c r="GC336" s="14">
        <f t="shared" si="419"/>
        <v>7</v>
      </c>
      <c r="GD336" s="14" t="str">
        <f t="shared" si="396"/>
        <v/>
      </c>
      <c r="GE336" s="14" t="e">
        <f t="shared" si="397"/>
        <v>#REF!</v>
      </c>
      <c r="GF336" s="14" t="e">
        <f t="shared" si="398"/>
        <v>#REF!</v>
      </c>
      <c r="GG336" s="14" t="e">
        <f t="shared" si="399"/>
        <v>#REF!</v>
      </c>
      <c r="GH336" s="14" t="e">
        <f t="shared" si="400"/>
        <v>#REF!</v>
      </c>
      <c r="GI336" s="14" t="e">
        <f t="shared" si="401"/>
        <v>#REF!</v>
      </c>
      <c r="GJ336" s="14" t="e">
        <f t="shared" si="402"/>
        <v>#REF!</v>
      </c>
      <c r="GK336" s="14" t="e">
        <f t="shared" si="403"/>
        <v>#REF!</v>
      </c>
      <c r="GL336" s="14">
        <f t="shared" si="404"/>
        <v>1092</v>
      </c>
      <c r="GM336" s="14">
        <f t="shared" si="405"/>
        <v>0</v>
      </c>
      <c r="GN336" s="14" t="str">
        <f t="shared" si="406"/>
        <v/>
      </c>
      <c r="GO336" s="25" t="str">
        <f t="shared" si="407"/>
        <v>icon_2009107</v>
      </c>
      <c r="GS336" s="14">
        <f t="shared" si="408"/>
        <v>1</v>
      </c>
      <c r="GT336" s="14">
        <f t="shared" si="409"/>
        <v>2</v>
      </c>
      <c r="GU336" s="14" t="e">
        <f t="shared" si="420"/>
        <v>#REF!</v>
      </c>
      <c r="GV336" s="14" t="str">
        <f t="shared" si="410"/>
        <v>AtkExt</v>
      </c>
      <c r="GW336" s="14" t="e">
        <f t="shared" si="421"/>
        <v>#REF!</v>
      </c>
      <c r="GX336" s="14" t="e">
        <f t="shared" si="422"/>
        <v>#REF!</v>
      </c>
      <c r="GY336" s="14" t="str">
        <f t="shared" si="411"/>
        <v>DefExt</v>
      </c>
      <c r="GZ336" s="14" t="e">
        <f t="shared" si="423"/>
        <v>#REF!</v>
      </c>
      <c r="HA336" s="14" t="e">
        <f t="shared" si="424"/>
        <v>#REF!</v>
      </c>
      <c r="HB336" s="14">
        <f t="shared" si="412"/>
        <v>20920</v>
      </c>
      <c r="HC336" s="14">
        <f t="shared" si="425"/>
        <v>0</v>
      </c>
      <c r="HD336" s="14" t="str">
        <f t="shared" si="426"/>
        <v/>
      </c>
      <c r="HE336" s="25" t="s">
        <v>1109</v>
      </c>
      <c r="HF336" s="14">
        <f t="shared" si="413"/>
        <v>225</v>
      </c>
      <c r="IA336" s="13">
        <v>331</v>
      </c>
      <c r="IB336" s="14">
        <f t="shared" si="427"/>
        <v>17</v>
      </c>
      <c r="IC336" s="14">
        <f t="shared" si="428"/>
        <v>2</v>
      </c>
      <c r="ID336" s="14">
        <f t="shared" si="429"/>
        <v>6</v>
      </c>
      <c r="IE336" s="14">
        <f t="shared" si="430"/>
        <v>4</v>
      </c>
      <c r="IF336" s="14" t="str">
        <f t="shared" si="431"/>
        <v>100级守护灵洗练-Q4-1</v>
      </c>
      <c r="IG336" s="14">
        <f t="shared" si="432"/>
        <v>2064</v>
      </c>
      <c r="IH336" s="14">
        <f t="shared" si="433"/>
        <v>1</v>
      </c>
      <c r="II336" s="14">
        <f t="shared" si="434"/>
        <v>2000</v>
      </c>
      <c r="IJ336" s="14" t="str">
        <f t="shared" si="435"/>
        <v>AtkExt</v>
      </c>
      <c r="IK336" s="14" t="e">
        <f t="shared" si="436"/>
        <v>#REF!</v>
      </c>
      <c r="IL336" s="14" t="e">
        <f t="shared" si="437"/>
        <v>#REF!</v>
      </c>
    </row>
    <row r="337" spans="165:246" ht="16.5" x14ac:dyDescent="0.2">
      <c r="FI337" s="13">
        <v>332</v>
      </c>
      <c r="FJ337" s="14">
        <f t="shared" si="414"/>
        <v>1</v>
      </c>
      <c r="FK337" s="14">
        <f t="shared" si="415"/>
        <v>332</v>
      </c>
      <c r="FL337" s="14">
        <f t="shared" si="416"/>
        <v>44</v>
      </c>
      <c r="FM337" s="14">
        <f t="shared" si="383"/>
        <v>20</v>
      </c>
      <c r="FN337" s="14">
        <f t="shared" si="384"/>
        <v>9</v>
      </c>
      <c r="FO337" s="14">
        <f t="shared" si="385"/>
        <v>130</v>
      </c>
      <c r="FP337" s="14">
        <f t="shared" si="386"/>
        <v>2</v>
      </c>
      <c r="FQ337" s="14">
        <f t="shared" si="387"/>
        <v>8</v>
      </c>
      <c r="FR337" s="14">
        <f t="shared" si="388"/>
        <v>8</v>
      </c>
      <c r="FS337" s="14" t="b">
        <f t="shared" si="417"/>
        <v>0</v>
      </c>
      <c r="FT337" s="14">
        <f t="shared" si="389"/>
        <v>2009208</v>
      </c>
      <c r="FU337" s="14">
        <f t="shared" si="418"/>
        <v>204</v>
      </c>
      <c r="FV337" s="13" t="str">
        <f t="shared" si="390"/>
        <v>130级-优秀寄灵人の戒指</v>
      </c>
      <c r="FW337" s="13" t="str">
        <f t="shared" si="391"/>
        <v>裂影 · 寄灵人の戒指-优秀</v>
      </c>
      <c r="FX337" s="14">
        <f t="shared" si="392"/>
        <v>1</v>
      </c>
      <c r="FY337" s="14">
        <f t="shared" si="393"/>
        <v>2</v>
      </c>
      <c r="FZ337" s="14">
        <f t="shared" si="394"/>
        <v>130</v>
      </c>
      <c r="GA337" s="14">
        <v>1</v>
      </c>
      <c r="GB337" s="14">
        <f t="shared" si="395"/>
        <v>9</v>
      </c>
      <c r="GC337" s="14">
        <f t="shared" si="419"/>
        <v>8</v>
      </c>
      <c r="GD337" s="14" t="str">
        <f t="shared" si="396"/>
        <v/>
      </c>
      <c r="GE337" s="14" t="e">
        <f t="shared" si="397"/>
        <v>#REF!</v>
      </c>
      <c r="GF337" s="14" t="e">
        <f t="shared" si="398"/>
        <v>#REF!</v>
      </c>
      <c r="GG337" s="14" t="e">
        <f t="shared" si="399"/>
        <v>#REF!</v>
      </c>
      <c r="GH337" s="14" t="e">
        <f t="shared" si="400"/>
        <v>#REF!</v>
      </c>
      <c r="GI337" s="14" t="e">
        <f t="shared" si="401"/>
        <v>#REF!</v>
      </c>
      <c r="GJ337" s="14" t="e">
        <f t="shared" si="402"/>
        <v>#REF!</v>
      </c>
      <c r="GK337" s="14" t="e">
        <f t="shared" si="403"/>
        <v>#REF!</v>
      </c>
      <c r="GL337" s="14">
        <f t="shared" si="404"/>
        <v>1092</v>
      </c>
      <c r="GM337" s="14">
        <f t="shared" si="405"/>
        <v>0</v>
      </c>
      <c r="GN337" s="14" t="str">
        <f t="shared" si="406"/>
        <v/>
      </c>
      <c r="GO337" s="25" t="str">
        <f t="shared" si="407"/>
        <v>icon_2009108</v>
      </c>
      <c r="GS337" s="14">
        <f t="shared" si="408"/>
        <v>1</v>
      </c>
      <c r="GT337" s="14">
        <f t="shared" si="409"/>
        <v>3</v>
      </c>
      <c r="GU337" s="14" t="e">
        <f t="shared" si="420"/>
        <v>#REF!</v>
      </c>
      <c r="GV337" s="14" t="str">
        <f t="shared" si="410"/>
        <v>AtkExt</v>
      </c>
      <c r="GW337" s="14" t="e">
        <f t="shared" si="421"/>
        <v>#REF!</v>
      </c>
      <c r="GX337" s="14" t="e">
        <f t="shared" si="422"/>
        <v>#REF!</v>
      </c>
      <c r="GY337" s="14" t="str">
        <f t="shared" si="411"/>
        <v>HPExt</v>
      </c>
      <c r="GZ337" s="14" t="e">
        <f t="shared" si="423"/>
        <v>#REF!</v>
      </c>
      <c r="HA337" s="14" t="e">
        <f t="shared" si="424"/>
        <v>#REF!</v>
      </c>
      <c r="HB337" s="14">
        <f t="shared" si="412"/>
        <v>20920</v>
      </c>
      <c r="HC337" s="14">
        <f t="shared" si="425"/>
        <v>0</v>
      </c>
      <c r="HD337" s="14" t="str">
        <f t="shared" si="426"/>
        <v/>
      </c>
      <c r="HE337" s="25" t="s">
        <v>1109</v>
      </c>
      <c r="HF337" s="14">
        <f t="shared" si="413"/>
        <v>225</v>
      </c>
      <c r="IA337" s="13">
        <v>332</v>
      </c>
      <c r="IB337" s="14">
        <f t="shared" si="427"/>
        <v>17</v>
      </c>
      <c r="IC337" s="14">
        <f t="shared" si="428"/>
        <v>2</v>
      </c>
      <c r="ID337" s="14">
        <f t="shared" si="429"/>
        <v>6</v>
      </c>
      <c r="IE337" s="14">
        <f t="shared" si="430"/>
        <v>4</v>
      </c>
      <c r="IF337" s="14" t="str">
        <f t="shared" si="431"/>
        <v>100级守护灵洗练-Q4-2</v>
      </c>
      <c r="IG337" s="14">
        <f t="shared" si="432"/>
        <v>2064</v>
      </c>
      <c r="IH337" s="14">
        <f t="shared" si="433"/>
        <v>2</v>
      </c>
      <c r="II337" s="14">
        <f t="shared" si="434"/>
        <v>2000</v>
      </c>
      <c r="IJ337" s="14" t="str">
        <f t="shared" si="435"/>
        <v>DefExt</v>
      </c>
      <c r="IK337" s="14" t="e">
        <f t="shared" si="436"/>
        <v>#REF!</v>
      </c>
      <c r="IL337" s="14" t="e">
        <f t="shared" si="437"/>
        <v>#REF!</v>
      </c>
    </row>
    <row r="338" spans="165:246" ht="16.5" x14ac:dyDescent="0.2">
      <c r="FI338" s="13">
        <v>333</v>
      </c>
      <c r="FJ338" s="14">
        <f t="shared" si="414"/>
        <v>1</v>
      </c>
      <c r="FK338" s="14">
        <f t="shared" si="415"/>
        <v>333</v>
      </c>
      <c r="FL338" s="14">
        <f t="shared" si="416"/>
        <v>45</v>
      </c>
      <c r="FM338" s="14">
        <f t="shared" si="383"/>
        <v>30</v>
      </c>
      <c r="FN338" s="14">
        <f t="shared" si="384"/>
        <v>9</v>
      </c>
      <c r="FO338" s="14">
        <f t="shared" si="385"/>
        <v>130</v>
      </c>
      <c r="FP338" s="14">
        <f t="shared" si="386"/>
        <v>3</v>
      </c>
      <c r="FQ338" s="14">
        <f t="shared" si="387"/>
        <v>1</v>
      </c>
      <c r="FR338" s="14">
        <f t="shared" si="388"/>
        <v>1</v>
      </c>
      <c r="FS338" s="14" t="b">
        <f t="shared" si="417"/>
        <v>0</v>
      </c>
      <c r="FT338" s="14">
        <f t="shared" si="389"/>
        <v>2009301</v>
      </c>
      <c r="FU338" s="14">
        <f t="shared" si="418"/>
        <v>340</v>
      </c>
      <c r="FV338" s="13" t="str">
        <f t="shared" si="390"/>
        <v>130级-精良寄灵人の灵器</v>
      </c>
      <c r="FW338" s="13" t="str">
        <f t="shared" si="391"/>
        <v>裂影 · 寄灵人の灵器-精良</v>
      </c>
      <c r="FX338" s="14">
        <f t="shared" si="392"/>
        <v>1</v>
      </c>
      <c r="FY338" s="14">
        <f t="shared" si="393"/>
        <v>3</v>
      </c>
      <c r="FZ338" s="14">
        <f t="shared" si="394"/>
        <v>130</v>
      </c>
      <c r="GA338" s="14">
        <v>1</v>
      </c>
      <c r="GB338" s="14">
        <f t="shared" si="395"/>
        <v>9</v>
      </c>
      <c r="GC338" s="14">
        <f t="shared" si="419"/>
        <v>1</v>
      </c>
      <c r="GD338" s="14" t="str">
        <f t="shared" si="396"/>
        <v/>
      </c>
      <c r="GE338" s="14" t="e">
        <f t="shared" si="397"/>
        <v>#REF!</v>
      </c>
      <c r="GF338" s="14" t="e">
        <f t="shared" si="398"/>
        <v>#REF!</v>
      </c>
      <c r="GG338" s="14" t="e">
        <f t="shared" si="399"/>
        <v>#REF!</v>
      </c>
      <c r="GH338" s="14" t="e">
        <f t="shared" si="400"/>
        <v>#REF!</v>
      </c>
      <c r="GI338" s="14" t="e">
        <f t="shared" si="401"/>
        <v>#REF!</v>
      </c>
      <c r="GJ338" s="14" t="e">
        <f t="shared" si="402"/>
        <v>#REF!</v>
      </c>
      <c r="GK338" s="14" t="e">
        <f t="shared" si="403"/>
        <v>#REF!</v>
      </c>
      <c r="GL338" s="14">
        <f t="shared" si="404"/>
        <v>1093</v>
      </c>
      <c r="GM338" s="14">
        <f t="shared" si="405"/>
        <v>5</v>
      </c>
      <c r="GN338" s="14">
        <f t="shared" si="406"/>
        <v>1093</v>
      </c>
      <c r="GO338" s="25" t="str">
        <f t="shared" si="407"/>
        <v>icon_2009101</v>
      </c>
      <c r="GS338" s="14">
        <f t="shared" si="408"/>
        <v>1</v>
      </c>
      <c r="GT338" s="14">
        <f t="shared" si="409"/>
        <v>0</v>
      </c>
      <c r="GU338" s="14" t="e">
        <f t="shared" si="420"/>
        <v>#REF!</v>
      </c>
      <c r="GV338" s="14" t="str">
        <f t="shared" si="410"/>
        <v>AtkExt</v>
      </c>
      <c r="GW338" s="14" t="e">
        <f t="shared" si="421"/>
        <v>#REF!</v>
      </c>
      <c r="GX338" s="14" t="e">
        <f t="shared" si="422"/>
        <v>#REF!</v>
      </c>
      <c r="GY338" s="14" t="str">
        <f t="shared" si="411"/>
        <v/>
      </c>
      <c r="GZ338" s="14" t="str">
        <f t="shared" si="423"/>
        <v/>
      </c>
      <c r="HA338" s="14" t="str">
        <f t="shared" si="424"/>
        <v/>
      </c>
      <c r="HB338" s="14">
        <f t="shared" si="412"/>
        <v>20930</v>
      </c>
      <c r="HC338" s="14">
        <f t="shared" si="425"/>
        <v>5</v>
      </c>
      <c r="HD338" s="14">
        <f t="shared" si="426"/>
        <v>1093</v>
      </c>
      <c r="HE338" s="25" t="s">
        <v>1109</v>
      </c>
      <c r="HF338" s="14">
        <f t="shared" si="413"/>
        <v>500</v>
      </c>
      <c r="IA338" s="13">
        <v>333</v>
      </c>
      <c r="IB338" s="14">
        <f t="shared" si="427"/>
        <v>17</v>
      </c>
      <c r="IC338" s="14">
        <f t="shared" si="428"/>
        <v>2</v>
      </c>
      <c r="ID338" s="14">
        <f t="shared" si="429"/>
        <v>6</v>
      </c>
      <c r="IE338" s="14">
        <f t="shared" si="430"/>
        <v>4</v>
      </c>
      <c r="IF338" s="14" t="str">
        <f t="shared" si="431"/>
        <v>100级守护灵洗练-Q4-3</v>
      </c>
      <c r="IG338" s="14">
        <f t="shared" si="432"/>
        <v>2064</v>
      </c>
      <c r="IH338" s="14">
        <f t="shared" si="433"/>
        <v>3</v>
      </c>
      <c r="II338" s="14">
        <f t="shared" si="434"/>
        <v>2000</v>
      </c>
      <c r="IJ338" s="14" t="str">
        <f t="shared" si="435"/>
        <v>HPExt</v>
      </c>
      <c r="IK338" s="14" t="e">
        <f t="shared" si="436"/>
        <v>#REF!</v>
      </c>
      <c r="IL338" s="14" t="e">
        <f t="shared" si="437"/>
        <v>#REF!</v>
      </c>
    </row>
    <row r="339" spans="165:246" ht="16.5" x14ac:dyDescent="0.2">
      <c r="FI339" s="13">
        <v>334</v>
      </c>
      <c r="FJ339" s="14">
        <f t="shared" si="414"/>
        <v>1</v>
      </c>
      <c r="FK339" s="14">
        <f t="shared" si="415"/>
        <v>334</v>
      </c>
      <c r="FL339" s="14">
        <f t="shared" si="416"/>
        <v>45</v>
      </c>
      <c r="FM339" s="14">
        <f t="shared" si="383"/>
        <v>30</v>
      </c>
      <c r="FN339" s="14">
        <f t="shared" si="384"/>
        <v>9</v>
      </c>
      <c r="FO339" s="14">
        <f t="shared" si="385"/>
        <v>130</v>
      </c>
      <c r="FP339" s="14">
        <f t="shared" si="386"/>
        <v>3</v>
      </c>
      <c r="FQ339" s="14">
        <f t="shared" si="387"/>
        <v>2</v>
      </c>
      <c r="FR339" s="14">
        <f t="shared" si="388"/>
        <v>2</v>
      </c>
      <c r="FS339" s="14" t="b">
        <f t="shared" si="417"/>
        <v>0</v>
      </c>
      <c r="FT339" s="14">
        <f t="shared" si="389"/>
        <v>2009302</v>
      </c>
      <c r="FU339" s="14">
        <f t="shared" si="418"/>
        <v>170</v>
      </c>
      <c r="FV339" s="13" t="str">
        <f t="shared" si="390"/>
        <v>130级-精良寄灵人の头盔</v>
      </c>
      <c r="FW339" s="13" t="str">
        <f t="shared" si="391"/>
        <v>裂影 · 寄灵人の头盔-精良</v>
      </c>
      <c r="FX339" s="14">
        <f t="shared" si="392"/>
        <v>1</v>
      </c>
      <c r="FY339" s="14">
        <f t="shared" si="393"/>
        <v>3</v>
      </c>
      <c r="FZ339" s="14">
        <f t="shared" si="394"/>
        <v>130</v>
      </c>
      <c r="GA339" s="14">
        <v>1</v>
      </c>
      <c r="GB339" s="14">
        <f t="shared" si="395"/>
        <v>9</v>
      </c>
      <c r="GC339" s="14">
        <f t="shared" si="419"/>
        <v>2</v>
      </c>
      <c r="GD339" s="14" t="str">
        <f t="shared" si="396"/>
        <v/>
      </c>
      <c r="GE339" s="14" t="e">
        <f t="shared" si="397"/>
        <v>#REF!</v>
      </c>
      <c r="GF339" s="14" t="e">
        <f t="shared" si="398"/>
        <v>#REF!</v>
      </c>
      <c r="GG339" s="14" t="e">
        <f t="shared" si="399"/>
        <v>#REF!</v>
      </c>
      <c r="GH339" s="14" t="e">
        <f t="shared" si="400"/>
        <v>#REF!</v>
      </c>
      <c r="GI339" s="14" t="e">
        <f t="shared" si="401"/>
        <v>#REF!</v>
      </c>
      <c r="GJ339" s="14" t="e">
        <f t="shared" si="402"/>
        <v>#REF!</v>
      </c>
      <c r="GK339" s="14" t="e">
        <f t="shared" si="403"/>
        <v>#REF!</v>
      </c>
      <c r="GL339" s="14">
        <f t="shared" si="404"/>
        <v>1093</v>
      </c>
      <c r="GM339" s="14">
        <f t="shared" si="405"/>
        <v>5</v>
      </c>
      <c r="GN339" s="14">
        <f t="shared" si="406"/>
        <v>1093</v>
      </c>
      <c r="GO339" s="25" t="str">
        <f t="shared" si="407"/>
        <v>icon_2009102</v>
      </c>
      <c r="GS339" s="14">
        <f t="shared" si="408"/>
        <v>2</v>
      </c>
      <c r="GT339" s="14">
        <f t="shared" si="409"/>
        <v>0</v>
      </c>
      <c r="GU339" s="14" t="e">
        <f t="shared" si="420"/>
        <v>#REF!</v>
      </c>
      <c r="GV339" s="14" t="str">
        <f t="shared" si="410"/>
        <v>DefExt</v>
      </c>
      <c r="GW339" s="14" t="e">
        <f t="shared" si="421"/>
        <v>#REF!</v>
      </c>
      <c r="GX339" s="14" t="e">
        <f t="shared" si="422"/>
        <v>#REF!</v>
      </c>
      <c r="GY339" s="14" t="str">
        <f t="shared" si="411"/>
        <v/>
      </c>
      <c r="GZ339" s="14" t="str">
        <f t="shared" si="423"/>
        <v/>
      </c>
      <c r="HA339" s="14" t="str">
        <f t="shared" si="424"/>
        <v/>
      </c>
      <c r="HB339" s="14">
        <f t="shared" si="412"/>
        <v>20930</v>
      </c>
      <c r="HC339" s="14">
        <f t="shared" si="425"/>
        <v>5</v>
      </c>
      <c r="HD339" s="14">
        <f t="shared" si="426"/>
        <v>1093</v>
      </c>
      <c r="HE339" s="25" t="s">
        <v>1109</v>
      </c>
      <c r="HF339" s="14">
        <f t="shared" si="413"/>
        <v>250</v>
      </c>
      <c r="IA339" s="13">
        <v>334</v>
      </c>
      <c r="IB339" s="14">
        <f t="shared" si="427"/>
        <v>17</v>
      </c>
      <c r="IC339" s="14">
        <f t="shared" si="428"/>
        <v>2</v>
      </c>
      <c r="ID339" s="14">
        <f t="shared" si="429"/>
        <v>6</v>
      </c>
      <c r="IE339" s="14">
        <f t="shared" si="430"/>
        <v>4</v>
      </c>
      <c r="IF339" s="14" t="str">
        <f t="shared" si="431"/>
        <v>100级守护灵洗练-Q4-4</v>
      </c>
      <c r="IG339" s="14">
        <f t="shared" si="432"/>
        <v>2064</v>
      </c>
      <c r="IH339" s="14">
        <f t="shared" si="433"/>
        <v>4</v>
      </c>
      <c r="II339" s="14">
        <f t="shared" si="434"/>
        <v>600</v>
      </c>
      <c r="IJ339" s="14" t="str">
        <f t="shared" si="435"/>
        <v>AtkRate</v>
      </c>
      <c r="IK339" s="14">
        <f t="shared" si="436"/>
        <v>1.4E-2</v>
      </c>
      <c r="IL339" s="14">
        <f t="shared" si="437"/>
        <v>0.04</v>
      </c>
    </row>
    <row r="340" spans="165:246" ht="16.5" x14ac:dyDescent="0.2">
      <c r="FI340" s="13">
        <v>335</v>
      </c>
      <c r="FJ340" s="14">
        <f t="shared" si="414"/>
        <v>1</v>
      </c>
      <c r="FK340" s="14">
        <f t="shared" si="415"/>
        <v>335</v>
      </c>
      <c r="FL340" s="14">
        <f t="shared" si="416"/>
        <v>45</v>
      </c>
      <c r="FM340" s="14">
        <f t="shared" si="383"/>
        <v>30</v>
      </c>
      <c r="FN340" s="14">
        <f t="shared" si="384"/>
        <v>9</v>
      </c>
      <c r="FO340" s="14">
        <f t="shared" si="385"/>
        <v>130</v>
      </c>
      <c r="FP340" s="14">
        <f t="shared" si="386"/>
        <v>3</v>
      </c>
      <c r="FQ340" s="14">
        <f t="shared" si="387"/>
        <v>3</v>
      </c>
      <c r="FR340" s="14">
        <f t="shared" si="388"/>
        <v>3</v>
      </c>
      <c r="FS340" s="14" t="b">
        <f t="shared" si="417"/>
        <v>0</v>
      </c>
      <c r="FT340" s="14">
        <f t="shared" si="389"/>
        <v>2009303</v>
      </c>
      <c r="FU340" s="14">
        <f t="shared" si="418"/>
        <v>170</v>
      </c>
      <c r="FV340" s="13" t="str">
        <f t="shared" si="390"/>
        <v>130级-精良寄灵人の铠甲</v>
      </c>
      <c r="FW340" s="13" t="str">
        <f t="shared" si="391"/>
        <v>裂影 · 寄灵人の铠甲-精良</v>
      </c>
      <c r="FX340" s="14">
        <f t="shared" si="392"/>
        <v>1</v>
      </c>
      <c r="FY340" s="14">
        <f t="shared" si="393"/>
        <v>3</v>
      </c>
      <c r="FZ340" s="14">
        <f t="shared" si="394"/>
        <v>130</v>
      </c>
      <c r="GA340" s="14">
        <v>1</v>
      </c>
      <c r="GB340" s="14">
        <f t="shared" si="395"/>
        <v>9</v>
      </c>
      <c r="GC340" s="14">
        <f t="shared" si="419"/>
        <v>3</v>
      </c>
      <c r="GD340" s="14" t="str">
        <f t="shared" si="396"/>
        <v/>
      </c>
      <c r="GE340" s="14" t="e">
        <f t="shared" si="397"/>
        <v>#REF!</v>
      </c>
      <c r="GF340" s="14" t="e">
        <f t="shared" si="398"/>
        <v>#REF!</v>
      </c>
      <c r="GG340" s="14" t="e">
        <f t="shared" si="399"/>
        <v>#REF!</v>
      </c>
      <c r="GH340" s="14" t="e">
        <f t="shared" si="400"/>
        <v>#REF!</v>
      </c>
      <c r="GI340" s="14" t="e">
        <f t="shared" si="401"/>
        <v>#REF!</v>
      </c>
      <c r="GJ340" s="14" t="e">
        <f t="shared" si="402"/>
        <v>#REF!</v>
      </c>
      <c r="GK340" s="14" t="e">
        <f t="shared" si="403"/>
        <v>#REF!</v>
      </c>
      <c r="GL340" s="14">
        <f t="shared" si="404"/>
        <v>1093</v>
      </c>
      <c r="GM340" s="14">
        <f t="shared" si="405"/>
        <v>5</v>
      </c>
      <c r="GN340" s="14">
        <f t="shared" si="406"/>
        <v>1093</v>
      </c>
      <c r="GO340" s="25" t="str">
        <f t="shared" si="407"/>
        <v>icon_2009103</v>
      </c>
      <c r="GS340" s="14">
        <f t="shared" si="408"/>
        <v>2</v>
      </c>
      <c r="GT340" s="14">
        <f t="shared" si="409"/>
        <v>3</v>
      </c>
      <c r="GU340" s="14" t="e">
        <f t="shared" si="420"/>
        <v>#REF!</v>
      </c>
      <c r="GV340" s="14" t="str">
        <f t="shared" si="410"/>
        <v>DefExt</v>
      </c>
      <c r="GW340" s="14" t="e">
        <f t="shared" si="421"/>
        <v>#REF!</v>
      </c>
      <c r="GX340" s="14" t="e">
        <f t="shared" si="422"/>
        <v>#REF!</v>
      </c>
      <c r="GY340" s="14" t="str">
        <f t="shared" si="411"/>
        <v>HPExt</v>
      </c>
      <c r="GZ340" s="14" t="e">
        <f t="shared" si="423"/>
        <v>#REF!</v>
      </c>
      <c r="HA340" s="14" t="e">
        <f t="shared" si="424"/>
        <v>#REF!</v>
      </c>
      <c r="HB340" s="14">
        <f t="shared" si="412"/>
        <v>20930</v>
      </c>
      <c r="HC340" s="14">
        <f t="shared" si="425"/>
        <v>5</v>
      </c>
      <c r="HD340" s="14">
        <f t="shared" si="426"/>
        <v>1093</v>
      </c>
      <c r="HE340" s="25" t="s">
        <v>1109</v>
      </c>
      <c r="HF340" s="14">
        <f t="shared" si="413"/>
        <v>250</v>
      </c>
      <c r="IA340" s="13">
        <v>335</v>
      </c>
      <c r="IB340" s="14">
        <f t="shared" si="427"/>
        <v>17</v>
      </c>
      <c r="IC340" s="14">
        <f t="shared" si="428"/>
        <v>2</v>
      </c>
      <c r="ID340" s="14">
        <f t="shared" si="429"/>
        <v>6</v>
      </c>
      <c r="IE340" s="14">
        <f t="shared" si="430"/>
        <v>4</v>
      </c>
      <c r="IF340" s="14" t="str">
        <f t="shared" si="431"/>
        <v>100级守护灵洗练-Q4-5</v>
      </c>
      <c r="IG340" s="14">
        <f t="shared" si="432"/>
        <v>2064</v>
      </c>
      <c r="IH340" s="14">
        <f t="shared" si="433"/>
        <v>5</v>
      </c>
      <c r="II340" s="14">
        <f t="shared" si="434"/>
        <v>600</v>
      </c>
      <c r="IJ340" s="14" t="str">
        <f t="shared" si="435"/>
        <v>DefRate</v>
      </c>
      <c r="IK340" s="14">
        <f t="shared" si="436"/>
        <v>1.4E-2</v>
      </c>
      <c r="IL340" s="14">
        <f t="shared" si="437"/>
        <v>0.04</v>
      </c>
    </row>
    <row r="341" spans="165:246" ht="16.5" x14ac:dyDescent="0.2">
      <c r="FI341" s="13">
        <v>336</v>
      </c>
      <c r="FJ341" s="14">
        <f t="shared" si="414"/>
        <v>1</v>
      </c>
      <c r="FK341" s="14">
        <f t="shared" si="415"/>
        <v>336</v>
      </c>
      <c r="FL341" s="14">
        <f t="shared" si="416"/>
        <v>45</v>
      </c>
      <c r="FM341" s="14">
        <f t="shared" si="383"/>
        <v>30</v>
      </c>
      <c r="FN341" s="14">
        <f t="shared" si="384"/>
        <v>9</v>
      </c>
      <c r="FO341" s="14">
        <f t="shared" si="385"/>
        <v>130</v>
      </c>
      <c r="FP341" s="14">
        <f t="shared" si="386"/>
        <v>3</v>
      </c>
      <c r="FQ341" s="14">
        <f t="shared" si="387"/>
        <v>4</v>
      </c>
      <c r="FR341" s="14">
        <f t="shared" si="388"/>
        <v>4</v>
      </c>
      <c r="FS341" s="14" t="b">
        <f t="shared" si="417"/>
        <v>0</v>
      </c>
      <c r="FT341" s="14">
        <f t="shared" si="389"/>
        <v>2009304</v>
      </c>
      <c r="FU341" s="14">
        <f t="shared" si="418"/>
        <v>170</v>
      </c>
      <c r="FV341" s="13" t="str">
        <f t="shared" si="390"/>
        <v>130级-精良寄灵人の裤子</v>
      </c>
      <c r="FW341" s="13" t="str">
        <f t="shared" si="391"/>
        <v>裂影 · 寄灵人の裤子-精良</v>
      </c>
      <c r="FX341" s="14">
        <f t="shared" si="392"/>
        <v>1</v>
      </c>
      <c r="FY341" s="14">
        <f t="shared" si="393"/>
        <v>3</v>
      </c>
      <c r="FZ341" s="14">
        <f t="shared" si="394"/>
        <v>130</v>
      </c>
      <c r="GA341" s="14">
        <v>1</v>
      </c>
      <c r="GB341" s="14">
        <f t="shared" si="395"/>
        <v>9</v>
      </c>
      <c r="GC341" s="14">
        <f t="shared" si="419"/>
        <v>4</v>
      </c>
      <c r="GD341" s="14" t="str">
        <f t="shared" si="396"/>
        <v/>
      </c>
      <c r="GE341" s="14" t="e">
        <f t="shared" si="397"/>
        <v>#REF!</v>
      </c>
      <c r="GF341" s="14" t="e">
        <f t="shared" si="398"/>
        <v>#REF!</v>
      </c>
      <c r="GG341" s="14" t="e">
        <f t="shared" si="399"/>
        <v>#REF!</v>
      </c>
      <c r="GH341" s="14" t="e">
        <f t="shared" si="400"/>
        <v>#REF!</v>
      </c>
      <c r="GI341" s="14" t="e">
        <f t="shared" si="401"/>
        <v>#REF!</v>
      </c>
      <c r="GJ341" s="14" t="e">
        <f t="shared" si="402"/>
        <v>#REF!</v>
      </c>
      <c r="GK341" s="14" t="e">
        <f t="shared" si="403"/>
        <v>#REF!</v>
      </c>
      <c r="GL341" s="14">
        <f t="shared" si="404"/>
        <v>1093</v>
      </c>
      <c r="GM341" s="14">
        <f t="shared" si="405"/>
        <v>5</v>
      </c>
      <c r="GN341" s="14">
        <f t="shared" si="406"/>
        <v>1093</v>
      </c>
      <c r="GO341" s="25" t="str">
        <f t="shared" si="407"/>
        <v>icon_2009104</v>
      </c>
      <c r="GS341" s="14">
        <f t="shared" si="408"/>
        <v>2</v>
      </c>
      <c r="GT341" s="14">
        <f t="shared" si="409"/>
        <v>0</v>
      </c>
      <c r="GU341" s="14" t="e">
        <f t="shared" si="420"/>
        <v>#REF!</v>
      </c>
      <c r="GV341" s="14" t="str">
        <f t="shared" si="410"/>
        <v>DefExt</v>
      </c>
      <c r="GW341" s="14" t="e">
        <f t="shared" si="421"/>
        <v>#REF!</v>
      </c>
      <c r="GX341" s="14" t="e">
        <f t="shared" si="422"/>
        <v>#REF!</v>
      </c>
      <c r="GY341" s="14" t="str">
        <f t="shared" si="411"/>
        <v/>
      </c>
      <c r="GZ341" s="14" t="str">
        <f t="shared" si="423"/>
        <v/>
      </c>
      <c r="HA341" s="14" t="str">
        <f t="shared" si="424"/>
        <v/>
      </c>
      <c r="HB341" s="14">
        <f t="shared" si="412"/>
        <v>20930</v>
      </c>
      <c r="HC341" s="14">
        <f t="shared" si="425"/>
        <v>5</v>
      </c>
      <c r="HD341" s="14">
        <f t="shared" si="426"/>
        <v>1093</v>
      </c>
      <c r="HE341" s="25" t="s">
        <v>1109</v>
      </c>
      <c r="HF341" s="14">
        <f t="shared" si="413"/>
        <v>250</v>
      </c>
      <c r="IA341" s="13">
        <v>336</v>
      </c>
      <c r="IB341" s="14">
        <f t="shared" si="427"/>
        <v>17</v>
      </c>
      <c r="IC341" s="14">
        <f t="shared" si="428"/>
        <v>2</v>
      </c>
      <c r="ID341" s="14">
        <f t="shared" si="429"/>
        <v>6</v>
      </c>
      <c r="IE341" s="14">
        <f t="shared" si="430"/>
        <v>4</v>
      </c>
      <c r="IF341" s="14" t="str">
        <f t="shared" si="431"/>
        <v>100级守护灵洗练-Q4-6</v>
      </c>
      <c r="IG341" s="14">
        <f t="shared" si="432"/>
        <v>2064</v>
      </c>
      <c r="IH341" s="14">
        <f t="shared" si="433"/>
        <v>6</v>
      </c>
      <c r="II341" s="14">
        <f t="shared" si="434"/>
        <v>600</v>
      </c>
      <c r="IJ341" s="14" t="str">
        <f t="shared" si="435"/>
        <v>HPRate</v>
      </c>
      <c r="IK341" s="14">
        <f t="shared" si="436"/>
        <v>1.4E-2</v>
      </c>
      <c r="IL341" s="14">
        <f t="shared" si="437"/>
        <v>0.04</v>
      </c>
    </row>
    <row r="342" spans="165:246" ht="16.5" x14ac:dyDescent="0.2">
      <c r="FI342" s="13">
        <v>337</v>
      </c>
      <c r="FJ342" s="14">
        <f t="shared" si="414"/>
        <v>1</v>
      </c>
      <c r="FK342" s="14">
        <f t="shared" si="415"/>
        <v>337</v>
      </c>
      <c r="FL342" s="14">
        <f t="shared" si="416"/>
        <v>45</v>
      </c>
      <c r="FM342" s="14">
        <f t="shared" si="383"/>
        <v>30</v>
      </c>
      <c r="FN342" s="14">
        <f t="shared" si="384"/>
        <v>9</v>
      </c>
      <c r="FO342" s="14">
        <f t="shared" si="385"/>
        <v>130</v>
      </c>
      <c r="FP342" s="14">
        <f t="shared" si="386"/>
        <v>3</v>
      </c>
      <c r="FQ342" s="14">
        <f t="shared" si="387"/>
        <v>5</v>
      </c>
      <c r="FR342" s="14">
        <f t="shared" si="388"/>
        <v>5</v>
      </c>
      <c r="FS342" s="14" t="b">
        <f t="shared" si="417"/>
        <v>0</v>
      </c>
      <c r="FT342" s="14">
        <f t="shared" si="389"/>
        <v>2009305</v>
      </c>
      <c r="FU342" s="14">
        <f t="shared" si="418"/>
        <v>170</v>
      </c>
      <c r="FV342" s="13" t="str">
        <f t="shared" si="390"/>
        <v>130级-精良寄灵人の鞋子</v>
      </c>
      <c r="FW342" s="13" t="str">
        <f t="shared" si="391"/>
        <v>裂影 · 寄灵人の鞋子-精良</v>
      </c>
      <c r="FX342" s="14">
        <f t="shared" si="392"/>
        <v>1</v>
      </c>
      <c r="FY342" s="14">
        <f t="shared" si="393"/>
        <v>3</v>
      </c>
      <c r="FZ342" s="14">
        <f t="shared" si="394"/>
        <v>130</v>
      </c>
      <c r="GA342" s="14">
        <v>1</v>
      </c>
      <c r="GB342" s="14">
        <f t="shared" si="395"/>
        <v>9</v>
      </c>
      <c r="GC342" s="14">
        <f t="shared" si="419"/>
        <v>5</v>
      </c>
      <c r="GD342" s="14" t="str">
        <f t="shared" si="396"/>
        <v/>
      </c>
      <c r="GE342" s="14" t="e">
        <f t="shared" si="397"/>
        <v>#REF!</v>
      </c>
      <c r="GF342" s="14" t="e">
        <f t="shared" si="398"/>
        <v>#REF!</v>
      </c>
      <c r="GG342" s="14" t="e">
        <f t="shared" si="399"/>
        <v>#REF!</v>
      </c>
      <c r="GH342" s="14" t="e">
        <f t="shared" si="400"/>
        <v>#REF!</v>
      </c>
      <c r="GI342" s="14" t="e">
        <f t="shared" si="401"/>
        <v>#REF!</v>
      </c>
      <c r="GJ342" s="14" t="e">
        <f t="shared" si="402"/>
        <v>#REF!</v>
      </c>
      <c r="GK342" s="14" t="e">
        <f t="shared" si="403"/>
        <v>#REF!</v>
      </c>
      <c r="GL342" s="14">
        <f t="shared" si="404"/>
        <v>1093</v>
      </c>
      <c r="GM342" s="14">
        <f t="shared" si="405"/>
        <v>5</v>
      </c>
      <c r="GN342" s="14">
        <f t="shared" si="406"/>
        <v>1093</v>
      </c>
      <c r="GO342" s="25" t="str">
        <f t="shared" si="407"/>
        <v>icon_2009105</v>
      </c>
      <c r="GS342" s="14">
        <f t="shared" si="408"/>
        <v>3</v>
      </c>
      <c r="GT342" s="14">
        <f t="shared" si="409"/>
        <v>0</v>
      </c>
      <c r="GU342" s="14" t="e">
        <f t="shared" si="420"/>
        <v>#REF!</v>
      </c>
      <c r="GV342" s="14" t="str">
        <f t="shared" si="410"/>
        <v>HPExt</v>
      </c>
      <c r="GW342" s="14" t="e">
        <f t="shared" si="421"/>
        <v>#REF!</v>
      </c>
      <c r="GX342" s="14" t="e">
        <f t="shared" si="422"/>
        <v>#REF!</v>
      </c>
      <c r="GY342" s="14" t="str">
        <f t="shared" si="411"/>
        <v/>
      </c>
      <c r="GZ342" s="14" t="str">
        <f t="shared" si="423"/>
        <v/>
      </c>
      <c r="HA342" s="14" t="str">
        <f t="shared" si="424"/>
        <v/>
      </c>
      <c r="HB342" s="14">
        <f t="shared" si="412"/>
        <v>20930</v>
      </c>
      <c r="HC342" s="14">
        <f t="shared" si="425"/>
        <v>5</v>
      </c>
      <c r="HD342" s="14">
        <f t="shared" si="426"/>
        <v>1093</v>
      </c>
      <c r="HE342" s="25" t="s">
        <v>1109</v>
      </c>
      <c r="HF342" s="14">
        <f t="shared" si="413"/>
        <v>250</v>
      </c>
      <c r="IA342" s="13">
        <v>337</v>
      </c>
      <c r="IB342" s="14">
        <f t="shared" si="427"/>
        <v>17</v>
      </c>
      <c r="IC342" s="14">
        <f t="shared" si="428"/>
        <v>2</v>
      </c>
      <c r="ID342" s="14">
        <f t="shared" si="429"/>
        <v>6</v>
      </c>
      <c r="IE342" s="14">
        <f t="shared" si="430"/>
        <v>4</v>
      </c>
      <c r="IF342" s="14" t="str">
        <f t="shared" si="431"/>
        <v>100级守护灵洗练-Q4-7</v>
      </c>
      <c r="IG342" s="14">
        <f t="shared" si="432"/>
        <v>2064</v>
      </c>
      <c r="IH342" s="14">
        <f t="shared" si="433"/>
        <v>7</v>
      </c>
      <c r="II342" s="14">
        <f t="shared" si="434"/>
        <v>550</v>
      </c>
      <c r="IJ342" s="14" t="str">
        <f t="shared" si="435"/>
        <v>Crit</v>
      </c>
      <c r="IK342" s="14">
        <f t="shared" si="436"/>
        <v>1.0999999999999999E-2</v>
      </c>
      <c r="IL342" s="14">
        <f t="shared" si="437"/>
        <v>0.03</v>
      </c>
    </row>
    <row r="343" spans="165:246" ht="16.5" x14ac:dyDescent="0.2">
      <c r="FI343" s="13">
        <v>338</v>
      </c>
      <c r="FJ343" s="14">
        <f t="shared" si="414"/>
        <v>1</v>
      </c>
      <c r="FK343" s="14">
        <f t="shared" si="415"/>
        <v>338</v>
      </c>
      <c r="FL343" s="14">
        <f t="shared" si="416"/>
        <v>45</v>
      </c>
      <c r="FM343" s="14">
        <f t="shared" si="383"/>
        <v>30</v>
      </c>
      <c r="FN343" s="14">
        <f t="shared" si="384"/>
        <v>9</v>
      </c>
      <c r="FO343" s="14">
        <f t="shared" si="385"/>
        <v>130</v>
      </c>
      <c r="FP343" s="14">
        <f t="shared" si="386"/>
        <v>3</v>
      </c>
      <c r="FQ343" s="14">
        <f t="shared" si="387"/>
        <v>6</v>
      </c>
      <c r="FR343" s="14">
        <f t="shared" si="388"/>
        <v>6</v>
      </c>
      <c r="FS343" s="14" t="b">
        <f t="shared" si="417"/>
        <v>0</v>
      </c>
      <c r="FT343" s="14">
        <f t="shared" si="389"/>
        <v>2009306</v>
      </c>
      <c r="FU343" s="14">
        <f t="shared" si="418"/>
        <v>170</v>
      </c>
      <c r="FV343" s="13" t="str">
        <f t="shared" si="390"/>
        <v>130级-精良寄灵人の护手</v>
      </c>
      <c r="FW343" s="13" t="str">
        <f t="shared" si="391"/>
        <v>裂影 · 寄灵人の护手-精良</v>
      </c>
      <c r="FX343" s="14">
        <f t="shared" si="392"/>
        <v>1</v>
      </c>
      <c r="FY343" s="14">
        <f t="shared" si="393"/>
        <v>3</v>
      </c>
      <c r="FZ343" s="14">
        <f t="shared" si="394"/>
        <v>130</v>
      </c>
      <c r="GA343" s="14">
        <v>1</v>
      </c>
      <c r="GB343" s="14">
        <f t="shared" si="395"/>
        <v>9</v>
      </c>
      <c r="GC343" s="14">
        <f t="shared" si="419"/>
        <v>6</v>
      </c>
      <c r="GD343" s="14" t="str">
        <f t="shared" si="396"/>
        <v/>
      </c>
      <c r="GE343" s="14" t="e">
        <f t="shared" si="397"/>
        <v>#REF!</v>
      </c>
      <c r="GF343" s="14" t="e">
        <f t="shared" si="398"/>
        <v>#REF!</v>
      </c>
      <c r="GG343" s="14" t="e">
        <f t="shared" si="399"/>
        <v>#REF!</v>
      </c>
      <c r="GH343" s="14" t="e">
        <f t="shared" si="400"/>
        <v>#REF!</v>
      </c>
      <c r="GI343" s="14" t="e">
        <f t="shared" si="401"/>
        <v>#REF!</v>
      </c>
      <c r="GJ343" s="14" t="e">
        <f t="shared" si="402"/>
        <v>#REF!</v>
      </c>
      <c r="GK343" s="14" t="e">
        <f t="shared" si="403"/>
        <v>#REF!</v>
      </c>
      <c r="GL343" s="14">
        <f t="shared" si="404"/>
        <v>1093</v>
      </c>
      <c r="GM343" s="14">
        <f t="shared" si="405"/>
        <v>5</v>
      </c>
      <c r="GN343" s="14">
        <f t="shared" si="406"/>
        <v>1093</v>
      </c>
      <c r="GO343" s="25" t="str">
        <f t="shared" si="407"/>
        <v>icon_2009106</v>
      </c>
      <c r="GS343" s="14">
        <f t="shared" si="408"/>
        <v>3</v>
      </c>
      <c r="GT343" s="14">
        <f t="shared" si="409"/>
        <v>0</v>
      </c>
      <c r="GU343" s="14" t="e">
        <f t="shared" si="420"/>
        <v>#REF!</v>
      </c>
      <c r="GV343" s="14" t="str">
        <f t="shared" si="410"/>
        <v>HPExt</v>
      </c>
      <c r="GW343" s="14" t="e">
        <f t="shared" si="421"/>
        <v>#REF!</v>
      </c>
      <c r="GX343" s="14" t="e">
        <f t="shared" si="422"/>
        <v>#REF!</v>
      </c>
      <c r="GY343" s="14" t="str">
        <f t="shared" si="411"/>
        <v/>
      </c>
      <c r="GZ343" s="14" t="str">
        <f t="shared" si="423"/>
        <v/>
      </c>
      <c r="HA343" s="14" t="str">
        <f t="shared" si="424"/>
        <v/>
      </c>
      <c r="HB343" s="14">
        <f t="shared" si="412"/>
        <v>20930</v>
      </c>
      <c r="HC343" s="14">
        <f t="shared" si="425"/>
        <v>5</v>
      </c>
      <c r="HD343" s="14">
        <f t="shared" si="426"/>
        <v>1093</v>
      </c>
      <c r="HE343" s="25" t="s">
        <v>1109</v>
      </c>
      <c r="HF343" s="14">
        <f t="shared" si="413"/>
        <v>250</v>
      </c>
      <c r="IA343" s="13">
        <v>338</v>
      </c>
      <c r="IB343" s="14">
        <f t="shared" si="427"/>
        <v>17</v>
      </c>
      <c r="IC343" s="14">
        <f t="shared" si="428"/>
        <v>2</v>
      </c>
      <c r="ID343" s="14">
        <f t="shared" si="429"/>
        <v>6</v>
      </c>
      <c r="IE343" s="14">
        <f t="shared" si="430"/>
        <v>4</v>
      </c>
      <c r="IF343" s="14" t="str">
        <f t="shared" si="431"/>
        <v>100级守护灵洗练-Q4-8</v>
      </c>
      <c r="IG343" s="14">
        <f t="shared" si="432"/>
        <v>2064</v>
      </c>
      <c r="IH343" s="14">
        <f t="shared" si="433"/>
        <v>8</v>
      </c>
      <c r="II343" s="14">
        <f t="shared" si="434"/>
        <v>550</v>
      </c>
      <c r="IJ343" s="14" t="str">
        <f t="shared" si="435"/>
        <v>CritRate</v>
      </c>
      <c r="IK343" s="14">
        <f t="shared" si="436"/>
        <v>2.8000000000000001E-2</v>
      </c>
      <c r="IL343" s="14">
        <f t="shared" si="437"/>
        <v>0.08</v>
      </c>
    </row>
    <row r="344" spans="165:246" ht="16.5" x14ac:dyDescent="0.2">
      <c r="FI344" s="13">
        <v>339</v>
      </c>
      <c r="FJ344" s="14">
        <f t="shared" si="414"/>
        <v>1</v>
      </c>
      <c r="FK344" s="14">
        <f t="shared" si="415"/>
        <v>339</v>
      </c>
      <c r="FL344" s="14">
        <f t="shared" si="416"/>
        <v>45</v>
      </c>
      <c r="FM344" s="14">
        <f t="shared" si="383"/>
        <v>30</v>
      </c>
      <c r="FN344" s="14">
        <f t="shared" si="384"/>
        <v>9</v>
      </c>
      <c r="FO344" s="14">
        <f t="shared" si="385"/>
        <v>130</v>
      </c>
      <c r="FP344" s="14">
        <f t="shared" si="386"/>
        <v>3</v>
      </c>
      <c r="FQ344" s="14">
        <f t="shared" si="387"/>
        <v>7</v>
      </c>
      <c r="FR344" s="14">
        <f t="shared" si="388"/>
        <v>7</v>
      </c>
      <c r="FS344" s="14" t="b">
        <f t="shared" si="417"/>
        <v>0</v>
      </c>
      <c r="FT344" s="14">
        <f t="shared" si="389"/>
        <v>2009307</v>
      </c>
      <c r="FU344" s="14">
        <f t="shared" si="418"/>
        <v>255</v>
      </c>
      <c r="FV344" s="13" t="str">
        <f t="shared" si="390"/>
        <v>130级-精良寄灵人の项链</v>
      </c>
      <c r="FW344" s="13" t="str">
        <f t="shared" si="391"/>
        <v>裂影 · 寄灵人の项链-精良</v>
      </c>
      <c r="FX344" s="14">
        <f t="shared" si="392"/>
        <v>1</v>
      </c>
      <c r="FY344" s="14">
        <f t="shared" si="393"/>
        <v>3</v>
      </c>
      <c r="FZ344" s="14">
        <f t="shared" si="394"/>
        <v>130</v>
      </c>
      <c r="GA344" s="14">
        <v>1</v>
      </c>
      <c r="GB344" s="14">
        <f t="shared" si="395"/>
        <v>9</v>
      </c>
      <c r="GC344" s="14">
        <f t="shared" si="419"/>
        <v>7</v>
      </c>
      <c r="GD344" s="14" t="str">
        <f t="shared" si="396"/>
        <v/>
      </c>
      <c r="GE344" s="14" t="e">
        <f t="shared" si="397"/>
        <v>#REF!</v>
      </c>
      <c r="GF344" s="14" t="e">
        <f t="shared" si="398"/>
        <v>#REF!</v>
      </c>
      <c r="GG344" s="14" t="e">
        <f t="shared" si="399"/>
        <v>#REF!</v>
      </c>
      <c r="GH344" s="14" t="e">
        <f t="shared" si="400"/>
        <v>#REF!</v>
      </c>
      <c r="GI344" s="14" t="e">
        <f t="shared" si="401"/>
        <v>#REF!</v>
      </c>
      <c r="GJ344" s="14" t="e">
        <f t="shared" si="402"/>
        <v>#REF!</v>
      </c>
      <c r="GK344" s="14" t="e">
        <f t="shared" si="403"/>
        <v>#REF!</v>
      </c>
      <c r="GL344" s="14">
        <f t="shared" si="404"/>
        <v>1093</v>
      </c>
      <c r="GM344" s="14">
        <f t="shared" si="405"/>
        <v>5</v>
      </c>
      <c r="GN344" s="14">
        <f t="shared" si="406"/>
        <v>1093</v>
      </c>
      <c r="GO344" s="25" t="str">
        <f t="shared" si="407"/>
        <v>icon_2009107</v>
      </c>
      <c r="GS344" s="14">
        <f t="shared" si="408"/>
        <v>1</v>
      </c>
      <c r="GT344" s="14">
        <f t="shared" si="409"/>
        <v>2</v>
      </c>
      <c r="GU344" s="14" t="e">
        <f t="shared" si="420"/>
        <v>#REF!</v>
      </c>
      <c r="GV344" s="14" t="str">
        <f t="shared" si="410"/>
        <v>AtkExt</v>
      </c>
      <c r="GW344" s="14" t="e">
        <f t="shared" si="421"/>
        <v>#REF!</v>
      </c>
      <c r="GX344" s="14" t="e">
        <f t="shared" si="422"/>
        <v>#REF!</v>
      </c>
      <c r="GY344" s="14" t="str">
        <f t="shared" si="411"/>
        <v>DefExt</v>
      </c>
      <c r="GZ344" s="14" t="e">
        <f t="shared" si="423"/>
        <v>#REF!</v>
      </c>
      <c r="HA344" s="14" t="e">
        <f t="shared" si="424"/>
        <v>#REF!</v>
      </c>
      <c r="HB344" s="14">
        <f t="shared" si="412"/>
        <v>20930</v>
      </c>
      <c r="HC344" s="14">
        <f t="shared" si="425"/>
        <v>5</v>
      </c>
      <c r="HD344" s="14">
        <f t="shared" si="426"/>
        <v>1093</v>
      </c>
      <c r="HE344" s="25" t="s">
        <v>1109</v>
      </c>
      <c r="HF344" s="14">
        <f t="shared" si="413"/>
        <v>375</v>
      </c>
      <c r="IA344" s="13">
        <v>339</v>
      </c>
      <c r="IB344" s="14">
        <f t="shared" si="427"/>
        <v>17</v>
      </c>
      <c r="IC344" s="14">
        <f t="shared" si="428"/>
        <v>2</v>
      </c>
      <c r="ID344" s="14">
        <f t="shared" si="429"/>
        <v>6</v>
      </c>
      <c r="IE344" s="14">
        <f t="shared" si="430"/>
        <v>4</v>
      </c>
      <c r="IF344" s="14" t="str">
        <f t="shared" si="431"/>
        <v>100级守护灵洗练-Q4-9</v>
      </c>
      <c r="IG344" s="14">
        <f t="shared" si="432"/>
        <v>2064</v>
      </c>
      <c r="IH344" s="14">
        <f t="shared" si="433"/>
        <v>9</v>
      </c>
      <c r="II344" s="14">
        <f t="shared" si="434"/>
        <v>550</v>
      </c>
      <c r="IJ344" s="14" t="str">
        <f t="shared" si="435"/>
        <v>DefIgnor</v>
      </c>
      <c r="IK344" s="14">
        <f t="shared" si="436"/>
        <v>1.0999999999999999E-2</v>
      </c>
      <c r="IL344" s="14">
        <f t="shared" si="437"/>
        <v>0.03</v>
      </c>
    </row>
    <row r="345" spans="165:246" ht="16.5" x14ac:dyDescent="0.2">
      <c r="FI345" s="13">
        <v>340</v>
      </c>
      <c r="FJ345" s="14">
        <f t="shared" si="414"/>
        <v>1</v>
      </c>
      <c r="FK345" s="14">
        <f t="shared" si="415"/>
        <v>340</v>
      </c>
      <c r="FL345" s="14">
        <f t="shared" si="416"/>
        <v>45</v>
      </c>
      <c r="FM345" s="14">
        <f t="shared" si="383"/>
        <v>30</v>
      </c>
      <c r="FN345" s="14">
        <f t="shared" si="384"/>
        <v>9</v>
      </c>
      <c r="FO345" s="14">
        <f t="shared" si="385"/>
        <v>130</v>
      </c>
      <c r="FP345" s="14">
        <f t="shared" si="386"/>
        <v>3</v>
      </c>
      <c r="FQ345" s="14">
        <f t="shared" si="387"/>
        <v>8</v>
      </c>
      <c r="FR345" s="14">
        <f t="shared" si="388"/>
        <v>8</v>
      </c>
      <c r="FS345" s="14" t="b">
        <f t="shared" si="417"/>
        <v>0</v>
      </c>
      <c r="FT345" s="14">
        <f t="shared" si="389"/>
        <v>2009308</v>
      </c>
      <c r="FU345" s="14">
        <f t="shared" si="418"/>
        <v>255</v>
      </c>
      <c r="FV345" s="13" t="str">
        <f t="shared" si="390"/>
        <v>130级-精良寄灵人の戒指</v>
      </c>
      <c r="FW345" s="13" t="str">
        <f t="shared" si="391"/>
        <v>裂影 · 寄灵人の戒指-精良</v>
      </c>
      <c r="FX345" s="14">
        <f t="shared" si="392"/>
        <v>1</v>
      </c>
      <c r="FY345" s="14">
        <f t="shared" si="393"/>
        <v>3</v>
      </c>
      <c r="FZ345" s="14">
        <f t="shared" si="394"/>
        <v>130</v>
      </c>
      <c r="GA345" s="14">
        <v>1</v>
      </c>
      <c r="GB345" s="14">
        <f t="shared" si="395"/>
        <v>9</v>
      </c>
      <c r="GC345" s="14">
        <f t="shared" si="419"/>
        <v>8</v>
      </c>
      <c r="GD345" s="14" t="str">
        <f t="shared" si="396"/>
        <v/>
      </c>
      <c r="GE345" s="14" t="e">
        <f t="shared" si="397"/>
        <v>#REF!</v>
      </c>
      <c r="GF345" s="14" t="e">
        <f t="shared" si="398"/>
        <v>#REF!</v>
      </c>
      <c r="GG345" s="14" t="e">
        <f t="shared" si="399"/>
        <v>#REF!</v>
      </c>
      <c r="GH345" s="14" t="e">
        <f t="shared" si="400"/>
        <v>#REF!</v>
      </c>
      <c r="GI345" s="14" t="e">
        <f t="shared" si="401"/>
        <v>#REF!</v>
      </c>
      <c r="GJ345" s="14" t="e">
        <f t="shared" si="402"/>
        <v>#REF!</v>
      </c>
      <c r="GK345" s="14" t="e">
        <f t="shared" si="403"/>
        <v>#REF!</v>
      </c>
      <c r="GL345" s="14">
        <f t="shared" si="404"/>
        <v>1093</v>
      </c>
      <c r="GM345" s="14">
        <f t="shared" si="405"/>
        <v>5</v>
      </c>
      <c r="GN345" s="14">
        <f t="shared" si="406"/>
        <v>1093</v>
      </c>
      <c r="GO345" s="25" t="str">
        <f t="shared" si="407"/>
        <v>icon_2009108</v>
      </c>
      <c r="GS345" s="14">
        <f t="shared" si="408"/>
        <v>1</v>
      </c>
      <c r="GT345" s="14">
        <f t="shared" si="409"/>
        <v>3</v>
      </c>
      <c r="GU345" s="14" t="e">
        <f t="shared" si="420"/>
        <v>#REF!</v>
      </c>
      <c r="GV345" s="14" t="str">
        <f t="shared" si="410"/>
        <v>AtkExt</v>
      </c>
      <c r="GW345" s="14" t="e">
        <f t="shared" si="421"/>
        <v>#REF!</v>
      </c>
      <c r="GX345" s="14" t="e">
        <f t="shared" si="422"/>
        <v>#REF!</v>
      </c>
      <c r="GY345" s="14" t="str">
        <f t="shared" si="411"/>
        <v>HPExt</v>
      </c>
      <c r="GZ345" s="14" t="e">
        <f t="shared" si="423"/>
        <v>#REF!</v>
      </c>
      <c r="HA345" s="14" t="e">
        <f t="shared" si="424"/>
        <v>#REF!</v>
      </c>
      <c r="HB345" s="14">
        <f t="shared" si="412"/>
        <v>20930</v>
      </c>
      <c r="HC345" s="14">
        <f t="shared" si="425"/>
        <v>5</v>
      </c>
      <c r="HD345" s="14">
        <f t="shared" si="426"/>
        <v>1093</v>
      </c>
      <c r="HE345" s="25" t="s">
        <v>1109</v>
      </c>
      <c r="HF345" s="14">
        <f t="shared" si="413"/>
        <v>375</v>
      </c>
      <c r="IA345" s="13">
        <v>340</v>
      </c>
      <c r="IB345" s="14">
        <f t="shared" si="427"/>
        <v>17</v>
      </c>
      <c r="IC345" s="14">
        <f t="shared" si="428"/>
        <v>2</v>
      </c>
      <c r="ID345" s="14">
        <f t="shared" si="429"/>
        <v>6</v>
      </c>
      <c r="IE345" s="14">
        <f t="shared" si="430"/>
        <v>4</v>
      </c>
      <c r="IF345" s="14" t="str">
        <f t="shared" si="431"/>
        <v>100级守护灵洗练-Q4-10</v>
      </c>
      <c r="IG345" s="14">
        <f t="shared" si="432"/>
        <v>2064</v>
      </c>
      <c r="IH345" s="14">
        <f t="shared" si="433"/>
        <v>10</v>
      </c>
      <c r="II345" s="14">
        <f t="shared" si="434"/>
        <v>550</v>
      </c>
      <c r="IJ345" s="14" t="str">
        <f t="shared" si="435"/>
        <v>Block</v>
      </c>
      <c r="IK345" s="14">
        <f t="shared" si="436"/>
        <v>1.0999999999999999E-2</v>
      </c>
      <c r="IL345" s="14">
        <f t="shared" si="437"/>
        <v>0.03</v>
      </c>
    </row>
    <row r="346" spans="165:246" ht="16.5" x14ac:dyDescent="0.2">
      <c r="FI346" s="13">
        <v>341</v>
      </c>
      <c r="FJ346" s="14">
        <f t="shared" si="414"/>
        <v>1</v>
      </c>
      <c r="FK346" s="14">
        <f t="shared" si="415"/>
        <v>341</v>
      </c>
      <c r="FL346" s="14">
        <f t="shared" si="416"/>
        <v>46</v>
      </c>
      <c r="FM346" s="14">
        <f t="shared" si="383"/>
        <v>40</v>
      </c>
      <c r="FN346" s="14">
        <f t="shared" si="384"/>
        <v>9</v>
      </c>
      <c r="FO346" s="14">
        <f t="shared" si="385"/>
        <v>130</v>
      </c>
      <c r="FP346" s="14">
        <f t="shared" si="386"/>
        <v>4</v>
      </c>
      <c r="FQ346" s="14">
        <f t="shared" si="387"/>
        <v>1</v>
      </c>
      <c r="FR346" s="14">
        <f t="shared" si="388"/>
        <v>1</v>
      </c>
      <c r="FS346" s="14" t="b">
        <f t="shared" si="417"/>
        <v>0</v>
      </c>
      <c r="FT346" s="14">
        <f t="shared" si="389"/>
        <v>2009401</v>
      </c>
      <c r="FU346" s="14">
        <f t="shared" si="418"/>
        <v>408</v>
      </c>
      <c r="FV346" s="13" t="str">
        <f t="shared" si="390"/>
        <v>130级-史诗寄灵人の灵器</v>
      </c>
      <c r="FW346" s="13" t="str">
        <f t="shared" si="391"/>
        <v>裂影 · 寄灵人の灵器-史诗</v>
      </c>
      <c r="FX346" s="14">
        <f t="shared" si="392"/>
        <v>1</v>
      </c>
      <c r="FY346" s="14">
        <f t="shared" si="393"/>
        <v>4</v>
      </c>
      <c r="FZ346" s="14">
        <f t="shared" si="394"/>
        <v>130</v>
      </c>
      <c r="GA346" s="14">
        <v>1</v>
      </c>
      <c r="GB346" s="14">
        <f t="shared" si="395"/>
        <v>9</v>
      </c>
      <c r="GC346" s="14">
        <f t="shared" si="419"/>
        <v>1</v>
      </c>
      <c r="GD346" s="14" t="str">
        <f t="shared" si="396"/>
        <v/>
      </c>
      <c r="GE346" s="14" t="e">
        <f t="shared" si="397"/>
        <v>#REF!</v>
      </c>
      <c r="GF346" s="14" t="e">
        <f t="shared" si="398"/>
        <v>#REF!</v>
      </c>
      <c r="GG346" s="14" t="e">
        <f t="shared" si="399"/>
        <v>#REF!</v>
      </c>
      <c r="GH346" s="14" t="e">
        <f t="shared" si="400"/>
        <v>#REF!</v>
      </c>
      <c r="GI346" s="14" t="e">
        <f t="shared" si="401"/>
        <v>#REF!</v>
      </c>
      <c r="GJ346" s="14" t="e">
        <f t="shared" si="402"/>
        <v>#REF!</v>
      </c>
      <c r="GK346" s="14" t="e">
        <f t="shared" si="403"/>
        <v>#REF!</v>
      </c>
      <c r="GL346" s="14">
        <f t="shared" si="404"/>
        <v>1094</v>
      </c>
      <c r="GM346" s="14">
        <f t="shared" si="405"/>
        <v>6</v>
      </c>
      <c r="GN346" s="14">
        <f t="shared" si="406"/>
        <v>1094</v>
      </c>
      <c r="GO346" s="25" t="str">
        <f t="shared" si="407"/>
        <v>icon_2009101</v>
      </c>
      <c r="GS346" s="14">
        <f t="shared" si="408"/>
        <v>1</v>
      </c>
      <c r="GT346" s="14">
        <f t="shared" si="409"/>
        <v>0</v>
      </c>
      <c r="GU346" s="14" t="e">
        <f t="shared" si="420"/>
        <v>#REF!</v>
      </c>
      <c r="GV346" s="14" t="str">
        <f t="shared" si="410"/>
        <v>AtkExt</v>
      </c>
      <c r="GW346" s="14" t="e">
        <f t="shared" si="421"/>
        <v>#REF!</v>
      </c>
      <c r="GX346" s="14" t="e">
        <f t="shared" si="422"/>
        <v>#REF!</v>
      </c>
      <c r="GY346" s="14" t="str">
        <f t="shared" si="411"/>
        <v/>
      </c>
      <c r="GZ346" s="14" t="str">
        <f t="shared" si="423"/>
        <v/>
      </c>
      <c r="HA346" s="14" t="str">
        <f t="shared" si="424"/>
        <v/>
      </c>
      <c r="HB346" s="14">
        <f t="shared" si="412"/>
        <v>20940</v>
      </c>
      <c r="HC346" s="14">
        <f t="shared" si="425"/>
        <v>6</v>
      </c>
      <c r="HD346" s="14">
        <f t="shared" si="426"/>
        <v>1094</v>
      </c>
      <c r="HE346" s="25" t="s">
        <v>1109</v>
      </c>
      <c r="HF346" s="14">
        <f t="shared" si="413"/>
        <v>1000</v>
      </c>
      <c r="IA346" s="13">
        <v>341</v>
      </c>
      <c r="IB346" s="14">
        <f t="shared" si="427"/>
        <v>18</v>
      </c>
      <c r="IC346" s="14">
        <f t="shared" si="428"/>
        <v>2</v>
      </c>
      <c r="ID346" s="14">
        <f t="shared" si="429"/>
        <v>7</v>
      </c>
      <c r="IE346" s="14">
        <f t="shared" si="430"/>
        <v>3</v>
      </c>
      <c r="IF346" s="14" t="str">
        <f t="shared" si="431"/>
        <v>110级守护灵洗练-Q3-1</v>
      </c>
      <c r="IG346" s="14">
        <f t="shared" si="432"/>
        <v>2073</v>
      </c>
      <c r="IH346" s="14">
        <f t="shared" si="433"/>
        <v>1</v>
      </c>
      <c r="II346" s="14">
        <f t="shared" si="434"/>
        <v>2000</v>
      </c>
      <c r="IJ346" s="14" t="str">
        <f t="shared" si="435"/>
        <v>AtkExt</v>
      </c>
      <c r="IK346" s="14" t="e">
        <f t="shared" si="436"/>
        <v>#REF!</v>
      </c>
      <c r="IL346" s="14" t="e">
        <f t="shared" si="437"/>
        <v>#REF!</v>
      </c>
    </row>
    <row r="347" spans="165:246" ht="16.5" x14ac:dyDescent="0.2">
      <c r="FI347" s="13">
        <v>342</v>
      </c>
      <c r="FJ347" s="14">
        <f t="shared" si="414"/>
        <v>1</v>
      </c>
      <c r="FK347" s="14">
        <f t="shared" si="415"/>
        <v>342</v>
      </c>
      <c r="FL347" s="14">
        <f t="shared" si="416"/>
        <v>46</v>
      </c>
      <c r="FM347" s="14">
        <f t="shared" si="383"/>
        <v>40</v>
      </c>
      <c r="FN347" s="14">
        <f t="shared" si="384"/>
        <v>9</v>
      </c>
      <c r="FO347" s="14">
        <f t="shared" si="385"/>
        <v>130</v>
      </c>
      <c r="FP347" s="14">
        <f t="shared" si="386"/>
        <v>4</v>
      </c>
      <c r="FQ347" s="14">
        <f t="shared" si="387"/>
        <v>2</v>
      </c>
      <c r="FR347" s="14">
        <f t="shared" si="388"/>
        <v>2</v>
      </c>
      <c r="FS347" s="14" t="b">
        <f t="shared" si="417"/>
        <v>0</v>
      </c>
      <c r="FT347" s="14">
        <f t="shared" si="389"/>
        <v>2009402</v>
      </c>
      <c r="FU347" s="14">
        <f t="shared" si="418"/>
        <v>204</v>
      </c>
      <c r="FV347" s="13" t="str">
        <f t="shared" si="390"/>
        <v>130级-史诗寄灵人の头盔</v>
      </c>
      <c r="FW347" s="13" t="str">
        <f t="shared" si="391"/>
        <v>裂影 · 寄灵人の头盔-史诗</v>
      </c>
      <c r="FX347" s="14">
        <f t="shared" si="392"/>
        <v>1</v>
      </c>
      <c r="FY347" s="14">
        <f t="shared" si="393"/>
        <v>4</v>
      </c>
      <c r="FZ347" s="14">
        <f t="shared" si="394"/>
        <v>130</v>
      </c>
      <c r="GA347" s="14">
        <v>1</v>
      </c>
      <c r="GB347" s="14">
        <f t="shared" si="395"/>
        <v>9</v>
      </c>
      <c r="GC347" s="14">
        <f t="shared" si="419"/>
        <v>2</v>
      </c>
      <c r="GD347" s="14" t="str">
        <f t="shared" si="396"/>
        <v/>
      </c>
      <c r="GE347" s="14" t="e">
        <f t="shared" si="397"/>
        <v>#REF!</v>
      </c>
      <c r="GF347" s="14" t="e">
        <f t="shared" si="398"/>
        <v>#REF!</v>
      </c>
      <c r="GG347" s="14" t="e">
        <f t="shared" si="399"/>
        <v>#REF!</v>
      </c>
      <c r="GH347" s="14" t="e">
        <f t="shared" si="400"/>
        <v>#REF!</v>
      </c>
      <c r="GI347" s="14" t="e">
        <f t="shared" si="401"/>
        <v>#REF!</v>
      </c>
      <c r="GJ347" s="14" t="e">
        <f t="shared" si="402"/>
        <v>#REF!</v>
      </c>
      <c r="GK347" s="14" t="e">
        <f t="shared" si="403"/>
        <v>#REF!</v>
      </c>
      <c r="GL347" s="14">
        <f t="shared" si="404"/>
        <v>1094</v>
      </c>
      <c r="GM347" s="14">
        <f t="shared" si="405"/>
        <v>6</v>
      </c>
      <c r="GN347" s="14">
        <f t="shared" si="406"/>
        <v>1094</v>
      </c>
      <c r="GO347" s="25" t="str">
        <f t="shared" si="407"/>
        <v>icon_2009102</v>
      </c>
      <c r="GS347" s="14">
        <f t="shared" si="408"/>
        <v>2</v>
      </c>
      <c r="GT347" s="14">
        <f t="shared" si="409"/>
        <v>0</v>
      </c>
      <c r="GU347" s="14" t="e">
        <f t="shared" si="420"/>
        <v>#REF!</v>
      </c>
      <c r="GV347" s="14" t="str">
        <f t="shared" si="410"/>
        <v>DefExt</v>
      </c>
      <c r="GW347" s="14" t="e">
        <f t="shared" si="421"/>
        <v>#REF!</v>
      </c>
      <c r="GX347" s="14" t="e">
        <f t="shared" si="422"/>
        <v>#REF!</v>
      </c>
      <c r="GY347" s="14" t="str">
        <f t="shared" si="411"/>
        <v/>
      </c>
      <c r="GZ347" s="14" t="str">
        <f t="shared" si="423"/>
        <v/>
      </c>
      <c r="HA347" s="14" t="str">
        <f t="shared" si="424"/>
        <v/>
      </c>
      <c r="HB347" s="14">
        <f t="shared" si="412"/>
        <v>20940</v>
      </c>
      <c r="HC347" s="14">
        <f t="shared" si="425"/>
        <v>6</v>
      </c>
      <c r="HD347" s="14">
        <f t="shared" si="426"/>
        <v>1094</v>
      </c>
      <c r="HE347" s="25" t="s">
        <v>1109</v>
      </c>
      <c r="HF347" s="14">
        <f t="shared" si="413"/>
        <v>500</v>
      </c>
      <c r="IA347" s="13">
        <v>342</v>
      </c>
      <c r="IB347" s="14">
        <f t="shared" si="427"/>
        <v>18</v>
      </c>
      <c r="IC347" s="14">
        <f t="shared" si="428"/>
        <v>2</v>
      </c>
      <c r="ID347" s="14">
        <f t="shared" si="429"/>
        <v>7</v>
      </c>
      <c r="IE347" s="14">
        <f t="shared" si="430"/>
        <v>3</v>
      </c>
      <c r="IF347" s="14" t="str">
        <f t="shared" si="431"/>
        <v>110级守护灵洗练-Q3-2</v>
      </c>
      <c r="IG347" s="14">
        <f t="shared" si="432"/>
        <v>2073</v>
      </c>
      <c r="IH347" s="14">
        <f t="shared" si="433"/>
        <v>2</v>
      </c>
      <c r="II347" s="14">
        <f t="shared" si="434"/>
        <v>2000</v>
      </c>
      <c r="IJ347" s="14" t="str">
        <f t="shared" si="435"/>
        <v>DefExt</v>
      </c>
      <c r="IK347" s="14" t="e">
        <f t="shared" si="436"/>
        <v>#REF!</v>
      </c>
      <c r="IL347" s="14" t="e">
        <f t="shared" si="437"/>
        <v>#REF!</v>
      </c>
    </row>
    <row r="348" spans="165:246" ht="16.5" x14ac:dyDescent="0.2">
      <c r="FI348" s="13">
        <v>343</v>
      </c>
      <c r="FJ348" s="14">
        <f t="shared" si="414"/>
        <v>1</v>
      </c>
      <c r="FK348" s="14">
        <f t="shared" si="415"/>
        <v>343</v>
      </c>
      <c r="FL348" s="14">
        <f t="shared" si="416"/>
        <v>46</v>
      </c>
      <c r="FM348" s="14">
        <f t="shared" si="383"/>
        <v>40</v>
      </c>
      <c r="FN348" s="14">
        <f t="shared" si="384"/>
        <v>9</v>
      </c>
      <c r="FO348" s="14">
        <f t="shared" si="385"/>
        <v>130</v>
      </c>
      <c r="FP348" s="14">
        <f t="shared" si="386"/>
        <v>4</v>
      </c>
      <c r="FQ348" s="14">
        <f t="shared" si="387"/>
        <v>3</v>
      </c>
      <c r="FR348" s="14">
        <f t="shared" si="388"/>
        <v>3</v>
      </c>
      <c r="FS348" s="14" t="b">
        <f t="shared" si="417"/>
        <v>0</v>
      </c>
      <c r="FT348" s="14">
        <f t="shared" si="389"/>
        <v>2009403</v>
      </c>
      <c r="FU348" s="14">
        <f t="shared" si="418"/>
        <v>204</v>
      </c>
      <c r="FV348" s="13" t="str">
        <f t="shared" si="390"/>
        <v>130级-史诗寄灵人の铠甲</v>
      </c>
      <c r="FW348" s="13" t="str">
        <f t="shared" si="391"/>
        <v>裂影 · 寄灵人の铠甲-史诗</v>
      </c>
      <c r="FX348" s="14">
        <f t="shared" si="392"/>
        <v>1</v>
      </c>
      <c r="FY348" s="14">
        <f t="shared" si="393"/>
        <v>4</v>
      </c>
      <c r="FZ348" s="14">
        <f t="shared" si="394"/>
        <v>130</v>
      </c>
      <c r="GA348" s="14">
        <v>1</v>
      </c>
      <c r="GB348" s="14">
        <f t="shared" si="395"/>
        <v>9</v>
      </c>
      <c r="GC348" s="14">
        <f t="shared" si="419"/>
        <v>3</v>
      </c>
      <c r="GD348" s="14" t="str">
        <f t="shared" si="396"/>
        <v/>
      </c>
      <c r="GE348" s="14" t="e">
        <f t="shared" si="397"/>
        <v>#REF!</v>
      </c>
      <c r="GF348" s="14" t="e">
        <f t="shared" si="398"/>
        <v>#REF!</v>
      </c>
      <c r="GG348" s="14" t="e">
        <f t="shared" si="399"/>
        <v>#REF!</v>
      </c>
      <c r="GH348" s="14" t="e">
        <f t="shared" si="400"/>
        <v>#REF!</v>
      </c>
      <c r="GI348" s="14" t="e">
        <f t="shared" si="401"/>
        <v>#REF!</v>
      </c>
      <c r="GJ348" s="14" t="e">
        <f t="shared" si="402"/>
        <v>#REF!</v>
      </c>
      <c r="GK348" s="14" t="e">
        <f t="shared" si="403"/>
        <v>#REF!</v>
      </c>
      <c r="GL348" s="14">
        <f t="shared" si="404"/>
        <v>1094</v>
      </c>
      <c r="GM348" s="14">
        <f t="shared" si="405"/>
        <v>6</v>
      </c>
      <c r="GN348" s="14">
        <f t="shared" si="406"/>
        <v>1094</v>
      </c>
      <c r="GO348" s="25" t="str">
        <f t="shared" si="407"/>
        <v>icon_2009103</v>
      </c>
      <c r="GS348" s="14">
        <f t="shared" si="408"/>
        <v>2</v>
      </c>
      <c r="GT348" s="14">
        <f t="shared" si="409"/>
        <v>3</v>
      </c>
      <c r="GU348" s="14" t="e">
        <f t="shared" si="420"/>
        <v>#REF!</v>
      </c>
      <c r="GV348" s="14" t="str">
        <f t="shared" si="410"/>
        <v>DefExt</v>
      </c>
      <c r="GW348" s="14" t="e">
        <f t="shared" si="421"/>
        <v>#REF!</v>
      </c>
      <c r="GX348" s="14" t="e">
        <f t="shared" si="422"/>
        <v>#REF!</v>
      </c>
      <c r="GY348" s="14" t="str">
        <f t="shared" si="411"/>
        <v>HPExt</v>
      </c>
      <c r="GZ348" s="14" t="e">
        <f t="shared" si="423"/>
        <v>#REF!</v>
      </c>
      <c r="HA348" s="14" t="e">
        <f t="shared" si="424"/>
        <v>#REF!</v>
      </c>
      <c r="HB348" s="14">
        <f t="shared" si="412"/>
        <v>20940</v>
      </c>
      <c r="HC348" s="14">
        <f t="shared" si="425"/>
        <v>6</v>
      </c>
      <c r="HD348" s="14">
        <f t="shared" si="426"/>
        <v>1094</v>
      </c>
      <c r="HE348" s="25" t="s">
        <v>1109</v>
      </c>
      <c r="HF348" s="14">
        <f t="shared" si="413"/>
        <v>500</v>
      </c>
      <c r="IA348" s="13">
        <v>343</v>
      </c>
      <c r="IB348" s="14">
        <f t="shared" si="427"/>
        <v>18</v>
      </c>
      <c r="IC348" s="14">
        <f t="shared" si="428"/>
        <v>2</v>
      </c>
      <c r="ID348" s="14">
        <f t="shared" si="429"/>
        <v>7</v>
      </c>
      <c r="IE348" s="14">
        <f t="shared" si="430"/>
        <v>3</v>
      </c>
      <c r="IF348" s="14" t="str">
        <f t="shared" si="431"/>
        <v>110级守护灵洗练-Q3-3</v>
      </c>
      <c r="IG348" s="14">
        <f t="shared" si="432"/>
        <v>2073</v>
      </c>
      <c r="IH348" s="14">
        <f t="shared" si="433"/>
        <v>3</v>
      </c>
      <c r="II348" s="14">
        <f t="shared" si="434"/>
        <v>2000</v>
      </c>
      <c r="IJ348" s="14" t="str">
        <f t="shared" si="435"/>
        <v>HPExt</v>
      </c>
      <c r="IK348" s="14" t="e">
        <f t="shared" si="436"/>
        <v>#REF!</v>
      </c>
      <c r="IL348" s="14" t="e">
        <f t="shared" si="437"/>
        <v>#REF!</v>
      </c>
    </row>
    <row r="349" spans="165:246" ht="16.5" x14ac:dyDescent="0.2">
      <c r="FI349" s="13">
        <v>344</v>
      </c>
      <c r="FJ349" s="14">
        <f t="shared" si="414"/>
        <v>1</v>
      </c>
      <c r="FK349" s="14">
        <f t="shared" si="415"/>
        <v>344</v>
      </c>
      <c r="FL349" s="14">
        <f t="shared" si="416"/>
        <v>46</v>
      </c>
      <c r="FM349" s="14">
        <f t="shared" si="383"/>
        <v>40</v>
      </c>
      <c r="FN349" s="14">
        <f t="shared" si="384"/>
        <v>9</v>
      </c>
      <c r="FO349" s="14">
        <f t="shared" si="385"/>
        <v>130</v>
      </c>
      <c r="FP349" s="14">
        <f t="shared" si="386"/>
        <v>4</v>
      </c>
      <c r="FQ349" s="14">
        <f t="shared" si="387"/>
        <v>4</v>
      </c>
      <c r="FR349" s="14">
        <f t="shared" si="388"/>
        <v>4</v>
      </c>
      <c r="FS349" s="14" t="b">
        <f t="shared" si="417"/>
        <v>0</v>
      </c>
      <c r="FT349" s="14">
        <f t="shared" si="389"/>
        <v>2009404</v>
      </c>
      <c r="FU349" s="14">
        <f t="shared" si="418"/>
        <v>204</v>
      </c>
      <c r="FV349" s="13" t="str">
        <f t="shared" si="390"/>
        <v>130级-史诗寄灵人の裤子</v>
      </c>
      <c r="FW349" s="13" t="str">
        <f t="shared" si="391"/>
        <v>裂影 · 寄灵人の裤子-史诗</v>
      </c>
      <c r="FX349" s="14">
        <f t="shared" si="392"/>
        <v>1</v>
      </c>
      <c r="FY349" s="14">
        <f t="shared" si="393"/>
        <v>4</v>
      </c>
      <c r="FZ349" s="14">
        <f t="shared" si="394"/>
        <v>130</v>
      </c>
      <c r="GA349" s="14">
        <v>1</v>
      </c>
      <c r="GB349" s="14">
        <f t="shared" si="395"/>
        <v>9</v>
      </c>
      <c r="GC349" s="14">
        <f t="shared" si="419"/>
        <v>4</v>
      </c>
      <c r="GD349" s="14" t="str">
        <f t="shared" si="396"/>
        <v/>
      </c>
      <c r="GE349" s="14" t="e">
        <f t="shared" si="397"/>
        <v>#REF!</v>
      </c>
      <c r="GF349" s="14" t="e">
        <f t="shared" si="398"/>
        <v>#REF!</v>
      </c>
      <c r="GG349" s="14" t="e">
        <f t="shared" si="399"/>
        <v>#REF!</v>
      </c>
      <c r="GH349" s="14" t="e">
        <f t="shared" si="400"/>
        <v>#REF!</v>
      </c>
      <c r="GI349" s="14" t="e">
        <f t="shared" si="401"/>
        <v>#REF!</v>
      </c>
      <c r="GJ349" s="14" t="e">
        <f t="shared" si="402"/>
        <v>#REF!</v>
      </c>
      <c r="GK349" s="14" t="e">
        <f t="shared" si="403"/>
        <v>#REF!</v>
      </c>
      <c r="GL349" s="14">
        <f t="shared" si="404"/>
        <v>1094</v>
      </c>
      <c r="GM349" s="14">
        <f t="shared" si="405"/>
        <v>6</v>
      </c>
      <c r="GN349" s="14">
        <f t="shared" si="406"/>
        <v>1094</v>
      </c>
      <c r="GO349" s="25" t="str">
        <f t="shared" si="407"/>
        <v>icon_2009104</v>
      </c>
      <c r="GS349" s="14">
        <f t="shared" si="408"/>
        <v>2</v>
      </c>
      <c r="GT349" s="14">
        <f t="shared" si="409"/>
        <v>0</v>
      </c>
      <c r="GU349" s="14" t="e">
        <f t="shared" si="420"/>
        <v>#REF!</v>
      </c>
      <c r="GV349" s="14" t="str">
        <f t="shared" si="410"/>
        <v>DefExt</v>
      </c>
      <c r="GW349" s="14" t="e">
        <f t="shared" si="421"/>
        <v>#REF!</v>
      </c>
      <c r="GX349" s="14" t="e">
        <f t="shared" si="422"/>
        <v>#REF!</v>
      </c>
      <c r="GY349" s="14" t="str">
        <f t="shared" si="411"/>
        <v/>
      </c>
      <c r="GZ349" s="14" t="str">
        <f t="shared" si="423"/>
        <v/>
      </c>
      <c r="HA349" s="14" t="str">
        <f t="shared" si="424"/>
        <v/>
      </c>
      <c r="HB349" s="14">
        <f t="shared" si="412"/>
        <v>20940</v>
      </c>
      <c r="HC349" s="14">
        <f t="shared" si="425"/>
        <v>6</v>
      </c>
      <c r="HD349" s="14">
        <f t="shared" si="426"/>
        <v>1094</v>
      </c>
      <c r="HE349" s="25" t="s">
        <v>1109</v>
      </c>
      <c r="HF349" s="14">
        <f t="shared" si="413"/>
        <v>500</v>
      </c>
      <c r="IA349" s="13">
        <v>344</v>
      </c>
      <c r="IB349" s="14">
        <f t="shared" si="427"/>
        <v>18</v>
      </c>
      <c r="IC349" s="14">
        <f t="shared" si="428"/>
        <v>2</v>
      </c>
      <c r="ID349" s="14">
        <f t="shared" si="429"/>
        <v>7</v>
      </c>
      <c r="IE349" s="14">
        <f t="shared" si="430"/>
        <v>3</v>
      </c>
      <c r="IF349" s="14" t="str">
        <f t="shared" si="431"/>
        <v>110级守护灵洗练-Q3-4</v>
      </c>
      <c r="IG349" s="14">
        <f t="shared" si="432"/>
        <v>2073</v>
      </c>
      <c r="IH349" s="14">
        <f t="shared" si="433"/>
        <v>4</v>
      </c>
      <c r="II349" s="14">
        <f t="shared" si="434"/>
        <v>600</v>
      </c>
      <c r="IJ349" s="14" t="str">
        <f t="shared" si="435"/>
        <v>AtkRate</v>
      </c>
      <c r="IK349" s="14">
        <f t="shared" si="436"/>
        <v>1.4E-2</v>
      </c>
      <c r="IL349" s="14">
        <f t="shared" si="437"/>
        <v>0.04</v>
      </c>
    </row>
    <row r="350" spans="165:246" ht="16.5" x14ac:dyDescent="0.2">
      <c r="FI350" s="13">
        <v>345</v>
      </c>
      <c r="FJ350" s="14">
        <f t="shared" si="414"/>
        <v>1</v>
      </c>
      <c r="FK350" s="14">
        <f t="shared" si="415"/>
        <v>345</v>
      </c>
      <c r="FL350" s="14">
        <f t="shared" si="416"/>
        <v>46</v>
      </c>
      <c r="FM350" s="14">
        <f t="shared" si="383"/>
        <v>40</v>
      </c>
      <c r="FN350" s="14">
        <f t="shared" si="384"/>
        <v>9</v>
      </c>
      <c r="FO350" s="14">
        <f t="shared" si="385"/>
        <v>130</v>
      </c>
      <c r="FP350" s="14">
        <f t="shared" si="386"/>
        <v>4</v>
      </c>
      <c r="FQ350" s="14">
        <f t="shared" si="387"/>
        <v>5</v>
      </c>
      <c r="FR350" s="14">
        <f t="shared" si="388"/>
        <v>5</v>
      </c>
      <c r="FS350" s="14" t="b">
        <f t="shared" si="417"/>
        <v>0</v>
      </c>
      <c r="FT350" s="14">
        <f t="shared" si="389"/>
        <v>2009405</v>
      </c>
      <c r="FU350" s="14">
        <f t="shared" si="418"/>
        <v>204</v>
      </c>
      <c r="FV350" s="13" t="str">
        <f t="shared" si="390"/>
        <v>130级-史诗寄灵人の鞋子</v>
      </c>
      <c r="FW350" s="13" t="str">
        <f t="shared" si="391"/>
        <v>裂影 · 寄灵人の鞋子-史诗</v>
      </c>
      <c r="FX350" s="14">
        <f t="shared" si="392"/>
        <v>1</v>
      </c>
      <c r="FY350" s="14">
        <f t="shared" si="393"/>
        <v>4</v>
      </c>
      <c r="FZ350" s="14">
        <f t="shared" si="394"/>
        <v>130</v>
      </c>
      <c r="GA350" s="14">
        <v>1</v>
      </c>
      <c r="GB350" s="14">
        <f t="shared" si="395"/>
        <v>9</v>
      </c>
      <c r="GC350" s="14">
        <f t="shared" si="419"/>
        <v>5</v>
      </c>
      <c r="GD350" s="14" t="str">
        <f t="shared" si="396"/>
        <v/>
      </c>
      <c r="GE350" s="14" t="e">
        <f t="shared" si="397"/>
        <v>#REF!</v>
      </c>
      <c r="GF350" s="14" t="e">
        <f t="shared" si="398"/>
        <v>#REF!</v>
      </c>
      <c r="GG350" s="14" t="e">
        <f t="shared" si="399"/>
        <v>#REF!</v>
      </c>
      <c r="GH350" s="14" t="e">
        <f t="shared" si="400"/>
        <v>#REF!</v>
      </c>
      <c r="GI350" s="14" t="e">
        <f t="shared" si="401"/>
        <v>#REF!</v>
      </c>
      <c r="GJ350" s="14" t="e">
        <f t="shared" si="402"/>
        <v>#REF!</v>
      </c>
      <c r="GK350" s="14" t="e">
        <f t="shared" si="403"/>
        <v>#REF!</v>
      </c>
      <c r="GL350" s="14">
        <f t="shared" si="404"/>
        <v>1094</v>
      </c>
      <c r="GM350" s="14">
        <f t="shared" si="405"/>
        <v>6</v>
      </c>
      <c r="GN350" s="14">
        <f t="shared" si="406"/>
        <v>1094</v>
      </c>
      <c r="GO350" s="25" t="str">
        <f t="shared" si="407"/>
        <v>icon_2009105</v>
      </c>
      <c r="GS350" s="14">
        <f t="shared" si="408"/>
        <v>3</v>
      </c>
      <c r="GT350" s="14">
        <f t="shared" si="409"/>
        <v>0</v>
      </c>
      <c r="GU350" s="14" t="e">
        <f t="shared" si="420"/>
        <v>#REF!</v>
      </c>
      <c r="GV350" s="14" t="str">
        <f t="shared" si="410"/>
        <v>HPExt</v>
      </c>
      <c r="GW350" s="14" t="e">
        <f t="shared" si="421"/>
        <v>#REF!</v>
      </c>
      <c r="GX350" s="14" t="e">
        <f t="shared" si="422"/>
        <v>#REF!</v>
      </c>
      <c r="GY350" s="14" t="str">
        <f t="shared" si="411"/>
        <v/>
      </c>
      <c r="GZ350" s="14" t="str">
        <f t="shared" si="423"/>
        <v/>
      </c>
      <c r="HA350" s="14" t="str">
        <f t="shared" si="424"/>
        <v/>
      </c>
      <c r="HB350" s="14">
        <f t="shared" si="412"/>
        <v>20940</v>
      </c>
      <c r="HC350" s="14">
        <f t="shared" si="425"/>
        <v>6</v>
      </c>
      <c r="HD350" s="14">
        <f t="shared" si="426"/>
        <v>1094</v>
      </c>
      <c r="HE350" s="25" t="s">
        <v>1109</v>
      </c>
      <c r="HF350" s="14">
        <f t="shared" si="413"/>
        <v>500</v>
      </c>
      <c r="IA350" s="13">
        <v>345</v>
      </c>
      <c r="IB350" s="14">
        <f t="shared" si="427"/>
        <v>18</v>
      </c>
      <c r="IC350" s="14">
        <f t="shared" si="428"/>
        <v>2</v>
      </c>
      <c r="ID350" s="14">
        <f t="shared" si="429"/>
        <v>7</v>
      </c>
      <c r="IE350" s="14">
        <f t="shared" si="430"/>
        <v>3</v>
      </c>
      <c r="IF350" s="14" t="str">
        <f t="shared" si="431"/>
        <v>110级守护灵洗练-Q3-5</v>
      </c>
      <c r="IG350" s="14">
        <f t="shared" si="432"/>
        <v>2073</v>
      </c>
      <c r="IH350" s="14">
        <f t="shared" si="433"/>
        <v>5</v>
      </c>
      <c r="II350" s="14">
        <f t="shared" si="434"/>
        <v>600</v>
      </c>
      <c r="IJ350" s="14" t="str">
        <f t="shared" si="435"/>
        <v>DefRate</v>
      </c>
      <c r="IK350" s="14">
        <f t="shared" si="436"/>
        <v>1.4E-2</v>
      </c>
      <c r="IL350" s="14">
        <f t="shared" si="437"/>
        <v>0.04</v>
      </c>
    </row>
    <row r="351" spans="165:246" ht="16.5" x14ac:dyDescent="0.2">
      <c r="FI351" s="13">
        <v>346</v>
      </c>
      <c r="FJ351" s="14">
        <f t="shared" si="414"/>
        <v>1</v>
      </c>
      <c r="FK351" s="14">
        <f t="shared" si="415"/>
        <v>346</v>
      </c>
      <c r="FL351" s="14">
        <f t="shared" si="416"/>
        <v>46</v>
      </c>
      <c r="FM351" s="14">
        <f t="shared" si="383"/>
        <v>40</v>
      </c>
      <c r="FN351" s="14">
        <f t="shared" si="384"/>
        <v>9</v>
      </c>
      <c r="FO351" s="14">
        <f t="shared" si="385"/>
        <v>130</v>
      </c>
      <c r="FP351" s="14">
        <f t="shared" si="386"/>
        <v>4</v>
      </c>
      <c r="FQ351" s="14">
        <f t="shared" si="387"/>
        <v>6</v>
      </c>
      <c r="FR351" s="14">
        <f t="shared" si="388"/>
        <v>6</v>
      </c>
      <c r="FS351" s="14" t="b">
        <f t="shared" si="417"/>
        <v>0</v>
      </c>
      <c r="FT351" s="14">
        <f t="shared" si="389"/>
        <v>2009406</v>
      </c>
      <c r="FU351" s="14">
        <f t="shared" si="418"/>
        <v>204</v>
      </c>
      <c r="FV351" s="13" t="str">
        <f t="shared" si="390"/>
        <v>130级-史诗寄灵人の护手</v>
      </c>
      <c r="FW351" s="13" t="str">
        <f t="shared" si="391"/>
        <v>裂影 · 寄灵人の护手-史诗</v>
      </c>
      <c r="FX351" s="14">
        <f t="shared" si="392"/>
        <v>1</v>
      </c>
      <c r="FY351" s="14">
        <f t="shared" si="393"/>
        <v>4</v>
      </c>
      <c r="FZ351" s="14">
        <f t="shared" si="394"/>
        <v>130</v>
      </c>
      <c r="GA351" s="14">
        <v>1</v>
      </c>
      <c r="GB351" s="14">
        <f t="shared" si="395"/>
        <v>9</v>
      </c>
      <c r="GC351" s="14">
        <f t="shared" si="419"/>
        <v>6</v>
      </c>
      <c r="GD351" s="14" t="str">
        <f t="shared" si="396"/>
        <v/>
      </c>
      <c r="GE351" s="14" t="e">
        <f t="shared" si="397"/>
        <v>#REF!</v>
      </c>
      <c r="GF351" s="14" t="e">
        <f t="shared" si="398"/>
        <v>#REF!</v>
      </c>
      <c r="GG351" s="14" t="e">
        <f t="shared" si="399"/>
        <v>#REF!</v>
      </c>
      <c r="GH351" s="14" t="e">
        <f t="shared" si="400"/>
        <v>#REF!</v>
      </c>
      <c r="GI351" s="14" t="e">
        <f t="shared" si="401"/>
        <v>#REF!</v>
      </c>
      <c r="GJ351" s="14" t="e">
        <f t="shared" si="402"/>
        <v>#REF!</v>
      </c>
      <c r="GK351" s="14" t="e">
        <f t="shared" si="403"/>
        <v>#REF!</v>
      </c>
      <c r="GL351" s="14">
        <f t="shared" si="404"/>
        <v>1094</v>
      </c>
      <c r="GM351" s="14">
        <f t="shared" si="405"/>
        <v>6</v>
      </c>
      <c r="GN351" s="14">
        <f t="shared" si="406"/>
        <v>1094</v>
      </c>
      <c r="GO351" s="25" t="str">
        <f t="shared" si="407"/>
        <v>icon_2009106</v>
      </c>
      <c r="GS351" s="14">
        <f t="shared" si="408"/>
        <v>3</v>
      </c>
      <c r="GT351" s="14">
        <f t="shared" si="409"/>
        <v>0</v>
      </c>
      <c r="GU351" s="14" t="e">
        <f t="shared" si="420"/>
        <v>#REF!</v>
      </c>
      <c r="GV351" s="14" t="str">
        <f t="shared" si="410"/>
        <v>HPExt</v>
      </c>
      <c r="GW351" s="14" t="e">
        <f t="shared" si="421"/>
        <v>#REF!</v>
      </c>
      <c r="GX351" s="14" t="e">
        <f t="shared" si="422"/>
        <v>#REF!</v>
      </c>
      <c r="GY351" s="14" t="str">
        <f t="shared" si="411"/>
        <v/>
      </c>
      <c r="GZ351" s="14" t="str">
        <f t="shared" si="423"/>
        <v/>
      </c>
      <c r="HA351" s="14" t="str">
        <f t="shared" si="424"/>
        <v/>
      </c>
      <c r="HB351" s="14">
        <f t="shared" si="412"/>
        <v>20940</v>
      </c>
      <c r="HC351" s="14">
        <f t="shared" si="425"/>
        <v>6</v>
      </c>
      <c r="HD351" s="14">
        <f t="shared" si="426"/>
        <v>1094</v>
      </c>
      <c r="HE351" s="25" t="s">
        <v>1109</v>
      </c>
      <c r="HF351" s="14">
        <f t="shared" si="413"/>
        <v>500</v>
      </c>
      <c r="IA351" s="13">
        <v>346</v>
      </c>
      <c r="IB351" s="14">
        <f t="shared" si="427"/>
        <v>18</v>
      </c>
      <c r="IC351" s="14">
        <f t="shared" si="428"/>
        <v>2</v>
      </c>
      <c r="ID351" s="14">
        <f t="shared" si="429"/>
        <v>7</v>
      </c>
      <c r="IE351" s="14">
        <f t="shared" si="430"/>
        <v>3</v>
      </c>
      <c r="IF351" s="14" t="str">
        <f t="shared" si="431"/>
        <v>110级守护灵洗练-Q3-6</v>
      </c>
      <c r="IG351" s="14">
        <f t="shared" si="432"/>
        <v>2073</v>
      </c>
      <c r="IH351" s="14">
        <f t="shared" si="433"/>
        <v>6</v>
      </c>
      <c r="II351" s="14">
        <f t="shared" si="434"/>
        <v>600</v>
      </c>
      <c r="IJ351" s="14" t="str">
        <f t="shared" si="435"/>
        <v>HPRate</v>
      </c>
      <c r="IK351" s="14">
        <f t="shared" si="436"/>
        <v>1.4E-2</v>
      </c>
      <c r="IL351" s="14">
        <f t="shared" si="437"/>
        <v>0.04</v>
      </c>
    </row>
    <row r="352" spans="165:246" ht="16.5" x14ac:dyDescent="0.2">
      <c r="FI352" s="13">
        <v>347</v>
      </c>
      <c r="FJ352" s="14">
        <f t="shared" si="414"/>
        <v>1</v>
      </c>
      <c r="FK352" s="14">
        <f t="shared" si="415"/>
        <v>347</v>
      </c>
      <c r="FL352" s="14">
        <f t="shared" si="416"/>
        <v>46</v>
      </c>
      <c r="FM352" s="14">
        <f t="shared" si="383"/>
        <v>40</v>
      </c>
      <c r="FN352" s="14">
        <f t="shared" si="384"/>
        <v>9</v>
      </c>
      <c r="FO352" s="14">
        <f t="shared" si="385"/>
        <v>130</v>
      </c>
      <c r="FP352" s="14">
        <f t="shared" si="386"/>
        <v>4</v>
      </c>
      <c r="FQ352" s="14">
        <f t="shared" si="387"/>
        <v>7</v>
      </c>
      <c r="FR352" s="14">
        <f t="shared" si="388"/>
        <v>7</v>
      </c>
      <c r="FS352" s="14" t="b">
        <f t="shared" si="417"/>
        <v>0</v>
      </c>
      <c r="FT352" s="14">
        <f t="shared" si="389"/>
        <v>2009407</v>
      </c>
      <c r="FU352" s="14">
        <f t="shared" si="418"/>
        <v>306</v>
      </c>
      <c r="FV352" s="13" t="str">
        <f t="shared" si="390"/>
        <v>130级-史诗寄灵人の项链</v>
      </c>
      <c r="FW352" s="13" t="str">
        <f t="shared" si="391"/>
        <v>裂影 · 寄灵人の项链-史诗</v>
      </c>
      <c r="FX352" s="14">
        <f t="shared" si="392"/>
        <v>1</v>
      </c>
      <c r="FY352" s="14">
        <f t="shared" si="393"/>
        <v>4</v>
      </c>
      <c r="FZ352" s="14">
        <f t="shared" si="394"/>
        <v>130</v>
      </c>
      <c r="GA352" s="14">
        <v>1</v>
      </c>
      <c r="GB352" s="14">
        <f t="shared" si="395"/>
        <v>9</v>
      </c>
      <c r="GC352" s="14">
        <f t="shared" si="419"/>
        <v>7</v>
      </c>
      <c r="GD352" s="14" t="str">
        <f t="shared" si="396"/>
        <v/>
      </c>
      <c r="GE352" s="14" t="e">
        <f t="shared" si="397"/>
        <v>#REF!</v>
      </c>
      <c r="GF352" s="14" t="e">
        <f t="shared" si="398"/>
        <v>#REF!</v>
      </c>
      <c r="GG352" s="14" t="e">
        <f t="shared" si="399"/>
        <v>#REF!</v>
      </c>
      <c r="GH352" s="14" t="e">
        <f t="shared" si="400"/>
        <v>#REF!</v>
      </c>
      <c r="GI352" s="14" t="e">
        <f t="shared" si="401"/>
        <v>#REF!</v>
      </c>
      <c r="GJ352" s="14" t="e">
        <f t="shared" si="402"/>
        <v>#REF!</v>
      </c>
      <c r="GK352" s="14" t="e">
        <f t="shared" si="403"/>
        <v>#REF!</v>
      </c>
      <c r="GL352" s="14">
        <f t="shared" si="404"/>
        <v>1094</v>
      </c>
      <c r="GM352" s="14">
        <f t="shared" si="405"/>
        <v>6</v>
      </c>
      <c r="GN352" s="14">
        <f t="shared" si="406"/>
        <v>1094</v>
      </c>
      <c r="GO352" s="25" t="str">
        <f t="shared" si="407"/>
        <v>icon_2009107</v>
      </c>
      <c r="GS352" s="14">
        <f t="shared" si="408"/>
        <v>1</v>
      </c>
      <c r="GT352" s="14">
        <f t="shared" si="409"/>
        <v>2</v>
      </c>
      <c r="GU352" s="14" t="e">
        <f t="shared" si="420"/>
        <v>#REF!</v>
      </c>
      <c r="GV352" s="14" t="str">
        <f t="shared" si="410"/>
        <v>AtkExt</v>
      </c>
      <c r="GW352" s="14" t="e">
        <f t="shared" si="421"/>
        <v>#REF!</v>
      </c>
      <c r="GX352" s="14" t="e">
        <f t="shared" si="422"/>
        <v>#REF!</v>
      </c>
      <c r="GY352" s="14" t="str">
        <f t="shared" si="411"/>
        <v>DefExt</v>
      </c>
      <c r="GZ352" s="14" t="e">
        <f t="shared" si="423"/>
        <v>#REF!</v>
      </c>
      <c r="HA352" s="14" t="e">
        <f t="shared" si="424"/>
        <v>#REF!</v>
      </c>
      <c r="HB352" s="14">
        <f t="shared" si="412"/>
        <v>20940</v>
      </c>
      <c r="HC352" s="14">
        <f t="shared" si="425"/>
        <v>6</v>
      </c>
      <c r="HD352" s="14">
        <f t="shared" si="426"/>
        <v>1094</v>
      </c>
      <c r="HE352" s="25" t="s">
        <v>1109</v>
      </c>
      <c r="HF352" s="14">
        <f t="shared" si="413"/>
        <v>750</v>
      </c>
      <c r="IA352" s="13">
        <v>347</v>
      </c>
      <c r="IB352" s="14">
        <f t="shared" si="427"/>
        <v>18</v>
      </c>
      <c r="IC352" s="14">
        <f t="shared" si="428"/>
        <v>2</v>
      </c>
      <c r="ID352" s="14">
        <f t="shared" si="429"/>
        <v>7</v>
      </c>
      <c r="IE352" s="14">
        <f t="shared" si="430"/>
        <v>3</v>
      </c>
      <c r="IF352" s="14" t="str">
        <f t="shared" si="431"/>
        <v>110级守护灵洗练-Q3-7</v>
      </c>
      <c r="IG352" s="14">
        <f t="shared" si="432"/>
        <v>2073</v>
      </c>
      <c r="IH352" s="14">
        <f t="shared" si="433"/>
        <v>7</v>
      </c>
      <c r="II352" s="14">
        <f t="shared" si="434"/>
        <v>550</v>
      </c>
      <c r="IJ352" s="14" t="str">
        <f t="shared" si="435"/>
        <v>Crit</v>
      </c>
      <c r="IK352" s="14">
        <f t="shared" si="436"/>
        <v>1.0999999999999999E-2</v>
      </c>
      <c r="IL352" s="14">
        <f t="shared" si="437"/>
        <v>0.03</v>
      </c>
    </row>
    <row r="353" spans="165:246" ht="16.5" x14ac:dyDescent="0.2">
      <c r="FI353" s="13">
        <v>348</v>
      </c>
      <c r="FJ353" s="14">
        <f t="shared" si="414"/>
        <v>1</v>
      </c>
      <c r="FK353" s="14">
        <f t="shared" si="415"/>
        <v>348</v>
      </c>
      <c r="FL353" s="14">
        <f t="shared" si="416"/>
        <v>46</v>
      </c>
      <c r="FM353" s="14">
        <f t="shared" si="383"/>
        <v>40</v>
      </c>
      <c r="FN353" s="14">
        <f t="shared" si="384"/>
        <v>9</v>
      </c>
      <c r="FO353" s="14">
        <f t="shared" si="385"/>
        <v>130</v>
      </c>
      <c r="FP353" s="14">
        <f t="shared" si="386"/>
        <v>4</v>
      </c>
      <c r="FQ353" s="14">
        <f t="shared" si="387"/>
        <v>8</v>
      </c>
      <c r="FR353" s="14">
        <f t="shared" si="388"/>
        <v>8</v>
      </c>
      <c r="FS353" s="14" t="b">
        <f t="shared" si="417"/>
        <v>0</v>
      </c>
      <c r="FT353" s="14">
        <f t="shared" si="389"/>
        <v>2009408</v>
      </c>
      <c r="FU353" s="14">
        <f t="shared" si="418"/>
        <v>306</v>
      </c>
      <c r="FV353" s="13" t="str">
        <f t="shared" si="390"/>
        <v>130级-史诗寄灵人の戒指</v>
      </c>
      <c r="FW353" s="13" t="str">
        <f t="shared" si="391"/>
        <v>裂影 · 寄灵人の戒指-史诗</v>
      </c>
      <c r="FX353" s="14">
        <f t="shared" si="392"/>
        <v>1</v>
      </c>
      <c r="FY353" s="14">
        <f t="shared" si="393"/>
        <v>4</v>
      </c>
      <c r="FZ353" s="14">
        <f t="shared" si="394"/>
        <v>130</v>
      </c>
      <c r="GA353" s="14">
        <v>1</v>
      </c>
      <c r="GB353" s="14">
        <f t="shared" si="395"/>
        <v>9</v>
      </c>
      <c r="GC353" s="14">
        <f t="shared" si="419"/>
        <v>8</v>
      </c>
      <c r="GD353" s="14" t="str">
        <f t="shared" si="396"/>
        <v/>
      </c>
      <c r="GE353" s="14" t="e">
        <f t="shared" si="397"/>
        <v>#REF!</v>
      </c>
      <c r="GF353" s="14" t="e">
        <f t="shared" si="398"/>
        <v>#REF!</v>
      </c>
      <c r="GG353" s="14" t="e">
        <f t="shared" si="399"/>
        <v>#REF!</v>
      </c>
      <c r="GH353" s="14" t="e">
        <f t="shared" si="400"/>
        <v>#REF!</v>
      </c>
      <c r="GI353" s="14" t="e">
        <f t="shared" si="401"/>
        <v>#REF!</v>
      </c>
      <c r="GJ353" s="14" t="e">
        <f t="shared" si="402"/>
        <v>#REF!</v>
      </c>
      <c r="GK353" s="14" t="e">
        <f t="shared" si="403"/>
        <v>#REF!</v>
      </c>
      <c r="GL353" s="14">
        <f t="shared" si="404"/>
        <v>1094</v>
      </c>
      <c r="GM353" s="14">
        <f t="shared" si="405"/>
        <v>6</v>
      </c>
      <c r="GN353" s="14">
        <f t="shared" si="406"/>
        <v>1094</v>
      </c>
      <c r="GO353" s="25" t="str">
        <f t="shared" si="407"/>
        <v>icon_2009108</v>
      </c>
      <c r="GS353" s="14">
        <f t="shared" si="408"/>
        <v>1</v>
      </c>
      <c r="GT353" s="14">
        <f t="shared" si="409"/>
        <v>3</v>
      </c>
      <c r="GU353" s="14" t="e">
        <f t="shared" si="420"/>
        <v>#REF!</v>
      </c>
      <c r="GV353" s="14" t="str">
        <f t="shared" si="410"/>
        <v>AtkExt</v>
      </c>
      <c r="GW353" s="14" t="e">
        <f t="shared" si="421"/>
        <v>#REF!</v>
      </c>
      <c r="GX353" s="14" t="e">
        <f t="shared" si="422"/>
        <v>#REF!</v>
      </c>
      <c r="GY353" s="14" t="str">
        <f t="shared" si="411"/>
        <v>HPExt</v>
      </c>
      <c r="GZ353" s="14" t="e">
        <f t="shared" si="423"/>
        <v>#REF!</v>
      </c>
      <c r="HA353" s="14" t="e">
        <f t="shared" si="424"/>
        <v>#REF!</v>
      </c>
      <c r="HB353" s="14">
        <f t="shared" si="412"/>
        <v>20940</v>
      </c>
      <c r="HC353" s="14">
        <f t="shared" si="425"/>
        <v>6</v>
      </c>
      <c r="HD353" s="14">
        <f t="shared" si="426"/>
        <v>1094</v>
      </c>
      <c r="HE353" s="25" t="s">
        <v>1109</v>
      </c>
      <c r="HF353" s="14">
        <f t="shared" si="413"/>
        <v>750</v>
      </c>
      <c r="IA353" s="13">
        <v>348</v>
      </c>
      <c r="IB353" s="14">
        <f t="shared" si="427"/>
        <v>18</v>
      </c>
      <c r="IC353" s="14">
        <f t="shared" si="428"/>
        <v>2</v>
      </c>
      <c r="ID353" s="14">
        <f t="shared" si="429"/>
        <v>7</v>
      </c>
      <c r="IE353" s="14">
        <f t="shared" si="430"/>
        <v>3</v>
      </c>
      <c r="IF353" s="14" t="str">
        <f t="shared" si="431"/>
        <v>110级守护灵洗练-Q3-8</v>
      </c>
      <c r="IG353" s="14">
        <f t="shared" si="432"/>
        <v>2073</v>
      </c>
      <c r="IH353" s="14">
        <f t="shared" si="433"/>
        <v>8</v>
      </c>
      <c r="II353" s="14">
        <f t="shared" si="434"/>
        <v>550</v>
      </c>
      <c r="IJ353" s="14" t="str">
        <f t="shared" si="435"/>
        <v>CritRate</v>
      </c>
      <c r="IK353" s="14">
        <f t="shared" si="436"/>
        <v>2.8000000000000001E-2</v>
      </c>
      <c r="IL353" s="14">
        <f t="shared" si="437"/>
        <v>0.08</v>
      </c>
    </row>
    <row r="354" spans="165:246" ht="16.5" x14ac:dyDescent="0.2">
      <c r="FI354" s="13">
        <v>349</v>
      </c>
      <c r="FJ354" s="14">
        <f t="shared" si="414"/>
        <v>1</v>
      </c>
      <c r="FK354" s="14">
        <f t="shared" si="415"/>
        <v>349</v>
      </c>
      <c r="FL354" s="14">
        <f t="shared" si="416"/>
        <v>47</v>
      </c>
      <c r="FM354" s="14">
        <f t="shared" si="383"/>
        <v>42</v>
      </c>
      <c r="FN354" s="14">
        <f t="shared" si="384"/>
        <v>9</v>
      </c>
      <c r="FO354" s="14">
        <f t="shared" si="385"/>
        <v>130</v>
      </c>
      <c r="FP354" s="14">
        <f t="shared" si="386"/>
        <v>4</v>
      </c>
      <c r="FQ354" s="14">
        <f t="shared" si="387"/>
        <v>1</v>
      </c>
      <c r="FR354" s="14">
        <f t="shared" si="388"/>
        <v>1</v>
      </c>
      <c r="FS354" s="14" t="b">
        <f t="shared" si="417"/>
        <v>1</v>
      </c>
      <c r="FT354" s="14">
        <f t="shared" si="389"/>
        <v>2009421</v>
      </c>
      <c r="FU354" s="14">
        <f t="shared" si="418"/>
        <v>408</v>
      </c>
      <c r="FV354" s="13" t="str">
        <f t="shared" si="390"/>
        <v>130级-防御套寄灵人の灵器</v>
      </c>
      <c r="FW354" s="13" t="str">
        <f t="shared" si="391"/>
        <v>血斩挽歌 · 寄灵人の灵器</v>
      </c>
      <c r="FX354" s="14">
        <f t="shared" si="392"/>
        <v>1</v>
      </c>
      <c r="FY354" s="14">
        <f t="shared" si="393"/>
        <v>4</v>
      </c>
      <c r="FZ354" s="14">
        <f t="shared" si="394"/>
        <v>130</v>
      </c>
      <c r="GA354" s="14">
        <v>1</v>
      </c>
      <c r="GB354" s="14">
        <f t="shared" si="395"/>
        <v>9</v>
      </c>
      <c r="GC354" s="14">
        <f t="shared" si="419"/>
        <v>1</v>
      </c>
      <c r="GD354" s="14">
        <f t="shared" si="396"/>
        <v>200942</v>
      </c>
      <c r="GE354" s="14" t="e">
        <f t="shared" si="397"/>
        <v>#REF!</v>
      </c>
      <c r="GF354" s="14" t="e">
        <f t="shared" si="398"/>
        <v>#REF!</v>
      </c>
      <c r="GG354" s="14" t="e">
        <f t="shared" si="399"/>
        <v>#REF!</v>
      </c>
      <c r="GH354" s="14" t="e">
        <f t="shared" si="400"/>
        <v>#REF!</v>
      </c>
      <c r="GI354" s="14" t="e">
        <f t="shared" si="401"/>
        <v>#REF!</v>
      </c>
      <c r="GJ354" s="14" t="e">
        <f t="shared" si="402"/>
        <v>#REF!</v>
      </c>
      <c r="GK354" s="14" t="e">
        <f t="shared" si="403"/>
        <v>#REF!</v>
      </c>
      <c r="GL354" s="14">
        <f t="shared" si="404"/>
        <v>1094</v>
      </c>
      <c r="GM354" s="14">
        <f t="shared" si="405"/>
        <v>6</v>
      </c>
      <c r="GN354" s="14">
        <f t="shared" si="406"/>
        <v>1094</v>
      </c>
      <c r="GO354" s="25" t="str">
        <f t="shared" si="407"/>
        <v>icon_2009421</v>
      </c>
      <c r="GS354" s="14">
        <f t="shared" si="408"/>
        <v>1</v>
      </c>
      <c r="GT354" s="14">
        <f t="shared" si="409"/>
        <v>0</v>
      </c>
      <c r="GU354" s="14" t="e">
        <f t="shared" si="420"/>
        <v>#REF!</v>
      </c>
      <c r="GV354" s="14" t="str">
        <f t="shared" si="410"/>
        <v>AtkExt</v>
      </c>
      <c r="GW354" s="14" t="e">
        <f t="shared" si="421"/>
        <v>#REF!</v>
      </c>
      <c r="GX354" s="14" t="e">
        <f t="shared" si="422"/>
        <v>#REF!</v>
      </c>
      <c r="GY354" s="14" t="str">
        <f t="shared" si="411"/>
        <v/>
      </c>
      <c r="GZ354" s="14" t="str">
        <f t="shared" si="423"/>
        <v/>
      </c>
      <c r="HA354" s="14" t="str">
        <f t="shared" si="424"/>
        <v/>
      </c>
      <c r="HB354" s="14">
        <f t="shared" si="412"/>
        <v>20940</v>
      </c>
      <c r="HC354" s="14">
        <f t="shared" si="425"/>
        <v>6</v>
      </c>
      <c r="HD354" s="14">
        <f t="shared" si="426"/>
        <v>1094</v>
      </c>
      <c r="HE354" s="25" t="s">
        <v>1109</v>
      </c>
      <c r="HF354" s="14">
        <f t="shared" si="413"/>
        <v>1000</v>
      </c>
      <c r="IA354" s="13">
        <v>349</v>
      </c>
      <c r="IB354" s="14">
        <f t="shared" si="427"/>
        <v>18</v>
      </c>
      <c r="IC354" s="14">
        <f t="shared" si="428"/>
        <v>2</v>
      </c>
      <c r="ID354" s="14">
        <f t="shared" si="429"/>
        <v>7</v>
      </c>
      <c r="IE354" s="14">
        <f t="shared" si="430"/>
        <v>3</v>
      </c>
      <c r="IF354" s="14" t="str">
        <f t="shared" si="431"/>
        <v>110级守护灵洗练-Q3-9</v>
      </c>
      <c r="IG354" s="14">
        <f t="shared" si="432"/>
        <v>2073</v>
      </c>
      <c r="IH354" s="14">
        <f t="shared" si="433"/>
        <v>9</v>
      </c>
      <c r="II354" s="14">
        <f t="shared" si="434"/>
        <v>550</v>
      </c>
      <c r="IJ354" s="14" t="str">
        <f t="shared" si="435"/>
        <v>DefIgnor</v>
      </c>
      <c r="IK354" s="14">
        <f t="shared" si="436"/>
        <v>1.0999999999999999E-2</v>
      </c>
      <c r="IL354" s="14">
        <f t="shared" si="437"/>
        <v>0.03</v>
      </c>
    </row>
    <row r="355" spans="165:246" ht="16.5" x14ac:dyDescent="0.2">
      <c r="FI355" s="13">
        <v>350</v>
      </c>
      <c r="FJ355" s="14">
        <f t="shared" si="414"/>
        <v>1</v>
      </c>
      <c r="FK355" s="14">
        <f t="shared" si="415"/>
        <v>350</v>
      </c>
      <c r="FL355" s="14">
        <f t="shared" si="416"/>
        <v>47</v>
      </c>
      <c r="FM355" s="14">
        <f t="shared" si="383"/>
        <v>42</v>
      </c>
      <c r="FN355" s="14">
        <f t="shared" si="384"/>
        <v>9</v>
      </c>
      <c r="FO355" s="14">
        <f t="shared" si="385"/>
        <v>130</v>
      </c>
      <c r="FP355" s="14">
        <f t="shared" si="386"/>
        <v>4</v>
      </c>
      <c r="FQ355" s="14">
        <f t="shared" si="387"/>
        <v>2</v>
      </c>
      <c r="FR355" s="14">
        <f t="shared" si="388"/>
        <v>2</v>
      </c>
      <c r="FS355" s="14" t="b">
        <f t="shared" si="417"/>
        <v>1</v>
      </c>
      <c r="FT355" s="14">
        <f t="shared" si="389"/>
        <v>2009422</v>
      </c>
      <c r="FU355" s="14">
        <f t="shared" si="418"/>
        <v>204</v>
      </c>
      <c r="FV355" s="13" t="str">
        <f t="shared" si="390"/>
        <v>130级-防御套寄灵人の头盔</v>
      </c>
      <c r="FW355" s="13" t="str">
        <f t="shared" si="391"/>
        <v>血斩挽歌 · 寄灵人の头盔</v>
      </c>
      <c r="FX355" s="14">
        <f t="shared" si="392"/>
        <v>1</v>
      </c>
      <c r="FY355" s="14">
        <f t="shared" si="393"/>
        <v>4</v>
      </c>
      <c r="FZ355" s="14">
        <f t="shared" si="394"/>
        <v>130</v>
      </c>
      <c r="GA355" s="14">
        <v>1</v>
      </c>
      <c r="GB355" s="14">
        <f t="shared" si="395"/>
        <v>9</v>
      </c>
      <c r="GC355" s="14">
        <f t="shared" si="419"/>
        <v>2</v>
      </c>
      <c r="GD355" s="14">
        <f t="shared" si="396"/>
        <v>200942</v>
      </c>
      <c r="GE355" s="14" t="e">
        <f t="shared" si="397"/>
        <v>#REF!</v>
      </c>
      <c r="GF355" s="14" t="e">
        <f t="shared" si="398"/>
        <v>#REF!</v>
      </c>
      <c r="GG355" s="14" t="e">
        <f t="shared" si="399"/>
        <v>#REF!</v>
      </c>
      <c r="GH355" s="14" t="e">
        <f t="shared" si="400"/>
        <v>#REF!</v>
      </c>
      <c r="GI355" s="14" t="e">
        <f t="shared" si="401"/>
        <v>#REF!</v>
      </c>
      <c r="GJ355" s="14" t="e">
        <f t="shared" si="402"/>
        <v>#REF!</v>
      </c>
      <c r="GK355" s="14" t="e">
        <f t="shared" si="403"/>
        <v>#REF!</v>
      </c>
      <c r="GL355" s="14">
        <f t="shared" si="404"/>
        <v>1094</v>
      </c>
      <c r="GM355" s="14">
        <f t="shared" si="405"/>
        <v>6</v>
      </c>
      <c r="GN355" s="14">
        <f t="shared" si="406"/>
        <v>1094</v>
      </c>
      <c r="GO355" s="25" t="str">
        <f t="shared" si="407"/>
        <v>icon_2009422</v>
      </c>
      <c r="GS355" s="14">
        <f t="shared" si="408"/>
        <v>2</v>
      </c>
      <c r="GT355" s="14">
        <f t="shared" si="409"/>
        <v>0</v>
      </c>
      <c r="GU355" s="14" t="e">
        <f t="shared" si="420"/>
        <v>#REF!</v>
      </c>
      <c r="GV355" s="14" t="str">
        <f t="shared" si="410"/>
        <v>DefExt</v>
      </c>
      <c r="GW355" s="14" t="e">
        <f t="shared" si="421"/>
        <v>#REF!</v>
      </c>
      <c r="GX355" s="14" t="e">
        <f t="shared" si="422"/>
        <v>#REF!</v>
      </c>
      <c r="GY355" s="14" t="str">
        <f t="shared" si="411"/>
        <v/>
      </c>
      <c r="GZ355" s="14" t="str">
        <f t="shared" si="423"/>
        <v/>
      </c>
      <c r="HA355" s="14" t="str">
        <f t="shared" si="424"/>
        <v/>
      </c>
      <c r="HB355" s="14">
        <f t="shared" si="412"/>
        <v>20940</v>
      </c>
      <c r="HC355" s="14">
        <f t="shared" si="425"/>
        <v>6</v>
      </c>
      <c r="HD355" s="14">
        <f t="shared" si="426"/>
        <v>1094</v>
      </c>
      <c r="HE355" s="25" t="s">
        <v>1109</v>
      </c>
      <c r="HF355" s="14">
        <f t="shared" si="413"/>
        <v>500</v>
      </c>
      <c r="IA355" s="13">
        <v>350</v>
      </c>
      <c r="IB355" s="14">
        <f t="shared" si="427"/>
        <v>18</v>
      </c>
      <c r="IC355" s="14">
        <f t="shared" si="428"/>
        <v>2</v>
      </c>
      <c r="ID355" s="14">
        <f t="shared" si="429"/>
        <v>7</v>
      </c>
      <c r="IE355" s="14">
        <f t="shared" si="430"/>
        <v>3</v>
      </c>
      <c r="IF355" s="14" t="str">
        <f t="shared" si="431"/>
        <v>110级守护灵洗练-Q3-10</v>
      </c>
      <c r="IG355" s="14">
        <f t="shared" si="432"/>
        <v>2073</v>
      </c>
      <c r="IH355" s="14">
        <f t="shared" si="433"/>
        <v>10</v>
      </c>
      <c r="II355" s="14">
        <f t="shared" si="434"/>
        <v>550</v>
      </c>
      <c r="IJ355" s="14" t="str">
        <f t="shared" si="435"/>
        <v>Block</v>
      </c>
      <c r="IK355" s="14">
        <f t="shared" si="436"/>
        <v>1.0999999999999999E-2</v>
      </c>
      <c r="IL355" s="14">
        <f t="shared" si="437"/>
        <v>0.03</v>
      </c>
    </row>
    <row r="356" spans="165:246" ht="16.5" x14ac:dyDescent="0.2">
      <c r="FI356" s="13">
        <v>351</v>
      </c>
      <c r="FJ356" s="14">
        <f t="shared" si="414"/>
        <v>1</v>
      </c>
      <c r="FK356" s="14">
        <f t="shared" si="415"/>
        <v>351</v>
      </c>
      <c r="FL356" s="14">
        <f t="shared" si="416"/>
        <v>47</v>
      </c>
      <c r="FM356" s="14">
        <f t="shared" si="383"/>
        <v>42</v>
      </c>
      <c r="FN356" s="14">
        <f t="shared" si="384"/>
        <v>9</v>
      </c>
      <c r="FO356" s="14">
        <f t="shared" si="385"/>
        <v>130</v>
      </c>
      <c r="FP356" s="14">
        <f t="shared" si="386"/>
        <v>4</v>
      </c>
      <c r="FQ356" s="14">
        <f t="shared" si="387"/>
        <v>3</v>
      </c>
      <c r="FR356" s="14">
        <f t="shared" si="388"/>
        <v>3</v>
      </c>
      <c r="FS356" s="14" t="b">
        <f t="shared" si="417"/>
        <v>1</v>
      </c>
      <c r="FT356" s="14">
        <f t="shared" si="389"/>
        <v>2009423</v>
      </c>
      <c r="FU356" s="14">
        <f t="shared" si="418"/>
        <v>204</v>
      </c>
      <c r="FV356" s="13" t="str">
        <f t="shared" si="390"/>
        <v>130级-防御套寄灵人の铠甲</v>
      </c>
      <c r="FW356" s="13" t="str">
        <f t="shared" si="391"/>
        <v>血斩挽歌 · 寄灵人の铠甲</v>
      </c>
      <c r="FX356" s="14">
        <f t="shared" si="392"/>
        <v>1</v>
      </c>
      <c r="FY356" s="14">
        <f t="shared" si="393"/>
        <v>4</v>
      </c>
      <c r="FZ356" s="14">
        <f t="shared" si="394"/>
        <v>130</v>
      </c>
      <c r="GA356" s="14">
        <v>1</v>
      </c>
      <c r="GB356" s="14">
        <f t="shared" si="395"/>
        <v>9</v>
      </c>
      <c r="GC356" s="14">
        <f t="shared" si="419"/>
        <v>3</v>
      </c>
      <c r="GD356" s="14">
        <f t="shared" si="396"/>
        <v>200942</v>
      </c>
      <c r="GE356" s="14" t="e">
        <f t="shared" si="397"/>
        <v>#REF!</v>
      </c>
      <c r="GF356" s="14" t="e">
        <f t="shared" si="398"/>
        <v>#REF!</v>
      </c>
      <c r="GG356" s="14" t="e">
        <f t="shared" si="399"/>
        <v>#REF!</v>
      </c>
      <c r="GH356" s="14" t="e">
        <f t="shared" si="400"/>
        <v>#REF!</v>
      </c>
      <c r="GI356" s="14" t="e">
        <f t="shared" si="401"/>
        <v>#REF!</v>
      </c>
      <c r="GJ356" s="14" t="e">
        <f t="shared" si="402"/>
        <v>#REF!</v>
      </c>
      <c r="GK356" s="14" t="e">
        <f t="shared" si="403"/>
        <v>#REF!</v>
      </c>
      <c r="GL356" s="14">
        <f t="shared" si="404"/>
        <v>1094</v>
      </c>
      <c r="GM356" s="14">
        <f t="shared" si="405"/>
        <v>6</v>
      </c>
      <c r="GN356" s="14">
        <f t="shared" si="406"/>
        <v>1094</v>
      </c>
      <c r="GO356" s="25" t="str">
        <f t="shared" si="407"/>
        <v>icon_2009423</v>
      </c>
      <c r="GS356" s="14">
        <f t="shared" si="408"/>
        <v>2</v>
      </c>
      <c r="GT356" s="14">
        <f t="shared" si="409"/>
        <v>3</v>
      </c>
      <c r="GU356" s="14" t="e">
        <f t="shared" si="420"/>
        <v>#REF!</v>
      </c>
      <c r="GV356" s="14" t="str">
        <f t="shared" si="410"/>
        <v>DefExt</v>
      </c>
      <c r="GW356" s="14" t="e">
        <f t="shared" si="421"/>
        <v>#REF!</v>
      </c>
      <c r="GX356" s="14" t="e">
        <f t="shared" si="422"/>
        <v>#REF!</v>
      </c>
      <c r="GY356" s="14" t="str">
        <f t="shared" si="411"/>
        <v>HPExt</v>
      </c>
      <c r="GZ356" s="14" t="e">
        <f t="shared" si="423"/>
        <v>#REF!</v>
      </c>
      <c r="HA356" s="14" t="e">
        <f t="shared" si="424"/>
        <v>#REF!</v>
      </c>
      <c r="HB356" s="14">
        <f t="shared" si="412"/>
        <v>20940</v>
      </c>
      <c r="HC356" s="14">
        <f t="shared" si="425"/>
        <v>6</v>
      </c>
      <c r="HD356" s="14">
        <f t="shared" si="426"/>
        <v>1094</v>
      </c>
      <c r="HE356" s="25" t="s">
        <v>1109</v>
      </c>
      <c r="HF356" s="14">
        <f t="shared" si="413"/>
        <v>500</v>
      </c>
      <c r="IA356" s="13">
        <v>351</v>
      </c>
      <c r="IB356" s="14">
        <f t="shared" si="427"/>
        <v>18</v>
      </c>
      <c r="IC356" s="14">
        <f t="shared" si="428"/>
        <v>2</v>
      </c>
      <c r="ID356" s="14">
        <f t="shared" si="429"/>
        <v>7</v>
      </c>
      <c r="IE356" s="14">
        <f t="shared" si="430"/>
        <v>4</v>
      </c>
      <c r="IF356" s="14" t="str">
        <f t="shared" si="431"/>
        <v>110级守护灵洗练-Q4-1</v>
      </c>
      <c r="IG356" s="14">
        <f t="shared" si="432"/>
        <v>2074</v>
      </c>
      <c r="IH356" s="14">
        <f t="shared" si="433"/>
        <v>1</v>
      </c>
      <c r="II356" s="14">
        <f t="shared" si="434"/>
        <v>2000</v>
      </c>
      <c r="IJ356" s="14" t="str">
        <f t="shared" si="435"/>
        <v>AtkExt</v>
      </c>
      <c r="IK356" s="14" t="e">
        <f t="shared" si="436"/>
        <v>#REF!</v>
      </c>
      <c r="IL356" s="14" t="e">
        <f t="shared" si="437"/>
        <v>#REF!</v>
      </c>
    </row>
    <row r="357" spans="165:246" ht="16.5" x14ac:dyDescent="0.2">
      <c r="FI357" s="13">
        <v>352</v>
      </c>
      <c r="FJ357" s="14">
        <f t="shared" si="414"/>
        <v>1</v>
      </c>
      <c r="FK357" s="14">
        <f t="shared" si="415"/>
        <v>352</v>
      </c>
      <c r="FL357" s="14">
        <f t="shared" si="416"/>
        <v>47</v>
      </c>
      <c r="FM357" s="14">
        <f t="shared" si="383"/>
        <v>42</v>
      </c>
      <c r="FN357" s="14">
        <f t="shared" si="384"/>
        <v>9</v>
      </c>
      <c r="FO357" s="14">
        <f t="shared" si="385"/>
        <v>130</v>
      </c>
      <c r="FP357" s="14">
        <f t="shared" si="386"/>
        <v>4</v>
      </c>
      <c r="FQ357" s="14">
        <f t="shared" si="387"/>
        <v>4</v>
      </c>
      <c r="FR357" s="14">
        <f t="shared" si="388"/>
        <v>4</v>
      </c>
      <c r="FS357" s="14" t="b">
        <f t="shared" si="417"/>
        <v>1</v>
      </c>
      <c r="FT357" s="14">
        <f t="shared" si="389"/>
        <v>2009424</v>
      </c>
      <c r="FU357" s="14">
        <f t="shared" si="418"/>
        <v>204</v>
      </c>
      <c r="FV357" s="13" t="str">
        <f t="shared" si="390"/>
        <v>130级-防御套寄灵人の裤子</v>
      </c>
      <c r="FW357" s="13" t="str">
        <f t="shared" si="391"/>
        <v>血斩挽歌 · 寄灵人の裤子</v>
      </c>
      <c r="FX357" s="14">
        <f t="shared" si="392"/>
        <v>1</v>
      </c>
      <c r="FY357" s="14">
        <f t="shared" si="393"/>
        <v>4</v>
      </c>
      <c r="FZ357" s="14">
        <f t="shared" si="394"/>
        <v>130</v>
      </c>
      <c r="GA357" s="14">
        <v>1</v>
      </c>
      <c r="GB357" s="14">
        <f t="shared" si="395"/>
        <v>9</v>
      </c>
      <c r="GC357" s="14">
        <f t="shared" si="419"/>
        <v>4</v>
      </c>
      <c r="GD357" s="14">
        <f t="shared" si="396"/>
        <v>200942</v>
      </c>
      <c r="GE357" s="14" t="e">
        <f t="shared" si="397"/>
        <v>#REF!</v>
      </c>
      <c r="GF357" s="14" t="e">
        <f t="shared" si="398"/>
        <v>#REF!</v>
      </c>
      <c r="GG357" s="14" t="e">
        <f t="shared" si="399"/>
        <v>#REF!</v>
      </c>
      <c r="GH357" s="14" t="e">
        <f t="shared" si="400"/>
        <v>#REF!</v>
      </c>
      <c r="GI357" s="14" t="e">
        <f t="shared" si="401"/>
        <v>#REF!</v>
      </c>
      <c r="GJ357" s="14" t="e">
        <f t="shared" si="402"/>
        <v>#REF!</v>
      </c>
      <c r="GK357" s="14" t="e">
        <f t="shared" si="403"/>
        <v>#REF!</v>
      </c>
      <c r="GL357" s="14">
        <f t="shared" si="404"/>
        <v>1094</v>
      </c>
      <c r="GM357" s="14">
        <f t="shared" si="405"/>
        <v>6</v>
      </c>
      <c r="GN357" s="14">
        <f t="shared" si="406"/>
        <v>1094</v>
      </c>
      <c r="GO357" s="25" t="str">
        <f t="shared" si="407"/>
        <v>icon_2009424</v>
      </c>
      <c r="GS357" s="14">
        <f t="shared" si="408"/>
        <v>2</v>
      </c>
      <c r="GT357" s="14">
        <f t="shared" si="409"/>
        <v>0</v>
      </c>
      <c r="GU357" s="14" t="e">
        <f t="shared" si="420"/>
        <v>#REF!</v>
      </c>
      <c r="GV357" s="14" t="str">
        <f t="shared" si="410"/>
        <v>DefExt</v>
      </c>
      <c r="GW357" s="14" t="e">
        <f t="shared" si="421"/>
        <v>#REF!</v>
      </c>
      <c r="GX357" s="14" t="e">
        <f t="shared" si="422"/>
        <v>#REF!</v>
      </c>
      <c r="GY357" s="14" t="str">
        <f t="shared" si="411"/>
        <v/>
      </c>
      <c r="GZ357" s="14" t="str">
        <f t="shared" si="423"/>
        <v/>
      </c>
      <c r="HA357" s="14" t="str">
        <f t="shared" si="424"/>
        <v/>
      </c>
      <c r="HB357" s="14">
        <f t="shared" si="412"/>
        <v>20940</v>
      </c>
      <c r="HC357" s="14">
        <f t="shared" si="425"/>
        <v>6</v>
      </c>
      <c r="HD357" s="14">
        <f t="shared" si="426"/>
        <v>1094</v>
      </c>
      <c r="HE357" s="25" t="s">
        <v>1109</v>
      </c>
      <c r="HF357" s="14">
        <f t="shared" si="413"/>
        <v>500</v>
      </c>
      <c r="IA357" s="13">
        <v>352</v>
      </c>
      <c r="IB357" s="14">
        <f t="shared" si="427"/>
        <v>18</v>
      </c>
      <c r="IC357" s="14">
        <f t="shared" si="428"/>
        <v>2</v>
      </c>
      <c r="ID357" s="14">
        <f t="shared" si="429"/>
        <v>7</v>
      </c>
      <c r="IE357" s="14">
        <f t="shared" si="430"/>
        <v>4</v>
      </c>
      <c r="IF357" s="14" t="str">
        <f t="shared" si="431"/>
        <v>110级守护灵洗练-Q4-2</v>
      </c>
      <c r="IG357" s="14">
        <f t="shared" si="432"/>
        <v>2074</v>
      </c>
      <c r="IH357" s="14">
        <f t="shared" si="433"/>
        <v>2</v>
      </c>
      <c r="II357" s="14">
        <f t="shared" si="434"/>
        <v>2000</v>
      </c>
      <c r="IJ357" s="14" t="str">
        <f t="shared" si="435"/>
        <v>DefExt</v>
      </c>
      <c r="IK357" s="14" t="e">
        <f t="shared" si="436"/>
        <v>#REF!</v>
      </c>
      <c r="IL357" s="14" t="e">
        <f t="shared" si="437"/>
        <v>#REF!</v>
      </c>
    </row>
    <row r="358" spans="165:246" ht="16.5" x14ac:dyDescent="0.2">
      <c r="FI358" s="13">
        <v>353</v>
      </c>
      <c r="FJ358" s="14">
        <f t="shared" si="414"/>
        <v>1</v>
      </c>
      <c r="FK358" s="14">
        <f t="shared" si="415"/>
        <v>353</v>
      </c>
      <c r="FL358" s="14">
        <f t="shared" si="416"/>
        <v>47</v>
      </c>
      <c r="FM358" s="14">
        <f t="shared" si="383"/>
        <v>42</v>
      </c>
      <c r="FN358" s="14">
        <f t="shared" si="384"/>
        <v>9</v>
      </c>
      <c r="FO358" s="14">
        <f t="shared" si="385"/>
        <v>130</v>
      </c>
      <c r="FP358" s="14">
        <f t="shared" si="386"/>
        <v>4</v>
      </c>
      <c r="FQ358" s="14">
        <f t="shared" si="387"/>
        <v>5</v>
      </c>
      <c r="FR358" s="14">
        <f t="shared" si="388"/>
        <v>5</v>
      </c>
      <c r="FS358" s="14" t="b">
        <f t="shared" si="417"/>
        <v>1</v>
      </c>
      <c r="FT358" s="14">
        <f t="shared" si="389"/>
        <v>2009425</v>
      </c>
      <c r="FU358" s="14">
        <f t="shared" si="418"/>
        <v>204</v>
      </c>
      <c r="FV358" s="13" t="str">
        <f t="shared" si="390"/>
        <v>130级-防御套寄灵人の鞋子</v>
      </c>
      <c r="FW358" s="13" t="str">
        <f t="shared" si="391"/>
        <v>血斩挽歌 · 寄灵人の鞋子</v>
      </c>
      <c r="FX358" s="14">
        <f t="shared" si="392"/>
        <v>1</v>
      </c>
      <c r="FY358" s="14">
        <f t="shared" si="393"/>
        <v>4</v>
      </c>
      <c r="FZ358" s="14">
        <f t="shared" si="394"/>
        <v>130</v>
      </c>
      <c r="GA358" s="14">
        <v>1</v>
      </c>
      <c r="GB358" s="14">
        <f t="shared" si="395"/>
        <v>9</v>
      </c>
      <c r="GC358" s="14">
        <f t="shared" si="419"/>
        <v>5</v>
      </c>
      <c r="GD358" s="14">
        <f t="shared" si="396"/>
        <v>200942</v>
      </c>
      <c r="GE358" s="14" t="e">
        <f t="shared" si="397"/>
        <v>#REF!</v>
      </c>
      <c r="GF358" s="14" t="e">
        <f t="shared" si="398"/>
        <v>#REF!</v>
      </c>
      <c r="GG358" s="14" t="e">
        <f t="shared" si="399"/>
        <v>#REF!</v>
      </c>
      <c r="GH358" s="14" t="e">
        <f t="shared" si="400"/>
        <v>#REF!</v>
      </c>
      <c r="GI358" s="14" t="e">
        <f t="shared" si="401"/>
        <v>#REF!</v>
      </c>
      <c r="GJ358" s="14" t="e">
        <f t="shared" si="402"/>
        <v>#REF!</v>
      </c>
      <c r="GK358" s="14" t="e">
        <f t="shared" si="403"/>
        <v>#REF!</v>
      </c>
      <c r="GL358" s="14">
        <f t="shared" si="404"/>
        <v>1094</v>
      </c>
      <c r="GM358" s="14">
        <f t="shared" si="405"/>
        <v>6</v>
      </c>
      <c r="GN358" s="14">
        <f t="shared" si="406"/>
        <v>1094</v>
      </c>
      <c r="GO358" s="25" t="str">
        <f t="shared" si="407"/>
        <v>icon_2009425</v>
      </c>
      <c r="GS358" s="14">
        <f t="shared" si="408"/>
        <v>3</v>
      </c>
      <c r="GT358" s="14">
        <f t="shared" si="409"/>
        <v>0</v>
      </c>
      <c r="GU358" s="14" t="e">
        <f t="shared" si="420"/>
        <v>#REF!</v>
      </c>
      <c r="GV358" s="14" t="str">
        <f t="shared" si="410"/>
        <v>HPExt</v>
      </c>
      <c r="GW358" s="14" t="e">
        <f t="shared" si="421"/>
        <v>#REF!</v>
      </c>
      <c r="GX358" s="14" t="e">
        <f t="shared" si="422"/>
        <v>#REF!</v>
      </c>
      <c r="GY358" s="14" t="str">
        <f t="shared" si="411"/>
        <v/>
      </c>
      <c r="GZ358" s="14" t="str">
        <f t="shared" si="423"/>
        <v/>
      </c>
      <c r="HA358" s="14" t="str">
        <f t="shared" si="424"/>
        <v/>
      </c>
      <c r="HB358" s="14">
        <f t="shared" si="412"/>
        <v>20940</v>
      </c>
      <c r="HC358" s="14">
        <f t="shared" si="425"/>
        <v>6</v>
      </c>
      <c r="HD358" s="14">
        <f t="shared" si="426"/>
        <v>1094</v>
      </c>
      <c r="HE358" s="25" t="s">
        <v>1109</v>
      </c>
      <c r="HF358" s="14">
        <f t="shared" si="413"/>
        <v>500</v>
      </c>
      <c r="IA358" s="13">
        <v>353</v>
      </c>
      <c r="IB358" s="14">
        <f t="shared" si="427"/>
        <v>18</v>
      </c>
      <c r="IC358" s="14">
        <f t="shared" si="428"/>
        <v>2</v>
      </c>
      <c r="ID358" s="14">
        <f t="shared" si="429"/>
        <v>7</v>
      </c>
      <c r="IE358" s="14">
        <f t="shared" si="430"/>
        <v>4</v>
      </c>
      <c r="IF358" s="14" t="str">
        <f t="shared" si="431"/>
        <v>110级守护灵洗练-Q4-3</v>
      </c>
      <c r="IG358" s="14">
        <f t="shared" si="432"/>
        <v>2074</v>
      </c>
      <c r="IH358" s="14">
        <f t="shared" si="433"/>
        <v>3</v>
      </c>
      <c r="II358" s="14">
        <f t="shared" si="434"/>
        <v>2000</v>
      </c>
      <c r="IJ358" s="14" t="str">
        <f t="shared" si="435"/>
        <v>HPExt</v>
      </c>
      <c r="IK358" s="14" t="e">
        <f t="shared" si="436"/>
        <v>#REF!</v>
      </c>
      <c r="IL358" s="14" t="e">
        <f t="shared" si="437"/>
        <v>#REF!</v>
      </c>
    </row>
    <row r="359" spans="165:246" ht="16.5" x14ac:dyDescent="0.2">
      <c r="FI359" s="13">
        <v>354</v>
      </c>
      <c r="FJ359" s="14">
        <f t="shared" si="414"/>
        <v>1</v>
      </c>
      <c r="FK359" s="14">
        <f t="shared" si="415"/>
        <v>354</v>
      </c>
      <c r="FL359" s="14">
        <f t="shared" si="416"/>
        <v>47</v>
      </c>
      <c r="FM359" s="14">
        <f t="shared" si="383"/>
        <v>42</v>
      </c>
      <c r="FN359" s="14">
        <f t="shared" si="384"/>
        <v>9</v>
      </c>
      <c r="FO359" s="14">
        <f t="shared" si="385"/>
        <v>130</v>
      </c>
      <c r="FP359" s="14">
        <f t="shared" si="386"/>
        <v>4</v>
      </c>
      <c r="FQ359" s="14">
        <f t="shared" si="387"/>
        <v>6</v>
      </c>
      <c r="FR359" s="14">
        <f t="shared" si="388"/>
        <v>6</v>
      </c>
      <c r="FS359" s="14" t="b">
        <f t="shared" si="417"/>
        <v>1</v>
      </c>
      <c r="FT359" s="14">
        <f t="shared" si="389"/>
        <v>2009426</v>
      </c>
      <c r="FU359" s="14">
        <f t="shared" si="418"/>
        <v>204</v>
      </c>
      <c r="FV359" s="13" t="str">
        <f t="shared" si="390"/>
        <v>130级-防御套寄灵人の护手</v>
      </c>
      <c r="FW359" s="13" t="str">
        <f t="shared" si="391"/>
        <v>血斩挽歌 · 寄灵人の护手</v>
      </c>
      <c r="FX359" s="14">
        <f t="shared" si="392"/>
        <v>1</v>
      </c>
      <c r="FY359" s="14">
        <f t="shared" si="393"/>
        <v>4</v>
      </c>
      <c r="FZ359" s="14">
        <f t="shared" si="394"/>
        <v>130</v>
      </c>
      <c r="GA359" s="14">
        <v>1</v>
      </c>
      <c r="GB359" s="14">
        <f t="shared" si="395"/>
        <v>9</v>
      </c>
      <c r="GC359" s="14">
        <f t="shared" si="419"/>
        <v>6</v>
      </c>
      <c r="GD359" s="14">
        <f t="shared" si="396"/>
        <v>200942</v>
      </c>
      <c r="GE359" s="14" t="e">
        <f t="shared" si="397"/>
        <v>#REF!</v>
      </c>
      <c r="GF359" s="14" t="e">
        <f t="shared" si="398"/>
        <v>#REF!</v>
      </c>
      <c r="GG359" s="14" t="e">
        <f t="shared" si="399"/>
        <v>#REF!</v>
      </c>
      <c r="GH359" s="14" t="e">
        <f t="shared" si="400"/>
        <v>#REF!</v>
      </c>
      <c r="GI359" s="14" t="e">
        <f t="shared" si="401"/>
        <v>#REF!</v>
      </c>
      <c r="GJ359" s="14" t="e">
        <f t="shared" si="402"/>
        <v>#REF!</v>
      </c>
      <c r="GK359" s="14" t="e">
        <f t="shared" si="403"/>
        <v>#REF!</v>
      </c>
      <c r="GL359" s="14">
        <f t="shared" si="404"/>
        <v>1094</v>
      </c>
      <c r="GM359" s="14">
        <f t="shared" si="405"/>
        <v>6</v>
      </c>
      <c r="GN359" s="14">
        <f t="shared" si="406"/>
        <v>1094</v>
      </c>
      <c r="GO359" s="25" t="str">
        <f t="shared" si="407"/>
        <v>icon_2009426</v>
      </c>
      <c r="GS359" s="14">
        <f t="shared" si="408"/>
        <v>3</v>
      </c>
      <c r="GT359" s="14">
        <f t="shared" si="409"/>
        <v>0</v>
      </c>
      <c r="GU359" s="14" t="e">
        <f t="shared" si="420"/>
        <v>#REF!</v>
      </c>
      <c r="GV359" s="14" t="str">
        <f t="shared" si="410"/>
        <v>HPExt</v>
      </c>
      <c r="GW359" s="14" t="e">
        <f t="shared" si="421"/>
        <v>#REF!</v>
      </c>
      <c r="GX359" s="14" t="e">
        <f t="shared" si="422"/>
        <v>#REF!</v>
      </c>
      <c r="GY359" s="14" t="str">
        <f t="shared" si="411"/>
        <v/>
      </c>
      <c r="GZ359" s="14" t="str">
        <f t="shared" si="423"/>
        <v/>
      </c>
      <c r="HA359" s="14" t="str">
        <f t="shared" si="424"/>
        <v/>
      </c>
      <c r="HB359" s="14">
        <f t="shared" si="412"/>
        <v>20940</v>
      </c>
      <c r="HC359" s="14">
        <f t="shared" si="425"/>
        <v>6</v>
      </c>
      <c r="HD359" s="14">
        <f t="shared" si="426"/>
        <v>1094</v>
      </c>
      <c r="HE359" s="25" t="s">
        <v>1109</v>
      </c>
      <c r="HF359" s="14">
        <f t="shared" si="413"/>
        <v>500</v>
      </c>
      <c r="IA359" s="13">
        <v>354</v>
      </c>
      <c r="IB359" s="14">
        <f t="shared" si="427"/>
        <v>18</v>
      </c>
      <c r="IC359" s="14">
        <f t="shared" si="428"/>
        <v>2</v>
      </c>
      <c r="ID359" s="14">
        <f t="shared" si="429"/>
        <v>7</v>
      </c>
      <c r="IE359" s="14">
        <f t="shared" si="430"/>
        <v>4</v>
      </c>
      <c r="IF359" s="14" t="str">
        <f t="shared" si="431"/>
        <v>110级守护灵洗练-Q4-4</v>
      </c>
      <c r="IG359" s="14">
        <f t="shared" si="432"/>
        <v>2074</v>
      </c>
      <c r="IH359" s="14">
        <f t="shared" si="433"/>
        <v>4</v>
      </c>
      <c r="II359" s="14">
        <f t="shared" si="434"/>
        <v>600</v>
      </c>
      <c r="IJ359" s="14" t="str">
        <f t="shared" si="435"/>
        <v>AtkRate</v>
      </c>
      <c r="IK359" s="14">
        <f t="shared" si="436"/>
        <v>1.4E-2</v>
      </c>
      <c r="IL359" s="14">
        <f t="shared" si="437"/>
        <v>0.04</v>
      </c>
    </row>
    <row r="360" spans="165:246" ht="16.5" x14ac:dyDescent="0.2">
      <c r="FI360" s="13">
        <v>355</v>
      </c>
      <c r="FJ360" s="14">
        <f t="shared" si="414"/>
        <v>1</v>
      </c>
      <c r="FK360" s="14">
        <f t="shared" si="415"/>
        <v>355</v>
      </c>
      <c r="FL360" s="14">
        <f t="shared" si="416"/>
        <v>48</v>
      </c>
      <c r="FM360" s="14">
        <f t="shared" si="383"/>
        <v>10</v>
      </c>
      <c r="FN360" s="14">
        <f t="shared" si="384"/>
        <v>10</v>
      </c>
      <c r="FO360" s="14">
        <f t="shared" si="385"/>
        <v>140</v>
      </c>
      <c r="FP360" s="14">
        <f t="shared" si="386"/>
        <v>1</v>
      </c>
      <c r="FQ360" s="14">
        <f t="shared" si="387"/>
        <v>1</v>
      </c>
      <c r="FR360" s="14">
        <f t="shared" si="388"/>
        <v>1</v>
      </c>
      <c r="FS360" s="14" t="b">
        <f t="shared" si="417"/>
        <v>0</v>
      </c>
      <c r="FT360" s="14">
        <f t="shared" si="389"/>
        <v>2010101</v>
      </c>
      <c r="FU360" s="14">
        <f t="shared" si="418"/>
        <v>250</v>
      </c>
      <c r="FV360" s="13" t="str">
        <f t="shared" si="390"/>
        <v>140级-普通寄灵人の灵器</v>
      </c>
      <c r="FW360" s="13" t="str">
        <f t="shared" si="391"/>
        <v>魄息 · 寄灵人の灵器-普通</v>
      </c>
      <c r="FX360" s="14">
        <f t="shared" si="392"/>
        <v>1</v>
      </c>
      <c r="FY360" s="14">
        <f t="shared" si="393"/>
        <v>1</v>
      </c>
      <c r="FZ360" s="14">
        <f t="shared" si="394"/>
        <v>140</v>
      </c>
      <c r="GA360" s="14">
        <v>1</v>
      </c>
      <c r="GB360" s="14">
        <f t="shared" si="395"/>
        <v>10</v>
      </c>
      <c r="GC360" s="14">
        <f t="shared" si="419"/>
        <v>1</v>
      </c>
      <c r="GD360" s="14" t="str">
        <f t="shared" si="396"/>
        <v/>
      </c>
      <c r="GE360" s="14" t="e">
        <f t="shared" si="397"/>
        <v>#REF!</v>
      </c>
      <c r="GF360" s="14" t="e">
        <f t="shared" si="398"/>
        <v>#REF!</v>
      </c>
      <c r="GG360" s="14" t="e">
        <f t="shared" si="399"/>
        <v>#REF!</v>
      </c>
      <c r="GH360" s="14" t="e">
        <f t="shared" si="400"/>
        <v>#REF!</v>
      </c>
      <c r="GI360" s="14" t="e">
        <f t="shared" si="401"/>
        <v>#REF!</v>
      </c>
      <c r="GJ360" s="14" t="e">
        <f t="shared" si="402"/>
        <v>#REF!</v>
      </c>
      <c r="GK360" s="14" t="e">
        <f t="shared" si="403"/>
        <v>#REF!</v>
      </c>
      <c r="GL360" s="14">
        <f t="shared" si="404"/>
        <v>1101</v>
      </c>
      <c r="GM360" s="14">
        <f t="shared" si="405"/>
        <v>0</v>
      </c>
      <c r="GN360" s="14" t="str">
        <f t="shared" si="406"/>
        <v/>
      </c>
      <c r="GO360" s="25" t="str">
        <f t="shared" si="407"/>
        <v>icon_2010101</v>
      </c>
      <c r="GS360" s="14">
        <f t="shared" si="408"/>
        <v>1</v>
      </c>
      <c r="GT360" s="14">
        <f t="shared" si="409"/>
        <v>0</v>
      </c>
      <c r="GU360" s="14" t="e">
        <f t="shared" si="420"/>
        <v>#REF!</v>
      </c>
      <c r="GV360" s="14" t="str">
        <f t="shared" si="410"/>
        <v>AtkExt</v>
      </c>
      <c r="GW360" s="14" t="e">
        <f t="shared" si="421"/>
        <v>#REF!</v>
      </c>
      <c r="GX360" s="14" t="e">
        <f t="shared" si="422"/>
        <v>#REF!</v>
      </c>
      <c r="GY360" s="14" t="str">
        <f t="shared" si="411"/>
        <v/>
      </c>
      <c r="GZ360" s="14" t="str">
        <f t="shared" si="423"/>
        <v/>
      </c>
      <c r="HA360" s="14" t="str">
        <f t="shared" si="424"/>
        <v/>
      </c>
      <c r="HB360" s="14">
        <f t="shared" si="412"/>
        <v>21010</v>
      </c>
      <c r="HC360" s="14">
        <f t="shared" si="425"/>
        <v>0</v>
      </c>
      <c r="HD360" s="14" t="str">
        <f t="shared" si="426"/>
        <v/>
      </c>
      <c r="HE360" s="25" t="s">
        <v>1109</v>
      </c>
      <c r="HF360" s="14">
        <f t="shared" si="413"/>
        <v>120</v>
      </c>
      <c r="IA360" s="13">
        <v>355</v>
      </c>
      <c r="IB360" s="14">
        <f t="shared" si="427"/>
        <v>18</v>
      </c>
      <c r="IC360" s="14">
        <f t="shared" si="428"/>
        <v>2</v>
      </c>
      <c r="ID360" s="14">
        <f t="shared" si="429"/>
        <v>7</v>
      </c>
      <c r="IE360" s="14">
        <f t="shared" si="430"/>
        <v>4</v>
      </c>
      <c r="IF360" s="14" t="str">
        <f t="shared" si="431"/>
        <v>110级守护灵洗练-Q4-5</v>
      </c>
      <c r="IG360" s="14">
        <f t="shared" si="432"/>
        <v>2074</v>
      </c>
      <c r="IH360" s="14">
        <f t="shared" si="433"/>
        <v>5</v>
      </c>
      <c r="II360" s="14">
        <f t="shared" si="434"/>
        <v>600</v>
      </c>
      <c r="IJ360" s="14" t="str">
        <f t="shared" si="435"/>
        <v>DefRate</v>
      </c>
      <c r="IK360" s="14">
        <f t="shared" si="436"/>
        <v>1.4E-2</v>
      </c>
      <c r="IL360" s="14">
        <f t="shared" si="437"/>
        <v>0.04</v>
      </c>
    </row>
    <row r="361" spans="165:246" ht="16.5" x14ac:dyDescent="0.2">
      <c r="FI361" s="13">
        <v>356</v>
      </c>
      <c r="FJ361" s="14">
        <f t="shared" si="414"/>
        <v>1</v>
      </c>
      <c r="FK361" s="14">
        <f t="shared" si="415"/>
        <v>356</v>
      </c>
      <c r="FL361" s="14">
        <f t="shared" si="416"/>
        <v>48</v>
      </c>
      <c r="FM361" s="14">
        <f t="shared" si="383"/>
        <v>10</v>
      </c>
      <c r="FN361" s="14">
        <f t="shared" si="384"/>
        <v>10</v>
      </c>
      <c r="FO361" s="14">
        <f t="shared" si="385"/>
        <v>140</v>
      </c>
      <c r="FP361" s="14">
        <f t="shared" si="386"/>
        <v>1</v>
      </c>
      <c r="FQ361" s="14">
        <f t="shared" si="387"/>
        <v>2</v>
      </c>
      <c r="FR361" s="14">
        <f t="shared" si="388"/>
        <v>2</v>
      </c>
      <c r="FS361" s="14" t="b">
        <f t="shared" si="417"/>
        <v>0</v>
      </c>
      <c r="FT361" s="14">
        <f t="shared" si="389"/>
        <v>2010102</v>
      </c>
      <c r="FU361" s="14">
        <f t="shared" si="418"/>
        <v>125</v>
      </c>
      <c r="FV361" s="13" t="str">
        <f t="shared" si="390"/>
        <v>140级-普通寄灵人の头盔</v>
      </c>
      <c r="FW361" s="13" t="str">
        <f t="shared" si="391"/>
        <v>魄息 · 寄灵人の头盔-普通</v>
      </c>
      <c r="FX361" s="14">
        <f t="shared" si="392"/>
        <v>1</v>
      </c>
      <c r="FY361" s="14">
        <f t="shared" si="393"/>
        <v>1</v>
      </c>
      <c r="FZ361" s="14">
        <f t="shared" si="394"/>
        <v>140</v>
      </c>
      <c r="GA361" s="14">
        <v>1</v>
      </c>
      <c r="GB361" s="14">
        <f t="shared" si="395"/>
        <v>10</v>
      </c>
      <c r="GC361" s="14">
        <f t="shared" si="419"/>
        <v>2</v>
      </c>
      <c r="GD361" s="14" t="str">
        <f t="shared" si="396"/>
        <v/>
      </c>
      <c r="GE361" s="14" t="e">
        <f t="shared" si="397"/>
        <v>#REF!</v>
      </c>
      <c r="GF361" s="14" t="e">
        <f t="shared" si="398"/>
        <v>#REF!</v>
      </c>
      <c r="GG361" s="14" t="e">
        <f t="shared" si="399"/>
        <v>#REF!</v>
      </c>
      <c r="GH361" s="14" t="e">
        <f t="shared" si="400"/>
        <v>#REF!</v>
      </c>
      <c r="GI361" s="14" t="e">
        <f t="shared" si="401"/>
        <v>#REF!</v>
      </c>
      <c r="GJ361" s="14" t="e">
        <f t="shared" si="402"/>
        <v>#REF!</v>
      </c>
      <c r="GK361" s="14" t="e">
        <f t="shared" si="403"/>
        <v>#REF!</v>
      </c>
      <c r="GL361" s="14">
        <f t="shared" si="404"/>
        <v>1101</v>
      </c>
      <c r="GM361" s="14">
        <f t="shared" si="405"/>
        <v>0</v>
      </c>
      <c r="GN361" s="14" t="str">
        <f t="shared" si="406"/>
        <v/>
      </c>
      <c r="GO361" s="25" t="str">
        <f t="shared" si="407"/>
        <v>icon_2010102</v>
      </c>
      <c r="GS361" s="14">
        <f t="shared" si="408"/>
        <v>2</v>
      </c>
      <c r="GT361" s="14">
        <f t="shared" si="409"/>
        <v>0</v>
      </c>
      <c r="GU361" s="14" t="e">
        <f t="shared" si="420"/>
        <v>#REF!</v>
      </c>
      <c r="GV361" s="14" t="str">
        <f t="shared" si="410"/>
        <v>DefExt</v>
      </c>
      <c r="GW361" s="14" t="e">
        <f t="shared" si="421"/>
        <v>#REF!</v>
      </c>
      <c r="GX361" s="14" t="e">
        <f t="shared" si="422"/>
        <v>#REF!</v>
      </c>
      <c r="GY361" s="14" t="str">
        <f t="shared" si="411"/>
        <v/>
      </c>
      <c r="GZ361" s="14" t="str">
        <f t="shared" si="423"/>
        <v/>
      </c>
      <c r="HA361" s="14" t="str">
        <f t="shared" si="424"/>
        <v/>
      </c>
      <c r="HB361" s="14">
        <f t="shared" si="412"/>
        <v>21010</v>
      </c>
      <c r="HC361" s="14">
        <f t="shared" si="425"/>
        <v>0</v>
      </c>
      <c r="HD361" s="14" t="str">
        <f t="shared" si="426"/>
        <v/>
      </c>
      <c r="HE361" s="25" t="s">
        <v>1109</v>
      </c>
      <c r="HF361" s="14">
        <f t="shared" si="413"/>
        <v>60</v>
      </c>
      <c r="IA361" s="13">
        <v>356</v>
      </c>
      <c r="IB361" s="14">
        <f t="shared" si="427"/>
        <v>18</v>
      </c>
      <c r="IC361" s="14">
        <f t="shared" si="428"/>
        <v>2</v>
      </c>
      <c r="ID361" s="14">
        <f t="shared" si="429"/>
        <v>7</v>
      </c>
      <c r="IE361" s="14">
        <f t="shared" si="430"/>
        <v>4</v>
      </c>
      <c r="IF361" s="14" t="str">
        <f t="shared" si="431"/>
        <v>110级守护灵洗练-Q4-6</v>
      </c>
      <c r="IG361" s="14">
        <f t="shared" si="432"/>
        <v>2074</v>
      </c>
      <c r="IH361" s="14">
        <f t="shared" si="433"/>
        <v>6</v>
      </c>
      <c r="II361" s="14">
        <f t="shared" si="434"/>
        <v>600</v>
      </c>
      <c r="IJ361" s="14" t="str">
        <f t="shared" si="435"/>
        <v>HPRate</v>
      </c>
      <c r="IK361" s="14">
        <f t="shared" si="436"/>
        <v>1.4E-2</v>
      </c>
      <c r="IL361" s="14">
        <f t="shared" si="437"/>
        <v>0.04</v>
      </c>
    </row>
    <row r="362" spans="165:246" ht="16.5" x14ac:dyDescent="0.2">
      <c r="FI362" s="13">
        <v>357</v>
      </c>
      <c r="FJ362" s="14">
        <f t="shared" si="414"/>
        <v>1</v>
      </c>
      <c r="FK362" s="14">
        <f t="shared" si="415"/>
        <v>357</v>
      </c>
      <c r="FL362" s="14">
        <f t="shared" si="416"/>
        <v>48</v>
      </c>
      <c r="FM362" s="14">
        <f t="shared" si="383"/>
        <v>10</v>
      </c>
      <c r="FN362" s="14">
        <f t="shared" si="384"/>
        <v>10</v>
      </c>
      <c r="FO362" s="14">
        <f t="shared" si="385"/>
        <v>140</v>
      </c>
      <c r="FP362" s="14">
        <f t="shared" si="386"/>
        <v>1</v>
      </c>
      <c r="FQ362" s="14">
        <f t="shared" si="387"/>
        <v>3</v>
      </c>
      <c r="FR362" s="14">
        <f t="shared" si="388"/>
        <v>3</v>
      </c>
      <c r="FS362" s="14" t="b">
        <f t="shared" si="417"/>
        <v>0</v>
      </c>
      <c r="FT362" s="14">
        <f t="shared" si="389"/>
        <v>2010103</v>
      </c>
      <c r="FU362" s="14">
        <f t="shared" si="418"/>
        <v>125</v>
      </c>
      <c r="FV362" s="13" t="str">
        <f t="shared" si="390"/>
        <v>140级-普通寄灵人の铠甲</v>
      </c>
      <c r="FW362" s="13" t="str">
        <f t="shared" si="391"/>
        <v>魄息 · 寄灵人の铠甲-普通</v>
      </c>
      <c r="FX362" s="14">
        <f t="shared" si="392"/>
        <v>1</v>
      </c>
      <c r="FY362" s="14">
        <f t="shared" si="393"/>
        <v>1</v>
      </c>
      <c r="FZ362" s="14">
        <f t="shared" si="394"/>
        <v>140</v>
      </c>
      <c r="GA362" s="14">
        <v>1</v>
      </c>
      <c r="GB362" s="14">
        <f t="shared" si="395"/>
        <v>10</v>
      </c>
      <c r="GC362" s="14">
        <f t="shared" si="419"/>
        <v>3</v>
      </c>
      <c r="GD362" s="14" t="str">
        <f t="shared" si="396"/>
        <v/>
      </c>
      <c r="GE362" s="14" t="e">
        <f t="shared" si="397"/>
        <v>#REF!</v>
      </c>
      <c r="GF362" s="14" t="e">
        <f t="shared" si="398"/>
        <v>#REF!</v>
      </c>
      <c r="GG362" s="14" t="e">
        <f t="shared" si="399"/>
        <v>#REF!</v>
      </c>
      <c r="GH362" s="14" t="e">
        <f t="shared" si="400"/>
        <v>#REF!</v>
      </c>
      <c r="GI362" s="14" t="e">
        <f t="shared" si="401"/>
        <v>#REF!</v>
      </c>
      <c r="GJ362" s="14" t="e">
        <f t="shared" si="402"/>
        <v>#REF!</v>
      </c>
      <c r="GK362" s="14" t="e">
        <f t="shared" si="403"/>
        <v>#REF!</v>
      </c>
      <c r="GL362" s="14">
        <f t="shared" si="404"/>
        <v>1101</v>
      </c>
      <c r="GM362" s="14">
        <f t="shared" si="405"/>
        <v>0</v>
      </c>
      <c r="GN362" s="14" t="str">
        <f t="shared" si="406"/>
        <v/>
      </c>
      <c r="GO362" s="25" t="str">
        <f t="shared" si="407"/>
        <v>icon_2010103</v>
      </c>
      <c r="GS362" s="14">
        <f t="shared" si="408"/>
        <v>2</v>
      </c>
      <c r="GT362" s="14">
        <f t="shared" si="409"/>
        <v>3</v>
      </c>
      <c r="GU362" s="14" t="e">
        <f t="shared" si="420"/>
        <v>#REF!</v>
      </c>
      <c r="GV362" s="14" t="str">
        <f t="shared" si="410"/>
        <v>DefExt</v>
      </c>
      <c r="GW362" s="14" t="e">
        <f t="shared" si="421"/>
        <v>#REF!</v>
      </c>
      <c r="GX362" s="14" t="e">
        <f t="shared" si="422"/>
        <v>#REF!</v>
      </c>
      <c r="GY362" s="14" t="str">
        <f t="shared" si="411"/>
        <v>HPExt</v>
      </c>
      <c r="GZ362" s="14" t="e">
        <f t="shared" si="423"/>
        <v>#REF!</v>
      </c>
      <c r="HA362" s="14" t="e">
        <f t="shared" si="424"/>
        <v>#REF!</v>
      </c>
      <c r="HB362" s="14">
        <f t="shared" si="412"/>
        <v>21010</v>
      </c>
      <c r="HC362" s="14">
        <f t="shared" si="425"/>
        <v>0</v>
      </c>
      <c r="HD362" s="14" t="str">
        <f t="shared" si="426"/>
        <v/>
      </c>
      <c r="HE362" s="25" t="s">
        <v>1109</v>
      </c>
      <c r="HF362" s="14">
        <f t="shared" si="413"/>
        <v>60</v>
      </c>
      <c r="IA362" s="13">
        <v>357</v>
      </c>
      <c r="IB362" s="14">
        <f t="shared" si="427"/>
        <v>18</v>
      </c>
      <c r="IC362" s="14">
        <f t="shared" si="428"/>
        <v>2</v>
      </c>
      <c r="ID362" s="14">
        <f t="shared" si="429"/>
        <v>7</v>
      </c>
      <c r="IE362" s="14">
        <f t="shared" si="430"/>
        <v>4</v>
      </c>
      <c r="IF362" s="14" t="str">
        <f t="shared" si="431"/>
        <v>110级守护灵洗练-Q4-7</v>
      </c>
      <c r="IG362" s="14">
        <f t="shared" si="432"/>
        <v>2074</v>
      </c>
      <c r="IH362" s="14">
        <f t="shared" si="433"/>
        <v>7</v>
      </c>
      <c r="II362" s="14">
        <f t="shared" si="434"/>
        <v>550</v>
      </c>
      <c r="IJ362" s="14" t="str">
        <f t="shared" si="435"/>
        <v>Crit</v>
      </c>
      <c r="IK362" s="14">
        <f t="shared" si="436"/>
        <v>1.0999999999999999E-2</v>
      </c>
      <c r="IL362" s="14">
        <f t="shared" si="437"/>
        <v>0.03</v>
      </c>
    </row>
    <row r="363" spans="165:246" ht="16.5" x14ac:dyDescent="0.2">
      <c r="FI363" s="13">
        <v>358</v>
      </c>
      <c r="FJ363" s="14">
        <f t="shared" si="414"/>
        <v>1</v>
      </c>
      <c r="FK363" s="14">
        <f t="shared" si="415"/>
        <v>358</v>
      </c>
      <c r="FL363" s="14">
        <f t="shared" si="416"/>
        <v>48</v>
      </c>
      <c r="FM363" s="14">
        <f t="shared" si="383"/>
        <v>10</v>
      </c>
      <c r="FN363" s="14">
        <f t="shared" si="384"/>
        <v>10</v>
      </c>
      <c r="FO363" s="14">
        <f t="shared" si="385"/>
        <v>140</v>
      </c>
      <c r="FP363" s="14">
        <f t="shared" si="386"/>
        <v>1</v>
      </c>
      <c r="FQ363" s="14">
        <f t="shared" si="387"/>
        <v>4</v>
      </c>
      <c r="FR363" s="14">
        <f t="shared" si="388"/>
        <v>4</v>
      </c>
      <c r="FS363" s="14" t="b">
        <f t="shared" si="417"/>
        <v>0</v>
      </c>
      <c r="FT363" s="14">
        <f t="shared" si="389"/>
        <v>2010104</v>
      </c>
      <c r="FU363" s="14">
        <f t="shared" si="418"/>
        <v>125</v>
      </c>
      <c r="FV363" s="13" t="str">
        <f t="shared" si="390"/>
        <v>140级-普通寄灵人の裤子</v>
      </c>
      <c r="FW363" s="13" t="str">
        <f t="shared" si="391"/>
        <v>魄息 · 寄灵人の裤子-普通</v>
      </c>
      <c r="FX363" s="14">
        <f t="shared" si="392"/>
        <v>1</v>
      </c>
      <c r="FY363" s="14">
        <f t="shared" si="393"/>
        <v>1</v>
      </c>
      <c r="FZ363" s="14">
        <f t="shared" si="394"/>
        <v>140</v>
      </c>
      <c r="GA363" s="14">
        <v>1</v>
      </c>
      <c r="GB363" s="14">
        <f t="shared" si="395"/>
        <v>10</v>
      </c>
      <c r="GC363" s="14">
        <f t="shared" si="419"/>
        <v>4</v>
      </c>
      <c r="GD363" s="14" t="str">
        <f t="shared" si="396"/>
        <v/>
      </c>
      <c r="GE363" s="14" t="e">
        <f t="shared" si="397"/>
        <v>#REF!</v>
      </c>
      <c r="GF363" s="14" t="e">
        <f t="shared" si="398"/>
        <v>#REF!</v>
      </c>
      <c r="GG363" s="14" t="e">
        <f t="shared" si="399"/>
        <v>#REF!</v>
      </c>
      <c r="GH363" s="14" t="e">
        <f t="shared" si="400"/>
        <v>#REF!</v>
      </c>
      <c r="GI363" s="14" t="e">
        <f t="shared" si="401"/>
        <v>#REF!</v>
      </c>
      <c r="GJ363" s="14" t="e">
        <f t="shared" si="402"/>
        <v>#REF!</v>
      </c>
      <c r="GK363" s="14" t="e">
        <f t="shared" si="403"/>
        <v>#REF!</v>
      </c>
      <c r="GL363" s="14">
        <f t="shared" si="404"/>
        <v>1101</v>
      </c>
      <c r="GM363" s="14">
        <f t="shared" si="405"/>
        <v>0</v>
      </c>
      <c r="GN363" s="14" t="str">
        <f t="shared" si="406"/>
        <v/>
      </c>
      <c r="GO363" s="25" t="str">
        <f t="shared" si="407"/>
        <v>icon_2010104</v>
      </c>
      <c r="GS363" s="14">
        <f t="shared" si="408"/>
        <v>2</v>
      </c>
      <c r="GT363" s="14">
        <f t="shared" si="409"/>
        <v>0</v>
      </c>
      <c r="GU363" s="14" t="e">
        <f t="shared" si="420"/>
        <v>#REF!</v>
      </c>
      <c r="GV363" s="14" t="str">
        <f t="shared" si="410"/>
        <v>DefExt</v>
      </c>
      <c r="GW363" s="14" t="e">
        <f t="shared" si="421"/>
        <v>#REF!</v>
      </c>
      <c r="GX363" s="14" t="e">
        <f t="shared" si="422"/>
        <v>#REF!</v>
      </c>
      <c r="GY363" s="14" t="str">
        <f t="shared" si="411"/>
        <v/>
      </c>
      <c r="GZ363" s="14" t="str">
        <f t="shared" si="423"/>
        <v/>
      </c>
      <c r="HA363" s="14" t="str">
        <f t="shared" si="424"/>
        <v/>
      </c>
      <c r="HB363" s="14">
        <f t="shared" si="412"/>
        <v>21010</v>
      </c>
      <c r="HC363" s="14">
        <f t="shared" si="425"/>
        <v>0</v>
      </c>
      <c r="HD363" s="14" t="str">
        <f t="shared" si="426"/>
        <v/>
      </c>
      <c r="HE363" s="25" t="s">
        <v>1109</v>
      </c>
      <c r="HF363" s="14">
        <f t="shared" si="413"/>
        <v>60</v>
      </c>
      <c r="IA363" s="13">
        <v>358</v>
      </c>
      <c r="IB363" s="14">
        <f t="shared" si="427"/>
        <v>18</v>
      </c>
      <c r="IC363" s="14">
        <f t="shared" si="428"/>
        <v>2</v>
      </c>
      <c r="ID363" s="14">
        <f t="shared" si="429"/>
        <v>7</v>
      </c>
      <c r="IE363" s="14">
        <f t="shared" si="430"/>
        <v>4</v>
      </c>
      <c r="IF363" s="14" t="str">
        <f t="shared" si="431"/>
        <v>110级守护灵洗练-Q4-8</v>
      </c>
      <c r="IG363" s="14">
        <f t="shared" si="432"/>
        <v>2074</v>
      </c>
      <c r="IH363" s="14">
        <f t="shared" si="433"/>
        <v>8</v>
      </c>
      <c r="II363" s="14">
        <f t="shared" si="434"/>
        <v>550</v>
      </c>
      <c r="IJ363" s="14" t="str">
        <f t="shared" si="435"/>
        <v>CritRate</v>
      </c>
      <c r="IK363" s="14">
        <f t="shared" si="436"/>
        <v>2.8000000000000001E-2</v>
      </c>
      <c r="IL363" s="14">
        <f t="shared" si="437"/>
        <v>0.08</v>
      </c>
    </row>
    <row r="364" spans="165:246" ht="16.5" x14ac:dyDescent="0.2">
      <c r="FI364" s="13">
        <v>359</v>
      </c>
      <c r="FJ364" s="14">
        <f t="shared" si="414"/>
        <v>1</v>
      </c>
      <c r="FK364" s="14">
        <f t="shared" si="415"/>
        <v>359</v>
      </c>
      <c r="FL364" s="14">
        <f t="shared" si="416"/>
        <v>48</v>
      </c>
      <c r="FM364" s="14">
        <f t="shared" si="383"/>
        <v>10</v>
      </c>
      <c r="FN364" s="14">
        <f t="shared" si="384"/>
        <v>10</v>
      </c>
      <c r="FO364" s="14">
        <f t="shared" si="385"/>
        <v>140</v>
      </c>
      <c r="FP364" s="14">
        <f t="shared" si="386"/>
        <v>1</v>
      </c>
      <c r="FQ364" s="14">
        <f t="shared" si="387"/>
        <v>5</v>
      </c>
      <c r="FR364" s="14">
        <f t="shared" si="388"/>
        <v>5</v>
      </c>
      <c r="FS364" s="14" t="b">
        <f t="shared" si="417"/>
        <v>0</v>
      </c>
      <c r="FT364" s="14">
        <f t="shared" si="389"/>
        <v>2010105</v>
      </c>
      <c r="FU364" s="14">
        <f t="shared" si="418"/>
        <v>125</v>
      </c>
      <c r="FV364" s="13" t="str">
        <f t="shared" si="390"/>
        <v>140级-普通寄灵人の鞋子</v>
      </c>
      <c r="FW364" s="13" t="str">
        <f t="shared" si="391"/>
        <v>魄息 · 寄灵人の鞋子-普通</v>
      </c>
      <c r="FX364" s="14">
        <f t="shared" si="392"/>
        <v>1</v>
      </c>
      <c r="FY364" s="14">
        <f t="shared" si="393"/>
        <v>1</v>
      </c>
      <c r="FZ364" s="14">
        <f t="shared" si="394"/>
        <v>140</v>
      </c>
      <c r="GA364" s="14">
        <v>1</v>
      </c>
      <c r="GB364" s="14">
        <f t="shared" si="395"/>
        <v>10</v>
      </c>
      <c r="GC364" s="14">
        <f t="shared" si="419"/>
        <v>5</v>
      </c>
      <c r="GD364" s="14" t="str">
        <f t="shared" si="396"/>
        <v/>
      </c>
      <c r="GE364" s="14" t="e">
        <f t="shared" si="397"/>
        <v>#REF!</v>
      </c>
      <c r="GF364" s="14" t="e">
        <f t="shared" si="398"/>
        <v>#REF!</v>
      </c>
      <c r="GG364" s="14" t="e">
        <f t="shared" si="399"/>
        <v>#REF!</v>
      </c>
      <c r="GH364" s="14" t="e">
        <f t="shared" si="400"/>
        <v>#REF!</v>
      </c>
      <c r="GI364" s="14" t="e">
        <f t="shared" si="401"/>
        <v>#REF!</v>
      </c>
      <c r="GJ364" s="14" t="e">
        <f t="shared" si="402"/>
        <v>#REF!</v>
      </c>
      <c r="GK364" s="14" t="e">
        <f t="shared" si="403"/>
        <v>#REF!</v>
      </c>
      <c r="GL364" s="14">
        <f t="shared" si="404"/>
        <v>1101</v>
      </c>
      <c r="GM364" s="14">
        <f t="shared" si="405"/>
        <v>0</v>
      </c>
      <c r="GN364" s="14" t="str">
        <f t="shared" si="406"/>
        <v/>
      </c>
      <c r="GO364" s="25" t="str">
        <f t="shared" si="407"/>
        <v>icon_2010105</v>
      </c>
      <c r="GS364" s="14">
        <f t="shared" si="408"/>
        <v>3</v>
      </c>
      <c r="GT364" s="14">
        <f t="shared" si="409"/>
        <v>0</v>
      </c>
      <c r="GU364" s="14" t="e">
        <f t="shared" si="420"/>
        <v>#REF!</v>
      </c>
      <c r="GV364" s="14" t="str">
        <f t="shared" si="410"/>
        <v>HPExt</v>
      </c>
      <c r="GW364" s="14" t="e">
        <f t="shared" si="421"/>
        <v>#REF!</v>
      </c>
      <c r="GX364" s="14" t="e">
        <f t="shared" si="422"/>
        <v>#REF!</v>
      </c>
      <c r="GY364" s="14" t="str">
        <f t="shared" si="411"/>
        <v/>
      </c>
      <c r="GZ364" s="14" t="str">
        <f t="shared" si="423"/>
        <v/>
      </c>
      <c r="HA364" s="14" t="str">
        <f t="shared" si="424"/>
        <v/>
      </c>
      <c r="HB364" s="14">
        <f t="shared" si="412"/>
        <v>21010</v>
      </c>
      <c r="HC364" s="14">
        <f t="shared" si="425"/>
        <v>0</v>
      </c>
      <c r="HD364" s="14" t="str">
        <f t="shared" si="426"/>
        <v/>
      </c>
      <c r="HE364" s="25" t="s">
        <v>1109</v>
      </c>
      <c r="HF364" s="14">
        <f t="shared" si="413"/>
        <v>60</v>
      </c>
      <c r="IA364" s="13">
        <v>359</v>
      </c>
      <c r="IB364" s="14">
        <f t="shared" si="427"/>
        <v>18</v>
      </c>
      <c r="IC364" s="14">
        <f t="shared" si="428"/>
        <v>2</v>
      </c>
      <c r="ID364" s="14">
        <f t="shared" si="429"/>
        <v>7</v>
      </c>
      <c r="IE364" s="14">
        <f t="shared" si="430"/>
        <v>4</v>
      </c>
      <c r="IF364" s="14" t="str">
        <f t="shared" si="431"/>
        <v>110级守护灵洗练-Q4-9</v>
      </c>
      <c r="IG364" s="14">
        <f t="shared" si="432"/>
        <v>2074</v>
      </c>
      <c r="IH364" s="14">
        <f t="shared" si="433"/>
        <v>9</v>
      </c>
      <c r="II364" s="14">
        <f t="shared" si="434"/>
        <v>550</v>
      </c>
      <c r="IJ364" s="14" t="str">
        <f t="shared" si="435"/>
        <v>DefIgnor</v>
      </c>
      <c r="IK364" s="14">
        <f t="shared" si="436"/>
        <v>1.0999999999999999E-2</v>
      </c>
      <c r="IL364" s="14">
        <f t="shared" si="437"/>
        <v>0.03</v>
      </c>
    </row>
    <row r="365" spans="165:246" ht="16.5" x14ac:dyDescent="0.2">
      <c r="FI365" s="13">
        <v>360</v>
      </c>
      <c r="FJ365" s="14">
        <f t="shared" si="414"/>
        <v>1</v>
      </c>
      <c r="FK365" s="14">
        <f t="shared" si="415"/>
        <v>360</v>
      </c>
      <c r="FL365" s="14">
        <f t="shared" si="416"/>
        <v>48</v>
      </c>
      <c r="FM365" s="14">
        <f t="shared" si="383"/>
        <v>10</v>
      </c>
      <c r="FN365" s="14">
        <f t="shared" si="384"/>
        <v>10</v>
      </c>
      <c r="FO365" s="14">
        <f t="shared" si="385"/>
        <v>140</v>
      </c>
      <c r="FP365" s="14">
        <f t="shared" si="386"/>
        <v>1</v>
      </c>
      <c r="FQ365" s="14">
        <f t="shared" si="387"/>
        <v>6</v>
      </c>
      <c r="FR365" s="14">
        <f t="shared" si="388"/>
        <v>6</v>
      </c>
      <c r="FS365" s="14" t="b">
        <f t="shared" si="417"/>
        <v>0</v>
      </c>
      <c r="FT365" s="14">
        <f t="shared" si="389"/>
        <v>2010106</v>
      </c>
      <c r="FU365" s="14">
        <f t="shared" si="418"/>
        <v>125</v>
      </c>
      <c r="FV365" s="13" t="str">
        <f t="shared" si="390"/>
        <v>140级-普通寄灵人の护手</v>
      </c>
      <c r="FW365" s="13" t="str">
        <f t="shared" si="391"/>
        <v>魄息 · 寄灵人の护手-普通</v>
      </c>
      <c r="FX365" s="14">
        <f t="shared" si="392"/>
        <v>1</v>
      </c>
      <c r="FY365" s="14">
        <f t="shared" si="393"/>
        <v>1</v>
      </c>
      <c r="FZ365" s="14">
        <f t="shared" si="394"/>
        <v>140</v>
      </c>
      <c r="GA365" s="14">
        <v>1</v>
      </c>
      <c r="GB365" s="14">
        <f t="shared" si="395"/>
        <v>10</v>
      </c>
      <c r="GC365" s="14">
        <f t="shared" si="419"/>
        <v>6</v>
      </c>
      <c r="GD365" s="14" t="str">
        <f t="shared" si="396"/>
        <v/>
      </c>
      <c r="GE365" s="14" t="e">
        <f t="shared" si="397"/>
        <v>#REF!</v>
      </c>
      <c r="GF365" s="14" t="e">
        <f t="shared" si="398"/>
        <v>#REF!</v>
      </c>
      <c r="GG365" s="14" t="e">
        <f t="shared" si="399"/>
        <v>#REF!</v>
      </c>
      <c r="GH365" s="14" t="e">
        <f t="shared" si="400"/>
        <v>#REF!</v>
      </c>
      <c r="GI365" s="14" t="e">
        <f t="shared" si="401"/>
        <v>#REF!</v>
      </c>
      <c r="GJ365" s="14" t="e">
        <f t="shared" si="402"/>
        <v>#REF!</v>
      </c>
      <c r="GK365" s="14" t="e">
        <f t="shared" si="403"/>
        <v>#REF!</v>
      </c>
      <c r="GL365" s="14">
        <f t="shared" si="404"/>
        <v>1101</v>
      </c>
      <c r="GM365" s="14">
        <f t="shared" si="405"/>
        <v>0</v>
      </c>
      <c r="GN365" s="14" t="str">
        <f t="shared" si="406"/>
        <v/>
      </c>
      <c r="GO365" s="25" t="str">
        <f t="shared" si="407"/>
        <v>icon_2010106</v>
      </c>
      <c r="GS365" s="14">
        <f t="shared" si="408"/>
        <v>3</v>
      </c>
      <c r="GT365" s="14">
        <f t="shared" si="409"/>
        <v>0</v>
      </c>
      <c r="GU365" s="14" t="e">
        <f t="shared" si="420"/>
        <v>#REF!</v>
      </c>
      <c r="GV365" s="14" t="str">
        <f t="shared" si="410"/>
        <v>HPExt</v>
      </c>
      <c r="GW365" s="14" t="e">
        <f t="shared" si="421"/>
        <v>#REF!</v>
      </c>
      <c r="GX365" s="14" t="e">
        <f t="shared" si="422"/>
        <v>#REF!</v>
      </c>
      <c r="GY365" s="14" t="str">
        <f t="shared" si="411"/>
        <v/>
      </c>
      <c r="GZ365" s="14" t="str">
        <f t="shared" si="423"/>
        <v/>
      </c>
      <c r="HA365" s="14" t="str">
        <f t="shared" si="424"/>
        <v/>
      </c>
      <c r="HB365" s="14">
        <f t="shared" si="412"/>
        <v>21010</v>
      </c>
      <c r="HC365" s="14">
        <f t="shared" si="425"/>
        <v>0</v>
      </c>
      <c r="HD365" s="14" t="str">
        <f t="shared" si="426"/>
        <v/>
      </c>
      <c r="HE365" s="25" t="s">
        <v>1109</v>
      </c>
      <c r="HF365" s="14">
        <f t="shared" si="413"/>
        <v>60</v>
      </c>
      <c r="IA365" s="13">
        <v>360</v>
      </c>
      <c r="IB365" s="14">
        <f t="shared" si="427"/>
        <v>18</v>
      </c>
      <c r="IC365" s="14">
        <f t="shared" si="428"/>
        <v>2</v>
      </c>
      <c r="ID365" s="14">
        <f t="shared" si="429"/>
        <v>7</v>
      </c>
      <c r="IE365" s="14">
        <f t="shared" si="430"/>
        <v>4</v>
      </c>
      <c r="IF365" s="14" t="str">
        <f t="shared" si="431"/>
        <v>110级守护灵洗练-Q4-10</v>
      </c>
      <c r="IG365" s="14">
        <f t="shared" si="432"/>
        <v>2074</v>
      </c>
      <c r="IH365" s="14">
        <f t="shared" si="433"/>
        <v>10</v>
      </c>
      <c r="II365" s="14">
        <f t="shared" si="434"/>
        <v>550</v>
      </c>
      <c r="IJ365" s="14" t="str">
        <f t="shared" si="435"/>
        <v>Block</v>
      </c>
      <c r="IK365" s="14">
        <f t="shared" si="436"/>
        <v>1.0999999999999999E-2</v>
      </c>
      <c r="IL365" s="14">
        <f t="shared" si="437"/>
        <v>0.03</v>
      </c>
    </row>
    <row r="366" spans="165:246" ht="16.5" x14ac:dyDescent="0.2">
      <c r="FI366" s="13">
        <v>361</v>
      </c>
      <c r="FJ366" s="14">
        <f t="shared" si="414"/>
        <v>1</v>
      </c>
      <c r="FK366" s="14">
        <f t="shared" si="415"/>
        <v>361</v>
      </c>
      <c r="FL366" s="14">
        <f t="shared" si="416"/>
        <v>48</v>
      </c>
      <c r="FM366" s="14">
        <f t="shared" si="383"/>
        <v>10</v>
      </c>
      <c r="FN366" s="14">
        <f t="shared" si="384"/>
        <v>10</v>
      </c>
      <c r="FO366" s="14">
        <f t="shared" si="385"/>
        <v>140</v>
      </c>
      <c r="FP366" s="14">
        <f t="shared" si="386"/>
        <v>1</v>
      </c>
      <c r="FQ366" s="14">
        <f t="shared" si="387"/>
        <v>7</v>
      </c>
      <c r="FR366" s="14">
        <f t="shared" si="388"/>
        <v>7</v>
      </c>
      <c r="FS366" s="14" t="b">
        <f t="shared" si="417"/>
        <v>0</v>
      </c>
      <c r="FT366" s="14">
        <f t="shared" si="389"/>
        <v>2010107</v>
      </c>
      <c r="FU366" s="14">
        <f t="shared" si="418"/>
        <v>188</v>
      </c>
      <c r="FV366" s="13" t="str">
        <f t="shared" si="390"/>
        <v>140级-普通寄灵人の项链</v>
      </c>
      <c r="FW366" s="13" t="str">
        <f t="shared" si="391"/>
        <v>魄息 · 寄灵人の项链-普通</v>
      </c>
      <c r="FX366" s="14">
        <f t="shared" si="392"/>
        <v>1</v>
      </c>
      <c r="FY366" s="14">
        <f t="shared" si="393"/>
        <v>1</v>
      </c>
      <c r="FZ366" s="14">
        <f t="shared" si="394"/>
        <v>140</v>
      </c>
      <c r="GA366" s="14">
        <v>1</v>
      </c>
      <c r="GB366" s="14">
        <f t="shared" si="395"/>
        <v>10</v>
      </c>
      <c r="GC366" s="14">
        <f t="shared" si="419"/>
        <v>7</v>
      </c>
      <c r="GD366" s="14" t="str">
        <f t="shared" si="396"/>
        <v/>
      </c>
      <c r="GE366" s="14" t="e">
        <f t="shared" si="397"/>
        <v>#REF!</v>
      </c>
      <c r="GF366" s="14" t="e">
        <f t="shared" si="398"/>
        <v>#REF!</v>
      </c>
      <c r="GG366" s="14" t="e">
        <f t="shared" si="399"/>
        <v>#REF!</v>
      </c>
      <c r="GH366" s="14" t="e">
        <f t="shared" si="400"/>
        <v>#REF!</v>
      </c>
      <c r="GI366" s="14" t="e">
        <f t="shared" si="401"/>
        <v>#REF!</v>
      </c>
      <c r="GJ366" s="14" t="e">
        <f t="shared" si="402"/>
        <v>#REF!</v>
      </c>
      <c r="GK366" s="14" t="e">
        <f t="shared" si="403"/>
        <v>#REF!</v>
      </c>
      <c r="GL366" s="14">
        <f t="shared" si="404"/>
        <v>1101</v>
      </c>
      <c r="GM366" s="14">
        <f t="shared" si="405"/>
        <v>0</v>
      </c>
      <c r="GN366" s="14" t="str">
        <f t="shared" si="406"/>
        <v/>
      </c>
      <c r="GO366" s="25" t="str">
        <f t="shared" si="407"/>
        <v>icon_2010107</v>
      </c>
      <c r="GS366" s="14">
        <f t="shared" si="408"/>
        <v>1</v>
      </c>
      <c r="GT366" s="14">
        <f t="shared" si="409"/>
        <v>2</v>
      </c>
      <c r="GU366" s="14" t="e">
        <f t="shared" si="420"/>
        <v>#REF!</v>
      </c>
      <c r="GV366" s="14" t="str">
        <f t="shared" si="410"/>
        <v>AtkExt</v>
      </c>
      <c r="GW366" s="14" t="e">
        <f t="shared" si="421"/>
        <v>#REF!</v>
      </c>
      <c r="GX366" s="14" t="e">
        <f t="shared" si="422"/>
        <v>#REF!</v>
      </c>
      <c r="GY366" s="14" t="str">
        <f t="shared" si="411"/>
        <v>DefExt</v>
      </c>
      <c r="GZ366" s="14" t="e">
        <f t="shared" si="423"/>
        <v>#REF!</v>
      </c>
      <c r="HA366" s="14" t="e">
        <f t="shared" si="424"/>
        <v>#REF!</v>
      </c>
      <c r="HB366" s="14">
        <f t="shared" si="412"/>
        <v>21010</v>
      </c>
      <c r="HC366" s="14">
        <f t="shared" si="425"/>
        <v>0</v>
      </c>
      <c r="HD366" s="14" t="str">
        <f t="shared" si="426"/>
        <v/>
      </c>
      <c r="HE366" s="25" t="s">
        <v>1109</v>
      </c>
      <c r="HF366" s="14">
        <f t="shared" si="413"/>
        <v>90</v>
      </c>
      <c r="IA366" s="13">
        <v>361</v>
      </c>
      <c r="IB366" s="14">
        <f t="shared" si="427"/>
        <v>19</v>
      </c>
      <c r="IC366" s="14">
        <f t="shared" si="428"/>
        <v>2</v>
      </c>
      <c r="ID366" s="14">
        <f t="shared" si="429"/>
        <v>8</v>
      </c>
      <c r="IE366" s="14">
        <f t="shared" si="430"/>
        <v>3</v>
      </c>
      <c r="IF366" s="14" t="str">
        <f t="shared" si="431"/>
        <v>120级守护灵洗练-Q3-1</v>
      </c>
      <c r="IG366" s="14">
        <f t="shared" si="432"/>
        <v>2083</v>
      </c>
      <c r="IH366" s="14">
        <f t="shared" si="433"/>
        <v>1</v>
      </c>
      <c r="II366" s="14">
        <f t="shared" si="434"/>
        <v>2000</v>
      </c>
      <c r="IJ366" s="14" t="str">
        <f t="shared" si="435"/>
        <v>AtkExt</v>
      </c>
      <c r="IK366" s="14" t="e">
        <f t="shared" si="436"/>
        <v>#REF!</v>
      </c>
      <c r="IL366" s="14" t="e">
        <f t="shared" si="437"/>
        <v>#REF!</v>
      </c>
    </row>
    <row r="367" spans="165:246" ht="16.5" x14ac:dyDescent="0.2">
      <c r="FI367" s="13">
        <v>362</v>
      </c>
      <c r="FJ367" s="14">
        <f t="shared" si="414"/>
        <v>1</v>
      </c>
      <c r="FK367" s="14">
        <f t="shared" si="415"/>
        <v>362</v>
      </c>
      <c r="FL367" s="14">
        <f t="shared" si="416"/>
        <v>48</v>
      </c>
      <c r="FM367" s="14">
        <f t="shared" si="383"/>
        <v>10</v>
      </c>
      <c r="FN367" s="14">
        <f t="shared" si="384"/>
        <v>10</v>
      </c>
      <c r="FO367" s="14">
        <f t="shared" si="385"/>
        <v>140</v>
      </c>
      <c r="FP367" s="14">
        <f t="shared" si="386"/>
        <v>1</v>
      </c>
      <c r="FQ367" s="14">
        <f t="shared" si="387"/>
        <v>8</v>
      </c>
      <c r="FR367" s="14">
        <f t="shared" si="388"/>
        <v>8</v>
      </c>
      <c r="FS367" s="14" t="b">
        <f t="shared" si="417"/>
        <v>0</v>
      </c>
      <c r="FT367" s="14">
        <f t="shared" si="389"/>
        <v>2010108</v>
      </c>
      <c r="FU367" s="14">
        <f t="shared" si="418"/>
        <v>188</v>
      </c>
      <c r="FV367" s="13" t="str">
        <f t="shared" si="390"/>
        <v>140级-普通寄灵人の戒指</v>
      </c>
      <c r="FW367" s="13" t="str">
        <f t="shared" si="391"/>
        <v>魄息 · 寄灵人の戒指-普通</v>
      </c>
      <c r="FX367" s="14">
        <f t="shared" si="392"/>
        <v>1</v>
      </c>
      <c r="FY367" s="14">
        <f t="shared" si="393"/>
        <v>1</v>
      </c>
      <c r="FZ367" s="14">
        <f t="shared" si="394"/>
        <v>140</v>
      </c>
      <c r="GA367" s="14">
        <v>1</v>
      </c>
      <c r="GB367" s="14">
        <f t="shared" si="395"/>
        <v>10</v>
      </c>
      <c r="GC367" s="14">
        <f t="shared" si="419"/>
        <v>8</v>
      </c>
      <c r="GD367" s="14" t="str">
        <f t="shared" si="396"/>
        <v/>
      </c>
      <c r="GE367" s="14" t="e">
        <f t="shared" si="397"/>
        <v>#REF!</v>
      </c>
      <c r="GF367" s="14" t="e">
        <f t="shared" si="398"/>
        <v>#REF!</v>
      </c>
      <c r="GG367" s="14" t="e">
        <f t="shared" si="399"/>
        <v>#REF!</v>
      </c>
      <c r="GH367" s="14" t="e">
        <f t="shared" si="400"/>
        <v>#REF!</v>
      </c>
      <c r="GI367" s="14" t="e">
        <f t="shared" si="401"/>
        <v>#REF!</v>
      </c>
      <c r="GJ367" s="14" t="e">
        <f t="shared" si="402"/>
        <v>#REF!</v>
      </c>
      <c r="GK367" s="14" t="e">
        <f t="shared" si="403"/>
        <v>#REF!</v>
      </c>
      <c r="GL367" s="14">
        <f t="shared" si="404"/>
        <v>1101</v>
      </c>
      <c r="GM367" s="14">
        <f t="shared" si="405"/>
        <v>0</v>
      </c>
      <c r="GN367" s="14" t="str">
        <f t="shared" si="406"/>
        <v/>
      </c>
      <c r="GO367" s="25" t="str">
        <f t="shared" si="407"/>
        <v>icon_2010108</v>
      </c>
      <c r="GS367" s="14">
        <f t="shared" si="408"/>
        <v>1</v>
      </c>
      <c r="GT367" s="14">
        <f t="shared" si="409"/>
        <v>3</v>
      </c>
      <c r="GU367" s="14" t="e">
        <f t="shared" si="420"/>
        <v>#REF!</v>
      </c>
      <c r="GV367" s="14" t="str">
        <f t="shared" si="410"/>
        <v>AtkExt</v>
      </c>
      <c r="GW367" s="14" t="e">
        <f t="shared" si="421"/>
        <v>#REF!</v>
      </c>
      <c r="GX367" s="14" t="e">
        <f t="shared" si="422"/>
        <v>#REF!</v>
      </c>
      <c r="GY367" s="14" t="str">
        <f t="shared" si="411"/>
        <v>HPExt</v>
      </c>
      <c r="GZ367" s="14" t="e">
        <f t="shared" si="423"/>
        <v>#REF!</v>
      </c>
      <c r="HA367" s="14" t="e">
        <f t="shared" si="424"/>
        <v>#REF!</v>
      </c>
      <c r="HB367" s="14">
        <f t="shared" si="412"/>
        <v>21010</v>
      </c>
      <c r="HC367" s="14">
        <f t="shared" si="425"/>
        <v>0</v>
      </c>
      <c r="HD367" s="14" t="str">
        <f t="shared" si="426"/>
        <v/>
      </c>
      <c r="HE367" s="25" t="s">
        <v>1109</v>
      </c>
      <c r="HF367" s="14">
        <f t="shared" si="413"/>
        <v>90</v>
      </c>
      <c r="IA367" s="13">
        <v>362</v>
      </c>
      <c r="IB367" s="14">
        <f t="shared" si="427"/>
        <v>19</v>
      </c>
      <c r="IC367" s="14">
        <f t="shared" si="428"/>
        <v>2</v>
      </c>
      <c r="ID367" s="14">
        <f t="shared" si="429"/>
        <v>8</v>
      </c>
      <c r="IE367" s="14">
        <f t="shared" si="430"/>
        <v>3</v>
      </c>
      <c r="IF367" s="14" t="str">
        <f t="shared" si="431"/>
        <v>120级守护灵洗练-Q3-2</v>
      </c>
      <c r="IG367" s="14">
        <f t="shared" si="432"/>
        <v>2083</v>
      </c>
      <c r="IH367" s="14">
        <f t="shared" si="433"/>
        <v>2</v>
      </c>
      <c r="II367" s="14">
        <f t="shared" si="434"/>
        <v>2000</v>
      </c>
      <c r="IJ367" s="14" t="str">
        <f t="shared" si="435"/>
        <v>DefExt</v>
      </c>
      <c r="IK367" s="14" t="e">
        <f t="shared" si="436"/>
        <v>#REF!</v>
      </c>
      <c r="IL367" s="14" t="e">
        <f t="shared" si="437"/>
        <v>#REF!</v>
      </c>
    </row>
    <row r="368" spans="165:246" ht="16.5" x14ac:dyDescent="0.2">
      <c r="FI368" s="13">
        <v>363</v>
      </c>
      <c r="FJ368" s="14">
        <f t="shared" si="414"/>
        <v>1</v>
      </c>
      <c r="FK368" s="14">
        <f t="shared" si="415"/>
        <v>363</v>
      </c>
      <c r="FL368" s="14">
        <f t="shared" si="416"/>
        <v>49</v>
      </c>
      <c r="FM368" s="14">
        <f t="shared" si="383"/>
        <v>20</v>
      </c>
      <c r="FN368" s="14">
        <f t="shared" si="384"/>
        <v>10</v>
      </c>
      <c r="FO368" s="14">
        <f t="shared" si="385"/>
        <v>140</v>
      </c>
      <c r="FP368" s="14">
        <f t="shared" si="386"/>
        <v>2</v>
      </c>
      <c r="FQ368" s="14">
        <f t="shared" si="387"/>
        <v>1</v>
      </c>
      <c r="FR368" s="14">
        <f t="shared" si="388"/>
        <v>1</v>
      </c>
      <c r="FS368" s="14" t="b">
        <f t="shared" si="417"/>
        <v>0</v>
      </c>
      <c r="FT368" s="14">
        <f t="shared" si="389"/>
        <v>2010201</v>
      </c>
      <c r="FU368" s="14">
        <f t="shared" si="418"/>
        <v>400</v>
      </c>
      <c r="FV368" s="13" t="str">
        <f t="shared" si="390"/>
        <v>140级-优秀寄灵人の灵器</v>
      </c>
      <c r="FW368" s="13" t="str">
        <f t="shared" si="391"/>
        <v>魄息 · 寄灵人の灵器-优秀</v>
      </c>
      <c r="FX368" s="14">
        <f t="shared" si="392"/>
        <v>1</v>
      </c>
      <c r="FY368" s="14">
        <f t="shared" si="393"/>
        <v>2</v>
      </c>
      <c r="FZ368" s="14">
        <f t="shared" si="394"/>
        <v>140</v>
      </c>
      <c r="GA368" s="14">
        <v>1</v>
      </c>
      <c r="GB368" s="14">
        <f t="shared" si="395"/>
        <v>10</v>
      </c>
      <c r="GC368" s="14">
        <f t="shared" si="419"/>
        <v>1</v>
      </c>
      <c r="GD368" s="14" t="str">
        <f t="shared" si="396"/>
        <v/>
      </c>
      <c r="GE368" s="14" t="e">
        <f t="shared" si="397"/>
        <v>#REF!</v>
      </c>
      <c r="GF368" s="14" t="e">
        <f t="shared" si="398"/>
        <v>#REF!</v>
      </c>
      <c r="GG368" s="14" t="e">
        <f t="shared" si="399"/>
        <v>#REF!</v>
      </c>
      <c r="GH368" s="14" t="e">
        <f t="shared" si="400"/>
        <v>#REF!</v>
      </c>
      <c r="GI368" s="14" t="e">
        <f t="shared" si="401"/>
        <v>#REF!</v>
      </c>
      <c r="GJ368" s="14" t="e">
        <f t="shared" si="402"/>
        <v>#REF!</v>
      </c>
      <c r="GK368" s="14" t="e">
        <f t="shared" si="403"/>
        <v>#REF!</v>
      </c>
      <c r="GL368" s="14">
        <f t="shared" si="404"/>
        <v>1102</v>
      </c>
      <c r="GM368" s="14">
        <f t="shared" si="405"/>
        <v>0</v>
      </c>
      <c r="GN368" s="14" t="str">
        <f t="shared" si="406"/>
        <v/>
      </c>
      <c r="GO368" s="25" t="str">
        <f t="shared" si="407"/>
        <v>icon_2010101</v>
      </c>
      <c r="GS368" s="14">
        <f t="shared" si="408"/>
        <v>1</v>
      </c>
      <c r="GT368" s="14">
        <f t="shared" si="409"/>
        <v>0</v>
      </c>
      <c r="GU368" s="14" t="e">
        <f t="shared" si="420"/>
        <v>#REF!</v>
      </c>
      <c r="GV368" s="14" t="str">
        <f t="shared" si="410"/>
        <v>AtkExt</v>
      </c>
      <c r="GW368" s="14" t="e">
        <f t="shared" si="421"/>
        <v>#REF!</v>
      </c>
      <c r="GX368" s="14" t="e">
        <f t="shared" si="422"/>
        <v>#REF!</v>
      </c>
      <c r="GY368" s="14" t="str">
        <f t="shared" si="411"/>
        <v/>
      </c>
      <c r="GZ368" s="14" t="str">
        <f t="shared" si="423"/>
        <v/>
      </c>
      <c r="HA368" s="14" t="str">
        <f t="shared" si="424"/>
        <v/>
      </c>
      <c r="HB368" s="14">
        <f t="shared" si="412"/>
        <v>21020</v>
      </c>
      <c r="HC368" s="14">
        <f t="shared" si="425"/>
        <v>0</v>
      </c>
      <c r="HD368" s="14" t="str">
        <f t="shared" si="426"/>
        <v/>
      </c>
      <c r="HE368" s="25" t="s">
        <v>1109</v>
      </c>
      <c r="HF368" s="14">
        <f t="shared" si="413"/>
        <v>360</v>
      </c>
      <c r="IA368" s="13">
        <v>363</v>
      </c>
      <c r="IB368" s="14">
        <f t="shared" si="427"/>
        <v>19</v>
      </c>
      <c r="IC368" s="14">
        <f t="shared" si="428"/>
        <v>2</v>
      </c>
      <c r="ID368" s="14">
        <f t="shared" si="429"/>
        <v>8</v>
      </c>
      <c r="IE368" s="14">
        <f t="shared" si="430"/>
        <v>3</v>
      </c>
      <c r="IF368" s="14" t="str">
        <f t="shared" si="431"/>
        <v>120级守护灵洗练-Q3-3</v>
      </c>
      <c r="IG368" s="14">
        <f t="shared" si="432"/>
        <v>2083</v>
      </c>
      <c r="IH368" s="14">
        <f t="shared" si="433"/>
        <v>3</v>
      </c>
      <c r="II368" s="14">
        <f t="shared" si="434"/>
        <v>2000</v>
      </c>
      <c r="IJ368" s="14" t="str">
        <f t="shared" si="435"/>
        <v>HPExt</v>
      </c>
      <c r="IK368" s="14" t="e">
        <f t="shared" si="436"/>
        <v>#REF!</v>
      </c>
      <c r="IL368" s="14" t="e">
        <f t="shared" si="437"/>
        <v>#REF!</v>
      </c>
    </row>
    <row r="369" spans="165:246" ht="16.5" x14ac:dyDescent="0.2">
      <c r="FI369" s="13">
        <v>364</v>
      </c>
      <c r="FJ369" s="14">
        <f t="shared" si="414"/>
        <v>1</v>
      </c>
      <c r="FK369" s="14">
        <f t="shared" si="415"/>
        <v>364</v>
      </c>
      <c r="FL369" s="14">
        <f t="shared" si="416"/>
        <v>49</v>
      </c>
      <c r="FM369" s="14">
        <f t="shared" si="383"/>
        <v>20</v>
      </c>
      <c r="FN369" s="14">
        <f t="shared" si="384"/>
        <v>10</v>
      </c>
      <c r="FO369" s="14">
        <f t="shared" si="385"/>
        <v>140</v>
      </c>
      <c r="FP369" s="14">
        <f t="shared" si="386"/>
        <v>2</v>
      </c>
      <c r="FQ369" s="14">
        <f t="shared" si="387"/>
        <v>2</v>
      </c>
      <c r="FR369" s="14">
        <f t="shared" si="388"/>
        <v>2</v>
      </c>
      <c r="FS369" s="14" t="b">
        <f t="shared" si="417"/>
        <v>0</v>
      </c>
      <c r="FT369" s="14">
        <f t="shared" si="389"/>
        <v>2010202</v>
      </c>
      <c r="FU369" s="14">
        <f t="shared" si="418"/>
        <v>200</v>
      </c>
      <c r="FV369" s="13" t="str">
        <f t="shared" si="390"/>
        <v>140级-优秀寄灵人の头盔</v>
      </c>
      <c r="FW369" s="13" t="str">
        <f t="shared" si="391"/>
        <v>魄息 · 寄灵人の头盔-优秀</v>
      </c>
      <c r="FX369" s="14">
        <f t="shared" si="392"/>
        <v>1</v>
      </c>
      <c r="FY369" s="14">
        <f t="shared" si="393"/>
        <v>2</v>
      </c>
      <c r="FZ369" s="14">
        <f t="shared" si="394"/>
        <v>140</v>
      </c>
      <c r="GA369" s="14">
        <v>1</v>
      </c>
      <c r="GB369" s="14">
        <f t="shared" si="395"/>
        <v>10</v>
      </c>
      <c r="GC369" s="14">
        <f t="shared" si="419"/>
        <v>2</v>
      </c>
      <c r="GD369" s="14" t="str">
        <f t="shared" si="396"/>
        <v/>
      </c>
      <c r="GE369" s="14" t="e">
        <f t="shared" si="397"/>
        <v>#REF!</v>
      </c>
      <c r="GF369" s="14" t="e">
        <f t="shared" si="398"/>
        <v>#REF!</v>
      </c>
      <c r="GG369" s="14" t="e">
        <f t="shared" si="399"/>
        <v>#REF!</v>
      </c>
      <c r="GH369" s="14" t="e">
        <f t="shared" si="400"/>
        <v>#REF!</v>
      </c>
      <c r="GI369" s="14" t="e">
        <f t="shared" si="401"/>
        <v>#REF!</v>
      </c>
      <c r="GJ369" s="14" t="e">
        <f t="shared" si="402"/>
        <v>#REF!</v>
      </c>
      <c r="GK369" s="14" t="e">
        <f t="shared" si="403"/>
        <v>#REF!</v>
      </c>
      <c r="GL369" s="14">
        <f t="shared" si="404"/>
        <v>1102</v>
      </c>
      <c r="GM369" s="14">
        <f t="shared" si="405"/>
        <v>0</v>
      </c>
      <c r="GN369" s="14" t="str">
        <f t="shared" si="406"/>
        <v/>
      </c>
      <c r="GO369" s="25" t="str">
        <f t="shared" si="407"/>
        <v>icon_2010102</v>
      </c>
      <c r="GS369" s="14">
        <f t="shared" si="408"/>
        <v>2</v>
      </c>
      <c r="GT369" s="14">
        <f t="shared" si="409"/>
        <v>0</v>
      </c>
      <c r="GU369" s="14" t="e">
        <f t="shared" si="420"/>
        <v>#REF!</v>
      </c>
      <c r="GV369" s="14" t="str">
        <f t="shared" si="410"/>
        <v>DefExt</v>
      </c>
      <c r="GW369" s="14" t="e">
        <f t="shared" si="421"/>
        <v>#REF!</v>
      </c>
      <c r="GX369" s="14" t="e">
        <f t="shared" si="422"/>
        <v>#REF!</v>
      </c>
      <c r="GY369" s="14" t="str">
        <f t="shared" si="411"/>
        <v/>
      </c>
      <c r="GZ369" s="14" t="str">
        <f t="shared" si="423"/>
        <v/>
      </c>
      <c r="HA369" s="14" t="str">
        <f t="shared" si="424"/>
        <v/>
      </c>
      <c r="HB369" s="14">
        <f t="shared" si="412"/>
        <v>21020</v>
      </c>
      <c r="HC369" s="14">
        <f t="shared" si="425"/>
        <v>0</v>
      </c>
      <c r="HD369" s="14" t="str">
        <f t="shared" si="426"/>
        <v/>
      </c>
      <c r="HE369" s="25" t="s">
        <v>1109</v>
      </c>
      <c r="HF369" s="14">
        <f t="shared" si="413"/>
        <v>180</v>
      </c>
      <c r="IA369" s="13">
        <v>364</v>
      </c>
      <c r="IB369" s="14">
        <f t="shared" si="427"/>
        <v>19</v>
      </c>
      <c r="IC369" s="14">
        <f t="shared" si="428"/>
        <v>2</v>
      </c>
      <c r="ID369" s="14">
        <f t="shared" si="429"/>
        <v>8</v>
      </c>
      <c r="IE369" s="14">
        <f t="shared" si="430"/>
        <v>3</v>
      </c>
      <c r="IF369" s="14" t="str">
        <f t="shared" si="431"/>
        <v>120级守护灵洗练-Q3-4</v>
      </c>
      <c r="IG369" s="14">
        <f t="shared" si="432"/>
        <v>2083</v>
      </c>
      <c r="IH369" s="14">
        <f t="shared" si="433"/>
        <v>4</v>
      </c>
      <c r="II369" s="14">
        <f t="shared" si="434"/>
        <v>600</v>
      </c>
      <c r="IJ369" s="14" t="str">
        <f t="shared" si="435"/>
        <v>AtkRate</v>
      </c>
      <c r="IK369" s="14">
        <f t="shared" si="436"/>
        <v>1.4E-2</v>
      </c>
      <c r="IL369" s="14">
        <f t="shared" si="437"/>
        <v>0.04</v>
      </c>
    </row>
    <row r="370" spans="165:246" ht="16.5" x14ac:dyDescent="0.2">
      <c r="FI370" s="13">
        <v>365</v>
      </c>
      <c r="FJ370" s="14">
        <f t="shared" si="414"/>
        <v>1</v>
      </c>
      <c r="FK370" s="14">
        <f t="shared" si="415"/>
        <v>365</v>
      </c>
      <c r="FL370" s="14">
        <f t="shared" si="416"/>
        <v>49</v>
      </c>
      <c r="FM370" s="14">
        <f t="shared" si="383"/>
        <v>20</v>
      </c>
      <c r="FN370" s="14">
        <f t="shared" si="384"/>
        <v>10</v>
      </c>
      <c r="FO370" s="14">
        <f t="shared" si="385"/>
        <v>140</v>
      </c>
      <c r="FP370" s="14">
        <f t="shared" si="386"/>
        <v>2</v>
      </c>
      <c r="FQ370" s="14">
        <f t="shared" si="387"/>
        <v>3</v>
      </c>
      <c r="FR370" s="14">
        <f t="shared" si="388"/>
        <v>3</v>
      </c>
      <c r="FS370" s="14" t="b">
        <f t="shared" si="417"/>
        <v>0</v>
      </c>
      <c r="FT370" s="14">
        <f t="shared" si="389"/>
        <v>2010203</v>
      </c>
      <c r="FU370" s="14">
        <f t="shared" si="418"/>
        <v>200</v>
      </c>
      <c r="FV370" s="13" t="str">
        <f t="shared" si="390"/>
        <v>140级-优秀寄灵人の铠甲</v>
      </c>
      <c r="FW370" s="13" t="str">
        <f t="shared" si="391"/>
        <v>魄息 · 寄灵人の铠甲-优秀</v>
      </c>
      <c r="FX370" s="14">
        <f t="shared" si="392"/>
        <v>1</v>
      </c>
      <c r="FY370" s="14">
        <f t="shared" si="393"/>
        <v>2</v>
      </c>
      <c r="FZ370" s="14">
        <f t="shared" si="394"/>
        <v>140</v>
      </c>
      <c r="GA370" s="14">
        <v>1</v>
      </c>
      <c r="GB370" s="14">
        <f t="shared" si="395"/>
        <v>10</v>
      </c>
      <c r="GC370" s="14">
        <f t="shared" si="419"/>
        <v>3</v>
      </c>
      <c r="GD370" s="14" t="str">
        <f t="shared" si="396"/>
        <v/>
      </c>
      <c r="GE370" s="14" t="e">
        <f t="shared" si="397"/>
        <v>#REF!</v>
      </c>
      <c r="GF370" s="14" t="e">
        <f t="shared" si="398"/>
        <v>#REF!</v>
      </c>
      <c r="GG370" s="14" t="e">
        <f t="shared" si="399"/>
        <v>#REF!</v>
      </c>
      <c r="GH370" s="14" t="e">
        <f t="shared" si="400"/>
        <v>#REF!</v>
      </c>
      <c r="GI370" s="14" t="e">
        <f t="shared" si="401"/>
        <v>#REF!</v>
      </c>
      <c r="GJ370" s="14" t="e">
        <f t="shared" si="402"/>
        <v>#REF!</v>
      </c>
      <c r="GK370" s="14" t="e">
        <f t="shared" si="403"/>
        <v>#REF!</v>
      </c>
      <c r="GL370" s="14">
        <f t="shared" si="404"/>
        <v>1102</v>
      </c>
      <c r="GM370" s="14">
        <f t="shared" si="405"/>
        <v>0</v>
      </c>
      <c r="GN370" s="14" t="str">
        <f t="shared" si="406"/>
        <v/>
      </c>
      <c r="GO370" s="25" t="str">
        <f t="shared" si="407"/>
        <v>icon_2010103</v>
      </c>
      <c r="GS370" s="14">
        <f t="shared" si="408"/>
        <v>2</v>
      </c>
      <c r="GT370" s="14">
        <f t="shared" si="409"/>
        <v>3</v>
      </c>
      <c r="GU370" s="14" t="e">
        <f t="shared" si="420"/>
        <v>#REF!</v>
      </c>
      <c r="GV370" s="14" t="str">
        <f t="shared" si="410"/>
        <v>DefExt</v>
      </c>
      <c r="GW370" s="14" t="e">
        <f t="shared" si="421"/>
        <v>#REF!</v>
      </c>
      <c r="GX370" s="14" t="e">
        <f t="shared" si="422"/>
        <v>#REF!</v>
      </c>
      <c r="GY370" s="14" t="str">
        <f t="shared" si="411"/>
        <v>HPExt</v>
      </c>
      <c r="GZ370" s="14" t="e">
        <f t="shared" si="423"/>
        <v>#REF!</v>
      </c>
      <c r="HA370" s="14" t="e">
        <f t="shared" si="424"/>
        <v>#REF!</v>
      </c>
      <c r="HB370" s="14">
        <f t="shared" si="412"/>
        <v>21020</v>
      </c>
      <c r="HC370" s="14">
        <f t="shared" si="425"/>
        <v>0</v>
      </c>
      <c r="HD370" s="14" t="str">
        <f t="shared" si="426"/>
        <v/>
      </c>
      <c r="HE370" s="25" t="s">
        <v>1109</v>
      </c>
      <c r="HF370" s="14">
        <f t="shared" si="413"/>
        <v>180</v>
      </c>
      <c r="IA370" s="13">
        <v>365</v>
      </c>
      <c r="IB370" s="14">
        <f t="shared" si="427"/>
        <v>19</v>
      </c>
      <c r="IC370" s="14">
        <f t="shared" si="428"/>
        <v>2</v>
      </c>
      <c r="ID370" s="14">
        <f t="shared" si="429"/>
        <v>8</v>
      </c>
      <c r="IE370" s="14">
        <f t="shared" si="430"/>
        <v>3</v>
      </c>
      <c r="IF370" s="14" t="str">
        <f t="shared" si="431"/>
        <v>120级守护灵洗练-Q3-5</v>
      </c>
      <c r="IG370" s="14">
        <f t="shared" si="432"/>
        <v>2083</v>
      </c>
      <c r="IH370" s="14">
        <f t="shared" si="433"/>
        <v>5</v>
      </c>
      <c r="II370" s="14">
        <f t="shared" si="434"/>
        <v>600</v>
      </c>
      <c r="IJ370" s="14" t="str">
        <f t="shared" si="435"/>
        <v>DefRate</v>
      </c>
      <c r="IK370" s="14">
        <f t="shared" si="436"/>
        <v>1.4E-2</v>
      </c>
      <c r="IL370" s="14">
        <f t="shared" si="437"/>
        <v>0.04</v>
      </c>
    </row>
    <row r="371" spans="165:246" ht="16.5" x14ac:dyDescent="0.2">
      <c r="FI371" s="13">
        <v>366</v>
      </c>
      <c r="FJ371" s="14">
        <f t="shared" si="414"/>
        <v>1</v>
      </c>
      <c r="FK371" s="14">
        <f t="shared" si="415"/>
        <v>366</v>
      </c>
      <c r="FL371" s="14">
        <f t="shared" si="416"/>
        <v>49</v>
      </c>
      <c r="FM371" s="14">
        <f t="shared" si="383"/>
        <v>20</v>
      </c>
      <c r="FN371" s="14">
        <f t="shared" si="384"/>
        <v>10</v>
      </c>
      <c r="FO371" s="14">
        <f t="shared" si="385"/>
        <v>140</v>
      </c>
      <c r="FP371" s="14">
        <f t="shared" si="386"/>
        <v>2</v>
      </c>
      <c r="FQ371" s="14">
        <f t="shared" si="387"/>
        <v>4</v>
      </c>
      <c r="FR371" s="14">
        <f t="shared" si="388"/>
        <v>4</v>
      </c>
      <c r="FS371" s="14" t="b">
        <f t="shared" si="417"/>
        <v>0</v>
      </c>
      <c r="FT371" s="14">
        <f t="shared" si="389"/>
        <v>2010204</v>
      </c>
      <c r="FU371" s="14">
        <f t="shared" si="418"/>
        <v>200</v>
      </c>
      <c r="FV371" s="13" t="str">
        <f t="shared" si="390"/>
        <v>140级-优秀寄灵人の裤子</v>
      </c>
      <c r="FW371" s="13" t="str">
        <f t="shared" si="391"/>
        <v>魄息 · 寄灵人の裤子-优秀</v>
      </c>
      <c r="FX371" s="14">
        <f t="shared" si="392"/>
        <v>1</v>
      </c>
      <c r="FY371" s="14">
        <f t="shared" si="393"/>
        <v>2</v>
      </c>
      <c r="FZ371" s="14">
        <f t="shared" si="394"/>
        <v>140</v>
      </c>
      <c r="GA371" s="14">
        <v>1</v>
      </c>
      <c r="GB371" s="14">
        <f t="shared" si="395"/>
        <v>10</v>
      </c>
      <c r="GC371" s="14">
        <f t="shared" si="419"/>
        <v>4</v>
      </c>
      <c r="GD371" s="14" t="str">
        <f t="shared" si="396"/>
        <v/>
      </c>
      <c r="GE371" s="14" t="e">
        <f t="shared" si="397"/>
        <v>#REF!</v>
      </c>
      <c r="GF371" s="14" t="e">
        <f t="shared" si="398"/>
        <v>#REF!</v>
      </c>
      <c r="GG371" s="14" t="e">
        <f t="shared" si="399"/>
        <v>#REF!</v>
      </c>
      <c r="GH371" s="14" t="e">
        <f t="shared" si="400"/>
        <v>#REF!</v>
      </c>
      <c r="GI371" s="14" t="e">
        <f t="shared" si="401"/>
        <v>#REF!</v>
      </c>
      <c r="GJ371" s="14" t="e">
        <f t="shared" si="402"/>
        <v>#REF!</v>
      </c>
      <c r="GK371" s="14" t="e">
        <f t="shared" si="403"/>
        <v>#REF!</v>
      </c>
      <c r="GL371" s="14">
        <f t="shared" si="404"/>
        <v>1102</v>
      </c>
      <c r="GM371" s="14">
        <f t="shared" si="405"/>
        <v>0</v>
      </c>
      <c r="GN371" s="14" t="str">
        <f t="shared" si="406"/>
        <v/>
      </c>
      <c r="GO371" s="25" t="str">
        <f t="shared" si="407"/>
        <v>icon_2010104</v>
      </c>
      <c r="GS371" s="14">
        <f t="shared" si="408"/>
        <v>2</v>
      </c>
      <c r="GT371" s="14">
        <f t="shared" si="409"/>
        <v>0</v>
      </c>
      <c r="GU371" s="14" t="e">
        <f t="shared" si="420"/>
        <v>#REF!</v>
      </c>
      <c r="GV371" s="14" t="str">
        <f t="shared" si="410"/>
        <v>DefExt</v>
      </c>
      <c r="GW371" s="14" t="e">
        <f t="shared" si="421"/>
        <v>#REF!</v>
      </c>
      <c r="GX371" s="14" t="e">
        <f t="shared" si="422"/>
        <v>#REF!</v>
      </c>
      <c r="GY371" s="14" t="str">
        <f t="shared" si="411"/>
        <v/>
      </c>
      <c r="GZ371" s="14" t="str">
        <f t="shared" si="423"/>
        <v/>
      </c>
      <c r="HA371" s="14" t="str">
        <f t="shared" si="424"/>
        <v/>
      </c>
      <c r="HB371" s="14">
        <f t="shared" si="412"/>
        <v>21020</v>
      </c>
      <c r="HC371" s="14">
        <f t="shared" si="425"/>
        <v>0</v>
      </c>
      <c r="HD371" s="14" t="str">
        <f t="shared" si="426"/>
        <v/>
      </c>
      <c r="HE371" s="25" t="s">
        <v>1109</v>
      </c>
      <c r="HF371" s="14">
        <f t="shared" si="413"/>
        <v>180</v>
      </c>
      <c r="IA371" s="13">
        <v>366</v>
      </c>
      <c r="IB371" s="14">
        <f t="shared" si="427"/>
        <v>19</v>
      </c>
      <c r="IC371" s="14">
        <f t="shared" si="428"/>
        <v>2</v>
      </c>
      <c r="ID371" s="14">
        <f t="shared" si="429"/>
        <v>8</v>
      </c>
      <c r="IE371" s="14">
        <f t="shared" si="430"/>
        <v>3</v>
      </c>
      <c r="IF371" s="14" t="str">
        <f t="shared" si="431"/>
        <v>120级守护灵洗练-Q3-6</v>
      </c>
      <c r="IG371" s="14">
        <f t="shared" si="432"/>
        <v>2083</v>
      </c>
      <c r="IH371" s="14">
        <f t="shared" si="433"/>
        <v>6</v>
      </c>
      <c r="II371" s="14">
        <f t="shared" si="434"/>
        <v>600</v>
      </c>
      <c r="IJ371" s="14" t="str">
        <f t="shared" si="435"/>
        <v>HPRate</v>
      </c>
      <c r="IK371" s="14">
        <f t="shared" si="436"/>
        <v>1.4E-2</v>
      </c>
      <c r="IL371" s="14">
        <f t="shared" si="437"/>
        <v>0.04</v>
      </c>
    </row>
    <row r="372" spans="165:246" ht="16.5" x14ac:dyDescent="0.2">
      <c r="FI372" s="13">
        <v>367</v>
      </c>
      <c r="FJ372" s="14">
        <f t="shared" si="414"/>
        <v>1</v>
      </c>
      <c r="FK372" s="14">
        <f t="shared" si="415"/>
        <v>367</v>
      </c>
      <c r="FL372" s="14">
        <f t="shared" si="416"/>
        <v>49</v>
      </c>
      <c r="FM372" s="14">
        <f t="shared" si="383"/>
        <v>20</v>
      </c>
      <c r="FN372" s="14">
        <f t="shared" si="384"/>
        <v>10</v>
      </c>
      <c r="FO372" s="14">
        <f t="shared" si="385"/>
        <v>140</v>
      </c>
      <c r="FP372" s="14">
        <f t="shared" si="386"/>
        <v>2</v>
      </c>
      <c r="FQ372" s="14">
        <f t="shared" si="387"/>
        <v>5</v>
      </c>
      <c r="FR372" s="14">
        <f t="shared" si="388"/>
        <v>5</v>
      </c>
      <c r="FS372" s="14" t="b">
        <f t="shared" si="417"/>
        <v>0</v>
      </c>
      <c r="FT372" s="14">
        <f t="shared" si="389"/>
        <v>2010205</v>
      </c>
      <c r="FU372" s="14">
        <f t="shared" si="418"/>
        <v>200</v>
      </c>
      <c r="FV372" s="13" t="str">
        <f t="shared" si="390"/>
        <v>140级-优秀寄灵人の鞋子</v>
      </c>
      <c r="FW372" s="13" t="str">
        <f t="shared" si="391"/>
        <v>魄息 · 寄灵人の鞋子-优秀</v>
      </c>
      <c r="FX372" s="14">
        <f t="shared" si="392"/>
        <v>1</v>
      </c>
      <c r="FY372" s="14">
        <f t="shared" si="393"/>
        <v>2</v>
      </c>
      <c r="FZ372" s="14">
        <f t="shared" si="394"/>
        <v>140</v>
      </c>
      <c r="GA372" s="14">
        <v>1</v>
      </c>
      <c r="GB372" s="14">
        <f t="shared" si="395"/>
        <v>10</v>
      </c>
      <c r="GC372" s="14">
        <f t="shared" si="419"/>
        <v>5</v>
      </c>
      <c r="GD372" s="14" t="str">
        <f t="shared" si="396"/>
        <v/>
      </c>
      <c r="GE372" s="14" t="e">
        <f t="shared" si="397"/>
        <v>#REF!</v>
      </c>
      <c r="GF372" s="14" t="e">
        <f t="shared" si="398"/>
        <v>#REF!</v>
      </c>
      <c r="GG372" s="14" t="e">
        <f t="shared" si="399"/>
        <v>#REF!</v>
      </c>
      <c r="GH372" s="14" t="e">
        <f t="shared" si="400"/>
        <v>#REF!</v>
      </c>
      <c r="GI372" s="14" t="e">
        <f t="shared" si="401"/>
        <v>#REF!</v>
      </c>
      <c r="GJ372" s="14" t="e">
        <f t="shared" si="402"/>
        <v>#REF!</v>
      </c>
      <c r="GK372" s="14" t="e">
        <f t="shared" si="403"/>
        <v>#REF!</v>
      </c>
      <c r="GL372" s="14">
        <f t="shared" si="404"/>
        <v>1102</v>
      </c>
      <c r="GM372" s="14">
        <f t="shared" si="405"/>
        <v>0</v>
      </c>
      <c r="GN372" s="14" t="str">
        <f t="shared" si="406"/>
        <v/>
      </c>
      <c r="GO372" s="25" t="str">
        <f t="shared" si="407"/>
        <v>icon_2010105</v>
      </c>
      <c r="GS372" s="14">
        <f t="shared" si="408"/>
        <v>3</v>
      </c>
      <c r="GT372" s="14">
        <f t="shared" si="409"/>
        <v>0</v>
      </c>
      <c r="GU372" s="14" t="e">
        <f t="shared" si="420"/>
        <v>#REF!</v>
      </c>
      <c r="GV372" s="14" t="str">
        <f t="shared" si="410"/>
        <v>HPExt</v>
      </c>
      <c r="GW372" s="14" t="e">
        <f t="shared" si="421"/>
        <v>#REF!</v>
      </c>
      <c r="GX372" s="14" t="e">
        <f t="shared" si="422"/>
        <v>#REF!</v>
      </c>
      <c r="GY372" s="14" t="str">
        <f t="shared" si="411"/>
        <v/>
      </c>
      <c r="GZ372" s="14" t="str">
        <f t="shared" si="423"/>
        <v/>
      </c>
      <c r="HA372" s="14" t="str">
        <f t="shared" si="424"/>
        <v/>
      </c>
      <c r="HB372" s="14">
        <f t="shared" si="412"/>
        <v>21020</v>
      </c>
      <c r="HC372" s="14">
        <f t="shared" si="425"/>
        <v>0</v>
      </c>
      <c r="HD372" s="14" t="str">
        <f t="shared" si="426"/>
        <v/>
      </c>
      <c r="HE372" s="25" t="s">
        <v>1109</v>
      </c>
      <c r="HF372" s="14">
        <f t="shared" si="413"/>
        <v>180</v>
      </c>
      <c r="IA372" s="13">
        <v>367</v>
      </c>
      <c r="IB372" s="14">
        <f t="shared" si="427"/>
        <v>19</v>
      </c>
      <c r="IC372" s="14">
        <f t="shared" si="428"/>
        <v>2</v>
      </c>
      <c r="ID372" s="14">
        <f t="shared" si="429"/>
        <v>8</v>
      </c>
      <c r="IE372" s="14">
        <f t="shared" si="430"/>
        <v>3</v>
      </c>
      <c r="IF372" s="14" t="str">
        <f t="shared" si="431"/>
        <v>120级守护灵洗练-Q3-7</v>
      </c>
      <c r="IG372" s="14">
        <f t="shared" si="432"/>
        <v>2083</v>
      </c>
      <c r="IH372" s="14">
        <f t="shared" si="433"/>
        <v>7</v>
      </c>
      <c r="II372" s="14">
        <f t="shared" si="434"/>
        <v>550</v>
      </c>
      <c r="IJ372" s="14" t="str">
        <f t="shared" si="435"/>
        <v>Crit</v>
      </c>
      <c r="IK372" s="14">
        <f t="shared" si="436"/>
        <v>1.0999999999999999E-2</v>
      </c>
      <c r="IL372" s="14">
        <f t="shared" si="437"/>
        <v>0.03</v>
      </c>
    </row>
    <row r="373" spans="165:246" ht="16.5" x14ac:dyDescent="0.2">
      <c r="FI373" s="13">
        <v>368</v>
      </c>
      <c r="FJ373" s="14">
        <f t="shared" si="414"/>
        <v>1</v>
      </c>
      <c r="FK373" s="14">
        <f t="shared" si="415"/>
        <v>368</v>
      </c>
      <c r="FL373" s="14">
        <f t="shared" si="416"/>
        <v>49</v>
      </c>
      <c r="FM373" s="14">
        <f t="shared" si="383"/>
        <v>20</v>
      </c>
      <c r="FN373" s="14">
        <f t="shared" si="384"/>
        <v>10</v>
      </c>
      <c r="FO373" s="14">
        <f t="shared" si="385"/>
        <v>140</v>
      </c>
      <c r="FP373" s="14">
        <f t="shared" si="386"/>
        <v>2</v>
      </c>
      <c r="FQ373" s="14">
        <f t="shared" si="387"/>
        <v>6</v>
      </c>
      <c r="FR373" s="14">
        <f t="shared" si="388"/>
        <v>6</v>
      </c>
      <c r="FS373" s="14" t="b">
        <f t="shared" si="417"/>
        <v>0</v>
      </c>
      <c r="FT373" s="14">
        <f t="shared" si="389"/>
        <v>2010206</v>
      </c>
      <c r="FU373" s="14">
        <f t="shared" si="418"/>
        <v>200</v>
      </c>
      <c r="FV373" s="13" t="str">
        <f t="shared" si="390"/>
        <v>140级-优秀寄灵人の护手</v>
      </c>
      <c r="FW373" s="13" t="str">
        <f t="shared" si="391"/>
        <v>魄息 · 寄灵人の护手-优秀</v>
      </c>
      <c r="FX373" s="14">
        <f t="shared" si="392"/>
        <v>1</v>
      </c>
      <c r="FY373" s="14">
        <f t="shared" si="393"/>
        <v>2</v>
      </c>
      <c r="FZ373" s="14">
        <f t="shared" si="394"/>
        <v>140</v>
      </c>
      <c r="GA373" s="14">
        <v>1</v>
      </c>
      <c r="GB373" s="14">
        <f t="shared" si="395"/>
        <v>10</v>
      </c>
      <c r="GC373" s="14">
        <f t="shared" si="419"/>
        <v>6</v>
      </c>
      <c r="GD373" s="14" t="str">
        <f t="shared" si="396"/>
        <v/>
      </c>
      <c r="GE373" s="14" t="e">
        <f t="shared" si="397"/>
        <v>#REF!</v>
      </c>
      <c r="GF373" s="14" t="e">
        <f t="shared" si="398"/>
        <v>#REF!</v>
      </c>
      <c r="GG373" s="14" t="e">
        <f t="shared" si="399"/>
        <v>#REF!</v>
      </c>
      <c r="GH373" s="14" t="e">
        <f t="shared" si="400"/>
        <v>#REF!</v>
      </c>
      <c r="GI373" s="14" t="e">
        <f t="shared" si="401"/>
        <v>#REF!</v>
      </c>
      <c r="GJ373" s="14" t="e">
        <f t="shared" si="402"/>
        <v>#REF!</v>
      </c>
      <c r="GK373" s="14" t="e">
        <f t="shared" si="403"/>
        <v>#REF!</v>
      </c>
      <c r="GL373" s="14">
        <f t="shared" si="404"/>
        <v>1102</v>
      </c>
      <c r="GM373" s="14">
        <f t="shared" si="405"/>
        <v>0</v>
      </c>
      <c r="GN373" s="14" t="str">
        <f t="shared" si="406"/>
        <v/>
      </c>
      <c r="GO373" s="25" t="str">
        <f t="shared" si="407"/>
        <v>icon_2010106</v>
      </c>
      <c r="GS373" s="14">
        <f t="shared" si="408"/>
        <v>3</v>
      </c>
      <c r="GT373" s="14">
        <f t="shared" si="409"/>
        <v>0</v>
      </c>
      <c r="GU373" s="14" t="e">
        <f t="shared" si="420"/>
        <v>#REF!</v>
      </c>
      <c r="GV373" s="14" t="str">
        <f t="shared" si="410"/>
        <v>HPExt</v>
      </c>
      <c r="GW373" s="14" t="e">
        <f t="shared" si="421"/>
        <v>#REF!</v>
      </c>
      <c r="GX373" s="14" t="e">
        <f t="shared" si="422"/>
        <v>#REF!</v>
      </c>
      <c r="GY373" s="14" t="str">
        <f t="shared" si="411"/>
        <v/>
      </c>
      <c r="GZ373" s="14" t="str">
        <f t="shared" si="423"/>
        <v/>
      </c>
      <c r="HA373" s="14" t="str">
        <f t="shared" si="424"/>
        <v/>
      </c>
      <c r="HB373" s="14">
        <f t="shared" si="412"/>
        <v>21020</v>
      </c>
      <c r="HC373" s="14">
        <f t="shared" si="425"/>
        <v>0</v>
      </c>
      <c r="HD373" s="14" t="str">
        <f t="shared" si="426"/>
        <v/>
      </c>
      <c r="HE373" s="25" t="s">
        <v>1109</v>
      </c>
      <c r="HF373" s="14">
        <f t="shared" si="413"/>
        <v>180</v>
      </c>
      <c r="IA373" s="13">
        <v>368</v>
      </c>
      <c r="IB373" s="14">
        <f t="shared" si="427"/>
        <v>19</v>
      </c>
      <c r="IC373" s="14">
        <f t="shared" si="428"/>
        <v>2</v>
      </c>
      <c r="ID373" s="14">
        <f t="shared" si="429"/>
        <v>8</v>
      </c>
      <c r="IE373" s="14">
        <f t="shared" si="430"/>
        <v>3</v>
      </c>
      <c r="IF373" s="14" t="str">
        <f t="shared" si="431"/>
        <v>120级守护灵洗练-Q3-8</v>
      </c>
      <c r="IG373" s="14">
        <f t="shared" si="432"/>
        <v>2083</v>
      </c>
      <c r="IH373" s="14">
        <f t="shared" si="433"/>
        <v>8</v>
      </c>
      <c r="II373" s="14">
        <f t="shared" si="434"/>
        <v>550</v>
      </c>
      <c r="IJ373" s="14" t="str">
        <f t="shared" si="435"/>
        <v>CritRate</v>
      </c>
      <c r="IK373" s="14">
        <f t="shared" si="436"/>
        <v>2.8000000000000001E-2</v>
      </c>
      <c r="IL373" s="14">
        <f t="shared" si="437"/>
        <v>0.08</v>
      </c>
    </row>
    <row r="374" spans="165:246" ht="16.5" x14ac:dyDescent="0.2">
      <c r="FI374" s="13">
        <v>369</v>
      </c>
      <c r="FJ374" s="14">
        <f t="shared" si="414"/>
        <v>1</v>
      </c>
      <c r="FK374" s="14">
        <f t="shared" si="415"/>
        <v>369</v>
      </c>
      <c r="FL374" s="14">
        <f t="shared" si="416"/>
        <v>49</v>
      </c>
      <c r="FM374" s="14">
        <f t="shared" si="383"/>
        <v>20</v>
      </c>
      <c r="FN374" s="14">
        <f t="shared" si="384"/>
        <v>10</v>
      </c>
      <c r="FO374" s="14">
        <f t="shared" si="385"/>
        <v>140</v>
      </c>
      <c r="FP374" s="14">
        <f t="shared" si="386"/>
        <v>2</v>
      </c>
      <c r="FQ374" s="14">
        <f t="shared" si="387"/>
        <v>7</v>
      </c>
      <c r="FR374" s="14">
        <f t="shared" si="388"/>
        <v>7</v>
      </c>
      <c r="FS374" s="14" t="b">
        <f t="shared" si="417"/>
        <v>0</v>
      </c>
      <c r="FT374" s="14">
        <f t="shared" si="389"/>
        <v>2010207</v>
      </c>
      <c r="FU374" s="14">
        <f t="shared" si="418"/>
        <v>300</v>
      </c>
      <c r="FV374" s="13" t="str">
        <f t="shared" si="390"/>
        <v>140级-优秀寄灵人の项链</v>
      </c>
      <c r="FW374" s="13" t="str">
        <f t="shared" si="391"/>
        <v>魄息 · 寄灵人の项链-优秀</v>
      </c>
      <c r="FX374" s="14">
        <f t="shared" si="392"/>
        <v>1</v>
      </c>
      <c r="FY374" s="14">
        <f t="shared" si="393"/>
        <v>2</v>
      </c>
      <c r="FZ374" s="14">
        <f t="shared" si="394"/>
        <v>140</v>
      </c>
      <c r="GA374" s="14">
        <v>1</v>
      </c>
      <c r="GB374" s="14">
        <f t="shared" si="395"/>
        <v>10</v>
      </c>
      <c r="GC374" s="14">
        <f t="shared" si="419"/>
        <v>7</v>
      </c>
      <c r="GD374" s="14" t="str">
        <f t="shared" si="396"/>
        <v/>
      </c>
      <c r="GE374" s="14" t="e">
        <f t="shared" si="397"/>
        <v>#REF!</v>
      </c>
      <c r="GF374" s="14" t="e">
        <f t="shared" si="398"/>
        <v>#REF!</v>
      </c>
      <c r="GG374" s="14" t="e">
        <f t="shared" si="399"/>
        <v>#REF!</v>
      </c>
      <c r="GH374" s="14" t="e">
        <f t="shared" si="400"/>
        <v>#REF!</v>
      </c>
      <c r="GI374" s="14" t="e">
        <f t="shared" si="401"/>
        <v>#REF!</v>
      </c>
      <c r="GJ374" s="14" t="e">
        <f t="shared" si="402"/>
        <v>#REF!</v>
      </c>
      <c r="GK374" s="14" t="e">
        <f t="shared" si="403"/>
        <v>#REF!</v>
      </c>
      <c r="GL374" s="14">
        <f t="shared" si="404"/>
        <v>1102</v>
      </c>
      <c r="GM374" s="14">
        <f t="shared" si="405"/>
        <v>0</v>
      </c>
      <c r="GN374" s="14" t="str">
        <f t="shared" si="406"/>
        <v/>
      </c>
      <c r="GO374" s="25" t="str">
        <f t="shared" si="407"/>
        <v>icon_2010107</v>
      </c>
      <c r="GS374" s="14">
        <f t="shared" si="408"/>
        <v>1</v>
      </c>
      <c r="GT374" s="14">
        <f t="shared" si="409"/>
        <v>2</v>
      </c>
      <c r="GU374" s="14" t="e">
        <f t="shared" si="420"/>
        <v>#REF!</v>
      </c>
      <c r="GV374" s="14" t="str">
        <f t="shared" si="410"/>
        <v>AtkExt</v>
      </c>
      <c r="GW374" s="14" t="e">
        <f t="shared" si="421"/>
        <v>#REF!</v>
      </c>
      <c r="GX374" s="14" t="e">
        <f t="shared" si="422"/>
        <v>#REF!</v>
      </c>
      <c r="GY374" s="14" t="str">
        <f t="shared" si="411"/>
        <v>DefExt</v>
      </c>
      <c r="GZ374" s="14" t="e">
        <f t="shared" si="423"/>
        <v>#REF!</v>
      </c>
      <c r="HA374" s="14" t="e">
        <f t="shared" si="424"/>
        <v>#REF!</v>
      </c>
      <c r="HB374" s="14">
        <f t="shared" si="412"/>
        <v>21020</v>
      </c>
      <c r="HC374" s="14">
        <f t="shared" si="425"/>
        <v>0</v>
      </c>
      <c r="HD374" s="14" t="str">
        <f t="shared" si="426"/>
        <v/>
      </c>
      <c r="HE374" s="25" t="s">
        <v>1109</v>
      </c>
      <c r="HF374" s="14">
        <f t="shared" si="413"/>
        <v>270</v>
      </c>
      <c r="IA374" s="13">
        <v>369</v>
      </c>
      <c r="IB374" s="14">
        <f t="shared" si="427"/>
        <v>19</v>
      </c>
      <c r="IC374" s="14">
        <f t="shared" si="428"/>
        <v>2</v>
      </c>
      <c r="ID374" s="14">
        <f t="shared" si="429"/>
        <v>8</v>
      </c>
      <c r="IE374" s="14">
        <f t="shared" si="430"/>
        <v>3</v>
      </c>
      <c r="IF374" s="14" t="str">
        <f t="shared" si="431"/>
        <v>120级守护灵洗练-Q3-9</v>
      </c>
      <c r="IG374" s="14">
        <f t="shared" si="432"/>
        <v>2083</v>
      </c>
      <c r="IH374" s="14">
        <f t="shared" si="433"/>
        <v>9</v>
      </c>
      <c r="II374" s="14">
        <f t="shared" si="434"/>
        <v>550</v>
      </c>
      <c r="IJ374" s="14" t="str">
        <f t="shared" si="435"/>
        <v>DefIgnor</v>
      </c>
      <c r="IK374" s="14">
        <f t="shared" si="436"/>
        <v>1.0999999999999999E-2</v>
      </c>
      <c r="IL374" s="14">
        <f t="shared" si="437"/>
        <v>0.03</v>
      </c>
    </row>
    <row r="375" spans="165:246" ht="16.5" x14ac:dyDescent="0.2">
      <c r="FI375" s="13">
        <v>370</v>
      </c>
      <c r="FJ375" s="14">
        <f t="shared" si="414"/>
        <v>1</v>
      </c>
      <c r="FK375" s="14">
        <f t="shared" si="415"/>
        <v>370</v>
      </c>
      <c r="FL375" s="14">
        <f t="shared" si="416"/>
        <v>49</v>
      </c>
      <c r="FM375" s="14">
        <f t="shared" si="383"/>
        <v>20</v>
      </c>
      <c r="FN375" s="14">
        <f t="shared" si="384"/>
        <v>10</v>
      </c>
      <c r="FO375" s="14">
        <f t="shared" si="385"/>
        <v>140</v>
      </c>
      <c r="FP375" s="14">
        <f t="shared" si="386"/>
        <v>2</v>
      </c>
      <c r="FQ375" s="14">
        <f t="shared" si="387"/>
        <v>8</v>
      </c>
      <c r="FR375" s="14">
        <f t="shared" si="388"/>
        <v>8</v>
      </c>
      <c r="FS375" s="14" t="b">
        <f t="shared" si="417"/>
        <v>0</v>
      </c>
      <c r="FT375" s="14">
        <f t="shared" si="389"/>
        <v>2010208</v>
      </c>
      <c r="FU375" s="14">
        <f t="shared" si="418"/>
        <v>300</v>
      </c>
      <c r="FV375" s="13" t="str">
        <f t="shared" si="390"/>
        <v>140级-优秀寄灵人の戒指</v>
      </c>
      <c r="FW375" s="13" t="str">
        <f t="shared" si="391"/>
        <v>魄息 · 寄灵人の戒指-优秀</v>
      </c>
      <c r="FX375" s="14">
        <f t="shared" si="392"/>
        <v>1</v>
      </c>
      <c r="FY375" s="14">
        <f t="shared" si="393"/>
        <v>2</v>
      </c>
      <c r="FZ375" s="14">
        <f t="shared" si="394"/>
        <v>140</v>
      </c>
      <c r="GA375" s="14">
        <v>1</v>
      </c>
      <c r="GB375" s="14">
        <f t="shared" si="395"/>
        <v>10</v>
      </c>
      <c r="GC375" s="14">
        <f t="shared" si="419"/>
        <v>8</v>
      </c>
      <c r="GD375" s="14" t="str">
        <f t="shared" si="396"/>
        <v/>
      </c>
      <c r="GE375" s="14" t="e">
        <f t="shared" si="397"/>
        <v>#REF!</v>
      </c>
      <c r="GF375" s="14" t="e">
        <f t="shared" si="398"/>
        <v>#REF!</v>
      </c>
      <c r="GG375" s="14" t="e">
        <f t="shared" si="399"/>
        <v>#REF!</v>
      </c>
      <c r="GH375" s="14" t="e">
        <f t="shared" si="400"/>
        <v>#REF!</v>
      </c>
      <c r="GI375" s="14" t="e">
        <f t="shared" si="401"/>
        <v>#REF!</v>
      </c>
      <c r="GJ375" s="14" t="e">
        <f t="shared" si="402"/>
        <v>#REF!</v>
      </c>
      <c r="GK375" s="14" t="e">
        <f t="shared" si="403"/>
        <v>#REF!</v>
      </c>
      <c r="GL375" s="14">
        <f t="shared" si="404"/>
        <v>1102</v>
      </c>
      <c r="GM375" s="14">
        <f t="shared" si="405"/>
        <v>0</v>
      </c>
      <c r="GN375" s="14" t="str">
        <f t="shared" si="406"/>
        <v/>
      </c>
      <c r="GO375" s="25" t="str">
        <f t="shared" si="407"/>
        <v>icon_2010108</v>
      </c>
      <c r="GS375" s="14">
        <f t="shared" si="408"/>
        <v>1</v>
      </c>
      <c r="GT375" s="14">
        <f t="shared" si="409"/>
        <v>3</v>
      </c>
      <c r="GU375" s="14" t="e">
        <f t="shared" si="420"/>
        <v>#REF!</v>
      </c>
      <c r="GV375" s="14" t="str">
        <f t="shared" si="410"/>
        <v>AtkExt</v>
      </c>
      <c r="GW375" s="14" t="e">
        <f t="shared" si="421"/>
        <v>#REF!</v>
      </c>
      <c r="GX375" s="14" t="e">
        <f t="shared" si="422"/>
        <v>#REF!</v>
      </c>
      <c r="GY375" s="14" t="str">
        <f t="shared" si="411"/>
        <v>HPExt</v>
      </c>
      <c r="GZ375" s="14" t="e">
        <f t="shared" si="423"/>
        <v>#REF!</v>
      </c>
      <c r="HA375" s="14" t="e">
        <f t="shared" si="424"/>
        <v>#REF!</v>
      </c>
      <c r="HB375" s="14">
        <f t="shared" si="412"/>
        <v>21020</v>
      </c>
      <c r="HC375" s="14">
        <f t="shared" si="425"/>
        <v>0</v>
      </c>
      <c r="HD375" s="14" t="str">
        <f t="shared" si="426"/>
        <v/>
      </c>
      <c r="HE375" s="25" t="s">
        <v>1109</v>
      </c>
      <c r="HF375" s="14">
        <f t="shared" si="413"/>
        <v>270</v>
      </c>
      <c r="IA375" s="13">
        <v>370</v>
      </c>
      <c r="IB375" s="14">
        <f t="shared" si="427"/>
        <v>19</v>
      </c>
      <c r="IC375" s="14">
        <f t="shared" si="428"/>
        <v>2</v>
      </c>
      <c r="ID375" s="14">
        <f t="shared" si="429"/>
        <v>8</v>
      </c>
      <c r="IE375" s="14">
        <f t="shared" si="430"/>
        <v>3</v>
      </c>
      <c r="IF375" s="14" t="str">
        <f t="shared" si="431"/>
        <v>120级守护灵洗练-Q3-10</v>
      </c>
      <c r="IG375" s="14">
        <f t="shared" si="432"/>
        <v>2083</v>
      </c>
      <c r="IH375" s="14">
        <f t="shared" si="433"/>
        <v>10</v>
      </c>
      <c r="II375" s="14">
        <f t="shared" si="434"/>
        <v>550</v>
      </c>
      <c r="IJ375" s="14" t="str">
        <f t="shared" si="435"/>
        <v>Block</v>
      </c>
      <c r="IK375" s="14">
        <f t="shared" si="436"/>
        <v>1.0999999999999999E-2</v>
      </c>
      <c r="IL375" s="14">
        <f t="shared" si="437"/>
        <v>0.03</v>
      </c>
    </row>
    <row r="376" spans="165:246" ht="16.5" x14ac:dyDescent="0.2">
      <c r="FI376" s="13">
        <v>371</v>
      </c>
      <c r="FJ376" s="14">
        <f t="shared" si="414"/>
        <v>1</v>
      </c>
      <c r="FK376" s="14">
        <f t="shared" si="415"/>
        <v>371</v>
      </c>
      <c r="FL376" s="14">
        <f t="shared" si="416"/>
        <v>50</v>
      </c>
      <c r="FM376" s="14">
        <f t="shared" si="383"/>
        <v>30</v>
      </c>
      <c r="FN376" s="14">
        <f t="shared" si="384"/>
        <v>10</v>
      </c>
      <c r="FO376" s="14">
        <f t="shared" si="385"/>
        <v>140</v>
      </c>
      <c r="FP376" s="14">
        <f t="shared" si="386"/>
        <v>3</v>
      </c>
      <c r="FQ376" s="14">
        <f t="shared" si="387"/>
        <v>1</v>
      </c>
      <c r="FR376" s="14">
        <f t="shared" si="388"/>
        <v>1</v>
      </c>
      <c r="FS376" s="14" t="b">
        <f t="shared" si="417"/>
        <v>0</v>
      </c>
      <c r="FT376" s="14">
        <f t="shared" si="389"/>
        <v>2010301</v>
      </c>
      <c r="FU376" s="14">
        <f t="shared" si="418"/>
        <v>500</v>
      </c>
      <c r="FV376" s="13" t="str">
        <f t="shared" si="390"/>
        <v>140级-精良寄灵人の灵器</v>
      </c>
      <c r="FW376" s="13" t="str">
        <f t="shared" si="391"/>
        <v>魄息 · 寄灵人の灵器-精良</v>
      </c>
      <c r="FX376" s="14">
        <f t="shared" si="392"/>
        <v>1</v>
      </c>
      <c r="FY376" s="14">
        <f t="shared" si="393"/>
        <v>3</v>
      </c>
      <c r="FZ376" s="14">
        <f t="shared" si="394"/>
        <v>140</v>
      </c>
      <c r="GA376" s="14">
        <v>1</v>
      </c>
      <c r="GB376" s="14">
        <f t="shared" si="395"/>
        <v>10</v>
      </c>
      <c r="GC376" s="14">
        <f t="shared" si="419"/>
        <v>1</v>
      </c>
      <c r="GD376" s="14" t="str">
        <f t="shared" si="396"/>
        <v/>
      </c>
      <c r="GE376" s="14" t="e">
        <f t="shared" si="397"/>
        <v>#REF!</v>
      </c>
      <c r="GF376" s="14" t="e">
        <f t="shared" si="398"/>
        <v>#REF!</v>
      </c>
      <c r="GG376" s="14" t="e">
        <f t="shared" si="399"/>
        <v>#REF!</v>
      </c>
      <c r="GH376" s="14" t="e">
        <f t="shared" si="400"/>
        <v>#REF!</v>
      </c>
      <c r="GI376" s="14" t="e">
        <f t="shared" si="401"/>
        <v>#REF!</v>
      </c>
      <c r="GJ376" s="14" t="e">
        <f t="shared" si="402"/>
        <v>#REF!</v>
      </c>
      <c r="GK376" s="14" t="e">
        <f t="shared" si="403"/>
        <v>#REF!</v>
      </c>
      <c r="GL376" s="14">
        <f t="shared" si="404"/>
        <v>1103</v>
      </c>
      <c r="GM376" s="14">
        <f t="shared" si="405"/>
        <v>5</v>
      </c>
      <c r="GN376" s="14">
        <f t="shared" si="406"/>
        <v>1103</v>
      </c>
      <c r="GO376" s="25" t="str">
        <f t="shared" si="407"/>
        <v>icon_2010101</v>
      </c>
      <c r="GS376" s="14">
        <f t="shared" si="408"/>
        <v>1</v>
      </c>
      <c r="GT376" s="14">
        <f t="shared" si="409"/>
        <v>0</v>
      </c>
      <c r="GU376" s="14" t="e">
        <f t="shared" si="420"/>
        <v>#REF!</v>
      </c>
      <c r="GV376" s="14" t="str">
        <f t="shared" si="410"/>
        <v>AtkExt</v>
      </c>
      <c r="GW376" s="14" t="e">
        <f t="shared" si="421"/>
        <v>#REF!</v>
      </c>
      <c r="GX376" s="14" t="e">
        <f t="shared" si="422"/>
        <v>#REF!</v>
      </c>
      <c r="GY376" s="14" t="str">
        <f t="shared" si="411"/>
        <v/>
      </c>
      <c r="GZ376" s="14" t="str">
        <f t="shared" si="423"/>
        <v/>
      </c>
      <c r="HA376" s="14" t="str">
        <f t="shared" si="424"/>
        <v/>
      </c>
      <c r="HB376" s="14">
        <f t="shared" si="412"/>
        <v>21030</v>
      </c>
      <c r="HC376" s="14">
        <f t="shared" si="425"/>
        <v>5</v>
      </c>
      <c r="HD376" s="14">
        <f t="shared" si="426"/>
        <v>1103</v>
      </c>
      <c r="HE376" s="25" t="s">
        <v>1109</v>
      </c>
      <c r="HF376" s="14">
        <f t="shared" si="413"/>
        <v>600</v>
      </c>
      <c r="IA376" s="13">
        <v>371</v>
      </c>
      <c r="IB376" s="14">
        <f t="shared" si="427"/>
        <v>19</v>
      </c>
      <c r="IC376" s="14">
        <f t="shared" si="428"/>
        <v>2</v>
      </c>
      <c r="ID376" s="14">
        <f t="shared" si="429"/>
        <v>8</v>
      </c>
      <c r="IE376" s="14">
        <f t="shared" si="430"/>
        <v>4</v>
      </c>
      <c r="IF376" s="14" t="str">
        <f t="shared" si="431"/>
        <v>120级守护灵洗练-Q4-1</v>
      </c>
      <c r="IG376" s="14">
        <f t="shared" si="432"/>
        <v>2084</v>
      </c>
      <c r="IH376" s="14">
        <f t="shared" si="433"/>
        <v>1</v>
      </c>
      <c r="II376" s="14">
        <f t="shared" si="434"/>
        <v>2000</v>
      </c>
      <c r="IJ376" s="14" t="str">
        <f t="shared" si="435"/>
        <v>AtkExt</v>
      </c>
      <c r="IK376" s="14" t="e">
        <f t="shared" si="436"/>
        <v>#REF!</v>
      </c>
      <c r="IL376" s="14" t="e">
        <f t="shared" si="437"/>
        <v>#REF!</v>
      </c>
    </row>
    <row r="377" spans="165:246" ht="16.5" x14ac:dyDescent="0.2">
      <c r="FI377" s="13">
        <v>372</v>
      </c>
      <c r="FJ377" s="14">
        <f t="shared" si="414"/>
        <v>1</v>
      </c>
      <c r="FK377" s="14">
        <f t="shared" si="415"/>
        <v>372</v>
      </c>
      <c r="FL377" s="14">
        <f t="shared" si="416"/>
        <v>50</v>
      </c>
      <c r="FM377" s="14">
        <f t="shared" si="383"/>
        <v>30</v>
      </c>
      <c r="FN377" s="14">
        <f t="shared" si="384"/>
        <v>10</v>
      </c>
      <c r="FO377" s="14">
        <f t="shared" si="385"/>
        <v>140</v>
      </c>
      <c r="FP377" s="14">
        <f t="shared" si="386"/>
        <v>3</v>
      </c>
      <c r="FQ377" s="14">
        <f t="shared" si="387"/>
        <v>2</v>
      </c>
      <c r="FR377" s="14">
        <f t="shared" si="388"/>
        <v>2</v>
      </c>
      <c r="FS377" s="14" t="b">
        <f t="shared" si="417"/>
        <v>0</v>
      </c>
      <c r="FT377" s="14">
        <f t="shared" si="389"/>
        <v>2010302</v>
      </c>
      <c r="FU377" s="14">
        <f t="shared" si="418"/>
        <v>250</v>
      </c>
      <c r="FV377" s="13" t="str">
        <f t="shared" si="390"/>
        <v>140级-精良寄灵人の头盔</v>
      </c>
      <c r="FW377" s="13" t="str">
        <f t="shared" si="391"/>
        <v>魄息 · 寄灵人の头盔-精良</v>
      </c>
      <c r="FX377" s="14">
        <f t="shared" si="392"/>
        <v>1</v>
      </c>
      <c r="FY377" s="14">
        <f t="shared" si="393"/>
        <v>3</v>
      </c>
      <c r="FZ377" s="14">
        <f t="shared" si="394"/>
        <v>140</v>
      </c>
      <c r="GA377" s="14">
        <v>1</v>
      </c>
      <c r="GB377" s="14">
        <f t="shared" si="395"/>
        <v>10</v>
      </c>
      <c r="GC377" s="14">
        <f t="shared" si="419"/>
        <v>2</v>
      </c>
      <c r="GD377" s="14" t="str">
        <f t="shared" si="396"/>
        <v/>
      </c>
      <c r="GE377" s="14" t="e">
        <f t="shared" si="397"/>
        <v>#REF!</v>
      </c>
      <c r="GF377" s="14" t="e">
        <f t="shared" si="398"/>
        <v>#REF!</v>
      </c>
      <c r="GG377" s="14" t="e">
        <f t="shared" si="399"/>
        <v>#REF!</v>
      </c>
      <c r="GH377" s="14" t="e">
        <f t="shared" si="400"/>
        <v>#REF!</v>
      </c>
      <c r="GI377" s="14" t="e">
        <f t="shared" si="401"/>
        <v>#REF!</v>
      </c>
      <c r="GJ377" s="14" t="e">
        <f t="shared" si="402"/>
        <v>#REF!</v>
      </c>
      <c r="GK377" s="14" t="e">
        <f t="shared" si="403"/>
        <v>#REF!</v>
      </c>
      <c r="GL377" s="14">
        <f t="shared" si="404"/>
        <v>1103</v>
      </c>
      <c r="GM377" s="14">
        <f t="shared" si="405"/>
        <v>5</v>
      </c>
      <c r="GN377" s="14">
        <f t="shared" si="406"/>
        <v>1103</v>
      </c>
      <c r="GO377" s="25" t="str">
        <f t="shared" si="407"/>
        <v>icon_2010102</v>
      </c>
      <c r="GS377" s="14">
        <f t="shared" si="408"/>
        <v>2</v>
      </c>
      <c r="GT377" s="14">
        <f t="shared" si="409"/>
        <v>0</v>
      </c>
      <c r="GU377" s="14" t="e">
        <f t="shared" si="420"/>
        <v>#REF!</v>
      </c>
      <c r="GV377" s="14" t="str">
        <f t="shared" si="410"/>
        <v>DefExt</v>
      </c>
      <c r="GW377" s="14" t="e">
        <f t="shared" si="421"/>
        <v>#REF!</v>
      </c>
      <c r="GX377" s="14" t="e">
        <f t="shared" si="422"/>
        <v>#REF!</v>
      </c>
      <c r="GY377" s="14" t="str">
        <f t="shared" si="411"/>
        <v/>
      </c>
      <c r="GZ377" s="14" t="str">
        <f t="shared" si="423"/>
        <v/>
      </c>
      <c r="HA377" s="14" t="str">
        <f t="shared" si="424"/>
        <v/>
      </c>
      <c r="HB377" s="14">
        <f t="shared" si="412"/>
        <v>21030</v>
      </c>
      <c r="HC377" s="14">
        <f t="shared" si="425"/>
        <v>5</v>
      </c>
      <c r="HD377" s="14">
        <f t="shared" si="426"/>
        <v>1103</v>
      </c>
      <c r="HE377" s="25" t="s">
        <v>1109</v>
      </c>
      <c r="HF377" s="14">
        <f t="shared" si="413"/>
        <v>300</v>
      </c>
      <c r="IA377" s="13">
        <v>372</v>
      </c>
      <c r="IB377" s="14">
        <f t="shared" si="427"/>
        <v>19</v>
      </c>
      <c r="IC377" s="14">
        <f t="shared" si="428"/>
        <v>2</v>
      </c>
      <c r="ID377" s="14">
        <f t="shared" si="429"/>
        <v>8</v>
      </c>
      <c r="IE377" s="14">
        <f t="shared" si="430"/>
        <v>4</v>
      </c>
      <c r="IF377" s="14" t="str">
        <f t="shared" si="431"/>
        <v>120级守护灵洗练-Q4-2</v>
      </c>
      <c r="IG377" s="14">
        <f t="shared" si="432"/>
        <v>2084</v>
      </c>
      <c r="IH377" s="14">
        <f t="shared" si="433"/>
        <v>2</v>
      </c>
      <c r="II377" s="14">
        <f t="shared" si="434"/>
        <v>2000</v>
      </c>
      <c r="IJ377" s="14" t="str">
        <f t="shared" si="435"/>
        <v>DefExt</v>
      </c>
      <c r="IK377" s="14" t="e">
        <f t="shared" si="436"/>
        <v>#REF!</v>
      </c>
      <c r="IL377" s="14" t="e">
        <f t="shared" si="437"/>
        <v>#REF!</v>
      </c>
    </row>
    <row r="378" spans="165:246" ht="16.5" x14ac:dyDescent="0.2">
      <c r="FI378" s="13">
        <v>373</v>
      </c>
      <c r="FJ378" s="14">
        <f t="shared" si="414"/>
        <v>1</v>
      </c>
      <c r="FK378" s="14">
        <f t="shared" si="415"/>
        <v>373</v>
      </c>
      <c r="FL378" s="14">
        <f t="shared" si="416"/>
        <v>50</v>
      </c>
      <c r="FM378" s="14">
        <f t="shared" si="383"/>
        <v>30</v>
      </c>
      <c r="FN378" s="14">
        <f t="shared" si="384"/>
        <v>10</v>
      </c>
      <c r="FO378" s="14">
        <f t="shared" si="385"/>
        <v>140</v>
      </c>
      <c r="FP378" s="14">
        <f t="shared" si="386"/>
        <v>3</v>
      </c>
      <c r="FQ378" s="14">
        <f t="shared" si="387"/>
        <v>3</v>
      </c>
      <c r="FR378" s="14">
        <f t="shared" si="388"/>
        <v>3</v>
      </c>
      <c r="FS378" s="14" t="b">
        <f t="shared" si="417"/>
        <v>0</v>
      </c>
      <c r="FT378" s="14">
        <f t="shared" si="389"/>
        <v>2010303</v>
      </c>
      <c r="FU378" s="14">
        <f t="shared" si="418"/>
        <v>250</v>
      </c>
      <c r="FV378" s="13" t="str">
        <f t="shared" si="390"/>
        <v>140级-精良寄灵人の铠甲</v>
      </c>
      <c r="FW378" s="13" t="str">
        <f t="shared" si="391"/>
        <v>魄息 · 寄灵人の铠甲-精良</v>
      </c>
      <c r="FX378" s="14">
        <f t="shared" si="392"/>
        <v>1</v>
      </c>
      <c r="FY378" s="14">
        <f t="shared" si="393"/>
        <v>3</v>
      </c>
      <c r="FZ378" s="14">
        <f t="shared" si="394"/>
        <v>140</v>
      </c>
      <c r="GA378" s="14">
        <v>1</v>
      </c>
      <c r="GB378" s="14">
        <f t="shared" si="395"/>
        <v>10</v>
      </c>
      <c r="GC378" s="14">
        <f t="shared" si="419"/>
        <v>3</v>
      </c>
      <c r="GD378" s="14" t="str">
        <f t="shared" si="396"/>
        <v/>
      </c>
      <c r="GE378" s="14" t="e">
        <f t="shared" si="397"/>
        <v>#REF!</v>
      </c>
      <c r="GF378" s="14" t="e">
        <f t="shared" si="398"/>
        <v>#REF!</v>
      </c>
      <c r="GG378" s="14" t="e">
        <f t="shared" si="399"/>
        <v>#REF!</v>
      </c>
      <c r="GH378" s="14" t="e">
        <f t="shared" si="400"/>
        <v>#REF!</v>
      </c>
      <c r="GI378" s="14" t="e">
        <f t="shared" si="401"/>
        <v>#REF!</v>
      </c>
      <c r="GJ378" s="14" t="e">
        <f t="shared" si="402"/>
        <v>#REF!</v>
      </c>
      <c r="GK378" s="14" t="e">
        <f t="shared" si="403"/>
        <v>#REF!</v>
      </c>
      <c r="GL378" s="14">
        <f t="shared" si="404"/>
        <v>1103</v>
      </c>
      <c r="GM378" s="14">
        <f t="shared" si="405"/>
        <v>5</v>
      </c>
      <c r="GN378" s="14">
        <f t="shared" si="406"/>
        <v>1103</v>
      </c>
      <c r="GO378" s="25" t="str">
        <f t="shared" si="407"/>
        <v>icon_2010103</v>
      </c>
      <c r="GS378" s="14">
        <f t="shared" si="408"/>
        <v>2</v>
      </c>
      <c r="GT378" s="14">
        <f t="shared" si="409"/>
        <v>3</v>
      </c>
      <c r="GU378" s="14" t="e">
        <f t="shared" si="420"/>
        <v>#REF!</v>
      </c>
      <c r="GV378" s="14" t="str">
        <f t="shared" si="410"/>
        <v>DefExt</v>
      </c>
      <c r="GW378" s="14" t="e">
        <f t="shared" si="421"/>
        <v>#REF!</v>
      </c>
      <c r="GX378" s="14" t="e">
        <f t="shared" si="422"/>
        <v>#REF!</v>
      </c>
      <c r="GY378" s="14" t="str">
        <f t="shared" si="411"/>
        <v>HPExt</v>
      </c>
      <c r="GZ378" s="14" t="e">
        <f t="shared" si="423"/>
        <v>#REF!</v>
      </c>
      <c r="HA378" s="14" t="e">
        <f t="shared" si="424"/>
        <v>#REF!</v>
      </c>
      <c r="HB378" s="14">
        <f t="shared" si="412"/>
        <v>21030</v>
      </c>
      <c r="HC378" s="14">
        <f t="shared" si="425"/>
        <v>5</v>
      </c>
      <c r="HD378" s="14">
        <f t="shared" si="426"/>
        <v>1103</v>
      </c>
      <c r="HE378" s="25" t="s">
        <v>1109</v>
      </c>
      <c r="HF378" s="14">
        <f t="shared" si="413"/>
        <v>300</v>
      </c>
      <c r="IA378" s="13">
        <v>373</v>
      </c>
      <c r="IB378" s="14">
        <f t="shared" si="427"/>
        <v>19</v>
      </c>
      <c r="IC378" s="14">
        <f t="shared" si="428"/>
        <v>2</v>
      </c>
      <c r="ID378" s="14">
        <f t="shared" si="429"/>
        <v>8</v>
      </c>
      <c r="IE378" s="14">
        <f t="shared" si="430"/>
        <v>4</v>
      </c>
      <c r="IF378" s="14" t="str">
        <f t="shared" si="431"/>
        <v>120级守护灵洗练-Q4-3</v>
      </c>
      <c r="IG378" s="14">
        <f t="shared" si="432"/>
        <v>2084</v>
      </c>
      <c r="IH378" s="14">
        <f t="shared" si="433"/>
        <v>3</v>
      </c>
      <c r="II378" s="14">
        <f t="shared" si="434"/>
        <v>2000</v>
      </c>
      <c r="IJ378" s="14" t="str">
        <f t="shared" si="435"/>
        <v>HPExt</v>
      </c>
      <c r="IK378" s="14" t="e">
        <f t="shared" si="436"/>
        <v>#REF!</v>
      </c>
      <c r="IL378" s="14" t="e">
        <f t="shared" si="437"/>
        <v>#REF!</v>
      </c>
    </row>
    <row r="379" spans="165:246" ht="16.5" x14ac:dyDescent="0.2">
      <c r="FI379" s="13">
        <v>374</v>
      </c>
      <c r="FJ379" s="14">
        <f t="shared" si="414"/>
        <v>1</v>
      </c>
      <c r="FK379" s="14">
        <f t="shared" si="415"/>
        <v>374</v>
      </c>
      <c r="FL379" s="14">
        <f t="shared" si="416"/>
        <v>50</v>
      </c>
      <c r="FM379" s="14">
        <f t="shared" si="383"/>
        <v>30</v>
      </c>
      <c r="FN379" s="14">
        <f t="shared" si="384"/>
        <v>10</v>
      </c>
      <c r="FO379" s="14">
        <f t="shared" si="385"/>
        <v>140</v>
      </c>
      <c r="FP379" s="14">
        <f t="shared" si="386"/>
        <v>3</v>
      </c>
      <c r="FQ379" s="14">
        <f t="shared" si="387"/>
        <v>4</v>
      </c>
      <c r="FR379" s="14">
        <f t="shared" si="388"/>
        <v>4</v>
      </c>
      <c r="FS379" s="14" t="b">
        <f t="shared" si="417"/>
        <v>0</v>
      </c>
      <c r="FT379" s="14">
        <f t="shared" si="389"/>
        <v>2010304</v>
      </c>
      <c r="FU379" s="14">
        <f t="shared" si="418"/>
        <v>250</v>
      </c>
      <c r="FV379" s="13" t="str">
        <f t="shared" si="390"/>
        <v>140级-精良寄灵人の裤子</v>
      </c>
      <c r="FW379" s="13" t="str">
        <f t="shared" si="391"/>
        <v>魄息 · 寄灵人の裤子-精良</v>
      </c>
      <c r="FX379" s="14">
        <f t="shared" si="392"/>
        <v>1</v>
      </c>
      <c r="FY379" s="14">
        <f t="shared" si="393"/>
        <v>3</v>
      </c>
      <c r="FZ379" s="14">
        <f t="shared" si="394"/>
        <v>140</v>
      </c>
      <c r="GA379" s="14">
        <v>1</v>
      </c>
      <c r="GB379" s="14">
        <f t="shared" si="395"/>
        <v>10</v>
      </c>
      <c r="GC379" s="14">
        <f t="shared" si="419"/>
        <v>4</v>
      </c>
      <c r="GD379" s="14" t="str">
        <f t="shared" si="396"/>
        <v/>
      </c>
      <c r="GE379" s="14" t="e">
        <f t="shared" si="397"/>
        <v>#REF!</v>
      </c>
      <c r="GF379" s="14" t="e">
        <f t="shared" si="398"/>
        <v>#REF!</v>
      </c>
      <c r="GG379" s="14" t="e">
        <f t="shared" si="399"/>
        <v>#REF!</v>
      </c>
      <c r="GH379" s="14" t="e">
        <f t="shared" si="400"/>
        <v>#REF!</v>
      </c>
      <c r="GI379" s="14" t="e">
        <f t="shared" si="401"/>
        <v>#REF!</v>
      </c>
      <c r="GJ379" s="14" t="e">
        <f t="shared" si="402"/>
        <v>#REF!</v>
      </c>
      <c r="GK379" s="14" t="e">
        <f t="shared" si="403"/>
        <v>#REF!</v>
      </c>
      <c r="GL379" s="14">
        <f t="shared" si="404"/>
        <v>1103</v>
      </c>
      <c r="GM379" s="14">
        <f t="shared" si="405"/>
        <v>5</v>
      </c>
      <c r="GN379" s="14">
        <f t="shared" si="406"/>
        <v>1103</v>
      </c>
      <c r="GO379" s="25" t="str">
        <f t="shared" si="407"/>
        <v>icon_2010104</v>
      </c>
      <c r="GS379" s="14">
        <f t="shared" si="408"/>
        <v>2</v>
      </c>
      <c r="GT379" s="14">
        <f t="shared" si="409"/>
        <v>0</v>
      </c>
      <c r="GU379" s="14" t="e">
        <f t="shared" si="420"/>
        <v>#REF!</v>
      </c>
      <c r="GV379" s="14" t="str">
        <f t="shared" si="410"/>
        <v>DefExt</v>
      </c>
      <c r="GW379" s="14" t="e">
        <f t="shared" si="421"/>
        <v>#REF!</v>
      </c>
      <c r="GX379" s="14" t="e">
        <f t="shared" si="422"/>
        <v>#REF!</v>
      </c>
      <c r="GY379" s="14" t="str">
        <f t="shared" si="411"/>
        <v/>
      </c>
      <c r="GZ379" s="14" t="str">
        <f t="shared" si="423"/>
        <v/>
      </c>
      <c r="HA379" s="14" t="str">
        <f t="shared" si="424"/>
        <v/>
      </c>
      <c r="HB379" s="14">
        <f t="shared" si="412"/>
        <v>21030</v>
      </c>
      <c r="HC379" s="14">
        <f t="shared" si="425"/>
        <v>5</v>
      </c>
      <c r="HD379" s="14">
        <f t="shared" si="426"/>
        <v>1103</v>
      </c>
      <c r="HE379" s="25" t="s">
        <v>1109</v>
      </c>
      <c r="HF379" s="14">
        <f t="shared" si="413"/>
        <v>300</v>
      </c>
      <c r="IA379" s="13">
        <v>374</v>
      </c>
      <c r="IB379" s="14">
        <f t="shared" si="427"/>
        <v>19</v>
      </c>
      <c r="IC379" s="14">
        <f t="shared" si="428"/>
        <v>2</v>
      </c>
      <c r="ID379" s="14">
        <f t="shared" si="429"/>
        <v>8</v>
      </c>
      <c r="IE379" s="14">
        <f t="shared" si="430"/>
        <v>4</v>
      </c>
      <c r="IF379" s="14" t="str">
        <f t="shared" si="431"/>
        <v>120级守护灵洗练-Q4-4</v>
      </c>
      <c r="IG379" s="14">
        <f t="shared" si="432"/>
        <v>2084</v>
      </c>
      <c r="IH379" s="14">
        <f t="shared" si="433"/>
        <v>4</v>
      </c>
      <c r="II379" s="14">
        <f t="shared" si="434"/>
        <v>600</v>
      </c>
      <c r="IJ379" s="14" t="str">
        <f t="shared" si="435"/>
        <v>AtkRate</v>
      </c>
      <c r="IK379" s="14">
        <f t="shared" si="436"/>
        <v>1.4E-2</v>
      </c>
      <c r="IL379" s="14">
        <f t="shared" si="437"/>
        <v>0.04</v>
      </c>
    </row>
    <row r="380" spans="165:246" ht="16.5" x14ac:dyDescent="0.2">
      <c r="FI380" s="13">
        <v>375</v>
      </c>
      <c r="FJ380" s="14">
        <f t="shared" si="414"/>
        <v>1</v>
      </c>
      <c r="FK380" s="14">
        <f t="shared" si="415"/>
        <v>375</v>
      </c>
      <c r="FL380" s="14">
        <f t="shared" si="416"/>
        <v>50</v>
      </c>
      <c r="FM380" s="14">
        <f t="shared" si="383"/>
        <v>30</v>
      </c>
      <c r="FN380" s="14">
        <f t="shared" si="384"/>
        <v>10</v>
      </c>
      <c r="FO380" s="14">
        <f t="shared" si="385"/>
        <v>140</v>
      </c>
      <c r="FP380" s="14">
        <f t="shared" si="386"/>
        <v>3</v>
      </c>
      <c r="FQ380" s="14">
        <f t="shared" si="387"/>
        <v>5</v>
      </c>
      <c r="FR380" s="14">
        <f t="shared" si="388"/>
        <v>5</v>
      </c>
      <c r="FS380" s="14" t="b">
        <f t="shared" si="417"/>
        <v>0</v>
      </c>
      <c r="FT380" s="14">
        <f t="shared" si="389"/>
        <v>2010305</v>
      </c>
      <c r="FU380" s="14">
        <f t="shared" si="418"/>
        <v>250</v>
      </c>
      <c r="FV380" s="13" t="str">
        <f t="shared" si="390"/>
        <v>140级-精良寄灵人の鞋子</v>
      </c>
      <c r="FW380" s="13" t="str">
        <f t="shared" si="391"/>
        <v>魄息 · 寄灵人の鞋子-精良</v>
      </c>
      <c r="FX380" s="14">
        <f t="shared" si="392"/>
        <v>1</v>
      </c>
      <c r="FY380" s="14">
        <f t="shared" si="393"/>
        <v>3</v>
      </c>
      <c r="FZ380" s="14">
        <f t="shared" si="394"/>
        <v>140</v>
      </c>
      <c r="GA380" s="14">
        <v>1</v>
      </c>
      <c r="GB380" s="14">
        <f t="shared" si="395"/>
        <v>10</v>
      </c>
      <c r="GC380" s="14">
        <f t="shared" si="419"/>
        <v>5</v>
      </c>
      <c r="GD380" s="14" t="str">
        <f t="shared" si="396"/>
        <v/>
      </c>
      <c r="GE380" s="14" t="e">
        <f t="shared" si="397"/>
        <v>#REF!</v>
      </c>
      <c r="GF380" s="14" t="e">
        <f t="shared" si="398"/>
        <v>#REF!</v>
      </c>
      <c r="GG380" s="14" t="e">
        <f t="shared" si="399"/>
        <v>#REF!</v>
      </c>
      <c r="GH380" s="14" t="e">
        <f t="shared" si="400"/>
        <v>#REF!</v>
      </c>
      <c r="GI380" s="14" t="e">
        <f t="shared" si="401"/>
        <v>#REF!</v>
      </c>
      <c r="GJ380" s="14" t="e">
        <f t="shared" si="402"/>
        <v>#REF!</v>
      </c>
      <c r="GK380" s="14" t="e">
        <f t="shared" si="403"/>
        <v>#REF!</v>
      </c>
      <c r="GL380" s="14">
        <f t="shared" si="404"/>
        <v>1103</v>
      </c>
      <c r="GM380" s="14">
        <f t="shared" si="405"/>
        <v>5</v>
      </c>
      <c r="GN380" s="14">
        <f t="shared" si="406"/>
        <v>1103</v>
      </c>
      <c r="GO380" s="25" t="str">
        <f t="shared" si="407"/>
        <v>icon_2010105</v>
      </c>
      <c r="GS380" s="14">
        <f t="shared" si="408"/>
        <v>3</v>
      </c>
      <c r="GT380" s="14">
        <f t="shared" si="409"/>
        <v>0</v>
      </c>
      <c r="GU380" s="14" t="e">
        <f t="shared" si="420"/>
        <v>#REF!</v>
      </c>
      <c r="GV380" s="14" t="str">
        <f t="shared" si="410"/>
        <v>HPExt</v>
      </c>
      <c r="GW380" s="14" t="e">
        <f t="shared" si="421"/>
        <v>#REF!</v>
      </c>
      <c r="GX380" s="14" t="e">
        <f t="shared" si="422"/>
        <v>#REF!</v>
      </c>
      <c r="GY380" s="14" t="str">
        <f t="shared" si="411"/>
        <v/>
      </c>
      <c r="GZ380" s="14" t="str">
        <f t="shared" si="423"/>
        <v/>
      </c>
      <c r="HA380" s="14" t="str">
        <f t="shared" si="424"/>
        <v/>
      </c>
      <c r="HB380" s="14">
        <f t="shared" si="412"/>
        <v>21030</v>
      </c>
      <c r="HC380" s="14">
        <f t="shared" si="425"/>
        <v>5</v>
      </c>
      <c r="HD380" s="14">
        <f t="shared" si="426"/>
        <v>1103</v>
      </c>
      <c r="HE380" s="25" t="s">
        <v>1109</v>
      </c>
      <c r="HF380" s="14">
        <f t="shared" si="413"/>
        <v>300</v>
      </c>
      <c r="IA380" s="13">
        <v>375</v>
      </c>
      <c r="IB380" s="14">
        <f t="shared" si="427"/>
        <v>19</v>
      </c>
      <c r="IC380" s="14">
        <f t="shared" si="428"/>
        <v>2</v>
      </c>
      <c r="ID380" s="14">
        <f t="shared" si="429"/>
        <v>8</v>
      </c>
      <c r="IE380" s="14">
        <f t="shared" si="430"/>
        <v>4</v>
      </c>
      <c r="IF380" s="14" t="str">
        <f t="shared" si="431"/>
        <v>120级守护灵洗练-Q4-5</v>
      </c>
      <c r="IG380" s="14">
        <f t="shared" si="432"/>
        <v>2084</v>
      </c>
      <c r="IH380" s="14">
        <f t="shared" si="433"/>
        <v>5</v>
      </c>
      <c r="II380" s="14">
        <f t="shared" si="434"/>
        <v>600</v>
      </c>
      <c r="IJ380" s="14" t="str">
        <f t="shared" si="435"/>
        <v>DefRate</v>
      </c>
      <c r="IK380" s="14">
        <f t="shared" si="436"/>
        <v>1.4E-2</v>
      </c>
      <c r="IL380" s="14">
        <f t="shared" si="437"/>
        <v>0.04</v>
      </c>
    </row>
    <row r="381" spans="165:246" ht="16.5" x14ac:dyDescent="0.2">
      <c r="FI381" s="13">
        <v>376</v>
      </c>
      <c r="FJ381" s="14">
        <f t="shared" si="414"/>
        <v>1</v>
      </c>
      <c r="FK381" s="14">
        <f t="shared" si="415"/>
        <v>376</v>
      </c>
      <c r="FL381" s="14">
        <f t="shared" si="416"/>
        <v>50</v>
      </c>
      <c r="FM381" s="14">
        <f t="shared" si="383"/>
        <v>30</v>
      </c>
      <c r="FN381" s="14">
        <f t="shared" si="384"/>
        <v>10</v>
      </c>
      <c r="FO381" s="14">
        <f t="shared" si="385"/>
        <v>140</v>
      </c>
      <c r="FP381" s="14">
        <f t="shared" si="386"/>
        <v>3</v>
      </c>
      <c r="FQ381" s="14">
        <f t="shared" si="387"/>
        <v>6</v>
      </c>
      <c r="FR381" s="14">
        <f t="shared" si="388"/>
        <v>6</v>
      </c>
      <c r="FS381" s="14" t="b">
        <f t="shared" si="417"/>
        <v>0</v>
      </c>
      <c r="FT381" s="14">
        <f t="shared" si="389"/>
        <v>2010306</v>
      </c>
      <c r="FU381" s="14">
        <f t="shared" si="418"/>
        <v>250</v>
      </c>
      <c r="FV381" s="13" t="str">
        <f t="shared" si="390"/>
        <v>140级-精良寄灵人の护手</v>
      </c>
      <c r="FW381" s="13" t="str">
        <f t="shared" si="391"/>
        <v>魄息 · 寄灵人の护手-精良</v>
      </c>
      <c r="FX381" s="14">
        <f t="shared" si="392"/>
        <v>1</v>
      </c>
      <c r="FY381" s="14">
        <f t="shared" si="393"/>
        <v>3</v>
      </c>
      <c r="FZ381" s="14">
        <f t="shared" si="394"/>
        <v>140</v>
      </c>
      <c r="GA381" s="14">
        <v>1</v>
      </c>
      <c r="GB381" s="14">
        <f t="shared" si="395"/>
        <v>10</v>
      </c>
      <c r="GC381" s="14">
        <f t="shared" si="419"/>
        <v>6</v>
      </c>
      <c r="GD381" s="14" t="str">
        <f t="shared" si="396"/>
        <v/>
      </c>
      <c r="GE381" s="14" t="e">
        <f t="shared" si="397"/>
        <v>#REF!</v>
      </c>
      <c r="GF381" s="14" t="e">
        <f t="shared" si="398"/>
        <v>#REF!</v>
      </c>
      <c r="GG381" s="14" t="e">
        <f t="shared" si="399"/>
        <v>#REF!</v>
      </c>
      <c r="GH381" s="14" t="e">
        <f t="shared" si="400"/>
        <v>#REF!</v>
      </c>
      <c r="GI381" s="14" t="e">
        <f t="shared" si="401"/>
        <v>#REF!</v>
      </c>
      <c r="GJ381" s="14" t="e">
        <f t="shared" si="402"/>
        <v>#REF!</v>
      </c>
      <c r="GK381" s="14" t="e">
        <f t="shared" si="403"/>
        <v>#REF!</v>
      </c>
      <c r="GL381" s="14">
        <f t="shared" si="404"/>
        <v>1103</v>
      </c>
      <c r="GM381" s="14">
        <f t="shared" si="405"/>
        <v>5</v>
      </c>
      <c r="GN381" s="14">
        <f t="shared" si="406"/>
        <v>1103</v>
      </c>
      <c r="GO381" s="25" t="str">
        <f t="shared" si="407"/>
        <v>icon_2010106</v>
      </c>
      <c r="GS381" s="14">
        <f t="shared" si="408"/>
        <v>3</v>
      </c>
      <c r="GT381" s="14">
        <f t="shared" si="409"/>
        <v>0</v>
      </c>
      <c r="GU381" s="14" t="e">
        <f t="shared" si="420"/>
        <v>#REF!</v>
      </c>
      <c r="GV381" s="14" t="str">
        <f t="shared" si="410"/>
        <v>HPExt</v>
      </c>
      <c r="GW381" s="14" t="e">
        <f t="shared" si="421"/>
        <v>#REF!</v>
      </c>
      <c r="GX381" s="14" t="e">
        <f t="shared" si="422"/>
        <v>#REF!</v>
      </c>
      <c r="GY381" s="14" t="str">
        <f t="shared" si="411"/>
        <v/>
      </c>
      <c r="GZ381" s="14" t="str">
        <f t="shared" si="423"/>
        <v/>
      </c>
      <c r="HA381" s="14" t="str">
        <f t="shared" si="424"/>
        <v/>
      </c>
      <c r="HB381" s="14">
        <f t="shared" si="412"/>
        <v>21030</v>
      </c>
      <c r="HC381" s="14">
        <f t="shared" si="425"/>
        <v>5</v>
      </c>
      <c r="HD381" s="14">
        <f t="shared" si="426"/>
        <v>1103</v>
      </c>
      <c r="HE381" s="25" t="s">
        <v>1109</v>
      </c>
      <c r="HF381" s="14">
        <f t="shared" si="413"/>
        <v>300</v>
      </c>
      <c r="IA381" s="13">
        <v>376</v>
      </c>
      <c r="IB381" s="14">
        <f t="shared" si="427"/>
        <v>19</v>
      </c>
      <c r="IC381" s="14">
        <f t="shared" si="428"/>
        <v>2</v>
      </c>
      <c r="ID381" s="14">
        <f t="shared" si="429"/>
        <v>8</v>
      </c>
      <c r="IE381" s="14">
        <f t="shared" si="430"/>
        <v>4</v>
      </c>
      <c r="IF381" s="14" t="str">
        <f t="shared" si="431"/>
        <v>120级守护灵洗练-Q4-6</v>
      </c>
      <c r="IG381" s="14">
        <f t="shared" si="432"/>
        <v>2084</v>
      </c>
      <c r="IH381" s="14">
        <f t="shared" si="433"/>
        <v>6</v>
      </c>
      <c r="II381" s="14">
        <f t="shared" si="434"/>
        <v>600</v>
      </c>
      <c r="IJ381" s="14" t="str">
        <f t="shared" si="435"/>
        <v>HPRate</v>
      </c>
      <c r="IK381" s="14">
        <f t="shared" si="436"/>
        <v>1.4E-2</v>
      </c>
      <c r="IL381" s="14">
        <f t="shared" si="437"/>
        <v>0.04</v>
      </c>
    </row>
    <row r="382" spans="165:246" ht="16.5" x14ac:dyDescent="0.2">
      <c r="FI382" s="13">
        <v>377</v>
      </c>
      <c r="FJ382" s="14">
        <f t="shared" si="414"/>
        <v>1</v>
      </c>
      <c r="FK382" s="14">
        <f t="shared" si="415"/>
        <v>377</v>
      </c>
      <c r="FL382" s="14">
        <f t="shared" si="416"/>
        <v>50</v>
      </c>
      <c r="FM382" s="14">
        <f t="shared" si="383"/>
        <v>30</v>
      </c>
      <c r="FN382" s="14">
        <f t="shared" si="384"/>
        <v>10</v>
      </c>
      <c r="FO382" s="14">
        <f t="shared" si="385"/>
        <v>140</v>
      </c>
      <c r="FP382" s="14">
        <f t="shared" si="386"/>
        <v>3</v>
      </c>
      <c r="FQ382" s="14">
        <f t="shared" si="387"/>
        <v>7</v>
      </c>
      <c r="FR382" s="14">
        <f t="shared" si="388"/>
        <v>7</v>
      </c>
      <c r="FS382" s="14" t="b">
        <f t="shared" si="417"/>
        <v>0</v>
      </c>
      <c r="FT382" s="14">
        <f t="shared" si="389"/>
        <v>2010307</v>
      </c>
      <c r="FU382" s="14">
        <f t="shared" si="418"/>
        <v>375</v>
      </c>
      <c r="FV382" s="13" t="str">
        <f t="shared" si="390"/>
        <v>140级-精良寄灵人の项链</v>
      </c>
      <c r="FW382" s="13" t="str">
        <f t="shared" si="391"/>
        <v>魄息 · 寄灵人の项链-精良</v>
      </c>
      <c r="FX382" s="14">
        <f t="shared" si="392"/>
        <v>1</v>
      </c>
      <c r="FY382" s="14">
        <f t="shared" si="393"/>
        <v>3</v>
      </c>
      <c r="FZ382" s="14">
        <f t="shared" si="394"/>
        <v>140</v>
      </c>
      <c r="GA382" s="14">
        <v>1</v>
      </c>
      <c r="GB382" s="14">
        <f t="shared" si="395"/>
        <v>10</v>
      </c>
      <c r="GC382" s="14">
        <f t="shared" si="419"/>
        <v>7</v>
      </c>
      <c r="GD382" s="14" t="str">
        <f t="shared" si="396"/>
        <v/>
      </c>
      <c r="GE382" s="14" t="e">
        <f t="shared" si="397"/>
        <v>#REF!</v>
      </c>
      <c r="GF382" s="14" t="e">
        <f t="shared" si="398"/>
        <v>#REF!</v>
      </c>
      <c r="GG382" s="14" t="e">
        <f t="shared" si="399"/>
        <v>#REF!</v>
      </c>
      <c r="GH382" s="14" t="e">
        <f t="shared" si="400"/>
        <v>#REF!</v>
      </c>
      <c r="GI382" s="14" t="e">
        <f t="shared" si="401"/>
        <v>#REF!</v>
      </c>
      <c r="GJ382" s="14" t="e">
        <f t="shared" si="402"/>
        <v>#REF!</v>
      </c>
      <c r="GK382" s="14" t="e">
        <f t="shared" si="403"/>
        <v>#REF!</v>
      </c>
      <c r="GL382" s="14">
        <f t="shared" si="404"/>
        <v>1103</v>
      </c>
      <c r="GM382" s="14">
        <f t="shared" si="405"/>
        <v>5</v>
      </c>
      <c r="GN382" s="14">
        <f t="shared" si="406"/>
        <v>1103</v>
      </c>
      <c r="GO382" s="25" t="str">
        <f t="shared" si="407"/>
        <v>icon_2010107</v>
      </c>
      <c r="GS382" s="14">
        <f t="shared" si="408"/>
        <v>1</v>
      </c>
      <c r="GT382" s="14">
        <f t="shared" si="409"/>
        <v>2</v>
      </c>
      <c r="GU382" s="14" t="e">
        <f t="shared" si="420"/>
        <v>#REF!</v>
      </c>
      <c r="GV382" s="14" t="str">
        <f t="shared" si="410"/>
        <v>AtkExt</v>
      </c>
      <c r="GW382" s="14" t="e">
        <f t="shared" si="421"/>
        <v>#REF!</v>
      </c>
      <c r="GX382" s="14" t="e">
        <f t="shared" si="422"/>
        <v>#REF!</v>
      </c>
      <c r="GY382" s="14" t="str">
        <f t="shared" si="411"/>
        <v>DefExt</v>
      </c>
      <c r="GZ382" s="14" t="e">
        <f t="shared" si="423"/>
        <v>#REF!</v>
      </c>
      <c r="HA382" s="14" t="e">
        <f t="shared" si="424"/>
        <v>#REF!</v>
      </c>
      <c r="HB382" s="14">
        <f t="shared" si="412"/>
        <v>21030</v>
      </c>
      <c r="HC382" s="14">
        <f t="shared" si="425"/>
        <v>5</v>
      </c>
      <c r="HD382" s="14">
        <f t="shared" si="426"/>
        <v>1103</v>
      </c>
      <c r="HE382" s="25" t="s">
        <v>1109</v>
      </c>
      <c r="HF382" s="14">
        <f t="shared" si="413"/>
        <v>450</v>
      </c>
      <c r="IA382" s="13">
        <v>377</v>
      </c>
      <c r="IB382" s="14">
        <f t="shared" si="427"/>
        <v>19</v>
      </c>
      <c r="IC382" s="14">
        <f t="shared" si="428"/>
        <v>2</v>
      </c>
      <c r="ID382" s="14">
        <f t="shared" si="429"/>
        <v>8</v>
      </c>
      <c r="IE382" s="14">
        <f t="shared" si="430"/>
        <v>4</v>
      </c>
      <c r="IF382" s="14" t="str">
        <f t="shared" si="431"/>
        <v>120级守护灵洗练-Q4-7</v>
      </c>
      <c r="IG382" s="14">
        <f t="shared" si="432"/>
        <v>2084</v>
      </c>
      <c r="IH382" s="14">
        <f t="shared" si="433"/>
        <v>7</v>
      </c>
      <c r="II382" s="14">
        <f t="shared" si="434"/>
        <v>550</v>
      </c>
      <c r="IJ382" s="14" t="str">
        <f t="shared" si="435"/>
        <v>Crit</v>
      </c>
      <c r="IK382" s="14">
        <f t="shared" si="436"/>
        <v>1.0999999999999999E-2</v>
      </c>
      <c r="IL382" s="14">
        <f t="shared" si="437"/>
        <v>0.03</v>
      </c>
    </row>
    <row r="383" spans="165:246" ht="16.5" x14ac:dyDescent="0.2">
      <c r="FI383" s="13">
        <v>378</v>
      </c>
      <c r="FJ383" s="14">
        <f t="shared" si="414"/>
        <v>1</v>
      </c>
      <c r="FK383" s="14">
        <f t="shared" si="415"/>
        <v>378</v>
      </c>
      <c r="FL383" s="14">
        <f t="shared" si="416"/>
        <v>50</v>
      </c>
      <c r="FM383" s="14">
        <f t="shared" si="383"/>
        <v>30</v>
      </c>
      <c r="FN383" s="14">
        <f t="shared" si="384"/>
        <v>10</v>
      </c>
      <c r="FO383" s="14">
        <f t="shared" si="385"/>
        <v>140</v>
      </c>
      <c r="FP383" s="14">
        <f t="shared" si="386"/>
        <v>3</v>
      </c>
      <c r="FQ383" s="14">
        <f t="shared" si="387"/>
        <v>8</v>
      </c>
      <c r="FR383" s="14">
        <f t="shared" si="388"/>
        <v>8</v>
      </c>
      <c r="FS383" s="14" t="b">
        <f t="shared" si="417"/>
        <v>0</v>
      </c>
      <c r="FT383" s="14">
        <f t="shared" si="389"/>
        <v>2010308</v>
      </c>
      <c r="FU383" s="14">
        <f t="shared" si="418"/>
        <v>375</v>
      </c>
      <c r="FV383" s="13" t="str">
        <f t="shared" si="390"/>
        <v>140级-精良寄灵人の戒指</v>
      </c>
      <c r="FW383" s="13" t="str">
        <f t="shared" si="391"/>
        <v>魄息 · 寄灵人の戒指-精良</v>
      </c>
      <c r="FX383" s="14">
        <f t="shared" si="392"/>
        <v>1</v>
      </c>
      <c r="FY383" s="14">
        <f t="shared" si="393"/>
        <v>3</v>
      </c>
      <c r="FZ383" s="14">
        <f t="shared" si="394"/>
        <v>140</v>
      </c>
      <c r="GA383" s="14">
        <v>1</v>
      </c>
      <c r="GB383" s="14">
        <f t="shared" si="395"/>
        <v>10</v>
      </c>
      <c r="GC383" s="14">
        <f t="shared" si="419"/>
        <v>8</v>
      </c>
      <c r="GD383" s="14" t="str">
        <f t="shared" si="396"/>
        <v/>
      </c>
      <c r="GE383" s="14" t="e">
        <f t="shared" si="397"/>
        <v>#REF!</v>
      </c>
      <c r="GF383" s="14" t="e">
        <f t="shared" si="398"/>
        <v>#REF!</v>
      </c>
      <c r="GG383" s="14" t="e">
        <f t="shared" si="399"/>
        <v>#REF!</v>
      </c>
      <c r="GH383" s="14" t="e">
        <f t="shared" si="400"/>
        <v>#REF!</v>
      </c>
      <c r="GI383" s="14" t="e">
        <f t="shared" si="401"/>
        <v>#REF!</v>
      </c>
      <c r="GJ383" s="14" t="e">
        <f t="shared" si="402"/>
        <v>#REF!</v>
      </c>
      <c r="GK383" s="14" t="e">
        <f t="shared" si="403"/>
        <v>#REF!</v>
      </c>
      <c r="GL383" s="14">
        <f t="shared" si="404"/>
        <v>1103</v>
      </c>
      <c r="GM383" s="14">
        <f t="shared" si="405"/>
        <v>5</v>
      </c>
      <c r="GN383" s="14">
        <f t="shared" si="406"/>
        <v>1103</v>
      </c>
      <c r="GO383" s="25" t="str">
        <f t="shared" si="407"/>
        <v>icon_2010108</v>
      </c>
      <c r="GS383" s="14">
        <f t="shared" si="408"/>
        <v>1</v>
      </c>
      <c r="GT383" s="14">
        <f t="shared" si="409"/>
        <v>3</v>
      </c>
      <c r="GU383" s="14" t="e">
        <f t="shared" si="420"/>
        <v>#REF!</v>
      </c>
      <c r="GV383" s="14" t="str">
        <f t="shared" si="410"/>
        <v>AtkExt</v>
      </c>
      <c r="GW383" s="14" t="e">
        <f t="shared" si="421"/>
        <v>#REF!</v>
      </c>
      <c r="GX383" s="14" t="e">
        <f t="shared" si="422"/>
        <v>#REF!</v>
      </c>
      <c r="GY383" s="14" t="str">
        <f t="shared" si="411"/>
        <v>HPExt</v>
      </c>
      <c r="GZ383" s="14" t="e">
        <f t="shared" si="423"/>
        <v>#REF!</v>
      </c>
      <c r="HA383" s="14" t="e">
        <f t="shared" si="424"/>
        <v>#REF!</v>
      </c>
      <c r="HB383" s="14">
        <f t="shared" si="412"/>
        <v>21030</v>
      </c>
      <c r="HC383" s="14">
        <f t="shared" si="425"/>
        <v>5</v>
      </c>
      <c r="HD383" s="14">
        <f t="shared" si="426"/>
        <v>1103</v>
      </c>
      <c r="HE383" s="25" t="s">
        <v>1109</v>
      </c>
      <c r="HF383" s="14">
        <f t="shared" si="413"/>
        <v>450</v>
      </c>
      <c r="IA383" s="13">
        <v>378</v>
      </c>
      <c r="IB383" s="14">
        <f t="shared" si="427"/>
        <v>19</v>
      </c>
      <c r="IC383" s="14">
        <f t="shared" si="428"/>
        <v>2</v>
      </c>
      <c r="ID383" s="14">
        <f t="shared" si="429"/>
        <v>8</v>
      </c>
      <c r="IE383" s="14">
        <f t="shared" si="430"/>
        <v>4</v>
      </c>
      <c r="IF383" s="14" t="str">
        <f t="shared" si="431"/>
        <v>120级守护灵洗练-Q4-8</v>
      </c>
      <c r="IG383" s="14">
        <f t="shared" si="432"/>
        <v>2084</v>
      </c>
      <c r="IH383" s="14">
        <f t="shared" si="433"/>
        <v>8</v>
      </c>
      <c r="II383" s="14">
        <f t="shared" si="434"/>
        <v>550</v>
      </c>
      <c r="IJ383" s="14" t="str">
        <f t="shared" si="435"/>
        <v>CritRate</v>
      </c>
      <c r="IK383" s="14">
        <f t="shared" si="436"/>
        <v>2.8000000000000001E-2</v>
      </c>
      <c r="IL383" s="14">
        <f t="shared" si="437"/>
        <v>0.08</v>
      </c>
    </row>
    <row r="384" spans="165:246" ht="16.5" x14ac:dyDescent="0.2">
      <c r="FI384" s="13">
        <v>379</v>
      </c>
      <c r="FJ384" s="14">
        <f t="shared" si="414"/>
        <v>1</v>
      </c>
      <c r="FK384" s="14">
        <f t="shared" si="415"/>
        <v>379</v>
      </c>
      <c r="FL384" s="14">
        <f t="shared" si="416"/>
        <v>51</v>
      </c>
      <c r="FM384" s="14">
        <f t="shared" si="383"/>
        <v>40</v>
      </c>
      <c r="FN384" s="14">
        <f t="shared" si="384"/>
        <v>10</v>
      </c>
      <c r="FO384" s="14">
        <f t="shared" si="385"/>
        <v>140</v>
      </c>
      <c r="FP384" s="14">
        <f t="shared" si="386"/>
        <v>4</v>
      </c>
      <c r="FQ384" s="14">
        <f t="shared" si="387"/>
        <v>1</v>
      </c>
      <c r="FR384" s="14">
        <f t="shared" si="388"/>
        <v>1</v>
      </c>
      <c r="FS384" s="14" t="b">
        <f t="shared" si="417"/>
        <v>0</v>
      </c>
      <c r="FT384" s="14">
        <f t="shared" si="389"/>
        <v>2010401</v>
      </c>
      <c r="FU384" s="14">
        <f t="shared" si="418"/>
        <v>600</v>
      </c>
      <c r="FV384" s="13" t="str">
        <f t="shared" si="390"/>
        <v>140级-史诗寄灵人の灵器</v>
      </c>
      <c r="FW384" s="13" t="str">
        <f t="shared" si="391"/>
        <v>魄息 · 寄灵人の灵器-史诗</v>
      </c>
      <c r="FX384" s="14">
        <f t="shared" si="392"/>
        <v>1</v>
      </c>
      <c r="FY384" s="14">
        <f t="shared" si="393"/>
        <v>4</v>
      </c>
      <c r="FZ384" s="14">
        <f t="shared" si="394"/>
        <v>140</v>
      </c>
      <c r="GA384" s="14">
        <v>1</v>
      </c>
      <c r="GB384" s="14">
        <f t="shared" si="395"/>
        <v>10</v>
      </c>
      <c r="GC384" s="14">
        <f t="shared" si="419"/>
        <v>1</v>
      </c>
      <c r="GD384" s="14" t="str">
        <f t="shared" si="396"/>
        <v/>
      </c>
      <c r="GE384" s="14" t="e">
        <f t="shared" si="397"/>
        <v>#REF!</v>
      </c>
      <c r="GF384" s="14" t="e">
        <f t="shared" si="398"/>
        <v>#REF!</v>
      </c>
      <c r="GG384" s="14" t="e">
        <f t="shared" si="399"/>
        <v>#REF!</v>
      </c>
      <c r="GH384" s="14" t="e">
        <f t="shared" si="400"/>
        <v>#REF!</v>
      </c>
      <c r="GI384" s="14" t="e">
        <f t="shared" si="401"/>
        <v>#REF!</v>
      </c>
      <c r="GJ384" s="14" t="e">
        <f t="shared" si="402"/>
        <v>#REF!</v>
      </c>
      <c r="GK384" s="14" t="e">
        <f t="shared" si="403"/>
        <v>#REF!</v>
      </c>
      <c r="GL384" s="14">
        <f t="shared" si="404"/>
        <v>1104</v>
      </c>
      <c r="GM384" s="14">
        <f t="shared" si="405"/>
        <v>6</v>
      </c>
      <c r="GN384" s="14">
        <f t="shared" si="406"/>
        <v>1104</v>
      </c>
      <c r="GO384" s="25" t="str">
        <f t="shared" si="407"/>
        <v>icon_2010101</v>
      </c>
      <c r="GS384" s="14">
        <f t="shared" si="408"/>
        <v>1</v>
      </c>
      <c r="GT384" s="14">
        <f t="shared" si="409"/>
        <v>0</v>
      </c>
      <c r="GU384" s="14" t="e">
        <f t="shared" si="420"/>
        <v>#REF!</v>
      </c>
      <c r="GV384" s="14" t="str">
        <f t="shared" si="410"/>
        <v>AtkExt</v>
      </c>
      <c r="GW384" s="14" t="e">
        <f t="shared" si="421"/>
        <v>#REF!</v>
      </c>
      <c r="GX384" s="14" t="e">
        <f t="shared" si="422"/>
        <v>#REF!</v>
      </c>
      <c r="GY384" s="14" t="str">
        <f t="shared" si="411"/>
        <v/>
      </c>
      <c r="GZ384" s="14" t="str">
        <f t="shared" si="423"/>
        <v/>
      </c>
      <c r="HA384" s="14" t="str">
        <f t="shared" si="424"/>
        <v/>
      </c>
      <c r="HB384" s="14">
        <f t="shared" si="412"/>
        <v>21040</v>
      </c>
      <c r="HC384" s="14">
        <f t="shared" si="425"/>
        <v>6</v>
      </c>
      <c r="HD384" s="14">
        <f t="shared" si="426"/>
        <v>1104</v>
      </c>
      <c r="HE384" s="25" t="s">
        <v>1109</v>
      </c>
      <c r="HF384" s="14">
        <f t="shared" si="413"/>
        <v>1200</v>
      </c>
      <c r="IA384" s="13">
        <v>379</v>
      </c>
      <c r="IB384" s="14">
        <f t="shared" si="427"/>
        <v>19</v>
      </c>
      <c r="IC384" s="14">
        <f t="shared" si="428"/>
        <v>2</v>
      </c>
      <c r="ID384" s="14">
        <f t="shared" si="429"/>
        <v>8</v>
      </c>
      <c r="IE384" s="14">
        <f t="shared" si="430"/>
        <v>4</v>
      </c>
      <c r="IF384" s="14" t="str">
        <f t="shared" si="431"/>
        <v>120级守护灵洗练-Q4-9</v>
      </c>
      <c r="IG384" s="14">
        <f t="shared" si="432"/>
        <v>2084</v>
      </c>
      <c r="IH384" s="14">
        <f t="shared" si="433"/>
        <v>9</v>
      </c>
      <c r="II384" s="14">
        <f t="shared" si="434"/>
        <v>550</v>
      </c>
      <c r="IJ384" s="14" t="str">
        <f t="shared" si="435"/>
        <v>DefIgnor</v>
      </c>
      <c r="IK384" s="14">
        <f t="shared" si="436"/>
        <v>1.0999999999999999E-2</v>
      </c>
      <c r="IL384" s="14">
        <f t="shared" si="437"/>
        <v>0.03</v>
      </c>
    </row>
    <row r="385" spans="165:246" ht="16.5" x14ac:dyDescent="0.2">
      <c r="FI385" s="13">
        <v>380</v>
      </c>
      <c r="FJ385" s="14">
        <f t="shared" si="414"/>
        <v>1</v>
      </c>
      <c r="FK385" s="14">
        <f t="shared" si="415"/>
        <v>380</v>
      </c>
      <c r="FL385" s="14">
        <f t="shared" si="416"/>
        <v>51</v>
      </c>
      <c r="FM385" s="14">
        <f t="shared" si="383"/>
        <v>40</v>
      </c>
      <c r="FN385" s="14">
        <f t="shared" si="384"/>
        <v>10</v>
      </c>
      <c r="FO385" s="14">
        <f t="shared" si="385"/>
        <v>140</v>
      </c>
      <c r="FP385" s="14">
        <f t="shared" si="386"/>
        <v>4</v>
      </c>
      <c r="FQ385" s="14">
        <f t="shared" si="387"/>
        <v>2</v>
      </c>
      <c r="FR385" s="14">
        <f t="shared" si="388"/>
        <v>2</v>
      </c>
      <c r="FS385" s="14" t="b">
        <f t="shared" si="417"/>
        <v>0</v>
      </c>
      <c r="FT385" s="14">
        <f t="shared" si="389"/>
        <v>2010402</v>
      </c>
      <c r="FU385" s="14">
        <f t="shared" si="418"/>
        <v>300</v>
      </c>
      <c r="FV385" s="13" t="str">
        <f t="shared" si="390"/>
        <v>140级-史诗寄灵人の头盔</v>
      </c>
      <c r="FW385" s="13" t="str">
        <f t="shared" si="391"/>
        <v>魄息 · 寄灵人の头盔-史诗</v>
      </c>
      <c r="FX385" s="14">
        <f t="shared" si="392"/>
        <v>1</v>
      </c>
      <c r="FY385" s="14">
        <f t="shared" si="393"/>
        <v>4</v>
      </c>
      <c r="FZ385" s="14">
        <f t="shared" si="394"/>
        <v>140</v>
      </c>
      <c r="GA385" s="14">
        <v>1</v>
      </c>
      <c r="GB385" s="14">
        <f t="shared" si="395"/>
        <v>10</v>
      </c>
      <c r="GC385" s="14">
        <f t="shared" si="419"/>
        <v>2</v>
      </c>
      <c r="GD385" s="14" t="str">
        <f t="shared" si="396"/>
        <v/>
      </c>
      <c r="GE385" s="14" t="e">
        <f t="shared" si="397"/>
        <v>#REF!</v>
      </c>
      <c r="GF385" s="14" t="e">
        <f t="shared" si="398"/>
        <v>#REF!</v>
      </c>
      <c r="GG385" s="14" t="e">
        <f t="shared" si="399"/>
        <v>#REF!</v>
      </c>
      <c r="GH385" s="14" t="e">
        <f t="shared" si="400"/>
        <v>#REF!</v>
      </c>
      <c r="GI385" s="14" t="e">
        <f t="shared" si="401"/>
        <v>#REF!</v>
      </c>
      <c r="GJ385" s="14" t="e">
        <f t="shared" si="402"/>
        <v>#REF!</v>
      </c>
      <c r="GK385" s="14" t="e">
        <f t="shared" si="403"/>
        <v>#REF!</v>
      </c>
      <c r="GL385" s="14">
        <f t="shared" si="404"/>
        <v>1104</v>
      </c>
      <c r="GM385" s="14">
        <f t="shared" si="405"/>
        <v>6</v>
      </c>
      <c r="GN385" s="14">
        <f t="shared" si="406"/>
        <v>1104</v>
      </c>
      <c r="GO385" s="25" t="str">
        <f t="shared" si="407"/>
        <v>icon_2010102</v>
      </c>
      <c r="GS385" s="14">
        <f t="shared" si="408"/>
        <v>2</v>
      </c>
      <c r="GT385" s="14">
        <f t="shared" si="409"/>
        <v>0</v>
      </c>
      <c r="GU385" s="14" t="e">
        <f t="shared" si="420"/>
        <v>#REF!</v>
      </c>
      <c r="GV385" s="14" t="str">
        <f t="shared" si="410"/>
        <v>DefExt</v>
      </c>
      <c r="GW385" s="14" t="e">
        <f t="shared" si="421"/>
        <v>#REF!</v>
      </c>
      <c r="GX385" s="14" t="e">
        <f t="shared" si="422"/>
        <v>#REF!</v>
      </c>
      <c r="GY385" s="14" t="str">
        <f t="shared" si="411"/>
        <v/>
      </c>
      <c r="GZ385" s="14" t="str">
        <f t="shared" si="423"/>
        <v/>
      </c>
      <c r="HA385" s="14" t="str">
        <f t="shared" si="424"/>
        <v/>
      </c>
      <c r="HB385" s="14">
        <f t="shared" si="412"/>
        <v>21040</v>
      </c>
      <c r="HC385" s="14">
        <f t="shared" si="425"/>
        <v>6</v>
      </c>
      <c r="HD385" s="14">
        <f t="shared" si="426"/>
        <v>1104</v>
      </c>
      <c r="HE385" s="25" t="s">
        <v>1109</v>
      </c>
      <c r="HF385" s="14">
        <f t="shared" si="413"/>
        <v>600</v>
      </c>
      <c r="IA385" s="13">
        <v>380</v>
      </c>
      <c r="IB385" s="14">
        <f t="shared" si="427"/>
        <v>19</v>
      </c>
      <c r="IC385" s="14">
        <f t="shared" si="428"/>
        <v>2</v>
      </c>
      <c r="ID385" s="14">
        <f t="shared" si="429"/>
        <v>8</v>
      </c>
      <c r="IE385" s="14">
        <f t="shared" si="430"/>
        <v>4</v>
      </c>
      <c r="IF385" s="14" t="str">
        <f t="shared" si="431"/>
        <v>120级守护灵洗练-Q4-10</v>
      </c>
      <c r="IG385" s="14">
        <f t="shared" si="432"/>
        <v>2084</v>
      </c>
      <c r="IH385" s="14">
        <f t="shared" si="433"/>
        <v>10</v>
      </c>
      <c r="II385" s="14">
        <f t="shared" si="434"/>
        <v>550</v>
      </c>
      <c r="IJ385" s="14" t="str">
        <f t="shared" si="435"/>
        <v>Block</v>
      </c>
      <c r="IK385" s="14">
        <f t="shared" si="436"/>
        <v>1.0999999999999999E-2</v>
      </c>
      <c r="IL385" s="14">
        <f t="shared" si="437"/>
        <v>0.03</v>
      </c>
    </row>
    <row r="386" spans="165:246" ht="16.5" x14ac:dyDescent="0.2">
      <c r="FI386" s="13">
        <v>381</v>
      </c>
      <c r="FJ386" s="14">
        <f t="shared" si="414"/>
        <v>1</v>
      </c>
      <c r="FK386" s="14">
        <f t="shared" si="415"/>
        <v>381</v>
      </c>
      <c r="FL386" s="14">
        <f t="shared" si="416"/>
        <v>51</v>
      </c>
      <c r="FM386" s="14">
        <f t="shared" si="383"/>
        <v>40</v>
      </c>
      <c r="FN386" s="14">
        <f t="shared" si="384"/>
        <v>10</v>
      </c>
      <c r="FO386" s="14">
        <f t="shared" si="385"/>
        <v>140</v>
      </c>
      <c r="FP386" s="14">
        <f t="shared" si="386"/>
        <v>4</v>
      </c>
      <c r="FQ386" s="14">
        <f t="shared" si="387"/>
        <v>3</v>
      </c>
      <c r="FR386" s="14">
        <f t="shared" si="388"/>
        <v>3</v>
      </c>
      <c r="FS386" s="14" t="b">
        <f t="shared" si="417"/>
        <v>0</v>
      </c>
      <c r="FT386" s="14">
        <f t="shared" si="389"/>
        <v>2010403</v>
      </c>
      <c r="FU386" s="14">
        <f t="shared" si="418"/>
        <v>300</v>
      </c>
      <c r="FV386" s="13" t="str">
        <f t="shared" si="390"/>
        <v>140级-史诗寄灵人の铠甲</v>
      </c>
      <c r="FW386" s="13" t="str">
        <f t="shared" si="391"/>
        <v>魄息 · 寄灵人の铠甲-史诗</v>
      </c>
      <c r="FX386" s="14">
        <f t="shared" si="392"/>
        <v>1</v>
      </c>
      <c r="FY386" s="14">
        <f t="shared" si="393"/>
        <v>4</v>
      </c>
      <c r="FZ386" s="14">
        <f t="shared" si="394"/>
        <v>140</v>
      </c>
      <c r="GA386" s="14">
        <v>1</v>
      </c>
      <c r="GB386" s="14">
        <f t="shared" si="395"/>
        <v>10</v>
      </c>
      <c r="GC386" s="14">
        <f t="shared" si="419"/>
        <v>3</v>
      </c>
      <c r="GD386" s="14" t="str">
        <f t="shared" si="396"/>
        <v/>
      </c>
      <c r="GE386" s="14" t="e">
        <f t="shared" si="397"/>
        <v>#REF!</v>
      </c>
      <c r="GF386" s="14" t="e">
        <f t="shared" si="398"/>
        <v>#REF!</v>
      </c>
      <c r="GG386" s="14" t="e">
        <f t="shared" si="399"/>
        <v>#REF!</v>
      </c>
      <c r="GH386" s="14" t="e">
        <f t="shared" si="400"/>
        <v>#REF!</v>
      </c>
      <c r="GI386" s="14" t="e">
        <f t="shared" si="401"/>
        <v>#REF!</v>
      </c>
      <c r="GJ386" s="14" t="e">
        <f t="shared" si="402"/>
        <v>#REF!</v>
      </c>
      <c r="GK386" s="14" t="e">
        <f t="shared" si="403"/>
        <v>#REF!</v>
      </c>
      <c r="GL386" s="14">
        <f t="shared" si="404"/>
        <v>1104</v>
      </c>
      <c r="GM386" s="14">
        <f t="shared" si="405"/>
        <v>6</v>
      </c>
      <c r="GN386" s="14">
        <f t="shared" si="406"/>
        <v>1104</v>
      </c>
      <c r="GO386" s="25" t="str">
        <f t="shared" si="407"/>
        <v>icon_2010103</v>
      </c>
      <c r="GS386" s="14">
        <f t="shared" si="408"/>
        <v>2</v>
      </c>
      <c r="GT386" s="14">
        <f t="shared" si="409"/>
        <v>3</v>
      </c>
      <c r="GU386" s="14" t="e">
        <f t="shared" si="420"/>
        <v>#REF!</v>
      </c>
      <c r="GV386" s="14" t="str">
        <f t="shared" si="410"/>
        <v>DefExt</v>
      </c>
      <c r="GW386" s="14" t="e">
        <f t="shared" si="421"/>
        <v>#REF!</v>
      </c>
      <c r="GX386" s="14" t="e">
        <f t="shared" si="422"/>
        <v>#REF!</v>
      </c>
      <c r="GY386" s="14" t="str">
        <f t="shared" si="411"/>
        <v>HPExt</v>
      </c>
      <c r="GZ386" s="14" t="e">
        <f t="shared" si="423"/>
        <v>#REF!</v>
      </c>
      <c r="HA386" s="14" t="e">
        <f t="shared" si="424"/>
        <v>#REF!</v>
      </c>
      <c r="HB386" s="14">
        <f t="shared" si="412"/>
        <v>21040</v>
      </c>
      <c r="HC386" s="14">
        <f t="shared" si="425"/>
        <v>6</v>
      </c>
      <c r="HD386" s="14">
        <f t="shared" si="426"/>
        <v>1104</v>
      </c>
      <c r="HE386" s="25" t="s">
        <v>1109</v>
      </c>
      <c r="HF386" s="14">
        <f t="shared" si="413"/>
        <v>600</v>
      </c>
      <c r="IA386" s="13">
        <v>381</v>
      </c>
      <c r="IB386" s="14">
        <f t="shared" si="427"/>
        <v>20</v>
      </c>
      <c r="IC386" s="14">
        <f t="shared" si="428"/>
        <v>2</v>
      </c>
      <c r="ID386" s="14">
        <f t="shared" si="429"/>
        <v>9</v>
      </c>
      <c r="IE386" s="14">
        <f t="shared" si="430"/>
        <v>3</v>
      </c>
      <c r="IF386" s="14" t="str">
        <f t="shared" si="431"/>
        <v>130级守护灵洗练-Q3-1</v>
      </c>
      <c r="IG386" s="14">
        <f t="shared" si="432"/>
        <v>2093</v>
      </c>
      <c r="IH386" s="14">
        <f t="shared" si="433"/>
        <v>1</v>
      </c>
      <c r="II386" s="14">
        <f t="shared" si="434"/>
        <v>2000</v>
      </c>
      <c r="IJ386" s="14" t="str">
        <f t="shared" si="435"/>
        <v>AtkExt</v>
      </c>
      <c r="IK386" s="14" t="e">
        <f t="shared" si="436"/>
        <v>#REF!</v>
      </c>
      <c r="IL386" s="14" t="e">
        <f t="shared" si="437"/>
        <v>#REF!</v>
      </c>
    </row>
    <row r="387" spans="165:246" ht="16.5" x14ac:dyDescent="0.2">
      <c r="FI387" s="13">
        <v>382</v>
      </c>
      <c r="FJ387" s="14">
        <f t="shared" si="414"/>
        <v>1</v>
      </c>
      <c r="FK387" s="14">
        <f t="shared" si="415"/>
        <v>382</v>
      </c>
      <c r="FL387" s="14">
        <f t="shared" si="416"/>
        <v>51</v>
      </c>
      <c r="FM387" s="14">
        <f t="shared" si="383"/>
        <v>40</v>
      </c>
      <c r="FN387" s="14">
        <f t="shared" si="384"/>
        <v>10</v>
      </c>
      <c r="FO387" s="14">
        <f t="shared" si="385"/>
        <v>140</v>
      </c>
      <c r="FP387" s="14">
        <f t="shared" si="386"/>
        <v>4</v>
      </c>
      <c r="FQ387" s="14">
        <f t="shared" si="387"/>
        <v>4</v>
      </c>
      <c r="FR387" s="14">
        <f t="shared" si="388"/>
        <v>4</v>
      </c>
      <c r="FS387" s="14" t="b">
        <f t="shared" si="417"/>
        <v>0</v>
      </c>
      <c r="FT387" s="14">
        <f t="shared" si="389"/>
        <v>2010404</v>
      </c>
      <c r="FU387" s="14">
        <f t="shared" si="418"/>
        <v>300</v>
      </c>
      <c r="FV387" s="13" t="str">
        <f t="shared" si="390"/>
        <v>140级-史诗寄灵人の裤子</v>
      </c>
      <c r="FW387" s="13" t="str">
        <f t="shared" si="391"/>
        <v>魄息 · 寄灵人の裤子-史诗</v>
      </c>
      <c r="FX387" s="14">
        <f t="shared" si="392"/>
        <v>1</v>
      </c>
      <c r="FY387" s="14">
        <f t="shared" si="393"/>
        <v>4</v>
      </c>
      <c r="FZ387" s="14">
        <f t="shared" si="394"/>
        <v>140</v>
      </c>
      <c r="GA387" s="14">
        <v>1</v>
      </c>
      <c r="GB387" s="14">
        <f t="shared" si="395"/>
        <v>10</v>
      </c>
      <c r="GC387" s="14">
        <f t="shared" si="419"/>
        <v>4</v>
      </c>
      <c r="GD387" s="14" t="str">
        <f t="shared" si="396"/>
        <v/>
      </c>
      <c r="GE387" s="14" t="e">
        <f t="shared" si="397"/>
        <v>#REF!</v>
      </c>
      <c r="GF387" s="14" t="e">
        <f t="shared" si="398"/>
        <v>#REF!</v>
      </c>
      <c r="GG387" s="14" t="e">
        <f t="shared" si="399"/>
        <v>#REF!</v>
      </c>
      <c r="GH387" s="14" t="e">
        <f t="shared" si="400"/>
        <v>#REF!</v>
      </c>
      <c r="GI387" s="14" t="e">
        <f t="shared" si="401"/>
        <v>#REF!</v>
      </c>
      <c r="GJ387" s="14" t="e">
        <f t="shared" si="402"/>
        <v>#REF!</v>
      </c>
      <c r="GK387" s="14" t="e">
        <f t="shared" si="403"/>
        <v>#REF!</v>
      </c>
      <c r="GL387" s="14">
        <f t="shared" si="404"/>
        <v>1104</v>
      </c>
      <c r="GM387" s="14">
        <f t="shared" si="405"/>
        <v>6</v>
      </c>
      <c r="GN387" s="14">
        <f t="shared" si="406"/>
        <v>1104</v>
      </c>
      <c r="GO387" s="25" t="str">
        <f t="shared" si="407"/>
        <v>icon_2010104</v>
      </c>
      <c r="GS387" s="14">
        <f t="shared" si="408"/>
        <v>2</v>
      </c>
      <c r="GT387" s="14">
        <f t="shared" si="409"/>
        <v>0</v>
      </c>
      <c r="GU387" s="14" t="e">
        <f t="shared" si="420"/>
        <v>#REF!</v>
      </c>
      <c r="GV387" s="14" t="str">
        <f t="shared" si="410"/>
        <v>DefExt</v>
      </c>
      <c r="GW387" s="14" t="e">
        <f t="shared" si="421"/>
        <v>#REF!</v>
      </c>
      <c r="GX387" s="14" t="e">
        <f t="shared" si="422"/>
        <v>#REF!</v>
      </c>
      <c r="GY387" s="14" t="str">
        <f t="shared" si="411"/>
        <v/>
      </c>
      <c r="GZ387" s="14" t="str">
        <f t="shared" si="423"/>
        <v/>
      </c>
      <c r="HA387" s="14" t="str">
        <f t="shared" si="424"/>
        <v/>
      </c>
      <c r="HB387" s="14">
        <f t="shared" si="412"/>
        <v>21040</v>
      </c>
      <c r="HC387" s="14">
        <f t="shared" si="425"/>
        <v>6</v>
      </c>
      <c r="HD387" s="14">
        <f t="shared" si="426"/>
        <v>1104</v>
      </c>
      <c r="HE387" s="25" t="s">
        <v>1109</v>
      </c>
      <c r="HF387" s="14">
        <f t="shared" si="413"/>
        <v>600</v>
      </c>
      <c r="IA387" s="13">
        <v>382</v>
      </c>
      <c r="IB387" s="14">
        <f t="shared" si="427"/>
        <v>20</v>
      </c>
      <c r="IC387" s="14">
        <f t="shared" si="428"/>
        <v>2</v>
      </c>
      <c r="ID387" s="14">
        <f t="shared" si="429"/>
        <v>9</v>
      </c>
      <c r="IE387" s="14">
        <f t="shared" si="430"/>
        <v>3</v>
      </c>
      <c r="IF387" s="14" t="str">
        <f t="shared" si="431"/>
        <v>130级守护灵洗练-Q3-2</v>
      </c>
      <c r="IG387" s="14">
        <f t="shared" si="432"/>
        <v>2093</v>
      </c>
      <c r="IH387" s="14">
        <f t="shared" si="433"/>
        <v>2</v>
      </c>
      <c r="II387" s="14">
        <f t="shared" si="434"/>
        <v>2000</v>
      </c>
      <c r="IJ387" s="14" t="str">
        <f t="shared" si="435"/>
        <v>DefExt</v>
      </c>
      <c r="IK387" s="14" t="e">
        <f t="shared" si="436"/>
        <v>#REF!</v>
      </c>
      <c r="IL387" s="14" t="e">
        <f t="shared" si="437"/>
        <v>#REF!</v>
      </c>
    </row>
    <row r="388" spans="165:246" ht="16.5" x14ac:dyDescent="0.2">
      <c r="FI388" s="13">
        <v>383</v>
      </c>
      <c r="FJ388" s="14">
        <f t="shared" si="414"/>
        <v>1</v>
      </c>
      <c r="FK388" s="14">
        <f t="shared" si="415"/>
        <v>383</v>
      </c>
      <c r="FL388" s="14">
        <f t="shared" si="416"/>
        <v>51</v>
      </c>
      <c r="FM388" s="14">
        <f t="shared" si="383"/>
        <v>40</v>
      </c>
      <c r="FN388" s="14">
        <f t="shared" si="384"/>
        <v>10</v>
      </c>
      <c r="FO388" s="14">
        <f t="shared" si="385"/>
        <v>140</v>
      </c>
      <c r="FP388" s="14">
        <f t="shared" si="386"/>
        <v>4</v>
      </c>
      <c r="FQ388" s="14">
        <f t="shared" si="387"/>
        <v>5</v>
      </c>
      <c r="FR388" s="14">
        <f t="shared" si="388"/>
        <v>5</v>
      </c>
      <c r="FS388" s="14" t="b">
        <f t="shared" si="417"/>
        <v>0</v>
      </c>
      <c r="FT388" s="14">
        <f t="shared" si="389"/>
        <v>2010405</v>
      </c>
      <c r="FU388" s="14">
        <f t="shared" si="418"/>
        <v>300</v>
      </c>
      <c r="FV388" s="13" t="str">
        <f t="shared" si="390"/>
        <v>140级-史诗寄灵人の鞋子</v>
      </c>
      <c r="FW388" s="13" t="str">
        <f t="shared" si="391"/>
        <v>魄息 · 寄灵人の鞋子-史诗</v>
      </c>
      <c r="FX388" s="14">
        <f t="shared" si="392"/>
        <v>1</v>
      </c>
      <c r="FY388" s="14">
        <f t="shared" si="393"/>
        <v>4</v>
      </c>
      <c r="FZ388" s="14">
        <f t="shared" si="394"/>
        <v>140</v>
      </c>
      <c r="GA388" s="14">
        <v>1</v>
      </c>
      <c r="GB388" s="14">
        <f t="shared" si="395"/>
        <v>10</v>
      </c>
      <c r="GC388" s="14">
        <f t="shared" si="419"/>
        <v>5</v>
      </c>
      <c r="GD388" s="14" t="str">
        <f t="shared" si="396"/>
        <v/>
      </c>
      <c r="GE388" s="14" t="e">
        <f t="shared" si="397"/>
        <v>#REF!</v>
      </c>
      <c r="GF388" s="14" t="e">
        <f t="shared" si="398"/>
        <v>#REF!</v>
      </c>
      <c r="GG388" s="14" t="e">
        <f t="shared" si="399"/>
        <v>#REF!</v>
      </c>
      <c r="GH388" s="14" t="e">
        <f t="shared" si="400"/>
        <v>#REF!</v>
      </c>
      <c r="GI388" s="14" t="e">
        <f t="shared" si="401"/>
        <v>#REF!</v>
      </c>
      <c r="GJ388" s="14" t="e">
        <f t="shared" si="402"/>
        <v>#REF!</v>
      </c>
      <c r="GK388" s="14" t="e">
        <f t="shared" si="403"/>
        <v>#REF!</v>
      </c>
      <c r="GL388" s="14">
        <f t="shared" si="404"/>
        <v>1104</v>
      </c>
      <c r="GM388" s="14">
        <f t="shared" si="405"/>
        <v>6</v>
      </c>
      <c r="GN388" s="14">
        <f t="shared" si="406"/>
        <v>1104</v>
      </c>
      <c r="GO388" s="25" t="str">
        <f t="shared" si="407"/>
        <v>icon_2010105</v>
      </c>
      <c r="GS388" s="14">
        <f t="shared" si="408"/>
        <v>3</v>
      </c>
      <c r="GT388" s="14">
        <f t="shared" si="409"/>
        <v>0</v>
      </c>
      <c r="GU388" s="14" t="e">
        <f t="shared" si="420"/>
        <v>#REF!</v>
      </c>
      <c r="GV388" s="14" t="str">
        <f t="shared" si="410"/>
        <v>HPExt</v>
      </c>
      <c r="GW388" s="14" t="e">
        <f t="shared" si="421"/>
        <v>#REF!</v>
      </c>
      <c r="GX388" s="14" t="e">
        <f t="shared" si="422"/>
        <v>#REF!</v>
      </c>
      <c r="GY388" s="14" t="str">
        <f t="shared" si="411"/>
        <v/>
      </c>
      <c r="GZ388" s="14" t="str">
        <f t="shared" si="423"/>
        <v/>
      </c>
      <c r="HA388" s="14" t="str">
        <f t="shared" si="424"/>
        <v/>
      </c>
      <c r="HB388" s="14">
        <f t="shared" si="412"/>
        <v>21040</v>
      </c>
      <c r="HC388" s="14">
        <f t="shared" si="425"/>
        <v>6</v>
      </c>
      <c r="HD388" s="14">
        <f t="shared" si="426"/>
        <v>1104</v>
      </c>
      <c r="HE388" s="25" t="s">
        <v>1109</v>
      </c>
      <c r="HF388" s="14">
        <f t="shared" si="413"/>
        <v>600</v>
      </c>
      <c r="IA388" s="13">
        <v>383</v>
      </c>
      <c r="IB388" s="14">
        <f t="shared" si="427"/>
        <v>20</v>
      </c>
      <c r="IC388" s="14">
        <f t="shared" si="428"/>
        <v>2</v>
      </c>
      <c r="ID388" s="14">
        <f t="shared" si="429"/>
        <v>9</v>
      </c>
      <c r="IE388" s="14">
        <f t="shared" si="430"/>
        <v>3</v>
      </c>
      <c r="IF388" s="14" t="str">
        <f t="shared" si="431"/>
        <v>130级守护灵洗练-Q3-3</v>
      </c>
      <c r="IG388" s="14">
        <f t="shared" si="432"/>
        <v>2093</v>
      </c>
      <c r="IH388" s="14">
        <f t="shared" si="433"/>
        <v>3</v>
      </c>
      <c r="II388" s="14">
        <f t="shared" si="434"/>
        <v>2000</v>
      </c>
      <c r="IJ388" s="14" t="str">
        <f t="shared" si="435"/>
        <v>HPExt</v>
      </c>
      <c r="IK388" s="14" t="e">
        <f t="shared" si="436"/>
        <v>#REF!</v>
      </c>
      <c r="IL388" s="14" t="e">
        <f t="shared" si="437"/>
        <v>#REF!</v>
      </c>
    </row>
    <row r="389" spans="165:246" ht="16.5" x14ac:dyDescent="0.2">
      <c r="FI389" s="13">
        <v>384</v>
      </c>
      <c r="FJ389" s="14">
        <f t="shared" si="414"/>
        <v>1</v>
      </c>
      <c r="FK389" s="14">
        <f t="shared" si="415"/>
        <v>384</v>
      </c>
      <c r="FL389" s="14">
        <f t="shared" si="416"/>
        <v>51</v>
      </c>
      <c r="FM389" s="14">
        <f t="shared" si="383"/>
        <v>40</v>
      </c>
      <c r="FN389" s="14">
        <f t="shared" si="384"/>
        <v>10</v>
      </c>
      <c r="FO389" s="14">
        <f t="shared" si="385"/>
        <v>140</v>
      </c>
      <c r="FP389" s="14">
        <f t="shared" si="386"/>
        <v>4</v>
      </c>
      <c r="FQ389" s="14">
        <f t="shared" si="387"/>
        <v>6</v>
      </c>
      <c r="FR389" s="14">
        <f t="shared" si="388"/>
        <v>6</v>
      </c>
      <c r="FS389" s="14" t="b">
        <f t="shared" si="417"/>
        <v>0</v>
      </c>
      <c r="FT389" s="14">
        <f t="shared" si="389"/>
        <v>2010406</v>
      </c>
      <c r="FU389" s="14">
        <f t="shared" si="418"/>
        <v>300</v>
      </c>
      <c r="FV389" s="13" t="str">
        <f t="shared" si="390"/>
        <v>140级-史诗寄灵人の护手</v>
      </c>
      <c r="FW389" s="13" t="str">
        <f t="shared" si="391"/>
        <v>魄息 · 寄灵人の护手-史诗</v>
      </c>
      <c r="FX389" s="14">
        <f t="shared" si="392"/>
        <v>1</v>
      </c>
      <c r="FY389" s="14">
        <f t="shared" si="393"/>
        <v>4</v>
      </c>
      <c r="FZ389" s="14">
        <f t="shared" si="394"/>
        <v>140</v>
      </c>
      <c r="GA389" s="14">
        <v>1</v>
      </c>
      <c r="GB389" s="14">
        <f t="shared" si="395"/>
        <v>10</v>
      </c>
      <c r="GC389" s="14">
        <f t="shared" si="419"/>
        <v>6</v>
      </c>
      <c r="GD389" s="14" t="str">
        <f t="shared" si="396"/>
        <v/>
      </c>
      <c r="GE389" s="14" t="e">
        <f t="shared" si="397"/>
        <v>#REF!</v>
      </c>
      <c r="GF389" s="14" t="e">
        <f t="shared" si="398"/>
        <v>#REF!</v>
      </c>
      <c r="GG389" s="14" t="e">
        <f t="shared" si="399"/>
        <v>#REF!</v>
      </c>
      <c r="GH389" s="14" t="e">
        <f t="shared" si="400"/>
        <v>#REF!</v>
      </c>
      <c r="GI389" s="14" t="e">
        <f t="shared" si="401"/>
        <v>#REF!</v>
      </c>
      <c r="GJ389" s="14" t="e">
        <f t="shared" si="402"/>
        <v>#REF!</v>
      </c>
      <c r="GK389" s="14" t="e">
        <f t="shared" si="403"/>
        <v>#REF!</v>
      </c>
      <c r="GL389" s="14">
        <f t="shared" si="404"/>
        <v>1104</v>
      </c>
      <c r="GM389" s="14">
        <f t="shared" si="405"/>
        <v>6</v>
      </c>
      <c r="GN389" s="14">
        <f t="shared" si="406"/>
        <v>1104</v>
      </c>
      <c r="GO389" s="25" t="str">
        <f t="shared" si="407"/>
        <v>icon_2010106</v>
      </c>
      <c r="GS389" s="14">
        <f t="shared" si="408"/>
        <v>3</v>
      </c>
      <c r="GT389" s="14">
        <f t="shared" si="409"/>
        <v>0</v>
      </c>
      <c r="GU389" s="14" t="e">
        <f t="shared" si="420"/>
        <v>#REF!</v>
      </c>
      <c r="GV389" s="14" t="str">
        <f t="shared" si="410"/>
        <v>HPExt</v>
      </c>
      <c r="GW389" s="14" t="e">
        <f t="shared" si="421"/>
        <v>#REF!</v>
      </c>
      <c r="GX389" s="14" t="e">
        <f t="shared" si="422"/>
        <v>#REF!</v>
      </c>
      <c r="GY389" s="14" t="str">
        <f t="shared" si="411"/>
        <v/>
      </c>
      <c r="GZ389" s="14" t="str">
        <f t="shared" si="423"/>
        <v/>
      </c>
      <c r="HA389" s="14" t="str">
        <f t="shared" si="424"/>
        <v/>
      </c>
      <c r="HB389" s="14">
        <f t="shared" si="412"/>
        <v>21040</v>
      </c>
      <c r="HC389" s="14">
        <f t="shared" si="425"/>
        <v>6</v>
      </c>
      <c r="HD389" s="14">
        <f t="shared" si="426"/>
        <v>1104</v>
      </c>
      <c r="HE389" s="25" t="s">
        <v>1109</v>
      </c>
      <c r="HF389" s="14">
        <f t="shared" si="413"/>
        <v>600</v>
      </c>
      <c r="IA389" s="13">
        <v>384</v>
      </c>
      <c r="IB389" s="14">
        <f t="shared" si="427"/>
        <v>20</v>
      </c>
      <c r="IC389" s="14">
        <f t="shared" si="428"/>
        <v>2</v>
      </c>
      <c r="ID389" s="14">
        <f t="shared" si="429"/>
        <v>9</v>
      </c>
      <c r="IE389" s="14">
        <f t="shared" si="430"/>
        <v>3</v>
      </c>
      <c r="IF389" s="14" t="str">
        <f t="shared" si="431"/>
        <v>130级守护灵洗练-Q3-4</v>
      </c>
      <c r="IG389" s="14">
        <f t="shared" si="432"/>
        <v>2093</v>
      </c>
      <c r="IH389" s="14">
        <f t="shared" si="433"/>
        <v>4</v>
      </c>
      <c r="II389" s="14">
        <f t="shared" si="434"/>
        <v>600</v>
      </c>
      <c r="IJ389" s="14" t="str">
        <f t="shared" si="435"/>
        <v>AtkRate</v>
      </c>
      <c r="IK389" s="14">
        <f t="shared" si="436"/>
        <v>1.4E-2</v>
      </c>
      <c r="IL389" s="14">
        <f t="shared" si="437"/>
        <v>0.04</v>
      </c>
    </row>
    <row r="390" spans="165:246" ht="16.5" x14ac:dyDescent="0.2">
      <c r="FI390" s="13">
        <v>385</v>
      </c>
      <c r="FJ390" s="14">
        <f t="shared" si="414"/>
        <v>1</v>
      </c>
      <c r="FK390" s="14">
        <f t="shared" si="415"/>
        <v>385</v>
      </c>
      <c r="FL390" s="14">
        <f t="shared" si="416"/>
        <v>51</v>
      </c>
      <c r="FM390" s="14">
        <f t="shared" ref="FM390:FM440" si="438">INDEX($AL$7:$AL$64,FL390)</f>
        <v>40</v>
      </c>
      <c r="FN390" s="14">
        <f t="shared" ref="FN390:FN453" si="439">(FJ390-1)*$FL$3+GB390</f>
        <v>10</v>
      </c>
      <c r="FO390" s="14">
        <f t="shared" ref="FO390:FO453" si="440">INDEX(AJ$7:AJ$64,$FL390)</f>
        <v>140</v>
      </c>
      <c r="FP390" s="14">
        <f t="shared" ref="FP390:FP453" si="441">INDEX(AK$7:AK$64,$FL390)</f>
        <v>4</v>
      </c>
      <c r="FQ390" s="14">
        <f t="shared" ref="FQ390:FQ453" si="442">FK390-INDEX($AT$6:$AT$64,FL390)</f>
        <v>7</v>
      </c>
      <c r="FR390" s="14">
        <f t="shared" ref="FR390:FR453" si="443">INDEX($AU$7:$BB$64,FL390,FK390-INDEX($AT$6:$AT$64,FL390))</f>
        <v>7</v>
      </c>
      <c r="FS390" s="14" t="b">
        <f t="shared" si="417"/>
        <v>0</v>
      </c>
      <c r="FT390" s="14">
        <f t="shared" ref="FT390:FT453" si="444">INDEX($AQ$7:$AQ$64,FL390)*10+FR390+(FJ390-1)*100000+2000000</f>
        <v>2010407</v>
      </c>
      <c r="FU390" s="14">
        <f t="shared" si="418"/>
        <v>450</v>
      </c>
      <c r="FV390" s="13" t="str">
        <f t="shared" ref="FV390:FV453" si="445">INDEX($AM$7:$AM$64,FL390)&amp;"-"&amp;INDEX($AN$7:$AN$64,FL390)&amp;INDEX($BR$6:$BR$7,FJ390)&amp;INDEX($AU$3:$BB$3,FR390)</f>
        <v>140级-史诗寄灵人の项链</v>
      </c>
      <c r="FW390" s="13" t="str">
        <f t="shared" ref="FW390:FW453" si="446">INDEX($AO$7:$AP$64,FL390,FJ390)&amp;" · "&amp;INDEX($BR$6:$BR$7,FJ390)&amp;INDEX($AU$3:$BB$3,FR390)&amp;IF(FS390,"","-"&amp;INDEX($CG$6:$CG$9,FP390))</f>
        <v>魄息 · 寄灵人の项链-史诗</v>
      </c>
      <c r="FX390" s="14">
        <f t="shared" ref="FX390:FX453" si="447">FJ390</f>
        <v>1</v>
      </c>
      <c r="FY390" s="14">
        <f t="shared" ref="FY390:FY453" si="448">INDEX($AK$7:$AK$64,FL390)</f>
        <v>4</v>
      </c>
      <c r="FZ390" s="14">
        <f t="shared" ref="FZ390:FZ453" si="449">INDEX($AJ$7:$AJ$64,FL390)</f>
        <v>140</v>
      </c>
      <c r="GA390" s="14">
        <v>1</v>
      </c>
      <c r="GB390" s="14">
        <f t="shared" ref="GB390:GB453" si="450">INDEX(AH$7:AH$64,$FL390)</f>
        <v>10</v>
      </c>
      <c r="GC390" s="14">
        <f t="shared" si="419"/>
        <v>7</v>
      </c>
      <c r="GD390" s="14" t="str">
        <f t="shared" ref="GD390:GD453" si="451">IF(INDEX($AR$7:$AR$64,FL390)&gt;0,INDEX($AR$7:$AR$64,FL390) + (FJ390-1)*10000+200000,"")</f>
        <v/>
      </c>
      <c r="GE390" s="14" t="e">
        <f t="shared" ref="GE390:GE440" si="452">INT(SUMPRODUCT($GI$3:$GK$3,GI390:GK390)*IF(GD390="",1,1.5))</f>
        <v>#REF!</v>
      </c>
      <c r="GF390" s="14" t="e">
        <f t="shared" ref="GF390:GF453" si="453">ROUND(INDEX(M$6:M$27,$FN390)*INDEX(BW$6:BW$13,$FR390)*INDEX($CH$6:$CH$9,FY390)/5,0)*5</f>
        <v>#REF!</v>
      </c>
      <c r="GG390" s="14" t="e">
        <f t="shared" ref="GG390:GG453" si="454">ROUND(INDEX(N$6:N$27,$FN390)*INDEX(BX$6:BX$13,$FR390)*INDEX($CH$6:$CH$9,FY390)/5,0)*5</f>
        <v>#REF!</v>
      </c>
      <c r="GH390" s="14" t="e">
        <f t="shared" ref="GH390:GH453" si="455">ROUND(INDEX(O$6:O$27,$FN390)*INDEX(BY$6:BY$13,$FR390)*INDEX($CH$6:$CH$9,FY390)/5,0)*5</f>
        <v>#REF!</v>
      </c>
      <c r="GI390" s="14" t="e">
        <f t="shared" ref="GI390:GI453" si="456">ROUND(INDEX(S$6:S$27,$FN390)*INDEX(BW$6:BW$13,$FR390)*INDEX($CH$6:$CH$9,FY390),0)</f>
        <v>#REF!</v>
      </c>
      <c r="GJ390" s="14" t="e">
        <f t="shared" ref="GJ390:GJ453" si="457">ROUND(INDEX(T$6:T$27,$FN390)*INDEX(BX$6:BX$13,$FR390)*INDEX($CH$6:$CH$9,FY390),0)</f>
        <v>#REF!</v>
      </c>
      <c r="GK390" s="14" t="e">
        <f t="shared" ref="GK390:GK453" si="458">ROUND(INDEX(U$6:U$27,$FN390)*INDEX(BY$6:BY$13,$FR390)*INDEX($CH$6:$CH$9,FY390),0)</f>
        <v>#REF!</v>
      </c>
      <c r="GL390" s="14">
        <f t="shared" ref="GL390:GL453" si="459">GB390*10+FP390+FJ390*1000</f>
        <v>1104</v>
      </c>
      <c r="GM390" s="14">
        <f t="shared" ref="GM390:GM453" si="460">INDEX($V$17:$Y$27,GB390,FP390)</f>
        <v>6</v>
      </c>
      <c r="GN390" s="14">
        <f t="shared" ref="GN390:GN453" si="461">IF(FP390&gt;2,GB390*10+FP390+FJ390*1000,"")</f>
        <v>1104</v>
      </c>
      <c r="GO390" s="25" t="str">
        <f t="shared" ref="GO390:GO453" si="462">IF(FS390,"icon_"&amp;FT390,GO$2&amp;INDEX($FG$6:$FG$7,FJ390)*100000+GB390*1000+100+FR390)</f>
        <v>icon_2010107</v>
      </c>
      <c r="GS390" s="14">
        <f t="shared" ref="GS390:GS453" si="463">INDEX(CA$6:CA$13,$GC390)</f>
        <v>1</v>
      </c>
      <c r="GT390" s="14">
        <f t="shared" ref="GT390:GT453" si="464">INDEX(CB$6:CB$13,$GC390)</f>
        <v>2</v>
      </c>
      <c r="GU390" s="14" t="e">
        <f t="shared" si="420"/>
        <v>#REF!</v>
      </c>
      <c r="GV390" s="14" t="str">
        <f t="shared" ref="GV390:GV440" si="465">INDEX($BW$3:$BY$3,GS390)</f>
        <v>AtkExt</v>
      </c>
      <c r="GW390" s="14" t="e">
        <f t="shared" si="421"/>
        <v>#REF!</v>
      </c>
      <c r="GX390" s="14" t="e">
        <f t="shared" si="422"/>
        <v>#REF!</v>
      </c>
      <c r="GY390" s="14" t="str">
        <f t="shared" ref="GY390:GY440" si="466">IF(GT390&gt;0,INDEX($BW$3:$BY$3,GT390),"")</f>
        <v>DefExt</v>
      </c>
      <c r="GZ390" s="14" t="e">
        <f t="shared" si="423"/>
        <v>#REF!</v>
      </c>
      <c r="HA390" s="14" t="e">
        <f t="shared" si="424"/>
        <v>#REF!</v>
      </c>
      <c r="HB390" s="14">
        <f t="shared" ref="HB390:HB453" si="467">20000+GB390*100+FP390*10</f>
        <v>21040</v>
      </c>
      <c r="HC390" s="14">
        <f t="shared" si="425"/>
        <v>6</v>
      </c>
      <c r="HD390" s="14">
        <f t="shared" si="426"/>
        <v>1104</v>
      </c>
      <c r="HE390" s="25" t="s">
        <v>1109</v>
      </c>
      <c r="HF390" s="14">
        <f t="shared" ref="HF390:HF453" si="468">ROUND(INDEX($AA$17:$AD$27,GB390,FP390)*INDEX($BZ$6:$BZ$13,GC390),0)</f>
        <v>900</v>
      </c>
      <c r="IA390" s="13">
        <v>385</v>
      </c>
      <c r="IB390" s="14">
        <f t="shared" si="427"/>
        <v>20</v>
      </c>
      <c r="IC390" s="14">
        <f t="shared" si="428"/>
        <v>2</v>
      </c>
      <c r="ID390" s="14">
        <f t="shared" si="429"/>
        <v>9</v>
      </c>
      <c r="IE390" s="14">
        <f t="shared" si="430"/>
        <v>3</v>
      </c>
      <c r="IF390" s="14" t="str">
        <f t="shared" si="431"/>
        <v>130级守护灵洗练-Q3-5</v>
      </c>
      <c r="IG390" s="14">
        <f t="shared" si="432"/>
        <v>2093</v>
      </c>
      <c r="IH390" s="14">
        <f t="shared" si="433"/>
        <v>5</v>
      </c>
      <c r="II390" s="14">
        <f t="shared" si="434"/>
        <v>600</v>
      </c>
      <c r="IJ390" s="14" t="str">
        <f t="shared" si="435"/>
        <v>DefRate</v>
      </c>
      <c r="IK390" s="14">
        <f t="shared" si="436"/>
        <v>1.4E-2</v>
      </c>
      <c r="IL390" s="14">
        <f t="shared" si="437"/>
        <v>0.04</v>
      </c>
    </row>
    <row r="391" spans="165:246" ht="16.5" x14ac:dyDescent="0.2">
      <c r="FI391" s="13">
        <v>386</v>
      </c>
      <c r="FJ391" s="14">
        <f t="shared" ref="FJ391:FJ454" si="469">IF(FI391&lt;=$FJ$3,1,2)</f>
        <v>1</v>
      </c>
      <c r="FK391" s="14">
        <f t="shared" ref="FK391:FK440" si="470">MOD(FI391-1,$FJ$3)+1</f>
        <v>386</v>
      </c>
      <c r="FL391" s="14">
        <f t="shared" ref="FL391:FL454" si="471">MATCH(FK391-1,$AT$6:$AT$64,1)</f>
        <v>51</v>
      </c>
      <c r="FM391" s="14">
        <f t="shared" si="438"/>
        <v>40</v>
      </c>
      <c r="FN391" s="14">
        <f t="shared" si="439"/>
        <v>10</v>
      </c>
      <c r="FO391" s="14">
        <f t="shared" si="440"/>
        <v>140</v>
      </c>
      <c r="FP391" s="14">
        <f t="shared" si="441"/>
        <v>4</v>
      </c>
      <c r="FQ391" s="14">
        <f t="shared" si="442"/>
        <v>8</v>
      </c>
      <c r="FR391" s="14">
        <f t="shared" si="443"/>
        <v>8</v>
      </c>
      <c r="FS391" s="14" t="b">
        <f t="shared" ref="FS391:FS454" si="472">IF(GD391="",FALSE,TRUE)</f>
        <v>0</v>
      </c>
      <c r="FT391" s="14">
        <f t="shared" si="444"/>
        <v>2010408</v>
      </c>
      <c r="FU391" s="14">
        <f t="shared" ref="FU391:FU454" si="473">INDEX($BG$7:$BN$64,FL391,FR391)</f>
        <v>450</v>
      </c>
      <c r="FV391" s="13" t="str">
        <f t="shared" si="445"/>
        <v>140级-史诗寄灵人の戒指</v>
      </c>
      <c r="FW391" s="13" t="str">
        <f t="shared" si="446"/>
        <v>魄息 · 寄灵人の戒指-史诗</v>
      </c>
      <c r="FX391" s="14">
        <f t="shared" si="447"/>
        <v>1</v>
      </c>
      <c r="FY391" s="14">
        <f t="shared" si="448"/>
        <v>4</v>
      </c>
      <c r="FZ391" s="14">
        <f t="shared" si="449"/>
        <v>140</v>
      </c>
      <c r="GA391" s="14">
        <v>1</v>
      </c>
      <c r="GB391" s="14">
        <f t="shared" si="450"/>
        <v>10</v>
      </c>
      <c r="GC391" s="14">
        <f t="shared" ref="GC391:GC440" si="474">FR391</f>
        <v>8</v>
      </c>
      <c r="GD391" s="14" t="str">
        <f t="shared" si="451"/>
        <v/>
      </c>
      <c r="GE391" s="14" t="e">
        <f t="shared" si="452"/>
        <v>#REF!</v>
      </c>
      <c r="GF391" s="14" t="e">
        <f t="shared" si="453"/>
        <v>#REF!</v>
      </c>
      <c r="GG391" s="14" t="e">
        <f t="shared" si="454"/>
        <v>#REF!</v>
      </c>
      <c r="GH391" s="14" t="e">
        <f t="shared" si="455"/>
        <v>#REF!</v>
      </c>
      <c r="GI391" s="14" t="e">
        <f t="shared" si="456"/>
        <v>#REF!</v>
      </c>
      <c r="GJ391" s="14" t="e">
        <f t="shared" si="457"/>
        <v>#REF!</v>
      </c>
      <c r="GK391" s="14" t="e">
        <f t="shared" si="458"/>
        <v>#REF!</v>
      </c>
      <c r="GL391" s="14">
        <f t="shared" si="459"/>
        <v>1104</v>
      </c>
      <c r="GM391" s="14">
        <f t="shared" si="460"/>
        <v>6</v>
      </c>
      <c r="GN391" s="14">
        <f t="shared" si="461"/>
        <v>1104</v>
      </c>
      <c r="GO391" s="25" t="str">
        <f t="shared" si="462"/>
        <v>icon_2010108</v>
      </c>
      <c r="GS391" s="14">
        <f t="shared" si="463"/>
        <v>1</v>
      </c>
      <c r="GT391" s="14">
        <f t="shared" si="464"/>
        <v>3</v>
      </c>
      <c r="GU391" s="14" t="e">
        <f t="shared" ref="GU391:GU440" si="475">GE391</f>
        <v>#REF!</v>
      </c>
      <c r="GV391" s="14" t="str">
        <f t="shared" si="465"/>
        <v>AtkExt</v>
      </c>
      <c r="GW391" s="14" t="e">
        <f t="shared" ref="GW391:GW440" si="476">INDEX(GF391:GH391,GS391)</f>
        <v>#REF!</v>
      </c>
      <c r="GX391" s="14" t="e">
        <f t="shared" ref="GX391:GX440" si="477">INDEX(GI391:GK391,GS391)</f>
        <v>#REF!</v>
      </c>
      <c r="GY391" s="14" t="str">
        <f t="shared" si="466"/>
        <v>HPExt</v>
      </c>
      <c r="GZ391" s="14" t="e">
        <f t="shared" ref="GZ391:GZ440" si="478">IF(GT391&gt;0,INDEX(GF391:GH391,GT391),"")</f>
        <v>#REF!</v>
      </c>
      <c r="HA391" s="14" t="e">
        <f t="shared" ref="HA391:HA440" si="479">IF(GT391&gt;0,INDEX(GI391:GK391,GT391),"")</f>
        <v>#REF!</v>
      </c>
      <c r="HB391" s="14">
        <f t="shared" si="467"/>
        <v>21040</v>
      </c>
      <c r="HC391" s="14">
        <f t="shared" ref="HC391:HC440" si="480">GM391</f>
        <v>6</v>
      </c>
      <c r="HD391" s="14">
        <f t="shared" ref="HD391:HD440" si="481">GN391</f>
        <v>1104</v>
      </c>
      <c r="HE391" s="25" t="s">
        <v>1109</v>
      </c>
      <c r="HF391" s="14">
        <f t="shared" si="468"/>
        <v>900</v>
      </c>
      <c r="IA391" s="13">
        <v>386</v>
      </c>
      <c r="IB391" s="14">
        <f t="shared" ref="IB391:IB445" si="482">INT((IA391-1)/20)+1</f>
        <v>20</v>
      </c>
      <c r="IC391" s="14">
        <f t="shared" ref="IC391:IC445" si="483">IF(IB391&gt;11,2,1)</f>
        <v>2</v>
      </c>
      <c r="ID391" s="14">
        <f t="shared" ref="ID391:ID445" si="484">IB391-(IC391-1)*11</f>
        <v>9</v>
      </c>
      <c r="IE391" s="14">
        <f t="shared" ref="IE391:IE445" si="485">IF(MOD(IA391-1,20)&gt;=10,4,3)</f>
        <v>3</v>
      </c>
      <c r="IF391" s="14" t="str">
        <f t="shared" ref="IF391:IF445" si="486">INDEX($EK$6:$EK$27,IB391)&amp;"洗练-Q"&amp;IE391&amp;"-"&amp;IH391</f>
        <v>130级守护灵洗练-Q3-6</v>
      </c>
      <c r="IG391" s="14">
        <f t="shared" ref="IG391:IG445" si="487">IC391*1000+ID391*10+IE391</f>
        <v>2093</v>
      </c>
      <c r="IH391" s="14">
        <f t="shared" ref="IH391:IH445" si="488">MOD(IA391-1,10)+1</f>
        <v>6</v>
      </c>
      <c r="II391" s="14">
        <f t="shared" ref="II391:II445" si="489">INDEX($EO$3:$EX$3,IH391)</f>
        <v>600</v>
      </c>
      <c r="IJ391" s="14" t="str">
        <f t="shared" ref="IJ391:IJ445" si="490">INDEX($EO$4:$EX$4,IH391)</f>
        <v>HPRate</v>
      </c>
      <c r="IK391" s="14">
        <f t="shared" ref="IK391:IK445" si="491">IF(IL391&gt;1,INT(IL391*0.35),ROUND(IL391*0.35,3))</f>
        <v>1.4E-2</v>
      </c>
      <c r="IL391" s="14">
        <f t="shared" ref="IL391:IL445" si="492">INDEX($EO$6:$EX$27,IB391,IH391)</f>
        <v>0.04</v>
      </c>
    </row>
    <row r="392" spans="165:246" ht="16.5" x14ac:dyDescent="0.2">
      <c r="FI392" s="13">
        <v>387</v>
      </c>
      <c r="FJ392" s="14">
        <f t="shared" si="469"/>
        <v>1</v>
      </c>
      <c r="FK392" s="14">
        <f t="shared" si="470"/>
        <v>387</v>
      </c>
      <c r="FL392" s="14">
        <f t="shared" si="471"/>
        <v>52</v>
      </c>
      <c r="FM392" s="14">
        <f t="shared" si="438"/>
        <v>41</v>
      </c>
      <c r="FN392" s="14">
        <f t="shared" si="439"/>
        <v>10</v>
      </c>
      <c r="FO392" s="14">
        <f t="shared" si="440"/>
        <v>140</v>
      </c>
      <c r="FP392" s="14">
        <f t="shared" si="441"/>
        <v>4</v>
      </c>
      <c r="FQ392" s="14">
        <f t="shared" si="442"/>
        <v>1</v>
      </c>
      <c r="FR392" s="14">
        <f t="shared" si="443"/>
        <v>1</v>
      </c>
      <c r="FS392" s="14" t="b">
        <f t="shared" si="472"/>
        <v>1</v>
      </c>
      <c r="FT392" s="14">
        <f t="shared" si="444"/>
        <v>2010411</v>
      </c>
      <c r="FU392" s="14">
        <f t="shared" si="473"/>
        <v>600</v>
      </c>
      <c r="FV392" s="13" t="str">
        <f t="shared" si="445"/>
        <v>140级-攻击套寄灵人の灵器</v>
      </c>
      <c r="FW392" s="13" t="str">
        <f t="shared" si="446"/>
        <v>阎罗有期 · 寄灵人の灵器</v>
      </c>
      <c r="FX392" s="14">
        <f t="shared" si="447"/>
        <v>1</v>
      </c>
      <c r="FY392" s="14">
        <f t="shared" si="448"/>
        <v>4</v>
      </c>
      <c r="FZ392" s="14">
        <f t="shared" si="449"/>
        <v>140</v>
      </c>
      <c r="GA392" s="14">
        <v>1</v>
      </c>
      <c r="GB392" s="14">
        <f t="shared" si="450"/>
        <v>10</v>
      </c>
      <c r="GC392" s="14">
        <f t="shared" si="474"/>
        <v>1</v>
      </c>
      <c r="GD392" s="14">
        <f t="shared" si="451"/>
        <v>201041</v>
      </c>
      <c r="GE392" s="14" t="e">
        <f t="shared" si="452"/>
        <v>#REF!</v>
      </c>
      <c r="GF392" s="14" t="e">
        <f t="shared" si="453"/>
        <v>#REF!</v>
      </c>
      <c r="GG392" s="14" t="e">
        <f t="shared" si="454"/>
        <v>#REF!</v>
      </c>
      <c r="GH392" s="14" t="e">
        <f t="shared" si="455"/>
        <v>#REF!</v>
      </c>
      <c r="GI392" s="14" t="e">
        <f t="shared" si="456"/>
        <v>#REF!</v>
      </c>
      <c r="GJ392" s="14" t="e">
        <f t="shared" si="457"/>
        <v>#REF!</v>
      </c>
      <c r="GK392" s="14" t="e">
        <f t="shared" si="458"/>
        <v>#REF!</v>
      </c>
      <c r="GL392" s="14">
        <f t="shared" si="459"/>
        <v>1104</v>
      </c>
      <c r="GM392" s="14">
        <f t="shared" si="460"/>
        <v>6</v>
      </c>
      <c r="GN392" s="14">
        <f t="shared" si="461"/>
        <v>1104</v>
      </c>
      <c r="GO392" s="25" t="str">
        <f t="shared" si="462"/>
        <v>icon_2010411</v>
      </c>
      <c r="GS392" s="14">
        <f t="shared" si="463"/>
        <v>1</v>
      </c>
      <c r="GT392" s="14">
        <f t="shared" si="464"/>
        <v>0</v>
      </c>
      <c r="GU392" s="14" t="e">
        <f t="shared" si="475"/>
        <v>#REF!</v>
      </c>
      <c r="GV392" s="14" t="str">
        <f t="shared" si="465"/>
        <v>AtkExt</v>
      </c>
      <c r="GW392" s="14" t="e">
        <f t="shared" si="476"/>
        <v>#REF!</v>
      </c>
      <c r="GX392" s="14" t="e">
        <f t="shared" si="477"/>
        <v>#REF!</v>
      </c>
      <c r="GY392" s="14" t="str">
        <f t="shared" si="466"/>
        <v/>
      </c>
      <c r="GZ392" s="14" t="str">
        <f t="shared" si="478"/>
        <v/>
      </c>
      <c r="HA392" s="14" t="str">
        <f t="shared" si="479"/>
        <v/>
      </c>
      <c r="HB392" s="14">
        <f t="shared" si="467"/>
        <v>21040</v>
      </c>
      <c r="HC392" s="14">
        <f t="shared" si="480"/>
        <v>6</v>
      </c>
      <c r="HD392" s="14">
        <f t="shared" si="481"/>
        <v>1104</v>
      </c>
      <c r="HE392" s="25" t="s">
        <v>1109</v>
      </c>
      <c r="HF392" s="14">
        <f t="shared" si="468"/>
        <v>1200</v>
      </c>
      <c r="IA392" s="13">
        <v>387</v>
      </c>
      <c r="IB392" s="14">
        <f t="shared" si="482"/>
        <v>20</v>
      </c>
      <c r="IC392" s="14">
        <f t="shared" si="483"/>
        <v>2</v>
      </c>
      <c r="ID392" s="14">
        <f t="shared" si="484"/>
        <v>9</v>
      </c>
      <c r="IE392" s="14">
        <f t="shared" si="485"/>
        <v>3</v>
      </c>
      <c r="IF392" s="14" t="str">
        <f t="shared" si="486"/>
        <v>130级守护灵洗练-Q3-7</v>
      </c>
      <c r="IG392" s="14">
        <f t="shared" si="487"/>
        <v>2093</v>
      </c>
      <c r="IH392" s="14">
        <f t="shared" si="488"/>
        <v>7</v>
      </c>
      <c r="II392" s="14">
        <f t="shared" si="489"/>
        <v>550</v>
      </c>
      <c r="IJ392" s="14" t="str">
        <f t="shared" si="490"/>
        <v>Crit</v>
      </c>
      <c r="IK392" s="14">
        <f t="shared" si="491"/>
        <v>1.0999999999999999E-2</v>
      </c>
      <c r="IL392" s="14">
        <f t="shared" si="492"/>
        <v>0.03</v>
      </c>
    </row>
    <row r="393" spans="165:246" ht="16.5" x14ac:dyDescent="0.2">
      <c r="FI393" s="13">
        <v>388</v>
      </c>
      <c r="FJ393" s="14">
        <f t="shared" si="469"/>
        <v>1</v>
      </c>
      <c r="FK393" s="14">
        <f t="shared" si="470"/>
        <v>388</v>
      </c>
      <c r="FL393" s="14">
        <f t="shared" si="471"/>
        <v>52</v>
      </c>
      <c r="FM393" s="14">
        <f t="shared" si="438"/>
        <v>41</v>
      </c>
      <c r="FN393" s="14">
        <f t="shared" si="439"/>
        <v>10</v>
      </c>
      <c r="FO393" s="14">
        <f t="shared" si="440"/>
        <v>140</v>
      </c>
      <c r="FP393" s="14">
        <f t="shared" si="441"/>
        <v>4</v>
      </c>
      <c r="FQ393" s="14">
        <f t="shared" si="442"/>
        <v>2</v>
      </c>
      <c r="FR393" s="14">
        <f t="shared" si="443"/>
        <v>2</v>
      </c>
      <c r="FS393" s="14" t="b">
        <f t="shared" si="472"/>
        <v>1</v>
      </c>
      <c r="FT393" s="14">
        <f t="shared" si="444"/>
        <v>2010412</v>
      </c>
      <c r="FU393" s="14">
        <f t="shared" si="473"/>
        <v>300</v>
      </c>
      <c r="FV393" s="13" t="str">
        <f t="shared" si="445"/>
        <v>140级-攻击套寄灵人の头盔</v>
      </c>
      <c r="FW393" s="13" t="str">
        <f t="shared" si="446"/>
        <v>阎罗有期 · 寄灵人の头盔</v>
      </c>
      <c r="FX393" s="14">
        <f t="shared" si="447"/>
        <v>1</v>
      </c>
      <c r="FY393" s="14">
        <f t="shared" si="448"/>
        <v>4</v>
      </c>
      <c r="FZ393" s="14">
        <f t="shared" si="449"/>
        <v>140</v>
      </c>
      <c r="GA393" s="14">
        <v>1</v>
      </c>
      <c r="GB393" s="14">
        <f t="shared" si="450"/>
        <v>10</v>
      </c>
      <c r="GC393" s="14">
        <f t="shared" si="474"/>
        <v>2</v>
      </c>
      <c r="GD393" s="14">
        <f t="shared" si="451"/>
        <v>201041</v>
      </c>
      <c r="GE393" s="14" t="e">
        <f t="shared" si="452"/>
        <v>#REF!</v>
      </c>
      <c r="GF393" s="14" t="e">
        <f t="shared" si="453"/>
        <v>#REF!</v>
      </c>
      <c r="GG393" s="14" t="e">
        <f t="shared" si="454"/>
        <v>#REF!</v>
      </c>
      <c r="GH393" s="14" t="e">
        <f t="shared" si="455"/>
        <v>#REF!</v>
      </c>
      <c r="GI393" s="14" t="e">
        <f t="shared" si="456"/>
        <v>#REF!</v>
      </c>
      <c r="GJ393" s="14" t="e">
        <f t="shared" si="457"/>
        <v>#REF!</v>
      </c>
      <c r="GK393" s="14" t="e">
        <f t="shared" si="458"/>
        <v>#REF!</v>
      </c>
      <c r="GL393" s="14">
        <f t="shared" si="459"/>
        <v>1104</v>
      </c>
      <c r="GM393" s="14">
        <f t="shared" si="460"/>
        <v>6</v>
      </c>
      <c r="GN393" s="14">
        <f t="shared" si="461"/>
        <v>1104</v>
      </c>
      <c r="GO393" s="25" t="str">
        <f t="shared" si="462"/>
        <v>icon_2010412</v>
      </c>
      <c r="GS393" s="14">
        <f t="shared" si="463"/>
        <v>2</v>
      </c>
      <c r="GT393" s="14">
        <f t="shared" si="464"/>
        <v>0</v>
      </c>
      <c r="GU393" s="14" t="e">
        <f t="shared" si="475"/>
        <v>#REF!</v>
      </c>
      <c r="GV393" s="14" t="str">
        <f t="shared" si="465"/>
        <v>DefExt</v>
      </c>
      <c r="GW393" s="14" t="e">
        <f t="shared" si="476"/>
        <v>#REF!</v>
      </c>
      <c r="GX393" s="14" t="e">
        <f t="shared" si="477"/>
        <v>#REF!</v>
      </c>
      <c r="GY393" s="14" t="str">
        <f t="shared" si="466"/>
        <v/>
      </c>
      <c r="GZ393" s="14" t="str">
        <f t="shared" si="478"/>
        <v/>
      </c>
      <c r="HA393" s="14" t="str">
        <f t="shared" si="479"/>
        <v/>
      </c>
      <c r="HB393" s="14">
        <f t="shared" si="467"/>
        <v>21040</v>
      </c>
      <c r="HC393" s="14">
        <f t="shared" si="480"/>
        <v>6</v>
      </c>
      <c r="HD393" s="14">
        <f t="shared" si="481"/>
        <v>1104</v>
      </c>
      <c r="HE393" s="25" t="s">
        <v>1109</v>
      </c>
      <c r="HF393" s="14">
        <f t="shared" si="468"/>
        <v>600</v>
      </c>
      <c r="IA393" s="13">
        <v>388</v>
      </c>
      <c r="IB393" s="14">
        <f t="shared" si="482"/>
        <v>20</v>
      </c>
      <c r="IC393" s="14">
        <f t="shared" si="483"/>
        <v>2</v>
      </c>
      <c r="ID393" s="14">
        <f t="shared" si="484"/>
        <v>9</v>
      </c>
      <c r="IE393" s="14">
        <f t="shared" si="485"/>
        <v>3</v>
      </c>
      <c r="IF393" s="14" t="str">
        <f t="shared" si="486"/>
        <v>130级守护灵洗练-Q3-8</v>
      </c>
      <c r="IG393" s="14">
        <f t="shared" si="487"/>
        <v>2093</v>
      </c>
      <c r="IH393" s="14">
        <f t="shared" si="488"/>
        <v>8</v>
      </c>
      <c r="II393" s="14">
        <f t="shared" si="489"/>
        <v>550</v>
      </c>
      <c r="IJ393" s="14" t="str">
        <f t="shared" si="490"/>
        <v>CritRate</v>
      </c>
      <c r="IK393" s="14">
        <f t="shared" si="491"/>
        <v>2.8000000000000001E-2</v>
      </c>
      <c r="IL393" s="14">
        <f t="shared" si="492"/>
        <v>0.08</v>
      </c>
    </row>
    <row r="394" spans="165:246" ht="16.5" x14ac:dyDescent="0.2">
      <c r="FI394" s="13">
        <v>389</v>
      </c>
      <c r="FJ394" s="14">
        <f t="shared" si="469"/>
        <v>1</v>
      </c>
      <c r="FK394" s="14">
        <f t="shared" si="470"/>
        <v>389</v>
      </c>
      <c r="FL394" s="14">
        <f t="shared" si="471"/>
        <v>52</v>
      </c>
      <c r="FM394" s="14">
        <f t="shared" si="438"/>
        <v>41</v>
      </c>
      <c r="FN394" s="14">
        <f t="shared" si="439"/>
        <v>10</v>
      </c>
      <c r="FO394" s="14">
        <f t="shared" si="440"/>
        <v>140</v>
      </c>
      <c r="FP394" s="14">
        <f t="shared" si="441"/>
        <v>4</v>
      </c>
      <c r="FQ394" s="14">
        <f t="shared" si="442"/>
        <v>3</v>
      </c>
      <c r="FR394" s="14">
        <f t="shared" si="443"/>
        <v>3</v>
      </c>
      <c r="FS394" s="14" t="b">
        <f t="shared" si="472"/>
        <v>1</v>
      </c>
      <c r="FT394" s="14">
        <f t="shared" si="444"/>
        <v>2010413</v>
      </c>
      <c r="FU394" s="14">
        <f t="shared" si="473"/>
        <v>300</v>
      </c>
      <c r="FV394" s="13" t="str">
        <f t="shared" si="445"/>
        <v>140级-攻击套寄灵人の铠甲</v>
      </c>
      <c r="FW394" s="13" t="str">
        <f t="shared" si="446"/>
        <v>阎罗有期 · 寄灵人の铠甲</v>
      </c>
      <c r="FX394" s="14">
        <f t="shared" si="447"/>
        <v>1</v>
      </c>
      <c r="FY394" s="14">
        <f t="shared" si="448"/>
        <v>4</v>
      </c>
      <c r="FZ394" s="14">
        <f t="shared" si="449"/>
        <v>140</v>
      </c>
      <c r="GA394" s="14">
        <v>1</v>
      </c>
      <c r="GB394" s="14">
        <f t="shared" si="450"/>
        <v>10</v>
      </c>
      <c r="GC394" s="14">
        <f t="shared" si="474"/>
        <v>3</v>
      </c>
      <c r="GD394" s="14">
        <f t="shared" si="451"/>
        <v>201041</v>
      </c>
      <c r="GE394" s="14" t="e">
        <f t="shared" si="452"/>
        <v>#REF!</v>
      </c>
      <c r="GF394" s="14" t="e">
        <f t="shared" si="453"/>
        <v>#REF!</v>
      </c>
      <c r="GG394" s="14" t="e">
        <f t="shared" si="454"/>
        <v>#REF!</v>
      </c>
      <c r="GH394" s="14" t="e">
        <f t="shared" si="455"/>
        <v>#REF!</v>
      </c>
      <c r="GI394" s="14" t="e">
        <f t="shared" si="456"/>
        <v>#REF!</v>
      </c>
      <c r="GJ394" s="14" t="e">
        <f t="shared" si="457"/>
        <v>#REF!</v>
      </c>
      <c r="GK394" s="14" t="e">
        <f t="shared" si="458"/>
        <v>#REF!</v>
      </c>
      <c r="GL394" s="14">
        <f t="shared" si="459"/>
        <v>1104</v>
      </c>
      <c r="GM394" s="14">
        <f t="shared" si="460"/>
        <v>6</v>
      </c>
      <c r="GN394" s="14">
        <f t="shared" si="461"/>
        <v>1104</v>
      </c>
      <c r="GO394" s="25" t="str">
        <f t="shared" si="462"/>
        <v>icon_2010413</v>
      </c>
      <c r="GS394" s="14">
        <f t="shared" si="463"/>
        <v>2</v>
      </c>
      <c r="GT394" s="14">
        <f t="shared" si="464"/>
        <v>3</v>
      </c>
      <c r="GU394" s="14" t="e">
        <f t="shared" si="475"/>
        <v>#REF!</v>
      </c>
      <c r="GV394" s="14" t="str">
        <f t="shared" si="465"/>
        <v>DefExt</v>
      </c>
      <c r="GW394" s="14" t="e">
        <f t="shared" si="476"/>
        <v>#REF!</v>
      </c>
      <c r="GX394" s="14" t="e">
        <f t="shared" si="477"/>
        <v>#REF!</v>
      </c>
      <c r="GY394" s="14" t="str">
        <f t="shared" si="466"/>
        <v>HPExt</v>
      </c>
      <c r="GZ394" s="14" t="e">
        <f t="shared" si="478"/>
        <v>#REF!</v>
      </c>
      <c r="HA394" s="14" t="e">
        <f t="shared" si="479"/>
        <v>#REF!</v>
      </c>
      <c r="HB394" s="14">
        <f t="shared" si="467"/>
        <v>21040</v>
      </c>
      <c r="HC394" s="14">
        <f t="shared" si="480"/>
        <v>6</v>
      </c>
      <c r="HD394" s="14">
        <f t="shared" si="481"/>
        <v>1104</v>
      </c>
      <c r="HE394" s="25" t="s">
        <v>1109</v>
      </c>
      <c r="HF394" s="14">
        <f t="shared" si="468"/>
        <v>600</v>
      </c>
      <c r="IA394" s="13">
        <v>389</v>
      </c>
      <c r="IB394" s="14">
        <f t="shared" si="482"/>
        <v>20</v>
      </c>
      <c r="IC394" s="14">
        <f t="shared" si="483"/>
        <v>2</v>
      </c>
      <c r="ID394" s="14">
        <f t="shared" si="484"/>
        <v>9</v>
      </c>
      <c r="IE394" s="14">
        <f t="shared" si="485"/>
        <v>3</v>
      </c>
      <c r="IF394" s="14" t="str">
        <f t="shared" si="486"/>
        <v>130级守护灵洗练-Q3-9</v>
      </c>
      <c r="IG394" s="14">
        <f t="shared" si="487"/>
        <v>2093</v>
      </c>
      <c r="IH394" s="14">
        <f t="shared" si="488"/>
        <v>9</v>
      </c>
      <c r="II394" s="14">
        <f t="shared" si="489"/>
        <v>550</v>
      </c>
      <c r="IJ394" s="14" t="str">
        <f t="shared" si="490"/>
        <v>DefIgnor</v>
      </c>
      <c r="IK394" s="14">
        <f t="shared" si="491"/>
        <v>1.0999999999999999E-2</v>
      </c>
      <c r="IL394" s="14">
        <f t="shared" si="492"/>
        <v>0.03</v>
      </c>
    </row>
    <row r="395" spans="165:246" ht="16.5" x14ac:dyDescent="0.2">
      <c r="FI395" s="13">
        <v>390</v>
      </c>
      <c r="FJ395" s="14">
        <f t="shared" si="469"/>
        <v>1</v>
      </c>
      <c r="FK395" s="14">
        <f t="shared" si="470"/>
        <v>390</v>
      </c>
      <c r="FL395" s="14">
        <f t="shared" si="471"/>
        <v>52</v>
      </c>
      <c r="FM395" s="14">
        <f t="shared" si="438"/>
        <v>41</v>
      </c>
      <c r="FN395" s="14">
        <f t="shared" si="439"/>
        <v>10</v>
      </c>
      <c r="FO395" s="14">
        <f t="shared" si="440"/>
        <v>140</v>
      </c>
      <c r="FP395" s="14">
        <f t="shared" si="441"/>
        <v>4</v>
      </c>
      <c r="FQ395" s="14">
        <f t="shared" si="442"/>
        <v>4</v>
      </c>
      <c r="FR395" s="14">
        <f t="shared" si="443"/>
        <v>5</v>
      </c>
      <c r="FS395" s="14" t="b">
        <f t="shared" si="472"/>
        <v>1</v>
      </c>
      <c r="FT395" s="14">
        <f t="shared" si="444"/>
        <v>2010415</v>
      </c>
      <c r="FU395" s="14">
        <f t="shared" si="473"/>
        <v>300</v>
      </c>
      <c r="FV395" s="13" t="str">
        <f t="shared" si="445"/>
        <v>140级-攻击套寄灵人の鞋子</v>
      </c>
      <c r="FW395" s="13" t="str">
        <f t="shared" si="446"/>
        <v>阎罗有期 · 寄灵人の鞋子</v>
      </c>
      <c r="FX395" s="14">
        <f t="shared" si="447"/>
        <v>1</v>
      </c>
      <c r="FY395" s="14">
        <f t="shared" si="448"/>
        <v>4</v>
      </c>
      <c r="FZ395" s="14">
        <f t="shared" si="449"/>
        <v>140</v>
      </c>
      <c r="GA395" s="14">
        <v>1</v>
      </c>
      <c r="GB395" s="14">
        <f t="shared" si="450"/>
        <v>10</v>
      </c>
      <c r="GC395" s="14">
        <f t="shared" si="474"/>
        <v>5</v>
      </c>
      <c r="GD395" s="14">
        <f t="shared" si="451"/>
        <v>201041</v>
      </c>
      <c r="GE395" s="14" t="e">
        <f t="shared" si="452"/>
        <v>#REF!</v>
      </c>
      <c r="GF395" s="14" t="e">
        <f t="shared" si="453"/>
        <v>#REF!</v>
      </c>
      <c r="GG395" s="14" t="e">
        <f t="shared" si="454"/>
        <v>#REF!</v>
      </c>
      <c r="GH395" s="14" t="e">
        <f t="shared" si="455"/>
        <v>#REF!</v>
      </c>
      <c r="GI395" s="14" t="e">
        <f t="shared" si="456"/>
        <v>#REF!</v>
      </c>
      <c r="GJ395" s="14" t="e">
        <f t="shared" si="457"/>
        <v>#REF!</v>
      </c>
      <c r="GK395" s="14" t="e">
        <f t="shared" si="458"/>
        <v>#REF!</v>
      </c>
      <c r="GL395" s="14">
        <f t="shared" si="459"/>
        <v>1104</v>
      </c>
      <c r="GM395" s="14">
        <f t="shared" si="460"/>
        <v>6</v>
      </c>
      <c r="GN395" s="14">
        <f t="shared" si="461"/>
        <v>1104</v>
      </c>
      <c r="GO395" s="25" t="str">
        <f t="shared" si="462"/>
        <v>icon_2010415</v>
      </c>
      <c r="GS395" s="14">
        <f t="shared" si="463"/>
        <v>3</v>
      </c>
      <c r="GT395" s="14">
        <f t="shared" si="464"/>
        <v>0</v>
      </c>
      <c r="GU395" s="14" t="e">
        <f t="shared" si="475"/>
        <v>#REF!</v>
      </c>
      <c r="GV395" s="14" t="str">
        <f t="shared" si="465"/>
        <v>HPExt</v>
      </c>
      <c r="GW395" s="14" t="e">
        <f t="shared" si="476"/>
        <v>#REF!</v>
      </c>
      <c r="GX395" s="14" t="e">
        <f t="shared" si="477"/>
        <v>#REF!</v>
      </c>
      <c r="GY395" s="14" t="str">
        <f t="shared" si="466"/>
        <v/>
      </c>
      <c r="GZ395" s="14" t="str">
        <f t="shared" si="478"/>
        <v/>
      </c>
      <c r="HA395" s="14" t="str">
        <f t="shared" si="479"/>
        <v/>
      </c>
      <c r="HB395" s="14">
        <f t="shared" si="467"/>
        <v>21040</v>
      </c>
      <c r="HC395" s="14">
        <f t="shared" si="480"/>
        <v>6</v>
      </c>
      <c r="HD395" s="14">
        <f t="shared" si="481"/>
        <v>1104</v>
      </c>
      <c r="HE395" s="25" t="s">
        <v>1109</v>
      </c>
      <c r="HF395" s="14">
        <f t="shared" si="468"/>
        <v>600</v>
      </c>
      <c r="IA395" s="13">
        <v>390</v>
      </c>
      <c r="IB395" s="14">
        <f t="shared" si="482"/>
        <v>20</v>
      </c>
      <c r="IC395" s="14">
        <f t="shared" si="483"/>
        <v>2</v>
      </c>
      <c r="ID395" s="14">
        <f t="shared" si="484"/>
        <v>9</v>
      </c>
      <c r="IE395" s="14">
        <f t="shared" si="485"/>
        <v>3</v>
      </c>
      <c r="IF395" s="14" t="str">
        <f t="shared" si="486"/>
        <v>130级守护灵洗练-Q3-10</v>
      </c>
      <c r="IG395" s="14">
        <f t="shared" si="487"/>
        <v>2093</v>
      </c>
      <c r="IH395" s="14">
        <f t="shared" si="488"/>
        <v>10</v>
      </c>
      <c r="II395" s="14">
        <f t="shared" si="489"/>
        <v>550</v>
      </c>
      <c r="IJ395" s="14" t="str">
        <f t="shared" si="490"/>
        <v>Block</v>
      </c>
      <c r="IK395" s="14">
        <f t="shared" si="491"/>
        <v>1.0999999999999999E-2</v>
      </c>
      <c r="IL395" s="14">
        <f t="shared" si="492"/>
        <v>0.03</v>
      </c>
    </row>
    <row r="396" spans="165:246" ht="16.5" x14ac:dyDescent="0.2">
      <c r="FI396" s="13">
        <v>391</v>
      </c>
      <c r="FJ396" s="14">
        <f t="shared" si="469"/>
        <v>1</v>
      </c>
      <c r="FK396" s="14">
        <f t="shared" si="470"/>
        <v>391</v>
      </c>
      <c r="FL396" s="14">
        <f t="shared" si="471"/>
        <v>52</v>
      </c>
      <c r="FM396" s="14">
        <f t="shared" si="438"/>
        <v>41</v>
      </c>
      <c r="FN396" s="14">
        <f t="shared" si="439"/>
        <v>10</v>
      </c>
      <c r="FO396" s="14">
        <f t="shared" si="440"/>
        <v>140</v>
      </c>
      <c r="FP396" s="14">
        <f t="shared" si="441"/>
        <v>4</v>
      </c>
      <c r="FQ396" s="14">
        <f t="shared" si="442"/>
        <v>5</v>
      </c>
      <c r="FR396" s="14">
        <f t="shared" si="443"/>
        <v>7</v>
      </c>
      <c r="FS396" s="14" t="b">
        <f t="shared" si="472"/>
        <v>1</v>
      </c>
      <c r="FT396" s="14">
        <f t="shared" si="444"/>
        <v>2010417</v>
      </c>
      <c r="FU396" s="14">
        <f t="shared" si="473"/>
        <v>450</v>
      </c>
      <c r="FV396" s="13" t="str">
        <f t="shared" si="445"/>
        <v>140级-攻击套寄灵人の项链</v>
      </c>
      <c r="FW396" s="13" t="str">
        <f t="shared" si="446"/>
        <v>阎罗有期 · 寄灵人の项链</v>
      </c>
      <c r="FX396" s="14">
        <f t="shared" si="447"/>
        <v>1</v>
      </c>
      <c r="FY396" s="14">
        <f t="shared" si="448"/>
        <v>4</v>
      </c>
      <c r="FZ396" s="14">
        <f t="shared" si="449"/>
        <v>140</v>
      </c>
      <c r="GA396" s="14">
        <v>1</v>
      </c>
      <c r="GB396" s="14">
        <f t="shared" si="450"/>
        <v>10</v>
      </c>
      <c r="GC396" s="14">
        <f t="shared" si="474"/>
        <v>7</v>
      </c>
      <c r="GD396" s="14">
        <f t="shared" si="451"/>
        <v>201041</v>
      </c>
      <c r="GE396" s="14" t="e">
        <f t="shared" si="452"/>
        <v>#REF!</v>
      </c>
      <c r="GF396" s="14" t="e">
        <f t="shared" si="453"/>
        <v>#REF!</v>
      </c>
      <c r="GG396" s="14" t="e">
        <f t="shared" si="454"/>
        <v>#REF!</v>
      </c>
      <c r="GH396" s="14" t="e">
        <f t="shared" si="455"/>
        <v>#REF!</v>
      </c>
      <c r="GI396" s="14" t="e">
        <f t="shared" si="456"/>
        <v>#REF!</v>
      </c>
      <c r="GJ396" s="14" t="e">
        <f t="shared" si="457"/>
        <v>#REF!</v>
      </c>
      <c r="GK396" s="14" t="e">
        <f t="shared" si="458"/>
        <v>#REF!</v>
      </c>
      <c r="GL396" s="14">
        <f t="shared" si="459"/>
        <v>1104</v>
      </c>
      <c r="GM396" s="14">
        <f t="shared" si="460"/>
        <v>6</v>
      </c>
      <c r="GN396" s="14">
        <f t="shared" si="461"/>
        <v>1104</v>
      </c>
      <c r="GO396" s="25" t="str">
        <f t="shared" si="462"/>
        <v>icon_2010417</v>
      </c>
      <c r="GS396" s="14">
        <f t="shared" si="463"/>
        <v>1</v>
      </c>
      <c r="GT396" s="14">
        <f t="shared" si="464"/>
        <v>2</v>
      </c>
      <c r="GU396" s="14" t="e">
        <f t="shared" si="475"/>
        <v>#REF!</v>
      </c>
      <c r="GV396" s="14" t="str">
        <f t="shared" si="465"/>
        <v>AtkExt</v>
      </c>
      <c r="GW396" s="14" t="e">
        <f t="shared" si="476"/>
        <v>#REF!</v>
      </c>
      <c r="GX396" s="14" t="e">
        <f t="shared" si="477"/>
        <v>#REF!</v>
      </c>
      <c r="GY396" s="14" t="str">
        <f t="shared" si="466"/>
        <v>DefExt</v>
      </c>
      <c r="GZ396" s="14" t="e">
        <f t="shared" si="478"/>
        <v>#REF!</v>
      </c>
      <c r="HA396" s="14" t="e">
        <f t="shared" si="479"/>
        <v>#REF!</v>
      </c>
      <c r="HB396" s="14">
        <f t="shared" si="467"/>
        <v>21040</v>
      </c>
      <c r="HC396" s="14">
        <f t="shared" si="480"/>
        <v>6</v>
      </c>
      <c r="HD396" s="14">
        <f t="shared" si="481"/>
        <v>1104</v>
      </c>
      <c r="HE396" s="25" t="s">
        <v>1109</v>
      </c>
      <c r="HF396" s="14">
        <f t="shared" si="468"/>
        <v>900</v>
      </c>
      <c r="IA396" s="13">
        <v>391</v>
      </c>
      <c r="IB396" s="14">
        <f t="shared" si="482"/>
        <v>20</v>
      </c>
      <c r="IC396" s="14">
        <f t="shared" si="483"/>
        <v>2</v>
      </c>
      <c r="ID396" s="14">
        <f t="shared" si="484"/>
        <v>9</v>
      </c>
      <c r="IE396" s="14">
        <f t="shared" si="485"/>
        <v>4</v>
      </c>
      <c r="IF396" s="14" t="str">
        <f t="shared" si="486"/>
        <v>130级守护灵洗练-Q4-1</v>
      </c>
      <c r="IG396" s="14">
        <f t="shared" si="487"/>
        <v>2094</v>
      </c>
      <c r="IH396" s="14">
        <f t="shared" si="488"/>
        <v>1</v>
      </c>
      <c r="II396" s="14">
        <f t="shared" si="489"/>
        <v>2000</v>
      </c>
      <c r="IJ396" s="14" t="str">
        <f t="shared" si="490"/>
        <v>AtkExt</v>
      </c>
      <c r="IK396" s="14" t="e">
        <f t="shared" si="491"/>
        <v>#REF!</v>
      </c>
      <c r="IL396" s="14" t="e">
        <f t="shared" si="492"/>
        <v>#REF!</v>
      </c>
    </row>
    <row r="397" spans="165:246" ht="16.5" x14ac:dyDescent="0.2">
      <c r="FI397" s="13">
        <v>392</v>
      </c>
      <c r="FJ397" s="14">
        <f t="shared" si="469"/>
        <v>1</v>
      </c>
      <c r="FK397" s="14">
        <f t="shared" si="470"/>
        <v>392</v>
      </c>
      <c r="FL397" s="14">
        <f t="shared" si="471"/>
        <v>52</v>
      </c>
      <c r="FM397" s="14">
        <f t="shared" si="438"/>
        <v>41</v>
      </c>
      <c r="FN397" s="14">
        <f t="shared" si="439"/>
        <v>10</v>
      </c>
      <c r="FO397" s="14">
        <f t="shared" si="440"/>
        <v>140</v>
      </c>
      <c r="FP397" s="14">
        <f t="shared" si="441"/>
        <v>4</v>
      </c>
      <c r="FQ397" s="14">
        <f t="shared" si="442"/>
        <v>6</v>
      </c>
      <c r="FR397" s="14">
        <f t="shared" si="443"/>
        <v>8</v>
      </c>
      <c r="FS397" s="14" t="b">
        <f t="shared" si="472"/>
        <v>1</v>
      </c>
      <c r="FT397" s="14">
        <f t="shared" si="444"/>
        <v>2010418</v>
      </c>
      <c r="FU397" s="14">
        <f t="shared" si="473"/>
        <v>450</v>
      </c>
      <c r="FV397" s="13" t="str">
        <f t="shared" si="445"/>
        <v>140级-攻击套寄灵人の戒指</v>
      </c>
      <c r="FW397" s="13" t="str">
        <f t="shared" si="446"/>
        <v>阎罗有期 · 寄灵人の戒指</v>
      </c>
      <c r="FX397" s="14">
        <f t="shared" si="447"/>
        <v>1</v>
      </c>
      <c r="FY397" s="14">
        <f t="shared" si="448"/>
        <v>4</v>
      </c>
      <c r="FZ397" s="14">
        <f t="shared" si="449"/>
        <v>140</v>
      </c>
      <c r="GA397" s="14">
        <v>1</v>
      </c>
      <c r="GB397" s="14">
        <f t="shared" si="450"/>
        <v>10</v>
      </c>
      <c r="GC397" s="14">
        <f t="shared" si="474"/>
        <v>8</v>
      </c>
      <c r="GD397" s="14">
        <f t="shared" si="451"/>
        <v>201041</v>
      </c>
      <c r="GE397" s="14" t="e">
        <f t="shared" si="452"/>
        <v>#REF!</v>
      </c>
      <c r="GF397" s="14" t="e">
        <f t="shared" si="453"/>
        <v>#REF!</v>
      </c>
      <c r="GG397" s="14" t="e">
        <f t="shared" si="454"/>
        <v>#REF!</v>
      </c>
      <c r="GH397" s="14" t="e">
        <f t="shared" si="455"/>
        <v>#REF!</v>
      </c>
      <c r="GI397" s="14" t="e">
        <f t="shared" si="456"/>
        <v>#REF!</v>
      </c>
      <c r="GJ397" s="14" t="e">
        <f t="shared" si="457"/>
        <v>#REF!</v>
      </c>
      <c r="GK397" s="14" t="e">
        <f t="shared" si="458"/>
        <v>#REF!</v>
      </c>
      <c r="GL397" s="14">
        <f t="shared" si="459"/>
        <v>1104</v>
      </c>
      <c r="GM397" s="14">
        <f t="shared" si="460"/>
        <v>6</v>
      </c>
      <c r="GN397" s="14">
        <f t="shared" si="461"/>
        <v>1104</v>
      </c>
      <c r="GO397" s="25" t="str">
        <f t="shared" si="462"/>
        <v>icon_2010418</v>
      </c>
      <c r="GS397" s="14">
        <f t="shared" si="463"/>
        <v>1</v>
      </c>
      <c r="GT397" s="14">
        <f t="shared" si="464"/>
        <v>3</v>
      </c>
      <c r="GU397" s="14" t="e">
        <f t="shared" si="475"/>
        <v>#REF!</v>
      </c>
      <c r="GV397" s="14" t="str">
        <f t="shared" si="465"/>
        <v>AtkExt</v>
      </c>
      <c r="GW397" s="14" t="e">
        <f t="shared" si="476"/>
        <v>#REF!</v>
      </c>
      <c r="GX397" s="14" t="e">
        <f t="shared" si="477"/>
        <v>#REF!</v>
      </c>
      <c r="GY397" s="14" t="str">
        <f t="shared" si="466"/>
        <v>HPExt</v>
      </c>
      <c r="GZ397" s="14" t="e">
        <f t="shared" si="478"/>
        <v>#REF!</v>
      </c>
      <c r="HA397" s="14" t="e">
        <f t="shared" si="479"/>
        <v>#REF!</v>
      </c>
      <c r="HB397" s="14">
        <f t="shared" si="467"/>
        <v>21040</v>
      </c>
      <c r="HC397" s="14">
        <f t="shared" si="480"/>
        <v>6</v>
      </c>
      <c r="HD397" s="14">
        <f t="shared" si="481"/>
        <v>1104</v>
      </c>
      <c r="HE397" s="25" t="s">
        <v>1109</v>
      </c>
      <c r="HF397" s="14">
        <f t="shared" si="468"/>
        <v>900</v>
      </c>
      <c r="IA397" s="13">
        <v>392</v>
      </c>
      <c r="IB397" s="14">
        <f t="shared" si="482"/>
        <v>20</v>
      </c>
      <c r="IC397" s="14">
        <f t="shared" si="483"/>
        <v>2</v>
      </c>
      <c r="ID397" s="14">
        <f t="shared" si="484"/>
        <v>9</v>
      </c>
      <c r="IE397" s="14">
        <f t="shared" si="485"/>
        <v>4</v>
      </c>
      <c r="IF397" s="14" t="str">
        <f t="shared" si="486"/>
        <v>130级守护灵洗练-Q4-2</v>
      </c>
      <c r="IG397" s="14">
        <f t="shared" si="487"/>
        <v>2094</v>
      </c>
      <c r="IH397" s="14">
        <f t="shared" si="488"/>
        <v>2</v>
      </c>
      <c r="II397" s="14">
        <f t="shared" si="489"/>
        <v>2000</v>
      </c>
      <c r="IJ397" s="14" t="str">
        <f t="shared" si="490"/>
        <v>DefExt</v>
      </c>
      <c r="IK397" s="14" t="e">
        <f t="shared" si="491"/>
        <v>#REF!</v>
      </c>
      <c r="IL397" s="14" t="e">
        <f t="shared" si="492"/>
        <v>#REF!</v>
      </c>
    </row>
    <row r="398" spans="165:246" ht="16.5" x14ac:dyDescent="0.2">
      <c r="FI398" s="13">
        <v>393</v>
      </c>
      <c r="FJ398" s="14">
        <f t="shared" si="469"/>
        <v>1</v>
      </c>
      <c r="FK398" s="14">
        <f t="shared" si="470"/>
        <v>393</v>
      </c>
      <c r="FL398" s="14">
        <f t="shared" si="471"/>
        <v>53</v>
      </c>
      <c r="FM398" s="14">
        <f t="shared" si="438"/>
        <v>10</v>
      </c>
      <c r="FN398" s="14">
        <f t="shared" si="439"/>
        <v>11</v>
      </c>
      <c r="FO398" s="14">
        <f t="shared" si="440"/>
        <v>150</v>
      </c>
      <c r="FP398" s="14">
        <f t="shared" si="441"/>
        <v>1</v>
      </c>
      <c r="FQ398" s="14">
        <f t="shared" si="442"/>
        <v>1</v>
      </c>
      <c r="FR398" s="14">
        <f t="shared" si="443"/>
        <v>1</v>
      </c>
      <c r="FS398" s="14" t="b">
        <f t="shared" si="472"/>
        <v>0</v>
      </c>
      <c r="FT398" s="14">
        <f t="shared" si="444"/>
        <v>2011101</v>
      </c>
      <c r="FU398" s="14">
        <f t="shared" si="473"/>
        <v>500</v>
      </c>
      <c r="FV398" s="13" t="str">
        <f t="shared" si="445"/>
        <v>150级-普通寄灵人の灵器</v>
      </c>
      <c r="FW398" s="13" t="str">
        <f t="shared" si="446"/>
        <v>神罚 · 寄灵人の灵器-普通</v>
      </c>
      <c r="FX398" s="14">
        <f t="shared" si="447"/>
        <v>1</v>
      </c>
      <c r="FY398" s="14">
        <f t="shared" si="448"/>
        <v>1</v>
      </c>
      <c r="FZ398" s="14">
        <f t="shared" si="449"/>
        <v>150</v>
      </c>
      <c r="GA398" s="14">
        <v>1</v>
      </c>
      <c r="GB398" s="14">
        <f t="shared" si="450"/>
        <v>11</v>
      </c>
      <c r="GC398" s="14">
        <f t="shared" si="474"/>
        <v>1</v>
      </c>
      <c r="GD398" s="14" t="str">
        <f t="shared" si="451"/>
        <v/>
      </c>
      <c r="GE398" s="14" t="e">
        <f t="shared" si="452"/>
        <v>#REF!</v>
      </c>
      <c r="GF398" s="14" t="e">
        <f t="shared" si="453"/>
        <v>#REF!</v>
      </c>
      <c r="GG398" s="14" t="e">
        <f t="shared" si="454"/>
        <v>#REF!</v>
      </c>
      <c r="GH398" s="14" t="e">
        <f t="shared" si="455"/>
        <v>#REF!</v>
      </c>
      <c r="GI398" s="14" t="e">
        <f t="shared" si="456"/>
        <v>#REF!</v>
      </c>
      <c r="GJ398" s="14" t="e">
        <f t="shared" si="457"/>
        <v>#REF!</v>
      </c>
      <c r="GK398" s="14" t="e">
        <f t="shared" si="458"/>
        <v>#REF!</v>
      </c>
      <c r="GL398" s="14">
        <f t="shared" si="459"/>
        <v>1111</v>
      </c>
      <c r="GM398" s="14">
        <f t="shared" si="460"/>
        <v>0</v>
      </c>
      <c r="GN398" s="14" t="str">
        <f t="shared" si="461"/>
        <v/>
      </c>
      <c r="GO398" s="25" t="str">
        <f t="shared" si="462"/>
        <v>icon_2011101</v>
      </c>
      <c r="GS398" s="14">
        <f t="shared" si="463"/>
        <v>1</v>
      </c>
      <c r="GT398" s="14">
        <f t="shared" si="464"/>
        <v>0</v>
      </c>
      <c r="GU398" s="14" t="e">
        <f t="shared" si="475"/>
        <v>#REF!</v>
      </c>
      <c r="GV398" s="14" t="str">
        <f t="shared" si="465"/>
        <v>AtkExt</v>
      </c>
      <c r="GW398" s="14" t="e">
        <f t="shared" si="476"/>
        <v>#REF!</v>
      </c>
      <c r="GX398" s="14" t="e">
        <f t="shared" si="477"/>
        <v>#REF!</v>
      </c>
      <c r="GY398" s="14" t="str">
        <f t="shared" si="466"/>
        <v/>
      </c>
      <c r="GZ398" s="14" t="str">
        <f t="shared" si="478"/>
        <v/>
      </c>
      <c r="HA398" s="14" t="str">
        <f t="shared" si="479"/>
        <v/>
      </c>
      <c r="HB398" s="14">
        <f t="shared" si="467"/>
        <v>21110</v>
      </c>
      <c r="HC398" s="14">
        <f t="shared" si="480"/>
        <v>0</v>
      </c>
      <c r="HD398" s="14" t="str">
        <f t="shared" si="481"/>
        <v/>
      </c>
      <c r="HE398" s="25" t="s">
        <v>1109</v>
      </c>
      <c r="HF398" s="14">
        <f t="shared" si="468"/>
        <v>160</v>
      </c>
      <c r="IA398" s="13">
        <v>393</v>
      </c>
      <c r="IB398" s="14">
        <f t="shared" si="482"/>
        <v>20</v>
      </c>
      <c r="IC398" s="14">
        <f t="shared" si="483"/>
        <v>2</v>
      </c>
      <c r="ID398" s="14">
        <f t="shared" si="484"/>
        <v>9</v>
      </c>
      <c r="IE398" s="14">
        <f t="shared" si="485"/>
        <v>4</v>
      </c>
      <c r="IF398" s="14" t="str">
        <f t="shared" si="486"/>
        <v>130级守护灵洗练-Q4-3</v>
      </c>
      <c r="IG398" s="14">
        <f t="shared" si="487"/>
        <v>2094</v>
      </c>
      <c r="IH398" s="14">
        <f t="shared" si="488"/>
        <v>3</v>
      </c>
      <c r="II398" s="14">
        <f t="shared" si="489"/>
        <v>2000</v>
      </c>
      <c r="IJ398" s="14" t="str">
        <f t="shared" si="490"/>
        <v>HPExt</v>
      </c>
      <c r="IK398" s="14" t="e">
        <f t="shared" si="491"/>
        <v>#REF!</v>
      </c>
      <c r="IL398" s="14" t="e">
        <f t="shared" si="492"/>
        <v>#REF!</v>
      </c>
    </row>
    <row r="399" spans="165:246" ht="16.5" x14ac:dyDescent="0.2">
      <c r="FI399" s="13">
        <v>394</v>
      </c>
      <c r="FJ399" s="14">
        <f t="shared" si="469"/>
        <v>1</v>
      </c>
      <c r="FK399" s="14">
        <f t="shared" si="470"/>
        <v>394</v>
      </c>
      <c r="FL399" s="14">
        <f t="shared" si="471"/>
        <v>53</v>
      </c>
      <c r="FM399" s="14">
        <f t="shared" si="438"/>
        <v>10</v>
      </c>
      <c r="FN399" s="14">
        <f t="shared" si="439"/>
        <v>11</v>
      </c>
      <c r="FO399" s="14">
        <f t="shared" si="440"/>
        <v>150</v>
      </c>
      <c r="FP399" s="14">
        <f t="shared" si="441"/>
        <v>1</v>
      </c>
      <c r="FQ399" s="14">
        <f t="shared" si="442"/>
        <v>2</v>
      </c>
      <c r="FR399" s="14">
        <f t="shared" si="443"/>
        <v>2</v>
      </c>
      <c r="FS399" s="14" t="b">
        <f t="shared" si="472"/>
        <v>0</v>
      </c>
      <c r="FT399" s="14">
        <f t="shared" si="444"/>
        <v>2011102</v>
      </c>
      <c r="FU399" s="14">
        <f t="shared" si="473"/>
        <v>250</v>
      </c>
      <c r="FV399" s="13" t="str">
        <f t="shared" si="445"/>
        <v>150级-普通寄灵人の头盔</v>
      </c>
      <c r="FW399" s="13" t="str">
        <f t="shared" si="446"/>
        <v>神罚 · 寄灵人の头盔-普通</v>
      </c>
      <c r="FX399" s="14">
        <f t="shared" si="447"/>
        <v>1</v>
      </c>
      <c r="FY399" s="14">
        <f t="shared" si="448"/>
        <v>1</v>
      </c>
      <c r="FZ399" s="14">
        <f t="shared" si="449"/>
        <v>150</v>
      </c>
      <c r="GA399" s="14">
        <v>1</v>
      </c>
      <c r="GB399" s="14">
        <f t="shared" si="450"/>
        <v>11</v>
      </c>
      <c r="GC399" s="14">
        <f t="shared" si="474"/>
        <v>2</v>
      </c>
      <c r="GD399" s="14" t="str">
        <f t="shared" si="451"/>
        <v/>
      </c>
      <c r="GE399" s="14" t="e">
        <f t="shared" si="452"/>
        <v>#REF!</v>
      </c>
      <c r="GF399" s="14" t="e">
        <f t="shared" si="453"/>
        <v>#REF!</v>
      </c>
      <c r="GG399" s="14" t="e">
        <f t="shared" si="454"/>
        <v>#REF!</v>
      </c>
      <c r="GH399" s="14" t="e">
        <f t="shared" si="455"/>
        <v>#REF!</v>
      </c>
      <c r="GI399" s="14" t="e">
        <f t="shared" si="456"/>
        <v>#REF!</v>
      </c>
      <c r="GJ399" s="14" t="e">
        <f t="shared" si="457"/>
        <v>#REF!</v>
      </c>
      <c r="GK399" s="14" t="e">
        <f t="shared" si="458"/>
        <v>#REF!</v>
      </c>
      <c r="GL399" s="14">
        <f t="shared" si="459"/>
        <v>1111</v>
      </c>
      <c r="GM399" s="14">
        <f t="shared" si="460"/>
        <v>0</v>
      </c>
      <c r="GN399" s="14" t="str">
        <f t="shared" si="461"/>
        <v/>
      </c>
      <c r="GO399" s="25" t="str">
        <f t="shared" si="462"/>
        <v>icon_2011102</v>
      </c>
      <c r="GS399" s="14">
        <f t="shared" si="463"/>
        <v>2</v>
      </c>
      <c r="GT399" s="14">
        <f t="shared" si="464"/>
        <v>0</v>
      </c>
      <c r="GU399" s="14" t="e">
        <f t="shared" si="475"/>
        <v>#REF!</v>
      </c>
      <c r="GV399" s="14" t="str">
        <f t="shared" si="465"/>
        <v>DefExt</v>
      </c>
      <c r="GW399" s="14" t="e">
        <f t="shared" si="476"/>
        <v>#REF!</v>
      </c>
      <c r="GX399" s="14" t="e">
        <f t="shared" si="477"/>
        <v>#REF!</v>
      </c>
      <c r="GY399" s="14" t="str">
        <f t="shared" si="466"/>
        <v/>
      </c>
      <c r="GZ399" s="14" t="str">
        <f t="shared" si="478"/>
        <v/>
      </c>
      <c r="HA399" s="14" t="str">
        <f t="shared" si="479"/>
        <v/>
      </c>
      <c r="HB399" s="14">
        <f t="shared" si="467"/>
        <v>21110</v>
      </c>
      <c r="HC399" s="14">
        <f t="shared" si="480"/>
        <v>0</v>
      </c>
      <c r="HD399" s="14" t="str">
        <f t="shared" si="481"/>
        <v/>
      </c>
      <c r="HE399" s="25" t="s">
        <v>1109</v>
      </c>
      <c r="HF399" s="14">
        <f t="shared" si="468"/>
        <v>80</v>
      </c>
      <c r="IA399" s="13">
        <v>394</v>
      </c>
      <c r="IB399" s="14">
        <f t="shared" si="482"/>
        <v>20</v>
      </c>
      <c r="IC399" s="14">
        <f t="shared" si="483"/>
        <v>2</v>
      </c>
      <c r="ID399" s="14">
        <f t="shared" si="484"/>
        <v>9</v>
      </c>
      <c r="IE399" s="14">
        <f t="shared" si="485"/>
        <v>4</v>
      </c>
      <c r="IF399" s="14" t="str">
        <f t="shared" si="486"/>
        <v>130级守护灵洗练-Q4-4</v>
      </c>
      <c r="IG399" s="14">
        <f t="shared" si="487"/>
        <v>2094</v>
      </c>
      <c r="IH399" s="14">
        <f t="shared" si="488"/>
        <v>4</v>
      </c>
      <c r="II399" s="14">
        <f t="shared" si="489"/>
        <v>600</v>
      </c>
      <c r="IJ399" s="14" t="str">
        <f t="shared" si="490"/>
        <v>AtkRate</v>
      </c>
      <c r="IK399" s="14">
        <f t="shared" si="491"/>
        <v>1.4E-2</v>
      </c>
      <c r="IL399" s="14">
        <f t="shared" si="492"/>
        <v>0.04</v>
      </c>
    </row>
    <row r="400" spans="165:246" ht="16.5" x14ac:dyDescent="0.2">
      <c r="FI400" s="13">
        <v>395</v>
      </c>
      <c r="FJ400" s="14">
        <f t="shared" si="469"/>
        <v>1</v>
      </c>
      <c r="FK400" s="14">
        <f t="shared" si="470"/>
        <v>395</v>
      </c>
      <c r="FL400" s="14">
        <f t="shared" si="471"/>
        <v>53</v>
      </c>
      <c r="FM400" s="14">
        <f t="shared" si="438"/>
        <v>10</v>
      </c>
      <c r="FN400" s="14">
        <f t="shared" si="439"/>
        <v>11</v>
      </c>
      <c r="FO400" s="14">
        <f t="shared" si="440"/>
        <v>150</v>
      </c>
      <c r="FP400" s="14">
        <f t="shared" si="441"/>
        <v>1</v>
      </c>
      <c r="FQ400" s="14">
        <f t="shared" si="442"/>
        <v>3</v>
      </c>
      <c r="FR400" s="14">
        <f t="shared" si="443"/>
        <v>3</v>
      </c>
      <c r="FS400" s="14" t="b">
        <f t="shared" si="472"/>
        <v>0</v>
      </c>
      <c r="FT400" s="14">
        <f t="shared" si="444"/>
        <v>2011103</v>
      </c>
      <c r="FU400" s="14">
        <f t="shared" si="473"/>
        <v>250</v>
      </c>
      <c r="FV400" s="13" t="str">
        <f t="shared" si="445"/>
        <v>150级-普通寄灵人の铠甲</v>
      </c>
      <c r="FW400" s="13" t="str">
        <f t="shared" si="446"/>
        <v>神罚 · 寄灵人の铠甲-普通</v>
      </c>
      <c r="FX400" s="14">
        <f t="shared" si="447"/>
        <v>1</v>
      </c>
      <c r="FY400" s="14">
        <f t="shared" si="448"/>
        <v>1</v>
      </c>
      <c r="FZ400" s="14">
        <f t="shared" si="449"/>
        <v>150</v>
      </c>
      <c r="GA400" s="14">
        <v>1</v>
      </c>
      <c r="GB400" s="14">
        <f t="shared" si="450"/>
        <v>11</v>
      </c>
      <c r="GC400" s="14">
        <f t="shared" si="474"/>
        <v>3</v>
      </c>
      <c r="GD400" s="14" t="str">
        <f t="shared" si="451"/>
        <v/>
      </c>
      <c r="GE400" s="14" t="e">
        <f t="shared" si="452"/>
        <v>#REF!</v>
      </c>
      <c r="GF400" s="14" t="e">
        <f t="shared" si="453"/>
        <v>#REF!</v>
      </c>
      <c r="GG400" s="14" t="e">
        <f t="shared" si="454"/>
        <v>#REF!</v>
      </c>
      <c r="GH400" s="14" t="e">
        <f t="shared" si="455"/>
        <v>#REF!</v>
      </c>
      <c r="GI400" s="14" t="e">
        <f t="shared" si="456"/>
        <v>#REF!</v>
      </c>
      <c r="GJ400" s="14" t="e">
        <f t="shared" si="457"/>
        <v>#REF!</v>
      </c>
      <c r="GK400" s="14" t="e">
        <f t="shared" si="458"/>
        <v>#REF!</v>
      </c>
      <c r="GL400" s="14">
        <f t="shared" si="459"/>
        <v>1111</v>
      </c>
      <c r="GM400" s="14">
        <f t="shared" si="460"/>
        <v>0</v>
      </c>
      <c r="GN400" s="14" t="str">
        <f t="shared" si="461"/>
        <v/>
      </c>
      <c r="GO400" s="25" t="str">
        <f t="shared" si="462"/>
        <v>icon_2011103</v>
      </c>
      <c r="GS400" s="14">
        <f t="shared" si="463"/>
        <v>2</v>
      </c>
      <c r="GT400" s="14">
        <f t="shared" si="464"/>
        <v>3</v>
      </c>
      <c r="GU400" s="14" t="e">
        <f t="shared" si="475"/>
        <v>#REF!</v>
      </c>
      <c r="GV400" s="14" t="str">
        <f t="shared" si="465"/>
        <v>DefExt</v>
      </c>
      <c r="GW400" s="14" t="e">
        <f t="shared" si="476"/>
        <v>#REF!</v>
      </c>
      <c r="GX400" s="14" t="e">
        <f t="shared" si="477"/>
        <v>#REF!</v>
      </c>
      <c r="GY400" s="14" t="str">
        <f t="shared" si="466"/>
        <v>HPExt</v>
      </c>
      <c r="GZ400" s="14" t="e">
        <f t="shared" si="478"/>
        <v>#REF!</v>
      </c>
      <c r="HA400" s="14" t="e">
        <f t="shared" si="479"/>
        <v>#REF!</v>
      </c>
      <c r="HB400" s="14">
        <f t="shared" si="467"/>
        <v>21110</v>
      </c>
      <c r="HC400" s="14">
        <f t="shared" si="480"/>
        <v>0</v>
      </c>
      <c r="HD400" s="14" t="str">
        <f t="shared" si="481"/>
        <v/>
      </c>
      <c r="HE400" s="25" t="s">
        <v>1109</v>
      </c>
      <c r="HF400" s="14">
        <f t="shared" si="468"/>
        <v>80</v>
      </c>
      <c r="IA400" s="13">
        <v>395</v>
      </c>
      <c r="IB400" s="14">
        <f t="shared" si="482"/>
        <v>20</v>
      </c>
      <c r="IC400" s="14">
        <f t="shared" si="483"/>
        <v>2</v>
      </c>
      <c r="ID400" s="14">
        <f t="shared" si="484"/>
        <v>9</v>
      </c>
      <c r="IE400" s="14">
        <f t="shared" si="485"/>
        <v>4</v>
      </c>
      <c r="IF400" s="14" t="str">
        <f t="shared" si="486"/>
        <v>130级守护灵洗练-Q4-5</v>
      </c>
      <c r="IG400" s="14">
        <f t="shared" si="487"/>
        <v>2094</v>
      </c>
      <c r="IH400" s="14">
        <f t="shared" si="488"/>
        <v>5</v>
      </c>
      <c r="II400" s="14">
        <f t="shared" si="489"/>
        <v>600</v>
      </c>
      <c r="IJ400" s="14" t="str">
        <f t="shared" si="490"/>
        <v>DefRate</v>
      </c>
      <c r="IK400" s="14">
        <f t="shared" si="491"/>
        <v>1.4E-2</v>
      </c>
      <c r="IL400" s="14">
        <f t="shared" si="492"/>
        <v>0.04</v>
      </c>
    </row>
    <row r="401" spans="165:246" ht="16.5" x14ac:dyDescent="0.2">
      <c r="FI401" s="13">
        <v>396</v>
      </c>
      <c r="FJ401" s="14">
        <f t="shared" si="469"/>
        <v>1</v>
      </c>
      <c r="FK401" s="14">
        <f t="shared" si="470"/>
        <v>396</v>
      </c>
      <c r="FL401" s="14">
        <f t="shared" si="471"/>
        <v>53</v>
      </c>
      <c r="FM401" s="14">
        <f t="shared" si="438"/>
        <v>10</v>
      </c>
      <c r="FN401" s="14">
        <f t="shared" si="439"/>
        <v>11</v>
      </c>
      <c r="FO401" s="14">
        <f t="shared" si="440"/>
        <v>150</v>
      </c>
      <c r="FP401" s="14">
        <f t="shared" si="441"/>
        <v>1</v>
      </c>
      <c r="FQ401" s="14">
        <f t="shared" si="442"/>
        <v>4</v>
      </c>
      <c r="FR401" s="14">
        <f t="shared" si="443"/>
        <v>4</v>
      </c>
      <c r="FS401" s="14" t="b">
        <f t="shared" si="472"/>
        <v>0</v>
      </c>
      <c r="FT401" s="14">
        <f t="shared" si="444"/>
        <v>2011104</v>
      </c>
      <c r="FU401" s="14">
        <f t="shared" si="473"/>
        <v>250</v>
      </c>
      <c r="FV401" s="13" t="str">
        <f t="shared" si="445"/>
        <v>150级-普通寄灵人の裤子</v>
      </c>
      <c r="FW401" s="13" t="str">
        <f t="shared" si="446"/>
        <v>神罚 · 寄灵人の裤子-普通</v>
      </c>
      <c r="FX401" s="14">
        <f t="shared" si="447"/>
        <v>1</v>
      </c>
      <c r="FY401" s="14">
        <f t="shared" si="448"/>
        <v>1</v>
      </c>
      <c r="FZ401" s="14">
        <f t="shared" si="449"/>
        <v>150</v>
      </c>
      <c r="GA401" s="14">
        <v>1</v>
      </c>
      <c r="GB401" s="14">
        <f t="shared" si="450"/>
        <v>11</v>
      </c>
      <c r="GC401" s="14">
        <f t="shared" si="474"/>
        <v>4</v>
      </c>
      <c r="GD401" s="14" t="str">
        <f t="shared" si="451"/>
        <v/>
      </c>
      <c r="GE401" s="14" t="e">
        <f t="shared" si="452"/>
        <v>#REF!</v>
      </c>
      <c r="GF401" s="14" t="e">
        <f t="shared" si="453"/>
        <v>#REF!</v>
      </c>
      <c r="GG401" s="14" t="e">
        <f t="shared" si="454"/>
        <v>#REF!</v>
      </c>
      <c r="GH401" s="14" t="e">
        <f t="shared" si="455"/>
        <v>#REF!</v>
      </c>
      <c r="GI401" s="14" t="e">
        <f t="shared" si="456"/>
        <v>#REF!</v>
      </c>
      <c r="GJ401" s="14" t="e">
        <f t="shared" si="457"/>
        <v>#REF!</v>
      </c>
      <c r="GK401" s="14" t="e">
        <f t="shared" si="458"/>
        <v>#REF!</v>
      </c>
      <c r="GL401" s="14">
        <f t="shared" si="459"/>
        <v>1111</v>
      </c>
      <c r="GM401" s="14">
        <f t="shared" si="460"/>
        <v>0</v>
      </c>
      <c r="GN401" s="14" t="str">
        <f t="shared" si="461"/>
        <v/>
      </c>
      <c r="GO401" s="25" t="str">
        <f t="shared" si="462"/>
        <v>icon_2011104</v>
      </c>
      <c r="GS401" s="14">
        <f t="shared" si="463"/>
        <v>2</v>
      </c>
      <c r="GT401" s="14">
        <f t="shared" si="464"/>
        <v>0</v>
      </c>
      <c r="GU401" s="14" t="e">
        <f t="shared" si="475"/>
        <v>#REF!</v>
      </c>
      <c r="GV401" s="14" t="str">
        <f t="shared" si="465"/>
        <v>DefExt</v>
      </c>
      <c r="GW401" s="14" t="e">
        <f t="shared" si="476"/>
        <v>#REF!</v>
      </c>
      <c r="GX401" s="14" t="e">
        <f t="shared" si="477"/>
        <v>#REF!</v>
      </c>
      <c r="GY401" s="14" t="str">
        <f t="shared" si="466"/>
        <v/>
      </c>
      <c r="GZ401" s="14" t="str">
        <f t="shared" si="478"/>
        <v/>
      </c>
      <c r="HA401" s="14" t="str">
        <f t="shared" si="479"/>
        <v/>
      </c>
      <c r="HB401" s="14">
        <f t="shared" si="467"/>
        <v>21110</v>
      </c>
      <c r="HC401" s="14">
        <f t="shared" si="480"/>
        <v>0</v>
      </c>
      <c r="HD401" s="14" t="str">
        <f t="shared" si="481"/>
        <v/>
      </c>
      <c r="HE401" s="25" t="s">
        <v>1109</v>
      </c>
      <c r="HF401" s="14">
        <f t="shared" si="468"/>
        <v>80</v>
      </c>
      <c r="IA401" s="13">
        <v>396</v>
      </c>
      <c r="IB401" s="14">
        <f t="shared" si="482"/>
        <v>20</v>
      </c>
      <c r="IC401" s="14">
        <f t="shared" si="483"/>
        <v>2</v>
      </c>
      <c r="ID401" s="14">
        <f t="shared" si="484"/>
        <v>9</v>
      </c>
      <c r="IE401" s="14">
        <f t="shared" si="485"/>
        <v>4</v>
      </c>
      <c r="IF401" s="14" t="str">
        <f t="shared" si="486"/>
        <v>130级守护灵洗练-Q4-6</v>
      </c>
      <c r="IG401" s="14">
        <f t="shared" si="487"/>
        <v>2094</v>
      </c>
      <c r="IH401" s="14">
        <f t="shared" si="488"/>
        <v>6</v>
      </c>
      <c r="II401" s="14">
        <f t="shared" si="489"/>
        <v>600</v>
      </c>
      <c r="IJ401" s="14" t="str">
        <f t="shared" si="490"/>
        <v>HPRate</v>
      </c>
      <c r="IK401" s="14">
        <f t="shared" si="491"/>
        <v>1.4E-2</v>
      </c>
      <c r="IL401" s="14">
        <f t="shared" si="492"/>
        <v>0.04</v>
      </c>
    </row>
    <row r="402" spans="165:246" ht="16.5" x14ac:dyDescent="0.2">
      <c r="FI402" s="13">
        <v>397</v>
      </c>
      <c r="FJ402" s="14">
        <f t="shared" si="469"/>
        <v>1</v>
      </c>
      <c r="FK402" s="14">
        <f t="shared" si="470"/>
        <v>397</v>
      </c>
      <c r="FL402" s="14">
        <f t="shared" si="471"/>
        <v>53</v>
      </c>
      <c r="FM402" s="14">
        <f t="shared" si="438"/>
        <v>10</v>
      </c>
      <c r="FN402" s="14">
        <f t="shared" si="439"/>
        <v>11</v>
      </c>
      <c r="FO402" s="14">
        <f t="shared" si="440"/>
        <v>150</v>
      </c>
      <c r="FP402" s="14">
        <f t="shared" si="441"/>
        <v>1</v>
      </c>
      <c r="FQ402" s="14">
        <f t="shared" si="442"/>
        <v>5</v>
      </c>
      <c r="FR402" s="14">
        <f t="shared" si="443"/>
        <v>5</v>
      </c>
      <c r="FS402" s="14" t="b">
        <f t="shared" si="472"/>
        <v>0</v>
      </c>
      <c r="FT402" s="14">
        <f t="shared" si="444"/>
        <v>2011105</v>
      </c>
      <c r="FU402" s="14">
        <f t="shared" si="473"/>
        <v>250</v>
      </c>
      <c r="FV402" s="13" t="str">
        <f t="shared" si="445"/>
        <v>150级-普通寄灵人の鞋子</v>
      </c>
      <c r="FW402" s="13" t="str">
        <f t="shared" si="446"/>
        <v>神罚 · 寄灵人の鞋子-普通</v>
      </c>
      <c r="FX402" s="14">
        <f t="shared" si="447"/>
        <v>1</v>
      </c>
      <c r="FY402" s="14">
        <f t="shared" si="448"/>
        <v>1</v>
      </c>
      <c r="FZ402" s="14">
        <f t="shared" si="449"/>
        <v>150</v>
      </c>
      <c r="GA402" s="14">
        <v>1</v>
      </c>
      <c r="GB402" s="14">
        <f t="shared" si="450"/>
        <v>11</v>
      </c>
      <c r="GC402" s="14">
        <f t="shared" si="474"/>
        <v>5</v>
      </c>
      <c r="GD402" s="14" t="str">
        <f t="shared" si="451"/>
        <v/>
      </c>
      <c r="GE402" s="14" t="e">
        <f t="shared" si="452"/>
        <v>#REF!</v>
      </c>
      <c r="GF402" s="14" t="e">
        <f t="shared" si="453"/>
        <v>#REF!</v>
      </c>
      <c r="GG402" s="14" t="e">
        <f t="shared" si="454"/>
        <v>#REF!</v>
      </c>
      <c r="GH402" s="14" t="e">
        <f t="shared" si="455"/>
        <v>#REF!</v>
      </c>
      <c r="GI402" s="14" t="e">
        <f t="shared" si="456"/>
        <v>#REF!</v>
      </c>
      <c r="GJ402" s="14" t="e">
        <f t="shared" si="457"/>
        <v>#REF!</v>
      </c>
      <c r="GK402" s="14" t="e">
        <f t="shared" si="458"/>
        <v>#REF!</v>
      </c>
      <c r="GL402" s="14">
        <f t="shared" si="459"/>
        <v>1111</v>
      </c>
      <c r="GM402" s="14">
        <f t="shared" si="460"/>
        <v>0</v>
      </c>
      <c r="GN402" s="14" t="str">
        <f t="shared" si="461"/>
        <v/>
      </c>
      <c r="GO402" s="25" t="str">
        <f t="shared" si="462"/>
        <v>icon_2011105</v>
      </c>
      <c r="GS402" s="14">
        <f t="shared" si="463"/>
        <v>3</v>
      </c>
      <c r="GT402" s="14">
        <f t="shared" si="464"/>
        <v>0</v>
      </c>
      <c r="GU402" s="14" t="e">
        <f t="shared" si="475"/>
        <v>#REF!</v>
      </c>
      <c r="GV402" s="14" t="str">
        <f t="shared" si="465"/>
        <v>HPExt</v>
      </c>
      <c r="GW402" s="14" t="e">
        <f t="shared" si="476"/>
        <v>#REF!</v>
      </c>
      <c r="GX402" s="14" t="e">
        <f t="shared" si="477"/>
        <v>#REF!</v>
      </c>
      <c r="GY402" s="14" t="str">
        <f t="shared" si="466"/>
        <v/>
      </c>
      <c r="GZ402" s="14" t="str">
        <f t="shared" si="478"/>
        <v/>
      </c>
      <c r="HA402" s="14" t="str">
        <f t="shared" si="479"/>
        <v/>
      </c>
      <c r="HB402" s="14">
        <f t="shared" si="467"/>
        <v>21110</v>
      </c>
      <c r="HC402" s="14">
        <f t="shared" si="480"/>
        <v>0</v>
      </c>
      <c r="HD402" s="14" t="str">
        <f t="shared" si="481"/>
        <v/>
      </c>
      <c r="HE402" s="25" t="s">
        <v>1109</v>
      </c>
      <c r="HF402" s="14">
        <f t="shared" si="468"/>
        <v>80</v>
      </c>
      <c r="IA402" s="13">
        <v>397</v>
      </c>
      <c r="IB402" s="14">
        <f t="shared" si="482"/>
        <v>20</v>
      </c>
      <c r="IC402" s="14">
        <f t="shared" si="483"/>
        <v>2</v>
      </c>
      <c r="ID402" s="14">
        <f t="shared" si="484"/>
        <v>9</v>
      </c>
      <c r="IE402" s="14">
        <f t="shared" si="485"/>
        <v>4</v>
      </c>
      <c r="IF402" s="14" t="str">
        <f t="shared" si="486"/>
        <v>130级守护灵洗练-Q4-7</v>
      </c>
      <c r="IG402" s="14">
        <f t="shared" si="487"/>
        <v>2094</v>
      </c>
      <c r="IH402" s="14">
        <f t="shared" si="488"/>
        <v>7</v>
      </c>
      <c r="II402" s="14">
        <f t="shared" si="489"/>
        <v>550</v>
      </c>
      <c r="IJ402" s="14" t="str">
        <f t="shared" si="490"/>
        <v>Crit</v>
      </c>
      <c r="IK402" s="14">
        <f t="shared" si="491"/>
        <v>1.0999999999999999E-2</v>
      </c>
      <c r="IL402" s="14">
        <f t="shared" si="492"/>
        <v>0.03</v>
      </c>
    </row>
    <row r="403" spans="165:246" ht="16.5" x14ac:dyDescent="0.2">
      <c r="FI403" s="13">
        <v>398</v>
      </c>
      <c r="FJ403" s="14">
        <f t="shared" si="469"/>
        <v>1</v>
      </c>
      <c r="FK403" s="14">
        <f t="shared" si="470"/>
        <v>398</v>
      </c>
      <c r="FL403" s="14">
        <f t="shared" si="471"/>
        <v>53</v>
      </c>
      <c r="FM403" s="14">
        <f t="shared" si="438"/>
        <v>10</v>
      </c>
      <c r="FN403" s="14">
        <f t="shared" si="439"/>
        <v>11</v>
      </c>
      <c r="FO403" s="14">
        <f t="shared" si="440"/>
        <v>150</v>
      </c>
      <c r="FP403" s="14">
        <f t="shared" si="441"/>
        <v>1</v>
      </c>
      <c r="FQ403" s="14">
        <f t="shared" si="442"/>
        <v>6</v>
      </c>
      <c r="FR403" s="14">
        <f t="shared" si="443"/>
        <v>6</v>
      </c>
      <c r="FS403" s="14" t="b">
        <f t="shared" si="472"/>
        <v>0</v>
      </c>
      <c r="FT403" s="14">
        <f t="shared" si="444"/>
        <v>2011106</v>
      </c>
      <c r="FU403" s="14">
        <f t="shared" si="473"/>
        <v>250</v>
      </c>
      <c r="FV403" s="13" t="str">
        <f t="shared" si="445"/>
        <v>150级-普通寄灵人の护手</v>
      </c>
      <c r="FW403" s="13" t="str">
        <f t="shared" si="446"/>
        <v>神罚 · 寄灵人の护手-普通</v>
      </c>
      <c r="FX403" s="14">
        <f t="shared" si="447"/>
        <v>1</v>
      </c>
      <c r="FY403" s="14">
        <f t="shared" si="448"/>
        <v>1</v>
      </c>
      <c r="FZ403" s="14">
        <f t="shared" si="449"/>
        <v>150</v>
      </c>
      <c r="GA403" s="14">
        <v>1</v>
      </c>
      <c r="GB403" s="14">
        <f t="shared" si="450"/>
        <v>11</v>
      </c>
      <c r="GC403" s="14">
        <f t="shared" si="474"/>
        <v>6</v>
      </c>
      <c r="GD403" s="14" t="str">
        <f t="shared" si="451"/>
        <v/>
      </c>
      <c r="GE403" s="14" t="e">
        <f t="shared" si="452"/>
        <v>#REF!</v>
      </c>
      <c r="GF403" s="14" t="e">
        <f t="shared" si="453"/>
        <v>#REF!</v>
      </c>
      <c r="GG403" s="14" t="e">
        <f t="shared" si="454"/>
        <v>#REF!</v>
      </c>
      <c r="GH403" s="14" t="e">
        <f t="shared" si="455"/>
        <v>#REF!</v>
      </c>
      <c r="GI403" s="14" t="e">
        <f t="shared" si="456"/>
        <v>#REF!</v>
      </c>
      <c r="GJ403" s="14" t="e">
        <f t="shared" si="457"/>
        <v>#REF!</v>
      </c>
      <c r="GK403" s="14" t="e">
        <f t="shared" si="458"/>
        <v>#REF!</v>
      </c>
      <c r="GL403" s="14">
        <f t="shared" si="459"/>
        <v>1111</v>
      </c>
      <c r="GM403" s="14">
        <f t="shared" si="460"/>
        <v>0</v>
      </c>
      <c r="GN403" s="14" t="str">
        <f t="shared" si="461"/>
        <v/>
      </c>
      <c r="GO403" s="25" t="str">
        <f t="shared" si="462"/>
        <v>icon_2011106</v>
      </c>
      <c r="GS403" s="14">
        <f t="shared" si="463"/>
        <v>3</v>
      </c>
      <c r="GT403" s="14">
        <f t="shared" si="464"/>
        <v>0</v>
      </c>
      <c r="GU403" s="14" t="e">
        <f t="shared" si="475"/>
        <v>#REF!</v>
      </c>
      <c r="GV403" s="14" t="str">
        <f t="shared" si="465"/>
        <v>HPExt</v>
      </c>
      <c r="GW403" s="14" t="e">
        <f t="shared" si="476"/>
        <v>#REF!</v>
      </c>
      <c r="GX403" s="14" t="e">
        <f t="shared" si="477"/>
        <v>#REF!</v>
      </c>
      <c r="GY403" s="14" t="str">
        <f t="shared" si="466"/>
        <v/>
      </c>
      <c r="GZ403" s="14" t="str">
        <f t="shared" si="478"/>
        <v/>
      </c>
      <c r="HA403" s="14" t="str">
        <f t="shared" si="479"/>
        <v/>
      </c>
      <c r="HB403" s="14">
        <f t="shared" si="467"/>
        <v>21110</v>
      </c>
      <c r="HC403" s="14">
        <f t="shared" si="480"/>
        <v>0</v>
      </c>
      <c r="HD403" s="14" t="str">
        <f t="shared" si="481"/>
        <v/>
      </c>
      <c r="HE403" s="25" t="s">
        <v>1109</v>
      </c>
      <c r="HF403" s="14">
        <f t="shared" si="468"/>
        <v>80</v>
      </c>
      <c r="IA403" s="13">
        <v>398</v>
      </c>
      <c r="IB403" s="14">
        <f t="shared" si="482"/>
        <v>20</v>
      </c>
      <c r="IC403" s="14">
        <f t="shared" si="483"/>
        <v>2</v>
      </c>
      <c r="ID403" s="14">
        <f t="shared" si="484"/>
        <v>9</v>
      </c>
      <c r="IE403" s="14">
        <f t="shared" si="485"/>
        <v>4</v>
      </c>
      <c r="IF403" s="14" t="str">
        <f t="shared" si="486"/>
        <v>130级守护灵洗练-Q4-8</v>
      </c>
      <c r="IG403" s="14">
        <f t="shared" si="487"/>
        <v>2094</v>
      </c>
      <c r="IH403" s="14">
        <f t="shared" si="488"/>
        <v>8</v>
      </c>
      <c r="II403" s="14">
        <f t="shared" si="489"/>
        <v>550</v>
      </c>
      <c r="IJ403" s="14" t="str">
        <f t="shared" si="490"/>
        <v>CritRate</v>
      </c>
      <c r="IK403" s="14">
        <f t="shared" si="491"/>
        <v>2.8000000000000001E-2</v>
      </c>
      <c r="IL403" s="14">
        <f t="shared" si="492"/>
        <v>0.08</v>
      </c>
    </row>
    <row r="404" spans="165:246" ht="16.5" x14ac:dyDescent="0.2">
      <c r="FI404" s="13">
        <v>399</v>
      </c>
      <c r="FJ404" s="14">
        <f t="shared" si="469"/>
        <v>1</v>
      </c>
      <c r="FK404" s="14">
        <f t="shared" si="470"/>
        <v>399</v>
      </c>
      <c r="FL404" s="14">
        <f t="shared" si="471"/>
        <v>53</v>
      </c>
      <c r="FM404" s="14">
        <f t="shared" si="438"/>
        <v>10</v>
      </c>
      <c r="FN404" s="14">
        <f t="shared" si="439"/>
        <v>11</v>
      </c>
      <c r="FO404" s="14">
        <f t="shared" si="440"/>
        <v>150</v>
      </c>
      <c r="FP404" s="14">
        <f t="shared" si="441"/>
        <v>1</v>
      </c>
      <c r="FQ404" s="14">
        <f t="shared" si="442"/>
        <v>7</v>
      </c>
      <c r="FR404" s="14">
        <f t="shared" si="443"/>
        <v>7</v>
      </c>
      <c r="FS404" s="14" t="b">
        <f t="shared" si="472"/>
        <v>0</v>
      </c>
      <c r="FT404" s="14">
        <f t="shared" si="444"/>
        <v>2011107</v>
      </c>
      <c r="FU404" s="14">
        <f t="shared" si="473"/>
        <v>375</v>
      </c>
      <c r="FV404" s="13" t="str">
        <f t="shared" si="445"/>
        <v>150级-普通寄灵人の项链</v>
      </c>
      <c r="FW404" s="13" t="str">
        <f t="shared" si="446"/>
        <v>神罚 · 寄灵人の项链-普通</v>
      </c>
      <c r="FX404" s="14">
        <f t="shared" si="447"/>
        <v>1</v>
      </c>
      <c r="FY404" s="14">
        <f t="shared" si="448"/>
        <v>1</v>
      </c>
      <c r="FZ404" s="14">
        <f t="shared" si="449"/>
        <v>150</v>
      </c>
      <c r="GA404" s="14">
        <v>1</v>
      </c>
      <c r="GB404" s="14">
        <f t="shared" si="450"/>
        <v>11</v>
      </c>
      <c r="GC404" s="14">
        <f t="shared" si="474"/>
        <v>7</v>
      </c>
      <c r="GD404" s="14" t="str">
        <f t="shared" si="451"/>
        <v/>
      </c>
      <c r="GE404" s="14" t="e">
        <f t="shared" si="452"/>
        <v>#REF!</v>
      </c>
      <c r="GF404" s="14" t="e">
        <f t="shared" si="453"/>
        <v>#REF!</v>
      </c>
      <c r="GG404" s="14" t="e">
        <f t="shared" si="454"/>
        <v>#REF!</v>
      </c>
      <c r="GH404" s="14" t="e">
        <f t="shared" si="455"/>
        <v>#REF!</v>
      </c>
      <c r="GI404" s="14" t="e">
        <f t="shared" si="456"/>
        <v>#REF!</v>
      </c>
      <c r="GJ404" s="14" t="e">
        <f t="shared" si="457"/>
        <v>#REF!</v>
      </c>
      <c r="GK404" s="14" t="e">
        <f t="shared" si="458"/>
        <v>#REF!</v>
      </c>
      <c r="GL404" s="14">
        <f t="shared" si="459"/>
        <v>1111</v>
      </c>
      <c r="GM404" s="14">
        <f t="shared" si="460"/>
        <v>0</v>
      </c>
      <c r="GN404" s="14" t="str">
        <f t="shared" si="461"/>
        <v/>
      </c>
      <c r="GO404" s="25" t="str">
        <f t="shared" si="462"/>
        <v>icon_2011107</v>
      </c>
      <c r="GS404" s="14">
        <f t="shared" si="463"/>
        <v>1</v>
      </c>
      <c r="GT404" s="14">
        <f t="shared" si="464"/>
        <v>2</v>
      </c>
      <c r="GU404" s="14" t="e">
        <f t="shared" si="475"/>
        <v>#REF!</v>
      </c>
      <c r="GV404" s="14" t="str">
        <f t="shared" si="465"/>
        <v>AtkExt</v>
      </c>
      <c r="GW404" s="14" t="e">
        <f t="shared" si="476"/>
        <v>#REF!</v>
      </c>
      <c r="GX404" s="14" t="e">
        <f t="shared" si="477"/>
        <v>#REF!</v>
      </c>
      <c r="GY404" s="14" t="str">
        <f t="shared" si="466"/>
        <v>DefExt</v>
      </c>
      <c r="GZ404" s="14" t="e">
        <f t="shared" si="478"/>
        <v>#REF!</v>
      </c>
      <c r="HA404" s="14" t="e">
        <f t="shared" si="479"/>
        <v>#REF!</v>
      </c>
      <c r="HB404" s="14">
        <f t="shared" si="467"/>
        <v>21110</v>
      </c>
      <c r="HC404" s="14">
        <f t="shared" si="480"/>
        <v>0</v>
      </c>
      <c r="HD404" s="14" t="str">
        <f t="shared" si="481"/>
        <v/>
      </c>
      <c r="HE404" s="25" t="s">
        <v>1109</v>
      </c>
      <c r="HF404" s="14">
        <f t="shared" si="468"/>
        <v>120</v>
      </c>
      <c r="IA404" s="13">
        <v>399</v>
      </c>
      <c r="IB404" s="14">
        <f t="shared" si="482"/>
        <v>20</v>
      </c>
      <c r="IC404" s="14">
        <f t="shared" si="483"/>
        <v>2</v>
      </c>
      <c r="ID404" s="14">
        <f t="shared" si="484"/>
        <v>9</v>
      </c>
      <c r="IE404" s="14">
        <f t="shared" si="485"/>
        <v>4</v>
      </c>
      <c r="IF404" s="14" t="str">
        <f t="shared" si="486"/>
        <v>130级守护灵洗练-Q4-9</v>
      </c>
      <c r="IG404" s="14">
        <f t="shared" si="487"/>
        <v>2094</v>
      </c>
      <c r="IH404" s="14">
        <f t="shared" si="488"/>
        <v>9</v>
      </c>
      <c r="II404" s="14">
        <f t="shared" si="489"/>
        <v>550</v>
      </c>
      <c r="IJ404" s="14" t="str">
        <f t="shared" si="490"/>
        <v>DefIgnor</v>
      </c>
      <c r="IK404" s="14">
        <f t="shared" si="491"/>
        <v>1.0999999999999999E-2</v>
      </c>
      <c r="IL404" s="14">
        <f t="shared" si="492"/>
        <v>0.03</v>
      </c>
    </row>
    <row r="405" spans="165:246" ht="16.5" x14ac:dyDescent="0.2">
      <c r="FI405" s="13">
        <v>400</v>
      </c>
      <c r="FJ405" s="14">
        <f t="shared" si="469"/>
        <v>1</v>
      </c>
      <c r="FK405" s="14">
        <f t="shared" si="470"/>
        <v>400</v>
      </c>
      <c r="FL405" s="14">
        <f t="shared" si="471"/>
        <v>53</v>
      </c>
      <c r="FM405" s="14">
        <f t="shared" si="438"/>
        <v>10</v>
      </c>
      <c r="FN405" s="14">
        <f t="shared" si="439"/>
        <v>11</v>
      </c>
      <c r="FO405" s="14">
        <f t="shared" si="440"/>
        <v>150</v>
      </c>
      <c r="FP405" s="14">
        <f t="shared" si="441"/>
        <v>1</v>
      </c>
      <c r="FQ405" s="14">
        <f t="shared" si="442"/>
        <v>8</v>
      </c>
      <c r="FR405" s="14">
        <f t="shared" si="443"/>
        <v>8</v>
      </c>
      <c r="FS405" s="14" t="b">
        <f t="shared" si="472"/>
        <v>0</v>
      </c>
      <c r="FT405" s="14">
        <f t="shared" si="444"/>
        <v>2011108</v>
      </c>
      <c r="FU405" s="14">
        <f t="shared" si="473"/>
        <v>375</v>
      </c>
      <c r="FV405" s="13" t="str">
        <f t="shared" si="445"/>
        <v>150级-普通寄灵人の戒指</v>
      </c>
      <c r="FW405" s="13" t="str">
        <f t="shared" si="446"/>
        <v>神罚 · 寄灵人の戒指-普通</v>
      </c>
      <c r="FX405" s="14">
        <f t="shared" si="447"/>
        <v>1</v>
      </c>
      <c r="FY405" s="14">
        <f t="shared" si="448"/>
        <v>1</v>
      </c>
      <c r="FZ405" s="14">
        <f t="shared" si="449"/>
        <v>150</v>
      </c>
      <c r="GA405" s="14">
        <v>1</v>
      </c>
      <c r="GB405" s="14">
        <f t="shared" si="450"/>
        <v>11</v>
      </c>
      <c r="GC405" s="14">
        <f t="shared" si="474"/>
        <v>8</v>
      </c>
      <c r="GD405" s="14" t="str">
        <f t="shared" si="451"/>
        <v/>
      </c>
      <c r="GE405" s="14" t="e">
        <f t="shared" si="452"/>
        <v>#REF!</v>
      </c>
      <c r="GF405" s="14" t="e">
        <f t="shared" si="453"/>
        <v>#REF!</v>
      </c>
      <c r="GG405" s="14" t="e">
        <f t="shared" si="454"/>
        <v>#REF!</v>
      </c>
      <c r="GH405" s="14" t="e">
        <f t="shared" si="455"/>
        <v>#REF!</v>
      </c>
      <c r="GI405" s="14" t="e">
        <f t="shared" si="456"/>
        <v>#REF!</v>
      </c>
      <c r="GJ405" s="14" t="e">
        <f t="shared" si="457"/>
        <v>#REF!</v>
      </c>
      <c r="GK405" s="14" t="e">
        <f t="shared" si="458"/>
        <v>#REF!</v>
      </c>
      <c r="GL405" s="14">
        <f t="shared" si="459"/>
        <v>1111</v>
      </c>
      <c r="GM405" s="14">
        <f t="shared" si="460"/>
        <v>0</v>
      </c>
      <c r="GN405" s="14" t="str">
        <f t="shared" si="461"/>
        <v/>
      </c>
      <c r="GO405" s="25" t="str">
        <f t="shared" si="462"/>
        <v>icon_2011108</v>
      </c>
      <c r="GS405" s="14">
        <f t="shared" si="463"/>
        <v>1</v>
      </c>
      <c r="GT405" s="14">
        <f t="shared" si="464"/>
        <v>3</v>
      </c>
      <c r="GU405" s="14" t="e">
        <f t="shared" si="475"/>
        <v>#REF!</v>
      </c>
      <c r="GV405" s="14" t="str">
        <f t="shared" si="465"/>
        <v>AtkExt</v>
      </c>
      <c r="GW405" s="14" t="e">
        <f t="shared" si="476"/>
        <v>#REF!</v>
      </c>
      <c r="GX405" s="14" t="e">
        <f t="shared" si="477"/>
        <v>#REF!</v>
      </c>
      <c r="GY405" s="14" t="str">
        <f t="shared" si="466"/>
        <v>HPExt</v>
      </c>
      <c r="GZ405" s="14" t="e">
        <f t="shared" si="478"/>
        <v>#REF!</v>
      </c>
      <c r="HA405" s="14" t="e">
        <f t="shared" si="479"/>
        <v>#REF!</v>
      </c>
      <c r="HB405" s="14">
        <f t="shared" si="467"/>
        <v>21110</v>
      </c>
      <c r="HC405" s="14">
        <f t="shared" si="480"/>
        <v>0</v>
      </c>
      <c r="HD405" s="14" t="str">
        <f t="shared" si="481"/>
        <v/>
      </c>
      <c r="HE405" s="25" t="s">
        <v>1109</v>
      </c>
      <c r="HF405" s="14">
        <f t="shared" si="468"/>
        <v>120</v>
      </c>
      <c r="IA405" s="13">
        <v>400</v>
      </c>
      <c r="IB405" s="14">
        <f t="shared" si="482"/>
        <v>20</v>
      </c>
      <c r="IC405" s="14">
        <f t="shared" si="483"/>
        <v>2</v>
      </c>
      <c r="ID405" s="14">
        <f t="shared" si="484"/>
        <v>9</v>
      </c>
      <c r="IE405" s="14">
        <f t="shared" si="485"/>
        <v>4</v>
      </c>
      <c r="IF405" s="14" t="str">
        <f t="shared" si="486"/>
        <v>130级守护灵洗练-Q4-10</v>
      </c>
      <c r="IG405" s="14">
        <f t="shared" si="487"/>
        <v>2094</v>
      </c>
      <c r="IH405" s="14">
        <f t="shared" si="488"/>
        <v>10</v>
      </c>
      <c r="II405" s="14">
        <f t="shared" si="489"/>
        <v>550</v>
      </c>
      <c r="IJ405" s="14" t="str">
        <f t="shared" si="490"/>
        <v>Block</v>
      </c>
      <c r="IK405" s="14">
        <f t="shared" si="491"/>
        <v>1.0999999999999999E-2</v>
      </c>
      <c r="IL405" s="14">
        <f t="shared" si="492"/>
        <v>0.03</v>
      </c>
    </row>
    <row r="406" spans="165:246" ht="16.5" x14ac:dyDescent="0.2">
      <c r="FI406" s="13">
        <v>401</v>
      </c>
      <c r="FJ406" s="14">
        <f t="shared" si="469"/>
        <v>1</v>
      </c>
      <c r="FK406" s="14">
        <f t="shared" si="470"/>
        <v>401</v>
      </c>
      <c r="FL406" s="14">
        <f t="shared" si="471"/>
        <v>54</v>
      </c>
      <c r="FM406" s="14">
        <f t="shared" si="438"/>
        <v>20</v>
      </c>
      <c r="FN406" s="14">
        <f t="shared" si="439"/>
        <v>11</v>
      </c>
      <c r="FO406" s="14">
        <f t="shared" si="440"/>
        <v>150</v>
      </c>
      <c r="FP406" s="14">
        <f t="shared" si="441"/>
        <v>2</v>
      </c>
      <c r="FQ406" s="14">
        <f t="shared" si="442"/>
        <v>1</v>
      </c>
      <c r="FR406" s="14">
        <f t="shared" si="443"/>
        <v>1</v>
      </c>
      <c r="FS406" s="14" t="b">
        <f t="shared" si="472"/>
        <v>0</v>
      </c>
      <c r="FT406" s="14">
        <f t="shared" si="444"/>
        <v>2011201</v>
      </c>
      <c r="FU406" s="14">
        <f t="shared" si="473"/>
        <v>800</v>
      </c>
      <c r="FV406" s="13" t="str">
        <f t="shared" si="445"/>
        <v>150级-优秀寄灵人の灵器</v>
      </c>
      <c r="FW406" s="13" t="str">
        <f t="shared" si="446"/>
        <v>神罚 · 寄灵人の灵器-优秀</v>
      </c>
      <c r="FX406" s="14">
        <f t="shared" si="447"/>
        <v>1</v>
      </c>
      <c r="FY406" s="14">
        <f t="shared" si="448"/>
        <v>2</v>
      </c>
      <c r="FZ406" s="14">
        <f t="shared" si="449"/>
        <v>150</v>
      </c>
      <c r="GA406" s="14">
        <v>1</v>
      </c>
      <c r="GB406" s="14">
        <f t="shared" si="450"/>
        <v>11</v>
      </c>
      <c r="GC406" s="14">
        <f t="shared" si="474"/>
        <v>1</v>
      </c>
      <c r="GD406" s="14" t="str">
        <f t="shared" si="451"/>
        <v/>
      </c>
      <c r="GE406" s="14" t="e">
        <f t="shared" si="452"/>
        <v>#REF!</v>
      </c>
      <c r="GF406" s="14" t="e">
        <f t="shared" si="453"/>
        <v>#REF!</v>
      </c>
      <c r="GG406" s="14" t="e">
        <f t="shared" si="454"/>
        <v>#REF!</v>
      </c>
      <c r="GH406" s="14" t="e">
        <f t="shared" si="455"/>
        <v>#REF!</v>
      </c>
      <c r="GI406" s="14" t="e">
        <f t="shared" si="456"/>
        <v>#REF!</v>
      </c>
      <c r="GJ406" s="14" t="e">
        <f t="shared" si="457"/>
        <v>#REF!</v>
      </c>
      <c r="GK406" s="14" t="e">
        <f t="shared" si="458"/>
        <v>#REF!</v>
      </c>
      <c r="GL406" s="14">
        <f t="shared" si="459"/>
        <v>1112</v>
      </c>
      <c r="GM406" s="14">
        <f t="shared" si="460"/>
        <v>0</v>
      </c>
      <c r="GN406" s="14" t="str">
        <f t="shared" si="461"/>
        <v/>
      </c>
      <c r="GO406" s="25" t="str">
        <f t="shared" si="462"/>
        <v>icon_2011101</v>
      </c>
      <c r="GS406" s="14">
        <f t="shared" si="463"/>
        <v>1</v>
      </c>
      <c r="GT406" s="14">
        <f t="shared" si="464"/>
        <v>0</v>
      </c>
      <c r="GU406" s="14" t="e">
        <f t="shared" si="475"/>
        <v>#REF!</v>
      </c>
      <c r="GV406" s="14" t="str">
        <f t="shared" si="465"/>
        <v>AtkExt</v>
      </c>
      <c r="GW406" s="14" t="e">
        <f t="shared" si="476"/>
        <v>#REF!</v>
      </c>
      <c r="GX406" s="14" t="e">
        <f t="shared" si="477"/>
        <v>#REF!</v>
      </c>
      <c r="GY406" s="14" t="str">
        <f t="shared" si="466"/>
        <v/>
      </c>
      <c r="GZ406" s="14" t="str">
        <f t="shared" si="478"/>
        <v/>
      </c>
      <c r="HA406" s="14" t="str">
        <f t="shared" si="479"/>
        <v/>
      </c>
      <c r="HB406" s="14">
        <f t="shared" si="467"/>
        <v>21120</v>
      </c>
      <c r="HC406" s="14">
        <f t="shared" si="480"/>
        <v>0</v>
      </c>
      <c r="HD406" s="14" t="str">
        <f t="shared" si="481"/>
        <v/>
      </c>
      <c r="HE406" s="25" t="s">
        <v>1109</v>
      </c>
      <c r="HF406" s="14">
        <f t="shared" si="468"/>
        <v>480</v>
      </c>
      <c r="IA406" s="13">
        <v>401</v>
      </c>
      <c r="IB406" s="14">
        <f t="shared" si="482"/>
        <v>21</v>
      </c>
      <c r="IC406" s="14">
        <f t="shared" si="483"/>
        <v>2</v>
      </c>
      <c r="ID406" s="14">
        <f t="shared" si="484"/>
        <v>10</v>
      </c>
      <c r="IE406" s="14">
        <f t="shared" si="485"/>
        <v>3</v>
      </c>
      <c r="IF406" s="14" t="str">
        <f t="shared" si="486"/>
        <v>140级守护灵洗练-Q3-1</v>
      </c>
      <c r="IG406" s="14">
        <f t="shared" si="487"/>
        <v>2103</v>
      </c>
      <c r="IH406" s="14">
        <f t="shared" si="488"/>
        <v>1</v>
      </c>
      <c r="II406" s="14">
        <f t="shared" si="489"/>
        <v>2000</v>
      </c>
      <c r="IJ406" s="14" t="str">
        <f t="shared" si="490"/>
        <v>AtkExt</v>
      </c>
      <c r="IK406" s="14" t="e">
        <f t="shared" si="491"/>
        <v>#REF!</v>
      </c>
      <c r="IL406" s="14" t="e">
        <f t="shared" si="492"/>
        <v>#REF!</v>
      </c>
    </row>
    <row r="407" spans="165:246" ht="16.5" x14ac:dyDescent="0.2">
      <c r="FI407" s="13">
        <v>402</v>
      </c>
      <c r="FJ407" s="14">
        <f t="shared" si="469"/>
        <v>1</v>
      </c>
      <c r="FK407" s="14">
        <f t="shared" si="470"/>
        <v>402</v>
      </c>
      <c r="FL407" s="14">
        <f t="shared" si="471"/>
        <v>54</v>
      </c>
      <c r="FM407" s="14">
        <f t="shared" si="438"/>
        <v>20</v>
      </c>
      <c r="FN407" s="14">
        <f t="shared" si="439"/>
        <v>11</v>
      </c>
      <c r="FO407" s="14">
        <f t="shared" si="440"/>
        <v>150</v>
      </c>
      <c r="FP407" s="14">
        <f t="shared" si="441"/>
        <v>2</v>
      </c>
      <c r="FQ407" s="14">
        <f t="shared" si="442"/>
        <v>2</v>
      </c>
      <c r="FR407" s="14">
        <f t="shared" si="443"/>
        <v>2</v>
      </c>
      <c r="FS407" s="14" t="b">
        <f t="shared" si="472"/>
        <v>0</v>
      </c>
      <c r="FT407" s="14">
        <f t="shared" si="444"/>
        <v>2011202</v>
      </c>
      <c r="FU407" s="14">
        <f t="shared" si="473"/>
        <v>400</v>
      </c>
      <c r="FV407" s="13" t="str">
        <f t="shared" si="445"/>
        <v>150级-优秀寄灵人の头盔</v>
      </c>
      <c r="FW407" s="13" t="str">
        <f t="shared" si="446"/>
        <v>神罚 · 寄灵人の头盔-优秀</v>
      </c>
      <c r="FX407" s="14">
        <f t="shared" si="447"/>
        <v>1</v>
      </c>
      <c r="FY407" s="14">
        <f t="shared" si="448"/>
        <v>2</v>
      </c>
      <c r="FZ407" s="14">
        <f t="shared" si="449"/>
        <v>150</v>
      </c>
      <c r="GA407" s="14">
        <v>1</v>
      </c>
      <c r="GB407" s="14">
        <f t="shared" si="450"/>
        <v>11</v>
      </c>
      <c r="GC407" s="14">
        <f t="shared" si="474"/>
        <v>2</v>
      </c>
      <c r="GD407" s="14" t="str">
        <f t="shared" si="451"/>
        <v/>
      </c>
      <c r="GE407" s="14" t="e">
        <f t="shared" si="452"/>
        <v>#REF!</v>
      </c>
      <c r="GF407" s="14" t="e">
        <f t="shared" si="453"/>
        <v>#REF!</v>
      </c>
      <c r="GG407" s="14" t="e">
        <f t="shared" si="454"/>
        <v>#REF!</v>
      </c>
      <c r="GH407" s="14" t="e">
        <f t="shared" si="455"/>
        <v>#REF!</v>
      </c>
      <c r="GI407" s="14" t="e">
        <f t="shared" si="456"/>
        <v>#REF!</v>
      </c>
      <c r="GJ407" s="14" t="e">
        <f t="shared" si="457"/>
        <v>#REF!</v>
      </c>
      <c r="GK407" s="14" t="e">
        <f t="shared" si="458"/>
        <v>#REF!</v>
      </c>
      <c r="GL407" s="14">
        <f t="shared" si="459"/>
        <v>1112</v>
      </c>
      <c r="GM407" s="14">
        <f t="shared" si="460"/>
        <v>0</v>
      </c>
      <c r="GN407" s="14" t="str">
        <f t="shared" si="461"/>
        <v/>
      </c>
      <c r="GO407" s="25" t="str">
        <f t="shared" si="462"/>
        <v>icon_2011102</v>
      </c>
      <c r="GS407" s="14">
        <f t="shared" si="463"/>
        <v>2</v>
      </c>
      <c r="GT407" s="14">
        <f t="shared" si="464"/>
        <v>0</v>
      </c>
      <c r="GU407" s="14" t="e">
        <f t="shared" si="475"/>
        <v>#REF!</v>
      </c>
      <c r="GV407" s="14" t="str">
        <f t="shared" si="465"/>
        <v>DefExt</v>
      </c>
      <c r="GW407" s="14" t="e">
        <f t="shared" si="476"/>
        <v>#REF!</v>
      </c>
      <c r="GX407" s="14" t="e">
        <f t="shared" si="477"/>
        <v>#REF!</v>
      </c>
      <c r="GY407" s="14" t="str">
        <f t="shared" si="466"/>
        <v/>
      </c>
      <c r="GZ407" s="14" t="str">
        <f t="shared" si="478"/>
        <v/>
      </c>
      <c r="HA407" s="14" t="str">
        <f t="shared" si="479"/>
        <v/>
      </c>
      <c r="HB407" s="14">
        <f t="shared" si="467"/>
        <v>21120</v>
      </c>
      <c r="HC407" s="14">
        <f t="shared" si="480"/>
        <v>0</v>
      </c>
      <c r="HD407" s="14" t="str">
        <f t="shared" si="481"/>
        <v/>
      </c>
      <c r="HE407" s="25" t="s">
        <v>1109</v>
      </c>
      <c r="HF407" s="14">
        <f t="shared" si="468"/>
        <v>240</v>
      </c>
      <c r="IA407" s="13">
        <v>402</v>
      </c>
      <c r="IB407" s="14">
        <f t="shared" si="482"/>
        <v>21</v>
      </c>
      <c r="IC407" s="14">
        <f t="shared" si="483"/>
        <v>2</v>
      </c>
      <c r="ID407" s="14">
        <f t="shared" si="484"/>
        <v>10</v>
      </c>
      <c r="IE407" s="14">
        <f t="shared" si="485"/>
        <v>3</v>
      </c>
      <c r="IF407" s="14" t="str">
        <f t="shared" si="486"/>
        <v>140级守护灵洗练-Q3-2</v>
      </c>
      <c r="IG407" s="14">
        <f t="shared" si="487"/>
        <v>2103</v>
      </c>
      <c r="IH407" s="14">
        <f t="shared" si="488"/>
        <v>2</v>
      </c>
      <c r="II407" s="14">
        <f t="shared" si="489"/>
        <v>2000</v>
      </c>
      <c r="IJ407" s="14" t="str">
        <f t="shared" si="490"/>
        <v>DefExt</v>
      </c>
      <c r="IK407" s="14" t="e">
        <f t="shared" si="491"/>
        <v>#REF!</v>
      </c>
      <c r="IL407" s="14" t="e">
        <f t="shared" si="492"/>
        <v>#REF!</v>
      </c>
    </row>
    <row r="408" spans="165:246" ht="16.5" x14ac:dyDescent="0.2">
      <c r="FI408" s="13">
        <v>403</v>
      </c>
      <c r="FJ408" s="14">
        <f t="shared" si="469"/>
        <v>1</v>
      </c>
      <c r="FK408" s="14">
        <f t="shared" si="470"/>
        <v>403</v>
      </c>
      <c r="FL408" s="14">
        <f t="shared" si="471"/>
        <v>54</v>
      </c>
      <c r="FM408" s="14">
        <f t="shared" si="438"/>
        <v>20</v>
      </c>
      <c r="FN408" s="14">
        <f t="shared" si="439"/>
        <v>11</v>
      </c>
      <c r="FO408" s="14">
        <f t="shared" si="440"/>
        <v>150</v>
      </c>
      <c r="FP408" s="14">
        <f t="shared" si="441"/>
        <v>2</v>
      </c>
      <c r="FQ408" s="14">
        <f t="shared" si="442"/>
        <v>3</v>
      </c>
      <c r="FR408" s="14">
        <f t="shared" si="443"/>
        <v>3</v>
      </c>
      <c r="FS408" s="14" t="b">
        <f t="shared" si="472"/>
        <v>0</v>
      </c>
      <c r="FT408" s="14">
        <f t="shared" si="444"/>
        <v>2011203</v>
      </c>
      <c r="FU408" s="14">
        <f t="shared" si="473"/>
        <v>400</v>
      </c>
      <c r="FV408" s="13" t="str">
        <f t="shared" si="445"/>
        <v>150级-优秀寄灵人の铠甲</v>
      </c>
      <c r="FW408" s="13" t="str">
        <f t="shared" si="446"/>
        <v>神罚 · 寄灵人の铠甲-优秀</v>
      </c>
      <c r="FX408" s="14">
        <f t="shared" si="447"/>
        <v>1</v>
      </c>
      <c r="FY408" s="14">
        <f t="shared" si="448"/>
        <v>2</v>
      </c>
      <c r="FZ408" s="14">
        <f t="shared" si="449"/>
        <v>150</v>
      </c>
      <c r="GA408" s="14">
        <v>1</v>
      </c>
      <c r="GB408" s="14">
        <f t="shared" si="450"/>
        <v>11</v>
      </c>
      <c r="GC408" s="14">
        <f t="shared" si="474"/>
        <v>3</v>
      </c>
      <c r="GD408" s="14" t="str">
        <f t="shared" si="451"/>
        <v/>
      </c>
      <c r="GE408" s="14" t="e">
        <f t="shared" si="452"/>
        <v>#REF!</v>
      </c>
      <c r="GF408" s="14" t="e">
        <f t="shared" si="453"/>
        <v>#REF!</v>
      </c>
      <c r="GG408" s="14" t="e">
        <f t="shared" si="454"/>
        <v>#REF!</v>
      </c>
      <c r="GH408" s="14" t="e">
        <f t="shared" si="455"/>
        <v>#REF!</v>
      </c>
      <c r="GI408" s="14" t="e">
        <f t="shared" si="456"/>
        <v>#REF!</v>
      </c>
      <c r="GJ408" s="14" t="e">
        <f t="shared" si="457"/>
        <v>#REF!</v>
      </c>
      <c r="GK408" s="14" t="e">
        <f t="shared" si="458"/>
        <v>#REF!</v>
      </c>
      <c r="GL408" s="14">
        <f t="shared" si="459"/>
        <v>1112</v>
      </c>
      <c r="GM408" s="14">
        <f t="shared" si="460"/>
        <v>0</v>
      </c>
      <c r="GN408" s="14" t="str">
        <f t="shared" si="461"/>
        <v/>
      </c>
      <c r="GO408" s="25" t="str">
        <f t="shared" si="462"/>
        <v>icon_2011103</v>
      </c>
      <c r="GS408" s="14">
        <f t="shared" si="463"/>
        <v>2</v>
      </c>
      <c r="GT408" s="14">
        <f t="shared" si="464"/>
        <v>3</v>
      </c>
      <c r="GU408" s="14" t="e">
        <f t="shared" si="475"/>
        <v>#REF!</v>
      </c>
      <c r="GV408" s="14" t="str">
        <f t="shared" si="465"/>
        <v>DefExt</v>
      </c>
      <c r="GW408" s="14" t="e">
        <f t="shared" si="476"/>
        <v>#REF!</v>
      </c>
      <c r="GX408" s="14" t="e">
        <f t="shared" si="477"/>
        <v>#REF!</v>
      </c>
      <c r="GY408" s="14" t="str">
        <f t="shared" si="466"/>
        <v>HPExt</v>
      </c>
      <c r="GZ408" s="14" t="e">
        <f t="shared" si="478"/>
        <v>#REF!</v>
      </c>
      <c r="HA408" s="14" t="e">
        <f t="shared" si="479"/>
        <v>#REF!</v>
      </c>
      <c r="HB408" s="14">
        <f t="shared" si="467"/>
        <v>21120</v>
      </c>
      <c r="HC408" s="14">
        <f t="shared" si="480"/>
        <v>0</v>
      </c>
      <c r="HD408" s="14" t="str">
        <f t="shared" si="481"/>
        <v/>
      </c>
      <c r="HE408" s="25" t="s">
        <v>1109</v>
      </c>
      <c r="HF408" s="14">
        <f t="shared" si="468"/>
        <v>240</v>
      </c>
      <c r="IA408" s="13">
        <v>403</v>
      </c>
      <c r="IB408" s="14">
        <f t="shared" si="482"/>
        <v>21</v>
      </c>
      <c r="IC408" s="14">
        <f t="shared" si="483"/>
        <v>2</v>
      </c>
      <c r="ID408" s="14">
        <f t="shared" si="484"/>
        <v>10</v>
      </c>
      <c r="IE408" s="14">
        <f t="shared" si="485"/>
        <v>3</v>
      </c>
      <c r="IF408" s="14" t="str">
        <f t="shared" si="486"/>
        <v>140级守护灵洗练-Q3-3</v>
      </c>
      <c r="IG408" s="14">
        <f t="shared" si="487"/>
        <v>2103</v>
      </c>
      <c r="IH408" s="14">
        <f t="shared" si="488"/>
        <v>3</v>
      </c>
      <c r="II408" s="14">
        <f t="shared" si="489"/>
        <v>2000</v>
      </c>
      <c r="IJ408" s="14" t="str">
        <f t="shared" si="490"/>
        <v>HPExt</v>
      </c>
      <c r="IK408" s="14" t="e">
        <f t="shared" si="491"/>
        <v>#REF!</v>
      </c>
      <c r="IL408" s="14" t="e">
        <f t="shared" si="492"/>
        <v>#REF!</v>
      </c>
    </row>
    <row r="409" spans="165:246" ht="16.5" x14ac:dyDescent="0.2">
      <c r="FI409" s="13">
        <v>404</v>
      </c>
      <c r="FJ409" s="14">
        <f t="shared" si="469"/>
        <v>1</v>
      </c>
      <c r="FK409" s="14">
        <f t="shared" si="470"/>
        <v>404</v>
      </c>
      <c r="FL409" s="14">
        <f t="shared" si="471"/>
        <v>54</v>
      </c>
      <c r="FM409" s="14">
        <f t="shared" si="438"/>
        <v>20</v>
      </c>
      <c r="FN409" s="14">
        <f t="shared" si="439"/>
        <v>11</v>
      </c>
      <c r="FO409" s="14">
        <f t="shared" si="440"/>
        <v>150</v>
      </c>
      <c r="FP409" s="14">
        <f t="shared" si="441"/>
        <v>2</v>
      </c>
      <c r="FQ409" s="14">
        <f t="shared" si="442"/>
        <v>4</v>
      </c>
      <c r="FR409" s="14">
        <f t="shared" si="443"/>
        <v>4</v>
      </c>
      <c r="FS409" s="14" t="b">
        <f t="shared" si="472"/>
        <v>0</v>
      </c>
      <c r="FT409" s="14">
        <f t="shared" si="444"/>
        <v>2011204</v>
      </c>
      <c r="FU409" s="14">
        <f t="shared" si="473"/>
        <v>400</v>
      </c>
      <c r="FV409" s="13" t="str">
        <f t="shared" si="445"/>
        <v>150级-优秀寄灵人の裤子</v>
      </c>
      <c r="FW409" s="13" t="str">
        <f t="shared" si="446"/>
        <v>神罚 · 寄灵人の裤子-优秀</v>
      </c>
      <c r="FX409" s="14">
        <f t="shared" si="447"/>
        <v>1</v>
      </c>
      <c r="FY409" s="14">
        <f t="shared" si="448"/>
        <v>2</v>
      </c>
      <c r="FZ409" s="14">
        <f t="shared" si="449"/>
        <v>150</v>
      </c>
      <c r="GA409" s="14">
        <v>1</v>
      </c>
      <c r="GB409" s="14">
        <f t="shared" si="450"/>
        <v>11</v>
      </c>
      <c r="GC409" s="14">
        <f t="shared" si="474"/>
        <v>4</v>
      </c>
      <c r="GD409" s="14" t="str">
        <f t="shared" si="451"/>
        <v/>
      </c>
      <c r="GE409" s="14" t="e">
        <f t="shared" si="452"/>
        <v>#REF!</v>
      </c>
      <c r="GF409" s="14" t="e">
        <f t="shared" si="453"/>
        <v>#REF!</v>
      </c>
      <c r="GG409" s="14" t="e">
        <f t="shared" si="454"/>
        <v>#REF!</v>
      </c>
      <c r="GH409" s="14" t="e">
        <f t="shared" si="455"/>
        <v>#REF!</v>
      </c>
      <c r="GI409" s="14" t="e">
        <f t="shared" si="456"/>
        <v>#REF!</v>
      </c>
      <c r="GJ409" s="14" t="e">
        <f t="shared" si="457"/>
        <v>#REF!</v>
      </c>
      <c r="GK409" s="14" t="e">
        <f t="shared" si="458"/>
        <v>#REF!</v>
      </c>
      <c r="GL409" s="14">
        <f t="shared" si="459"/>
        <v>1112</v>
      </c>
      <c r="GM409" s="14">
        <f t="shared" si="460"/>
        <v>0</v>
      </c>
      <c r="GN409" s="14" t="str">
        <f t="shared" si="461"/>
        <v/>
      </c>
      <c r="GO409" s="25" t="str">
        <f t="shared" si="462"/>
        <v>icon_2011104</v>
      </c>
      <c r="GS409" s="14">
        <f t="shared" si="463"/>
        <v>2</v>
      </c>
      <c r="GT409" s="14">
        <f t="shared" si="464"/>
        <v>0</v>
      </c>
      <c r="GU409" s="14" t="e">
        <f t="shared" si="475"/>
        <v>#REF!</v>
      </c>
      <c r="GV409" s="14" t="str">
        <f t="shared" si="465"/>
        <v>DefExt</v>
      </c>
      <c r="GW409" s="14" t="e">
        <f t="shared" si="476"/>
        <v>#REF!</v>
      </c>
      <c r="GX409" s="14" t="e">
        <f t="shared" si="477"/>
        <v>#REF!</v>
      </c>
      <c r="GY409" s="14" t="str">
        <f t="shared" si="466"/>
        <v/>
      </c>
      <c r="GZ409" s="14" t="str">
        <f t="shared" si="478"/>
        <v/>
      </c>
      <c r="HA409" s="14" t="str">
        <f t="shared" si="479"/>
        <v/>
      </c>
      <c r="HB409" s="14">
        <f t="shared" si="467"/>
        <v>21120</v>
      </c>
      <c r="HC409" s="14">
        <f t="shared" si="480"/>
        <v>0</v>
      </c>
      <c r="HD409" s="14" t="str">
        <f t="shared" si="481"/>
        <v/>
      </c>
      <c r="HE409" s="25" t="s">
        <v>1109</v>
      </c>
      <c r="HF409" s="14">
        <f t="shared" si="468"/>
        <v>240</v>
      </c>
      <c r="IA409" s="13">
        <v>404</v>
      </c>
      <c r="IB409" s="14">
        <f t="shared" si="482"/>
        <v>21</v>
      </c>
      <c r="IC409" s="14">
        <f t="shared" si="483"/>
        <v>2</v>
      </c>
      <c r="ID409" s="14">
        <f t="shared" si="484"/>
        <v>10</v>
      </c>
      <c r="IE409" s="14">
        <f t="shared" si="485"/>
        <v>3</v>
      </c>
      <c r="IF409" s="14" t="str">
        <f t="shared" si="486"/>
        <v>140级守护灵洗练-Q3-4</v>
      </c>
      <c r="IG409" s="14">
        <f t="shared" si="487"/>
        <v>2103</v>
      </c>
      <c r="IH409" s="14">
        <f t="shared" si="488"/>
        <v>4</v>
      </c>
      <c r="II409" s="14">
        <f t="shared" si="489"/>
        <v>600</v>
      </c>
      <c r="IJ409" s="14" t="str">
        <f t="shared" si="490"/>
        <v>AtkRate</v>
      </c>
      <c r="IK409" s="14">
        <f t="shared" si="491"/>
        <v>1.4E-2</v>
      </c>
      <c r="IL409" s="14">
        <f t="shared" si="492"/>
        <v>0.04</v>
      </c>
    </row>
    <row r="410" spans="165:246" ht="16.5" x14ac:dyDescent="0.2">
      <c r="FI410" s="13">
        <v>405</v>
      </c>
      <c r="FJ410" s="14">
        <f t="shared" si="469"/>
        <v>1</v>
      </c>
      <c r="FK410" s="14">
        <f t="shared" si="470"/>
        <v>405</v>
      </c>
      <c r="FL410" s="14">
        <f t="shared" si="471"/>
        <v>54</v>
      </c>
      <c r="FM410" s="14">
        <f t="shared" si="438"/>
        <v>20</v>
      </c>
      <c r="FN410" s="14">
        <f t="shared" si="439"/>
        <v>11</v>
      </c>
      <c r="FO410" s="14">
        <f t="shared" si="440"/>
        <v>150</v>
      </c>
      <c r="FP410" s="14">
        <f t="shared" si="441"/>
        <v>2</v>
      </c>
      <c r="FQ410" s="14">
        <f t="shared" si="442"/>
        <v>5</v>
      </c>
      <c r="FR410" s="14">
        <f t="shared" si="443"/>
        <v>5</v>
      </c>
      <c r="FS410" s="14" t="b">
        <f t="shared" si="472"/>
        <v>0</v>
      </c>
      <c r="FT410" s="14">
        <f t="shared" si="444"/>
        <v>2011205</v>
      </c>
      <c r="FU410" s="14">
        <f t="shared" si="473"/>
        <v>400</v>
      </c>
      <c r="FV410" s="13" t="str">
        <f t="shared" si="445"/>
        <v>150级-优秀寄灵人の鞋子</v>
      </c>
      <c r="FW410" s="13" t="str">
        <f t="shared" si="446"/>
        <v>神罚 · 寄灵人の鞋子-优秀</v>
      </c>
      <c r="FX410" s="14">
        <f t="shared" si="447"/>
        <v>1</v>
      </c>
      <c r="FY410" s="14">
        <f t="shared" si="448"/>
        <v>2</v>
      </c>
      <c r="FZ410" s="14">
        <f t="shared" si="449"/>
        <v>150</v>
      </c>
      <c r="GA410" s="14">
        <v>1</v>
      </c>
      <c r="GB410" s="14">
        <f t="shared" si="450"/>
        <v>11</v>
      </c>
      <c r="GC410" s="14">
        <f t="shared" si="474"/>
        <v>5</v>
      </c>
      <c r="GD410" s="14" t="str">
        <f t="shared" si="451"/>
        <v/>
      </c>
      <c r="GE410" s="14" t="e">
        <f t="shared" si="452"/>
        <v>#REF!</v>
      </c>
      <c r="GF410" s="14" t="e">
        <f t="shared" si="453"/>
        <v>#REF!</v>
      </c>
      <c r="GG410" s="14" t="e">
        <f t="shared" si="454"/>
        <v>#REF!</v>
      </c>
      <c r="GH410" s="14" t="e">
        <f t="shared" si="455"/>
        <v>#REF!</v>
      </c>
      <c r="GI410" s="14" t="e">
        <f t="shared" si="456"/>
        <v>#REF!</v>
      </c>
      <c r="GJ410" s="14" t="e">
        <f t="shared" si="457"/>
        <v>#REF!</v>
      </c>
      <c r="GK410" s="14" t="e">
        <f t="shared" si="458"/>
        <v>#REF!</v>
      </c>
      <c r="GL410" s="14">
        <f t="shared" si="459"/>
        <v>1112</v>
      </c>
      <c r="GM410" s="14">
        <f t="shared" si="460"/>
        <v>0</v>
      </c>
      <c r="GN410" s="14" t="str">
        <f t="shared" si="461"/>
        <v/>
      </c>
      <c r="GO410" s="25" t="str">
        <f t="shared" si="462"/>
        <v>icon_2011105</v>
      </c>
      <c r="GS410" s="14">
        <f t="shared" si="463"/>
        <v>3</v>
      </c>
      <c r="GT410" s="14">
        <f t="shared" si="464"/>
        <v>0</v>
      </c>
      <c r="GU410" s="14" t="e">
        <f t="shared" si="475"/>
        <v>#REF!</v>
      </c>
      <c r="GV410" s="14" t="str">
        <f t="shared" si="465"/>
        <v>HPExt</v>
      </c>
      <c r="GW410" s="14" t="e">
        <f t="shared" si="476"/>
        <v>#REF!</v>
      </c>
      <c r="GX410" s="14" t="e">
        <f t="shared" si="477"/>
        <v>#REF!</v>
      </c>
      <c r="GY410" s="14" t="str">
        <f t="shared" si="466"/>
        <v/>
      </c>
      <c r="GZ410" s="14" t="str">
        <f t="shared" si="478"/>
        <v/>
      </c>
      <c r="HA410" s="14" t="str">
        <f t="shared" si="479"/>
        <v/>
      </c>
      <c r="HB410" s="14">
        <f t="shared" si="467"/>
        <v>21120</v>
      </c>
      <c r="HC410" s="14">
        <f t="shared" si="480"/>
        <v>0</v>
      </c>
      <c r="HD410" s="14" t="str">
        <f t="shared" si="481"/>
        <v/>
      </c>
      <c r="HE410" s="25" t="s">
        <v>1109</v>
      </c>
      <c r="HF410" s="14">
        <f t="shared" si="468"/>
        <v>240</v>
      </c>
      <c r="IA410" s="13">
        <v>405</v>
      </c>
      <c r="IB410" s="14">
        <f t="shared" si="482"/>
        <v>21</v>
      </c>
      <c r="IC410" s="14">
        <f t="shared" si="483"/>
        <v>2</v>
      </c>
      <c r="ID410" s="14">
        <f t="shared" si="484"/>
        <v>10</v>
      </c>
      <c r="IE410" s="14">
        <f t="shared" si="485"/>
        <v>3</v>
      </c>
      <c r="IF410" s="14" t="str">
        <f t="shared" si="486"/>
        <v>140级守护灵洗练-Q3-5</v>
      </c>
      <c r="IG410" s="14">
        <f t="shared" si="487"/>
        <v>2103</v>
      </c>
      <c r="IH410" s="14">
        <f t="shared" si="488"/>
        <v>5</v>
      </c>
      <c r="II410" s="14">
        <f t="shared" si="489"/>
        <v>600</v>
      </c>
      <c r="IJ410" s="14" t="str">
        <f t="shared" si="490"/>
        <v>DefRate</v>
      </c>
      <c r="IK410" s="14">
        <f t="shared" si="491"/>
        <v>1.4E-2</v>
      </c>
      <c r="IL410" s="14">
        <f t="shared" si="492"/>
        <v>0.04</v>
      </c>
    </row>
    <row r="411" spans="165:246" ht="16.5" x14ac:dyDescent="0.2">
      <c r="FI411" s="13">
        <v>406</v>
      </c>
      <c r="FJ411" s="14">
        <f t="shared" si="469"/>
        <v>1</v>
      </c>
      <c r="FK411" s="14">
        <f t="shared" si="470"/>
        <v>406</v>
      </c>
      <c r="FL411" s="14">
        <f t="shared" si="471"/>
        <v>54</v>
      </c>
      <c r="FM411" s="14">
        <f t="shared" si="438"/>
        <v>20</v>
      </c>
      <c r="FN411" s="14">
        <f t="shared" si="439"/>
        <v>11</v>
      </c>
      <c r="FO411" s="14">
        <f t="shared" si="440"/>
        <v>150</v>
      </c>
      <c r="FP411" s="14">
        <f t="shared" si="441"/>
        <v>2</v>
      </c>
      <c r="FQ411" s="14">
        <f t="shared" si="442"/>
        <v>6</v>
      </c>
      <c r="FR411" s="14">
        <f t="shared" si="443"/>
        <v>6</v>
      </c>
      <c r="FS411" s="14" t="b">
        <f t="shared" si="472"/>
        <v>0</v>
      </c>
      <c r="FT411" s="14">
        <f t="shared" si="444"/>
        <v>2011206</v>
      </c>
      <c r="FU411" s="14">
        <f t="shared" si="473"/>
        <v>400</v>
      </c>
      <c r="FV411" s="13" t="str">
        <f t="shared" si="445"/>
        <v>150级-优秀寄灵人の护手</v>
      </c>
      <c r="FW411" s="13" t="str">
        <f t="shared" si="446"/>
        <v>神罚 · 寄灵人の护手-优秀</v>
      </c>
      <c r="FX411" s="14">
        <f t="shared" si="447"/>
        <v>1</v>
      </c>
      <c r="FY411" s="14">
        <f t="shared" si="448"/>
        <v>2</v>
      </c>
      <c r="FZ411" s="14">
        <f t="shared" si="449"/>
        <v>150</v>
      </c>
      <c r="GA411" s="14">
        <v>1</v>
      </c>
      <c r="GB411" s="14">
        <f t="shared" si="450"/>
        <v>11</v>
      </c>
      <c r="GC411" s="14">
        <f t="shared" si="474"/>
        <v>6</v>
      </c>
      <c r="GD411" s="14" t="str">
        <f t="shared" si="451"/>
        <v/>
      </c>
      <c r="GE411" s="14" t="e">
        <f t="shared" si="452"/>
        <v>#REF!</v>
      </c>
      <c r="GF411" s="14" t="e">
        <f t="shared" si="453"/>
        <v>#REF!</v>
      </c>
      <c r="GG411" s="14" t="e">
        <f t="shared" si="454"/>
        <v>#REF!</v>
      </c>
      <c r="GH411" s="14" t="e">
        <f t="shared" si="455"/>
        <v>#REF!</v>
      </c>
      <c r="GI411" s="14" t="e">
        <f t="shared" si="456"/>
        <v>#REF!</v>
      </c>
      <c r="GJ411" s="14" t="e">
        <f t="shared" si="457"/>
        <v>#REF!</v>
      </c>
      <c r="GK411" s="14" t="e">
        <f t="shared" si="458"/>
        <v>#REF!</v>
      </c>
      <c r="GL411" s="14">
        <f t="shared" si="459"/>
        <v>1112</v>
      </c>
      <c r="GM411" s="14">
        <f t="shared" si="460"/>
        <v>0</v>
      </c>
      <c r="GN411" s="14" t="str">
        <f t="shared" si="461"/>
        <v/>
      </c>
      <c r="GO411" s="25" t="str">
        <f t="shared" si="462"/>
        <v>icon_2011106</v>
      </c>
      <c r="GS411" s="14">
        <f t="shared" si="463"/>
        <v>3</v>
      </c>
      <c r="GT411" s="14">
        <f t="shared" si="464"/>
        <v>0</v>
      </c>
      <c r="GU411" s="14" t="e">
        <f t="shared" si="475"/>
        <v>#REF!</v>
      </c>
      <c r="GV411" s="14" t="str">
        <f t="shared" si="465"/>
        <v>HPExt</v>
      </c>
      <c r="GW411" s="14" t="e">
        <f t="shared" si="476"/>
        <v>#REF!</v>
      </c>
      <c r="GX411" s="14" t="e">
        <f t="shared" si="477"/>
        <v>#REF!</v>
      </c>
      <c r="GY411" s="14" t="str">
        <f t="shared" si="466"/>
        <v/>
      </c>
      <c r="GZ411" s="14" t="str">
        <f t="shared" si="478"/>
        <v/>
      </c>
      <c r="HA411" s="14" t="str">
        <f t="shared" si="479"/>
        <v/>
      </c>
      <c r="HB411" s="14">
        <f t="shared" si="467"/>
        <v>21120</v>
      </c>
      <c r="HC411" s="14">
        <f t="shared" si="480"/>
        <v>0</v>
      </c>
      <c r="HD411" s="14" t="str">
        <f t="shared" si="481"/>
        <v/>
      </c>
      <c r="HE411" s="25" t="s">
        <v>1109</v>
      </c>
      <c r="HF411" s="14">
        <f t="shared" si="468"/>
        <v>240</v>
      </c>
      <c r="IA411" s="13">
        <v>406</v>
      </c>
      <c r="IB411" s="14">
        <f t="shared" si="482"/>
        <v>21</v>
      </c>
      <c r="IC411" s="14">
        <f t="shared" si="483"/>
        <v>2</v>
      </c>
      <c r="ID411" s="14">
        <f t="shared" si="484"/>
        <v>10</v>
      </c>
      <c r="IE411" s="14">
        <f t="shared" si="485"/>
        <v>3</v>
      </c>
      <c r="IF411" s="14" t="str">
        <f t="shared" si="486"/>
        <v>140级守护灵洗练-Q3-6</v>
      </c>
      <c r="IG411" s="14">
        <f t="shared" si="487"/>
        <v>2103</v>
      </c>
      <c r="IH411" s="14">
        <f t="shared" si="488"/>
        <v>6</v>
      </c>
      <c r="II411" s="14">
        <f t="shared" si="489"/>
        <v>600</v>
      </c>
      <c r="IJ411" s="14" t="str">
        <f t="shared" si="490"/>
        <v>HPRate</v>
      </c>
      <c r="IK411" s="14">
        <f t="shared" si="491"/>
        <v>1.4E-2</v>
      </c>
      <c r="IL411" s="14">
        <f t="shared" si="492"/>
        <v>0.04</v>
      </c>
    </row>
    <row r="412" spans="165:246" ht="16.5" x14ac:dyDescent="0.2">
      <c r="FI412" s="13">
        <v>407</v>
      </c>
      <c r="FJ412" s="14">
        <f t="shared" si="469"/>
        <v>1</v>
      </c>
      <c r="FK412" s="14">
        <f t="shared" si="470"/>
        <v>407</v>
      </c>
      <c r="FL412" s="14">
        <f t="shared" si="471"/>
        <v>54</v>
      </c>
      <c r="FM412" s="14">
        <f t="shared" si="438"/>
        <v>20</v>
      </c>
      <c r="FN412" s="14">
        <f t="shared" si="439"/>
        <v>11</v>
      </c>
      <c r="FO412" s="14">
        <f t="shared" si="440"/>
        <v>150</v>
      </c>
      <c r="FP412" s="14">
        <f t="shared" si="441"/>
        <v>2</v>
      </c>
      <c r="FQ412" s="14">
        <f t="shared" si="442"/>
        <v>7</v>
      </c>
      <c r="FR412" s="14">
        <f t="shared" si="443"/>
        <v>7</v>
      </c>
      <c r="FS412" s="14" t="b">
        <f t="shared" si="472"/>
        <v>0</v>
      </c>
      <c r="FT412" s="14">
        <f t="shared" si="444"/>
        <v>2011207</v>
      </c>
      <c r="FU412" s="14">
        <f t="shared" si="473"/>
        <v>600</v>
      </c>
      <c r="FV412" s="13" t="str">
        <f t="shared" si="445"/>
        <v>150级-优秀寄灵人の项链</v>
      </c>
      <c r="FW412" s="13" t="str">
        <f t="shared" si="446"/>
        <v>神罚 · 寄灵人の项链-优秀</v>
      </c>
      <c r="FX412" s="14">
        <f t="shared" si="447"/>
        <v>1</v>
      </c>
      <c r="FY412" s="14">
        <f t="shared" si="448"/>
        <v>2</v>
      </c>
      <c r="FZ412" s="14">
        <f t="shared" si="449"/>
        <v>150</v>
      </c>
      <c r="GA412" s="14">
        <v>1</v>
      </c>
      <c r="GB412" s="14">
        <f t="shared" si="450"/>
        <v>11</v>
      </c>
      <c r="GC412" s="14">
        <f t="shared" si="474"/>
        <v>7</v>
      </c>
      <c r="GD412" s="14" t="str">
        <f t="shared" si="451"/>
        <v/>
      </c>
      <c r="GE412" s="14" t="e">
        <f t="shared" si="452"/>
        <v>#REF!</v>
      </c>
      <c r="GF412" s="14" t="e">
        <f t="shared" si="453"/>
        <v>#REF!</v>
      </c>
      <c r="GG412" s="14" t="e">
        <f t="shared" si="454"/>
        <v>#REF!</v>
      </c>
      <c r="GH412" s="14" t="e">
        <f t="shared" si="455"/>
        <v>#REF!</v>
      </c>
      <c r="GI412" s="14" t="e">
        <f t="shared" si="456"/>
        <v>#REF!</v>
      </c>
      <c r="GJ412" s="14" t="e">
        <f t="shared" si="457"/>
        <v>#REF!</v>
      </c>
      <c r="GK412" s="14" t="e">
        <f t="shared" si="458"/>
        <v>#REF!</v>
      </c>
      <c r="GL412" s="14">
        <f t="shared" si="459"/>
        <v>1112</v>
      </c>
      <c r="GM412" s="14">
        <f t="shared" si="460"/>
        <v>0</v>
      </c>
      <c r="GN412" s="14" t="str">
        <f t="shared" si="461"/>
        <v/>
      </c>
      <c r="GO412" s="25" t="str">
        <f t="shared" si="462"/>
        <v>icon_2011107</v>
      </c>
      <c r="GS412" s="14">
        <f t="shared" si="463"/>
        <v>1</v>
      </c>
      <c r="GT412" s="14">
        <f t="shared" si="464"/>
        <v>2</v>
      </c>
      <c r="GU412" s="14" t="e">
        <f t="shared" si="475"/>
        <v>#REF!</v>
      </c>
      <c r="GV412" s="14" t="str">
        <f t="shared" si="465"/>
        <v>AtkExt</v>
      </c>
      <c r="GW412" s="14" t="e">
        <f t="shared" si="476"/>
        <v>#REF!</v>
      </c>
      <c r="GX412" s="14" t="e">
        <f t="shared" si="477"/>
        <v>#REF!</v>
      </c>
      <c r="GY412" s="14" t="str">
        <f t="shared" si="466"/>
        <v>DefExt</v>
      </c>
      <c r="GZ412" s="14" t="e">
        <f t="shared" si="478"/>
        <v>#REF!</v>
      </c>
      <c r="HA412" s="14" t="e">
        <f t="shared" si="479"/>
        <v>#REF!</v>
      </c>
      <c r="HB412" s="14">
        <f t="shared" si="467"/>
        <v>21120</v>
      </c>
      <c r="HC412" s="14">
        <f t="shared" si="480"/>
        <v>0</v>
      </c>
      <c r="HD412" s="14" t="str">
        <f t="shared" si="481"/>
        <v/>
      </c>
      <c r="HE412" s="25" t="s">
        <v>1109</v>
      </c>
      <c r="HF412" s="14">
        <f t="shared" si="468"/>
        <v>360</v>
      </c>
      <c r="IA412" s="13">
        <v>407</v>
      </c>
      <c r="IB412" s="14">
        <f t="shared" si="482"/>
        <v>21</v>
      </c>
      <c r="IC412" s="14">
        <f t="shared" si="483"/>
        <v>2</v>
      </c>
      <c r="ID412" s="14">
        <f t="shared" si="484"/>
        <v>10</v>
      </c>
      <c r="IE412" s="14">
        <f t="shared" si="485"/>
        <v>3</v>
      </c>
      <c r="IF412" s="14" t="str">
        <f t="shared" si="486"/>
        <v>140级守护灵洗练-Q3-7</v>
      </c>
      <c r="IG412" s="14">
        <f t="shared" si="487"/>
        <v>2103</v>
      </c>
      <c r="IH412" s="14">
        <f t="shared" si="488"/>
        <v>7</v>
      </c>
      <c r="II412" s="14">
        <f t="shared" si="489"/>
        <v>550</v>
      </c>
      <c r="IJ412" s="14" t="str">
        <f t="shared" si="490"/>
        <v>Crit</v>
      </c>
      <c r="IK412" s="14">
        <f t="shared" si="491"/>
        <v>1.0999999999999999E-2</v>
      </c>
      <c r="IL412" s="14">
        <f t="shared" si="492"/>
        <v>0.03</v>
      </c>
    </row>
    <row r="413" spans="165:246" ht="16.5" x14ac:dyDescent="0.2">
      <c r="FI413" s="13">
        <v>408</v>
      </c>
      <c r="FJ413" s="14">
        <f t="shared" si="469"/>
        <v>1</v>
      </c>
      <c r="FK413" s="14">
        <f t="shared" si="470"/>
        <v>408</v>
      </c>
      <c r="FL413" s="14">
        <f t="shared" si="471"/>
        <v>54</v>
      </c>
      <c r="FM413" s="14">
        <f t="shared" si="438"/>
        <v>20</v>
      </c>
      <c r="FN413" s="14">
        <f t="shared" si="439"/>
        <v>11</v>
      </c>
      <c r="FO413" s="14">
        <f t="shared" si="440"/>
        <v>150</v>
      </c>
      <c r="FP413" s="14">
        <f t="shared" si="441"/>
        <v>2</v>
      </c>
      <c r="FQ413" s="14">
        <f t="shared" si="442"/>
        <v>8</v>
      </c>
      <c r="FR413" s="14">
        <f t="shared" si="443"/>
        <v>8</v>
      </c>
      <c r="FS413" s="14" t="b">
        <f t="shared" si="472"/>
        <v>0</v>
      </c>
      <c r="FT413" s="14">
        <f t="shared" si="444"/>
        <v>2011208</v>
      </c>
      <c r="FU413" s="14">
        <f t="shared" si="473"/>
        <v>600</v>
      </c>
      <c r="FV413" s="13" t="str">
        <f t="shared" si="445"/>
        <v>150级-优秀寄灵人の戒指</v>
      </c>
      <c r="FW413" s="13" t="str">
        <f t="shared" si="446"/>
        <v>神罚 · 寄灵人の戒指-优秀</v>
      </c>
      <c r="FX413" s="14">
        <f t="shared" si="447"/>
        <v>1</v>
      </c>
      <c r="FY413" s="14">
        <f t="shared" si="448"/>
        <v>2</v>
      </c>
      <c r="FZ413" s="14">
        <f t="shared" si="449"/>
        <v>150</v>
      </c>
      <c r="GA413" s="14">
        <v>1</v>
      </c>
      <c r="GB413" s="14">
        <f t="shared" si="450"/>
        <v>11</v>
      </c>
      <c r="GC413" s="14">
        <f t="shared" si="474"/>
        <v>8</v>
      </c>
      <c r="GD413" s="14" t="str">
        <f t="shared" si="451"/>
        <v/>
      </c>
      <c r="GE413" s="14" t="e">
        <f t="shared" si="452"/>
        <v>#REF!</v>
      </c>
      <c r="GF413" s="14" t="e">
        <f t="shared" si="453"/>
        <v>#REF!</v>
      </c>
      <c r="GG413" s="14" t="e">
        <f t="shared" si="454"/>
        <v>#REF!</v>
      </c>
      <c r="GH413" s="14" t="e">
        <f t="shared" si="455"/>
        <v>#REF!</v>
      </c>
      <c r="GI413" s="14" t="e">
        <f t="shared" si="456"/>
        <v>#REF!</v>
      </c>
      <c r="GJ413" s="14" t="e">
        <f t="shared" si="457"/>
        <v>#REF!</v>
      </c>
      <c r="GK413" s="14" t="e">
        <f t="shared" si="458"/>
        <v>#REF!</v>
      </c>
      <c r="GL413" s="14">
        <f t="shared" si="459"/>
        <v>1112</v>
      </c>
      <c r="GM413" s="14">
        <f t="shared" si="460"/>
        <v>0</v>
      </c>
      <c r="GN413" s="14" t="str">
        <f t="shared" si="461"/>
        <v/>
      </c>
      <c r="GO413" s="25" t="str">
        <f t="shared" si="462"/>
        <v>icon_2011108</v>
      </c>
      <c r="GS413" s="14">
        <f t="shared" si="463"/>
        <v>1</v>
      </c>
      <c r="GT413" s="14">
        <f t="shared" si="464"/>
        <v>3</v>
      </c>
      <c r="GU413" s="14" t="e">
        <f t="shared" si="475"/>
        <v>#REF!</v>
      </c>
      <c r="GV413" s="14" t="str">
        <f t="shared" si="465"/>
        <v>AtkExt</v>
      </c>
      <c r="GW413" s="14" t="e">
        <f t="shared" si="476"/>
        <v>#REF!</v>
      </c>
      <c r="GX413" s="14" t="e">
        <f t="shared" si="477"/>
        <v>#REF!</v>
      </c>
      <c r="GY413" s="14" t="str">
        <f t="shared" si="466"/>
        <v>HPExt</v>
      </c>
      <c r="GZ413" s="14" t="e">
        <f t="shared" si="478"/>
        <v>#REF!</v>
      </c>
      <c r="HA413" s="14" t="e">
        <f t="shared" si="479"/>
        <v>#REF!</v>
      </c>
      <c r="HB413" s="14">
        <f t="shared" si="467"/>
        <v>21120</v>
      </c>
      <c r="HC413" s="14">
        <f t="shared" si="480"/>
        <v>0</v>
      </c>
      <c r="HD413" s="14" t="str">
        <f t="shared" si="481"/>
        <v/>
      </c>
      <c r="HE413" s="25" t="s">
        <v>1109</v>
      </c>
      <c r="HF413" s="14">
        <f t="shared" si="468"/>
        <v>360</v>
      </c>
      <c r="IA413" s="13">
        <v>408</v>
      </c>
      <c r="IB413" s="14">
        <f t="shared" si="482"/>
        <v>21</v>
      </c>
      <c r="IC413" s="14">
        <f t="shared" si="483"/>
        <v>2</v>
      </c>
      <c r="ID413" s="14">
        <f t="shared" si="484"/>
        <v>10</v>
      </c>
      <c r="IE413" s="14">
        <f t="shared" si="485"/>
        <v>3</v>
      </c>
      <c r="IF413" s="14" t="str">
        <f t="shared" si="486"/>
        <v>140级守护灵洗练-Q3-8</v>
      </c>
      <c r="IG413" s="14">
        <f t="shared" si="487"/>
        <v>2103</v>
      </c>
      <c r="IH413" s="14">
        <f t="shared" si="488"/>
        <v>8</v>
      </c>
      <c r="II413" s="14">
        <f t="shared" si="489"/>
        <v>550</v>
      </c>
      <c r="IJ413" s="14" t="str">
        <f t="shared" si="490"/>
        <v>CritRate</v>
      </c>
      <c r="IK413" s="14">
        <f t="shared" si="491"/>
        <v>2.8000000000000001E-2</v>
      </c>
      <c r="IL413" s="14">
        <f t="shared" si="492"/>
        <v>0.08</v>
      </c>
    </row>
    <row r="414" spans="165:246" ht="16.5" x14ac:dyDescent="0.2">
      <c r="FI414" s="13">
        <v>409</v>
      </c>
      <c r="FJ414" s="14">
        <f t="shared" si="469"/>
        <v>1</v>
      </c>
      <c r="FK414" s="14">
        <f t="shared" si="470"/>
        <v>409</v>
      </c>
      <c r="FL414" s="14">
        <f t="shared" si="471"/>
        <v>55</v>
      </c>
      <c r="FM414" s="14">
        <f t="shared" si="438"/>
        <v>30</v>
      </c>
      <c r="FN414" s="14">
        <f t="shared" si="439"/>
        <v>11</v>
      </c>
      <c r="FO414" s="14">
        <f t="shared" si="440"/>
        <v>150</v>
      </c>
      <c r="FP414" s="14">
        <f t="shared" si="441"/>
        <v>3</v>
      </c>
      <c r="FQ414" s="14">
        <f t="shared" si="442"/>
        <v>1</v>
      </c>
      <c r="FR414" s="14">
        <f t="shared" si="443"/>
        <v>1</v>
      </c>
      <c r="FS414" s="14" t="b">
        <f t="shared" si="472"/>
        <v>0</v>
      </c>
      <c r="FT414" s="14">
        <f t="shared" si="444"/>
        <v>2011301</v>
      </c>
      <c r="FU414" s="14">
        <f t="shared" si="473"/>
        <v>1000</v>
      </c>
      <c r="FV414" s="13" t="str">
        <f t="shared" si="445"/>
        <v>150级-精良寄灵人の灵器</v>
      </c>
      <c r="FW414" s="13" t="str">
        <f t="shared" si="446"/>
        <v>神罚 · 寄灵人の灵器-精良</v>
      </c>
      <c r="FX414" s="14">
        <f t="shared" si="447"/>
        <v>1</v>
      </c>
      <c r="FY414" s="14">
        <f t="shared" si="448"/>
        <v>3</v>
      </c>
      <c r="FZ414" s="14">
        <f t="shared" si="449"/>
        <v>150</v>
      </c>
      <c r="GA414" s="14">
        <v>1</v>
      </c>
      <c r="GB414" s="14">
        <f t="shared" si="450"/>
        <v>11</v>
      </c>
      <c r="GC414" s="14">
        <f t="shared" si="474"/>
        <v>1</v>
      </c>
      <c r="GD414" s="14" t="str">
        <f t="shared" si="451"/>
        <v/>
      </c>
      <c r="GE414" s="14" t="e">
        <f t="shared" si="452"/>
        <v>#REF!</v>
      </c>
      <c r="GF414" s="14" t="e">
        <f t="shared" si="453"/>
        <v>#REF!</v>
      </c>
      <c r="GG414" s="14" t="e">
        <f t="shared" si="454"/>
        <v>#REF!</v>
      </c>
      <c r="GH414" s="14" t="e">
        <f t="shared" si="455"/>
        <v>#REF!</v>
      </c>
      <c r="GI414" s="14" t="e">
        <f t="shared" si="456"/>
        <v>#REF!</v>
      </c>
      <c r="GJ414" s="14" t="e">
        <f t="shared" si="457"/>
        <v>#REF!</v>
      </c>
      <c r="GK414" s="14" t="e">
        <f t="shared" si="458"/>
        <v>#REF!</v>
      </c>
      <c r="GL414" s="14">
        <f t="shared" si="459"/>
        <v>1113</v>
      </c>
      <c r="GM414" s="14">
        <f t="shared" si="460"/>
        <v>6</v>
      </c>
      <c r="GN414" s="14">
        <f t="shared" si="461"/>
        <v>1113</v>
      </c>
      <c r="GO414" s="25" t="str">
        <f t="shared" si="462"/>
        <v>icon_2011101</v>
      </c>
      <c r="GS414" s="14">
        <f t="shared" si="463"/>
        <v>1</v>
      </c>
      <c r="GT414" s="14">
        <f t="shared" si="464"/>
        <v>0</v>
      </c>
      <c r="GU414" s="14" t="e">
        <f t="shared" si="475"/>
        <v>#REF!</v>
      </c>
      <c r="GV414" s="14" t="str">
        <f t="shared" si="465"/>
        <v>AtkExt</v>
      </c>
      <c r="GW414" s="14" t="e">
        <f t="shared" si="476"/>
        <v>#REF!</v>
      </c>
      <c r="GX414" s="14" t="e">
        <f t="shared" si="477"/>
        <v>#REF!</v>
      </c>
      <c r="GY414" s="14" t="str">
        <f t="shared" si="466"/>
        <v/>
      </c>
      <c r="GZ414" s="14" t="str">
        <f t="shared" si="478"/>
        <v/>
      </c>
      <c r="HA414" s="14" t="str">
        <f t="shared" si="479"/>
        <v/>
      </c>
      <c r="HB414" s="14">
        <f t="shared" si="467"/>
        <v>21130</v>
      </c>
      <c r="HC414" s="14">
        <f t="shared" si="480"/>
        <v>6</v>
      </c>
      <c r="HD414" s="14">
        <f t="shared" si="481"/>
        <v>1113</v>
      </c>
      <c r="HE414" s="25" t="s">
        <v>1109</v>
      </c>
      <c r="HF414" s="14">
        <f t="shared" si="468"/>
        <v>800</v>
      </c>
      <c r="IA414" s="13">
        <v>409</v>
      </c>
      <c r="IB414" s="14">
        <f t="shared" si="482"/>
        <v>21</v>
      </c>
      <c r="IC414" s="14">
        <f t="shared" si="483"/>
        <v>2</v>
      </c>
      <c r="ID414" s="14">
        <f t="shared" si="484"/>
        <v>10</v>
      </c>
      <c r="IE414" s="14">
        <f t="shared" si="485"/>
        <v>3</v>
      </c>
      <c r="IF414" s="14" t="str">
        <f t="shared" si="486"/>
        <v>140级守护灵洗练-Q3-9</v>
      </c>
      <c r="IG414" s="14">
        <f t="shared" si="487"/>
        <v>2103</v>
      </c>
      <c r="IH414" s="14">
        <f t="shared" si="488"/>
        <v>9</v>
      </c>
      <c r="II414" s="14">
        <f t="shared" si="489"/>
        <v>550</v>
      </c>
      <c r="IJ414" s="14" t="str">
        <f t="shared" si="490"/>
        <v>DefIgnor</v>
      </c>
      <c r="IK414" s="14">
        <f t="shared" si="491"/>
        <v>1.0999999999999999E-2</v>
      </c>
      <c r="IL414" s="14">
        <f t="shared" si="492"/>
        <v>0.03</v>
      </c>
    </row>
    <row r="415" spans="165:246" ht="16.5" x14ac:dyDescent="0.2">
      <c r="FI415" s="13">
        <v>410</v>
      </c>
      <c r="FJ415" s="14">
        <f t="shared" si="469"/>
        <v>1</v>
      </c>
      <c r="FK415" s="14">
        <f t="shared" si="470"/>
        <v>410</v>
      </c>
      <c r="FL415" s="14">
        <f t="shared" si="471"/>
        <v>55</v>
      </c>
      <c r="FM415" s="14">
        <f t="shared" si="438"/>
        <v>30</v>
      </c>
      <c r="FN415" s="14">
        <f t="shared" si="439"/>
        <v>11</v>
      </c>
      <c r="FO415" s="14">
        <f t="shared" si="440"/>
        <v>150</v>
      </c>
      <c r="FP415" s="14">
        <f t="shared" si="441"/>
        <v>3</v>
      </c>
      <c r="FQ415" s="14">
        <f t="shared" si="442"/>
        <v>2</v>
      </c>
      <c r="FR415" s="14">
        <f t="shared" si="443"/>
        <v>2</v>
      </c>
      <c r="FS415" s="14" t="b">
        <f t="shared" si="472"/>
        <v>0</v>
      </c>
      <c r="FT415" s="14">
        <f t="shared" si="444"/>
        <v>2011302</v>
      </c>
      <c r="FU415" s="14">
        <f t="shared" si="473"/>
        <v>500</v>
      </c>
      <c r="FV415" s="13" t="str">
        <f t="shared" si="445"/>
        <v>150级-精良寄灵人の头盔</v>
      </c>
      <c r="FW415" s="13" t="str">
        <f t="shared" si="446"/>
        <v>神罚 · 寄灵人の头盔-精良</v>
      </c>
      <c r="FX415" s="14">
        <f t="shared" si="447"/>
        <v>1</v>
      </c>
      <c r="FY415" s="14">
        <f t="shared" si="448"/>
        <v>3</v>
      </c>
      <c r="FZ415" s="14">
        <f t="shared" si="449"/>
        <v>150</v>
      </c>
      <c r="GA415" s="14">
        <v>1</v>
      </c>
      <c r="GB415" s="14">
        <f t="shared" si="450"/>
        <v>11</v>
      </c>
      <c r="GC415" s="14">
        <f t="shared" si="474"/>
        <v>2</v>
      </c>
      <c r="GD415" s="14" t="str">
        <f t="shared" si="451"/>
        <v/>
      </c>
      <c r="GE415" s="14" t="e">
        <f t="shared" si="452"/>
        <v>#REF!</v>
      </c>
      <c r="GF415" s="14" t="e">
        <f t="shared" si="453"/>
        <v>#REF!</v>
      </c>
      <c r="GG415" s="14" t="e">
        <f t="shared" si="454"/>
        <v>#REF!</v>
      </c>
      <c r="GH415" s="14" t="e">
        <f t="shared" si="455"/>
        <v>#REF!</v>
      </c>
      <c r="GI415" s="14" t="e">
        <f t="shared" si="456"/>
        <v>#REF!</v>
      </c>
      <c r="GJ415" s="14" t="e">
        <f t="shared" si="457"/>
        <v>#REF!</v>
      </c>
      <c r="GK415" s="14" t="e">
        <f t="shared" si="458"/>
        <v>#REF!</v>
      </c>
      <c r="GL415" s="14">
        <f t="shared" si="459"/>
        <v>1113</v>
      </c>
      <c r="GM415" s="14">
        <f t="shared" si="460"/>
        <v>6</v>
      </c>
      <c r="GN415" s="14">
        <f t="shared" si="461"/>
        <v>1113</v>
      </c>
      <c r="GO415" s="25" t="str">
        <f t="shared" si="462"/>
        <v>icon_2011102</v>
      </c>
      <c r="GS415" s="14">
        <f t="shared" si="463"/>
        <v>2</v>
      </c>
      <c r="GT415" s="14">
        <f t="shared" si="464"/>
        <v>0</v>
      </c>
      <c r="GU415" s="14" t="e">
        <f t="shared" si="475"/>
        <v>#REF!</v>
      </c>
      <c r="GV415" s="14" t="str">
        <f t="shared" si="465"/>
        <v>DefExt</v>
      </c>
      <c r="GW415" s="14" t="e">
        <f t="shared" si="476"/>
        <v>#REF!</v>
      </c>
      <c r="GX415" s="14" t="e">
        <f t="shared" si="477"/>
        <v>#REF!</v>
      </c>
      <c r="GY415" s="14" t="str">
        <f t="shared" si="466"/>
        <v/>
      </c>
      <c r="GZ415" s="14" t="str">
        <f t="shared" si="478"/>
        <v/>
      </c>
      <c r="HA415" s="14" t="str">
        <f t="shared" si="479"/>
        <v/>
      </c>
      <c r="HB415" s="14">
        <f t="shared" si="467"/>
        <v>21130</v>
      </c>
      <c r="HC415" s="14">
        <f t="shared" si="480"/>
        <v>6</v>
      </c>
      <c r="HD415" s="14">
        <f t="shared" si="481"/>
        <v>1113</v>
      </c>
      <c r="HE415" s="25" t="s">
        <v>1109</v>
      </c>
      <c r="HF415" s="14">
        <f t="shared" si="468"/>
        <v>400</v>
      </c>
      <c r="IA415" s="13">
        <v>410</v>
      </c>
      <c r="IB415" s="14">
        <f t="shared" si="482"/>
        <v>21</v>
      </c>
      <c r="IC415" s="14">
        <f t="shared" si="483"/>
        <v>2</v>
      </c>
      <c r="ID415" s="14">
        <f t="shared" si="484"/>
        <v>10</v>
      </c>
      <c r="IE415" s="14">
        <f t="shared" si="485"/>
        <v>3</v>
      </c>
      <c r="IF415" s="14" t="str">
        <f t="shared" si="486"/>
        <v>140级守护灵洗练-Q3-10</v>
      </c>
      <c r="IG415" s="14">
        <f t="shared" si="487"/>
        <v>2103</v>
      </c>
      <c r="IH415" s="14">
        <f t="shared" si="488"/>
        <v>10</v>
      </c>
      <c r="II415" s="14">
        <f t="shared" si="489"/>
        <v>550</v>
      </c>
      <c r="IJ415" s="14" t="str">
        <f t="shared" si="490"/>
        <v>Block</v>
      </c>
      <c r="IK415" s="14">
        <f t="shared" si="491"/>
        <v>1.0999999999999999E-2</v>
      </c>
      <c r="IL415" s="14">
        <f t="shared" si="492"/>
        <v>0.03</v>
      </c>
    </row>
    <row r="416" spans="165:246" ht="16.5" x14ac:dyDescent="0.2">
      <c r="FI416" s="13">
        <v>411</v>
      </c>
      <c r="FJ416" s="14">
        <f t="shared" si="469"/>
        <v>1</v>
      </c>
      <c r="FK416" s="14">
        <f t="shared" si="470"/>
        <v>411</v>
      </c>
      <c r="FL416" s="14">
        <f t="shared" si="471"/>
        <v>55</v>
      </c>
      <c r="FM416" s="14">
        <f t="shared" si="438"/>
        <v>30</v>
      </c>
      <c r="FN416" s="14">
        <f t="shared" si="439"/>
        <v>11</v>
      </c>
      <c r="FO416" s="14">
        <f t="shared" si="440"/>
        <v>150</v>
      </c>
      <c r="FP416" s="14">
        <f t="shared" si="441"/>
        <v>3</v>
      </c>
      <c r="FQ416" s="14">
        <f t="shared" si="442"/>
        <v>3</v>
      </c>
      <c r="FR416" s="14">
        <f t="shared" si="443"/>
        <v>3</v>
      </c>
      <c r="FS416" s="14" t="b">
        <f t="shared" si="472"/>
        <v>0</v>
      </c>
      <c r="FT416" s="14">
        <f t="shared" si="444"/>
        <v>2011303</v>
      </c>
      <c r="FU416" s="14">
        <f t="shared" si="473"/>
        <v>500</v>
      </c>
      <c r="FV416" s="13" t="str">
        <f t="shared" si="445"/>
        <v>150级-精良寄灵人の铠甲</v>
      </c>
      <c r="FW416" s="13" t="str">
        <f t="shared" si="446"/>
        <v>神罚 · 寄灵人の铠甲-精良</v>
      </c>
      <c r="FX416" s="14">
        <f t="shared" si="447"/>
        <v>1</v>
      </c>
      <c r="FY416" s="14">
        <f t="shared" si="448"/>
        <v>3</v>
      </c>
      <c r="FZ416" s="14">
        <f t="shared" si="449"/>
        <v>150</v>
      </c>
      <c r="GA416" s="14">
        <v>1</v>
      </c>
      <c r="GB416" s="14">
        <f t="shared" si="450"/>
        <v>11</v>
      </c>
      <c r="GC416" s="14">
        <f t="shared" si="474"/>
        <v>3</v>
      </c>
      <c r="GD416" s="14" t="str">
        <f t="shared" si="451"/>
        <v/>
      </c>
      <c r="GE416" s="14" t="e">
        <f t="shared" si="452"/>
        <v>#REF!</v>
      </c>
      <c r="GF416" s="14" t="e">
        <f t="shared" si="453"/>
        <v>#REF!</v>
      </c>
      <c r="GG416" s="14" t="e">
        <f t="shared" si="454"/>
        <v>#REF!</v>
      </c>
      <c r="GH416" s="14" t="e">
        <f t="shared" si="455"/>
        <v>#REF!</v>
      </c>
      <c r="GI416" s="14" t="e">
        <f t="shared" si="456"/>
        <v>#REF!</v>
      </c>
      <c r="GJ416" s="14" t="e">
        <f t="shared" si="457"/>
        <v>#REF!</v>
      </c>
      <c r="GK416" s="14" t="e">
        <f t="shared" si="458"/>
        <v>#REF!</v>
      </c>
      <c r="GL416" s="14">
        <f t="shared" si="459"/>
        <v>1113</v>
      </c>
      <c r="GM416" s="14">
        <f t="shared" si="460"/>
        <v>6</v>
      </c>
      <c r="GN416" s="14">
        <f t="shared" si="461"/>
        <v>1113</v>
      </c>
      <c r="GO416" s="25" t="str">
        <f t="shared" si="462"/>
        <v>icon_2011103</v>
      </c>
      <c r="GS416" s="14">
        <f t="shared" si="463"/>
        <v>2</v>
      </c>
      <c r="GT416" s="14">
        <f t="shared" si="464"/>
        <v>3</v>
      </c>
      <c r="GU416" s="14" t="e">
        <f t="shared" si="475"/>
        <v>#REF!</v>
      </c>
      <c r="GV416" s="14" t="str">
        <f t="shared" si="465"/>
        <v>DefExt</v>
      </c>
      <c r="GW416" s="14" t="e">
        <f t="shared" si="476"/>
        <v>#REF!</v>
      </c>
      <c r="GX416" s="14" t="e">
        <f t="shared" si="477"/>
        <v>#REF!</v>
      </c>
      <c r="GY416" s="14" t="str">
        <f t="shared" si="466"/>
        <v>HPExt</v>
      </c>
      <c r="GZ416" s="14" t="e">
        <f t="shared" si="478"/>
        <v>#REF!</v>
      </c>
      <c r="HA416" s="14" t="e">
        <f t="shared" si="479"/>
        <v>#REF!</v>
      </c>
      <c r="HB416" s="14">
        <f t="shared" si="467"/>
        <v>21130</v>
      </c>
      <c r="HC416" s="14">
        <f t="shared" si="480"/>
        <v>6</v>
      </c>
      <c r="HD416" s="14">
        <f t="shared" si="481"/>
        <v>1113</v>
      </c>
      <c r="HE416" s="25" t="s">
        <v>1109</v>
      </c>
      <c r="HF416" s="14">
        <f t="shared" si="468"/>
        <v>400</v>
      </c>
      <c r="IA416" s="13">
        <v>411</v>
      </c>
      <c r="IB416" s="14">
        <f t="shared" si="482"/>
        <v>21</v>
      </c>
      <c r="IC416" s="14">
        <f t="shared" si="483"/>
        <v>2</v>
      </c>
      <c r="ID416" s="14">
        <f t="shared" si="484"/>
        <v>10</v>
      </c>
      <c r="IE416" s="14">
        <f t="shared" si="485"/>
        <v>4</v>
      </c>
      <c r="IF416" s="14" t="str">
        <f t="shared" si="486"/>
        <v>140级守护灵洗练-Q4-1</v>
      </c>
      <c r="IG416" s="14">
        <f t="shared" si="487"/>
        <v>2104</v>
      </c>
      <c r="IH416" s="14">
        <f t="shared" si="488"/>
        <v>1</v>
      </c>
      <c r="II416" s="14">
        <f t="shared" si="489"/>
        <v>2000</v>
      </c>
      <c r="IJ416" s="14" t="str">
        <f t="shared" si="490"/>
        <v>AtkExt</v>
      </c>
      <c r="IK416" s="14" t="e">
        <f t="shared" si="491"/>
        <v>#REF!</v>
      </c>
      <c r="IL416" s="14" t="e">
        <f t="shared" si="492"/>
        <v>#REF!</v>
      </c>
    </row>
    <row r="417" spans="165:246" ht="16.5" x14ac:dyDescent="0.2">
      <c r="FI417" s="13">
        <v>412</v>
      </c>
      <c r="FJ417" s="14">
        <f t="shared" si="469"/>
        <v>1</v>
      </c>
      <c r="FK417" s="14">
        <f t="shared" si="470"/>
        <v>412</v>
      </c>
      <c r="FL417" s="14">
        <f t="shared" si="471"/>
        <v>55</v>
      </c>
      <c r="FM417" s="14">
        <f t="shared" si="438"/>
        <v>30</v>
      </c>
      <c r="FN417" s="14">
        <f t="shared" si="439"/>
        <v>11</v>
      </c>
      <c r="FO417" s="14">
        <f t="shared" si="440"/>
        <v>150</v>
      </c>
      <c r="FP417" s="14">
        <f t="shared" si="441"/>
        <v>3</v>
      </c>
      <c r="FQ417" s="14">
        <f t="shared" si="442"/>
        <v>4</v>
      </c>
      <c r="FR417" s="14">
        <f t="shared" si="443"/>
        <v>4</v>
      </c>
      <c r="FS417" s="14" t="b">
        <f t="shared" si="472"/>
        <v>0</v>
      </c>
      <c r="FT417" s="14">
        <f t="shared" si="444"/>
        <v>2011304</v>
      </c>
      <c r="FU417" s="14">
        <f t="shared" si="473"/>
        <v>500</v>
      </c>
      <c r="FV417" s="13" t="str">
        <f t="shared" si="445"/>
        <v>150级-精良寄灵人の裤子</v>
      </c>
      <c r="FW417" s="13" t="str">
        <f t="shared" si="446"/>
        <v>神罚 · 寄灵人の裤子-精良</v>
      </c>
      <c r="FX417" s="14">
        <f t="shared" si="447"/>
        <v>1</v>
      </c>
      <c r="FY417" s="14">
        <f t="shared" si="448"/>
        <v>3</v>
      </c>
      <c r="FZ417" s="14">
        <f t="shared" si="449"/>
        <v>150</v>
      </c>
      <c r="GA417" s="14">
        <v>1</v>
      </c>
      <c r="GB417" s="14">
        <f t="shared" si="450"/>
        <v>11</v>
      </c>
      <c r="GC417" s="14">
        <f t="shared" si="474"/>
        <v>4</v>
      </c>
      <c r="GD417" s="14" t="str">
        <f t="shared" si="451"/>
        <v/>
      </c>
      <c r="GE417" s="14" t="e">
        <f t="shared" si="452"/>
        <v>#REF!</v>
      </c>
      <c r="GF417" s="14" t="e">
        <f t="shared" si="453"/>
        <v>#REF!</v>
      </c>
      <c r="GG417" s="14" t="e">
        <f t="shared" si="454"/>
        <v>#REF!</v>
      </c>
      <c r="GH417" s="14" t="e">
        <f t="shared" si="455"/>
        <v>#REF!</v>
      </c>
      <c r="GI417" s="14" t="e">
        <f t="shared" si="456"/>
        <v>#REF!</v>
      </c>
      <c r="GJ417" s="14" t="e">
        <f t="shared" si="457"/>
        <v>#REF!</v>
      </c>
      <c r="GK417" s="14" t="e">
        <f t="shared" si="458"/>
        <v>#REF!</v>
      </c>
      <c r="GL417" s="14">
        <f t="shared" si="459"/>
        <v>1113</v>
      </c>
      <c r="GM417" s="14">
        <f t="shared" si="460"/>
        <v>6</v>
      </c>
      <c r="GN417" s="14">
        <f t="shared" si="461"/>
        <v>1113</v>
      </c>
      <c r="GO417" s="25" t="str">
        <f t="shared" si="462"/>
        <v>icon_2011104</v>
      </c>
      <c r="GS417" s="14">
        <f t="shared" si="463"/>
        <v>2</v>
      </c>
      <c r="GT417" s="14">
        <f t="shared" si="464"/>
        <v>0</v>
      </c>
      <c r="GU417" s="14" t="e">
        <f t="shared" si="475"/>
        <v>#REF!</v>
      </c>
      <c r="GV417" s="14" t="str">
        <f t="shared" si="465"/>
        <v>DefExt</v>
      </c>
      <c r="GW417" s="14" t="e">
        <f t="shared" si="476"/>
        <v>#REF!</v>
      </c>
      <c r="GX417" s="14" t="e">
        <f t="shared" si="477"/>
        <v>#REF!</v>
      </c>
      <c r="GY417" s="14" t="str">
        <f t="shared" si="466"/>
        <v/>
      </c>
      <c r="GZ417" s="14" t="str">
        <f t="shared" si="478"/>
        <v/>
      </c>
      <c r="HA417" s="14" t="str">
        <f t="shared" si="479"/>
        <v/>
      </c>
      <c r="HB417" s="14">
        <f t="shared" si="467"/>
        <v>21130</v>
      </c>
      <c r="HC417" s="14">
        <f t="shared" si="480"/>
        <v>6</v>
      </c>
      <c r="HD417" s="14">
        <f t="shared" si="481"/>
        <v>1113</v>
      </c>
      <c r="HE417" s="25" t="s">
        <v>1109</v>
      </c>
      <c r="HF417" s="14">
        <f t="shared" si="468"/>
        <v>400</v>
      </c>
      <c r="IA417" s="13">
        <v>412</v>
      </c>
      <c r="IB417" s="14">
        <f t="shared" si="482"/>
        <v>21</v>
      </c>
      <c r="IC417" s="14">
        <f t="shared" si="483"/>
        <v>2</v>
      </c>
      <c r="ID417" s="14">
        <f t="shared" si="484"/>
        <v>10</v>
      </c>
      <c r="IE417" s="14">
        <f t="shared" si="485"/>
        <v>4</v>
      </c>
      <c r="IF417" s="14" t="str">
        <f t="shared" si="486"/>
        <v>140级守护灵洗练-Q4-2</v>
      </c>
      <c r="IG417" s="14">
        <f t="shared" si="487"/>
        <v>2104</v>
      </c>
      <c r="IH417" s="14">
        <f t="shared" si="488"/>
        <v>2</v>
      </c>
      <c r="II417" s="14">
        <f t="shared" si="489"/>
        <v>2000</v>
      </c>
      <c r="IJ417" s="14" t="str">
        <f t="shared" si="490"/>
        <v>DefExt</v>
      </c>
      <c r="IK417" s="14" t="e">
        <f t="shared" si="491"/>
        <v>#REF!</v>
      </c>
      <c r="IL417" s="14" t="e">
        <f t="shared" si="492"/>
        <v>#REF!</v>
      </c>
    </row>
    <row r="418" spans="165:246" ht="16.5" x14ac:dyDescent="0.2">
      <c r="FI418" s="13">
        <v>413</v>
      </c>
      <c r="FJ418" s="14">
        <f t="shared" si="469"/>
        <v>1</v>
      </c>
      <c r="FK418" s="14">
        <f t="shared" si="470"/>
        <v>413</v>
      </c>
      <c r="FL418" s="14">
        <f t="shared" si="471"/>
        <v>55</v>
      </c>
      <c r="FM418" s="14">
        <f t="shared" si="438"/>
        <v>30</v>
      </c>
      <c r="FN418" s="14">
        <f t="shared" si="439"/>
        <v>11</v>
      </c>
      <c r="FO418" s="14">
        <f t="shared" si="440"/>
        <v>150</v>
      </c>
      <c r="FP418" s="14">
        <f t="shared" si="441"/>
        <v>3</v>
      </c>
      <c r="FQ418" s="14">
        <f t="shared" si="442"/>
        <v>5</v>
      </c>
      <c r="FR418" s="14">
        <f t="shared" si="443"/>
        <v>5</v>
      </c>
      <c r="FS418" s="14" t="b">
        <f t="shared" si="472"/>
        <v>0</v>
      </c>
      <c r="FT418" s="14">
        <f t="shared" si="444"/>
        <v>2011305</v>
      </c>
      <c r="FU418" s="14">
        <f t="shared" si="473"/>
        <v>500</v>
      </c>
      <c r="FV418" s="13" t="str">
        <f t="shared" si="445"/>
        <v>150级-精良寄灵人の鞋子</v>
      </c>
      <c r="FW418" s="13" t="str">
        <f t="shared" si="446"/>
        <v>神罚 · 寄灵人の鞋子-精良</v>
      </c>
      <c r="FX418" s="14">
        <f t="shared" si="447"/>
        <v>1</v>
      </c>
      <c r="FY418" s="14">
        <f t="shared" si="448"/>
        <v>3</v>
      </c>
      <c r="FZ418" s="14">
        <f t="shared" si="449"/>
        <v>150</v>
      </c>
      <c r="GA418" s="14">
        <v>1</v>
      </c>
      <c r="GB418" s="14">
        <f t="shared" si="450"/>
        <v>11</v>
      </c>
      <c r="GC418" s="14">
        <f t="shared" si="474"/>
        <v>5</v>
      </c>
      <c r="GD418" s="14" t="str">
        <f t="shared" si="451"/>
        <v/>
      </c>
      <c r="GE418" s="14" t="e">
        <f t="shared" si="452"/>
        <v>#REF!</v>
      </c>
      <c r="GF418" s="14" t="e">
        <f t="shared" si="453"/>
        <v>#REF!</v>
      </c>
      <c r="GG418" s="14" t="e">
        <f t="shared" si="454"/>
        <v>#REF!</v>
      </c>
      <c r="GH418" s="14" t="e">
        <f t="shared" si="455"/>
        <v>#REF!</v>
      </c>
      <c r="GI418" s="14" t="e">
        <f t="shared" si="456"/>
        <v>#REF!</v>
      </c>
      <c r="GJ418" s="14" t="e">
        <f t="shared" si="457"/>
        <v>#REF!</v>
      </c>
      <c r="GK418" s="14" t="e">
        <f t="shared" si="458"/>
        <v>#REF!</v>
      </c>
      <c r="GL418" s="14">
        <f t="shared" si="459"/>
        <v>1113</v>
      </c>
      <c r="GM418" s="14">
        <f t="shared" si="460"/>
        <v>6</v>
      </c>
      <c r="GN418" s="14">
        <f t="shared" si="461"/>
        <v>1113</v>
      </c>
      <c r="GO418" s="25" t="str">
        <f t="shared" si="462"/>
        <v>icon_2011105</v>
      </c>
      <c r="GS418" s="14">
        <f t="shared" si="463"/>
        <v>3</v>
      </c>
      <c r="GT418" s="14">
        <f t="shared" si="464"/>
        <v>0</v>
      </c>
      <c r="GU418" s="14" t="e">
        <f t="shared" si="475"/>
        <v>#REF!</v>
      </c>
      <c r="GV418" s="14" t="str">
        <f t="shared" si="465"/>
        <v>HPExt</v>
      </c>
      <c r="GW418" s="14" t="e">
        <f t="shared" si="476"/>
        <v>#REF!</v>
      </c>
      <c r="GX418" s="14" t="e">
        <f t="shared" si="477"/>
        <v>#REF!</v>
      </c>
      <c r="GY418" s="14" t="str">
        <f t="shared" si="466"/>
        <v/>
      </c>
      <c r="GZ418" s="14" t="str">
        <f t="shared" si="478"/>
        <v/>
      </c>
      <c r="HA418" s="14" t="str">
        <f t="shared" si="479"/>
        <v/>
      </c>
      <c r="HB418" s="14">
        <f t="shared" si="467"/>
        <v>21130</v>
      </c>
      <c r="HC418" s="14">
        <f t="shared" si="480"/>
        <v>6</v>
      </c>
      <c r="HD418" s="14">
        <f t="shared" si="481"/>
        <v>1113</v>
      </c>
      <c r="HE418" s="25" t="s">
        <v>1109</v>
      </c>
      <c r="HF418" s="14">
        <f t="shared" si="468"/>
        <v>400</v>
      </c>
      <c r="IA418" s="13">
        <v>413</v>
      </c>
      <c r="IB418" s="14">
        <f t="shared" si="482"/>
        <v>21</v>
      </c>
      <c r="IC418" s="14">
        <f t="shared" si="483"/>
        <v>2</v>
      </c>
      <c r="ID418" s="14">
        <f t="shared" si="484"/>
        <v>10</v>
      </c>
      <c r="IE418" s="14">
        <f t="shared" si="485"/>
        <v>4</v>
      </c>
      <c r="IF418" s="14" t="str">
        <f t="shared" si="486"/>
        <v>140级守护灵洗练-Q4-3</v>
      </c>
      <c r="IG418" s="14">
        <f t="shared" si="487"/>
        <v>2104</v>
      </c>
      <c r="IH418" s="14">
        <f t="shared" si="488"/>
        <v>3</v>
      </c>
      <c r="II418" s="14">
        <f t="shared" si="489"/>
        <v>2000</v>
      </c>
      <c r="IJ418" s="14" t="str">
        <f t="shared" si="490"/>
        <v>HPExt</v>
      </c>
      <c r="IK418" s="14" t="e">
        <f t="shared" si="491"/>
        <v>#REF!</v>
      </c>
      <c r="IL418" s="14" t="e">
        <f t="shared" si="492"/>
        <v>#REF!</v>
      </c>
    </row>
    <row r="419" spans="165:246" ht="16.5" x14ac:dyDescent="0.2">
      <c r="FI419" s="13">
        <v>414</v>
      </c>
      <c r="FJ419" s="14">
        <f t="shared" si="469"/>
        <v>1</v>
      </c>
      <c r="FK419" s="14">
        <f t="shared" si="470"/>
        <v>414</v>
      </c>
      <c r="FL419" s="14">
        <f t="shared" si="471"/>
        <v>55</v>
      </c>
      <c r="FM419" s="14">
        <f t="shared" si="438"/>
        <v>30</v>
      </c>
      <c r="FN419" s="14">
        <f t="shared" si="439"/>
        <v>11</v>
      </c>
      <c r="FO419" s="14">
        <f t="shared" si="440"/>
        <v>150</v>
      </c>
      <c r="FP419" s="14">
        <f t="shared" si="441"/>
        <v>3</v>
      </c>
      <c r="FQ419" s="14">
        <f t="shared" si="442"/>
        <v>6</v>
      </c>
      <c r="FR419" s="14">
        <f t="shared" si="443"/>
        <v>6</v>
      </c>
      <c r="FS419" s="14" t="b">
        <f t="shared" si="472"/>
        <v>0</v>
      </c>
      <c r="FT419" s="14">
        <f t="shared" si="444"/>
        <v>2011306</v>
      </c>
      <c r="FU419" s="14">
        <f t="shared" si="473"/>
        <v>500</v>
      </c>
      <c r="FV419" s="13" t="str">
        <f t="shared" si="445"/>
        <v>150级-精良寄灵人の护手</v>
      </c>
      <c r="FW419" s="13" t="str">
        <f t="shared" si="446"/>
        <v>神罚 · 寄灵人の护手-精良</v>
      </c>
      <c r="FX419" s="14">
        <f t="shared" si="447"/>
        <v>1</v>
      </c>
      <c r="FY419" s="14">
        <f t="shared" si="448"/>
        <v>3</v>
      </c>
      <c r="FZ419" s="14">
        <f t="shared" si="449"/>
        <v>150</v>
      </c>
      <c r="GA419" s="14">
        <v>1</v>
      </c>
      <c r="GB419" s="14">
        <f t="shared" si="450"/>
        <v>11</v>
      </c>
      <c r="GC419" s="14">
        <f t="shared" si="474"/>
        <v>6</v>
      </c>
      <c r="GD419" s="14" t="str">
        <f t="shared" si="451"/>
        <v/>
      </c>
      <c r="GE419" s="14" t="e">
        <f t="shared" si="452"/>
        <v>#REF!</v>
      </c>
      <c r="GF419" s="14" t="e">
        <f t="shared" si="453"/>
        <v>#REF!</v>
      </c>
      <c r="GG419" s="14" t="e">
        <f t="shared" si="454"/>
        <v>#REF!</v>
      </c>
      <c r="GH419" s="14" t="e">
        <f t="shared" si="455"/>
        <v>#REF!</v>
      </c>
      <c r="GI419" s="14" t="e">
        <f t="shared" si="456"/>
        <v>#REF!</v>
      </c>
      <c r="GJ419" s="14" t="e">
        <f t="shared" si="457"/>
        <v>#REF!</v>
      </c>
      <c r="GK419" s="14" t="e">
        <f t="shared" si="458"/>
        <v>#REF!</v>
      </c>
      <c r="GL419" s="14">
        <f t="shared" si="459"/>
        <v>1113</v>
      </c>
      <c r="GM419" s="14">
        <f t="shared" si="460"/>
        <v>6</v>
      </c>
      <c r="GN419" s="14">
        <f t="shared" si="461"/>
        <v>1113</v>
      </c>
      <c r="GO419" s="25" t="str">
        <f t="shared" si="462"/>
        <v>icon_2011106</v>
      </c>
      <c r="GS419" s="14">
        <f t="shared" si="463"/>
        <v>3</v>
      </c>
      <c r="GT419" s="14">
        <f t="shared" si="464"/>
        <v>0</v>
      </c>
      <c r="GU419" s="14" t="e">
        <f t="shared" si="475"/>
        <v>#REF!</v>
      </c>
      <c r="GV419" s="14" t="str">
        <f t="shared" si="465"/>
        <v>HPExt</v>
      </c>
      <c r="GW419" s="14" t="e">
        <f t="shared" si="476"/>
        <v>#REF!</v>
      </c>
      <c r="GX419" s="14" t="e">
        <f t="shared" si="477"/>
        <v>#REF!</v>
      </c>
      <c r="GY419" s="14" t="str">
        <f t="shared" si="466"/>
        <v/>
      </c>
      <c r="GZ419" s="14" t="str">
        <f t="shared" si="478"/>
        <v/>
      </c>
      <c r="HA419" s="14" t="str">
        <f t="shared" si="479"/>
        <v/>
      </c>
      <c r="HB419" s="14">
        <f t="shared" si="467"/>
        <v>21130</v>
      </c>
      <c r="HC419" s="14">
        <f t="shared" si="480"/>
        <v>6</v>
      </c>
      <c r="HD419" s="14">
        <f t="shared" si="481"/>
        <v>1113</v>
      </c>
      <c r="HE419" s="25" t="s">
        <v>1109</v>
      </c>
      <c r="HF419" s="14">
        <f t="shared" si="468"/>
        <v>400</v>
      </c>
      <c r="IA419" s="13">
        <v>414</v>
      </c>
      <c r="IB419" s="14">
        <f t="shared" si="482"/>
        <v>21</v>
      </c>
      <c r="IC419" s="14">
        <f t="shared" si="483"/>
        <v>2</v>
      </c>
      <c r="ID419" s="14">
        <f t="shared" si="484"/>
        <v>10</v>
      </c>
      <c r="IE419" s="14">
        <f t="shared" si="485"/>
        <v>4</v>
      </c>
      <c r="IF419" s="14" t="str">
        <f t="shared" si="486"/>
        <v>140级守护灵洗练-Q4-4</v>
      </c>
      <c r="IG419" s="14">
        <f t="shared" si="487"/>
        <v>2104</v>
      </c>
      <c r="IH419" s="14">
        <f t="shared" si="488"/>
        <v>4</v>
      </c>
      <c r="II419" s="14">
        <f t="shared" si="489"/>
        <v>600</v>
      </c>
      <c r="IJ419" s="14" t="str">
        <f t="shared" si="490"/>
        <v>AtkRate</v>
      </c>
      <c r="IK419" s="14">
        <f t="shared" si="491"/>
        <v>1.4E-2</v>
      </c>
      <c r="IL419" s="14">
        <f t="shared" si="492"/>
        <v>0.04</v>
      </c>
    </row>
    <row r="420" spans="165:246" ht="16.5" x14ac:dyDescent="0.2">
      <c r="FI420" s="13">
        <v>415</v>
      </c>
      <c r="FJ420" s="14">
        <f t="shared" si="469"/>
        <v>1</v>
      </c>
      <c r="FK420" s="14">
        <f t="shared" si="470"/>
        <v>415</v>
      </c>
      <c r="FL420" s="14">
        <f t="shared" si="471"/>
        <v>55</v>
      </c>
      <c r="FM420" s="14">
        <f t="shared" si="438"/>
        <v>30</v>
      </c>
      <c r="FN420" s="14">
        <f t="shared" si="439"/>
        <v>11</v>
      </c>
      <c r="FO420" s="14">
        <f t="shared" si="440"/>
        <v>150</v>
      </c>
      <c r="FP420" s="14">
        <f t="shared" si="441"/>
        <v>3</v>
      </c>
      <c r="FQ420" s="14">
        <f t="shared" si="442"/>
        <v>7</v>
      </c>
      <c r="FR420" s="14">
        <f t="shared" si="443"/>
        <v>7</v>
      </c>
      <c r="FS420" s="14" t="b">
        <f t="shared" si="472"/>
        <v>0</v>
      </c>
      <c r="FT420" s="14">
        <f t="shared" si="444"/>
        <v>2011307</v>
      </c>
      <c r="FU420" s="14">
        <f t="shared" si="473"/>
        <v>750</v>
      </c>
      <c r="FV420" s="13" t="str">
        <f t="shared" si="445"/>
        <v>150级-精良寄灵人の项链</v>
      </c>
      <c r="FW420" s="13" t="str">
        <f t="shared" si="446"/>
        <v>神罚 · 寄灵人の项链-精良</v>
      </c>
      <c r="FX420" s="14">
        <f t="shared" si="447"/>
        <v>1</v>
      </c>
      <c r="FY420" s="14">
        <f t="shared" si="448"/>
        <v>3</v>
      </c>
      <c r="FZ420" s="14">
        <f t="shared" si="449"/>
        <v>150</v>
      </c>
      <c r="GA420" s="14">
        <v>1</v>
      </c>
      <c r="GB420" s="14">
        <f t="shared" si="450"/>
        <v>11</v>
      </c>
      <c r="GC420" s="14">
        <f t="shared" si="474"/>
        <v>7</v>
      </c>
      <c r="GD420" s="14" t="str">
        <f t="shared" si="451"/>
        <v/>
      </c>
      <c r="GE420" s="14" t="e">
        <f t="shared" si="452"/>
        <v>#REF!</v>
      </c>
      <c r="GF420" s="14" t="e">
        <f t="shared" si="453"/>
        <v>#REF!</v>
      </c>
      <c r="GG420" s="14" t="e">
        <f t="shared" si="454"/>
        <v>#REF!</v>
      </c>
      <c r="GH420" s="14" t="e">
        <f t="shared" si="455"/>
        <v>#REF!</v>
      </c>
      <c r="GI420" s="14" t="e">
        <f t="shared" si="456"/>
        <v>#REF!</v>
      </c>
      <c r="GJ420" s="14" t="e">
        <f t="shared" si="457"/>
        <v>#REF!</v>
      </c>
      <c r="GK420" s="14" t="e">
        <f t="shared" si="458"/>
        <v>#REF!</v>
      </c>
      <c r="GL420" s="14">
        <f t="shared" si="459"/>
        <v>1113</v>
      </c>
      <c r="GM420" s="14">
        <f t="shared" si="460"/>
        <v>6</v>
      </c>
      <c r="GN420" s="14">
        <f t="shared" si="461"/>
        <v>1113</v>
      </c>
      <c r="GO420" s="25" t="str">
        <f t="shared" si="462"/>
        <v>icon_2011107</v>
      </c>
      <c r="GS420" s="14">
        <f t="shared" si="463"/>
        <v>1</v>
      </c>
      <c r="GT420" s="14">
        <f t="shared" si="464"/>
        <v>2</v>
      </c>
      <c r="GU420" s="14" t="e">
        <f t="shared" si="475"/>
        <v>#REF!</v>
      </c>
      <c r="GV420" s="14" t="str">
        <f t="shared" si="465"/>
        <v>AtkExt</v>
      </c>
      <c r="GW420" s="14" t="e">
        <f t="shared" si="476"/>
        <v>#REF!</v>
      </c>
      <c r="GX420" s="14" t="e">
        <f t="shared" si="477"/>
        <v>#REF!</v>
      </c>
      <c r="GY420" s="14" t="str">
        <f t="shared" si="466"/>
        <v>DefExt</v>
      </c>
      <c r="GZ420" s="14" t="e">
        <f t="shared" si="478"/>
        <v>#REF!</v>
      </c>
      <c r="HA420" s="14" t="e">
        <f t="shared" si="479"/>
        <v>#REF!</v>
      </c>
      <c r="HB420" s="14">
        <f t="shared" si="467"/>
        <v>21130</v>
      </c>
      <c r="HC420" s="14">
        <f t="shared" si="480"/>
        <v>6</v>
      </c>
      <c r="HD420" s="14">
        <f t="shared" si="481"/>
        <v>1113</v>
      </c>
      <c r="HE420" s="25" t="s">
        <v>1109</v>
      </c>
      <c r="HF420" s="14">
        <f t="shared" si="468"/>
        <v>600</v>
      </c>
      <c r="IA420" s="13">
        <v>415</v>
      </c>
      <c r="IB420" s="14">
        <f t="shared" si="482"/>
        <v>21</v>
      </c>
      <c r="IC420" s="14">
        <f t="shared" si="483"/>
        <v>2</v>
      </c>
      <c r="ID420" s="14">
        <f t="shared" si="484"/>
        <v>10</v>
      </c>
      <c r="IE420" s="14">
        <f t="shared" si="485"/>
        <v>4</v>
      </c>
      <c r="IF420" s="14" t="str">
        <f t="shared" si="486"/>
        <v>140级守护灵洗练-Q4-5</v>
      </c>
      <c r="IG420" s="14">
        <f t="shared" si="487"/>
        <v>2104</v>
      </c>
      <c r="IH420" s="14">
        <f t="shared" si="488"/>
        <v>5</v>
      </c>
      <c r="II420" s="14">
        <f t="shared" si="489"/>
        <v>600</v>
      </c>
      <c r="IJ420" s="14" t="str">
        <f t="shared" si="490"/>
        <v>DefRate</v>
      </c>
      <c r="IK420" s="14">
        <f t="shared" si="491"/>
        <v>1.4E-2</v>
      </c>
      <c r="IL420" s="14">
        <f t="shared" si="492"/>
        <v>0.04</v>
      </c>
    </row>
    <row r="421" spans="165:246" ht="16.5" x14ac:dyDescent="0.2">
      <c r="FI421" s="13">
        <v>416</v>
      </c>
      <c r="FJ421" s="14">
        <f t="shared" si="469"/>
        <v>1</v>
      </c>
      <c r="FK421" s="14">
        <f t="shared" si="470"/>
        <v>416</v>
      </c>
      <c r="FL421" s="14">
        <f t="shared" si="471"/>
        <v>55</v>
      </c>
      <c r="FM421" s="14">
        <f t="shared" si="438"/>
        <v>30</v>
      </c>
      <c r="FN421" s="14">
        <f t="shared" si="439"/>
        <v>11</v>
      </c>
      <c r="FO421" s="14">
        <f t="shared" si="440"/>
        <v>150</v>
      </c>
      <c r="FP421" s="14">
        <f t="shared" si="441"/>
        <v>3</v>
      </c>
      <c r="FQ421" s="14">
        <f t="shared" si="442"/>
        <v>8</v>
      </c>
      <c r="FR421" s="14">
        <f t="shared" si="443"/>
        <v>8</v>
      </c>
      <c r="FS421" s="14" t="b">
        <f t="shared" si="472"/>
        <v>0</v>
      </c>
      <c r="FT421" s="14">
        <f t="shared" si="444"/>
        <v>2011308</v>
      </c>
      <c r="FU421" s="14">
        <f t="shared" si="473"/>
        <v>750</v>
      </c>
      <c r="FV421" s="13" t="str">
        <f t="shared" si="445"/>
        <v>150级-精良寄灵人の戒指</v>
      </c>
      <c r="FW421" s="13" t="str">
        <f t="shared" si="446"/>
        <v>神罚 · 寄灵人の戒指-精良</v>
      </c>
      <c r="FX421" s="14">
        <f t="shared" si="447"/>
        <v>1</v>
      </c>
      <c r="FY421" s="14">
        <f t="shared" si="448"/>
        <v>3</v>
      </c>
      <c r="FZ421" s="14">
        <f t="shared" si="449"/>
        <v>150</v>
      </c>
      <c r="GA421" s="14">
        <v>1</v>
      </c>
      <c r="GB421" s="14">
        <f t="shared" si="450"/>
        <v>11</v>
      </c>
      <c r="GC421" s="14">
        <f t="shared" si="474"/>
        <v>8</v>
      </c>
      <c r="GD421" s="14" t="str">
        <f t="shared" si="451"/>
        <v/>
      </c>
      <c r="GE421" s="14" t="e">
        <f t="shared" si="452"/>
        <v>#REF!</v>
      </c>
      <c r="GF421" s="14" t="e">
        <f t="shared" si="453"/>
        <v>#REF!</v>
      </c>
      <c r="GG421" s="14" t="e">
        <f t="shared" si="454"/>
        <v>#REF!</v>
      </c>
      <c r="GH421" s="14" t="e">
        <f t="shared" si="455"/>
        <v>#REF!</v>
      </c>
      <c r="GI421" s="14" t="e">
        <f t="shared" si="456"/>
        <v>#REF!</v>
      </c>
      <c r="GJ421" s="14" t="e">
        <f t="shared" si="457"/>
        <v>#REF!</v>
      </c>
      <c r="GK421" s="14" t="e">
        <f t="shared" si="458"/>
        <v>#REF!</v>
      </c>
      <c r="GL421" s="14">
        <f t="shared" si="459"/>
        <v>1113</v>
      </c>
      <c r="GM421" s="14">
        <f t="shared" si="460"/>
        <v>6</v>
      </c>
      <c r="GN421" s="14">
        <f t="shared" si="461"/>
        <v>1113</v>
      </c>
      <c r="GO421" s="25" t="str">
        <f t="shared" si="462"/>
        <v>icon_2011108</v>
      </c>
      <c r="GS421" s="14">
        <f t="shared" si="463"/>
        <v>1</v>
      </c>
      <c r="GT421" s="14">
        <f t="shared" si="464"/>
        <v>3</v>
      </c>
      <c r="GU421" s="14" t="e">
        <f t="shared" si="475"/>
        <v>#REF!</v>
      </c>
      <c r="GV421" s="14" t="str">
        <f t="shared" si="465"/>
        <v>AtkExt</v>
      </c>
      <c r="GW421" s="14" t="e">
        <f t="shared" si="476"/>
        <v>#REF!</v>
      </c>
      <c r="GX421" s="14" t="e">
        <f t="shared" si="477"/>
        <v>#REF!</v>
      </c>
      <c r="GY421" s="14" t="str">
        <f t="shared" si="466"/>
        <v>HPExt</v>
      </c>
      <c r="GZ421" s="14" t="e">
        <f t="shared" si="478"/>
        <v>#REF!</v>
      </c>
      <c r="HA421" s="14" t="e">
        <f t="shared" si="479"/>
        <v>#REF!</v>
      </c>
      <c r="HB421" s="14">
        <f t="shared" si="467"/>
        <v>21130</v>
      </c>
      <c r="HC421" s="14">
        <f t="shared" si="480"/>
        <v>6</v>
      </c>
      <c r="HD421" s="14">
        <f t="shared" si="481"/>
        <v>1113</v>
      </c>
      <c r="HE421" s="25" t="s">
        <v>1109</v>
      </c>
      <c r="HF421" s="14">
        <f t="shared" si="468"/>
        <v>600</v>
      </c>
      <c r="IA421" s="13">
        <v>416</v>
      </c>
      <c r="IB421" s="14">
        <f t="shared" si="482"/>
        <v>21</v>
      </c>
      <c r="IC421" s="14">
        <f t="shared" si="483"/>
        <v>2</v>
      </c>
      <c r="ID421" s="14">
        <f t="shared" si="484"/>
        <v>10</v>
      </c>
      <c r="IE421" s="14">
        <f t="shared" si="485"/>
        <v>4</v>
      </c>
      <c r="IF421" s="14" t="str">
        <f t="shared" si="486"/>
        <v>140级守护灵洗练-Q4-6</v>
      </c>
      <c r="IG421" s="14">
        <f t="shared" si="487"/>
        <v>2104</v>
      </c>
      <c r="IH421" s="14">
        <f t="shared" si="488"/>
        <v>6</v>
      </c>
      <c r="II421" s="14">
        <f t="shared" si="489"/>
        <v>600</v>
      </c>
      <c r="IJ421" s="14" t="str">
        <f t="shared" si="490"/>
        <v>HPRate</v>
      </c>
      <c r="IK421" s="14">
        <f t="shared" si="491"/>
        <v>1.4E-2</v>
      </c>
      <c r="IL421" s="14">
        <f t="shared" si="492"/>
        <v>0.04</v>
      </c>
    </row>
    <row r="422" spans="165:246" ht="16.5" x14ac:dyDescent="0.2">
      <c r="FI422" s="13">
        <v>417</v>
      </c>
      <c r="FJ422" s="14">
        <f t="shared" si="469"/>
        <v>1</v>
      </c>
      <c r="FK422" s="14">
        <f t="shared" si="470"/>
        <v>417</v>
      </c>
      <c r="FL422" s="14">
        <f t="shared" si="471"/>
        <v>56</v>
      </c>
      <c r="FM422" s="14">
        <f t="shared" si="438"/>
        <v>40</v>
      </c>
      <c r="FN422" s="14">
        <f t="shared" si="439"/>
        <v>11</v>
      </c>
      <c r="FO422" s="14">
        <f t="shared" si="440"/>
        <v>150</v>
      </c>
      <c r="FP422" s="14">
        <f t="shared" si="441"/>
        <v>4</v>
      </c>
      <c r="FQ422" s="14">
        <f t="shared" si="442"/>
        <v>1</v>
      </c>
      <c r="FR422" s="14">
        <f t="shared" si="443"/>
        <v>1</v>
      </c>
      <c r="FS422" s="14" t="b">
        <f t="shared" si="472"/>
        <v>0</v>
      </c>
      <c r="FT422" s="14">
        <f t="shared" si="444"/>
        <v>2011401</v>
      </c>
      <c r="FU422" s="14">
        <f t="shared" si="473"/>
        <v>1200</v>
      </c>
      <c r="FV422" s="13" t="str">
        <f t="shared" si="445"/>
        <v>150级-史诗寄灵人の灵器</v>
      </c>
      <c r="FW422" s="13" t="str">
        <f t="shared" si="446"/>
        <v>神罚 · 寄灵人の灵器-史诗</v>
      </c>
      <c r="FX422" s="14">
        <f t="shared" si="447"/>
        <v>1</v>
      </c>
      <c r="FY422" s="14">
        <f t="shared" si="448"/>
        <v>4</v>
      </c>
      <c r="FZ422" s="14">
        <f t="shared" si="449"/>
        <v>150</v>
      </c>
      <c r="GA422" s="14">
        <v>1</v>
      </c>
      <c r="GB422" s="14">
        <f t="shared" si="450"/>
        <v>11</v>
      </c>
      <c r="GC422" s="14">
        <f t="shared" si="474"/>
        <v>1</v>
      </c>
      <c r="GD422" s="14" t="str">
        <f t="shared" si="451"/>
        <v/>
      </c>
      <c r="GE422" s="14" t="e">
        <f t="shared" si="452"/>
        <v>#REF!</v>
      </c>
      <c r="GF422" s="14" t="e">
        <f t="shared" si="453"/>
        <v>#REF!</v>
      </c>
      <c r="GG422" s="14" t="e">
        <f t="shared" si="454"/>
        <v>#REF!</v>
      </c>
      <c r="GH422" s="14" t="e">
        <f t="shared" si="455"/>
        <v>#REF!</v>
      </c>
      <c r="GI422" s="14" t="e">
        <f t="shared" si="456"/>
        <v>#REF!</v>
      </c>
      <c r="GJ422" s="14" t="e">
        <f t="shared" si="457"/>
        <v>#REF!</v>
      </c>
      <c r="GK422" s="14" t="e">
        <f t="shared" si="458"/>
        <v>#REF!</v>
      </c>
      <c r="GL422" s="14">
        <f t="shared" si="459"/>
        <v>1114</v>
      </c>
      <c r="GM422" s="14">
        <f t="shared" si="460"/>
        <v>7</v>
      </c>
      <c r="GN422" s="14">
        <f t="shared" si="461"/>
        <v>1114</v>
      </c>
      <c r="GO422" s="25" t="str">
        <f t="shared" si="462"/>
        <v>icon_2011101</v>
      </c>
      <c r="GS422" s="14">
        <f t="shared" si="463"/>
        <v>1</v>
      </c>
      <c r="GT422" s="14">
        <f t="shared" si="464"/>
        <v>0</v>
      </c>
      <c r="GU422" s="14" t="e">
        <f t="shared" si="475"/>
        <v>#REF!</v>
      </c>
      <c r="GV422" s="14" t="str">
        <f t="shared" si="465"/>
        <v>AtkExt</v>
      </c>
      <c r="GW422" s="14" t="e">
        <f t="shared" si="476"/>
        <v>#REF!</v>
      </c>
      <c r="GX422" s="14" t="e">
        <f t="shared" si="477"/>
        <v>#REF!</v>
      </c>
      <c r="GY422" s="14" t="str">
        <f t="shared" si="466"/>
        <v/>
      </c>
      <c r="GZ422" s="14" t="str">
        <f t="shared" si="478"/>
        <v/>
      </c>
      <c r="HA422" s="14" t="str">
        <f t="shared" si="479"/>
        <v/>
      </c>
      <c r="HB422" s="14">
        <f t="shared" si="467"/>
        <v>21140</v>
      </c>
      <c r="HC422" s="14">
        <f t="shared" si="480"/>
        <v>7</v>
      </c>
      <c r="HD422" s="14">
        <f t="shared" si="481"/>
        <v>1114</v>
      </c>
      <c r="HE422" s="25" t="s">
        <v>1109</v>
      </c>
      <c r="HF422" s="14">
        <f t="shared" si="468"/>
        <v>1600</v>
      </c>
      <c r="IA422" s="13">
        <v>417</v>
      </c>
      <c r="IB422" s="14">
        <f t="shared" si="482"/>
        <v>21</v>
      </c>
      <c r="IC422" s="14">
        <f t="shared" si="483"/>
        <v>2</v>
      </c>
      <c r="ID422" s="14">
        <f t="shared" si="484"/>
        <v>10</v>
      </c>
      <c r="IE422" s="14">
        <f t="shared" si="485"/>
        <v>4</v>
      </c>
      <c r="IF422" s="14" t="str">
        <f t="shared" si="486"/>
        <v>140级守护灵洗练-Q4-7</v>
      </c>
      <c r="IG422" s="14">
        <f t="shared" si="487"/>
        <v>2104</v>
      </c>
      <c r="IH422" s="14">
        <f t="shared" si="488"/>
        <v>7</v>
      </c>
      <c r="II422" s="14">
        <f t="shared" si="489"/>
        <v>550</v>
      </c>
      <c r="IJ422" s="14" t="str">
        <f t="shared" si="490"/>
        <v>Crit</v>
      </c>
      <c r="IK422" s="14">
        <f t="shared" si="491"/>
        <v>1.0999999999999999E-2</v>
      </c>
      <c r="IL422" s="14">
        <f t="shared" si="492"/>
        <v>0.03</v>
      </c>
    </row>
    <row r="423" spans="165:246" ht="16.5" x14ac:dyDescent="0.2">
      <c r="FI423" s="13">
        <v>418</v>
      </c>
      <c r="FJ423" s="14">
        <f t="shared" si="469"/>
        <v>1</v>
      </c>
      <c r="FK423" s="14">
        <f t="shared" si="470"/>
        <v>418</v>
      </c>
      <c r="FL423" s="14">
        <f t="shared" si="471"/>
        <v>56</v>
      </c>
      <c r="FM423" s="14">
        <f t="shared" si="438"/>
        <v>40</v>
      </c>
      <c r="FN423" s="14">
        <f t="shared" si="439"/>
        <v>11</v>
      </c>
      <c r="FO423" s="14">
        <f t="shared" si="440"/>
        <v>150</v>
      </c>
      <c r="FP423" s="14">
        <f t="shared" si="441"/>
        <v>4</v>
      </c>
      <c r="FQ423" s="14">
        <f t="shared" si="442"/>
        <v>2</v>
      </c>
      <c r="FR423" s="14">
        <f t="shared" si="443"/>
        <v>2</v>
      </c>
      <c r="FS423" s="14" t="b">
        <f t="shared" si="472"/>
        <v>0</v>
      </c>
      <c r="FT423" s="14">
        <f t="shared" si="444"/>
        <v>2011402</v>
      </c>
      <c r="FU423" s="14">
        <f t="shared" si="473"/>
        <v>600</v>
      </c>
      <c r="FV423" s="13" t="str">
        <f t="shared" si="445"/>
        <v>150级-史诗寄灵人の头盔</v>
      </c>
      <c r="FW423" s="13" t="str">
        <f t="shared" si="446"/>
        <v>神罚 · 寄灵人の头盔-史诗</v>
      </c>
      <c r="FX423" s="14">
        <f t="shared" si="447"/>
        <v>1</v>
      </c>
      <c r="FY423" s="14">
        <f t="shared" si="448"/>
        <v>4</v>
      </c>
      <c r="FZ423" s="14">
        <f t="shared" si="449"/>
        <v>150</v>
      </c>
      <c r="GA423" s="14">
        <v>1</v>
      </c>
      <c r="GB423" s="14">
        <f t="shared" si="450"/>
        <v>11</v>
      </c>
      <c r="GC423" s="14">
        <f t="shared" si="474"/>
        <v>2</v>
      </c>
      <c r="GD423" s="14" t="str">
        <f t="shared" si="451"/>
        <v/>
      </c>
      <c r="GE423" s="14" t="e">
        <f t="shared" si="452"/>
        <v>#REF!</v>
      </c>
      <c r="GF423" s="14" t="e">
        <f t="shared" si="453"/>
        <v>#REF!</v>
      </c>
      <c r="GG423" s="14" t="e">
        <f t="shared" si="454"/>
        <v>#REF!</v>
      </c>
      <c r="GH423" s="14" t="e">
        <f t="shared" si="455"/>
        <v>#REF!</v>
      </c>
      <c r="GI423" s="14" t="e">
        <f t="shared" si="456"/>
        <v>#REF!</v>
      </c>
      <c r="GJ423" s="14" t="e">
        <f t="shared" si="457"/>
        <v>#REF!</v>
      </c>
      <c r="GK423" s="14" t="e">
        <f t="shared" si="458"/>
        <v>#REF!</v>
      </c>
      <c r="GL423" s="14">
        <f t="shared" si="459"/>
        <v>1114</v>
      </c>
      <c r="GM423" s="14">
        <f t="shared" si="460"/>
        <v>7</v>
      </c>
      <c r="GN423" s="14">
        <f t="shared" si="461"/>
        <v>1114</v>
      </c>
      <c r="GO423" s="25" t="str">
        <f t="shared" si="462"/>
        <v>icon_2011102</v>
      </c>
      <c r="GS423" s="14">
        <f t="shared" si="463"/>
        <v>2</v>
      </c>
      <c r="GT423" s="14">
        <f t="shared" si="464"/>
        <v>0</v>
      </c>
      <c r="GU423" s="14" t="e">
        <f t="shared" si="475"/>
        <v>#REF!</v>
      </c>
      <c r="GV423" s="14" t="str">
        <f t="shared" si="465"/>
        <v>DefExt</v>
      </c>
      <c r="GW423" s="14" t="e">
        <f t="shared" si="476"/>
        <v>#REF!</v>
      </c>
      <c r="GX423" s="14" t="e">
        <f t="shared" si="477"/>
        <v>#REF!</v>
      </c>
      <c r="GY423" s="14" t="str">
        <f t="shared" si="466"/>
        <v/>
      </c>
      <c r="GZ423" s="14" t="str">
        <f t="shared" si="478"/>
        <v/>
      </c>
      <c r="HA423" s="14" t="str">
        <f t="shared" si="479"/>
        <v/>
      </c>
      <c r="HB423" s="14">
        <f t="shared" si="467"/>
        <v>21140</v>
      </c>
      <c r="HC423" s="14">
        <f t="shared" si="480"/>
        <v>7</v>
      </c>
      <c r="HD423" s="14">
        <f t="shared" si="481"/>
        <v>1114</v>
      </c>
      <c r="HE423" s="25" t="s">
        <v>1109</v>
      </c>
      <c r="HF423" s="14">
        <f t="shared" si="468"/>
        <v>800</v>
      </c>
      <c r="IA423" s="13">
        <v>418</v>
      </c>
      <c r="IB423" s="14">
        <f t="shared" si="482"/>
        <v>21</v>
      </c>
      <c r="IC423" s="14">
        <f t="shared" si="483"/>
        <v>2</v>
      </c>
      <c r="ID423" s="14">
        <f t="shared" si="484"/>
        <v>10</v>
      </c>
      <c r="IE423" s="14">
        <f t="shared" si="485"/>
        <v>4</v>
      </c>
      <c r="IF423" s="14" t="str">
        <f t="shared" si="486"/>
        <v>140级守护灵洗练-Q4-8</v>
      </c>
      <c r="IG423" s="14">
        <f t="shared" si="487"/>
        <v>2104</v>
      </c>
      <c r="IH423" s="14">
        <f t="shared" si="488"/>
        <v>8</v>
      </c>
      <c r="II423" s="14">
        <f t="shared" si="489"/>
        <v>550</v>
      </c>
      <c r="IJ423" s="14" t="str">
        <f t="shared" si="490"/>
        <v>CritRate</v>
      </c>
      <c r="IK423" s="14">
        <f t="shared" si="491"/>
        <v>2.8000000000000001E-2</v>
      </c>
      <c r="IL423" s="14">
        <f t="shared" si="492"/>
        <v>0.08</v>
      </c>
    </row>
    <row r="424" spans="165:246" ht="16.5" x14ac:dyDescent="0.2">
      <c r="FI424" s="13">
        <v>419</v>
      </c>
      <c r="FJ424" s="14">
        <f t="shared" si="469"/>
        <v>1</v>
      </c>
      <c r="FK424" s="14">
        <f t="shared" si="470"/>
        <v>419</v>
      </c>
      <c r="FL424" s="14">
        <f t="shared" si="471"/>
        <v>56</v>
      </c>
      <c r="FM424" s="14">
        <f t="shared" si="438"/>
        <v>40</v>
      </c>
      <c r="FN424" s="14">
        <f t="shared" si="439"/>
        <v>11</v>
      </c>
      <c r="FO424" s="14">
        <f t="shared" si="440"/>
        <v>150</v>
      </c>
      <c r="FP424" s="14">
        <f t="shared" si="441"/>
        <v>4</v>
      </c>
      <c r="FQ424" s="14">
        <f t="shared" si="442"/>
        <v>3</v>
      </c>
      <c r="FR424" s="14">
        <f t="shared" si="443"/>
        <v>3</v>
      </c>
      <c r="FS424" s="14" t="b">
        <f t="shared" si="472"/>
        <v>0</v>
      </c>
      <c r="FT424" s="14">
        <f t="shared" si="444"/>
        <v>2011403</v>
      </c>
      <c r="FU424" s="14">
        <f t="shared" si="473"/>
        <v>600</v>
      </c>
      <c r="FV424" s="13" t="str">
        <f t="shared" si="445"/>
        <v>150级-史诗寄灵人の铠甲</v>
      </c>
      <c r="FW424" s="13" t="str">
        <f t="shared" si="446"/>
        <v>神罚 · 寄灵人の铠甲-史诗</v>
      </c>
      <c r="FX424" s="14">
        <f t="shared" si="447"/>
        <v>1</v>
      </c>
      <c r="FY424" s="14">
        <f t="shared" si="448"/>
        <v>4</v>
      </c>
      <c r="FZ424" s="14">
        <f t="shared" si="449"/>
        <v>150</v>
      </c>
      <c r="GA424" s="14">
        <v>1</v>
      </c>
      <c r="GB424" s="14">
        <f t="shared" si="450"/>
        <v>11</v>
      </c>
      <c r="GC424" s="14">
        <f t="shared" si="474"/>
        <v>3</v>
      </c>
      <c r="GD424" s="14" t="str">
        <f t="shared" si="451"/>
        <v/>
      </c>
      <c r="GE424" s="14" t="e">
        <f t="shared" si="452"/>
        <v>#REF!</v>
      </c>
      <c r="GF424" s="14" t="e">
        <f t="shared" si="453"/>
        <v>#REF!</v>
      </c>
      <c r="GG424" s="14" t="e">
        <f t="shared" si="454"/>
        <v>#REF!</v>
      </c>
      <c r="GH424" s="14" t="e">
        <f t="shared" si="455"/>
        <v>#REF!</v>
      </c>
      <c r="GI424" s="14" t="e">
        <f t="shared" si="456"/>
        <v>#REF!</v>
      </c>
      <c r="GJ424" s="14" t="e">
        <f t="shared" si="457"/>
        <v>#REF!</v>
      </c>
      <c r="GK424" s="14" t="e">
        <f t="shared" si="458"/>
        <v>#REF!</v>
      </c>
      <c r="GL424" s="14">
        <f t="shared" si="459"/>
        <v>1114</v>
      </c>
      <c r="GM424" s="14">
        <f t="shared" si="460"/>
        <v>7</v>
      </c>
      <c r="GN424" s="14">
        <f t="shared" si="461"/>
        <v>1114</v>
      </c>
      <c r="GO424" s="25" t="str">
        <f t="shared" si="462"/>
        <v>icon_2011103</v>
      </c>
      <c r="GS424" s="14">
        <f t="shared" si="463"/>
        <v>2</v>
      </c>
      <c r="GT424" s="14">
        <f t="shared" si="464"/>
        <v>3</v>
      </c>
      <c r="GU424" s="14" t="e">
        <f t="shared" si="475"/>
        <v>#REF!</v>
      </c>
      <c r="GV424" s="14" t="str">
        <f t="shared" si="465"/>
        <v>DefExt</v>
      </c>
      <c r="GW424" s="14" t="e">
        <f t="shared" si="476"/>
        <v>#REF!</v>
      </c>
      <c r="GX424" s="14" t="e">
        <f t="shared" si="477"/>
        <v>#REF!</v>
      </c>
      <c r="GY424" s="14" t="str">
        <f t="shared" si="466"/>
        <v>HPExt</v>
      </c>
      <c r="GZ424" s="14" t="e">
        <f t="shared" si="478"/>
        <v>#REF!</v>
      </c>
      <c r="HA424" s="14" t="e">
        <f t="shared" si="479"/>
        <v>#REF!</v>
      </c>
      <c r="HB424" s="14">
        <f t="shared" si="467"/>
        <v>21140</v>
      </c>
      <c r="HC424" s="14">
        <f t="shared" si="480"/>
        <v>7</v>
      </c>
      <c r="HD424" s="14">
        <f t="shared" si="481"/>
        <v>1114</v>
      </c>
      <c r="HE424" s="25" t="s">
        <v>1109</v>
      </c>
      <c r="HF424" s="14">
        <f t="shared" si="468"/>
        <v>800</v>
      </c>
      <c r="IA424" s="13">
        <v>419</v>
      </c>
      <c r="IB424" s="14">
        <f t="shared" si="482"/>
        <v>21</v>
      </c>
      <c r="IC424" s="14">
        <f t="shared" si="483"/>
        <v>2</v>
      </c>
      <c r="ID424" s="14">
        <f t="shared" si="484"/>
        <v>10</v>
      </c>
      <c r="IE424" s="14">
        <f t="shared" si="485"/>
        <v>4</v>
      </c>
      <c r="IF424" s="14" t="str">
        <f t="shared" si="486"/>
        <v>140级守护灵洗练-Q4-9</v>
      </c>
      <c r="IG424" s="14">
        <f t="shared" si="487"/>
        <v>2104</v>
      </c>
      <c r="IH424" s="14">
        <f t="shared" si="488"/>
        <v>9</v>
      </c>
      <c r="II424" s="14">
        <f t="shared" si="489"/>
        <v>550</v>
      </c>
      <c r="IJ424" s="14" t="str">
        <f t="shared" si="490"/>
        <v>DefIgnor</v>
      </c>
      <c r="IK424" s="14">
        <f t="shared" si="491"/>
        <v>1.0999999999999999E-2</v>
      </c>
      <c r="IL424" s="14">
        <f t="shared" si="492"/>
        <v>0.03</v>
      </c>
    </row>
    <row r="425" spans="165:246" ht="16.5" x14ac:dyDescent="0.2">
      <c r="FI425" s="13">
        <v>420</v>
      </c>
      <c r="FJ425" s="14">
        <f t="shared" si="469"/>
        <v>1</v>
      </c>
      <c r="FK425" s="14">
        <f t="shared" si="470"/>
        <v>420</v>
      </c>
      <c r="FL425" s="14">
        <f t="shared" si="471"/>
        <v>56</v>
      </c>
      <c r="FM425" s="14">
        <f t="shared" si="438"/>
        <v>40</v>
      </c>
      <c r="FN425" s="14">
        <f t="shared" si="439"/>
        <v>11</v>
      </c>
      <c r="FO425" s="14">
        <f t="shared" si="440"/>
        <v>150</v>
      </c>
      <c r="FP425" s="14">
        <f t="shared" si="441"/>
        <v>4</v>
      </c>
      <c r="FQ425" s="14">
        <f t="shared" si="442"/>
        <v>4</v>
      </c>
      <c r="FR425" s="14">
        <f t="shared" si="443"/>
        <v>4</v>
      </c>
      <c r="FS425" s="14" t="b">
        <f t="shared" si="472"/>
        <v>0</v>
      </c>
      <c r="FT425" s="14">
        <f t="shared" si="444"/>
        <v>2011404</v>
      </c>
      <c r="FU425" s="14">
        <f t="shared" si="473"/>
        <v>600</v>
      </c>
      <c r="FV425" s="13" t="str">
        <f t="shared" si="445"/>
        <v>150级-史诗寄灵人の裤子</v>
      </c>
      <c r="FW425" s="13" t="str">
        <f t="shared" si="446"/>
        <v>神罚 · 寄灵人の裤子-史诗</v>
      </c>
      <c r="FX425" s="14">
        <f t="shared" si="447"/>
        <v>1</v>
      </c>
      <c r="FY425" s="14">
        <f t="shared" si="448"/>
        <v>4</v>
      </c>
      <c r="FZ425" s="14">
        <f t="shared" si="449"/>
        <v>150</v>
      </c>
      <c r="GA425" s="14">
        <v>1</v>
      </c>
      <c r="GB425" s="14">
        <f t="shared" si="450"/>
        <v>11</v>
      </c>
      <c r="GC425" s="14">
        <f t="shared" si="474"/>
        <v>4</v>
      </c>
      <c r="GD425" s="14" t="str">
        <f t="shared" si="451"/>
        <v/>
      </c>
      <c r="GE425" s="14" t="e">
        <f t="shared" si="452"/>
        <v>#REF!</v>
      </c>
      <c r="GF425" s="14" t="e">
        <f t="shared" si="453"/>
        <v>#REF!</v>
      </c>
      <c r="GG425" s="14" t="e">
        <f t="shared" si="454"/>
        <v>#REF!</v>
      </c>
      <c r="GH425" s="14" t="e">
        <f t="shared" si="455"/>
        <v>#REF!</v>
      </c>
      <c r="GI425" s="14" t="e">
        <f t="shared" si="456"/>
        <v>#REF!</v>
      </c>
      <c r="GJ425" s="14" t="e">
        <f t="shared" si="457"/>
        <v>#REF!</v>
      </c>
      <c r="GK425" s="14" t="e">
        <f t="shared" si="458"/>
        <v>#REF!</v>
      </c>
      <c r="GL425" s="14">
        <f t="shared" si="459"/>
        <v>1114</v>
      </c>
      <c r="GM425" s="14">
        <f t="shared" si="460"/>
        <v>7</v>
      </c>
      <c r="GN425" s="14">
        <f t="shared" si="461"/>
        <v>1114</v>
      </c>
      <c r="GO425" s="25" t="str">
        <f t="shared" si="462"/>
        <v>icon_2011104</v>
      </c>
      <c r="GS425" s="14">
        <f t="shared" si="463"/>
        <v>2</v>
      </c>
      <c r="GT425" s="14">
        <f t="shared" si="464"/>
        <v>0</v>
      </c>
      <c r="GU425" s="14" t="e">
        <f t="shared" si="475"/>
        <v>#REF!</v>
      </c>
      <c r="GV425" s="14" t="str">
        <f t="shared" si="465"/>
        <v>DefExt</v>
      </c>
      <c r="GW425" s="14" t="e">
        <f t="shared" si="476"/>
        <v>#REF!</v>
      </c>
      <c r="GX425" s="14" t="e">
        <f t="shared" si="477"/>
        <v>#REF!</v>
      </c>
      <c r="GY425" s="14" t="str">
        <f t="shared" si="466"/>
        <v/>
      </c>
      <c r="GZ425" s="14" t="str">
        <f t="shared" si="478"/>
        <v/>
      </c>
      <c r="HA425" s="14" t="str">
        <f t="shared" si="479"/>
        <v/>
      </c>
      <c r="HB425" s="14">
        <f t="shared" si="467"/>
        <v>21140</v>
      </c>
      <c r="HC425" s="14">
        <f t="shared" si="480"/>
        <v>7</v>
      </c>
      <c r="HD425" s="14">
        <f t="shared" si="481"/>
        <v>1114</v>
      </c>
      <c r="HE425" s="25" t="s">
        <v>1109</v>
      </c>
      <c r="HF425" s="14">
        <f t="shared" si="468"/>
        <v>800</v>
      </c>
      <c r="IA425" s="13">
        <v>420</v>
      </c>
      <c r="IB425" s="14">
        <f t="shared" si="482"/>
        <v>21</v>
      </c>
      <c r="IC425" s="14">
        <f t="shared" si="483"/>
        <v>2</v>
      </c>
      <c r="ID425" s="14">
        <f t="shared" si="484"/>
        <v>10</v>
      </c>
      <c r="IE425" s="14">
        <f t="shared" si="485"/>
        <v>4</v>
      </c>
      <c r="IF425" s="14" t="str">
        <f t="shared" si="486"/>
        <v>140级守护灵洗练-Q4-10</v>
      </c>
      <c r="IG425" s="14">
        <f t="shared" si="487"/>
        <v>2104</v>
      </c>
      <c r="IH425" s="14">
        <f t="shared" si="488"/>
        <v>10</v>
      </c>
      <c r="II425" s="14">
        <f t="shared" si="489"/>
        <v>550</v>
      </c>
      <c r="IJ425" s="14" t="str">
        <f t="shared" si="490"/>
        <v>Block</v>
      </c>
      <c r="IK425" s="14">
        <f t="shared" si="491"/>
        <v>1.0999999999999999E-2</v>
      </c>
      <c r="IL425" s="14">
        <f t="shared" si="492"/>
        <v>0.03</v>
      </c>
    </row>
    <row r="426" spans="165:246" ht="16.5" x14ac:dyDescent="0.2">
      <c r="FI426" s="13">
        <v>421</v>
      </c>
      <c r="FJ426" s="14">
        <f t="shared" si="469"/>
        <v>1</v>
      </c>
      <c r="FK426" s="14">
        <f t="shared" si="470"/>
        <v>421</v>
      </c>
      <c r="FL426" s="14">
        <f t="shared" si="471"/>
        <v>56</v>
      </c>
      <c r="FM426" s="14">
        <f t="shared" si="438"/>
        <v>40</v>
      </c>
      <c r="FN426" s="14">
        <f t="shared" si="439"/>
        <v>11</v>
      </c>
      <c r="FO426" s="14">
        <f t="shared" si="440"/>
        <v>150</v>
      </c>
      <c r="FP426" s="14">
        <f t="shared" si="441"/>
        <v>4</v>
      </c>
      <c r="FQ426" s="14">
        <f t="shared" si="442"/>
        <v>5</v>
      </c>
      <c r="FR426" s="14">
        <f t="shared" si="443"/>
        <v>5</v>
      </c>
      <c r="FS426" s="14" t="b">
        <f t="shared" si="472"/>
        <v>0</v>
      </c>
      <c r="FT426" s="14">
        <f t="shared" si="444"/>
        <v>2011405</v>
      </c>
      <c r="FU426" s="14">
        <f t="shared" si="473"/>
        <v>600</v>
      </c>
      <c r="FV426" s="13" t="str">
        <f t="shared" si="445"/>
        <v>150级-史诗寄灵人の鞋子</v>
      </c>
      <c r="FW426" s="13" t="str">
        <f t="shared" si="446"/>
        <v>神罚 · 寄灵人の鞋子-史诗</v>
      </c>
      <c r="FX426" s="14">
        <f t="shared" si="447"/>
        <v>1</v>
      </c>
      <c r="FY426" s="14">
        <f t="shared" si="448"/>
        <v>4</v>
      </c>
      <c r="FZ426" s="14">
        <f t="shared" si="449"/>
        <v>150</v>
      </c>
      <c r="GA426" s="14">
        <v>1</v>
      </c>
      <c r="GB426" s="14">
        <f t="shared" si="450"/>
        <v>11</v>
      </c>
      <c r="GC426" s="14">
        <f t="shared" si="474"/>
        <v>5</v>
      </c>
      <c r="GD426" s="14" t="str">
        <f t="shared" si="451"/>
        <v/>
      </c>
      <c r="GE426" s="14" t="e">
        <f t="shared" si="452"/>
        <v>#REF!</v>
      </c>
      <c r="GF426" s="14" t="e">
        <f t="shared" si="453"/>
        <v>#REF!</v>
      </c>
      <c r="GG426" s="14" t="e">
        <f t="shared" si="454"/>
        <v>#REF!</v>
      </c>
      <c r="GH426" s="14" t="e">
        <f t="shared" si="455"/>
        <v>#REF!</v>
      </c>
      <c r="GI426" s="14" t="e">
        <f t="shared" si="456"/>
        <v>#REF!</v>
      </c>
      <c r="GJ426" s="14" t="e">
        <f t="shared" si="457"/>
        <v>#REF!</v>
      </c>
      <c r="GK426" s="14" t="e">
        <f t="shared" si="458"/>
        <v>#REF!</v>
      </c>
      <c r="GL426" s="14">
        <f t="shared" si="459"/>
        <v>1114</v>
      </c>
      <c r="GM426" s="14">
        <f t="shared" si="460"/>
        <v>7</v>
      </c>
      <c r="GN426" s="14">
        <f t="shared" si="461"/>
        <v>1114</v>
      </c>
      <c r="GO426" s="25" t="str">
        <f t="shared" si="462"/>
        <v>icon_2011105</v>
      </c>
      <c r="GS426" s="14">
        <f t="shared" si="463"/>
        <v>3</v>
      </c>
      <c r="GT426" s="14">
        <f t="shared" si="464"/>
        <v>0</v>
      </c>
      <c r="GU426" s="14" t="e">
        <f t="shared" si="475"/>
        <v>#REF!</v>
      </c>
      <c r="GV426" s="14" t="str">
        <f t="shared" si="465"/>
        <v>HPExt</v>
      </c>
      <c r="GW426" s="14" t="e">
        <f t="shared" si="476"/>
        <v>#REF!</v>
      </c>
      <c r="GX426" s="14" t="e">
        <f t="shared" si="477"/>
        <v>#REF!</v>
      </c>
      <c r="GY426" s="14" t="str">
        <f t="shared" si="466"/>
        <v/>
      </c>
      <c r="GZ426" s="14" t="str">
        <f t="shared" si="478"/>
        <v/>
      </c>
      <c r="HA426" s="14" t="str">
        <f t="shared" si="479"/>
        <v/>
      </c>
      <c r="HB426" s="14">
        <f t="shared" si="467"/>
        <v>21140</v>
      </c>
      <c r="HC426" s="14">
        <f t="shared" si="480"/>
        <v>7</v>
      </c>
      <c r="HD426" s="14">
        <f t="shared" si="481"/>
        <v>1114</v>
      </c>
      <c r="HE426" s="25" t="s">
        <v>1109</v>
      </c>
      <c r="HF426" s="14">
        <f t="shared" si="468"/>
        <v>800</v>
      </c>
      <c r="IA426" s="13">
        <v>421</v>
      </c>
      <c r="IB426" s="14">
        <f t="shared" si="482"/>
        <v>22</v>
      </c>
      <c r="IC426" s="14">
        <f t="shared" si="483"/>
        <v>2</v>
      </c>
      <c r="ID426" s="14">
        <f t="shared" si="484"/>
        <v>11</v>
      </c>
      <c r="IE426" s="14">
        <f t="shared" si="485"/>
        <v>3</v>
      </c>
      <c r="IF426" s="14" t="str">
        <f t="shared" si="486"/>
        <v>150级守护灵洗练-Q3-1</v>
      </c>
      <c r="IG426" s="14">
        <f t="shared" si="487"/>
        <v>2113</v>
      </c>
      <c r="IH426" s="14">
        <f t="shared" si="488"/>
        <v>1</v>
      </c>
      <c r="II426" s="14">
        <f t="shared" si="489"/>
        <v>2000</v>
      </c>
      <c r="IJ426" s="14" t="str">
        <f t="shared" si="490"/>
        <v>AtkExt</v>
      </c>
      <c r="IK426" s="14" t="e">
        <f t="shared" si="491"/>
        <v>#REF!</v>
      </c>
      <c r="IL426" s="14" t="e">
        <f t="shared" si="492"/>
        <v>#REF!</v>
      </c>
    </row>
    <row r="427" spans="165:246" ht="16.5" x14ac:dyDescent="0.2">
      <c r="FI427" s="13">
        <v>422</v>
      </c>
      <c r="FJ427" s="14">
        <f t="shared" si="469"/>
        <v>1</v>
      </c>
      <c r="FK427" s="14">
        <f t="shared" si="470"/>
        <v>422</v>
      </c>
      <c r="FL427" s="14">
        <f t="shared" si="471"/>
        <v>56</v>
      </c>
      <c r="FM427" s="14">
        <f t="shared" si="438"/>
        <v>40</v>
      </c>
      <c r="FN427" s="14">
        <f t="shared" si="439"/>
        <v>11</v>
      </c>
      <c r="FO427" s="14">
        <f t="shared" si="440"/>
        <v>150</v>
      </c>
      <c r="FP427" s="14">
        <f t="shared" si="441"/>
        <v>4</v>
      </c>
      <c r="FQ427" s="14">
        <f t="shared" si="442"/>
        <v>6</v>
      </c>
      <c r="FR427" s="14">
        <f t="shared" si="443"/>
        <v>6</v>
      </c>
      <c r="FS427" s="14" t="b">
        <f t="shared" si="472"/>
        <v>0</v>
      </c>
      <c r="FT427" s="14">
        <f t="shared" si="444"/>
        <v>2011406</v>
      </c>
      <c r="FU427" s="14">
        <f t="shared" si="473"/>
        <v>600</v>
      </c>
      <c r="FV427" s="13" t="str">
        <f t="shared" si="445"/>
        <v>150级-史诗寄灵人の护手</v>
      </c>
      <c r="FW427" s="13" t="str">
        <f t="shared" si="446"/>
        <v>神罚 · 寄灵人の护手-史诗</v>
      </c>
      <c r="FX427" s="14">
        <f t="shared" si="447"/>
        <v>1</v>
      </c>
      <c r="FY427" s="14">
        <f t="shared" si="448"/>
        <v>4</v>
      </c>
      <c r="FZ427" s="14">
        <f t="shared" si="449"/>
        <v>150</v>
      </c>
      <c r="GA427" s="14">
        <v>1</v>
      </c>
      <c r="GB427" s="14">
        <f t="shared" si="450"/>
        <v>11</v>
      </c>
      <c r="GC427" s="14">
        <f t="shared" si="474"/>
        <v>6</v>
      </c>
      <c r="GD427" s="14" t="str">
        <f t="shared" si="451"/>
        <v/>
      </c>
      <c r="GE427" s="14" t="e">
        <f t="shared" si="452"/>
        <v>#REF!</v>
      </c>
      <c r="GF427" s="14" t="e">
        <f t="shared" si="453"/>
        <v>#REF!</v>
      </c>
      <c r="GG427" s="14" t="e">
        <f t="shared" si="454"/>
        <v>#REF!</v>
      </c>
      <c r="GH427" s="14" t="e">
        <f t="shared" si="455"/>
        <v>#REF!</v>
      </c>
      <c r="GI427" s="14" t="e">
        <f t="shared" si="456"/>
        <v>#REF!</v>
      </c>
      <c r="GJ427" s="14" t="e">
        <f t="shared" si="457"/>
        <v>#REF!</v>
      </c>
      <c r="GK427" s="14" t="e">
        <f t="shared" si="458"/>
        <v>#REF!</v>
      </c>
      <c r="GL427" s="14">
        <f t="shared" si="459"/>
        <v>1114</v>
      </c>
      <c r="GM427" s="14">
        <f t="shared" si="460"/>
        <v>7</v>
      </c>
      <c r="GN427" s="14">
        <f t="shared" si="461"/>
        <v>1114</v>
      </c>
      <c r="GO427" s="25" t="str">
        <f t="shared" si="462"/>
        <v>icon_2011106</v>
      </c>
      <c r="GS427" s="14">
        <f t="shared" si="463"/>
        <v>3</v>
      </c>
      <c r="GT427" s="14">
        <f t="shared" si="464"/>
        <v>0</v>
      </c>
      <c r="GU427" s="14" t="e">
        <f t="shared" si="475"/>
        <v>#REF!</v>
      </c>
      <c r="GV427" s="14" t="str">
        <f t="shared" si="465"/>
        <v>HPExt</v>
      </c>
      <c r="GW427" s="14" t="e">
        <f t="shared" si="476"/>
        <v>#REF!</v>
      </c>
      <c r="GX427" s="14" t="e">
        <f t="shared" si="477"/>
        <v>#REF!</v>
      </c>
      <c r="GY427" s="14" t="str">
        <f t="shared" si="466"/>
        <v/>
      </c>
      <c r="GZ427" s="14" t="str">
        <f t="shared" si="478"/>
        <v/>
      </c>
      <c r="HA427" s="14" t="str">
        <f t="shared" si="479"/>
        <v/>
      </c>
      <c r="HB427" s="14">
        <f t="shared" si="467"/>
        <v>21140</v>
      </c>
      <c r="HC427" s="14">
        <f t="shared" si="480"/>
        <v>7</v>
      </c>
      <c r="HD427" s="14">
        <f t="shared" si="481"/>
        <v>1114</v>
      </c>
      <c r="HE427" s="25" t="s">
        <v>1109</v>
      </c>
      <c r="HF427" s="14">
        <f t="shared" si="468"/>
        <v>800</v>
      </c>
      <c r="IA427" s="13">
        <v>422</v>
      </c>
      <c r="IB427" s="14">
        <f t="shared" si="482"/>
        <v>22</v>
      </c>
      <c r="IC427" s="14">
        <f t="shared" si="483"/>
        <v>2</v>
      </c>
      <c r="ID427" s="14">
        <f t="shared" si="484"/>
        <v>11</v>
      </c>
      <c r="IE427" s="14">
        <f t="shared" si="485"/>
        <v>3</v>
      </c>
      <c r="IF427" s="14" t="str">
        <f t="shared" si="486"/>
        <v>150级守护灵洗练-Q3-2</v>
      </c>
      <c r="IG427" s="14">
        <f t="shared" si="487"/>
        <v>2113</v>
      </c>
      <c r="IH427" s="14">
        <f t="shared" si="488"/>
        <v>2</v>
      </c>
      <c r="II427" s="14">
        <f t="shared" si="489"/>
        <v>2000</v>
      </c>
      <c r="IJ427" s="14" t="str">
        <f t="shared" si="490"/>
        <v>DefExt</v>
      </c>
      <c r="IK427" s="14" t="e">
        <f t="shared" si="491"/>
        <v>#REF!</v>
      </c>
      <c r="IL427" s="14" t="e">
        <f t="shared" si="492"/>
        <v>#REF!</v>
      </c>
    </row>
    <row r="428" spans="165:246" ht="16.5" x14ac:dyDescent="0.2">
      <c r="FI428" s="13">
        <v>423</v>
      </c>
      <c r="FJ428" s="14">
        <f t="shared" si="469"/>
        <v>1</v>
      </c>
      <c r="FK428" s="14">
        <f t="shared" si="470"/>
        <v>423</v>
      </c>
      <c r="FL428" s="14">
        <f t="shared" si="471"/>
        <v>56</v>
      </c>
      <c r="FM428" s="14">
        <f t="shared" si="438"/>
        <v>40</v>
      </c>
      <c r="FN428" s="14">
        <f t="shared" si="439"/>
        <v>11</v>
      </c>
      <c r="FO428" s="14">
        <f t="shared" si="440"/>
        <v>150</v>
      </c>
      <c r="FP428" s="14">
        <f t="shared" si="441"/>
        <v>4</v>
      </c>
      <c r="FQ428" s="14">
        <f t="shared" si="442"/>
        <v>7</v>
      </c>
      <c r="FR428" s="14">
        <f t="shared" si="443"/>
        <v>7</v>
      </c>
      <c r="FS428" s="14" t="b">
        <f t="shared" si="472"/>
        <v>0</v>
      </c>
      <c r="FT428" s="14">
        <f t="shared" si="444"/>
        <v>2011407</v>
      </c>
      <c r="FU428" s="14">
        <f t="shared" si="473"/>
        <v>900</v>
      </c>
      <c r="FV428" s="13" t="str">
        <f t="shared" si="445"/>
        <v>150级-史诗寄灵人の项链</v>
      </c>
      <c r="FW428" s="13" t="str">
        <f t="shared" si="446"/>
        <v>神罚 · 寄灵人の项链-史诗</v>
      </c>
      <c r="FX428" s="14">
        <f t="shared" si="447"/>
        <v>1</v>
      </c>
      <c r="FY428" s="14">
        <f t="shared" si="448"/>
        <v>4</v>
      </c>
      <c r="FZ428" s="14">
        <f t="shared" si="449"/>
        <v>150</v>
      </c>
      <c r="GA428" s="14">
        <v>1</v>
      </c>
      <c r="GB428" s="14">
        <f t="shared" si="450"/>
        <v>11</v>
      </c>
      <c r="GC428" s="14">
        <f t="shared" si="474"/>
        <v>7</v>
      </c>
      <c r="GD428" s="14" t="str">
        <f t="shared" si="451"/>
        <v/>
      </c>
      <c r="GE428" s="14" t="e">
        <f t="shared" si="452"/>
        <v>#REF!</v>
      </c>
      <c r="GF428" s="14" t="e">
        <f t="shared" si="453"/>
        <v>#REF!</v>
      </c>
      <c r="GG428" s="14" t="e">
        <f t="shared" si="454"/>
        <v>#REF!</v>
      </c>
      <c r="GH428" s="14" t="e">
        <f t="shared" si="455"/>
        <v>#REF!</v>
      </c>
      <c r="GI428" s="14" t="e">
        <f t="shared" si="456"/>
        <v>#REF!</v>
      </c>
      <c r="GJ428" s="14" t="e">
        <f t="shared" si="457"/>
        <v>#REF!</v>
      </c>
      <c r="GK428" s="14" t="e">
        <f t="shared" si="458"/>
        <v>#REF!</v>
      </c>
      <c r="GL428" s="14">
        <f t="shared" si="459"/>
        <v>1114</v>
      </c>
      <c r="GM428" s="14">
        <f t="shared" si="460"/>
        <v>7</v>
      </c>
      <c r="GN428" s="14">
        <f t="shared" si="461"/>
        <v>1114</v>
      </c>
      <c r="GO428" s="25" t="str">
        <f t="shared" si="462"/>
        <v>icon_2011107</v>
      </c>
      <c r="GS428" s="14">
        <f t="shared" si="463"/>
        <v>1</v>
      </c>
      <c r="GT428" s="14">
        <f t="shared" si="464"/>
        <v>2</v>
      </c>
      <c r="GU428" s="14" t="e">
        <f t="shared" si="475"/>
        <v>#REF!</v>
      </c>
      <c r="GV428" s="14" t="str">
        <f t="shared" si="465"/>
        <v>AtkExt</v>
      </c>
      <c r="GW428" s="14" t="e">
        <f t="shared" si="476"/>
        <v>#REF!</v>
      </c>
      <c r="GX428" s="14" t="e">
        <f t="shared" si="477"/>
        <v>#REF!</v>
      </c>
      <c r="GY428" s="14" t="str">
        <f t="shared" si="466"/>
        <v>DefExt</v>
      </c>
      <c r="GZ428" s="14" t="e">
        <f t="shared" si="478"/>
        <v>#REF!</v>
      </c>
      <c r="HA428" s="14" t="e">
        <f t="shared" si="479"/>
        <v>#REF!</v>
      </c>
      <c r="HB428" s="14">
        <f t="shared" si="467"/>
        <v>21140</v>
      </c>
      <c r="HC428" s="14">
        <f t="shared" si="480"/>
        <v>7</v>
      </c>
      <c r="HD428" s="14">
        <f t="shared" si="481"/>
        <v>1114</v>
      </c>
      <c r="HE428" s="25" t="s">
        <v>1109</v>
      </c>
      <c r="HF428" s="14">
        <f t="shared" si="468"/>
        <v>1200</v>
      </c>
      <c r="IA428" s="13">
        <v>423</v>
      </c>
      <c r="IB428" s="14">
        <f t="shared" si="482"/>
        <v>22</v>
      </c>
      <c r="IC428" s="14">
        <f t="shared" si="483"/>
        <v>2</v>
      </c>
      <c r="ID428" s="14">
        <f t="shared" si="484"/>
        <v>11</v>
      </c>
      <c r="IE428" s="14">
        <f t="shared" si="485"/>
        <v>3</v>
      </c>
      <c r="IF428" s="14" t="str">
        <f t="shared" si="486"/>
        <v>150级守护灵洗练-Q3-3</v>
      </c>
      <c r="IG428" s="14">
        <f t="shared" si="487"/>
        <v>2113</v>
      </c>
      <c r="IH428" s="14">
        <f t="shared" si="488"/>
        <v>3</v>
      </c>
      <c r="II428" s="14">
        <f t="shared" si="489"/>
        <v>2000</v>
      </c>
      <c r="IJ428" s="14" t="str">
        <f t="shared" si="490"/>
        <v>HPExt</v>
      </c>
      <c r="IK428" s="14" t="e">
        <f t="shared" si="491"/>
        <v>#REF!</v>
      </c>
      <c r="IL428" s="14" t="e">
        <f t="shared" si="492"/>
        <v>#REF!</v>
      </c>
    </row>
    <row r="429" spans="165:246" ht="16.5" x14ac:dyDescent="0.2">
      <c r="FI429" s="13">
        <v>424</v>
      </c>
      <c r="FJ429" s="14">
        <f t="shared" si="469"/>
        <v>1</v>
      </c>
      <c r="FK429" s="14">
        <f t="shared" si="470"/>
        <v>424</v>
      </c>
      <c r="FL429" s="14">
        <f t="shared" si="471"/>
        <v>56</v>
      </c>
      <c r="FM429" s="14">
        <f t="shared" si="438"/>
        <v>40</v>
      </c>
      <c r="FN429" s="14">
        <f t="shared" si="439"/>
        <v>11</v>
      </c>
      <c r="FO429" s="14">
        <f t="shared" si="440"/>
        <v>150</v>
      </c>
      <c r="FP429" s="14">
        <f t="shared" si="441"/>
        <v>4</v>
      </c>
      <c r="FQ429" s="14">
        <f t="shared" si="442"/>
        <v>8</v>
      </c>
      <c r="FR429" s="14">
        <f t="shared" si="443"/>
        <v>8</v>
      </c>
      <c r="FS429" s="14" t="b">
        <f t="shared" si="472"/>
        <v>0</v>
      </c>
      <c r="FT429" s="14">
        <f t="shared" si="444"/>
        <v>2011408</v>
      </c>
      <c r="FU429" s="14">
        <f t="shared" si="473"/>
        <v>900</v>
      </c>
      <c r="FV429" s="13" t="str">
        <f t="shared" si="445"/>
        <v>150级-史诗寄灵人の戒指</v>
      </c>
      <c r="FW429" s="13" t="str">
        <f t="shared" si="446"/>
        <v>神罚 · 寄灵人の戒指-史诗</v>
      </c>
      <c r="FX429" s="14">
        <f t="shared" si="447"/>
        <v>1</v>
      </c>
      <c r="FY429" s="14">
        <f t="shared" si="448"/>
        <v>4</v>
      </c>
      <c r="FZ429" s="14">
        <f t="shared" si="449"/>
        <v>150</v>
      </c>
      <c r="GA429" s="14">
        <v>1</v>
      </c>
      <c r="GB429" s="14">
        <f t="shared" si="450"/>
        <v>11</v>
      </c>
      <c r="GC429" s="14">
        <f t="shared" si="474"/>
        <v>8</v>
      </c>
      <c r="GD429" s="14" t="str">
        <f t="shared" si="451"/>
        <v/>
      </c>
      <c r="GE429" s="14" t="e">
        <f t="shared" si="452"/>
        <v>#REF!</v>
      </c>
      <c r="GF429" s="14" t="e">
        <f t="shared" si="453"/>
        <v>#REF!</v>
      </c>
      <c r="GG429" s="14" t="e">
        <f t="shared" si="454"/>
        <v>#REF!</v>
      </c>
      <c r="GH429" s="14" t="e">
        <f t="shared" si="455"/>
        <v>#REF!</v>
      </c>
      <c r="GI429" s="14" t="e">
        <f t="shared" si="456"/>
        <v>#REF!</v>
      </c>
      <c r="GJ429" s="14" t="e">
        <f t="shared" si="457"/>
        <v>#REF!</v>
      </c>
      <c r="GK429" s="14" t="e">
        <f t="shared" si="458"/>
        <v>#REF!</v>
      </c>
      <c r="GL429" s="14">
        <f t="shared" si="459"/>
        <v>1114</v>
      </c>
      <c r="GM429" s="14">
        <f t="shared" si="460"/>
        <v>7</v>
      </c>
      <c r="GN429" s="14">
        <f t="shared" si="461"/>
        <v>1114</v>
      </c>
      <c r="GO429" s="25" t="str">
        <f t="shared" si="462"/>
        <v>icon_2011108</v>
      </c>
      <c r="GS429" s="14">
        <f t="shared" si="463"/>
        <v>1</v>
      </c>
      <c r="GT429" s="14">
        <f t="shared" si="464"/>
        <v>3</v>
      </c>
      <c r="GU429" s="14" t="e">
        <f t="shared" si="475"/>
        <v>#REF!</v>
      </c>
      <c r="GV429" s="14" t="str">
        <f t="shared" si="465"/>
        <v>AtkExt</v>
      </c>
      <c r="GW429" s="14" t="e">
        <f t="shared" si="476"/>
        <v>#REF!</v>
      </c>
      <c r="GX429" s="14" t="e">
        <f t="shared" si="477"/>
        <v>#REF!</v>
      </c>
      <c r="GY429" s="14" t="str">
        <f t="shared" si="466"/>
        <v>HPExt</v>
      </c>
      <c r="GZ429" s="14" t="e">
        <f t="shared" si="478"/>
        <v>#REF!</v>
      </c>
      <c r="HA429" s="14" t="e">
        <f t="shared" si="479"/>
        <v>#REF!</v>
      </c>
      <c r="HB429" s="14">
        <f t="shared" si="467"/>
        <v>21140</v>
      </c>
      <c r="HC429" s="14">
        <f t="shared" si="480"/>
        <v>7</v>
      </c>
      <c r="HD429" s="14">
        <f t="shared" si="481"/>
        <v>1114</v>
      </c>
      <c r="HE429" s="25" t="s">
        <v>1109</v>
      </c>
      <c r="HF429" s="14">
        <f t="shared" si="468"/>
        <v>1200</v>
      </c>
      <c r="IA429" s="13">
        <v>424</v>
      </c>
      <c r="IB429" s="14">
        <f t="shared" si="482"/>
        <v>22</v>
      </c>
      <c r="IC429" s="14">
        <f t="shared" si="483"/>
        <v>2</v>
      </c>
      <c r="ID429" s="14">
        <f t="shared" si="484"/>
        <v>11</v>
      </c>
      <c r="IE429" s="14">
        <f t="shared" si="485"/>
        <v>3</v>
      </c>
      <c r="IF429" s="14" t="str">
        <f t="shared" si="486"/>
        <v>150级守护灵洗练-Q3-4</v>
      </c>
      <c r="IG429" s="14">
        <f t="shared" si="487"/>
        <v>2113</v>
      </c>
      <c r="IH429" s="14">
        <f t="shared" si="488"/>
        <v>4</v>
      </c>
      <c r="II429" s="14">
        <f t="shared" si="489"/>
        <v>600</v>
      </c>
      <c r="IJ429" s="14" t="str">
        <f t="shared" si="490"/>
        <v>AtkRate</v>
      </c>
      <c r="IK429" s="14">
        <f t="shared" si="491"/>
        <v>1.4E-2</v>
      </c>
      <c r="IL429" s="14">
        <f t="shared" si="492"/>
        <v>0.04</v>
      </c>
    </row>
    <row r="430" spans="165:246" ht="16.5" x14ac:dyDescent="0.2">
      <c r="FI430" s="13">
        <v>425</v>
      </c>
      <c r="FJ430" s="14">
        <f t="shared" si="469"/>
        <v>1</v>
      </c>
      <c r="FK430" s="14">
        <f t="shared" si="470"/>
        <v>425</v>
      </c>
      <c r="FL430" s="14">
        <f t="shared" si="471"/>
        <v>57</v>
      </c>
      <c r="FM430" s="14">
        <f t="shared" si="438"/>
        <v>42</v>
      </c>
      <c r="FN430" s="14">
        <f t="shared" si="439"/>
        <v>11</v>
      </c>
      <c r="FO430" s="14">
        <f t="shared" si="440"/>
        <v>150</v>
      </c>
      <c r="FP430" s="14">
        <f t="shared" si="441"/>
        <v>4</v>
      </c>
      <c r="FQ430" s="14">
        <f t="shared" si="442"/>
        <v>1</v>
      </c>
      <c r="FR430" s="14">
        <f t="shared" si="443"/>
        <v>1</v>
      </c>
      <c r="FS430" s="14" t="b">
        <f t="shared" si="472"/>
        <v>1</v>
      </c>
      <c r="FT430" s="14">
        <f t="shared" si="444"/>
        <v>2011421</v>
      </c>
      <c r="FU430" s="14">
        <f t="shared" si="473"/>
        <v>1200</v>
      </c>
      <c r="FV430" s="13" t="str">
        <f t="shared" si="445"/>
        <v>150级-防御套寄灵人の灵器</v>
      </c>
      <c r="FW430" s="13" t="str">
        <f t="shared" si="446"/>
        <v>灵槐御天 · 寄灵人の灵器</v>
      </c>
      <c r="FX430" s="14">
        <f t="shared" si="447"/>
        <v>1</v>
      </c>
      <c r="FY430" s="14">
        <f t="shared" si="448"/>
        <v>4</v>
      </c>
      <c r="FZ430" s="14">
        <f t="shared" si="449"/>
        <v>150</v>
      </c>
      <c r="GA430" s="14">
        <v>1</v>
      </c>
      <c r="GB430" s="14">
        <f t="shared" si="450"/>
        <v>11</v>
      </c>
      <c r="GC430" s="14">
        <f t="shared" si="474"/>
        <v>1</v>
      </c>
      <c r="GD430" s="14">
        <f t="shared" si="451"/>
        <v>201142</v>
      </c>
      <c r="GE430" s="14" t="e">
        <f t="shared" si="452"/>
        <v>#REF!</v>
      </c>
      <c r="GF430" s="14" t="e">
        <f t="shared" si="453"/>
        <v>#REF!</v>
      </c>
      <c r="GG430" s="14" t="e">
        <f t="shared" si="454"/>
        <v>#REF!</v>
      </c>
      <c r="GH430" s="14" t="e">
        <f t="shared" si="455"/>
        <v>#REF!</v>
      </c>
      <c r="GI430" s="14" t="e">
        <f t="shared" si="456"/>
        <v>#REF!</v>
      </c>
      <c r="GJ430" s="14" t="e">
        <f t="shared" si="457"/>
        <v>#REF!</v>
      </c>
      <c r="GK430" s="14" t="e">
        <f t="shared" si="458"/>
        <v>#REF!</v>
      </c>
      <c r="GL430" s="14">
        <f t="shared" si="459"/>
        <v>1114</v>
      </c>
      <c r="GM430" s="14">
        <f t="shared" si="460"/>
        <v>7</v>
      </c>
      <c r="GN430" s="14">
        <f t="shared" si="461"/>
        <v>1114</v>
      </c>
      <c r="GO430" s="25" t="str">
        <f t="shared" si="462"/>
        <v>icon_2011421</v>
      </c>
      <c r="GS430" s="14">
        <f t="shared" si="463"/>
        <v>1</v>
      </c>
      <c r="GT430" s="14">
        <f t="shared" si="464"/>
        <v>0</v>
      </c>
      <c r="GU430" s="14" t="e">
        <f t="shared" si="475"/>
        <v>#REF!</v>
      </c>
      <c r="GV430" s="14" t="str">
        <f t="shared" si="465"/>
        <v>AtkExt</v>
      </c>
      <c r="GW430" s="14" t="e">
        <f t="shared" si="476"/>
        <v>#REF!</v>
      </c>
      <c r="GX430" s="14" t="e">
        <f t="shared" si="477"/>
        <v>#REF!</v>
      </c>
      <c r="GY430" s="14" t="str">
        <f t="shared" si="466"/>
        <v/>
      </c>
      <c r="GZ430" s="14" t="str">
        <f t="shared" si="478"/>
        <v/>
      </c>
      <c r="HA430" s="14" t="str">
        <f t="shared" si="479"/>
        <v/>
      </c>
      <c r="HB430" s="14">
        <f t="shared" si="467"/>
        <v>21140</v>
      </c>
      <c r="HC430" s="14">
        <f t="shared" si="480"/>
        <v>7</v>
      </c>
      <c r="HD430" s="14">
        <f t="shared" si="481"/>
        <v>1114</v>
      </c>
      <c r="HE430" s="25" t="s">
        <v>1109</v>
      </c>
      <c r="HF430" s="14">
        <f t="shared" si="468"/>
        <v>1600</v>
      </c>
      <c r="IA430" s="13">
        <v>425</v>
      </c>
      <c r="IB430" s="14">
        <f t="shared" si="482"/>
        <v>22</v>
      </c>
      <c r="IC430" s="14">
        <f t="shared" si="483"/>
        <v>2</v>
      </c>
      <c r="ID430" s="14">
        <f t="shared" si="484"/>
        <v>11</v>
      </c>
      <c r="IE430" s="14">
        <f t="shared" si="485"/>
        <v>3</v>
      </c>
      <c r="IF430" s="14" t="str">
        <f t="shared" si="486"/>
        <v>150级守护灵洗练-Q3-5</v>
      </c>
      <c r="IG430" s="14">
        <f t="shared" si="487"/>
        <v>2113</v>
      </c>
      <c r="IH430" s="14">
        <f t="shared" si="488"/>
        <v>5</v>
      </c>
      <c r="II430" s="14">
        <f t="shared" si="489"/>
        <v>600</v>
      </c>
      <c r="IJ430" s="14" t="str">
        <f t="shared" si="490"/>
        <v>DefRate</v>
      </c>
      <c r="IK430" s="14">
        <f t="shared" si="491"/>
        <v>1.4E-2</v>
      </c>
      <c r="IL430" s="14">
        <f t="shared" si="492"/>
        <v>0.04</v>
      </c>
    </row>
    <row r="431" spans="165:246" ht="16.5" x14ac:dyDescent="0.2">
      <c r="FI431" s="13">
        <v>426</v>
      </c>
      <c r="FJ431" s="14">
        <f t="shared" si="469"/>
        <v>1</v>
      </c>
      <c r="FK431" s="14">
        <f t="shared" si="470"/>
        <v>426</v>
      </c>
      <c r="FL431" s="14">
        <f t="shared" si="471"/>
        <v>57</v>
      </c>
      <c r="FM431" s="14">
        <f t="shared" si="438"/>
        <v>42</v>
      </c>
      <c r="FN431" s="14">
        <f t="shared" si="439"/>
        <v>11</v>
      </c>
      <c r="FO431" s="14">
        <f t="shared" si="440"/>
        <v>150</v>
      </c>
      <c r="FP431" s="14">
        <f t="shared" si="441"/>
        <v>4</v>
      </c>
      <c r="FQ431" s="14">
        <f t="shared" si="442"/>
        <v>2</v>
      </c>
      <c r="FR431" s="14">
        <f t="shared" si="443"/>
        <v>2</v>
      </c>
      <c r="FS431" s="14" t="b">
        <f t="shared" si="472"/>
        <v>1</v>
      </c>
      <c r="FT431" s="14">
        <f t="shared" si="444"/>
        <v>2011422</v>
      </c>
      <c r="FU431" s="14">
        <f t="shared" si="473"/>
        <v>600</v>
      </c>
      <c r="FV431" s="13" t="str">
        <f t="shared" si="445"/>
        <v>150级-防御套寄灵人の头盔</v>
      </c>
      <c r="FW431" s="13" t="str">
        <f t="shared" si="446"/>
        <v>灵槐御天 · 寄灵人の头盔</v>
      </c>
      <c r="FX431" s="14">
        <f t="shared" si="447"/>
        <v>1</v>
      </c>
      <c r="FY431" s="14">
        <f t="shared" si="448"/>
        <v>4</v>
      </c>
      <c r="FZ431" s="14">
        <f t="shared" si="449"/>
        <v>150</v>
      </c>
      <c r="GA431" s="14">
        <v>1</v>
      </c>
      <c r="GB431" s="14">
        <f t="shared" si="450"/>
        <v>11</v>
      </c>
      <c r="GC431" s="14">
        <f t="shared" si="474"/>
        <v>2</v>
      </c>
      <c r="GD431" s="14">
        <f t="shared" si="451"/>
        <v>201142</v>
      </c>
      <c r="GE431" s="14" t="e">
        <f t="shared" si="452"/>
        <v>#REF!</v>
      </c>
      <c r="GF431" s="14" t="e">
        <f t="shared" si="453"/>
        <v>#REF!</v>
      </c>
      <c r="GG431" s="14" t="e">
        <f t="shared" si="454"/>
        <v>#REF!</v>
      </c>
      <c r="GH431" s="14" t="e">
        <f t="shared" si="455"/>
        <v>#REF!</v>
      </c>
      <c r="GI431" s="14" t="e">
        <f t="shared" si="456"/>
        <v>#REF!</v>
      </c>
      <c r="GJ431" s="14" t="e">
        <f t="shared" si="457"/>
        <v>#REF!</v>
      </c>
      <c r="GK431" s="14" t="e">
        <f t="shared" si="458"/>
        <v>#REF!</v>
      </c>
      <c r="GL431" s="14">
        <f t="shared" si="459"/>
        <v>1114</v>
      </c>
      <c r="GM431" s="14">
        <f t="shared" si="460"/>
        <v>7</v>
      </c>
      <c r="GN431" s="14">
        <f t="shared" si="461"/>
        <v>1114</v>
      </c>
      <c r="GO431" s="25" t="str">
        <f t="shared" si="462"/>
        <v>icon_2011422</v>
      </c>
      <c r="GS431" s="14">
        <f t="shared" si="463"/>
        <v>2</v>
      </c>
      <c r="GT431" s="14">
        <f t="shared" si="464"/>
        <v>0</v>
      </c>
      <c r="GU431" s="14" t="e">
        <f t="shared" si="475"/>
        <v>#REF!</v>
      </c>
      <c r="GV431" s="14" t="str">
        <f t="shared" si="465"/>
        <v>DefExt</v>
      </c>
      <c r="GW431" s="14" t="e">
        <f t="shared" si="476"/>
        <v>#REF!</v>
      </c>
      <c r="GX431" s="14" t="e">
        <f t="shared" si="477"/>
        <v>#REF!</v>
      </c>
      <c r="GY431" s="14" t="str">
        <f t="shared" si="466"/>
        <v/>
      </c>
      <c r="GZ431" s="14" t="str">
        <f t="shared" si="478"/>
        <v/>
      </c>
      <c r="HA431" s="14" t="str">
        <f t="shared" si="479"/>
        <v/>
      </c>
      <c r="HB431" s="14">
        <f t="shared" si="467"/>
        <v>21140</v>
      </c>
      <c r="HC431" s="14">
        <f t="shared" si="480"/>
        <v>7</v>
      </c>
      <c r="HD431" s="14">
        <f t="shared" si="481"/>
        <v>1114</v>
      </c>
      <c r="HE431" s="25" t="s">
        <v>1109</v>
      </c>
      <c r="HF431" s="14">
        <f t="shared" si="468"/>
        <v>800</v>
      </c>
      <c r="IA431" s="13">
        <v>426</v>
      </c>
      <c r="IB431" s="14">
        <f t="shared" si="482"/>
        <v>22</v>
      </c>
      <c r="IC431" s="14">
        <f t="shared" si="483"/>
        <v>2</v>
      </c>
      <c r="ID431" s="14">
        <f t="shared" si="484"/>
        <v>11</v>
      </c>
      <c r="IE431" s="14">
        <f t="shared" si="485"/>
        <v>3</v>
      </c>
      <c r="IF431" s="14" t="str">
        <f t="shared" si="486"/>
        <v>150级守护灵洗练-Q3-6</v>
      </c>
      <c r="IG431" s="14">
        <f t="shared" si="487"/>
        <v>2113</v>
      </c>
      <c r="IH431" s="14">
        <f t="shared" si="488"/>
        <v>6</v>
      </c>
      <c r="II431" s="14">
        <f t="shared" si="489"/>
        <v>600</v>
      </c>
      <c r="IJ431" s="14" t="str">
        <f t="shared" si="490"/>
        <v>HPRate</v>
      </c>
      <c r="IK431" s="14">
        <f t="shared" si="491"/>
        <v>1.4E-2</v>
      </c>
      <c r="IL431" s="14">
        <f t="shared" si="492"/>
        <v>0.04</v>
      </c>
    </row>
    <row r="432" spans="165:246" ht="16.5" x14ac:dyDescent="0.2">
      <c r="FI432" s="13">
        <v>427</v>
      </c>
      <c r="FJ432" s="14">
        <f t="shared" si="469"/>
        <v>1</v>
      </c>
      <c r="FK432" s="14">
        <f t="shared" si="470"/>
        <v>427</v>
      </c>
      <c r="FL432" s="14">
        <f t="shared" si="471"/>
        <v>57</v>
      </c>
      <c r="FM432" s="14">
        <f t="shared" si="438"/>
        <v>42</v>
      </c>
      <c r="FN432" s="14">
        <f t="shared" si="439"/>
        <v>11</v>
      </c>
      <c r="FO432" s="14">
        <f t="shared" si="440"/>
        <v>150</v>
      </c>
      <c r="FP432" s="14">
        <f t="shared" si="441"/>
        <v>4</v>
      </c>
      <c r="FQ432" s="14">
        <f t="shared" si="442"/>
        <v>3</v>
      </c>
      <c r="FR432" s="14">
        <f t="shared" si="443"/>
        <v>3</v>
      </c>
      <c r="FS432" s="14" t="b">
        <f t="shared" si="472"/>
        <v>1</v>
      </c>
      <c r="FT432" s="14">
        <f t="shared" si="444"/>
        <v>2011423</v>
      </c>
      <c r="FU432" s="14">
        <f t="shared" si="473"/>
        <v>600</v>
      </c>
      <c r="FV432" s="13" t="str">
        <f t="shared" si="445"/>
        <v>150级-防御套寄灵人の铠甲</v>
      </c>
      <c r="FW432" s="13" t="str">
        <f t="shared" si="446"/>
        <v>灵槐御天 · 寄灵人の铠甲</v>
      </c>
      <c r="FX432" s="14">
        <f t="shared" si="447"/>
        <v>1</v>
      </c>
      <c r="FY432" s="14">
        <f t="shared" si="448"/>
        <v>4</v>
      </c>
      <c r="FZ432" s="14">
        <f t="shared" si="449"/>
        <v>150</v>
      </c>
      <c r="GA432" s="14">
        <v>1</v>
      </c>
      <c r="GB432" s="14">
        <f t="shared" si="450"/>
        <v>11</v>
      </c>
      <c r="GC432" s="14">
        <f t="shared" si="474"/>
        <v>3</v>
      </c>
      <c r="GD432" s="14">
        <f t="shared" si="451"/>
        <v>201142</v>
      </c>
      <c r="GE432" s="14" t="e">
        <f t="shared" si="452"/>
        <v>#REF!</v>
      </c>
      <c r="GF432" s="14" t="e">
        <f t="shared" si="453"/>
        <v>#REF!</v>
      </c>
      <c r="GG432" s="14" t="e">
        <f t="shared" si="454"/>
        <v>#REF!</v>
      </c>
      <c r="GH432" s="14" t="e">
        <f t="shared" si="455"/>
        <v>#REF!</v>
      </c>
      <c r="GI432" s="14" t="e">
        <f t="shared" si="456"/>
        <v>#REF!</v>
      </c>
      <c r="GJ432" s="14" t="e">
        <f t="shared" si="457"/>
        <v>#REF!</v>
      </c>
      <c r="GK432" s="14" t="e">
        <f t="shared" si="458"/>
        <v>#REF!</v>
      </c>
      <c r="GL432" s="14">
        <f t="shared" si="459"/>
        <v>1114</v>
      </c>
      <c r="GM432" s="14">
        <f t="shared" si="460"/>
        <v>7</v>
      </c>
      <c r="GN432" s="14">
        <f t="shared" si="461"/>
        <v>1114</v>
      </c>
      <c r="GO432" s="25" t="str">
        <f t="shared" si="462"/>
        <v>icon_2011423</v>
      </c>
      <c r="GS432" s="14">
        <f t="shared" si="463"/>
        <v>2</v>
      </c>
      <c r="GT432" s="14">
        <f t="shared" si="464"/>
        <v>3</v>
      </c>
      <c r="GU432" s="14" t="e">
        <f t="shared" si="475"/>
        <v>#REF!</v>
      </c>
      <c r="GV432" s="14" t="str">
        <f t="shared" si="465"/>
        <v>DefExt</v>
      </c>
      <c r="GW432" s="14" t="e">
        <f t="shared" si="476"/>
        <v>#REF!</v>
      </c>
      <c r="GX432" s="14" t="e">
        <f t="shared" si="477"/>
        <v>#REF!</v>
      </c>
      <c r="GY432" s="14" t="str">
        <f t="shared" si="466"/>
        <v>HPExt</v>
      </c>
      <c r="GZ432" s="14" t="e">
        <f t="shared" si="478"/>
        <v>#REF!</v>
      </c>
      <c r="HA432" s="14" t="e">
        <f t="shared" si="479"/>
        <v>#REF!</v>
      </c>
      <c r="HB432" s="14">
        <f t="shared" si="467"/>
        <v>21140</v>
      </c>
      <c r="HC432" s="14">
        <f t="shared" si="480"/>
        <v>7</v>
      </c>
      <c r="HD432" s="14">
        <f t="shared" si="481"/>
        <v>1114</v>
      </c>
      <c r="HE432" s="25" t="s">
        <v>1109</v>
      </c>
      <c r="HF432" s="14">
        <f t="shared" si="468"/>
        <v>800</v>
      </c>
      <c r="IA432" s="13">
        <v>427</v>
      </c>
      <c r="IB432" s="14">
        <f t="shared" si="482"/>
        <v>22</v>
      </c>
      <c r="IC432" s="14">
        <f t="shared" si="483"/>
        <v>2</v>
      </c>
      <c r="ID432" s="14">
        <f t="shared" si="484"/>
        <v>11</v>
      </c>
      <c r="IE432" s="14">
        <f t="shared" si="485"/>
        <v>3</v>
      </c>
      <c r="IF432" s="14" t="str">
        <f t="shared" si="486"/>
        <v>150级守护灵洗练-Q3-7</v>
      </c>
      <c r="IG432" s="14">
        <f t="shared" si="487"/>
        <v>2113</v>
      </c>
      <c r="IH432" s="14">
        <f t="shared" si="488"/>
        <v>7</v>
      </c>
      <c r="II432" s="14">
        <f t="shared" si="489"/>
        <v>550</v>
      </c>
      <c r="IJ432" s="14" t="str">
        <f t="shared" si="490"/>
        <v>Crit</v>
      </c>
      <c r="IK432" s="14">
        <f t="shared" si="491"/>
        <v>1.0999999999999999E-2</v>
      </c>
      <c r="IL432" s="14">
        <f t="shared" si="492"/>
        <v>0.03</v>
      </c>
    </row>
    <row r="433" spans="165:246" ht="16.5" x14ac:dyDescent="0.2">
      <c r="FI433" s="13">
        <v>428</v>
      </c>
      <c r="FJ433" s="14">
        <f t="shared" si="469"/>
        <v>1</v>
      </c>
      <c r="FK433" s="14">
        <f t="shared" si="470"/>
        <v>428</v>
      </c>
      <c r="FL433" s="14">
        <f t="shared" si="471"/>
        <v>57</v>
      </c>
      <c r="FM433" s="14">
        <f t="shared" si="438"/>
        <v>42</v>
      </c>
      <c r="FN433" s="14">
        <f t="shared" si="439"/>
        <v>11</v>
      </c>
      <c r="FO433" s="14">
        <f t="shared" si="440"/>
        <v>150</v>
      </c>
      <c r="FP433" s="14">
        <f t="shared" si="441"/>
        <v>4</v>
      </c>
      <c r="FQ433" s="14">
        <f t="shared" si="442"/>
        <v>4</v>
      </c>
      <c r="FR433" s="14">
        <f t="shared" si="443"/>
        <v>4</v>
      </c>
      <c r="FS433" s="14" t="b">
        <f t="shared" si="472"/>
        <v>1</v>
      </c>
      <c r="FT433" s="14">
        <f t="shared" si="444"/>
        <v>2011424</v>
      </c>
      <c r="FU433" s="14">
        <f t="shared" si="473"/>
        <v>600</v>
      </c>
      <c r="FV433" s="13" t="str">
        <f t="shared" si="445"/>
        <v>150级-防御套寄灵人の裤子</v>
      </c>
      <c r="FW433" s="13" t="str">
        <f t="shared" si="446"/>
        <v>灵槐御天 · 寄灵人の裤子</v>
      </c>
      <c r="FX433" s="14">
        <f t="shared" si="447"/>
        <v>1</v>
      </c>
      <c r="FY433" s="14">
        <f t="shared" si="448"/>
        <v>4</v>
      </c>
      <c r="FZ433" s="14">
        <f t="shared" si="449"/>
        <v>150</v>
      </c>
      <c r="GA433" s="14">
        <v>1</v>
      </c>
      <c r="GB433" s="14">
        <f t="shared" si="450"/>
        <v>11</v>
      </c>
      <c r="GC433" s="14">
        <f t="shared" si="474"/>
        <v>4</v>
      </c>
      <c r="GD433" s="14">
        <f t="shared" si="451"/>
        <v>201142</v>
      </c>
      <c r="GE433" s="14" t="e">
        <f t="shared" si="452"/>
        <v>#REF!</v>
      </c>
      <c r="GF433" s="14" t="e">
        <f t="shared" si="453"/>
        <v>#REF!</v>
      </c>
      <c r="GG433" s="14" t="e">
        <f t="shared" si="454"/>
        <v>#REF!</v>
      </c>
      <c r="GH433" s="14" t="e">
        <f t="shared" si="455"/>
        <v>#REF!</v>
      </c>
      <c r="GI433" s="14" t="e">
        <f t="shared" si="456"/>
        <v>#REF!</v>
      </c>
      <c r="GJ433" s="14" t="e">
        <f t="shared" si="457"/>
        <v>#REF!</v>
      </c>
      <c r="GK433" s="14" t="e">
        <f t="shared" si="458"/>
        <v>#REF!</v>
      </c>
      <c r="GL433" s="14">
        <f t="shared" si="459"/>
        <v>1114</v>
      </c>
      <c r="GM433" s="14">
        <f t="shared" si="460"/>
        <v>7</v>
      </c>
      <c r="GN433" s="14">
        <f t="shared" si="461"/>
        <v>1114</v>
      </c>
      <c r="GO433" s="25" t="str">
        <f t="shared" si="462"/>
        <v>icon_2011424</v>
      </c>
      <c r="GS433" s="14">
        <f t="shared" si="463"/>
        <v>2</v>
      </c>
      <c r="GT433" s="14">
        <f t="shared" si="464"/>
        <v>0</v>
      </c>
      <c r="GU433" s="14" t="e">
        <f t="shared" si="475"/>
        <v>#REF!</v>
      </c>
      <c r="GV433" s="14" t="str">
        <f t="shared" si="465"/>
        <v>DefExt</v>
      </c>
      <c r="GW433" s="14" t="e">
        <f t="shared" si="476"/>
        <v>#REF!</v>
      </c>
      <c r="GX433" s="14" t="e">
        <f t="shared" si="477"/>
        <v>#REF!</v>
      </c>
      <c r="GY433" s="14" t="str">
        <f t="shared" si="466"/>
        <v/>
      </c>
      <c r="GZ433" s="14" t="str">
        <f t="shared" si="478"/>
        <v/>
      </c>
      <c r="HA433" s="14" t="str">
        <f t="shared" si="479"/>
        <v/>
      </c>
      <c r="HB433" s="14">
        <f t="shared" si="467"/>
        <v>21140</v>
      </c>
      <c r="HC433" s="14">
        <f t="shared" si="480"/>
        <v>7</v>
      </c>
      <c r="HD433" s="14">
        <f t="shared" si="481"/>
        <v>1114</v>
      </c>
      <c r="HE433" s="25" t="s">
        <v>1109</v>
      </c>
      <c r="HF433" s="14">
        <f t="shared" si="468"/>
        <v>800</v>
      </c>
      <c r="IA433" s="13">
        <v>428</v>
      </c>
      <c r="IB433" s="14">
        <f t="shared" si="482"/>
        <v>22</v>
      </c>
      <c r="IC433" s="14">
        <f t="shared" si="483"/>
        <v>2</v>
      </c>
      <c r="ID433" s="14">
        <f t="shared" si="484"/>
        <v>11</v>
      </c>
      <c r="IE433" s="14">
        <f t="shared" si="485"/>
        <v>3</v>
      </c>
      <c r="IF433" s="14" t="str">
        <f t="shared" si="486"/>
        <v>150级守护灵洗练-Q3-8</v>
      </c>
      <c r="IG433" s="14">
        <f t="shared" si="487"/>
        <v>2113</v>
      </c>
      <c r="IH433" s="14">
        <f t="shared" si="488"/>
        <v>8</v>
      </c>
      <c r="II433" s="14">
        <f t="shared" si="489"/>
        <v>550</v>
      </c>
      <c r="IJ433" s="14" t="str">
        <f t="shared" si="490"/>
        <v>CritRate</v>
      </c>
      <c r="IK433" s="14">
        <f t="shared" si="491"/>
        <v>2.8000000000000001E-2</v>
      </c>
      <c r="IL433" s="14">
        <f t="shared" si="492"/>
        <v>0.08</v>
      </c>
    </row>
    <row r="434" spans="165:246" ht="16.5" x14ac:dyDescent="0.2">
      <c r="FI434" s="13">
        <v>429</v>
      </c>
      <c r="FJ434" s="14">
        <f t="shared" si="469"/>
        <v>1</v>
      </c>
      <c r="FK434" s="14">
        <f t="shared" si="470"/>
        <v>429</v>
      </c>
      <c r="FL434" s="14">
        <f t="shared" si="471"/>
        <v>57</v>
      </c>
      <c r="FM434" s="14">
        <f t="shared" si="438"/>
        <v>42</v>
      </c>
      <c r="FN434" s="14">
        <f t="shared" si="439"/>
        <v>11</v>
      </c>
      <c r="FO434" s="14">
        <f t="shared" si="440"/>
        <v>150</v>
      </c>
      <c r="FP434" s="14">
        <f t="shared" si="441"/>
        <v>4</v>
      </c>
      <c r="FQ434" s="14">
        <f t="shared" si="442"/>
        <v>5</v>
      </c>
      <c r="FR434" s="14">
        <f t="shared" si="443"/>
        <v>5</v>
      </c>
      <c r="FS434" s="14" t="b">
        <f t="shared" si="472"/>
        <v>1</v>
      </c>
      <c r="FT434" s="14">
        <f t="shared" si="444"/>
        <v>2011425</v>
      </c>
      <c r="FU434" s="14">
        <f t="shared" si="473"/>
        <v>600</v>
      </c>
      <c r="FV434" s="13" t="str">
        <f t="shared" si="445"/>
        <v>150级-防御套寄灵人の鞋子</v>
      </c>
      <c r="FW434" s="13" t="str">
        <f t="shared" si="446"/>
        <v>灵槐御天 · 寄灵人の鞋子</v>
      </c>
      <c r="FX434" s="14">
        <f t="shared" si="447"/>
        <v>1</v>
      </c>
      <c r="FY434" s="14">
        <f t="shared" si="448"/>
        <v>4</v>
      </c>
      <c r="FZ434" s="14">
        <f t="shared" si="449"/>
        <v>150</v>
      </c>
      <c r="GA434" s="14">
        <v>1</v>
      </c>
      <c r="GB434" s="14">
        <f t="shared" si="450"/>
        <v>11</v>
      </c>
      <c r="GC434" s="14">
        <f t="shared" si="474"/>
        <v>5</v>
      </c>
      <c r="GD434" s="14">
        <f t="shared" si="451"/>
        <v>201142</v>
      </c>
      <c r="GE434" s="14" t="e">
        <f t="shared" si="452"/>
        <v>#REF!</v>
      </c>
      <c r="GF434" s="14" t="e">
        <f t="shared" si="453"/>
        <v>#REF!</v>
      </c>
      <c r="GG434" s="14" t="e">
        <f t="shared" si="454"/>
        <v>#REF!</v>
      </c>
      <c r="GH434" s="14" t="e">
        <f t="shared" si="455"/>
        <v>#REF!</v>
      </c>
      <c r="GI434" s="14" t="e">
        <f t="shared" si="456"/>
        <v>#REF!</v>
      </c>
      <c r="GJ434" s="14" t="e">
        <f t="shared" si="457"/>
        <v>#REF!</v>
      </c>
      <c r="GK434" s="14" t="e">
        <f t="shared" si="458"/>
        <v>#REF!</v>
      </c>
      <c r="GL434" s="14">
        <f t="shared" si="459"/>
        <v>1114</v>
      </c>
      <c r="GM434" s="14">
        <f t="shared" si="460"/>
        <v>7</v>
      </c>
      <c r="GN434" s="14">
        <f t="shared" si="461"/>
        <v>1114</v>
      </c>
      <c r="GO434" s="25" t="str">
        <f t="shared" si="462"/>
        <v>icon_2011425</v>
      </c>
      <c r="GS434" s="14">
        <f t="shared" si="463"/>
        <v>3</v>
      </c>
      <c r="GT434" s="14">
        <f t="shared" si="464"/>
        <v>0</v>
      </c>
      <c r="GU434" s="14" t="e">
        <f t="shared" si="475"/>
        <v>#REF!</v>
      </c>
      <c r="GV434" s="14" t="str">
        <f t="shared" si="465"/>
        <v>HPExt</v>
      </c>
      <c r="GW434" s="14" t="e">
        <f t="shared" si="476"/>
        <v>#REF!</v>
      </c>
      <c r="GX434" s="14" t="e">
        <f t="shared" si="477"/>
        <v>#REF!</v>
      </c>
      <c r="GY434" s="14" t="str">
        <f t="shared" si="466"/>
        <v/>
      </c>
      <c r="GZ434" s="14" t="str">
        <f t="shared" si="478"/>
        <v/>
      </c>
      <c r="HA434" s="14" t="str">
        <f t="shared" si="479"/>
        <v/>
      </c>
      <c r="HB434" s="14">
        <f t="shared" si="467"/>
        <v>21140</v>
      </c>
      <c r="HC434" s="14">
        <f t="shared" si="480"/>
        <v>7</v>
      </c>
      <c r="HD434" s="14">
        <f t="shared" si="481"/>
        <v>1114</v>
      </c>
      <c r="HE434" s="25" t="s">
        <v>1109</v>
      </c>
      <c r="HF434" s="14">
        <f t="shared" si="468"/>
        <v>800</v>
      </c>
      <c r="IA434" s="13">
        <v>429</v>
      </c>
      <c r="IB434" s="14">
        <f t="shared" si="482"/>
        <v>22</v>
      </c>
      <c r="IC434" s="14">
        <f t="shared" si="483"/>
        <v>2</v>
      </c>
      <c r="ID434" s="14">
        <f t="shared" si="484"/>
        <v>11</v>
      </c>
      <c r="IE434" s="14">
        <f t="shared" si="485"/>
        <v>3</v>
      </c>
      <c r="IF434" s="14" t="str">
        <f t="shared" si="486"/>
        <v>150级守护灵洗练-Q3-9</v>
      </c>
      <c r="IG434" s="14">
        <f t="shared" si="487"/>
        <v>2113</v>
      </c>
      <c r="IH434" s="14">
        <f t="shared" si="488"/>
        <v>9</v>
      </c>
      <c r="II434" s="14">
        <f t="shared" si="489"/>
        <v>550</v>
      </c>
      <c r="IJ434" s="14" t="str">
        <f t="shared" si="490"/>
        <v>DefIgnor</v>
      </c>
      <c r="IK434" s="14">
        <f t="shared" si="491"/>
        <v>1.0999999999999999E-2</v>
      </c>
      <c r="IL434" s="14">
        <f t="shared" si="492"/>
        <v>0.03</v>
      </c>
    </row>
    <row r="435" spans="165:246" ht="16.5" x14ac:dyDescent="0.2">
      <c r="FI435" s="13">
        <v>430</v>
      </c>
      <c r="FJ435" s="14">
        <f t="shared" si="469"/>
        <v>1</v>
      </c>
      <c r="FK435" s="14">
        <f t="shared" si="470"/>
        <v>430</v>
      </c>
      <c r="FL435" s="14">
        <f t="shared" si="471"/>
        <v>57</v>
      </c>
      <c r="FM435" s="14">
        <f t="shared" si="438"/>
        <v>42</v>
      </c>
      <c r="FN435" s="14">
        <f t="shared" si="439"/>
        <v>11</v>
      </c>
      <c r="FO435" s="14">
        <f t="shared" si="440"/>
        <v>150</v>
      </c>
      <c r="FP435" s="14">
        <f t="shared" si="441"/>
        <v>4</v>
      </c>
      <c r="FQ435" s="14">
        <f t="shared" si="442"/>
        <v>6</v>
      </c>
      <c r="FR435" s="14">
        <f t="shared" si="443"/>
        <v>6</v>
      </c>
      <c r="FS435" s="14" t="b">
        <f t="shared" si="472"/>
        <v>1</v>
      </c>
      <c r="FT435" s="14">
        <f t="shared" si="444"/>
        <v>2011426</v>
      </c>
      <c r="FU435" s="14">
        <f t="shared" si="473"/>
        <v>600</v>
      </c>
      <c r="FV435" s="13" t="str">
        <f t="shared" si="445"/>
        <v>150级-防御套寄灵人の护手</v>
      </c>
      <c r="FW435" s="13" t="str">
        <f t="shared" si="446"/>
        <v>灵槐御天 · 寄灵人の护手</v>
      </c>
      <c r="FX435" s="14">
        <f t="shared" si="447"/>
        <v>1</v>
      </c>
      <c r="FY435" s="14">
        <f t="shared" si="448"/>
        <v>4</v>
      </c>
      <c r="FZ435" s="14">
        <f t="shared" si="449"/>
        <v>150</v>
      </c>
      <c r="GA435" s="14">
        <v>1</v>
      </c>
      <c r="GB435" s="14">
        <f t="shared" si="450"/>
        <v>11</v>
      </c>
      <c r="GC435" s="14">
        <f t="shared" si="474"/>
        <v>6</v>
      </c>
      <c r="GD435" s="14">
        <f t="shared" si="451"/>
        <v>201142</v>
      </c>
      <c r="GE435" s="14" t="e">
        <f t="shared" si="452"/>
        <v>#REF!</v>
      </c>
      <c r="GF435" s="14" t="e">
        <f t="shared" si="453"/>
        <v>#REF!</v>
      </c>
      <c r="GG435" s="14" t="e">
        <f t="shared" si="454"/>
        <v>#REF!</v>
      </c>
      <c r="GH435" s="14" t="e">
        <f t="shared" si="455"/>
        <v>#REF!</v>
      </c>
      <c r="GI435" s="14" t="e">
        <f t="shared" si="456"/>
        <v>#REF!</v>
      </c>
      <c r="GJ435" s="14" t="e">
        <f t="shared" si="457"/>
        <v>#REF!</v>
      </c>
      <c r="GK435" s="14" t="e">
        <f t="shared" si="458"/>
        <v>#REF!</v>
      </c>
      <c r="GL435" s="14">
        <f t="shared" si="459"/>
        <v>1114</v>
      </c>
      <c r="GM435" s="14">
        <f t="shared" si="460"/>
        <v>7</v>
      </c>
      <c r="GN435" s="14">
        <f t="shared" si="461"/>
        <v>1114</v>
      </c>
      <c r="GO435" s="25" t="str">
        <f t="shared" si="462"/>
        <v>icon_2011426</v>
      </c>
      <c r="GS435" s="14">
        <f t="shared" si="463"/>
        <v>3</v>
      </c>
      <c r="GT435" s="14">
        <f t="shared" si="464"/>
        <v>0</v>
      </c>
      <c r="GU435" s="14" t="e">
        <f t="shared" si="475"/>
        <v>#REF!</v>
      </c>
      <c r="GV435" s="14" t="str">
        <f t="shared" si="465"/>
        <v>HPExt</v>
      </c>
      <c r="GW435" s="14" t="e">
        <f t="shared" si="476"/>
        <v>#REF!</v>
      </c>
      <c r="GX435" s="14" t="e">
        <f t="shared" si="477"/>
        <v>#REF!</v>
      </c>
      <c r="GY435" s="14" t="str">
        <f t="shared" si="466"/>
        <v/>
      </c>
      <c r="GZ435" s="14" t="str">
        <f t="shared" si="478"/>
        <v/>
      </c>
      <c r="HA435" s="14" t="str">
        <f t="shared" si="479"/>
        <v/>
      </c>
      <c r="HB435" s="14">
        <f t="shared" si="467"/>
        <v>21140</v>
      </c>
      <c r="HC435" s="14">
        <f t="shared" si="480"/>
        <v>7</v>
      </c>
      <c r="HD435" s="14">
        <f t="shared" si="481"/>
        <v>1114</v>
      </c>
      <c r="HE435" s="25" t="s">
        <v>1109</v>
      </c>
      <c r="HF435" s="14">
        <f t="shared" si="468"/>
        <v>800</v>
      </c>
      <c r="IA435" s="13">
        <v>430</v>
      </c>
      <c r="IB435" s="14">
        <f t="shared" si="482"/>
        <v>22</v>
      </c>
      <c r="IC435" s="14">
        <f t="shared" si="483"/>
        <v>2</v>
      </c>
      <c r="ID435" s="14">
        <f t="shared" si="484"/>
        <v>11</v>
      </c>
      <c r="IE435" s="14">
        <f t="shared" si="485"/>
        <v>3</v>
      </c>
      <c r="IF435" s="14" t="str">
        <f t="shared" si="486"/>
        <v>150级守护灵洗练-Q3-10</v>
      </c>
      <c r="IG435" s="14">
        <f t="shared" si="487"/>
        <v>2113</v>
      </c>
      <c r="IH435" s="14">
        <f t="shared" si="488"/>
        <v>10</v>
      </c>
      <c r="II435" s="14">
        <f t="shared" si="489"/>
        <v>550</v>
      </c>
      <c r="IJ435" s="14" t="str">
        <f t="shared" si="490"/>
        <v>Block</v>
      </c>
      <c r="IK435" s="14">
        <f t="shared" si="491"/>
        <v>1.0999999999999999E-2</v>
      </c>
      <c r="IL435" s="14">
        <f t="shared" si="492"/>
        <v>0.03</v>
      </c>
    </row>
    <row r="436" spans="165:246" ht="16.5" x14ac:dyDescent="0.2">
      <c r="FI436" s="13">
        <v>431</v>
      </c>
      <c r="FJ436" s="14">
        <f t="shared" si="469"/>
        <v>1</v>
      </c>
      <c r="FK436" s="14">
        <f t="shared" si="470"/>
        <v>431</v>
      </c>
      <c r="FL436" s="14">
        <f t="shared" si="471"/>
        <v>58</v>
      </c>
      <c r="FM436" s="14">
        <f t="shared" si="438"/>
        <v>43</v>
      </c>
      <c r="FN436" s="14">
        <f t="shared" si="439"/>
        <v>11</v>
      </c>
      <c r="FO436" s="14">
        <f t="shared" si="440"/>
        <v>150</v>
      </c>
      <c r="FP436" s="14">
        <f t="shared" si="441"/>
        <v>4</v>
      </c>
      <c r="FQ436" s="14">
        <f t="shared" si="442"/>
        <v>1</v>
      </c>
      <c r="FR436" s="14">
        <f t="shared" si="443"/>
        <v>1</v>
      </c>
      <c r="FS436" s="14" t="b">
        <f t="shared" si="472"/>
        <v>1</v>
      </c>
      <c r="FT436" s="14">
        <f t="shared" si="444"/>
        <v>2011431</v>
      </c>
      <c r="FU436" s="14">
        <f t="shared" si="473"/>
        <v>1200</v>
      </c>
      <c r="FV436" s="13" t="str">
        <f t="shared" si="445"/>
        <v>150级-绝世寄灵人の灵器</v>
      </c>
      <c r="FW436" s="13" t="str">
        <f t="shared" si="446"/>
        <v>地狱红莲 · 寄灵人の灵器</v>
      </c>
      <c r="FX436" s="14">
        <f t="shared" si="447"/>
        <v>1</v>
      </c>
      <c r="FY436" s="14">
        <f t="shared" si="448"/>
        <v>4</v>
      </c>
      <c r="FZ436" s="14">
        <f t="shared" si="449"/>
        <v>150</v>
      </c>
      <c r="GA436" s="14">
        <v>1</v>
      </c>
      <c r="GB436" s="14">
        <f t="shared" si="450"/>
        <v>11</v>
      </c>
      <c r="GC436" s="14">
        <f t="shared" si="474"/>
        <v>1</v>
      </c>
      <c r="GD436" s="14">
        <f t="shared" si="451"/>
        <v>201143</v>
      </c>
      <c r="GE436" s="14" t="e">
        <f t="shared" si="452"/>
        <v>#REF!</v>
      </c>
      <c r="GF436" s="14" t="e">
        <f t="shared" si="453"/>
        <v>#REF!</v>
      </c>
      <c r="GG436" s="14" t="e">
        <f t="shared" si="454"/>
        <v>#REF!</v>
      </c>
      <c r="GH436" s="14" t="e">
        <f t="shared" si="455"/>
        <v>#REF!</v>
      </c>
      <c r="GI436" s="14" t="e">
        <f t="shared" si="456"/>
        <v>#REF!</v>
      </c>
      <c r="GJ436" s="14" t="e">
        <f t="shared" si="457"/>
        <v>#REF!</v>
      </c>
      <c r="GK436" s="14" t="e">
        <f t="shared" si="458"/>
        <v>#REF!</v>
      </c>
      <c r="GL436" s="14">
        <f t="shared" si="459"/>
        <v>1114</v>
      </c>
      <c r="GM436" s="14">
        <f t="shared" si="460"/>
        <v>7</v>
      </c>
      <c r="GN436" s="14">
        <f t="shared" si="461"/>
        <v>1114</v>
      </c>
      <c r="GO436" s="25" t="str">
        <f t="shared" si="462"/>
        <v>icon_2011431</v>
      </c>
      <c r="GP436" s="30" t="s">
        <v>1078</v>
      </c>
      <c r="GS436" s="14">
        <f t="shared" si="463"/>
        <v>1</v>
      </c>
      <c r="GT436" s="14">
        <f t="shared" si="464"/>
        <v>0</v>
      </c>
      <c r="GU436" s="14" t="e">
        <f t="shared" si="475"/>
        <v>#REF!</v>
      </c>
      <c r="GV436" s="14" t="str">
        <f t="shared" si="465"/>
        <v>AtkExt</v>
      </c>
      <c r="GW436" s="14" t="e">
        <f t="shared" si="476"/>
        <v>#REF!</v>
      </c>
      <c r="GX436" s="14" t="e">
        <f t="shared" si="477"/>
        <v>#REF!</v>
      </c>
      <c r="GY436" s="14" t="str">
        <f t="shared" si="466"/>
        <v/>
      </c>
      <c r="GZ436" s="14" t="str">
        <f t="shared" si="478"/>
        <v/>
      </c>
      <c r="HA436" s="14" t="str">
        <f t="shared" si="479"/>
        <v/>
      </c>
      <c r="HB436" s="14">
        <f t="shared" si="467"/>
        <v>21140</v>
      </c>
      <c r="HC436" s="14">
        <f t="shared" si="480"/>
        <v>7</v>
      </c>
      <c r="HD436" s="14">
        <f t="shared" si="481"/>
        <v>1114</v>
      </c>
      <c r="HE436" s="25" t="s">
        <v>1109</v>
      </c>
      <c r="HF436" s="14">
        <f t="shared" si="468"/>
        <v>1600</v>
      </c>
      <c r="IA436" s="13">
        <v>431</v>
      </c>
      <c r="IB436" s="14">
        <f t="shared" si="482"/>
        <v>22</v>
      </c>
      <c r="IC436" s="14">
        <f t="shared" si="483"/>
        <v>2</v>
      </c>
      <c r="ID436" s="14">
        <f t="shared" si="484"/>
        <v>11</v>
      </c>
      <c r="IE436" s="14">
        <f t="shared" si="485"/>
        <v>4</v>
      </c>
      <c r="IF436" s="14" t="str">
        <f t="shared" si="486"/>
        <v>150级守护灵洗练-Q4-1</v>
      </c>
      <c r="IG436" s="14">
        <f t="shared" si="487"/>
        <v>2114</v>
      </c>
      <c r="IH436" s="14">
        <f t="shared" si="488"/>
        <v>1</v>
      </c>
      <c r="II436" s="14">
        <f t="shared" si="489"/>
        <v>2000</v>
      </c>
      <c r="IJ436" s="14" t="str">
        <f t="shared" si="490"/>
        <v>AtkExt</v>
      </c>
      <c r="IK436" s="14" t="e">
        <f t="shared" si="491"/>
        <v>#REF!</v>
      </c>
      <c r="IL436" s="14" t="e">
        <f t="shared" si="492"/>
        <v>#REF!</v>
      </c>
    </row>
    <row r="437" spans="165:246" ht="16.5" x14ac:dyDescent="0.2">
      <c r="FI437" s="13">
        <v>432</v>
      </c>
      <c r="FJ437" s="14">
        <f t="shared" si="469"/>
        <v>1</v>
      </c>
      <c r="FK437" s="14">
        <f t="shared" si="470"/>
        <v>432</v>
      </c>
      <c r="FL437" s="14">
        <f t="shared" si="471"/>
        <v>58</v>
      </c>
      <c r="FM437" s="14">
        <f t="shared" si="438"/>
        <v>43</v>
      </c>
      <c r="FN437" s="14">
        <f t="shared" si="439"/>
        <v>11</v>
      </c>
      <c r="FO437" s="14">
        <f t="shared" si="440"/>
        <v>150</v>
      </c>
      <c r="FP437" s="14">
        <f t="shared" si="441"/>
        <v>4</v>
      </c>
      <c r="FQ437" s="14">
        <f t="shared" si="442"/>
        <v>2</v>
      </c>
      <c r="FR437" s="14">
        <f t="shared" si="443"/>
        <v>2</v>
      </c>
      <c r="FS437" s="14" t="b">
        <f t="shared" si="472"/>
        <v>1</v>
      </c>
      <c r="FT437" s="14">
        <f t="shared" si="444"/>
        <v>2011432</v>
      </c>
      <c r="FU437" s="14">
        <f t="shared" si="473"/>
        <v>600</v>
      </c>
      <c r="FV437" s="13" t="str">
        <f t="shared" si="445"/>
        <v>150级-绝世寄灵人の头盔</v>
      </c>
      <c r="FW437" s="13" t="str">
        <f t="shared" si="446"/>
        <v>地狱红莲 · 寄灵人の头盔</v>
      </c>
      <c r="FX437" s="14">
        <f t="shared" si="447"/>
        <v>1</v>
      </c>
      <c r="FY437" s="14">
        <f t="shared" si="448"/>
        <v>4</v>
      </c>
      <c r="FZ437" s="14">
        <f t="shared" si="449"/>
        <v>150</v>
      </c>
      <c r="GA437" s="14">
        <v>1</v>
      </c>
      <c r="GB437" s="14">
        <f t="shared" si="450"/>
        <v>11</v>
      </c>
      <c r="GC437" s="14">
        <f t="shared" si="474"/>
        <v>2</v>
      </c>
      <c r="GD437" s="14">
        <f t="shared" si="451"/>
        <v>201143</v>
      </c>
      <c r="GE437" s="14" t="e">
        <f t="shared" si="452"/>
        <v>#REF!</v>
      </c>
      <c r="GF437" s="14" t="e">
        <f t="shared" si="453"/>
        <v>#REF!</v>
      </c>
      <c r="GG437" s="14" t="e">
        <f t="shared" si="454"/>
        <v>#REF!</v>
      </c>
      <c r="GH437" s="14" t="e">
        <f t="shared" si="455"/>
        <v>#REF!</v>
      </c>
      <c r="GI437" s="14" t="e">
        <f t="shared" si="456"/>
        <v>#REF!</v>
      </c>
      <c r="GJ437" s="14" t="e">
        <f t="shared" si="457"/>
        <v>#REF!</v>
      </c>
      <c r="GK437" s="14" t="e">
        <f t="shared" si="458"/>
        <v>#REF!</v>
      </c>
      <c r="GL437" s="14">
        <f t="shared" si="459"/>
        <v>1114</v>
      </c>
      <c r="GM437" s="14">
        <f t="shared" si="460"/>
        <v>7</v>
      </c>
      <c r="GN437" s="14">
        <f t="shared" si="461"/>
        <v>1114</v>
      </c>
      <c r="GO437" s="25" t="str">
        <f t="shared" si="462"/>
        <v>icon_2011432</v>
      </c>
      <c r="GP437" s="30" t="s">
        <v>1079</v>
      </c>
      <c r="GS437" s="14">
        <f t="shared" si="463"/>
        <v>2</v>
      </c>
      <c r="GT437" s="14">
        <f t="shared" si="464"/>
        <v>0</v>
      </c>
      <c r="GU437" s="14" t="e">
        <f t="shared" si="475"/>
        <v>#REF!</v>
      </c>
      <c r="GV437" s="14" t="str">
        <f t="shared" si="465"/>
        <v>DefExt</v>
      </c>
      <c r="GW437" s="14" t="e">
        <f t="shared" si="476"/>
        <v>#REF!</v>
      </c>
      <c r="GX437" s="14" t="e">
        <f t="shared" si="477"/>
        <v>#REF!</v>
      </c>
      <c r="GY437" s="14" t="str">
        <f t="shared" si="466"/>
        <v/>
      </c>
      <c r="GZ437" s="14" t="str">
        <f t="shared" si="478"/>
        <v/>
      </c>
      <c r="HA437" s="14" t="str">
        <f t="shared" si="479"/>
        <v/>
      </c>
      <c r="HB437" s="14">
        <f t="shared" si="467"/>
        <v>21140</v>
      </c>
      <c r="HC437" s="14">
        <f t="shared" si="480"/>
        <v>7</v>
      </c>
      <c r="HD437" s="14">
        <f t="shared" si="481"/>
        <v>1114</v>
      </c>
      <c r="HE437" s="25" t="s">
        <v>1109</v>
      </c>
      <c r="HF437" s="14">
        <f t="shared" si="468"/>
        <v>800</v>
      </c>
      <c r="IA437" s="13">
        <v>432</v>
      </c>
      <c r="IB437" s="14">
        <f t="shared" si="482"/>
        <v>22</v>
      </c>
      <c r="IC437" s="14">
        <f t="shared" si="483"/>
        <v>2</v>
      </c>
      <c r="ID437" s="14">
        <f t="shared" si="484"/>
        <v>11</v>
      </c>
      <c r="IE437" s="14">
        <f t="shared" si="485"/>
        <v>4</v>
      </c>
      <c r="IF437" s="14" t="str">
        <f t="shared" si="486"/>
        <v>150级守护灵洗练-Q4-2</v>
      </c>
      <c r="IG437" s="14">
        <f t="shared" si="487"/>
        <v>2114</v>
      </c>
      <c r="IH437" s="14">
        <f t="shared" si="488"/>
        <v>2</v>
      </c>
      <c r="II437" s="14">
        <f t="shared" si="489"/>
        <v>2000</v>
      </c>
      <c r="IJ437" s="14" t="str">
        <f t="shared" si="490"/>
        <v>DefExt</v>
      </c>
      <c r="IK437" s="14" t="e">
        <f t="shared" si="491"/>
        <v>#REF!</v>
      </c>
      <c r="IL437" s="14" t="e">
        <f t="shared" si="492"/>
        <v>#REF!</v>
      </c>
    </row>
    <row r="438" spans="165:246" ht="16.5" x14ac:dyDescent="0.2">
      <c r="FI438" s="13">
        <v>433</v>
      </c>
      <c r="FJ438" s="14">
        <f t="shared" si="469"/>
        <v>1</v>
      </c>
      <c r="FK438" s="14">
        <f t="shared" si="470"/>
        <v>433</v>
      </c>
      <c r="FL438" s="14">
        <f t="shared" si="471"/>
        <v>58</v>
      </c>
      <c r="FM438" s="14">
        <f t="shared" si="438"/>
        <v>43</v>
      </c>
      <c r="FN438" s="14">
        <f t="shared" si="439"/>
        <v>11</v>
      </c>
      <c r="FO438" s="14">
        <f t="shared" si="440"/>
        <v>150</v>
      </c>
      <c r="FP438" s="14">
        <f t="shared" si="441"/>
        <v>4</v>
      </c>
      <c r="FQ438" s="14">
        <f t="shared" si="442"/>
        <v>3</v>
      </c>
      <c r="FR438" s="14">
        <f t="shared" si="443"/>
        <v>3</v>
      </c>
      <c r="FS438" s="14" t="b">
        <f t="shared" si="472"/>
        <v>1</v>
      </c>
      <c r="FT438" s="14">
        <f t="shared" si="444"/>
        <v>2011433</v>
      </c>
      <c r="FU438" s="14">
        <f t="shared" si="473"/>
        <v>600</v>
      </c>
      <c r="FV438" s="13" t="str">
        <f t="shared" si="445"/>
        <v>150级-绝世寄灵人の铠甲</v>
      </c>
      <c r="FW438" s="13" t="str">
        <f t="shared" si="446"/>
        <v>地狱红莲 · 寄灵人の铠甲</v>
      </c>
      <c r="FX438" s="14">
        <f t="shared" si="447"/>
        <v>1</v>
      </c>
      <c r="FY438" s="14">
        <f t="shared" si="448"/>
        <v>4</v>
      </c>
      <c r="FZ438" s="14">
        <f t="shared" si="449"/>
        <v>150</v>
      </c>
      <c r="GA438" s="14">
        <v>1</v>
      </c>
      <c r="GB438" s="14">
        <f t="shared" si="450"/>
        <v>11</v>
      </c>
      <c r="GC438" s="14">
        <f t="shared" si="474"/>
        <v>3</v>
      </c>
      <c r="GD438" s="14">
        <f t="shared" si="451"/>
        <v>201143</v>
      </c>
      <c r="GE438" s="14" t="e">
        <f t="shared" si="452"/>
        <v>#REF!</v>
      </c>
      <c r="GF438" s="14" t="e">
        <f t="shared" si="453"/>
        <v>#REF!</v>
      </c>
      <c r="GG438" s="14" t="e">
        <f t="shared" si="454"/>
        <v>#REF!</v>
      </c>
      <c r="GH438" s="14" t="e">
        <f t="shared" si="455"/>
        <v>#REF!</v>
      </c>
      <c r="GI438" s="14" t="e">
        <f t="shared" si="456"/>
        <v>#REF!</v>
      </c>
      <c r="GJ438" s="14" t="e">
        <f t="shared" si="457"/>
        <v>#REF!</v>
      </c>
      <c r="GK438" s="14" t="e">
        <f t="shared" si="458"/>
        <v>#REF!</v>
      </c>
      <c r="GL438" s="14">
        <f t="shared" si="459"/>
        <v>1114</v>
      </c>
      <c r="GM438" s="14">
        <f t="shared" si="460"/>
        <v>7</v>
      </c>
      <c r="GN438" s="14">
        <f t="shared" si="461"/>
        <v>1114</v>
      </c>
      <c r="GO438" s="25" t="str">
        <f t="shared" si="462"/>
        <v>icon_2011433</v>
      </c>
      <c r="GP438" s="30" t="s">
        <v>1080</v>
      </c>
      <c r="GS438" s="14">
        <f t="shared" si="463"/>
        <v>2</v>
      </c>
      <c r="GT438" s="14">
        <f t="shared" si="464"/>
        <v>3</v>
      </c>
      <c r="GU438" s="14" t="e">
        <f t="shared" si="475"/>
        <v>#REF!</v>
      </c>
      <c r="GV438" s="14" t="str">
        <f t="shared" si="465"/>
        <v>DefExt</v>
      </c>
      <c r="GW438" s="14" t="e">
        <f t="shared" si="476"/>
        <v>#REF!</v>
      </c>
      <c r="GX438" s="14" t="e">
        <f t="shared" si="477"/>
        <v>#REF!</v>
      </c>
      <c r="GY438" s="14" t="str">
        <f t="shared" si="466"/>
        <v>HPExt</v>
      </c>
      <c r="GZ438" s="14" t="e">
        <f t="shared" si="478"/>
        <v>#REF!</v>
      </c>
      <c r="HA438" s="14" t="e">
        <f t="shared" si="479"/>
        <v>#REF!</v>
      </c>
      <c r="HB438" s="14">
        <f t="shared" si="467"/>
        <v>21140</v>
      </c>
      <c r="HC438" s="14">
        <f t="shared" si="480"/>
        <v>7</v>
      </c>
      <c r="HD438" s="14">
        <f t="shared" si="481"/>
        <v>1114</v>
      </c>
      <c r="HE438" s="25" t="s">
        <v>1109</v>
      </c>
      <c r="HF438" s="14">
        <f t="shared" si="468"/>
        <v>800</v>
      </c>
      <c r="IA438" s="13">
        <v>433</v>
      </c>
      <c r="IB438" s="14">
        <f t="shared" si="482"/>
        <v>22</v>
      </c>
      <c r="IC438" s="14">
        <f t="shared" si="483"/>
        <v>2</v>
      </c>
      <c r="ID438" s="14">
        <f t="shared" si="484"/>
        <v>11</v>
      </c>
      <c r="IE438" s="14">
        <f t="shared" si="485"/>
        <v>4</v>
      </c>
      <c r="IF438" s="14" t="str">
        <f t="shared" si="486"/>
        <v>150级守护灵洗练-Q4-3</v>
      </c>
      <c r="IG438" s="14">
        <f t="shared" si="487"/>
        <v>2114</v>
      </c>
      <c r="IH438" s="14">
        <f t="shared" si="488"/>
        <v>3</v>
      </c>
      <c r="II438" s="14">
        <f t="shared" si="489"/>
        <v>2000</v>
      </c>
      <c r="IJ438" s="14" t="str">
        <f t="shared" si="490"/>
        <v>HPExt</v>
      </c>
      <c r="IK438" s="14" t="e">
        <f t="shared" si="491"/>
        <v>#REF!</v>
      </c>
      <c r="IL438" s="14" t="e">
        <f t="shared" si="492"/>
        <v>#REF!</v>
      </c>
    </row>
    <row r="439" spans="165:246" ht="16.5" x14ac:dyDescent="0.2">
      <c r="FI439" s="13">
        <v>434</v>
      </c>
      <c r="FJ439" s="14">
        <f t="shared" si="469"/>
        <v>1</v>
      </c>
      <c r="FK439" s="14">
        <f t="shared" si="470"/>
        <v>434</v>
      </c>
      <c r="FL439" s="14">
        <f t="shared" si="471"/>
        <v>58</v>
      </c>
      <c r="FM439" s="14">
        <f t="shared" si="438"/>
        <v>43</v>
      </c>
      <c r="FN439" s="14">
        <f t="shared" si="439"/>
        <v>11</v>
      </c>
      <c r="FO439" s="14">
        <f t="shared" si="440"/>
        <v>150</v>
      </c>
      <c r="FP439" s="14">
        <f t="shared" si="441"/>
        <v>4</v>
      </c>
      <c r="FQ439" s="14">
        <f t="shared" si="442"/>
        <v>4</v>
      </c>
      <c r="FR439" s="14">
        <f t="shared" si="443"/>
        <v>4</v>
      </c>
      <c r="FS439" s="14" t="b">
        <f t="shared" si="472"/>
        <v>1</v>
      </c>
      <c r="FT439" s="14">
        <f t="shared" si="444"/>
        <v>2011434</v>
      </c>
      <c r="FU439" s="14">
        <f t="shared" si="473"/>
        <v>600</v>
      </c>
      <c r="FV439" s="13" t="str">
        <f t="shared" si="445"/>
        <v>150级-绝世寄灵人の裤子</v>
      </c>
      <c r="FW439" s="13" t="str">
        <f t="shared" si="446"/>
        <v>地狱红莲 · 寄灵人の裤子</v>
      </c>
      <c r="FX439" s="14">
        <f t="shared" si="447"/>
        <v>1</v>
      </c>
      <c r="FY439" s="14">
        <f t="shared" si="448"/>
        <v>4</v>
      </c>
      <c r="FZ439" s="14">
        <f t="shared" si="449"/>
        <v>150</v>
      </c>
      <c r="GA439" s="14">
        <v>1</v>
      </c>
      <c r="GB439" s="14">
        <f t="shared" si="450"/>
        <v>11</v>
      </c>
      <c r="GC439" s="14">
        <f t="shared" si="474"/>
        <v>4</v>
      </c>
      <c r="GD439" s="14">
        <f t="shared" si="451"/>
        <v>201143</v>
      </c>
      <c r="GE439" s="14" t="e">
        <f t="shared" si="452"/>
        <v>#REF!</v>
      </c>
      <c r="GF439" s="14" t="e">
        <f t="shared" si="453"/>
        <v>#REF!</v>
      </c>
      <c r="GG439" s="14" t="e">
        <f t="shared" si="454"/>
        <v>#REF!</v>
      </c>
      <c r="GH439" s="14" t="e">
        <f t="shared" si="455"/>
        <v>#REF!</v>
      </c>
      <c r="GI439" s="14" t="e">
        <f t="shared" si="456"/>
        <v>#REF!</v>
      </c>
      <c r="GJ439" s="14" t="e">
        <f t="shared" si="457"/>
        <v>#REF!</v>
      </c>
      <c r="GK439" s="14" t="e">
        <f t="shared" si="458"/>
        <v>#REF!</v>
      </c>
      <c r="GL439" s="14">
        <f t="shared" si="459"/>
        <v>1114</v>
      </c>
      <c r="GM439" s="14">
        <f t="shared" si="460"/>
        <v>7</v>
      </c>
      <c r="GN439" s="14">
        <f t="shared" si="461"/>
        <v>1114</v>
      </c>
      <c r="GO439" s="25" t="str">
        <f t="shared" si="462"/>
        <v>icon_2011434</v>
      </c>
      <c r="GP439" s="30" t="s">
        <v>1081</v>
      </c>
      <c r="GS439" s="14">
        <f t="shared" si="463"/>
        <v>2</v>
      </c>
      <c r="GT439" s="14">
        <f t="shared" si="464"/>
        <v>0</v>
      </c>
      <c r="GU439" s="14" t="e">
        <f t="shared" si="475"/>
        <v>#REF!</v>
      </c>
      <c r="GV439" s="14" t="str">
        <f t="shared" si="465"/>
        <v>DefExt</v>
      </c>
      <c r="GW439" s="14" t="e">
        <f t="shared" si="476"/>
        <v>#REF!</v>
      </c>
      <c r="GX439" s="14" t="e">
        <f t="shared" si="477"/>
        <v>#REF!</v>
      </c>
      <c r="GY439" s="14" t="str">
        <f t="shared" si="466"/>
        <v/>
      </c>
      <c r="GZ439" s="14" t="str">
        <f t="shared" si="478"/>
        <v/>
      </c>
      <c r="HA439" s="14" t="str">
        <f t="shared" si="479"/>
        <v/>
      </c>
      <c r="HB439" s="14">
        <f t="shared" si="467"/>
        <v>21140</v>
      </c>
      <c r="HC439" s="14">
        <f t="shared" si="480"/>
        <v>7</v>
      </c>
      <c r="HD439" s="14">
        <f t="shared" si="481"/>
        <v>1114</v>
      </c>
      <c r="HE439" s="25" t="s">
        <v>1109</v>
      </c>
      <c r="HF439" s="14">
        <f t="shared" si="468"/>
        <v>800</v>
      </c>
      <c r="IA439" s="13">
        <v>434</v>
      </c>
      <c r="IB439" s="14">
        <f t="shared" si="482"/>
        <v>22</v>
      </c>
      <c r="IC439" s="14">
        <f t="shared" si="483"/>
        <v>2</v>
      </c>
      <c r="ID439" s="14">
        <f t="shared" si="484"/>
        <v>11</v>
      </c>
      <c r="IE439" s="14">
        <f t="shared" si="485"/>
        <v>4</v>
      </c>
      <c r="IF439" s="14" t="str">
        <f t="shared" si="486"/>
        <v>150级守护灵洗练-Q4-4</v>
      </c>
      <c r="IG439" s="14">
        <f t="shared" si="487"/>
        <v>2114</v>
      </c>
      <c r="IH439" s="14">
        <f t="shared" si="488"/>
        <v>4</v>
      </c>
      <c r="II439" s="14">
        <f t="shared" si="489"/>
        <v>600</v>
      </c>
      <c r="IJ439" s="14" t="str">
        <f t="shared" si="490"/>
        <v>AtkRate</v>
      </c>
      <c r="IK439" s="14">
        <f t="shared" si="491"/>
        <v>1.4E-2</v>
      </c>
      <c r="IL439" s="14">
        <f t="shared" si="492"/>
        <v>0.04</v>
      </c>
    </row>
    <row r="440" spans="165:246" ht="16.5" x14ac:dyDescent="0.2">
      <c r="FI440" s="13">
        <v>435</v>
      </c>
      <c r="FJ440" s="14">
        <f t="shared" si="469"/>
        <v>1</v>
      </c>
      <c r="FK440" s="14">
        <f t="shared" si="470"/>
        <v>435</v>
      </c>
      <c r="FL440" s="14">
        <f t="shared" si="471"/>
        <v>58</v>
      </c>
      <c r="FM440" s="14">
        <f t="shared" si="438"/>
        <v>43</v>
      </c>
      <c r="FN440" s="14">
        <f t="shared" si="439"/>
        <v>11</v>
      </c>
      <c r="FO440" s="14">
        <f t="shared" si="440"/>
        <v>150</v>
      </c>
      <c r="FP440" s="14">
        <f t="shared" si="441"/>
        <v>4</v>
      </c>
      <c r="FQ440" s="14">
        <f t="shared" si="442"/>
        <v>5</v>
      </c>
      <c r="FR440" s="14">
        <f t="shared" si="443"/>
        <v>6</v>
      </c>
      <c r="FS440" s="14" t="b">
        <f t="shared" si="472"/>
        <v>1</v>
      </c>
      <c r="FT440" s="14">
        <f t="shared" si="444"/>
        <v>2011436</v>
      </c>
      <c r="FU440" s="14">
        <f t="shared" si="473"/>
        <v>600</v>
      </c>
      <c r="FV440" s="13" t="str">
        <f t="shared" si="445"/>
        <v>150级-绝世寄灵人の护手</v>
      </c>
      <c r="FW440" s="13" t="str">
        <f t="shared" si="446"/>
        <v>地狱红莲 · 寄灵人の护手</v>
      </c>
      <c r="FX440" s="14">
        <f t="shared" si="447"/>
        <v>1</v>
      </c>
      <c r="FY440" s="14">
        <f t="shared" si="448"/>
        <v>4</v>
      </c>
      <c r="FZ440" s="14">
        <f t="shared" si="449"/>
        <v>150</v>
      </c>
      <c r="GA440" s="14">
        <v>1</v>
      </c>
      <c r="GB440" s="14">
        <f t="shared" si="450"/>
        <v>11</v>
      </c>
      <c r="GC440" s="14">
        <f t="shared" si="474"/>
        <v>6</v>
      </c>
      <c r="GD440" s="14">
        <f t="shared" si="451"/>
        <v>201143</v>
      </c>
      <c r="GE440" s="14" t="e">
        <f t="shared" si="452"/>
        <v>#REF!</v>
      </c>
      <c r="GF440" s="14" t="e">
        <f t="shared" si="453"/>
        <v>#REF!</v>
      </c>
      <c r="GG440" s="14" t="e">
        <f t="shared" si="454"/>
        <v>#REF!</v>
      </c>
      <c r="GH440" s="14" t="e">
        <f t="shared" si="455"/>
        <v>#REF!</v>
      </c>
      <c r="GI440" s="14" t="e">
        <f t="shared" si="456"/>
        <v>#REF!</v>
      </c>
      <c r="GJ440" s="14" t="e">
        <f t="shared" si="457"/>
        <v>#REF!</v>
      </c>
      <c r="GK440" s="14" t="e">
        <f t="shared" si="458"/>
        <v>#REF!</v>
      </c>
      <c r="GL440" s="14">
        <f t="shared" si="459"/>
        <v>1114</v>
      </c>
      <c r="GM440" s="14">
        <f t="shared" si="460"/>
        <v>7</v>
      </c>
      <c r="GN440" s="14">
        <f t="shared" si="461"/>
        <v>1114</v>
      </c>
      <c r="GO440" s="25" t="str">
        <f t="shared" si="462"/>
        <v>icon_2011436</v>
      </c>
      <c r="GP440" s="30" t="s">
        <v>1082</v>
      </c>
      <c r="GS440" s="14">
        <f t="shared" si="463"/>
        <v>3</v>
      </c>
      <c r="GT440" s="14">
        <f t="shared" si="464"/>
        <v>0</v>
      </c>
      <c r="GU440" s="14" t="e">
        <f t="shared" si="475"/>
        <v>#REF!</v>
      </c>
      <c r="GV440" s="14" t="str">
        <f t="shared" si="465"/>
        <v>HPExt</v>
      </c>
      <c r="GW440" s="14" t="e">
        <f t="shared" si="476"/>
        <v>#REF!</v>
      </c>
      <c r="GX440" s="14" t="e">
        <f t="shared" si="477"/>
        <v>#REF!</v>
      </c>
      <c r="GY440" s="14" t="str">
        <f t="shared" si="466"/>
        <v/>
      </c>
      <c r="GZ440" s="14" t="str">
        <f t="shared" si="478"/>
        <v/>
      </c>
      <c r="HA440" s="14" t="str">
        <f t="shared" si="479"/>
        <v/>
      </c>
      <c r="HB440" s="14">
        <f t="shared" si="467"/>
        <v>21140</v>
      </c>
      <c r="HC440" s="14">
        <f t="shared" si="480"/>
        <v>7</v>
      </c>
      <c r="HD440" s="14">
        <f t="shared" si="481"/>
        <v>1114</v>
      </c>
      <c r="HE440" s="25" t="s">
        <v>1109</v>
      </c>
      <c r="HF440" s="14">
        <f t="shared" si="468"/>
        <v>800</v>
      </c>
      <c r="IA440" s="13">
        <v>435</v>
      </c>
      <c r="IB440" s="14">
        <f t="shared" si="482"/>
        <v>22</v>
      </c>
      <c r="IC440" s="14">
        <f t="shared" si="483"/>
        <v>2</v>
      </c>
      <c r="ID440" s="14">
        <f t="shared" si="484"/>
        <v>11</v>
      </c>
      <c r="IE440" s="14">
        <f t="shared" si="485"/>
        <v>4</v>
      </c>
      <c r="IF440" s="14" t="str">
        <f t="shared" si="486"/>
        <v>150级守护灵洗练-Q4-5</v>
      </c>
      <c r="IG440" s="14">
        <f t="shared" si="487"/>
        <v>2114</v>
      </c>
      <c r="IH440" s="14">
        <f t="shared" si="488"/>
        <v>5</v>
      </c>
      <c r="II440" s="14">
        <f t="shared" si="489"/>
        <v>600</v>
      </c>
      <c r="IJ440" s="14" t="str">
        <f t="shared" si="490"/>
        <v>DefRate</v>
      </c>
      <c r="IK440" s="14">
        <f t="shared" si="491"/>
        <v>1.4E-2</v>
      </c>
      <c r="IL440" s="14">
        <f t="shared" si="492"/>
        <v>0.04</v>
      </c>
    </row>
    <row r="441" spans="165:246" ht="16.5" x14ac:dyDescent="0.2">
      <c r="FI441" s="13">
        <v>436</v>
      </c>
      <c r="FJ441" s="14">
        <f t="shared" si="469"/>
        <v>2</v>
      </c>
      <c r="FK441" s="14">
        <f t="shared" ref="FK441:FK504" si="493">MOD(FI441-1,$FJ$3)+1</f>
        <v>1</v>
      </c>
      <c r="FL441" s="14">
        <f t="shared" si="471"/>
        <v>1</v>
      </c>
      <c r="FM441" s="14">
        <f t="shared" ref="FM441:FM504" si="494">INDEX($AL$7:$AL$64,FL441)</f>
        <v>10</v>
      </c>
      <c r="FN441" s="14">
        <f t="shared" si="439"/>
        <v>12</v>
      </c>
      <c r="FO441" s="14">
        <f t="shared" si="440"/>
        <v>15</v>
      </c>
      <c r="FP441" s="14">
        <f t="shared" si="441"/>
        <v>1</v>
      </c>
      <c r="FQ441" s="14">
        <f t="shared" si="442"/>
        <v>1</v>
      </c>
      <c r="FR441" s="14">
        <f t="shared" si="443"/>
        <v>1</v>
      </c>
      <c r="FS441" s="14" t="b">
        <f t="shared" si="472"/>
        <v>0</v>
      </c>
      <c r="FT441" s="14">
        <f t="shared" si="444"/>
        <v>2101101</v>
      </c>
      <c r="FU441" s="14">
        <f t="shared" si="473"/>
        <v>25</v>
      </c>
      <c r="FV441" s="13" t="str">
        <f t="shared" si="445"/>
        <v>15级-普通守护灵の灵器</v>
      </c>
      <c r="FW441" s="13" t="str">
        <f t="shared" si="446"/>
        <v>白夜 · 守护灵の灵器-普通</v>
      </c>
      <c r="FX441" s="14">
        <f t="shared" si="447"/>
        <v>2</v>
      </c>
      <c r="FY441" s="14">
        <f t="shared" si="448"/>
        <v>1</v>
      </c>
      <c r="FZ441" s="14">
        <f t="shared" si="449"/>
        <v>15</v>
      </c>
      <c r="GA441" s="14">
        <v>2</v>
      </c>
      <c r="GB441" s="14">
        <f t="shared" si="450"/>
        <v>1</v>
      </c>
      <c r="GC441" s="14">
        <f t="shared" ref="GC441:GC504" si="495">FR441</f>
        <v>1</v>
      </c>
      <c r="GD441" s="14" t="str">
        <f t="shared" si="451"/>
        <v/>
      </c>
      <c r="GE441" s="14" t="e">
        <f t="shared" ref="GE441:GE504" si="496">INT(SUMPRODUCT($GI$3:$GK$3,GI441:GK441)*IF(GD441="",1,1.5))</f>
        <v>#REF!</v>
      </c>
      <c r="GF441" s="14" t="e">
        <f t="shared" si="453"/>
        <v>#REF!</v>
      </c>
      <c r="GG441" s="14" t="e">
        <f t="shared" si="454"/>
        <v>#REF!</v>
      </c>
      <c r="GH441" s="14" t="e">
        <f t="shared" si="455"/>
        <v>#REF!</v>
      </c>
      <c r="GI441" s="14" t="e">
        <f t="shared" si="456"/>
        <v>#REF!</v>
      </c>
      <c r="GJ441" s="14" t="e">
        <f t="shared" si="457"/>
        <v>#REF!</v>
      </c>
      <c r="GK441" s="14" t="e">
        <f t="shared" si="458"/>
        <v>#REF!</v>
      </c>
      <c r="GL441" s="14">
        <f t="shared" si="459"/>
        <v>2011</v>
      </c>
      <c r="GM441" s="14">
        <f t="shared" si="460"/>
        <v>0</v>
      </c>
      <c r="GN441" s="14" t="str">
        <f t="shared" si="461"/>
        <v/>
      </c>
      <c r="GO441" s="25" t="str">
        <f t="shared" si="462"/>
        <v>icon_2101101</v>
      </c>
      <c r="GS441" s="14">
        <f t="shared" si="463"/>
        <v>1</v>
      </c>
      <c r="GT441" s="14">
        <f t="shared" si="464"/>
        <v>0</v>
      </c>
      <c r="GU441" s="14" t="e">
        <f t="shared" ref="GU441:GU504" si="497">GE441</f>
        <v>#REF!</v>
      </c>
      <c r="GV441" s="14" t="str">
        <f t="shared" ref="GV441:GV504" si="498">INDEX($BW$3:$BY$3,GS441)</f>
        <v>AtkExt</v>
      </c>
      <c r="GW441" s="14" t="e">
        <f t="shared" ref="GW441:GW504" si="499">INDEX(GF441:GH441,GS441)</f>
        <v>#REF!</v>
      </c>
      <c r="GX441" s="14" t="e">
        <f t="shared" ref="GX441:GX504" si="500">INDEX(GI441:GK441,GS441)</f>
        <v>#REF!</v>
      </c>
      <c r="GY441" s="14" t="str">
        <f t="shared" ref="GY441:GY504" si="501">IF(GT441&gt;0,INDEX($BW$3:$BY$3,GT441),"")</f>
        <v/>
      </c>
      <c r="GZ441" s="14" t="str">
        <f t="shared" ref="GZ441:GZ504" si="502">IF(GT441&gt;0,INDEX(GF441:GH441,GT441),"")</f>
        <v/>
      </c>
      <c r="HA441" s="14" t="str">
        <f t="shared" ref="HA441:HA504" si="503">IF(GT441&gt;0,INDEX(GI441:GK441,GT441),"")</f>
        <v/>
      </c>
      <c r="HB441" s="14">
        <f t="shared" si="467"/>
        <v>20110</v>
      </c>
      <c r="HC441" s="14">
        <f t="shared" ref="HC441:HC504" si="504">GM441</f>
        <v>0</v>
      </c>
      <c r="HD441" s="14" t="str">
        <f t="shared" ref="HD441:HD504" si="505">GN441</f>
        <v/>
      </c>
      <c r="HE441" s="25" t="s">
        <v>1109</v>
      </c>
      <c r="HF441" s="14">
        <f t="shared" si="468"/>
        <v>10</v>
      </c>
      <c r="HG441" s="30"/>
      <c r="IA441" s="13">
        <v>436</v>
      </c>
      <c r="IB441" s="14">
        <f t="shared" si="482"/>
        <v>22</v>
      </c>
      <c r="IC441" s="14">
        <f t="shared" si="483"/>
        <v>2</v>
      </c>
      <c r="ID441" s="14">
        <f t="shared" si="484"/>
        <v>11</v>
      </c>
      <c r="IE441" s="14">
        <f t="shared" si="485"/>
        <v>4</v>
      </c>
      <c r="IF441" s="14" t="str">
        <f t="shared" si="486"/>
        <v>150级守护灵洗练-Q4-6</v>
      </c>
      <c r="IG441" s="14">
        <f t="shared" si="487"/>
        <v>2114</v>
      </c>
      <c r="IH441" s="14">
        <f t="shared" si="488"/>
        <v>6</v>
      </c>
      <c r="II441" s="14">
        <f t="shared" si="489"/>
        <v>600</v>
      </c>
      <c r="IJ441" s="14" t="str">
        <f t="shared" si="490"/>
        <v>HPRate</v>
      </c>
      <c r="IK441" s="14">
        <f t="shared" si="491"/>
        <v>1.4E-2</v>
      </c>
      <c r="IL441" s="14">
        <f t="shared" si="492"/>
        <v>0.04</v>
      </c>
    </row>
    <row r="442" spans="165:246" ht="16.5" x14ac:dyDescent="0.2">
      <c r="FI442" s="13">
        <v>437</v>
      </c>
      <c r="FJ442" s="14">
        <f t="shared" si="469"/>
        <v>2</v>
      </c>
      <c r="FK442" s="14">
        <f t="shared" si="493"/>
        <v>2</v>
      </c>
      <c r="FL442" s="14">
        <f t="shared" si="471"/>
        <v>1</v>
      </c>
      <c r="FM442" s="14">
        <f t="shared" si="494"/>
        <v>10</v>
      </c>
      <c r="FN442" s="14">
        <f t="shared" si="439"/>
        <v>12</v>
      </c>
      <c r="FO442" s="14">
        <f t="shared" si="440"/>
        <v>15</v>
      </c>
      <c r="FP442" s="14">
        <f t="shared" si="441"/>
        <v>1</v>
      </c>
      <c r="FQ442" s="14">
        <f t="shared" si="442"/>
        <v>2</v>
      </c>
      <c r="FR442" s="14">
        <f t="shared" si="443"/>
        <v>2</v>
      </c>
      <c r="FS442" s="14" t="b">
        <f t="shared" si="472"/>
        <v>0</v>
      </c>
      <c r="FT442" s="14">
        <f t="shared" si="444"/>
        <v>2101102</v>
      </c>
      <c r="FU442" s="14">
        <f t="shared" si="473"/>
        <v>13</v>
      </c>
      <c r="FV442" s="13" t="str">
        <f t="shared" si="445"/>
        <v>15级-普通守护灵の头盔</v>
      </c>
      <c r="FW442" s="13" t="str">
        <f t="shared" si="446"/>
        <v>白夜 · 守护灵の头盔-普通</v>
      </c>
      <c r="FX442" s="14">
        <f t="shared" si="447"/>
        <v>2</v>
      </c>
      <c r="FY442" s="14">
        <f t="shared" si="448"/>
        <v>1</v>
      </c>
      <c r="FZ442" s="14">
        <f t="shared" si="449"/>
        <v>15</v>
      </c>
      <c r="GA442" s="14">
        <v>3</v>
      </c>
      <c r="GB442" s="14">
        <f t="shared" si="450"/>
        <v>1</v>
      </c>
      <c r="GC442" s="14">
        <f t="shared" si="495"/>
        <v>2</v>
      </c>
      <c r="GD442" s="14" t="str">
        <f t="shared" si="451"/>
        <v/>
      </c>
      <c r="GE442" s="14" t="e">
        <f t="shared" si="496"/>
        <v>#REF!</v>
      </c>
      <c r="GF442" s="14" t="e">
        <f t="shared" si="453"/>
        <v>#REF!</v>
      </c>
      <c r="GG442" s="14" t="e">
        <f t="shared" si="454"/>
        <v>#REF!</v>
      </c>
      <c r="GH442" s="14" t="e">
        <f t="shared" si="455"/>
        <v>#REF!</v>
      </c>
      <c r="GI442" s="14" t="e">
        <f t="shared" si="456"/>
        <v>#REF!</v>
      </c>
      <c r="GJ442" s="14" t="e">
        <f t="shared" si="457"/>
        <v>#REF!</v>
      </c>
      <c r="GK442" s="14" t="e">
        <f t="shared" si="458"/>
        <v>#REF!</v>
      </c>
      <c r="GL442" s="14">
        <f t="shared" si="459"/>
        <v>2011</v>
      </c>
      <c r="GM442" s="14">
        <f t="shared" si="460"/>
        <v>0</v>
      </c>
      <c r="GN442" s="14" t="str">
        <f t="shared" si="461"/>
        <v/>
      </c>
      <c r="GO442" s="25" t="str">
        <f t="shared" si="462"/>
        <v>icon_2101102</v>
      </c>
      <c r="GS442" s="14">
        <f t="shared" si="463"/>
        <v>2</v>
      </c>
      <c r="GT442" s="14">
        <f t="shared" si="464"/>
        <v>0</v>
      </c>
      <c r="GU442" s="14" t="e">
        <f t="shared" si="497"/>
        <v>#REF!</v>
      </c>
      <c r="GV442" s="14" t="str">
        <f t="shared" si="498"/>
        <v>DefExt</v>
      </c>
      <c r="GW442" s="14" t="e">
        <f t="shared" si="499"/>
        <v>#REF!</v>
      </c>
      <c r="GX442" s="14" t="e">
        <f t="shared" si="500"/>
        <v>#REF!</v>
      </c>
      <c r="GY442" s="14" t="str">
        <f t="shared" si="501"/>
        <v/>
      </c>
      <c r="GZ442" s="14" t="str">
        <f t="shared" si="502"/>
        <v/>
      </c>
      <c r="HA442" s="14" t="str">
        <f t="shared" si="503"/>
        <v/>
      </c>
      <c r="HB442" s="14">
        <f t="shared" si="467"/>
        <v>20110</v>
      </c>
      <c r="HC442" s="14">
        <f t="shared" si="504"/>
        <v>0</v>
      </c>
      <c r="HD442" s="14" t="str">
        <f t="shared" si="505"/>
        <v/>
      </c>
      <c r="HE442" s="25" t="s">
        <v>1109</v>
      </c>
      <c r="HF442" s="14">
        <f t="shared" si="468"/>
        <v>5</v>
      </c>
      <c r="HG442" s="30"/>
      <c r="IA442" s="13">
        <v>437</v>
      </c>
      <c r="IB442" s="14">
        <f t="shared" si="482"/>
        <v>22</v>
      </c>
      <c r="IC442" s="14">
        <f t="shared" si="483"/>
        <v>2</v>
      </c>
      <c r="ID442" s="14">
        <f t="shared" si="484"/>
        <v>11</v>
      </c>
      <c r="IE442" s="14">
        <f t="shared" si="485"/>
        <v>4</v>
      </c>
      <c r="IF442" s="14" t="str">
        <f t="shared" si="486"/>
        <v>150级守护灵洗练-Q4-7</v>
      </c>
      <c r="IG442" s="14">
        <f t="shared" si="487"/>
        <v>2114</v>
      </c>
      <c r="IH442" s="14">
        <f t="shared" si="488"/>
        <v>7</v>
      </c>
      <c r="II442" s="14">
        <f t="shared" si="489"/>
        <v>550</v>
      </c>
      <c r="IJ442" s="14" t="str">
        <f t="shared" si="490"/>
        <v>Crit</v>
      </c>
      <c r="IK442" s="14">
        <f t="shared" si="491"/>
        <v>1.0999999999999999E-2</v>
      </c>
      <c r="IL442" s="14">
        <f t="shared" si="492"/>
        <v>0.03</v>
      </c>
    </row>
    <row r="443" spans="165:246" ht="16.5" x14ac:dyDescent="0.2">
      <c r="FI443" s="13">
        <v>438</v>
      </c>
      <c r="FJ443" s="14">
        <f t="shared" si="469"/>
        <v>2</v>
      </c>
      <c r="FK443" s="14">
        <f t="shared" si="493"/>
        <v>3</v>
      </c>
      <c r="FL443" s="14">
        <f t="shared" si="471"/>
        <v>1</v>
      </c>
      <c r="FM443" s="14">
        <f t="shared" si="494"/>
        <v>10</v>
      </c>
      <c r="FN443" s="14">
        <f t="shared" si="439"/>
        <v>12</v>
      </c>
      <c r="FO443" s="14">
        <f t="shared" si="440"/>
        <v>15</v>
      </c>
      <c r="FP443" s="14">
        <f t="shared" si="441"/>
        <v>1</v>
      </c>
      <c r="FQ443" s="14">
        <f t="shared" si="442"/>
        <v>3</v>
      </c>
      <c r="FR443" s="14">
        <f t="shared" si="443"/>
        <v>3</v>
      </c>
      <c r="FS443" s="14" t="b">
        <f t="shared" si="472"/>
        <v>0</v>
      </c>
      <c r="FT443" s="14">
        <f t="shared" si="444"/>
        <v>2101103</v>
      </c>
      <c r="FU443" s="14">
        <f t="shared" si="473"/>
        <v>13</v>
      </c>
      <c r="FV443" s="13" t="str">
        <f t="shared" si="445"/>
        <v>15级-普通守护灵の铠甲</v>
      </c>
      <c r="FW443" s="13" t="str">
        <f t="shared" si="446"/>
        <v>白夜 · 守护灵の铠甲-普通</v>
      </c>
      <c r="FX443" s="14">
        <f t="shared" si="447"/>
        <v>2</v>
      </c>
      <c r="FY443" s="14">
        <f t="shared" si="448"/>
        <v>1</v>
      </c>
      <c r="FZ443" s="14">
        <f t="shared" si="449"/>
        <v>15</v>
      </c>
      <c r="GA443" s="14">
        <v>4</v>
      </c>
      <c r="GB443" s="14">
        <f t="shared" si="450"/>
        <v>1</v>
      </c>
      <c r="GC443" s="14">
        <f t="shared" si="495"/>
        <v>3</v>
      </c>
      <c r="GD443" s="14" t="str">
        <f t="shared" si="451"/>
        <v/>
      </c>
      <c r="GE443" s="14" t="e">
        <f t="shared" si="496"/>
        <v>#REF!</v>
      </c>
      <c r="GF443" s="14" t="e">
        <f t="shared" si="453"/>
        <v>#REF!</v>
      </c>
      <c r="GG443" s="14" t="e">
        <f t="shared" si="454"/>
        <v>#REF!</v>
      </c>
      <c r="GH443" s="14" t="e">
        <f t="shared" si="455"/>
        <v>#REF!</v>
      </c>
      <c r="GI443" s="14" t="e">
        <f t="shared" si="456"/>
        <v>#REF!</v>
      </c>
      <c r="GJ443" s="14" t="e">
        <f t="shared" si="457"/>
        <v>#REF!</v>
      </c>
      <c r="GK443" s="14" t="e">
        <f t="shared" si="458"/>
        <v>#REF!</v>
      </c>
      <c r="GL443" s="14">
        <f t="shared" si="459"/>
        <v>2011</v>
      </c>
      <c r="GM443" s="14">
        <f t="shared" si="460"/>
        <v>0</v>
      </c>
      <c r="GN443" s="14" t="str">
        <f t="shared" si="461"/>
        <v/>
      </c>
      <c r="GO443" s="25" t="str">
        <f t="shared" si="462"/>
        <v>icon_2101103</v>
      </c>
      <c r="GS443" s="14">
        <f t="shared" si="463"/>
        <v>2</v>
      </c>
      <c r="GT443" s="14">
        <f t="shared" si="464"/>
        <v>3</v>
      </c>
      <c r="GU443" s="14" t="e">
        <f t="shared" si="497"/>
        <v>#REF!</v>
      </c>
      <c r="GV443" s="14" t="str">
        <f t="shared" si="498"/>
        <v>DefExt</v>
      </c>
      <c r="GW443" s="14" t="e">
        <f t="shared" si="499"/>
        <v>#REF!</v>
      </c>
      <c r="GX443" s="14" t="e">
        <f t="shared" si="500"/>
        <v>#REF!</v>
      </c>
      <c r="GY443" s="14" t="str">
        <f t="shared" si="501"/>
        <v>HPExt</v>
      </c>
      <c r="GZ443" s="14" t="e">
        <f t="shared" si="502"/>
        <v>#REF!</v>
      </c>
      <c r="HA443" s="14" t="e">
        <f t="shared" si="503"/>
        <v>#REF!</v>
      </c>
      <c r="HB443" s="14">
        <f t="shared" si="467"/>
        <v>20110</v>
      </c>
      <c r="HC443" s="14">
        <f t="shared" si="504"/>
        <v>0</v>
      </c>
      <c r="HD443" s="14" t="str">
        <f t="shared" si="505"/>
        <v/>
      </c>
      <c r="HE443" s="25" t="s">
        <v>1109</v>
      </c>
      <c r="HF443" s="14">
        <f t="shared" si="468"/>
        <v>5</v>
      </c>
      <c r="HG443" s="30"/>
      <c r="IA443" s="13">
        <v>438</v>
      </c>
      <c r="IB443" s="14">
        <f t="shared" si="482"/>
        <v>22</v>
      </c>
      <c r="IC443" s="14">
        <f t="shared" si="483"/>
        <v>2</v>
      </c>
      <c r="ID443" s="14">
        <f t="shared" si="484"/>
        <v>11</v>
      </c>
      <c r="IE443" s="14">
        <f t="shared" si="485"/>
        <v>4</v>
      </c>
      <c r="IF443" s="14" t="str">
        <f t="shared" si="486"/>
        <v>150级守护灵洗练-Q4-8</v>
      </c>
      <c r="IG443" s="14">
        <f t="shared" si="487"/>
        <v>2114</v>
      </c>
      <c r="IH443" s="14">
        <f t="shared" si="488"/>
        <v>8</v>
      </c>
      <c r="II443" s="14">
        <f t="shared" si="489"/>
        <v>550</v>
      </c>
      <c r="IJ443" s="14" t="str">
        <f t="shared" si="490"/>
        <v>CritRate</v>
      </c>
      <c r="IK443" s="14">
        <f t="shared" si="491"/>
        <v>2.8000000000000001E-2</v>
      </c>
      <c r="IL443" s="14">
        <f t="shared" si="492"/>
        <v>0.08</v>
      </c>
    </row>
    <row r="444" spans="165:246" ht="16.5" x14ac:dyDescent="0.2">
      <c r="FI444" s="13">
        <v>439</v>
      </c>
      <c r="FJ444" s="14">
        <f t="shared" si="469"/>
        <v>2</v>
      </c>
      <c r="FK444" s="14">
        <f t="shared" si="493"/>
        <v>4</v>
      </c>
      <c r="FL444" s="14">
        <f t="shared" si="471"/>
        <v>1</v>
      </c>
      <c r="FM444" s="14">
        <f t="shared" si="494"/>
        <v>10</v>
      </c>
      <c r="FN444" s="14">
        <f t="shared" si="439"/>
        <v>12</v>
      </c>
      <c r="FO444" s="14">
        <f t="shared" si="440"/>
        <v>15</v>
      </c>
      <c r="FP444" s="14">
        <f t="shared" si="441"/>
        <v>1</v>
      </c>
      <c r="FQ444" s="14">
        <f t="shared" si="442"/>
        <v>4</v>
      </c>
      <c r="FR444" s="14">
        <f t="shared" si="443"/>
        <v>4</v>
      </c>
      <c r="FS444" s="14" t="b">
        <f t="shared" si="472"/>
        <v>0</v>
      </c>
      <c r="FT444" s="14">
        <f t="shared" si="444"/>
        <v>2101104</v>
      </c>
      <c r="FU444" s="14">
        <f t="shared" si="473"/>
        <v>13</v>
      </c>
      <c r="FV444" s="13" t="str">
        <f t="shared" si="445"/>
        <v>15级-普通守护灵の裤子</v>
      </c>
      <c r="FW444" s="13" t="str">
        <f t="shared" si="446"/>
        <v>白夜 · 守护灵の裤子-普通</v>
      </c>
      <c r="FX444" s="14">
        <f t="shared" si="447"/>
        <v>2</v>
      </c>
      <c r="FY444" s="14">
        <f t="shared" si="448"/>
        <v>1</v>
      </c>
      <c r="FZ444" s="14">
        <f t="shared" si="449"/>
        <v>15</v>
      </c>
      <c r="GA444" s="14">
        <v>5</v>
      </c>
      <c r="GB444" s="14">
        <f t="shared" si="450"/>
        <v>1</v>
      </c>
      <c r="GC444" s="14">
        <f t="shared" si="495"/>
        <v>4</v>
      </c>
      <c r="GD444" s="14" t="str">
        <f t="shared" si="451"/>
        <v/>
      </c>
      <c r="GE444" s="14" t="e">
        <f t="shared" si="496"/>
        <v>#REF!</v>
      </c>
      <c r="GF444" s="14" t="e">
        <f t="shared" si="453"/>
        <v>#REF!</v>
      </c>
      <c r="GG444" s="14" t="e">
        <f t="shared" si="454"/>
        <v>#REF!</v>
      </c>
      <c r="GH444" s="14" t="e">
        <f t="shared" si="455"/>
        <v>#REF!</v>
      </c>
      <c r="GI444" s="14" t="e">
        <f t="shared" si="456"/>
        <v>#REF!</v>
      </c>
      <c r="GJ444" s="14" t="e">
        <f t="shared" si="457"/>
        <v>#REF!</v>
      </c>
      <c r="GK444" s="14" t="e">
        <f t="shared" si="458"/>
        <v>#REF!</v>
      </c>
      <c r="GL444" s="14">
        <f t="shared" si="459"/>
        <v>2011</v>
      </c>
      <c r="GM444" s="14">
        <f t="shared" si="460"/>
        <v>0</v>
      </c>
      <c r="GN444" s="14" t="str">
        <f t="shared" si="461"/>
        <v/>
      </c>
      <c r="GO444" s="25" t="str">
        <f t="shared" si="462"/>
        <v>icon_2101104</v>
      </c>
      <c r="GS444" s="14">
        <f t="shared" si="463"/>
        <v>2</v>
      </c>
      <c r="GT444" s="14">
        <f t="shared" si="464"/>
        <v>0</v>
      </c>
      <c r="GU444" s="14" t="e">
        <f t="shared" si="497"/>
        <v>#REF!</v>
      </c>
      <c r="GV444" s="14" t="str">
        <f t="shared" si="498"/>
        <v>DefExt</v>
      </c>
      <c r="GW444" s="14" t="e">
        <f t="shared" si="499"/>
        <v>#REF!</v>
      </c>
      <c r="GX444" s="14" t="e">
        <f t="shared" si="500"/>
        <v>#REF!</v>
      </c>
      <c r="GY444" s="14" t="str">
        <f t="shared" si="501"/>
        <v/>
      </c>
      <c r="GZ444" s="14" t="str">
        <f t="shared" si="502"/>
        <v/>
      </c>
      <c r="HA444" s="14" t="str">
        <f t="shared" si="503"/>
        <v/>
      </c>
      <c r="HB444" s="14">
        <f t="shared" si="467"/>
        <v>20110</v>
      </c>
      <c r="HC444" s="14">
        <f t="shared" si="504"/>
        <v>0</v>
      </c>
      <c r="HD444" s="14" t="str">
        <f t="shared" si="505"/>
        <v/>
      </c>
      <c r="HE444" s="25" t="s">
        <v>1109</v>
      </c>
      <c r="HF444" s="14">
        <f t="shared" si="468"/>
        <v>5</v>
      </c>
      <c r="HG444" s="30"/>
      <c r="IA444" s="13">
        <v>439</v>
      </c>
      <c r="IB444" s="14">
        <f t="shared" si="482"/>
        <v>22</v>
      </c>
      <c r="IC444" s="14">
        <f t="shared" si="483"/>
        <v>2</v>
      </c>
      <c r="ID444" s="14">
        <f t="shared" si="484"/>
        <v>11</v>
      </c>
      <c r="IE444" s="14">
        <f t="shared" si="485"/>
        <v>4</v>
      </c>
      <c r="IF444" s="14" t="str">
        <f t="shared" si="486"/>
        <v>150级守护灵洗练-Q4-9</v>
      </c>
      <c r="IG444" s="14">
        <f t="shared" si="487"/>
        <v>2114</v>
      </c>
      <c r="IH444" s="14">
        <f t="shared" si="488"/>
        <v>9</v>
      </c>
      <c r="II444" s="14">
        <f t="shared" si="489"/>
        <v>550</v>
      </c>
      <c r="IJ444" s="14" t="str">
        <f t="shared" si="490"/>
        <v>DefIgnor</v>
      </c>
      <c r="IK444" s="14">
        <f t="shared" si="491"/>
        <v>1.0999999999999999E-2</v>
      </c>
      <c r="IL444" s="14">
        <f t="shared" si="492"/>
        <v>0.03</v>
      </c>
    </row>
    <row r="445" spans="165:246" ht="16.5" x14ac:dyDescent="0.2">
      <c r="FI445" s="13">
        <v>440</v>
      </c>
      <c r="FJ445" s="14">
        <f t="shared" si="469"/>
        <v>2</v>
      </c>
      <c r="FK445" s="14">
        <f t="shared" si="493"/>
        <v>5</v>
      </c>
      <c r="FL445" s="14">
        <f t="shared" si="471"/>
        <v>1</v>
      </c>
      <c r="FM445" s="14">
        <f t="shared" si="494"/>
        <v>10</v>
      </c>
      <c r="FN445" s="14">
        <f t="shared" si="439"/>
        <v>12</v>
      </c>
      <c r="FO445" s="14">
        <f t="shared" si="440"/>
        <v>15</v>
      </c>
      <c r="FP445" s="14">
        <f t="shared" si="441"/>
        <v>1</v>
      </c>
      <c r="FQ445" s="14">
        <f t="shared" si="442"/>
        <v>5</v>
      </c>
      <c r="FR445" s="14">
        <f t="shared" si="443"/>
        <v>5</v>
      </c>
      <c r="FS445" s="14" t="b">
        <f t="shared" si="472"/>
        <v>0</v>
      </c>
      <c r="FT445" s="14">
        <f t="shared" si="444"/>
        <v>2101105</v>
      </c>
      <c r="FU445" s="14">
        <f t="shared" si="473"/>
        <v>13</v>
      </c>
      <c r="FV445" s="13" t="str">
        <f t="shared" si="445"/>
        <v>15级-普通守护灵の鞋子</v>
      </c>
      <c r="FW445" s="13" t="str">
        <f t="shared" si="446"/>
        <v>白夜 · 守护灵の鞋子-普通</v>
      </c>
      <c r="FX445" s="14">
        <f t="shared" si="447"/>
        <v>2</v>
      </c>
      <c r="FY445" s="14">
        <f t="shared" si="448"/>
        <v>1</v>
      </c>
      <c r="FZ445" s="14">
        <f t="shared" si="449"/>
        <v>15</v>
      </c>
      <c r="GA445" s="14">
        <v>6</v>
      </c>
      <c r="GB445" s="14">
        <f t="shared" si="450"/>
        <v>1</v>
      </c>
      <c r="GC445" s="14">
        <f t="shared" si="495"/>
        <v>5</v>
      </c>
      <c r="GD445" s="14" t="str">
        <f t="shared" si="451"/>
        <v/>
      </c>
      <c r="GE445" s="14" t="e">
        <f t="shared" si="496"/>
        <v>#REF!</v>
      </c>
      <c r="GF445" s="14" t="e">
        <f t="shared" si="453"/>
        <v>#REF!</v>
      </c>
      <c r="GG445" s="14" t="e">
        <f t="shared" si="454"/>
        <v>#REF!</v>
      </c>
      <c r="GH445" s="14" t="e">
        <f t="shared" si="455"/>
        <v>#REF!</v>
      </c>
      <c r="GI445" s="14" t="e">
        <f t="shared" si="456"/>
        <v>#REF!</v>
      </c>
      <c r="GJ445" s="14" t="e">
        <f t="shared" si="457"/>
        <v>#REF!</v>
      </c>
      <c r="GK445" s="14" t="e">
        <f t="shared" si="458"/>
        <v>#REF!</v>
      </c>
      <c r="GL445" s="14">
        <f t="shared" si="459"/>
        <v>2011</v>
      </c>
      <c r="GM445" s="14">
        <f t="shared" si="460"/>
        <v>0</v>
      </c>
      <c r="GN445" s="14" t="str">
        <f t="shared" si="461"/>
        <v/>
      </c>
      <c r="GO445" s="25" t="str">
        <f t="shared" si="462"/>
        <v>icon_2101105</v>
      </c>
      <c r="GS445" s="14">
        <f t="shared" si="463"/>
        <v>3</v>
      </c>
      <c r="GT445" s="14">
        <f t="shared" si="464"/>
        <v>0</v>
      </c>
      <c r="GU445" s="14" t="e">
        <f t="shared" si="497"/>
        <v>#REF!</v>
      </c>
      <c r="GV445" s="14" t="str">
        <f t="shared" si="498"/>
        <v>HPExt</v>
      </c>
      <c r="GW445" s="14" t="e">
        <f t="shared" si="499"/>
        <v>#REF!</v>
      </c>
      <c r="GX445" s="14" t="e">
        <f t="shared" si="500"/>
        <v>#REF!</v>
      </c>
      <c r="GY445" s="14" t="str">
        <f t="shared" si="501"/>
        <v/>
      </c>
      <c r="GZ445" s="14" t="str">
        <f t="shared" si="502"/>
        <v/>
      </c>
      <c r="HA445" s="14" t="str">
        <f t="shared" si="503"/>
        <v/>
      </c>
      <c r="HB445" s="14">
        <f t="shared" si="467"/>
        <v>20110</v>
      </c>
      <c r="HC445" s="14">
        <f t="shared" si="504"/>
        <v>0</v>
      </c>
      <c r="HD445" s="14" t="str">
        <f t="shared" si="505"/>
        <v/>
      </c>
      <c r="HE445" s="25" t="s">
        <v>1109</v>
      </c>
      <c r="HF445" s="14">
        <f t="shared" si="468"/>
        <v>5</v>
      </c>
      <c r="HG445" s="30"/>
      <c r="IA445" s="13">
        <v>440</v>
      </c>
      <c r="IB445" s="14">
        <f t="shared" si="482"/>
        <v>22</v>
      </c>
      <c r="IC445" s="14">
        <f t="shared" si="483"/>
        <v>2</v>
      </c>
      <c r="ID445" s="14">
        <f t="shared" si="484"/>
        <v>11</v>
      </c>
      <c r="IE445" s="14">
        <f t="shared" si="485"/>
        <v>4</v>
      </c>
      <c r="IF445" s="14" t="str">
        <f t="shared" si="486"/>
        <v>150级守护灵洗练-Q4-10</v>
      </c>
      <c r="IG445" s="14">
        <f t="shared" si="487"/>
        <v>2114</v>
      </c>
      <c r="IH445" s="14">
        <f t="shared" si="488"/>
        <v>10</v>
      </c>
      <c r="II445" s="14">
        <f t="shared" si="489"/>
        <v>550</v>
      </c>
      <c r="IJ445" s="14" t="str">
        <f t="shared" si="490"/>
        <v>Block</v>
      </c>
      <c r="IK445" s="14">
        <f t="shared" si="491"/>
        <v>1.0999999999999999E-2</v>
      </c>
      <c r="IL445" s="14">
        <f t="shared" si="492"/>
        <v>0.03</v>
      </c>
    </row>
    <row r="446" spans="165:246" ht="16.5" x14ac:dyDescent="0.2">
      <c r="FI446" s="13">
        <v>441</v>
      </c>
      <c r="FJ446" s="14">
        <f t="shared" si="469"/>
        <v>2</v>
      </c>
      <c r="FK446" s="14">
        <f t="shared" si="493"/>
        <v>6</v>
      </c>
      <c r="FL446" s="14">
        <f t="shared" si="471"/>
        <v>1</v>
      </c>
      <c r="FM446" s="14">
        <f t="shared" si="494"/>
        <v>10</v>
      </c>
      <c r="FN446" s="14">
        <f t="shared" si="439"/>
        <v>12</v>
      </c>
      <c r="FO446" s="14">
        <f t="shared" si="440"/>
        <v>15</v>
      </c>
      <c r="FP446" s="14">
        <f t="shared" si="441"/>
        <v>1</v>
      </c>
      <c r="FQ446" s="14">
        <f t="shared" si="442"/>
        <v>6</v>
      </c>
      <c r="FR446" s="14">
        <f t="shared" si="443"/>
        <v>6</v>
      </c>
      <c r="FS446" s="14" t="b">
        <f t="shared" si="472"/>
        <v>0</v>
      </c>
      <c r="FT446" s="14">
        <f t="shared" si="444"/>
        <v>2101106</v>
      </c>
      <c r="FU446" s="14">
        <f t="shared" si="473"/>
        <v>13</v>
      </c>
      <c r="FV446" s="13" t="str">
        <f t="shared" si="445"/>
        <v>15级-普通守护灵の护手</v>
      </c>
      <c r="FW446" s="13" t="str">
        <f t="shared" si="446"/>
        <v>白夜 · 守护灵の护手-普通</v>
      </c>
      <c r="FX446" s="14">
        <f t="shared" si="447"/>
        <v>2</v>
      </c>
      <c r="FY446" s="14">
        <f t="shared" si="448"/>
        <v>1</v>
      </c>
      <c r="FZ446" s="14">
        <f t="shared" si="449"/>
        <v>15</v>
      </c>
      <c r="GA446" s="14">
        <v>7</v>
      </c>
      <c r="GB446" s="14">
        <f t="shared" si="450"/>
        <v>1</v>
      </c>
      <c r="GC446" s="14">
        <f t="shared" si="495"/>
        <v>6</v>
      </c>
      <c r="GD446" s="14" t="str">
        <f t="shared" si="451"/>
        <v/>
      </c>
      <c r="GE446" s="14" t="e">
        <f t="shared" si="496"/>
        <v>#REF!</v>
      </c>
      <c r="GF446" s="14" t="e">
        <f t="shared" si="453"/>
        <v>#REF!</v>
      </c>
      <c r="GG446" s="14" t="e">
        <f t="shared" si="454"/>
        <v>#REF!</v>
      </c>
      <c r="GH446" s="14" t="e">
        <f t="shared" si="455"/>
        <v>#REF!</v>
      </c>
      <c r="GI446" s="14" t="e">
        <f t="shared" si="456"/>
        <v>#REF!</v>
      </c>
      <c r="GJ446" s="14" t="e">
        <f t="shared" si="457"/>
        <v>#REF!</v>
      </c>
      <c r="GK446" s="14" t="e">
        <f t="shared" si="458"/>
        <v>#REF!</v>
      </c>
      <c r="GL446" s="14">
        <f t="shared" si="459"/>
        <v>2011</v>
      </c>
      <c r="GM446" s="14">
        <f t="shared" si="460"/>
        <v>0</v>
      </c>
      <c r="GN446" s="14" t="str">
        <f t="shared" si="461"/>
        <v/>
      </c>
      <c r="GO446" s="25" t="str">
        <f t="shared" si="462"/>
        <v>icon_2101106</v>
      </c>
      <c r="GS446" s="14">
        <f t="shared" si="463"/>
        <v>3</v>
      </c>
      <c r="GT446" s="14">
        <f t="shared" si="464"/>
        <v>0</v>
      </c>
      <c r="GU446" s="14" t="e">
        <f t="shared" si="497"/>
        <v>#REF!</v>
      </c>
      <c r="GV446" s="14" t="str">
        <f t="shared" si="498"/>
        <v>HPExt</v>
      </c>
      <c r="GW446" s="14" t="e">
        <f t="shared" si="499"/>
        <v>#REF!</v>
      </c>
      <c r="GX446" s="14" t="e">
        <f t="shared" si="500"/>
        <v>#REF!</v>
      </c>
      <c r="GY446" s="14" t="str">
        <f t="shared" si="501"/>
        <v/>
      </c>
      <c r="GZ446" s="14" t="str">
        <f t="shared" si="502"/>
        <v/>
      </c>
      <c r="HA446" s="14" t="str">
        <f t="shared" si="503"/>
        <v/>
      </c>
      <c r="HB446" s="14">
        <f t="shared" si="467"/>
        <v>20110</v>
      </c>
      <c r="HC446" s="14">
        <f t="shared" si="504"/>
        <v>0</v>
      </c>
      <c r="HD446" s="14" t="str">
        <f t="shared" si="505"/>
        <v/>
      </c>
      <c r="HE446" s="25" t="s">
        <v>1109</v>
      </c>
      <c r="HF446" s="14">
        <f t="shared" si="468"/>
        <v>5</v>
      </c>
      <c r="HG446" s="30"/>
      <c r="IA446" s="16"/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</row>
    <row r="447" spans="165:246" ht="16.5" x14ac:dyDescent="0.2">
      <c r="FI447" s="13">
        <v>442</v>
      </c>
      <c r="FJ447" s="14">
        <f t="shared" si="469"/>
        <v>2</v>
      </c>
      <c r="FK447" s="14">
        <f t="shared" si="493"/>
        <v>7</v>
      </c>
      <c r="FL447" s="14">
        <f t="shared" si="471"/>
        <v>1</v>
      </c>
      <c r="FM447" s="14">
        <f t="shared" si="494"/>
        <v>10</v>
      </c>
      <c r="FN447" s="14">
        <f t="shared" si="439"/>
        <v>12</v>
      </c>
      <c r="FO447" s="14">
        <f t="shared" si="440"/>
        <v>15</v>
      </c>
      <c r="FP447" s="14">
        <f t="shared" si="441"/>
        <v>1</v>
      </c>
      <c r="FQ447" s="14">
        <f t="shared" si="442"/>
        <v>7</v>
      </c>
      <c r="FR447" s="14">
        <f t="shared" si="443"/>
        <v>7</v>
      </c>
      <c r="FS447" s="14" t="b">
        <f t="shared" si="472"/>
        <v>0</v>
      </c>
      <c r="FT447" s="14">
        <f t="shared" si="444"/>
        <v>2101107</v>
      </c>
      <c r="FU447" s="14">
        <f t="shared" si="473"/>
        <v>19</v>
      </c>
      <c r="FV447" s="13" t="str">
        <f t="shared" si="445"/>
        <v>15级-普通守护灵の项链</v>
      </c>
      <c r="FW447" s="13" t="str">
        <f t="shared" si="446"/>
        <v>白夜 · 守护灵の项链-普通</v>
      </c>
      <c r="FX447" s="14">
        <f t="shared" si="447"/>
        <v>2</v>
      </c>
      <c r="FY447" s="14">
        <f t="shared" si="448"/>
        <v>1</v>
      </c>
      <c r="FZ447" s="14">
        <f t="shared" si="449"/>
        <v>15</v>
      </c>
      <c r="GA447" s="14">
        <v>8</v>
      </c>
      <c r="GB447" s="14">
        <f t="shared" si="450"/>
        <v>1</v>
      </c>
      <c r="GC447" s="14">
        <f t="shared" si="495"/>
        <v>7</v>
      </c>
      <c r="GD447" s="14" t="str">
        <f t="shared" si="451"/>
        <v/>
      </c>
      <c r="GE447" s="14" t="e">
        <f t="shared" si="496"/>
        <v>#REF!</v>
      </c>
      <c r="GF447" s="14" t="e">
        <f t="shared" si="453"/>
        <v>#REF!</v>
      </c>
      <c r="GG447" s="14" t="e">
        <f t="shared" si="454"/>
        <v>#REF!</v>
      </c>
      <c r="GH447" s="14" t="e">
        <f t="shared" si="455"/>
        <v>#REF!</v>
      </c>
      <c r="GI447" s="14" t="e">
        <f t="shared" si="456"/>
        <v>#REF!</v>
      </c>
      <c r="GJ447" s="14" t="e">
        <f t="shared" si="457"/>
        <v>#REF!</v>
      </c>
      <c r="GK447" s="14" t="e">
        <f t="shared" si="458"/>
        <v>#REF!</v>
      </c>
      <c r="GL447" s="14">
        <f t="shared" si="459"/>
        <v>2011</v>
      </c>
      <c r="GM447" s="14">
        <f t="shared" si="460"/>
        <v>0</v>
      </c>
      <c r="GN447" s="14" t="str">
        <f t="shared" si="461"/>
        <v/>
      </c>
      <c r="GO447" s="25" t="str">
        <f t="shared" si="462"/>
        <v>icon_2101107</v>
      </c>
      <c r="GS447" s="14">
        <f t="shared" si="463"/>
        <v>1</v>
      </c>
      <c r="GT447" s="14">
        <f t="shared" si="464"/>
        <v>2</v>
      </c>
      <c r="GU447" s="14" t="e">
        <f t="shared" si="497"/>
        <v>#REF!</v>
      </c>
      <c r="GV447" s="14" t="str">
        <f t="shared" si="498"/>
        <v>AtkExt</v>
      </c>
      <c r="GW447" s="14" t="e">
        <f t="shared" si="499"/>
        <v>#REF!</v>
      </c>
      <c r="GX447" s="14" t="e">
        <f t="shared" si="500"/>
        <v>#REF!</v>
      </c>
      <c r="GY447" s="14" t="str">
        <f t="shared" si="501"/>
        <v>DefExt</v>
      </c>
      <c r="GZ447" s="14" t="e">
        <f t="shared" si="502"/>
        <v>#REF!</v>
      </c>
      <c r="HA447" s="14" t="e">
        <f t="shared" si="503"/>
        <v>#REF!</v>
      </c>
      <c r="HB447" s="14">
        <f t="shared" si="467"/>
        <v>20110</v>
      </c>
      <c r="HC447" s="14">
        <f t="shared" si="504"/>
        <v>0</v>
      </c>
      <c r="HD447" s="14" t="str">
        <f t="shared" si="505"/>
        <v/>
      </c>
      <c r="HE447" s="25" t="s">
        <v>1109</v>
      </c>
      <c r="HF447" s="14">
        <f t="shared" si="468"/>
        <v>8</v>
      </c>
      <c r="HG447" s="30"/>
      <c r="IA447" s="16"/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</row>
    <row r="448" spans="165:246" ht="16.5" x14ac:dyDescent="0.2">
      <c r="FI448" s="13">
        <v>443</v>
      </c>
      <c r="FJ448" s="14">
        <f t="shared" si="469"/>
        <v>2</v>
      </c>
      <c r="FK448" s="14">
        <f t="shared" si="493"/>
        <v>8</v>
      </c>
      <c r="FL448" s="14">
        <f t="shared" si="471"/>
        <v>1</v>
      </c>
      <c r="FM448" s="14">
        <f t="shared" si="494"/>
        <v>10</v>
      </c>
      <c r="FN448" s="14">
        <f t="shared" si="439"/>
        <v>12</v>
      </c>
      <c r="FO448" s="14">
        <f t="shared" si="440"/>
        <v>15</v>
      </c>
      <c r="FP448" s="14">
        <f t="shared" si="441"/>
        <v>1</v>
      </c>
      <c r="FQ448" s="14">
        <f t="shared" si="442"/>
        <v>8</v>
      </c>
      <c r="FR448" s="14">
        <f t="shared" si="443"/>
        <v>8</v>
      </c>
      <c r="FS448" s="14" t="b">
        <f t="shared" si="472"/>
        <v>0</v>
      </c>
      <c r="FT448" s="14">
        <f t="shared" si="444"/>
        <v>2101108</v>
      </c>
      <c r="FU448" s="14">
        <f t="shared" si="473"/>
        <v>19</v>
      </c>
      <c r="FV448" s="13" t="str">
        <f t="shared" si="445"/>
        <v>15级-普通守护灵の戒指</v>
      </c>
      <c r="FW448" s="13" t="str">
        <f t="shared" si="446"/>
        <v>白夜 · 守护灵の戒指-普通</v>
      </c>
      <c r="FX448" s="14">
        <f t="shared" si="447"/>
        <v>2</v>
      </c>
      <c r="FY448" s="14">
        <f t="shared" si="448"/>
        <v>1</v>
      </c>
      <c r="FZ448" s="14">
        <f t="shared" si="449"/>
        <v>15</v>
      </c>
      <c r="GA448" s="14">
        <v>9</v>
      </c>
      <c r="GB448" s="14">
        <f t="shared" si="450"/>
        <v>1</v>
      </c>
      <c r="GC448" s="14">
        <f t="shared" si="495"/>
        <v>8</v>
      </c>
      <c r="GD448" s="14" t="str">
        <f t="shared" si="451"/>
        <v/>
      </c>
      <c r="GE448" s="14" t="e">
        <f t="shared" si="496"/>
        <v>#REF!</v>
      </c>
      <c r="GF448" s="14" t="e">
        <f t="shared" si="453"/>
        <v>#REF!</v>
      </c>
      <c r="GG448" s="14" t="e">
        <f t="shared" si="454"/>
        <v>#REF!</v>
      </c>
      <c r="GH448" s="14" t="e">
        <f t="shared" si="455"/>
        <v>#REF!</v>
      </c>
      <c r="GI448" s="14" t="e">
        <f t="shared" si="456"/>
        <v>#REF!</v>
      </c>
      <c r="GJ448" s="14" t="e">
        <f t="shared" si="457"/>
        <v>#REF!</v>
      </c>
      <c r="GK448" s="14" t="e">
        <f t="shared" si="458"/>
        <v>#REF!</v>
      </c>
      <c r="GL448" s="14">
        <f t="shared" si="459"/>
        <v>2011</v>
      </c>
      <c r="GM448" s="14">
        <f t="shared" si="460"/>
        <v>0</v>
      </c>
      <c r="GN448" s="14" t="str">
        <f t="shared" si="461"/>
        <v/>
      </c>
      <c r="GO448" s="25" t="str">
        <f t="shared" si="462"/>
        <v>icon_2101108</v>
      </c>
      <c r="GS448" s="14">
        <f t="shared" si="463"/>
        <v>1</v>
      </c>
      <c r="GT448" s="14">
        <f t="shared" si="464"/>
        <v>3</v>
      </c>
      <c r="GU448" s="14" t="e">
        <f t="shared" si="497"/>
        <v>#REF!</v>
      </c>
      <c r="GV448" s="14" t="str">
        <f t="shared" si="498"/>
        <v>AtkExt</v>
      </c>
      <c r="GW448" s="14" t="e">
        <f t="shared" si="499"/>
        <v>#REF!</v>
      </c>
      <c r="GX448" s="14" t="e">
        <f t="shared" si="500"/>
        <v>#REF!</v>
      </c>
      <c r="GY448" s="14" t="str">
        <f t="shared" si="501"/>
        <v>HPExt</v>
      </c>
      <c r="GZ448" s="14" t="e">
        <f t="shared" si="502"/>
        <v>#REF!</v>
      </c>
      <c r="HA448" s="14" t="e">
        <f t="shared" si="503"/>
        <v>#REF!</v>
      </c>
      <c r="HB448" s="14">
        <f t="shared" si="467"/>
        <v>20110</v>
      </c>
      <c r="HC448" s="14">
        <f t="shared" si="504"/>
        <v>0</v>
      </c>
      <c r="HD448" s="14" t="str">
        <f t="shared" si="505"/>
        <v/>
      </c>
      <c r="HE448" s="25" t="s">
        <v>1109</v>
      </c>
      <c r="HF448" s="14">
        <f t="shared" si="468"/>
        <v>8</v>
      </c>
      <c r="HG448" s="30"/>
      <c r="IA448" s="16"/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</row>
    <row r="449" spans="165:246" ht="16.5" x14ac:dyDescent="0.2">
      <c r="FI449" s="13">
        <v>444</v>
      </c>
      <c r="FJ449" s="14">
        <f t="shared" si="469"/>
        <v>2</v>
      </c>
      <c r="FK449" s="14">
        <f t="shared" si="493"/>
        <v>9</v>
      </c>
      <c r="FL449" s="14">
        <f t="shared" si="471"/>
        <v>2</v>
      </c>
      <c r="FM449" s="14">
        <f t="shared" si="494"/>
        <v>20</v>
      </c>
      <c r="FN449" s="14">
        <f t="shared" si="439"/>
        <v>12</v>
      </c>
      <c r="FO449" s="14">
        <f t="shared" si="440"/>
        <v>15</v>
      </c>
      <c r="FP449" s="14">
        <f t="shared" si="441"/>
        <v>2</v>
      </c>
      <c r="FQ449" s="14">
        <f t="shared" si="442"/>
        <v>1</v>
      </c>
      <c r="FR449" s="14">
        <f t="shared" si="443"/>
        <v>1</v>
      </c>
      <c r="FS449" s="14" t="b">
        <f t="shared" si="472"/>
        <v>0</v>
      </c>
      <c r="FT449" s="14">
        <f t="shared" si="444"/>
        <v>2101201</v>
      </c>
      <c r="FU449" s="14">
        <f t="shared" si="473"/>
        <v>40</v>
      </c>
      <c r="FV449" s="13" t="str">
        <f t="shared" si="445"/>
        <v>15级-优秀守护灵の灵器</v>
      </c>
      <c r="FW449" s="13" t="str">
        <f t="shared" si="446"/>
        <v>白夜 · 守护灵の灵器-优秀</v>
      </c>
      <c r="FX449" s="14">
        <f t="shared" si="447"/>
        <v>2</v>
      </c>
      <c r="FY449" s="14">
        <f t="shared" si="448"/>
        <v>2</v>
      </c>
      <c r="FZ449" s="14">
        <f t="shared" si="449"/>
        <v>15</v>
      </c>
      <c r="GA449" s="14">
        <v>10</v>
      </c>
      <c r="GB449" s="14">
        <f t="shared" si="450"/>
        <v>1</v>
      </c>
      <c r="GC449" s="14">
        <f t="shared" si="495"/>
        <v>1</v>
      </c>
      <c r="GD449" s="14" t="str">
        <f t="shared" si="451"/>
        <v/>
      </c>
      <c r="GE449" s="14" t="e">
        <f t="shared" si="496"/>
        <v>#REF!</v>
      </c>
      <c r="GF449" s="14" t="e">
        <f t="shared" si="453"/>
        <v>#REF!</v>
      </c>
      <c r="GG449" s="14" t="e">
        <f t="shared" si="454"/>
        <v>#REF!</v>
      </c>
      <c r="GH449" s="14" t="e">
        <f t="shared" si="455"/>
        <v>#REF!</v>
      </c>
      <c r="GI449" s="14" t="e">
        <f t="shared" si="456"/>
        <v>#REF!</v>
      </c>
      <c r="GJ449" s="14" t="e">
        <f t="shared" si="457"/>
        <v>#REF!</v>
      </c>
      <c r="GK449" s="14" t="e">
        <f t="shared" si="458"/>
        <v>#REF!</v>
      </c>
      <c r="GL449" s="14">
        <f t="shared" si="459"/>
        <v>2012</v>
      </c>
      <c r="GM449" s="14">
        <f t="shared" si="460"/>
        <v>0</v>
      </c>
      <c r="GN449" s="14" t="str">
        <f t="shared" si="461"/>
        <v/>
      </c>
      <c r="GO449" s="25" t="str">
        <f t="shared" si="462"/>
        <v>icon_2101101</v>
      </c>
      <c r="GS449" s="14">
        <f t="shared" si="463"/>
        <v>1</v>
      </c>
      <c r="GT449" s="14">
        <f t="shared" si="464"/>
        <v>0</v>
      </c>
      <c r="GU449" s="14" t="e">
        <f t="shared" si="497"/>
        <v>#REF!</v>
      </c>
      <c r="GV449" s="14" t="str">
        <f t="shared" si="498"/>
        <v>AtkExt</v>
      </c>
      <c r="GW449" s="14" t="e">
        <f t="shared" si="499"/>
        <v>#REF!</v>
      </c>
      <c r="GX449" s="14" t="e">
        <f t="shared" si="500"/>
        <v>#REF!</v>
      </c>
      <c r="GY449" s="14" t="str">
        <f t="shared" si="501"/>
        <v/>
      </c>
      <c r="GZ449" s="14" t="str">
        <f t="shared" si="502"/>
        <v/>
      </c>
      <c r="HA449" s="14" t="str">
        <f t="shared" si="503"/>
        <v/>
      </c>
      <c r="HB449" s="14">
        <f t="shared" si="467"/>
        <v>20120</v>
      </c>
      <c r="HC449" s="14">
        <f t="shared" si="504"/>
        <v>0</v>
      </c>
      <c r="HD449" s="14" t="str">
        <f t="shared" si="505"/>
        <v/>
      </c>
      <c r="HE449" s="25" t="s">
        <v>1109</v>
      </c>
      <c r="HF449" s="14">
        <f t="shared" si="468"/>
        <v>30</v>
      </c>
      <c r="HG449" s="30"/>
      <c r="IA449" s="16"/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</row>
    <row r="450" spans="165:246" ht="16.5" x14ac:dyDescent="0.2">
      <c r="FI450" s="13">
        <v>445</v>
      </c>
      <c r="FJ450" s="14">
        <f t="shared" si="469"/>
        <v>2</v>
      </c>
      <c r="FK450" s="14">
        <f t="shared" si="493"/>
        <v>10</v>
      </c>
      <c r="FL450" s="14">
        <f t="shared" si="471"/>
        <v>2</v>
      </c>
      <c r="FM450" s="14">
        <f t="shared" si="494"/>
        <v>20</v>
      </c>
      <c r="FN450" s="14">
        <f t="shared" si="439"/>
        <v>12</v>
      </c>
      <c r="FO450" s="14">
        <f t="shared" si="440"/>
        <v>15</v>
      </c>
      <c r="FP450" s="14">
        <f t="shared" si="441"/>
        <v>2</v>
      </c>
      <c r="FQ450" s="14">
        <f t="shared" si="442"/>
        <v>2</v>
      </c>
      <c r="FR450" s="14">
        <f t="shared" si="443"/>
        <v>2</v>
      </c>
      <c r="FS450" s="14" t="b">
        <f t="shared" si="472"/>
        <v>0</v>
      </c>
      <c r="FT450" s="14">
        <f t="shared" si="444"/>
        <v>2101202</v>
      </c>
      <c r="FU450" s="14">
        <f t="shared" si="473"/>
        <v>20</v>
      </c>
      <c r="FV450" s="13" t="str">
        <f t="shared" si="445"/>
        <v>15级-优秀守护灵の头盔</v>
      </c>
      <c r="FW450" s="13" t="str">
        <f t="shared" si="446"/>
        <v>白夜 · 守护灵の头盔-优秀</v>
      </c>
      <c r="FX450" s="14">
        <f t="shared" si="447"/>
        <v>2</v>
      </c>
      <c r="FY450" s="14">
        <f t="shared" si="448"/>
        <v>2</v>
      </c>
      <c r="FZ450" s="14">
        <f t="shared" si="449"/>
        <v>15</v>
      </c>
      <c r="GA450" s="14">
        <v>11</v>
      </c>
      <c r="GB450" s="14">
        <f t="shared" si="450"/>
        <v>1</v>
      </c>
      <c r="GC450" s="14">
        <f t="shared" si="495"/>
        <v>2</v>
      </c>
      <c r="GD450" s="14" t="str">
        <f t="shared" si="451"/>
        <v/>
      </c>
      <c r="GE450" s="14" t="e">
        <f t="shared" si="496"/>
        <v>#REF!</v>
      </c>
      <c r="GF450" s="14" t="e">
        <f t="shared" si="453"/>
        <v>#REF!</v>
      </c>
      <c r="GG450" s="14" t="e">
        <f t="shared" si="454"/>
        <v>#REF!</v>
      </c>
      <c r="GH450" s="14" t="e">
        <f t="shared" si="455"/>
        <v>#REF!</v>
      </c>
      <c r="GI450" s="14" t="e">
        <f t="shared" si="456"/>
        <v>#REF!</v>
      </c>
      <c r="GJ450" s="14" t="e">
        <f t="shared" si="457"/>
        <v>#REF!</v>
      </c>
      <c r="GK450" s="14" t="e">
        <f t="shared" si="458"/>
        <v>#REF!</v>
      </c>
      <c r="GL450" s="14">
        <f t="shared" si="459"/>
        <v>2012</v>
      </c>
      <c r="GM450" s="14">
        <f t="shared" si="460"/>
        <v>0</v>
      </c>
      <c r="GN450" s="14" t="str">
        <f t="shared" si="461"/>
        <v/>
      </c>
      <c r="GO450" s="25" t="str">
        <f t="shared" si="462"/>
        <v>icon_2101102</v>
      </c>
      <c r="GS450" s="14">
        <f t="shared" si="463"/>
        <v>2</v>
      </c>
      <c r="GT450" s="14">
        <f t="shared" si="464"/>
        <v>0</v>
      </c>
      <c r="GU450" s="14" t="e">
        <f t="shared" si="497"/>
        <v>#REF!</v>
      </c>
      <c r="GV450" s="14" t="str">
        <f t="shared" si="498"/>
        <v>DefExt</v>
      </c>
      <c r="GW450" s="14" t="e">
        <f t="shared" si="499"/>
        <v>#REF!</v>
      </c>
      <c r="GX450" s="14" t="e">
        <f t="shared" si="500"/>
        <v>#REF!</v>
      </c>
      <c r="GY450" s="14" t="str">
        <f t="shared" si="501"/>
        <v/>
      </c>
      <c r="GZ450" s="14" t="str">
        <f t="shared" si="502"/>
        <v/>
      </c>
      <c r="HA450" s="14" t="str">
        <f t="shared" si="503"/>
        <v/>
      </c>
      <c r="HB450" s="14">
        <f t="shared" si="467"/>
        <v>20120</v>
      </c>
      <c r="HC450" s="14">
        <f t="shared" si="504"/>
        <v>0</v>
      </c>
      <c r="HD450" s="14" t="str">
        <f t="shared" si="505"/>
        <v/>
      </c>
      <c r="HE450" s="25" t="s">
        <v>1109</v>
      </c>
      <c r="HF450" s="14">
        <f t="shared" si="468"/>
        <v>15</v>
      </c>
      <c r="HG450" s="30"/>
      <c r="IA450" s="16"/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</row>
    <row r="451" spans="165:246" ht="16.5" x14ac:dyDescent="0.2">
      <c r="FI451" s="13">
        <v>446</v>
      </c>
      <c r="FJ451" s="14">
        <f t="shared" si="469"/>
        <v>2</v>
      </c>
      <c r="FK451" s="14">
        <f t="shared" si="493"/>
        <v>11</v>
      </c>
      <c r="FL451" s="14">
        <f t="shared" si="471"/>
        <v>2</v>
      </c>
      <c r="FM451" s="14">
        <f t="shared" si="494"/>
        <v>20</v>
      </c>
      <c r="FN451" s="14">
        <f t="shared" si="439"/>
        <v>12</v>
      </c>
      <c r="FO451" s="14">
        <f t="shared" si="440"/>
        <v>15</v>
      </c>
      <c r="FP451" s="14">
        <f t="shared" si="441"/>
        <v>2</v>
      </c>
      <c r="FQ451" s="14">
        <f t="shared" si="442"/>
        <v>3</v>
      </c>
      <c r="FR451" s="14">
        <f t="shared" si="443"/>
        <v>3</v>
      </c>
      <c r="FS451" s="14" t="b">
        <f t="shared" si="472"/>
        <v>0</v>
      </c>
      <c r="FT451" s="14">
        <f t="shared" si="444"/>
        <v>2101203</v>
      </c>
      <c r="FU451" s="14">
        <f t="shared" si="473"/>
        <v>20</v>
      </c>
      <c r="FV451" s="13" t="str">
        <f t="shared" si="445"/>
        <v>15级-优秀守护灵の铠甲</v>
      </c>
      <c r="FW451" s="13" t="str">
        <f t="shared" si="446"/>
        <v>白夜 · 守护灵の铠甲-优秀</v>
      </c>
      <c r="FX451" s="14">
        <f t="shared" si="447"/>
        <v>2</v>
      </c>
      <c r="FY451" s="14">
        <f t="shared" si="448"/>
        <v>2</v>
      </c>
      <c r="FZ451" s="14">
        <f t="shared" si="449"/>
        <v>15</v>
      </c>
      <c r="GA451" s="14">
        <v>12</v>
      </c>
      <c r="GB451" s="14">
        <f t="shared" si="450"/>
        <v>1</v>
      </c>
      <c r="GC451" s="14">
        <f t="shared" si="495"/>
        <v>3</v>
      </c>
      <c r="GD451" s="14" t="str">
        <f t="shared" si="451"/>
        <v/>
      </c>
      <c r="GE451" s="14" t="e">
        <f t="shared" si="496"/>
        <v>#REF!</v>
      </c>
      <c r="GF451" s="14" t="e">
        <f t="shared" si="453"/>
        <v>#REF!</v>
      </c>
      <c r="GG451" s="14" t="e">
        <f t="shared" si="454"/>
        <v>#REF!</v>
      </c>
      <c r="GH451" s="14" t="e">
        <f t="shared" si="455"/>
        <v>#REF!</v>
      </c>
      <c r="GI451" s="14" t="e">
        <f t="shared" si="456"/>
        <v>#REF!</v>
      </c>
      <c r="GJ451" s="14" t="e">
        <f t="shared" si="457"/>
        <v>#REF!</v>
      </c>
      <c r="GK451" s="14" t="e">
        <f t="shared" si="458"/>
        <v>#REF!</v>
      </c>
      <c r="GL451" s="14">
        <f t="shared" si="459"/>
        <v>2012</v>
      </c>
      <c r="GM451" s="14">
        <f t="shared" si="460"/>
        <v>0</v>
      </c>
      <c r="GN451" s="14" t="str">
        <f t="shared" si="461"/>
        <v/>
      </c>
      <c r="GO451" s="25" t="str">
        <f t="shared" si="462"/>
        <v>icon_2101103</v>
      </c>
      <c r="GS451" s="14">
        <f t="shared" si="463"/>
        <v>2</v>
      </c>
      <c r="GT451" s="14">
        <f t="shared" si="464"/>
        <v>3</v>
      </c>
      <c r="GU451" s="14" t="e">
        <f t="shared" si="497"/>
        <v>#REF!</v>
      </c>
      <c r="GV451" s="14" t="str">
        <f t="shared" si="498"/>
        <v>DefExt</v>
      </c>
      <c r="GW451" s="14" t="e">
        <f t="shared" si="499"/>
        <v>#REF!</v>
      </c>
      <c r="GX451" s="14" t="e">
        <f t="shared" si="500"/>
        <v>#REF!</v>
      </c>
      <c r="GY451" s="14" t="str">
        <f t="shared" si="501"/>
        <v>HPExt</v>
      </c>
      <c r="GZ451" s="14" t="e">
        <f t="shared" si="502"/>
        <v>#REF!</v>
      </c>
      <c r="HA451" s="14" t="e">
        <f t="shared" si="503"/>
        <v>#REF!</v>
      </c>
      <c r="HB451" s="14">
        <f t="shared" si="467"/>
        <v>20120</v>
      </c>
      <c r="HC451" s="14">
        <f t="shared" si="504"/>
        <v>0</v>
      </c>
      <c r="HD451" s="14" t="str">
        <f t="shared" si="505"/>
        <v/>
      </c>
      <c r="HE451" s="25" t="s">
        <v>1109</v>
      </c>
      <c r="HF451" s="14">
        <f t="shared" si="468"/>
        <v>15</v>
      </c>
      <c r="HG451" s="30"/>
      <c r="IA451" s="16"/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</row>
    <row r="452" spans="165:246" ht="16.5" x14ac:dyDescent="0.2">
      <c r="FI452" s="13">
        <v>447</v>
      </c>
      <c r="FJ452" s="14">
        <f t="shared" si="469"/>
        <v>2</v>
      </c>
      <c r="FK452" s="14">
        <f t="shared" si="493"/>
        <v>12</v>
      </c>
      <c r="FL452" s="14">
        <f t="shared" si="471"/>
        <v>2</v>
      </c>
      <c r="FM452" s="14">
        <f t="shared" si="494"/>
        <v>20</v>
      </c>
      <c r="FN452" s="14">
        <f t="shared" si="439"/>
        <v>12</v>
      </c>
      <c r="FO452" s="14">
        <f t="shared" si="440"/>
        <v>15</v>
      </c>
      <c r="FP452" s="14">
        <f t="shared" si="441"/>
        <v>2</v>
      </c>
      <c r="FQ452" s="14">
        <f t="shared" si="442"/>
        <v>4</v>
      </c>
      <c r="FR452" s="14">
        <f t="shared" si="443"/>
        <v>4</v>
      </c>
      <c r="FS452" s="14" t="b">
        <f t="shared" si="472"/>
        <v>0</v>
      </c>
      <c r="FT452" s="14">
        <f t="shared" si="444"/>
        <v>2101204</v>
      </c>
      <c r="FU452" s="14">
        <f t="shared" si="473"/>
        <v>20</v>
      </c>
      <c r="FV452" s="13" t="str">
        <f t="shared" si="445"/>
        <v>15级-优秀守护灵の裤子</v>
      </c>
      <c r="FW452" s="13" t="str">
        <f t="shared" si="446"/>
        <v>白夜 · 守护灵の裤子-优秀</v>
      </c>
      <c r="FX452" s="14">
        <f t="shared" si="447"/>
        <v>2</v>
      </c>
      <c r="FY452" s="14">
        <f t="shared" si="448"/>
        <v>2</v>
      </c>
      <c r="FZ452" s="14">
        <f t="shared" si="449"/>
        <v>15</v>
      </c>
      <c r="GA452" s="14">
        <v>13</v>
      </c>
      <c r="GB452" s="14">
        <f t="shared" si="450"/>
        <v>1</v>
      </c>
      <c r="GC452" s="14">
        <f t="shared" si="495"/>
        <v>4</v>
      </c>
      <c r="GD452" s="14" t="str">
        <f t="shared" si="451"/>
        <v/>
      </c>
      <c r="GE452" s="14" t="e">
        <f t="shared" si="496"/>
        <v>#REF!</v>
      </c>
      <c r="GF452" s="14" t="e">
        <f t="shared" si="453"/>
        <v>#REF!</v>
      </c>
      <c r="GG452" s="14" t="e">
        <f t="shared" si="454"/>
        <v>#REF!</v>
      </c>
      <c r="GH452" s="14" t="e">
        <f t="shared" si="455"/>
        <v>#REF!</v>
      </c>
      <c r="GI452" s="14" t="e">
        <f t="shared" si="456"/>
        <v>#REF!</v>
      </c>
      <c r="GJ452" s="14" t="e">
        <f t="shared" si="457"/>
        <v>#REF!</v>
      </c>
      <c r="GK452" s="14" t="e">
        <f t="shared" si="458"/>
        <v>#REF!</v>
      </c>
      <c r="GL452" s="14">
        <f t="shared" si="459"/>
        <v>2012</v>
      </c>
      <c r="GM452" s="14">
        <f t="shared" si="460"/>
        <v>0</v>
      </c>
      <c r="GN452" s="14" t="str">
        <f t="shared" si="461"/>
        <v/>
      </c>
      <c r="GO452" s="25" t="str">
        <f t="shared" si="462"/>
        <v>icon_2101104</v>
      </c>
      <c r="GS452" s="14">
        <f t="shared" si="463"/>
        <v>2</v>
      </c>
      <c r="GT452" s="14">
        <f t="shared" si="464"/>
        <v>0</v>
      </c>
      <c r="GU452" s="14" t="e">
        <f t="shared" si="497"/>
        <v>#REF!</v>
      </c>
      <c r="GV452" s="14" t="str">
        <f t="shared" si="498"/>
        <v>DefExt</v>
      </c>
      <c r="GW452" s="14" t="e">
        <f t="shared" si="499"/>
        <v>#REF!</v>
      </c>
      <c r="GX452" s="14" t="e">
        <f t="shared" si="500"/>
        <v>#REF!</v>
      </c>
      <c r="GY452" s="14" t="str">
        <f t="shared" si="501"/>
        <v/>
      </c>
      <c r="GZ452" s="14" t="str">
        <f t="shared" si="502"/>
        <v/>
      </c>
      <c r="HA452" s="14" t="str">
        <f t="shared" si="503"/>
        <v/>
      </c>
      <c r="HB452" s="14">
        <f t="shared" si="467"/>
        <v>20120</v>
      </c>
      <c r="HC452" s="14">
        <f t="shared" si="504"/>
        <v>0</v>
      </c>
      <c r="HD452" s="14" t="str">
        <f t="shared" si="505"/>
        <v/>
      </c>
      <c r="HE452" s="25" t="s">
        <v>1109</v>
      </c>
      <c r="HF452" s="14">
        <f t="shared" si="468"/>
        <v>15</v>
      </c>
      <c r="HG452" s="30"/>
      <c r="IA452" s="16"/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</row>
    <row r="453" spans="165:246" ht="16.5" x14ac:dyDescent="0.2">
      <c r="FI453" s="13">
        <v>448</v>
      </c>
      <c r="FJ453" s="14">
        <f t="shared" si="469"/>
        <v>2</v>
      </c>
      <c r="FK453" s="14">
        <f t="shared" si="493"/>
        <v>13</v>
      </c>
      <c r="FL453" s="14">
        <f t="shared" si="471"/>
        <v>2</v>
      </c>
      <c r="FM453" s="14">
        <f t="shared" si="494"/>
        <v>20</v>
      </c>
      <c r="FN453" s="14">
        <f t="shared" si="439"/>
        <v>12</v>
      </c>
      <c r="FO453" s="14">
        <f t="shared" si="440"/>
        <v>15</v>
      </c>
      <c r="FP453" s="14">
        <f t="shared" si="441"/>
        <v>2</v>
      </c>
      <c r="FQ453" s="14">
        <f t="shared" si="442"/>
        <v>5</v>
      </c>
      <c r="FR453" s="14">
        <f t="shared" si="443"/>
        <v>5</v>
      </c>
      <c r="FS453" s="14" t="b">
        <f t="shared" si="472"/>
        <v>0</v>
      </c>
      <c r="FT453" s="14">
        <f t="shared" si="444"/>
        <v>2101205</v>
      </c>
      <c r="FU453" s="14">
        <f t="shared" si="473"/>
        <v>20</v>
      </c>
      <c r="FV453" s="13" t="str">
        <f t="shared" si="445"/>
        <v>15级-优秀守护灵の鞋子</v>
      </c>
      <c r="FW453" s="13" t="str">
        <f t="shared" si="446"/>
        <v>白夜 · 守护灵の鞋子-优秀</v>
      </c>
      <c r="FX453" s="14">
        <f t="shared" si="447"/>
        <v>2</v>
      </c>
      <c r="FY453" s="14">
        <f t="shared" si="448"/>
        <v>2</v>
      </c>
      <c r="FZ453" s="14">
        <f t="shared" si="449"/>
        <v>15</v>
      </c>
      <c r="GA453" s="14">
        <v>14</v>
      </c>
      <c r="GB453" s="14">
        <f t="shared" si="450"/>
        <v>1</v>
      </c>
      <c r="GC453" s="14">
        <f t="shared" si="495"/>
        <v>5</v>
      </c>
      <c r="GD453" s="14" t="str">
        <f t="shared" si="451"/>
        <v/>
      </c>
      <c r="GE453" s="14" t="e">
        <f t="shared" si="496"/>
        <v>#REF!</v>
      </c>
      <c r="GF453" s="14" t="e">
        <f t="shared" si="453"/>
        <v>#REF!</v>
      </c>
      <c r="GG453" s="14" t="e">
        <f t="shared" si="454"/>
        <v>#REF!</v>
      </c>
      <c r="GH453" s="14" t="e">
        <f t="shared" si="455"/>
        <v>#REF!</v>
      </c>
      <c r="GI453" s="14" t="e">
        <f t="shared" si="456"/>
        <v>#REF!</v>
      </c>
      <c r="GJ453" s="14" t="e">
        <f t="shared" si="457"/>
        <v>#REF!</v>
      </c>
      <c r="GK453" s="14" t="e">
        <f t="shared" si="458"/>
        <v>#REF!</v>
      </c>
      <c r="GL453" s="14">
        <f t="shared" si="459"/>
        <v>2012</v>
      </c>
      <c r="GM453" s="14">
        <f t="shared" si="460"/>
        <v>0</v>
      </c>
      <c r="GN453" s="14" t="str">
        <f t="shared" si="461"/>
        <v/>
      </c>
      <c r="GO453" s="25" t="str">
        <f t="shared" si="462"/>
        <v>icon_2101105</v>
      </c>
      <c r="GS453" s="14">
        <f t="shared" si="463"/>
        <v>3</v>
      </c>
      <c r="GT453" s="14">
        <f t="shared" si="464"/>
        <v>0</v>
      </c>
      <c r="GU453" s="14" t="e">
        <f t="shared" si="497"/>
        <v>#REF!</v>
      </c>
      <c r="GV453" s="14" t="str">
        <f t="shared" si="498"/>
        <v>HPExt</v>
      </c>
      <c r="GW453" s="14" t="e">
        <f t="shared" si="499"/>
        <v>#REF!</v>
      </c>
      <c r="GX453" s="14" t="e">
        <f t="shared" si="500"/>
        <v>#REF!</v>
      </c>
      <c r="GY453" s="14" t="str">
        <f t="shared" si="501"/>
        <v/>
      </c>
      <c r="GZ453" s="14" t="str">
        <f t="shared" si="502"/>
        <v/>
      </c>
      <c r="HA453" s="14" t="str">
        <f t="shared" si="503"/>
        <v/>
      </c>
      <c r="HB453" s="14">
        <f t="shared" si="467"/>
        <v>20120</v>
      </c>
      <c r="HC453" s="14">
        <f t="shared" si="504"/>
        <v>0</v>
      </c>
      <c r="HD453" s="14" t="str">
        <f t="shared" si="505"/>
        <v/>
      </c>
      <c r="HE453" s="25" t="s">
        <v>1109</v>
      </c>
      <c r="HF453" s="14">
        <f t="shared" si="468"/>
        <v>15</v>
      </c>
      <c r="HG453" s="30"/>
      <c r="IA453" s="16"/>
      <c r="IB453" s="16"/>
      <c r="IC453" s="16"/>
      <c r="ID453" s="16"/>
      <c r="IE453" s="16"/>
      <c r="IF453" s="16"/>
      <c r="IG453" s="16"/>
      <c r="IH453" s="16"/>
      <c r="II453" s="16"/>
      <c r="IJ453" s="16"/>
      <c r="IK453" s="16"/>
      <c r="IL453" s="16"/>
    </row>
    <row r="454" spans="165:246" ht="16.5" x14ac:dyDescent="0.2">
      <c r="FI454" s="13">
        <v>449</v>
      </c>
      <c r="FJ454" s="14">
        <f t="shared" si="469"/>
        <v>2</v>
      </c>
      <c r="FK454" s="14">
        <f t="shared" si="493"/>
        <v>14</v>
      </c>
      <c r="FL454" s="14">
        <f t="shared" si="471"/>
        <v>2</v>
      </c>
      <c r="FM454" s="14">
        <f t="shared" si="494"/>
        <v>20</v>
      </c>
      <c r="FN454" s="14">
        <f t="shared" ref="FN454:FN517" si="506">(FJ454-1)*$FL$3+GB454</f>
        <v>12</v>
      </c>
      <c r="FO454" s="14">
        <f t="shared" ref="FO454:FO517" si="507">INDEX(AJ$7:AJ$64,$FL454)</f>
        <v>15</v>
      </c>
      <c r="FP454" s="14">
        <f t="shared" ref="FP454:FP517" si="508">INDEX(AK$7:AK$64,$FL454)</f>
        <v>2</v>
      </c>
      <c r="FQ454" s="14">
        <f t="shared" ref="FQ454:FQ517" si="509">FK454-INDEX($AT$6:$AT$64,FL454)</f>
        <v>6</v>
      </c>
      <c r="FR454" s="14">
        <f t="shared" ref="FR454:FR517" si="510">INDEX($AU$7:$BB$64,FL454,FK454-INDEX($AT$6:$AT$64,FL454))</f>
        <v>6</v>
      </c>
      <c r="FS454" s="14" t="b">
        <f t="shared" si="472"/>
        <v>0</v>
      </c>
      <c r="FT454" s="14">
        <f t="shared" ref="FT454:FT517" si="511">INDEX($AQ$7:$AQ$64,FL454)*10+FR454+(FJ454-1)*100000+2000000</f>
        <v>2101206</v>
      </c>
      <c r="FU454" s="14">
        <f t="shared" si="473"/>
        <v>20</v>
      </c>
      <c r="FV454" s="13" t="str">
        <f t="shared" ref="FV454:FV517" si="512">INDEX($AM$7:$AM$64,FL454)&amp;"-"&amp;INDEX($AN$7:$AN$64,FL454)&amp;INDEX($BR$6:$BR$7,FJ454)&amp;INDEX($AU$3:$BB$3,FR454)</f>
        <v>15级-优秀守护灵の护手</v>
      </c>
      <c r="FW454" s="13" t="str">
        <f t="shared" ref="FW454:FW517" si="513">INDEX($AO$7:$AP$64,FL454,FJ454)&amp;" · "&amp;INDEX($BR$6:$BR$7,FJ454)&amp;INDEX($AU$3:$BB$3,FR454)&amp;IF(FS454,"","-"&amp;INDEX($CG$6:$CG$9,FP454))</f>
        <v>白夜 · 守护灵の护手-优秀</v>
      </c>
      <c r="FX454" s="14">
        <f t="shared" ref="FX454:FX517" si="514">FJ454</f>
        <v>2</v>
      </c>
      <c r="FY454" s="14">
        <f t="shared" ref="FY454:FY517" si="515">INDEX($AK$7:$AK$64,FL454)</f>
        <v>2</v>
      </c>
      <c r="FZ454" s="14">
        <f t="shared" ref="FZ454:FZ517" si="516">INDEX($AJ$7:$AJ$64,FL454)</f>
        <v>15</v>
      </c>
      <c r="GA454" s="14">
        <v>15</v>
      </c>
      <c r="GB454" s="14">
        <f t="shared" ref="GB454:GB517" si="517">INDEX(AH$7:AH$64,$FL454)</f>
        <v>1</v>
      </c>
      <c r="GC454" s="14">
        <f t="shared" si="495"/>
        <v>6</v>
      </c>
      <c r="GD454" s="14" t="str">
        <f t="shared" ref="GD454:GD517" si="518">IF(INDEX($AR$7:$AR$64,FL454)&gt;0,INDEX($AR$7:$AR$64,FL454) + (FJ454-1)*10000+200000,"")</f>
        <v/>
      </c>
      <c r="GE454" s="14" t="e">
        <f t="shared" si="496"/>
        <v>#REF!</v>
      </c>
      <c r="GF454" s="14" t="e">
        <f t="shared" ref="GF454:GF517" si="519">ROUND(INDEX(M$6:M$27,$FN454)*INDEX(BW$6:BW$13,$FR454)*INDEX($CH$6:$CH$9,FY454)/5,0)*5</f>
        <v>#REF!</v>
      </c>
      <c r="GG454" s="14" t="e">
        <f t="shared" ref="GG454:GG517" si="520">ROUND(INDEX(N$6:N$27,$FN454)*INDEX(BX$6:BX$13,$FR454)*INDEX($CH$6:$CH$9,FY454)/5,0)*5</f>
        <v>#REF!</v>
      </c>
      <c r="GH454" s="14" t="e">
        <f t="shared" ref="GH454:GH517" si="521">ROUND(INDEX(O$6:O$27,$FN454)*INDEX(BY$6:BY$13,$FR454)*INDEX($CH$6:$CH$9,FY454)/5,0)*5</f>
        <v>#REF!</v>
      </c>
      <c r="GI454" s="14" t="e">
        <f t="shared" ref="GI454:GI517" si="522">ROUND(INDEX(S$6:S$27,$FN454)*INDEX(BW$6:BW$13,$FR454)*INDEX($CH$6:$CH$9,FY454),0)</f>
        <v>#REF!</v>
      </c>
      <c r="GJ454" s="14" t="e">
        <f t="shared" ref="GJ454:GJ517" si="523">ROUND(INDEX(T$6:T$27,$FN454)*INDEX(BX$6:BX$13,$FR454)*INDEX($CH$6:$CH$9,FY454),0)</f>
        <v>#REF!</v>
      </c>
      <c r="GK454" s="14" t="e">
        <f t="shared" ref="GK454:GK517" si="524">ROUND(INDEX(U$6:U$27,$FN454)*INDEX(BY$6:BY$13,$FR454)*INDEX($CH$6:$CH$9,FY454),0)</f>
        <v>#REF!</v>
      </c>
      <c r="GL454" s="14">
        <f t="shared" ref="GL454:GL517" si="525">GB454*10+FP454+FJ454*1000</f>
        <v>2012</v>
      </c>
      <c r="GM454" s="14">
        <f t="shared" ref="GM454:GM517" si="526">INDEX($V$17:$Y$27,GB454,FP454)</f>
        <v>0</v>
      </c>
      <c r="GN454" s="14" t="str">
        <f t="shared" ref="GN454:GN517" si="527">IF(FP454&gt;2,GB454*10+FP454+FJ454*1000,"")</f>
        <v/>
      </c>
      <c r="GO454" s="25" t="str">
        <f t="shared" ref="GO454:GO517" si="528">IF(FS454,"icon_"&amp;FT454,GO$2&amp;INDEX($FG$6:$FG$7,FJ454)*100000+GB454*1000+100+FR454)</f>
        <v>icon_2101106</v>
      </c>
      <c r="GS454" s="14">
        <f t="shared" ref="GS454:GS517" si="529">INDEX(CA$6:CA$13,$GC454)</f>
        <v>3</v>
      </c>
      <c r="GT454" s="14">
        <f t="shared" ref="GT454:GT517" si="530">INDEX(CB$6:CB$13,$GC454)</f>
        <v>0</v>
      </c>
      <c r="GU454" s="14" t="e">
        <f t="shared" si="497"/>
        <v>#REF!</v>
      </c>
      <c r="GV454" s="14" t="str">
        <f t="shared" si="498"/>
        <v>HPExt</v>
      </c>
      <c r="GW454" s="14" t="e">
        <f t="shared" si="499"/>
        <v>#REF!</v>
      </c>
      <c r="GX454" s="14" t="e">
        <f t="shared" si="500"/>
        <v>#REF!</v>
      </c>
      <c r="GY454" s="14" t="str">
        <f t="shared" si="501"/>
        <v/>
      </c>
      <c r="GZ454" s="14" t="str">
        <f t="shared" si="502"/>
        <v/>
      </c>
      <c r="HA454" s="14" t="str">
        <f t="shared" si="503"/>
        <v/>
      </c>
      <c r="HB454" s="14">
        <f t="shared" ref="HB454:HB517" si="531">20000+GB454*100+FP454*10</f>
        <v>20120</v>
      </c>
      <c r="HC454" s="14">
        <f t="shared" si="504"/>
        <v>0</v>
      </c>
      <c r="HD454" s="14" t="str">
        <f t="shared" si="505"/>
        <v/>
      </c>
      <c r="HE454" s="25" t="s">
        <v>1109</v>
      </c>
      <c r="HF454" s="14">
        <f t="shared" ref="HF454:HF517" si="532">ROUND(INDEX($AA$17:$AD$27,GB454,FP454)*INDEX($BZ$6:$BZ$13,GC454),0)</f>
        <v>15</v>
      </c>
      <c r="HG454" s="30"/>
      <c r="IA454" s="16"/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</row>
    <row r="455" spans="165:246" ht="16.5" x14ac:dyDescent="0.2">
      <c r="FI455" s="13">
        <v>450</v>
      </c>
      <c r="FJ455" s="14">
        <f t="shared" ref="FJ455:FJ518" si="533">IF(FI455&lt;=$FJ$3,1,2)</f>
        <v>2</v>
      </c>
      <c r="FK455" s="14">
        <f t="shared" si="493"/>
        <v>15</v>
      </c>
      <c r="FL455" s="14">
        <f t="shared" ref="FL455:FL518" si="534">MATCH(FK455-1,$AT$6:$AT$64,1)</f>
        <v>2</v>
      </c>
      <c r="FM455" s="14">
        <f t="shared" si="494"/>
        <v>20</v>
      </c>
      <c r="FN455" s="14">
        <f t="shared" si="506"/>
        <v>12</v>
      </c>
      <c r="FO455" s="14">
        <f t="shared" si="507"/>
        <v>15</v>
      </c>
      <c r="FP455" s="14">
        <f t="shared" si="508"/>
        <v>2</v>
      </c>
      <c r="FQ455" s="14">
        <f t="shared" si="509"/>
        <v>7</v>
      </c>
      <c r="FR455" s="14">
        <f t="shared" si="510"/>
        <v>7</v>
      </c>
      <c r="FS455" s="14" t="b">
        <f t="shared" ref="FS455:FS518" si="535">IF(GD455="",FALSE,TRUE)</f>
        <v>0</v>
      </c>
      <c r="FT455" s="14">
        <f t="shared" si="511"/>
        <v>2101207</v>
      </c>
      <c r="FU455" s="14">
        <f t="shared" ref="FU455:FU518" si="536">INDEX($BG$7:$BN$64,FL455,FR455)</f>
        <v>30</v>
      </c>
      <c r="FV455" s="13" t="str">
        <f t="shared" si="512"/>
        <v>15级-优秀守护灵の项链</v>
      </c>
      <c r="FW455" s="13" t="str">
        <f t="shared" si="513"/>
        <v>白夜 · 守护灵の项链-优秀</v>
      </c>
      <c r="FX455" s="14">
        <f t="shared" si="514"/>
        <v>2</v>
      </c>
      <c r="FY455" s="14">
        <f t="shared" si="515"/>
        <v>2</v>
      </c>
      <c r="FZ455" s="14">
        <f t="shared" si="516"/>
        <v>15</v>
      </c>
      <c r="GA455" s="14">
        <v>16</v>
      </c>
      <c r="GB455" s="14">
        <f t="shared" si="517"/>
        <v>1</v>
      </c>
      <c r="GC455" s="14">
        <f t="shared" si="495"/>
        <v>7</v>
      </c>
      <c r="GD455" s="14" t="str">
        <f t="shared" si="518"/>
        <v/>
      </c>
      <c r="GE455" s="14" t="e">
        <f t="shared" si="496"/>
        <v>#REF!</v>
      </c>
      <c r="GF455" s="14" t="e">
        <f t="shared" si="519"/>
        <v>#REF!</v>
      </c>
      <c r="GG455" s="14" t="e">
        <f t="shared" si="520"/>
        <v>#REF!</v>
      </c>
      <c r="GH455" s="14" t="e">
        <f t="shared" si="521"/>
        <v>#REF!</v>
      </c>
      <c r="GI455" s="14" t="e">
        <f t="shared" si="522"/>
        <v>#REF!</v>
      </c>
      <c r="GJ455" s="14" t="e">
        <f t="shared" si="523"/>
        <v>#REF!</v>
      </c>
      <c r="GK455" s="14" t="e">
        <f t="shared" si="524"/>
        <v>#REF!</v>
      </c>
      <c r="GL455" s="14">
        <f t="shared" si="525"/>
        <v>2012</v>
      </c>
      <c r="GM455" s="14">
        <f t="shared" si="526"/>
        <v>0</v>
      </c>
      <c r="GN455" s="14" t="str">
        <f t="shared" si="527"/>
        <v/>
      </c>
      <c r="GO455" s="25" t="str">
        <f t="shared" si="528"/>
        <v>icon_2101107</v>
      </c>
      <c r="GS455" s="14">
        <f t="shared" si="529"/>
        <v>1</v>
      </c>
      <c r="GT455" s="14">
        <f t="shared" si="530"/>
        <v>2</v>
      </c>
      <c r="GU455" s="14" t="e">
        <f t="shared" si="497"/>
        <v>#REF!</v>
      </c>
      <c r="GV455" s="14" t="str">
        <f t="shared" si="498"/>
        <v>AtkExt</v>
      </c>
      <c r="GW455" s="14" t="e">
        <f t="shared" si="499"/>
        <v>#REF!</v>
      </c>
      <c r="GX455" s="14" t="e">
        <f t="shared" si="500"/>
        <v>#REF!</v>
      </c>
      <c r="GY455" s="14" t="str">
        <f t="shared" si="501"/>
        <v>DefExt</v>
      </c>
      <c r="GZ455" s="14" t="e">
        <f t="shared" si="502"/>
        <v>#REF!</v>
      </c>
      <c r="HA455" s="14" t="e">
        <f t="shared" si="503"/>
        <v>#REF!</v>
      </c>
      <c r="HB455" s="14">
        <f t="shared" si="531"/>
        <v>20120</v>
      </c>
      <c r="HC455" s="14">
        <f t="shared" si="504"/>
        <v>0</v>
      </c>
      <c r="HD455" s="14" t="str">
        <f t="shared" si="505"/>
        <v/>
      </c>
      <c r="HE455" s="25" t="s">
        <v>1109</v>
      </c>
      <c r="HF455" s="14">
        <f t="shared" si="532"/>
        <v>23</v>
      </c>
      <c r="HG455" s="30"/>
      <c r="IA455" s="16"/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</row>
    <row r="456" spans="165:246" ht="16.5" x14ac:dyDescent="0.2">
      <c r="FI456" s="13">
        <v>451</v>
      </c>
      <c r="FJ456" s="14">
        <f t="shared" si="533"/>
        <v>2</v>
      </c>
      <c r="FK456" s="14">
        <f t="shared" si="493"/>
        <v>16</v>
      </c>
      <c r="FL456" s="14">
        <f t="shared" si="534"/>
        <v>2</v>
      </c>
      <c r="FM456" s="14">
        <f t="shared" si="494"/>
        <v>20</v>
      </c>
      <c r="FN456" s="14">
        <f t="shared" si="506"/>
        <v>12</v>
      </c>
      <c r="FO456" s="14">
        <f t="shared" si="507"/>
        <v>15</v>
      </c>
      <c r="FP456" s="14">
        <f t="shared" si="508"/>
        <v>2</v>
      </c>
      <c r="FQ456" s="14">
        <f t="shared" si="509"/>
        <v>8</v>
      </c>
      <c r="FR456" s="14">
        <f t="shared" si="510"/>
        <v>8</v>
      </c>
      <c r="FS456" s="14" t="b">
        <f t="shared" si="535"/>
        <v>0</v>
      </c>
      <c r="FT456" s="14">
        <f t="shared" si="511"/>
        <v>2101208</v>
      </c>
      <c r="FU456" s="14">
        <f t="shared" si="536"/>
        <v>30</v>
      </c>
      <c r="FV456" s="13" t="str">
        <f t="shared" si="512"/>
        <v>15级-优秀守护灵の戒指</v>
      </c>
      <c r="FW456" s="13" t="str">
        <f t="shared" si="513"/>
        <v>白夜 · 守护灵の戒指-优秀</v>
      </c>
      <c r="FX456" s="14">
        <f t="shared" si="514"/>
        <v>2</v>
      </c>
      <c r="FY456" s="14">
        <f t="shared" si="515"/>
        <v>2</v>
      </c>
      <c r="FZ456" s="14">
        <f t="shared" si="516"/>
        <v>15</v>
      </c>
      <c r="GA456" s="14">
        <v>17</v>
      </c>
      <c r="GB456" s="14">
        <f t="shared" si="517"/>
        <v>1</v>
      </c>
      <c r="GC456" s="14">
        <f t="shared" si="495"/>
        <v>8</v>
      </c>
      <c r="GD456" s="14" t="str">
        <f t="shared" si="518"/>
        <v/>
      </c>
      <c r="GE456" s="14" t="e">
        <f t="shared" si="496"/>
        <v>#REF!</v>
      </c>
      <c r="GF456" s="14" t="e">
        <f t="shared" si="519"/>
        <v>#REF!</v>
      </c>
      <c r="GG456" s="14" t="e">
        <f t="shared" si="520"/>
        <v>#REF!</v>
      </c>
      <c r="GH456" s="14" t="e">
        <f t="shared" si="521"/>
        <v>#REF!</v>
      </c>
      <c r="GI456" s="14" t="e">
        <f t="shared" si="522"/>
        <v>#REF!</v>
      </c>
      <c r="GJ456" s="14" t="e">
        <f t="shared" si="523"/>
        <v>#REF!</v>
      </c>
      <c r="GK456" s="14" t="e">
        <f t="shared" si="524"/>
        <v>#REF!</v>
      </c>
      <c r="GL456" s="14">
        <f t="shared" si="525"/>
        <v>2012</v>
      </c>
      <c r="GM456" s="14">
        <f t="shared" si="526"/>
        <v>0</v>
      </c>
      <c r="GN456" s="14" t="str">
        <f t="shared" si="527"/>
        <v/>
      </c>
      <c r="GO456" s="25" t="str">
        <f t="shared" si="528"/>
        <v>icon_2101108</v>
      </c>
      <c r="GS456" s="14">
        <f t="shared" si="529"/>
        <v>1</v>
      </c>
      <c r="GT456" s="14">
        <f t="shared" si="530"/>
        <v>3</v>
      </c>
      <c r="GU456" s="14" t="e">
        <f t="shared" si="497"/>
        <v>#REF!</v>
      </c>
      <c r="GV456" s="14" t="str">
        <f t="shared" si="498"/>
        <v>AtkExt</v>
      </c>
      <c r="GW456" s="14" t="e">
        <f t="shared" si="499"/>
        <v>#REF!</v>
      </c>
      <c r="GX456" s="14" t="e">
        <f t="shared" si="500"/>
        <v>#REF!</v>
      </c>
      <c r="GY456" s="14" t="str">
        <f t="shared" si="501"/>
        <v>HPExt</v>
      </c>
      <c r="GZ456" s="14" t="e">
        <f t="shared" si="502"/>
        <v>#REF!</v>
      </c>
      <c r="HA456" s="14" t="e">
        <f t="shared" si="503"/>
        <v>#REF!</v>
      </c>
      <c r="HB456" s="14">
        <f t="shared" si="531"/>
        <v>20120</v>
      </c>
      <c r="HC456" s="14">
        <f t="shared" si="504"/>
        <v>0</v>
      </c>
      <c r="HD456" s="14" t="str">
        <f t="shared" si="505"/>
        <v/>
      </c>
      <c r="HE456" s="25" t="s">
        <v>1109</v>
      </c>
      <c r="HF456" s="14">
        <f t="shared" si="532"/>
        <v>23</v>
      </c>
      <c r="HG456" s="30"/>
      <c r="IA456" s="16"/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</row>
    <row r="457" spans="165:246" ht="16.5" x14ac:dyDescent="0.2">
      <c r="FI457" s="13">
        <v>452</v>
      </c>
      <c r="FJ457" s="14">
        <f t="shared" si="533"/>
        <v>2</v>
      </c>
      <c r="FK457" s="14">
        <f t="shared" si="493"/>
        <v>17</v>
      </c>
      <c r="FL457" s="14">
        <f t="shared" si="534"/>
        <v>3</v>
      </c>
      <c r="FM457" s="14">
        <f t="shared" si="494"/>
        <v>30</v>
      </c>
      <c r="FN457" s="14">
        <f t="shared" si="506"/>
        <v>12</v>
      </c>
      <c r="FO457" s="14">
        <f t="shared" si="507"/>
        <v>15</v>
      </c>
      <c r="FP457" s="14">
        <f t="shared" si="508"/>
        <v>3</v>
      </c>
      <c r="FQ457" s="14">
        <f t="shared" si="509"/>
        <v>1</v>
      </c>
      <c r="FR457" s="14">
        <f t="shared" si="510"/>
        <v>1</v>
      </c>
      <c r="FS457" s="14" t="b">
        <f t="shared" si="535"/>
        <v>0</v>
      </c>
      <c r="FT457" s="14">
        <f t="shared" si="511"/>
        <v>2101301</v>
      </c>
      <c r="FU457" s="14">
        <f t="shared" si="536"/>
        <v>50</v>
      </c>
      <c r="FV457" s="13" t="str">
        <f t="shared" si="512"/>
        <v>15级-精良守护灵の灵器</v>
      </c>
      <c r="FW457" s="13" t="str">
        <f t="shared" si="513"/>
        <v>白夜 · 守护灵の灵器-精良</v>
      </c>
      <c r="FX457" s="14">
        <f t="shared" si="514"/>
        <v>2</v>
      </c>
      <c r="FY457" s="14">
        <f t="shared" si="515"/>
        <v>3</v>
      </c>
      <c r="FZ457" s="14">
        <f t="shared" si="516"/>
        <v>15</v>
      </c>
      <c r="GA457" s="14">
        <v>18</v>
      </c>
      <c r="GB457" s="14">
        <f t="shared" si="517"/>
        <v>1</v>
      </c>
      <c r="GC457" s="14">
        <f t="shared" si="495"/>
        <v>1</v>
      </c>
      <c r="GD457" s="14" t="str">
        <f t="shared" si="518"/>
        <v/>
      </c>
      <c r="GE457" s="14" t="e">
        <f t="shared" si="496"/>
        <v>#REF!</v>
      </c>
      <c r="GF457" s="14" t="e">
        <f t="shared" si="519"/>
        <v>#REF!</v>
      </c>
      <c r="GG457" s="14" t="e">
        <f t="shared" si="520"/>
        <v>#REF!</v>
      </c>
      <c r="GH457" s="14" t="e">
        <f t="shared" si="521"/>
        <v>#REF!</v>
      </c>
      <c r="GI457" s="14" t="e">
        <f t="shared" si="522"/>
        <v>#REF!</v>
      </c>
      <c r="GJ457" s="14" t="e">
        <f t="shared" si="523"/>
        <v>#REF!</v>
      </c>
      <c r="GK457" s="14" t="e">
        <f t="shared" si="524"/>
        <v>#REF!</v>
      </c>
      <c r="GL457" s="14">
        <f t="shared" si="525"/>
        <v>2013</v>
      </c>
      <c r="GM457" s="14">
        <f t="shared" si="526"/>
        <v>2</v>
      </c>
      <c r="GN457" s="14">
        <f t="shared" si="527"/>
        <v>2013</v>
      </c>
      <c r="GO457" s="25" t="str">
        <f t="shared" si="528"/>
        <v>icon_2101101</v>
      </c>
      <c r="GS457" s="14">
        <f t="shared" si="529"/>
        <v>1</v>
      </c>
      <c r="GT457" s="14">
        <f t="shared" si="530"/>
        <v>0</v>
      </c>
      <c r="GU457" s="14" t="e">
        <f t="shared" si="497"/>
        <v>#REF!</v>
      </c>
      <c r="GV457" s="14" t="str">
        <f t="shared" si="498"/>
        <v>AtkExt</v>
      </c>
      <c r="GW457" s="14" t="e">
        <f t="shared" si="499"/>
        <v>#REF!</v>
      </c>
      <c r="GX457" s="14" t="e">
        <f t="shared" si="500"/>
        <v>#REF!</v>
      </c>
      <c r="GY457" s="14" t="str">
        <f t="shared" si="501"/>
        <v/>
      </c>
      <c r="GZ457" s="14" t="str">
        <f t="shared" si="502"/>
        <v/>
      </c>
      <c r="HA457" s="14" t="str">
        <f t="shared" si="503"/>
        <v/>
      </c>
      <c r="HB457" s="14">
        <f t="shared" si="531"/>
        <v>20130</v>
      </c>
      <c r="HC457" s="14">
        <f t="shared" si="504"/>
        <v>2</v>
      </c>
      <c r="HD457" s="14">
        <f t="shared" si="505"/>
        <v>2013</v>
      </c>
      <c r="HE457" s="25" t="s">
        <v>1109</v>
      </c>
      <c r="HF457" s="14">
        <f t="shared" si="532"/>
        <v>50</v>
      </c>
      <c r="HG457" s="30"/>
      <c r="IA457" s="16"/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</row>
    <row r="458" spans="165:246" ht="16.5" x14ac:dyDescent="0.2">
      <c r="FI458" s="13">
        <v>453</v>
      </c>
      <c r="FJ458" s="14">
        <f t="shared" si="533"/>
        <v>2</v>
      </c>
      <c r="FK458" s="14">
        <f t="shared" si="493"/>
        <v>18</v>
      </c>
      <c r="FL458" s="14">
        <f t="shared" si="534"/>
        <v>3</v>
      </c>
      <c r="FM458" s="14">
        <f t="shared" si="494"/>
        <v>30</v>
      </c>
      <c r="FN458" s="14">
        <f t="shared" si="506"/>
        <v>12</v>
      </c>
      <c r="FO458" s="14">
        <f t="shared" si="507"/>
        <v>15</v>
      </c>
      <c r="FP458" s="14">
        <f t="shared" si="508"/>
        <v>3</v>
      </c>
      <c r="FQ458" s="14">
        <f t="shared" si="509"/>
        <v>2</v>
      </c>
      <c r="FR458" s="14">
        <f t="shared" si="510"/>
        <v>2</v>
      </c>
      <c r="FS458" s="14" t="b">
        <f t="shared" si="535"/>
        <v>0</v>
      </c>
      <c r="FT458" s="14">
        <f t="shared" si="511"/>
        <v>2101302</v>
      </c>
      <c r="FU458" s="14">
        <f t="shared" si="536"/>
        <v>25</v>
      </c>
      <c r="FV458" s="13" t="str">
        <f t="shared" si="512"/>
        <v>15级-精良守护灵の头盔</v>
      </c>
      <c r="FW458" s="13" t="str">
        <f t="shared" si="513"/>
        <v>白夜 · 守护灵の头盔-精良</v>
      </c>
      <c r="FX458" s="14">
        <f t="shared" si="514"/>
        <v>2</v>
      </c>
      <c r="FY458" s="14">
        <f t="shared" si="515"/>
        <v>3</v>
      </c>
      <c r="FZ458" s="14">
        <f t="shared" si="516"/>
        <v>15</v>
      </c>
      <c r="GA458" s="14">
        <v>19</v>
      </c>
      <c r="GB458" s="14">
        <f t="shared" si="517"/>
        <v>1</v>
      </c>
      <c r="GC458" s="14">
        <f t="shared" si="495"/>
        <v>2</v>
      </c>
      <c r="GD458" s="14" t="str">
        <f t="shared" si="518"/>
        <v/>
      </c>
      <c r="GE458" s="14" t="e">
        <f t="shared" si="496"/>
        <v>#REF!</v>
      </c>
      <c r="GF458" s="14" t="e">
        <f t="shared" si="519"/>
        <v>#REF!</v>
      </c>
      <c r="GG458" s="14" t="e">
        <f t="shared" si="520"/>
        <v>#REF!</v>
      </c>
      <c r="GH458" s="14" t="e">
        <f t="shared" si="521"/>
        <v>#REF!</v>
      </c>
      <c r="GI458" s="14" t="e">
        <f t="shared" si="522"/>
        <v>#REF!</v>
      </c>
      <c r="GJ458" s="14" t="e">
        <f t="shared" si="523"/>
        <v>#REF!</v>
      </c>
      <c r="GK458" s="14" t="e">
        <f t="shared" si="524"/>
        <v>#REF!</v>
      </c>
      <c r="GL458" s="14">
        <f t="shared" si="525"/>
        <v>2013</v>
      </c>
      <c r="GM458" s="14">
        <f t="shared" si="526"/>
        <v>2</v>
      </c>
      <c r="GN458" s="14">
        <f t="shared" si="527"/>
        <v>2013</v>
      </c>
      <c r="GO458" s="25" t="str">
        <f t="shared" si="528"/>
        <v>icon_2101102</v>
      </c>
      <c r="GS458" s="14">
        <f t="shared" si="529"/>
        <v>2</v>
      </c>
      <c r="GT458" s="14">
        <f t="shared" si="530"/>
        <v>0</v>
      </c>
      <c r="GU458" s="14" t="e">
        <f t="shared" si="497"/>
        <v>#REF!</v>
      </c>
      <c r="GV458" s="14" t="str">
        <f t="shared" si="498"/>
        <v>DefExt</v>
      </c>
      <c r="GW458" s="14" t="e">
        <f t="shared" si="499"/>
        <v>#REF!</v>
      </c>
      <c r="GX458" s="14" t="e">
        <f t="shared" si="500"/>
        <v>#REF!</v>
      </c>
      <c r="GY458" s="14" t="str">
        <f t="shared" si="501"/>
        <v/>
      </c>
      <c r="GZ458" s="14" t="str">
        <f t="shared" si="502"/>
        <v/>
      </c>
      <c r="HA458" s="14" t="str">
        <f t="shared" si="503"/>
        <v/>
      </c>
      <c r="HB458" s="14">
        <f t="shared" si="531"/>
        <v>20130</v>
      </c>
      <c r="HC458" s="14">
        <f t="shared" si="504"/>
        <v>2</v>
      </c>
      <c r="HD458" s="14">
        <f t="shared" si="505"/>
        <v>2013</v>
      </c>
      <c r="HE458" s="25" t="s">
        <v>1109</v>
      </c>
      <c r="HF458" s="14">
        <f t="shared" si="532"/>
        <v>25</v>
      </c>
      <c r="HG458" s="30"/>
      <c r="IA458" s="16"/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</row>
    <row r="459" spans="165:246" ht="16.5" x14ac:dyDescent="0.2">
      <c r="FI459" s="13">
        <v>454</v>
      </c>
      <c r="FJ459" s="14">
        <f t="shared" si="533"/>
        <v>2</v>
      </c>
      <c r="FK459" s="14">
        <f t="shared" si="493"/>
        <v>19</v>
      </c>
      <c r="FL459" s="14">
        <f t="shared" si="534"/>
        <v>3</v>
      </c>
      <c r="FM459" s="14">
        <f t="shared" si="494"/>
        <v>30</v>
      </c>
      <c r="FN459" s="14">
        <f t="shared" si="506"/>
        <v>12</v>
      </c>
      <c r="FO459" s="14">
        <f t="shared" si="507"/>
        <v>15</v>
      </c>
      <c r="FP459" s="14">
        <f t="shared" si="508"/>
        <v>3</v>
      </c>
      <c r="FQ459" s="14">
        <f t="shared" si="509"/>
        <v>3</v>
      </c>
      <c r="FR459" s="14">
        <f t="shared" si="510"/>
        <v>3</v>
      </c>
      <c r="FS459" s="14" t="b">
        <f t="shared" si="535"/>
        <v>0</v>
      </c>
      <c r="FT459" s="14">
        <f t="shared" si="511"/>
        <v>2101303</v>
      </c>
      <c r="FU459" s="14">
        <f t="shared" si="536"/>
        <v>25</v>
      </c>
      <c r="FV459" s="13" t="str">
        <f t="shared" si="512"/>
        <v>15级-精良守护灵の铠甲</v>
      </c>
      <c r="FW459" s="13" t="str">
        <f t="shared" si="513"/>
        <v>白夜 · 守护灵の铠甲-精良</v>
      </c>
      <c r="FX459" s="14">
        <f t="shared" si="514"/>
        <v>2</v>
      </c>
      <c r="FY459" s="14">
        <f t="shared" si="515"/>
        <v>3</v>
      </c>
      <c r="FZ459" s="14">
        <f t="shared" si="516"/>
        <v>15</v>
      </c>
      <c r="GA459" s="14">
        <v>20</v>
      </c>
      <c r="GB459" s="14">
        <f t="shared" si="517"/>
        <v>1</v>
      </c>
      <c r="GC459" s="14">
        <f t="shared" si="495"/>
        <v>3</v>
      </c>
      <c r="GD459" s="14" t="str">
        <f t="shared" si="518"/>
        <v/>
      </c>
      <c r="GE459" s="14" t="e">
        <f t="shared" si="496"/>
        <v>#REF!</v>
      </c>
      <c r="GF459" s="14" t="e">
        <f t="shared" si="519"/>
        <v>#REF!</v>
      </c>
      <c r="GG459" s="14" t="e">
        <f t="shared" si="520"/>
        <v>#REF!</v>
      </c>
      <c r="GH459" s="14" t="e">
        <f t="shared" si="521"/>
        <v>#REF!</v>
      </c>
      <c r="GI459" s="14" t="e">
        <f t="shared" si="522"/>
        <v>#REF!</v>
      </c>
      <c r="GJ459" s="14" t="e">
        <f t="shared" si="523"/>
        <v>#REF!</v>
      </c>
      <c r="GK459" s="14" t="e">
        <f t="shared" si="524"/>
        <v>#REF!</v>
      </c>
      <c r="GL459" s="14">
        <f t="shared" si="525"/>
        <v>2013</v>
      </c>
      <c r="GM459" s="14">
        <f t="shared" si="526"/>
        <v>2</v>
      </c>
      <c r="GN459" s="14">
        <f t="shared" si="527"/>
        <v>2013</v>
      </c>
      <c r="GO459" s="25" t="str">
        <f t="shared" si="528"/>
        <v>icon_2101103</v>
      </c>
      <c r="GS459" s="14">
        <f t="shared" si="529"/>
        <v>2</v>
      </c>
      <c r="GT459" s="14">
        <f t="shared" si="530"/>
        <v>3</v>
      </c>
      <c r="GU459" s="14" t="e">
        <f t="shared" si="497"/>
        <v>#REF!</v>
      </c>
      <c r="GV459" s="14" t="str">
        <f t="shared" si="498"/>
        <v>DefExt</v>
      </c>
      <c r="GW459" s="14" t="e">
        <f t="shared" si="499"/>
        <v>#REF!</v>
      </c>
      <c r="GX459" s="14" t="e">
        <f t="shared" si="500"/>
        <v>#REF!</v>
      </c>
      <c r="GY459" s="14" t="str">
        <f t="shared" si="501"/>
        <v>HPExt</v>
      </c>
      <c r="GZ459" s="14" t="e">
        <f t="shared" si="502"/>
        <v>#REF!</v>
      </c>
      <c r="HA459" s="14" t="e">
        <f t="shared" si="503"/>
        <v>#REF!</v>
      </c>
      <c r="HB459" s="14">
        <f t="shared" si="531"/>
        <v>20130</v>
      </c>
      <c r="HC459" s="14">
        <f t="shared" si="504"/>
        <v>2</v>
      </c>
      <c r="HD459" s="14">
        <f t="shared" si="505"/>
        <v>2013</v>
      </c>
      <c r="HE459" s="25" t="s">
        <v>1109</v>
      </c>
      <c r="HF459" s="14">
        <f t="shared" si="532"/>
        <v>25</v>
      </c>
      <c r="HG459" s="30"/>
      <c r="IA459" s="16"/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</row>
    <row r="460" spans="165:246" ht="16.5" x14ac:dyDescent="0.2">
      <c r="FI460" s="13">
        <v>455</v>
      </c>
      <c r="FJ460" s="14">
        <f t="shared" si="533"/>
        <v>2</v>
      </c>
      <c r="FK460" s="14">
        <f t="shared" si="493"/>
        <v>20</v>
      </c>
      <c r="FL460" s="14">
        <f t="shared" si="534"/>
        <v>3</v>
      </c>
      <c r="FM460" s="14">
        <f t="shared" si="494"/>
        <v>30</v>
      </c>
      <c r="FN460" s="14">
        <f t="shared" si="506"/>
        <v>12</v>
      </c>
      <c r="FO460" s="14">
        <f t="shared" si="507"/>
        <v>15</v>
      </c>
      <c r="FP460" s="14">
        <f t="shared" si="508"/>
        <v>3</v>
      </c>
      <c r="FQ460" s="14">
        <f t="shared" si="509"/>
        <v>4</v>
      </c>
      <c r="FR460" s="14">
        <f t="shared" si="510"/>
        <v>4</v>
      </c>
      <c r="FS460" s="14" t="b">
        <f t="shared" si="535"/>
        <v>0</v>
      </c>
      <c r="FT460" s="14">
        <f t="shared" si="511"/>
        <v>2101304</v>
      </c>
      <c r="FU460" s="14">
        <f t="shared" si="536"/>
        <v>25</v>
      </c>
      <c r="FV460" s="13" t="str">
        <f t="shared" si="512"/>
        <v>15级-精良守护灵の裤子</v>
      </c>
      <c r="FW460" s="13" t="str">
        <f t="shared" si="513"/>
        <v>白夜 · 守护灵の裤子-精良</v>
      </c>
      <c r="FX460" s="14">
        <f t="shared" si="514"/>
        <v>2</v>
      </c>
      <c r="FY460" s="14">
        <f t="shared" si="515"/>
        <v>3</v>
      </c>
      <c r="FZ460" s="14">
        <f t="shared" si="516"/>
        <v>15</v>
      </c>
      <c r="GA460" s="14">
        <v>21</v>
      </c>
      <c r="GB460" s="14">
        <f t="shared" si="517"/>
        <v>1</v>
      </c>
      <c r="GC460" s="14">
        <f t="shared" si="495"/>
        <v>4</v>
      </c>
      <c r="GD460" s="14" t="str">
        <f t="shared" si="518"/>
        <v/>
      </c>
      <c r="GE460" s="14" t="e">
        <f t="shared" si="496"/>
        <v>#REF!</v>
      </c>
      <c r="GF460" s="14" t="e">
        <f t="shared" si="519"/>
        <v>#REF!</v>
      </c>
      <c r="GG460" s="14" t="e">
        <f t="shared" si="520"/>
        <v>#REF!</v>
      </c>
      <c r="GH460" s="14" t="e">
        <f t="shared" si="521"/>
        <v>#REF!</v>
      </c>
      <c r="GI460" s="14" t="e">
        <f t="shared" si="522"/>
        <v>#REF!</v>
      </c>
      <c r="GJ460" s="14" t="e">
        <f t="shared" si="523"/>
        <v>#REF!</v>
      </c>
      <c r="GK460" s="14" t="e">
        <f t="shared" si="524"/>
        <v>#REF!</v>
      </c>
      <c r="GL460" s="14">
        <f t="shared" si="525"/>
        <v>2013</v>
      </c>
      <c r="GM460" s="14">
        <f t="shared" si="526"/>
        <v>2</v>
      </c>
      <c r="GN460" s="14">
        <f t="shared" si="527"/>
        <v>2013</v>
      </c>
      <c r="GO460" s="25" t="str">
        <f t="shared" si="528"/>
        <v>icon_2101104</v>
      </c>
      <c r="GS460" s="14">
        <f t="shared" si="529"/>
        <v>2</v>
      </c>
      <c r="GT460" s="14">
        <f t="shared" si="530"/>
        <v>0</v>
      </c>
      <c r="GU460" s="14" t="e">
        <f t="shared" si="497"/>
        <v>#REF!</v>
      </c>
      <c r="GV460" s="14" t="str">
        <f t="shared" si="498"/>
        <v>DefExt</v>
      </c>
      <c r="GW460" s="14" t="e">
        <f t="shared" si="499"/>
        <v>#REF!</v>
      </c>
      <c r="GX460" s="14" t="e">
        <f t="shared" si="500"/>
        <v>#REF!</v>
      </c>
      <c r="GY460" s="14" t="str">
        <f t="shared" si="501"/>
        <v/>
      </c>
      <c r="GZ460" s="14" t="str">
        <f t="shared" si="502"/>
        <v/>
      </c>
      <c r="HA460" s="14" t="str">
        <f t="shared" si="503"/>
        <v/>
      </c>
      <c r="HB460" s="14">
        <f t="shared" si="531"/>
        <v>20130</v>
      </c>
      <c r="HC460" s="14">
        <f t="shared" si="504"/>
        <v>2</v>
      </c>
      <c r="HD460" s="14">
        <f t="shared" si="505"/>
        <v>2013</v>
      </c>
      <c r="HE460" s="25" t="s">
        <v>1109</v>
      </c>
      <c r="HF460" s="14">
        <f t="shared" si="532"/>
        <v>25</v>
      </c>
      <c r="HG460" s="30"/>
      <c r="IA460" s="16"/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</row>
    <row r="461" spans="165:246" ht="16.5" x14ac:dyDescent="0.2">
      <c r="FI461" s="13">
        <v>456</v>
      </c>
      <c r="FJ461" s="14">
        <f t="shared" si="533"/>
        <v>2</v>
      </c>
      <c r="FK461" s="14">
        <f t="shared" si="493"/>
        <v>21</v>
      </c>
      <c r="FL461" s="14">
        <f t="shared" si="534"/>
        <v>3</v>
      </c>
      <c r="FM461" s="14">
        <f t="shared" si="494"/>
        <v>30</v>
      </c>
      <c r="FN461" s="14">
        <f t="shared" si="506"/>
        <v>12</v>
      </c>
      <c r="FO461" s="14">
        <f t="shared" si="507"/>
        <v>15</v>
      </c>
      <c r="FP461" s="14">
        <f t="shared" si="508"/>
        <v>3</v>
      </c>
      <c r="FQ461" s="14">
        <f t="shared" si="509"/>
        <v>5</v>
      </c>
      <c r="FR461" s="14">
        <f t="shared" si="510"/>
        <v>5</v>
      </c>
      <c r="FS461" s="14" t="b">
        <f t="shared" si="535"/>
        <v>0</v>
      </c>
      <c r="FT461" s="14">
        <f t="shared" si="511"/>
        <v>2101305</v>
      </c>
      <c r="FU461" s="14">
        <f t="shared" si="536"/>
        <v>25</v>
      </c>
      <c r="FV461" s="13" t="str">
        <f t="shared" si="512"/>
        <v>15级-精良守护灵の鞋子</v>
      </c>
      <c r="FW461" s="13" t="str">
        <f t="shared" si="513"/>
        <v>白夜 · 守护灵の鞋子-精良</v>
      </c>
      <c r="FX461" s="14">
        <f t="shared" si="514"/>
        <v>2</v>
      </c>
      <c r="FY461" s="14">
        <f t="shared" si="515"/>
        <v>3</v>
      </c>
      <c r="FZ461" s="14">
        <f t="shared" si="516"/>
        <v>15</v>
      </c>
      <c r="GA461" s="14">
        <v>22</v>
      </c>
      <c r="GB461" s="14">
        <f t="shared" si="517"/>
        <v>1</v>
      </c>
      <c r="GC461" s="14">
        <f t="shared" si="495"/>
        <v>5</v>
      </c>
      <c r="GD461" s="14" t="str">
        <f t="shared" si="518"/>
        <v/>
      </c>
      <c r="GE461" s="14" t="e">
        <f t="shared" si="496"/>
        <v>#REF!</v>
      </c>
      <c r="GF461" s="14" t="e">
        <f t="shared" si="519"/>
        <v>#REF!</v>
      </c>
      <c r="GG461" s="14" t="e">
        <f t="shared" si="520"/>
        <v>#REF!</v>
      </c>
      <c r="GH461" s="14" t="e">
        <f t="shared" si="521"/>
        <v>#REF!</v>
      </c>
      <c r="GI461" s="14" t="e">
        <f t="shared" si="522"/>
        <v>#REF!</v>
      </c>
      <c r="GJ461" s="14" t="e">
        <f t="shared" si="523"/>
        <v>#REF!</v>
      </c>
      <c r="GK461" s="14" t="e">
        <f t="shared" si="524"/>
        <v>#REF!</v>
      </c>
      <c r="GL461" s="14">
        <f t="shared" si="525"/>
        <v>2013</v>
      </c>
      <c r="GM461" s="14">
        <f t="shared" si="526"/>
        <v>2</v>
      </c>
      <c r="GN461" s="14">
        <f t="shared" si="527"/>
        <v>2013</v>
      </c>
      <c r="GO461" s="25" t="str">
        <f t="shared" si="528"/>
        <v>icon_2101105</v>
      </c>
      <c r="GS461" s="14">
        <f t="shared" si="529"/>
        <v>3</v>
      </c>
      <c r="GT461" s="14">
        <f t="shared" si="530"/>
        <v>0</v>
      </c>
      <c r="GU461" s="14" t="e">
        <f t="shared" si="497"/>
        <v>#REF!</v>
      </c>
      <c r="GV461" s="14" t="str">
        <f t="shared" si="498"/>
        <v>HPExt</v>
      </c>
      <c r="GW461" s="14" t="e">
        <f t="shared" si="499"/>
        <v>#REF!</v>
      </c>
      <c r="GX461" s="14" t="e">
        <f t="shared" si="500"/>
        <v>#REF!</v>
      </c>
      <c r="GY461" s="14" t="str">
        <f t="shared" si="501"/>
        <v/>
      </c>
      <c r="GZ461" s="14" t="str">
        <f t="shared" si="502"/>
        <v/>
      </c>
      <c r="HA461" s="14" t="str">
        <f t="shared" si="503"/>
        <v/>
      </c>
      <c r="HB461" s="14">
        <f t="shared" si="531"/>
        <v>20130</v>
      </c>
      <c r="HC461" s="14">
        <f t="shared" si="504"/>
        <v>2</v>
      </c>
      <c r="HD461" s="14">
        <f t="shared" si="505"/>
        <v>2013</v>
      </c>
      <c r="HE461" s="25" t="s">
        <v>1109</v>
      </c>
      <c r="HF461" s="14">
        <f t="shared" si="532"/>
        <v>25</v>
      </c>
      <c r="HG461" s="30"/>
      <c r="IA461" s="16"/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</row>
    <row r="462" spans="165:246" ht="16.5" x14ac:dyDescent="0.2">
      <c r="FI462" s="13">
        <v>457</v>
      </c>
      <c r="FJ462" s="14">
        <f t="shared" si="533"/>
        <v>2</v>
      </c>
      <c r="FK462" s="14">
        <f t="shared" si="493"/>
        <v>22</v>
      </c>
      <c r="FL462" s="14">
        <f t="shared" si="534"/>
        <v>3</v>
      </c>
      <c r="FM462" s="14">
        <f t="shared" si="494"/>
        <v>30</v>
      </c>
      <c r="FN462" s="14">
        <f t="shared" si="506"/>
        <v>12</v>
      </c>
      <c r="FO462" s="14">
        <f t="shared" si="507"/>
        <v>15</v>
      </c>
      <c r="FP462" s="14">
        <f t="shared" si="508"/>
        <v>3</v>
      </c>
      <c r="FQ462" s="14">
        <f t="shared" si="509"/>
        <v>6</v>
      </c>
      <c r="FR462" s="14">
        <f t="shared" si="510"/>
        <v>6</v>
      </c>
      <c r="FS462" s="14" t="b">
        <f t="shared" si="535"/>
        <v>0</v>
      </c>
      <c r="FT462" s="14">
        <f t="shared" si="511"/>
        <v>2101306</v>
      </c>
      <c r="FU462" s="14">
        <f t="shared" si="536"/>
        <v>25</v>
      </c>
      <c r="FV462" s="13" t="str">
        <f t="shared" si="512"/>
        <v>15级-精良守护灵の护手</v>
      </c>
      <c r="FW462" s="13" t="str">
        <f t="shared" si="513"/>
        <v>白夜 · 守护灵の护手-精良</v>
      </c>
      <c r="FX462" s="14">
        <f t="shared" si="514"/>
        <v>2</v>
      </c>
      <c r="FY462" s="14">
        <f t="shared" si="515"/>
        <v>3</v>
      </c>
      <c r="FZ462" s="14">
        <f t="shared" si="516"/>
        <v>15</v>
      </c>
      <c r="GA462" s="14">
        <v>23</v>
      </c>
      <c r="GB462" s="14">
        <f t="shared" si="517"/>
        <v>1</v>
      </c>
      <c r="GC462" s="14">
        <f t="shared" si="495"/>
        <v>6</v>
      </c>
      <c r="GD462" s="14" t="str">
        <f t="shared" si="518"/>
        <v/>
      </c>
      <c r="GE462" s="14" t="e">
        <f t="shared" si="496"/>
        <v>#REF!</v>
      </c>
      <c r="GF462" s="14" t="e">
        <f t="shared" si="519"/>
        <v>#REF!</v>
      </c>
      <c r="GG462" s="14" t="e">
        <f t="shared" si="520"/>
        <v>#REF!</v>
      </c>
      <c r="GH462" s="14" t="e">
        <f t="shared" si="521"/>
        <v>#REF!</v>
      </c>
      <c r="GI462" s="14" t="e">
        <f t="shared" si="522"/>
        <v>#REF!</v>
      </c>
      <c r="GJ462" s="14" t="e">
        <f t="shared" si="523"/>
        <v>#REF!</v>
      </c>
      <c r="GK462" s="14" t="e">
        <f t="shared" si="524"/>
        <v>#REF!</v>
      </c>
      <c r="GL462" s="14">
        <f t="shared" si="525"/>
        <v>2013</v>
      </c>
      <c r="GM462" s="14">
        <f t="shared" si="526"/>
        <v>2</v>
      </c>
      <c r="GN462" s="14">
        <f t="shared" si="527"/>
        <v>2013</v>
      </c>
      <c r="GO462" s="25" t="str">
        <f t="shared" si="528"/>
        <v>icon_2101106</v>
      </c>
      <c r="GS462" s="14">
        <f t="shared" si="529"/>
        <v>3</v>
      </c>
      <c r="GT462" s="14">
        <f t="shared" si="530"/>
        <v>0</v>
      </c>
      <c r="GU462" s="14" t="e">
        <f t="shared" si="497"/>
        <v>#REF!</v>
      </c>
      <c r="GV462" s="14" t="str">
        <f t="shared" si="498"/>
        <v>HPExt</v>
      </c>
      <c r="GW462" s="14" t="e">
        <f t="shared" si="499"/>
        <v>#REF!</v>
      </c>
      <c r="GX462" s="14" t="e">
        <f t="shared" si="500"/>
        <v>#REF!</v>
      </c>
      <c r="GY462" s="14" t="str">
        <f t="shared" si="501"/>
        <v/>
      </c>
      <c r="GZ462" s="14" t="str">
        <f t="shared" si="502"/>
        <v/>
      </c>
      <c r="HA462" s="14" t="str">
        <f t="shared" si="503"/>
        <v/>
      </c>
      <c r="HB462" s="14">
        <f t="shared" si="531"/>
        <v>20130</v>
      </c>
      <c r="HC462" s="14">
        <f t="shared" si="504"/>
        <v>2</v>
      </c>
      <c r="HD462" s="14">
        <f t="shared" si="505"/>
        <v>2013</v>
      </c>
      <c r="HE462" s="25" t="s">
        <v>1109</v>
      </c>
      <c r="HF462" s="14">
        <f t="shared" si="532"/>
        <v>25</v>
      </c>
      <c r="HG462" s="30"/>
      <c r="IA462" s="16"/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</row>
    <row r="463" spans="165:246" ht="16.5" x14ac:dyDescent="0.2">
      <c r="FI463" s="13">
        <v>458</v>
      </c>
      <c r="FJ463" s="14">
        <f t="shared" si="533"/>
        <v>2</v>
      </c>
      <c r="FK463" s="14">
        <f t="shared" si="493"/>
        <v>23</v>
      </c>
      <c r="FL463" s="14">
        <f t="shared" si="534"/>
        <v>3</v>
      </c>
      <c r="FM463" s="14">
        <f t="shared" si="494"/>
        <v>30</v>
      </c>
      <c r="FN463" s="14">
        <f t="shared" si="506"/>
        <v>12</v>
      </c>
      <c r="FO463" s="14">
        <f t="shared" si="507"/>
        <v>15</v>
      </c>
      <c r="FP463" s="14">
        <f t="shared" si="508"/>
        <v>3</v>
      </c>
      <c r="FQ463" s="14">
        <f t="shared" si="509"/>
        <v>7</v>
      </c>
      <c r="FR463" s="14">
        <f t="shared" si="510"/>
        <v>7</v>
      </c>
      <c r="FS463" s="14" t="b">
        <f t="shared" si="535"/>
        <v>0</v>
      </c>
      <c r="FT463" s="14">
        <f t="shared" si="511"/>
        <v>2101307</v>
      </c>
      <c r="FU463" s="14">
        <f t="shared" si="536"/>
        <v>38</v>
      </c>
      <c r="FV463" s="13" t="str">
        <f t="shared" si="512"/>
        <v>15级-精良守护灵の项链</v>
      </c>
      <c r="FW463" s="13" t="str">
        <f t="shared" si="513"/>
        <v>白夜 · 守护灵の项链-精良</v>
      </c>
      <c r="FX463" s="14">
        <f t="shared" si="514"/>
        <v>2</v>
      </c>
      <c r="FY463" s="14">
        <f t="shared" si="515"/>
        <v>3</v>
      </c>
      <c r="FZ463" s="14">
        <f t="shared" si="516"/>
        <v>15</v>
      </c>
      <c r="GA463" s="14">
        <v>24</v>
      </c>
      <c r="GB463" s="14">
        <f t="shared" si="517"/>
        <v>1</v>
      </c>
      <c r="GC463" s="14">
        <f t="shared" si="495"/>
        <v>7</v>
      </c>
      <c r="GD463" s="14" t="str">
        <f t="shared" si="518"/>
        <v/>
      </c>
      <c r="GE463" s="14" t="e">
        <f t="shared" si="496"/>
        <v>#REF!</v>
      </c>
      <c r="GF463" s="14" t="e">
        <f t="shared" si="519"/>
        <v>#REF!</v>
      </c>
      <c r="GG463" s="14" t="e">
        <f t="shared" si="520"/>
        <v>#REF!</v>
      </c>
      <c r="GH463" s="14" t="e">
        <f t="shared" si="521"/>
        <v>#REF!</v>
      </c>
      <c r="GI463" s="14" t="e">
        <f t="shared" si="522"/>
        <v>#REF!</v>
      </c>
      <c r="GJ463" s="14" t="e">
        <f t="shared" si="523"/>
        <v>#REF!</v>
      </c>
      <c r="GK463" s="14" t="e">
        <f t="shared" si="524"/>
        <v>#REF!</v>
      </c>
      <c r="GL463" s="14">
        <f t="shared" si="525"/>
        <v>2013</v>
      </c>
      <c r="GM463" s="14">
        <f t="shared" si="526"/>
        <v>2</v>
      </c>
      <c r="GN463" s="14">
        <f t="shared" si="527"/>
        <v>2013</v>
      </c>
      <c r="GO463" s="25" t="str">
        <f t="shared" si="528"/>
        <v>icon_2101107</v>
      </c>
      <c r="GS463" s="14">
        <f t="shared" si="529"/>
        <v>1</v>
      </c>
      <c r="GT463" s="14">
        <f t="shared" si="530"/>
        <v>2</v>
      </c>
      <c r="GU463" s="14" t="e">
        <f t="shared" si="497"/>
        <v>#REF!</v>
      </c>
      <c r="GV463" s="14" t="str">
        <f t="shared" si="498"/>
        <v>AtkExt</v>
      </c>
      <c r="GW463" s="14" t="e">
        <f t="shared" si="499"/>
        <v>#REF!</v>
      </c>
      <c r="GX463" s="14" t="e">
        <f t="shared" si="500"/>
        <v>#REF!</v>
      </c>
      <c r="GY463" s="14" t="str">
        <f t="shared" si="501"/>
        <v>DefExt</v>
      </c>
      <c r="GZ463" s="14" t="e">
        <f t="shared" si="502"/>
        <v>#REF!</v>
      </c>
      <c r="HA463" s="14" t="e">
        <f t="shared" si="503"/>
        <v>#REF!</v>
      </c>
      <c r="HB463" s="14">
        <f t="shared" si="531"/>
        <v>20130</v>
      </c>
      <c r="HC463" s="14">
        <f t="shared" si="504"/>
        <v>2</v>
      </c>
      <c r="HD463" s="14">
        <f t="shared" si="505"/>
        <v>2013</v>
      </c>
      <c r="HE463" s="25" t="s">
        <v>1109</v>
      </c>
      <c r="HF463" s="14">
        <f t="shared" si="532"/>
        <v>38</v>
      </c>
      <c r="HG463" s="30"/>
      <c r="IA463" s="16"/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</row>
    <row r="464" spans="165:246" ht="16.5" x14ac:dyDescent="0.2">
      <c r="FI464" s="13">
        <v>459</v>
      </c>
      <c r="FJ464" s="14">
        <f t="shared" si="533"/>
        <v>2</v>
      </c>
      <c r="FK464" s="14">
        <f t="shared" si="493"/>
        <v>24</v>
      </c>
      <c r="FL464" s="14">
        <f t="shared" si="534"/>
        <v>3</v>
      </c>
      <c r="FM464" s="14">
        <f t="shared" si="494"/>
        <v>30</v>
      </c>
      <c r="FN464" s="14">
        <f t="shared" si="506"/>
        <v>12</v>
      </c>
      <c r="FO464" s="14">
        <f t="shared" si="507"/>
        <v>15</v>
      </c>
      <c r="FP464" s="14">
        <f t="shared" si="508"/>
        <v>3</v>
      </c>
      <c r="FQ464" s="14">
        <f t="shared" si="509"/>
        <v>8</v>
      </c>
      <c r="FR464" s="14">
        <f t="shared" si="510"/>
        <v>8</v>
      </c>
      <c r="FS464" s="14" t="b">
        <f t="shared" si="535"/>
        <v>0</v>
      </c>
      <c r="FT464" s="14">
        <f t="shared" si="511"/>
        <v>2101308</v>
      </c>
      <c r="FU464" s="14">
        <f t="shared" si="536"/>
        <v>38</v>
      </c>
      <c r="FV464" s="13" t="str">
        <f t="shared" si="512"/>
        <v>15级-精良守护灵の戒指</v>
      </c>
      <c r="FW464" s="13" t="str">
        <f t="shared" si="513"/>
        <v>白夜 · 守护灵の戒指-精良</v>
      </c>
      <c r="FX464" s="14">
        <f t="shared" si="514"/>
        <v>2</v>
      </c>
      <c r="FY464" s="14">
        <f t="shared" si="515"/>
        <v>3</v>
      </c>
      <c r="FZ464" s="14">
        <f t="shared" si="516"/>
        <v>15</v>
      </c>
      <c r="GA464" s="14">
        <v>25</v>
      </c>
      <c r="GB464" s="14">
        <f t="shared" si="517"/>
        <v>1</v>
      </c>
      <c r="GC464" s="14">
        <f t="shared" si="495"/>
        <v>8</v>
      </c>
      <c r="GD464" s="14" t="str">
        <f t="shared" si="518"/>
        <v/>
      </c>
      <c r="GE464" s="14" t="e">
        <f t="shared" si="496"/>
        <v>#REF!</v>
      </c>
      <c r="GF464" s="14" t="e">
        <f t="shared" si="519"/>
        <v>#REF!</v>
      </c>
      <c r="GG464" s="14" t="e">
        <f t="shared" si="520"/>
        <v>#REF!</v>
      </c>
      <c r="GH464" s="14" t="e">
        <f t="shared" si="521"/>
        <v>#REF!</v>
      </c>
      <c r="GI464" s="14" t="e">
        <f t="shared" si="522"/>
        <v>#REF!</v>
      </c>
      <c r="GJ464" s="14" t="e">
        <f t="shared" si="523"/>
        <v>#REF!</v>
      </c>
      <c r="GK464" s="14" t="e">
        <f t="shared" si="524"/>
        <v>#REF!</v>
      </c>
      <c r="GL464" s="14">
        <f t="shared" si="525"/>
        <v>2013</v>
      </c>
      <c r="GM464" s="14">
        <f t="shared" si="526"/>
        <v>2</v>
      </c>
      <c r="GN464" s="14">
        <f t="shared" si="527"/>
        <v>2013</v>
      </c>
      <c r="GO464" s="25" t="str">
        <f t="shared" si="528"/>
        <v>icon_2101108</v>
      </c>
      <c r="GS464" s="14">
        <f t="shared" si="529"/>
        <v>1</v>
      </c>
      <c r="GT464" s="14">
        <f t="shared" si="530"/>
        <v>3</v>
      </c>
      <c r="GU464" s="14" t="e">
        <f t="shared" si="497"/>
        <v>#REF!</v>
      </c>
      <c r="GV464" s="14" t="str">
        <f t="shared" si="498"/>
        <v>AtkExt</v>
      </c>
      <c r="GW464" s="14" t="e">
        <f t="shared" si="499"/>
        <v>#REF!</v>
      </c>
      <c r="GX464" s="14" t="e">
        <f t="shared" si="500"/>
        <v>#REF!</v>
      </c>
      <c r="GY464" s="14" t="str">
        <f t="shared" si="501"/>
        <v>HPExt</v>
      </c>
      <c r="GZ464" s="14" t="e">
        <f t="shared" si="502"/>
        <v>#REF!</v>
      </c>
      <c r="HA464" s="14" t="e">
        <f t="shared" si="503"/>
        <v>#REF!</v>
      </c>
      <c r="HB464" s="14">
        <f t="shared" si="531"/>
        <v>20130</v>
      </c>
      <c r="HC464" s="14">
        <f t="shared" si="504"/>
        <v>2</v>
      </c>
      <c r="HD464" s="14">
        <f t="shared" si="505"/>
        <v>2013</v>
      </c>
      <c r="HE464" s="25" t="s">
        <v>1109</v>
      </c>
      <c r="HF464" s="14">
        <f t="shared" si="532"/>
        <v>38</v>
      </c>
      <c r="HG464" s="30"/>
      <c r="IA464" s="16"/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</row>
    <row r="465" spans="165:246" ht="16.5" x14ac:dyDescent="0.2">
      <c r="FI465" s="13">
        <v>460</v>
      </c>
      <c r="FJ465" s="14">
        <f t="shared" si="533"/>
        <v>2</v>
      </c>
      <c r="FK465" s="14">
        <f t="shared" si="493"/>
        <v>25</v>
      </c>
      <c r="FL465" s="14">
        <f t="shared" si="534"/>
        <v>4</v>
      </c>
      <c r="FM465" s="14">
        <f t="shared" si="494"/>
        <v>40</v>
      </c>
      <c r="FN465" s="14">
        <f t="shared" si="506"/>
        <v>12</v>
      </c>
      <c r="FO465" s="14">
        <f t="shared" si="507"/>
        <v>15</v>
      </c>
      <c r="FP465" s="14">
        <f t="shared" si="508"/>
        <v>4</v>
      </c>
      <c r="FQ465" s="14">
        <f t="shared" si="509"/>
        <v>1</v>
      </c>
      <c r="FR465" s="14">
        <f t="shared" si="510"/>
        <v>1</v>
      </c>
      <c r="FS465" s="14" t="b">
        <f t="shared" si="535"/>
        <v>0</v>
      </c>
      <c r="FT465" s="14">
        <f t="shared" si="511"/>
        <v>2101401</v>
      </c>
      <c r="FU465" s="14">
        <f t="shared" si="536"/>
        <v>60</v>
      </c>
      <c r="FV465" s="13" t="str">
        <f t="shared" si="512"/>
        <v>15级-史诗守护灵の灵器</v>
      </c>
      <c r="FW465" s="13" t="str">
        <f t="shared" si="513"/>
        <v>白夜 · 守护灵の灵器-史诗</v>
      </c>
      <c r="FX465" s="14">
        <f t="shared" si="514"/>
        <v>2</v>
      </c>
      <c r="FY465" s="14">
        <f t="shared" si="515"/>
        <v>4</v>
      </c>
      <c r="FZ465" s="14">
        <f t="shared" si="516"/>
        <v>15</v>
      </c>
      <c r="GA465" s="14">
        <v>26</v>
      </c>
      <c r="GB465" s="14">
        <f t="shared" si="517"/>
        <v>1</v>
      </c>
      <c r="GC465" s="14">
        <f t="shared" si="495"/>
        <v>1</v>
      </c>
      <c r="GD465" s="14" t="str">
        <f t="shared" si="518"/>
        <v/>
      </c>
      <c r="GE465" s="14" t="e">
        <f t="shared" si="496"/>
        <v>#REF!</v>
      </c>
      <c r="GF465" s="14" t="e">
        <f t="shared" si="519"/>
        <v>#REF!</v>
      </c>
      <c r="GG465" s="14" t="e">
        <f t="shared" si="520"/>
        <v>#REF!</v>
      </c>
      <c r="GH465" s="14" t="e">
        <f t="shared" si="521"/>
        <v>#REF!</v>
      </c>
      <c r="GI465" s="14" t="e">
        <f t="shared" si="522"/>
        <v>#REF!</v>
      </c>
      <c r="GJ465" s="14" t="e">
        <f t="shared" si="523"/>
        <v>#REF!</v>
      </c>
      <c r="GK465" s="14" t="e">
        <f t="shared" si="524"/>
        <v>#REF!</v>
      </c>
      <c r="GL465" s="14">
        <f t="shared" si="525"/>
        <v>2014</v>
      </c>
      <c r="GM465" s="14">
        <f t="shared" si="526"/>
        <v>3</v>
      </c>
      <c r="GN465" s="14">
        <f t="shared" si="527"/>
        <v>2014</v>
      </c>
      <c r="GO465" s="25" t="str">
        <f t="shared" si="528"/>
        <v>icon_2101101</v>
      </c>
      <c r="GS465" s="14">
        <f t="shared" si="529"/>
        <v>1</v>
      </c>
      <c r="GT465" s="14">
        <f t="shared" si="530"/>
        <v>0</v>
      </c>
      <c r="GU465" s="14" t="e">
        <f t="shared" si="497"/>
        <v>#REF!</v>
      </c>
      <c r="GV465" s="14" t="str">
        <f t="shared" si="498"/>
        <v>AtkExt</v>
      </c>
      <c r="GW465" s="14" t="e">
        <f t="shared" si="499"/>
        <v>#REF!</v>
      </c>
      <c r="GX465" s="14" t="e">
        <f t="shared" si="500"/>
        <v>#REF!</v>
      </c>
      <c r="GY465" s="14" t="str">
        <f t="shared" si="501"/>
        <v/>
      </c>
      <c r="GZ465" s="14" t="str">
        <f t="shared" si="502"/>
        <v/>
      </c>
      <c r="HA465" s="14" t="str">
        <f t="shared" si="503"/>
        <v/>
      </c>
      <c r="HB465" s="14">
        <f t="shared" si="531"/>
        <v>20140</v>
      </c>
      <c r="HC465" s="14">
        <f t="shared" si="504"/>
        <v>3</v>
      </c>
      <c r="HD465" s="14">
        <f t="shared" si="505"/>
        <v>2014</v>
      </c>
      <c r="HE465" s="25" t="s">
        <v>1109</v>
      </c>
      <c r="HF465" s="14">
        <f t="shared" si="532"/>
        <v>100</v>
      </c>
      <c r="HG465" s="30"/>
      <c r="IA465" s="16"/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</row>
    <row r="466" spans="165:246" ht="16.5" x14ac:dyDescent="0.2">
      <c r="FI466" s="13">
        <v>461</v>
      </c>
      <c r="FJ466" s="14">
        <f t="shared" si="533"/>
        <v>2</v>
      </c>
      <c r="FK466" s="14">
        <f t="shared" si="493"/>
        <v>26</v>
      </c>
      <c r="FL466" s="14">
        <f t="shared" si="534"/>
        <v>4</v>
      </c>
      <c r="FM466" s="14">
        <f t="shared" si="494"/>
        <v>40</v>
      </c>
      <c r="FN466" s="14">
        <f t="shared" si="506"/>
        <v>12</v>
      </c>
      <c r="FO466" s="14">
        <f t="shared" si="507"/>
        <v>15</v>
      </c>
      <c r="FP466" s="14">
        <f t="shared" si="508"/>
        <v>4</v>
      </c>
      <c r="FQ466" s="14">
        <f t="shared" si="509"/>
        <v>2</v>
      </c>
      <c r="FR466" s="14">
        <f t="shared" si="510"/>
        <v>2</v>
      </c>
      <c r="FS466" s="14" t="b">
        <f t="shared" si="535"/>
        <v>0</v>
      </c>
      <c r="FT466" s="14">
        <f t="shared" si="511"/>
        <v>2101402</v>
      </c>
      <c r="FU466" s="14">
        <f t="shared" si="536"/>
        <v>30</v>
      </c>
      <c r="FV466" s="13" t="str">
        <f t="shared" si="512"/>
        <v>15级-史诗守护灵の头盔</v>
      </c>
      <c r="FW466" s="13" t="str">
        <f t="shared" si="513"/>
        <v>白夜 · 守护灵の头盔-史诗</v>
      </c>
      <c r="FX466" s="14">
        <f t="shared" si="514"/>
        <v>2</v>
      </c>
      <c r="FY466" s="14">
        <f t="shared" si="515"/>
        <v>4</v>
      </c>
      <c r="FZ466" s="14">
        <f t="shared" si="516"/>
        <v>15</v>
      </c>
      <c r="GA466" s="14">
        <v>27</v>
      </c>
      <c r="GB466" s="14">
        <f t="shared" si="517"/>
        <v>1</v>
      </c>
      <c r="GC466" s="14">
        <f t="shared" si="495"/>
        <v>2</v>
      </c>
      <c r="GD466" s="14" t="str">
        <f t="shared" si="518"/>
        <v/>
      </c>
      <c r="GE466" s="14" t="e">
        <f t="shared" si="496"/>
        <v>#REF!</v>
      </c>
      <c r="GF466" s="14" t="e">
        <f t="shared" si="519"/>
        <v>#REF!</v>
      </c>
      <c r="GG466" s="14" t="e">
        <f t="shared" si="520"/>
        <v>#REF!</v>
      </c>
      <c r="GH466" s="14" t="e">
        <f t="shared" si="521"/>
        <v>#REF!</v>
      </c>
      <c r="GI466" s="14" t="e">
        <f t="shared" si="522"/>
        <v>#REF!</v>
      </c>
      <c r="GJ466" s="14" t="e">
        <f t="shared" si="523"/>
        <v>#REF!</v>
      </c>
      <c r="GK466" s="14" t="e">
        <f t="shared" si="524"/>
        <v>#REF!</v>
      </c>
      <c r="GL466" s="14">
        <f t="shared" si="525"/>
        <v>2014</v>
      </c>
      <c r="GM466" s="14">
        <f t="shared" si="526"/>
        <v>3</v>
      </c>
      <c r="GN466" s="14">
        <f t="shared" si="527"/>
        <v>2014</v>
      </c>
      <c r="GO466" s="25" t="str">
        <f t="shared" si="528"/>
        <v>icon_2101102</v>
      </c>
      <c r="GS466" s="14">
        <f t="shared" si="529"/>
        <v>2</v>
      </c>
      <c r="GT466" s="14">
        <f t="shared" si="530"/>
        <v>0</v>
      </c>
      <c r="GU466" s="14" t="e">
        <f t="shared" si="497"/>
        <v>#REF!</v>
      </c>
      <c r="GV466" s="14" t="str">
        <f t="shared" si="498"/>
        <v>DefExt</v>
      </c>
      <c r="GW466" s="14" t="e">
        <f t="shared" si="499"/>
        <v>#REF!</v>
      </c>
      <c r="GX466" s="14" t="e">
        <f t="shared" si="500"/>
        <v>#REF!</v>
      </c>
      <c r="GY466" s="14" t="str">
        <f t="shared" si="501"/>
        <v/>
      </c>
      <c r="GZ466" s="14" t="str">
        <f t="shared" si="502"/>
        <v/>
      </c>
      <c r="HA466" s="14" t="str">
        <f t="shared" si="503"/>
        <v/>
      </c>
      <c r="HB466" s="14">
        <f t="shared" si="531"/>
        <v>20140</v>
      </c>
      <c r="HC466" s="14">
        <f t="shared" si="504"/>
        <v>3</v>
      </c>
      <c r="HD466" s="14">
        <f t="shared" si="505"/>
        <v>2014</v>
      </c>
      <c r="HE466" s="25" t="s">
        <v>1109</v>
      </c>
      <c r="HF466" s="14">
        <f t="shared" si="532"/>
        <v>50</v>
      </c>
      <c r="HG466" s="30"/>
      <c r="IA466" s="16"/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</row>
    <row r="467" spans="165:246" ht="16.5" x14ac:dyDescent="0.2">
      <c r="FI467" s="13">
        <v>462</v>
      </c>
      <c r="FJ467" s="14">
        <f t="shared" si="533"/>
        <v>2</v>
      </c>
      <c r="FK467" s="14">
        <f t="shared" si="493"/>
        <v>27</v>
      </c>
      <c r="FL467" s="14">
        <f t="shared" si="534"/>
        <v>4</v>
      </c>
      <c r="FM467" s="14">
        <f t="shared" si="494"/>
        <v>40</v>
      </c>
      <c r="FN467" s="14">
        <f t="shared" si="506"/>
        <v>12</v>
      </c>
      <c r="FO467" s="14">
        <f t="shared" si="507"/>
        <v>15</v>
      </c>
      <c r="FP467" s="14">
        <f t="shared" si="508"/>
        <v>4</v>
      </c>
      <c r="FQ467" s="14">
        <f t="shared" si="509"/>
        <v>3</v>
      </c>
      <c r="FR467" s="14">
        <f t="shared" si="510"/>
        <v>3</v>
      </c>
      <c r="FS467" s="14" t="b">
        <f t="shared" si="535"/>
        <v>0</v>
      </c>
      <c r="FT467" s="14">
        <f t="shared" si="511"/>
        <v>2101403</v>
      </c>
      <c r="FU467" s="14">
        <f t="shared" si="536"/>
        <v>30</v>
      </c>
      <c r="FV467" s="13" t="str">
        <f t="shared" si="512"/>
        <v>15级-史诗守护灵の铠甲</v>
      </c>
      <c r="FW467" s="13" t="str">
        <f t="shared" si="513"/>
        <v>白夜 · 守护灵の铠甲-史诗</v>
      </c>
      <c r="FX467" s="14">
        <f t="shared" si="514"/>
        <v>2</v>
      </c>
      <c r="FY467" s="14">
        <f t="shared" si="515"/>
        <v>4</v>
      </c>
      <c r="FZ467" s="14">
        <f t="shared" si="516"/>
        <v>15</v>
      </c>
      <c r="GA467" s="14">
        <v>28</v>
      </c>
      <c r="GB467" s="14">
        <f t="shared" si="517"/>
        <v>1</v>
      </c>
      <c r="GC467" s="14">
        <f t="shared" si="495"/>
        <v>3</v>
      </c>
      <c r="GD467" s="14" t="str">
        <f t="shared" si="518"/>
        <v/>
      </c>
      <c r="GE467" s="14" t="e">
        <f t="shared" si="496"/>
        <v>#REF!</v>
      </c>
      <c r="GF467" s="14" t="e">
        <f t="shared" si="519"/>
        <v>#REF!</v>
      </c>
      <c r="GG467" s="14" t="e">
        <f t="shared" si="520"/>
        <v>#REF!</v>
      </c>
      <c r="GH467" s="14" t="e">
        <f t="shared" si="521"/>
        <v>#REF!</v>
      </c>
      <c r="GI467" s="14" t="e">
        <f t="shared" si="522"/>
        <v>#REF!</v>
      </c>
      <c r="GJ467" s="14" t="e">
        <f t="shared" si="523"/>
        <v>#REF!</v>
      </c>
      <c r="GK467" s="14" t="e">
        <f t="shared" si="524"/>
        <v>#REF!</v>
      </c>
      <c r="GL467" s="14">
        <f t="shared" si="525"/>
        <v>2014</v>
      </c>
      <c r="GM467" s="14">
        <f t="shared" si="526"/>
        <v>3</v>
      </c>
      <c r="GN467" s="14">
        <f t="shared" si="527"/>
        <v>2014</v>
      </c>
      <c r="GO467" s="25" t="str">
        <f t="shared" si="528"/>
        <v>icon_2101103</v>
      </c>
      <c r="GS467" s="14">
        <f t="shared" si="529"/>
        <v>2</v>
      </c>
      <c r="GT467" s="14">
        <f t="shared" si="530"/>
        <v>3</v>
      </c>
      <c r="GU467" s="14" t="e">
        <f t="shared" si="497"/>
        <v>#REF!</v>
      </c>
      <c r="GV467" s="14" t="str">
        <f t="shared" si="498"/>
        <v>DefExt</v>
      </c>
      <c r="GW467" s="14" t="e">
        <f t="shared" si="499"/>
        <v>#REF!</v>
      </c>
      <c r="GX467" s="14" t="e">
        <f t="shared" si="500"/>
        <v>#REF!</v>
      </c>
      <c r="GY467" s="14" t="str">
        <f t="shared" si="501"/>
        <v>HPExt</v>
      </c>
      <c r="GZ467" s="14" t="e">
        <f t="shared" si="502"/>
        <v>#REF!</v>
      </c>
      <c r="HA467" s="14" t="e">
        <f t="shared" si="503"/>
        <v>#REF!</v>
      </c>
      <c r="HB467" s="14">
        <f t="shared" si="531"/>
        <v>20140</v>
      </c>
      <c r="HC467" s="14">
        <f t="shared" si="504"/>
        <v>3</v>
      </c>
      <c r="HD467" s="14">
        <f t="shared" si="505"/>
        <v>2014</v>
      </c>
      <c r="HE467" s="25" t="s">
        <v>1109</v>
      </c>
      <c r="HF467" s="14">
        <f t="shared" si="532"/>
        <v>50</v>
      </c>
      <c r="HG467" s="30"/>
      <c r="IA467" s="16"/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</row>
    <row r="468" spans="165:246" ht="16.5" x14ac:dyDescent="0.2">
      <c r="FI468" s="13">
        <v>463</v>
      </c>
      <c r="FJ468" s="14">
        <f t="shared" si="533"/>
        <v>2</v>
      </c>
      <c r="FK468" s="14">
        <f t="shared" si="493"/>
        <v>28</v>
      </c>
      <c r="FL468" s="14">
        <f t="shared" si="534"/>
        <v>4</v>
      </c>
      <c r="FM468" s="14">
        <f t="shared" si="494"/>
        <v>40</v>
      </c>
      <c r="FN468" s="14">
        <f t="shared" si="506"/>
        <v>12</v>
      </c>
      <c r="FO468" s="14">
        <f t="shared" si="507"/>
        <v>15</v>
      </c>
      <c r="FP468" s="14">
        <f t="shared" si="508"/>
        <v>4</v>
      </c>
      <c r="FQ468" s="14">
        <f t="shared" si="509"/>
        <v>4</v>
      </c>
      <c r="FR468" s="14">
        <f t="shared" si="510"/>
        <v>4</v>
      </c>
      <c r="FS468" s="14" t="b">
        <f t="shared" si="535"/>
        <v>0</v>
      </c>
      <c r="FT468" s="14">
        <f t="shared" si="511"/>
        <v>2101404</v>
      </c>
      <c r="FU468" s="14">
        <f t="shared" si="536"/>
        <v>30</v>
      </c>
      <c r="FV468" s="13" t="str">
        <f t="shared" si="512"/>
        <v>15级-史诗守护灵の裤子</v>
      </c>
      <c r="FW468" s="13" t="str">
        <f t="shared" si="513"/>
        <v>白夜 · 守护灵の裤子-史诗</v>
      </c>
      <c r="FX468" s="14">
        <f t="shared" si="514"/>
        <v>2</v>
      </c>
      <c r="FY468" s="14">
        <f t="shared" si="515"/>
        <v>4</v>
      </c>
      <c r="FZ468" s="14">
        <f t="shared" si="516"/>
        <v>15</v>
      </c>
      <c r="GA468" s="14">
        <v>29</v>
      </c>
      <c r="GB468" s="14">
        <f t="shared" si="517"/>
        <v>1</v>
      </c>
      <c r="GC468" s="14">
        <f t="shared" si="495"/>
        <v>4</v>
      </c>
      <c r="GD468" s="14" t="str">
        <f t="shared" si="518"/>
        <v/>
      </c>
      <c r="GE468" s="14" t="e">
        <f t="shared" si="496"/>
        <v>#REF!</v>
      </c>
      <c r="GF468" s="14" t="e">
        <f t="shared" si="519"/>
        <v>#REF!</v>
      </c>
      <c r="GG468" s="14" t="e">
        <f t="shared" si="520"/>
        <v>#REF!</v>
      </c>
      <c r="GH468" s="14" t="e">
        <f t="shared" si="521"/>
        <v>#REF!</v>
      </c>
      <c r="GI468" s="14" t="e">
        <f t="shared" si="522"/>
        <v>#REF!</v>
      </c>
      <c r="GJ468" s="14" t="e">
        <f t="shared" si="523"/>
        <v>#REF!</v>
      </c>
      <c r="GK468" s="14" t="e">
        <f t="shared" si="524"/>
        <v>#REF!</v>
      </c>
      <c r="GL468" s="14">
        <f t="shared" si="525"/>
        <v>2014</v>
      </c>
      <c r="GM468" s="14">
        <f t="shared" si="526"/>
        <v>3</v>
      </c>
      <c r="GN468" s="14">
        <f t="shared" si="527"/>
        <v>2014</v>
      </c>
      <c r="GO468" s="25" t="str">
        <f t="shared" si="528"/>
        <v>icon_2101104</v>
      </c>
      <c r="GS468" s="14">
        <f t="shared" si="529"/>
        <v>2</v>
      </c>
      <c r="GT468" s="14">
        <f t="shared" si="530"/>
        <v>0</v>
      </c>
      <c r="GU468" s="14" t="e">
        <f t="shared" si="497"/>
        <v>#REF!</v>
      </c>
      <c r="GV468" s="14" t="str">
        <f t="shared" si="498"/>
        <v>DefExt</v>
      </c>
      <c r="GW468" s="14" t="e">
        <f t="shared" si="499"/>
        <v>#REF!</v>
      </c>
      <c r="GX468" s="14" t="e">
        <f t="shared" si="500"/>
        <v>#REF!</v>
      </c>
      <c r="GY468" s="14" t="str">
        <f t="shared" si="501"/>
        <v/>
      </c>
      <c r="GZ468" s="14" t="str">
        <f t="shared" si="502"/>
        <v/>
      </c>
      <c r="HA468" s="14" t="str">
        <f t="shared" si="503"/>
        <v/>
      </c>
      <c r="HB468" s="14">
        <f t="shared" si="531"/>
        <v>20140</v>
      </c>
      <c r="HC468" s="14">
        <f t="shared" si="504"/>
        <v>3</v>
      </c>
      <c r="HD468" s="14">
        <f t="shared" si="505"/>
        <v>2014</v>
      </c>
      <c r="HE468" s="25" t="s">
        <v>1109</v>
      </c>
      <c r="HF468" s="14">
        <f t="shared" si="532"/>
        <v>50</v>
      </c>
      <c r="HG468" s="30"/>
      <c r="IA468" s="16"/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</row>
    <row r="469" spans="165:246" ht="16.5" x14ac:dyDescent="0.2">
      <c r="FI469" s="13">
        <v>464</v>
      </c>
      <c r="FJ469" s="14">
        <f t="shared" si="533"/>
        <v>2</v>
      </c>
      <c r="FK469" s="14">
        <f t="shared" si="493"/>
        <v>29</v>
      </c>
      <c r="FL469" s="14">
        <f t="shared" si="534"/>
        <v>4</v>
      </c>
      <c r="FM469" s="14">
        <f t="shared" si="494"/>
        <v>40</v>
      </c>
      <c r="FN469" s="14">
        <f t="shared" si="506"/>
        <v>12</v>
      </c>
      <c r="FO469" s="14">
        <f t="shared" si="507"/>
        <v>15</v>
      </c>
      <c r="FP469" s="14">
        <f t="shared" si="508"/>
        <v>4</v>
      </c>
      <c r="FQ469" s="14">
        <f t="shared" si="509"/>
        <v>5</v>
      </c>
      <c r="FR469" s="14">
        <f t="shared" si="510"/>
        <v>5</v>
      </c>
      <c r="FS469" s="14" t="b">
        <f t="shared" si="535"/>
        <v>0</v>
      </c>
      <c r="FT469" s="14">
        <f t="shared" si="511"/>
        <v>2101405</v>
      </c>
      <c r="FU469" s="14">
        <f t="shared" si="536"/>
        <v>30</v>
      </c>
      <c r="FV469" s="13" t="str">
        <f t="shared" si="512"/>
        <v>15级-史诗守护灵の鞋子</v>
      </c>
      <c r="FW469" s="13" t="str">
        <f t="shared" si="513"/>
        <v>白夜 · 守护灵の鞋子-史诗</v>
      </c>
      <c r="FX469" s="14">
        <f t="shared" si="514"/>
        <v>2</v>
      </c>
      <c r="FY469" s="14">
        <f t="shared" si="515"/>
        <v>4</v>
      </c>
      <c r="FZ469" s="14">
        <f t="shared" si="516"/>
        <v>15</v>
      </c>
      <c r="GA469" s="14">
        <v>30</v>
      </c>
      <c r="GB469" s="14">
        <f t="shared" si="517"/>
        <v>1</v>
      </c>
      <c r="GC469" s="14">
        <f t="shared" si="495"/>
        <v>5</v>
      </c>
      <c r="GD469" s="14" t="str">
        <f t="shared" si="518"/>
        <v/>
      </c>
      <c r="GE469" s="14" t="e">
        <f t="shared" si="496"/>
        <v>#REF!</v>
      </c>
      <c r="GF469" s="14" t="e">
        <f t="shared" si="519"/>
        <v>#REF!</v>
      </c>
      <c r="GG469" s="14" t="e">
        <f t="shared" si="520"/>
        <v>#REF!</v>
      </c>
      <c r="GH469" s="14" t="e">
        <f t="shared" si="521"/>
        <v>#REF!</v>
      </c>
      <c r="GI469" s="14" t="e">
        <f t="shared" si="522"/>
        <v>#REF!</v>
      </c>
      <c r="GJ469" s="14" t="e">
        <f t="shared" si="523"/>
        <v>#REF!</v>
      </c>
      <c r="GK469" s="14" t="e">
        <f t="shared" si="524"/>
        <v>#REF!</v>
      </c>
      <c r="GL469" s="14">
        <f t="shared" si="525"/>
        <v>2014</v>
      </c>
      <c r="GM469" s="14">
        <f t="shared" si="526"/>
        <v>3</v>
      </c>
      <c r="GN469" s="14">
        <f t="shared" si="527"/>
        <v>2014</v>
      </c>
      <c r="GO469" s="25" t="str">
        <f t="shared" si="528"/>
        <v>icon_2101105</v>
      </c>
      <c r="GS469" s="14">
        <f t="shared" si="529"/>
        <v>3</v>
      </c>
      <c r="GT469" s="14">
        <f t="shared" si="530"/>
        <v>0</v>
      </c>
      <c r="GU469" s="14" t="e">
        <f t="shared" si="497"/>
        <v>#REF!</v>
      </c>
      <c r="GV469" s="14" t="str">
        <f t="shared" si="498"/>
        <v>HPExt</v>
      </c>
      <c r="GW469" s="14" t="e">
        <f t="shared" si="499"/>
        <v>#REF!</v>
      </c>
      <c r="GX469" s="14" t="e">
        <f t="shared" si="500"/>
        <v>#REF!</v>
      </c>
      <c r="GY469" s="14" t="str">
        <f t="shared" si="501"/>
        <v/>
      </c>
      <c r="GZ469" s="14" t="str">
        <f t="shared" si="502"/>
        <v/>
      </c>
      <c r="HA469" s="14" t="str">
        <f t="shared" si="503"/>
        <v/>
      </c>
      <c r="HB469" s="14">
        <f t="shared" si="531"/>
        <v>20140</v>
      </c>
      <c r="HC469" s="14">
        <f t="shared" si="504"/>
        <v>3</v>
      </c>
      <c r="HD469" s="14">
        <f t="shared" si="505"/>
        <v>2014</v>
      </c>
      <c r="HE469" s="25" t="s">
        <v>1109</v>
      </c>
      <c r="HF469" s="14">
        <f t="shared" si="532"/>
        <v>50</v>
      </c>
      <c r="HG469" s="30"/>
      <c r="IA469" s="16"/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</row>
    <row r="470" spans="165:246" ht="16.5" x14ac:dyDescent="0.2">
      <c r="FI470" s="13">
        <v>465</v>
      </c>
      <c r="FJ470" s="14">
        <f t="shared" si="533"/>
        <v>2</v>
      </c>
      <c r="FK470" s="14">
        <f t="shared" si="493"/>
        <v>30</v>
      </c>
      <c r="FL470" s="14">
        <f t="shared" si="534"/>
        <v>4</v>
      </c>
      <c r="FM470" s="14">
        <f t="shared" si="494"/>
        <v>40</v>
      </c>
      <c r="FN470" s="14">
        <f t="shared" si="506"/>
        <v>12</v>
      </c>
      <c r="FO470" s="14">
        <f t="shared" si="507"/>
        <v>15</v>
      </c>
      <c r="FP470" s="14">
        <f t="shared" si="508"/>
        <v>4</v>
      </c>
      <c r="FQ470" s="14">
        <f t="shared" si="509"/>
        <v>6</v>
      </c>
      <c r="FR470" s="14">
        <f t="shared" si="510"/>
        <v>6</v>
      </c>
      <c r="FS470" s="14" t="b">
        <f t="shared" si="535"/>
        <v>0</v>
      </c>
      <c r="FT470" s="14">
        <f t="shared" si="511"/>
        <v>2101406</v>
      </c>
      <c r="FU470" s="14">
        <f t="shared" si="536"/>
        <v>30</v>
      </c>
      <c r="FV470" s="13" t="str">
        <f t="shared" si="512"/>
        <v>15级-史诗守护灵の护手</v>
      </c>
      <c r="FW470" s="13" t="str">
        <f t="shared" si="513"/>
        <v>白夜 · 守护灵の护手-史诗</v>
      </c>
      <c r="FX470" s="14">
        <f t="shared" si="514"/>
        <v>2</v>
      </c>
      <c r="FY470" s="14">
        <f t="shared" si="515"/>
        <v>4</v>
      </c>
      <c r="FZ470" s="14">
        <f t="shared" si="516"/>
        <v>15</v>
      </c>
      <c r="GA470" s="14">
        <v>31</v>
      </c>
      <c r="GB470" s="14">
        <f t="shared" si="517"/>
        <v>1</v>
      </c>
      <c r="GC470" s="14">
        <f t="shared" si="495"/>
        <v>6</v>
      </c>
      <c r="GD470" s="14" t="str">
        <f t="shared" si="518"/>
        <v/>
      </c>
      <c r="GE470" s="14" t="e">
        <f t="shared" si="496"/>
        <v>#REF!</v>
      </c>
      <c r="GF470" s="14" t="e">
        <f t="shared" si="519"/>
        <v>#REF!</v>
      </c>
      <c r="GG470" s="14" t="e">
        <f t="shared" si="520"/>
        <v>#REF!</v>
      </c>
      <c r="GH470" s="14" t="e">
        <f t="shared" si="521"/>
        <v>#REF!</v>
      </c>
      <c r="GI470" s="14" t="e">
        <f t="shared" si="522"/>
        <v>#REF!</v>
      </c>
      <c r="GJ470" s="14" t="e">
        <f t="shared" si="523"/>
        <v>#REF!</v>
      </c>
      <c r="GK470" s="14" t="e">
        <f t="shared" si="524"/>
        <v>#REF!</v>
      </c>
      <c r="GL470" s="14">
        <f t="shared" si="525"/>
        <v>2014</v>
      </c>
      <c r="GM470" s="14">
        <f t="shared" si="526"/>
        <v>3</v>
      </c>
      <c r="GN470" s="14">
        <f t="shared" si="527"/>
        <v>2014</v>
      </c>
      <c r="GO470" s="25" t="str">
        <f t="shared" si="528"/>
        <v>icon_2101106</v>
      </c>
      <c r="GS470" s="14">
        <f t="shared" si="529"/>
        <v>3</v>
      </c>
      <c r="GT470" s="14">
        <f t="shared" si="530"/>
        <v>0</v>
      </c>
      <c r="GU470" s="14" t="e">
        <f t="shared" si="497"/>
        <v>#REF!</v>
      </c>
      <c r="GV470" s="14" t="str">
        <f t="shared" si="498"/>
        <v>HPExt</v>
      </c>
      <c r="GW470" s="14" t="e">
        <f t="shared" si="499"/>
        <v>#REF!</v>
      </c>
      <c r="GX470" s="14" t="e">
        <f t="shared" si="500"/>
        <v>#REF!</v>
      </c>
      <c r="GY470" s="14" t="str">
        <f t="shared" si="501"/>
        <v/>
      </c>
      <c r="GZ470" s="14" t="str">
        <f t="shared" si="502"/>
        <v/>
      </c>
      <c r="HA470" s="14" t="str">
        <f t="shared" si="503"/>
        <v/>
      </c>
      <c r="HB470" s="14">
        <f t="shared" si="531"/>
        <v>20140</v>
      </c>
      <c r="HC470" s="14">
        <f t="shared" si="504"/>
        <v>3</v>
      </c>
      <c r="HD470" s="14">
        <f t="shared" si="505"/>
        <v>2014</v>
      </c>
      <c r="HE470" s="25" t="s">
        <v>1109</v>
      </c>
      <c r="HF470" s="14">
        <f t="shared" si="532"/>
        <v>50</v>
      </c>
      <c r="HG470" s="30"/>
      <c r="IA470" s="16"/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</row>
    <row r="471" spans="165:246" ht="16.5" x14ac:dyDescent="0.2">
      <c r="FI471" s="13">
        <v>466</v>
      </c>
      <c r="FJ471" s="14">
        <f t="shared" si="533"/>
        <v>2</v>
      </c>
      <c r="FK471" s="14">
        <f t="shared" si="493"/>
        <v>31</v>
      </c>
      <c r="FL471" s="14">
        <f t="shared" si="534"/>
        <v>4</v>
      </c>
      <c r="FM471" s="14">
        <f t="shared" si="494"/>
        <v>40</v>
      </c>
      <c r="FN471" s="14">
        <f t="shared" si="506"/>
        <v>12</v>
      </c>
      <c r="FO471" s="14">
        <f t="shared" si="507"/>
        <v>15</v>
      </c>
      <c r="FP471" s="14">
        <f t="shared" si="508"/>
        <v>4</v>
      </c>
      <c r="FQ471" s="14">
        <f t="shared" si="509"/>
        <v>7</v>
      </c>
      <c r="FR471" s="14">
        <f t="shared" si="510"/>
        <v>7</v>
      </c>
      <c r="FS471" s="14" t="b">
        <f t="shared" si="535"/>
        <v>0</v>
      </c>
      <c r="FT471" s="14">
        <f t="shared" si="511"/>
        <v>2101407</v>
      </c>
      <c r="FU471" s="14">
        <f t="shared" si="536"/>
        <v>45</v>
      </c>
      <c r="FV471" s="13" t="str">
        <f t="shared" si="512"/>
        <v>15级-史诗守护灵の项链</v>
      </c>
      <c r="FW471" s="13" t="str">
        <f t="shared" si="513"/>
        <v>白夜 · 守护灵の项链-史诗</v>
      </c>
      <c r="FX471" s="14">
        <f t="shared" si="514"/>
        <v>2</v>
      </c>
      <c r="FY471" s="14">
        <f t="shared" si="515"/>
        <v>4</v>
      </c>
      <c r="FZ471" s="14">
        <f t="shared" si="516"/>
        <v>15</v>
      </c>
      <c r="GA471" s="14">
        <v>32</v>
      </c>
      <c r="GB471" s="14">
        <f t="shared" si="517"/>
        <v>1</v>
      </c>
      <c r="GC471" s="14">
        <f t="shared" si="495"/>
        <v>7</v>
      </c>
      <c r="GD471" s="14" t="str">
        <f t="shared" si="518"/>
        <v/>
      </c>
      <c r="GE471" s="14" t="e">
        <f t="shared" si="496"/>
        <v>#REF!</v>
      </c>
      <c r="GF471" s="14" t="e">
        <f t="shared" si="519"/>
        <v>#REF!</v>
      </c>
      <c r="GG471" s="14" t="e">
        <f t="shared" si="520"/>
        <v>#REF!</v>
      </c>
      <c r="GH471" s="14" t="e">
        <f t="shared" si="521"/>
        <v>#REF!</v>
      </c>
      <c r="GI471" s="14" t="e">
        <f t="shared" si="522"/>
        <v>#REF!</v>
      </c>
      <c r="GJ471" s="14" t="e">
        <f t="shared" si="523"/>
        <v>#REF!</v>
      </c>
      <c r="GK471" s="14" t="e">
        <f t="shared" si="524"/>
        <v>#REF!</v>
      </c>
      <c r="GL471" s="14">
        <f t="shared" si="525"/>
        <v>2014</v>
      </c>
      <c r="GM471" s="14">
        <f t="shared" si="526"/>
        <v>3</v>
      </c>
      <c r="GN471" s="14">
        <f t="shared" si="527"/>
        <v>2014</v>
      </c>
      <c r="GO471" s="25" t="str">
        <f t="shared" si="528"/>
        <v>icon_2101107</v>
      </c>
      <c r="GS471" s="14">
        <f t="shared" si="529"/>
        <v>1</v>
      </c>
      <c r="GT471" s="14">
        <f t="shared" si="530"/>
        <v>2</v>
      </c>
      <c r="GU471" s="14" t="e">
        <f t="shared" si="497"/>
        <v>#REF!</v>
      </c>
      <c r="GV471" s="14" t="str">
        <f t="shared" si="498"/>
        <v>AtkExt</v>
      </c>
      <c r="GW471" s="14" t="e">
        <f t="shared" si="499"/>
        <v>#REF!</v>
      </c>
      <c r="GX471" s="14" t="e">
        <f t="shared" si="500"/>
        <v>#REF!</v>
      </c>
      <c r="GY471" s="14" t="str">
        <f t="shared" si="501"/>
        <v>DefExt</v>
      </c>
      <c r="GZ471" s="14" t="e">
        <f t="shared" si="502"/>
        <v>#REF!</v>
      </c>
      <c r="HA471" s="14" t="e">
        <f t="shared" si="503"/>
        <v>#REF!</v>
      </c>
      <c r="HB471" s="14">
        <f t="shared" si="531"/>
        <v>20140</v>
      </c>
      <c r="HC471" s="14">
        <f t="shared" si="504"/>
        <v>3</v>
      </c>
      <c r="HD471" s="14">
        <f t="shared" si="505"/>
        <v>2014</v>
      </c>
      <c r="HE471" s="25" t="s">
        <v>1109</v>
      </c>
      <c r="HF471" s="14">
        <f t="shared" si="532"/>
        <v>75</v>
      </c>
      <c r="HG471" s="30"/>
      <c r="IA471" s="16"/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</row>
    <row r="472" spans="165:246" ht="16.5" x14ac:dyDescent="0.2">
      <c r="FI472" s="13">
        <v>467</v>
      </c>
      <c r="FJ472" s="14">
        <f t="shared" si="533"/>
        <v>2</v>
      </c>
      <c r="FK472" s="14">
        <f t="shared" si="493"/>
        <v>32</v>
      </c>
      <c r="FL472" s="14">
        <f t="shared" si="534"/>
        <v>4</v>
      </c>
      <c r="FM472" s="14">
        <f t="shared" si="494"/>
        <v>40</v>
      </c>
      <c r="FN472" s="14">
        <f t="shared" si="506"/>
        <v>12</v>
      </c>
      <c r="FO472" s="14">
        <f t="shared" si="507"/>
        <v>15</v>
      </c>
      <c r="FP472" s="14">
        <f t="shared" si="508"/>
        <v>4</v>
      </c>
      <c r="FQ472" s="14">
        <f t="shared" si="509"/>
        <v>8</v>
      </c>
      <c r="FR472" s="14">
        <f t="shared" si="510"/>
        <v>8</v>
      </c>
      <c r="FS472" s="14" t="b">
        <f t="shared" si="535"/>
        <v>0</v>
      </c>
      <c r="FT472" s="14">
        <f t="shared" si="511"/>
        <v>2101408</v>
      </c>
      <c r="FU472" s="14">
        <f t="shared" si="536"/>
        <v>45</v>
      </c>
      <c r="FV472" s="13" t="str">
        <f t="shared" si="512"/>
        <v>15级-史诗守护灵の戒指</v>
      </c>
      <c r="FW472" s="13" t="str">
        <f t="shared" si="513"/>
        <v>白夜 · 守护灵の戒指-史诗</v>
      </c>
      <c r="FX472" s="14">
        <f t="shared" si="514"/>
        <v>2</v>
      </c>
      <c r="FY472" s="14">
        <f t="shared" si="515"/>
        <v>4</v>
      </c>
      <c r="FZ472" s="14">
        <f t="shared" si="516"/>
        <v>15</v>
      </c>
      <c r="GA472" s="14">
        <v>33</v>
      </c>
      <c r="GB472" s="14">
        <f t="shared" si="517"/>
        <v>1</v>
      </c>
      <c r="GC472" s="14">
        <f t="shared" si="495"/>
        <v>8</v>
      </c>
      <c r="GD472" s="14" t="str">
        <f t="shared" si="518"/>
        <v/>
      </c>
      <c r="GE472" s="14" t="e">
        <f t="shared" si="496"/>
        <v>#REF!</v>
      </c>
      <c r="GF472" s="14" t="e">
        <f t="shared" si="519"/>
        <v>#REF!</v>
      </c>
      <c r="GG472" s="14" t="e">
        <f t="shared" si="520"/>
        <v>#REF!</v>
      </c>
      <c r="GH472" s="14" t="e">
        <f t="shared" si="521"/>
        <v>#REF!</v>
      </c>
      <c r="GI472" s="14" t="e">
        <f t="shared" si="522"/>
        <v>#REF!</v>
      </c>
      <c r="GJ472" s="14" t="e">
        <f t="shared" si="523"/>
        <v>#REF!</v>
      </c>
      <c r="GK472" s="14" t="e">
        <f t="shared" si="524"/>
        <v>#REF!</v>
      </c>
      <c r="GL472" s="14">
        <f t="shared" si="525"/>
        <v>2014</v>
      </c>
      <c r="GM472" s="14">
        <f t="shared" si="526"/>
        <v>3</v>
      </c>
      <c r="GN472" s="14">
        <f t="shared" si="527"/>
        <v>2014</v>
      </c>
      <c r="GO472" s="25" t="str">
        <f t="shared" si="528"/>
        <v>icon_2101108</v>
      </c>
      <c r="GS472" s="14">
        <f t="shared" si="529"/>
        <v>1</v>
      </c>
      <c r="GT472" s="14">
        <f t="shared" si="530"/>
        <v>3</v>
      </c>
      <c r="GU472" s="14" t="e">
        <f t="shared" si="497"/>
        <v>#REF!</v>
      </c>
      <c r="GV472" s="14" t="str">
        <f t="shared" si="498"/>
        <v>AtkExt</v>
      </c>
      <c r="GW472" s="14" t="e">
        <f t="shared" si="499"/>
        <v>#REF!</v>
      </c>
      <c r="GX472" s="14" t="e">
        <f t="shared" si="500"/>
        <v>#REF!</v>
      </c>
      <c r="GY472" s="14" t="str">
        <f t="shared" si="501"/>
        <v>HPExt</v>
      </c>
      <c r="GZ472" s="14" t="e">
        <f t="shared" si="502"/>
        <v>#REF!</v>
      </c>
      <c r="HA472" s="14" t="e">
        <f t="shared" si="503"/>
        <v>#REF!</v>
      </c>
      <c r="HB472" s="14">
        <f t="shared" si="531"/>
        <v>20140</v>
      </c>
      <c r="HC472" s="14">
        <f t="shared" si="504"/>
        <v>3</v>
      </c>
      <c r="HD472" s="14">
        <f t="shared" si="505"/>
        <v>2014</v>
      </c>
      <c r="HE472" s="25" t="s">
        <v>1109</v>
      </c>
      <c r="HF472" s="14">
        <f t="shared" si="532"/>
        <v>75</v>
      </c>
      <c r="HG472" s="30"/>
      <c r="IA472" s="16"/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</row>
    <row r="473" spans="165:246" ht="16.5" x14ac:dyDescent="0.2">
      <c r="FI473" s="13">
        <v>468</v>
      </c>
      <c r="FJ473" s="14">
        <f t="shared" si="533"/>
        <v>2</v>
      </c>
      <c r="FK473" s="14">
        <f t="shared" si="493"/>
        <v>33</v>
      </c>
      <c r="FL473" s="14">
        <f t="shared" si="534"/>
        <v>5</v>
      </c>
      <c r="FM473" s="14">
        <f t="shared" si="494"/>
        <v>43</v>
      </c>
      <c r="FN473" s="14">
        <f t="shared" si="506"/>
        <v>12</v>
      </c>
      <c r="FO473" s="14">
        <f t="shared" si="507"/>
        <v>15</v>
      </c>
      <c r="FP473" s="14">
        <f t="shared" si="508"/>
        <v>4</v>
      </c>
      <c r="FQ473" s="14">
        <f t="shared" si="509"/>
        <v>1</v>
      </c>
      <c r="FR473" s="14">
        <f t="shared" si="510"/>
        <v>1</v>
      </c>
      <c r="FS473" s="14" t="b">
        <f t="shared" si="535"/>
        <v>1</v>
      </c>
      <c r="FT473" s="14">
        <f t="shared" si="511"/>
        <v>2101431</v>
      </c>
      <c r="FU473" s="14">
        <f t="shared" si="536"/>
        <v>60</v>
      </c>
      <c r="FV473" s="13" t="str">
        <f t="shared" si="512"/>
        <v>15级-新手套守护灵の灵器</v>
      </c>
      <c r="FW473" s="13" t="str">
        <f t="shared" si="513"/>
        <v>百鬼夜行 · 守护灵の灵器</v>
      </c>
      <c r="FX473" s="14">
        <f t="shared" si="514"/>
        <v>2</v>
      </c>
      <c r="FY473" s="14">
        <f t="shared" si="515"/>
        <v>4</v>
      </c>
      <c r="FZ473" s="14">
        <f t="shared" si="516"/>
        <v>15</v>
      </c>
      <c r="GA473" s="14">
        <v>34</v>
      </c>
      <c r="GB473" s="14">
        <f t="shared" si="517"/>
        <v>1</v>
      </c>
      <c r="GC473" s="14">
        <f t="shared" si="495"/>
        <v>1</v>
      </c>
      <c r="GD473" s="14">
        <f t="shared" si="518"/>
        <v>210143</v>
      </c>
      <c r="GE473" s="14" t="e">
        <f t="shared" si="496"/>
        <v>#REF!</v>
      </c>
      <c r="GF473" s="14" t="e">
        <f t="shared" si="519"/>
        <v>#REF!</v>
      </c>
      <c r="GG473" s="14" t="e">
        <f t="shared" si="520"/>
        <v>#REF!</v>
      </c>
      <c r="GH473" s="14" t="e">
        <f t="shared" si="521"/>
        <v>#REF!</v>
      </c>
      <c r="GI473" s="14" t="e">
        <f t="shared" si="522"/>
        <v>#REF!</v>
      </c>
      <c r="GJ473" s="14" t="e">
        <f t="shared" si="523"/>
        <v>#REF!</v>
      </c>
      <c r="GK473" s="14" t="e">
        <f t="shared" si="524"/>
        <v>#REF!</v>
      </c>
      <c r="GL473" s="14">
        <f t="shared" si="525"/>
        <v>2014</v>
      </c>
      <c r="GM473" s="14">
        <f t="shared" si="526"/>
        <v>3</v>
      </c>
      <c r="GN473" s="14">
        <f t="shared" si="527"/>
        <v>2014</v>
      </c>
      <c r="GO473" s="25" t="str">
        <f t="shared" si="528"/>
        <v>icon_2101431</v>
      </c>
      <c r="GS473" s="14">
        <f t="shared" si="529"/>
        <v>1</v>
      </c>
      <c r="GT473" s="14">
        <f t="shared" si="530"/>
        <v>0</v>
      </c>
      <c r="GU473" s="14" t="e">
        <f t="shared" si="497"/>
        <v>#REF!</v>
      </c>
      <c r="GV473" s="14" t="str">
        <f t="shared" si="498"/>
        <v>AtkExt</v>
      </c>
      <c r="GW473" s="14" t="e">
        <f t="shared" si="499"/>
        <v>#REF!</v>
      </c>
      <c r="GX473" s="14" t="e">
        <f t="shared" si="500"/>
        <v>#REF!</v>
      </c>
      <c r="GY473" s="14" t="str">
        <f t="shared" si="501"/>
        <v/>
      </c>
      <c r="GZ473" s="14" t="str">
        <f t="shared" si="502"/>
        <v/>
      </c>
      <c r="HA473" s="14" t="str">
        <f t="shared" si="503"/>
        <v/>
      </c>
      <c r="HB473" s="14">
        <f t="shared" si="531"/>
        <v>20140</v>
      </c>
      <c r="HC473" s="14">
        <f t="shared" si="504"/>
        <v>3</v>
      </c>
      <c r="HD473" s="14">
        <f t="shared" si="505"/>
        <v>2014</v>
      </c>
      <c r="HE473" s="25" t="s">
        <v>1109</v>
      </c>
      <c r="HF473" s="14">
        <f t="shared" si="532"/>
        <v>100</v>
      </c>
      <c r="HG473" s="30"/>
      <c r="IA473" s="16"/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</row>
    <row r="474" spans="165:246" ht="16.5" x14ac:dyDescent="0.2">
      <c r="FI474" s="13">
        <v>469</v>
      </c>
      <c r="FJ474" s="14">
        <f t="shared" si="533"/>
        <v>2</v>
      </c>
      <c r="FK474" s="14">
        <f t="shared" si="493"/>
        <v>34</v>
      </c>
      <c r="FL474" s="14">
        <f t="shared" si="534"/>
        <v>5</v>
      </c>
      <c r="FM474" s="14">
        <f t="shared" si="494"/>
        <v>43</v>
      </c>
      <c r="FN474" s="14">
        <f t="shared" si="506"/>
        <v>12</v>
      </c>
      <c r="FO474" s="14">
        <f t="shared" si="507"/>
        <v>15</v>
      </c>
      <c r="FP474" s="14">
        <f t="shared" si="508"/>
        <v>4</v>
      </c>
      <c r="FQ474" s="14">
        <f t="shared" si="509"/>
        <v>2</v>
      </c>
      <c r="FR474" s="14">
        <f t="shared" si="510"/>
        <v>2</v>
      </c>
      <c r="FS474" s="14" t="b">
        <f t="shared" si="535"/>
        <v>1</v>
      </c>
      <c r="FT474" s="14">
        <f t="shared" si="511"/>
        <v>2101432</v>
      </c>
      <c r="FU474" s="14">
        <f t="shared" si="536"/>
        <v>30</v>
      </c>
      <c r="FV474" s="13" t="str">
        <f t="shared" si="512"/>
        <v>15级-新手套守护灵の头盔</v>
      </c>
      <c r="FW474" s="13" t="str">
        <f t="shared" si="513"/>
        <v>百鬼夜行 · 守护灵の头盔</v>
      </c>
      <c r="FX474" s="14">
        <f t="shared" si="514"/>
        <v>2</v>
      </c>
      <c r="FY474" s="14">
        <f t="shared" si="515"/>
        <v>4</v>
      </c>
      <c r="FZ474" s="14">
        <f t="shared" si="516"/>
        <v>15</v>
      </c>
      <c r="GA474" s="14">
        <v>35</v>
      </c>
      <c r="GB474" s="14">
        <f t="shared" si="517"/>
        <v>1</v>
      </c>
      <c r="GC474" s="14">
        <f t="shared" si="495"/>
        <v>2</v>
      </c>
      <c r="GD474" s="14">
        <f t="shared" si="518"/>
        <v>210143</v>
      </c>
      <c r="GE474" s="14" t="e">
        <f t="shared" si="496"/>
        <v>#REF!</v>
      </c>
      <c r="GF474" s="14" t="e">
        <f t="shared" si="519"/>
        <v>#REF!</v>
      </c>
      <c r="GG474" s="14" t="e">
        <f t="shared" si="520"/>
        <v>#REF!</v>
      </c>
      <c r="GH474" s="14" t="e">
        <f t="shared" si="521"/>
        <v>#REF!</v>
      </c>
      <c r="GI474" s="14" t="e">
        <f t="shared" si="522"/>
        <v>#REF!</v>
      </c>
      <c r="GJ474" s="14" t="e">
        <f t="shared" si="523"/>
        <v>#REF!</v>
      </c>
      <c r="GK474" s="14" t="e">
        <f t="shared" si="524"/>
        <v>#REF!</v>
      </c>
      <c r="GL474" s="14">
        <f t="shared" si="525"/>
        <v>2014</v>
      </c>
      <c r="GM474" s="14">
        <f t="shared" si="526"/>
        <v>3</v>
      </c>
      <c r="GN474" s="14">
        <f t="shared" si="527"/>
        <v>2014</v>
      </c>
      <c r="GO474" s="25" t="str">
        <f t="shared" si="528"/>
        <v>icon_2101432</v>
      </c>
      <c r="GS474" s="14">
        <f t="shared" si="529"/>
        <v>2</v>
      </c>
      <c r="GT474" s="14">
        <f t="shared" si="530"/>
        <v>0</v>
      </c>
      <c r="GU474" s="14" t="e">
        <f t="shared" si="497"/>
        <v>#REF!</v>
      </c>
      <c r="GV474" s="14" t="str">
        <f t="shared" si="498"/>
        <v>DefExt</v>
      </c>
      <c r="GW474" s="14" t="e">
        <f t="shared" si="499"/>
        <v>#REF!</v>
      </c>
      <c r="GX474" s="14" t="e">
        <f t="shared" si="500"/>
        <v>#REF!</v>
      </c>
      <c r="GY474" s="14" t="str">
        <f t="shared" si="501"/>
        <v/>
      </c>
      <c r="GZ474" s="14" t="str">
        <f t="shared" si="502"/>
        <v/>
      </c>
      <c r="HA474" s="14" t="str">
        <f t="shared" si="503"/>
        <v/>
      </c>
      <c r="HB474" s="14">
        <f t="shared" si="531"/>
        <v>20140</v>
      </c>
      <c r="HC474" s="14">
        <f t="shared" si="504"/>
        <v>3</v>
      </c>
      <c r="HD474" s="14">
        <f t="shared" si="505"/>
        <v>2014</v>
      </c>
      <c r="HE474" s="25" t="s">
        <v>1109</v>
      </c>
      <c r="HF474" s="14">
        <f t="shared" si="532"/>
        <v>50</v>
      </c>
      <c r="HG474" s="30"/>
      <c r="IA474" s="16"/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</row>
    <row r="475" spans="165:246" ht="16.5" x14ac:dyDescent="0.2">
      <c r="FI475" s="13">
        <v>470</v>
      </c>
      <c r="FJ475" s="14">
        <f t="shared" si="533"/>
        <v>2</v>
      </c>
      <c r="FK475" s="14">
        <f t="shared" si="493"/>
        <v>35</v>
      </c>
      <c r="FL475" s="14">
        <f t="shared" si="534"/>
        <v>5</v>
      </c>
      <c r="FM475" s="14">
        <f t="shared" si="494"/>
        <v>43</v>
      </c>
      <c r="FN475" s="14">
        <f t="shared" si="506"/>
        <v>12</v>
      </c>
      <c r="FO475" s="14">
        <f t="shared" si="507"/>
        <v>15</v>
      </c>
      <c r="FP475" s="14">
        <f t="shared" si="508"/>
        <v>4</v>
      </c>
      <c r="FQ475" s="14">
        <f t="shared" si="509"/>
        <v>3</v>
      </c>
      <c r="FR475" s="14">
        <f t="shared" si="510"/>
        <v>3</v>
      </c>
      <c r="FS475" s="14" t="b">
        <f t="shared" si="535"/>
        <v>1</v>
      </c>
      <c r="FT475" s="14">
        <f t="shared" si="511"/>
        <v>2101433</v>
      </c>
      <c r="FU475" s="14">
        <f t="shared" si="536"/>
        <v>30</v>
      </c>
      <c r="FV475" s="13" t="str">
        <f t="shared" si="512"/>
        <v>15级-新手套守护灵の铠甲</v>
      </c>
      <c r="FW475" s="13" t="str">
        <f t="shared" si="513"/>
        <v>百鬼夜行 · 守护灵の铠甲</v>
      </c>
      <c r="FX475" s="14">
        <f t="shared" si="514"/>
        <v>2</v>
      </c>
      <c r="FY475" s="14">
        <f t="shared" si="515"/>
        <v>4</v>
      </c>
      <c r="FZ475" s="14">
        <f t="shared" si="516"/>
        <v>15</v>
      </c>
      <c r="GA475" s="14">
        <v>36</v>
      </c>
      <c r="GB475" s="14">
        <f t="shared" si="517"/>
        <v>1</v>
      </c>
      <c r="GC475" s="14">
        <f t="shared" si="495"/>
        <v>3</v>
      </c>
      <c r="GD475" s="14">
        <f t="shared" si="518"/>
        <v>210143</v>
      </c>
      <c r="GE475" s="14" t="e">
        <f t="shared" si="496"/>
        <v>#REF!</v>
      </c>
      <c r="GF475" s="14" t="e">
        <f t="shared" si="519"/>
        <v>#REF!</v>
      </c>
      <c r="GG475" s="14" t="e">
        <f t="shared" si="520"/>
        <v>#REF!</v>
      </c>
      <c r="GH475" s="14" t="e">
        <f t="shared" si="521"/>
        <v>#REF!</v>
      </c>
      <c r="GI475" s="14" t="e">
        <f t="shared" si="522"/>
        <v>#REF!</v>
      </c>
      <c r="GJ475" s="14" t="e">
        <f t="shared" si="523"/>
        <v>#REF!</v>
      </c>
      <c r="GK475" s="14" t="e">
        <f t="shared" si="524"/>
        <v>#REF!</v>
      </c>
      <c r="GL475" s="14">
        <f t="shared" si="525"/>
        <v>2014</v>
      </c>
      <c r="GM475" s="14">
        <f t="shared" si="526"/>
        <v>3</v>
      </c>
      <c r="GN475" s="14">
        <f t="shared" si="527"/>
        <v>2014</v>
      </c>
      <c r="GO475" s="25" t="str">
        <f t="shared" si="528"/>
        <v>icon_2101433</v>
      </c>
      <c r="GS475" s="14">
        <f t="shared" si="529"/>
        <v>2</v>
      </c>
      <c r="GT475" s="14">
        <f t="shared" si="530"/>
        <v>3</v>
      </c>
      <c r="GU475" s="14" t="e">
        <f t="shared" si="497"/>
        <v>#REF!</v>
      </c>
      <c r="GV475" s="14" t="str">
        <f t="shared" si="498"/>
        <v>DefExt</v>
      </c>
      <c r="GW475" s="14" t="e">
        <f t="shared" si="499"/>
        <v>#REF!</v>
      </c>
      <c r="GX475" s="14" t="e">
        <f t="shared" si="500"/>
        <v>#REF!</v>
      </c>
      <c r="GY475" s="14" t="str">
        <f t="shared" si="501"/>
        <v>HPExt</v>
      </c>
      <c r="GZ475" s="14" t="e">
        <f t="shared" si="502"/>
        <v>#REF!</v>
      </c>
      <c r="HA475" s="14" t="e">
        <f t="shared" si="503"/>
        <v>#REF!</v>
      </c>
      <c r="HB475" s="14">
        <f t="shared" si="531"/>
        <v>20140</v>
      </c>
      <c r="HC475" s="14">
        <f t="shared" si="504"/>
        <v>3</v>
      </c>
      <c r="HD475" s="14">
        <f t="shared" si="505"/>
        <v>2014</v>
      </c>
      <c r="HE475" s="25" t="s">
        <v>1109</v>
      </c>
      <c r="HF475" s="14">
        <f t="shared" si="532"/>
        <v>50</v>
      </c>
      <c r="HG475" s="30"/>
      <c r="IA475" s="16"/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</row>
    <row r="476" spans="165:246" ht="16.5" x14ac:dyDescent="0.2">
      <c r="FI476" s="13">
        <v>471</v>
      </c>
      <c r="FJ476" s="14">
        <f t="shared" si="533"/>
        <v>2</v>
      </c>
      <c r="FK476" s="14">
        <f t="shared" si="493"/>
        <v>36</v>
      </c>
      <c r="FL476" s="14">
        <f t="shared" si="534"/>
        <v>5</v>
      </c>
      <c r="FM476" s="14">
        <f t="shared" si="494"/>
        <v>43</v>
      </c>
      <c r="FN476" s="14">
        <f t="shared" si="506"/>
        <v>12</v>
      </c>
      <c r="FO476" s="14">
        <f t="shared" si="507"/>
        <v>15</v>
      </c>
      <c r="FP476" s="14">
        <f t="shared" si="508"/>
        <v>4</v>
      </c>
      <c r="FQ476" s="14">
        <f t="shared" si="509"/>
        <v>4</v>
      </c>
      <c r="FR476" s="14">
        <f t="shared" si="510"/>
        <v>4</v>
      </c>
      <c r="FS476" s="14" t="b">
        <f t="shared" si="535"/>
        <v>1</v>
      </c>
      <c r="FT476" s="14">
        <f t="shared" si="511"/>
        <v>2101434</v>
      </c>
      <c r="FU476" s="14">
        <f t="shared" si="536"/>
        <v>30</v>
      </c>
      <c r="FV476" s="13" t="str">
        <f t="shared" si="512"/>
        <v>15级-新手套守护灵の裤子</v>
      </c>
      <c r="FW476" s="13" t="str">
        <f t="shared" si="513"/>
        <v>百鬼夜行 · 守护灵の裤子</v>
      </c>
      <c r="FX476" s="14">
        <f t="shared" si="514"/>
        <v>2</v>
      </c>
      <c r="FY476" s="14">
        <f t="shared" si="515"/>
        <v>4</v>
      </c>
      <c r="FZ476" s="14">
        <f t="shared" si="516"/>
        <v>15</v>
      </c>
      <c r="GA476" s="14">
        <v>37</v>
      </c>
      <c r="GB476" s="14">
        <f t="shared" si="517"/>
        <v>1</v>
      </c>
      <c r="GC476" s="14">
        <f t="shared" si="495"/>
        <v>4</v>
      </c>
      <c r="GD476" s="14">
        <f t="shared" si="518"/>
        <v>210143</v>
      </c>
      <c r="GE476" s="14" t="e">
        <f t="shared" si="496"/>
        <v>#REF!</v>
      </c>
      <c r="GF476" s="14" t="e">
        <f t="shared" si="519"/>
        <v>#REF!</v>
      </c>
      <c r="GG476" s="14" t="e">
        <f t="shared" si="520"/>
        <v>#REF!</v>
      </c>
      <c r="GH476" s="14" t="e">
        <f t="shared" si="521"/>
        <v>#REF!</v>
      </c>
      <c r="GI476" s="14" t="e">
        <f t="shared" si="522"/>
        <v>#REF!</v>
      </c>
      <c r="GJ476" s="14" t="e">
        <f t="shared" si="523"/>
        <v>#REF!</v>
      </c>
      <c r="GK476" s="14" t="e">
        <f t="shared" si="524"/>
        <v>#REF!</v>
      </c>
      <c r="GL476" s="14">
        <f t="shared" si="525"/>
        <v>2014</v>
      </c>
      <c r="GM476" s="14">
        <f t="shared" si="526"/>
        <v>3</v>
      </c>
      <c r="GN476" s="14">
        <f t="shared" si="527"/>
        <v>2014</v>
      </c>
      <c r="GO476" s="25" t="str">
        <f t="shared" si="528"/>
        <v>icon_2101434</v>
      </c>
      <c r="GS476" s="14">
        <f t="shared" si="529"/>
        <v>2</v>
      </c>
      <c r="GT476" s="14">
        <f t="shared" si="530"/>
        <v>0</v>
      </c>
      <c r="GU476" s="14" t="e">
        <f t="shared" si="497"/>
        <v>#REF!</v>
      </c>
      <c r="GV476" s="14" t="str">
        <f t="shared" si="498"/>
        <v>DefExt</v>
      </c>
      <c r="GW476" s="14" t="e">
        <f t="shared" si="499"/>
        <v>#REF!</v>
      </c>
      <c r="GX476" s="14" t="e">
        <f t="shared" si="500"/>
        <v>#REF!</v>
      </c>
      <c r="GY476" s="14" t="str">
        <f t="shared" si="501"/>
        <v/>
      </c>
      <c r="GZ476" s="14" t="str">
        <f t="shared" si="502"/>
        <v/>
      </c>
      <c r="HA476" s="14" t="str">
        <f t="shared" si="503"/>
        <v/>
      </c>
      <c r="HB476" s="14">
        <f t="shared" si="531"/>
        <v>20140</v>
      </c>
      <c r="HC476" s="14">
        <f t="shared" si="504"/>
        <v>3</v>
      </c>
      <c r="HD476" s="14">
        <f t="shared" si="505"/>
        <v>2014</v>
      </c>
      <c r="HE476" s="25" t="s">
        <v>1109</v>
      </c>
      <c r="HF476" s="14">
        <f t="shared" si="532"/>
        <v>50</v>
      </c>
      <c r="HG476" s="30"/>
      <c r="IA476" s="16"/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</row>
    <row r="477" spans="165:246" ht="16.5" x14ac:dyDescent="0.2">
      <c r="FI477" s="13">
        <v>472</v>
      </c>
      <c r="FJ477" s="14">
        <f t="shared" si="533"/>
        <v>2</v>
      </c>
      <c r="FK477" s="14">
        <f t="shared" si="493"/>
        <v>37</v>
      </c>
      <c r="FL477" s="14">
        <f t="shared" si="534"/>
        <v>5</v>
      </c>
      <c r="FM477" s="14">
        <f t="shared" si="494"/>
        <v>43</v>
      </c>
      <c r="FN477" s="14">
        <f t="shared" si="506"/>
        <v>12</v>
      </c>
      <c r="FO477" s="14">
        <f t="shared" si="507"/>
        <v>15</v>
      </c>
      <c r="FP477" s="14">
        <f t="shared" si="508"/>
        <v>4</v>
      </c>
      <c r="FQ477" s="14">
        <f t="shared" si="509"/>
        <v>5</v>
      </c>
      <c r="FR477" s="14">
        <f t="shared" si="510"/>
        <v>5</v>
      </c>
      <c r="FS477" s="14" t="b">
        <f t="shared" si="535"/>
        <v>1</v>
      </c>
      <c r="FT477" s="14">
        <f t="shared" si="511"/>
        <v>2101435</v>
      </c>
      <c r="FU477" s="14">
        <f t="shared" si="536"/>
        <v>30</v>
      </c>
      <c r="FV477" s="13" t="str">
        <f t="shared" si="512"/>
        <v>15级-新手套守护灵の鞋子</v>
      </c>
      <c r="FW477" s="13" t="str">
        <f t="shared" si="513"/>
        <v>百鬼夜行 · 守护灵の鞋子</v>
      </c>
      <c r="FX477" s="14">
        <f t="shared" si="514"/>
        <v>2</v>
      </c>
      <c r="FY477" s="14">
        <f t="shared" si="515"/>
        <v>4</v>
      </c>
      <c r="FZ477" s="14">
        <f t="shared" si="516"/>
        <v>15</v>
      </c>
      <c r="GA477" s="14">
        <v>38</v>
      </c>
      <c r="GB477" s="14">
        <f t="shared" si="517"/>
        <v>1</v>
      </c>
      <c r="GC477" s="14">
        <f t="shared" si="495"/>
        <v>5</v>
      </c>
      <c r="GD477" s="14">
        <f t="shared" si="518"/>
        <v>210143</v>
      </c>
      <c r="GE477" s="14" t="e">
        <f t="shared" si="496"/>
        <v>#REF!</v>
      </c>
      <c r="GF477" s="14" t="e">
        <f t="shared" si="519"/>
        <v>#REF!</v>
      </c>
      <c r="GG477" s="14" t="e">
        <f t="shared" si="520"/>
        <v>#REF!</v>
      </c>
      <c r="GH477" s="14" t="e">
        <f t="shared" si="521"/>
        <v>#REF!</v>
      </c>
      <c r="GI477" s="14" t="e">
        <f t="shared" si="522"/>
        <v>#REF!</v>
      </c>
      <c r="GJ477" s="14" t="e">
        <f t="shared" si="523"/>
        <v>#REF!</v>
      </c>
      <c r="GK477" s="14" t="e">
        <f t="shared" si="524"/>
        <v>#REF!</v>
      </c>
      <c r="GL477" s="14">
        <f t="shared" si="525"/>
        <v>2014</v>
      </c>
      <c r="GM477" s="14">
        <f t="shared" si="526"/>
        <v>3</v>
      </c>
      <c r="GN477" s="14">
        <f t="shared" si="527"/>
        <v>2014</v>
      </c>
      <c r="GO477" s="25" t="str">
        <f t="shared" si="528"/>
        <v>icon_2101435</v>
      </c>
      <c r="GS477" s="14">
        <f t="shared" si="529"/>
        <v>3</v>
      </c>
      <c r="GT477" s="14">
        <f t="shared" si="530"/>
        <v>0</v>
      </c>
      <c r="GU477" s="14" t="e">
        <f t="shared" si="497"/>
        <v>#REF!</v>
      </c>
      <c r="GV477" s="14" t="str">
        <f t="shared" si="498"/>
        <v>HPExt</v>
      </c>
      <c r="GW477" s="14" t="e">
        <f t="shared" si="499"/>
        <v>#REF!</v>
      </c>
      <c r="GX477" s="14" t="e">
        <f t="shared" si="500"/>
        <v>#REF!</v>
      </c>
      <c r="GY477" s="14" t="str">
        <f t="shared" si="501"/>
        <v/>
      </c>
      <c r="GZ477" s="14" t="str">
        <f t="shared" si="502"/>
        <v/>
      </c>
      <c r="HA477" s="14" t="str">
        <f t="shared" si="503"/>
        <v/>
      </c>
      <c r="HB477" s="14">
        <f t="shared" si="531"/>
        <v>20140</v>
      </c>
      <c r="HC477" s="14">
        <f t="shared" si="504"/>
        <v>3</v>
      </c>
      <c r="HD477" s="14">
        <f t="shared" si="505"/>
        <v>2014</v>
      </c>
      <c r="HE477" s="25" t="s">
        <v>1109</v>
      </c>
      <c r="HF477" s="14">
        <f t="shared" si="532"/>
        <v>50</v>
      </c>
      <c r="HG477" s="30"/>
      <c r="IA477" s="16"/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</row>
    <row r="478" spans="165:246" ht="16.5" x14ac:dyDescent="0.2">
      <c r="FI478" s="13">
        <v>473</v>
      </c>
      <c r="FJ478" s="14">
        <f t="shared" si="533"/>
        <v>2</v>
      </c>
      <c r="FK478" s="14">
        <f t="shared" si="493"/>
        <v>38</v>
      </c>
      <c r="FL478" s="14">
        <f t="shared" si="534"/>
        <v>5</v>
      </c>
      <c r="FM478" s="14">
        <f t="shared" si="494"/>
        <v>43</v>
      </c>
      <c r="FN478" s="14">
        <f t="shared" si="506"/>
        <v>12</v>
      </c>
      <c r="FO478" s="14">
        <f t="shared" si="507"/>
        <v>15</v>
      </c>
      <c r="FP478" s="14">
        <f t="shared" si="508"/>
        <v>4</v>
      </c>
      <c r="FQ478" s="14">
        <f t="shared" si="509"/>
        <v>6</v>
      </c>
      <c r="FR478" s="14">
        <f t="shared" si="510"/>
        <v>6</v>
      </c>
      <c r="FS478" s="14" t="b">
        <f t="shared" si="535"/>
        <v>1</v>
      </c>
      <c r="FT478" s="14">
        <f t="shared" si="511"/>
        <v>2101436</v>
      </c>
      <c r="FU478" s="14">
        <f t="shared" si="536"/>
        <v>30</v>
      </c>
      <c r="FV478" s="13" t="str">
        <f t="shared" si="512"/>
        <v>15级-新手套守护灵の护手</v>
      </c>
      <c r="FW478" s="13" t="str">
        <f t="shared" si="513"/>
        <v>百鬼夜行 · 守护灵の护手</v>
      </c>
      <c r="FX478" s="14">
        <f t="shared" si="514"/>
        <v>2</v>
      </c>
      <c r="FY478" s="14">
        <f t="shared" si="515"/>
        <v>4</v>
      </c>
      <c r="FZ478" s="14">
        <f t="shared" si="516"/>
        <v>15</v>
      </c>
      <c r="GA478" s="14">
        <v>39</v>
      </c>
      <c r="GB478" s="14">
        <f t="shared" si="517"/>
        <v>1</v>
      </c>
      <c r="GC478" s="14">
        <f t="shared" si="495"/>
        <v>6</v>
      </c>
      <c r="GD478" s="14">
        <f t="shared" si="518"/>
        <v>210143</v>
      </c>
      <c r="GE478" s="14" t="e">
        <f t="shared" si="496"/>
        <v>#REF!</v>
      </c>
      <c r="GF478" s="14" t="e">
        <f t="shared" si="519"/>
        <v>#REF!</v>
      </c>
      <c r="GG478" s="14" t="e">
        <f t="shared" si="520"/>
        <v>#REF!</v>
      </c>
      <c r="GH478" s="14" t="e">
        <f t="shared" si="521"/>
        <v>#REF!</v>
      </c>
      <c r="GI478" s="14" t="e">
        <f t="shared" si="522"/>
        <v>#REF!</v>
      </c>
      <c r="GJ478" s="14" t="e">
        <f t="shared" si="523"/>
        <v>#REF!</v>
      </c>
      <c r="GK478" s="14" t="e">
        <f t="shared" si="524"/>
        <v>#REF!</v>
      </c>
      <c r="GL478" s="14">
        <f t="shared" si="525"/>
        <v>2014</v>
      </c>
      <c r="GM478" s="14">
        <f t="shared" si="526"/>
        <v>3</v>
      </c>
      <c r="GN478" s="14">
        <f t="shared" si="527"/>
        <v>2014</v>
      </c>
      <c r="GO478" s="25" t="str">
        <f t="shared" si="528"/>
        <v>icon_2101436</v>
      </c>
      <c r="GS478" s="14">
        <f t="shared" si="529"/>
        <v>3</v>
      </c>
      <c r="GT478" s="14">
        <f t="shared" si="530"/>
        <v>0</v>
      </c>
      <c r="GU478" s="14" t="e">
        <f t="shared" si="497"/>
        <v>#REF!</v>
      </c>
      <c r="GV478" s="14" t="str">
        <f t="shared" si="498"/>
        <v>HPExt</v>
      </c>
      <c r="GW478" s="14" t="e">
        <f t="shared" si="499"/>
        <v>#REF!</v>
      </c>
      <c r="GX478" s="14" t="e">
        <f t="shared" si="500"/>
        <v>#REF!</v>
      </c>
      <c r="GY478" s="14" t="str">
        <f t="shared" si="501"/>
        <v/>
      </c>
      <c r="GZ478" s="14" t="str">
        <f t="shared" si="502"/>
        <v/>
      </c>
      <c r="HA478" s="14" t="str">
        <f t="shared" si="503"/>
        <v/>
      </c>
      <c r="HB478" s="14">
        <f t="shared" si="531"/>
        <v>20140</v>
      </c>
      <c r="HC478" s="14">
        <f t="shared" si="504"/>
        <v>3</v>
      </c>
      <c r="HD478" s="14">
        <f t="shared" si="505"/>
        <v>2014</v>
      </c>
      <c r="HE478" s="25" t="s">
        <v>1109</v>
      </c>
      <c r="HF478" s="14">
        <f t="shared" si="532"/>
        <v>50</v>
      </c>
      <c r="HG478" s="30"/>
      <c r="IA478" s="16"/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</row>
    <row r="479" spans="165:246" ht="16.5" x14ac:dyDescent="0.2">
      <c r="FI479" s="13">
        <v>474</v>
      </c>
      <c r="FJ479" s="14">
        <f t="shared" si="533"/>
        <v>2</v>
      </c>
      <c r="FK479" s="14">
        <f t="shared" si="493"/>
        <v>39</v>
      </c>
      <c r="FL479" s="14">
        <f t="shared" si="534"/>
        <v>5</v>
      </c>
      <c r="FM479" s="14">
        <f t="shared" si="494"/>
        <v>43</v>
      </c>
      <c r="FN479" s="14">
        <f t="shared" si="506"/>
        <v>12</v>
      </c>
      <c r="FO479" s="14">
        <f t="shared" si="507"/>
        <v>15</v>
      </c>
      <c r="FP479" s="14">
        <f t="shared" si="508"/>
        <v>4</v>
      </c>
      <c r="FQ479" s="14">
        <f t="shared" si="509"/>
        <v>7</v>
      </c>
      <c r="FR479" s="14">
        <f t="shared" si="510"/>
        <v>7</v>
      </c>
      <c r="FS479" s="14" t="b">
        <f t="shared" si="535"/>
        <v>1</v>
      </c>
      <c r="FT479" s="14">
        <f t="shared" si="511"/>
        <v>2101437</v>
      </c>
      <c r="FU479" s="14">
        <f t="shared" si="536"/>
        <v>45</v>
      </c>
      <c r="FV479" s="13" t="str">
        <f t="shared" si="512"/>
        <v>15级-新手套守护灵の项链</v>
      </c>
      <c r="FW479" s="13" t="str">
        <f t="shared" si="513"/>
        <v>百鬼夜行 · 守护灵の项链</v>
      </c>
      <c r="FX479" s="14">
        <f t="shared" si="514"/>
        <v>2</v>
      </c>
      <c r="FY479" s="14">
        <f t="shared" si="515"/>
        <v>4</v>
      </c>
      <c r="FZ479" s="14">
        <f t="shared" si="516"/>
        <v>15</v>
      </c>
      <c r="GA479" s="14">
        <v>40</v>
      </c>
      <c r="GB479" s="14">
        <f t="shared" si="517"/>
        <v>1</v>
      </c>
      <c r="GC479" s="14">
        <f t="shared" si="495"/>
        <v>7</v>
      </c>
      <c r="GD479" s="14">
        <f t="shared" si="518"/>
        <v>210143</v>
      </c>
      <c r="GE479" s="14" t="e">
        <f t="shared" si="496"/>
        <v>#REF!</v>
      </c>
      <c r="GF479" s="14" t="e">
        <f t="shared" si="519"/>
        <v>#REF!</v>
      </c>
      <c r="GG479" s="14" t="e">
        <f t="shared" si="520"/>
        <v>#REF!</v>
      </c>
      <c r="GH479" s="14" t="e">
        <f t="shared" si="521"/>
        <v>#REF!</v>
      </c>
      <c r="GI479" s="14" t="e">
        <f t="shared" si="522"/>
        <v>#REF!</v>
      </c>
      <c r="GJ479" s="14" t="e">
        <f t="shared" si="523"/>
        <v>#REF!</v>
      </c>
      <c r="GK479" s="14" t="e">
        <f t="shared" si="524"/>
        <v>#REF!</v>
      </c>
      <c r="GL479" s="14">
        <f t="shared" si="525"/>
        <v>2014</v>
      </c>
      <c r="GM479" s="14">
        <f t="shared" si="526"/>
        <v>3</v>
      </c>
      <c r="GN479" s="14">
        <f t="shared" si="527"/>
        <v>2014</v>
      </c>
      <c r="GO479" s="25" t="str">
        <f t="shared" si="528"/>
        <v>icon_2101437</v>
      </c>
      <c r="GS479" s="14">
        <f t="shared" si="529"/>
        <v>1</v>
      </c>
      <c r="GT479" s="14">
        <f t="shared" si="530"/>
        <v>2</v>
      </c>
      <c r="GU479" s="14" t="e">
        <f t="shared" si="497"/>
        <v>#REF!</v>
      </c>
      <c r="GV479" s="14" t="str">
        <f t="shared" si="498"/>
        <v>AtkExt</v>
      </c>
      <c r="GW479" s="14" t="e">
        <f t="shared" si="499"/>
        <v>#REF!</v>
      </c>
      <c r="GX479" s="14" t="e">
        <f t="shared" si="500"/>
        <v>#REF!</v>
      </c>
      <c r="GY479" s="14" t="str">
        <f t="shared" si="501"/>
        <v>DefExt</v>
      </c>
      <c r="GZ479" s="14" t="e">
        <f t="shared" si="502"/>
        <v>#REF!</v>
      </c>
      <c r="HA479" s="14" t="e">
        <f t="shared" si="503"/>
        <v>#REF!</v>
      </c>
      <c r="HB479" s="14">
        <f t="shared" si="531"/>
        <v>20140</v>
      </c>
      <c r="HC479" s="14">
        <f t="shared" si="504"/>
        <v>3</v>
      </c>
      <c r="HD479" s="14">
        <f t="shared" si="505"/>
        <v>2014</v>
      </c>
      <c r="HE479" s="25" t="s">
        <v>1109</v>
      </c>
      <c r="HF479" s="14">
        <f t="shared" si="532"/>
        <v>75</v>
      </c>
      <c r="HG479" s="30"/>
      <c r="IA479" s="16"/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</row>
    <row r="480" spans="165:246" ht="16.5" x14ac:dyDescent="0.2">
      <c r="FI480" s="13">
        <v>475</v>
      </c>
      <c r="FJ480" s="14">
        <f t="shared" si="533"/>
        <v>2</v>
      </c>
      <c r="FK480" s="14">
        <f t="shared" si="493"/>
        <v>40</v>
      </c>
      <c r="FL480" s="14">
        <f t="shared" si="534"/>
        <v>5</v>
      </c>
      <c r="FM480" s="14">
        <f t="shared" si="494"/>
        <v>43</v>
      </c>
      <c r="FN480" s="14">
        <f t="shared" si="506"/>
        <v>12</v>
      </c>
      <c r="FO480" s="14">
        <f t="shared" si="507"/>
        <v>15</v>
      </c>
      <c r="FP480" s="14">
        <f t="shared" si="508"/>
        <v>4</v>
      </c>
      <c r="FQ480" s="14">
        <f t="shared" si="509"/>
        <v>8</v>
      </c>
      <c r="FR480" s="14">
        <f t="shared" si="510"/>
        <v>8</v>
      </c>
      <c r="FS480" s="14" t="b">
        <f t="shared" si="535"/>
        <v>1</v>
      </c>
      <c r="FT480" s="14">
        <f t="shared" si="511"/>
        <v>2101438</v>
      </c>
      <c r="FU480" s="14">
        <f t="shared" si="536"/>
        <v>45</v>
      </c>
      <c r="FV480" s="13" t="str">
        <f t="shared" si="512"/>
        <v>15级-新手套守护灵の戒指</v>
      </c>
      <c r="FW480" s="13" t="str">
        <f t="shared" si="513"/>
        <v>百鬼夜行 · 守护灵の戒指</v>
      </c>
      <c r="FX480" s="14">
        <f t="shared" si="514"/>
        <v>2</v>
      </c>
      <c r="FY480" s="14">
        <f t="shared" si="515"/>
        <v>4</v>
      </c>
      <c r="FZ480" s="14">
        <f t="shared" si="516"/>
        <v>15</v>
      </c>
      <c r="GA480" s="14">
        <v>41</v>
      </c>
      <c r="GB480" s="14">
        <f t="shared" si="517"/>
        <v>1</v>
      </c>
      <c r="GC480" s="14">
        <f t="shared" si="495"/>
        <v>8</v>
      </c>
      <c r="GD480" s="14">
        <f t="shared" si="518"/>
        <v>210143</v>
      </c>
      <c r="GE480" s="14" t="e">
        <f t="shared" si="496"/>
        <v>#REF!</v>
      </c>
      <c r="GF480" s="14" t="e">
        <f t="shared" si="519"/>
        <v>#REF!</v>
      </c>
      <c r="GG480" s="14" t="e">
        <f t="shared" si="520"/>
        <v>#REF!</v>
      </c>
      <c r="GH480" s="14" t="e">
        <f t="shared" si="521"/>
        <v>#REF!</v>
      </c>
      <c r="GI480" s="14" t="e">
        <f t="shared" si="522"/>
        <v>#REF!</v>
      </c>
      <c r="GJ480" s="14" t="e">
        <f t="shared" si="523"/>
        <v>#REF!</v>
      </c>
      <c r="GK480" s="14" t="e">
        <f t="shared" si="524"/>
        <v>#REF!</v>
      </c>
      <c r="GL480" s="14">
        <f t="shared" si="525"/>
        <v>2014</v>
      </c>
      <c r="GM480" s="14">
        <f t="shared" si="526"/>
        <v>3</v>
      </c>
      <c r="GN480" s="14">
        <f t="shared" si="527"/>
        <v>2014</v>
      </c>
      <c r="GO480" s="25" t="str">
        <f t="shared" si="528"/>
        <v>icon_2101438</v>
      </c>
      <c r="GS480" s="14">
        <f t="shared" si="529"/>
        <v>1</v>
      </c>
      <c r="GT480" s="14">
        <f t="shared" si="530"/>
        <v>3</v>
      </c>
      <c r="GU480" s="14" t="e">
        <f t="shared" si="497"/>
        <v>#REF!</v>
      </c>
      <c r="GV480" s="14" t="str">
        <f t="shared" si="498"/>
        <v>AtkExt</v>
      </c>
      <c r="GW480" s="14" t="e">
        <f t="shared" si="499"/>
        <v>#REF!</v>
      </c>
      <c r="GX480" s="14" t="e">
        <f t="shared" si="500"/>
        <v>#REF!</v>
      </c>
      <c r="GY480" s="14" t="str">
        <f t="shared" si="501"/>
        <v>HPExt</v>
      </c>
      <c r="GZ480" s="14" t="e">
        <f t="shared" si="502"/>
        <v>#REF!</v>
      </c>
      <c r="HA480" s="14" t="e">
        <f t="shared" si="503"/>
        <v>#REF!</v>
      </c>
      <c r="HB480" s="14">
        <f t="shared" si="531"/>
        <v>20140</v>
      </c>
      <c r="HC480" s="14">
        <f t="shared" si="504"/>
        <v>3</v>
      </c>
      <c r="HD480" s="14">
        <f t="shared" si="505"/>
        <v>2014</v>
      </c>
      <c r="HE480" s="25" t="s">
        <v>1109</v>
      </c>
      <c r="HF480" s="14">
        <f t="shared" si="532"/>
        <v>75</v>
      </c>
      <c r="HG480" s="30"/>
      <c r="IA480" s="16"/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</row>
    <row r="481" spans="165:246" ht="16.5" x14ac:dyDescent="0.2">
      <c r="FI481" s="13">
        <v>476</v>
      </c>
      <c r="FJ481" s="14">
        <f t="shared" si="533"/>
        <v>2</v>
      </c>
      <c r="FK481" s="14">
        <f t="shared" si="493"/>
        <v>41</v>
      </c>
      <c r="FL481" s="14">
        <f t="shared" si="534"/>
        <v>6</v>
      </c>
      <c r="FM481" s="14">
        <f t="shared" si="494"/>
        <v>10</v>
      </c>
      <c r="FN481" s="14">
        <f t="shared" si="506"/>
        <v>13</v>
      </c>
      <c r="FO481" s="14">
        <f t="shared" si="507"/>
        <v>30</v>
      </c>
      <c r="FP481" s="14">
        <f t="shared" si="508"/>
        <v>1</v>
      </c>
      <c r="FQ481" s="14">
        <f t="shared" si="509"/>
        <v>1</v>
      </c>
      <c r="FR481" s="14">
        <f t="shared" si="510"/>
        <v>1</v>
      </c>
      <c r="FS481" s="14" t="b">
        <f t="shared" si="535"/>
        <v>0</v>
      </c>
      <c r="FT481" s="14">
        <f t="shared" si="511"/>
        <v>2102101</v>
      </c>
      <c r="FU481" s="14">
        <f t="shared" si="536"/>
        <v>35</v>
      </c>
      <c r="FV481" s="13" t="str">
        <f t="shared" si="512"/>
        <v>30级-普通守护灵の灵器</v>
      </c>
      <c r="FW481" s="13" t="str">
        <f t="shared" si="513"/>
        <v>玄兽 · 守护灵の灵器-普通</v>
      </c>
      <c r="FX481" s="14">
        <f t="shared" si="514"/>
        <v>2</v>
      </c>
      <c r="FY481" s="14">
        <f t="shared" si="515"/>
        <v>1</v>
      </c>
      <c r="FZ481" s="14">
        <f t="shared" si="516"/>
        <v>30</v>
      </c>
      <c r="GA481" s="14">
        <v>42</v>
      </c>
      <c r="GB481" s="14">
        <f t="shared" si="517"/>
        <v>2</v>
      </c>
      <c r="GC481" s="14">
        <f t="shared" si="495"/>
        <v>1</v>
      </c>
      <c r="GD481" s="14" t="str">
        <f t="shared" si="518"/>
        <v/>
      </c>
      <c r="GE481" s="14" t="e">
        <f t="shared" si="496"/>
        <v>#REF!</v>
      </c>
      <c r="GF481" s="14" t="e">
        <f t="shared" si="519"/>
        <v>#REF!</v>
      </c>
      <c r="GG481" s="14" t="e">
        <f t="shared" si="520"/>
        <v>#REF!</v>
      </c>
      <c r="GH481" s="14" t="e">
        <f t="shared" si="521"/>
        <v>#REF!</v>
      </c>
      <c r="GI481" s="14" t="e">
        <f t="shared" si="522"/>
        <v>#REF!</v>
      </c>
      <c r="GJ481" s="14" t="e">
        <f t="shared" si="523"/>
        <v>#REF!</v>
      </c>
      <c r="GK481" s="14" t="e">
        <f t="shared" si="524"/>
        <v>#REF!</v>
      </c>
      <c r="GL481" s="14">
        <f t="shared" si="525"/>
        <v>2021</v>
      </c>
      <c r="GM481" s="14">
        <f t="shared" si="526"/>
        <v>0</v>
      </c>
      <c r="GN481" s="14" t="str">
        <f t="shared" si="527"/>
        <v/>
      </c>
      <c r="GO481" s="25" t="str">
        <f t="shared" si="528"/>
        <v>icon_2102101</v>
      </c>
      <c r="GS481" s="14">
        <f t="shared" si="529"/>
        <v>1</v>
      </c>
      <c r="GT481" s="14">
        <f t="shared" si="530"/>
        <v>0</v>
      </c>
      <c r="GU481" s="14" t="e">
        <f t="shared" si="497"/>
        <v>#REF!</v>
      </c>
      <c r="GV481" s="14" t="str">
        <f t="shared" si="498"/>
        <v>AtkExt</v>
      </c>
      <c r="GW481" s="14" t="e">
        <f t="shared" si="499"/>
        <v>#REF!</v>
      </c>
      <c r="GX481" s="14" t="e">
        <f t="shared" si="500"/>
        <v>#REF!</v>
      </c>
      <c r="GY481" s="14" t="str">
        <f t="shared" si="501"/>
        <v/>
      </c>
      <c r="GZ481" s="14" t="str">
        <f t="shared" si="502"/>
        <v/>
      </c>
      <c r="HA481" s="14" t="str">
        <f t="shared" si="503"/>
        <v/>
      </c>
      <c r="HB481" s="14">
        <f t="shared" si="531"/>
        <v>20210</v>
      </c>
      <c r="HC481" s="14">
        <f t="shared" si="504"/>
        <v>0</v>
      </c>
      <c r="HD481" s="14" t="str">
        <f t="shared" si="505"/>
        <v/>
      </c>
      <c r="HE481" s="25" t="s">
        <v>1109</v>
      </c>
      <c r="HF481" s="14">
        <f t="shared" si="532"/>
        <v>16</v>
      </c>
      <c r="HG481" s="30"/>
      <c r="IA481" s="16"/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</row>
    <row r="482" spans="165:246" ht="16.5" x14ac:dyDescent="0.2">
      <c r="FI482" s="13">
        <v>477</v>
      </c>
      <c r="FJ482" s="14">
        <f t="shared" si="533"/>
        <v>2</v>
      </c>
      <c r="FK482" s="14">
        <f t="shared" si="493"/>
        <v>42</v>
      </c>
      <c r="FL482" s="14">
        <f t="shared" si="534"/>
        <v>6</v>
      </c>
      <c r="FM482" s="14">
        <f t="shared" si="494"/>
        <v>10</v>
      </c>
      <c r="FN482" s="14">
        <f t="shared" si="506"/>
        <v>13</v>
      </c>
      <c r="FO482" s="14">
        <f t="shared" si="507"/>
        <v>30</v>
      </c>
      <c r="FP482" s="14">
        <f t="shared" si="508"/>
        <v>1</v>
      </c>
      <c r="FQ482" s="14">
        <f t="shared" si="509"/>
        <v>2</v>
      </c>
      <c r="FR482" s="14">
        <f t="shared" si="510"/>
        <v>2</v>
      </c>
      <c r="FS482" s="14" t="b">
        <f t="shared" si="535"/>
        <v>0</v>
      </c>
      <c r="FT482" s="14">
        <f t="shared" si="511"/>
        <v>2102102</v>
      </c>
      <c r="FU482" s="14">
        <f t="shared" si="536"/>
        <v>18</v>
      </c>
      <c r="FV482" s="13" t="str">
        <f t="shared" si="512"/>
        <v>30级-普通守护灵の头盔</v>
      </c>
      <c r="FW482" s="13" t="str">
        <f t="shared" si="513"/>
        <v>玄兽 · 守护灵の头盔-普通</v>
      </c>
      <c r="FX482" s="14">
        <f t="shared" si="514"/>
        <v>2</v>
      </c>
      <c r="FY482" s="14">
        <f t="shared" si="515"/>
        <v>1</v>
      </c>
      <c r="FZ482" s="14">
        <f t="shared" si="516"/>
        <v>30</v>
      </c>
      <c r="GA482" s="14">
        <v>43</v>
      </c>
      <c r="GB482" s="14">
        <f t="shared" si="517"/>
        <v>2</v>
      </c>
      <c r="GC482" s="14">
        <f t="shared" si="495"/>
        <v>2</v>
      </c>
      <c r="GD482" s="14" t="str">
        <f t="shared" si="518"/>
        <v/>
      </c>
      <c r="GE482" s="14" t="e">
        <f t="shared" si="496"/>
        <v>#REF!</v>
      </c>
      <c r="GF482" s="14" t="e">
        <f t="shared" si="519"/>
        <v>#REF!</v>
      </c>
      <c r="GG482" s="14" t="e">
        <f t="shared" si="520"/>
        <v>#REF!</v>
      </c>
      <c r="GH482" s="14" t="e">
        <f t="shared" si="521"/>
        <v>#REF!</v>
      </c>
      <c r="GI482" s="14" t="e">
        <f t="shared" si="522"/>
        <v>#REF!</v>
      </c>
      <c r="GJ482" s="14" t="e">
        <f t="shared" si="523"/>
        <v>#REF!</v>
      </c>
      <c r="GK482" s="14" t="e">
        <f t="shared" si="524"/>
        <v>#REF!</v>
      </c>
      <c r="GL482" s="14">
        <f t="shared" si="525"/>
        <v>2021</v>
      </c>
      <c r="GM482" s="14">
        <f t="shared" si="526"/>
        <v>0</v>
      </c>
      <c r="GN482" s="14" t="str">
        <f t="shared" si="527"/>
        <v/>
      </c>
      <c r="GO482" s="25" t="str">
        <f t="shared" si="528"/>
        <v>icon_2102102</v>
      </c>
      <c r="GS482" s="14">
        <f t="shared" si="529"/>
        <v>2</v>
      </c>
      <c r="GT482" s="14">
        <f t="shared" si="530"/>
        <v>0</v>
      </c>
      <c r="GU482" s="14" t="e">
        <f t="shared" si="497"/>
        <v>#REF!</v>
      </c>
      <c r="GV482" s="14" t="str">
        <f t="shared" si="498"/>
        <v>DefExt</v>
      </c>
      <c r="GW482" s="14" t="e">
        <f t="shared" si="499"/>
        <v>#REF!</v>
      </c>
      <c r="GX482" s="14" t="e">
        <f t="shared" si="500"/>
        <v>#REF!</v>
      </c>
      <c r="GY482" s="14" t="str">
        <f t="shared" si="501"/>
        <v/>
      </c>
      <c r="GZ482" s="14" t="str">
        <f t="shared" si="502"/>
        <v/>
      </c>
      <c r="HA482" s="14" t="str">
        <f t="shared" si="503"/>
        <v/>
      </c>
      <c r="HB482" s="14">
        <f t="shared" si="531"/>
        <v>20210</v>
      </c>
      <c r="HC482" s="14">
        <f t="shared" si="504"/>
        <v>0</v>
      </c>
      <c r="HD482" s="14" t="str">
        <f t="shared" si="505"/>
        <v/>
      </c>
      <c r="HE482" s="25" t="s">
        <v>1109</v>
      </c>
      <c r="HF482" s="14">
        <f t="shared" si="532"/>
        <v>8</v>
      </c>
      <c r="HG482" s="30"/>
      <c r="IA482" s="16"/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</row>
    <row r="483" spans="165:246" ht="16.5" x14ac:dyDescent="0.2">
      <c r="FI483" s="13">
        <v>478</v>
      </c>
      <c r="FJ483" s="14">
        <f t="shared" si="533"/>
        <v>2</v>
      </c>
      <c r="FK483" s="14">
        <f t="shared" si="493"/>
        <v>43</v>
      </c>
      <c r="FL483" s="14">
        <f t="shared" si="534"/>
        <v>6</v>
      </c>
      <c r="FM483" s="14">
        <f t="shared" si="494"/>
        <v>10</v>
      </c>
      <c r="FN483" s="14">
        <f t="shared" si="506"/>
        <v>13</v>
      </c>
      <c r="FO483" s="14">
        <f t="shared" si="507"/>
        <v>30</v>
      </c>
      <c r="FP483" s="14">
        <f t="shared" si="508"/>
        <v>1</v>
      </c>
      <c r="FQ483" s="14">
        <f t="shared" si="509"/>
        <v>3</v>
      </c>
      <c r="FR483" s="14">
        <f t="shared" si="510"/>
        <v>3</v>
      </c>
      <c r="FS483" s="14" t="b">
        <f t="shared" si="535"/>
        <v>0</v>
      </c>
      <c r="FT483" s="14">
        <f t="shared" si="511"/>
        <v>2102103</v>
      </c>
      <c r="FU483" s="14">
        <f t="shared" si="536"/>
        <v>18</v>
      </c>
      <c r="FV483" s="13" t="str">
        <f t="shared" si="512"/>
        <v>30级-普通守护灵の铠甲</v>
      </c>
      <c r="FW483" s="13" t="str">
        <f t="shared" si="513"/>
        <v>玄兽 · 守护灵の铠甲-普通</v>
      </c>
      <c r="FX483" s="14">
        <f t="shared" si="514"/>
        <v>2</v>
      </c>
      <c r="FY483" s="14">
        <f t="shared" si="515"/>
        <v>1</v>
      </c>
      <c r="FZ483" s="14">
        <f t="shared" si="516"/>
        <v>30</v>
      </c>
      <c r="GA483" s="14">
        <v>44</v>
      </c>
      <c r="GB483" s="14">
        <f t="shared" si="517"/>
        <v>2</v>
      </c>
      <c r="GC483" s="14">
        <f t="shared" si="495"/>
        <v>3</v>
      </c>
      <c r="GD483" s="14" t="str">
        <f t="shared" si="518"/>
        <v/>
      </c>
      <c r="GE483" s="14" t="e">
        <f t="shared" si="496"/>
        <v>#REF!</v>
      </c>
      <c r="GF483" s="14" t="e">
        <f t="shared" si="519"/>
        <v>#REF!</v>
      </c>
      <c r="GG483" s="14" t="e">
        <f t="shared" si="520"/>
        <v>#REF!</v>
      </c>
      <c r="GH483" s="14" t="e">
        <f t="shared" si="521"/>
        <v>#REF!</v>
      </c>
      <c r="GI483" s="14" t="e">
        <f t="shared" si="522"/>
        <v>#REF!</v>
      </c>
      <c r="GJ483" s="14" t="e">
        <f t="shared" si="523"/>
        <v>#REF!</v>
      </c>
      <c r="GK483" s="14" t="e">
        <f t="shared" si="524"/>
        <v>#REF!</v>
      </c>
      <c r="GL483" s="14">
        <f t="shared" si="525"/>
        <v>2021</v>
      </c>
      <c r="GM483" s="14">
        <f t="shared" si="526"/>
        <v>0</v>
      </c>
      <c r="GN483" s="14" t="str">
        <f t="shared" si="527"/>
        <v/>
      </c>
      <c r="GO483" s="25" t="str">
        <f t="shared" si="528"/>
        <v>icon_2102103</v>
      </c>
      <c r="GS483" s="14">
        <f t="shared" si="529"/>
        <v>2</v>
      </c>
      <c r="GT483" s="14">
        <f t="shared" si="530"/>
        <v>3</v>
      </c>
      <c r="GU483" s="14" t="e">
        <f t="shared" si="497"/>
        <v>#REF!</v>
      </c>
      <c r="GV483" s="14" t="str">
        <f t="shared" si="498"/>
        <v>DefExt</v>
      </c>
      <c r="GW483" s="14" t="e">
        <f t="shared" si="499"/>
        <v>#REF!</v>
      </c>
      <c r="GX483" s="14" t="e">
        <f t="shared" si="500"/>
        <v>#REF!</v>
      </c>
      <c r="GY483" s="14" t="str">
        <f t="shared" si="501"/>
        <v>HPExt</v>
      </c>
      <c r="GZ483" s="14" t="e">
        <f t="shared" si="502"/>
        <v>#REF!</v>
      </c>
      <c r="HA483" s="14" t="e">
        <f t="shared" si="503"/>
        <v>#REF!</v>
      </c>
      <c r="HB483" s="14">
        <f t="shared" si="531"/>
        <v>20210</v>
      </c>
      <c r="HC483" s="14">
        <f t="shared" si="504"/>
        <v>0</v>
      </c>
      <c r="HD483" s="14" t="str">
        <f t="shared" si="505"/>
        <v/>
      </c>
      <c r="HE483" s="25" t="s">
        <v>1109</v>
      </c>
      <c r="HF483" s="14">
        <f t="shared" si="532"/>
        <v>8</v>
      </c>
      <c r="HG483" s="30"/>
      <c r="IA483" s="16"/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</row>
    <row r="484" spans="165:246" ht="16.5" x14ac:dyDescent="0.2">
      <c r="FI484" s="13">
        <v>479</v>
      </c>
      <c r="FJ484" s="14">
        <f t="shared" si="533"/>
        <v>2</v>
      </c>
      <c r="FK484" s="14">
        <f t="shared" si="493"/>
        <v>44</v>
      </c>
      <c r="FL484" s="14">
        <f t="shared" si="534"/>
        <v>6</v>
      </c>
      <c r="FM484" s="14">
        <f t="shared" si="494"/>
        <v>10</v>
      </c>
      <c r="FN484" s="14">
        <f t="shared" si="506"/>
        <v>13</v>
      </c>
      <c r="FO484" s="14">
        <f t="shared" si="507"/>
        <v>30</v>
      </c>
      <c r="FP484" s="14">
        <f t="shared" si="508"/>
        <v>1</v>
      </c>
      <c r="FQ484" s="14">
        <f t="shared" si="509"/>
        <v>4</v>
      </c>
      <c r="FR484" s="14">
        <f t="shared" si="510"/>
        <v>4</v>
      </c>
      <c r="FS484" s="14" t="b">
        <f t="shared" si="535"/>
        <v>0</v>
      </c>
      <c r="FT484" s="14">
        <f t="shared" si="511"/>
        <v>2102104</v>
      </c>
      <c r="FU484" s="14">
        <f t="shared" si="536"/>
        <v>18</v>
      </c>
      <c r="FV484" s="13" t="str">
        <f t="shared" si="512"/>
        <v>30级-普通守护灵の裤子</v>
      </c>
      <c r="FW484" s="13" t="str">
        <f t="shared" si="513"/>
        <v>玄兽 · 守护灵の裤子-普通</v>
      </c>
      <c r="FX484" s="14">
        <f t="shared" si="514"/>
        <v>2</v>
      </c>
      <c r="FY484" s="14">
        <f t="shared" si="515"/>
        <v>1</v>
      </c>
      <c r="FZ484" s="14">
        <f t="shared" si="516"/>
        <v>30</v>
      </c>
      <c r="GA484" s="14">
        <v>45</v>
      </c>
      <c r="GB484" s="14">
        <f t="shared" si="517"/>
        <v>2</v>
      </c>
      <c r="GC484" s="14">
        <f t="shared" si="495"/>
        <v>4</v>
      </c>
      <c r="GD484" s="14" t="str">
        <f t="shared" si="518"/>
        <v/>
      </c>
      <c r="GE484" s="14" t="e">
        <f t="shared" si="496"/>
        <v>#REF!</v>
      </c>
      <c r="GF484" s="14" t="e">
        <f t="shared" si="519"/>
        <v>#REF!</v>
      </c>
      <c r="GG484" s="14" t="e">
        <f t="shared" si="520"/>
        <v>#REF!</v>
      </c>
      <c r="GH484" s="14" t="e">
        <f t="shared" si="521"/>
        <v>#REF!</v>
      </c>
      <c r="GI484" s="14" t="e">
        <f t="shared" si="522"/>
        <v>#REF!</v>
      </c>
      <c r="GJ484" s="14" t="e">
        <f t="shared" si="523"/>
        <v>#REF!</v>
      </c>
      <c r="GK484" s="14" t="e">
        <f t="shared" si="524"/>
        <v>#REF!</v>
      </c>
      <c r="GL484" s="14">
        <f t="shared" si="525"/>
        <v>2021</v>
      </c>
      <c r="GM484" s="14">
        <f t="shared" si="526"/>
        <v>0</v>
      </c>
      <c r="GN484" s="14" t="str">
        <f t="shared" si="527"/>
        <v/>
      </c>
      <c r="GO484" s="25" t="str">
        <f t="shared" si="528"/>
        <v>icon_2102104</v>
      </c>
      <c r="GS484" s="14">
        <f t="shared" si="529"/>
        <v>2</v>
      </c>
      <c r="GT484" s="14">
        <f t="shared" si="530"/>
        <v>0</v>
      </c>
      <c r="GU484" s="14" t="e">
        <f t="shared" si="497"/>
        <v>#REF!</v>
      </c>
      <c r="GV484" s="14" t="str">
        <f t="shared" si="498"/>
        <v>DefExt</v>
      </c>
      <c r="GW484" s="14" t="e">
        <f t="shared" si="499"/>
        <v>#REF!</v>
      </c>
      <c r="GX484" s="14" t="e">
        <f t="shared" si="500"/>
        <v>#REF!</v>
      </c>
      <c r="GY484" s="14" t="str">
        <f t="shared" si="501"/>
        <v/>
      </c>
      <c r="GZ484" s="14" t="str">
        <f t="shared" si="502"/>
        <v/>
      </c>
      <c r="HA484" s="14" t="str">
        <f t="shared" si="503"/>
        <v/>
      </c>
      <c r="HB484" s="14">
        <f t="shared" si="531"/>
        <v>20210</v>
      </c>
      <c r="HC484" s="14">
        <f t="shared" si="504"/>
        <v>0</v>
      </c>
      <c r="HD484" s="14" t="str">
        <f t="shared" si="505"/>
        <v/>
      </c>
      <c r="HE484" s="25" t="s">
        <v>1109</v>
      </c>
      <c r="HF484" s="14">
        <f t="shared" si="532"/>
        <v>8</v>
      </c>
      <c r="HG484" s="30"/>
      <c r="IA484" s="16"/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</row>
    <row r="485" spans="165:246" ht="16.5" x14ac:dyDescent="0.2">
      <c r="FI485" s="13">
        <v>480</v>
      </c>
      <c r="FJ485" s="14">
        <f t="shared" si="533"/>
        <v>2</v>
      </c>
      <c r="FK485" s="14">
        <f t="shared" si="493"/>
        <v>45</v>
      </c>
      <c r="FL485" s="14">
        <f t="shared" si="534"/>
        <v>6</v>
      </c>
      <c r="FM485" s="14">
        <f t="shared" si="494"/>
        <v>10</v>
      </c>
      <c r="FN485" s="14">
        <f t="shared" si="506"/>
        <v>13</v>
      </c>
      <c r="FO485" s="14">
        <f t="shared" si="507"/>
        <v>30</v>
      </c>
      <c r="FP485" s="14">
        <f t="shared" si="508"/>
        <v>1</v>
      </c>
      <c r="FQ485" s="14">
        <f t="shared" si="509"/>
        <v>5</v>
      </c>
      <c r="FR485" s="14">
        <f t="shared" si="510"/>
        <v>5</v>
      </c>
      <c r="FS485" s="14" t="b">
        <f t="shared" si="535"/>
        <v>0</v>
      </c>
      <c r="FT485" s="14">
        <f t="shared" si="511"/>
        <v>2102105</v>
      </c>
      <c r="FU485" s="14">
        <f t="shared" si="536"/>
        <v>18</v>
      </c>
      <c r="FV485" s="13" t="str">
        <f t="shared" si="512"/>
        <v>30级-普通守护灵の鞋子</v>
      </c>
      <c r="FW485" s="13" t="str">
        <f t="shared" si="513"/>
        <v>玄兽 · 守护灵の鞋子-普通</v>
      </c>
      <c r="FX485" s="14">
        <f t="shared" si="514"/>
        <v>2</v>
      </c>
      <c r="FY485" s="14">
        <f t="shared" si="515"/>
        <v>1</v>
      </c>
      <c r="FZ485" s="14">
        <f t="shared" si="516"/>
        <v>30</v>
      </c>
      <c r="GA485" s="14">
        <v>46</v>
      </c>
      <c r="GB485" s="14">
        <f t="shared" si="517"/>
        <v>2</v>
      </c>
      <c r="GC485" s="14">
        <f t="shared" si="495"/>
        <v>5</v>
      </c>
      <c r="GD485" s="14" t="str">
        <f t="shared" si="518"/>
        <v/>
      </c>
      <c r="GE485" s="14" t="e">
        <f t="shared" si="496"/>
        <v>#REF!</v>
      </c>
      <c r="GF485" s="14" t="e">
        <f t="shared" si="519"/>
        <v>#REF!</v>
      </c>
      <c r="GG485" s="14" t="e">
        <f t="shared" si="520"/>
        <v>#REF!</v>
      </c>
      <c r="GH485" s="14" t="e">
        <f t="shared" si="521"/>
        <v>#REF!</v>
      </c>
      <c r="GI485" s="14" t="e">
        <f t="shared" si="522"/>
        <v>#REF!</v>
      </c>
      <c r="GJ485" s="14" t="e">
        <f t="shared" si="523"/>
        <v>#REF!</v>
      </c>
      <c r="GK485" s="14" t="e">
        <f t="shared" si="524"/>
        <v>#REF!</v>
      </c>
      <c r="GL485" s="14">
        <f t="shared" si="525"/>
        <v>2021</v>
      </c>
      <c r="GM485" s="14">
        <f t="shared" si="526"/>
        <v>0</v>
      </c>
      <c r="GN485" s="14" t="str">
        <f t="shared" si="527"/>
        <v/>
      </c>
      <c r="GO485" s="25" t="str">
        <f t="shared" si="528"/>
        <v>icon_2102105</v>
      </c>
      <c r="GS485" s="14">
        <f t="shared" si="529"/>
        <v>3</v>
      </c>
      <c r="GT485" s="14">
        <f t="shared" si="530"/>
        <v>0</v>
      </c>
      <c r="GU485" s="14" t="e">
        <f t="shared" si="497"/>
        <v>#REF!</v>
      </c>
      <c r="GV485" s="14" t="str">
        <f t="shared" si="498"/>
        <v>HPExt</v>
      </c>
      <c r="GW485" s="14" t="e">
        <f t="shared" si="499"/>
        <v>#REF!</v>
      </c>
      <c r="GX485" s="14" t="e">
        <f t="shared" si="500"/>
        <v>#REF!</v>
      </c>
      <c r="GY485" s="14" t="str">
        <f t="shared" si="501"/>
        <v/>
      </c>
      <c r="GZ485" s="14" t="str">
        <f t="shared" si="502"/>
        <v/>
      </c>
      <c r="HA485" s="14" t="str">
        <f t="shared" si="503"/>
        <v/>
      </c>
      <c r="HB485" s="14">
        <f t="shared" si="531"/>
        <v>20210</v>
      </c>
      <c r="HC485" s="14">
        <f t="shared" si="504"/>
        <v>0</v>
      </c>
      <c r="HD485" s="14" t="str">
        <f t="shared" si="505"/>
        <v/>
      </c>
      <c r="HE485" s="25" t="s">
        <v>1109</v>
      </c>
      <c r="HF485" s="14">
        <f t="shared" si="532"/>
        <v>8</v>
      </c>
      <c r="HG485" s="30"/>
      <c r="IA485" s="16"/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</row>
    <row r="486" spans="165:246" ht="16.5" x14ac:dyDescent="0.2">
      <c r="FI486" s="13">
        <v>481</v>
      </c>
      <c r="FJ486" s="14">
        <f t="shared" si="533"/>
        <v>2</v>
      </c>
      <c r="FK486" s="14">
        <f t="shared" si="493"/>
        <v>46</v>
      </c>
      <c r="FL486" s="14">
        <f t="shared" si="534"/>
        <v>6</v>
      </c>
      <c r="FM486" s="14">
        <f t="shared" si="494"/>
        <v>10</v>
      </c>
      <c r="FN486" s="14">
        <f t="shared" si="506"/>
        <v>13</v>
      </c>
      <c r="FO486" s="14">
        <f t="shared" si="507"/>
        <v>30</v>
      </c>
      <c r="FP486" s="14">
        <f t="shared" si="508"/>
        <v>1</v>
      </c>
      <c r="FQ486" s="14">
        <f t="shared" si="509"/>
        <v>6</v>
      </c>
      <c r="FR486" s="14">
        <f t="shared" si="510"/>
        <v>6</v>
      </c>
      <c r="FS486" s="14" t="b">
        <f t="shared" si="535"/>
        <v>0</v>
      </c>
      <c r="FT486" s="14">
        <f t="shared" si="511"/>
        <v>2102106</v>
      </c>
      <c r="FU486" s="14">
        <f t="shared" si="536"/>
        <v>18</v>
      </c>
      <c r="FV486" s="13" t="str">
        <f t="shared" si="512"/>
        <v>30级-普通守护灵の护手</v>
      </c>
      <c r="FW486" s="13" t="str">
        <f t="shared" si="513"/>
        <v>玄兽 · 守护灵の护手-普通</v>
      </c>
      <c r="FX486" s="14">
        <f t="shared" si="514"/>
        <v>2</v>
      </c>
      <c r="FY486" s="14">
        <f t="shared" si="515"/>
        <v>1</v>
      </c>
      <c r="FZ486" s="14">
        <f t="shared" si="516"/>
        <v>30</v>
      </c>
      <c r="GA486" s="14">
        <v>47</v>
      </c>
      <c r="GB486" s="14">
        <f t="shared" si="517"/>
        <v>2</v>
      </c>
      <c r="GC486" s="14">
        <f t="shared" si="495"/>
        <v>6</v>
      </c>
      <c r="GD486" s="14" t="str">
        <f t="shared" si="518"/>
        <v/>
      </c>
      <c r="GE486" s="14" t="e">
        <f t="shared" si="496"/>
        <v>#REF!</v>
      </c>
      <c r="GF486" s="14" t="e">
        <f t="shared" si="519"/>
        <v>#REF!</v>
      </c>
      <c r="GG486" s="14" t="e">
        <f t="shared" si="520"/>
        <v>#REF!</v>
      </c>
      <c r="GH486" s="14" t="e">
        <f t="shared" si="521"/>
        <v>#REF!</v>
      </c>
      <c r="GI486" s="14" t="e">
        <f t="shared" si="522"/>
        <v>#REF!</v>
      </c>
      <c r="GJ486" s="14" t="e">
        <f t="shared" si="523"/>
        <v>#REF!</v>
      </c>
      <c r="GK486" s="14" t="e">
        <f t="shared" si="524"/>
        <v>#REF!</v>
      </c>
      <c r="GL486" s="14">
        <f t="shared" si="525"/>
        <v>2021</v>
      </c>
      <c r="GM486" s="14">
        <f t="shared" si="526"/>
        <v>0</v>
      </c>
      <c r="GN486" s="14" t="str">
        <f t="shared" si="527"/>
        <v/>
      </c>
      <c r="GO486" s="25" t="str">
        <f t="shared" si="528"/>
        <v>icon_2102106</v>
      </c>
      <c r="GS486" s="14">
        <f t="shared" si="529"/>
        <v>3</v>
      </c>
      <c r="GT486" s="14">
        <f t="shared" si="530"/>
        <v>0</v>
      </c>
      <c r="GU486" s="14" t="e">
        <f t="shared" si="497"/>
        <v>#REF!</v>
      </c>
      <c r="GV486" s="14" t="str">
        <f t="shared" si="498"/>
        <v>HPExt</v>
      </c>
      <c r="GW486" s="14" t="e">
        <f t="shared" si="499"/>
        <v>#REF!</v>
      </c>
      <c r="GX486" s="14" t="e">
        <f t="shared" si="500"/>
        <v>#REF!</v>
      </c>
      <c r="GY486" s="14" t="str">
        <f t="shared" si="501"/>
        <v/>
      </c>
      <c r="GZ486" s="14" t="str">
        <f t="shared" si="502"/>
        <v/>
      </c>
      <c r="HA486" s="14" t="str">
        <f t="shared" si="503"/>
        <v/>
      </c>
      <c r="HB486" s="14">
        <f t="shared" si="531"/>
        <v>20210</v>
      </c>
      <c r="HC486" s="14">
        <f t="shared" si="504"/>
        <v>0</v>
      </c>
      <c r="HD486" s="14" t="str">
        <f t="shared" si="505"/>
        <v/>
      </c>
      <c r="HE486" s="25" t="s">
        <v>1109</v>
      </c>
      <c r="HF486" s="14">
        <f t="shared" si="532"/>
        <v>8</v>
      </c>
      <c r="HG486" s="30"/>
      <c r="IA486" s="16"/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</row>
    <row r="487" spans="165:246" ht="16.5" x14ac:dyDescent="0.2">
      <c r="FI487" s="13">
        <v>482</v>
      </c>
      <c r="FJ487" s="14">
        <f t="shared" si="533"/>
        <v>2</v>
      </c>
      <c r="FK487" s="14">
        <f t="shared" si="493"/>
        <v>47</v>
      </c>
      <c r="FL487" s="14">
        <f t="shared" si="534"/>
        <v>6</v>
      </c>
      <c r="FM487" s="14">
        <f t="shared" si="494"/>
        <v>10</v>
      </c>
      <c r="FN487" s="14">
        <f t="shared" si="506"/>
        <v>13</v>
      </c>
      <c r="FO487" s="14">
        <f t="shared" si="507"/>
        <v>30</v>
      </c>
      <c r="FP487" s="14">
        <f t="shared" si="508"/>
        <v>1</v>
      </c>
      <c r="FQ487" s="14">
        <f t="shared" si="509"/>
        <v>7</v>
      </c>
      <c r="FR487" s="14">
        <f t="shared" si="510"/>
        <v>7</v>
      </c>
      <c r="FS487" s="14" t="b">
        <f t="shared" si="535"/>
        <v>0</v>
      </c>
      <c r="FT487" s="14">
        <f t="shared" si="511"/>
        <v>2102107</v>
      </c>
      <c r="FU487" s="14">
        <f t="shared" si="536"/>
        <v>26</v>
      </c>
      <c r="FV487" s="13" t="str">
        <f t="shared" si="512"/>
        <v>30级-普通守护灵の项链</v>
      </c>
      <c r="FW487" s="13" t="str">
        <f t="shared" si="513"/>
        <v>玄兽 · 守护灵の项链-普通</v>
      </c>
      <c r="FX487" s="14">
        <f t="shared" si="514"/>
        <v>2</v>
      </c>
      <c r="FY487" s="14">
        <f t="shared" si="515"/>
        <v>1</v>
      </c>
      <c r="FZ487" s="14">
        <f t="shared" si="516"/>
        <v>30</v>
      </c>
      <c r="GA487" s="14">
        <v>48</v>
      </c>
      <c r="GB487" s="14">
        <f t="shared" si="517"/>
        <v>2</v>
      </c>
      <c r="GC487" s="14">
        <f t="shared" si="495"/>
        <v>7</v>
      </c>
      <c r="GD487" s="14" t="str">
        <f t="shared" si="518"/>
        <v/>
      </c>
      <c r="GE487" s="14" t="e">
        <f t="shared" si="496"/>
        <v>#REF!</v>
      </c>
      <c r="GF487" s="14" t="e">
        <f t="shared" si="519"/>
        <v>#REF!</v>
      </c>
      <c r="GG487" s="14" t="e">
        <f t="shared" si="520"/>
        <v>#REF!</v>
      </c>
      <c r="GH487" s="14" t="e">
        <f t="shared" si="521"/>
        <v>#REF!</v>
      </c>
      <c r="GI487" s="14" t="e">
        <f t="shared" si="522"/>
        <v>#REF!</v>
      </c>
      <c r="GJ487" s="14" t="e">
        <f t="shared" si="523"/>
        <v>#REF!</v>
      </c>
      <c r="GK487" s="14" t="e">
        <f t="shared" si="524"/>
        <v>#REF!</v>
      </c>
      <c r="GL487" s="14">
        <f t="shared" si="525"/>
        <v>2021</v>
      </c>
      <c r="GM487" s="14">
        <f t="shared" si="526"/>
        <v>0</v>
      </c>
      <c r="GN487" s="14" t="str">
        <f t="shared" si="527"/>
        <v/>
      </c>
      <c r="GO487" s="25" t="str">
        <f t="shared" si="528"/>
        <v>icon_2102107</v>
      </c>
      <c r="GS487" s="14">
        <f t="shared" si="529"/>
        <v>1</v>
      </c>
      <c r="GT487" s="14">
        <f t="shared" si="530"/>
        <v>2</v>
      </c>
      <c r="GU487" s="14" t="e">
        <f t="shared" si="497"/>
        <v>#REF!</v>
      </c>
      <c r="GV487" s="14" t="str">
        <f t="shared" si="498"/>
        <v>AtkExt</v>
      </c>
      <c r="GW487" s="14" t="e">
        <f t="shared" si="499"/>
        <v>#REF!</v>
      </c>
      <c r="GX487" s="14" t="e">
        <f t="shared" si="500"/>
        <v>#REF!</v>
      </c>
      <c r="GY487" s="14" t="str">
        <f t="shared" si="501"/>
        <v>DefExt</v>
      </c>
      <c r="GZ487" s="14" t="e">
        <f t="shared" si="502"/>
        <v>#REF!</v>
      </c>
      <c r="HA487" s="14" t="e">
        <f t="shared" si="503"/>
        <v>#REF!</v>
      </c>
      <c r="HB487" s="14">
        <f t="shared" si="531"/>
        <v>20210</v>
      </c>
      <c r="HC487" s="14">
        <f t="shared" si="504"/>
        <v>0</v>
      </c>
      <c r="HD487" s="14" t="str">
        <f t="shared" si="505"/>
        <v/>
      </c>
      <c r="HE487" s="25" t="s">
        <v>1109</v>
      </c>
      <c r="HF487" s="14">
        <f t="shared" si="532"/>
        <v>12</v>
      </c>
      <c r="HG487" s="30"/>
      <c r="IA487" s="16"/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</row>
    <row r="488" spans="165:246" ht="16.5" x14ac:dyDescent="0.2">
      <c r="FI488" s="13">
        <v>483</v>
      </c>
      <c r="FJ488" s="14">
        <f t="shared" si="533"/>
        <v>2</v>
      </c>
      <c r="FK488" s="14">
        <f t="shared" si="493"/>
        <v>48</v>
      </c>
      <c r="FL488" s="14">
        <f t="shared" si="534"/>
        <v>6</v>
      </c>
      <c r="FM488" s="14">
        <f t="shared" si="494"/>
        <v>10</v>
      </c>
      <c r="FN488" s="14">
        <f t="shared" si="506"/>
        <v>13</v>
      </c>
      <c r="FO488" s="14">
        <f t="shared" si="507"/>
        <v>30</v>
      </c>
      <c r="FP488" s="14">
        <f t="shared" si="508"/>
        <v>1</v>
      </c>
      <c r="FQ488" s="14">
        <f t="shared" si="509"/>
        <v>8</v>
      </c>
      <c r="FR488" s="14">
        <f t="shared" si="510"/>
        <v>8</v>
      </c>
      <c r="FS488" s="14" t="b">
        <f t="shared" si="535"/>
        <v>0</v>
      </c>
      <c r="FT488" s="14">
        <f t="shared" si="511"/>
        <v>2102108</v>
      </c>
      <c r="FU488" s="14">
        <f t="shared" si="536"/>
        <v>26</v>
      </c>
      <c r="FV488" s="13" t="str">
        <f t="shared" si="512"/>
        <v>30级-普通守护灵の戒指</v>
      </c>
      <c r="FW488" s="13" t="str">
        <f t="shared" si="513"/>
        <v>玄兽 · 守护灵の戒指-普通</v>
      </c>
      <c r="FX488" s="14">
        <f t="shared" si="514"/>
        <v>2</v>
      </c>
      <c r="FY488" s="14">
        <f t="shared" si="515"/>
        <v>1</v>
      </c>
      <c r="FZ488" s="14">
        <f t="shared" si="516"/>
        <v>30</v>
      </c>
      <c r="GA488" s="14">
        <v>49</v>
      </c>
      <c r="GB488" s="14">
        <f t="shared" si="517"/>
        <v>2</v>
      </c>
      <c r="GC488" s="14">
        <f t="shared" si="495"/>
        <v>8</v>
      </c>
      <c r="GD488" s="14" t="str">
        <f t="shared" si="518"/>
        <v/>
      </c>
      <c r="GE488" s="14" t="e">
        <f t="shared" si="496"/>
        <v>#REF!</v>
      </c>
      <c r="GF488" s="14" t="e">
        <f t="shared" si="519"/>
        <v>#REF!</v>
      </c>
      <c r="GG488" s="14" t="e">
        <f t="shared" si="520"/>
        <v>#REF!</v>
      </c>
      <c r="GH488" s="14" t="e">
        <f t="shared" si="521"/>
        <v>#REF!</v>
      </c>
      <c r="GI488" s="14" t="e">
        <f t="shared" si="522"/>
        <v>#REF!</v>
      </c>
      <c r="GJ488" s="14" t="e">
        <f t="shared" si="523"/>
        <v>#REF!</v>
      </c>
      <c r="GK488" s="14" t="e">
        <f t="shared" si="524"/>
        <v>#REF!</v>
      </c>
      <c r="GL488" s="14">
        <f t="shared" si="525"/>
        <v>2021</v>
      </c>
      <c r="GM488" s="14">
        <f t="shared" si="526"/>
        <v>0</v>
      </c>
      <c r="GN488" s="14" t="str">
        <f t="shared" si="527"/>
        <v/>
      </c>
      <c r="GO488" s="25" t="str">
        <f t="shared" si="528"/>
        <v>icon_2102108</v>
      </c>
      <c r="GS488" s="14">
        <f t="shared" si="529"/>
        <v>1</v>
      </c>
      <c r="GT488" s="14">
        <f t="shared" si="530"/>
        <v>3</v>
      </c>
      <c r="GU488" s="14" t="e">
        <f t="shared" si="497"/>
        <v>#REF!</v>
      </c>
      <c r="GV488" s="14" t="str">
        <f t="shared" si="498"/>
        <v>AtkExt</v>
      </c>
      <c r="GW488" s="14" t="e">
        <f t="shared" si="499"/>
        <v>#REF!</v>
      </c>
      <c r="GX488" s="14" t="e">
        <f t="shared" si="500"/>
        <v>#REF!</v>
      </c>
      <c r="GY488" s="14" t="str">
        <f t="shared" si="501"/>
        <v>HPExt</v>
      </c>
      <c r="GZ488" s="14" t="e">
        <f t="shared" si="502"/>
        <v>#REF!</v>
      </c>
      <c r="HA488" s="14" t="e">
        <f t="shared" si="503"/>
        <v>#REF!</v>
      </c>
      <c r="HB488" s="14">
        <f t="shared" si="531"/>
        <v>20210</v>
      </c>
      <c r="HC488" s="14">
        <f t="shared" si="504"/>
        <v>0</v>
      </c>
      <c r="HD488" s="14" t="str">
        <f t="shared" si="505"/>
        <v/>
      </c>
      <c r="HE488" s="25" t="s">
        <v>1109</v>
      </c>
      <c r="HF488" s="14">
        <f t="shared" si="532"/>
        <v>12</v>
      </c>
      <c r="HG488" s="30"/>
      <c r="IA488" s="16"/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</row>
    <row r="489" spans="165:246" ht="16.5" x14ac:dyDescent="0.2">
      <c r="FI489" s="13">
        <v>484</v>
      </c>
      <c r="FJ489" s="14">
        <f t="shared" si="533"/>
        <v>2</v>
      </c>
      <c r="FK489" s="14">
        <f t="shared" si="493"/>
        <v>49</v>
      </c>
      <c r="FL489" s="14">
        <f t="shared" si="534"/>
        <v>7</v>
      </c>
      <c r="FM489" s="14">
        <f t="shared" si="494"/>
        <v>20</v>
      </c>
      <c r="FN489" s="14">
        <f t="shared" si="506"/>
        <v>13</v>
      </c>
      <c r="FO489" s="14">
        <f t="shared" si="507"/>
        <v>30</v>
      </c>
      <c r="FP489" s="14">
        <f t="shared" si="508"/>
        <v>2</v>
      </c>
      <c r="FQ489" s="14">
        <f t="shared" si="509"/>
        <v>1</v>
      </c>
      <c r="FR489" s="14">
        <f t="shared" si="510"/>
        <v>1</v>
      </c>
      <c r="FS489" s="14" t="b">
        <f t="shared" si="535"/>
        <v>0</v>
      </c>
      <c r="FT489" s="14">
        <f t="shared" si="511"/>
        <v>2102201</v>
      </c>
      <c r="FU489" s="14">
        <f t="shared" si="536"/>
        <v>56</v>
      </c>
      <c r="FV489" s="13" t="str">
        <f t="shared" si="512"/>
        <v>30级-优秀守护灵の灵器</v>
      </c>
      <c r="FW489" s="13" t="str">
        <f t="shared" si="513"/>
        <v>玄兽 · 守护灵の灵器-优秀</v>
      </c>
      <c r="FX489" s="14">
        <f t="shared" si="514"/>
        <v>2</v>
      </c>
      <c r="FY489" s="14">
        <f t="shared" si="515"/>
        <v>2</v>
      </c>
      <c r="FZ489" s="14">
        <f t="shared" si="516"/>
        <v>30</v>
      </c>
      <c r="GA489" s="14">
        <v>50</v>
      </c>
      <c r="GB489" s="14">
        <f t="shared" si="517"/>
        <v>2</v>
      </c>
      <c r="GC489" s="14">
        <f t="shared" si="495"/>
        <v>1</v>
      </c>
      <c r="GD489" s="14" t="str">
        <f t="shared" si="518"/>
        <v/>
      </c>
      <c r="GE489" s="14" t="e">
        <f t="shared" si="496"/>
        <v>#REF!</v>
      </c>
      <c r="GF489" s="14" t="e">
        <f t="shared" si="519"/>
        <v>#REF!</v>
      </c>
      <c r="GG489" s="14" t="e">
        <f t="shared" si="520"/>
        <v>#REF!</v>
      </c>
      <c r="GH489" s="14" t="e">
        <f t="shared" si="521"/>
        <v>#REF!</v>
      </c>
      <c r="GI489" s="14" t="e">
        <f t="shared" si="522"/>
        <v>#REF!</v>
      </c>
      <c r="GJ489" s="14" t="e">
        <f t="shared" si="523"/>
        <v>#REF!</v>
      </c>
      <c r="GK489" s="14" t="e">
        <f t="shared" si="524"/>
        <v>#REF!</v>
      </c>
      <c r="GL489" s="14">
        <f t="shared" si="525"/>
        <v>2022</v>
      </c>
      <c r="GM489" s="14">
        <f t="shared" si="526"/>
        <v>0</v>
      </c>
      <c r="GN489" s="14" t="str">
        <f t="shared" si="527"/>
        <v/>
      </c>
      <c r="GO489" s="25" t="str">
        <f t="shared" si="528"/>
        <v>icon_2102101</v>
      </c>
      <c r="GS489" s="14">
        <f t="shared" si="529"/>
        <v>1</v>
      </c>
      <c r="GT489" s="14">
        <f t="shared" si="530"/>
        <v>0</v>
      </c>
      <c r="GU489" s="14" t="e">
        <f t="shared" si="497"/>
        <v>#REF!</v>
      </c>
      <c r="GV489" s="14" t="str">
        <f t="shared" si="498"/>
        <v>AtkExt</v>
      </c>
      <c r="GW489" s="14" t="e">
        <f t="shared" si="499"/>
        <v>#REF!</v>
      </c>
      <c r="GX489" s="14" t="e">
        <f t="shared" si="500"/>
        <v>#REF!</v>
      </c>
      <c r="GY489" s="14" t="str">
        <f t="shared" si="501"/>
        <v/>
      </c>
      <c r="GZ489" s="14" t="str">
        <f t="shared" si="502"/>
        <v/>
      </c>
      <c r="HA489" s="14" t="str">
        <f t="shared" si="503"/>
        <v/>
      </c>
      <c r="HB489" s="14">
        <f t="shared" si="531"/>
        <v>20220</v>
      </c>
      <c r="HC489" s="14">
        <f t="shared" si="504"/>
        <v>0</v>
      </c>
      <c r="HD489" s="14" t="str">
        <f t="shared" si="505"/>
        <v/>
      </c>
      <c r="HE489" s="25" t="s">
        <v>1109</v>
      </c>
      <c r="HF489" s="14">
        <f t="shared" si="532"/>
        <v>48</v>
      </c>
      <c r="HG489" s="30"/>
      <c r="IA489" s="16"/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</row>
    <row r="490" spans="165:246" ht="16.5" x14ac:dyDescent="0.2">
      <c r="FI490" s="13">
        <v>485</v>
      </c>
      <c r="FJ490" s="14">
        <f t="shared" si="533"/>
        <v>2</v>
      </c>
      <c r="FK490" s="14">
        <f t="shared" si="493"/>
        <v>50</v>
      </c>
      <c r="FL490" s="14">
        <f t="shared" si="534"/>
        <v>7</v>
      </c>
      <c r="FM490" s="14">
        <f t="shared" si="494"/>
        <v>20</v>
      </c>
      <c r="FN490" s="14">
        <f t="shared" si="506"/>
        <v>13</v>
      </c>
      <c r="FO490" s="14">
        <f t="shared" si="507"/>
        <v>30</v>
      </c>
      <c r="FP490" s="14">
        <f t="shared" si="508"/>
        <v>2</v>
      </c>
      <c r="FQ490" s="14">
        <f t="shared" si="509"/>
        <v>2</v>
      </c>
      <c r="FR490" s="14">
        <f t="shared" si="510"/>
        <v>2</v>
      </c>
      <c r="FS490" s="14" t="b">
        <f t="shared" si="535"/>
        <v>0</v>
      </c>
      <c r="FT490" s="14">
        <f t="shared" si="511"/>
        <v>2102202</v>
      </c>
      <c r="FU490" s="14">
        <f t="shared" si="536"/>
        <v>28</v>
      </c>
      <c r="FV490" s="13" t="str">
        <f t="shared" si="512"/>
        <v>30级-优秀守护灵の头盔</v>
      </c>
      <c r="FW490" s="13" t="str">
        <f t="shared" si="513"/>
        <v>玄兽 · 守护灵の头盔-优秀</v>
      </c>
      <c r="FX490" s="14">
        <f t="shared" si="514"/>
        <v>2</v>
      </c>
      <c r="FY490" s="14">
        <f t="shared" si="515"/>
        <v>2</v>
      </c>
      <c r="FZ490" s="14">
        <f t="shared" si="516"/>
        <v>30</v>
      </c>
      <c r="GA490" s="14">
        <v>51</v>
      </c>
      <c r="GB490" s="14">
        <f t="shared" si="517"/>
        <v>2</v>
      </c>
      <c r="GC490" s="14">
        <f t="shared" si="495"/>
        <v>2</v>
      </c>
      <c r="GD490" s="14" t="str">
        <f t="shared" si="518"/>
        <v/>
      </c>
      <c r="GE490" s="14" t="e">
        <f t="shared" si="496"/>
        <v>#REF!</v>
      </c>
      <c r="GF490" s="14" t="e">
        <f t="shared" si="519"/>
        <v>#REF!</v>
      </c>
      <c r="GG490" s="14" t="e">
        <f t="shared" si="520"/>
        <v>#REF!</v>
      </c>
      <c r="GH490" s="14" t="e">
        <f t="shared" si="521"/>
        <v>#REF!</v>
      </c>
      <c r="GI490" s="14" t="e">
        <f t="shared" si="522"/>
        <v>#REF!</v>
      </c>
      <c r="GJ490" s="14" t="e">
        <f t="shared" si="523"/>
        <v>#REF!</v>
      </c>
      <c r="GK490" s="14" t="e">
        <f t="shared" si="524"/>
        <v>#REF!</v>
      </c>
      <c r="GL490" s="14">
        <f t="shared" si="525"/>
        <v>2022</v>
      </c>
      <c r="GM490" s="14">
        <f t="shared" si="526"/>
        <v>0</v>
      </c>
      <c r="GN490" s="14" t="str">
        <f t="shared" si="527"/>
        <v/>
      </c>
      <c r="GO490" s="25" t="str">
        <f t="shared" si="528"/>
        <v>icon_2102102</v>
      </c>
      <c r="GS490" s="14">
        <f t="shared" si="529"/>
        <v>2</v>
      </c>
      <c r="GT490" s="14">
        <f t="shared" si="530"/>
        <v>0</v>
      </c>
      <c r="GU490" s="14" t="e">
        <f t="shared" si="497"/>
        <v>#REF!</v>
      </c>
      <c r="GV490" s="14" t="str">
        <f t="shared" si="498"/>
        <v>DefExt</v>
      </c>
      <c r="GW490" s="14" t="e">
        <f t="shared" si="499"/>
        <v>#REF!</v>
      </c>
      <c r="GX490" s="14" t="e">
        <f t="shared" si="500"/>
        <v>#REF!</v>
      </c>
      <c r="GY490" s="14" t="str">
        <f t="shared" si="501"/>
        <v/>
      </c>
      <c r="GZ490" s="14" t="str">
        <f t="shared" si="502"/>
        <v/>
      </c>
      <c r="HA490" s="14" t="str">
        <f t="shared" si="503"/>
        <v/>
      </c>
      <c r="HB490" s="14">
        <f t="shared" si="531"/>
        <v>20220</v>
      </c>
      <c r="HC490" s="14">
        <f t="shared" si="504"/>
        <v>0</v>
      </c>
      <c r="HD490" s="14" t="str">
        <f t="shared" si="505"/>
        <v/>
      </c>
      <c r="HE490" s="25" t="s">
        <v>1109</v>
      </c>
      <c r="HF490" s="14">
        <f t="shared" si="532"/>
        <v>24</v>
      </c>
      <c r="HG490" s="30"/>
      <c r="IA490" s="16"/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</row>
    <row r="491" spans="165:246" ht="16.5" x14ac:dyDescent="0.2">
      <c r="FI491" s="13">
        <v>486</v>
      </c>
      <c r="FJ491" s="14">
        <f t="shared" si="533"/>
        <v>2</v>
      </c>
      <c r="FK491" s="14">
        <f t="shared" si="493"/>
        <v>51</v>
      </c>
      <c r="FL491" s="14">
        <f t="shared" si="534"/>
        <v>7</v>
      </c>
      <c r="FM491" s="14">
        <f t="shared" si="494"/>
        <v>20</v>
      </c>
      <c r="FN491" s="14">
        <f t="shared" si="506"/>
        <v>13</v>
      </c>
      <c r="FO491" s="14">
        <f t="shared" si="507"/>
        <v>30</v>
      </c>
      <c r="FP491" s="14">
        <f t="shared" si="508"/>
        <v>2</v>
      </c>
      <c r="FQ491" s="14">
        <f t="shared" si="509"/>
        <v>3</v>
      </c>
      <c r="FR491" s="14">
        <f t="shared" si="510"/>
        <v>3</v>
      </c>
      <c r="FS491" s="14" t="b">
        <f t="shared" si="535"/>
        <v>0</v>
      </c>
      <c r="FT491" s="14">
        <f t="shared" si="511"/>
        <v>2102203</v>
      </c>
      <c r="FU491" s="14">
        <f t="shared" si="536"/>
        <v>28</v>
      </c>
      <c r="FV491" s="13" t="str">
        <f t="shared" si="512"/>
        <v>30级-优秀守护灵の铠甲</v>
      </c>
      <c r="FW491" s="13" t="str">
        <f t="shared" si="513"/>
        <v>玄兽 · 守护灵の铠甲-优秀</v>
      </c>
      <c r="FX491" s="14">
        <f t="shared" si="514"/>
        <v>2</v>
      </c>
      <c r="FY491" s="14">
        <f t="shared" si="515"/>
        <v>2</v>
      </c>
      <c r="FZ491" s="14">
        <f t="shared" si="516"/>
        <v>30</v>
      </c>
      <c r="GA491" s="14">
        <v>52</v>
      </c>
      <c r="GB491" s="14">
        <f t="shared" si="517"/>
        <v>2</v>
      </c>
      <c r="GC491" s="14">
        <f t="shared" si="495"/>
        <v>3</v>
      </c>
      <c r="GD491" s="14" t="str">
        <f t="shared" si="518"/>
        <v/>
      </c>
      <c r="GE491" s="14" t="e">
        <f t="shared" si="496"/>
        <v>#REF!</v>
      </c>
      <c r="GF491" s="14" t="e">
        <f t="shared" si="519"/>
        <v>#REF!</v>
      </c>
      <c r="GG491" s="14" t="e">
        <f t="shared" si="520"/>
        <v>#REF!</v>
      </c>
      <c r="GH491" s="14" t="e">
        <f t="shared" si="521"/>
        <v>#REF!</v>
      </c>
      <c r="GI491" s="14" t="e">
        <f t="shared" si="522"/>
        <v>#REF!</v>
      </c>
      <c r="GJ491" s="14" t="e">
        <f t="shared" si="523"/>
        <v>#REF!</v>
      </c>
      <c r="GK491" s="14" t="e">
        <f t="shared" si="524"/>
        <v>#REF!</v>
      </c>
      <c r="GL491" s="14">
        <f t="shared" si="525"/>
        <v>2022</v>
      </c>
      <c r="GM491" s="14">
        <f t="shared" si="526"/>
        <v>0</v>
      </c>
      <c r="GN491" s="14" t="str">
        <f t="shared" si="527"/>
        <v/>
      </c>
      <c r="GO491" s="25" t="str">
        <f t="shared" si="528"/>
        <v>icon_2102103</v>
      </c>
      <c r="GS491" s="14">
        <f t="shared" si="529"/>
        <v>2</v>
      </c>
      <c r="GT491" s="14">
        <f t="shared" si="530"/>
        <v>3</v>
      </c>
      <c r="GU491" s="14" t="e">
        <f t="shared" si="497"/>
        <v>#REF!</v>
      </c>
      <c r="GV491" s="14" t="str">
        <f t="shared" si="498"/>
        <v>DefExt</v>
      </c>
      <c r="GW491" s="14" t="e">
        <f t="shared" si="499"/>
        <v>#REF!</v>
      </c>
      <c r="GX491" s="14" t="e">
        <f t="shared" si="500"/>
        <v>#REF!</v>
      </c>
      <c r="GY491" s="14" t="str">
        <f t="shared" si="501"/>
        <v>HPExt</v>
      </c>
      <c r="GZ491" s="14" t="e">
        <f t="shared" si="502"/>
        <v>#REF!</v>
      </c>
      <c r="HA491" s="14" t="e">
        <f t="shared" si="503"/>
        <v>#REF!</v>
      </c>
      <c r="HB491" s="14">
        <f t="shared" si="531"/>
        <v>20220</v>
      </c>
      <c r="HC491" s="14">
        <f t="shared" si="504"/>
        <v>0</v>
      </c>
      <c r="HD491" s="14" t="str">
        <f t="shared" si="505"/>
        <v/>
      </c>
      <c r="HE491" s="25" t="s">
        <v>1109</v>
      </c>
      <c r="HF491" s="14">
        <f t="shared" si="532"/>
        <v>24</v>
      </c>
      <c r="HG491" s="30"/>
      <c r="IA491" s="16"/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</row>
    <row r="492" spans="165:246" ht="16.5" x14ac:dyDescent="0.2">
      <c r="FI492" s="13">
        <v>487</v>
      </c>
      <c r="FJ492" s="14">
        <f t="shared" si="533"/>
        <v>2</v>
      </c>
      <c r="FK492" s="14">
        <f t="shared" si="493"/>
        <v>52</v>
      </c>
      <c r="FL492" s="14">
        <f t="shared" si="534"/>
        <v>7</v>
      </c>
      <c r="FM492" s="14">
        <f t="shared" si="494"/>
        <v>20</v>
      </c>
      <c r="FN492" s="14">
        <f t="shared" si="506"/>
        <v>13</v>
      </c>
      <c r="FO492" s="14">
        <f t="shared" si="507"/>
        <v>30</v>
      </c>
      <c r="FP492" s="14">
        <f t="shared" si="508"/>
        <v>2</v>
      </c>
      <c r="FQ492" s="14">
        <f t="shared" si="509"/>
        <v>4</v>
      </c>
      <c r="FR492" s="14">
        <f t="shared" si="510"/>
        <v>4</v>
      </c>
      <c r="FS492" s="14" t="b">
        <f t="shared" si="535"/>
        <v>0</v>
      </c>
      <c r="FT492" s="14">
        <f t="shared" si="511"/>
        <v>2102204</v>
      </c>
      <c r="FU492" s="14">
        <f t="shared" si="536"/>
        <v>28</v>
      </c>
      <c r="FV492" s="13" t="str">
        <f t="shared" si="512"/>
        <v>30级-优秀守护灵の裤子</v>
      </c>
      <c r="FW492" s="13" t="str">
        <f t="shared" si="513"/>
        <v>玄兽 · 守护灵の裤子-优秀</v>
      </c>
      <c r="FX492" s="14">
        <f t="shared" si="514"/>
        <v>2</v>
      </c>
      <c r="FY492" s="14">
        <f t="shared" si="515"/>
        <v>2</v>
      </c>
      <c r="FZ492" s="14">
        <f t="shared" si="516"/>
        <v>30</v>
      </c>
      <c r="GA492" s="14">
        <v>53</v>
      </c>
      <c r="GB492" s="14">
        <f t="shared" si="517"/>
        <v>2</v>
      </c>
      <c r="GC492" s="14">
        <f t="shared" si="495"/>
        <v>4</v>
      </c>
      <c r="GD492" s="14" t="str">
        <f t="shared" si="518"/>
        <v/>
      </c>
      <c r="GE492" s="14" t="e">
        <f t="shared" si="496"/>
        <v>#REF!</v>
      </c>
      <c r="GF492" s="14" t="e">
        <f t="shared" si="519"/>
        <v>#REF!</v>
      </c>
      <c r="GG492" s="14" t="e">
        <f t="shared" si="520"/>
        <v>#REF!</v>
      </c>
      <c r="GH492" s="14" t="e">
        <f t="shared" si="521"/>
        <v>#REF!</v>
      </c>
      <c r="GI492" s="14" t="e">
        <f t="shared" si="522"/>
        <v>#REF!</v>
      </c>
      <c r="GJ492" s="14" t="e">
        <f t="shared" si="523"/>
        <v>#REF!</v>
      </c>
      <c r="GK492" s="14" t="e">
        <f t="shared" si="524"/>
        <v>#REF!</v>
      </c>
      <c r="GL492" s="14">
        <f t="shared" si="525"/>
        <v>2022</v>
      </c>
      <c r="GM492" s="14">
        <f t="shared" si="526"/>
        <v>0</v>
      </c>
      <c r="GN492" s="14" t="str">
        <f t="shared" si="527"/>
        <v/>
      </c>
      <c r="GO492" s="25" t="str">
        <f t="shared" si="528"/>
        <v>icon_2102104</v>
      </c>
      <c r="GS492" s="14">
        <f t="shared" si="529"/>
        <v>2</v>
      </c>
      <c r="GT492" s="14">
        <f t="shared" si="530"/>
        <v>0</v>
      </c>
      <c r="GU492" s="14" t="e">
        <f t="shared" si="497"/>
        <v>#REF!</v>
      </c>
      <c r="GV492" s="14" t="str">
        <f t="shared" si="498"/>
        <v>DefExt</v>
      </c>
      <c r="GW492" s="14" t="e">
        <f t="shared" si="499"/>
        <v>#REF!</v>
      </c>
      <c r="GX492" s="14" t="e">
        <f t="shared" si="500"/>
        <v>#REF!</v>
      </c>
      <c r="GY492" s="14" t="str">
        <f t="shared" si="501"/>
        <v/>
      </c>
      <c r="GZ492" s="14" t="str">
        <f t="shared" si="502"/>
        <v/>
      </c>
      <c r="HA492" s="14" t="str">
        <f t="shared" si="503"/>
        <v/>
      </c>
      <c r="HB492" s="14">
        <f t="shared" si="531"/>
        <v>20220</v>
      </c>
      <c r="HC492" s="14">
        <f t="shared" si="504"/>
        <v>0</v>
      </c>
      <c r="HD492" s="14" t="str">
        <f t="shared" si="505"/>
        <v/>
      </c>
      <c r="HE492" s="25" t="s">
        <v>1109</v>
      </c>
      <c r="HF492" s="14">
        <f t="shared" si="532"/>
        <v>24</v>
      </c>
      <c r="HG492" s="30"/>
      <c r="IA492" s="16"/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</row>
    <row r="493" spans="165:246" ht="16.5" x14ac:dyDescent="0.2">
      <c r="FI493" s="13">
        <v>488</v>
      </c>
      <c r="FJ493" s="14">
        <f t="shared" si="533"/>
        <v>2</v>
      </c>
      <c r="FK493" s="14">
        <f t="shared" si="493"/>
        <v>53</v>
      </c>
      <c r="FL493" s="14">
        <f t="shared" si="534"/>
        <v>7</v>
      </c>
      <c r="FM493" s="14">
        <f t="shared" si="494"/>
        <v>20</v>
      </c>
      <c r="FN493" s="14">
        <f t="shared" si="506"/>
        <v>13</v>
      </c>
      <c r="FO493" s="14">
        <f t="shared" si="507"/>
        <v>30</v>
      </c>
      <c r="FP493" s="14">
        <f t="shared" si="508"/>
        <v>2</v>
      </c>
      <c r="FQ493" s="14">
        <f t="shared" si="509"/>
        <v>5</v>
      </c>
      <c r="FR493" s="14">
        <f t="shared" si="510"/>
        <v>5</v>
      </c>
      <c r="FS493" s="14" t="b">
        <f t="shared" si="535"/>
        <v>0</v>
      </c>
      <c r="FT493" s="14">
        <f t="shared" si="511"/>
        <v>2102205</v>
      </c>
      <c r="FU493" s="14">
        <f t="shared" si="536"/>
        <v>28</v>
      </c>
      <c r="FV493" s="13" t="str">
        <f t="shared" si="512"/>
        <v>30级-优秀守护灵の鞋子</v>
      </c>
      <c r="FW493" s="13" t="str">
        <f t="shared" si="513"/>
        <v>玄兽 · 守护灵の鞋子-优秀</v>
      </c>
      <c r="FX493" s="14">
        <f t="shared" si="514"/>
        <v>2</v>
      </c>
      <c r="FY493" s="14">
        <f t="shared" si="515"/>
        <v>2</v>
      </c>
      <c r="FZ493" s="14">
        <f t="shared" si="516"/>
        <v>30</v>
      </c>
      <c r="GA493" s="14">
        <v>54</v>
      </c>
      <c r="GB493" s="14">
        <f t="shared" si="517"/>
        <v>2</v>
      </c>
      <c r="GC493" s="14">
        <f t="shared" si="495"/>
        <v>5</v>
      </c>
      <c r="GD493" s="14" t="str">
        <f t="shared" si="518"/>
        <v/>
      </c>
      <c r="GE493" s="14" t="e">
        <f t="shared" si="496"/>
        <v>#REF!</v>
      </c>
      <c r="GF493" s="14" t="e">
        <f t="shared" si="519"/>
        <v>#REF!</v>
      </c>
      <c r="GG493" s="14" t="e">
        <f t="shared" si="520"/>
        <v>#REF!</v>
      </c>
      <c r="GH493" s="14" t="e">
        <f t="shared" si="521"/>
        <v>#REF!</v>
      </c>
      <c r="GI493" s="14" t="e">
        <f t="shared" si="522"/>
        <v>#REF!</v>
      </c>
      <c r="GJ493" s="14" t="e">
        <f t="shared" si="523"/>
        <v>#REF!</v>
      </c>
      <c r="GK493" s="14" t="e">
        <f t="shared" si="524"/>
        <v>#REF!</v>
      </c>
      <c r="GL493" s="14">
        <f t="shared" si="525"/>
        <v>2022</v>
      </c>
      <c r="GM493" s="14">
        <f t="shared" si="526"/>
        <v>0</v>
      </c>
      <c r="GN493" s="14" t="str">
        <f t="shared" si="527"/>
        <v/>
      </c>
      <c r="GO493" s="25" t="str">
        <f t="shared" si="528"/>
        <v>icon_2102105</v>
      </c>
      <c r="GS493" s="14">
        <f t="shared" si="529"/>
        <v>3</v>
      </c>
      <c r="GT493" s="14">
        <f t="shared" si="530"/>
        <v>0</v>
      </c>
      <c r="GU493" s="14" t="e">
        <f t="shared" si="497"/>
        <v>#REF!</v>
      </c>
      <c r="GV493" s="14" t="str">
        <f t="shared" si="498"/>
        <v>HPExt</v>
      </c>
      <c r="GW493" s="14" t="e">
        <f t="shared" si="499"/>
        <v>#REF!</v>
      </c>
      <c r="GX493" s="14" t="e">
        <f t="shared" si="500"/>
        <v>#REF!</v>
      </c>
      <c r="GY493" s="14" t="str">
        <f t="shared" si="501"/>
        <v/>
      </c>
      <c r="GZ493" s="14" t="str">
        <f t="shared" si="502"/>
        <v/>
      </c>
      <c r="HA493" s="14" t="str">
        <f t="shared" si="503"/>
        <v/>
      </c>
      <c r="HB493" s="14">
        <f t="shared" si="531"/>
        <v>20220</v>
      </c>
      <c r="HC493" s="14">
        <f t="shared" si="504"/>
        <v>0</v>
      </c>
      <c r="HD493" s="14" t="str">
        <f t="shared" si="505"/>
        <v/>
      </c>
      <c r="HE493" s="25" t="s">
        <v>1109</v>
      </c>
      <c r="HF493" s="14">
        <f t="shared" si="532"/>
        <v>24</v>
      </c>
      <c r="HG493" s="30"/>
      <c r="IA493" s="16"/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</row>
    <row r="494" spans="165:246" ht="16.5" x14ac:dyDescent="0.2">
      <c r="FI494" s="13">
        <v>489</v>
      </c>
      <c r="FJ494" s="14">
        <f t="shared" si="533"/>
        <v>2</v>
      </c>
      <c r="FK494" s="14">
        <f t="shared" si="493"/>
        <v>54</v>
      </c>
      <c r="FL494" s="14">
        <f t="shared" si="534"/>
        <v>7</v>
      </c>
      <c r="FM494" s="14">
        <f t="shared" si="494"/>
        <v>20</v>
      </c>
      <c r="FN494" s="14">
        <f t="shared" si="506"/>
        <v>13</v>
      </c>
      <c r="FO494" s="14">
        <f t="shared" si="507"/>
        <v>30</v>
      </c>
      <c r="FP494" s="14">
        <f t="shared" si="508"/>
        <v>2</v>
      </c>
      <c r="FQ494" s="14">
        <f t="shared" si="509"/>
        <v>6</v>
      </c>
      <c r="FR494" s="14">
        <f t="shared" si="510"/>
        <v>6</v>
      </c>
      <c r="FS494" s="14" t="b">
        <f t="shared" si="535"/>
        <v>0</v>
      </c>
      <c r="FT494" s="14">
        <f t="shared" si="511"/>
        <v>2102206</v>
      </c>
      <c r="FU494" s="14">
        <f t="shared" si="536"/>
        <v>28</v>
      </c>
      <c r="FV494" s="13" t="str">
        <f t="shared" si="512"/>
        <v>30级-优秀守护灵の护手</v>
      </c>
      <c r="FW494" s="13" t="str">
        <f t="shared" si="513"/>
        <v>玄兽 · 守护灵の护手-优秀</v>
      </c>
      <c r="FX494" s="14">
        <f t="shared" si="514"/>
        <v>2</v>
      </c>
      <c r="FY494" s="14">
        <f t="shared" si="515"/>
        <v>2</v>
      </c>
      <c r="FZ494" s="14">
        <f t="shared" si="516"/>
        <v>30</v>
      </c>
      <c r="GA494" s="14">
        <v>55</v>
      </c>
      <c r="GB494" s="14">
        <f t="shared" si="517"/>
        <v>2</v>
      </c>
      <c r="GC494" s="14">
        <f t="shared" si="495"/>
        <v>6</v>
      </c>
      <c r="GD494" s="14" t="str">
        <f t="shared" si="518"/>
        <v/>
      </c>
      <c r="GE494" s="14" t="e">
        <f t="shared" si="496"/>
        <v>#REF!</v>
      </c>
      <c r="GF494" s="14" t="e">
        <f t="shared" si="519"/>
        <v>#REF!</v>
      </c>
      <c r="GG494" s="14" t="e">
        <f t="shared" si="520"/>
        <v>#REF!</v>
      </c>
      <c r="GH494" s="14" t="e">
        <f t="shared" si="521"/>
        <v>#REF!</v>
      </c>
      <c r="GI494" s="14" t="e">
        <f t="shared" si="522"/>
        <v>#REF!</v>
      </c>
      <c r="GJ494" s="14" t="e">
        <f t="shared" si="523"/>
        <v>#REF!</v>
      </c>
      <c r="GK494" s="14" t="e">
        <f t="shared" si="524"/>
        <v>#REF!</v>
      </c>
      <c r="GL494" s="14">
        <f t="shared" si="525"/>
        <v>2022</v>
      </c>
      <c r="GM494" s="14">
        <f t="shared" si="526"/>
        <v>0</v>
      </c>
      <c r="GN494" s="14" t="str">
        <f t="shared" si="527"/>
        <v/>
      </c>
      <c r="GO494" s="25" t="str">
        <f t="shared" si="528"/>
        <v>icon_2102106</v>
      </c>
      <c r="GS494" s="14">
        <f t="shared" si="529"/>
        <v>3</v>
      </c>
      <c r="GT494" s="14">
        <f t="shared" si="530"/>
        <v>0</v>
      </c>
      <c r="GU494" s="14" t="e">
        <f t="shared" si="497"/>
        <v>#REF!</v>
      </c>
      <c r="GV494" s="14" t="str">
        <f t="shared" si="498"/>
        <v>HPExt</v>
      </c>
      <c r="GW494" s="14" t="e">
        <f t="shared" si="499"/>
        <v>#REF!</v>
      </c>
      <c r="GX494" s="14" t="e">
        <f t="shared" si="500"/>
        <v>#REF!</v>
      </c>
      <c r="GY494" s="14" t="str">
        <f t="shared" si="501"/>
        <v/>
      </c>
      <c r="GZ494" s="14" t="str">
        <f t="shared" si="502"/>
        <v/>
      </c>
      <c r="HA494" s="14" t="str">
        <f t="shared" si="503"/>
        <v/>
      </c>
      <c r="HB494" s="14">
        <f t="shared" si="531"/>
        <v>20220</v>
      </c>
      <c r="HC494" s="14">
        <f t="shared" si="504"/>
        <v>0</v>
      </c>
      <c r="HD494" s="14" t="str">
        <f t="shared" si="505"/>
        <v/>
      </c>
      <c r="HE494" s="25" t="s">
        <v>1109</v>
      </c>
      <c r="HF494" s="14">
        <f t="shared" si="532"/>
        <v>24</v>
      </c>
      <c r="HG494" s="30"/>
      <c r="IA494" s="16"/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</row>
    <row r="495" spans="165:246" ht="16.5" x14ac:dyDescent="0.2">
      <c r="FI495" s="13">
        <v>490</v>
      </c>
      <c r="FJ495" s="14">
        <f t="shared" si="533"/>
        <v>2</v>
      </c>
      <c r="FK495" s="14">
        <f t="shared" si="493"/>
        <v>55</v>
      </c>
      <c r="FL495" s="14">
        <f t="shared" si="534"/>
        <v>7</v>
      </c>
      <c r="FM495" s="14">
        <f t="shared" si="494"/>
        <v>20</v>
      </c>
      <c r="FN495" s="14">
        <f t="shared" si="506"/>
        <v>13</v>
      </c>
      <c r="FO495" s="14">
        <f t="shared" si="507"/>
        <v>30</v>
      </c>
      <c r="FP495" s="14">
        <f t="shared" si="508"/>
        <v>2</v>
      </c>
      <c r="FQ495" s="14">
        <f t="shared" si="509"/>
        <v>7</v>
      </c>
      <c r="FR495" s="14">
        <f t="shared" si="510"/>
        <v>7</v>
      </c>
      <c r="FS495" s="14" t="b">
        <f t="shared" si="535"/>
        <v>0</v>
      </c>
      <c r="FT495" s="14">
        <f t="shared" si="511"/>
        <v>2102207</v>
      </c>
      <c r="FU495" s="14">
        <f t="shared" si="536"/>
        <v>42</v>
      </c>
      <c r="FV495" s="13" t="str">
        <f t="shared" si="512"/>
        <v>30级-优秀守护灵の项链</v>
      </c>
      <c r="FW495" s="13" t="str">
        <f t="shared" si="513"/>
        <v>玄兽 · 守护灵の项链-优秀</v>
      </c>
      <c r="FX495" s="14">
        <f t="shared" si="514"/>
        <v>2</v>
      </c>
      <c r="FY495" s="14">
        <f t="shared" si="515"/>
        <v>2</v>
      </c>
      <c r="FZ495" s="14">
        <f t="shared" si="516"/>
        <v>30</v>
      </c>
      <c r="GA495" s="14">
        <v>56</v>
      </c>
      <c r="GB495" s="14">
        <f t="shared" si="517"/>
        <v>2</v>
      </c>
      <c r="GC495" s="14">
        <f t="shared" si="495"/>
        <v>7</v>
      </c>
      <c r="GD495" s="14" t="str">
        <f t="shared" si="518"/>
        <v/>
      </c>
      <c r="GE495" s="14" t="e">
        <f t="shared" si="496"/>
        <v>#REF!</v>
      </c>
      <c r="GF495" s="14" t="e">
        <f t="shared" si="519"/>
        <v>#REF!</v>
      </c>
      <c r="GG495" s="14" t="e">
        <f t="shared" si="520"/>
        <v>#REF!</v>
      </c>
      <c r="GH495" s="14" t="e">
        <f t="shared" si="521"/>
        <v>#REF!</v>
      </c>
      <c r="GI495" s="14" t="e">
        <f t="shared" si="522"/>
        <v>#REF!</v>
      </c>
      <c r="GJ495" s="14" t="e">
        <f t="shared" si="523"/>
        <v>#REF!</v>
      </c>
      <c r="GK495" s="14" t="e">
        <f t="shared" si="524"/>
        <v>#REF!</v>
      </c>
      <c r="GL495" s="14">
        <f t="shared" si="525"/>
        <v>2022</v>
      </c>
      <c r="GM495" s="14">
        <f t="shared" si="526"/>
        <v>0</v>
      </c>
      <c r="GN495" s="14" t="str">
        <f t="shared" si="527"/>
        <v/>
      </c>
      <c r="GO495" s="25" t="str">
        <f t="shared" si="528"/>
        <v>icon_2102107</v>
      </c>
      <c r="GS495" s="14">
        <f t="shared" si="529"/>
        <v>1</v>
      </c>
      <c r="GT495" s="14">
        <f t="shared" si="530"/>
        <v>2</v>
      </c>
      <c r="GU495" s="14" t="e">
        <f t="shared" si="497"/>
        <v>#REF!</v>
      </c>
      <c r="GV495" s="14" t="str">
        <f t="shared" si="498"/>
        <v>AtkExt</v>
      </c>
      <c r="GW495" s="14" t="e">
        <f t="shared" si="499"/>
        <v>#REF!</v>
      </c>
      <c r="GX495" s="14" t="e">
        <f t="shared" si="500"/>
        <v>#REF!</v>
      </c>
      <c r="GY495" s="14" t="str">
        <f t="shared" si="501"/>
        <v>DefExt</v>
      </c>
      <c r="GZ495" s="14" t="e">
        <f t="shared" si="502"/>
        <v>#REF!</v>
      </c>
      <c r="HA495" s="14" t="e">
        <f t="shared" si="503"/>
        <v>#REF!</v>
      </c>
      <c r="HB495" s="14">
        <f t="shared" si="531"/>
        <v>20220</v>
      </c>
      <c r="HC495" s="14">
        <f t="shared" si="504"/>
        <v>0</v>
      </c>
      <c r="HD495" s="14" t="str">
        <f t="shared" si="505"/>
        <v/>
      </c>
      <c r="HE495" s="25" t="s">
        <v>1109</v>
      </c>
      <c r="HF495" s="14">
        <f t="shared" si="532"/>
        <v>36</v>
      </c>
      <c r="HG495" s="30"/>
      <c r="IA495" s="16"/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</row>
    <row r="496" spans="165:246" ht="16.5" x14ac:dyDescent="0.2">
      <c r="FI496" s="13">
        <v>491</v>
      </c>
      <c r="FJ496" s="14">
        <f t="shared" si="533"/>
        <v>2</v>
      </c>
      <c r="FK496" s="14">
        <f t="shared" si="493"/>
        <v>56</v>
      </c>
      <c r="FL496" s="14">
        <f t="shared" si="534"/>
        <v>7</v>
      </c>
      <c r="FM496" s="14">
        <f t="shared" si="494"/>
        <v>20</v>
      </c>
      <c r="FN496" s="14">
        <f t="shared" si="506"/>
        <v>13</v>
      </c>
      <c r="FO496" s="14">
        <f t="shared" si="507"/>
        <v>30</v>
      </c>
      <c r="FP496" s="14">
        <f t="shared" si="508"/>
        <v>2</v>
      </c>
      <c r="FQ496" s="14">
        <f t="shared" si="509"/>
        <v>8</v>
      </c>
      <c r="FR496" s="14">
        <f t="shared" si="510"/>
        <v>8</v>
      </c>
      <c r="FS496" s="14" t="b">
        <f t="shared" si="535"/>
        <v>0</v>
      </c>
      <c r="FT496" s="14">
        <f t="shared" si="511"/>
        <v>2102208</v>
      </c>
      <c r="FU496" s="14">
        <f t="shared" si="536"/>
        <v>42</v>
      </c>
      <c r="FV496" s="13" t="str">
        <f t="shared" si="512"/>
        <v>30级-优秀守护灵の戒指</v>
      </c>
      <c r="FW496" s="13" t="str">
        <f t="shared" si="513"/>
        <v>玄兽 · 守护灵の戒指-优秀</v>
      </c>
      <c r="FX496" s="14">
        <f t="shared" si="514"/>
        <v>2</v>
      </c>
      <c r="FY496" s="14">
        <f t="shared" si="515"/>
        <v>2</v>
      </c>
      <c r="FZ496" s="14">
        <f t="shared" si="516"/>
        <v>30</v>
      </c>
      <c r="GA496" s="14">
        <v>57</v>
      </c>
      <c r="GB496" s="14">
        <f t="shared" si="517"/>
        <v>2</v>
      </c>
      <c r="GC496" s="14">
        <f t="shared" si="495"/>
        <v>8</v>
      </c>
      <c r="GD496" s="14" t="str">
        <f t="shared" si="518"/>
        <v/>
      </c>
      <c r="GE496" s="14" t="e">
        <f t="shared" si="496"/>
        <v>#REF!</v>
      </c>
      <c r="GF496" s="14" t="e">
        <f t="shared" si="519"/>
        <v>#REF!</v>
      </c>
      <c r="GG496" s="14" t="e">
        <f t="shared" si="520"/>
        <v>#REF!</v>
      </c>
      <c r="GH496" s="14" t="e">
        <f t="shared" si="521"/>
        <v>#REF!</v>
      </c>
      <c r="GI496" s="14" t="e">
        <f t="shared" si="522"/>
        <v>#REF!</v>
      </c>
      <c r="GJ496" s="14" t="e">
        <f t="shared" si="523"/>
        <v>#REF!</v>
      </c>
      <c r="GK496" s="14" t="e">
        <f t="shared" si="524"/>
        <v>#REF!</v>
      </c>
      <c r="GL496" s="14">
        <f t="shared" si="525"/>
        <v>2022</v>
      </c>
      <c r="GM496" s="14">
        <f t="shared" si="526"/>
        <v>0</v>
      </c>
      <c r="GN496" s="14" t="str">
        <f t="shared" si="527"/>
        <v/>
      </c>
      <c r="GO496" s="25" t="str">
        <f t="shared" si="528"/>
        <v>icon_2102108</v>
      </c>
      <c r="GS496" s="14">
        <f t="shared" si="529"/>
        <v>1</v>
      </c>
      <c r="GT496" s="14">
        <f t="shared" si="530"/>
        <v>3</v>
      </c>
      <c r="GU496" s="14" t="e">
        <f t="shared" si="497"/>
        <v>#REF!</v>
      </c>
      <c r="GV496" s="14" t="str">
        <f t="shared" si="498"/>
        <v>AtkExt</v>
      </c>
      <c r="GW496" s="14" t="e">
        <f t="shared" si="499"/>
        <v>#REF!</v>
      </c>
      <c r="GX496" s="14" t="e">
        <f t="shared" si="500"/>
        <v>#REF!</v>
      </c>
      <c r="GY496" s="14" t="str">
        <f t="shared" si="501"/>
        <v>HPExt</v>
      </c>
      <c r="GZ496" s="14" t="e">
        <f t="shared" si="502"/>
        <v>#REF!</v>
      </c>
      <c r="HA496" s="14" t="e">
        <f t="shared" si="503"/>
        <v>#REF!</v>
      </c>
      <c r="HB496" s="14">
        <f t="shared" si="531"/>
        <v>20220</v>
      </c>
      <c r="HC496" s="14">
        <f t="shared" si="504"/>
        <v>0</v>
      </c>
      <c r="HD496" s="14" t="str">
        <f t="shared" si="505"/>
        <v/>
      </c>
      <c r="HE496" s="25" t="s">
        <v>1109</v>
      </c>
      <c r="HF496" s="14">
        <f t="shared" si="532"/>
        <v>36</v>
      </c>
      <c r="HG496" s="30"/>
      <c r="IA496" s="16"/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</row>
    <row r="497" spans="165:246" ht="16.5" x14ac:dyDescent="0.2">
      <c r="FI497" s="13">
        <v>492</v>
      </c>
      <c r="FJ497" s="14">
        <f t="shared" si="533"/>
        <v>2</v>
      </c>
      <c r="FK497" s="14">
        <f t="shared" si="493"/>
        <v>57</v>
      </c>
      <c r="FL497" s="14">
        <f t="shared" si="534"/>
        <v>8</v>
      </c>
      <c r="FM497" s="14">
        <f t="shared" si="494"/>
        <v>30</v>
      </c>
      <c r="FN497" s="14">
        <f t="shared" si="506"/>
        <v>13</v>
      </c>
      <c r="FO497" s="14">
        <f t="shared" si="507"/>
        <v>30</v>
      </c>
      <c r="FP497" s="14">
        <f t="shared" si="508"/>
        <v>3</v>
      </c>
      <c r="FQ497" s="14">
        <f t="shared" si="509"/>
        <v>1</v>
      </c>
      <c r="FR497" s="14">
        <f t="shared" si="510"/>
        <v>1</v>
      </c>
      <c r="FS497" s="14" t="b">
        <f t="shared" si="535"/>
        <v>0</v>
      </c>
      <c r="FT497" s="14">
        <f t="shared" si="511"/>
        <v>2102301</v>
      </c>
      <c r="FU497" s="14">
        <f t="shared" si="536"/>
        <v>70</v>
      </c>
      <c r="FV497" s="13" t="str">
        <f t="shared" si="512"/>
        <v>30级-精良守护灵の灵器</v>
      </c>
      <c r="FW497" s="13" t="str">
        <f t="shared" si="513"/>
        <v>玄兽 · 守护灵の灵器-精良</v>
      </c>
      <c r="FX497" s="14">
        <f t="shared" si="514"/>
        <v>2</v>
      </c>
      <c r="FY497" s="14">
        <f t="shared" si="515"/>
        <v>3</v>
      </c>
      <c r="FZ497" s="14">
        <f t="shared" si="516"/>
        <v>30</v>
      </c>
      <c r="GA497" s="14">
        <v>58</v>
      </c>
      <c r="GB497" s="14">
        <f t="shared" si="517"/>
        <v>2</v>
      </c>
      <c r="GC497" s="14">
        <f t="shared" si="495"/>
        <v>1</v>
      </c>
      <c r="GD497" s="14" t="str">
        <f t="shared" si="518"/>
        <v/>
      </c>
      <c r="GE497" s="14" t="e">
        <f t="shared" si="496"/>
        <v>#REF!</v>
      </c>
      <c r="GF497" s="14" t="e">
        <f t="shared" si="519"/>
        <v>#REF!</v>
      </c>
      <c r="GG497" s="14" t="e">
        <f t="shared" si="520"/>
        <v>#REF!</v>
      </c>
      <c r="GH497" s="14" t="e">
        <f t="shared" si="521"/>
        <v>#REF!</v>
      </c>
      <c r="GI497" s="14" t="e">
        <f t="shared" si="522"/>
        <v>#REF!</v>
      </c>
      <c r="GJ497" s="14" t="e">
        <f t="shared" si="523"/>
        <v>#REF!</v>
      </c>
      <c r="GK497" s="14" t="e">
        <f t="shared" si="524"/>
        <v>#REF!</v>
      </c>
      <c r="GL497" s="14">
        <f t="shared" si="525"/>
        <v>2023</v>
      </c>
      <c r="GM497" s="14">
        <f t="shared" si="526"/>
        <v>2</v>
      </c>
      <c r="GN497" s="14">
        <f t="shared" si="527"/>
        <v>2023</v>
      </c>
      <c r="GO497" s="25" t="str">
        <f t="shared" si="528"/>
        <v>icon_2102101</v>
      </c>
      <c r="GS497" s="14">
        <f t="shared" si="529"/>
        <v>1</v>
      </c>
      <c r="GT497" s="14">
        <f t="shared" si="530"/>
        <v>0</v>
      </c>
      <c r="GU497" s="14" t="e">
        <f t="shared" si="497"/>
        <v>#REF!</v>
      </c>
      <c r="GV497" s="14" t="str">
        <f t="shared" si="498"/>
        <v>AtkExt</v>
      </c>
      <c r="GW497" s="14" t="e">
        <f t="shared" si="499"/>
        <v>#REF!</v>
      </c>
      <c r="GX497" s="14" t="e">
        <f t="shared" si="500"/>
        <v>#REF!</v>
      </c>
      <c r="GY497" s="14" t="str">
        <f t="shared" si="501"/>
        <v/>
      </c>
      <c r="GZ497" s="14" t="str">
        <f t="shared" si="502"/>
        <v/>
      </c>
      <c r="HA497" s="14" t="str">
        <f t="shared" si="503"/>
        <v/>
      </c>
      <c r="HB497" s="14">
        <f t="shared" si="531"/>
        <v>20230</v>
      </c>
      <c r="HC497" s="14">
        <f t="shared" si="504"/>
        <v>2</v>
      </c>
      <c r="HD497" s="14">
        <f t="shared" si="505"/>
        <v>2023</v>
      </c>
      <c r="HE497" s="25" t="s">
        <v>1109</v>
      </c>
      <c r="HF497" s="14">
        <f t="shared" si="532"/>
        <v>80</v>
      </c>
      <c r="HG497" s="30"/>
      <c r="IA497" s="16"/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</row>
    <row r="498" spans="165:246" ht="16.5" x14ac:dyDescent="0.2">
      <c r="FI498" s="13">
        <v>493</v>
      </c>
      <c r="FJ498" s="14">
        <f t="shared" si="533"/>
        <v>2</v>
      </c>
      <c r="FK498" s="14">
        <f t="shared" si="493"/>
        <v>58</v>
      </c>
      <c r="FL498" s="14">
        <f t="shared" si="534"/>
        <v>8</v>
      </c>
      <c r="FM498" s="14">
        <f t="shared" si="494"/>
        <v>30</v>
      </c>
      <c r="FN498" s="14">
        <f t="shared" si="506"/>
        <v>13</v>
      </c>
      <c r="FO498" s="14">
        <f t="shared" si="507"/>
        <v>30</v>
      </c>
      <c r="FP498" s="14">
        <f t="shared" si="508"/>
        <v>3</v>
      </c>
      <c r="FQ498" s="14">
        <f t="shared" si="509"/>
        <v>2</v>
      </c>
      <c r="FR498" s="14">
        <f t="shared" si="510"/>
        <v>2</v>
      </c>
      <c r="FS498" s="14" t="b">
        <f t="shared" si="535"/>
        <v>0</v>
      </c>
      <c r="FT498" s="14">
        <f t="shared" si="511"/>
        <v>2102302</v>
      </c>
      <c r="FU498" s="14">
        <f t="shared" si="536"/>
        <v>35</v>
      </c>
      <c r="FV498" s="13" t="str">
        <f t="shared" si="512"/>
        <v>30级-精良守护灵の头盔</v>
      </c>
      <c r="FW498" s="13" t="str">
        <f t="shared" si="513"/>
        <v>玄兽 · 守护灵の头盔-精良</v>
      </c>
      <c r="FX498" s="14">
        <f t="shared" si="514"/>
        <v>2</v>
      </c>
      <c r="FY498" s="14">
        <f t="shared" si="515"/>
        <v>3</v>
      </c>
      <c r="FZ498" s="14">
        <f t="shared" si="516"/>
        <v>30</v>
      </c>
      <c r="GA498" s="14">
        <v>59</v>
      </c>
      <c r="GB498" s="14">
        <f t="shared" si="517"/>
        <v>2</v>
      </c>
      <c r="GC498" s="14">
        <f t="shared" si="495"/>
        <v>2</v>
      </c>
      <c r="GD498" s="14" t="str">
        <f t="shared" si="518"/>
        <v/>
      </c>
      <c r="GE498" s="14" t="e">
        <f t="shared" si="496"/>
        <v>#REF!</v>
      </c>
      <c r="GF498" s="14" t="e">
        <f t="shared" si="519"/>
        <v>#REF!</v>
      </c>
      <c r="GG498" s="14" t="e">
        <f t="shared" si="520"/>
        <v>#REF!</v>
      </c>
      <c r="GH498" s="14" t="e">
        <f t="shared" si="521"/>
        <v>#REF!</v>
      </c>
      <c r="GI498" s="14" t="e">
        <f t="shared" si="522"/>
        <v>#REF!</v>
      </c>
      <c r="GJ498" s="14" t="e">
        <f t="shared" si="523"/>
        <v>#REF!</v>
      </c>
      <c r="GK498" s="14" t="e">
        <f t="shared" si="524"/>
        <v>#REF!</v>
      </c>
      <c r="GL498" s="14">
        <f t="shared" si="525"/>
        <v>2023</v>
      </c>
      <c r="GM498" s="14">
        <f t="shared" si="526"/>
        <v>2</v>
      </c>
      <c r="GN498" s="14">
        <f t="shared" si="527"/>
        <v>2023</v>
      </c>
      <c r="GO498" s="25" t="str">
        <f t="shared" si="528"/>
        <v>icon_2102102</v>
      </c>
      <c r="GS498" s="14">
        <f t="shared" si="529"/>
        <v>2</v>
      </c>
      <c r="GT498" s="14">
        <f t="shared" si="530"/>
        <v>0</v>
      </c>
      <c r="GU498" s="14" t="e">
        <f t="shared" si="497"/>
        <v>#REF!</v>
      </c>
      <c r="GV498" s="14" t="str">
        <f t="shared" si="498"/>
        <v>DefExt</v>
      </c>
      <c r="GW498" s="14" t="e">
        <f t="shared" si="499"/>
        <v>#REF!</v>
      </c>
      <c r="GX498" s="14" t="e">
        <f t="shared" si="500"/>
        <v>#REF!</v>
      </c>
      <c r="GY498" s="14" t="str">
        <f t="shared" si="501"/>
        <v/>
      </c>
      <c r="GZ498" s="14" t="str">
        <f t="shared" si="502"/>
        <v/>
      </c>
      <c r="HA498" s="14" t="str">
        <f t="shared" si="503"/>
        <v/>
      </c>
      <c r="HB498" s="14">
        <f t="shared" si="531"/>
        <v>20230</v>
      </c>
      <c r="HC498" s="14">
        <f t="shared" si="504"/>
        <v>2</v>
      </c>
      <c r="HD498" s="14">
        <f t="shared" si="505"/>
        <v>2023</v>
      </c>
      <c r="HE498" s="25" t="s">
        <v>1109</v>
      </c>
      <c r="HF498" s="14">
        <f t="shared" si="532"/>
        <v>40</v>
      </c>
      <c r="HG498" s="30"/>
      <c r="IA498" s="16"/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</row>
    <row r="499" spans="165:246" ht="16.5" x14ac:dyDescent="0.2">
      <c r="FI499" s="13">
        <v>494</v>
      </c>
      <c r="FJ499" s="14">
        <f t="shared" si="533"/>
        <v>2</v>
      </c>
      <c r="FK499" s="14">
        <f t="shared" si="493"/>
        <v>59</v>
      </c>
      <c r="FL499" s="14">
        <f t="shared" si="534"/>
        <v>8</v>
      </c>
      <c r="FM499" s="14">
        <f t="shared" si="494"/>
        <v>30</v>
      </c>
      <c r="FN499" s="14">
        <f t="shared" si="506"/>
        <v>13</v>
      </c>
      <c r="FO499" s="14">
        <f t="shared" si="507"/>
        <v>30</v>
      </c>
      <c r="FP499" s="14">
        <f t="shared" si="508"/>
        <v>3</v>
      </c>
      <c r="FQ499" s="14">
        <f t="shared" si="509"/>
        <v>3</v>
      </c>
      <c r="FR499" s="14">
        <f t="shared" si="510"/>
        <v>3</v>
      </c>
      <c r="FS499" s="14" t="b">
        <f t="shared" si="535"/>
        <v>0</v>
      </c>
      <c r="FT499" s="14">
        <f t="shared" si="511"/>
        <v>2102303</v>
      </c>
      <c r="FU499" s="14">
        <f t="shared" si="536"/>
        <v>35</v>
      </c>
      <c r="FV499" s="13" t="str">
        <f t="shared" si="512"/>
        <v>30级-精良守护灵の铠甲</v>
      </c>
      <c r="FW499" s="13" t="str">
        <f t="shared" si="513"/>
        <v>玄兽 · 守护灵の铠甲-精良</v>
      </c>
      <c r="FX499" s="14">
        <f t="shared" si="514"/>
        <v>2</v>
      </c>
      <c r="FY499" s="14">
        <f t="shared" si="515"/>
        <v>3</v>
      </c>
      <c r="FZ499" s="14">
        <f t="shared" si="516"/>
        <v>30</v>
      </c>
      <c r="GA499" s="14">
        <v>60</v>
      </c>
      <c r="GB499" s="14">
        <f t="shared" si="517"/>
        <v>2</v>
      </c>
      <c r="GC499" s="14">
        <f t="shared" si="495"/>
        <v>3</v>
      </c>
      <c r="GD499" s="14" t="str">
        <f t="shared" si="518"/>
        <v/>
      </c>
      <c r="GE499" s="14" t="e">
        <f t="shared" si="496"/>
        <v>#REF!</v>
      </c>
      <c r="GF499" s="14" t="e">
        <f t="shared" si="519"/>
        <v>#REF!</v>
      </c>
      <c r="GG499" s="14" t="e">
        <f t="shared" si="520"/>
        <v>#REF!</v>
      </c>
      <c r="GH499" s="14" t="e">
        <f t="shared" si="521"/>
        <v>#REF!</v>
      </c>
      <c r="GI499" s="14" t="e">
        <f t="shared" si="522"/>
        <v>#REF!</v>
      </c>
      <c r="GJ499" s="14" t="e">
        <f t="shared" si="523"/>
        <v>#REF!</v>
      </c>
      <c r="GK499" s="14" t="e">
        <f t="shared" si="524"/>
        <v>#REF!</v>
      </c>
      <c r="GL499" s="14">
        <f t="shared" si="525"/>
        <v>2023</v>
      </c>
      <c r="GM499" s="14">
        <f t="shared" si="526"/>
        <v>2</v>
      </c>
      <c r="GN499" s="14">
        <f t="shared" si="527"/>
        <v>2023</v>
      </c>
      <c r="GO499" s="25" t="str">
        <f t="shared" si="528"/>
        <v>icon_2102103</v>
      </c>
      <c r="GS499" s="14">
        <f t="shared" si="529"/>
        <v>2</v>
      </c>
      <c r="GT499" s="14">
        <f t="shared" si="530"/>
        <v>3</v>
      </c>
      <c r="GU499" s="14" t="e">
        <f t="shared" si="497"/>
        <v>#REF!</v>
      </c>
      <c r="GV499" s="14" t="str">
        <f t="shared" si="498"/>
        <v>DefExt</v>
      </c>
      <c r="GW499" s="14" t="e">
        <f t="shared" si="499"/>
        <v>#REF!</v>
      </c>
      <c r="GX499" s="14" t="e">
        <f t="shared" si="500"/>
        <v>#REF!</v>
      </c>
      <c r="GY499" s="14" t="str">
        <f t="shared" si="501"/>
        <v>HPExt</v>
      </c>
      <c r="GZ499" s="14" t="e">
        <f t="shared" si="502"/>
        <v>#REF!</v>
      </c>
      <c r="HA499" s="14" t="e">
        <f t="shared" si="503"/>
        <v>#REF!</v>
      </c>
      <c r="HB499" s="14">
        <f t="shared" si="531"/>
        <v>20230</v>
      </c>
      <c r="HC499" s="14">
        <f t="shared" si="504"/>
        <v>2</v>
      </c>
      <c r="HD499" s="14">
        <f t="shared" si="505"/>
        <v>2023</v>
      </c>
      <c r="HE499" s="25" t="s">
        <v>1109</v>
      </c>
      <c r="HF499" s="14">
        <f t="shared" si="532"/>
        <v>40</v>
      </c>
      <c r="HG499" s="30"/>
      <c r="IA499" s="16"/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</row>
    <row r="500" spans="165:246" ht="16.5" x14ac:dyDescent="0.2">
      <c r="FI500" s="13">
        <v>495</v>
      </c>
      <c r="FJ500" s="14">
        <f t="shared" si="533"/>
        <v>2</v>
      </c>
      <c r="FK500" s="14">
        <f t="shared" si="493"/>
        <v>60</v>
      </c>
      <c r="FL500" s="14">
        <f t="shared" si="534"/>
        <v>8</v>
      </c>
      <c r="FM500" s="14">
        <f t="shared" si="494"/>
        <v>30</v>
      </c>
      <c r="FN500" s="14">
        <f t="shared" si="506"/>
        <v>13</v>
      </c>
      <c r="FO500" s="14">
        <f t="shared" si="507"/>
        <v>30</v>
      </c>
      <c r="FP500" s="14">
        <f t="shared" si="508"/>
        <v>3</v>
      </c>
      <c r="FQ500" s="14">
        <f t="shared" si="509"/>
        <v>4</v>
      </c>
      <c r="FR500" s="14">
        <f t="shared" si="510"/>
        <v>4</v>
      </c>
      <c r="FS500" s="14" t="b">
        <f t="shared" si="535"/>
        <v>0</v>
      </c>
      <c r="FT500" s="14">
        <f t="shared" si="511"/>
        <v>2102304</v>
      </c>
      <c r="FU500" s="14">
        <f t="shared" si="536"/>
        <v>35</v>
      </c>
      <c r="FV500" s="13" t="str">
        <f t="shared" si="512"/>
        <v>30级-精良守护灵の裤子</v>
      </c>
      <c r="FW500" s="13" t="str">
        <f t="shared" si="513"/>
        <v>玄兽 · 守护灵の裤子-精良</v>
      </c>
      <c r="FX500" s="14">
        <f t="shared" si="514"/>
        <v>2</v>
      </c>
      <c r="FY500" s="14">
        <f t="shared" si="515"/>
        <v>3</v>
      </c>
      <c r="FZ500" s="14">
        <f t="shared" si="516"/>
        <v>30</v>
      </c>
      <c r="GA500" s="14">
        <v>61</v>
      </c>
      <c r="GB500" s="14">
        <f t="shared" si="517"/>
        <v>2</v>
      </c>
      <c r="GC500" s="14">
        <f t="shared" si="495"/>
        <v>4</v>
      </c>
      <c r="GD500" s="14" t="str">
        <f t="shared" si="518"/>
        <v/>
      </c>
      <c r="GE500" s="14" t="e">
        <f t="shared" si="496"/>
        <v>#REF!</v>
      </c>
      <c r="GF500" s="14" t="e">
        <f t="shared" si="519"/>
        <v>#REF!</v>
      </c>
      <c r="GG500" s="14" t="e">
        <f t="shared" si="520"/>
        <v>#REF!</v>
      </c>
      <c r="GH500" s="14" t="e">
        <f t="shared" si="521"/>
        <v>#REF!</v>
      </c>
      <c r="GI500" s="14" t="e">
        <f t="shared" si="522"/>
        <v>#REF!</v>
      </c>
      <c r="GJ500" s="14" t="e">
        <f t="shared" si="523"/>
        <v>#REF!</v>
      </c>
      <c r="GK500" s="14" t="e">
        <f t="shared" si="524"/>
        <v>#REF!</v>
      </c>
      <c r="GL500" s="14">
        <f t="shared" si="525"/>
        <v>2023</v>
      </c>
      <c r="GM500" s="14">
        <f t="shared" si="526"/>
        <v>2</v>
      </c>
      <c r="GN500" s="14">
        <f t="shared" si="527"/>
        <v>2023</v>
      </c>
      <c r="GO500" s="25" t="str">
        <f t="shared" si="528"/>
        <v>icon_2102104</v>
      </c>
      <c r="GS500" s="14">
        <f t="shared" si="529"/>
        <v>2</v>
      </c>
      <c r="GT500" s="14">
        <f t="shared" si="530"/>
        <v>0</v>
      </c>
      <c r="GU500" s="14" t="e">
        <f t="shared" si="497"/>
        <v>#REF!</v>
      </c>
      <c r="GV500" s="14" t="str">
        <f t="shared" si="498"/>
        <v>DefExt</v>
      </c>
      <c r="GW500" s="14" t="e">
        <f t="shared" si="499"/>
        <v>#REF!</v>
      </c>
      <c r="GX500" s="14" t="e">
        <f t="shared" si="500"/>
        <v>#REF!</v>
      </c>
      <c r="GY500" s="14" t="str">
        <f t="shared" si="501"/>
        <v/>
      </c>
      <c r="GZ500" s="14" t="str">
        <f t="shared" si="502"/>
        <v/>
      </c>
      <c r="HA500" s="14" t="str">
        <f t="shared" si="503"/>
        <v/>
      </c>
      <c r="HB500" s="14">
        <f t="shared" si="531"/>
        <v>20230</v>
      </c>
      <c r="HC500" s="14">
        <f t="shared" si="504"/>
        <v>2</v>
      </c>
      <c r="HD500" s="14">
        <f t="shared" si="505"/>
        <v>2023</v>
      </c>
      <c r="HE500" s="25" t="s">
        <v>1109</v>
      </c>
      <c r="HF500" s="14">
        <f t="shared" si="532"/>
        <v>40</v>
      </c>
      <c r="HG500" s="30"/>
      <c r="IA500" s="16"/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</row>
    <row r="501" spans="165:246" ht="16.5" x14ac:dyDescent="0.2">
      <c r="FI501" s="13">
        <v>496</v>
      </c>
      <c r="FJ501" s="14">
        <f t="shared" si="533"/>
        <v>2</v>
      </c>
      <c r="FK501" s="14">
        <f t="shared" si="493"/>
        <v>61</v>
      </c>
      <c r="FL501" s="14">
        <f t="shared" si="534"/>
        <v>8</v>
      </c>
      <c r="FM501" s="14">
        <f t="shared" si="494"/>
        <v>30</v>
      </c>
      <c r="FN501" s="14">
        <f t="shared" si="506"/>
        <v>13</v>
      </c>
      <c r="FO501" s="14">
        <f t="shared" si="507"/>
        <v>30</v>
      </c>
      <c r="FP501" s="14">
        <f t="shared" si="508"/>
        <v>3</v>
      </c>
      <c r="FQ501" s="14">
        <f t="shared" si="509"/>
        <v>5</v>
      </c>
      <c r="FR501" s="14">
        <f t="shared" si="510"/>
        <v>5</v>
      </c>
      <c r="FS501" s="14" t="b">
        <f t="shared" si="535"/>
        <v>0</v>
      </c>
      <c r="FT501" s="14">
        <f t="shared" si="511"/>
        <v>2102305</v>
      </c>
      <c r="FU501" s="14">
        <f t="shared" si="536"/>
        <v>35</v>
      </c>
      <c r="FV501" s="13" t="str">
        <f t="shared" si="512"/>
        <v>30级-精良守护灵の鞋子</v>
      </c>
      <c r="FW501" s="13" t="str">
        <f t="shared" si="513"/>
        <v>玄兽 · 守护灵の鞋子-精良</v>
      </c>
      <c r="FX501" s="14">
        <f t="shared" si="514"/>
        <v>2</v>
      </c>
      <c r="FY501" s="14">
        <f t="shared" si="515"/>
        <v>3</v>
      </c>
      <c r="FZ501" s="14">
        <f t="shared" si="516"/>
        <v>30</v>
      </c>
      <c r="GA501" s="14">
        <v>62</v>
      </c>
      <c r="GB501" s="14">
        <f t="shared" si="517"/>
        <v>2</v>
      </c>
      <c r="GC501" s="14">
        <f t="shared" si="495"/>
        <v>5</v>
      </c>
      <c r="GD501" s="14" t="str">
        <f t="shared" si="518"/>
        <v/>
      </c>
      <c r="GE501" s="14" t="e">
        <f t="shared" si="496"/>
        <v>#REF!</v>
      </c>
      <c r="GF501" s="14" t="e">
        <f t="shared" si="519"/>
        <v>#REF!</v>
      </c>
      <c r="GG501" s="14" t="e">
        <f t="shared" si="520"/>
        <v>#REF!</v>
      </c>
      <c r="GH501" s="14" t="e">
        <f t="shared" si="521"/>
        <v>#REF!</v>
      </c>
      <c r="GI501" s="14" t="e">
        <f t="shared" si="522"/>
        <v>#REF!</v>
      </c>
      <c r="GJ501" s="14" t="e">
        <f t="shared" si="523"/>
        <v>#REF!</v>
      </c>
      <c r="GK501" s="14" t="e">
        <f t="shared" si="524"/>
        <v>#REF!</v>
      </c>
      <c r="GL501" s="14">
        <f t="shared" si="525"/>
        <v>2023</v>
      </c>
      <c r="GM501" s="14">
        <f t="shared" si="526"/>
        <v>2</v>
      </c>
      <c r="GN501" s="14">
        <f t="shared" si="527"/>
        <v>2023</v>
      </c>
      <c r="GO501" s="25" t="str">
        <f t="shared" si="528"/>
        <v>icon_2102105</v>
      </c>
      <c r="GS501" s="14">
        <f t="shared" si="529"/>
        <v>3</v>
      </c>
      <c r="GT501" s="14">
        <f t="shared" si="530"/>
        <v>0</v>
      </c>
      <c r="GU501" s="14" t="e">
        <f t="shared" si="497"/>
        <v>#REF!</v>
      </c>
      <c r="GV501" s="14" t="str">
        <f t="shared" si="498"/>
        <v>HPExt</v>
      </c>
      <c r="GW501" s="14" t="e">
        <f t="shared" si="499"/>
        <v>#REF!</v>
      </c>
      <c r="GX501" s="14" t="e">
        <f t="shared" si="500"/>
        <v>#REF!</v>
      </c>
      <c r="GY501" s="14" t="str">
        <f t="shared" si="501"/>
        <v/>
      </c>
      <c r="GZ501" s="14" t="str">
        <f t="shared" si="502"/>
        <v/>
      </c>
      <c r="HA501" s="14" t="str">
        <f t="shared" si="503"/>
        <v/>
      </c>
      <c r="HB501" s="14">
        <f t="shared" si="531"/>
        <v>20230</v>
      </c>
      <c r="HC501" s="14">
        <f t="shared" si="504"/>
        <v>2</v>
      </c>
      <c r="HD501" s="14">
        <f t="shared" si="505"/>
        <v>2023</v>
      </c>
      <c r="HE501" s="25" t="s">
        <v>1109</v>
      </c>
      <c r="HF501" s="14">
        <f t="shared" si="532"/>
        <v>40</v>
      </c>
      <c r="HG501" s="30"/>
      <c r="IA501" s="16"/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</row>
    <row r="502" spans="165:246" ht="16.5" x14ac:dyDescent="0.2">
      <c r="FI502" s="13">
        <v>497</v>
      </c>
      <c r="FJ502" s="14">
        <f t="shared" si="533"/>
        <v>2</v>
      </c>
      <c r="FK502" s="14">
        <f t="shared" si="493"/>
        <v>62</v>
      </c>
      <c r="FL502" s="14">
        <f t="shared" si="534"/>
        <v>8</v>
      </c>
      <c r="FM502" s="14">
        <f t="shared" si="494"/>
        <v>30</v>
      </c>
      <c r="FN502" s="14">
        <f t="shared" si="506"/>
        <v>13</v>
      </c>
      <c r="FO502" s="14">
        <f t="shared" si="507"/>
        <v>30</v>
      </c>
      <c r="FP502" s="14">
        <f t="shared" si="508"/>
        <v>3</v>
      </c>
      <c r="FQ502" s="14">
        <f t="shared" si="509"/>
        <v>6</v>
      </c>
      <c r="FR502" s="14">
        <f t="shared" si="510"/>
        <v>6</v>
      </c>
      <c r="FS502" s="14" t="b">
        <f t="shared" si="535"/>
        <v>0</v>
      </c>
      <c r="FT502" s="14">
        <f t="shared" si="511"/>
        <v>2102306</v>
      </c>
      <c r="FU502" s="14">
        <f t="shared" si="536"/>
        <v>35</v>
      </c>
      <c r="FV502" s="13" t="str">
        <f t="shared" si="512"/>
        <v>30级-精良守护灵の护手</v>
      </c>
      <c r="FW502" s="13" t="str">
        <f t="shared" si="513"/>
        <v>玄兽 · 守护灵の护手-精良</v>
      </c>
      <c r="FX502" s="14">
        <f t="shared" si="514"/>
        <v>2</v>
      </c>
      <c r="FY502" s="14">
        <f t="shared" si="515"/>
        <v>3</v>
      </c>
      <c r="FZ502" s="14">
        <f t="shared" si="516"/>
        <v>30</v>
      </c>
      <c r="GA502" s="14">
        <v>63</v>
      </c>
      <c r="GB502" s="14">
        <f t="shared" si="517"/>
        <v>2</v>
      </c>
      <c r="GC502" s="14">
        <f t="shared" si="495"/>
        <v>6</v>
      </c>
      <c r="GD502" s="14" t="str">
        <f t="shared" si="518"/>
        <v/>
      </c>
      <c r="GE502" s="14" t="e">
        <f t="shared" si="496"/>
        <v>#REF!</v>
      </c>
      <c r="GF502" s="14" t="e">
        <f t="shared" si="519"/>
        <v>#REF!</v>
      </c>
      <c r="GG502" s="14" t="e">
        <f t="shared" si="520"/>
        <v>#REF!</v>
      </c>
      <c r="GH502" s="14" t="e">
        <f t="shared" si="521"/>
        <v>#REF!</v>
      </c>
      <c r="GI502" s="14" t="e">
        <f t="shared" si="522"/>
        <v>#REF!</v>
      </c>
      <c r="GJ502" s="14" t="e">
        <f t="shared" si="523"/>
        <v>#REF!</v>
      </c>
      <c r="GK502" s="14" t="e">
        <f t="shared" si="524"/>
        <v>#REF!</v>
      </c>
      <c r="GL502" s="14">
        <f t="shared" si="525"/>
        <v>2023</v>
      </c>
      <c r="GM502" s="14">
        <f t="shared" si="526"/>
        <v>2</v>
      </c>
      <c r="GN502" s="14">
        <f t="shared" si="527"/>
        <v>2023</v>
      </c>
      <c r="GO502" s="25" t="str">
        <f t="shared" si="528"/>
        <v>icon_2102106</v>
      </c>
      <c r="GS502" s="14">
        <f t="shared" si="529"/>
        <v>3</v>
      </c>
      <c r="GT502" s="14">
        <f t="shared" si="530"/>
        <v>0</v>
      </c>
      <c r="GU502" s="14" t="e">
        <f t="shared" si="497"/>
        <v>#REF!</v>
      </c>
      <c r="GV502" s="14" t="str">
        <f t="shared" si="498"/>
        <v>HPExt</v>
      </c>
      <c r="GW502" s="14" t="e">
        <f t="shared" si="499"/>
        <v>#REF!</v>
      </c>
      <c r="GX502" s="14" t="e">
        <f t="shared" si="500"/>
        <v>#REF!</v>
      </c>
      <c r="GY502" s="14" t="str">
        <f t="shared" si="501"/>
        <v/>
      </c>
      <c r="GZ502" s="14" t="str">
        <f t="shared" si="502"/>
        <v/>
      </c>
      <c r="HA502" s="14" t="str">
        <f t="shared" si="503"/>
        <v/>
      </c>
      <c r="HB502" s="14">
        <f t="shared" si="531"/>
        <v>20230</v>
      </c>
      <c r="HC502" s="14">
        <f t="shared" si="504"/>
        <v>2</v>
      </c>
      <c r="HD502" s="14">
        <f t="shared" si="505"/>
        <v>2023</v>
      </c>
      <c r="HE502" s="25" t="s">
        <v>1109</v>
      </c>
      <c r="HF502" s="14">
        <f t="shared" si="532"/>
        <v>40</v>
      </c>
      <c r="HG502" s="30"/>
      <c r="IA502" s="16"/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</row>
    <row r="503" spans="165:246" ht="16.5" x14ac:dyDescent="0.2">
      <c r="FI503" s="13">
        <v>498</v>
      </c>
      <c r="FJ503" s="14">
        <f t="shared" si="533"/>
        <v>2</v>
      </c>
      <c r="FK503" s="14">
        <f t="shared" si="493"/>
        <v>63</v>
      </c>
      <c r="FL503" s="14">
        <f t="shared" si="534"/>
        <v>8</v>
      </c>
      <c r="FM503" s="14">
        <f t="shared" si="494"/>
        <v>30</v>
      </c>
      <c r="FN503" s="14">
        <f t="shared" si="506"/>
        <v>13</v>
      </c>
      <c r="FO503" s="14">
        <f t="shared" si="507"/>
        <v>30</v>
      </c>
      <c r="FP503" s="14">
        <f t="shared" si="508"/>
        <v>3</v>
      </c>
      <c r="FQ503" s="14">
        <f t="shared" si="509"/>
        <v>7</v>
      </c>
      <c r="FR503" s="14">
        <f t="shared" si="510"/>
        <v>7</v>
      </c>
      <c r="FS503" s="14" t="b">
        <f t="shared" si="535"/>
        <v>0</v>
      </c>
      <c r="FT503" s="14">
        <f t="shared" si="511"/>
        <v>2102307</v>
      </c>
      <c r="FU503" s="14">
        <f t="shared" si="536"/>
        <v>53</v>
      </c>
      <c r="FV503" s="13" t="str">
        <f t="shared" si="512"/>
        <v>30级-精良守护灵の项链</v>
      </c>
      <c r="FW503" s="13" t="str">
        <f t="shared" si="513"/>
        <v>玄兽 · 守护灵の项链-精良</v>
      </c>
      <c r="FX503" s="14">
        <f t="shared" si="514"/>
        <v>2</v>
      </c>
      <c r="FY503" s="14">
        <f t="shared" si="515"/>
        <v>3</v>
      </c>
      <c r="FZ503" s="14">
        <f t="shared" si="516"/>
        <v>30</v>
      </c>
      <c r="GA503" s="14">
        <v>64</v>
      </c>
      <c r="GB503" s="14">
        <f t="shared" si="517"/>
        <v>2</v>
      </c>
      <c r="GC503" s="14">
        <f t="shared" si="495"/>
        <v>7</v>
      </c>
      <c r="GD503" s="14" t="str">
        <f t="shared" si="518"/>
        <v/>
      </c>
      <c r="GE503" s="14" t="e">
        <f t="shared" si="496"/>
        <v>#REF!</v>
      </c>
      <c r="GF503" s="14" t="e">
        <f t="shared" si="519"/>
        <v>#REF!</v>
      </c>
      <c r="GG503" s="14" t="e">
        <f t="shared" si="520"/>
        <v>#REF!</v>
      </c>
      <c r="GH503" s="14" t="e">
        <f t="shared" si="521"/>
        <v>#REF!</v>
      </c>
      <c r="GI503" s="14" t="e">
        <f t="shared" si="522"/>
        <v>#REF!</v>
      </c>
      <c r="GJ503" s="14" t="e">
        <f t="shared" si="523"/>
        <v>#REF!</v>
      </c>
      <c r="GK503" s="14" t="e">
        <f t="shared" si="524"/>
        <v>#REF!</v>
      </c>
      <c r="GL503" s="14">
        <f t="shared" si="525"/>
        <v>2023</v>
      </c>
      <c r="GM503" s="14">
        <f t="shared" si="526"/>
        <v>2</v>
      </c>
      <c r="GN503" s="14">
        <f t="shared" si="527"/>
        <v>2023</v>
      </c>
      <c r="GO503" s="25" t="str">
        <f t="shared" si="528"/>
        <v>icon_2102107</v>
      </c>
      <c r="GS503" s="14">
        <f t="shared" si="529"/>
        <v>1</v>
      </c>
      <c r="GT503" s="14">
        <f t="shared" si="530"/>
        <v>2</v>
      </c>
      <c r="GU503" s="14" t="e">
        <f t="shared" si="497"/>
        <v>#REF!</v>
      </c>
      <c r="GV503" s="14" t="str">
        <f t="shared" si="498"/>
        <v>AtkExt</v>
      </c>
      <c r="GW503" s="14" t="e">
        <f t="shared" si="499"/>
        <v>#REF!</v>
      </c>
      <c r="GX503" s="14" t="e">
        <f t="shared" si="500"/>
        <v>#REF!</v>
      </c>
      <c r="GY503" s="14" t="str">
        <f t="shared" si="501"/>
        <v>DefExt</v>
      </c>
      <c r="GZ503" s="14" t="e">
        <f t="shared" si="502"/>
        <v>#REF!</v>
      </c>
      <c r="HA503" s="14" t="e">
        <f t="shared" si="503"/>
        <v>#REF!</v>
      </c>
      <c r="HB503" s="14">
        <f t="shared" si="531"/>
        <v>20230</v>
      </c>
      <c r="HC503" s="14">
        <f t="shared" si="504"/>
        <v>2</v>
      </c>
      <c r="HD503" s="14">
        <f t="shared" si="505"/>
        <v>2023</v>
      </c>
      <c r="HE503" s="25" t="s">
        <v>1109</v>
      </c>
      <c r="HF503" s="14">
        <f t="shared" si="532"/>
        <v>60</v>
      </c>
      <c r="HG503" s="30"/>
      <c r="IA503" s="16"/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</row>
    <row r="504" spans="165:246" ht="16.5" x14ac:dyDescent="0.2">
      <c r="FI504" s="13">
        <v>499</v>
      </c>
      <c r="FJ504" s="14">
        <f t="shared" si="533"/>
        <v>2</v>
      </c>
      <c r="FK504" s="14">
        <f t="shared" si="493"/>
        <v>64</v>
      </c>
      <c r="FL504" s="14">
        <f t="shared" si="534"/>
        <v>8</v>
      </c>
      <c r="FM504" s="14">
        <f t="shared" si="494"/>
        <v>30</v>
      </c>
      <c r="FN504" s="14">
        <f t="shared" si="506"/>
        <v>13</v>
      </c>
      <c r="FO504" s="14">
        <f t="shared" si="507"/>
        <v>30</v>
      </c>
      <c r="FP504" s="14">
        <f t="shared" si="508"/>
        <v>3</v>
      </c>
      <c r="FQ504" s="14">
        <f t="shared" si="509"/>
        <v>8</v>
      </c>
      <c r="FR504" s="14">
        <f t="shared" si="510"/>
        <v>8</v>
      </c>
      <c r="FS504" s="14" t="b">
        <f t="shared" si="535"/>
        <v>0</v>
      </c>
      <c r="FT504" s="14">
        <f t="shared" si="511"/>
        <v>2102308</v>
      </c>
      <c r="FU504" s="14">
        <f t="shared" si="536"/>
        <v>53</v>
      </c>
      <c r="FV504" s="13" t="str">
        <f t="shared" si="512"/>
        <v>30级-精良守护灵の戒指</v>
      </c>
      <c r="FW504" s="13" t="str">
        <f t="shared" si="513"/>
        <v>玄兽 · 守护灵の戒指-精良</v>
      </c>
      <c r="FX504" s="14">
        <f t="shared" si="514"/>
        <v>2</v>
      </c>
      <c r="FY504" s="14">
        <f t="shared" si="515"/>
        <v>3</v>
      </c>
      <c r="FZ504" s="14">
        <f t="shared" si="516"/>
        <v>30</v>
      </c>
      <c r="GA504" s="14">
        <v>65</v>
      </c>
      <c r="GB504" s="14">
        <f t="shared" si="517"/>
        <v>2</v>
      </c>
      <c r="GC504" s="14">
        <f t="shared" si="495"/>
        <v>8</v>
      </c>
      <c r="GD504" s="14" t="str">
        <f t="shared" si="518"/>
        <v/>
      </c>
      <c r="GE504" s="14" t="e">
        <f t="shared" si="496"/>
        <v>#REF!</v>
      </c>
      <c r="GF504" s="14" t="e">
        <f t="shared" si="519"/>
        <v>#REF!</v>
      </c>
      <c r="GG504" s="14" t="e">
        <f t="shared" si="520"/>
        <v>#REF!</v>
      </c>
      <c r="GH504" s="14" t="e">
        <f t="shared" si="521"/>
        <v>#REF!</v>
      </c>
      <c r="GI504" s="14" t="e">
        <f t="shared" si="522"/>
        <v>#REF!</v>
      </c>
      <c r="GJ504" s="14" t="e">
        <f t="shared" si="523"/>
        <v>#REF!</v>
      </c>
      <c r="GK504" s="14" t="e">
        <f t="shared" si="524"/>
        <v>#REF!</v>
      </c>
      <c r="GL504" s="14">
        <f t="shared" si="525"/>
        <v>2023</v>
      </c>
      <c r="GM504" s="14">
        <f t="shared" si="526"/>
        <v>2</v>
      </c>
      <c r="GN504" s="14">
        <f t="shared" si="527"/>
        <v>2023</v>
      </c>
      <c r="GO504" s="25" t="str">
        <f t="shared" si="528"/>
        <v>icon_2102108</v>
      </c>
      <c r="GS504" s="14">
        <f t="shared" si="529"/>
        <v>1</v>
      </c>
      <c r="GT504" s="14">
        <f t="shared" si="530"/>
        <v>3</v>
      </c>
      <c r="GU504" s="14" t="e">
        <f t="shared" si="497"/>
        <v>#REF!</v>
      </c>
      <c r="GV504" s="14" t="str">
        <f t="shared" si="498"/>
        <v>AtkExt</v>
      </c>
      <c r="GW504" s="14" t="e">
        <f t="shared" si="499"/>
        <v>#REF!</v>
      </c>
      <c r="GX504" s="14" t="e">
        <f t="shared" si="500"/>
        <v>#REF!</v>
      </c>
      <c r="GY504" s="14" t="str">
        <f t="shared" si="501"/>
        <v>HPExt</v>
      </c>
      <c r="GZ504" s="14" t="e">
        <f t="shared" si="502"/>
        <v>#REF!</v>
      </c>
      <c r="HA504" s="14" t="e">
        <f t="shared" si="503"/>
        <v>#REF!</v>
      </c>
      <c r="HB504" s="14">
        <f t="shared" si="531"/>
        <v>20230</v>
      </c>
      <c r="HC504" s="14">
        <f t="shared" si="504"/>
        <v>2</v>
      </c>
      <c r="HD504" s="14">
        <f t="shared" si="505"/>
        <v>2023</v>
      </c>
      <c r="HE504" s="25" t="s">
        <v>1109</v>
      </c>
      <c r="HF504" s="14">
        <f t="shared" si="532"/>
        <v>60</v>
      </c>
      <c r="HG504" s="30"/>
      <c r="IA504" s="16"/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</row>
    <row r="505" spans="165:246" ht="16.5" x14ac:dyDescent="0.2">
      <c r="FI505" s="13">
        <v>500</v>
      </c>
      <c r="FJ505" s="14">
        <f t="shared" si="533"/>
        <v>2</v>
      </c>
      <c r="FK505" s="14">
        <f t="shared" ref="FK505:FK568" si="537">MOD(FI505-1,$FJ$3)+1</f>
        <v>65</v>
      </c>
      <c r="FL505" s="14">
        <f t="shared" si="534"/>
        <v>9</v>
      </c>
      <c r="FM505" s="14">
        <f t="shared" ref="FM505:FM568" si="538">INDEX($AL$7:$AL$64,FL505)</f>
        <v>40</v>
      </c>
      <c r="FN505" s="14">
        <f t="shared" si="506"/>
        <v>13</v>
      </c>
      <c r="FO505" s="14">
        <f t="shared" si="507"/>
        <v>30</v>
      </c>
      <c r="FP505" s="14">
        <f t="shared" si="508"/>
        <v>4</v>
      </c>
      <c r="FQ505" s="14">
        <f t="shared" si="509"/>
        <v>1</v>
      </c>
      <c r="FR505" s="14">
        <f t="shared" si="510"/>
        <v>1</v>
      </c>
      <c r="FS505" s="14" t="b">
        <f t="shared" si="535"/>
        <v>0</v>
      </c>
      <c r="FT505" s="14">
        <f t="shared" si="511"/>
        <v>2102401</v>
      </c>
      <c r="FU505" s="14">
        <f t="shared" si="536"/>
        <v>84</v>
      </c>
      <c r="FV505" s="13" t="str">
        <f t="shared" si="512"/>
        <v>30级-史诗守护灵の灵器</v>
      </c>
      <c r="FW505" s="13" t="str">
        <f t="shared" si="513"/>
        <v>玄兽 · 守护灵の灵器-史诗</v>
      </c>
      <c r="FX505" s="14">
        <f t="shared" si="514"/>
        <v>2</v>
      </c>
      <c r="FY505" s="14">
        <f t="shared" si="515"/>
        <v>4</v>
      </c>
      <c r="FZ505" s="14">
        <f t="shared" si="516"/>
        <v>30</v>
      </c>
      <c r="GA505" s="14">
        <v>66</v>
      </c>
      <c r="GB505" s="14">
        <f t="shared" si="517"/>
        <v>2</v>
      </c>
      <c r="GC505" s="14">
        <f t="shared" ref="GC505:GC568" si="539">FR505</f>
        <v>1</v>
      </c>
      <c r="GD505" s="14" t="str">
        <f t="shared" si="518"/>
        <v/>
      </c>
      <c r="GE505" s="14" t="e">
        <f t="shared" ref="GE505:GE568" si="540">INT(SUMPRODUCT($GI$3:$GK$3,GI505:GK505)*IF(GD505="",1,1.5))</f>
        <v>#REF!</v>
      </c>
      <c r="GF505" s="14" t="e">
        <f t="shared" si="519"/>
        <v>#REF!</v>
      </c>
      <c r="GG505" s="14" t="e">
        <f t="shared" si="520"/>
        <v>#REF!</v>
      </c>
      <c r="GH505" s="14" t="e">
        <f t="shared" si="521"/>
        <v>#REF!</v>
      </c>
      <c r="GI505" s="14" t="e">
        <f t="shared" si="522"/>
        <v>#REF!</v>
      </c>
      <c r="GJ505" s="14" t="e">
        <f t="shared" si="523"/>
        <v>#REF!</v>
      </c>
      <c r="GK505" s="14" t="e">
        <f t="shared" si="524"/>
        <v>#REF!</v>
      </c>
      <c r="GL505" s="14">
        <f t="shared" si="525"/>
        <v>2024</v>
      </c>
      <c r="GM505" s="14">
        <f t="shared" si="526"/>
        <v>3</v>
      </c>
      <c r="GN505" s="14">
        <f t="shared" si="527"/>
        <v>2024</v>
      </c>
      <c r="GO505" s="25" t="str">
        <f t="shared" si="528"/>
        <v>icon_2102101</v>
      </c>
      <c r="GS505" s="14">
        <f t="shared" si="529"/>
        <v>1</v>
      </c>
      <c r="GT505" s="14">
        <f t="shared" si="530"/>
        <v>0</v>
      </c>
      <c r="GU505" s="14" t="e">
        <f t="shared" ref="GU505:GU568" si="541">GE505</f>
        <v>#REF!</v>
      </c>
      <c r="GV505" s="14" t="str">
        <f t="shared" ref="GV505:GV568" si="542">INDEX($BW$3:$BY$3,GS505)</f>
        <v>AtkExt</v>
      </c>
      <c r="GW505" s="14" t="e">
        <f t="shared" ref="GW505:GW568" si="543">INDEX(GF505:GH505,GS505)</f>
        <v>#REF!</v>
      </c>
      <c r="GX505" s="14" t="e">
        <f t="shared" ref="GX505:GX568" si="544">INDEX(GI505:GK505,GS505)</f>
        <v>#REF!</v>
      </c>
      <c r="GY505" s="14" t="str">
        <f t="shared" ref="GY505:GY568" si="545">IF(GT505&gt;0,INDEX($BW$3:$BY$3,GT505),"")</f>
        <v/>
      </c>
      <c r="GZ505" s="14" t="str">
        <f t="shared" ref="GZ505:GZ568" si="546">IF(GT505&gt;0,INDEX(GF505:GH505,GT505),"")</f>
        <v/>
      </c>
      <c r="HA505" s="14" t="str">
        <f t="shared" ref="HA505:HA568" si="547">IF(GT505&gt;0,INDEX(GI505:GK505,GT505),"")</f>
        <v/>
      </c>
      <c r="HB505" s="14">
        <f t="shared" si="531"/>
        <v>20240</v>
      </c>
      <c r="HC505" s="14">
        <f t="shared" ref="HC505:HC568" si="548">GM505</f>
        <v>3</v>
      </c>
      <c r="HD505" s="14">
        <f t="shared" ref="HD505:HD568" si="549">GN505</f>
        <v>2024</v>
      </c>
      <c r="HE505" s="25" t="s">
        <v>1109</v>
      </c>
      <c r="HF505" s="14">
        <f t="shared" si="532"/>
        <v>160</v>
      </c>
      <c r="HG505" s="30"/>
      <c r="IA505" s="16"/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</row>
    <row r="506" spans="165:246" ht="16.5" x14ac:dyDescent="0.2">
      <c r="FI506" s="13">
        <v>501</v>
      </c>
      <c r="FJ506" s="14">
        <f t="shared" si="533"/>
        <v>2</v>
      </c>
      <c r="FK506" s="14">
        <f t="shared" si="537"/>
        <v>66</v>
      </c>
      <c r="FL506" s="14">
        <f t="shared" si="534"/>
        <v>9</v>
      </c>
      <c r="FM506" s="14">
        <f t="shared" si="538"/>
        <v>40</v>
      </c>
      <c r="FN506" s="14">
        <f t="shared" si="506"/>
        <v>13</v>
      </c>
      <c r="FO506" s="14">
        <f t="shared" si="507"/>
        <v>30</v>
      </c>
      <c r="FP506" s="14">
        <f t="shared" si="508"/>
        <v>4</v>
      </c>
      <c r="FQ506" s="14">
        <f t="shared" si="509"/>
        <v>2</v>
      </c>
      <c r="FR506" s="14">
        <f t="shared" si="510"/>
        <v>2</v>
      </c>
      <c r="FS506" s="14" t="b">
        <f t="shared" si="535"/>
        <v>0</v>
      </c>
      <c r="FT506" s="14">
        <f t="shared" si="511"/>
        <v>2102402</v>
      </c>
      <c r="FU506" s="14">
        <f t="shared" si="536"/>
        <v>42</v>
      </c>
      <c r="FV506" s="13" t="str">
        <f t="shared" si="512"/>
        <v>30级-史诗守护灵の头盔</v>
      </c>
      <c r="FW506" s="13" t="str">
        <f t="shared" si="513"/>
        <v>玄兽 · 守护灵の头盔-史诗</v>
      </c>
      <c r="FX506" s="14">
        <f t="shared" si="514"/>
        <v>2</v>
      </c>
      <c r="FY506" s="14">
        <f t="shared" si="515"/>
        <v>4</v>
      </c>
      <c r="FZ506" s="14">
        <f t="shared" si="516"/>
        <v>30</v>
      </c>
      <c r="GA506" s="14">
        <v>67</v>
      </c>
      <c r="GB506" s="14">
        <f t="shared" si="517"/>
        <v>2</v>
      </c>
      <c r="GC506" s="14">
        <f t="shared" si="539"/>
        <v>2</v>
      </c>
      <c r="GD506" s="14" t="str">
        <f t="shared" si="518"/>
        <v/>
      </c>
      <c r="GE506" s="14" t="e">
        <f t="shared" si="540"/>
        <v>#REF!</v>
      </c>
      <c r="GF506" s="14" t="e">
        <f t="shared" si="519"/>
        <v>#REF!</v>
      </c>
      <c r="GG506" s="14" t="e">
        <f t="shared" si="520"/>
        <v>#REF!</v>
      </c>
      <c r="GH506" s="14" t="e">
        <f t="shared" si="521"/>
        <v>#REF!</v>
      </c>
      <c r="GI506" s="14" t="e">
        <f t="shared" si="522"/>
        <v>#REF!</v>
      </c>
      <c r="GJ506" s="14" t="e">
        <f t="shared" si="523"/>
        <v>#REF!</v>
      </c>
      <c r="GK506" s="14" t="e">
        <f t="shared" si="524"/>
        <v>#REF!</v>
      </c>
      <c r="GL506" s="14">
        <f t="shared" si="525"/>
        <v>2024</v>
      </c>
      <c r="GM506" s="14">
        <f t="shared" si="526"/>
        <v>3</v>
      </c>
      <c r="GN506" s="14">
        <f t="shared" si="527"/>
        <v>2024</v>
      </c>
      <c r="GO506" s="25" t="str">
        <f t="shared" si="528"/>
        <v>icon_2102102</v>
      </c>
      <c r="GS506" s="14">
        <f t="shared" si="529"/>
        <v>2</v>
      </c>
      <c r="GT506" s="14">
        <f t="shared" si="530"/>
        <v>0</v>
      </c>
      <c r="GU506" s="14" t="e">
        <f t="shared" si="541"/>
        <v>#REF!</v>
      </c>
      <c r="GV506" s="14" t="str">
        <f t="shared" si="542"/>
        <v>DefExt</v>
      </c>
      <c r="GW506" s="14" t="e">
        <f t="shared" si="543"/>
        <v>#REF!</v>
      </c>
      <c r="GX506" s="14" t="e">
        <f t="shared" si="544"/>
        <v>#REF!</v>
      </c>
      <c r="GY506" s="14" t="str">
        <f t="shared" si="545"/>
        <v/>
      </c>
      <c r="GZ506" s="14" t="str">
        <f t="shared" si="546"/>
        <v/>
      </c>
      <c r="HA506" s="14" t="str">
        <f t="shared" si="547"/>
        <v/>
      </c>
      <c r="HB506" s="14">
        <f t="shared" si="531"/>
        <v>20240</v>
      </c>
      <c r="HC506" s="14">
        <f t="shared" si="548"/>
        <v>3</v>
      </c>
      <c r="HD506" s="14">
        <f t="shared" si="549"/>
        <v>2024</v>
      </c>
      <c r="HE506" s="25" t="s">
        <v>1109</v>
      </c>
      <c r="HF506" s="14">
        <f t="shared" si="532"/>
        <v>80</v>
      </c>
      <c r="HG506" s="30"/>
      <c r="IA506" s="16"/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</row>
    <row r="507" spans="165:246" ht="16.5" x14ac:dyDescent="0.2">
      <c r="FI507" s="13">
        <v>502</v>
      </c>
      <c r="FJ507" s="14">
        <f t="shared" si="533"/>
        <v>2</v>
      </c>
      <c r="FK507" s="14">
        <f t="shared" si="537"/>
        <v>67</v>
      </c>
      <c r="FL507" s="14">
        <f t="shared" si="534"/>
        <v>9</v>
      </c>
      <c r="FM507" s="14">
        <f t="shared" si="538"/>
        <v>40</v>
      </c>
      <c r="FN507" s="14">
        <f t="shared" si="506"/>
        <v>13</v>
      </c>
      <c r="FO507" s="14">
        <f t="shared" si="507"/>
        <v>30</v>
      </c>
      <c r="FP507" s="14">
        <f t="shared" si="508"/>
        <v>4</v>
      </c>
      <c r="FQ507" s="14">
        <f t="shared" si="509"/>
        <v>3</v>
      </c>
      <c r="FR507" s="14">
        <f t="shared" si="510"/>
        <v>3</v>
      </c>
      <c r="FS507" s="14" t="b">
        <f t="shared" si="535"/>
        <v>0</v>
      </c>
      <c r="FT507" s="14">
        <f t="shared" si="511"/>
        <v>2102403</v>
      </c>
      <c r="FU507" s="14">
        <f t="shared" si="536"/>
        <v>42</v>
      </c>
      <c r="FV507" s="13" t="str">
        <f t="shared" si="512"/>
        <v>30级-史诗守护灵の铠甲</v>
      </c>
      <c r="FW507" s="13" t="str">
        <f t="shared" si="513"/>
        <v>玄兽 · 守护灵の铠甲-史诗</v>
      </c>
      <c r="FX507" s="14">
        <f t="shared" si="514"/>
        <v>2</v>
      </c>
      <c r="FY507" s="14">
        <f t="shared" si="515"/>
        <v>4</v>
      </c>
      <c r="FZ507" s="14">
        <f t="shared" si="516"/>
        <v>30</v>
      </c>
      <c r="GA507" s="14">
        <v>68</v>
      </c>
      <c r="GB507" s="14">
        <f t="shared" si="517"/>
        <v>2</v>
      </c>
      <c r="GC507" s="14">
        <f t="shared" si="539"/>
        <v>3</v>
      </c>
      <c r="GD507" s="14" t="str">
        <f t="shared" si="518"/>
        <v/>
      </c>
      <c r="GE507" s="14" t="e">
        <f t="shared" si="540"/>
        <v>#REF!</v>
      </c>
      <c r="GF507" s="14" t="e">
        <f t="shared" si="519"/>
        <v>#REF!</v>
      </c>
      <c r="GG507" s="14" t="e">
        <f t="shared" si="520"/>
        <v>#REF!</v>
      </c>
      <c r="GH507" s="14" t="e">
        <f t="shared" si="521"/>
        <v>#REF!</v>
      </c>
      <c r="GI507" s="14" t="e">
        <f t="shared" si="522"/>
        <v>#REF!</v>
      </c>
      <c r="GJ507" s="14" t="e">
        <f t="shared" si="523"/>
        <v>#REF!</v>
      </c>
      <c r="GK507" s="14" t="e">
        <f t="shared" si="524"/>
        <v>#REF!</v>
      </c>
      <c r="GL507" s="14">
        <f t="shared" si="525"/>
        <v>2024</v>
      </c>
      <c r="GM507" s="14">
        <f t="shared" si="526"/>
        <v>3</v>
      </c>
      <c r="GN507" s="14">
        <f t="shared" si="527"/>
        <v>2024</v>
      </c>
      <c r="GO507" s="25" t="str">
        <f t="shared" si="528"/>
        <v>icon_2102103</v>
      </c>
      <c r="GS507" s="14">
        <f t="shared" si="529"/>
        <v>2</v>
      </c>
      <c r="GT507" s="14">
        <f t="shared" si="530"/>
        <v>3</v>
      </c>
      <c r="GU507" s="14" t="e">
        <f t="shared" si="541"/>
        <v>#REF!</v>
      </c>
      <c r="GV507" s="14" t="str">
        <f t="shared" si="542"/>
        <v>DefExt</v>
      </c>
      <c r="GW507" s="14" t="e">
        <f t="shared" si="543"/>
        <v>#REF!</v>
      </c>
      <c r="GX507" s="14" t="e">
        <f t="shared" si="544"/>
        <v>#REF!</v>
      </c>
      <c r="GY507" s="14" t="str">
        <f t="shared" si="545"/>
        <v>HPExt</v>
      </c>
      <c r="GZ507" s="14" t="e">
        <f t="shared" si="546"/>
        <v>#REF!</v>
      </c>
      <c r="HA507" s="14" t="e">
        <f t="shared" si="547"/>
        <v>#REF!</v>
      </c>
      <c r="HB507" s="14">
        <f t="shared" si="531"/>
        <v>20240</v>
      </c>
      <c r="HC507" s="14">
        <f t="shared" si="548"/>
        <v>3</v>
      </c>
      <c r="HD507" s="14">
        <f t="shared" si="549"/>
        <v>2024</v>
      </c>
      <c r="HE507" s="25" t="s">
        <v>1109</v>
      </c>
      <c r="HF507" s="14">
        <f t="shared" si="532"/>
        <v>80</v>
      </c>
      <c r="HG507" s="30"/>
      <c r="IA507" s="16"/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</row>
    <row r="508" spans="165:246" ht="16.5" x14ac:dyDescent="0.2">
      <c r="FI508" s="13">
        <v>503</v>
      </c>
      <c r="FJ508" s="14">
        <f t="shared" si="533"/>
        <v>2</v>
      </c>
      <c r="FK508" s="14">
        <f t="shared" si="537"/>
        <v>68</v>
      </c>
      <c r="FL508" s="14">
        <f t="shared" si="534"/>
        <v>9</v>
      </c>
      <c r="FM508" s="14">
        <f t="shared" si="538"/>
        <v>40</v>
      </c>
      <c r="FN508" s="14">
        <f t="shared" si="506"/>
        <v>13</v>
      </c>
      <c r="FO508" s="14">
        <f t="shared" si="507"/>
        <v>30</v>
      </c>
      <c r="FP508" s="14">
        <f t="shared" si="508"/>
        <v>4</v>
      </c>
      <c r="FQ508" s="14">
        <f t="shared" si="509"/>
        <v>4</v>
      </c>
      <c r="FR508" s="14">
        <f t="shared" si="510"/>
        <v>4</v>
      </c>
      <c r="FS508" s="14" t="b">
        <f t="shared" si="535"/>
        <v>0</v>
      </c>
      <c r="FT508" s="14">
        <f t="shared" si="511"/>
        <v>2102404</v>
      </c>
      <c r="FU508" s="14">
        <f t="shared" si="536"/>
        <v>42</v>
      </c>
      <c r="FV508" s="13" t="str">
        <f t="shared" si="512"/>
        <v>30级-史诗守护灵の裤子</v>
      </c>
      <c r="FW508" s="13" t="str">
        <f t="shared" si="513"/>
        <v>玄兽 · 守护灵の裤子-史诗</v>
      </c>
      <c r="FX508" s="14">
        <f t="shared" si="514"/>
        <v>2</v>
      </c>
      <c r="FY508" s="14">
        <f t="shared" si="515"/>
        <v>4</v>
      </c>
      <c r="FZ508" s="14">
        <f t="shared" si="516"/>
        <v>30</v>
      </c>
      <c r="GA508" s="14">
        <v>69</v>
      </c>
      <c r="GB508" s="14">
        <f t="shared" si="517"/>
        <v>2</v>
      </c>
      <c r="GC508" s="14">
        <f t="shared" si="539"/>
        <v>4</v>
      </c>
      <c r="GD508" s="14" t="str">
        <f t="shared" si="518"/>
        <v/>
      </c>
      <c r="GE508" s="14" t="e">
        <f t="shared" si="540"/>
        <v>#REF!</v>
      </c>
      <c r="GF508" s="14" t="e">
        <f t="shared" si="519"/>
        <v>#REF!</v>
      </c>
      <c r="GG508" s="14" t="e">
        <f t="shared" si="520"/>
        <v>#REF!</v>
      </c>
      <c r="GH508" s="14" t="e">
        <f t="shared" si="521"/>
        <v>#REF!</v>
      </c>
      <c r="GI508" s="14" t="e">
        <f t="shared" si="522"/>
        <v>#REF!</v>
      </c>
      <c r="GJ508" s="14" t="e">
        <f t="shared" si="523"/>
        <v>#REF!</v>
      </c>
      <c r="GK508" s="14" t="e">
        <f t="shared" si="524"/>
        <v>#REF!</v>
      </c>
      <c r="GL508" s="14">
        <f t="shared" si="525"/>
        <v>2024</v>
      </c>
      <c r="GM508" s="14">
        <f t="shared" si="526"/>
        <v>3</v>
      </c>
      <c r="GN508" s="14">
        <f t="shared" si="527"/>
        <v>2024</v>
      </c>
      <c r="GO508" s="25" t="str">
        <f t="shared" si="528"/>
        <v>icon_2102104</v>
      </c>
      <c r="GS508" s="14">
        <f t="shared" si="529"/>
        <v>2</v>
      </c>
      <c r="GT508" s="14">
        <f t="shared" si="530"/>
        <v>0</v>
      </c>
      <c r="GU508" s="14" t="e">
        <f t="shared" si="541"/>
        <v>#REF!</v>
      </c>
      <c r="GV508" s="14" t="str">
        <f t="shared" si="542"/>
        <v>DefExt</v>
      </c>
      <c r="GW508" s="14" t="e">
        <f t="shared" si="543"/>
        <v>#REF!</v>
      </c>
      <c r="GX508" s="14" t="e">
        <f t="shared" si="544"/>
        <v>#REF!</v>
      </c>
      <c r="GY508" s="14" t="str">
        <f t="shared" si="545"/>
        <v/>
      </c>
      <c r="GZ508" s="14" t="str">
        <f t="shared" si="546"/>
        <v/>
      </c>
      <c r="HA508" s="14" t="str">
        <f t="shared" si="547"/>
        <v/>
      </c>
      <c r="HB508" s="14">
        <f t="shared" si="531"/>
        <v>20240</v>
      </c>
      <c r="HC508" s="14">
        <f t="shared" si="548"/>
        <v>3</v>
      </c>
      <c r="HD508" s="14">
        <f t="shared" si="549"/>
        <v>2024</v>
      </c>
      <c r="HE508" s="25" t="s">
        <v>1109</v>
      </c>
      <c r="HF508" s="14">
        <f t="shared" si="532"/>
        <v>80</v>
      </c>
      <c r="HG508" s="30"/>
      <c r="IA508" s="16"/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</row>
    <row r="509" spans="165:246" ht="16.5" x14ac:dyDescent="0.2">
      <c r="FI509" s="13">
        <v>504</v>
      </c>
      <c r="FJ509" s="14">
        <f t="shared" si="533"/>
        <v>2</v>
      </c>
      <c r="FK509" s="14">
        <f t="shared" si="537"/>
        <v>69</v>
      </c>
      <c r="FL509" s="14">
        <f t="shared" si="534"/>
        <v>9</v>
      </c>
      <c r="FM509" s="14">
        <f t="shared" si="538"/>
        <v>40</v>
      </c>
      <c r="FN509" s="14">
        <f t="shared" si="506"/>
        <v>13</v>
      </c>
      <c r="FO509" s="14">
        <f t="shared" si="507"/>
        <v>30</v>
      </c>
      <c r="FP509" s="14">
        <f t="shared" si="508"/>
        <v>4</v>
      </c>
      <c r="FQ509" s="14">
        <f t="shared" si="509"/>
        <v>5</v>
      </c>
      <c r="FR509" s="14">
        <f t="shared" si="510"/>
        <v>5</v>
      </c>
      <c r="FS509" s="14" t="b">
        <f t="shared" si="535"/>
        <v>0</v>
      </c>
      <c r="FT509" s="14">
        <f t="shared" si="511"/>
        <v>2102405</v>
      </c>
      <c r="FU509" s="14">
        <f t="shared" si="536"/>
        <v>42</v>
      </c>
      <c r="FV509" s="13" t="str">
        <f t="shared" si="512"/>
        <v>30级-史诗守护灵の鞋子</v>
      </c>
      <c r="FW509" s="13" t="str">
        <f t="shared" si="513"/>
        <v>玄兽 · 守护灵の鞋子-史诗</v>
      </c>
      <c r="FX509" s="14">
        <f t="shared" si="514"/>
        <v>2</v>
      </c>
      <c r="FY509" s="14">
        <f t="shared" si="515"/>
        <v>4</v>
      </c>
      <c r="FZ509" s="14">
        <f t="shared" si="516"/>
        <v>30</v>
      </c>
      <c r="GA509" s="14">
        <v>70</v>
      </c>
      <c r="GB509" s="14">
        <f t="shared" si="517"/>
        <v>2</v>
      </c>
      <c r="GC509" s="14">
        <f t="shared" si="539"/>
        <v>5</v>
      </c>
      <c r="GD509" s="14" t="str">
        <f t="shared" si="518"/>
        <v/>
      </c>
      <c r="GE509" s="14" t="e">
        <f t="shared" si="540"/>
        <v>#REF!</v>
      </c>
      <c r="GF509" s="14" t="e">
        <f t="shared" si="519"/>
        <v>#REF!</v>
      </c>
      <c r="GG509" s="14" t="e">
        <f t="shared" si="520"/>
        <v>#REF!</v>
      </c>
      <c r="GH509" s="14" t="e">
        <f t="shared" si="521"/>
        <v>#REF!</v>
      </c>
      <c r="GI509" s="14" t="e">
        <f t="shared" si="522"/>
        <v>#REF!</v>
      </c>
      <c r="GJ509" s="14" t="e">
        <f t="shared" si="523"/>
        <v>#REF!</v>
      </c>
      <c r="GK509" s="14" t="e">
        <f t="shared" si="524"/>
        <v>#REF!</v>
      </c>
      <c r="GL509" s="14">
        <f t="shared" si="525"/>
        <v>2024</v>
      </c>
      <c r="GM509" s="14">
        <f t="shared" si="526"/>
        <v>3</v>
      </c>
      <c r="GN509" s="14">
        <f t="shared" si="527"/>
        <v>2024</v>
      </c>
      <c r="GO509" s="25" t="str">
        <f t="shared" si="528"/>
        <v>icon_2102105</v>
      </c>
      <c r="GS509" s="14">
        <f t="shared" si="529"/>
        <v>3</v>
      </c>
      <c r="GT509" s="14">
        <f t="shared" si="530"/>
        <v>0</v>
      </c>
      <c r="GU509" s="14" t="e">
        <f t="shared" si="541"/>
        <v>#REF!</v>
      </c>
      <c r="GV509" s="14" t="str">
        <f t="shared" si="542"/>
        <v>HPExt</v>
      </c>
      <c r="GW509" s="14" t="e">
        <f t="shared" si="543"/>
        <v>#REF!</v>
      </c>
      <c r="GX509" s="14" t="e">
        <f t="shared" si="544"/>
        <v>#REF!</v>
      </c>
      <c r="GY509" s="14" t="str">
        <f t="shared" si="545"/>
        <v/>
      </c>
      <c r="GZ509" s="14" t="str">
        <f t="shared" si="546"/>
        <v/>
      </c>
      <c r="HA509" s="14" t="str">
        <f t="shared" si="547"/>
        <v/>
      </c>
      <c r="HB509" s="14">
        <f t="shared" si="531"/>
        <v>20240</v>
      </c>
      <c r="HC509" s="14">
        <f t="shared" si="548"/>
        <v>3</v>
      </c>
      <c r="HD509" s="14">
        <f t="shared" si="549"/>
        <v>2024</v>
      </c>
      <c r="HE509" s="25" t="s">
        <v>1109</v>
      </c>
      <c r="HF509" s="14">
        <f t="shared" si="532"/>
        <v>80</v>
      </c>
      <c r="HG509" s="30"/>
      <c r="IA509" s="16"/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</row>
    <row r="510" spans="165:246" ht="16.5" x14ac:dyDescent="0.2">
      <c r="FI510" s="13">
        <v>505</v>
      </c>
      <c r="FJ510" s="14">
        <f t="shared" si="533"/>
        <v>2</v>
      </c>
      <c r="FK510" s="14">
        <f t="shared" si="537"/>
        <v>70</v>
      </c>
      <c r="FL510" s="14">
        <f t="shared" si="534"/>
        <v>9</v>
      </c>
      <c r="FM510" s="14">
        <f t="shared" si="538"/>
        <v>40</v>
      </c>
      <c r="FN510" s="14">
        <f t="shared" si="506"/>
        <v>13</v>
      </c>
      <c r="FO510" s="14">
        <f t="shared" si="507"/>
        <v>30</v>
      </c>
      <c r="FP510" s="14">
        <f t="shared" si="508"/>
        <v>4</v>
      </c>
      <c r="FQ510" s="14">
        <f t="shared" si="509"/>
        <v>6</v>
      </c>
      <c r="FR510" s="14">
        <f t="shared" si="510"/>
        <v>6</v>
      </c>
      <c r="FS510" s="14" t="b">
        <f t="shared" si="535"/>
        <v>0</v>
      </c>
      <c r="FT510" s="14">
        <f t="shared" si="511"/>
        <v>2102406</v>
      </c>
      <c r="FU510" s="14">
        <f t="shared" si="536"/>
        <v>42</v>
      </c>
      <c r="FV510" s="13" t="str">
        <f t="shared" si="512"/>
        <v>30级-史诗守护灵の护手</v>
      </c>
      <c r="FW510" s="13" t="str">
        <f t="shared" si="513"/>
        <v>玄兽 · 守护灵の护手-史诗</v>
      </c>
      <c r="FX510" s="14">
        <f t="shared" si="514"/>
        <v>2</v>
      </c>
      <c r="FY510" s="14">
        <f t="shared" si="515"/>
        <v>4</v>
      </c>
      <c r="FZ510" s="14">
        <f t="shared" si="516"/>
        <v>30</v>
      </c>
      <c r="GA510" s="14">
        <v>71</v>
      </c>
      <c r="GB510" s="14">
        <f t="shared" si="517"/>
        <v>2</v>
      </c>
      <c r="GC510" s="14">
        <f t="shared" si="539"/>
        <v>6</v>
      </c>
      <c r="GD510" s="14" t="str">
        <f t="shared" si="518"/>
        <v/>
      </c>
      <c r="GE510" s="14" t="e">
        <f t="shared" si="540"/>
        <v>#REF!</v>
      </c>
      <c r="GF510" s="14" t="e">
        <f t="shared" si="519"/>
        <v>#REF!</v>
      </c>
      <c r="GG510" s="14" t="e">
        <f t="shared" si="520"/>
        <v>#REF!</v>
      </c>
      <c r="GH510" s="14" t="e">
        <f t="shared" si="521"/>
        <v>#REF!</v>
      </c>
      <c r="GI510" s="14" t="e">
        <f t="shared" si="522"/>
        <v>#REF!</v>
      </c>
      <c r="GJ510" s="14" t="e">
        <f t="shared" si="523"/>
        <v>#REF!</v>
      </c>
      <c r="GK510" s="14" t="e">
        <f t="shared" si="524"/>
        <v>#REF!</v>
      </c>
      <c r="GL510" s="14">
        <f t="shared" si="525"/>
        <v>2024</v>
      </c>
      <c r="GM510" s="14">
        <f t="shared" si="526"/>
        <v>3</v>
      </c>
      <c r="GN510" s="14">
        <f t="shared" si="527"/>
        <v>2024</v>
      </c>
      <c r="GO510" s="25" t="str">
        <f t="shared" si="528"/>
        <v>icon_2102106</v>
      </c>
      <c r="GS510" s="14">
        <f t="shared" si="529"/>
        <v>3</v>
      </c>
      <c r="GT510" s="14">
        <f t="shared" si="530"/>
        <v>0</v>
      </c>
      <c r="GU510" s="14" t="e">
        <f t="shared" si="541"/>
        <v>#REF!</v>
      </c>
      <c r="GV510" s="14" t="str">
        <f t="shared" si="542"/>
        <v>HPExt</v>
      </c>
      <c r="GW510" s="14" t="e">
        <f t="shared" si="543"/>
        <v>#REF!</v>
      </c>
      <c r="GX510" s="14" t="e">
        <f t="shared" si="544"/>
        <v>#REF!</v>
      </c>
      <c r="GY510" s="14" t="str">
        <f t="shared" si="545"/>
        <v/>
      </c>
      <c r="GZ510" s="14" t="str">
        <f t="shared" si="546"/>
        <v/>
      </c>
      <c r="HA510" s="14" t="str">
        <f t="shared" si="547"/>
        <v/>
      </c>
      <c r="HB510" s="14">
        <f t="shared" si="531"/>
        <v>20240</v>
      </c>
      <c r="HC510" s="14">
        <f t="shared" si="548"/>
        <v>3</v>
      </c>
      <c r="HD510" s="14">
        <f t="shared" si="549"/>
        <v>2024</v>
      </c>
      <c r="HE510" s="25" t="s">
        <v>1109</v>
      </c>
      <c r="HF510" s="14">
        <f t="shared" si="532"/>
        <v>80</v>
      </c>
      <c r="HG510" s="30"/>
      <c r="IA510" s="16"/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</row>
    <row r="511" spans="165:246" ht="16.5" x14ac:dyDescent="0.2">
      <c r="FI511" s="13">
        <v>506</v>
      </c>
      <c r="FJ511" s="14">
        <f t="shared" si="533"/>
        <v>2</v>
      </c>
      <c r="FK511" s="14">
        <f t="shared" si="537"/>
        <v>71</v>
      </c>
      <c r="FL511" s="14">
        <f t="shared" si="534"/>
        <v>9</v>
      </c>
      <c r="FM511" s="14">
        <f t="shared" si="538"/>
        <v>40</v>
      </c>
      <c r="FN511" s="14">
        <f t="shared" si="506"/>
        <v>13</v>
      </c>
      <c r="FO511" s="14">
        <f t="shared" si="507"/>
        <v>30</v>
      </c>
      <c r="FP511" s="14">
        <f t="shared" si="508"/>
        <v>4</v>
      </c>
      <c r="FQ511" s="14">
        <f t="shared" si="509"/>
        <v>7</v>
      </c>
      <c r="FR511" s="14">
        <f t="shared" si="510"/>
        <v>7</v>
      </c>
      <c r="FS511" s="14" t="b">
        <f t="shared" si="535"/>
        <v>0</v>
      </c>
      <c r="FT511" s="14">
        <f t="shared" si="511"/>
        <v>2102407</v>
      </c>
      <c r="FU511" s="14">
        <f t="shared" si="536"/>
        <v>63</v>
      </c>
      <c r="FV511" s="13" t="str">
        <f t="shared" si="512"/>
        <v>30级-史诗守护灵の项链</v>
      </c>
      <c r="FW511" s="13" t="str">
        <f t="shared" si="513"/>
        <v>玄兽 · 守护灵の项链-史诗</v>
      </c>
      <c r="FX511" s="14">
        <f t="shared" si="514"/>
        <v>2</v>
      </c>
      <c r="FY511" s="14">
        <f t="shared" si="515"/>
        <v>4</v>
      </c>
      <c r="FZ511" s="14">
        <f t="shared" si="516"/>
        <v>30</v>
      </c>
      <c r="GA511" s="14">
        <v>72</v>
      </c>
      <c r="GB511" s="14">
        <f t="shared" si="517"/>
        <v>2</v>
      </c>
      <c r="GC511" s="14">
        <f t="shared" si="539"/>
        <v>7</v>
      </c>
      <c r="GD511" s="14" t="str">
        <f t="shared" si="518"/>
        <v/>
      </c>
      <c r="GE511" s="14" t="e">
        <f t="shared" si="540"/>
        <v>#REF!</v>
      </c>
      <c r="GF511" s="14" t="e">
        <f t="shared" si="519"/>
        <v>#REF!</v>
      </c>
      <c r="GG511" s="14" t="e">
        <f t="shared" si="520"/>
        <v>#REF!</v>
      </c>
      <c r="GH511" s="14" t="e">
        <f t="shared" si="521"/>
        <v>#REF!</v>
      </c>
      <c r="GI511" s="14" t="e">
        <f t="shared" si="522"/>
        <v>#REF!</v>
      </c>
      <c r="GJ511" s="14" t="e">
        <f t="shared" si="523"/>
        <v>#REF!</v>
      </c>
      <c r="GK511" s="14" t="e">
        <f t="shared" si="524"/>
        <v>#REF!</v>
      </c>
      <c r="GL511" s="14">
        <f t="shared" si="525"/>
        <v>2024</v>
      </c>
      <c r="GM511" s="14">
        <f t="shared" si="526"/>
        <v>3</v>
      </c>
      <c r="GN511" s="14">
        <f t="shared" si="527"/>
        <v>2024</v>
      </c>
      <c r="GO511" s="25" t="str">
        <f t="shared" si="528"/>
        <v>icon_2102107</v>
      </c>
      <c r="GS511" s="14">
        <f t="shared" si="529"/>
        <v>1</v>
      </c>
      <c r="GT511" s="14">
        <f t="shared" si="530"/>
        <v>2</v>
      </c>
      <c r="GU511" s="14" t="e">
        <f t="shared" si="541"/>
        <v>#REF!</v>
      </c>
      <c r="GV511" s="14" t="str">
        <f t="shared" si="542"/>
        <v>AtkExt</v>
      </c>
      <c r="GW511" s="14" t="e">
        <f t="shared" si="543"/>
        <v>#REF!</v>
      </c>
      <c r="GX511" s="14" t="e">
        <f t="shared" si="544"/>
        <v>#REF!</v>
      </c>
      <c r="GY511" s="14" t="str">
        <f t="shared" si="545"/>
        <v>DefExt</v>
      </c>
      <c r="GZ511" s="14" t="e">
        <f t="shared" si="546"/>
        <v>#REF!</v>
      </c>
      <c r="HA511" s="14" t="e">
        <f t="shared" si="547"/>
        <v>#REF!</v>
      </c>
      <c r="HB511" s="14">
        <f t="shared" si="531"/>
        <v>20240</v>
      </c>
      <c r="HC511" s="14">
        <f t="shared" si="548"/>
        <v>3</v>
      </c>
      <c r="HD511" s="14">
        <f t="shared" si="549"/>
        <v>2024</v>
      </c>
      <c r="HE511" s="25" t="s">
        <v>1109</v>
      </c>
      <c r="HF511" s="14">
        <f t="shared" si="532"/>
        <v>120</v>
      </c>
      <c r="HG511" s="30"/>
      <c r="IA511" s="16"/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</row>
    <row r="512" spans="165:246" ht="16.5" x14ac:dyDescent="0.2">
      <c r="FI512" s="13">
        <v>507</v>
      </c>
      <c r="FJ512" s="14">
        <f t="shared" si="533"/>
        <v>2</v>
      </c>
      <c r="FK512" s="14">
        <f t="shared" si="537"/>
        <v>72</v>
      </c>
      <c r="FL512" s="14">
        <f t="shared" si="534"/>
        <v>9</v>
      </c>
      <c r="FM512" s="14">
        <f t="shared" si="538"/>
        <v>40</v>
      </c>
      <c r="FN512" s="14">
        <f t="shared" si="506"/>
        <v>13</v>
      </c>
      <c r="FO512" s="14">
        <f t="shared" si="507"/>
        <v>30</v>
      </c>
      <c r="FP512" s="14">
        <f t="shared" si="508"/>
        <v>4</v>
      </c>
      <c r="FQ512" s="14">
        <f t="shared" si="509"/>
        <v>8</v>
      </c>
      <c r="FR512" s="14">
        <f t="shared" si="510"/>
        <v>8</v>
      </c>
      <c r="FS512" s="14" t="b">
        <f t="shared" si="535"/>
        <v>0</v>
      </c>
      <c r="FT512" s="14">
        <f t="shared" si="511"/>
        <v>2102408</v>
      </c>
      <c r="FU512" s="14">
        <f t="shared" si="536"/>
        <v>63</v>
      </c>
      <c r="FV512" s="13" t="str">
        <f t="shared" si="512"/>
        <v>30级-史诗守护灵の戒指</v>
      </c>
      <c r="FW512" s="13" t="str">
        <f t="shared" si="513"/>
        <v>玄兽 · 守护灵の戒指-史诗</v>
      </c>
      <c r="FX512" s="14">
        <f t="shared" si="514"/>
        <v>2</v>
      </c>
      <c r="FY512" s="14">
        <f t="shared" si="515"/>
        <v>4</v>
      </c>
      <c r="FZ512" s="14">
        <f t="shared" si="516"/>
        <v>30</v>
      </c>
      <c r="GA512" s="14">
        <v>73</v>
      </c>
      <c r="GB512" s="14">
        <f t="shared" si="517"/>
        <v>2</v>
      </c>
      <c r="GC512" s="14">
        <f t="shared" si="539"/>
        <v>8</v>
      </c>
      <c r="GD512" s="14" t="str">
        <f t="shared" si="518"/>
        <v/>
      </c>
      <c r="GE512" s="14" t="e">
        <f t="shared" si="540"/>
        <v>#REF!</v>
      </c>
      <c r="GF512" s="14" t="e">
        <f t="shared" si="519"/>
        <v>#REF!</v>
      </c>
      <c r="GG512" s="14" t="e">
        <f t="shared" si="520"/>
        <v>#REF!</v>
      </c>
      <c r="GH512" s="14" t="e">
        <f t="shared" si="521"/>
        <v>#REF!</v>
      </c>
      <c r="GI512" s="14" t="e">
        <f t="shared" si="522"/>
        <v>#REF!</v>
      </c>
      <c r="GJ512" s="14" t="e">
        <f t="shared" si="523"/>
        <v>#REF!</v>
      </c>
      <c r="GK512" s="14" t="e">
        <f t="shared" si="524"/>
        <v>#REF!</v>
      </c>
      <c r="GL512" s="14">
        <f t="shared" si="525"/>
        <v>2024</v>
      </c>
      <c r="GM512" s="14">
        <f t="shared" si="526"/>
        <v>3</v>
      </c>
      <c r="GN512" s="14">
        <f t="shared" si="527"/>
        <v>2024</v>
      </c>
      <c r="GO512" s="25" t="str">
        <f t="shared" si="528"/>
        <v>icon_2102108</v>
      </c>
      <c r="GS512" s="14">
        <f t="shared" si="529"/>
        <v>1</v>
      </c>
      <c r="GT512" s="14">
        <f t="shared" si="530"/>
        <v>3</v>
      </c>
      <c r="GU512" s="14" t="e">
        <f t="shared" si="541"/>
        <v>#REF!</v>
      </c>
      <c r="GV512" s="14" t="str">
        <f t="shared" si="542"/>
        <v>AtkExt</v>
      </c>
      <c r="GW512" s="14" t="e">
        <f t="shared" si="543"/>
        <v>#REF!</v>
      </c>
      <c r="GX512" s="14" t="e">
        <f t="shared" si="544"/>
        <v>#REF!</v>
      </c>
      <c r="GY512" s="14" t="str">
        <f t="shared" si="545"/>
        <v>HPExt</v>
      </c>
      <c r="GZ512" s="14" t="e">
        <f t="shared" si="546"/>
        <v>#REF!</v>
      </c>
      <c r="HA512" s="14" t="e">
        <f t="shared" si="547"/>
        <v>#REF!</v>
      </c>
      <c r="HB512" s="14">
        <f t="shared" si="531"/>
        <v>20240</v>
      </c>
      <c r="HC512" s="14">
        <f t="shared" si="548"/>
        <v>3</v>
      </c>
      <c r="HD512" s="14">
        <f t="shared" si="549"/>
        <v>2024</v>
      </c>
      <c r="HE512" s="25" t="s">
        <v>1109</v>
      </c>
      <c r="HF512" s="14">
        <f t="shared" si="532"/>
        <v>120</v>
      </c>
      <c r="HG512" s="30"/>
      <c r="IA512" s="16"/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</row>
    <row r="513" spans="165:246" ht="16.5" x14ac:dyDescent="0.2">
      <c r="FI513" s="13">
        <v>508</v>
      </c>
      <c r="FJ513" s="14">
        <f t="shared" si="533"/>
        <v>2</v>
      </c>
      <c r="FK513" s="14">
        <f t="shared" si="537"/>
        <v>73</v>
      </c>
      <c r="FL513" s="14">
        <f t="shared" si="534"/>
        <v>10</v>
      </c>
      <c r="FM513" s="14">
        <f t="shared" si="538"/>
        <v>41</v>
      </c>
      <c r="FN513" s="14">
        <f t="shared" si="506"/>
        <v>13</v>
      </c>
      <c r="FO513" s="14">
        <f t="shared" si="507"/>
        <v>30</v>
      </c>
      <c r="FP513" s="14">
        <f t="shared" si="508"/>
        <v>4</v>
      </c>
      <c r="FQ513" s="14">
        <f t="shared" si="509"/>
        <v>1</v>
      </c>
      <c r="FR513" s="14">
        <f t="shared" si="510"/>
        <v>1</v>
      </c>
      <c r="FS513" s="14" t="b">
        <f t="shared" si="535"/>
        <v>1</v>
      </c>
      <c r="FT513" s="14">
        <f t="shared" si="511"/>
        <v>2102411</v>
      </c>
      <c r="FU513" s="14">
        <f t="shared" si="536"/>
        <v>84</v>
      </c>
      <c r="FV513" s="13" t="str">
        <f t="shared" si="512"/>
        <v>30级-攻击套守护灵の灵器</v>
      </c>
      <c r="FW513" s="13" t="str">
        <f t="shared" si="513"/>
        <v>大夜弥天 · 守护灵の灵器</v>
      </c>
      <c r="FX513" s="14">
        <f t="shared" si="514"/>
        <v>2</v>
      </c>
      <c r="FY513" s="14">
        <f t="shared" si="515"/>
        <v>4</v>
      </c>
      <c r="FZ513" s="14">
        <f t="shared" si="516"/>
        <v>30</v>
      </c>
      <c r="GA513" s="14">
        <v>74</v>
      </c>
      <c r="GB513" s="14">
        <f t="shared" si="517"/>
        <v>2</v>
      </c>
      <c r="GC513" s="14">
        <f t="shared" si="539"/>
        <v>1</v>
      </c>
      <c r="GD513" s="14">
        <f t="shared" si="518"/>
        <v>210241</v>
      </c>
      <c r="GE513" s="14" t="e">
        <f t="shared" si="540"/>
        <v>#REF!</v>
      </c>
      <c r="GF513" s="14" t="e">
        <f t="shared" si="519"/>
        <v>#REF!</v>
      </c>
      <c r="GG513" s="14" t="e">
        <f t="shared" si="520"/>
        <v>#REF!</v>
      </c>
      <c r="GH513" s="14" t="e">
        <f t="shared" si="521"/>
        <v>#REF!</v>
      </c>
      <c r="GI513" s="14" t="e">
        <f t="shared" si="522"/>
        <v>#REF!</v>
      </c>
      <c r="GJ513" s="14" t="e">
        <f t="shared" si="523"/>
        <v>#REF!</v>
      </c>
      <c r="GK513" s="14" t="e">
        <f t="shared" si="524"/>
        <v>#REF!</v>
      </c>
      <c r="GL513" s="14">
        <f t="shared" si="525"/>
        <v>2024</v>
      </c>
      <c r="GM513" s="14">
        <f t="shared" si="526"/>
        <v>3</v>
      </c>
      <c r="GN513" s="14">
        <f t="shared" si="527"/>
        <v>2024</v>
      </c>
      <c r="GO513" s="25" t="str">
        <f t="shared" si="528"/>
        <v>icon_2102411</v>
      </c>
      <c r="GS513" s="14">
        <f t="shared" si="529"/>
        <v>1</v>
      </c>
      <c r="GT513" s="14">
        <f t="shared" si="530"/>
        <v>0</v>
      </c>
      <c r="GU513" s="14" t="e">
        <f t="shared" si="541"/>
        <v>#REF!</v>
      </c>
      <c r="GV513" s="14" t="str">
        <f t="shared" si="542"/>
        <v>AtkExt</v>
      </c>
      <c r="GW513" s="14" t="e">
        <f t="shared" si="543"/>
        <v>#REF!</v>
      </c>
      <c r="GX513" s="14" t="e">
        <f t="shared" si="544"/>
        <v>#REF!</v>
      </c>
      <c r="GY513" s="14" t="str">
        <f t="shared" si="545"/>
        <v/>
      </c>
      <c r="GZ513" s="14" t="str">
        <f t="shared" si="546"/>
        <v/>
      </c>
      <c r="HA513" s="14" t="str">
        <f t="shared" si="547"/>
        <v/>
      </c>
      <c r="HB513" s="14">
        <f t="shared" si="531"/>
        <v>20240</v>
      </c>
      <c r="HC513" s="14">
        <f t="shared" si="548"/>
        <v>3</v>
      </c>
      <c r="HD513" s="14">
        <f t="shared" si="549"/>
        <v>2024</v>
      </c>
      <c r="HE513" s="25" t="s">
        <v>1109</v>
      </c>
      <c r="HF513" s="14">
        <f t="shared" si="532"/>
        <v>160</v>
      </c>
      <c r="HG513" s="30"/>
      <c r="IA513" s="16"/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</row>
    <row r="514" spans="165:246" ht="16.5" x14ac:dyDescent="0.2">
      <c r="FI514" s="13">
        <v>509</v>
      </c>
      <c r="FJ514" s="14">
        <f t="shared" si="533"/>
        <v>2</v>
      </c>
      <c r="FK514" s="14">
        <f t="shared" si="537"/>
        <v>74</v>
      </c>
      <c r="FL514" s="14">
        <f t="shared" si="534"/>
        <v>10</v>
      </c>
      <c r="FM514" s="14">
        <f t="shared" si="538"/>
        <v>41</v>
      </c>
      <c r="FN514" s="14">
        <f t="shared" si="506"/>
        <v>13</v>
      </c>
      <c r="FO514" s="14">
        <f t="shared" si="507"/>
        <v>30</v>
      </c>
      <c r="FP514" s="14">
        <f t="shared" si="508"/>
        <v>4</v>
      </c>
      <c r="FQ514" s="14">
        <f t="shared" si="509"/>
        <v>2</v>
      </c>
      <c r="FR514" s="14">
        <f t="shared" si="510"/>
        <v>2</v>
      </c>
      <c r="FS514" s="14" t="b">
        <f t="shared" si="535"/>
        <v>1</v>
      </c>
      <c r="FT514" s="14">
        <f t="shared" si="511"/>
        <v>2102412</v>
      </c>
      <c r="FU514" s="14">
        <f t="shared" si="536"/>
        <v>42</v>
      </c>
      <c r="FV514" s="13" t="str">
        <f t="shared" si="512"/>
        <v>30级-攻击套守护灵の头盔</v>
      </c>
      <c r="FW514" s="13" t="str">
        <f t="shared" si="513"/>
        <v>大夜弥天 · 守护灵の头盔</v>
      </c>
      <c r="FX514" s="14">
        <f t="shared" si="514"/>
        <v>2</v>
      </c>
      <c r="FY514" s="14">
        <f t="shared" si="515"/>
        <v>4</v>
      </c>
      <c r="FZ514" s="14">
        <f t="shared" si="516"/>
        <v>30</v>
      </c>
      <c r="GA514" s="14">
        <v>75</v>
      </c>
      <c r="GB514" s="14">
        <f t="shared" si="517"/>
        <v>2</v>
      </c>
      <c r="GC514" s="14">
        <f t="shared" si="539"/>
        <v>2</v>
      </c>
      <c r="GD514" s="14">
        <f t="shared" si="518"/>
        <v>210241</v>
      </c>
      <c r="GE514" s="14" t="e">
        <f t="shared" si="540"/>
        <v>#REF!</v>
      </c>
      <c r="GF514" s="14" t="e">
        <f t="shared" si="519"/>
        <v>#REF!</v>
      </c>
      <c r="GG514" s="14" t="e">
        <f t="shared" si="520"/>
        <v>#REF!</v>
      </c>
      <c r="GH514" s="14" t="e">
        <f t="shared" si="521"/>
        <v>#REF!</v>
      </c>
      <c r="GI514" s="14" t="e">
        <f t="shared" si="522"/>
        <v>#REF!</v>
      </c>
      <c r="GJ514" s="14" t="e">
        <f t="shared" si="523"/>
        <v>#REF!</v>
      </c>
      <c r="GK514" s="14" t="e">
        <f t="shared" si="524"/>
        <v>#REF!</v>
      </c>
      <c r="GL514" s="14">
        <f t="shared" si="525"/>
        <v>2024</v>
      </c>
      <c r="GM514" s="14">
        <f t="shared" si="526"/>
        <v>3</v>
      </c>
      <c r="GN514" s="14">
        <f t="shared" si="527"/>
        <v>2024</v>
      </c>
      <c r="GO514" s="25" t="str">
        <f t="shared" si="528"/>
        <v>icon_2102412</v>
      </c>
      <c r="GS514" s="14">
        <f t="shared" si="529"/>
        <v>2</v>
      </c>
      <c r="GT514" s="14">
        <f t="shared" si="530"/>
        <v>0</v>
      </c>
      <c r="GU514" s="14" t="e">
        <f t="shared" si="541"/>
        <v>#REF!</v>
      </c>
      <c r="GV514" s="14" t="str">
        <f t="shared" si="542"/>
        <v>DefExt</v>
      </c>
      <c r="GW514" s="14" t="e">
        <f t="shared" si="543"/>
        <v>#REF!</v>
      </c>
      <c r="GX514" s="14" t="e">
        <f t="shared" si="544"/>
        <v>#REF!</v>
      </c>
      <c r="GY514" s="14" t="str">
        <f t="shared" si="545"/>
        <v/>
      </c>
      <c r="GZ514" s="14" t="str">
        <f t="shared" si="546"/>
        <v/>
      </c>
      <c r="HA514" s="14" t="str">
        <f t="shared" si="547"/>
        <v/>
      </c>
      <c r="HB514" s="14">
        <f t="shared" si="531"/>
        <v>20240</v>
      </c>
      <c r="HC514" s="14">
        <f t="shared" si="548"/>
        <v>3</v>
      </c>
      <c r="HD514" s="14">
        <f t="shared" si="549"/>
        <v>2024</v>
      </c>
      <c r="HE514" s="25" t="s">
        <v>1109</v>
      </c>
      <c r="HF514" s="14">
        <f t="shared" si="532"/>
        <v>80</v>
      </c>
      <c r="HG514" s="30"/>
      <c r="IA514" s="16"/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</row>
    <row r="515" spans="165:246" ht="16.5" x14ac:dyDescent="0.2">
      <c r="FI515" s="13">
        <v>510</v>
      </c>
      <c r="FJ515" s="14">
        <f t="shared" si="533"/>
        <v>2</v>
      </c>
      <c r="FK515" s="14">
        <f t="shared" si="537"/>
        <v>75</v>
      </c>
      <c r="FL515" s="14">
        <f t="shared" si="534"/>
        <v>10</v>
      </c>
      <c r="FM515" s="14">
        <f t="shared" si="538"/>
        <v>41</v>
      </c>
      <c r="FN515" s="14">
        <f t="shared" si="506"/>
        <v>13</v>
      </c>
      <c r="FO515" s="14">
        <f t="shared" si="507"/>
        <v>30</v>
      </c>
      <c r="FP515" s="14">
        <f t="shared" si="508"/>
        <v>4</v>
      </c>
      <c r="FQ515" s="14">
        <f t="shared" si="509"/>
        <v>3</v>
      </c>
      <c r="FR515" s="14">
        <f t="shared" si="510"/>
        <v>3</v>
      </c>
      <c r="FS515" s="14" t="b">
        <f t="shared" si="535"/>
        <v>1</v>
      </c>
      <c r="FT515" s="14">
        <f t="shared" si="511"/>
        <v>2102413</v>
      </c>
      <c r="FU515" s="14">
        <f t="shared" si="536"/>
        <v>42</v>
      </c>
      <c r="FV515" s="13" t="str">
        <f t="shared" si="512"/>
        <v>30级-攻击套守护灵の铠甲</v>
      </c>
      <c r="FW515" s="13" t="str">
        <f t="shared" si="513"/>
        <v>大夜弥天 · 守护灵の铠甲</v>
      </c>
      <c r="FX515" s="14">
        <f t="shared" si="514"/>
        <v>2</v>
      </c>
      <c r="FY515" s="14">
        <f t="shared" si="515"/>
        <v>4</v>
      </c>
      <c r="FZ515" s="14">
        <f t="shared" si="516"/>
        <v>30</v>
      </c>
      <c r="GA515" s="14">
        <v>76</v>
      </c>
      <c r="GB515" s="14">
        <f t="shared" si="517"/>
        <v>2</v>
      </c>
      <c r="GC515" s="14">
        <f t="shared" si="539"/>
        <v>3</v>
      </c>
      <c r="GD515" s="14">
        <f t="shared" si="518"/>
        <v>210241</v>
      </c>
      <c r="GE515" s="14" t="e">
        <f t="shared" si="540"/>
        <v>#REF!</v>
      </c>
      <c r="GF515" s="14" t="e">
        <f t="shared" si="519"/>
        <v>#REF!</v>
      </c>
      <c r="GG515" s="14" t="e">
        <f t="shared" si="520"/>
        <v>#REF!</v>
      </c>
      <c r="GH515" s="14" t="e">
        <f t="shared" si="521"/>
        <v>#REF!</v>
      </c>
      <c r="GI515" s="14" t="e">
        <f t="shared" si="522"/>
        <v>#REF!</v>
      </c>
      <c r="GJ515" s="14" t="e">
        <f t="shared" si="523"/>
        <v>#REF!</v>
      </c>
      <c r="GK515" s="14" t="e">
        <f t="shared" si="524"/>
        <v>#REF!</v>
      </c>
      <c r="GL515" s="14">
        <f t="shared" si="525"/>
        <v>2024</v>
      </c>
      <c r="GM515" s="14">
        <f t="shared" si="526"/>
        <v>3</v>
      </c>
      <c r="GN515" s="14">
        <f t="shared" si="527"/>
        <v>2024</v>
      </c>
      <c r="GO515" s="25" t="str">
        <f t="shared" si="528"/>
        <v>icon_2102413</v>
      </c>
      <c r="GS515" s="14">
        <f t="shared" si="529"/>
        <v>2</v>
      </c>
      <c r="GT515" s="14">
        <f t="shared" si="530"/>
        <v>3</v>
      </c>
      <c r="GU515" s="14" t="e">
        <f t="shared" si="541"/>
        <v>#REF!</v>
      </c>
      <c r="GV515" s="14" t="str">
        <f t="shared" si="542"/>
        <v>DefExt</v>
      </c>
      <c r="GW515" s="14" t="e">
        <f t="shared" si="543"/>
        <v>#REF!</v>
      </c>
      <c r="GX515" s="14" t="e">
        <f t="shared" si="544"/>
        <v>#REF!</v>
      </c>
      <c r="GY515" s="14" t="str">
        <f t="shared" si="545"/>
        <v>HPExt</v>
      </c>
      <c r="GZ515" s="14" t="e">
        <f t="shared" si="546"/>
        <v>#REF!</v>
      </c>
      <c r="HA515" s="14" t="e">
        <f t="shared" si="547"/>
        <v>#REF!</v>
      </c>
      <c r="HB515" s="14">
        <f t="shared" si="531"/>
        <v>20240</v>
      </c>
      <c r="HC515" s="14">
        <f t="shared" si="548"/>
        <v>3</v>
      </c>
      <c r="HD515" s="14">
        <f t="shared" si="549"/>
        <v>2024</v>
      </c>
      <c r="HE515" s="25" t="s">
        <v>1109</v>
      </c>
      <c r="HF515" s="14">
        <f t="shared" si="532"/>
        <v>80</v>
      </c>
      <c r="HG515" s="30"/>
      <c r="IA515" s="16"/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</row>
    <row r="516" spans="165:246" ht="16.5" x14ac:dyDescent="0.2">
      <c r="FI516" s="13">
        <v>511</v>
      </c>
      <c r="FJ516" s="14">
        <f t="shared" si="533"/>
        <v>2</v>
      </c>
      <c r="FK516" s="14">
        <f t="shared" si="537"/>
        <v>76</v>
      </c>
      <c r="FL516" s="14">
        <f t="shared" si="534"/>
        <v>10</v>
      </c>
      <c r="FM516" s="14">
        <f t="shared" si="538"/>
        <v>41</v>
      </c>
      <c r="FN516" s="14">
        <f t="shared" si="506"/>
        <v>13</v>
      </c>
      <c r="FO516" s="14">
        <f t="shared" si="507"/>
        <v>30</v>
      </c>
      <c r="FP516" s="14">
        <f t="shared" si="508"/>
        <v>4</v>
      </c>
      <c r="FQ516" s="14">
        <f t="shared" si="509"/>
        <v>4</v>
      </c>
      <c r="FR516" s="14">
        <f t="shared" si="510"/>
        <v>5</v>
      </c>
      <c r="FS516" s="14" t="b">
        <f t="shared" si="535"/>
        <v>1</v>
      </c>
      <c r="FT516" s="14">
        <f t="shared" si="511"/>
        <v>2102415</v>
      </c>
      <c r="FU516" s="14">
        <f t="shared" si="536"/>
        <v>42</v>
      </c>
      <c r="FV516" s="13" t="str">
        <f t="shared" si="512"/>
        <v>30级-攻击套守护灵の鞋子</v>
      </c>
      <c r="FW516" s="13" t="str">
        <f t="shared" si="513"/>
        <v>大夜弥天 · 守护灵の鞋子</v>
      </c>
      <c r="FX516" s="14">
        <f t="shared" si="514"/>
        <v>2</v>
      </c>
      <c r="FY516" s="14">
        <f t="shared" si="515"/>
        <v>4</v>
      </c>
      <c r="FZ516" s="14">
        <f t="shared" si="516"/>
        <v>30</v>
      </c>
      <c r="GA516" s="14">
        <v>77</v>
      </c>
      <c r="GB516" s="14">
        <f t="shared" si="517"/>
        <v>2</v>
      </c>
      <c r="GC516" s="14">
        <f t="shared" si="539"/>
        <v>5</v>
      </c>
      <c r="GD516" s="14">
        <f t="shared" si="518"/>
        <v>210241</v>
      </c>
      <c r="GE516" s="14" t="e">
        <f t="shared" si="540"/>
        <v>#REF!</v>
      </c>
      <c r="GF516" s="14" t="e">
        <f t="shared" si="519"/>
        <v>#REF!</v>
      </c>
      <c r="GG516" s="14" t="e">
        <f t="shared" si="520"/>
        <v>#REF!</v>
      </c>
      <c r="GH516" s="14" t="e">
        <f t="shared" si="521"/>
        <v>#REF!</v>
      </c>
      <c r="GI516" s="14" t="e">
        <f t="shared" si="522"/>
        <v>#REF!</v>
      </c>
      <c r="GJ516" s="14" t="e">
        <f t="shared" si="523"/>
        <v>#REF!</v>
      </c>
      <c r="GK516" s="14" t="e">
        <f t="shared" si="524"/>
        <v>#REF!</v>
      </c>
      <c r="GL516" s="14">
        <f t="shared" si="525"/>
        <v>2024</v>
      </c>
      <c r="GM516" s="14">
        <f t="shared" si="526"/>
        <v>3</v>
      </c>
      <c r="GN516" s="14">
        <f t="shared" si="527"/>
        <v>2024</v>
      </c>
      <c r="GO516" s="25" t="str">
        <f t="shared" si="528"/>
        <v>icon_2102415</v>
      </c>
      <c r="GS516" s="14">
        <f t="shared" si="529"/>
        <v>3</v>
      </c>
      <c r="GT516" s="14">
        <f t="shared" si="530"/>
        <v>0</v>
      </c>
      <c r="GU516" s="14" t="e">
        <f t="shared" si="541"/>
        <v>#REF!</v>
      </c>
      <c r="GV516" s="14" t="str">
        <f t="shared" si="542"/>
        <v>HPExt</v>
      </c>
      <c r="GW516" s="14" t="e">
        <f t="shared" si="543"/>
        <v>#REF!</v>
      </c>
      <c r="GX516" s="14" t="e">
        <f t="shared" si="544"/>
        <v>#REF!</v>
      </c>
      <c r="GY516" s="14" t="str">
        <f t="shared" si="545"/>
        <v/>
      </c>
      <c r="GZ516" s="14" t="str">
        <f t="shared" si="546"/>
        <v/>
      </c>
      <c r="HA516" s="14" t="str">
        <f t="shared" si="547"/>
        <v/>
      </c>
      <c r="HB516" s="14">
        <f t="shared" si="531"/>
        <v>20240</v>
      </c>
      <c r="HC516" s="14">
        <f t="shared" si="548"/>
        <v>3</v>
      </c>
      <c r="HD516" s="14">
        <f t="shared" si="549"/>
        <v>2024</v>
      </c>
      <c r="HE516" s="25" t="s">
        <v>1109</v>
      </c>
      <c r="HF516" s="14">
        <f t="shared" si="532"/>
        <v>80</v>
      </c>
      <c r="HG516" s="30"/>
      <c r="IA516" s="16"/>
      <c r="IB516" s="16"/>
      <c r="IC516" s="16"/>
      <c r="ID516" s="16"/>
      <c r="IE516" s="16"/>
      <c r="IF516" s="16"/>
      <c r="IG516" s="16"/>
      <c r="IH516" s="16"/>
      <c r="II516" s="16"/>
      <c r="IJ516" s="16"/>
      <c r="IK516" s="16"/>
      <c r="IL516" s="16"/>
    </row>
    <row r="517" spans="165:246" ht="16.5" x14ac:dyDescent="0.2">
      <c r="FI517" s="13">
        <v>512</v>
      </c>
      <c r="FJ517" s="14">
        <f t="shared" si="533"/>
        <v>2</v>
      </c>
      <c r="FK517" s="14">
        <f t="shared" si="537"/>
        <v>77</v>
      </c>
      <c r="FL517" s="14">
        <f t="shared" si="534"/>
        <v>10</v>
      </c>
      <c r="FM517" s="14">
        <f t="shared" si="538"/>
        <v>41</v>
      </c>
      <c r="FN517" s="14">
        <f t="shared" si="506"/>
        <v>13</v>
      </c>
      <c r="FO517" s="14">
        <f t="shared" si="507"/>
        <v>30</v>
      </c>
      <c r="FP517" s="14">
        <f t="shared" si="508"/>
        <v>4</v>
      </c>
      <c r="FQ517" s="14">
        <f t="shared" si="509"/>
        <v>5</v>
      </c>
      <c r="FR517" s="14">
        <f t="shared" si="510"/>
        <v>7</v>
      </c>
      <c r="FS517" s="14" t="b">
        <f t="shared" si="535"/>
        <v>1</v>
      </c>
      <c r="FT517" s="14">
        <f t="shared" si="511"/>
        <v>2102417</v>
      </c>
      <c r="FU517" s="14">
        <f t="shared" si="536"/>
        <v>63</v>
      </c>
      <c r="FV517" s="13" t="str">
        <f t="shared" si="512"/>
        <v>30级-攻击套守护灵の项链</v>
      </c>
      <c r="FW517" s="13" t="str">
        <f t="shared" si="513"/>
        <v>大夜弥天 · 守护灵の项链</v>
      </c>
      <c r="FX517" s="14">
        <f t="shared" si="514"/>
        <v>2</v>
      </c>
      <c r="FY517" s="14">
        <f t="shared" si="515"/>
        <v>4</v>
      </c>
      <c r="FZ517" s="14">
        <f t="shared" si="516"/>
        <v>30</v>
      </c>
      <c r="GA517" s="14">
        <v>78</v>
      </c>
      <c r="GB517" s="14">
        <f t="shared" si="517"/>
        <v>2</v>
      </c>
      <c r="GC517" s="14">
        <f t="shared" si="539"/>
        <v>7</v>
      </c>
      <c r="GD517" s="14">
        <f t="shared" si="518"/>
        <v>210241</v>
      </c>
      <c r="GE517" s="14" t="e">
        <f t="shared" si="540"/>
        <v>#REF!</v>
      </c>
      <c r="GF517" s="14" t="e">
        <f t="shared" si="519"/>
        <v>#REF!</v>
      </c>
      <c r="GG517" s="14" t="e">
        <f t="shared" si="520"/>
        <v>#REF!</v>
      </c>
      <c r="GH517" s="14" t="e">
        <f t="shared" si="521"/>
        <v>#REF!</v>
      </c>
      <c r="GI517" s="14" t="e">
        <f t="shared" si="522"/>
        <v>#REF!</v>
      </c>
      <c r="GJ517" s="14" t="e">
        <f t="shared" si="523"/>
        <v>#REF!</v>
      </c>
      <c r="GK517" s="14" t="e">
        <f t="shared" si="524"/>
        <v>#REF!</v>
      </c>
      <c r="GL517" s="14">
        <f t="shared" si="525"/>
        <v>2024</v>
      </c>
      <c r="GM517" s="14">
        <f t="shared" si="526"/>
        <v>3</v>
      </c>
      <c r="GN517" s="14">
        <f t="shared" si="527"/>
        <v>2024</v>
      </c>
      <c r="GO517" s="25" t="str">
        <f t="shared" si="528"/>
        <v>icon_2102417</v>
      </c>
      <c r="GS517" s="14">
        <f t="shared" si="529"/>
        <v>1</v>
      </c>
      <c r="GT517" s="14">
        <f t="shared" si="530"/>
        <v>2</v>
      </c>
      <c r="GU517" s="14" t="e">
        <f t="shared" si="541"/>
        <v>#REF!</v>
      </c>
      <c r="GV517" s="14" t="str">
        <f t="shared" si="542"/>
        <v>AtkExt</v>
      </c>
      <c r="GW517" s="14" t="e">
        <f t="shared" si="543"/>
        <v>#REF!</v>
      </c>
      <c r="GX517" s="14" t="e">
        <f t="shared" si="544"/>
        <v>#REF!</v>
      </c>
      <c r="GY517" s="14" t="str">
        <f t="shared" si="545"/>
        <v>DefExt</v>
      </c>
      <c r="GZ517" s="14" t="e">
        <f t="shared" si="546"/>
        <v>#REF!</v>
      </c>
      <c r="HA517" s="14" t="e">
        <f t="shared" si="547"/>
        <v>#REF!</v>
      </c>
      <c r="HB517" s="14">
        <f t="shared" si="531"/>
        <v>20240</v>
      </c>
      <c r="HC517" s="14">
        <f t="shared" si="548"/>
        <v>3</v>
      </c>
      <c r="HD517" s="14">
        <f t="shared" si="549"/>
        <v>2024</v>
      </c>
      <c r="HE517" s="25" t="s">
        <v>1109</v>
      </c>
      <c r="HF517" s="14">
        <f t="shared" si="532"/>
        <v>120</v>
      </c>
      <c r="HG517" s="30"/>
      <c r="IA517" s="16"/>
      <c r="IB517" s="16"/>
      <c r="IC517" s="16"/>
      <c r="ID517" s="16"/>
      <c r="IE517" s="16"/>
      <c r="IF517" s="16"/>
      <c r="IG517" s="16"/>
      <c r="IH517" s="16"/>
      <c r="II517" s="16"/>
      <c r="IJ517" s="16"/>
      <c r="IK517" s="16"/>
      <c r="IL517" s="16"/>
    </row>
    <row r="518" spans="165:246" ht="16.5" x14ac:dyDescent="0.2">
      <c r="FI518" s="13">
        <v>513</v>
      </c>
      <c r="FJ518" s="14">
        <f t="shared" si="533"/>
        <v>2</v>
      </c>
      <c r="FK518" s="14">
        <f t="shared" si="537"/>
        <v>78</v>
      </c>
      <c r="FL518" s="14">
        <f t="shared" si="534"/>
        <v>10</v>
      </c>
      <c r="FM518" s="14">
        <f t="shared" si="538"/>
        <v>41</v>
      </c>
      <c r="FN518" s="14">
        <f t="shared" ref="FN518:FN581" si="550">(FJ518-1)*$FL$3+GB518</f>
        <v>13</v>
      </c>
      <c r="FO518" s="14">
        <f t="shared" ref="FO518:FO581" si="551">INDEX(AJ$7:AJ$64,$FL518)</f>
        <v>30</v>
      </c>
      <c r="FP518" s="14">
        <f t="shared" ref="FP518:FP581" si="552">INDEX(AK$7:AK$64,$FL518)</f>
        <v>4</v>
      </c>
      <c r="FQ518" s="14">
        <f t="shared" ref="FQ518:FQ581" si="553">FK518-INDEX($AT$6:$AT$64,FL518)</f>
        <v>6</v>
      </c>
      <c r="FR518" s="14">
        <f t="shared" ref="FR518:FR581" si="554">INDEX($AU$7:$BB$64,FL518,FK518-INDEX($AT$6:$AT$64,FL518))</f>
        <v>8</v>
      </c>
      <c r="FS518" s="14" t="b">
        <f t="shared" si="535"/>
        <v>1</v>
      </c>
      <c r="FT518" s="14">
        <f t="shared" ref="FT518:FT581" si="555">INDEX($AQ$7:$AQ$64,FL518)*10+FR518+(FJ518-1)*100000+2000000</f>
        <v>2102418</v>
      </c>
      <c r="FU518" s="14">
        <f t="shared" si="536"/>
        <v>63</v>
      </c>
      <c r="FV518" s="13" t="str">
        <f t="shared" ref="FV518:FV581" si="556">INDEX($AM$7:$AM$64,FL518)&amp;"-"&amp;INDEX($AN$7:$AN$64,FL518)&amp;INDEX($BR$6:$BR$7,FJ518)&amp;INDEX($AU$3:$BB$3,FR518)</f>
        <v>30级-攻击套守护灵の戒指</v>
      </c>
      <c r="FW518" s="13" t="str">
        <f t="shared" ref="FW518:FW581" si="557">INDEX($AO$7:$AP$64,FL518,FJ518)&amp;" · "&amp;INDEX($BR$6:$BR$7,FJ518)&amp;INDEX($AU$3:$BB$3,FR518)&amp;IF(FS518,"","-"&amp;INDEX($CG$6:$CG$9,FP518))</f>
        <v>大夜弥天 · 守护灵の戒指</v>
      </c>
      <c r="FX518" s="14">
        <f t="shared" ref="FX518:FX581" si="558">FJ518</f>
        <v>2</v>
      </c>
      <c r="FY518" s="14">
        <f t="shared" ref="FY518:FY581" si="559">INDEX($AK$7:$AK$64,FL518)</f>
        <v>4</v>
      </c>
      <c r="FZ518" s="14">
        <f t="shared" ref="FZ518:FZ581" si="560">INDEX($AJ$7:$AJ$64,FL518)</f>
        <v>30</v>
      </c>
      <c r="GA518" s="14">
        <v>79</v>
      </c>
      <c r="GB518" s="14">
        <f t="shared" ref="GB518:GB581" si="561">INDEX(AH$7:AH$64,$FL518)</f>
        <v>2</v>
      </c>
      <c r="GC518" s="14">
        <f t="shared" si="539"/>
        <v>8</v>
      </c>
      <c r="GD518" s="14">
        <f t="shared" ref="GD518:GD581" si="562">IF(INDEX($AR$7:$AR$64,FL518)&gt;0,INDEX($AR$7:$AR$64,FL518) + (FJ518-1)*10000+200000,"")</f>
        <v>210241</v>
      </c>
      <c r="GE518" s="14" t="e">
        <f t="shared" si="540"/>
        <v>#REF!</v>
      </c>
      <c r="GF518" s="14" t="e">
        <f t="shared" ref="GF518:GF581" si="563">ROUND(INDEX(M$6:M$27,$FN518)*INDEX(BW$6:BW$13,$FR518)*INDEX($CH$6:$CH$9,FY518)/5,0)*5</f>
        <v>#REF!</v>
      </c>
      <c r="GG518" s="14" t="e">
        <f t="shared" ref="GG518:GG581" si="564">ROUND(INDEX(N$6:N$27,$FN518)*INDEX(BX$6:BX$13,$FR518)*INDEX($CH$6:$CH$9,FY518)/5,0)*5</f>
        <v>#REF!</v>
      </c>
      <c r="GH518" s="14" t="e">
        <f t="shared" ref="GH518:GH581" si="565">ROUND(INDEX(O$6:O$27,$FN518)*INDEX(BY$6:BY$13,$FR518)*INDEX($CH$6:$CH$9,FY518)/5,0)*5</f>
        <v>#REF!</v>
      </c>
      <c r="GI518" s="14" t="e">
        <f t="shared" ref="GI518:GI581" si="566">ROUND(INDEX(S$6:S$27,$FN518)*INDEX(BW$6:BW$13,$FR518)*INDEX($CH$6:$CH$9,FY518),0)</f>
        <v>#REF!</v>
      </c>
      <c r="GJ518" s="14" t="e">
        <f t="shared" ref="GJ518:GJ581" si="567">ROUND(INDEX(T$6:T$27,$FN518)*INDEX(BX$6:BX$13,$FR518)*INDEX($CH$6:$CH$9,FY518),0)</f>
        <v>#REF!</v>
      </c>
      <c r="GK518" s="14" t="e">
        <f t="shared" ref="GK518:GK581" si="568">ROUND(INDEX(U$6:U$27,$FN518)*INDEX(BY$6:BY$13,$FR518)*INDEX($CH$6:$CH$9,FY518),0)</f>
        <v>#REF!</v>
      </c>
      <c r="GL518" s="14">
        <f t="shared" ref="GL518:GL581" si="569">GB518*10+FP518+FJ518*1000</f>
        <v>2024</v>
      </c>
      <c r="GM518" s="14">
        <f t="shared" ref="GM518:GM581" si="570">INDEX($V$17:$Y$27,GB518,FP518)</f>
        <v>3</v>
      </c>
      <c r="GN518" s="14">
        <f t="shared" ref="GN518:GN581" si="571">IF(FP518&gt;2,GB518*10+FP518+FJ518*1000,"")</f>
        <v>2024</v>
      </c>
      <c r="GO518" s="25" t="str">
        <f t="shared" ref="GO518:GO581" si="572">IF(FS518,"icon_"&amp;FT518,GO$2&amp;INDEX($FG$6:$FG$7,FJ518)*100000+GB518*1000+100+FR518)</f>
        <v>icon_2102418</v>
      </c>
      <c r="GS518" s="14">
        <f t="shared" ref="GS518:GS581" si="573">INDEX(CA$6:CA$13,$GC518)</f>
        <v>1</v>
      </c>
      <c r="GT518" s="14">
        <f t="shared" ref="GT518:GT581" si="574">INDEX(CB$6:CB$13,$GC518)</f>
        <v>3</v>
      </c>
      <c r="GU518" s="14" t="e">
        <f t="shared" si="541"/>
        <v>#REF!</v>
      </c>
      <c r="GV518" s="14" t="str">
        <f t="shared" si="542"/>
        <v>AtkExt</v>
      </c>
      <c r="GW518" s="14" t="e">
        <f t="shared" si="543"/>
        <v>#REF!</v>
      </c>
      <c r="GX518" s="14" t="e">
        <f t="shared" si="544"/>
        <v>#REF!</v>
      </c>
      <c r="GY518" s="14" t="str">
        <f t="shared" si="545"/>
        <v>HPExt</v>
      </c>
      <c r="GZ518" s="14" t="e">
        <f t="shared" si="546"/>
        <v>#REF!</v>
      </c>
      <c r="HA518" s="14" t="e">
        <f t="shared" si="547"/>
        <v>#REF!</v>
      </c>
      <c r="HB518" s="14">
        <f t="shared" ref="HB518:HB581" si="575">20000+GB518*100+FP518*10</f>
        <v>20240</v>
      </c>
      <c r="HC518" s="14">
        <f t="shared" si="548"/>
        <v>3</v>
      </c>
      <c r="HD518" s="14">
        <f t="shared" si="549"/>
        <v>2024</v>
      </c>
      <c r="HE518" s="25" t="s">
        <v>1109</v>
      </c>
      <c r="HF518" s="14">
        <f t="shared" ref="HF518:HF581" si="576">ROUND(INDEX($AA$17:$AD$27,GB518,FP518)*INDEX($BZ$6:$BZ$13,GC518),0)</f>
        <v>120</v>
      </c>
      <c r="HG518" s="30"/>
      <c r="IA518" s="16"/>
      <c r="IB518" s="16"/>
      <c r="IC518" s="16"/>
      <c r="ID518" s="16"/>
      <c r="IE518" s="16"/>
      <c r="IF518" s="16"/>
      <c r="IG518" s="16"/>
      <c r="IH518" s="16"/>
      <c r="II518" s="16"/>
      <c r="IJ518" s="16"/>
      <c r="IK518" s="16"/>
      <c r="IL518" s="16"/>
    </row>
    <row r="519" spans="165:246" ht="16.5" x14ac:dyDescent="0.2">
      <c r="FI519" s="13">
        <v>514</v>
      </c>
      <c r="FJ519" s="14">
        <f t="shared" ref="FJ519:FJ582" si="577">IF(FI519&lt;=$FJ$3,1,2)</f>
        <v>2</v>
      </c>
      <c r="FK519" s="14">
        <f t="shared" si="537"/>
        <v>79</v>
      </c>
      <c r="FL519" s="14">
        <f t="shared" ref="FL519:FL582" si="578">MATCH(FK519-1,$AT$6:$AT$64,1)</f>
        <v>11</v>
      </c>
      <c r="FM519" s="14">
        <f t="shared" si="538"/>
        <v>10</v>
      </c>
      <c r="FN519" s="14">
        <f t="shared" si="550"/>
        <v>14</v>
      </c>
      <c r="FO519" s="14">
        <f t="shared" si="551"/>
        <v>50</v>
      </c>
      <c r="FP519" s="14">
        <f t="shared" si="552"/>
        <v>1</v>
      </c>
      <c r="FQ519" s="14">
        <f t="shared" si="553"/>
        <v>1</v>
      </c>
      <c r="FR519" s="14">
        <f t="shared" si="554"/>
        <v>1</v>
      </c>
      <c r="FS519" s="14" t="b">
        <f t="shared" ref="FS519:FS582" si="579">IF(GD519="",FALSE,TRUE)</f>
        <v>0</v>
      </c>
      <c r="FT519" s="14">
        <f t="shared" si="555"/>
        <v>2103101</v>
      </c>
      <c r="FU519" s="14">
        <f t="shared" ref="FU519:FU582" si="580">INDEX($BG$7:$BN$64,FL519,FR519)</f>
        <v>50</v>
      </c>
      <c r="FV519" s="13" t="str">
        <f t="shared" si="556"/>
        <v>50级-普通守护灵の灵器</v>
      </c>
      <c r="FW519" s="13" t="str">
        <f t="shared" si="557"/>
        <v>苍云 · 守护灵の灵器-普通</v>
      </c>
      <c r="FX519" s="14">
        <f t="shared" si="558"/>
        <v>2</v>
      </c>
      <c r="FY519" s="14">
        <f t="shared" si="559"/>
        <v>1</v>
      </c>
      <c r="FZ519" s="14">
        <f t="shared" si="560"/>
        <v>50</v>
      </c>
      <c r="GA519" s="14">
        <v>80</v>
      </c>
      <c r="GB519" s="14">
        <f t="shared" si="561"/>
        <v>3</v>
      </c>
      <c r="GC519" s="14">
        <f t="shared" si="539"/>
        <v>1</v>
      </c>
      <c r="GD519" s="14" t="str">
        <f t="shared" si="562"/>
        <v/>
      </c>
      <c r="GE519" s="14" t="e">
        <f t="shared" si="540"/>
        <v>#REF!</v>
      </c>
      <c r="GF519" s="14" t="e">
        <f t="shared" si="563"/>
        <v>#REF!</v>
      </c>
      <c r="GG519" s="14" t="e">
        <f t="shared" si="564"/>
        <v>#REF!</v>
      </c>
      <c r="GH519" s="14" t="e">
        <f t="shared" si="565"/>
        <v>#REF!</v>
      </c>
      <c r="GI519" s="14" t="e">
        <f t="shared" si="566"/>
        <v>#REF!</v>
      </c>
      <c r="GJ519" s="14" t="e">
        <f t="shared" si="567"/>
        <v>#REF!</v>
      </c>
      <c r="GK519" s="14" t="e">
        <f t="shared" si="568"/>
        <v>#REF!</v>
      </c>
      <c r="GL519" s="14">
        <f t="shared" si="569"/>
        <v>2031</v>
      </c>
      <c r="GM519" s="14">
        <f t="shared" si="570"/>
        <v>0</v>
      </c>
      <c r="GN519" s="14" t="str">
        <f t="shared" si="571"/>
        <v/>
      </c>
      <c r="GO519" s="25" t="str">
        <f t="shared" si="572"/>
        <v>icon_2103101</v>
      </c>
      <c r="GS519" s="14">
        <f t="shared" si="573"/>
        <v>1</v>
      </c>
      <c r="GT519" s="14">
        <f t="shared" si="574"/>
        <v>0</v>
      </c>
      <c r="GU519" s="14" t="e">
        <f t="shared" si="541"/>
        <v>#REF!</v>
      </c>
      <c r="GV519" s="14" t="str">
        <f t="shared" si="542"/>
        <v>AtkExt</v>
      </c>
      <c r="GW519" s="14" t="e">
        <f t="shared" si="543"/>
        <v>#REF!</v>
      </c>
      <c r="GX519" s="14" t="e">
        <f t="shared" si="544"/>
        <v>#REF!</v>
      </c>
      <c r="GY519" s="14" t="str">
        <f t="shared" si="545"/>
        <v/>
      </c>
      <c r="GZ519" s="14" t="str">
        <f t="shared" si="546"/>
        <v/>
      </c>
      <c r="HA519" s="14" t="str">
        <f t="shared" si="547"/>
        <v/>
      </c>
      <c r="HB519" s="14">
        <f t="shared" si="575"/>
        <v>20310</v>
      </c>
      <c r="HC519" s="14">
        <f t="shared" si="548"/>
        <v>0</v>
      </c>
      <c r="HD519" s="14" t="str">
        <f t="shared" si="549"/>
        <v/>
      </c>
      <c r="HE519" s="25" t="s">
        <v>1109</v>
      </c>
      <c r="HF519" s="14">
        <f t="shared" si="576"/>
        <v>20</v>
      </c>
      <c r="HG519" s="30"/>
      <c r="IA519" s="16"/>
      <c r="IB519" s="16"/>
      <c r="IC519" s="16"/>
      <c r="ID519" s="16"/>
      <c r="IE519" s="16"/>
      <c r="IF519" s="16"/>
      <c r="IG519" s="16"/>
      <c r="IH519" s="16"/>
      <c r="II519" s="16"/>
      <c r="IJ519" s="16"/>
      <c r="IK519" s="16"/>
      <c r="IL519" s="16"/>
    </row>
    <row r="520" spans="165:246" ht="16.5" x14ac:dyDescent="0.2">
      <c r="FI520" s="13">
        <v>515</v>
      </c>
      <c r="FJ520" s="14">
        <f t="shared" si="577"/>
        <v>2</v>
      </c>
      <c r="FK520" s="14">
        <f t="shared" si="537"/>
        <v>80</v>
      </c>
      <c r="FL520" s="14">
        <f t="shared" si="578"/>
        <v>11</v>
      </c>
      <c r="FM520" s="14">
        <f t="shared" si="538"/>
        <v>10</v>
      </c>
      <c r="FN520" s="14">
        <f t="shared" si="550"/>
        <v>14</v>
      </c>
      <c r="FO520" s="14">
        <f t="shared" si="551"/>
        <v>50</v>
      </c>
      <c r="FP520" s="14">
        <f t="shared" si="552"/>
        <v>1</v>
      </c>
      <c r="FQ520" s="14">
        <f t="shared" si="553"/>
        <v>2</v>
      </c>
      <c r="FR520" s="14">
        <f t="shared" si="554"/>
        <v>2</v>
      </c>
      <c r="FS520" s="14" t="b">
        <f t="shared" si="579"/>
        <v>0</v>
      </c>
      <c r="FT520" s="14">
        <f t="shared" si="555"/>
        <v>2103102</v>
      </c>
      <c r="FU520" s="14">
        <f t="shared" si="580"/>
        <v>25</v>
      </c>
      <c r="FV520" s="13" t="str">
        <f t="shared" si="556"/>
        <v>50级-普通守护灵の头盔</v>
      </c>
      <c r="FW520" s="13" t="str">
        <f t="shared" si="557"/>
        <v>苍云 · 守护灵の头盔-普通</v>
      </c>
      <c r="FX520" s="14">
        <f t="shared" si="558"/>
        <v>2</v>
      </c>
      <c r="FY520" s="14">
        <f t="shared" si="559"/>
        <v>1</v>
      </c>
      <c r="FZ520" s="14">
        <f t="shared" si="560"/>
        <v>50</v>
      </c>
      <c r="GA520" s="14">
        <v>81</v>
      </c>
      <c r="GB520" s="14">
        <f t="shared" si="561"/>
        <v>3</v>
      </c>
      <c r="GC520" s="14">
        <f t="shared" si="539"/>
        <v>2</v>
      </c>
      <c r="GD520" s="14" t="str">
        <f t="shared" si="562"/>
        <v/>
      </c>
      <c r="GE520" s="14" t="e">
        <f t="shared" si="540"/>
        <v>#REF!</v>
      </c>
      <c r="GF520" s="14" t="e">
        <f t="shared" si="563"/>
        <v>#REF!</v>
      </c>
      <c r="GG520" s="14" t="e">
        <f t="shared" si="564"/>
        <v>#REF!</v>
      </c>
      <c r="GH520" s="14" t="e">
        <f t="shared" si="565"/>
        <v>#REF!</v>
      </c>
      <c r="GI520" s="14" t="e">
        <f t="shared" si="566"/>
        <v>#REF!</v>
      </c>
      <c r="GJ520" s="14" t="e">
        <f t="shared" si="567"/>
        <v>#REF!</v>
      </c>
      <c r="GK520" s="14" t="e">
        <f t="shared" si="568"/>
        <v>#REF!</v>
      </c>
      <c r="GL520" s="14">
        <f t="shared" si="569"/>
        <v>2031</v>
      </c>
      <c r="GM520" s="14">
        <f t="shared" si="570"/>
        <v>0</v>
      </c>
      <c r="GN520" s="14" t="str">
        <f t="shared" si="571"/>
        <v/>
      </c>
      <c r="GO520" s="25" t="str">
        <f t="shared" si="572"/>
        <v>icon_2103102</v>
      </c>
      <c r="GS520" s="14">
        <f t="shared" si="573"/>
        <v>2</v>
      </c>
      <c r="GT520" s="14">
        <f t="shared" si="574"/>
        <v>0</v>
      </c>
      <c r="GU520" s="14" t="e">
        <f t="shared" si="541"/>
        <v>#REF!</v>
      </c>
      <c r="GV520" s="14" t="str">
        <f t="shared" si="542"/>
        <v>DefExt</v>
      </c>
      <c r="GW520" s="14" t="e">
        <f t="shared" si="543"/>
        <v>#REF!</v>
      </c>
      <c r="GX520" s="14" t="e">
        <f t="shared" si="544"/>
        <v>#REF!</v>
      </c>
      <c r="GY520" s="14" t="str">
        <f t="shared" si="545"/>
        <v/>
      </c>
      <c r="GZ520" s="14" t="str">
        <f t="shared" si="546"/>
        <v/>
      </c>
      <c r="HA520" s="14" t="str">
        <f t="shared" si="547"/>
        <v/>
      </c>
      <c r="HB520" s="14">
        <f t="shared" si="575"/>
        <v>20310</v>
      </c>
      <c r="HC520" s="14">
        <f t="shared" si="548"/>
        <v>0</v>
      </c>
      <c r="HD520" s="14" t="str">
        <f t="shared" si="549"/>
        <v/>
      </c>
      <c r="HE520" s="25" t="s">
        <v>1109</v>
      </c>
      <c r="HF520" s="14">
        <f t="shared" si="576"/>
        <v>10</v>
      </c>
      <c r="HG520" s="30"/>
      <c r="IA520" s="16"/>
      <c r="IB520" s="16"/>
      <c r="IC520" s="16"/>
      <c r="ID520" s="16"/>
      <c r="IE520" s="16"/>
      <c r="IF520" s="16"/>
      <c r="IG520" s="16"/>
      <c r="IH520" s="16"/>
      <c r="II520" s="16"/>
      <c r="IJ520" s="16"/>
      <c r="IK520" s="16"/>
      <c r="IL520" s="16"/>
    </row>
    <row r="521" spans="165:246" ht="16.5" x14ac:dyDescent="0.2">
      <c r="FI521" s="13">
        <v>516</v>
      </c>
      <c r="FJ521" s="14">
        <f t="shared" si="577"/>
        <v>2</v>
      </c>
      <c r="FK521" s="14">
        <f t="shared" si="537"/>
        <v>81</v>
      </c>
      <c r="FL521" s="14">
        <f t="shared" si="578"/>
        <v>11</v>
      </c>
      <c r="FM521" s="14">
        <f t="shared" si="538"/>
        <v>10</v>
      </c>
      <c r="FN521" s="14">
        <f t="shared" si="550"/>
        <v>14</v>
      </c>
      <c r="FO521" s="14">
        <f t="shared" si="551"/>
        <v>50</v>
      </c>
      <c r="FP521" s="14">
        <f t="shared" si="552"/>
        <v>1</v>
      </c>
      <c r="FQ521" s="14">
        <f t="shared" si="553"/>
        <v>3</v>
      </c>
      <c r="FR521" s="14">
        <f t="shared" si="554"/>
        <v>3</v>
      </c>
      <c r="FS521" s="14" t="b">
        <f t="shared" si="579"/>
        <v>0</v>
      </c>
      <c r="FT521" s="14">
        <f t="shared" si="555"/>
        <v>2103103</v>
      </c>
      <c r="FU521" s="14">
        <f t="shared" si="580"/>
        <v>25</v>
      </c>
      <c r="FV521" s="13" t="str">
        <f t="shared" si="556"/>
        <v>50级-普通守护灵の铠甲</v>
      </c>
      <c r="FW521" s="13" t="str">
        <f t="shared" si="557"/>
        <v>苍云 · 守护灵の铠甲-普通</v>
      </c>
      <c r="FX521" s="14">
        <f t="shared" si="558"/>
        <v>2</v>
      </c>
      <c r="FY521" s="14">
        <f t="shared" si="559"/>
        <v>1</v>
      </c>
      <c r="FZ521" s="14">
        <f t="shared" si="560"/>
        <v>50</v>
      </c>
      <c r="GA521" s="14">
        <v>82</v>
      </c>
      <c r="GB521" s="14">
        <f t="shared" si="561"/>
        <v>3</v>
      </c>
      <c r="GC521" s="14">
        <f t="shared" si="539"/>
        <v>3</v>
      </c>
      <c r="GD521" s="14" t="str">
        <f t="shared" si="562"/>
        <v/>
      </c>
      <c r="GE521" s="14" t="e">
        <f t="shared" si="540"/>
        <v>#REF!</v>
      </c>
      <c r="GF521" s="14" t="e">
        <f t="shared" si="563"/>
        <v>#REF!</v>
      </c>
      <c r="GG521" s="14" t="e">
        <f t="shared" si="564"/>
        <v>#REF!</v>
      </c>
      <c r="GH521" s="14" t="e">
        <f t="shared" si="565"/>
        <v>#REF!</v>
      </c>
      <c r="GI521" s="14" t="e">
        <f t="shared" si="566"/>
        <v>#REF!</v>
      </c>
      <c r="GJ521" s="14" t="e">
        <f t="shared" si="567"/>
        <v>#REF!</v>
      </c>
      <c r="GK521" s="14" t="e">
        <f t="shared" si="568"/>
        <v>#REF!</v>
      </c>
      <c r="GL521" s="14">
        <f t="shared" si="569"/>
        <v>2031</v>
      </c>
      <c r="GM521" s="14">
        <f t="shared" si="570"/>
        <v>0</v>
      </c>
      <c r="GN521" s="14" t="str">
        <f t="shared" si="571"/>
        <v/>
      </c>
      <c r="GO521" s="25" t="str">
        <f t="shared" si="572"/>
        <v>icon_2103103</v>
      </c>
      <c r="GS521" s="14">
        <f t="shared" si="573"/>
        <v>2</v>
      </c>
      <c r="GT521" s="14">
        <f t="shared" si="574"/>
        <v>3</v>
      </c>
      <c r="GU521" s="14" t="e">
        <f t="shared" si="541"/>
        <v>#REF!</v>
      </c>
      <c r="GV521" s="14" t="str">
        <f t="shared" si="542"/>
        <v>DefExt</v>
      </c>
      <c r="GW521" s="14" t="e">
        <f t="shared" si="543"/>
        <v>#REF!</v>
      </c>
      <c r="GX521" s="14" t="e">
        <f t="shared" si="544"/>
        <v>#REF!</v>
      </c>
      <c r="GY521" s="14" t="str">
        <f t="shared" si="545"/>
        <v>HPExt</v>
      </c>
      <c r="GZ521" s="14" t="e">
        <f t="shared" si="546"/>
        <v>#REF!</v>
      </c>
      <c r="HA521" s="14" t="e">
        <f t="shared" si="547"/>
        <v>#REF!</v>
      </c>
      <c r="HB521" s="14">
        <f t="shared" si="575"/>
        <v>20310</v>
      </c>
      <c r="HC521" s="14">
        <f t="shared" si="548"/>
        <v>0</v>
      </c>
      <c r="HD521" s="14" t="str">
        <f t="shared" si="549"/>
        <v/>
      </c>
      <c r="HE521" s="25" t="s">
        <v>1109</v>
      </c>
      <c r="HF521" s="14">
        <f t="shared" si="576"/>
        <v>10</v>
      </c>
      <c r="HG521" s="30"/>
      <c r="IA521" s="16"/>
      <c r="IB521" s="16"/>
      <c r="IC521" s="16"/>
      <c r="ID521" s="16"/>
      <c r="IE521" s="16"/>
      <c r="IF521" s="16"/>
      <c r="IG521" s="16"/>
      <c r="IH521" s="16"/>
      <c r="II521" s="16"/>
      <c r="IJ521" s="16"/>
      <c r="IK521" s="16"/>
      <c r="IL521" s="16"/>
    </row>
    <row r="522" spans="165:246" ht="16.5" x14ac:dyDescent="0.2">
      <c r="FI522" s="13">
        <v>517</v>
      </c>
      <c r="FJ522" s="14">
        <f t="shared" si="577"/>
        <v>2</v>
      </c>
      <c r="FK522" s="14">
        <f t="shared" si="537"/>
        <v>82</v>
      </c>
      <c r="FL522" s="14">
        <f t="shared" si="578"/>
        <v>11</v>
      </c>
      <c r="FM522" s="14">
        <f t="shared" si="538"/>
        <v>10</v>
      </c>
      <c r="FN522" s="14">
        <f t="shared" si="550"/>
        <v>14</v>
      </c>
      <c r="FO522" s="14">
        <f t="shared" si="551"/>
        <v>50</v>
      </c>
      <c r="FP522" s="14">
        <f t="shared" si="552"/>
        <v>1</v>
      </c>
      <c r="FQ522" s="14">
        <f t="shared" si="553"/>
        <v>4</v>
      </c>
      <c r="FR522" s="14">
        <f t="shared" si="554"/>
        <v>4</v>
      </c>
      <c r="FS522" s="14" t="b">
        <f t="shared" si="579"/>
        <v>0</v>
      </c>
      <c r="FT522" s="14">
        <f t="shared" si="555"/>
        <v>2103104</v>
      </c>
      <c r="FU522" s="14">
        <f t="shared" si="580"/>
        <v>25</v>
      </c>
      <c r="FV522" s="13" t="str">
        <f t="shared" si="556"/>
        <v>50级-普通守护灵の裤子</v>
      </c>
      <c r="FW522" s="13" t="str">
        <f t="shared" si="557"/>
        <v>苍云 · 守护灵の裤子-普通</v>
      </c>
      <c r="FX522" s="14">
        <f t="shared" si="558"/>
        <v>2</v>
      </c>
      <c r="FY522" s="14">
        <f t="shared" si="559"/>
        <v>1</v>
      </c>
      <c r="FZ522" s="14">
        <f t="shared" si="560"/>
        <v>50</v>
      </c>
      <c r="GA522" s="14">
        <v>83</v>
      </c>
      <c r="GB522" s="14">
        <f t="shared" si="561"/>
        <v>3</v>
      </c>
      <c r="GC522" s="14">
        <f t="shared" si="539"/>
        <v>4</v>
      </c>
      <c r="GD522" s="14" t="str">
        <f t="shared" si="562"/>
        <v/>
      </c>
      <c r="GE522" s="14" t="e">
        <f t="shared" si="540"/>
        <v>#REF!</v>
      </c>
      <c r="GF522" s="14" t="e">
        <f t="shared" si="563"/>
        <v>#REF!</v>
      </c>
      <c r="GG522" s="14" t="e">
        <f t="shared" si="564"/>
        <v>#REF!</v>
      </c>
      <c r="GH522" s="14" t="e">
        <f t="shared" si="565"/>
        <v>#REF!</v>
      </c>
      <c r="GI522" s="14" t="e">
        <f t="shared" si="566"/>
        <v>#REF!</v>
      </c>
      <c r="GJ522" s="14" t="e">
        <f t="shared" si="567"/>
        <v>#REF!</v>
      </c>
      <c r="GK522" s="14" t="e">
        <f t="shared" si="568"/>
        <v>#REF!</v>
      </c>
      <c r="GL522" s="14">
        <f t="shared" si="569"/>
        <v>2031</v>
      </c>
      <c r="GM522" s="14">
        <f t="shared" si="570"/>
        <v>0</v>
      </c>
      <c r="GN522" s="14" t="str">
        <f t="shared" si="571"/>
        <v/>
      </c>
      <c r="GO522" s="25" t="str">
        <f t="shared" si="572"/>
        <v>icon_2103104</v>
      </c>
      <c r="GS522" s="14">
        <f t="shared" si="573"/>
        <v>2</v>
      </c>
      <c r="GT522" s="14">
        <f t="shared" si="574"/>
        <v>0</v>
      </c>
      <c r="GU522" s="14" t="e">
        <f t="shared" si="541"/>
        <v>#REF!</v>
      </c>
      <c r="GV522" s="14" t="str">
        <f t="shared" si="542"/>
        <v>DefExt</v>
      </c>
      <c r="GW522" s="14" t="e">
        <f t="shared" si="543"/>
        <v>#REF!</v>
      </c>
      <c r="GX522" s="14" t="e">
        <f t="shared" si="544"/>
        <v>#REF!</v>
      </c>
      <c r="GY522" s="14" t="str">
        <f t="shared" si="545"/>
        <v/>
      </c>
      <c r="GZ522" s="14" t="str">
        <f t="shared" si="546"/>
        <v/>
      </c>
      <c r="HA522" s="14" t="str">
        <f t="shared" si="547"/>
        <v/>
      </c>
      <c r="HB522" s="14">
        <f t="shared" si="575"/>
        <v>20310</v>
      </c>
      <c r="HC522" s="14">
        <f t="shared" si="548"/>
        <v>0</v>
      </c>
      <c r="HD522" s="14" t="str">
        <f t="shared" si="549"/>
        <v/>
      </c>
      <c r="HE522" s="25" t="s">
        <v>1109</v>
      </c>
      <c r="HF522" s="14">
        <f t="shared" si="576"/>
        <v>10</v>
      </c>
      <c r="HG522" s="30"/>
      <c r="IA522" s="16"/>
      <c r="IB522" s="16"/>
      <c r="IC522" s="16"/>
      <c r="ID522" s="16"/>
      <c r="IE522" s="16"/>
      <c r="IF522" s="16"/>
      <c r="IG522" s="16"/>
      <c r="IH522" s="16"/>
      <c r="II522" s="16"/>
      <c r="IJ522" s="16"/>
      <c r="IK522" s="16"/>
      <c r="IL522" s="16"/>
    </row>
    <row r="523" spans="165:246" ht="16.5" x14ac:dyDescent="0.2">
      <c r="FI523" s="13">
        <v>518</v>
      </c>
      <c r="FJ523" s="14">
        <f t="shared" si="577"/>
        <v>2</v>
      </c>
      <c r="FK523" s="14">
        <f t="shared" si="537"/>
        <v>83</v>
      </c>
      <c r="FL523" s="14">
        <f t="shared" si="578"/>
        <v>11</v>
      </c>
      <c r="FM523" s="14">
        <f t="shared" si="538"/>
        <v>10</v>
      </c>
      <c r="FN523" s="14">
        <f t="shared" si="550"/>
        <v>14</v>
      </c>
      <c r="FO523" s="14">
        <f t="shared" si="551"/>
        <v>50</v>
      </c>
      <c r="FP523" s="14">
        <f t="shared" si="552"/>
        <v>1</v>
      </c>
      <c r="FQ523" s="14">
        <f t="shared" si="553"/>
        <v>5</v>
      </c>
      <c r="FR523" s="14">
        <f t="shared" si="554"/>
        <v>5</v>
      </c>
      <c r="FS523" s="14" t="b">
        <f t="shared" si="579"/>
        <v>0</v>
      </c>
      <c r="FT523" s="14">
        <f t="shared" si="555"/>
        <v>2103105</v>
      </c>
      <c r="FU523" s="14">
        <f t="shared" si="580"/>
        <v>25</v>
      </c>
      <c r="FV523" s="13" t="str">
        <f t="shared" si="556"/>
        <v>50级-普通守护灵の鞋子</v>
      </c>
      <c r="FW523" s="13" t="str">
        <f t="shared" si="557"/>
        <v>苍云 · 守护灵の鞋子-普通</v>
      </c>
      <c r="FX523" s="14">
        <f t="shared" si="558"/>
        <v>2</v>
      </c>
      <c r="FY523" s="14">
        <f t="shared" si="559"/>
        <v>1</v>
      </c>
      <c r="FZ523" s="14">
        <f t="shared" si="560"/>
        <v>50</v>
      </c>
      <c r="GA523" s="14">
        <v>84</v>
      </c>
      <c r="GB523" s="14">
        <f t="shared" si="561"/>
        <v>3</v>
      </c>
      <c r="GC523" s="14">
        <f t="shared" si="539"/>
        <v>5</v>
      </c>
      <c r="GD523" s="14" t="str">
        <f t="shared" si="562"/>
        <v/>
      </c>
      <c r="GE523" s="14" t="e">
        <f t="shared" si="540"/>
        <v>#REF!</v>
      </c>
      <c r="GF523" s="14" t="e">
        <f t="shared" si="563"/>
        <v>#REF!</v>
      </c>
      <c r="GG523" s="14" t="e">
        <f t="shared" si="564"/>
        <v>#REF!</v>
      </c>
      <c r="GH523" s="14" t="e">
        <f t="shared" si="565"/>
        <v>#REF!</v>
      </c>
      <c r="GI523" s="14" t="e">
        <f t="shared" si="566"/>
        <v>#REF!</v>
      </c>
      <c r="GJ523" s="14" t="e">
        <f t="shared" si="567"/>
        <v>#REF!</v>
      </c>
      <c r="GK523" s="14" t="e">
        <f t="shared" si="568"/>
        <v>#REF!</v>
      </c>
      <c r="GL523" s="14">
        <f t="shared" si="569"/>
        <v>2031</v>
      </c>
      <c r="GM523" s="14">
        <f t="shared" si="570"/>
        <v>0</v>
      </c>
      <c r="GN523" s="14" t="str">
        <f t="shared" si="571"/>
        <v/>
      </c>
      <c r="GO523" s="25" t="str">
        <f t="shared" si="572"/>
        <v>icon_2103105</v>
      </c>
      <c r="GS523" s="14">
        <f t="shared" si="573"/>
        <v>3</v>
      </c>
      <c r="GT523" s="14">
        <f t="shared" si="574"/>
        <v>0</v>
      </c>
      <c r="GU523" s="14" t="e">
        <f t="shared" si="541"/>
        <v>#REF!</v>
      </c>
      <c r="GV523" s="14" t="str">
        <f t="shared" si="542"/>
        <v>HPExt</v>
      </c>
      <c r="GW523" s="14" t="e">
        <f t="shared" si="543"/>
        <v>#REF!</v>
      </c>
      <c r="GX523" s="14" t="e">
        <f t="shared" si="544"/>
        <v>#REF!</v>
      </c>
      <c r="GY523" s="14" t="str">
        <f t="shared" si="545"/>
        <v/>
      </c>
      <c r="GZ523" s="14" t="str">
        <f t="shared" si="546"/>
        <v/>
      </c>
      <c r="HA523" s="14" t="str">
        <f t="shared" si="547"/>
        <v/>
      </c>
      <c r="HB523" s="14">
        <f t="shared" si="575"/>
        <v>20310</v>
      </c>
      <c r="HC523" s="14">
        <f t="shared" si="548"/>
        <v>0</v>
      </c>
      <c r="HD523" s="14" t="str">
        <f t="shared" si="549"/>
        <v/>
      </c>
      <c r="HE523" s="25" t="s">
        <v>1109</v>
      </c>
      <c r="HF523" s="14">
        <f t="shared" si="576"/>
        <v>10</v>
      </c>
      <c r="HG523" s="30"/>
      <c r="IA523" s="16"/>
      <c r="IB523" s="16"/>
      <c r="IC523" s="16"/>
      <c r="ID523" s="16"/>
      <c r="IE523" s="16"/>
      <c r="IF523" s="16"/>
      <c r="IG523" s="16"/>
      <c r="IH523" s="16"/>
      <c r="II523" s="16"/>
      <c r="IJ523" s="16"/>
      <c r="IK523" s="16"/>
      <c r="IL523" s="16"/>
    </row>
    <row r="524" spans="165:246" ht="16.5" x14ac:dyDescent="0.2">
      <c r="FI524" s="13">
        <v>519</v>
      </c>
      <c r="FJ524" s="14">
        <f t="shared" si="577"/>
        <v>2</v>
      </c>
      <c r="FK524" s="14">
        <f t="shared" si="537"/>
        <v>84</v>
      </c>
      <c r="FL524" s="14">
        <f t="shared" si="578"/>
        <v>11</v>
      </c>
      <c r="FM524" s="14">
        <f t="shared" si="538"/>
        <v>10</v>
      </c>
      <c r="FN524" s="14">
        <f t="shared" si="550"/>
        <v>14</v>
      </c>
      <c r="FO524" s="14">
        <f t="shared" si="551"/>
        <v>50</v>
      </c>
      <c r="FP524" s="14">
        <f t="shared" si="552"/>
        <v>1</v>
      </c>
      <c r="FQ524" s="14">
        <f t="shared" si="553"/>
        <v>6</v>
      </c>
      <c r="FR524" s="14">
        <f t="shared" si="554"/>
        <v>6</v>
      </c>
      <c r="FS524" s="14" t="b">
        <f t="shared" si="579"/>
        <v>0</v>
      </c>
      <c r="FT524" s="14">
        <f t="shared" si="555"/>
        <v>2103106</v>
      </c>
      <c r="FU524" s="14">
        <f t="shared" si="580"/>
        <v>25</v>
      </c>
      <c r="FV524" s="13" t="str">
        <f t="shared" si="556"/>
        <v>50级-普通守护灵の护手</v>
      </c>
      <c r="FW524" s="13" t="str">
        <f t="shared" si="557"/>
        <v>苍云 · 守护灵の护手-普通</v>
      </c>
      <c r="FX524" s="14">
        <f t="shared" si="558"/>
        <v>2</v>
      </c>
      <c r="FY524" s="14">
        <f t="shared" si="559"/>
        <v>1</v>
      </c>
      <c r="FZ524" s="14">
        <f t="shared" si="560"/>
        <v>50</v>
      </c>
      <c r="GA524" s="14">
        <v>85</v>
      </c>
      <c r="GB524" s="14">
        <f t="shared" si="561"/>
        <v>3</v>
      </c>
      <c r="GC524" s="14">
        <f t="shared" si="539"/>
        <v>6</v>
      </c>
      <c r="GD524" s="14" t="str">
        <f t="shared" si="562"/>
        <v/>
      </c>
      <c r="GE524" s="14" t="e">
        <f t="shared" si="540"/>
        <v>#REF!</v>
      </c>
      <c r="GF524" s="14" t="e">
        <f t="shared" si="563"/>
        <v>#REF!</v>
      </c>
      <c r="GG524" s="14" t="e">
        <f t="shared" si="564"/>
        <v>#REF!</v>
      </c>
      <c r="GH524" s="14" t="e">
        <f t="shared" si="565"/>
        <v>#REF!</v>
      </c>
      <c r="GI524" s="14" t="e">
        <f t="shared" si="566"/>
        <v>#REF!</v>
      </c>
      <c r="GJ524" s="14" t="e">
        <f t="shared" si="567"/>
        <v>#REF!</v>
      </c>
      <c r="GK524" s="14" t="e">
        <f t="shared" si="568"/>
        <v>#REF!</v>
      </c>
      <c r="GL524" s="14">
        <f t="shared" si="569"/>
        <v>2031</v>
      </c>
      <c r="GM524" s="14">
        <f t="shared" si="570"/>
        <v>0</v>
      </c>
      <c r="GN524" s="14" t="str">
        <f t="shared" si="571"/>
        <v/>
      </c>
      <c r="GO524" s="25" t="str">
        <f t="shared" si="572"/>
        <v>icon_2103106</v>
      </c>
      <c r="GS524" s="14">
        <f t="shared" si="573"/>
        <v>3</v>
      </c>
      <c r="GT524" s="14">
        <f t="shared" si="574"/>
        <v>0</v>
      </c>
      <c r="GU524" s="14" t="e">
        <f t="shared" si="541"/>
        <v>#REF!</v>
      </c>
      <c r="GV524" s="14" t="str">
        <f t="shared" si="542"/>
        <v>HPExt</v>
      </c>
      <c r="GW524" s="14" t="e">
        <f t="shared" si="543"/>
        <v>#REF!</v>
      </c>
      <c r="GX524" s="14" t="e">
        <f t="shared" si="544"/>
        <v>#REF!</v>
      </c>
      <c r="GY524" s="14" t="str">
        <f t="shared" si="545"/>
        <v/>
      </c>
      <c r="GZ524" s="14" t="str">
        <f t="shared" si="546"/>
        <v/>
      </c>
      <c r="HA524" s="14" t="str">
        <f t="shared" si="547"/>
        <v/>
      </c>
      <c r="HB524" s="14">
        <f t="shared" si="575"/>
        <v>20310</v>
      </c>
      <c r="HC524" s="14">
        <f t="shared" si="548"/>
        <v>0</v>
      </c>
      <c r="HD524" s="14" t="str">
        <f t="shared" si="549"/>
        <v/>
      </c>
      <c r="HE524" s="25" t="s">
        <v>1109</v>
      </c>
      <c r="HF524" s="14">
        <f t="shared" si="576"/>
        <v>10</v>
      </c>
      <c r="HG524" s="30"/>
      <c r="IA524" s="16"/>
      <c r="IB524" s="16"/>
      <c r="IC524" s="16"/>
      <c r="ID524" s="16"/>
      <c r="IE524" s="16"/>
      <c r="IF524" s="16"/>
      <c r="IG524" s="16"/>
      <c r="IH524" s="16"/>
      <c r="II524" s="16"/>
      <c r="IJ524" s="16"/>
      <c r="IK524" s="16"/>
      <c r="IL524" s="16"/>
    </row>
    <row r="525" spans="165:246" ht="16.5" x14ac:dyDescent="0.2">
      <c r="FI525" s="13">
        <v>520</v>
      </c>
      <c r="FJ525" s="14">
        <f t="shared" si="577"/>
        <v>2</v>
      </c>
      <c r="FK525" s="14">
        <f t="shared" si="537"/>
        <v>85</v>
      </c>
      <c r="FL525" s="14">
        <f t="shared" si="578"/>
        <v>11</v>
      </c>
      <c r="FM525" s="14">
        <f t="shared" si="538"/>
        <v>10</v>
      </c>
      <c r="FN525" s="14">
        <f t="shared" si="550"/>
        <v>14</v>
      </c>
      <c r="FO525" s="14">
        <f t="shared" si="551"/>
        <v>50</v>
      </c>
      <c r="FP525" s="14">
        <f t="shared" si="552"/>
        <v>1</v>
      </c>
      <c r="FQ525" s="14">
        <f t="shared" si="553"/>
        <v>7</v>
      </c>
      <c r="FR525" s="14">
        <f t="shared" si="554"/>
        <v>7</v>
      </c>
      <c r="FS525" s="14" t="b">
        <f t="shared" si="579"/>
        <v>0</v>
      </c>
      <c r="FT525" s="14">
        <f t="shared" si="555"/>
        <v>2103107</v>
      </c>
      <c r="FU525" s="14">
        <f t="shared" si="580"/>
        <v>38</v>
      </c>
      <c r="FV525" s="13" t="str">
        <f t="shared" si="556"/>
        <v>50级-普通守护灵の项链</v>
      </c>
      <c r="FW525" s="13" t="str">
        <f t="shared" si="557"/>
        <v>苍云 · 守护灵の项链-普通</v>
      </c>
      <c r="FX525" s="14">
        <f t="shared" si="558"/>
        <v>2</v>
      </c>
      <c r="FY525" s="14">
        <f t="shared" si="559"/>
        <v>1</v>
      </c>
      <c r="FZ525" s="14">
        <f t="shared" si="560"/>
        <v>50</v>
      </c>
      <c r="GA525" s="14">
        <v>86</v>
      </c>
      <c r="GB525" s="14">
        <f t="shared" si="561"/>
        <v>3</v>
      </c>
      <c r="GC525" s="14">
        <f t="shared" si="539"/>
        <v>7</v>
      </c>
      <c r="GD525" s="14" t="str">
        <f t="shared" si="562"/>
        <v/>
      </c>
      <c r="GE525" s="14" t="e">
        <f t="shared" si="540"/>
        <v>#REF!</v>
      </c>
      <c r="GF525" s="14" t="e">
        <f t="shared" si="563"/>
        <v>#REF!</v>
      </c>
      <c r="GG525" s="14" t="e">
        <f t="shared" si="564"/>
        <v>#REF!</v>
      </c>
      <c r="GH525" s="14" t="e">
        <f t="shared" si="565"/>
        <v>#REF!</v>
      </c>
      <c r="GI525" s="14" t="e">
        <f t="shared" si="566"/>
        <v>#REF!</v>
      </c>
      <c r="GJ525" s="14" t="e">
        <f t="shared" si="567"/>
        <v>#REF!</v>
      </c>
      <c r="GK525" s="14" t="e">
        <f t="shared" si="568"/>
        <v>#REF!</v>
      </c>
      <c r="GL525" s="14">
        <f t="shared" si="569"/>
        <v>2031</v>
      </c>
      <c r="GM525" s="14">
        <f t="shared" si="570"/>
        <v>0</v>
      </c>
      <c r="GN525" s="14" t="str">
        <f t="shared" si="571"/>
        <v/>
      </c>
      <c r="GO525" s="25" t="str">
        <f t="shared" si="572"/>
        <v>icon_2103107</v>
      </c>
      <c r="GS525" s="14">
        <f t="shared" si="573"/>
        <v>1</v>
      </c>
      <c r="GT525" s="14">
        <f t="shared" si="574"/>
        <v>2</v>
      </c>
      <c r="GU525" s="14" t="e">
        <f t="shared" si="541"/>
        <v>#REF!</v>
      </c>
      <c r="GV525" s="14" t="str">
        <f t="shared" si="542"/>
        <v>AtkExt</v>
      </c>
      <c r="GW525" s="14" t="e">
        <f t="shared" si="543"/>
        <v>#REF!</v>
      </c>
      <c r="GX525" s="14" t="e">
        <f t="shared" si="544"/>
        <v>#REF!</v>
      </c>
      <c r="GY525" s="14" t="str">
        <f t="shared" si="545"/>
        <v>DefExt</v>
      </c>
      <c r="GZ525" s="14" t="e">
        <f t="shared" si="546"/>
        <v>#REF!</v>
      </c>
      <c r="HA525" s="14" t="e">
        <f t="shared" si="547"/>
        <v>#REF!</v>
      </c>
      <c r="HB525" s="14">
        <f t="shared" si="575"/>
        <v>20310</v>
      </c>
      <c r="HC525" s="14">
        <f t="shared" si="548"/>
        <v>0</v>
      </c>
      <c r="HD525" s="14" t="str">
        <f t="shared" si="549"/>
        <v/>
      </c>
      <c r="HE525" s="25" t="s">
        <v>1109</v>
      </c>
      <c r="HF525" s="14">
        <f t="shared" si="576"/>
        <v>15</v>
      </c>
      <c r="HG525" s="30"/>
      <c r="IA525" s="16"/>
      <c r="IB525" s="16"/>
      <c r="IC525" s="16"/>
      <c r="ID525" s="16"/>
      <c r="IE525" s="16"/>
      <c r="IF525" s="16"/>
      <c r="IG525" s="16"/>
      <c r="IH525" s="16"/>
      <c r="II525" s="16"/>
      <c r="IJ525" s="16"/>
      <c r="IK525" s="16"/>
      <c r="IL525" s="16"/>
    </row>
    <row r="526" spans="165:246" ht="16.5" x14ac:dyDescent="0.2">
      <c r="FI526" s="13">
        <v>521</v>
      </c>
      <c r="FJ526" s="14">
        <f t="shared" si="577"/>
        <v>2</v>
      </c>
      <c r="FK526" s="14">
        <f t="shared" si="537"/>
        <v>86</v>
      </c>
      <c r="FL526" s="14">
        <f t="shared" si="578"/>
        <v>11</v>
      </c>
      <c r="FM526" s="14">
        <f t="shared" si="538"/>
        <v>10</v>
      </c>
      <c r="FN526" s="14">
        <f t="shared" si="550"/>
        <v>14</v>
      </c>
      <c r="FO526" s="14">
        <f t="shared" si="551"/>
        <v>50</v>
      </c>
      <c r="FP526" s="14">
        <f t="shared" si="552"/>
        <v>1</v>
      </c>
      <c r="FQ526" s="14">
        <f t="shared" si="553"/>
        <v>8</v>
      </c>
      <c r="FR526" s="14">
        <f t="shared" si="554"/>
        <v>8</v>
      </c>
      <c r="FS526" s="14" t="b">
        <f t="shared" si="579"/>
        <v>0</v>
      </c>
      <c r="FT526" s="14">
        <f t="shared" si="555"/>
        <v>2103108</v>
      </c>
      <c r="FU526" s="14">
        <f t="shared" si="580"/>
        <v>38</v>
      </c>
      <c r="FV526" s="13" t="str">
        <f t="shared" si="556"/>
        <v>50级-普通守护灵の戒指</v>
      </c>
      <c r="FW526" s="13" t="str">
        <f t="shared" si="557"/>
        <v>苍云 · 守护灵の戒指-普通</v>
      </c>
      <c r="FX526" s="14">
        <f t="shared" si="558"/>
        <v>2</v>
      </c>
      <c r="FY526" s="14">
        <f t="shared" si="559"/>
        <v>1</v>
      </c>
      <c r="FZ526" s="14">
        <f t="shared" si="560"/>
        <v>50</v>
      </c>
      <c r="GA526" s="14">
        <v>87</v>
      </c>
      <c r="GB526" s="14">
        <f t="shared" si="561"/>
        <v>3</v>
      </c>
      <c r="GC526" s="14">
        <f t="shared" si="539"/>
        <v>8</v>
      </c>
      <c r="GD526" s="14" t="str">
        <f t="shared" si="562"/>
        <v/>
      </c>
      <c r="GE526" s="14" t="e">
        <f t="shared" si="540"/>
        <v>#REF!</v>
      </c>
      <c r="GF526" s="14" t="e">
        <f t="shared" si="563"/>
        <v>#REF!</v>
      </c>
      <c r="GG526" s="14" t="e">
        <f t="shared" si="564"/>
        <v>#REF!</v>
      </c>
      <c r="GH526" s="14" t="e">
        <f t="shared" si="565"/>
        <v>#REF!</v>
      </c>
      <c r="GI526" s="14" t="e">
        <f t="shared" si="566"/>
        <v>#REF!</v>
      </c>
      <c r="GJ526" s="14" t="e">
        <f t="shared" si="567"/>
        <v>#REF!</v>
      </c>
      <c r="GK526" s="14" t="e">
        <f t="shared" si="568"/>
        <v>#REF!</v>
      </c>
      <c r="GL526" s="14">
        <f t="shared" si="569"/>
        <v>2031</v>
      </c>
      <c r="GM526" s="14">
        <f t="shared" si="570"/>
        <v>0</v>
      </c>
      <c r="GN526" s="14" t="str">
        <f t="shared" si="571"/>
        <v/>
      </c>
      <c r="GO526" s="25" t="str">
        <f t="shared" si="572"/>
        <v>icon_2103108</v>
      </c>
      <c r="GS526" s="14">
        <f t="shared" si="573"/>
        <v>1</v>
      </c>
      <c r="GT526" s="14">
        <f t="shared" si="574"/>
        <v>3</v>
      </c>
      <c r="GU526" s="14" t="e">
        <f t="shared" si="541"/>
        <v>#REF!</v>
      </c>
      <c r="GV526" s="14" t="str">
        <f t="shared" si="542"/>
        <v>AtkExt</v>
      </c>
      <c r="GW526" s="14" t="e">
        <f t="shared" si="543"/>
        <v>#REF!</v>
      </c>
      <c r="GX526" s="14" t="e">
        <f t="shared" si="544"/>
        <v>#REF!</v>
      </c>
      <c r="GY526" s="14" t="str">
        <f t="shared" si="545"/>
        <v>HPExt</v>
      </c>
      <c r="GZ526" s="14" t="e">
        <f t="shared" si="546"/>
        <v>#REF!</v>
      </c>
      <c r="HA526" s="14" t="e">
        <f t="shared" si="547"/>
        <v>#REF!</v>
      </c>
      <c r="HB526" s="14">
        <f t="shared" si="575"/>
        <v>20310</v>
      </c>
      <c r="HC526" s="14">
        <f t="shared" si="548"/>
        <v>0</v>
      </c>
      <c r="HD526" s="14" t="str">
        <f t="shared" si="549"/>
        <v/>
      </c>
      <c r="HE526" s="25" t="s">
        <v>1109</v>
      </c>
      <c r="HF526" s="14">
        <f t="shared" si="576"/>
        <v>15</v>
      </c>
      <c r="HG526" s="30"/>
      <c r="IA526" s="16"/>
      <c r="IB526" s="16"/>
      <c r="IC526" s="16"/>
      <c r="ID526" s="16"/>
      <c r="IE526" s="16"/>
      <c r="IF526" s="16"/>
      <c r="IG526" s="16"/>
      <c r="IH526" s="16"/>
      <c r="II526" s="16"/>
      <c r="IJ526" s="16"/>
      <c r="IK526" s="16"/>
      <c r="IL526" s="16"/>
    </row>
    <row r="527" spans="165:246" ht="16.5" x14ac:dyDescent="0.2">
      <c r="FI527" s="13">
        <v>522</v>
      </c>
      <c r="FJ527" s="14">
        <f t="shared" si="577"/>
        <v>2</v>
      </c>
      <c r="FK527" s="14">
        <f t="shared" si="537"/>
        <v>87</v>
      </c>
      <c r="FL527" s="14">
        <f t="shared" si="578"/>
        <v>12</v>
      </c>
      <c r="FM527" s="14">
        <f t="shared" si="538"/>
        <v>20</v>
      </c>
      <c r="FN527" s="14">
        <f t="shared" si="550"/>
        <v>14</v>
      </c>
      <c r="FO527" s="14">
        <f t="shared" si="551"/>
        <v>50</v>
      </c>
      <c r="FP527" s="14">
        <f t="shared" si="552"/>
        <v>2</v>
      </c>
      <c r="FQ527" s="14">
        <f t="shared" si="553"/>
        <v>1</v>
      </c>
      <c r="FR527" s="14">
        <f t="shared" si="554"/>
        <v>1</v>
      </c>
      <c r="FS527" s="14" t="b">
        <f t="shared" si="579"/>
        <v>0</v>
      </c>
      <c r="FT527" s="14">
        <f t="shared" si="555"/>
        <v>2103201</v>
      </c>
      <c r="FU527" s="14">
        <f t="shared" si="580"/>
        <v>80</v>
      </c>
      <c r="FV527" s="13" t="str">
        <f t="shared" si="556"/>
        <v>50级-优秀守护灵の灵器</v>
      </c>
      <c r="FW527" s="13" t="str">
        <f t="shared" si="557"/>
        <v>苍云 · 守护灵の灵器-优秀</v>
      </c>
      <c r="FX527" s="14">
        <f t="shared" si="558"/>
        <v>2</v>
      </c>
      <c r="FY527" s="14">
        <f t="shared" si="559"/>
        <v>2</v>
      </c>
      <c r="FZ527" s="14">
        <f t="shared" si="560"/>
        <v>50</v>
      </c>
      <c r="GA527" s="14">
        <v>88</v>
      </c>
      <c r="GB527" s="14">
        <f t="shared" si="561"/>
        <v>3</v>
      </c>
      <c r="GC527" s="14">
        <f t="shared" si="539"/>
        <v>1</v>
      </c>
      <c r="GD527" s="14" t="str">
        <f t="shared" si="562"/>
        <v/>
      </c>
      <c r="GE527" s="14" t="e">
        <f t="shared" si="540"/>
        <v>#REF!</v>
      </c>
      <c r="GF527" s="14" t="e">
        <f t="shared" si="563"/>
        <v>#REF!</v>
      </c>
      <c r="GG527" s="14" t="e">
        <f t="shared" si="564"/>
        <v>#REF!</v>
      </c>
      <c r="GH527" s="14" t="e">
        <f t="shared" si="565"/>
        <v>#REF!</v>
      </c>
      <c r="GI527" s="14" t="e">
        <f t="shared" si="566"/>
        <v>#REF!</v>
      </c>
      <c r="GJ527" s="14" t="e">
        <f t="shared" si="567"/>
        <v>#REF!</v>
      </c>
      <c r="GK527" s="14" t="e">
        <f t="shared" si="568"/>
        <v>#REF!</v>
      </c>
      <c r="GL527" s="14">
        <f t="shared" si="569"/>
        <v>2032</v>
      </c>
      <c r="GM527" s="14">
        <f t="shared" si="570"/>
        <v>0</v>
      </c>
      <c r="GN527" s="14" t="str">
        <f t="shared" si="571"/>
        <v/>
      </c>
      <c r="GO527" s="25" t="str">
        <f t="shared" si="572"/>
        <v>icon_2103101</v>
      </c>
      <c r="GS527" s="14">
        <f t="shared" si="573"/>
        <v>1</v>
      </c>
      <c r="GT527" s="14">
        <f t="shared" si="574"/>
        <v>0</v>
      </c>
      <c r="GU527" s="14" t="e">
        <f t="shared" si="541"/>
        <v>#REF!</v>
      </c>
      <c r="GV527" s="14" t="str">
        <f t="shared" si="542"/>
        <v>AtkExt</v>
      </c>
      <c r="GW527" s="14" t="e">
        <f t="shared" si="543"/>
        <v>#REF!</v>
      </c>
      <c r="GX527" s="14" t="e">
        <f t="shared" si="544"/>
        <v>#REF!</v>
      </c>
      <c r="GY527" s="14" t="str">
        <f t="shared" si="545"/>
        <v/>
      </c>
      <c r="GZ527" s="14" t="str">
        <f t="shared" si="546"/>
        <v/>
      </c>
      <c r="HA527" s="14" t="str">
        <f t="shared" si="547"/>
        <v/>
      </c>
      <c r="HB527" s="14">
        <f t="shared" si="575"/>
        <v>20320</v>
      </c>
      <c r="HC527" s="14">
        <f t="shared" si="548"/>
        <v>0</v>
      </c>
      <c r="HD527" s="14" t="str">
        <f t="shared" si="549"/>
        <v/>
      </c>
      <c r="HE527" s="25" t="s">
        <v>1109</v>
      </c>
      <c r="HF527" s="14">
        <f t="shared" si="576"/>
        <v>60</v>
      </c>
      <c r="HG527" s="30"/>
      <c r="IA527" s="16"/>
      <c r="IB527" s="16"/>
      <c r="IC527" s="16"/>
      <c r="ID527" s="16"/>
      <c r="IE527" s="16"/>
      <c r="IF527" s="16"/>
      <c r="IG527" s="16"/>
      <c r="IH527" s="16"/>
      <c r="II527" s="16"/>
      <c r="IJ527" s="16"/>
      <c r="IK527" s="16"/>
      <c r="IL527" s="16"/>
    </row>
    <row r="528" spans="165:246" ht="16.5" x14ac:dyDescent="0.2">
      <c r="FI528" s="13">
        <v>523</v>
      </c>
      <c r="FJ528" s="14">
        <f t="shared" si="577"/>
        <v>2</v>
      </c>
      <c r="FK528" s="14">
        <f t="shared" si="537"/>
        <v>88</v>
      </c>
      <c r="FL528" s="14">
        <f t="shared" si="578"/>
        <v>12</v>
      </c>
      <c r="FM528" s="14">
        <f t="shared" si="538"/>
        <v>20</v>
      </c>
      <c r="FN528" s="14">
        <f t="shared" si="550"/>
        <v>14</v>
      </c>
      <c r="FO528" s="14">
        <f t="shared" si="551"/>
        <v>50</v>
      </c>
      <c r="FP528" s="14">
        <f t="shared" si="552"/>
        <v>2</v>
      </c>
      <c r="FQ528" s="14">
        <f t="shared" si="553"/>
        <v>2</v>
      </c>
      <c r="FR528" s="14">
        <f t="shared" si="554"/>
        <v>2</v>
      </c>
      <c r="FS528" s="14" t="b">
        <f t="shared" si="579"/>
        <v>0</v>
      </c>
      <c r="FT528" s="14">
        <f t="shared" si="555"/>
        <v>2103202</v>
      </c>
      <c r="FU528" s="14">
        <f t="shared" si="580"/>
        <v>40</v>
      </c>
      <c r="FV528" s="13" t="str">
        <f t="shared" si="556"/>
        <v>50级-优秀守护灵の头盔</v>
      </c>
      <c r="FW528" s="13" t="str">
        <f t="shared" si="557"/>
        <v>苍云 · 守护灵の头盔-优秀</v>
      </c>
      <c r="FX528" s="14">
        <f t="shared" si="558"/>
        <v>2</v>
      </c>
      <c r="FY528" s="14">
        <f t="shared" si="559"/>
        <v>2</v>
      </c>
      <c r="FZ528" s="14">
        <f t="shared" si="560"/>
        <v>50</v>
      </c>
      <c r="GA528" s="14">
        <v>89</v>
      </c>
      <c r="GB528" s="14">
        <f t="shared" si="561"/>
        <v>3</v>
      </c>
      <c r="GC528" s="14">
        <f t="shared" si="539"/>
        <v>2</v>
      </c>
      <c r="GD528" s="14" t="str">
        <f t="shared" si="562"/>
        <v/>
      </c>
      <c r="GE528" s="14" t="e">
        <f t="shared" si="540"/>
        <v>#REF!</v>
      </c>
      <c r="GF528" s="14" t="e">
        <f t="shared" si="563"/>
        <v>#REF!</v>
      </c>
      <c r="GG528" s="14" t="e">
        <f t="shared" si="564"/>
        <v>#REF!</v>
      </c>
      <c r="GH528" s="14" t="e">
        <f t="shared" si="565"/>
        <v>#REF!</v>
      </c>
      <c r="GI528" s="14" t="e">
        <f t="shared" si="566"/>
        <v>#REF!</v>
      </c>
      <c r="GJ528" s="14" t="e">
        <f t="shared" si="567"/>
        <v>#REF!</v>
      </c>
      <c r="GK528" s="14" t="e">
        <f t="shared" si="568"/>
        <v>#REF!</v>
      </c>
      <c r="GL528" s="14">
        <f t="shared" si="569"/>
        <v>2032</v>
      </c>
      <c r="GM528" s="14">
        <f t="shared" si="570"/>
        <v>0</v>
      </c>
      <c r="GN528" s="14" t="str">
        <f t="shared" si="571"/>
        <v/>
      </c>
      <c r="GO528" s="25" t="str">
        <f t="shared" si="572"/>
        <v>icon_2103102</v>
      </c>
      <c r="GS528" s="14">
        <f t="shared" si="573"/>
        <v>2</v>
      </c>
      <c r="GT528" s="14">
        <f t="shared" si="574"/>
        <v>0</v>
      </c>
      <c r="GU528" s="14" t="e">
        <f t="shared" si="541"/>
        <v>#REF!</v>
      </c>
      <c r="GV528" s="14" t="str">
        <f t="shared" si="542"/>
        <v>DefExt</v>
      </c>
      <c r="GW528" s="14" t="e">
        <f t="shared" si="543"/>
        <v>#REF!</v>
      </c>
      <c r="GX528" s="14" t="e">
        <f t="shared" si="544"/>
        <v>#REF!</v>
      </c>
      <c r="GY528" s="14" t="str">
        <f t="shared" si="545"/>
        <v/>
      </c>
      <c r="GZ528" s="14" t="str">
        <f t="shared" si="546"/>
        <v/>
      </c>
      <c r="HA528" s="14" t="str">
        <f t="shared" si="547"/>
        <v/>
      </c>
      <c r="HB528" s="14">
        <f t="shared" si="575"/>
        <v>20320</v>
      </c>
      <c r="HC528" s="14">
        <f t="shared" si="548"/>
        <v>0</v>
      </c>
      <c r="HD528" s="14" t="str">
        <f t="shared" si="549"/>
        <v/>
      </c>
      <c r="HE528" s="25" t="s">
        <v>1109</v>
      </c>
      <c r="HF528" s="14">
        <f t="shared" si="576"/>
        <v>30</v>
      </c>
      <c r="HG528" s="30"/>
      <c r="IA528" s="16"/>
      <c r="IB528" s="16"/>
      <c r="IC528" s="16"/>
      <c r="ID528" s="16"/>
      <c r="IE528" s="16"/>
      <c r="IF528" s="16"/>
      <c r="IG528" s="16"/>
      <c r="IH528" s="16"/>
      <c r="II528" s="16"/>
      <c r="IJ528" s="16"/>
      <c r="IK528" s="16"/>
      <c r="IL528" s="16"/>
    </row>
    <row r="529" spans="165:246" ht="16.5" x14ac:dyDescent="0.2">
      <c r="FI529" s="13">
        <v>524</v>
      </c>
      <c r="FJ529" s="14">
        <f t="shared" si="577"/>
        <v>2</v>
      </c>
      <c r="FK529" s="14">
        <f t="shared" si="537"/>
        <v>89</v>
      </c>
      <c r="FL529" s="14">
        <f t="shared" si="578"/>
        <v>12</v>
      </c>
      <c r="FM529" s="14">
        <f t="shared" si="538"/>
        <v>20</v>
      </c>
      <c r="FN529" s="14">
        <f t="shared" si="550"/>
        <v>14</v>
      </c>
      <c r="FO529" s="14">
        <f t="shared" si="551"/>
        <v>50</v>
      </c>
      <c r="FP529" s="14">
        <f t="shared" si="552"/>
        <v>2</v>
      </c>
      <c r="FQ529" s="14">
        <f t="shared" si="553"/>
        <v>3</v>
      </c>
      <c r="FR529" s="14">
        <f t="shared" si="554"/>
        <v>3</v>
      </c>
      <c r="FS529" s="14" t="b">
        <f t="shared" si="579"/>
        <v>0</v>
      </c>
      <c r="FT529" s="14">
        <f t="shared" si="555"/>
        <v>2103203</v>
      </c>
      <c r="FU529" s="14">
        <f t="shared" si="580"/>
        <v>40</v>
      </c>
      <c r="FV529" s="13" t="str">
        <f t="shared" si="556"/>
        <v>50级-优秀守护灵の铠甲</v>
      </c>
      <c r="FW529" s="13" t="str">
        <f t="shared" si="557"/>
        <v>苍云 · 守护灵の铠甲-优秀</v>
      </c>
      <c r="FX529" s="14">
        <f t="shared" si="558"/>
        <v>2</v>
      </c>
      <c r="FY529" s="14">
        <f t="shared" si="559"/>
        <v>2</v>
      </c>
      <c r="FZ529" s="14">
        <f t="shared" si="560"/>
        <v>50</v>
      </c>
      <c r="GA529" s="14">
        <v>90</v>
      </c>
      <c r="GB529" s="14">
        <f t="shared" si="561"/>
        <v>3</v>
      </c>
      <c r="GC529" s="14">
        <f t="shared" si="539"/>
        <v>3</v>
      </c>
      <c r="GD529" s="14" t="str">
        <f t="shared" si="562"/>
        <v/>
      </c>
      <c r="GE529" s="14" t="e">
        <f t="shared" si="540"/>
        <v>#REF!</v>
      </c>
      <c r="GF529" s="14" t="e">
        <f t="shared" si="563"/>
        <v>#REF!</v>
      </c>
      <c r="GG529" s="14" t="e">
        <f t="shared" si="564"/>
        <v>#REF!</v>
      </c>
      <c r="GH529" s="14" t="e">
        <f t="shared" si="565"/>
        <v>#REF!</v>
      </c>
      <c r="GI529" s="14" t="e">
        <f t="shared" si="566"/>
        <v>#REF!</v>
      </c>
      <c r="GJ529" s="14" t="e">
        <f t="shared" si="567"/>
        <v>#REF!</v>
      </c>
      <c r="GK529" s="14" t="e">
        <f t="shared" si="568"/>
        <v>#REF!</v>
      </c>
      <c r="GL529" s="14">
        <f t="shared" si="569"/>
        <v>2032</v>
      </c>
      <c r="GM529" s="14">
        <f t="shared" si="570"/>
        <v>0</v>
      </c>
      <c r="GN529" s="14" t="str">
        <f t="shared" si="571"/>
        <v/>
      </c>
      <c r="GO529" s="25" t="str">
        <f t="shared" si="572"/>
        <v>icon_2103103</v>
      </c>
      <c r="GS529" s="14">
        <f t="shared" si="573"/>
        <v>2</v>
      </c>
      <c r="GT529" s="14">
        <f t="shared" si="574"/>
        <v>3</v>
      </c>
      <c r="GU529" s="14" t="e">
        <f t="shared" si="541"/>
        <v>#REF!</v>
      </c>
      <c r="GV529" s="14" t="str">
        <f t="shared" si="542"/>
        <v>DefExt</v>
      </c>
      <c r="GW529" s="14" t="e">
        <f t="shared" si="543"/>
        <v>#REF!</v>
      </c>
      <c r="GX529" s="14" t="e">
        <f t="shared" si="544"/>
        <v>#REF!</v>
      </c>
      <c r="GY529" s="14" t="str">
        <f t="shared" si="545"/>
        <v>HPExt</v>
      </c>
      <c r="GZ529" s="14" t="e">
        <f t="shared" si="546"/>
        <v>#REF!</v>
      </c>
      <c r="HA529" s="14" t="e">
        <f t="shared" si="547"/>
        <v>#REF!</v>
      </c>
      <c r="HB529" s="14">
        <f t="shared" si="575"/>
        <v>20320</v>
      </c>
      <c r="HC529" s="14">
        <f t="shared" si="548"/>
        <v>0</v>
      </c>
      <c r="HD529" s="14" t="str">
        <f t="shared" si="549"/>
        <v/>
      </c>
      <c r="HE529" s="25" t="s">
        <v>1109</v>
      </c>
      <c r="HF529" s="14">
        <f t="shared" si="576"/>
        <v>30</v>
      </c>
      <c r="HG529" s="30"/>
      <c r="IA529" s="16"/>
      <c r="IB529" s="16"/>
      <c r="IC529" s="16"/>
      <c r="ID529" s="16"/>
      <c r="IE529" s="16"/>
      <c r="IF529" s="16"/>
      <c r="IG529" s="16"/>
      <c r="IH529" s="16"/>
      <c r="II529" s="16"/>
      <c r="IJ529" s="16"/>
      <c r="IK529" s="16"/>
      <c r="IL529" s="16"/>
    </row>
    <row r="530" spans="165:246" ht="16.5" x14ac:dyDescent="0.2">
      <c r="FI530" s="13">
        <v>525</v>
      </c>
      <c r="FJ530" s="14">
        <f t="shared" si="577"/>
        <v>2</v>
      </c>
      <c r="FK530" s="14">
        <f t="shared" si="537"/>
        <v>90</v>
      </c>
      <c r="FL530" s="14">
        <f t="shared" si="578"/>
        <v>12</v>
      </c>
      <c r="FM530" s="14">
        <f t="shared" si="538"/>
        <v>20</v>
      </c>
      <c r="FN530" s="14">
        <f t="shared" si="550"/>
        <v>14</v>
      </c>
      <c r="FO530" s="14">
        <f t="shared" si="551"/>
        <v>50</v>
      </c>
      <c r="FP530" s="14">
        <f t="shared" si="552"/>
        <v>2</v>
      </c>
      <c r="FQ530" s="14">
        <f t="shared" si="553"/>
        <v>4</v>
      </c>
      <c r="FR530" s="14">
        <f t="shared" si="554"/>
        <v>4</v>
      </c>
      <c r="FS530" s="14" t="b">
        <f t="shared" si="579"/>
        <v>0</v>
      </c>
      <c r="FT530" s="14">
        <f t="shared" si="555"/>
        <v>2103204</v>
      </c>
      <c r="FU530" s="14">
        <f t="shared" si="580"/>
        <v>40</v>
      </c>
      <c r="FV530" s="13" t="str">
        <f t="shared" si="556"/>
        <v>50级-优秀守护灵の裤子</v>
      </c>
      <c r="FW530" s="13" t="str">
        <f t="shared" si="557"/>
        <v>苍云 · 守护灵の裤子-优秀</v>
      </c>
      <c r="FX530" s="14">
        <f t="shared" si="558"/>
        <v>2</v>
      </c>
      <c r="FY530" s="14">
        <f t="shared" si="559"/>
        <v>2</v>
      </c>
      <c r="FZ530" s="14">
        <f t="shared" si="560"/>
        <v>50</v>
      </c>
      <c r="GA530" s="14">
        <v>91</v>
      </c>
      <c r="GB530" s="14">
        <f t="shared" si="561"/>
        <v>3</v>
      </c>
      <c r="GC530" s="14">
        <f t="shared" si="539"/>
        <v>4</v>
      </c>
      <c r="GD530" s="14" t="str">
        <f t="shared" si="562"/>
        <v/>
      </c>
      <c r="GE530" s="14" t="e">
        <f t="shared" si="540"/>
        <v>#REF!</v>
      </c>
      <c r="GF530" s="14" t="e">
        <f t="shared" si="563"/>
        <v>#REF!</v>
      </c>
      <c r="GG530" s="14" t="e">
        <f t="shared" si="564"/>
        <v>#REF!</v>
      </c>
      <c r="GH530" s="14" t="e">
        <f t="shared" si="565"/>
        <v>#REF!</v>
      </c>
      <c r="GI530" s="14" t="e">
        <f t="shared" si="566"/>
        <v>#REF!</v>
      </c>
      <c r="GJ530" s="14" t="e">
        <f t="shared" si="567"/>
        <v>#REF!</v>
      </c>
      <c r="GK530" s="14" t="e">
        <f t="shared" si="568"/>
        <v>#REF!</v>
      </c>
      <c r="GL530" s="14">
        <f t="shared" si="569"/>
        <v>2032</v>
      </c>
      <c r="GM530" s="14">
        <f t="shared" si="570"/>
        <v>0</v>
      </c>
      <c r="GN530" s="14" t="str">
        <f t="shared" si="571"/>
        <v/>
      </c>
      <c r="GO530" s="25" t="str">
        <f t="shared" si="572"/>
        <v>icon_2103104</v>
      </c>
      <c r="GS530" s="14">
        <f t="shared" si="573"/>
        <v>2</v>
      </c>
      <c r="GT530" s="14">
        <f t="shared" si="574"/>
        <v>0</v>
      </c>
      <c r="GU530" s="14" t="e">
        <f t="shared" si="541"/>
        <v>#REF!</v>
      </c>
      <c r="GV530" s="14" t="str">
        <f t="shared" si="542"/>
        <v>DefExt</v>
      </c>
      <c r="GW530" s="14" t="e">
        <f t="shared" si="543"/>
        <v>#REF!</v>
      </c>
      <c r="GX530" s="14" t="e">
        <f t="shared" si="544"/>
        <v>#REF!</v>
      </c>
      <c r="GY530" s="14" t="str">
        <f t="shared" si="545"/>
        <v/>
      </c>
      <c r="GZ530" s="14" t="str">
        <f t="shared" si="546"/>
        <v/>
      </c>
      <c r="HA530" s="14" t="str">
        <f t="shared" si="547"/>
        <v/>
      </c>
      <c r="HB530" s="14">
        <f t="shared" si="575"/>
        <v>20320</v>
      </c>
      <c r="HC530" s="14">
        <f t="shared" si="548"/>
        <v>0</v>
      </c>
      <c r="HD530" s="14" t="str">
        <f t="shared" si="549"/>
        <v/>
      </c>
      <c r="HE530" s="25" t="s">
        <v>1109</v>
      </c>
      <c r="HF530" s="14">
        <f t="shared" si="576"/>
        <v>30</v>
      </c>
      <c r="HG530" s="30"/>
      <c r="IA530" s="16"/>
      <c r="IB530" s="16"/>
      <c r="IC530" s="16"/>
      <c r="ID530" s="16"/>
      <c r="IE530" s="16"/>
      <c r="IF530" s="16"/>
      <c r="IG530" s="16"/>
      <c r="IH530" s="16"/>
      <c r="II530" s="16"/>
      <c r="IJ530" s="16"/>
      <c r="IK530" s="16"/>
      <c r="IL530" s="16"/>
    </row>
    <row r="531" spans="165:246" ht="16.5" x14ac:dyDescent="0.2">
      <c r="FI531" s="13">
        <v>526</v>
      </c>
      <c r="FJ531" s="14">
        <f t="shared" si="577"/>
        <v>2</v>
      </c>
      <c r="FK531" s="14">
        <f t="shared" si="537"/>
        <v>91</v>
      </c>
      <c r="FL531" s="14">
        <f t="shared" si="578"/>
        <v>12</v>
      </c>
      <c r="FM531" s="14">
        <f t="shared" si="538"/>
        <v>20</v>
      </c>
      <c r="FN531" s="14">
        <f t="shared" si="550"/>
        <v>14</v>
      </c>
      <c r="FO531" s="14">
        <f t="shared" si="551"/>
        <v>50</v>
      </c>
      <c r="FP531" s="14">
        <f t="shared" si="552"/>
        <v>2</v>
      </c>
      <c r="FQ531" s="14">
        <f t="shared" si="553"/>
        <v>5</v>
      </c>
      <c r="FR531" s="14">
        <f t="shared" si="554"/>
        <v>5</v>
      </c>
      <c r="FS531" s="14" t="b">
        <f t="shared" si="579"/>
        <v>0</v>
      </c>
      <c r="FT531" s="14">
        <f t="shared" si="555"/>
        <v>2103205</v>
      </c>
      <c r="FU531" s="14">
        <f t="shared" si="580"/>
        <v>40</v>
      </c>
      <c r="FV531" s="13" t="str">
        <f t="shared" si="556"/>
        <v>50级-优秀守护灵の鞋子</v>
      </c>
      <c r="FW531" s="13" t="str">
        <f t="shared" si="557"/>
        <v>苍云 · 守护灵の鞋子-优秀</v>
      </c>
      <c r="FX531" s="14">
        <f t="shared" si="558"/>
        <v>2</v>
      </c>
      <c r="FY531" s="14">
        <f t="shared" si="559"/>
        <v>2</v>
      </c>
      <c r="FZ531" s="14">
        <f t="shared" si="560"/>
        <v>50</v>
      </c>
      <c r="GA531" s="14">
        <v>92</v>
      </c>
      <c r="GB531" s="14">
        <f t="shared" si="561"/>
        <v>3</v>
      </c>
      <c r="GC531" s="14">
        <f t="shared" si="539"/>
        <v>5</v>
      </c>
      <c r="GD531" s="14" t="str">
        <f t="shared" si="562"/>
        <v/>
      </c>
      <c r="GE531" s="14" t="e">
        <f t="shared" si="540"/>
        <v>#REF!</v>
      </c>
      <c r="GF531" s="14" t="e">
        <f t="shared" si="563"/>
        <v>#REF!</v>
      </c>
      <c r="GG531" s="14" t="e">
        <f t="shared" si="564"/>
        <v>#REF!</v>
      </c>
      <c r="GH531" s="14" t="e">
        <f t="shared" si="565"/>
        <v>#REF!</v>
      </c>
      <c r="GI531" s="14" t="e">
        <f t="shared" si="566"/>
        <v>#REF!</v>
      </c>
      <c r="GJ531" s="14" t="e">
        <f t="shared" si="567"/>
        <v>#REF!</v>
      </c>
      <c r="GK531" s="14" t="e">
        <f t="shared" si="568"/>
        <v>#REF!</v>
      </c>
      <c r="GL531" s="14">
        <f t="shared" si="569"/>
        <v>2032</v>
      </c>
      <c r="GM531" s="14">
        <f t="shared" si="570"/>
        <v>0</v>
      </c>
      <c r="GN531" s="14" t="str">
        <f t="shared" si="571"/>
        <v/>
      </c>
      <c r="GO531" s="25" t="str">
        <f t="shared" si="572"/>
        <v>icon_2103105</v>
      </c>
      <c r="GS531" s="14">
        <f t="shared" si="573"/>
        <v>3</v>
      </c>
      <c r="GT531" s="14">
        <f t="shared" si="574"/>
        <v>0</v>
      </c>
      <c r="GU531" s="14" t="e">
        <f t="shared" si="541"/>
        <v>#REF!</v>
      </c>
      <c r="GV531" s="14" t="str">
        <f t="shared" si="542"/>
        <v>HPExt</v>
      </c>
      <c r="GW531" s="14" t="e">
        <f t="shared" si="543"/>
        <v>#REF!</v>
      </c>
      <c r="GX531" s="14" t="e">
        <f t="shared" si="544"/>
        <v>#REF!</v>
      </c>
      <c r="GY531" s="14" t="str">
        <f t="shared" si="545"/>
        <v/>
      </c>
      <c r="GZ531" s="14" t="str">
        <f t="shared" si="546"/>
        <v/>
      </c>
      <c r="HA531" s="14" t="str">
        <f t="shared" si="547"/>
        <v/>
      </c>
      <c r="HB531" s="14">
        <f t="shared" si="575"/>
        <v>20320</v>
      </c>
      <c r="HC531" s="14">
        <f t="shared" si="548"/>
        <v>0</v>
      </c>
      <c r="HD531" s="14" t="str">
        <f t="shared" si="549"/>
        <v/>
      </c>
      <c r="HE531" s="25" t="s">
        <v>1109</v>
      </c>
      <c r="HF531" s="14">
        <f t="shared" si="576"/>
        <v>30</v>
      </c>
      <c r="HG531" s="30"/>
      <c r="IA531" s="16"/>
      <c r="IB531" s="16"/>
      <c r="IC531" s="16"/>
      <c r="ID531" s="16"/>
      <c r="IE531" s="16"/>
      <c r="IF531" s="16"/>
      <c r="IG531" s="16"/>
      <c r="IH531" s="16"/>
      <c r="II531" s="16"/>
      <c r="IJ531" s="16"/>
      <c r="IK531" s="16"/>
      <c r="IL531" s="16"/>
    </row>
    <row r="532" spans="165:246" ht="16.5" x14ac:dyDescent="0.2">
      <c r="FI532" s="13">
        <v>527</v>
      </c>
      <c r="FJ532" s="14">
        <f t="shared" si="577"/>
        <v>2</v>
      </c>
      <c r="FK532" s="14">
        <f t="shared" si="537"/>
        <v>92</v>
      </c>
      <c r="FL532" s="14">
        <f t="shared" si="578"/>
        <v>12</v>
      </c>
      <c r="FM532" s="14">
        <f t="shared" si="538"/>
        <v>20</v>
      </c>
      <c r="FN532" s="14">
        <f t="shared" si="550"/>
        <v>14</v>
      </c>
      <c r="FO532" s="14">
        <f t="shared" si="551"/>
        <v>50</v>
      </c>
      <c r="FP532" s="14">
        <f t="shared" si="552"/>
        <v>2</v>
      </c>
      <c r="FQ532" s="14">
        <f t="shared" si="553"/>
        <v>6</v>
      </c>
      <c r="FR532" s="14">
        <f t="shared" si="554"/>
        <v>6</v>
      </c>
      <c r="FS532" s="14" t="b">
        <f t="shared" si="579"/>
        <v>0</v>
      </c>
      <c r="FT532" s="14">
        <f t="shared" si="555"/>
        <v>2103206</v>
      </c>
      <c r="FU532" s="14">
        <f t="shared" si="580"/>
        <v>40</v>
      </c>
      <c r="FV532" s="13" t="str">
        <f t="shared" si="556"/>
        <v>50级-优秀守护灵の护手</v>
      </c>
      <c r="FW532" s="13" t="str">
        <f t="shared" si="557"/>
        <v>苍云 · 守护灵の护手-优秀</v>
      </c>
      <c r="FX532" s="14">
        <f t="shared" si="558"/>
        <v>2</v>
      </c>
      <c r="FY532" s="14">
        <f t="shared" si="559"/>
        <v>2</v>
      </c>
      <c r="FZ532" s="14">
        <f t="shared" si="560"/>
        <v>50</v>
      </c>
      <c r="GA532" s="14">
        <v>93</v>
      </c>
      <c r="GB532" s="14">
        <f t="shared" si="561"/>
        <v>3</v>
      </c>
      <c r="GC532" s="14">
        <f t="shared" si="539"/>
        <v>6</v>
      </c>
      <c r="GD532" s="14" t="str">
        <f t="shared" si="562"/>
        <v/>
      </c>
      <c r="GE532" s="14" t="e">
        <f t="shared" si="540"/>
        <v>#REF!</v>
      </c>
      <c r="GF532" s="14" t="e">
        <f t="shared" si="563"/>
        <v>#REF!</v>
      </c>
      <c r="GG532" s="14" t="e">
        <f t="shared" si="564"/>
        <v>#REF!</v>
      </c>
      <c r="GH532" s="14" t="e">
        <f t="shared" si="565"/>
        <v>#REF!</v>
      </c>
      <c r="GI532" s="14" t="e">
        <f t="shared" si="566"/>
        <v>#REF!</v>
      </c>
      <c r="GJ532" s="14" t="e">
        <f t="shared" si="567"/>
        <v>#REF!</v>
      </c>
      <c r="GK532" s="14" t="e">
        <f t="shared" si="568"/>
        <v>#REF!</v>
      </c>
      <c r="GL532" s="14">
        <f t="shared" si="569"/>
        <v>2032</v>
      </c>
      <c r="GM532" s="14">
        <f t="shared" si="570"/>
        <v>0</v>
      </c>
      <c r="GN532" s="14" t="str">
        <f t="shared" si="571"/>
        <v/>
      </c>
      <c r="GO532" s="25" t="str">
        <f t="shared" si="572"/>
        <v>icon_2103106</v>
      </c>
      <c r="GS532" s="14">
        <f t="shared" si="573"/>
        <v>3</v>
      </c>
      <c r="GT532" s="14">
        <f t="shared" si="574"/>
        <v>0</v>
      </c>
      <c r="GU532" s="14" t="e">
        <f t="shared" si="541"/>
        <v>#REF!</v>
      </c>
      <c r="GV532" s="14" t="str">
        <f t="shared" si="542"/>
        <v>HPExt</v>
      </c>
      <c r="GW532" s="14" t="e">
        <f t="shared" si="543"/>
        <v>#REF!</v>
      </c>
      <c r="GX532" s="14" t="e">
        <f t="shared" si="544"/>
        <v>#REF!</v>
      </c>
      <c r="GY532" s="14" t="str">
        <f t="shared" si="545"/>
        <v/>
      </c>
      <c r="GZ532" s="14" t="str">
        <f t="shared" si="546"/>
        <v/>
      </c>
      <c r="HA532" s="14" t="str">
        <f t="shared" si="547"/>
        <v/>
      </c>
      <c r="HB532" s="14">
        <f t="shared" si="575"/>
        <v>20320</v>
      </c>
      <c r="HC532" s="14">
        <f t="shared" si="548"/>
        <v>0</v>
      </c>
      <c r="HD532" s="14" t="str">
        <f t="shared" si="549"/>
        <v/>
      </c>
      <c r="HE532" s="25" t="s">
        <v>1109</v>
      </c>
      <c r="HF532" s="14">
        <f t="shared" si="576"/>
        <v>30</v>
      </c>
      <c r="HG532" s="30"/>
      <c r="IA532" s="16"/>
      <c r="IB532" s="16"/>
      <c r="IC532" s="16"/>
      <c r="ID532" s="16"/>
      <c r="IE532" s="16"/>
      <c r="IF532" s="16"/>
      <c r="IG532" s="16"/>
      <c r="IH532" s="16"/>
      <c r="II532" s="16"/>
      <c r="IJ532" s="16"/>
      <c r="IK532" s="16"/>
      <c r="IL532" s="16"/>
    </row>
    <row r="533" spans="165:246" ht="16.5" x14ac:dyDescent="0.2">
      <c r="FI533" s="13">
        <v>528</v>
      </c>
      <c r="FJ533" s="14">
        <f t="shared" si="577"/>
        <v>2</v>
      </c>
      <c r="FK533" s="14">
        <f t="shared" si="537"/>
        <v>93</v>
      </c>
      <c r="FL533" s="14">
        <f t="shared" si="578"/>
        <v>12</v>
      </c>
      <c r="FM533" s="14">
        <f t="shared" si="538"/>
        <v>20</v>
      </c>
      <c r="FN533" s="14">
        <f t="shared" si="550"/>
        <v>14</v>
      </c>
      <c r="FO533" s="14">
        <f t="shared" si="551"/>
        <v>50</v>
      </c>
      <c r="FP533" s="14">
        <f t="shared" si="552"/>
        <v>2</v>
      </c>
      <c r="FQ533" s="14">
        <f t="shared" si="553"/>
        <v>7</v>
      </c>
      <c r="FR533" s="14">
        <f t="shared" si="554"/>
        <v>7</v>
      </c>
      <c r="FS533" s="14" t="b">
        <f t="shared" si="579"/>
        <v>0</v>
      </c>
      <c r="FT533" s="14">
        <f t="shared" si="555"/>
        <v>2103207</v>
      </c>
      <c r="FU533" s="14">
        <f t="shared" si="580"/>
        <v>60</v>
      </c>
      <c r="FV533" s="13" t="str">
        <f t="shared" si="556"/>
        <v>50级-优秀守护灵の项链</v>
      </c>
      <c r="FW533" s="13" t="str">
        <f t="shared" si="557"/>
        <v>苍云 · 守护灵の项链-优秀</v>
      </c>
      <c r="FX533" s="14">
        <f t="shared" si="558"/>
        <v>2</v>
      </c>
      <c r="FY533" s="14">
        <f t="shared" si="559"/>
        <v>2</v>
      </c>
      <c r="FZ533" s="14">
        <f t="shared" si="560"/>
        <v>50</v>
      </c>
      <c r="GA533" s="14">
        <v>94</v>
      </c>
      <c r="GB533" s="14">
        <f t="shared" si="561"/>
        <v>3</v>
      </c>
      <c r="GC533" s="14">
        <f t="shared" si="539"/>
        <v>7</v>
      </c>
      <c r="GD533" s="14" t="str">
        <f t="shared" si="562"/>
        <v/>
      </c>
      <c r="GE533" s="14" t="e">
        <f t="shared" si="540"/>
        <v>#REF!</v>
      </c>
      <c r="GF533" s="14" t="e">
        <f t="shared" si="563"/>
        <v>#REF!</v>
      </c>
      <c r="GG533" s="14" t="e">
        <f t="shared" si="564"/>
        <v>#REF!</v>
      </c>
      <c r="GH533" s="14" t="e">
        <f t="shared" si="565"/>
        <v>#REF!</v>
      </c>
      <c r="GI533" s="14" t="e">
        <f t="shared" si="566"/>
        <v>#REF!</v>
      </c>
      <c r="GJ533" s="14" t="e">
        <f t="shared" si="567"/>
        <v>#REF!</v>
      </c>
      <c r="GK533" s="14" t="e">
        <f t="shared" si="568"/>
        <v>#REF!</v>
      </c>
      <c r="GL533" s="14">
        <f t="shared" si="569"/>
        <v>2032</v>
      </c>
      <c r="GM533" s="14">
        <f t="shared" si="570"/>
        <v>0</v>
      </c>
      <c r="GN533" s="14" t="str">
        <f t="shared" si="571"/>
        <v/>
      </c>
      <c r="GO533" s="25" t="str">
        <f t="shared" si="572"/>
        <v>icon_2103107</v>
      </c>
      <c r="GS533" s="14">
        <f t="shared" si="573"/>
        <v>1</v>
      </c>
      <c r="GT533" s="14">
        <f t="shared" si="574"/>
        <v>2</v>
      </c>
      <c r="GU533" s="14" t="e">
        <f t="shared" si="541"/>
        <v>#REF!</v>
      </c>
      <c r="GV533" s="14" t="str">
        <f t="shared" si="542"/>
        <v>AtkExt</v>
      </c>
      <c r="GW533" s="14" t="e">
        <f t="shared" si="543"/>
        <v>#REF!</v>
      </c>
      <c r="GX533" s="14" t="e">
        <f t="shared" si="544"/>
        <v>#REF!</v>
      </c>
      <c r="GY533" s="14" t="str">
        <f t="shared" si="545"/>
        <v>DefExt</v>
      </c>
      <c r="GZ533" s="14" t="e">
        <f t="shared" si="546"/>
        <v>#REF!</v>
      </c>
      <c r="HA533" s="14" t="e">
        <f t="shared" si="547"/>
        <v>#REF!</v>
      </c>
      <c r="HB533" s="14">
        <f t="shared" si="575"/>
        <v>20320</v>
      </c>
      <c r="HC533" s="14">
        <f t="shared" si="548"/>
        <v>0</v>
      </c>
      <c r="HD533" s="14" t="str">
        <f t="shared" si="549"/>
        <v/>
      </c>
      <c r="HE533" s="25" t="s">
        <v>1109</v>
      </c>
      <c r="HF533" s="14">
        <f t="shared" si="576"/>
        <v>45</v>
      </c>
      <c r="HG533" s="30"/>
      <c r="IA533" s="16"/>
      <c r="IB533" s="16"/>
      <c r="IC533" s="16"/>
      <c r="ID533" s="16"/>
      <c r="IE533" s="16"/>
      <c r="IF533" s="16"/>
      <c r="IG533" s="16"/>
      <c r="IH533" s="16"/>
      <c r="II533" s="16"/>
      <c r="IJ533" s="16"/>
      <c r="IK533" s="16"/>
      <c r="IL533" s="16"/>
    </row>
    <row r="534" spans="165:246" ht="16.5" x14ac:dyDescent="0.2">
      <c r="FI534" s="13">
        <v>529</v>
      </c>
      <c r="FJ534" s="14">
        <f t="shared" si="577"/>
        <v>2</v>
      </c>
      <c r="FK534" s="14">
        <f t="shared" si="537"/>
        <v>94</v>
      </c>
      <c r="FL534" s="14">
        <f t="shared" si="578"/>
        <v>12</v>
      </c>
      <c r="FM534" s="14">
        <f t="shared" si="538"/>
        <v>20</v>
      </c>
      <c r="FN534" s="14">
        <f t="shared" si="550"/>
        <v>14</v>
      </c>
      <c r="FO534" s="14">
        <f t="shared" si="551"/>
        <v>50</v>
      </c>
      <c r="FP534" s="14">
        <f t="shared" si="552"/>
        <v>2</v>
      </c>
      <c r="FQ534" s="14">
        <f t="shared" si="553"/>
        <v>8</v>
      </c>
      <c r="FR534" s="14">
        <f t="shared" si="554"/>
        <v>8</v>
      </c>
      <c r="FS534" s="14" t="b">
        <f t="shared" si="579"/>
        <v>0</v>
      </c>
      <c r="FT534" s="14">
        <f t="shared" si="555"/>
        <v>2103208</v>
      </c>
      <c r="FU534" s="14">
        <f t="shared" si="580"/>
        <v>60</v>
      </c>
      <c r="FV534" s="13" t="str">
        <f t="shared" si="556"/>
        <v>50级-优秀守护灵の戒指</v>
      </c>
      <c r="FW534" s="13" t="str">
        <f t="shared" si="557"/>
        <v>苍云 · 守护灵の戒指-优秀</v>
      </c>
      <c r="FX534" s="14">
        <f t="shared" si="558"/>
        <v>2</v>
      </c>
      <c r="FY534" s="14">
        <f t="shared" si="559"/>
        <v>2</v>
      </c>
      <c r="FZ534" s="14">
        <f t="shared" si="560"/>
        <v>50</v>
      </c>
      <c r="GA534" s="14">
        <v>95</v>
      </c>
      <c r="GB534" s="14">
        <f t="shared" si="561"/>
        <v>3</v>
      </c>
      <c r="GC534" s="14">
        <f t="shared" si="539"/>
        <v>8</v>
      </c>
      <c r="GD534" s="14" t="str">
        <f t="shared" si="562"/>
        <v/>
      </c>
      <c r="GE534" s="14" t="e">
        <f t="shared" si="540"/>
        <v>#REF!</v>
      </c>
      <c r="GF534" s="14" t="e">
        <f t="shared" si="563"/>
        <v>#REF!</v>
      </c>
      <c r="GG534" s="14" t="e">
        <f t="shared" si="564"/>
        <v>#REF!</v>
      </c>
      <c r="GH534" s="14" t="e">
        <f t="shared" si="565"/>
        <v>#REF!</v>
      </c>
      <c r="GI534" s="14" t="e">
        <f t="shared" si="566"/>
        <v>#REF!</v>
      </c>
      <c r="GJ534" s="14" t="e">
        <f t="shared" si="567"/>
        <v>#REF!</v>
      </c>
      <c r="GK534" s="14" t="e">
        <f t="shared" si="568"/>
        <v>#REF!</v>
      </c>
      <c r="GL534" s="14">
        <f t="shared" si="569"/>
        <v>2032</v>
      </c>
      <c r="GM534" s="14">
        <f t="shared" si="570"/>
        <v>0</v>
      </c>
      <c r="GN534" s="14" t="str">
        <f t="shared" si="571"/>
        <v/>
      </c>
      <c r="GO534" s="25" t="str">
        <f t="shared" si="572"/>
        <v>icon_2103108</v>
      </c>
      <c r="GS534" s="14">
        <f t="shared" si="573"/>
        <v>1</v>
      </c>
      <c r="GT534" s="14">
        <f t="shared" si="574"/>
        <v>3</v>
      </c>
      <c r="GU534" s="14" t="e">
        <f t="shared" si="541"/>
        <v>#REF!</v>
      </c>
      <c r="GV534" s="14" t="str">
        <f t="shared" si="542"/>
        <v>AtkExt</v>
      </c>
      <c r="GW534" s="14" t="e">
        <f t="shared" si="543"/>
        <v>#REF!</v>
      </c>
      <c r="GX534" s="14" t="e">
        <f t="shared" si="544"/>
        <v>#REF!</v>
      </c>
      <c r="GY534" s="14" t="str">
        <f t="shared" si="545"/>
        <v>HPExt</v>
      </c>
      <c r="GZ534" s="14" t="e">
        <f t="shared" si="546"/>
        <v>#REF!</v>
      </c>
      <c r="HA534" s="14" t="e">
        <f t="shared" si="547"/>
        <v>#REF!</v>
      </c>
      <c r="HB534" s="14">
        <f t="shared" si="575"/>
        <v>20320</v>
      </c>
      <c r="HC534" s="14">
        <f t="shared" si="548"/>
        <v>0</v>
      </c>
      <c r="HD534" s="14" t="str">
        <f t="shared" si="549"/>
        <v/>
      </c>
      <c r="HE534" s="25" t="s">
        <v>1109</v>
      </c>
      <c r="HF534" s="14">
        <f t="shared" si="576"/>
        <v>45</v>
      </c>
      <c r="HG534" s="30"/>
    </row>
    <row r="535" spans="165:246" ht="16.5" x14ac:dyDescent="0.2">
      <c r="FI535" s="13">
        <v>530</v>
      </c>
      <c r="FJ535" s="14">
        <f t="shared" si="577"/>
        <v>2</v>
      </c>
      <c r="FK535" s="14">
        <f t="shared" si="537"/>
        <v>95</v>
      </c>
      <c r="FL535" s="14">
        <f t="shared" si="578"/>
        <v>13</v>
      </c>
      <c r="FM535" s="14">
        <f t="shared" si="538"/>
        <v>30</v>
      </c>
      <c r="FN535" s="14">
        <f t="shared" si="550"/>
        <v>14</v>
      </c>
      <c r="FO535" s="14">
        <f t="shared" si="551"/>
        <v>50</v>
      </c>
      <c r="FP535" s="14">
        <f t="shared" si="552"/>
        <v>3</v>
      </c>
      <c r="FQ535" s="14">
        <f t="shared" si="553"/>
        <v>1</v>
      </c>
      <c r="FR535" s="14">
        <f t="shared" si="554"/>
        <v>1</v>
      </c>
      <c r="FS535" s="14" t="b">
        <f t="shared" si="579"/>
        <v>0</v>
      </c>
      <c r="FT535" s="14">
        <f t="shared" si="555"/>
        <v>2103301</v>
      </c>
      <c r="FU535" s="14">
        <f t="shared" si="580"/>
        <v>100</v>
      </c>
      <c r="FV535" s="13" t="str">
        <f t="shared" si="556"/>
        <v>50级-精良守护灵の灵器</v>
      </c>
      <c r="FW535" s="13" t="str">
        <f t="shared" si="557"/>
        <v>苍云 · 守护灵の灵器-精良</v>
      </c>
      <c r="FX535" s="14">
        <f t="shared" si="558"/>
        <v>2</v>
      </c>
      <c r="FY535" s="14">
        <f t="shared" si="559"/>
        <v>3</v>
      </c>
      <c r="FZ535" s="14">
        <f t="shared" si="560"/>
        <v>50</v>
      </c>
      <c r="GA535" s="14">
        <v>96</v>
      </c>
      <c r="GB535" s="14">
        <f t="shared" si="561"/>
        <v>3</v>
      </c>
      <c r="GC535" s="14">
        <f t="shared" si="539"/>
        <v>1</v>
      </c>
      <c r="GD535" s="14" t="str">
        <f t="shared" si="562"/>
        <v/>
      </c>
      <c r="GE535" s="14" t="e">
        <f t="shared" si="540"/>
        <v>#REF!</v>
      </c>
      <c r="GF535" s="14" t="e">
        <f t="shared" si="563"/>
        <v>#REF!</v>
      </c>
      <c r="GG535" s="14" t="e">
        <f t="shared" si="564"/>
        <v>#REF!</v>
      </c>
      <c r="GH535" s="14" t="e">
        <f t="shared" si="565"/>
        <v>#REF!</v>
      </c>
      <c r="GI535" s="14" t="e">
        <f t="shared" si="566"/>
        <v>#REF!</v>
      </c>
      <c r="GJ535" s="14" t="e">
        <f t="shared" si="567"/>
        <v>#REF!</v>
      </c>
      <c r="GK535" s="14" t="e">
        <f t="shared" si="568"/>
        <v>#REF!</v>
      </c>
      <c r="GL535" s="14">
        <f t="shared" si="569"/>
        <v>2033</v>
      </c>
      <c r="GM535" s="14">
        <f t="shared" si="570"/>
        <v>2</v>
      </c>
      <c r="GN535" s="14">
        <f t="shared" si="571"/>
        <v>2033</v>
      </c>
      <c r="GO535" s="25" t="str">
        <f t="shared" si="572"/>
        <v>icon_2103101</v>
      </c>
      <c r="GS535" s="14">
        <f t="shared" si="573"/>
        <v>1</v>
      </c>
      <c r="GT535" s="14">
        <f t="shared" si="574"/>
        <v>0</v>
      </c>
      <c r="GU535" s="14" t="e">
        <f t="shared" si="541"/>
        <v>#REF!</v>
      </c>
      <c r="GV535" s="14" t="str">
        <f t="shared" si="542"/>
        <v>AtkExt</v>
      </c>
      <c r="GW535" s="14" t="e">
        <f t="shared" si="543"/>
        <v>#REF!</v>
      </c>
      <c r="GX535" s="14" t="e">
        <f t="shared" si="544"/>
        <v>#REF!</v>
      </c>
      <c r="GY535" s="14" t="str">
        <f t="shared" si="545"/>
        <v/>
      </c>
      <c r="GZ535" s="14" t="str">
        <f t="shared" si="546"/>
        <v/>
      </c>
      <c r="HA535" s="14" t="str">
        <f t="shared" si="547"/>
        <v/>
      </c>
      <c r="HB535" s="14">
        <f t="shared" si="575"/>
        <v>20330</v>
      </c>
      <c r="HC535" s="14">
        <f t="shared" si="548"/>
        <v>2</v>
      </c>
      <c r="HD535" s="14">
        <f t="shared" si="549"/>
        <v>2033</v>
      </c>
      <c r="HE535" s="25" t="s">
        <v>1109</v>
      </c>
      <c r="HF535" s="14">
        <f t="shared" si="576"/>
        <v>100</v>
      </c>
      <c r="HG535" s="30"/>
    </row>
    <row r="536" spans="165:246" ht="16.5" x14ac:dyDescent="0.2">
      <c r="FI536" s="13">
        <v>531</v>
      </c>
      <c r="FJ536" s="14">
        <f t="shared" si="577"/>
        <v>2</v>
      </c>
      <c r="FK536" s="14">
        <f t="shared" si="537"/>
        <v>96</v>
      </c>
      <c r="FL536" s="14">
        <f t="shared" si="578"/>
        <v>13</v>
      </c>
      <c r="FM536" s="14">
        <f t="shared" si="538"/>
        <v>30</v>
      </c>
      <c r="FN536" s="14">
        <f t="shared" si="550"/>
        <v>14</v>
      </c>
      <c r="FO536" s="14">
        <f t="shared" si="551"/>
        <v>50</v>
      </c>
      <c r="FP536" s="14">
        <f t="shared" si="552"/>
        <v>3</v>
      </c>
      <c r="FQ536" s="14">
        <f t="shared" si="553"/>
        <v>2</v>
      </c>
      <c r="FR536" s="14">
        <f t="shared" si="554"/>
        <v>2</v>
      </c>
      <c r="FS536" s="14" t="b">
        <f t="shared" si="579"/>
        <v>0</v>
      </c>
      <c r="FT536" s="14">
        <f t="shared" si="555"/>
        <v>2103302</v>
      </c>
      <c r="FU536" s="14">
        <f t="shared" si="580"/>
        <v>50</v>
      </c>
      <c r="FV536" s="13" t="str">
        <f t="shared" si="556"/>
        <v>50级-精良守护灵の头盔</v>
      </c>
      <c r="FW536" s="13" t="str">
        <f t="shared" si="557"/>
        <v>苍云 · 守护灵の头盔-精良</v>
      </c>
      <c r="FX536" s="14">
        <f t="shared" si="558"/>
        <v>2</v>
      </c>
      <c r="FY536" s="14">
        <f t="shared" si="559"/>
        <v>3</v>
      </c>
      <c r="FZ536" s="14">
        <f t="shared" si="560"/>
        <v>50</v>
      </c>
      <c r="GA536" s="14">
        <v>97</v>
      </c>
      <c r="GB536" s="14">
        <f t="shared" si="561"/>
        <v>3</v>
      </c>
      <c r="GC536" s="14">
        <f t="shared" si="539"/>
        <v>2</v>
      </c>
      <c r="GD536" s="14" t="str">
        <f t="shared" si="562"/>
        <v/>
      </c>
      <c r="GE536" s="14" t="e">
        <f t="shared" si="540"/>
        <v>#REF!</v>
      </c>
      <c r="GF536" s="14" t="e">
        <f t="shared" si="563"/>
        <v>#REF!</v>
      </c>
      <c r="GG536" s="14" t="e">
        <f t="shared" si="564"/>
        <v>#REF!</v>
      </c>
      <c r="GH536" s="14" t="e">
        <f t="shared" si="565"/>
        <v>#REF!</v>
      </c>
      <c r="GI536" s="14" t="e">
        <f t="shared" si="566"/>
        <v>#REF!</v>
      </c>
      <c r="GJ536" s="14" t="e">
        <f t="shared" si="567"/>
        <v>#REF!</v>
      </c>
      <c r="GK536" s="14" t="e">
        <f t="shared" si="568"/>
        <v>#REF!</v>
      </c>
      <c r="GL536" s="14">
        <f t="shared" si="569"/>
        <v>2033</v>
      </c>
      <c r="GM536" s="14">
        <f t="shared" si="570"/>
        <v>2</v>
      </c>
      <c r="GN536" s="14">
        <f t="shared" si="571"/>
        <v>2033</v>
      </c>
      <c r="GO536" s="25" t="str">
        <f t="shared" si="572"/>
        <v>icon_2103102</v>
      </c>
      <c r="GS536" s="14">
        <f t="shared" si="573"/>
        <v>2</v>
      </c>
      <c r="GT536" s="14">
        <f t="shared" si="574"/>
        <v>0</v>
      </c>
      <c r="GU536" s="14" t="e">
        <f t="shared" si="541"/>
        <v>#REF!</v>
      </c>
      <c r="GV536" s="14" t="str">
        <f t="shared" si="542"/>
        <v>DefExt</v>
      </c>
      <c r="GW536" s="14" t="e">
        <f t="shared" si="543"/>
        <v>#REF!</v>
      </c>
      <c r="GX536" s="14" t="e">
        <f t="shared" si="544"/>
        <v>#REF!</v>
      </c>
      <c r="GY536" s="14" t="str">
        <f t="shared" si="545"/>
        <v/>
      </c>
      <c r="GZ536" s="14" t="str">
        <f t="shared" si="546"/>
        <v/>
      </c>
      <c r="HA536" s="14" t="str">
        <f t="shared" si="547"/>
        <v/>
      </c>
      <c r="HB536" s="14">
        <f t="shared" si="575"/>
        <v>20330</v>
      </c>
      <c r="HC536" s="14">
        <f t="shared" si="548"/>
        <v>2</v>
      </c>
      <c r="HD536" s="14">
        <f t="shared" si="549"/>
        <v>2033</v>
      </c>
      <c r="HE536" s="25" t="s">
        <v>1109</v>
      </c>
      <c r="HF536" s="14">
        <f t="shared" si="576"/>
        <v>50</v>
      </c>
      <c r="HG536" s="30"/>
    </row>
    <row r="537" spans="165:246" ht="16.5" x14ac:dyDescent="0.2">
      <c r="FI537" s="13">
        <v>532</v>
      </c>
      <c r="FJ537" s="14">
        <f t="shared" si="577"/>
        <v>2</v>
      </c>
      <c r="FK537" s="14">
        <f t="shared" si="537"/>
        <v>97</v>
      </c>
      <c r="FL537" s="14">
        <f t="shared" si="578"/>
        <v>13</v>
      </c>
      <c r="FM537" s="14">
        <f t="shared" si="538"/>
        <v>30</v>
      </c>
      <c r="FN537" s="14">
        <f t="shared" si="550"/>
        <v>14</v>
      </c>
      <c r="FO537" s="14">
        <f t="shared" si="551"/>
        <v>50</v>
      </c>
      <c r="FP537" s="14">
        <f t="shared" si="552"/>
        <v>3</v>
      </c>
      <c r="FQ537" s="14">
        <f t="shared" si="553"/>
        <v>3</v>
      </c>
      <c r="FR537" s="14">
        <f t="shared" si="554"/>
        <v>3</v>
      </c>
      <c r="FS537" s="14" t="b">
        <f t="shared" si="579"/>
        <v>0</v>
      </c>
      <c r="FT537" s="14">
        <f t="shared" si="555"/>
        <v>2103303</v>
      </c>
      <c r="FU537" s="14">
        <f t="shared" si="580"/>
        <v>50</v>
      </c>
      <c r="FV537" s="13" t="str">
        <f t="shared" si="556"/>
        <v>50级-精良守护灵の铠甲</v>
      </c>
      <c r="FW537" s="13" t="str">
        <f t="shared" si="557"/>
        <v>苍云 · 守护灵の铠甲-精良</v>
      </c>
      <c r="FX537" s="14">
        <f t="shared" si="558"/>
        <v>2</v>
      </c>
      <c r="FY537" s="14">
        <f t="shared" si="559"/>
        <v>3</v>
      </c>
      <c r="FZ537" s="14">
        <f t="shared" si="560"/>
        <v>50</v>
      </c>
      <c r="GA537" s="14">
        <v>98</v>
      </c>
      <c r="GB537" s="14">
        <f t="shared" si="561"/>
        <v>3</v>
      </c>
      <c r="GC537" s="14">
        <f t="shared" si="539"/>
        <v>3</v>
      </c>
      <c r="GD537" s="14" t="str">
        <f t="shared" si="562"/>
        <v/>
      </c>
      <c r="GE537" s="14" t="e">
        <f t="shared" si="540"/>
        <v>#REF!</v>
      </c>
      <c r="GF537" s="14" t="e">
        <f t="shared" si="563"/>
        <v>#REF!</v>
      </c>
      <c r="GG537" s="14" t="e">
        <f t="shared" si="564"/>
        <v>#REF!</v>
      </c>
      <c r="GH537" s="14" t="e">
        <f t="shared" si="565"/>
        <v>#REF!</v>
      </c>
      <c r="GI537" s="14" t="e">
        <f t="shared" si="566"/>
        <v>#REF!</v>
      </c>
      <c r="GJ537" s="14" t="e">
        <f t="shared" si="567"/>
        <v>#REF!</v>
      </c>
      <c r="GK537" s="14" t="e">
        <f t="shared" si="568"/>
        <v>#REF!</v>
      </c>
      <c r="GL537" s="14">
        <f t="shared" si="569"/>
        <v>2033</v>
      </c>
      <c r="GM537" s="14">
        <f t="shared" si="570"/>
        <v>2</v>
      </c>
      <c r="GN537" s="14">
        <f t="shared" si="571"/>
        <v>2033</v>
      </c>
      <c r="GO537" s="25" t="str">
        <f t="shared" si="572"/>
        <v>icon_2103103</v>
      </c>
      <c r="GS537" s="14">
        <f t="shared" si="573"/>
        <v>2</v>
      </c>
      <c r="GT537" s="14">
        <f t="shared" si="574"/>
        <v>3</v>
      </c>
      <c r="GU537" s="14" t="e">
        <f t="shared" si="541"/>
        <v>#REF!</v>
      </c>
      <c r="GV537" s="14" t="str">
        <f t="shared" si="542"/>
        <v>DefExt</v>
      </c>
      <c r="GW537" s="14" t="e">
        <f t="shared" si="543"/>
        <v>#REF!</v>
      </c>
      <c r="GX537" s="14" t="e">
        <f t="shared" si="544"/>
        <v>#REF!</v>
      </c>
      <c r="GY537" s="14" t="str">
        <f t="shared" si="545"/>
        <v>HPExt</v>
      </c>
      <c r="GZ537" s="14" t="e">
        <f t="shared" si="546"/>
        <v>#REF!</v>
      </c>
      <c r="HA537" s="14" t="e">
        <f t="shared" si="547"/>
        <v>#REF!</v>
      </c>
      <c r="HB537" s="14">
        <f t="shared" si="575"/>
        <v>20330</v>
      </c>
      <c r="HC537" s="14">
        <f t="shared" si="548"/>
        <v>2</v>
      </c>
      <c r="HD537" s="14">
        <f t="shared" si="549"/>
        <v>2033</v>
      </c>
      <c r="HE537" s="25" t="s">
        <v>1109</v>
      </c>
      <c r="HF537" s="14">
        <f t="shared" si="576"/>
        <v>50</v>
      </c>
      <c r="HG537" s="30"/>
    </row>
    <row r="538" spans="165:246" ht="16.5" x14ac:dyDescent="0.2">
      <c r="FI538" s="13">
        <v>533</v>
      </c>
      <c r="FJ538" s="14">
        <f t="shared" si="577"/>
        <v>2</v>
      </c>
      <c r="FK538" s="14">
        <f t="shared" si="537"/>
        <v>98</v>
      </c>
      <c r="FL538" s="14">
        <f t="shared" si="578"/>
        <v>13</v>
      </c>
      <c r="FM538" s="14">
        <f t="shared" si="538"/>
        <v>30</v>
      </c>
      <c r="FN538" s="14">
        <f t="shared" si="550"/>
        <v>14</v>
      </c>
      <c r="FO538" s="14">
        <f t="shared" si="551"/>
        <v>50</v>
      </c>
      <c r="FP538" s="14">
        <f t="shared" si="552"/>
        <v>3</v>
      </c>
      <c r="FQ538" s="14">
        <f t="shared" si="553"/>
        <v>4</v>
      </c>
      <c r="FR538" s="14">
        <f t="shared" si="554"/>
        <v>4</v>
      </c>
      <c r="FS538" s="14" t="b">
        <f t="shared" si="579"/>
        <v>0</v>
      </c>
      <c r="FT538" s="14">
        <f t="shared" si="555"/>
        <v>2103304</v>
      </c>
      <c r="FU538" s="14">
        <f t="shared" si="580"/>
        <v>50</v>
      </c>
      <c r="FV538" s="13" t="str">
        <f t="shared" si="556"/>
        <v>50级-精良守护灵の裤子</v>
      </c>
      <c r="FW538" s="13" t="str">
        <f t="shared" si="557"/>
        <v>苍云 · 守护灵の裤子-精良</v>
      </c>
      <c r="FX538" s="14">
        <f t="shared" si="558"/>
        <v>2</v>
      </c>
      <c r="FY538" s="14">
        <f t="shared" si="559"/>
        <v>3</v>
      </c>
      <c r="FZ538" s="14">
        <f t="shared" si="560"/>
        <v>50</v>
      </c>
      <c r="GA538" s="14">
        <v>99</v>
      </c>
      <c r="GB538" s="14">
        <f t="shared" si="561"/>
        <v>3</v>
      </c>
      <c r="GC538" s="14">
        <f t="shared" si="539"/>
        <v>4</v>
      </c>
      <c r="GD538" s="14" t="str">
        <f t="shared" si="562"/>
        <v/>
      </c>
      <c r="GE538" s="14" t="e">
        <f t="shared" si="540"/>
        <v>#REF!</v>
      </c>
      <c r="GF538" s="14" t="e">
        <f t="shared" si="563"/>
        <v>#REF!</v>
      </c>
      <c r="GG538" s="14" t="e">
        <f t="shared" si="564"/>
        <v>#REF!</v>
      </c>
      <c r="GH538" s="14" t="e">
        <f t="shared" si="565"/>
        <v>#REF!</v>
      </c>
      <c r="GI538" s="14" t="e">
        <f t="shared" si="566"/>
        <v>#REF!</v>
      </c>
      <c r="GJ538" s="14" t="e">
        <f t="shared" si="567"/>
        <v>#REF!</v>
      </c>
      <c r="GK538" s="14" t="e">
        <f t="shared" si="568"/>
        <v>#REF!</v>
      </c>
      <c r="GL538" s="14">
        <f t="shared" si="569"/>
        <v>2033</v>
      </c>
      <c r="GM538" s="14">
        <f t="shared" si="570"/>
        <v>2</v>
      </c>
      <c r="GN538" s="14">
        <f t="shared" si="571"/>
        <v>2033</v>
      </c>
      <c r="GO538" s="25" t="str">
        <f t="shared" si="572"/>
        <v>icon_2103104</v>
      </c>
      <c r="GS538" s="14">
        <f t="shared" si="573"/>
        <v>2</v>
      </c>
      <c r="GT538" s="14">
        <f t="shared" si="574"/>
        <v>0</v>
      </c>
      <c r="GU538" s="14" t="e">
        <f t="shared" si="541"/>
        <v>#REF!</v>
      </c>
      <c r="GV538" s="14" t="str">
        <f t="shared" si="542"/>
        <v>DefExt</v>
      </c>
      <c r="GW538" s="14" t="e">
        <f t="shared" si="543"/>
        <v>#REF!</v>
      </c>
      <c r="GX538" s="14" t="e">
        <f t="shared" si="544"/>
        <v>#REF!</v>
      </c>
      <c r="GY538" s="14" t="str">
        <f t="shared" si="545"/>
        <v/>
      </c>
      <c r="GZ538" s="14" t="str">
        <f t="shared" si="546"/>
        <v/>
      </c>
      <c r="HA538" s="14" t="str">
        <f t="shared" si="547"/>
        <v/>
      </c>
      <c r="HB538" s="14">
        <f t="shared" si="575"/>
        <v>20330</v>
      </c>
      <c r="HC538" s="14">
        <f t="shared" si="548"/>
        <v>2</v>
      </c>
      <c r="HD538" s="14">
        <f t="shared" si="549"/>
        <v>2033</v>
      </c>
      <c r="HE538" s="25" t="s">
        <v>1109</v>
      </c>
      <c r="HF538" s="14">
        <f t="shared" si="576"/>
        <v>50</v>
      </c>
      <c r="HG538" s="30"/>
    </row>
    <row r="539" spans="165:246" ht="16.5" x14ac:dyDescent="0.2">
      <c r="FI539" s="13">
        <v>534</v>
      </c>
      <c r="FJ539" s="14">
        <f t="shared" si="577"/>
        <v>2</v>
      </c>
      <c r="FK539" s="14">
        <f t="shared" si="537"/>
        <v>99</v>
      </c>
      <c r="FL539" s="14">
        <f t="shared" si="578"/>
        <v>13</v>
      </c>
      <c r="FM539" s="14">
        <f t="shared" si="538"/>
        <v>30</v>
      </c>
      <c r="FN539" s="14">
        <f t="shared" si="550"/>
        <v>14</v>
      </c>
      <c r="FO539" s="14">
        <f t="shared" si="551"/>
        <v>50</v>
      </c>
      <c r="FP539" s="14">
        <f t="shared" si="552"/>
        <v>3</v>
      </c>
      <c r="FQ539" s="14">
        <f t="shared" si="553"/>
        <v>5</v>
      </c>
      <c r="FR539" s="14">
        <f t="shared" si="554"/>
        <v>5</v>
      </c>
      <c r="FS539" s="14" t="b">
        <f t="shared" si="579"/>
        <v>0</v>
      </c>
      <c r="FT539" s="14">
        <f t="shared" si="555"/>
        <v>2103305</v>
      </c>
      <c r="FU539" s="14">
        <f t="shared" si="580"/>
        <v>50</v>
      </c>
      <c r="FV539" s="13" t="str">
        <f t="shared" si="556"/>
        <v>50级-精良守护灵の鞋子</v>
      </c>
      <c r="FW539" s="13" t="str">
        <f t="shared" si="557"/>
        <v>苍云 · 守护灵の鞋子-精良</v>
      </c>
      <c r="FX539" s="14">
        <f t="shared" si="558"/>
        <v>2</v>
      </c>
      <c r="FY539" s="14">
        <f t="shared" si="559"/>
        <v>3</v>
      </c>
      <c r="FZ539" s="14">
        <f t="shared" si="560"/>
        <v>50</v>
      </c>
      <c r="GA539" s="14">
        <v>100</v>
      </c>
      <c r="GB539" s="14">
        <f t="shared" si="561"/>
        <v>3</v>
      </c>
      <c r="GC539" s="14">
        <f t="shared" si="539"/>
        <v>5</v>
      </c>
      <c r="GD539" s="14" t="str">
        <f t="shared" si="562"/>
        <v/>
      </c>
      <c r="GE539" s="14" t="e">
        <f t="shared" si="540"/>
        <v>#REF!</v>
      </c>
      <c r="GF539" s="14" t="e">
        <f t="shared" si="563"/>
        <v>#REF!</v>
      </c>
      <c r="GG539" s="14" t="e">
        <f t="shared" si="564"/>
        <v>#REF!</v>
      </c>
      <c r="GH539" s="14" t="e">
        <f t="shared" si="565"/>
        <v>#REF!</v>
      </c>
      <c r="GI539" s="14" t="e">
        <f t="shared" si="566"/>
        <v>#REF!</v>
      </c>
      <c r="GJ539" s="14" t="e">
        <f t="shared" si="567"/>
        <v>#REF!</v>
      </c>
      <c r="GK539" s="14" t="e">
        <f t="shared" si="568"/>
        <v>#REF!</v>
      </c>
      <c r="GL539" s="14">
        <f t="shared" si="569"/>
        <v>2033</v>
      </c>
      <c r="GM539" s="14">
        <f t="shared" si="570"/>
        <v>2</v>
      </c>
      <c r="GN539" s="14">
        <f t="shared" si="571"/>
        <v>2033</v>
      </c>
      <c r="GO539" s="25" t="str">
        <f t="shared" si="572"/>
        <v>icon_2103105</v>
      </c>
      <c r="GS539" s="14">
        <f t="shared" si="573"/>
        <v>3</v>
      </c>
      <c r="GT539" s="14">
        <f t="shared" si="574"/>
        <v>0</v>
      </c>
      <c r="GU539" s="14" t="e">
        <f t="shared" si="541"/>
        <v>#REF!</v>
      </c>
      <c r="GV539" s="14" t="str">
        <f t="shared" si="542"/>
        <v>HPExt</v>
      </c>
      <c r="GW539" s="14" t="e">
        <f t="shared" si="543"/>
        <v>#REF!</v>
      </c>
      <c r="GX539" s="14" t="e">
        <f t="shared" si="544"/>
        <v>#REF!</v>
      </c>
      <c r="GY539" s="14" t="str">
        <f t="shared" si="545"/>
        <v/>
      </c>
      <c r="GZ539" s="14" t="str">
        <f t="shared" si="546"/>
        <v/>
      </c>
      <c r="HA539" s="14" t="str">
        <f t="shared" si="547"/>
        <v/>
      </c>
      <c r="HB539" s="14">
        <f t="shared" si="575"/>
        <v>20330</v>
      </c>
      <c r="HC539" s="14">
        <f t="shared" si="548"/>
        <v>2</v>
      </c>
      <c r="HD539" s="14">
        <f t="shared" si="549"/>
        <v>2033</v>
      </c>
      <c r="HE539" s="25" t="s">
        <v>1109</v>
      </c>
      <c r="HF539" s="14">
        <f t="shared" si="576"/>
        <v>50</v>
      </c>
      <c r="HG539" s="30"/>
    </row>
    <row r="540" spans="165:246" ht="16.5" x14ac:dyDescent="0.2">
      <c r="FI540" s="13">
        <v>535</v>
      </c>
      <c r="FJ540" s="14">
        <f t="shared" si="577"/>
        <v>2</v>
      </c>
      <c r="FK540" s="14">
        <f t="shared" si="537"/>
        <v>100</v>
      </c>
      <c r="FL540" s="14">
        <f t="shared" si="578"/>
        <v>13</v>
      </c>
      <c r="FM540" s="14">
        <f t="shared" si="538"/>
        <v>30</v>
      </c>
      <c r="FN540" s="14">
        <f t="shared" si="550"/>
        <v>14</v>
      </c>
      <c r="FO540" s="14">
        <f t="shared" si="551"/>
        <v>50</v>
      </c>
      <c r="FP540" s="14">
        <f t="shared" si="552"/>
        <v>3</v>
      </c>
      <c r="FQ540" s="14">
        <f t="shared" si="553"/>
        <v>6</v>
      </c>
      <c r="FR540" s="14">
        <f t="shared" si="554"/>
        <v>6</v>
      </c>
      <c r="FS540" s="14" t="b">
        <f t="shared" si="579"/>
        <v>0</v>
      </c>
      <c r="FT540" s="14">
        <f t="shared" si="555"/>
        <v>2103306</v>
      </c>
      <c r="FU540" s="14">
        <f t="shared" si="580"/>
        <v>50</v>
      </c>
      <c r="FV540" s="13" t="str">
        <f t="shared" si="556"/>
        <v>50级-精良守护灵の护手</v>
      </c>
      <c r="FW540" s="13" t="str">
        <f t="shared" si="557"/>
        <v>苍云 · 守护灵の护手-精良</v>
      </c>
      <c r="FX540" s="14">
        <f t="shared" si="558"/>
        <v>2</v>
      </c>
      <c r="FY540" s="14">
        <f t="shared" si="559"/>
        <v>3</v>
      </c>
      <c r="FZ540" s="14">
        <f t="shared" si="560"/>
        <v>50</v>
      </c>
      <c r="GA540" s="14">
        <v>101</v>
      </c>
      <c r="GB540" s="14">
        <f t="shared" si="561"/>
        <v>3</v>
      </c>
      <c r="GC540" s="14">
        <f t="shared" si="539"/>
        <v>6</v>
      </c>
      <c r="GD540" s="14" t="str">
        <f t="shared" si="562"/>
        <v/>
      </c>
      <c r="GE540" s="14" t="e">
        <f t="shared" si="540"/>
        <v>#REF!</v>
      </c>
      <c r="GF540" s="14" t="e">
        <f t="shared" si="563"/>
        <v>#REF!</v>
      </c>
      <c r="GG540" s="14" t="e">
        <f t="shared" si="564"/>
        <v>#REF!</v>
      </c>
      <c r="GH540" s="14" t="e">
        <f t="shared" si="565"/>
        <v>#REF!</v>
      </c>
      <c r="GI540" s="14" t="e">
        <f t="shared" si="566"/>
        <v>#REF!</v>
      </c>
      <c r="GJ540" s="14" t="e">
        <f t="shared" si="567"/>
        <v>#REF!</v>
      </c>
      <c r="GK540" s="14" t="e">
        <f t="shared" si="568"/>
        <v>#REF!</v>
      </c>
      <c r="GL540" s="14">
        <f t="shared" si="569"/>
        <v>2033</v>
      </c>
      <c r="GM540" s="14">
        <f t="shared" si="570"/>
        <v>2</v>
      </c>
      <c r="GN540" s="14">
        <f t="shared" si="571"/>
        <v>2033</v>
      </c>
      <c r="GO540" s="25" t="str">
        <f t="shared" si="572"/>
        <v>icon_2103106</v>
      </c>
      <c r="GS540" s="14">
        <f t="shared" si="573"/>
        <v>3</v>
      </c>
      <c r="GT540" s="14">
        <f t="shared" si="574"/>
        <v>0</v>
      </c>
      <c r="GU540" s="14" t="e">
        <f t="shared" si="541"/>
        <v>#REF!</v>
      </c>
      <c r="GV540" s="14" t="str">
        <f t="shared" si="542"/>
        <v>HPExt</v>
      </c>
      <c r="GW540" s="14" t="e">
        <f t="shared" si="543"/>
        <v>#REF!</v>
      </c>
      <c r="GX540" s="14" t="e">
        <f t="shared" si="544"/>
        <v>#REF!</v>
      </c>
      <c r="GY540" s="14" t="str">
        <f t="shared" si="545"/>
        <v/>
      </c>
      <c r="GZ540" s="14" t="str">
        <f t="shared" si="546"/>
        <v/>
      </c>
      <c r="HA540" s="14" t="str">
        <f t="shared" si="547"/>
        <v/>
      </c>
      <c r="HB540" s="14">
        <f t="shared" si="575"/>
        <v>20330</v>
      </c>
      <c r="HC540" s="14">
        <f t="shared" si="548"/>
        <v>2</v>
      </c>
      <c r="HD540" s="14">
        <f t="shared" si="549"/>
        <v>2033</v>
      </c>
      <c r="HE540" s="25" t="s">
        <v>1109</v>
      </c>
      <c r="HF540" s="14">
        <f t="shared" si="576"/>
        <v>50</v>
      </c>
      <c r="HG540" s="30"/>
    </row>
    <row r="541" spans="165:246" ht="16.5" x14ac:dyDescent="0.2">
      <c r="FI541" s="13">
        <v>536</v>
      </c>
      <c r="FJ541" s="14">
        <f t="shared" si="577"/>
        <v>2</v>
      </c>
      <c r="FK541" s="14">
        <f t="shared" si="537"/>
        <v>101</v>
      </c>
      <c r="FL541" s="14">
        <f t="shared" si="578"/>
        <v>13</v>
      </c>
      <c r="FM541" s="14">
        <f t="shared" si="538"/>
        <v>30</v>
      </c>
      <c r="FN541" s="14">
        <f t="shared" si="550"/>
        <v>14</v>
      </c>
      <c r="FO541" s="14">
        <f t="shared" si="551"/>
        <v>50</v>
      </c>
      <c r="FP541" s="14">
        <f t="shared" si="552"/>
        <v>3</v>
      </c>
      <c r="FQ541" s="14">
        <f t="shared" si="553"/>
        <v>7</v>
      </c>
      <c r="FR541" s="14">
        <f t="shared" si="554"/>
        <v>7</v>
      </c>
      <c r="FS541" s="14" t="b">
        <f t="shared" si="579"/>
        <v>0</v>
      </c>
      <c r="FT541" s="14">
        <f t="shared" si="555"/>
        <v>2103307</v>
      </c>
      <c r="FU541" s="14">
        <f t="shared" si="580"/>
        <v>75</v>
      </c>
      <c r="FV541" s="13" t="str">
        <f t="shared" si="556"/>
        <v>50级-精良守护灵の项链</v>
      </c>
      <c r="FW541" s="13" t="str">
        <f t="shared" si="557"/>
        <v>苍云 · 守护灵の项链-精良</v>
      </c>
      <c r="FX541" s="14">
        <f t="shared" si="558"/>
        <v>2</v>
      </c>
      <c r="FY541" s="14">
        <f t="shared" si="559"/>
        <v>3</v>
      </c>
      <c r="FZ541" s="14">
        <f t="shared" si="560"/>
        <v>50</v>
      </c>
      <c r="GA541" s="14">
        <v>102</v>
      </c>
      <c r="GB541" s="14">
        <f t="shared" si="561"/>
        <v>3</v>
      </c>
      <c r="GC541" s="14">
        <f t="shared" si="539"/>
        <v>7</v>
      </c>
      <c r="GD541" s="14" t="str">
        <f t="shared" si="562"/>
        <v/>
      </c>
      <c r="GE541" s="14" t="e">
        <f t="shared" si="540"/>
        <v>#REF!</v>
      </c>
      <c r="GF541" s="14" t="e">
        <f t="shared" si="563"/>
        <v>#REF!</v>
      </c>
      <c r="GG541" s="14" t="e">
        <f t="shared" si="564"/>
        <v>#REF!</v>
      </c>
      <c r="GH541" s="14" t="e">
        <f t="shared" si="565"/>
        <v>#REF!</v>
      </c>
      <c r="GI541" s="14" t="e">
        <f t="shared" si="566"/>
        <v>#REF!</v>
      </c>
      <c r="GJ541" s="14" t="e">
        <f t="shared" si="567"/>
        <v>#REF!</v>
      </c>
      <c r="GK541" s="14" t="e">
        <f t="shared" si="568"/>
        <v>#REF!</v>
      </c>
      <c r="GL541" s="14">
        <f t="shared" si="569"/>
        <v>2033</v>
      </c>
      <c r="GM541" s="14">
        <f t="shared" si="570"/>
        <v>2</v>
      </c>
      <c r="GN541" s="14">
        <f t="shared" si="571"/>
        <v>2033</v>
      </c>
      <c r="GO541" s="25" t="str">
        <f t="shared" si="572"/>
        <v>icon_2103107</v>
      </c>
      <c r="GS541" s="14">
        <f t="shared" si="573"/>
        <v>1</v>
      </c>
      <c r="GT541" s="14">
        <f t="shared" si="574"/>
        <v>2</v>
      </c>
      <c r="GU541" s="14" t="e">
        <f t="shared" si="541"/>
        <v>#REF!</v>
      </c>
      <c r="GV541" s="14" t="str">
        <f t="shared" si="542"/>
        <v>AtkExt</v>
      </c>
      <c r="GW541" s="14" t="e">
        <f t="shared" si="543"/>
        <v>#REF!</v>
      </c>
      <c r="GX541" s="14" t="e">
        <f t="shared" si="544"/>
        <v>#REF!</v>
      </c>
      <c r="GY541" s="14" t="str">
        <f t="shared" si="545"/>
        <v>DefExt</v>
      </c>
      <c r="GZ541" s="14" t="e">
        <f t="shared" si="546"/>
        <v>#REF!</v>
      </c>
      <c r="HA541" s="14" t="e">
        <f t="shared" si="547"/>
        <v>#REF!</v>
      </c>
      <c r="HB541" s="14">
        <f t="shared" si="575"/>
        <v>20330</v>
      </c>
      <c r="HC541" s="14">
        <f t="shared" si="548"/>
        <v>2</v>
      </c>
      <c r="HD541" s="14">
        <f t="shared" si="549"/>
        <v>2033</v>
      </c>
      <c r="HE541" s="25" t="s">
        <v>1109</v>
      </c>
      <c r="HF541" s="14">
        <f t="shared" si="576"/>
        <v>75</v>
      </c>
      <c r="HG541" s="30"/>
    </row>
    <row r="542" spans="165:246" ht="16.5" x14ac:dyDescent="0.2">
      <c r="FI542" s="13">
        <v>537</v>
      </c>
      <c r="FJ542" s="14">
        <f t="shared" si="577"/>
        <v>2</v>
      </c>
      <c r="FK542" s="14">
        <f t="shared" si="537"/>
        <v>102</v>
      </c>
      <c r="FL542" s="14">
        <f t="shared" si="578"/>
        <v>13</v>
      </c>
      <c r="FM542" s="14">
        <f t="shared" si="538"/>
        <v>30</v>
      </c>
      <c r="FN542" s="14">
        <f t="shared" si="550"/>
        <v>14</v>
      </c>
      <c r="FO542" s="14">
        <f t="shared" si="551"/>
        <v>50</v>
      </c>
      <c r="FP542" s="14">
        <f t="shared" si="552"/>
        <v>3</v>
      </c>
      <c r="FQ542" s="14">
        <f t="shared" si="553"/>
        <v>8</v>
      </c>
      <c r="FR542" s="14">
        <f t="shared" si="554"/>
        <v>8</v>
      </c>
      <c r="FS542" s="14" t="b">
        <f t="shared" si="579"/>
        <v>0</v>
      </c>
      <c r="FT542" s="14">
        <f t="shared" si="555"/>
        <v>2103308</v>
      </c>
      <c r="FU542" s="14">
        <f t="shared" si="580"/>
        <v>75</v>
      </c>
      <c r="FV542" s="13" t="str">
        <f t="shared" si="556"/>
        <v>50级-精良守护灵の戒指</v>
      </c>
      <c r="FW542" s="13" t="str">
        <f t="shared" si="557"/>
        <v>苍云 · 守护灵の戒指-精良</v>
      </c>
      <c r="FX542" s="14">
        <f t="shared" si="558"/>
        <v>2</v>
      </c>
      <c r="FY542" s="14">
        <f t="shared" si="559"/>
        <v>3</v>
      </c>
      <c r="FZ542" s="14">
        <f t="shared" si="560"/>
        <v>50</v>
      </c>
      <c r="GA542" s="14">
        <v>103</v>
      </c>
      <c r="GB542" s="14">
        <f t="shared" si="561"/>
        <v>3</v>
      </c>
      <c r="GC542" s="14">
        <f t="shared" si="539"/>
        <v>8</v>
      </c>
      <c r="GD542" s="14" t="str">
        <f t="shared" si="562"/>
        <v/>
      </c>
      <c r="GE542" s="14" t="e">
        <f t="shared" si="540"/>
        <v>#REF!</v>
      </c>
      <c r="GF542" s="14" t="e">
        <f t="shared" si="563"/>
        <v>#REF!</v>
      </c>
      <c r="GG542" s="14" t="e">
        <f t="shared" si="564"/>
        <v>#REF!</v>
      </c>
      <c r="GH542" s="14" t="e">
        <f t="shared" si="565"/>
        <v>#REF!</v>
      </c>
      <c r="GI542" s="14" t="e">
        <f t="shared" si="566"/>
        <v>#REF!</v>
      </c>
      <c r="GJ542" s="14" t="e">
        <f t="shared" si="567"/>
        <v>#REF!</v>
      </c>
      <c r="GK542" s="14" t="e">
        <f t="shared" si="568"/>
        <v>#REF!</v>
      </c>
      <c r="GL542" s="14">
        <f t="shared" si="569"/>
        <v>2033</v>
      </c>
      <c r="GM542" s="14">
        <f t="shared" si="570"/>
        <v>2</v>
      </c>
      <c r="GN542" s="14">
        <f t="shared" si="571"/>
        <v>2033</v>
      </c>
      <c r="GO542" s="25" t="str">
        <f t="shared" si="572"/>
        <v>icon_2103108</v>
      </c>
      <c r="GS542" s="14">
        <f t="shared" si="573"/>
        <v>1</v>
      </c>
      <c r="GT542" s="14">
        <f t="shared" si="574"/>
        <v>3</v>
      </c>
      <c r="GU542" s="14" t="e">
        <f t="shared" si="541"/>
        <v>#REF!</v>
      </c>
      <c r="GV542" s="14" t="str">
        <f t="shared" si="542"/>
        <v>AtkExt</v>
      </c>
      <c r="GW542" s="14" t="e">
        <f t="shared" si="543"/>
        <v>#REF!</v>
      </c>
      <c r="GX542" s="14" t="e">
        <f t="shared" si="544"/>
        <v>#REF!</v>
      </c>
      <c r="GY542" s="14" t="str">
        <f t="shared" si="545"/>
        <v>HPExt</v>
      </c>
      <c r="GZ542" s="14" t="e">
        <f t="shared" si="546"/>
        <v>#REF!</v>
      </c>
      <c r="HA542" s="14" t="e">
        <f t="shared" si="547"/>
        <v>#REF!</v>
      </c>
      <c r="HB542" s="14">
        <f t="shared" si="575"/>
        <v>20330</v>
      </c>
      <c r="HC542" s="14">
        <f t="shared" si="548"/>
        <v>2</v>
      </c>
      <c r="HD542" s="14">
        <f t="shared" si="549"/>
        <v>2033</v>
      </c>
      <c r="HE542" s="25" t="s">
        <v>1109</v>
      </c>
      <c r="HF542" s="14">
        <f t="shared" si="576"/>
        <v>75</v>
      </c>
      <c r="HG542" s="30"/>
    </row>
    <row r="543" spans="165:246" ht="16.5" x14ac:dyDescent="0.2">
      <c r="FI543" s="13">
        <v>538</v>
      </c>
      <c r="FJ543" s="14">
        <f t="shared" si="577"/>
        <v>2</v>
      </c>
      <c r="FK543" s="14">
        <f t="shared" si="537"/>
        <v>103</v>
      </c>
      <c r="FL543" s="14">
        <f t="shared" si="578"/>
        <v>14</v>
      </c>
      <c r="FM543" s="14">
        <f t="shared" si="538"/>
        <v>40</v>
      </c>
      <c r="FN543" s="14">
        <f t="shared" si="550"/>
        <v>14</v>
      </c>
      <c r="FO543" s="14">
        <f t="shared" si="551"/>
        <v>50</v>
      </c>
      <c r="FP543" s="14">
        <f t="shared" si="552"/>
        <v>4</v>
      </c>
      <c r="FQ543" s="14">
        <f t="shared" si="553"/>
        <v>1</v>
      </c>
      <c r="FR543" s="14">
        <f t="shared" si="554"/>
        <v>1</v>
      </c>
      <c r="FS543" s="14" t="b">
        <f t="shared" si="579"/>
        <v>0</v>
      </c>
      <c r="FT543" s="14">
        <f t="shared" si="555"/>
        <v>2103401</v>
      </c>
      <c r="FU543" s="14">
        <f t="shared" si="580"/>
        <v>120</v>
      </c>
      <c r="FV543" s="13" t="str">
        <f t="shared" si="556"/>
        <v>50级-史诗守护灵の灵器</v>
      </c>
      <c r="FW543" s="13" t="str">
        <f t="shared" si="557"/>
        <v>苍云 · 守护灵の灵器-史诗</v>
      </c>
      <c r="FX543" s="14">
        <f t="shared" si="558"/>
        <v>2</v>
      </c>
      <c r="FY543" s="14">
        <f t="shared" si="559"/>
        <v>4</v>
      </c>
      <c r="FZ543" s="14">
        <f t="shared" si="560"/>
        <v>50</v>
      </c>
      <c r="GA543" s="14">
        <v>104</v>
      </c>
      <c r="GB543" s="14">
        <f t="shared" si="561"/>
        <v>3</v>
      </c>
      <c r="GC543" s="14">
        <f t="shared" si="539"/>
        <v>1</v>
      </c>
      <c r="GD543" s="14" t="str">
        <f t="shared" si="562"/>
        <v/>
      </c>
      <c r="GE543" s="14" t="e">
        <f t="shared" si="540"/>
        <v>#REF!</v>
      </c>
      <c r="GF543" s="14" t="e">
        <f t="shared" si="563"/>
        <v>#REF!</v>
      </c>
      <c r="GG543" s="14" t="e">
        <f t="shared" si="564"/>
        <v>#REF!</v>
      </c>
      <c r="GH543" s="14" t="e">
        <f t="shared" si="565"/>
        <v>#REF!</v>
      </c>
      <c r="GI543" s="14" t="e">
        <f t="shared" si="566"/>
        <v>#REF!</v>
      </c>
      <c r="GJ543" s="14" t="e">
        <f t="shared" si="567"/>
        <v>#REF!</v>
      </c>
      <c r="GK543" s="14" t="e">
        <f t="shared" si="568"/>
        <v>#REF!</v>
      </c>
      <c r="GL543" s="14">
        <f t="shared" si="569"/>
        <v>2034</v>
      </c>
      <c r="GM543" s="14">
        <f t="shared" si="570"/>
        <v>3</v>
      </c>
      <c r="GN543" s="14">
        <f t="shared" si="571"/>
        <v>2034</v>
      </c>
      <c r="GO543" s="25" t="str">
        <f t="shared" si="572"/>
        <v>icon_2103101</v>
      </c>
      <c r="GS543" s="14">
        <f t="shared" si="573"/>
        <v>1</v>
      </c>
      <c r="GT543" s="14">
        <f t="shared" si="574"/>
        <v>0</v>
      </c>
      <c r="GU543" s="14" t="e">
        <f t="shared" si="541"/>
        <v>#REF!</v>
      </c>
      <c r="GV543" s="14" t="str">
        <f t="shared" si="542"/>
        <v>AtkExt</v>
      </c>
      <c r="GW543" s="14" t="e">
        <f t="shared" si="543"/>
        <v>#REF!</v>
      </c>
      <c r="GX543" s="14" t="e">
        <f t="shared" si="544"/>
        <v>#REF!</v>
      </c>
      <c r="GY543" s="14" t="str">
        <f t="shared" si="545"/>
        <v/>
      </c>
      <c r="GZ543" s="14" t="str">
        <f t="shared" si="546"/>
        <v/>
      </c>
      <c r="HA543" s="14" t="str">
        <f t="shared" si="547"/>
        <v/>
      </c>
      <c r="HB543" s="14">
        <f t="shared" si="575"/>
        <v>20340</v>
      </c>
      <c r="HC543" s="14">
        <f t="shared" si="548"/>
        <v>3</v>
      </c>
      <c r="HD543" s="14">
        <f t="shared" si="549"/>
        <v>2034</v>
      </c>
      <c r="HE543" s="25" t="s">
        <v>1109</v>
      </c>
      <c r="HF543" s="14">
        <f t="shared" si="576"/>
        <v>200</v>
      </c>
      <c r="HG543" s="30"/>
    </row>
    <row r="544" spans="165:246" ht="16.5" x14ac:dyDescent="0.2">
      <c r="FI544" s="13">
        <v>539</v>
      </c>
      <c r="FJ544" s="14">
        <f t="shared" si="577"/>
        <v>2</v>
      </c>
      <c r="FK544" s="14">
        <f t="shared" si="537"/>
        <v>104</v>
      </c>
      <c r="FL544" s="14">
        <f t="shared" si="578"/>
        <v>14</v>
      </c>
      <c r="FM544" s="14">
        <f t="shared" si="538"/>
        <v>40</v>
      </c>
      <c r="FN544" s="14">
        <f t="shared" si="550"/>
        <v>14</v>
      </c>
      <c r="FO544" s="14">
        <f t="shared" si="551"/>
        <v>50</v>
      </c>
      <c r="FP544" s="14">
        <f t="shared" si="552"/>
        <v>4</v>
      </c>
      <c r="FQ544" s="14">
        <f t="shared" si="553"/>
        <v>2</v>
      </c>
      <c r="FR544" s="14">
        <f t="shared" si="554"/>
        <v>2</v>
      </c>
      <c r="FS544" s="14" t="b">
        <f t="shared" si="579"/>
        <v>0</v>
      </c>
      <c r="FT544" s="14">
        <f t="shared" si="555"/>
        <v>2103402</v>
      </c>
      <c r="FU544" s="14">
        <f t="shared" si="580"/>
        <v>60</v>
      </c>
      <c r="FV544" s="13" t="str">
        <f t="shared" si="556"/>
        <v>50级-史诗守护灵の头盔</v>
      </c>
      <c r="FW544" s="13" t="str">
        <f t="shared" si="557"/>
        <v>苍云 · 守护灵の头盔-史诗</v>
      </c>
      <c r="FX544" s="14">
        <f t="shared" si="558"/>
        <v>2</v>
      </c>
      <c r="FY544" s="14">
        <f t="shared" si="559"/>
        <v>4</v>
      </c>
      <c r="FZ544" s="14">
        <f t="shared" si="560"/>
        <v>50</v>
      </c>
      <c r="GA544" s="14">
        <v>105</v>
      </c>
      <c r="GB544" s="14">
        <f t="shared" si="561"/>
        <v>3</v>
      </c>
      <c r="GC544" s="14">
        <f t="shared" si="539"/>
        <v>2</v>
      </c>
      <c r="GD544" s="14" t="str">
        <f t="shared" si="562"/>
        <v/>
      </c>
      <c r="GE544" s="14" t="e">
        <f t="shared" si="540"/>
        <v>#REF!</v>
      </c>
      <c r="GF544" s="14" t="e">
        <f t="shared" si="563"/>
        <v>#REF!</v>
      </c>
      <c r="GG544" s="14" t="e">
        <f t="shared" si="564"/>
        <v>#REF!</v>
      </c>
      <c r="GH544" s="14" t="e">
        <f t="shared" si="565"/>
        <v>#REF!</v>
      </c>
      <c r="GI544" s="14" t="e">
        <f t="shared" si="566"/>
        <v>#REF!</v>
      </c>
      <c r="GJ544" s="14" t="e">
        <f t="shared" si="567"/>
        <v>#REF!</v>
      </c>
      <c r="GK544" s="14" t="e">
        <f t="shared" si="568"/>
        <v>#REF!</v>
      </c>
      <c r="GL544" s="14">
        <f t="shared" si="569"/>
        <v>2034</v>
      </c>
      <c r="GM544" s="14">
        <f t="shared" si="570"/>
        <v>3</v>
      </c>
      <c r="GN544" s="14">
        <f t="shared" si="571"/>
        <v>2034</v>
      </c>
      <c r="GO544" s="25" t="str">
        <f t="shared" si="572"/>
        <v>icon_2103102</v>
      </c>
      <c r="GS544" s="14">
        <f t="shared" si="573"/>
        <v>2</v>
      </c>
      <c r="GT544" s="14">
        <f t="shared" si="574"/>
        <v>0</v>
      </c>
      <c r="GU544" s="14" t="e">
        <f t="shared" si="541"/>
        <v>#REF!</v>
      </c>
      <c r="GV544" s="14" t="str">
        <f t="shared" si="542"/>
        <v>DefExt</v>
      </c>
      <c r="GW544" s="14" t="e">
        <f t="shared" si="543"/>
        <v>#REF!</v>
      </c>
      <c r="GX544" s="14" t="e">
        <f t="shared" si="544"/>
        <v>#REF!</v>
      </c>
      <c r="GY544" s="14" t="str">
        <f t="shared" si="545"/>
        <v/>
      </c>
      <c r="GZ544" s="14" t="str">
        <f t="shared" si="546"/>
        <v/>
      </c>
      <c r="HA544" s="14" t="str">
        <f t="shared" si="547"/>
        <v/>
      </c>
      <c r="HB544" s="14">
        <f t="shared" si="575"/>
        <v>20340</v>
      </c>
      <c r="HC544" s="14">
        <f t="shared" si="548"/>
        <v>3</v>
      </c>
      <c r="HD544" s="14">
        <f t="shared" si="549"/>
        <v>2034</v>
      </c>
      <c r="HE544" s="25" t="s">
        <v>1109</v>
      </c>
      <c r="HF544" s="14">
        <f t="shared" si="576"/>
        <v>100</v>
      </c>
      <c r="HG544" s="30"/>
    </row>
    <row r="545" spans="162:215" ht="16.5" x14ac:dyDescent="0.2">
      <c r="FI545" s="13">
        <v>540</v>
      </c>
      <c r="FJ545" s="14">
        <f t="shared" si="577"/>
        <v>2</v>
      </c>
      <c r="FK545" s="14">
        <f t="shared" si="537"/>
        <v>105</v>
      </c>
      <c r="FL545" s="14">
        <f t="shared" si="578"/>
        <v>14</v>
      </c>
      <c r="FM545" s="14">
        <f t="shared" si="538"/>
        <v>40</v>
      </c>
      <c r="FN545" s="14">
        <f t="shared" si="550"/>
        <v>14</v>
      </c>
      <c r="FO545" s="14">
        <f t="shared" si="551"/>
        <v>50</v>
      </c>
      <c r="FP545" s="14">
        <f t="shared" si="552"/>
        <v>4</v>
      </c>
      <c r="FQ545" s="14">
        <f t="shared" si="553"/>
        <v>3</v>
      </c>
      <c r="FR545" s="14">
        <f t="shared" si="554"/>
        <v>3</v>
      </c>
      <c r="FS545" s="14" t="b">
        <f t="shared" si="579"/>
        <v>0</v>
      </c>
      <c r="FT545" s="14">
        <f t="shared" si="555"/>
        <v>2103403</v>
      </c>
      <c r="FU545" s="14">
        <f t="shared" si="580"/>
        <v>60</v>
      </c>
      <c r="FV545" s="13" t="str">
        <f t="shared" si="556"/>
        <v>50级-史诗守护灵の铠甲</v>
      </c>
      <c r="FW545" s="13" t="str">
        <f t="shared" si="557"/>
        <v>苍云 · 守护灵の铠甲-史诗</v>
      </c>
      <c r="FX545" s="14">
        <f t="shared" si="558"/>
        <v>2</v>
      </c>
      <c r="FY545" s="14">
        <f t="shared" si="559"/>
        <v>4</v>
      </c>
      <c r="FZ545" s="14">
        <f t="shared" si="560"/>
        <v>50</v>
      </c>
      <c r="GA545" s="14">
        <v>106</v>
      </c>
      <c r="GB545" s="14">
        <f t="shared" si="561"/>
        <v>3</v>
      </c>
      <c r="GC545" s="14">
        <f t="shared" si="539"/>
        <v>3</v>
      </c>
      <c r="GD545" s="14" t="str">
        <f t="shared" si="562"/>
        <v/>
      </c>
      <c r="GE545" s="14" t="e">
        <f t="shared" si="540"/>
        <v>#REF!</v>
      </c>
      <c r="GF545" s="14" t="e">
        <f t="shared" si="563"/>
        <v>#REF!</v>
      </c>
      <c r="GG545" s="14" t="e">
        <f t="shared" si="564"/>
        <v>#REF!</v>
      </c>
      <c r="GH545" s="14" t="e">
        <f t="shared" si="565"/>
        <v>#REF!</v>
      </c>
      <c r="GI545" s="14" t="e">
        <f t="shared" si="566"/>
        <v>#REF!</v>
      </c>
      <c r="GJ545" s="14" t="e">
        <f t="shared" si="567"/>
        <v>#REF!</v>
      </c>
      <c r="GK545" s="14" t="e">
        <f t="shared" si="568"/>
        <v>#REF!</v>
      </c>
      <c r="GL545" s="14">
        <f t="shared" si="569"/>
        <v>2034</v>
      </c>
      <c r="GM545" s="14">
        <f t="shared" si="570"/>
        <v>3</v>
      </c>
      <c r="GN545" s="14">
        <f t="shared" si="571"/>
        <v>2034</v>
      </c>
      <c r="GO545" s="25" t="str">
        <f t="shared" si="572"/>
        <v>icon_2103103</v>
      </c>
      <c r="GS545" s="14">
        <f t="shared" si="573"/>
        <v>2</v>
      </c>
      <c r="GT545" s="14">
        <f t="shared" si="574"/>
        <v>3</v>
      </c>
      <c r="GU545" s="14" t="e">
        <f t="shared" si="541"/>
        <v>#REF!</v>
      </c>
      <c r="GV545" s="14" t="str">
        <f t="shared" si="542"/>
        <v>DefExt</v>
      </c>
      <c r="GW545" s="14" t="e">
        <f t="shared" si="543"/>
        <v>#REF!</v>
      </c>
      <c r="GX545" s="14" t="e">
        <f t="shared" si="544"/>
        <v>#REF!</v>
      </c>
      <c r="GY545" s="14" t="str">
        <f t="shared" si="545"/>
        <v>HPExt</v>
      </c>
      <c r="GZ545" s="14" t="e">
        <f t="shared" si="546"/>
        <v>#REF!</v>
      </c>
      <c r="HA545" s="14" t="e">
        <f t="shared" si="547"/>
        <v>#REF!</v>
      </c>
      <c r="HB545" s="14">
        <f t="shared" si="575"/>
        <v>20340</v>
      </c>
      <c r="HC545" s="14">
        <f t="shared" si="548"/>
        <v>3</v>
      </c>
      <c r="HD545" s="14">
        <f t="shared" si="549"/>
        <v>2034</v>
      </c>
      <c r="HE545" s="25" t="s">
        <v>1109</v>
      </c>
      <c r="HF545" s="14">
        <f t="shared" si="576"/>
        <v>100</v>
      </c>
      <c r="HG545" s="30"/>
    </row>
    <row r="546" spans="162:215" ht="16.5" x14ac:dyDescent="0.2">
      <c r="FI546" s="13">
        <v>541</v>
      </c>
      <c r="FJ546" s="14">
        <f t="shared" si="577"/>
        <v>2</v>
      </c>
      <c r="FK546" s="14">
        <f t="shared" si="537"/>
        <v>106</v>
      </c>
      <c r="FL546" s="14">
        <f t="shared" si="578"/>
        <v>14</v>
      </c>
      <c r="FM546" s="14">
        <f t="shared" si="538"/>
        <v>40</v>
      </c>
      <c r="FN546" s="14">
        <f t="shared" si="550"/>
        <v>14</v>
      </c>
      <c r="FO546" s="14">
        <f t="shared" si="551"/>
        <v>50</v>
      </c>
      <c r="FP546" s="14">
        <f t="shared" si="552"/>
        <v>4</v>
      </c>
      <c r="FQ546" s="14">
        <f t="shared" si="553"/>
        <v>4</v>
      </c>
      <c r="FR546" s="14">
        <f t="shared" si="554"/>
        <v>4</v>
      </c>
      <c r="FS546" s="14" t="b">
        <f t="shared" si="579"/>
        <v>0</v>
      </c>
      <c r="FT546" s="14">
        <f t="shared" si="555"/>
        <v>2103404</v>
      </c>
      <c r="FU546" s="14">
        <f t="shared" si="580"/>
        <v>60</v>
      </c>
      <c r="FV546" s="13" t="str">
        <f t="shared" si="556"/>
        <v>50级-史诗守护灵の裤子</v>
      </c>
      <c r="FW546" s="13" t="str">
        <f t="shared" si="557"/>
        <v>苍云 · 守护灵の裤子-史诗</v>
      </c>
      <c r="FX546" s="14">
        <f t="shared" si="558"/>
        <v>2</v>
      </c>
      <c r="FY546" s="14">
        <f t="shared" si="559"/>
        <v>4</v>
      </c>
      <c r="FZ546" s="14">
        <f t="shared" si="560"/>
        <v>50</v>
      </c>
      <c r="GA546" s="14">
        <v>107</v>
      </c>
      <c r="GB546" s="14">
        <f t="shared" si="561"/>
        <v>3</v>
      </c>
      <c r="GC546" s="14">
        <f t="shared" si="539"/>
        <v>4</v>
      </c>
      <c r="GD546" s="14" t="str">
        <f t="shared" si="562"/>
        <v/>
      </c>
      <c r="GE546" s="14" t="e">
        <f t="shared" si="540"/>
        <v>#REF!</v>
      </c>
      <c r="GF546" s="14" t="e">
        <f t="shared" si="563"/>
        <v>#REF!</v>
      </c>
      <c r="GG546" s="14" t="e">
        <f t="shared" si="564"/>
        <v>#REF!</v>
      </c>
      <c r="GH546" s="14" t="e">
        <f t="shared" si="565"/>
        <v>#REF!</v>
      </c>
      <c r="GI546" s="14" t="e">
        <f t="shared" si="566"/>
        <v>#REF!</v>
      </c>
      <c r="GJ546" s="14" t="e">
        <f t="shared" si="567"/>
        <v>#REF!</v>
      </c>
      <c r="GK546" s="14" t="e">
        <f t="shared" si="568"/>
        <v>#REF!</v>
      </c>
      <c r="GL546" s="14">
        <f t="shared" si="569"/>
        <v>2034</v>
      </c>
      <c r="GM546" s="14">
        <f t="shared" si="570"/>
        <v>3</v>
      </c>
      <c r="GN546" s="14">
        <f t="shared" si="571"/>
        <v>2034</v>
      </c>
      <c r="GO546" s="25" t="str">
        <f t="shared" si="572"/>
        <v>icon_2103104</v>
      </c>
      <c r="GS546" s="14">
        <f t="shared" si="573"/>
        <v>2</v>
      </c>
      <c r="GT546" s="14">
        <f t="shared" si="574"/>
        <v>0</v>
      </c>
      <c r="GU546" s="14" t="e">
        <f t="shared" si="541"/>
        <v>#REF!</v>
      </c>
      <c r="GV546" s="14" t="str">
        <f t="shared" si="542"/>
        <v>DefExt</v>
      </c>
      <c r="GW546" s="14" t="e">
        <f t="shared" si="543"/>
        <v>#REF!</v>
      </c>
      <c r="GX546" s="14" t="e">
        <f t="shared" si="544"/>
        <v>#REF!</v>
      </c>
      <c r="GY546" s="14" t="str">
        <f t="shared" si="545"/>
        <v/>
      </c>
      <c r="GZ546" s="14" t="str">
        <f t="shared" si="546"/>
        <v/>
      </c>
      <c r="HA546" s="14" t="str">
        <f t="shared" si="547"/>
        <v/>
      </c>
      <c r="HB546" s="14">
        <f t="shared" si="575"/>
        <v>20340</v>
      </c>
      <c r="HC546" s="14">
        <f t="shared" si="548"/>
        <v>3</v>
      </c>
      <c r="HD546" s="14">
        <f t="shared" si="549"/>
        <v>2034</v>
      </c>
      <c r="HE546" s="25" t="s">
        <v>1109</v>
      </c>
      <c r="HF546" s="14">
        <f t="shared" si="576"/>
        <v>100</v>
      </c>
      <c r="HG546" s="30"/>
    </row>
    <row r="547" spans="162:215" ht="16.5" x14ac:dyDescent="0.2">
      <c r="FI547" s="13">
        <v>542</v>
      </c>
      <c r="FJ547" s="14">
        <f t="shared" si="577"/>
        <v>2</v>
      </c>
      <c r="FK547" s="14">
        <f t="shared" si="537"/>
        <v>107</v>
      </c>
      <c r="FL547" s="14">
        <f t="shared" si="578"/>
        <v>14</v>
      </c>
      <c r="FM547" s="14">
        <f t="shared" si="538"/>
        <v>40</v>
      </c>
      <c r="FN547" s="14">
        <f t="shared" si="550"/>
        <v>14</v>
      </c>
      <c r="FO547" s="14">
        <f t="shared" si="551"/>
        <v>50</v>
      </c>
      <c r="FP547" s="14">
        <f t="shared" si="552"/>
        <v>4</v>
      </c>
      <c r="FQ547" s="14">
        <f t="shared" si="553"/>
        <v>5</v>
      </c>
      <c r="FR547" s="14">
        <f t="shared" si="554"/>
        <v>5</v>
      </c>
      <c r="FS547" s="14" t="b">
        <f t="shared" si="579"/>
        <v>0</v>
      </c>
      <c r="FT547" s="14">
        <f t="shared" si="555"/>
        <v>2103405</v>
      </c>
      <c r="FU547" s="14">
        <f t="shared" si="580"/>
        <v>60</v>
      </c>
      <c r="FV547" s="13" t="str">
        <f t="shared" si="556"/>
        <v>50级-史诗守护灵の鞋子</v>
      </c>
      <c r="FW547" s="13" t="str">
        <f t="shared" si="557"/>
        <v>苍云 · 守护灵の鞋子-史诗</v>
      </c>
      <c r="FX547" s="14">
        <f t="shared" si="558"/>
        <v>2</v>
      </c>
      <c r="FY547" s="14">
        <f t="shared" si="559"/>
        <v>4</v>
      </c>
      <c r="FZ547" s="14">
        <f t="shared" si="560"/>
        <v>50</v>
      </c>
      <c r="GA547" s="14">
        <v>108</v>
      </c>
      <c r="GB547" s="14">
        <f t="shared" si="561"/>
        <v>3</v>
      </c>
      <c r="GC547" s="14">
        <f t="shared" si="539"/>
        <v>5</v>
      </c>
      <c r="GD547" s="14" t="str">
        <f t="shared" si="562"/>
        <v/>
      </c>
      <c r="GE547" s="14" t="e">
        <f t="shared" si="540"/>
        <v>#REF!</v>
      </c>
      <c r="GF547" s="14" t="e">
        <f t="shared" si="563"/>
        <v>#REF!</v>
      </c>
      <c r="GG547" s="14" t="e">
        <f t="shared" si="564"/>
        <v>#REF!</v>
      </c>
      <c r="GH547" s="14" t="e">
        <f t="shared" si="565"/>
        <v>#REF!</v>
      </c>
      <c r="GI547" s="14" t="e">
        <f t="shared" si="566"/>
        <v>#REF!</v>
      </c>
      <c r="GJ547" s="14" t="e">
        <f t="shared" si="567"/>
        <v>#REF!</v>
      </c>
      <c r="GK547" s="14" t="e">
        <f t="shared" si="568"/>
        <v>#REF!</v>
      </c>
      <c r="GL547" s="14">
        <f t="shared" si="569"/>
        <v>2034</v>
      </c>
      <c r="GM547" s="14">
        <f t="shared" si="570"/>
        <v>3</v>
      </c>
      <c r="GN547" s="14">
        <f t="shared" si="571"/>
        <v>2034</v>
      </c>
      <c r="GO547" s="25" t="str">
        <f t="shared" si="572"/>
        <v>icon_2103105</v>
      </c>
      <c r="GS547" s="14">
        <f t="shared" si="573"/>
        <v>3</v>
      </c>
      <c r="GT547" s="14">
        <f t="shared" si="574"/>
        <v>0</v>
      </c>
      <c r="GU547" s="14" t="e">
        <f t="shared" si="541"/>
        <v>#REF!</v>
      </c>
      <c r="GV547" s="14" t="str">
        <f t="shared" si="542"/>
        <v>HPExt</v>
      </c>
      <c r="GW547" s="14" t="e">
        <f t="shared" si="543"/>
        <v>#REF!</v>
      </c>
      <c r="GX547" s="14" t="e">
        <f t="shared" si="544"/>
        <v>#REF!</v>
      </c>
      <c r="GY547" s="14" t="str">
        <f t="shared" si="545"/>
        <v/>
      </c>
      <c r="GZ547" s="14" t="str">
        <f t="shared" si="546"/>
        <v/>
      </c>
      <c r="HA547" s="14" t="str">
        <f t="shared" si="547"/>
        <v/>
      </c>
      <c r="HB547" s="14">
        <f t="shared" si="575"/>
        <v>20340</v>
      </c>
      <c r="HC547" s="14">
        <f t="shared" si="548"/>
        <v>3</v>
      </c>
      <c r="HD547" s="14">
        <f t="shared" si="549"/>
        <v>2034</v>
      </c>
      <c r="HE547" s="25" t="s">
        <v>1109</v>
      </c>
      <c r="HF547" s="14">
        <f t="shared" si="576"/>
        <v>100</v>
      </c>
      <c r="HG547" s="30"/>
    </row>
    <row r="548" spans="162:215" ht="16.5" x14ac:dyDescent="0.2">
      <c r="FI548" s="13">
        <v>543</v>
      </c>
      <c r="FJ548" s="14">
        <f t="shared" si="577"/>
        <v>2</v>
      </c>
      <c r="FK548" s="14">
        <f t="shared" si="537"/>
        <v>108</v>
      </c>
      <c r="FL548" s="14">
        <f t="shared" si="578"/>
        <v>14</v>
      </c>
      <c r="FM548" s="14">
        <f t="shared" si="538"/>
        <v>40</v>
      </c>
      <c r="FN548" s="14">
        <f t="shared" si="550"/>
        <v>14</v>
      </c>
      <c r="FO548" s="14">
        <f t="shared" si="551"/>
        <v>50</v>
      </c>
      <c r="FP548" s="14">
        <f t="shared" si="552"/>
        <v>4</v>
      </c>
      <c r="FQ548" s="14">
        <f t="shared" si="553"/>
        <v>6</v>
      </c>
      <c r="FR548" s="14">
        <f t="shared" si="554"/>
        <v>6</v>
      </c>
      <c r="FS548" s="14" t="b">
        <f t="shared" si="579"/>
        <v>0</v>
      </c>
      <c r="FT548" s="14">
        <f t="shared" si="555"/>
        <v>2103406</v>
      </c>
      <c r="FU548" s="14">
        <f t="shared" si="580"/>
        <v>60</v>
      </c>
      <c r="FV548" s="13" t="str">
        <f t="shared" si="556"/>
        <v>50级-史诗守护灵の护手</v>
      </c>
      <c r="FW548" s="13" t="str">
        <f t="shared" si="557"/>
        <v>苍云 · 守护灵の护手-史诗</v>
      </c>
      <c r="FX548" s="14">
        <f t="shared" si="558"/>
        <v>2</v>
      </c>
      <c r="FY548" s="14">
        <f t="shared" si="559"/>
        <v>4</v>
      </c>
      <c r="FZ548" s="14">
        <f t="shared" si="560"/>
        <v>50</v>
      </c>
      <c r="GA548" s="14">
        <v>109</v>
      </c>
      <c r="GB548" s="14">
        <f t="shared" si="561"/>
        <v>3</v>
      </c>
      <c r="GC548" s="14">
        <f t="shared" si="539"/>
        <v>6</v>
      </c>
      <c r="GD548" s="14" t="str">
        <f t="shared" si="562"/>
        <v/>
      </c>
      <c r="GE548" s="14" t="e">
        <f t="shared" si="540"/>
        <v>#REF!</v>
      </c>
      <c r="GF548" s="14" t="e">
        <f t="shared" si="563"/>
        <v>#REF!</v>
      </c>
      <c r="GG548" s="14" t="e">
        <f t="shared" si="564"/>
        <v>#REF!</v>
      </c>
      <c r="GH548" s="14" t="e">
        <f t="shared" si="565"/>
        <v>#REF!</v>
      </c>
      <c r="GI548" s="14" t="e">
        <f t="shared" si="566"/>
        <v>#REF!</v>
      </c>
      <c r="GJ548" s="14" t="e">
        <f t="shared" si="567"/>
        <v>#REF!</v>
      </c>
      <c r="GK548" s="14" t="e">
        <f t="shared" si="568"/>
        <v>#REF!</v>
      </c>
      <c r="GL548" s="14">
        <f t="shared" si="569"/>
        <v>2034</v>
      </c>
      <c r="GM548" s="14">
        <f t="shared" si="570"/>
        <v>3</v>
      </c>
      <c r="GN548" s="14">
        <f t="shared" si="571"/>
        <v>2034</v>
      </c>
      <c r="GO548" s="25" t="str">
        <f t="shared" si="572"/>
        <v>icon_2103106</v>
      </c>
      <c r="GS548" s="14">
        <f t="shared" si="573"/>
        <v>3</v>
      </c>
      <c r="GT548" s="14">
        <f t="shared" si="574"/>
        <v>0</v>
      </c>
      <c r="GU548" s="14" t="e">
        <f t="shared" si="541"/>
        <v>#REF!</v>
      </c>
      <c r="GV548" s="14" t="str">
        <f t="shared" si="542"/>
        <v>HPExt</v>
      </c>
      <c r="GW548" s="14" t="e">
        <f t="shared" si="543"/>
        <v>#REF!</v>
      </c>
      <c r="GX548" s="14" t="e">
        <f t="shared" si="544"/>
        <v>#REF!</v>
      </c>
      <c r="GY548" s="14" t="str">
        <f t="shared" si="545"/>
        <v/>
      </c>
      <c r="GZ548" s="14" t="str">
        <f t="shared" si="546"/>
        <v/>
      </c>
      <c r="HA548" s="14" t="str">
        <f t="shared" si="547"/>
        <v/>
      </c>
      <c r="HB548" s="14">
        <f t="shared" si="575"/>
        <v>20340</v>
      </c>
      <c r="HC548" s="14">
        <f t="shared" si="548"/>
        <v>3</v>
      </c>
      <c r="HD548" s="14">
        <f t="shared" si="549"/>
        <v>2034</v>
      </c>
      <c r="HE548" s="25" t="s">
        <v>1109</v>
      </c>
      <c r="HF548" s="14">
        <f t="shared" si="576"/>
        <v>100</v>
      </c>
    </row>
    <row r="549" spans="162:215" ht="16.5" x14ac:dyDescent="0.2">
      <c r="FF549" s="30"/>
      <c r="FI549" s="13">
        <v>544</v>
      </c>
      <c r="FJ549" s="14">
        <f t="shared" si="577"/>
        <v>2</v>
      </c>
      <c r="FK549" s="14">
        <f t="shared" si="537"/>
        <v>109</v>
      </c>
      <c r="FL549" s="14">
        <f t="shared" si="578"/>
        <v>14</v>
      </c>
      <c r="FM549" s="14">
        <f t="shared" si="538"/>
        <v>40</v>
      </c>
      <c r="FN549" s="14">
        <f t="shared" si="550"/>
        <v>14</v>
      </c>
      <c r="FO549" s="14">
        <f t="shared" si="551"/>
        <v>50</v>
      </c>
      <c r="FP549" s="14">
        <f t="shared" si="552"/>
        <v>4</v>
      </c>
      <c r="FQ549" s="14">
        <f t="shared" si="553"/>
        <v>7</v>
      </c>
      <c r="FR549" s="14">
        <f t="shared" si="554"/>
        <v>7</v>
      </c>
      <c r="FS549" s="14" t="b">
        <f t="shared" si="579"/>
        <v>0</v>
      </c>
      <c r="FT549" s="14">
        <f t="shared" si="555"/>
        <v>2103407</v>
      </c>
      <c r="FU549" s="14">
        <f t="shared" si="580"/>
        <v>90</v>
      </c>
      <c r="FV549" s="13" t="str">
        <f t="shared" si="556"/>
        <v>50级-史诗守护灵の项链</v>
      </c>
      <c r="FW549" s="13" t="str">
        <f t="shared" si="557"/>
        <v>苍云 · 守护灵の项链-史诗</v>
      </c>
      <c r="FX549" s="14">
        <f t="shared" si="558"/>
        <v>2</v>
      </c>
      <c r="FY549" s="14">
        <f t="shared" si="559"/>
        <v>4</v>
      </c>
      <c r="FZ549" s="14">
        <f t="shared" si="560"/>
        <v>50</v>
      </c>
      <c r="GA549" s="14">
        <v>110</v>
      </c>
      <c r="GB549" s="14">
        <f t="shared" si="561"/>
        <v>3</v>
      </c>
      <c r="GC549" s="14">
        <f t="shared" si="539"/>
        <v>7</v>
      </c>
      <c r="GD549" s="14" t="str">
        <f t="shared" si="562"/>
        <v/>
      </c>
      <c r="GE549" s="14" t="e">
        <f t="shared" si="540"/>
        <v>#REF!</v>
      </c>
      <c r="GF549" s="14" t="e">
        <f t="shared" si="563"/>
        <v>#REF!</v>
      </c>
      <c r="GG549" s="14" t="e">
        <f t="shared" si="564"/>
        <v>#REF!</v>
      </c>
      <c r="GH549" s="14" t="e">
        <f t="shared" si="565"/>
        <v>#REF!</v>
      </c>
      <c r="GI549" s="14" t="e">
        <f t="shared" si="566"/>
        <v>#REF!</v>
      </c>
      <c r="GJ549" s="14" t="e">
        <f t="shared" si="567"/>
        <v>#REF!</v>
      </c>
      <c r="GK549" s="14" t="e">
        <f t="shared" si="568"/>
        <v>#REF!</v>
      </c>
      <c r="GL549" s="14">
        <f t="shared" si="569"/>
        <v>2034</v>
      </c>
      <c r="GM549" s="14">
        <f t="shared" si="570"/>
        <v>3</v>
      </c>
      <c r="GN549" s="14">
        <f t="shared" si="571"/>
        <v>2034</v>
      </c>
      <c r="GO549" s="25" t="str">
        <f t="shared" si="572"/>
        <v>icon_2103107</v>
      </c>
      <c r="GS549" s="14">
        <f t="shared" si="573"/>
        <v>1</v>
      </c>
      <c r="GT549" s="14">
        <f t="shared" si="574"/>
        <v>2</v>
      </c>
      <c r="GU549" s="14" t="e">
        <f t="shared" si="541"/>
        <v>#REF!</v>
      </c>
      <c r="GV549" s="14" t="str">
        <f t="shared" si="542"/>
        <v>AtkExt</v>
      </c>
      <c r="GW549" s="14" t="e">
        <f t="shared" si="543"/>
        <v>#REF!</v>
      </c>
      <c r="GX549" s="14" t="e">
        <f t="shared" si="544"/>
        <v>#REF!</v>
      </c>
      <c r="GY549" s="14" t="str">
        <f t="shared" si="545"/>
        <v>DefExt</v>
      </c>
      <c r="GZ549" s="14" t="e">
        <f t="shared" si="546"/>
        <v>#REF!</v>
      </c>
      <c r="HA549" s="14" t="e">
        <f t="shared" si="547"/>
        <v>#REF!</v>
      </c>
      <c r="HB549" s="14">
        <f t="shared" si="575"/>
        <v>20340</v>
      </c>
      <c r="HC549" s="14">
        <f t="shared" si="548"/>
        <v>3</v>
      </c>
      <c r="HD549" s="14">
        <f t="shared" si="549"/>
        <v>2034</v>
      </c>
      <c r="HE549" s="25" t="s">
        <v>1109</v>
      </c>
      <c r="HF549" s="14">
        <f t="shared" si="576"/>
        <v>150</v>
      </c>
    </row>
    <row r="550" spans="162:215" ht="16.5" x14ac:dyDescent="0.2">
      <c r="FF550" s="30"/>
      <c r="FI550" s="13">
        <v>545</v>
      </c>
      <c r="FJ550" s="14">
        <f t="shared" si="577"/>
        <v>2</v>
      </c>
      <c r="FK550" s="14">
        <f t="shared" si="537"/>
        <v>110</v>
      </c>
      <c r="FL550" s="14">
        <f t="shared" si="578"/>
        <v>14</v>
      </c>
      <c r="FM550" s="14">
        <f t="shared" si="538"/>
        <v>40</v>
      </c>
      <c r="FN550" s="14">
        <f t="shared" si="550"/>
        <v>14</v>
      </c>
      <c r="FO550" s="14">
        <f t="shared" si="551"/>
        <v>50</v>
      </c>
      <c r="FP550" s="14">
        <f t="shared" si="552"/>
        <v>4</v>
      </c>
      <c r="FQ550" s="14">
        <f t="shared" si="553"/>
        <v>8</v>
      </c>
      <c r="FR550" s="14">
        <f t="shared" si="554"/>
        <v>8</v>
      </c>
      <c r="FS550" s="14" t="b">
        <f t="shared" si="579"/>
        <v>0</v>
      </c>
      <c r="FT550" s="14">
        <f t="shared" si="555"/>
        <v>2103408</v>
      </c>
      <c r="FU550" s="14">
        <f t="shared" si="580"/>
        <v>90</v>
      </c>
      <c r="FV550" s="13" t="str">
        <f t="shared" si="556"/>
        <v>50级-史诗守护灵の戒指</v>
      </c>
      <c r="FW550" s="13" t="str">
        <f t="shared" si="557"/>
        <v>苍云 · 守护灵の戒指-史诗</v>
      </c>
      <c r="FX550" s="14">
        <f t="shared" si="558"/>
        <v>2</v>
      </c>
      <c r="FY550" s="14">
        <f t="shared" si="559"/>
        <v>4</v>
      </c>
      <c r="FZ550" s="14">
        <f t="shared" si="560"/>
        <v>50</v>
      </c>
      <c r="GA550" s="14">
        <v>111</v>
      </c>
      <c r="GB550" s="14">
        <f t="shared" si="561"/>
        <v>3</v>
      </c>
      <c r="GC550" s="14">
        <f t="shared" si="539"/>
        <v>8</v>
      </c>
      <c r="GD550" s="14" t="str">
        <f t="shared" si="562"/>
        <v/>
      </c>
      <c r="GE550" s="14" t="e">
        <f t="shared" si="540"/>
        <v>#REF!</v>
      </c>
      <c r="GF550" s="14" t="e">
        <f t="shared" si="563"/>
        <v>#REF!</v>
      </c>
      <c r="GG550" s="14" t="e">
        <f t="shared" si="564"/>
        <v>#REF!</v>
      </c>
      <c r="GH550" s="14" t="e">
        <f t="shared" si="565"/>
        <v>#REF!</v>
      </c>
      <c r="GI550" s="14" t="e">
        <f t="shared" si="566"/>
        <v>#REF!</v>
      </c>
      <c r="GJ550" s="14" t="e">
        <f t="shared" si="567"/>
        <v>#REF!</v>
      </c>
      <c r="GK550" s="14" t="e">
        <f t="shared" si="568"/>
        <v>#REF!</v>
      </c>
      <c r="GL550" s="14">
        <f t="shared" si="569"/>
        <v>2034</v>
      </c>
      <c r="GM550" s="14">
        <f t="shared" si="570"/>
        <v>3</v>
      </c>
      <c r="GN550" s="14">
        <f t="shared" si="571"/>
        <v>2034</v>
      </c>
      <c r="GO550" s="25" t="str">
        <f t="shared" si="572"/>
        <v>icon_2103108</v>
      </c>
      <c r="GS550" s="14">
        <f t="shared" si="573"/>
        <v>1</v>
      </c>
      <c r="GT550" s="14">
        <f t="shared" si="574"/>
        <v>3</v>
      </c>
      <c r="GU550" s="14" t="e">
        <f t="shared" si="541"/>
        <v>#REF!</v>
      </c>
      <c r="GV550" s="14" t="str">
        <f t="shared" si="542"/>
        <v>AtkExt</v>
      </c>
      <c r="GW550" s="14" t="e">
        <f t="shared" si="543"/>
        <v>#REF!</v>
      </c>
      <c r="GX550" s="14" t="e">
        <f t="shared" si="544"/>
        <v>#REF!</v>
      </c>
      <c r="GY550" s="14" t="str">
        <f t="shared" si="545"/>
        <v>HPExt</v>
      </c>
      <c r="GZ550" s="14" t="e">
        <f t="shared" si="546"/>
        <v>#REF!</v>
      </c>
      <c r="HA550" s="14" t="e">
        <f t="shared" si="547"/>
        <v>#REF!</v>
      </c>
      <c r="HB550" s="14">
        <f t="shared" si="575"/>
        <v>20340</v>
      </c>
      <c r="HC550" s="14">
        <f t="shared" si="548"/>
        <v>3</v>
      </c>
      <c r="HD550" s="14">
        <f t="shared" si="549"/>
        <v>2034</v>
      </c>
      <c r="HE550" s="25" t="s">
        <v>1109</v>
      </c>
      <c r="HF550" s="14">
        <f t="shared" si="576"/>
        <v>150</v>
      </c>
    </row>
    <row r="551" spans="162:215" ht="16.5" x14ac:dyDescent="0.2">
      <c r="FF551" s="30"/>
      <c r="FI551" s="13">
        <v>546</v>
      </c>
      <c r="FJ551" s="14">
        <f t="shared" si="577"/>
        <v>2</v>
      </c>
      <c r="FK551" s="14">
        <f t="shared" si="537"/>
        <v>111</v>
      </c>
      <c r="FL551" s="14">
        <f t="shared" si="578"/>
        <v>15</v>
      </c>
      <c r="FM551" s="14">
        <f t="shared" si="538"/>
        <v>42</v>
      </c>
      <c r="FN551" s="14">
        <f t="shared" si="550"/>
        <v>14</v>
      </c>
      <c r="FO551" s="14">
        <f t="shared" si="551"/>
        <v>50</v>
      </c>
      <c r="FP551" s="14">
        <f t="shared" si="552"/>
        <v>4</v>
      </c>
      <c r="FQ551" s="14">
        <f t="shared" si="553"/>
        <v>1</v>
      </c>
      <c r="FR551" s="14">
        <f t="shared" si="554"/>
        <v>1</v>
      </c>
      <c r="FS551" s="14" t="b">
        <f t="shared" si="579"/>
        <v>1</v>
      </c>
      <c r="FT551" s="14">
        <f t="shared" si="555"/>
        <v>2103421</v>
      </c>
      <c r="FU551" s="14">
        <f t="shared" si="580"/>
        <v>120</v>
      </c>
      <c r="FV551" s="13" t="str">
        <f t="shared" si="556"/>
        <v>50级-防御套守护灵の灵器</v>
      </c>
      <c r="FW551" s="13" t="str">
        <f t="shared" si="557"/>
        <v>圣殿骑士 · 守护灵の灵器</v>
      </c>
      <c r="FX551" s="14">
        <f t="shared" si="558"/>
        <v>2</v>
      </c>
      <c r="FY551" s="14">
        <f t="shared" si="559"/>
        <v>4</v>
      </c>
      <c r="FZ551" s="14">
        <f t="shared" si="560"/>
        <v>50</v>
      </c>
      <c r="GA551" s="14">
        <v>112</v>
      </c>
      <c r="GB551" s="14">
        <f t="shared" si="561"/>
        <v>3</v>
      </c>
      <c r="GC551" s="14">
        <f t="shared" si="539"/>
        <v>1</v>
      </c>
      <c r="GD551" s="14">
        <f t="shared" si="562"/>
        <v>210342</v>
      </c>
      <c r="GE551" s="14" t="e">
        <f t="shared" si="540"/>
        <v>#REF!</v>
      </c>
      <c r="GF551" s="14" t="e">
        <f t="shared" si="563"/>
        <v>#REF!</v>
      </c>
      <c r="GG551" s="14" t="e">
        <f t="shared" si="564"/>
        <v>#REF!</v>
      </c>
      <c r="GH551" s="14" t="e">
        <f t="shared" si="565"/>
        <v>#REF!</v>
      </c>
      <c r="GI551" s="14" t="e">
        <f t="shared" si="566"/>
        <v>#REF!</v>
      </c>
      <c r="GJ551" s="14" t="e">
        <f t="shared" si="567"/>
        <v>#REF!</v>
      </c>
      <c r="GK551" s="14" t="e">
        <f t="shared" si="568"/>
        <v>#REF!</v>
      </c>
      <c r="GL551" s="14">
        <f t="shared" si="569"/>
        <v>2034</v>
      </c>
      <c r="GM551" s="14">
        <f t="shared" si="570"/>
        <v>3</v>
      </c>
      <c r="GN551" s="14">
        <f t="shared" si="571"/>
        <v>2034</v>
      </c>
      <c r="GO551" s="25" t="str">
        <f t="shared" si="572"/>
        <v>icon_2103421</v>
      </c>
      <c r="GS551" s="14">
        <f t="shared" si="573"/>
        <v>1</v>
      </c>
      <c r="GT551" s="14">
        <f t="shared" si="574"/>
        <v>0</v>
      </c>
      <c r="GU551" s="14" t="e">
        <f t="shared" si="541"/>
        <v>#REF!</v>
      </c>
      <c r="GV551" s="14" t="str">
        <f t="shared" si="542"/>
        <v>AtkExt</v>
      </c>
      <c r="GW551" s="14" t="e">
        <f t="shared" si="543"/>
        <v>#REF!</v>
      </c>
      <c r="GX551" s="14" t="e">
        <f t="shared" si="544"/>
        <v>#REF!</v>
      </c>
      <c r="GY551" s="14" t="str">
        <f t="shared" si="545"/>
        <v/>
      </c>
      <c r="GZ551" s="14" t="str">
        <f t="shared" si="546"/>
        <v/>
      </c>
      <c r="HA551" s="14" t="str">
        <f t="shared" si="547"/>
        <v/>
      </c>
      <c r="HB551" s="14">
        <f t="shared" si="575"/>
        <v>20340</v>
      </c>
      <c r="HC551" s="14">
        <f t="shared" si="548"/>
        <v>3</v>
      </c>
      <c r="HD551" s="14">
        <f t="shared" si="549"/>
        <v>2034</v>
      </c>
      <c r="HE551" s="25" t="s">
        <v>1109</v>
      </c>
      <c r="HF551" s="14">
        <f t="shared" si="576"/>
        <v>200</v>
      </c>
    </row>
    <row r="552" spans="162:215" ht="16.5" x14ac:dyDescent="0.2">
      <c r="FF552" s="30"/>
      <c r="FI552" s="13">
        <v>547</v>
      </c>
      <c r="FJ552" s="14">
        <f t="shared" si="577"/>
        <v>2</v>
      </c>
      <c r="FK552" s="14">
        <f t="shared" si="537"/>
        <v>112</v>
      </c>
      <c r="FL552" s="14">
        <f t="shared" si="578"/>
        <v>15</v>
      </c>
      <c r="FM552" s="14">
        <f t="shared" si="538"/>
        <v>42</v>
      </c>
      <c r="FN552" s="14">
        <f t="shared" si="550"/>
        <v>14</v>
      </c>
      <c r="FO552" s="14">
        <f t="shared" si="551"/>
        <v>50</v>
      </c>
      <c r="FP552" s="14">
        <f t="shared" si="552"/>
        <v>4</v>
      </c>
      <c r="FQ552" s="14">
        <f t="shared" si="553"/>
        <v>2</v>
      </c>
      <c r="FR552" s="14">
        <f t="shared" si="554"/>
        <v>2</v>
      </c>
      <c r="FS552" s="14" t="b">
        <f t="shared" si="579"/>
        <v>1</v>
      </c>
      <c r="FT552" s="14">
        <f t="shared" si="555"/>
        <v>2103422</v>
      </c>
      <c r="FU552" s="14">
        <f t="shared" si="580"/>
        <v>60</v>
      </c>
      <c r="FV552" s="13" t="str">
        <f t="shared" si="556"/>
        <v>50级-防御套守护灵の头盔</v>
      </c>
      <c r="FW552" s="13" t="str">
        <f t="shared" si="557"/>
        <v>圣殿骑士 · 守护灵の头盔</v>
      </c>
      <c r="FX552" s="14">
        <f t="shared" si="558"/>
        <v>2</v>
      </c>
      <c r="FY552" s="14">
        <f t="shared" si="559"/>
        <v>4</v>
      </c>
      <c r="FZ552" s="14">
        <f t="shared" si="560"/>
        <v>50</v>
      </c>
      <c r="GA552" s="14">
        <v>113</v>
      </c>
      <c r="GB552" s="14">
        <f t="shared" si="561"/>
        <v>3</v>
      </c>
      <c r="GC552" s="14">
        <f t="shared" si="539"/>
        <v>2</v>
      </c>
      <c r="GD552" s="14">
        <f t="shared" si="562"/>
        <v>210342</v>
      </c>
      <c r="GE552" s="14" t="e">
        <f t="shared" si="540"/>
        <v>#REF!</v>
      </c>
      <c r="GF552" s="14" t="e">
        <f t="shared" si="563"/>
        <v>#REF!</v>
      </c>
      <c r="GG552" s="14" t="e">
        <f t="shared" si="564"/>
        <v>#REF!</v>
      </c>
      <c r="GH552" s="14" t="e">
        <f t="shared" si="565"/>
        <v>#REF!</v>
      </c>
      <c r="GI552" s="14" t="e">
        <f t="shared" si="566"/>
        <v>#REF!</v>
      </c>
      <c r="GJ552" s="14" t="e">
        <f t="shared" si="567"/>
        <v>#REF!</v>
      </c>
      <c r="GK552" s="14" t="e">
        <f t="shared" si="568"/>
        <v>#REF!</v>
      </c>
      <c r="GL552" s="14">
        <f t="shared" si="569"/>
        <v>2034</v>
      </c>
      <c r="GM552" s="14">
        <f t="shared" si="570"/>
        <v>3</v>
      </c>
      <c r="GN552" s="14">
        <f t="shared" si="571"/>
        <v>2034</v>
      </c>
      <c r="GO552" s="25" t="str">
        <f t="shared" si="572"/>
        <v>icon_2103422</v>
      </c>
      <c r="GS552" s="14">
        <f t="shared" si="573"/>
        <v>2</v>
      </c>
      <c r="GT552" s="14">
        <f t="shared" si="574"/>
        <v>0</v>
      </c>
      <c r="GU552" s="14" t="e">
        <f t="shared" si="541"/>
        <v>#REF!</v>
      </c>
      <c r="GV552" s="14" t="str">
        <f t="shared" si="542"/>
        <v>DefExt</v>
      </c>
      <c r="GW552" s="14" t="e">
        <f t="shared" si="543"/>
        <v>#REF!</v>
      </c>
      <c r="GX552" s="14" t="e">
        <f t="shared" si="544"/>
        <v>#REF!</v>
      </c>
      <c r="GY552" s="14" t="str">
        <f t="shared" si="545"/>
        <v/>
      </c>
      <c r="GZ552" s="14" t="str">
        <f t="shared" si="546"/>
        <v/>
      </c>
      <c r="HA552" s="14" t="str">
        <f t="shared" si="547"/>
        <v/>
      </c>
      <c r="HB552" s="14">
        <f t="shared" si="575"/>
        <v>20340</v>
      </c>
      <c r="HC552" s="14">
        <f t="shared" si="548"/>
        <v>3</v>
      </c>
      <c r="HD552" s="14">
        <f t="shared" si="549"/>
        <v>2034</v>
      </c>
      <c r="HE552" s="25" t="s">
        <v>1109</v>
      </c>
      <c r="HF552" s="14">
        <f t="shared" si="576"/>
        <v>100</v>
      </c>
    </row>
    <row r="553" spans="162:215" ht="16.5" x14ac:dyDescent="0.2">
      <c r="FF553" s="30"/>
      <c r="FI553" s="13">
        <v>548</v>
      </c>
      <c r="FJ553" s="14">
        <f t="shared" si="577"/>
        <v>2</v>
      </c>
      <c r="FK553" s="14">
        <f t="shared" si="537"/>
        <v>113</v>
      </c>
      <c r="FL553" s="14">
        <f t="shared" si="578"/>
        <v>15</v>
      </c>
      <c r="FM553" s="14">
        <f t="shared" si="538"/>
        <v>42</v>
      </c>
      <c r="FN553" s="14">
        <f t="shared" si="550"/>
        <v>14</v>
      </c>
      <c r="FO553" s="14">
        <f t="shared" si="551"/>
        <v>50</v>
      </c>
      <c r="FP553" s="14">
        <f t="shared" si="552"/>
        <v>4</v>
      </c>
      <c r="FQ553" s="14">
        <f t="shared" si="553"/>
        <v>3</v>
      </c>
      <c r="FR553" s="14">
        <f t="shared" si="554"/>
        <v>3</v>
      </c>
      <c r="FS553" s="14" t="b">
        <f t="shared" si="579"/>
        <v>1</v>
      </c>
      <c r="FT553" s="14">
        <f t="shared" si="555"/>
        <v>2103423</v>
      </c>
      <c r="FU553" s="14">
        <f t="shared" si="580"/>
        <v>60</v>
      </c>
      <c r="FV553" s="13" t="str">
        <f t="shared" si="556"/>
        <v>50级-防御套守护灵の铠甲</v>
      </c>
      <c r="FW553" s="13" t="str">
        <f t="shared" si="557"/>
        <v>圣殿骑士 · 守护灵の铠甲</v>
      </c>
      <c r="FX553" s="14">
        <f t="shared" si="558"/>
        <v>2</v>
      </c>
      <c r="FY553" s="14">
        <f t="shared" si="559"/>
        <v>4</v>
      </c>
      <c r="FZ553" s="14">
        <f t="shared" si="560"/>
        <v>50</v>
      </c>
      <c r="GA553" s="14">
        <v>114</v>
      </c>
      <c r="GB553" s="14">
        <f t="shared" si="561"/>
        <v>3</v>
      </c>
      <c r="GC553" s="14">
        <f t="shared" si="539"/>
        <v>3</v>
      </c>
      <c r="GD553" s="14">
        <f t="shared" si="562"/>
        <v>210342</v>
      </c>
      <c r="GE553" s="14" t="e">
        <f t="shared" si="540"/>
        <v>#REF!</v>
      </c>
      <c r="GF553" s="14" t="e">
        <f t="shared" si="563"/>
        <v>#REF!</v>
      </c>
      <c r="GG553" s="14" t="e">
        <f t="shared" si="564"/>
        <v>#REF!</v>
      </c>
      <c r="GH553" s="14" t="e">
        <f t="shared" si="565"/>
        <v>#REF!</v>
      </c>
      <c r="GI553" s="14" t="e">
        <f t="shared" si="566"/>
        <v>#REF!</v>
      </c>
      <c r="GJ553" s="14" t="e">
        <f t="shared" si="567"/>
        <v>#REF!</v>
      </c>
      <c r="GK553" s="14" t="e">
        <f t="shared" si="568"/>
        <v>#REF!</v>
      </c>
      <c r="GL553" s="14">
        <f t="shared" si="569"/>
        <v>2034</v>
      </c>
      <c r="GM553" s="14">
        <f t="shared" si="570"/>
        <v>3</v>
      </c>
      <c r="GN553" s="14">
        <f t="shared" si="571"/>
        <v>2034</v>
      </c>
      <c r="GO553" s="25" t="str">
        <f t="shared" si="572"/>
        <v>icon_2103423</v>
      </c>
      <c r="GS553" s="14">
        <f t="shared" si="573"/>
        <v>2</v>
      </c>
      <c r="GT553" s="14">
        <f t="shared" si="574"/>
        <v>3</v>
      </c>
      <c r="GU553" s="14" t="e">
        <f t="shared" si="541"/>
        <v>#REF!</v>
      </c>
      <c r="GV553" s="14" t="str">
        <f t="shared" si="542"/>
        <v>DefExt</v>
      </c>
      <c r="GW553" s="14" t="e">
        <f t="shared" si="543"/>
        <v>#REF!</v>
      </c>
      <c r="GX553" s="14" t="e">
        <f t="shared" si="544"/>
        <v>#REF!</v>
      </c>
      <c r="GY553" s="14" t="str">
        <f t="shared" si="545"/>
        <v>HPExt</v>
      </c>
      <c r="GZ553" s="14" t="e">
        <f t="shared" si="546"/>
        <v>#REF!</v>
      </c>
      <c r="HA553" s="14" t="e">
        <f t="shared" si="547"/>
        <v>#REF!</v>
      </c>
      <c r="HB553" s="14">
        <f t="shared" si="575"/>
        <v>20340</v>
      </c>
      <c r="HC553" s="14">
        <f t="shared" si="548"/>
        <v>3</v>
      </c>
      <c r="HD553" s="14">
        <f t="shared" si="549"/>
        <v>2034</v>
      </c>
      <c r="HE553" s="25" t="s">
        <v>1109</v>
      </c>
      <c r="HF553" s="14">
        <f t="shared" si="576"/>
        <v>100</v>
      </c>
    </row>
    <row r="554" spans="162:215" ht="16.5" x14ac:dyDescent="0.2">
      <c r="FF554" s="30"/>
      <c r="FI554" s="13">
        <v>549</v>
      </c>
      <c r="FJ554" s="14">
        <f t="shared" si="577"/>
        <v>2</v>
      </c>
      <c r="FK554" s="14">
        <f t="shared" si="537"/>
        <v>114</v>
      </c>
      <c r="FL554" s="14">
        <f t="shared" si="578"/>
        <v>15</v>
      </c>
      <c r="FM554" s="14">
        <f t="shared" si="538"/>
        <v>42</v>
      </c>
      <c r="FN554" s="14">
        <f t="shared" si="550"/>
        <v>14</v>
      </c>
      <c r="FO554" s="14">
        <f t="shared" si="551"/>
        <v>50</v>
      </c>
      <c r="FP554" s="14">
        <f t="shared" si="552"/>
        <v>4</v>
      </c>
      <c r="FQ554" s="14">
        <f t="shared" si="553"/>
        <v>4</v>
      </c>
      <c r="FR554" s="14">
        <f t="shared" si="554"/>
        <v>4</v>
      </c>
      <c r="FS554" s="14" t="b">
        <f t="shared" si="579"/>
        <v>1</v>
      </c>
      <c r="FT554" s="14">
        <f t="shared" si="555"/>
        <v>2103424</v>
      </c>
      <c r="FU554" s="14">
        <f t="shared" si="580"/>
        <v>60</v>
      </c>
      <c r="FV554" s="13" t="str">
        <f t="shared" si="556"/>
        <v>50级-防御套守护灵の裤子</v>
      </c>
      <c r="FW554" s="13" t="str">
        <f t="shared" si="557"/>
        <v>圣殿骑士 · 守护灵の裤子</v>
      </c>
      <c r="FX554" s="14">
        <f t="shared" si="558"/>
        <v>2</v>
      </c>
      <c r="FY554" s="14">
        <f t="shared" si="559"/>
        <v>4</v>
      </c>
      <c r="FZ554" s="14">
        <f t="shared" si="560"/>
        <v>50</v>
      </c>
      <c r="GA554" s="14">
        <v>115</v>
      </c>
      <c r="GB554" s="14">
        <f t="shared" si="561"/>
        <v>3</v>
      </c>
      <c r="GC554" s="14">
        <f t="shared" si="539"/>
        <v>4</v>
      </c>
      <c r="GD554" s="14">
        <f t="shared" si="562"/>
        <v>210342</v>
      </c>
      <c r="GE554" s="14" t="e">
        <f t="shared" si="540"/>
        <v>#REF!</v>
      </c>
      <c r="GF554" s="14" t="e">
        <f t="shared" si="563"/>
        <v>#REF!</v>
      </c>
      <c r="GG554" s="14" t="e">
        <f t="shared" si="564"/>
        <v>#REF!</v>
      </c>
      <c r="GH554" s="14" t="e">
        <f t="shared" si="565"/>
        <v>#REF!</v>
      </c>
      <c r="GI554" s="14" t="e">
        <f t="shared" si="566"/>
        <v>#REF!</v>
      </c>
      <c r="GJ554" s="14" t="e">
        <f t="shared" si="567"/>
        <v>#REF!</v>
      </c>
      <c r="GK554" s="14" t="e">
        <f t="shared" si="568"/>
        <v>#REF!</v>
      </c>
      <c r="GL554" s="14">
        <f t="shared" si="569"/>
        <v>2034</v>
      </c>
      <c r="GM554" s="14">
        <f t="shared" si="570"/>
        <v>3</v>
      </c>
      <c r="GN554" s="14">
        <f t="shared" si="571"/>
        <v>2034</v>
      </c>
      <c r="GO554" s="25" t="str">
        <f t="shared" si="572"/>
        <v>icon_2103424</v>
      </c>
      <c r="GS554" s="14">
        <f t="shared" si="573"/>
        <v>2</v>
      </c>
      <c r="GT554" s="14">
        <f t="shared" si="574"/>
        <v>0</v>
      </c>
      <c r="GU554" s="14" t="e">
        <f t="shared" si="541"/>
        <v>#REF!</v>
      </c>
      <c r="GV554" s="14" t="str">
        <f t="shared" si="542"/>
        <v>DefExt</v>
      </c>
      <c r="GW554" s="14" t="e">
        <f t="shared" si="543"/>
        <v>#REF!</v>
      </c>
      <c r="GX554" s="14" t="e">
        <f t="shared" si="544"/>
        <v>#REF!</v>
      </c>
      <c r="GY554" s="14" t="str">
        <f t="shared" si="545"/>
        <v/>
      </c>
      <c r="GZ554" s="14" t="str">
        <f t="shared" si="546"/>
        <v/>
      </c>
      <c r="HA554" s="14" t="str">
        <f t="shared" si="547"/>
        <v/>
      </c>
      <c r="HB554" s="14">
        <f t="shared" si="575"/>
        <v>20340</v>
      </c>
      <c r="HC554" s="14">
        <f t="shared" si="548"/>
        <v>3</v>
      </c>
      <c r="HD554" s="14">
        <f t="shared" si="549"/>
        <v>2034</v>
      </c>
      <c r="HE554" s="25" t="s">
        <v>1109</v>
      </c>
      <c r="HF554" s="14">
        <f t="shared" si="576"/>
        <v>100</v>
      </c>
    </row>
    <row r="555" spans="162:215" ht="16.5" x14ac:dyDescent="0.2">
      <c r="FF555" s="30"/>
      <c r="FI555" s="13">
        <v>550</v>
      </c>
      <c r="FJ555" s="14">
        <f t="shared" si="577"/>
        <v>2</v>
      </c>
      <c r="FK555" s="14">
        <f t="shared" si="537"/>
        <v>115</v>
      </c>
      <c r="FL555" s="14">
        <f t="shared" si="578"/>
        <v>15</v>
      </c>
      <c r="FM555" s="14">
        <f t="shared" si="538"/>
        <v>42</v>
      </c>
      <c r="FN555" s="14">
        <f t="shared" si="550"/>
        <v>14</v>
      </c>
      <c r="FO555" s="14">
        <f t="shared" si="551"/>
        <v>50</v>
      </c>
      <c r="FP555" s="14">
        <f t="shared" si="552"/>
        <v>4</v>
      </c>
      <c r="FQ555" s="14">
        <f t="shared" si="553"/>
        <v>5</v>
      </c>
      <c r="FR555" s="14">
        <f t="shared" si="554"/>
        <v>5</v>
      </c>
      <c r="FS555" s="14" t="b">
        <f t="shared" si="579"/>
        <v>1</v>
      </c>
      <c r="FT555" s="14">
        <f t="shared" si="555"/>
        <v>2103425</v>
      </c>
      <c r="FU555" s="14">
        <f t="shared" si="580"/>
        <v>60</v>
      </c>
      <c r="FV555" s="13" t="str">
        <f t="shared" si="556"/>
        <v>50级-防御套守护灵の鞋子</v>
      </c>
      <c r="FW555" s="13" t="str">
        <f t="shared" si="557"/>
        <v>圣殿骑士 · 守护灵の鞋子</v>
      </c>
      <c r="FX555" s="14">
        <f t="shared" si="558"/>
        <v>2</v>
      </c>
      <c r="FY555" s="14">
        <f t="shared" si="559"/>
        <v>4</v>
      </c>
      <c r="FZ555" s="14">
        <f t="shared" si="560"/>
        <v>50</v>
      </c>
      <c r="GA555" s="14">
        <v>116</v>
      </c>
      <c r="GB555" s="14">
        <f t="shared" si="561"/>
        <v>3</v>
      </c>
      <c r="GC555" s="14">
        <f t="shared" si="539"/>
        <v>5</v>
      </c>
      <c r="GD555" s="14">
        <f t="shared" si="562"/>
        <v>210342</v>
      </c>
      <c r="GE555" s="14" t="e">
        <f t="shared" si="540"/>
        <v>#REF!</v>
      </c>
      <c r="GF555" s="14" t="e">
        <f t="shared" si="563"/>
        <v>#REF!</v>
      </c>
      <c r="GG555" s="14" t="e">
        <f t="shared" si="564"/>
        <v>#REF!</v>
      </c>
      <c r="GH555" s="14" t="e">
        <f t="shared" si="565"/>
        <v>#REF!</v>
      </c>
      <c r="GI555" s="14" t="e">
        <f t="shared" si="566"/>
        <v>#REF!</v>
      </c>
      <c r="GJ555" s="14" t="e">
        <f t="shared" si="567"/>
        <v>#REF!</v>
      </c>
      <c r="GK555" s="14" t="e">
        <f t="shared" si="568"/>
        <v>#REF!</v>
      </c>
      <c r="GL555" s="14">
        <f t="shared" si="569"/>
        <v>2034</v>
      </c>
      <c r="GM555" s="14">
        <f t="shared" si="570"/>
        <v>3</v>
      </c>
      <c r="GN555" s="14">
        <f t="shared" si="571"/>
        <v>2034</v>
      </c>
      <c r="GO555" s="25" t="str">
        <f t="shared" si="572"/>
        <v>icon_2103425</v>
      </c>
      <c r="GS555" s="14">
        <f t="shared" si="573"/>
        <v>3</v>
      </c>
      <c r="GT555" s="14">
        <f t="shared" si="574"/>
        <v>0</v>
      </c>
      <c r="GU555" s="14" t="e">
        <f t="shared" si="541"/>
        <v>#REF!</v>
      </c>
      <c r="GV555" s="14" t="str">
        <f t="shared" si="542"/>
        <v>HPExt</v>
      </c>
      <c r="GW555" s="14" t="e">
        <f t="shared" si="543"/>
        <v>#REF!</v>
      </c>
      <c r="GX555" s="14" t="e">
        <f t="shared" si="544"/>
        <v>#REF!</v>
      </c>
      <c r="GY555" s="14" t="str">
        <f t="shared" si="545"/>
        <v/>
      </c>
      <c r="GZ555" s="14" t="str">
        <f t="shared" si="546"/>
        <v/>
      </c>
      <c r="HA555" s="14" t="str">
        <f t="shared" si="547"/>
        <v/>
      </c>
      <c r="HB555" s="14">
        <f t="shared" si="575"/>
        <v>20340</v>
      </c>
      <c r="HC555" s="14">
        <f t="shared" si="548"/>
        <v>3</v>
      </c>
      <c r="HD555" s="14">
        <f t="shared" si="549"/>
        <v>2034</v>
      </c>
      <c r="HE555" s="25" t="s">
        <v>1109</v>
      </c>
      <c r="HF555" s="14">
        <f t="shared" si="576"/>
        <v>100</v>
      </c>
    </row>
    <row r="556" spans="162:215" ht="16.5" x14ac:dyDescent="0.2">
      <c r="FF556" s="30"/>
      <c r="FI556" s="13">
        <v>551</v>
      </c>
      <c r="FJ556" s="14">
        <f t="shared" si="577"/>
        <v>2</v>
      </c>
      <c r="FK556" s="14">
        <f t="shared" si="537"/>
        <v>116</v>
      </c>
      <c r="FL556" s="14">
        <f t="shared" si="578"/>
        <v>15</v>
      </c>
      <c r="FM556" s="14">
        <f t="shared" si="538"/>
        <v>42</v>
      </c>
      <c r="FN556" s="14">
        <f t="shared" si="550"/>
        <v>14</v>
      </c>
      <c r="FO556" s="14">
        <f t="shared" si="551"/>
        <v>50</v>
      </c>
      <c r="FP556" s="14">
        <f t="shared" si="552"/>
        <v>4</v>
      </c>
      <c r="FQ556" s="14">
        <f t="shared" si="553"/>
        <v>6</v>
      </c>
      <c r="FR556" s="14">
        <f t="shared" si="554"/>
        <v>6</v>
      </c>
      <c r="FS556" s="14" t="b">
        <f t="shared" si="579"/>
        <v>1</v>
      </c>
      <c r="FT556" s="14">
        <f t="shared" si="555"/>
        <v>2103426</v>
      </c>
      <c r="FU556" s="14">
        <f t="shared" si="580"/>
        <v>60</v>
      </c>
      <c r="FV556" s="13" t="str">
        <f t="shared" si="556"/>
        <v>50级-防御套守护灵の护手</v>
      </c>
      <c r="FW556" s="13" t="str">
        <f t="shared" si="557"/>
        <v>圣殿骑士 · 守护灵の护手</v>
      </c>
      <c r="FX556" s="14">
        <f t="shared" si="558"/>
        <v>2</v>
      </c>
      <c r="FY556" s="14">
        <f t="shared" si="559"/>
        <v>4</v>
      </c>
      <c r="FZ556" s="14">
        <f t="shared" si="560"/>
        <v>50</v>
      </c>
      <c r="GA556" s="14">
        <v>117</v>
      </c>
      <c r="GB556" s="14">
        <f t="shared" si="561"/>
        <v>3</v>
      </c>
      <c r="GC556" s="14">
        <f t="shared" si="539"/>
        <v>6</v>
      </c>
      <c r="GD556" s="14">
        <f t="shared" si="562"/>
        <v>210342</v>
      </c>
      <c r="GE556" s="14" t="e">
        <f t="shared" si="540"/>
        <v>#REF!</v>
      </c>
      <c r="GF556" s="14" t="e">
        <f t="shared" si="563"/>
        <v>#REF!</v>
      </c>
      <c r="GG556" s="14" t="e">
        <f t="shared" si="564"/>
        <v>#REF!</v>
      </c>
      <c r="GH556" s="14" t="e">
        <f t="shared" si="565"/>
        <v>#REF!</v>
      </c>
      <c r="GI556" s="14" t="e">
        <f t="shared" si="566"/>
        <v>#REF!</v>
      </c>
      <c r="GJ556" s="14" t="e">
        <f t="shared" si="567"/>
        <v>#REF!</v>
      </c>
      <c r="GK556" s="14" t="e">
        <f t="shared" si="568"/>
        <v>#REF!</v>
      </c>
      <c r="GL556" s="14">
        <f t="shared" si="569"/>
        <v>2034</v>
      </c>
      <c r="GM556" s="14">
        <f t="shared" si="570"/>
        <v>3</v>
      </c>
      <c r="GN556" s="14">
        <f t="shared" si="571"/>
        <v>2034</v>
      </c>
      <c r="GO556" s="25" t="str">
        <f t="shared" si="572"/>
        <v>icon_2103426</v>
      </c>
      <c r="GS556" s="14">
        <f t="shared" si="573"/>
        <v>3</v>
      </c>
      <c r="GT556" s="14">
        <f t="shared" si="574"/>
        <v>0</v>
      </c>
      <c r="GU556" s="14" t="e">
        <f t="shared" si="541"/>
        <v>#REF!</v>
      </c>
      <c r="GV556" s="14" t="str">
        <f t="shared" si="542"/>
        <v>HPExt</v>
      </c>
      <c r="GW556" s="14" t="e">
        <f t="shared" si="543"/>
        <v>#REF!</v>
      </c>
      <c r="GX556" s="14" t="e">
        <f t="shared" si="544"/>
        <v>#REF!</v>
      </c>
      <c r="GY556" s="14" t="str">
        <f t="shared" si="545"/>
        <v/>
      </c>
      <c r="GZ556" s="14" t="str">
        <f t="shared" si="546"/>
        <v/>
      </c>
      <c r="HA556" s="14" t="str">
        <f t="shared" si="547"/>
        <v/>
      </c>
      <c r="HB556" s="14">
        <f t="shared" si="575"/>
        <v>20340</v>
      </c>
      <c r="HC556" s="14">
        <f t="shared" si="548"/>
        <v>3</v>
      </c>
      <c r="HD556" s="14">
        <f t="shared" si="549"/>
        <v>2034</v>
      </c>
      <c r="HE556" s="25" t="s">
        <v>1109</v>
      </c>
      <c r="HF556" s="14">
        <f t="shared" si="576"/>
        <v>100</v>
      </c>
    </row>
    <row r="557" spans="162:215" ht="16.5" x14ac:dyDescent="0.2">
      <c r="FF557" s="30"/>
      <c r="FI557" s="13">
        <v>552</v>
      </c>
      <c r="FJ557" s="14">
        <f t="shared" si="577"/>
        <v>2</v>
      </c>
      <c r="FK557" s="14">
        <f t="shared" si="537"/>
        <v>117</v>
      </c>
      <c r="FL557" s="14">
        <f t="shared" si="578"/>
        <v>16</v>
      </c>
      <c r="FM557" s="14">
        <f t="shared" si="538"/>
        <v>10</v>
      </c>
      <c r="FN557" s="14">
        <f t="shared" si="550"/>
        <v>15</v>
      </c>
      <c r="FO557" s="14">
        <f t="shared" si="551"/>
        <v>70</v>
      </c>
      <c r="FP557" s="14">
        <f t="shared" si="552"/>
        <v>1</v>
      </c>
      <c r="FQ557" s="14">
        <f t="shared" si="553"/>
        <v>1</v>
      </c>
      <c r="FR557" s="14">
        <f t="shared" si="554"/>
        <v>1</v>
      </c>
      <c r="FS557" s="14" t="b">
        <f t="shared" si="579"/>
        <v>0</v>
      </c>
      <c r="FT557" s="14">
        <f t="shared" si="555"/>
        <v>2104101</v>
      </c>
      <c r="FU557" s="14">
        <f t="shared" si="580"/>
        <v>60</v>
      </c>
      <c r="FV557" s="13" t="str">
        <f t="shared" si="556"/>
        <v>70级-普通守护灵の灵器</v>
      </c>
      <c r="FW557" s="13" t="str">
        <f t="shared" si="557"/>
        <v>鎏金 · 守护灵の灵器-普通</v>
      </c>
      <c r="FX557" s="14">
        <f t="shared" si="558"/>
        <v>2</v>
      </c>
      <c r="FY557" s="14">
        <f t="shared" si="559"/>
        <v>1</v>
      </c>
      <c r="FZ557" s="14">
        <f t="shared" si="560"/>
        <v>70</v>
      </c>
      <c r="GA557" s="14">
        <v>118</v>
      </c>
      <c r="GB557" s="14">
        <f t="shared" si="561"/>
        <v>4</v>
      </c>
      <c r="GC557" s="14">
        <f t="shared" si="539"/>
        <v>1</v>
      </c>
      <c r="GD557" s="14" t="str">
        <f t="shared" si="562"/>
        <v/>
      </c>
      <c r="GE557" s="14" t="e">
        <f t="shared" si="540"/>
        <v>#REF!</v>
      </c>
      <c r="GF557" s="14" t="e">
        <f t="shared" si="563"/>
        <v>#REF!</v>
      </c>
      <c r="GG557" s="14" t="e">
        <f t="shared" si="564"/>
        <v>#REF!</v>
      </c>
      <c r="GH557" s="14" t="e">
        <f t="shared" si="565"/>
        <v>#REF!</v>
      </c>
      <c r="GI557" s="14" t="e">
        <f t="shared" si="566"/>
        <v>#REF!</v>
      </c>
      <c r="GJ557" s="14" t="e">
        <f t="shared" si="567"/>
        <v>#REF!</v>
      </c>
      <c r="GK557" s="14" t="e">
        <f t="shared" si="568"/>
        <v>#REF!</v>
      </c>
      <c r="GL557" s="14">
        <f t="shared" si="569"/>
        <v>2041</v>
      </c>
      <c r="GM557" s="14">
        <f t="shared" si="570"/>
        <v>0</v>
      </c>
      <c r="GN557" s="14" t="str">
        <f t="shared" si="571"/>
        <v/>
      </c>
      <c r="GO557" s="25" t="str">
        <f t="shared" si="572"/>
        <v>icon_2104101</v>
      </c>
      <c r="GS557" s="14">
        <f t="shared" si="573"/>
        <v>1</v>
      </c>
      <c r="GT557" s="14">
        <f t="shared" si="574"/>
        <v>0</v>
      </c>
      <c r="GU557" s="14" t="e">
        <f t="shared" si="541"/>
        <v>#REF!</v>
      </c>
      <c r="GV557" s="14" t="str">
        <f t="shared" si="542"/>
        <v>AtkExt</v>
      </c>
      <c r="GW557" s="14" t="e">
        <f t="shared" si="543"/>
        <v>#REF!</v>
      </c>
      <c r="GX557" s="14" t="e">
        <f t="shared" si="544"/>
        <v>#REF!</v>
      </c>
      <c r="GY557" s="14" t="str">
        <f t="shared" si="545"/>
        <v/>
      </c>
      <c r="GZ557" s="14" t="str">
        <f t="shared" si="546"/>
        <v/>
      </c>
      <c r="HA557" s="14" t="str">
        <f t="shared" si="547"/>
        <v/>
      </c>
      <c r="HB557" s="14">
        <f t="shared" si="575"/>
        <v>20410</v>
      </c>
      <c r="HC557" s="14">
        <f t="shared" si="548"/>
        <v>0</v>
      </c>
      <c r="HD557" s="14" t="str">
        <f t="shared" si="549"/>
        <v/>
      </c>
      <c r="HE557" s="25" t="s">
        <v>1109</v>
      </c>
      <c r="HF557" s="14">
        <f t="shared" si="576"/>
        <v>30</v>
      </c>
    </row>
    <row r="558" spans="162:215" ht="16.5" x14ac:dyDescent="0.2">
      <c r="FF558" s="30"/>
      <c r="FI558" s="13">
        <v>553</v>
      </c>
      <c r="FJ558" s="14">
        <f t="shared" si="577"/>
        <v>2</v>
      </c>
      <c r="FK558" s="14">
        <f t="shared" si="537"/>
        <v>118</v>
      </c>
      <c r="FL558" s="14">
        <f t="shared" si="578"/>
        <v>16</v>
      </c>
      <c r="FM558" s="14">
        <f t="shared" si="538"/>
        <v>10</v>
      </c>
      <c r="FN558" s="14">
        <f t="shared" si="550"/>
        <v>15</v>
      </c>
      <c r="FO558" s="14">
        <f t="shared" si="551"/>
        <v>70</v>
      </c>
      <c r="FP558" s="14">
        <f t="shared" si="552"/>
        <v>1</v>
      </c>
      <c r="FQ558" s="14">
        <f t="shared" si="553"/>
        <v>2</v>
      </c>
      <c r="FR558" s="14">
        <f t="shared" si="554"/>
        <v>2</v>
      </c>
      <c r="FS558" s="14" t="b">
        <f t="shared" si="579"/>
        <v>0</v>
      </c>
      <c r="FT558" s="14">
        <f t="shared" si="555"/>
        <v>2104102</v>
      </c>
      <c r="FU558" s="14">
        <f t="shared" si="580"/>
        <v>30</v>
      </c>
      <c r="FV558" s="13" t="str">
        <f t="shared" si="556"/>
        <v>70级-普通守护灵の头盔</v>
      </c>
      <c r="FW558" s="13" t="str">
        <f t="shared" si="557"/>
        <v>鎏金 · 守护灵の头盔-普通</v>
      </c>
      <c r="FX558" s="14">
        <f t="shared" si="558"/>
        <v>2</v>
      </c>
      <c r="FY558" s="14">
        <f t="shared" si="559"/>
        <v>1</v>
      </c>
      <c r="FZ558" s="14">
        <f t="shared" si="560"/>
        <v>70</v>
      </c>
      <c r="GA558" s="14">
        <v>119</v>
      </c>
      <c r="GB558" s="14">
        <f t="shared" si="561"/>
        <v>4</v>
      </c>
      <c r="GC558" s="14">
        <f t="shared" si="539"/>
        <v>2</v>
      </c>
      <c r="GD558" s="14" t="str">
        <f t="shared" si="562"/>
        <v/>
      </c>
      <c r="GE558" s="14" t="e">
        <f t="shared" si="540"/>
        <v>#REF!</v>
      </c>
      <c r="GF558" s="14" t="e">
        <f t="shared" si="563"/>
        <v>#REF!</v>
      </c>
      <c r="GG558" s="14" t="e">
        <f t="shared" si="564"/>
        <v>#REF!</v>
      </c>
      <c r="GH558" s="14" t="e">
        <f t="shared" si="565"/>
        <v>#REF!</v>
      </c>
      <c r="GI558" s="14" t="e">
        <f t="shared" si="566"/>
        <v>#REF!</v>
      </c>
      <c r="GJ558" s="14" t="e">
        <f t="shared" si="567"/>
        <v>#REF!</v>
      </c>
      <c r="GK558" s="14" t="e">
        <f t="shared" si="568"/>
        <v>#REF!</v>
      </c>
      <c r="GL558" s="14">
        <f t="shared" si="569"/>
        <v>2041</v>
      </c>
      <c r="GM558" s="14">
        <f t="shared" si="570"/>
        <v>0</v>
      </c>
      <c r="GN558" s="14" t="str">
        <f t="shared" si="571"/>
        <v/>
      </c>
      <c r="GO558" s="25" t="str">
        <f t="shared" si="572"/>
        <v>icon_2104102</v>
      </c>
      <c r="GS558" s="14">
        <f t="shared" si="573"/>
        <v>2</v>
      </c>
      <c r="GT558" s="14">
        <f t="shared" si="574"/>
        <v>0</v>
      </c>
      <c r="GU558" s="14" t="e">
        <f t="shared" si="541"/>
        <v>#REF!</v>
      </c>
      <c r="GV558" s="14" t="str">
        <f t="shared" si="542"/>
        <v>DefExt</v>
      </c>
      <c r="GW558" s="14" t="e">
        <f t="shared" si="543"/>
        <v>#REF!</v>
      </c>
      <c r="GX558" s="14" t="e">
        <f t="shared" si="544"/>
        <v>#REF!</v>
      </c>
      <c r="GY558" s="14" t="str">
        <f t="shared" si="545"/>
        <v/>
      </c>
      <c r="GZ558" s="14" t="str">
        <f t="shared" si="546"/>
        <v/>
      </c>
      <c r="HA558" s="14" t="str">
        <f t="shared" si="547"/>
        <v/>
      </c>
      <c r="HB558" s="14">
        <f t="shared" si="575"/>
        <v>20410</v>
      </c>
      <c r="HC558" s="14">
        <f t="shared" si="548"/>
        <v>0</v>
      </c>
      <c r="HD558" s="14" t="str">
        <f t="shared" si="549"/>
        <v/>
      </c>
      <c r="HE558" s="25" t="s">
        <v>1109</v>
      </c>
      <c r="HF558" s="14">
        <f t="shared" si="576"/>
        <v>15</v>
      </c>
    </row>
    <row r="559" spans="162:215" ht="16.5" x14ac:dyDescent="0.2">
      <c r="FF559" s="30"/>
      <c r="FI559" s="13">
        <v>554</v>
      </c>
      <c r="FJ559" s="14">
        <f t="shared" si="577"/>
        <v>2</v>
      </c>
      <c r="FK559" s="14">
        <f t="shared" si="537"/>
        <v>119</v>
      </c>
      <c r="FL559" s="14">
        <f t="shared" si="578"/>
        <v>16</v>
      </c>
      <c r="FM559" s="14">
        <f t="shared" si="538"/>
        <v>10</v>
      </c>
      <c r="FN559" s="14">
        <f t="shared" si="550"/>
        <v>15</v>
      </c>
      <c r="FO559" s="14">
        <f t="shared" si="551"/>
        <v>70</v>
      </c>
      <c r="FP559" s="14">
        <f t="shared" si="552"/>
        <v>1</v>
      </c>
      <c r="FQ559" s="14">
        <f t="shared" si="553"/>
        <v>3</v>
      </c>
      <c r="FR559" s="14">
        <f t="shared" si="554"/>
        <v>3</v>
      </c>
      <c r="FS559" s="14" t="b">
        <f t="shared" si="579"/>
        <v>0</v>
      </c>
      <c r="FT559" s="14">
        <f t="shared" si="555"/>
        <v>2104103</v>
      </c>
      <c r="FU559" s="14">
        <f t="shared" si="580"/>
        <v>30</v>
      </c>
      <c r="FV559" s="13" t="str">
        <f t="shared" si="556"/>
        <v>70级-普通守护灵の铠甲</v>
      </c>
      <c r="FW559" s="13" t="str">
        <f t="shared" si="557"/>
        <v>鎏金 · 守护灵の铠甲-普通</v>
      </c>
      <c r="FX559" s="14">
        <f t="shared" si="558"/>
        <v>2</v>
      </c>
      <c r="FY559" s="14">
        <f t="shared" si="559"/>
        <v>1</v>
      </c>
      <c r="FZ559" s="14">
        <f t="shared" si="560"/>
        <v>70</v>
      </c>
      <c r="GA559" s="14">
        <v>120</v>
      </c>
      <c r="GB559" s="14">
        <f t="shared" si="561"/>
        <v>4</v>
      </c>
      <c r="GC559" s="14">
        <f t="shared" si="539"/>
        <v>3</v>
      </c>
      <c r="GD559" s="14" t="str">
        <f t="shared" si="562"/>
        <v/>
      </c>
      <c r="GE559" s="14" t="e">
        <f t="shared" si="540"/>
        <v>#REF!</v>
      </c>
      <c r="GF559" s="14" t="e">
        <f t="shared" si="563"/>
        <v>#REF!</v>
      </c>
      <c r="GG559" s="14" t="e">
        <f t="shared" si="564"/>
        <v>#REF!</v>
      </c>
      <c r="GH559" s="14" t="e">
        <f t="shared" si="565"/>
        <v>#REF!</v>
      </c>
      <c r="GI559" s="14" t="e">
        <f t="shared" si="566"/>
        <v>#REF!</v>
      </c>
      <c r="GJ559" s="14" t="e">
        <f t="shared" si="567"/>
        <v>#REF!</v>
      </c>
      <c r="GK559" s="14" t="e">
        <f t="shared" si="568"/>
        <v>#REF!</v>
      </c>
      <c r="GL559" s="14">
        <f t="shared" si="569"/>
        <v>2041</v>
      </c>
      <c r="GM559" s="14">
        <f t="shared" si="570"/>
        <v>0</v>
      </c>
      <c r="GN559" s="14" t="str">
        <f t="shared" si="571"/>
        <v/>
      </c>
      <c r="GO559" s="25" t="str">
        <f t="shared" si="572"/>
        <v>icon_2104103</v>
      </c>
      <c r="GS559" s="14">
        <f t="shared" si="573"/>
        <v>2</v>
      </c>
      <c r="GT559" s="14">
        <f t="shared" si="574"/>
        <v>3</v>
      </c>
      <c r="GU559" s="14" t="e">
        <f t="shared" si="541"/>
        <v>#REF!</v>
      </c>
      <c r="GV559" s="14" t="str">
        <f t="shared" si="542"/>
        <v>DefExt</v>
      </c>
      <c r="GW559" s="14" t="e">
        <f t="shared" si="543"/>
        <v>#REF!</v>
      </c>
      <c r="GX559" s="14" t="e">
        <f t="shared" si="544"/>
        <v>#REF!</v>
      </c>
      <c r="GY559" s="14" t="str">
        <f t="shared" si="545"/>
        <v>HPExt</v>
      </c>
      <c r="GZ559" s="14" t="e">
        <f t="shared" si="546"/>
        <v>#REF!</v>
      </c>
      <c r="HA559" s="14" t="e">
        <f t="shared" si="547"/>
        <v>#REF!</v>
      </c>
      <c r="HB559" s="14">
        <f t="shared" si="575"/>
        <v>20410</v>
      </c>
      <c r="HC559" s="14">
        <f t="shared" si="548"/>
        <v>0</v>
      </c>
      <c r="HD559" s="14" t="str">
        <f t="shared" si="549"/>
        <v/>
      </c>
      <c r="HE559" s="25" t="s">
        <v>1109</v>
      </c>
      <c r="HF559" s="14">
        <f t="shared" si="576"/>
        <v>15</v>
      </c>
    </row>
    <row r="560" spans="162:215" ht="16.5" x14ac:dyDescent="0.2">
      <c r="FF560" s="30"/>
      <c r="FI560" s="13">
        <v>555</v>
      </c>
      <c r="FJ560" s="14">
        <f t="shared" si="577"/>
        <v>2</v>
      </c>
      <c r="FK560" s="14">
        <f t="shared" si="537"/>
        <v>120</v>
      </c>
      <c r="FL560" s="14">
        <f t="shared" si="578"/>
        <v>16</v>
      </c>
      <c r="FM560" s="14">
        <f t="shared" si="538"/>
        <v>10</v>
      </c>
      <c r="FN560" s="14">
        <f t="shared" si="550"/>
        <v>15</v>
      </c>
      <c r="FO560" s="14">
        <f t="shared" si="551"/>
        <v>70</v>
      </c>
      <c r="FP560" s="14">
        <f t="shared" si="552"/>
        <v>1</v>
      </c>
      <c r="FQ560" s="14">
        <f t="shared" si="553"/>
        <v>4</v>
      </c>
      <c r="FR560" s="14">
        <f t="shared" si="554"/>
        <v>4</v>
      </c>
      <c r="FS560" s="14" t="b">
        <f t="shared" si="579"/>
        <v>0</v>
      </c>
      <c r="FT560" s="14">
        <f t="shared" si="555"/>
        <v>2104104</v>
      </c>
      <c r="FU560" s="14">
        <f t="shared" si="580"/>
        <v>30</v>
      </c>
      <c r="FV560" s="13" t="str">
        <f t="shared" si="556"/>
        <v>70级-普通守护灵の裤子</v>
      </c>
      <c r="FW560" s="13" t="str">
        <f t="shared" si="557"/>
        <v>鎏金 · 守护灵の裤子-普通</v>
      </c>
      <c r="FX560" s="14">
        <f t="shared" si="558"/>
        <v>2</v>
      </c>
      <c r="FY560" s="14">
        <f t="shared" si="559"/>
        <v>1</v>
      </c>
      <c r="FZ560" s="14">
        <f t="shared" si="560"/>
        <v>70</v>
      </c>
      <c r="GA560" s="14">
        <v>121</v>
      </c>
      <c r="GB560" s="14">
        <f t="shared" si="561"/>
        <v>4</v>
      </c>
      <c r="GC560" s="14">
        <f t="shared" si="539"/>
        <v>4</v>
      </c>
      <c r="GD560" s="14" t="str">
        <f t="shared" si="562"/>
        <v/>
      </c>
      <c r="GE560" s="14" t="e">
        <f t="shared" si="540"/>
        <v>#REF!</v>
      </c>
      <c r="GF560" s="14" t="e">
        <f t="shared" si="563"/>
        <v>#REF!</v>
      </c>
      <c r="GG560" s="14" t="e">
        <f t="shared" si="564"/>
        <v>#REF!</v>
      </c>
      <c r="GH560" s="14" t="e">
        <f t="shared" si="565"/>
        <v>#REF!</v>
      </c>
      <c r="GI560" s="14" t="e">
        <f t="shared" si="566"/>
        <v>#REF!</v>
      </c>
      <c r="GJ560" s="14" t="e">
        <f t="shared" si="567"/>
        <v>#REF!</v>
      </c>
      <c r="GK560" s="14" t="e">
        <f t="shared" si="568"/>
        <v>#REF!</v>
      </c>
      <c r="GL560" s="14">
        <f t="shared" si="569"/>
        <v>2041</v>
      </c>
      <c r="GM560" s="14">
        <f t="shared" si="570"/>
        <v>0</v>
      </c>
      <c r="GN560" s="14" t="str">
        <f t="shared" si="571"/>
        <v/>
      </c>
      <c r="GO560" s="25" t="str">
        <f t="shared" si="572"/>
        <v>icon_2104104</v>
      </c>
      <c r="GS560" s="14">
        <f t="shared" si="573"/>
        <v>2</v>
      </c>
      <c r="GT560" s="14">
        <f t="shared" si="574"/>
        <v>0</v>
      </c>
      <c r="GU560" s="14" t="e">
        <f t="shared" si="541"/>
        <v>#REF!</v>
      </c>
      <c r="GV560" s="14" t="str">
        <f t="shared" si="542"/>
        <v>DefExt</v>
      </c>
      <c r="GW560" s="14" t="e">
        <f t="shared" si="543"/>
        <v>#REF!</v>
      </c>
      <c r="GX560" s="14" t="e">
        <f t="shared" si="544"/>
        <v>#REF!</v>
      </c>
      <c r="GY560" s="14" t="str">
        <f t="shared" si="545"/>
        <v/>
      </c>
      <c r="GZ560" s="14" t="str">
        <f t="shared" si="546"/>
        <v/>
      </c>
      <c r="HA560" s="14" t="str">
        <f t="shared" si="547"/>
        <v/>
      </c>
      <c r="HB560" s="14">
        <f t="shared" si="575"/>
        <v>20410</v>
      </c>
      <c r="HC560" s="14">
        <f t="shared" si="548"/>
        <v>0</v>
      </c>
      <c r="HD560" s="14" t="str">
        <f t="shared" si="549"/>
        <v/>
      </c>
      <c r="HE560" s="25" t="s">
        <v>1109</v>
      </c>
      <c r="HF560" s="14">
        <f t="shared" si="576"/>
        <v>15</v>
      </c>
    </row>
    <row r="561" spans="162:214" ht="16.5" x14ac:dyDescent="0.2">
      <c r="FF561" s="30"/>
      <c r="FI561" s="13">
        <v>556</v>
      </c>
      <c r="FJ561" s="14">
        <f t="shared" si="577"/>
        <v>2</v>
      </c>
      <c r="FK561" s="14">
        <f t="shared" si="537"/>
        <v>121</v>
      </c>
      <c r="FL561" s="14">
        <f t="shared" si="578"/>
        <v>16</v>
      </c>
      <c r="FM561" s="14">
        <f t="shared" si="538"/>
        <v>10</v>
      </c>
      <c r="FN561" s="14">
        <f t="shared" si="550"/>
        <v>15</v>
      </c>
      <c r="FO561" s="14">
        <f t="shared" si="551"/>
        <v>70</v>
      </c>
      <c r="FP561" s="14">
        <f t="shared" si="552"/>
        <v>1</v>
      </c>
      <c r="FQ561" s="14">
        <f t="shared" si="553"/>
        <v>5</v>
      </c>
      <c r="FR561" s="14">
        <f t="shared" si="554"/>
        <v>5</v>
      </c>
      <c r="FS561" s="14" t="b">
        <f t="shared" si="579"/>
        <v>0</v>
      </c>
      <c r="FT561" s="14">
        <f t="shared" si="555"/>
        <v>2104105</v>
      </c>
      <c r="FU561" s="14">
        <f t="shared" si="580"/>
        <v>30</v>
      </c>
      <c r="FV561" s="13" t="str">
        <f t="shared" si="556"/>
        <v>70级-普通守护灵の鞋子</v>
      </c>
      <c r="FW561" s="13" t="str">
        <f t="shared" si="557"/>
        <v>鎏金 · 守护灵の鞋子-普通</v>
      </c>
      <c r="FX561" s="14">
        <f t="shared" si="558"/>
        <v>2</v>
      </c>
      <c r="FY561" s="14">
        <f t="shared" si="559"/>
        <v>1</v>
      </c>
      <c r="FZ561" s="14">
        <f t="shared" si="560"/>
        <v>70</v>
      </c>
      <c r="GA561" s="14">
        <v>122</v>
      </c>
      <c r="GB561" s="14">
        <f t="shared" si="561"/>
        <v>4</v>
      </c>
      <c r="GC561" s="14">
        <f t="shared" si="539"/>
        <v>5</v>
      </c>
      <c r="GD561" s="14" t="str">
        <f t="shared" si="562"/>
        <v/>
      </c>
      <c r="GE561" s="14" t="e">
        <f t="shared" si="540"/>
        <v>#REF!</v>
      </c>
      <c r="GF561" s="14" t="e">
        <f t="shared" si="563"/>
        <v>#REF!</v>
      </c>
      <c r="GG561" s="14" t="e">
        <f t="shared" si="564"/>
        <v>#REF!</v>
      </c>
      <c r="GH561" s="14" t="e">
        <f t="shared" si="565"/>
        <v>#REF!</v>
      </c>
      <c r="GI561" s="14" t="e">
        <f t="shared" si="566"/>
        <v>#REF!</v>
      </c>
      <c r="GJ561" s="14" t="e">
        <f t="shared" si="567"/>
        <v>#REF!</v>
      </c>
      <c r="GK561" s="14" t="e">
        <f t="shared" si="568"/>
        <v>#REF!</v>
      </c>
      <c r="GL561" s="14">
        <f t="shared" si="569"/>
        <v>2041</v>
      </c>
      <c r="GM561" s="14">
        <f t="shared" si="570"/>
        <v>0</v>
      </c>
      <c r="GN561" s="14" t="str">
        <f t="shared" si="571"/>
        <v/>
      </c>
      <c r="GO561" s="25" t="str">
        <f t="shared" si="572"/>
        <v>icon_2104105</v>
      </c>
      <c r="GS561" s="14">
        <f t="shared" si="573"/>
        <v>3</v>
      </c>
      <c r="GT561" s="14">
        <f t="shared" si="574"/>
        <v>0</v>
      </c>
      <c r="GU561" s="14" t="e">
        <f t="shared" si="541"/>
        <v>#REF!</v>
      </c>
      <c r="GV561" s="14" t="str">
        <f t="shared" si="542"/>
        <v>HPExt</v>
      </c>
      <c r="GW561" s="14" t="e">
        <f t="shared" si="543"/>
        <v>#REF!</v>
      </c>
      <c r="GX561" s="14" t="e">
        <f t="shared" si="544"/>
        <v>#REF!</v>
      </c>
      <c r="GY561" s="14" t="str">
        <f t="shared" si="545"/>
        <v/>
      </c>
      <c r="GZ561" s="14" t="str">
        <f t="shared" si="546"/>
        <v/>
      </c>
      <c r="HA561" s="14" t="str">
        <f t="shared" si="547"/>
        <v/>
      </c>
      <c r="HB561" s="14">
        <f t="shared" si="575"/>
        <v>20410</v>
      </c>
      <c r="HC561" s="14">
        <f t="shared" si="548"/>
        <v>0</v>
      </c>
      <c r="HD561" s="14" t="str">
        <f t="shared" si="549"/>
        <v/>
      </c>
      <c r="HE561" s="25" t="s">
        <v>1109</v>
      </c>
      <c r="HF561" s="14">
        <f t="shared" si="576"/>
        <v>15</v>
      </c>
    </row>
    <row r="562" spans="162:214" ht="16.5" x14ac:dyDescent="0.2">
      <c r="FF562" s="30"/>
      <c r="FI562" s="13">
        <v>557</v>
      </c>
      <c r="FJ562" s="14">
        <f t="shared" si="577"/>
        <v>2</v>
      </c>
      <c r="FK562" s="14">
        <f t="shared" si="537"/>
        <v>122</v>
      </c>
      <c r="FL562" s="14">
        <f t="shared" si="578"/>
        <v>16</v>
      </c>
      <c r="FM562" s="14">
        <f t="shared" si="538"/>
        <v>10</v>
      </c>
      <c r="FN562" s="14">
        <f t="shared" si="550"/>
        <v>15</v>
      </c>
      <c r="FO562" s="14">
        <f t="shared" si="551"/>
        <v>70</v>
      </c>
      <c r="FP562" s="14">
        <f t="shared" si="552"/>
        <v>1</v>
      </c>
      <c r="FQ562" s="14">
        <f t="shared" si="553"/>
        <v>6</v>
      </c>
      <c r="FR562" s="14">
        <f t="shared" si="554"/>
        <v>6</v>
      </c>
      <c r="FS562" s="14" t="b">
        <f t="shared" si="579"/>
        <v>0</v>
      </c>
      <c r="FT562" s="14">
        <f t="shared" si="555"/>
        <v>2104106</v>
      </c>
      <c r="FU562" s="14">
        <f t="shared" si="580"/>
        <v>30</v>
      </c>
      <c r="FV562" s="13" t="str">
        <f t="shared" si="556"/>
        <v>70级-普通守护灵の护手</v>
      </c>
      <c r="FW562" s="13" t="str">
        <f t="shared" si="557"/>
        <v>鎏金 · 守护灵の护手-普通</v>
      </c>
      <c r="FX562" s="14">
        <f t="shared" si="558"/>
        <v>2</v>
      </c>
      <c r="FY562" s="14">
        <f t="shared" si="559"/>
        <v>1</v>
      </c>
      <c r="FZ562" s="14">
        <f t="shared" si="560"/>
        <v>70</v>
      </c>
      <c r="GA562" s="14">
        <v>123</v>
      </c>
      <c r="GB562" s="14">
        <f t="shared" si="561"/>
        <v>4</v>
      </c>
      <c r="GC562" s="14">
        <f t="shared" si="539"/>
        <v>6</v>
      </c>
      <c r="GD562" s="14" t="str">
        <f t="shared" si="562"/>
        <v/>
      </c>
      <c r="GE562" s="14" t="e">
        <f t="shared" si="540"/>
        <v>#REF!</v>
      </c>
      <c r="GF562" s="14" t="e">
        <f t="shared" si="563"/>
        <v>#REF!</v>
      </c>
      <c r="GG562" s="14" t="e">
        <f t="shared" si="564"/>
        <v>#REF!</v>
      </c>
      <c r="GH562" s="14" t="e">
        <f t="shared" si="565"/>
        <v>#REF!</v>
      </c>
      <c r="GI562" s="14" t="e">
        <f t="shared" si="566"/>
        <v>#REF!</v>
      </c>
      <c r="GJ562" s="14" t="e">
        <f t="shared" si="567"/>
        <v>#REF!</v>
      </c>
      <c r="GK562" s="14" t="e">
        <f t="shared" si="568"/>
        <v>#REF!</v>
      </c>
      <c r="GL562" s="14">
        <f t="shared" si="569"/>
        <v>2041</v>
      </c>
      <c r="GM562" s="14">
        <f t="shared" si="570"/>
        <v>0</v>
      </c>
      <c r="GN562" s="14" t="str">
        <f t="shared" si="571"/>
        <v/>
      </c>
      <c r="GO562" s="25" t="str">
        <f t="shared" si="572"/>
        <v>icon_2104106</v>
      </c>
      <c r="GS562" s="14">
        <f t="shared" si="573"/>
        <v>3</v>
      </c>
      <c r="GT562" s="14">
        <f t="shared" si="574"/>
        <v>0</v>
      </c>
      <c r="GU562" s="14" t="e">
        <f t="shared" si="541"/>
        <v>#REF!</v>
      </c>
      <c r="GV562" s="14" t="str">
        <f t="shared" si="542"/>
        <v>HPExt</v>
      </c>
      <c r="GW562" s="14" t="e">
        <f t="shared" si="543"/>
        <v>#REF!</v>
      </c>
      <c r="GX562" s="14" t="e">
        <f t="shared" si="544"/>
        <v>#REF!</v>
      </c>
      <c r="GY562" s="14" t="str">
        <f t="shared" si="545"/>
        <v/>
      </c>
      <c r="GZ562" s="14" t="str">
        <f t="shared" si="546"/>
        <v/>
      </c>
      <c r="HA562" s="14" t="str">
        <f t="shared" si="547"/>
        <v/>
      </c>
      <c r="HB562" s="14">
        <f t="shared" si="575"/>
        <v>20410</v>
      </c>
      <c r="HC562" s="14">
        <f t="shared" si="548"/>
        <v>0</v>
      </c>
      <c r="HD562" s="14" t="str">
        <f t="shared" si="549"/>
        <v/>
      </c>
      <c r="HE562" s="25" t="s">
        <v>1109</v>
      </c>
      <c r="HF562" s="14">
        <f t="shared" si="576"/>
        <v>15</v>
      </c>
    </row>
    <row r="563" spans="162:214" ht="16.5" x14ac:dyDescent="0.2">
      <c r="FF563" s="30"/>
      <c r="FI563" s="13">
        <v>558</v>
      </c>
      <c r="FJ563" s="14">
        <f t="shared" si="577"/>
        <v>2</v>
      </c>
      <c r="FK563" s="14">
        <f t="shared" si="537"/>
        <v>123</v>
      </c>
      <c r="FL563" s="14">
        <f t="shared" si="578"/>
        <v>16</v>
      </c>
      <c r="FM563" s="14">
        <f t="shared" si="538"/>
        <v>10</v>
      </c>
      <c r="FN563" s="14">
        <f t="shared" si="550"/>
        <v>15</v>
      </c>
      <c r="FO563" s="14">
        <f t="shared" si="551"/>
        <v>70</v>
      </c>
      <c r="FP563" s="14">
        <f t="shared" si="552"/>
        <v>1</v>
      </c>
      <c r="FQ563" s="14">
        <f t="shared" si="553"/>
        <v>7</v>
      </c>
      <c r="FR563" s="14">
        <f t="shared" si="554"/>
        <v>7</v>
      </c>
      <c r="FS563" s="14" t="b">
        <f t="shared" si="579"/>
        <v>0</v>
      </c>
      <c r="FT563" s="14">
        <f t="shared" si="555"/>
        <v>2104107</v>
      </c>
      <c r="FU563" s="14">
        <f t="shared" si="580"/>
        <v>45</v>
      </c>
      <c r="FV563" s="13" t="str">
        <f t="shared" si="556"/>
        <v>70级-普通守护灵の项链</v>
      </c>
      <c r="FW563" s="13" t="str">
        <f t="shared" si="557"/>
        <v>鎏金 · 守护灵の项链-普通</v>
      </c>
      <c r="FX563" s="14">
        <f t="shared" si="558"/>
        <v>2</v>
      </c>
      <c r="FY563" s="14">
        <f t="shared" si="559"/>
        <v>1</v>
      </c>
      <c r="FZ563" s="14">
        <f t="shared" si="560"/>
        <v>70</v>
      </c>
      <c r="GA563" s="14">
        <v>124</v>
      </c>
      <c r="GB563" s="14">
        <f t="shared" si="561"/>
        <v>4</v>
      </c>
      <c r="GC563" s="14">
        <f t="shared" si="539"/>
        <v>7</v>
      </c>
      <c r="GD563" s="14" t="str">
        <f t="shared" si="562"/>
        <v/>
      </c>
      <c r="GE563" s="14" t="e">
        <f t="shared" si="540"/>
        <v>#REF!</v>
      </c>
      <c r="GF563" s="14" t="e">
        <f t="shared" si="563"/>
        <v>#REF!</v>
      </c>
      <c r="GG563" s="14" t="e">
        <f t="shared" si="564"/>
        <v>#REF!</v>
      </c>
      <c r="GH563" s="14" t="e">
        <f t="shared" si="565"/>
        <v>#REF!</v>
      </c>
      <c r="GI563" s="14" t="e">
        <f t="shared" si="566"/>
        <v>#REF!</v>
      </c>
      <c r="GJ563" s="14" t="e">
        <f t="shared" si="567"/>
        <v>#REF!</v>
      </c>
      <c r="GK563" s="14" t="e">
        <f t="shared" si="568"/>
        <v>#REF!</v>
      </c>
      <c r="GL563" s="14">
        <f t="shared" si="569"/>
        <v>2041</v>
      </c>
      <c r="GM563" s="14">
        <f t="shared" si="570"/>
        <v>0</v>
      </c>
      <c r="GN563" s="14" t="str">
        <f t="shared" si="571"/>
        <v/>
      </c>
      <c r="GO563" s="25" t="str">
        <f t="shared" si="572"/>
        <v>icon_2104107</v>
      </c>
      <c r="GS563" s="14">
        <f t="shared" si="573"/>
        <v>1</v>
      </c>
      <c r="GT563" s="14">
        <f t="shared" si="574"/>
        <v>2</v>
      </c>
      <c r="GU563" s="14" t="e">
        <f t="shared" si="541"/>
        <v>#REF!</v>
      </c>
      <c r="GV563" s="14" t="str">
        <f t="shared" si="542"/>
        <v>AtkExt</v>
      </c>
      <c r="GW563" s="14" t="e">
        <f t="shared" si="543"/>
        <v>#REF!</v>
      </c>
      <c r="GX563" s="14" t="e">
        <f t="shared" si="544"/>
        <v>#REF!</v>
      </c>
      <c r="GY563" s="14" t="str">
        <f t="shared" si="545"/>
        <v>DefExt</v>
      </c>
      <c r="GZ563" s="14" t="e">
        <f t="shared" si="546"/>
        <v>#REF!</v>
      </c>
      <c r="HA563" s="14" t="e">
        <f t="shared" si="547"/>
        <v>#REF!</v>
      </c>
      <c r="HB563" s="14">
        <f t="shared" si="575"/>
        <v>20410</v>
      </c>
      <c r="HC563" s="14">
        <f t="shared" si="548"/>
        <v>0</v>
      </c>
      <c r="HD563" s="14" t="str">
        <f t="shared" si="549"/>
        <v/>
      </c>
      <c r="HE563" s="25" t="s">
        <v>1109</v>
      </c>
      <c r="HF563" s="14">
        <f t="shared" si="576"/>
        <v>23</v>
      </c>
    </row>
    <row r="564" spans="162:214" ht="16.5" x14ac:dyDescent="0.2">
      <c r="FF564" s="30"/>
      <c r="FI564" s="13">
        <v>559</v>
      </c>
      <c r="FJ564" s="14">
        <f t="shared" si="577"/>
        <v>2</v>
      </c>
      <c r="FK564" s="14">
        <f t="shared" si="537"/>
        <v>124</v>
      </c>
      <c r="FL564" s="14">
        <f t="shared" si="578"/>
        <v>16</v>
      </c>
      <c r="FM564" s="14">
        <f t="shared" si="538"/>
        <v>10</v>
      </c>
      <c r="FN564" s="14">
        <f t="shared" si="550"/>
        <v>15</v>
      </c>
      <c r="FO564" s="14">
        <f t="shared" si="551"/>
        <v>70</v>
      </c>
      <c r="FP564" s="14">
        <f t="shared" si="552"/>
        <v>1</v>
      </c>
      <c r="FQ564" s="14">
        <f t="shared" si="553"/>
        <v>8</v>
      </c>
      <c r="FR564" s="14">
        <f t="shared" si="554"/>
        <v>8</v>
      </c>
      <c r="FS564" s="14" t="b">
        <f t="shared" si="579"/>
        <v>0</v>
      </c>
      <c r="FT564" s="14">
        <f t="shared" si="555"/>
        <v>2104108</v>
      </c>
      <c r="FU564" s="14">
        <f t="shared" si="580"/>
        <v>45</v>
      </c>
      <c r="FV564" s="13" t="str">
        <f t="shared" si="556"/>
        <v>70级-普通守护灵の戒指</v>
      </c>
      <c r="FW564" s="13" t="str">
        <f t="shared" si="557"/>
        <v>鎏金 · 守护灵の戒指-普通</v>
      </c>
      <c r="FX564" s="14">
        <f t="shared" si="558"/>
        <v>2</v>
      </c>
      <c r="FY564" s="14">
        <f t="shared" si="559"/>
        <v>1</v>
      </c>
      <c r="FZ564" s="14">
        <f t="shared" si="560"/>
        <v>70</v>
      </c>
      <c r="GA564" s="14">
        <v>125</v>
      </c>
      <c r="GB564" s="14">
        <f t="shared" si="561"/>
        <v>4</v>
      </c>
      <c r="GC564" s="14">
        <f t="shared" si="539"/>
        <v>8</v>
      </c>
      <c r="GD564" s="14" t="str">
        <f t="shared" si="562"/>
        <v/>
      </c>
      <c r="GE564" s="14" t="e">
        <f t="shared" si="540"/>
        <v>#REF!</v>
      </c>
      <c r="GF564" s="14" t="e">
        <f t="shared" si="563"/>
        <v>#REF!</v>
      </c>
      <c r="GG564" s="14" t="e">
        <f t="shared" si="564"/>
        <v>#REF!</v>
      </c>
      <c r="GH564" s="14" t="e">
        <f t="shared" si="565"/>
        <v>#REF!</v>
      </c>
      <c r="GI564" s="14" t="e">
        <f t="shared" si="566"/>
        <v>#REF!</v>
      </c>
      <c r="GJ564" s="14" t="e">
        <f t="shared" si="567"/>
        <v>#REF!</v>
      </c>
      <c r="GK564" s="14" t="e">
        <f t="shared" si="568"/>
        <v>#REF!</v>
      </c>
      <c r="GL564" s="14">
        <f t="shared" si="569"/>
        <v>2041</v>
      </c>
      <c r="GM564" s="14">
        <f t="shared" si="570"/>
        <v>0</v>
      </c>
      <c r="GN564" s="14" t="str">
        <f t="shared" si="571"/>
        <v/>
      </c>
      <c r="GO564" s="25" t="str">
        <f t="shared" si="572"/>
        <v>icon_2104108</v>
      </c>
      <c r="GS564" s="14">
        <f t="shared" si="573"/>
        <v>1</v>
      </c>
      <c r="GT564" s="14">
        <f t="shared" si="574"/>
        <v>3</v>
      </c>
      <c r="GU564" s="14" t="e">
        <f t="shared" si="541"/>
        <v>#REF!</v>
      </c>
      <c r="GV564" s="14" t="str">
        <f t="shared" si="542"/>
        <v>AtkExt</v>
      </c>
      <c r="GW564" s="14" t="e">
        <f t="shared" si="543"/>
        <v>#REF!</v>
      </c>
      <c r="GX564" s="14" t="e">
        <f t="shared" si="544"/>
        <v>#REF!</v>
      </c>
      <c r="GY564" s="14" t="str">
        <f t="shared" si="545"/>
        <v>HPExt</v>
      </c>
      <c r="GZ564" s="14" t="e">
        <f t="shared" si="546"/>
        <v>#REF!</v>
      </c>
      <c r="HA564" s="14" t="e">
        <f t="shared" si="547"/>
        <v>#REF!</v>
      </c>
      <c r="HB564" s="14">
        <f t="shared" si="575"/>
        <v>20410</v>
      </c>
      <c r="HC564" s="14">
        <f t="shared" si="548"/>
        <v>0</v>
      </c>
      <c r="HD564" s="14" t="str">
        <f t="shared" si="549"/>
        <v/>
      </c>
      <c r="HE564" s="25" t="s">
        <v>1109</v>
      </c>
      <c r="HF564" s="14">
        <f t="shared" si="576"/>
        <v>23</v>
      </c>
    </row>
    <row r="565" spans="162:214" ht="16.5" x14ac:dyDescent="0.2">
      <c r="FF565" s="30"/>
      <c r="FI565" s="13">
        <v>560</v>
      </c>
      <c r="FJ565" s="14">
        <f t="shared" si="577"/>
        <v>2</v>
      </c>
      <c r="FK565" s="14">
        <f t="shared" si="537"/>
        <v>125</v>
      </c>
      <c r="FL565" s="14">
        <f t="shared" si="578"/>
        <v>17</v>
      </c>
      <c r="FM565" s="14">
        <f t="shared" si="538"/>
        <v>20</v>
      </c>
      <c r="FN565" s="14">
        <f t="shared" si="550"/>
        <v>15</v>
      </c>
      <c r="FO565" s="14">
        <f t="shared" si="551"/>
        <v>70</v>
      </c>
      <c r="FP565" s="14">
        <f t="shared" si="552"/>
        <v>2</v>
      </c>
      <c r="FQ565" s="14">
        <f t="shared" si="553"/>
        <v>1</v>
      </c>
      <c r="FR565" s="14">
        <f t="shared" si="554"/>
        <v>1</v>
      </c>
      <c r="FS565" s="14" t="b">
        <f t="shared" si="579"/>
        <v>0</v>
      </c>
      <c r="FT565" s="14">
        <f t="shared" si="555"/>
        <v>2104201</v>
      </c>
      <c r="FU565" s="14">
        <f t="shared" si="580"/>
        <v>96</v>
      </c>
      <c r="FV565" s="13" t="str">
        <f t="shared" si="556"/>
        <v>70级-优秀守护灵の灵器</v>
      </c>
      <c r="FW565" s="13" t="str">
        <f t="shared" si="557"/>
        <v>鎏金 · 守护灵の灵器-优秀</v>
      </c>
      <c r="FX565" s="14">
        <f t="shared" si="558"/>
        <v>2</v>
      </c>
      <c r="FY565" s="14">
        <f t="shared" si="559"/>
        <v>2</v>
      </c>
      <c r="FZ565" s="14">
        <f t="shared" si="560"/>
        <v>70</v>
      </c>
      <c r="GA565" s="14">
        <v>126</v>
      </c>
      <c r="GB565" s="14">
        <f t="shared" si="561"/>
        <v>4</v>
      </c>
      <c r="GC565" s="14">
        <f t="shared" si="539"/>
        <v>1</v>
      </c>
      <c r="GD565" s="14" t="str">
        <f t="shared" si="562"/>
        <v/>
      </c>
      <c r="GE565" s="14" t="e">
        <f t="shared" si="540"/>
        <v>#REF!</v>
      </c>
      <c r="GF565" s="14" t="e">
        <f t="shared" si="563"/>
        <v>#REF!</v>
      </c>
      <c r="GG565" s="14" t="e">
        <f t="shared" si="564"/>
        <v>#REF!</v>
      </c>
      <c r="GH565" s="14" t="e">
        <f t="shared" si="565"/>
        <v>#REF!</v>
      </c>
      <c r="GI565" s="14" t="e">
        <f t="shared" si="566"/>
        <v>#REF!</v>
      </c>
      <c r="GJ565" s="14" t="e">
        <f t="shared" si="567"/>
        <v>#REF!</v>
      </c>
      <c r="GK565" s="14" t="e">
        <f t="shared" si="568"/>
        <v>#REF!</v>
      </c>
      <c r="GL565" s="14">
        <f t="shared" si="569"/>
        <v>2042</v>
      </c>
      <c r="GM565" s="14">
        <f t="shared" si="570"/>
        <v>0</v>
      </c>
      <c r="GN565" s="14" t="str">
        <f t="shared" si="571"/>
        <v/>
      </c>
      <c r="GO565" s="25" t="str">
        <f t="shared" si="572"/>
        <v>icon_2104101</v>
      </c>
      <c r="GS565" s="14">
        <f t="shared" si="573"/>
        <v>1</v>
      </c>
      <c r="GT565" s="14">
        <f t="shared" si="574"/>
        <v>0</v>
      </c>
      <c r="GU565" s="14" t="e">
        <f t="shared" si="541"/>
        <v>#REF!</v>
      </c>
      <c r="GV565" s="14" t="str">
        <f t="shared" si="542"/>
        <v>AtkExt</v>
      </c>
      <c r="GW565" s="14" t="e">
        <f t="shared" si="543"/>
        <v>#REF!</v>
      </c>
      <c r="GX565" s="14" t="e">
        <f t="shared" si="544"/>
        <v>#REF!</v>
      </c>
      <c r="GY565" s="14" t="str">
        <f t="shared" si="545"/>
        <v/>
      </c>
      <c r="GZ565" s="14" t="str">
        <f t="shared" si="546"/>
        <v/>
      </c>
      <c r="HA565" s="14" t="str">
        <f t="shared" si="547"/>
        <v/>
      </c>
      <c r="HB565" s="14">
        <f t="shared" si="575"/>
        <v>20420</v>
      </c>
      <c r="HC565" s="14">
        <f t="shared" si="548"/>
        <v>0</v>
      </c>
      <c r="HD565" s="14" t="str">
        <f t="shared" si="549"/>
        <v/>
      </c>
      <c r="HE565" s="25" t="s">
        <v>1109</v>
      </c>
      <c r="HF565" s="14">
        <f t="shared" si="576"/>
        <v>90</v>
      </c>
    </row>
    <row r="566" spans="162:214" ht="16.5" x14ac:dyDescent="0.2">
      <c r="FF566" s="30"/>
      <c r="FI566" s="13">
        <v>561</v>
      </c>
      <c r="FJ566" s="14">
        <f t="shared" si="577"/>
        <v>2</v>
      </c>
      <c r="FK566" s="14">
        <f t="shared" si="537"/>
        <v>126</v>
      </c>
      <c r="FL566" s="14">
        <f t="shared" si="578"/>
        <v>17</v>
      </c>
      <c r="FM566" s="14">
        <f t="shared" si="538"/>
        <v>20</v>
      </c>
      <c r="FN566" s="14">
        <f t="shared" si="550"/>
        <v>15</v>
      </c>
      <c r="FO566" s="14">
        <f t="shared" si="551"/>
        <v>70</v>
      </c>
      <c r="FP566" s="14">
        <f t="shared" si="552"/>
        <v>2</v>
      </c>
      <c r="FQ566" s="14">
        <f t="shared" si="553"/>
        <v>2</v>
      </c>
      <c r="FR566" s="14">
        <f t="shared" si="554"/>
        <v>2</v>
      </c>
      <c r="FS566" s="14" t="b">
        <f t="shared" si="579"/>
        <v>0</v>
      </c>
      <c r="FT566" s="14">
        <f t="shared" si="555"/>
        <v>2104202</v>
      </c>
      <c r="FU566" s="14">
        <f t="shared" si="580"/>
        <v>48</v>
      </c>
      <c r="FV566" s="13" t="str">
        <f t="shared" si="556"/>
        <v>70级-优秀守护灵の头盔</v>
      </c>
      <c r="FW566" s="13" t="str">
        <f t="shared" si="557"/>
        <v>鎏金 · 守护灵の头盔-优秀</v>
      </c>
      <c r="FX566" s="14">
        <f t="shared" si="558"/>
        <v>2</v>
      </c>
      <c r="FY566" s="14">
        <f t="shared" si="559"/>
        <v>2</v>
      </c>
      <c r="FZ566" s="14">
        <f t="shared" si="560"/>
        <v>70</v>
      </c>
      <c r="GA566" s="14">
        <v>127</v>
      </c>
      <c r="GB566" s="14">
        <f t="shared" si="561"/>
        <v>4</v>
      </c>
      <c r="GC566" s="14">
        <f t="shared" si="539"/>
        <v>2</v>
      </c>
      <c r="GD566" s="14" t="str">
        <f t="shared" si="562"/>
        <v/>
      </c>
      <c r="GE566" s="14" t="e">
        <f t="shared" si="540"/>
        <v>#REF!</v>
      </c>
      <c r="GF566" s="14" t="e">
        <f t="shared" si="563"/>
        <v>#REF!</v>
      </c>
      <c r="GG566" s="14" t="e">
        <f t="shared" si="564"/>
        <v>#REF!</v>
      </c>
      <c r="GH566" s="14" t="e">
        <f t="shared" si="565"/>
        <v>#REF!</v>
      </c>
      <c r="GI566" s="14" t="e">
        <f t="shared" si="566"/>
        <v>#REF!</v>
      </c>
      <c r="GJ566" s="14" t="e">
        <f t="shared" si="567"/>
        <v>#REF!</v>
      </c>
      <c r="GK566" s="14" t="e">
        <f t="shared" si="568"/>
        <v>#REF!</v>
      </c>
      <c r="GL566" s="14">
        <f t="shared" si="569"/>
        <v>2042</v>
      </c>
      <c r="GM566" s="14">
        <f t="shared" si="570"/>
        <v>0</v>
      </c>
      <c r="GN566" s="14" t="str">
        <f t="shared" si="571"/>
        <v/>
      </c>
      <c r="GO566" s="25" t="str">
        <f t="shared" si="572"/>
        <v>icon_2104102</v>
      </c>
      <c r="GS566" s="14">
        <f t="shared" si="573"/>
        <v>2</v>
      </c>
      <c r="GT566" s="14">
        <f t="shared" si="574"/>
        <v>0</v>
      </c>
      <c r="GU566" s="14" t="e">
        <f t="shared" si="541"/>
        <v>#REF!</v>
      </c>
      <c r="GV566" s="14" t="str">
        <f t="shared" si="542"/>
        <v>DefExt</v>
      </c>
      <c r="GW566" s="14" t="e">
        <f t="shared" si="543"/>
        <v>#REF!</v>
      </c>
      <c r="GX566" s="14" t="e">
        <f t="shared" si="544"/>
        <v>#REF!</v>
      </c>
      <c r="GY566" s="14" t="str">
        <f t="shared" si="545"/>
        <v/>
      </c>
      <c r="GZ566" s="14" t="str">
        <f t="shared" si="546"/>
        <v/>
      </c>
      <c r="HA566" s="14" t="str">
        <f t="shared" si="547"/>
        <v/>
      </c>
      <c r="HB566" s="14">
        <f t="shared" si="575"/>
        <v>20420</v>
      </c>
      <c r="HC566" s="14">
        <f t="shared" si="548"/>
        <v>0</v>
      </c>
      <c r="HD566" s="14" t="str">
        <f t="shared" si="549"/>
        <v/>
      </c>
      <c r="HE566" s="25" t="s">
        <v>1109</v>
      </c>
      <c r="HF566" s="14">
        <f t="shared" si="576"/>
        <v>45</v>
      </c>
    </row>
    <row r="567" spans="162:214" ht="16.5" x14ac:dyDescent="0.2">
      <c r="FF567" s="30"/>
      <c r="FI567" s="13">
        <v>562</v>
      </c>
      <c r="FJ567" s="14">
        <f t="shared" si="577"/>
        <v>2</v>
      </c>
      <c r="FK567" s="14">
        <f t="shared" si="537"/>
        <v>127</v>
      </c>
      <c r="FL567" s="14">
        <f t="shared" si="578"/>
        <v>17</v>
      </c>
      <c r="FM567" s="14">
        <f t="shared" si="538"/>
        <v>20</v>
      </c>
      <c r="FN567" s="14">
        <f t="shared" si="550"/>
        <v>15</v>
      </c>
      <c r="FO567" s="14">
        <f t="shared" si="551"/>
        <v>70</v>
      </c>
      <c r="FP567" s="14">
        <f t="shared" si="552"/>
        <v>2</v>
      </c>
      <c r="FQ567" s="14">
        <f t="shared" si="553"/>
        <v>3</v>
      </c>
      <c r="FR567" s="14">
        <f t="shared" si="554"/>
        <v>3</v>
      </c>
      <c r="FS567" s="14" t="b">
        <f t="shared" si="579"/>
        <v>0</v>
      </c>
      <c r="FT567" s="14">
        <f t="shared" si="555"/>
        <v>2104203</v>
      </c>
      <c r="FU567" s="14">
        <f t="shared" si="580"/>
        <v>48</v>
      </c>
      <c r="FV567" s="13" t="str">
        <f t="shared" si="556"/>
        <v>70级-优秀守护灵の铠甲</v>
      </c>
      <c r="FW567" s="13" t="str">
        <f t="shared" si="557"/>
        <v>鎏金 · 守护灵の铠甲-优秀</v>
      </c>
      <c r="FX567" s="14">
        <f t="shared" si="558"/>
        <v>2</v>
      </c>
      <c r="FY567" s="14">
        <f t="shared" si="559"/>
        <v>2</v>
      </c>
      <c r="FZ567" s="14">
        <f t="shared" si="560"/>
        <v>70</v>
      </c>
      <c r="GA567" s="14">
        <v>128</v>
      </c>
      <c r="GB567" s="14">
        <f t="shared" si="561"/>
        <v>4</v>
      </c>
      <c r="GC567" s="14">
        <f t="shared" si="539"/>
        <v>3</v>
      </c>
      <c r="GD567" s="14" t="str">
        <f t="shared" si="562"/>
        <v/>
      </c>
      <c r="GE567" s="14" t="e">
        <f t="shared" si="540"/>
        <v>#REF!</v>
      </c>
      <c r="GF567" s="14" t="e">
        <f t="shared" si="563"/>
        <v>#REF!</v>
      </c>
      <c r="GG567" s="14" t="e">
        <f t="shared" si="564"/>
        <v>#REF!</v>
      </c>
      <c r="GH567" s="14" t="e">
        <f t="shared" si="565"/>
        <v>#REF!</v>
      </c>
      <c r="GI567" s="14" t="e">
        <f t="shared" si="566"/>
        <v>#REF!</v>
      </c>
      <c r="GJ567" s="14" t="e">
        <f t="shared" si="567"/>
        <v>#REF!</v>
      </c>
      <c r="GK567" s="14" t="e">
        <f t="shared" si="568"/>
        <v>#REF!</v>
      </c>
      <c r="GL567" s="14">
        <f t="shared" si="569"/>
        <v>2042</v>
      </c>
      <c r="GM567" s="14">
        <f t="shared" si="570"/>
        <v>0</v>
      </c>
      <c r="GN567" s="14" t="str">
        <f t="shared" si="571"/>
        <v/>
      </c>
      <c r="GO567" s="25" t="str">
        <f t="shared" si="572"/>
        <v>icon_2104103</v>
      </c>
      <c r="GS567" s="14">
        <f t="shared" si="573"/>
        <v>2</v>
      </c>
      <c r="GT567" s="14">
        <f t="shared" si="574"/>
        <v>3</v>
      </c>
      <c r="GU567" s="14" t="e">
        <f t="shared" si="541"/>
        <v>#REF!</v>
      </c>
      <c r="GV567" s="14" t="str">
        <f t="shared" si="542"/>
        <v>DefExt</v>
      </c>
      <c r="GW567" s="14" t="e">
        <f t="shared" si="543"/>
        <v>#REF!</v>
      </c>
      <c r="GX567" s="14" t="e">
        <f t="shared" si="544"/>
        <v>#REF!</v>
      </c>
      <c r="GY567" s="14" t="str">
        <f t="shared" si="545"/>
        <v>HPExt</v>
      </c>
      <c r="GZ567" s="14" t="e">
        <f t="shared" si="546"/>
        <v>#REF!</v>
      </c>
      <c r="HA567" s="14" t="e">
        <f t="shared" si="547"/>
        <v>#REF!</v>
      </c>
      <c r="HB567" s="14">
        <f t="shared" si="575"/>
        <v>20420</v>
      </c>
      <c r="HC567" s="14">
        <f t="shared" si="548"/>
        <v>0</v>
      </c>
      <c r="HD567" s="14" t="str">
        <f t="shared" si="549"/>
        <v/>
      </c>
      <c r="HE567" s="25" t="s">
        <v>1109</v>
      </c>
      <c r="HF567" s="14">
        <f t="shared" si="576"/>
        <v>45</v>
      </c>
    </row>
    <row r="568" spans="162:214" ht="16.5" x14ac:dyDescent="0.2">
      <c r="FI568" s="13">
        <v>563</v>
      </c>
      <c r="FJ568" s="14">
        <f t="shared" si="577"/>
        <v>2</v>
      </c>
      <c r="FK568" s="14">
        <f t="shared" si="537"/>
        <v>128</v>
      </c>
      <c r="FL568" s="14">
        <f t="shared" si="578"/>
        <v>17</v>
      </c>
      <c r="FM568" s="14">
        <f t="shared" si="538"/>
        <v>20</v>
      </c>
      <c r="FN568" s="14">
        <f t="shared" si="550"/>
        <v>15</v>
      </c>
      <c r="FO568" s="14">
        <f t="shared" si="551"/>
        <v>70</v>
      </c>
      <c r="FP568" s="14">
        <f t="shared" si="552"/>
        <v>2</v>
      </c>
      <c r="FQ568" s="14">
        <f t="shared" si="553"/>
        <v>4</v>
      </c>
      <c r="FR568" s="14">
        <f t="shared" si="554"/>
        <v>4</v>
      </c>
      <c r="FS568" s="14" t="b">
        <f t="shared" si="579"/>
        <v>0</v>
      </c>
      <c r="FT568" s="14">
        <f t="shared" si="555"/>
        <v>2104204</v>
      </c>
      <c r="FU568" s="14">
        <f t="shared" si="580"/>
        <v>48</v>
      </c>
      <c r="FV568" s="13" t="str">
        <f t="shared" si="556"/>
        <v>70级-优秀守护灵の裤子</v>
      </c>
      <c r="FW568" s="13" t="str">
        <f t="shared" si="557"/>
        <v>鎏金 · 守护灵の裤子-优秀</v>
      </c>
      <c r="FX568" s="14">
        <f t="shared" si="558"/>
        <v>2</v>
      </c>
      <c r="FY568" s="14">
        <f t="shared" si="559"/>
        <v>2</v>
      </c>
      <c r="FZ568" s="14">
        <f t="shared" si="560"/>
        <v>70</v>
      </c>
      <c r="GA568" s="14">
        <v>129</v>
      </c>
      <c r="GB568" s="14">
        <f t="shared" si="561"/>
        <v>4</v>
      </c>
      <c r="GC568" s="14">
        <f t="shared" si="539"/>
        <v>4</v>
      </c>
      <c r="GD568" s="14" t="str">
        <f t="shared" si="562"/>
        <v/>
      </c>
      <c r="GE568" s="14" t="e">
        <f t="shared" si="540"/>
        <v>#REF!</v>
      </c>
      <c r="GF568" s="14" t="e">
        <f t="shared" si="563"/>
        <v>#REF!</v>
      </c>
      <c r="GG568" s="14" t="e">
        <f t="shared" si="564"/>
        <v>#REF!</v>
      </c>
      <c r="GH568" s="14" t="e">
        <f t="shared" si="565"/>
        <v>#REF!</v>
      </c>
      <c r="GI568" s="14" t="e">
        <f t="shared" si="566"/>
        <v>#REF!</v>
      </c>
      <c r="GJ568" s="14" t="e">
        <f t="shared" si="567"/>
        <v>#REF!</v>
      </c>
      <c r="GK568" s="14" t="e">
        <f t="shared" si="568"/>
        <v>#REF!</v>
      </c>
      <c r="GL568" s="14">
        <f t="shared" si="569"/>
        <v>2042</v>
      </c>
      <c r="GM568" s="14">
        <f t="shared" si="570"/>
        <v>0</v>
      </c>
      <c r="GN568" s="14" t="str">
        <f t="shared" si="571"/>
        <v/>
      </c>
      <c r="GO568" s="25" t="str">
        <f t="shared" si="572"/>
        <v>icon_2104104</v>
      </c>
      <c r="GS568" s="14">
        <f t="shared" si="573"/>
        <v>2</v>
      </c>
      <c r="GT568" s="14">
        <f t="shared" si="574"/>
        <v>0</v>
      </c>
      <c r="GU568" s="14" t="e">
        <f t="shared" si="541"/>
        <v>#REF!</v>
      </c>
      <c r="GV568" s="14" t="str">
        <f t="shared" si="542"/>
        <v>DefExt</v>
      </c>
      <c r="GW568" s="14" t="e">
        <f t="shared" si="543"/>
        <v>#REF!</v>
      </c>
      <c r="GX568" s="14" t="e">
        <f t="shared" si="544"/>
        <v>#REF!</v>
      </c>
      <c r="GY568" s="14" t="str">
        <f t="shared" si="545"/>
        <v/>
      </c>
      <c r="GZ568" s="14" t="str">
        <f t="shared" si="546"/>
        <v/>
      </c>
      <c r="HA568" s="14" t="str">
        <f t="shared" si="547"/>
        <v/>
      </c>
      <c r="HB568" s="14">
        <f t="shared" si="575"/>
        <v>20420</v>
      </c>
      <c r="HC568" s="14">
        <f t="shared" si="548"/>
        <v>0</v>
      </c>
      <c r="HD568" s="14" t="str">
        <f t="shared" si="549"/>
        <v/>
      </c>
      <c r="HE568" s="25" t="s">
        <v>1109</v>
      </c>
      <c r="HF568" s="14">
        <f t="shared" si="576"/>
        <v>45</v>
      </c>
    </row>
    <row r="569" spans="162:214" ht="16.5" x14ac:dyDescent="0.2">
      <c r="FI569" s="13">
        <v>564</v>
      </c>
      <c r="FJ569" s="14">
        <f t="shared" si="577"/>
        <v>2</v>
      </c>
      <c r="FK569" s="14">
        <f t="shared" ref="FK569:FK632" si="581">MOD(FI569-1,$FJ$3)+1</f>
        <v>129</v>
      </c>
      <c r="FL569" s="14">
        <f t="shared" si="578"/>
        <v>17</v>
      </c>
      <c r="FM569" s="14">
        <f t="shared" ref="FM569:FM632" si="582">INDEX($AL$7:$AL$64,FL569)</f>
        <v>20</v>
      </c>
      <c r="FN569" s="14">
        <f t="shared" si="550"/>
        <v>15</v>
      </c>
      <c r="FO569" s="14">
        <f t="shared" si="551"/>
        <v>70</v>
      </c>
      <c r="FP569" s="14">
        <f t="shared" si="552"/>
        <v>2</v>
      </c>
      <c r="FQ569" s="14">
        <f t="shared" si="553"/>
        <v>5</v>
      </c>
      <c r="FR569" s="14">
        <f t="shared" si="554"/>
        <v>5</v>
      </c>
      <c r="FS569" s="14" t="b">
        <f t="shared" si="579"/>
        <v>0</v>
      </c>
      <c r="FT569" s="14">
        <f t="shared" si="555"/>
        <v>2104205</v>
      </c>
      <c r="FU569" s="14">
        <f t="shared" si="580"/>
        <v>48</v>
      </c>
      <c r="FV569" s="13" t="str">
        <f t="shared" si="556"/>
        <v>70级-优秀守护灵の鞋子</v>
      </c>
      <c r="FW569" s="13" t="str">
        <f t="shared" si="557"/>
        <v>鎏金 · 守护灵の鞋子-优秀</v>
      </c>
      <c r="FX569" s="14">
        <f t="shared" si="558"/>
        <v>2</v>
      </c>
      <c r="FY569" s="14">
        <f t="shared" si="559"/>
        <v>2</v>
      </c>
      <c r="FZ569" s="14">
        <f t="shared" si="560"/>
        <v>70</v>
      </c>
      <c r="GA569" s="14">
        <v>130</v>
      </c>
      <c r="GB569" s="14">
        <f t="shared" si="561"/>
        <v>4</v>
      </c>
      <c r="GC569" s="14">
        <f t="shared" ref="GC569:GC632" si="583">FR569</f>
        <v>5</v>
      </c>
      <c r="GD569" s="14" t="str">
        <f t="shared" si="562"/>
        <v/>
      </c>
      <c r="GE569" s="14" t="e">
        <f t="shared" ref="GE569:GE632" si="584">INT(SUMPRODUCT($GI$3:$GK$3,GI569:GK569)*IF(GD569="",1,1.5))</f>
        <v>#REF!</v>
      </c>
      <c r="GF569" s="14" t="e">
        <f t="shared" si="563"/>
        <v>#REF!</v>
      </c>
      <c r="GG569" s="14" t="e">
        <f t="shared" si="564"/>
        <v>#REF!</v>
      </c>
      <c r="GH569" s="14" t="e">
        <f t="shared" si="565"/>
        <v>#REF!</v>
      </c>
      <c r="GI569" s="14" t="e">
        <f t="shared" si="566"/>
        <v>#REF!</v>
      </c>
      <c r="GJ569" s="14" t="e">
        <f t="shared" si="567"/>
        <v>#REF!</v>
      </c>
      <c r="GK569" s="14" t="e">
        <f t="shared" si="568"/>
        <v>#REF!</v>
      </c>
      <c r="GL569" s="14">
        <f t="shared" si="569"/>
        <v>2042</v>
      </c>
      <c r="GM569" s="14">
        <f t="shared" si="570"/>
        <v>0</v>
      </c>
      <c r="GN569" s="14" t="str">
        <f t="shared" si="571"/>
        <v/>
      </c>
      <c r="GO569" s="25" t="str">
        <f t="shared" si="572"/>
        <v>icon_2104105</v>
      </c>
      <c r="GS569" s="14">
        <f t="shared" si="573"/>
        <v>3</v>
      </c>
      <c r="GT569" s="14">
        <f t="shared" si="574"/>
        <v>0</v>
      </c>
      <c r="GU569" s="14" t="e">
        <f t="shared" ref="GU569:GU632" si="585">GE569</f>
        <v>#REF!</v>
      </c>
      <c r="GV569" s="14" t="str">
        <f t="shared" ref="GV569:GV632" si="586">INDEX($BW$3:$BY$3,GS569)</f>
        <v>HPExt</v>
      </c>
      <c r="GW569" s="14" t="e">
        <f t="shared" ref="GW569:GW632" si="587">INDEX(GF569:GH569,GS569)</f>
        <v>#REF!</v>
      </c>
      <c r="GX569" s="14" t="e">
        <f t="shared" ref="GX569:GX632" si="588">INDEX(GI569:GK569,GS569)</f>
        <v>#REF!</v>
      </c>
      <c r="GY569" s="14" t="str">
        <f t="shared" ref="GY569:GY632" si="589">IF(GT569&gt;0,INDEX($BW$3:$BY$3,GT569),"")</f>
        <v/>
      </c>
      <c r="GZ569" s="14" t="str">
        <f t="shared" ref="GZ569:GZ632" si="590">IF(GT569&gt;0,INDEX(GF569:GH569,GT569),"")</f>
        <v/>
      </c>
      <c r="HA569" s="14" t="str">
        <f t="shared" ref="HA569:HA632" si="591">IF(GT569&gt;0,INDEX(GI569:GK569,GT569),"")</f>
        <v/>
      </c>
      <c r="HB569" s="14">
        <f t="shared" si="575"/>
        <v>20420</v>
      </c>
      <c r="HC569" s="14">
        <f t="shared" ref="HC569:HC632" si="592">GM569</f>
        <v>0</v>
      </c>
      <c r="HD569" s="14" t="str">
        <f t="shared" ref="HD569:HD632" si="593">GN569</f>
        <v/>
      </c>
      <c r="HE569" s="25" t="s">
        <v>1109</v>
      </c>
      <c r="HF569" s="14">
        <f t="shared" si="576"/>
        <v>45</v>
      </c>
    </row>
    <row r="570" spans="162:214" ht="16.5" x14ac:dyDescent="0.2">
      <c r="FI570" s="13">
        <v>565</v>
      </c>
      <c r="FJ570" s="14">
        <f t="shared" si="577"/>
        <v>2</v>
      </c>
      <c r="FK570" s="14">
        <f t="shared" si="581"/>
        <v>130</v>
      </c>
      <c r="FL570" s="14">
        <f t="shared" si="578"/>
        <v>17</v>
      </c>
      <c r="FM570" s="14">
        <f t="shared" si="582"/>
        <v>20</v>
      </c>
      <c r="FN570" s="14">
        <f t="shared" si="550"/>
        <v>15</v>
      </c>
      <c r="FO570" s="14">
        <f t="shared" si="551"/>
        <v>70</v>
      </c>
      <c r="FP570" s="14">
        <f t="shared" si="552"/>
        <v>2</v>
      </c>
      <c r="FQ570" s="14">
        <f t="shared" si="553"/>
        <v>6</v>
      </c>
      <c r="FR570" s="14">
        <f t="shared" si="554"/>
        <v>6</v>
      </c>
      <c r="FS570" s="14" t="b">
        <f t="shared" si="579"/>
        <v>0</v>
      </c>
      <c r="FT570" s="14">
        <f t="shared" si="555"/>
        <v>2104206</v>
      </c>
      <c r="FU570" s="14">
        <f t="shared" si="580"/>
        <v>48</v>
      </c>
      <c r="FV570" s="13" t="str">
        <f t="shared" si="556"/>
        <v>70级-优秀守护灵の护手</v>
      </c>
      <c r="FW570" s="13" t="str">
        <f t="shared" si="557"/>
        <v>鎏金 · 守护灵の护手-优秀</v>
      </c>
      <c r="FX570" s="14">
        <f t="shared" si="558"/>
        <v>2</v>
      </c>
      <c r="FY570" s="14">
        <f t="shared" si="559"/>
        <v>2</v>
      </c>
      <c r="FZ570" s="14">
        <f t="shared" si="560"/>
        <v>70</v>
      </c>
      <c r="GA570" s="14">
        <v>131</v>
      </c>
      <c r="GB570" s="14">
        <f t="shared" si="561"/>
        <v>4</v>
      </c>
      <c r="GC570" s="14">
        <f t="shared" si="583"/>
        <v>6</v>
      </c>
      <c r="GD570" s="14" t="str">
        <f t="shared" si="562"/>
        <v/>
      </c>
      <c r="GE570" s="14" t="e">
        <f t="shared" si="584"/>
        <v>#REF!</v>
      </c>
      <c r="GF570" s="14" t="e">
        <f t="shared" si="563"/>
        <v>#REF!</v>
      </c>
      <c r="GG570" s="14" t="e">
        <f t="shared" si="564"/>
        <v>#REF!</v>
      </c>
      <c r="GH570" s="14" t="e">
        <f t="shared" si="565"/>
        <v>#REF!</v>
      </c>
      <c r="GI570" s="14" t="e">
        <f t="shared" si="566"/>
        <v>#REF!</v>
      </c>
      <c r="GJ570" s="14" t="e">
        <f t="shared" si="567"/>
        <v>#REF!</v>
      </c>
      <c r="GK570" s="14" t="e">
        <f t="shared" si="568"/>
        <v>#REF!</v>
      </c>
      <c r="GL570" s="14">
        <f t="shared" si="569"/>
        <v>2042</v>
      </c>
      <c r="GM570" s="14">
        <f t="shared" si="570"/>
        <v>0</v>
      </c>
      <c r="GN570" s="14" t="str">
        <f t="shared" si="571"/>
        <v/>
      </c>
      <c r="GO570" s="25" t="str">
        <f t="shared" si="572"/>
        <v>icon_2104106</v>
      </c>
      <c r="GS570" s="14">
        <f t="shared" si="573"/>
        <v>3</v>
      </c>
      <c r="GT570" s="14">
        <f t="shared" si="574"/>
        <v>0</v>
      </c>
      <c r="GU570" s="14" t="e">
        <f t="shared" si="585"/>
        <v>#REF!</v>
      </c>
      <c r="GV570" s="14" t="str">
        <f t="shared" si="586"/>
        <v>HPExt</v>
      </c>
      <c r="GW570" s="14" t="e">
        <f t="shared" si="587"/>
        <v>#REF!</v>
      </c>
      <c r="GX570" s="14" t="e">
        <f t="shared" si="588"/>
        <v>#REF!</v>
      </c>
      <c r="GY570" s="14" t="str">
        <f t="shared" si="589"/>
        <v/>
      </c>
      <c r="GZ570" s="14" t="str">
        <f t="shared" si="590"/>
        <v/>
      </c>
      <c r="HA570" s="14" t="str">
        <f t="shared" si="591"/>
        <v/>
      </c>
      <c r="HB570" s="14">
        <f t="shared" si="575"/>
        <v>20420</v>
      </c>
      <c r="HC570" s="14">
        <f t="shared" si="592"/>
        <v>0</v>
      </c>
      <c r="HD570" s="14" t="str">
        <f t="shared" si="593"/>
        <v/>
      </c>
      <c r="HE570" s="25" t="s">
        <v>1109</v>
      </c>
      <c r="HF570" s="14">
        <f t="shared" si="576"/>
        <v>45</v>
      </c>
    </row>
    <row r="571" spans="162:214" ht="16.5" x14ac:dyDescent="0.2">
      <c r="FI571" s="13">
        <v>566</v>
      </c>
      <c r="FJ571" s="14">
        <f t="shared" si="577"/>
        <v>2</v>
      </c>
      <c r="FK571" s="14">
        <f t="shared" si="581"/>
        <v>131</v>
      </c>
      <c r="FL571" s="14">
        <f t="shared" si="578"/>
        <v>17</v>
      </c>
      <c r="FM571" s="14">
        <f t="shared" si="582"/>
        <v>20</v>
      </c>
      <c r="FN571" s="14">
        <f t="shared" si="550"/>
        <v>15</v>
      </c>
      <c r="FO571" s="14">
        <f t="shared" si="551"/>
        <v>70</v>
      </c>
      <c r="FP571" s="14">
        <f t="shared" si="552"/>
        <v>2</v>
      </c>
      <c r="FQ571" s="14">
        <f t="shared" si="553"/>
        <v>7</v>
      </c>
      <c r="FR571" s="14">
        <f t="shared" si="554"/>
        <v>7</v>
      </c>
      <c r="FS571" s="14" t="b">
        <f t="shared" si="579"/>
        <v>0</v>
      </c>
      <c r="FT571" s="14">
        <f t="shared" si="555"/>
        <v>2104207</v>
      </c>
      <c r="FU571" s="14">
        <f t="shared" si="580"/>
        <v>72</v>
      </c>
      <c r="FV571" s="13" t="str">
        <f t="shared" si="556"/>
        <v>70级-优秀守护灵の项链</v>
      </c>
      <c r="FW571" s="13" t="str">
        <f t="shared" si="557"/>
        <v>鎏金 · 守护灵の项链-优秀</v>
      </c>
      <c r="FX571" s="14">
        <f t="shared" si="558"/>
        <v>2</v>
      </c>
      <c r="FY571" s="14">
        <f t="shared" si="559"/>
        <v>2</v>
      </c>
      <c r="FZ571" s="14">
        <f t="shared" si="560"/>
        <v>70</v>
      </c>
      <c r="GA571" s="14">
        <v>132</v>
      </c>
      <c r="GB571" s="14">
        <f t="shared" si="561"/>
        <v>4</v>
      </c>
      <c r="GC571" s="14">
        <f t="shared" si="583"/>
        <v>7</v>
      </c>
      <c r="GD571" s="14" t="str">
        <f t="shared" si="562"/>
        <v/>
      </c>
      <c r="GE571" s="14" t="e">
        <f t="shared" si="584"/>
        <v>#REF!</v>
      </c>
      <c r="GF571" s="14" t="e">
        <f t="shared" si="563"/>
        <v>#REF!</v>
      </c>
      <c r="GG571" s="14" t="e">
        <f t="shared" si="564"/>
        <v>#REF!</v>
      </c>
      <c r="GH571" s="14" t="e">
        <f t="shared" si="565"/>
        <v>#REF!</v>
      </c>
      <c r="GI571" s="14" t="e">
        <f t="shared" si="566"/>
        <v>#REF!</v>
      </c>
      <c r="GJ571" s="14" t="e">
        <f t="shared" si="567"/>
        <v>#REF!</v>
      </c>
      <c r="GK571" s="14" t="e">
        <f t="shared" si="568"/>
        <v>#REF!</v>
      </c>
      <c r="GL571" s="14">
        <f t="shared" si="569"/>
        <v>2042</v>
      </c>
      <c r="GM571" s="14">
        <f t="shared" si="570"/>
        <v>0</v>
      </c>
      <c r="GN571" s="14" t="str">
        <f t="shared" si="571"/>
        <v/>
      </c>
      <c r="GO571" s="25" t="str">
        <f t="shared" si="572"/>
        <v>icon_2104107</v>
      </c>
      <c r="GS571" s="14">
        <f t="shared" si="573"/>
        <v>1</v>
      </c>
      <c r="GT571" s="14">
        <f t="shared" si="574"/>
        <v>2</v>
      </c>
      <c r="GU571" s="14" t="e">
        <f t="shared" si="585"/>
        <v>#REF!</v>
      </c>
      <c r="GV571" s="14" t="str">
        <f t="shared" si="586"/>
        <v>AtkExt</v>
      </c>
      <c r="GW571" s="14" t="e">
        <f t="shared" si="587"/>
        <v>#REF!</v>
      </c>
      <c r="GX571" s="14" t="e">
        <f t="shared" si="588"/>
        <v>#REF!</v>
      </c>
      <c r="GY571" s="14" t="str">
        <f t="shared" si="589"/>
        <v>DefExt</v>
      </c>
      <c r="GZ571" s="14" t="e">
        <f t="shared" si="590"/>
        <v>#REF!</v>
      </c>
      <c r="HA571" s="14" t="e">
        <f t="shared" si="591"/>
        <v>#REF!</v>
      </c>
      <c r="HB571" s="14">
        <f t="shared" si="575"/>
        <v>20420</v>
      </c>
      <c r="HC571" s="14">
        <f t="shared" si="592"/>
        <v>0</v>
      </c>
      <c r="HD571" s="14" t="str">
        <f t="shared" si="593"/>
        <v/>
      </c>
      <c r="HE571" s="25" t="s">
        <v>1109</v>
      </c>
      <c r="HF571" s="14">
        <f t="shared" si="576"/>
        <v>68</v>
      </c>
    </row>
    <row r="572" spans="162:214" ht="16.5" x14ac:dyDescent="0.2">
      <c r="FI572" s="13">
        <v>567</v>
      </c>
      <c r="FJ572" s="14">
        <f t="shared" si="577"/>
        <v>2</v>
      </c>
      <c r="FK572" s="14">
        <f t="shared" si="581"/>
        <v>132</v>
      </c>
      <c r="FL572" s="14">
        <f t="shared" si="578"/>
        <v>17</v>
      </c>
      <c r="FM572" s="14">
        <f t="shared" si="582"/>
        <v>20</v>
      </c>
      <c r="FN572" s="14">
        <f t="shared" si="550"/>
        <v>15</v>
      </c>
      <c r="FO572" s="14">
        <f t="shared" si="551"/>
        <v>70</v>
      </c>
      <c r="FP572" s="14">
        <f t="shared" si="552"/>
        <v>2</v>
      </c>
      <c r="FQ572" s="14">
        <f t="shared" si="553"/>
        <v>8</v>
      </c>
      <c r="FR572" s="14">
        <f t="shared" si="554"/>
        <v>8</v>
      </c>
      <c r="FS572" s="14" t="b">
        <f t="shared" si="579"/>
        <v>0</v>
      </c>
      <c r="FT572" s="14">
        <f t="shared" si="555"/>
        <v>2104208</v>
      </c>
      <c r="FU572" s="14">
        <f t="shared" si="580"/>
        <v>72</v>
      </c>
      <c r="FV572" s="13" t="str">
        <f t="shared" si="556"/>
        <v>70级-优秀守护灵の戒指</v>
      </c>
      <c r="FW572" s="13" t="str">
        <f t="shared" si="557"/>
        <v>鎏金 · 守护灵の戒指-优秀</v>
      </c>
      <c r="FX572" s="14">
        <f t="shared" si="558"/>
        <v>2</v>
      </c>
      <c r="FY572" s="14">
        <f t="shared" si="559"/>
        <v>2</v>
      </c>
      <c r="FZ572" s="14">
        <f t="shared" si="560"/>
        <v>70</v>
      </c>
      <c r="GA572" s="14">
        <v>133</v>
      </c>
      <c r="GB572" s="14">
        <f t="shared" si="561"/>
        <v>4</v>
      </c>
      <c r="GC572" s="14">
        <f t="shared" si="583"/>
        <v>8</v>
      </c>
      <c r="GD572" s="14" t="str">
        <f t="shared" si="562"/>
        <v/>
      </c>
      <c r="GE572" s="14" t="e">
        <f t="shared" si="584"/>
        <v>#REF!</v>
      </c>
      <c r="GF572" s="14" t="e">
        <f t="shared" si="563"/>
        <v>#REF!</v>
      </c>
      <c r="GG572" s="14" t="e">
        <f t="shared" si="564"/>
        <v>#REF!</v>
      </c>
      <c r="GH572" s="14" t="e">
        <f t="shared" si="565"/>
        <v>#REF!</v>
      </c>
      <c r="GI572" s="14" t="e">
        <f t="shared" si="566"/>
        <v>#REF!</v>
      </c>
      <c r="GJ572" s="14" t="e">
        <f t="shared" si="567"/>
        <v>#REF!</v>
      </c>
      <c r="GK572" s="14" t="e">
        <f t="shared" si="568"/>
        <v>#REF!</v>
      </c>
      <c r="GL572" s="14">
        <f t="shared" si="569"/>
        <v>2042</v>
      </c>
      <c r="GM572" s="14">
        <f t="shared" si="570"/>
        <v>0</v>
      </c>
      <c r="GN572" s="14" t="str">
        <f t="shared" si="571"/>
        <v/>
      </c>
      <c r="GO572" s="25" t="str">
        <f t="shared" si="572"/>
        <v>icon_2104108</v>
      </c>
      <c r="GS572" s="14">
        <f t="shared" si="573"/>
        <v>1</v>
      </c>
      <c r="GT572" s="14">
        <f t="shared" si="574"/>
        <v>3</v>
      </c>
      <c r="GU572" s="14" t="e">
        <f t="shared" si="585"/>
        <v>#REF!</v>
      </c>
      <c r="GV572" s="14" t="str">
        <f t="shared" si="586"/>
        <v>AtkExt</v>
      </c>
      <c r="GW572" s="14" t="e">
        <f t="shared" si="587"/>
        <v>#REF!</v>
      </c>
      <c r="GX572" s="14" t="e">
        <f t="shared" si="588"/>
        <v>#REF!</v>
      </c>
      <c r="GY572" s="14" t="str">
        <f t="shared" si="589"/>
        <v>HPExt</v>
      </c>
      <c r="GZ572" s="14" t="e">
        <f t="shared" si="590"/>
        <v>#REF!</v>
      </c>
      <c r="HA572" s="14" t="e">
        <f t="shared" si="591"/>
        <v>#REF!</v>
      </c>
      <c r="HB572" s="14">
        <f t="shared" si="575"/>
        <v>20420</v>
      </c>
      <c r="HC572" s="14">
        <f t="shared" si="592"/>
        <v>0</v>
      </c>
      <c r="HD572" s="14" t="str">
        <f t="shared" si="593"/>
        <v/>
      </c>
      <c r="HE572" s="25" t="s">
        <v>1109</v>
      </c>
      <c r="HF572" s="14">
        <f t="shared" si="576"/>
        <v>68</v>
      </c>
    </row>
    <row r="573" spans="162:214" ht="16.5" x14ac:dyDescent="0.2">
      <c r="FI573" s="13">
        <v>568</v>
      </c>
      <c r="FJ573" s="14">
        <f t="shared" si="577"/>
        <v>2</v>
      </c>
      <c r="FK573" s="14">
        <f t="shared" si="581"/>
        <v>133</v>
      </c>
      <c r="FL573" s="14">
        <f t="shared" si="578"/>
        <v>18</v>
      </c>
      <c r="FM573" s="14">
        <f t="shared" si="582"/>
        <v>30</v>
      </c>
      <c r="FN573" s="14">
        <f t="shared" si="550"/>
        <v>15</v>
      </c>
      <c r="FO573" s="14">
        <f t="shared" si="551"/>
        <v>70</v>
      </c>
      <c r="FP573" s="14">
        <f t="shared" si="552"/>
        <v>3</v>
      </c>
      <c r="FQ573" s="14">
        <f t="shared" si="553"/>
        <v>1</v>
      </c>
      <c r="FR573" s="14">
        <f t="shared" si="554"/>
        <v>1</v>
      </c>
      <c r="FS573" s="14" t="b">
        <f t="shared" si="579"/>
        <v>0</v>
      </c>
      <c r="FT573" s="14">
        <f t="shared" si="555"/>
        <v>2104301</v>
      </c>
      <c r="FU573" s="14">
        <f t="shared" si="580"/>
        <v>120</v>
      </c>
      <c r="FV573" s="13" t="str">
        <f t="shared" si="556"/>
        <v>70级-精良守护灵の灵器</v>
      </c>
      <c r="FW573" s="13" t="str">
        <f t="shared" si="557"/>
        <v>鎏金 · 守护灵の灵器-精良</v>
      </c>
      <c r="FX573" s="14">
        <f t="shared" si="558"/>
        <v>2</v>
      </c>
      <c r="FY573" s="14">
        <f t="shared" si="559"/>
        <v>3</v>
      </c>
      <c r="FZ573" s="14">
        <f t="shared" si="560"/>
        <v>70</v>
      </c>
      <c r="GA573" s="14">
        <v>134</v>
      </c>
      <c r="GB573" s="14">
        <f t="shared" si="561"/>
        <v>4</v>
      </c>
      <c r="GC573" s="14">
        <f t="shared" si="583"/>
        <v>1</v>
      </c>
      <c r="GD573" s="14" t="str">
        <f t="shared" si="562"/>
        <v/>
      </c>
      <c r="GE573" s="14" t="e">
        <f t="shared" si="584"/>
        <v>#REF!</v>
      </c>
      <c r="GF573" s="14" t="e">
        <f t="shared" si="563"/>
        <v>#REF!</v>
      </c>
      <c r="GG573" s="14" t="e">
        <f t="shared" si="564"/>
        <v>#REF!</v>
      </c>
      <c r="GH573" s="14" t="e">
        <f t="shared" si="565"/>
        <v>#REF!</v>
      </c>
      <c r="GI573" s="14" t="e">
        <f t="shared" si="566"/>
        <v>#REF!</v>
      </c>
      <c r="GJ573" s="14" t="e">
        <f t="shared" si="567"/>
        <v>#REF!</v>
      </c>
      <c r="GK573" s="14" t="e">
        <f t="shared" si="568"/>
        <v>#REF!</v>
      </c>
      <c r="GL573" s="14">
        <f t="shared" si="569"/>
        <v>2043</v>
      </c>
      <c r="GM573" s="14">
        <f t="shared" si="570"/>
        <v>3</v>
      </c>
      <c r="GN573" s="14">
        <f t="shared" si="571"/>
        <v>2043</v>
      </c>
      <c r="GO573" s="25" t="str">
        <f t="shared" si="572"/>
        <v>icon_2104101</v>
      </c>
      <c r="GS573" s="14">
        <f t="shared" si="573"/>
        <v>1</v>
      </c>
      <c r="GT573" s="14">
        <f t="shared" si="574"/>
        <v>0</v>
      </c>
      <c r="GU573" s="14" t="e">
        <f t="shared" si="585"/>
        <v>#REF!</v>
      </c>
      <c r="GV573" s="14" t="str">
        <f t="shared" si="586"/>
        <v>AtkExt</v>
      </c>
      <c r="GW573" s="14" t="e">
        <f t="shared" si="587"/>
        <v>#REF!</v>
      </c>
      <c r="GX573" s="14" t="e">
        <f t="shared" si="588"/>
        <v>#REF!</v>
      </c>
      <c r="GY573" s="14" t="str">
        <f t="shared" si="589"/>
        <v/>
      </c>
      <c r="GZ573" s="14" t="str">
        <f t="shared" si="590"/>
        <v/>
      </c>
      <c r="HA573" s="14" t="str">
        <f t="shared" si="591"/>
        <v/>
      </c>
      <c r="HB573" s="14">
        <f t="shared" si="575"/>
        <v>20430</v>
      </c>
      <c r="HC573" s="14">
        <f t="shared" si="592"/>
        <v>3</v>
      </c>
      <c r="HD573" s="14">
        <f t="shared" si="593"/>
        <v>2043</v>
      </c>
      <c r="HE573" s="25" t="s">
        <v>1109</v>
      </c>
      <c r="HF573" s="14">
        <f t="shared" si="576"/>
        <v>150</v>
      </c>
    </row>
    <row r="574" spans="162:214" ht="16.5" x14ac:dyDescent="0.2">
      <c r="FI574" s="13">
        <v>569</v>
      </c>
      <c r="FJ574" s="14">
        <f t="shared" si="577"/>
        <v>2</v>
      </c>
      <c r="FK574" s="14">
        <f t="shared" si="581"/>
        <v>134</v>
      </c>
      <c r="FL574" s="14">
        <f t="shared" si="578"/>
        <v>18</v>
      </c>
      <c r="FM574" s="14">
        <f t="shared" si="582"/>
        <v>30</v>
      </c>
      <c r="FN574" s="14">
        <f t="shared" si="550"/>
        <v>15</v>
      </c>
      <c r="FO574" s="14">
        <f t="shared" si="551"/>
        <v>70</v>
      </c>
      <c r="FP574" s="14">
        <f t="shared" si="552"/>
        <v>3</v>
      </c>
      <c r="FQ574" s="14">
        <f t="shared" si="553"/>
        <v>2</v>
      </c>
      <c r="FR574" s="14">
        <f t="shared" si="554"/>
        <v>2</v>
      </c>
      <c r="FS574" s="14" t="b">
        <f t="shared" si="579"/>
        <v>0</v>
      </c>
      <c r="FT574" s="14">
        <f t="shared" si="555"/>
        <v>2104302</v>
      </c>
      <c r="FU574" s="14">
        <f t="shared" si="580"/>
        <v>60</v>
      </c>
      <c r="FV574" s="13" t="str">
        <f t="shared" si="556"/>
        <v>70级-精良守护灵の头盔</v>
      </c>
      <c r="FW574" s="13" t="str">
        <f t="shared" si="557"/>
        <v>鎏金 · 守护灵の头盔-精良</v>
      </c>
      <c r="FX574" s="14">
        <f t="shared" si="558"/>
        <v>2</v>
      </c>
      <c r="FY574" s="14">
        <f t="shared" si="559"/>
        <v>3</v>
      </c>
      <c r="FZ574" s="14">
        <f t="shared" si="560"/>
        <v>70</v>
      </c>
      <c r="GA574" s="14">
        <v>135</v>
      </c>
      <c r="GB574" s="14">
        <f t="shared" si="561"/>
        <v>4</v>
      </c>
      <c r="GC574" s="14">
        <f t="shared" si="583"/>
        <v>2</v>
      </c>
      <c r="GD574" s="14" t="str">
        <f t="shared" si="562"/>
        <v/>
      </c>
      <c r="GE574" s="14" t="e">
        <f t="shared" si="584"/>
        <v>#REF!</v>
      </c>
      <c r="GF574" s="14" t="e">
        <f t="shared" si="563"/>
        <v>#REF!</v>
      </c>
      <c r="GG574" s="14" t="e">
        <f t="shared" si="564"/>
        <v>#REF!</v>
      </c>
      <c r="GH574" s="14" t="e">
        <f t="shared" si="565"/>
        <v>#REF!</v>
      </c>
      <c r="GI574" s="14" t="e">
        <f t="shared" si="566"/>
        <v>#REF!</v>
      </c>
      <c r="GJ574" s="14" t="e">
        <f t="shared" si="567"/>
        <v>#REF!</v>
      </c>
      <c r="GK574" s="14" t="e">
        <f t="shared" si="568"/>
        <v>#REF!</v>
      </c>
      <c r="GL574" s="14">
        <f t="shared" si="569"/>
        <v>2043</v>
      </c>
      <c r="GM574" s="14">
        <f t="shared" si="570"/>
        <v>3</v>
      </c>
      <c r="GN574" s="14">
        <f t="shared" si="571"/>
        <v>2043</v>
      </c>
      <c r="GO574" s="25" t="str">
        <f t="shared" si="572"/>
        <v>icon_2104102</v>
      </c>
      <c r="GS574" s="14">
        <f t="shared" si="573"/>
        <v>2</v>
      </c>
      <c r="GT574" s="14">
        <f t="shared" si="574"/>
        <v>0</v>
      </c>
      <c r="GU574" s="14" t="e">
        <f t="shared" si="585"/>
        <v>#REF!</v>
      </c>
      <c r="GV574" s="14" t="str">
        <f t="shared" si="586"/>
        <v>DefExt</v>
      </c>
      <c r="GW574" s="14" t="e">
        <f t="shared" si="587"/>
        <v>#REF!</v>
      </c>
      <c r="GX574" s="14" t="e">
        <f t="shared" si="588"/>
        <v>#REF!</v>
      </c>
      <c r="GY574" s="14" t="str">
        <f t="shared" si="589"/>
        <v/>
      </c>
      <c r="GZ574" s="14" t="str">
        <f t="shared" si="590"/>
        <v/>
      </c>
      <c r="HA574" s="14" t="str">
        <f t="shared" si="591"/>
        <v/>
      </c>
      <c r="HB574" s="14">
        <f t="shared" si="575"/>
        <v>20430</v>
      </c>
      <c r="HC574" s="14">
        <f t="shared" si="592"/>
        <v>3</v>
      </c>
      <c r="HD574" s="14">
        <f t="shared" si="593"/>
        <v>2043</v>
      </c>
      <c r="HE574" s="25" t="s">
        <v>1109</v>
      </c>
      <c r="HF574" s="14">
        <f t="shared" si="576"/>
        <v>75</v>
      </c>
    </row>
    <row r="575" spans="162:214" ht="16.5" x14ac:dyDescent="0.2">
      <c r="FI575" s="13">
        <v>570</v>
      </c>
      <c r="FJ575" s="14">
        <f t="shared" si="577"/>
        <v>2</v>
      </c>
      <c r="FK575" s="14">
        <f t="shared" si="581"/>
        <v>135</v>
      </c>
      <c r="FL575" s="14">
        <f t="shared" si="578"/>
        <v>18</v>
      </c>
      <c r="FM575" s="14">
        <f t="shared" si="582"/>
        <v>30</v>
      </c>
      <c r="FN575" s="14">
        <f t="shared" si="550"/>
        <v>15</v>
      </c>
      <c r="FO575" s="14">
        <f t="shared" si="551"/>
        <v>70</v>
      </c>
      <c r="FP575" s="14">
        <f t="shared" si="552"/>
        <v>3</v>
      </c>
      <c r="FQ575" s="14">
        <f t="shared" si="553"/>
        <v>3</v>
      </c>
      <c r="FR575" s="14">
        <f t="shared" si="554"/>
        <v>3</v>
      </c>
      <c r="FS575" s="14" t="b">
        <f t="shared" si="579"/>
        <v>0</v>
      </c>
      <c r="FT575" s="14">
        <f t="shared" si="555"/>
        <v>2104303</v>
      </c>
      <c r="FU575" s="14">
        <f t="shared" si="580"/>
        <v>60</v>
      </c>
      <c r="FV575" s="13" t="str">
        <f t="shared" si="556"/>
        <v>70级-精良守护灵の铠甲</v>
      </c>
      <c r="FW575" s="13" t="str">
        <f t="shared" si="557"/>
        <v>鎏金 · 守护灵の铠甲-精良</v>
      </c>
      <c r="FX575" s="14">
        <f t="shared" si="558"/>
        <v>2</v>
      </c>
      <c r="FY575" s="14">
        <f t="shared" si="559"/>
        <v>3</v>
      </c>
      <c r="FZ575" s="14">
        <f t="shared" si="560"/>
        <v>70</v>
      </c>
      <c r="GA575" s="14">
        <v>136</v>
      </c>
      <c r="GB575" s="14">
        <f t="shared" si="561"/>
        <v>4</v>
      </c>
      <c r="GC575" s="14">
        <f t="shared" si="583"/>
        <v>3</v>
      </c>
      <c r="GD575" s="14" t="str">
        <f t="shared" si="562"/>
        <v/>
      </c>
      <c r="GE575" s="14" t="e">
        <f t="shared" si="584"/>
        <v>#REF!</v>
      </c>
      <c r="GF575" s="14" t="e">
        <f t="shared" si="563"/>
        <v>#REF!</v>
      </c>
      <c r="GG575" s="14" t="e">
        <f t="shared" si="564"/>
        <v>#REF!</v>
      </c>
      <c r="GH575" s="14" t="e">
        <f t="shared" si="565"/>
        <v>#REF!</v>
      </c>
      <c r="GI575" s="14" t="e">
        <f t="shared" si="566"/>
        <v>#REF!</v>
      </c>
      <c r="GJ575" s="14" t="e">
        <f t="shared" si="567"/>
        <v>#REF!</v>
      </c>
      <c r="GK575" s="14" t="e">
        <f t="shared" si="568"/>
        <v>#REF!</v>
      </c>
      <c r="GL575" s="14">
        <f t="shared" si="569"/>
        <v>2043</v>
      </c>
      <c r="GM575" s="14">
        <f t="shared" si="570"/>
        <v>3</v>
      </c>
      <c r="GN575" s="14">
        <f t="shared" si="571"/>
        <v>2043</v>
      </c>
      <c r="GO575" s="25" t="str">
        <f t="shared" si="572"/>
        <v>icon_2104103</v>
      </c>
      <c r="GS575" s="14">
        <f t="shared" si="573"/>
        <v>2</v>
      </c>
      <c r="GT575" s="14">
        <f t="shared" si="574"/>
        <v>3</v>
      </c>
      <c r="GU575" s="14" t="e">
        <f t="shared" si="585"/>
        <v>#REF!</v>
      </c>
      <c r="GV575" s="14" t="str">
        <f t="shared" si="586"/>
        <v>DefExt</v>
      </c>
      <c r="GW575" s="14" t="e">
        <f t="shared" si="587"/>
        <v>#REF!</v>
      </c>
      <c r="GX575" s="14" t="e">
        <f t="shared" si="588"/>
        <v>#REF!</v>
      </c>
      <c r="GY575" s="14" t="str">
        <f t="shared" si="589"/>
        <v>HPExt</v>
      </c>
      <c r="GZ575" s="14" t="e">
        <f t="shared" si="590"/>
        <v>#REF!</v>
      </c>
      <c r="HA575" s="14" t="e">
        <f t="shared" si="591"/>
        <v>#REF!</v>
      </c>
      <c r="HB575" s="14">
        <f t="shared" si="575"/>
        <v>20430</v>
      </c>
      <c r="HC575" s="14">
        <f t="shared" si="592"/>
        <v>3</v>
      </c>
      <c r="HD575" s="14">
        <f t="shared" si="593"/>
        <v>2043</v>
      </c>
      <c r="HE575" s="25" t="s">
        <v>1109</v>
      </c>
      <c r="HF575" s="14">
        <f t="shared" si="576"/>
        <v>75</v>
      </c>
    </row>
    <row r="576" spans="162:214" ht="16.5" x14ac:dyDescent="0.2">
      <c r="FI576" s="13">
        <v>571</v>
      </c>
      <c r="FJ576" s="14">
        <f t="shared" si="577"/>
        <v>2</v>
      </c>
      <c r="FK576" s="14">
        <f t="shared" si="581"/>
        <v>136</v>
      </c>
      <c r="FL576" s="14">
        <f t="shared" si="578"/>
        <v>18</v>
      </c>
      <c r="FM576" s="14">
        <f t="shared" si="582"/>
        <v>30</v>
      </c>
      <c r="FN576" s="14">
        <f t="shared" si="550"/>
        <v>15</v>
      </c>
      <c r="FO576" s="14">
        <f t="shared" si="551"/>
        <v>70</v>
      </c>
      <c r="FP576" s="14">
        <f t="shared" si="552"/>
        <v>3</v>
      </c>
      <c r="FQ576" s="14">
        <f t="shared" si="553"/>
        <v>4</v>
      </c>
      <c r="FR576" s="14">
        <f t="shared" si="554"/>
        <v>4</v>
      </c>
      <c r="FS576" s="14" t="b">
        <f t="shared" si="579"/>
        <v>0</v>
      </c>
      <c r="FT576" s="14">
        <f t="shared" si="555"/>
        <v>2104304</v>
      </c>
      <c r="FU576" s="14">
        <f t="shared" si="580"/>
        <v>60</v>
      </c>
      <c r="FV576" s="13" t="str">
        <f t="shared" si="556"/>
        <v>70级-精良守护灵の裤子</v>
      </c>
      <c r="FW576" s="13" t="str">
        <f t="shared" si="557"/>
        <v>鎏金 · 守护灵の裤子-精良</v>
      </c>
      <c r="FX576" s="14">
        <f t="shared" si="558"/>
        <v>2</v>
      </c>
      <c r="FY576" s="14">
        <f t="shared" si="559"/>
        <v>3</v>
      </c>
      <c r="FZ576" s="14">
        <f t="shared" si="560"/>
        <v>70</v>
      </c>
      <c r="GA576" s="14">
        <v>137</v>
      </c>
      <c r="GB576" s="14">
        <f t="shared" si="561"/>
        <v>4</v>
      </c>
      <c r="GC576" s="14">
        <f t="shared" si="583"/>
        <v>4</v>
      </c>
      <c r="GD576" s="14" t="str">
        <f t="shared" si="562"/>
        <v/>
      </c>
      <c r="GE576" s="14" t="e">
        <f t="shared" si="584"/>
        <v>#REF!</v>
      </c>
      <c r="GF576" s="14" t="e">
        <f t="shared" si="563"/>
        <v>#REF!</v>
      </c>
      <c r="GG576" s="14" t="e">
        <f t="shared" si="564"/>
        <v>#REF!</v>
      </c>
      <c r="GH576" s="14" t="e">
        <f t="shared" si="565"/>
        <v>#REF!</v>
      </c>
      <c r="GI576" s="14" t="e">
        <f t="shared" si="566"/>
        <v>#REF!</v>
      </c>
      <c r="GJ576" s="14" t="e">
        <f t="shared" si="567"/>
        <v>#REF!</v>
      </c>
      <c r="GK576" s="14" t="e">
        <f t="shared" si="568"/>
        <v>#REF!</v>
      </c>
      <c r="GL576" s="14">
        <f t="shared" si="569"/>
        <v>2043</v>
      </c>
      <c r="GM576" s="14">
        <f t="shared" si="570"/>
        <v>3</v>
      </c>
      <c r="GN576" s="14">
        <f t="shared" si="571"/>
        <v>2043</v>
      </c>
      <c r="GO576" s="25" t="str">
        <f t="shared" si="572"/>
        <v>icon_2104104</v>
      </c>
      <c r="GS576" s="14">
        <f t="shared" si="573"/>
        <v>2</v>
      </c>
      <c r="GT576" s="14">
        <f t="shared" si="574"/>
        <v>0</v>
      </c>
      <c r="GU576" s="14" t="e">
        <f t="shared" si="585"/>
        <v>#REF!</v>
      </c>
      <c r="GV576" s="14" t="str">
        <f t="shared" si="586"/>
        <v>DefExt</v>
      </c>
      <c r="GW576" s="14" t="e">
        <f t="shared" si="587"/>
        <v>#REF!</v>
      </c>
      <c r="GX576" s="14" t="e">
        <f t="shared" si="588"/>
        <v>#REF!</v>
      </c>
      <c r="GY576" s="14" t="str">
        <f t="shared" si="589"/>
        <v/>
      </c>
      <c r="GZ576" s="14" t="str">
        <f t="shared" si="590"/>
        <v/>
      </c>
      <c r="HA576" s="14" t="str">
        <f t="shared" si="591"/>
        <v/>
      </c>
      <c r="HB576" s="14">
        <f t="shared" si="575"/>
        <v>20430</v>
      </c>
      <c r="HC576" s="14">
        <f t="shared" si="592"/>
        <v>3</v>
      </c>
      <c r="HD576" s="14">
        <f t="shared" si="593"/>
        <v>2043</v>
      </c>
      <c r="HE576" s="25" t="s">
        <v>1109</v>
      </c>
      <c r="HF576" s="14">
        <f t="shared" si="576"/>
        <v>75</v>
      </c>
    </row>
    <row r="577" spans="165:214" ht="16.5" x14ac:dyDescent="0.2">
      <c r="FI577" s="13">
        <v>572</v>
      </c>
      <c r="FJ577" s="14">
        <f t="shared" si="577"/>
        <v>2</v>
      </c>
      <c r="FK577" s="14">
        <f t="shared" si="581"/>
        <v>137</v>
      </c>
      <c r="FL577" s="14">
        <f t="shared" si="578"/>
        <v>18</v>
      </c>
      <c r="FM577" s="14">
        <f t="shared" si="582"/>
        <v>30</v>
      </c>
      <c r="FN577" s="14">
        <f t="shared" si="550"/>
        <v>15</v>
      </c>
      <c r="FO577" s="14">
        <f t="shared" si="551"/>
        <v>70</v>
      </c>
      <c r="FP577" s="14">
        <f t="shared" si="552"/>
        <v>3</v>
      </c>
      <c r="FQ577" s="14">
        <f t="shared" si="553"/>
        <v>5</v>
      </c>
      <c r="FR577" s="14">
        <f t="shared" si="554"/>
        <v>5</v>
      </c>
      <c r="FS577" s="14" t="b">
        <f t="shared" si="579"/>
        <v>0</v>
      </c>
      <c r="FT577" s="14">
        <f t="shared" si="555"/>
        <v>2104305</v>
      </c>
      <c r="FU577" s="14">
        <f t="shared" si="580"/>
        <v>60</v>
      </c>
      <c r="FV577" s="13" t="str">
        <f t="shared" si="556"/>
        <v>70级-精良守护灵の鞋子</v>
      </c>
      <c r="FW577" s="13" t="str">
        <f t="shared" si="557"/>
        <v>鎏金 · 守护灵の鞋子-精良</v>
      </c>
      <c r="FX577" s="14">
        <f t="shared" si="558"/>
        <v>2</v>
      </c>
      <c r="FY577" s="14">
        <f t="shared" si="559"/>
        <v>3</v>
      </c>
      <c r="FZ577" s="14">
        <f t="shared" si="560"/>
        <v>70</v>
      </c>
      <c r="GA577" s="14">
        <v>138</v>
      </c>
      <c r="GB577" s="14">
        <f t="shared" si="561"/>
        <v>4</v>
      </c>
      <c r="GC577" s="14">
        <f t="shared" si="583"/>
        <v>5</v>
      </c>
      <c r="GD577" s="14" t="str">
        <f t="shared" si="562"/>
        <v/>
      </c>
      <c r="GE577" s="14" t="e">
        <f t="shared" si="584"/>
        <v>#REF!</v>
      </c>
      <c r="GF577" s="14" t="e">
        <f t="shared" si="563"/>
        <v>#REF!</v>
      </c>
      <c r="GG577" s="14" t="e">
        <f t="shared" si="564"/>
        <v>#REF!</v>
      </c>
      <c r="GH577" s="14" t="e">
        <f t="shared" si="565"/>
        <v>#REF!</v>
      </c>
      <c r="GI577" s="14" t="e">
        <f t="shared" si="566"/>
        <v>#REF!</v>
      </c>
      <c r="GJ577" s="14" t="e">
        <f t="shared" si="567"/>
        <v>#REF!</v>
      </c>
      <c r="GK577" s="14" t="e">
        <f t="shared" si="568"/>
        <v>#REF!</v>
      </c>
      <c r="GL577" s="14">
        <f t="shared" si="569"/>
        <v>2043</v>
      </c>
      <c r="GM577" s="14">
        <f t="shared" si="570"/>
        <v>3</v>
      </c>
      <c r="GN577" s="14">
        <f t="shared" si="571"/>
        <v>2043</v>
      </c>
      <c r="GO577" s="25" t="str">
        <f t="shared" si="572"/>
        <v>icon_2104105</v>
      </c>
      <c r="GS577" s="14">
        <f t="shared" si="573"/>
        <v>3</v>
      </c>
      <c r="GT577" s="14">
        <f t="shared" si="574"/>
        <v>0</v>
      </c>
      <c r="GU577" s="14" t="e">
        <f t="shared" si="585"/>
        <v>#REF!</v>
      </c>
      <c r="GV577" s="14" t="str">
        <f t="shared" si="586"/>
        <v>HPExt</v>
      </c>
      <c r="GW577" s="14" t="e">
        <f t="shared" si="587"/>
        <v>#REF!</v>
      </c>
      <c r="GX577" s="14" t="e">
        <f t="shared" si="588"/>
        <v>#REF!</v>
      </c>
      <c r="GY577" s="14" t="str">
        <f t="shared" si="589"/>
        <v/>
      </c>
      <c r="GZ577" s="14" t="str">
        <f t="shared" si="590"/>
        <v/>
      </c>
      <c r="HA577" s="14" t="str">
        <f t="shared" si="591"/>
        <v/>
      </c>
      <c r="HB577" s="14">
        <f t="shared" si="575"/>
        <v>20430</v>
      </c>
      <c r="HC577" s="14">
        <f t="shared" si="592"/>
        <v>3</v>
      </c>
      <c r="HD577" s="14">
        <f t="shared" si="593"/>
        <v>2043</v>
      </c>
      <c r="HE577" s="25" t="s">
        <v>1109</v>
      </c>
      <c r="HF577" s="14">
        <f t="shared" si="576"/>
        <v>75</v>
      </c>
    </row>
    <row r="578" spans="165:214" ht="16.5" x14ac:dyDescent="0.2">
      <c r="FI578" s="13">
        <v>573</v>
      </c>
      <c r="FJ578" s="14">
        <f t="shared" si="577"/>
        <v>2</v>
      </c>
      <c r="FK578" s="14">
        <f t="shared" si="581"/>
        <v>138</v>
      </c>
      <c r="FL578" s="14">
        <f t="shared" si="578"/>
        <v>18</v>
      </c>
      <c r="FM578" s="14">
        <f t="shared" si="582"/>
        <v>30</v>
      </c>
      <c r="FN578" s="14">
        <f t="shared" si="550"/>
        <v>15</v>
      </c>
      <c r="FO578" s="14">
        <f t="shared" si="551"/>
        <v>70</v>
      </c>
      <c r="FP578" s="14">
        <f t="shared" si="552"/>
        <v>3</v>
      </c>
      <c r="FQ578" s="14">
        <f t="shared" si="553"/>
        <v>6</v>
      </c>
      <c r="FR578" s="14">
        <f t="shared" si="554"/>
        <v>6</v>
      </c>
      <c r="FS578" s="14" t="b">
        <f t="shared" si="579"/>
        <v>0</v>
      </c>
      <c r="FT578" s="14">
        <f t="shared" si="555"/>
        <v>2104306</v>
      </c>
      <c r="FU578" s="14">
        <f t="shared" si="580"/>
        <v>60</v>
      </c>
      <c r="FV578" s="13" t="str">
        <f t="shared" si="556"/>
        <v>70级-精良守护灵の护手</v>
      </c>
      <c r="FW578" s="13" t="str">
        <f t="shared" si="557"/>
        <v>鎏金 · 守护灵の护手-精良</v>
      </c>
      <c r="FX578" s="14">
        <f t="shared" si="558"/>
        <v>2</v>
      </c>
      <c r="FY578" s="14">
        <f t="shared" si="559"/>
        <v>3</v>
      </c>
      <c r="FZ578" s="14">
        <f t="shared" si="560"/>
        <v>70</v>
      </c>
      <c r="GA578" s="14">
        <v>139</v>
      </c>
      <c r="GB578" s="14">
        <f t="shared" si="561"/>
        <v>4</v>
      </c>
      <c r="GC578" s="14">
        <f t="shared" si="583"/>
        <v>6</v>
      </c>
      <c r="GD578" s="14" t="str">
        <f t="shared" si="562"/>
        <v/>
      </c>
      <c r="GE578" s="14" t="e">
        <f t="shared" si="584"/>
        <v>#REF!</v>
      </c>
      <c r="GF578" s="14" t="e">
        <f t="shared" si="563"/>
        <v>#REF!</v>
      </c>
      <c r="GG578" s="14" t="e">
        <f t="shared" si="564"/>
        <v>#REF!</v>
      </c>
      <c r="GH578" s="14" t="e">
        <f t="shared" si="565"/>
        <v>#REF!</v>
      </c>
      <c r="GI578" s="14" t="e">
        <f t="shared" si="566"/>
        <v>#REF!</v>
      </c>
      <c r="GJ578" s="14" t="e">
        <f t="shared" si="567"/>
        <v>#REF!</v>
      </c>
      <c r="GK578" s="14" t="e">
        <f t="shared" si="568"/>
        <v>#REF!</v>
      </c>
      <c r="GL578" s="14">
        <f t="shared" si="569"/>
        <v>2043</v>
      </c>
      <c r="GM578" s="14">
        <f t="shared" si="570"/>
        <v>3</v>
      </c>
      <c r="GN578" s="14">
        <f t="shared" si="571"/>
        <v>2043</v>
      </c>
      <c r="GO578" s="25" t="str">
        <f t="shared" si="572"/>
        <v>icon_2104106</v>
      </c>
      <c r="GS578" s="14">
        <f t="shared" si="573"/>
        <v>3</v>
      </c>
      <c r="GT578" s="14">
        <f t="shared" si="574"/>
        <v>0</v>
      </c>
      <c r="GU578" s="14" t="e">
        <f t="shared" si="585"/>
        <v>#REF!</v>
      </c>
      <c r="GV578" s="14" t="str">
        <f t="shared" si="586"/>
        <v>HPExt</v>
      </c>
      <c r="GW578" s="14" t="e">
        <f t="shared" si="587"/>
        <v>#REF!</v>
      </c>
      <c r="GX578" s="14" t="e">
        <f t="shared" si="588"/>
        <v>#REF!</v>
      </c>
      <c r="GY578" s="14" t="str">
        <f t="shared" si="589"/>
        <v/>
      </c>
      <c r="GZ578" s="14" t="str">
        <f t="shared" si="590"/>
        <v/>
      </c>
      <c r="HA578" s="14" t="str">
        <f t="shared" si="591"/>
        <v/>
      </c>
      <c r="HB578" s="14">
        <f t="shared" si="575"/>
        <v>20430</v>
      </c>
      <c r="HC578" s="14">
        <f t="shared" si="592"/>
        <v>3</v>
      </c>
      <c r="HD578" s="14">
        <f t="shared" si="593"/>
        <v>2043</v>
      </c>
      <c r="HE578" s="25" t="s">
        <v>1109</v>
      </c>
      <c r="HF578" s="14">
        <f t="shared" si="576"/>
        <v>75</v>
      </c>
    </row>
    <row r="579" spans="165:214" ht="16.5" x14ac:dyDescent="0.2">
      <c r="FI579" s="13">
        <v>574</v>
      </c>
      <c r="FJ579" s="14">
        <f t="shared" si="577"/>
        <v>2</v>
      </c>
      <c r="FK579" s="14">
        <f t="shared" si="581"/>
        <v>139</v>
      </c>
      <c r="FL579" s="14">
        <f t="shared" si="578"/>
        <v>18</v>
      </c>
      <c r="FM579" s="14">
        <f t="shared" si="582"/>
        <v>30</v>
      </c>
      <c r="FN579" s="14">
        <f t="shared" si="550"/>
        <v>15</v>
      </c>
      <c r="FO579" s="14">
        <f t="shared" si="551"/>
        <v>70</v>
      </c>
      <c r="FP579" s="14">
        <f t="shared" si="552"/>
        <v>3</v>
      </c>
      <c r="FQ579" s="14">
        <f t="shared" si="553"/>
        <v>7</v>
      </c>
      <c r="FR579" s="14">
        <f t="shared" si="554"/>
        <v>7</v>
      </c>
      <c r="FS579" s="14" t="b">
        <f t="shared" si="579"/>
        <v>0</v>
      </c>
      <c r="FT579" s="14">
        <f t="shared" si="555"/>
        <v>2104307</v>
      </c>
      <c r="FU579" s="14">
        <f t="shared" si="580"/>
        <v>90</v>
      </c>
      <c r="FV579" s="13" t="str">
        <f t="shared" si="556"/>
        <v>70级-精良守护灵の项链</v>
      </c>
      <c r="FW579" s="13" t="str">
        <f t="shared" si="557"/>
        <v>鎏金 · 守护灵の项链-精良</v>
      </c>
      <c r="FX579" s="14">
        <f t="shared" si="558"/>
        <v>2</v>
      </c>
      <c r="FY579" s="14">
        <f t="shared" si="559"/>
        <v>3</v>
      </c>
      <c r="FZ579" s="14">
        <f t="shared" si="560"/>
        <v>70</v>
      </c>
      <c r="GA579" s="14">
        <v>140</v>
      </c>
      <c r="GB579" s="14">
        <f t="shared" si="561"/>
        <v>4</v>
      </c>
      <c r="GC579" s="14">
        <f t="shared" si="583"/>
        <v>7</v>
      </c>
      <c r="GD579" s="14" t="str">
        <f t="shared" si="562"/>
        <v/>
      </c>
      <c r="GE579" s="14" t="e">
        <f t="shared" si="584"/>
        <v>#REF!</v>
      </c>
      <c r="GF579" s="14" t="e">
        <f t="shared" si="563"/>
        <v>#REF!</v>
      </c>
      <c r="GG579" s="14" t="e">
        <f t="shared" si="564"/>
        <v>#REF!</v>
      </c>
      <c r="GH579" s="14" t="e">
        <f t="shared" si="565"/>
        <v>#REF!</v>
      </c>
      <c r="GI579" s="14" t="e">
        <f t="shared" si="566"/>
        <v>#REF!</v>
      </c>
      <c r="GJ579" s="14" t="e">
        <f t="shared" si="567"/>
        <v>#REF!</v>
      </c>
      <c r="GK579" s="14" t="e">
        <f t="shared" si="568"/>
        <v>#REF!</v>
      </c>
      <c r="GL579" s="14">
        <f t="shared" si="569"/>
        <v>2043</v>
      </c>
      <c r="GM579" s="14">
        <f t="shared" si="570"/>
        <v>3</v>
      </c>
      <c r="GN579" s="14">
        <f t="shared" si="571"/>
        <v>2043</v>
      </c>
      <c r="GO579" s="25" t="str">
        <f t="shared" si="572"/>
        <v>icon_2104107</v>
      </c>
      <c r="GS579" s="14">
        <f t="shared" si="573"/>
        <v>1</v>
      </c>
      <c r="GT579" s="14">
        <f t="shared" si="574"/>
        <v>2</v>
      </c>
      <c r="GU579" s="14" t="e">
        <f t="shared" si="585"/>
        <v>#REF!</v>
      </c>
      <c r="GV579" s="14" t="str">
        <f t="shared" si="586"/>
        <v>AtkExt</v>
      </c>
      <c r="GW579" s="14" t="e">
        <f t="shared" si="587"/>
        <v>#REF!</v>
      </c>
      <c r="GX579" s="14" t="e">
        <f t="shared" si="588"/>
        <v>#REF!</v>
      </c>
      <c r="GY579" s="14" t="str">
        <f t="shared" si="589"/>
        <v>DefExt</v>
      </c>
      <c r="GZ579" s="14" t="e">
        <f t="shared" si="590"/>
        <v>#REF!</v>
      </c>
      <c r="HA579" s="14" t="e">
        <f t="shared" si="591"/>
        <v>#REF!</v>
      </c>
      <c r="HB579" s="14">
        <f t="shared" si="575"/>
        <v>20430</v>
      </c>
      <c r="HC579" s="14">
        <f t="shared" si="592"/>
        <v>3</v>
      </c>
      <c r="HD579" s="14">
        <f t="shared" si="593"/>
        <v>2043</v>
      </c>
      <c r="HE579" s="25" t="s">
        <v>1109</v>
      </c>
      <c r="HF579" s="14">
        <f t="shared" si="576"/>
        <v>113</v>
      </c>
    </row>
    <row r="580" spans="165:214" ht="16.5" x14ac:dyDescent="0.2">
      <c r="FI580" s="13">
        <v>575</v>
      </c>
      <c r="FJ580" s="14">
        <f t="shared" si="577"/>
        <v>2</v>
      </c>
      <c r="FK580" s="14">
        <f t="shared" si="581"/>
        <v>140</v>
      </c>
      <c r="FL580" s="14">
        <f t="shared" si="578"/>
        <v>18</v>
      </c>
      <c r="FM580" s="14">
        <f t="shared" si="582"/>
        <v>30</v>
      </c>
      <c r="FN580" s="14">
        <f t="shared" si="550"/>
        <v>15</v>
      </c>
      <c r="FO580" s="14">
        <f t="shared" si="551"/>
        <v>70</v>
      </c>
      <c r="FP580" s="14">
        <f t="shared" si="552"/>
        <v>3</v>
      </c>
      <c r="FQ580" s="14">
        <f t="shared" si="553"/>
        <v>8</v>
      </c>
      <c r="FR580" s="14">
        <f t="shared" si="554"/>
        <v>8</v>
      </c>
      <c r="FS580" s="14" t="b">
        <f t="shared" si="579"/>
        <v>0</v>
      </c>
      <c r="FT580" s="14">
        <f t="shared" si="555"/>
        <v>2104308</v>
      </c>
      <c r="FU580" s="14">
        <f t="shared" si="580"/>
        <v>90</v>
      </c>
      <c r="FV580" s="13" t="str">
        <f t="shared" si="556"/>
        <v>70级-精良守护灵の戒指</v>
      </c>
      <c r="FW580" s="13" t="str">
        <f t="shared" si="557"/>
        <v>鎏金 · 守护灵の戒指-精良</v>
      </c>
      <c r="FX580" s="14">
        <f t="shared" si="558"/>
        <v>2</v>
      </c>
      <c r="FY580" s="14">
        <f t="shared" si="559"/>
        <v>3</v>
      </c>
      <c r="FZ580" s="14">
        <f t="shared" si="560"/>
        <v>70</v>
      </c>
      <c r="GA580" s="14">
        <v>141</v>
      </c>
      <c r="GB580" s="14">
        <f t="shared" si="561"/>
        <v>4</v>
      </c>
      <c r="GC580" s="14">
        <f t="shared" si="583"/>
        <v>8</v>
      </c>
      <c r="GD580" s="14" t="str">
        <f t="shared" si="562"/>
        <v/>
      </c>
      <c r="GE580" s="14" t="e">
        <f t="shared" si="584"/>
        <v>#REF!</v>
      </c>
      <c r="GF580" s="14" t="e">
        <f t="shared" si="563"/>
        <v>#REF!</v>
      </c>
      <c r="GG580" s="14" t="e">
        <f t="shared" si="564"/>
        <v>#REF!</v>
      </c>
      <c r="GH580" s="14" t="e">
        <f t="shared" si="565"/>
        <v>#REF!</v>
      </c>
      <c r="GI580" s="14" t="e">
        <f t="shared" si="566"/>
        <v>#REF!</v>
      </c>
      <c r="GJ580" s="14" t="e">
        <f t="shared" si="567"/>
        <v>#REF!</v>
      </c>
      <c r="GK580" s="14" t="e">
        <f t="shared" si="568"/>
        <v>#REF!</v>
      </c>
      <c r="GL580" s="14">
        <f t="shared" si="569"/>
        <v>2043</v>
      </c>
      <c r="GM580" s="14">
        <f t="shared" si="570"/>
        <v>3</v>
      </c>
      <c r="GN580" s="14">
        <f t="shared" si="571"/>
        <v>2043</v>
      </c>
      <c r="GO580" s="25" t="str">
        <f t="shared" si="572"/>
        <v>icon_2104108</v>
      </c>
      <c r="GS580" s="14">
        <f t="shared" si="573"/>
        <v>1</v>
      </c>
      <c r="GT580" s="14">
        <f t="shared" si="574"/>
        <v>3</v>
      </c>
      <c r="GU580" s="14" t="e">
        <f t="shared" si="585"/>
        <v>#REF!</v>
      </c>
      <c r="GV580" s="14" t="str">
        <f t="shared" si="586"/>
        <v>AtkExt</v>
      </c>
      <c r="GW580" s="14" t="e">
        <f t="shared" si="587"/>
        <v>#REF!</v>
      </c>
      <c r="GX580" s="14" t="e">
        <f t="shared" si="588"/>
        <v>#REF!</v>
      </c>
      <c r="GY580" s="14" t="str">
        <f t="shared" si="589"/>
        <v>HPExt</v>
      </c>
      <c r="GZ580" s="14" t="e">
        <f t="shared" si="590"/>
        <v>#REF!</v>
      </c>
      <c r="HA580" s="14" t="e">
        <f t="shared" si="591"/>
        <v>#REF!</v>
      </c>
      <c r="HB580" s="14">
        <f t="shared" si="575"/>
        <v>20430</v>
      </c>
      <c r="HC580" s="14">
        <f t="shared" si="592"/>
        <v>3</v>
      </c>
      <c r="HD580" s="14">
        <f t="shared" si="593"/>
        <v>2043</v>
      </c>
      <c r="HE580" s="25" t="s">
        <v>1109</v>
      </c>
      <c r="HF580" s="14">
        <f t="shared" si="576"/>
        <v>113</v>
      </c>
    </row>
    <row r="581" spans="165:214" ht="16.5" x14ac:dyDescent="0.2">
      <c r="FI581" s="13">
        <v>576</v>
      </c>
      <c r="FJ581" s="14">
        <f t="shared" si="577"/>
        <v>2</v>
      </c>
      <c r="FK581" s="14">
        <f t="shared" si="581"/>
        <v>141</v>
      </c>
      <c r="FL581" s="14">
        <f t="shared" si="578"/>
        <v>19</v>
      </c>
      <c r="FM581" s="14">
        <f t="shared" si="582"/>
        <v>40</v>
      </c>
      <c r="FN581" s="14">
        <f t="shared" si="550"/>
        <v>15</v>
      </c>
      <c r="FO581" s="14">
        <f t="shared" si="551"/>
        <v>70</v>
      </c>
      <c r="FP581" s="14">
        <f t="shared" si="552"/>
        <v>4</v>
      </c>
      <c r="FQ581" s="14">
        <f t="shared" si="553"/>
        <v>1</v>
      </c>
      <c r="FR581" s="14">
        <f t="shared" si="554"/>
        <v>1</v>
      </c>
      <c r="FS581" s="14" t="b">
        <f t="shared" si="579"/>
        <v>0</v>
      </c>
      <c r="FT581" s="14">
        <f t="shared" si="555"/>
        <v>2104401</v>
      </c>
      <c r="FU581" s="14">
        <f t="shared" si="580"/>
        <v>144</v>
      </c>
      <c r="FV581" s="13" t="str">
        <f t="shared" si="556"/>
        <v>70级-史诗守护灵の灵器</v>
      </c>
      <c r="FW581" s="13" t="str">
        <f t="shared" si="557"/>
        <v>鎏金 · 守护灵の灵器-史诗</v>
      </c>
      <c r="FX581" s="14">
        <f t="shared" si="558"/>
        <v>2</v>
      </c>
      <c r="FY581" s="14">
        <f t="shared" si="559"/>
        <v>4</v>
      </c>
      <c r="FZ581" s="14">
        <f t="shared" si="560"/>
        <v>70</v>
      </c>
      <c r="GA581" s="14">
        <v>142</v>
      </c>
      <c r="GB581" s="14">
        <f t="shared" si="561"/>
        <v>4</v>
      </c>
      <c r="GC581" s="14">
        <f t="shared" si="583"/>
        <v>1</v>
      </c>
      <c r="GD581" s="14" t="str">
        <f t="shared" si="562"/>
        <v/>
      </c>
      <c r="GE581" s="14" t="e">
        <f t="shared" si="584"/>
        <v>#REF!</v>
      </c>
      <c r="GF581" s="14" t="e">
        <f t="shared" si="563"/>
        <v>#REF!</v>
      </c>
      <c r="GG581" s="14" t="e">
        <f t="shared" si="564"/>
        <v>#REF!</v>
      </c>
      <c r="GH581" s="14" t="e">
        <f t="shared" si="565"/>
        <v>#REF!</v>
      </c>
      <c r="GI581" s="14" t="e">
        <f t="shared" si="566"/>
        <v>#REF!</v>
      </c>
      <c r="GJ581" s="14" t="e">
        <f t="shared" si="567"/>
        <v>#REF!</v>
      </c>
      <c r="GK581" s="14" t="e">
        <f t="shared" si="568"/>
        <v>#REF!</v>
      </c>
      <c r="GL581" s="14">
        <f t="shared" si="569"/>
        <v>2044</v>
      </c>
      <c r="GM581" s="14">
        <f t="shared" si="570"/>
        <v>4</v>
      </c>
      <c r="GN581" s="14">
        <f t="shared" si="571"/>
        <v>2044</v>
      </c>
      <c r="GO581" s="25" t="str">
        <f t="shared" si="572"/>
        <v>icon_2104101</v>
      </c>
      <c r="GS581" s="14">
        <f t="shared" si="573"/>
        <v>1</v>
      </c>
      <c r="GT581" s="14">
        <f t="shared" si="574"/>
        <v>0</v>
      </c>
      <c r="GU581" s="14" t="e">
        <f t="shared" si="585"/>
        <v>#REF!</v>
      </c>
      <c r="GV581" s="14" t="str">
        <f t="shared" si="586"/>
        <v>AtkExt</v>
      </c>
      <c r="GW581" s="14" t="e">
        <f t="shared" si="587"/>
        <v>#REF!</v>
      </c>
      <c r="GX581" s="14" t="e">
        <f t="shared" si="588"/>
        <v>#REF!</v>
      </c>
      <c r="GY581" s="14" t="str">
        <f t="shared" si="589"/>
        <v/>
      </c>
      <c r="GZ581" s="14" t="str">
        <f t="shared" si="590"/>
        <v/>
      </c>
      <c r="HA581" s="14" t="str">
        <f t="shared" si="591"/>
        <v/>
      </c>
      <c r="HB581" s="14">
        <f t="shared" si="575"/>
        <v>20440</v>
      </c>
      <c r="HC581" s="14">
        <f t="shared" si="592"/>
        <v>4</v>
      </c>
      <c r="HD581" s="14">
        <f t="shared" si="593"/>
        <v>2044</v>
      </c>
      <c r="HE581" s="25" t="s">
        <v>1109</v>
      </c>
      <c r="HF581" s="14">
        <f t="shared" si="576"/>
        <v>300</v>
      </c>
    </row>
    <row r="582" spans="165:214" ht="16.5" x14ac:dyDescent="0.2">
      <c r="FI582" s="13">
        <v>577</v>
      </c>
      <c r="FJ582" s="14">
        <f t="shared" si="577"/>
        <v>2</v>
      </c>
      <c r="FK582" s="14">
        <f t="shared" si="581"/>
        <v>142</v>
      </c>
      <c r="FL582" s="14">
        <f t="shared" si="578"/>
        <v>19</v>
      </c>
      <c r="FM582" s="14">
        <f t="shared" si="582"/>
        <v>40</v>
      </c>
      <c r="FN582" s="14">
        <f t="shared" ref="FN582:FN645" si="594">(FJ582-1)*$FL$3+GB582</f>
        <v>15</v>
      </c>
      <c r="FO582" s="14">
        <f t="shared" ref="FO582:FO645" si="595">INDEX(AJ$7:AJ$64,$FL582)</f>
        <v>70</v>
      </c>
      <c r="FP582" s="14">
        <f t="shared" ref="FP582:FP645" si="596">INDEX(AK$7:AK$64,$FL582)</f>
        <v>4</v>
      </c>
      <c r="FQ582" s="14">
        <f t="shared" ref="FQ582:FQ645" si="597">FK582-INDEX($AT$6:$AT$64,FL582)</f>
        <v>2</v>
      </c>
      <c r="FR582" s="14">
        <f t="shared" ref="FR582:FR645" si="598">INDEX($AU$7:$BB$64,FL582,FK582-INDEX($AT$6:$AT$64,FL582))</f>
        <v>2</v>
      </c>
      <c r="FS582" s="14" t="b">
        <f t="shared" si="579"/>
        <v>0</v>
      </c>
      <c r="FT582" s="14">
        <f t="shared" ref="FT582:FT645" si="599">INDEX($AQ$7:$AQ$64,FL582)*10+FR582+(FJ582-1)*100000+2000000</f>
        <v>2104402</v>
      </c>
      <c r="FU582" s="14">
        <f t="shared" si="580"/>
        <v>72</v>
      </c>
      <c r="FV582" s="13" t="str">
        <f t="shared" ref="FV582:FV645" si="600">INDEX($AM$7:$AM$64,FL582)&amp;"-"&amp;INDEX($AN$7:$AN$64,FL582)&amp;INDEX($BR$6:$BR$7,FJ582)&amp;INDEX($AU$3:$BB$3,FR582)</f>
        <v>70级-史诗守护灵の头盔</v>
      </c>
      <c r="FW582" s="13" t="str">
        <f t="shared" ref="FW582:FW645" si="601">INDEX($AO$7:$AP$64,FL582,FJ582)&amp;" · "&amp;INDEX($BR$6:$BR$7,FJ582)&amp;INDEX($AU$3:$BB$3,FR582)&amp;IF(FS582,"","-"&amp;INDEX($CG$6:$CG$9,FP582))</f>
        <v>鎏金 · 守护灵の头盔-史诗</v>
      </c>
      <c r="FX582" s="14">
        <f t="shared" ref="FX582:FX645" si="602">FJ582</f>
        <v>2</v>
      </c>
      <c r="FY582" s="14">
        <f t="shared" ref="FY582:FY645" si="603">INDEX($AK$7:$AK$64,FL582)</f>
        <v>4</v>
      </c>
      <c r="FZ582" s="14">
        <f t="shared" ref="FZ582:FZ645" si="604">INDEX($AJ$7:$AJ$64,FL582)</f>
        <v>70</v>
      </c>
      <c r="GA582" s="14">
        <v>143</v>
      </c>
      <c r="GB582" s="14">
        <f t="shared" ref="GB582:GB645" si="605">INDEX(AH$7:AH$64,$FL582)</f>
        <v>4</v>
      </c>
      <c r="GC582" s="14">
        <f t="shared" si="583"/>
        <v>2</v>
      </c>
      <c r="GD582" s="14" t="str">
        <f t="shared" ref="GD582:GD645" si="606">IF(INDEX($AR$7:$AR$64,FL582)&gt;0,INDEX($AR$7:$AR$64,FL582) + (FJ582-1)*10000+200000,"")</f>
        <v/>
      </c>
      <c r="GE582" s="14" t="e">
        <f t="shared" si="584"/>
        <v>#REF!</v>
      </c>
      <c r="GF582" s="14" t="e">
        <f t="shared" ref="GF582:GF645" si="607">ROUND(INDEX(M$6:M$27,$FN582)*INDEX(BW$6:BW$13,$FR582)*INDEX($CH$6:$CH$9,FY582)/5,0)*5</f>
        <v>#REF!</v>
      </c>
      <c r="GG582" s="14" t="e">
        <f t="shared" ref="GG582:GG645" si="608">ROUND(INDEX(N$6:N$27,$FN582)*INDEX(BX$6:BX$13,$FR582)*INDEX($CH$6:$CH$9,FY582)/5,0)*5</f>
        <v>#REF!</v>
      </c>
      <c r="GH582" s="14" t="e">
        <f t="shared" ref="GH582:GH645" si="609">ROUND(INDEX(O$6:O$27,$FN582)*INDEX(BY$6:BY$13,$FR582)*INDEX($CH$6:$CH$9,FY582)/5,0)*5</f>
        <v>#REF!</v>
      </c>
      <c r="GI582" s="14" t="e">
        <f t="shared" ref="GI582:GI645" si="610">ROUND(INDEX(S$6:S$27,$FN582)*INDEX(BW$6:BW$13,$FR582)*INDEX($CH$6:$CH$9,FY582),0)</f>
        <v>#REF!</v>
      </c>
      <c r="GJ582" s="14" t="e">
        <f t="shared" ref="GJ582:GJ645" si="611">ROUND(INDEX(T$6:T$27,$FN582)*INDEX(BX$6:BX$13,$FR582)*INDEX($CH$6:$CH$9,FY582),0)</f>
        <v>#REF!</v>
      </c>
      <c r="GK582" s="14" t="e">
        <f t="shared" ref="GK582:GK645" si="612">ROUND(INDEX(U$6:U$27,$FN582)*INDEX(BY$6:BY$13,$FR582)*INDEX($CH$6:$CH$9,FY582),0)</f>
        <v>#REF!</v>
      </c>
      <c r="GL582" s="14">
        <f t="shared" ref="GL582:GL645" si="613">GB582*10+FP582+FJ582*1000</f>
        <v>2044</v>
      </c>
      <c r="GM582" s="14">
        <f t="shared" ref="GM582:GM645" si="614">INDEX($V$17:$Y$27,GB582,FP582)</f>
        <v>4</v>
      </c>
      <c r="GN582" s="14">
        <f t="shared" ref="GN582:GN645" si="615">IF(FP582&gt;2,GB582*10+FP582+FJ582*1000,"")</f>
        <v>2044</v>
      </c>
      <c r="GO582" s="25" t="str">
        <f t="shared" ref="GO582:GO645" si="616">IF(FS582,"icon_"&amp;FT582,GO$2&amp;INDEX($FG$6:$FG$7,FJ582)*100000+GB582*1000+100+FR582)</f>
        <v>icon_2104102</v>
      </c>
      <c r="GS582" s="14">
        <f t="shared" ref="GS582:GS645" si="617">INDEX(CA$6:CA$13,$GC582)</f>
        <v>2</v>
      </c>
      <c r="GT582" s="14">
        <f t="shared" ref="GT582:GT645" si="618">INDEX(CB$6:CB$13,$GC582)</f>
        <v>0</v>
      </c>
      <c r="GU582" s="14" t="e">
        <f t="shared" si="585"/>
        <v>#REF!</v>
      </c>
      <c r="GV582" s="14" t="str">
        <f t="shared" si="586"/>
        <v>DefExt</v>
      </c>
      <c r="GW582" s="14" t="e">
        <f t="shared" si="587"/>
        <v>#REF!</v>
      </c>
      <c r="GX582" s="14" t="e">
        <f t="shared" si="588"/>
        <v>#REF!</v>
      </c>
      <c r="GY582" s="14" t="str">
        <f t="shared" si="589"/>
        <v/>
      </c>
      <c r="GZ582" s="14" t="str">
        <f t="shared" si="590"/>
        <v/>
      </c>
      <c r="HA582" s="14" t="str">
        <f t="shared" si="591"/>
        <v/>
      </c>
      <c r="HB582" s="14">
        <f t="shared" ref="HB582:HB645" si="619">20000+GB582*100+FP582*10</f>
        <v>20440</v>
      </c>
      <c r="HC582" s="14">
        <f t="shared" si="592"/>
        <v>4</v>
      </c>
      <c r="HD582" s="14">
        <f t="shared" si="593"/>
        <v>2044</v>
      </c>
      <c r="HE582" s="25" t="s">
        <v>1109</v>
      </c>
      <c r="HF582" s="14">
        <f t="shared" ref="HF582:HF645" si="620">ROUND(INDEX($AA$17:$AD$27,GB582,FP582)*INDEX($BZ$6:$BZ$13,GC582),0)</f>
        <v>150</v>
      </c>
    </row>
    <row r="583" spans="165:214" ht="16.5" x14ac:dyDescent="0.2">
      <c r="FI583" s="13">
        <v>578</v>
      </c>
      <c r="FJ583" s="14">
        <f t="shared" ref="FJ583:FJ646" si="621">IF(FI583&lt;=$FJ$3,1,2)</f>
        <v>2</v>
      </c>
      <c r="FK583" s="14">
        <f t="shared" si="581"/>
        <v>143</v>
      </c>
      <c r="FL583" s="14">
        <f t="shared" ref="FL583:FL646" si="622">MATCH(FK583-1,$AT$6:$AT$64,1)</f>
        <v>19</v>
      </c>
      <c r="FM583" s="14">
        <f t="shared" si="582"/>
        <v>40</v>
      </c>
      <c r="FN583" s="14">
        <f t="shared" si="594"/>
        <v>15</v>
      </c>
      <c r="FO583" s="14">
        <f t="shared" si="595"/>
        <v>70</v>
      </c>
      <c r="FP583" s="14">
        <f t="shared" si="596"/>
        <v>4</v>
      </c>
      <c r="FQ583" s="14">
        <f t="shared" si="597"/>
        <v>3</v>
      </c>
      <c r="FR583" s="14">
        <f t="shared" si="598"/>
        <v>3</v>
      </c>
      <c r="FS583" s="14" t="b">
        <f t="shared" ref="FS583:FS646" si="623">IF(GD583="",FALSE,TRUE)</f>
        <v>0</v>
      </c>
      <c r="FT583" s="14">
        <f t="shared" si="599"/>
        <v>2104403</v>
      </c>
      <c r="FU583" s="14">
        <f t="shared" ref="FU583:FU646" si="624">INDEX($BG$7:$BN$64,FL583,FR583)</f>
        <v>72</v>
      </c>
      <c r="FV583" s="13" t="str">
        <f t="shared" si="600"/>
        <v>70级-史诗守护灵の铠甲</v>
      </c>
      <c r="FW583" s="13" t="str">
        <f t="shared" si="601"/>
        <v>鎏金 · 守护灵の铠甲-史诗</v>
      </c>
      <c r="FX583" s="14">
        <f t="shared" si="602"/>
        <v>2</v>
      </c>
      <c r="FY583" s="14">
        <f t="shared" si="603"/>
        <v>4</v>
      </c>
      <c r="FZ583" s="14">
        <f t="shared" si="604"/>
        <v>70</v>
      </c>
      <c r="GA583" s="14">
        <v>144</v>
      </c>
      <c r="GB583" s="14">
        <f t="shared" si="605"/>
        <v>4</v>
      </c>
      <c r="GC583" s="14">
        <f t="shared" si="583"/>
        <v>3</v>
      </c>
      <c r="GD583" s="14" t="str">
        <f t="shared" si="606"/>
        <v/>
      </c>
      <c r="GE583" s="14" t="e">
        <f t="shared" si="584"/>
        <v>#REF!</v>
      </c>
      <c r="GF583" s="14" t="e">
        <f t="shared" si="607"/>
        <v>#REF!</v>
      </c>
      <c r="GG583" s="14" t="e">
        <f t="shared" si="608"/>
        <v>#REF!</v>
      </c>
      <c r="GH583" s="14" t="e">
        <f t="shared" si="609"/>
        <v>#REF!</v>
      </c>
      <c r="GI583" s="14" t="e">
        <f t="shared" si="610"/>
        <v>#REF!</v>
      </c>
      <c r="GJ583" s="14" t="e">
        <f t="shared" si="611"/>
        <v>#REF!</v>
      </c>
      <c r="GK583" s="14" t="e">
        <f t="shared" si="612"/>
        <v>#REF!</v>
      </c>
      <c r="GL583" s="14">
        <f t="shared" si="613"/>
        <v>2044</v>
      </c>
      <c r="GM583" s="14">
        <f t="shared" si="614"/>
        <v>4</v>
      </c>
      <c r="GN583" s="14">
        <f t="shared" si="615"/>
        <v>2044</v>
      </c>
      <c r="GO583" s="25" t="str">
        <f t="shared" si="616"/>
        <v>icon_2104103</v>
      </c>
      <c r="GS583" s="14">
        <f t="shared" si="617"/>
        <v>2</v>
      </c>
      <c r="GT583" s="14">
        <f t="shared" si="618"/>
        <v>3</v>
      </c>
      <c r="GU583" s="14" t="e">
        <f t="shared" si="585"/>
        <v>#REF!</v>
      </c>
      <c r="GV583" s="14" t="str">
        <f t="shared" si="586"/>
        <v>DefExt</v>
      </c>
      <c r="GW583" s="14" t="e">
        <f t="shared" si="587"/>
        <v>#REF!</v>
      </c>
      <c r="GX583" s="14" t="e">
        <f t="shared" si="588"/>
        <v>#REF!</v>
      </c>
      <c r="GY583" s="14" t="str">
        <f t="shared" si="589"/>
        <v>HPExt</v>
      </c>
      <c r="GZ583" s="14" t="e">
        <f t="shared" si="590"/>
        <v>#REF!</v>
      </c>
      <c r="HA583" s="14" t="e">
        <f t="shared" si="591"/>
        <v>#REF!</v>
      </c>
      <c r="HB583" s="14">
        <f t="shared" si="619"/>
        <v>20440</v>
      </c>
      <c r="HC583" s="14">
        <f t="shared" si="592"/>
        <v>4</v>
      </c>
      <c r="HD583" s="14">
        <f t="shared" si="593"/>
        <v>2044</v>
      </c>
      <c r="HE583" s="25" t="s">
        <v>1109</v>
      </c>
      <c r="HF583" s="14">
        <f t="shared" si="620"/>
        <v>150</v>
      </c>
    </row>
    <row r="584" spans="165:214" ht="16.5" x14ac:dyDescent="0.2">
      <c r="FI584" s="13">
        <v>579</v>
      </c>
      <c r="FJ584" s="14">
        <f t="shared" si="621"/>
        <v>2</v>
      </c>
      <c r="FK584" s="14">
        <f t="shared" si="581"/>
        <v>144</v>
      </c>
      <c r="FL584" s="14">
        <f t="shared" si="622"/>
        <v>19</v>
      </c>
      <c r="FM584" s="14">
        <f t="shared" si="582"/>
        <v>40</v>
      </c>
      <c r="FN584" s="14">
        <f t="shared" si="594"/>
        <v>15</v>
      </c>
      <c r="FO584" s="14">
        <f t="shared" si="595"/>
        <v>70</v>
      </c>
      <c r="FP584" s="14">
        <f t="shared" si="596"/>
        <v>4</v>
      </c>
      <c r="FQ584" s="14">
        <f t="shared" si="597"/>
        <v>4</v>
      </c>
      <c r="FR584" s="14">
        <f t="shared" si="598"/>
        <v>4</v>
      </c>
      <c r="FS584" s="14" t="b">
        <f t="shared" si="623"/>
        <v>0</v>
      </c>
      <c r="FT584" s="14">
        <f t="shared" si="599"/>
        <v>2104404</v>
      </c>
      <c r="FU584" s="14">
        <f t="shared" si="624"/>
        <v>72</v>
      </c>
      <c r="FV584" s="13" t="str">
        <f t="shared" si="600"/>
        <v>70级-史诗守护灵の裤子</v>
      </c>
      <c r="FW584" s="13" t="str">
        <f t="shared" si="601"/>
        <v>鎏金 · 守护灵の裤子-史诗</v>
      </c>
      <c r="FX584" s="14">
        <f t="shared" si="602"/>
        <v>2</v>
      </c>
      <c r="FY584" s="14">
        <f t="shared" si="603"/>
        <v>4</v>
      </c>
      <c r="FZ584" s="14">
        <f t="shared" si="604"/>
        <v>70</v>
      </c>
      <c r="GA584" s="14">
        <v>145</v>
      </c>
      <c r="GB584" s="14">
        <f t="shared" si="605"/>
        <v>4</v>
      </c>
      <c r="GC584" s="14">
        <f t="shared" si="583"/>
        <v>4</v>
      </c>
      <c r="GD584" s="14" t="str">
        <f t="shared" si="606"/>
        <v/>
      </c>
      <c r="GE584" s="14" t="e">
        <f t="shared" si="584"/>
        <v>#REF!</v>
      </c>
      <c r="GF584" s="14" t="e">
        <f t="shared" si="607"/>
        <v>#REF!</v>
      </c>
      <c r="GG584" s="14" t="e">
        <f t="shared" si="608"/>
        <v>#REF!</v>
      </c>
      <c r="GH584" s="14" t="e">
        <f t="shared" si="609"/>
        <v>#REF!</v>
      </c>
      <c r="GI584" s="14" t="e">
        <f t="shared" si="610"/>
        <v>#REF!</v>
      </c>
      <c r="GJ584" s="14" t="e">
        <f t="shared" si="611"/>
        <v>#REF!</v>
      </c>
      <c r="GK584" s="14" t="e">
        <f t="shared" si="612"/>
        <v>#REF!</v>
      </c>
      <c r="GL584" s="14">
        <f t="shared" si="613"/>
        <v>2044</v>
      </c>
      <c r="GM584" s="14">
        <f t="shared" si="614"/>
        <v>4</v>
      </c>
      <c r="GN584" s="14">
        <f t="shared" si="615"/>
        <v>2044</v>
      </c>
      <c r="GO584" s="25" t="str">
        <f t="shared" si="616"/>
        <v>icon_2104104</v>
      </c>
      <c r="GS584" s="14">
        <f t="shared" si="617"/>
        <v>2</v>
      </c>
      <c r="GT584" s="14">
        <f t="shared" si="618"/>
        <v>0</v>
      </c>
      <c r="GU584" s="14" t="e">
        <f t="shared" si="585"/>
        <v>#REF!</v>
      </c>
      <c r="GV584" s="14" t="str">
        <f t="shared" si="586"/>
        <v>DefExt</v>
      </c>
      <c r="GW584" s="14" t="e">
        <f t="shared" si="587"/>
        <v>#REF!</v>
      </c>
      <c r="GX584" s="14" t="e">
        <f t="shared" si="588"/>
        <v>#REF!</v>
      </c>
      <c r="GY584" s="14" t="str">
        <f t="shared" si="589"/>
        <v/>
      </c>
      <c r="GZ584" s="14" t="str">
        <f t="shared" si="590"/>
        <v/>
      </c>
      <c r="HA584" s="14" t="str">
        <f t="shared" si="591"/>
        <v/>
      </c>
      <c r="HB584" s="14">
        <f t="shared" si="619"/>
        <v>20440</v>
      </c>
      <c r="HC584" s="14">
        <f t="shared" si="592"/>
        <v>4</v>
      </c>
      <c r="HD584" s="14">
        <f t="shared" si="593"/>
        <v>2044</v>
      </c>
      <c r="HE584" s="25" t="s">
        <v>1109</v>
      </c>
      <c r="HF584" s="14">
        <f t="shared" si="620"/>
        <v>150</v>
      </c>
    </row>
    <row r="585" spans="165:214" ht="16.5" x14ac:dyDescent="0.2">
      <c r="FI585" s="13">
        <v>580</v>
      </c>
      <c r="FJ585" s="14">
        <f t="shared" si="621"/>
        <v>2</v>
      </c>
      <c r="FK585" s="14">
        <f t="shared" si="581"/>
        <v>145</v>
      </c>
      <c r="FL585" s="14">
        <f t="shared" si="622"/>
        <v>19</v>
      </c>
      <c r="FM585" s="14">
        <f t="shared" si="582"/>
        <v>40</v>
      </c>
      <c r="FN585" s="14">
        <f t="shared" si="594"/>
        <v>15</v>
      </c>
      <c r="FO585" s="14">
        <f t="shared" si="595"/>
        <v>70</v>
      </c>
      <c r="FP585" s="14">
        <f t="shared" si="596"/>
        <v>4</v>
      </c>
      <c r="FQ585" s="14">
        <f t="shared" si="597"/>
        <v>5</v>
      </c>
      <c r="FR585" s="14">
        <f t="shared" si="598"/>
        <v>5</v>
      </c>
      <c r="FS585" s="14" t="b">
        <f t="shared" si="623"/>
        <v>0</v>
      </c>
      <c r="FT585" s="14">
        <f t="shared" si="599"/>
        <v>2104405</v>
      </c>
      <c r="FU585" s="14">
        <f t="shared" si="624"/>
        <v>72</v>
      </c>
      <c r="FV585" s="13" t="str">
        <f t="shared" si="600"/>
        <v>70级-史诗守护灵の鞋子</v>
      </c>
      <c r="FW585" s="13" t="str">
        <f t="shared" si="601"/>
        <v>鎏金 · 守护灵の鞋子-史诗</v>
      </c>
      <c r="FX585" s="14">
        <f t="shared" si="602"/>
        <v>2</v>
      </c>
      <c r="FY585" s="14">
        <f t="shared" si="603"/>
        <v>4</v>
      </c>
      <c r="FZ585" s="14">
        <f t="shared" si="604"/>
        <v>70</v>
      </c>
      <c r="GA585" s="14">
        <v>146</v>
      </c>
      <c r="GB585" s="14">
        <f t="shared" si="605"/>
        <v>4</v>
      </c>
      <c r="GC585" s="14">
        <f t="shared" si="583"/>
        <v>5</v>
      </c>
      <c r="GD585" s="14" t="str">
        <f t="shared" si="606"/>
        <v/>
      </c>
      <c r="GE585" s="14" t="e">
        <f t="shared" si="584"/>
        <v>#REF!</v>
      </c>
      <c r="GF585" s="14" t="e">
        <f t="shared" si="607"/>
        <v>#REF!</v>
      </c>
      <c r="GG585" s="14" t="e">
        <f t="shared" si="608"/>
        <v>#REF!</v>
      </c>
      <c r="GH585" s="14" t="e">
        <f t="shared" si="609"/>
        <v>#REF!</v>
      </c>
      <c r="GI585" s="14" t="e">
        <f t="shared" si="610"/>
        <v>#REF!</v>
      </c>
      <c r="GJ585" s="14" t="e">
        <f t="shared" si="611"/>
        <v>#REF!</v>
      </c>
      <c r="GK585" s="14" t="e">
        <f t="shared" si="612"/>
        <v>#REF!</v>
      </c>
      <c r="GL585" s="14">
        <f t="shared" si="613"/>
        <v>2044</v>
      </c>
      <c r="GM585" s="14">
        <f t="shared" si="614"/>
        <v>4</v>
      </c>
      <c r="GN585" s="14">
        <f t="shared" si="615"/>
        <v>2044</v>
      </c>
      <c r="GO585" s="25" t="str">
        <f t="shared" si="616"/>
        <v>icon_2104105</v>
      </c>
      <c r="GS585" s="14">
        <f t="shared" si="617"/>
        <v>3</v>
      </c>
      <c r="GT585" s="14">
        <f t="shared" si="618"/>
        <v>0</v>
      </c>
      <c r="GU585" s="14" t="e">
        <f t="shared" si="585"/>
        <v>#REF!</v>
      </c>
      <c r="GV585" s="14" t="str">
        <f t="shared" si="586"/>
        <v>HPExt</v>
      </c>
      <c r="GW585" s="14" t="e">
        <f t="shared" si="587"/>
        <v>#REF!</v>
      </c>
      <c r="GX585" s="14" t="e">
        <f t="shared" si="588"/>
        <v>#REF!</v>
      </c>
      <c r="GY585" s="14" t="str">
        <f t="shared" si="589"/>
        <v/>
      </c>
      <c r="GZ585" s="14" t="str">
        <f t="shared" si="590"/>
        <v/>
      </c>
      <c r="HA585" s="14" t="str">
        <f t="shared" si="591"/>
        <v/>
      </c>
      <c r="HB585" s="14">
        <f t="shared" si="619"/>
        <v>20440</v>
      </c>
      <c r="HC585" s="14">
        <f t="shared" si="592"/>
        <v>4</v>
      </c>
      <c r="HD585" s="14">
        <f t="shared" si="593"/>
        <v>2044</v>
      </c>
      <c r="HE585" s="25" t="s">
        <v>1109</v>
      </c>
      <c r="HF585" s="14">
        <f t="shared" si="620"/>
        <v>150</v>
      </c>
    </row>
    <row r="586" spans="165:214" ht="16.5" x14ac:dyDescent="0.2">
      <c r="FI586" s="13">
        <v>581</v>
      </c>
      <c r="FJ586" s="14">
        <f t="shared" si="621"/>
        <v>2</v>
      </c>
      <c r="FK586" s="14">
        <f t="shared" si="581"/>
        <v>146</v>
      </c>
      <c r="FL586" s="14">
        <f t="shared" si="622"/>
        <v>19</v>
      </c>
      <c r="FM586" s="14">
        <f t="shared" si="582"/>
        <v>40</v>
      </c>
      <c r="FN586" s="14">
        <f t="shared" si="594"/>
        <v>15</v>
      </c>
      <c r="FO586" s="14">
        <f t="shared" si="595"/>
        <v>70</v>
      </c>
      <c r="FP586" s="14">
        <f t="shared" si="596"/>
        <v>4</v>
      </c>
      <c r="FQ586" s="14">
        <f t="shared" si="597"/>
        <v>6</v>
      </c>
      <c r="FR586" s="14">
        <f t="shared" si="598"/>
        <v>6</v>
      </c>
      <c r="FS586" s="14" t="b">
        <f t="shared" si="623"/>
        <v>0</v>
      </c>
      <c r="FT586" s="14">
        <f t="shared" si="599"/>
        <v>2104406</v>
      </c>
      <c r="FU586" s="14">
        <f t="shared" si="624"/>
        <v>72</v>
      </c>
      <c r="FV586" s="13" t="str">
        <f t="shared" si="600"/>
        <v>70级-史诗守护灵の护手</v>
      </c>
      <c r="FW586" s="13" t="str">
        <f t="shared" si="601"/>
        <v>鎏金 · 守护灵の护手-史诗</v>
      </c>
      <c r="FX586" s="14">
        <f t="shared" si="602"/>
        <v>2</v>
      </c>
      <c r="FY586" s="14">
        <f t="shared" si="603"/>
        <v>4</v>
      </c>
      <c r="FZ586" s="14">
        <f t="shared" si="604"/>
        <v>70</v>
      </c>
      <c r="GA586" s="14">
        <v>147</v>
      </c>
      <c r="GB586" s="14">
        <f t="shared" si="605"/>
        <v>4</v>
      </c>
      <c r="GC586" s="14">
        <f t="shared" si="583"/>
        <v>6</v>
      </c>
      <c r="GD586" s="14" t="str">
        <f t="shared" si="606"/>
        <v/>
      </c>
      <c r="GE586" s="14" t="e">
        <f t="shared" si="584"/>
        <v>#REF!</v>
      </c>
      <c r="GF586" s="14" t="e">
        <f t="shared" si="607"/>
        <v>#REF!</v>
      </c>
      <c r="GG586" s="14" t="e">
        <f t="shared" si="608"/>
        <v>#REF!</v>
      </c>
      <c r="GH586" s="14" t="e">
        <f t="shared" si="609"/>
        <v>#REF!</v>
      </c>
      <c r="GI586" s="14" t="e">
        <f t="shared" si="610"/>
        <v>#REF!</v>
      </c>
      <c r="GJ586" s="14" t="e">
        <f t="shared" si="611"/>
        <v>#REF!</v>
      </c>
      <c r="GK586" s="14" t="e">
        <f t="shared" si="612"/>
        <v>#REF!</v>
      </c>
      <c r="GL586" s="14">
        <f t="shared" si="613"/>
        <v>2044</v>
      </c>
      <c r="GM586" s="14">
        <f t="shared" si="614"/>
        <v>4</v>
      </c>
      <c r="GN586" s="14">
        <f t="shared" si="615"/>
        <v>2044</v>
      </c>
      <c r="GO586" s="25" t="str">
        <f t="shared" si="616"/>
        <v>icon_2104106</v>
      </c>
      <c r="GS586" s="14">
        <f t="shared" si="617"/>
        <v>3</v>
      </c>
      <c r="GT586" s="14">
        <f t="shared" si="618"/>
        <v>0</v>
      </c>
      <c r="GU586" s="14" t="e">
        <f t="shared" si="585"/>
        <v>#REF!</v>
      </c>
      <c r="GV586" s="14" t="str">
        <f t="shared" si="586"/>
        <v>HPExt</v>
      </c>
      <c r="GW586" s="14" t="e">
        <f t="shared" si="587"/>
        <v>#REF!</v>
      </c>
      <c r="GX586" s="14" t="e">
        <f t="shared" si="588"/>
        <v>#REF!</v>
      </c>
      <c r="GY586" s="14" t="str">
        <f t="shared" si="589"/>
        <v/>
      </c>
      <c r="GZ586" s="14" t="str">
        <f t="shared" si="590"/>
        <v/>
      </c>
      <c r="HA586" s="14" t="str">
        <f t="shared" si="591"/>
        <v/>
      </c>
      <c r="HB586" s="14">
        <f t="shared" si="619"/>
        <v>20440</v>
      </c>
      <c r="HC586" s="14">
        <f t="shared" si="592"/>
        <v>4</v>
      </c>
      <c r="HD586" s="14">
        <f t="shared" si="593"/>
        <v>2044</v>
      </c>
      <c r="HE586" s="25" t="s">
        <v>1109</v>
      </c>
      <c r="HF586" s="14">
        <f t="shared" si="620"/>
        <v>150</v>
      </c>
    </row>
    <row r="587" spans="165:214" ht="16.5" x14ac:dyDescent="0.2">
      <c r="FI587" s="13">
        <v>582</v>
      </c>
      <c r="FJ587" s="14">
        <f t="shared" si="621"/>
        <v>2</v>
      </c>
      <c r="FK587" s="14">
        <f t="shared" si="581"/>
        <v>147</v>
      </c>
      <c r="FL587" s="14">
        <f t="shared" si="622"/>
        <v>19</v>
      </c>
      <c r="FM587" s="14">
        <f t="shared" si="582"/>
        <v>40</v>
      </c>
      <c r="FN587" s="14">
        <f t="shared" si="594"/>
        <v>15</v>
      </c>
      <c r="FO587" s="14">
        <f t="shared" si="595"/>
        <v>70</v>
      </c>
      <c r="FP587" s="14">
        <f t="shared" si="596"/>
        <v>4</v>
      </c>
      <c r="FQ587" s="14">
        <f t="shared" si="597"/>
        <v>7</v>
      </c>
      <c r="FR587" s="14">
        <f t="shared" si="598"/>
        <v>7</v>
      </c>
      <c r="FS587" s="14" t="b">
        <f t="shared" si="623"/>
        <v>0</v>
      </c>
      <c r="FT587" s="14">
        <f t="shared" si="599"/>
        <v>2104407</v>
      </c>
      <c r="FU587" s="14">
        <f t="shared" si="624"/>
        <v>108</v>
      </c>
      <c r="FV587" s="13" t="str">
        <f t="shared" si="600"/>
        <v>70级-史诗守护灵の项链</v>
      </c>
      <c r="FW587" s="13" t="str">
        <f t="shared" si="601"/>
        <v>鎏金 · 守护灵の项链-史诗</v>
      </c>
      <c r="FX587" s="14">
        <f t="shared" si="602"/>
        <v>2</v>
      </c>
      <c r="FY587" s="14">
        <f t="shared" si="603"/>
        <v>4</v>
      </c>
      <c r="FZ587" s="14">
        <f t="shared" si="604"/>
        <v>70</v>
      </c>
      <c r="GA587" s="14">
        <v>148</v>
      </c>
      <c r="GB587" s="14">
        <f t="shared" si="605"/>
        <v>4</v>
      </c>
      <c r="GC587" s="14">
        <f t="shared" si="583"/>
        <v>7</v>
      </c>
      <c r="GD587" s="14" t="str">
        <f t="shared" si="606"/>
        <v/>
      </c>
      <c r="GE587" s="14" t="e">
        <f t="shared" si="584"/>
        <v>#REF!</v>
      </c>
      <c r="GF587" s="14" t="e">
        <f t="shared" si="607"/>
        <v>#REF!</v>
      </c>
      <c r="GG587" s="14" t="e">
        <f t="shared" si="608"/>
        <v>#REF!</v>
      </c>
      <c r="GH587" s="14" t="e">
        <f t="shared" si="609"/>
        <v>#REF!</v>
      </c>
      <c r="GI587" s="14" t="e">
        <f t="shared" si="610"/>
        <v>#REF!</v>
      </c>
      <c r="GJ587" s="14" t="e">
        <f t="shared" si="611"/>
        <v>#REF!</v>
      </c>
      <c r="GK587" s="14" t="e">
        <f t="shared" si="612"/>
        <v>#REF!</v>
      </c>
      <c r="GL587" s="14">
        <f t="shared" si="613"/>
        <v>2044</v>
      </c>
      <c r="GM587" s="14">
        <f t="shared" si="614"/>
        <v>4</v>
      </c>
      <c r="GN587" s="14">
        <f t="shared" si="615"/>
        <v>2044</v>
      </c>
      <c r="GO587" s="25" t="str">
        <f t="shared" si="616"/>
        <v>icon_2104107</v>
      </c>
      <c r="GS587" s="14">
        <f t="shared" si="617"/>
        <v>1</v>
      </c>
      <c r="GT587" s="14">
        <f t="shared" si="618"/>
        <v>2</v>
      </c>
      <c r="GU587" s="14" t="e">
        <f t="shared" si="585"/>
        <v>#REF!</v>
      </c>
      <c r="GV587" s="14" t="str">
        <f t="shared" si="586"/>
        <v>AtkExt</v>
      </c>
      <c r="GW587" s="14" t="e">
        <f t="shared" si="587"/>
        <v>#REF!</v>
      </c>
      <c r="GX587" s="14" t="e">
        <f t="shared" si="588"/>
        <v>#REF!</v>
      </c>
      <c r="GY587" s="14" t="str">
        <f t="shared" si="589"/>
        <v>DefExt</v>
      </c>
      <c r="GZ587" s="14" t="e">
        <f t="shared" si="590"/>
        <v>#REF!</v>
      </c>
      <c r="HA587" s="14" t="e">
        <f t="shared" si="591"/>
        <v>#REF!</v>
      </c>
      <c r="HB587" s="14">
        <f t="shared" si="619"/>
        <v>20440</v>
      </c>
      <c r="HC587" s="14">
        <f t="shared" si="592"/>
        <v>4</v>
      </c>
      <c r="HD587" s="14">
        <f t="shared" si="593"/>
        <v>2044</v>
      </c>
      <c r="HE587" s="25" t="s">
        <v>1109</v>
      </c>
      <c r="HF587" s="14">
        <f t="shared" si="620"/>
        <v>225</v>
      </c>
    </row>
    <row r="588" spans="165:214" ht="16.5" x14ac:dyDescent="0.2">
      <c r="FI588" s="13">
        <v>583</v>
      </c>
      <c r="FJ588" s="14">
        <f t="shared" si="621"/>
        <v>2</v>
      </c>
      <c r="FK588" s="14">
        <f t="shared" si="581"/>
        <v>148</v>
      </c>
      <c r="FL588" s="14">
        <f t="shared" si="622"/>
        <v>19</v>
      </c>
      <c r="FM588" s="14">
        <f t="shared" si="582"/>
        <v>40</v>
      </c>
      <c r="FN588" s="14">
        <f t="shared" si="594"/>
        <v>15</v>
      </c>
      <c r="FO588" s="14">
        <f t="shared" si="595"/>
        <v>70</v>
      </c>
      <c r="FP588" s="14">
        <f t="shared" si="596"/>
        <v>4</v>
      </c>
      <c r="FQ588" s="14">
        <f t="shared" si="597"/>
        <v>8</v>
      </c>
      <c r="FR588" s="14">
        <f t="shared" si="598"/>
        <v>8</v>
      </c>
      <c r="FS588" s="14" t="b">
        <f t="shared" si="623"/>
        <v>0</v>
      </c>
      <c r="FT588" s="14">
        <f t="shared" si="599"/>
        <v>2104408</v>
      </c>
      <c r="FU588" s="14">
        <f t="shared" si="624"/>
        <v>108</v>
      </c>
      <c r="FV588" s="13" t="str">
        <f t="shared" si="600"/>
        <v>70级-史诗守护灵の戒指</v>
      </c>
      <c r="FW588" s="13" t="str">
        <f t="shared" si="601"/>
        <v>鎏金 · 守护灵の戒指-史诗</v>
      </c>
      <c r="FX588" s="14">
        <f t="shared" si="602"/>
        <v>2</v>
      </c>
      <c r="FY588" s="14">
        <f t="shared" si="603"/>
        <v>4</v>
      </c>
      <c r="FZ588" s="14">
        <f t="shared" si="604"/>
        <v>70</v>
      </c>
      <c r="GA588" s="14">
        <v>149</v>
      </c>
      <c r="GB588" s="14">
        <f t="shared" si="605"/>
        <v>4</v>
      </c>
      <c r="GC588" s="14">
        <f t="shared" si="583"/>
        <v>8</v>
      </c>
      <c r="GD588" s="14" t="str">
        <f t="shared" si="606"/>
        <v/>
      </c>
      <c r="GE588" s="14" t="e">
        <f t="shared" si="584"/>
        <v>#REF!</v>
      </c>
      <c r="GF588" s="14" t="e">
        <f t="shared" si="607"/>
        <v>#REF!</v>
      </c>
      <c r="GG588" s="14" t="e">
        <f t="shared" si="608"/>
        <v>#REF!</v>
      </c>
      <c r="GH588" s="14" t="e">
        <f t="shared" si="609"/>
        <v>#REF!</v>
      </c>
      <c r="GI588" s="14" t="e">
        <f t="shared" si="610"/>
        <v>#REF!</v>
      </c>
      <c r="GJ588" s="14" t="e">
        <f t="shared" si="611"/>
        <v>#REF!</v>
      </c>
      <c r="GK588" s="14" t="e">
        <f t="shared" si="612"/>
        <v>#REF!</v>
      </c>
      <c r="GL588" s="14">
        <f t="shared" si="613"/>
        <v>2044</v>
      </c>
      <c r="GM588" s="14">
        <f t="shared" si="614"/>
        <v>4</v>
      </c>
      <c r="GN588" s="14">
        <f t="shared" si="615"/>
        <v>2044</v>
      </c>
      <c r="GO588" s="25" t="str">
        <f t="shared" si="616"/>
        <v>icon_2104108</v>
      </c>
      <c r="GS588" s="14">
        <f t="shared" si="617"/>
        <v>1</v>
      </c>
      <c r="GT588" s="14">
        <f t="shared" si="618"/>
        <v>3</v>
      </c>
      <c r="GU588" s="14" t="e">
        <f t="shared" si="585"/>
        <v>#REF!</v>
      </c>
      <c r="GV588" s="14" t="str">
        <f t="shared" si="586"/>
        <v>AtkExt</v>
      </c>
      <c r="GW588" s="14" t="e">
        <f t="shared" si="587"/>
        <v>#REF!</v>
      </c>
      <c r="GX588" s="14" t="e">
        <f t="shared" si="588"/>
        <v>#REF!</v>
      </c>
      <c r="GY588" s="14" t="str">
        <f t="shared" si="589"/>
        <v>HPExt</v>
      </c>
      <c r="GZ588" s="14" t="e">
        <f t="shared" si="590"/>
        <v>#REF!</v>
      </c>
      <c r="HA588" s="14" t="e">
        <f t="shared" si="591"/>
        <v>#REF!</v>
      </c>
      <c r="HB588" s="14">
        <f t="shared" si="619"/>
        <v>20440</v>
      </c>
      <c r="HC588" s="14">
        <f t="shared" si="592"/>
        <v>4</v>
      </c>
      <c r="HD588" s="14">
        <f t="shared" si="593"/>
        <v>2044</v>
      </c>
      <c r="HE588" s="25" t="s">
        <v>1109</v>
      </c>
      <c r="HF588" s="14">
        <f t="shared" si="620"/>
        <v>225</v>
      </c>
    </row>
    <row r="589" spans="165:214" ht="16.5" x14ac:dyDescent="0.2">
      <c r="FI589" s="13">
        <v>584</v>
      </c>
      <c r="FJ589" s="14">
        <f t="shared" si="621"/>
        <v>2</v>
      </c>
      <c r="FK589" s="14">
        <f t="shared" si="581"/>
        <v>149</v>
      </c>
      <c r="FL589" s="14">
        <f t="shared" si="622"/>
        <v>20</v>
      </c>
      <c r="FM589" s="14">
        <f t="shared" si="582"/>
        <v>42</v>
      </c>
      <c r="FN589" s="14">
        <f t="shared" si="594"/>
        <v>15</v>
      </c>
      <c r="FO589" s="14">
        <f t="shared" si="595"/>
        <v>70</v>
      </c>
      <c r="FP589" s="14">
        <f t="shared" si="596"/>
        <v>4</v>
      </c>
      <c r="FQ589" s="14">
        <f t="shared" si="597"/>
        <v>1</v>
      </c>
      <c r="FR589" s="14">
        <f t="shared" si="598"/>
        <v>1</v>
      </c>
      <c r="FS589" s="14" t="b">
        <f t="shared" si="623"/>
        <v>1</v>
      </c>
      <c r="FT589" s="14">
        <f t="shared" si="599"/>
        <v>2104421</v>
      </c>
      <c r="FU589" s="14">
        <f t="shared" si="624"/>
        <v>144</v>
      </c>
      <c r="FV589" s="13" t="str">
        <f t="shared" si="600"/>
        <v>70级-攻击套守护灵の灵器</v>
      </c>
      <c r="FW589" s="13" t="str">
        <f t="shared" si="601"/>
        <v>万剑之歌 · 守护灵の灵器</v>
      </c>
      <c r="FX589" s="14">
        <f t="shared" si="602"/>
        <v>2</v>
      </c>
      <c r="FY589" s="14">
        <f t="shared" si="603"/>
        <v>4</v>
      </c>
      <c r="FZ589" s="14">
        <f t="shared" si="604"/>
        <v>70</v>
      </c>
      <c r="GA589" s="14">
        <v>150</v>
      </c>
      <c r="GB589" s="14">
        <f t="shared" si="605"/>
        <v>4</v>
      </c>
      <c r="GC589" s="14">
        <f t="shared" si="583"/>
        <v>1</v>
      </c>
      <c r="GD589" s="14">
        <f t="shared" si="606"/>
        <v>210441</v>
      </c>
      <c r="GE589" s="14" t="e">
        <f t="shared" si="584"/>
        <v>#REF!</v>
      </c>
      <c r="GF589" s="14" t="e">
        <f t="shared" si="607"/>
        <v>#REF!</v>
      </c>
      <c r="GG589" s="14" t="e">
        <f t="shared" si="608"/>
        <v>#REF!</v>
      </c>
      <c r="GH589" s="14" t="e">
        <f t="shared" si="609"/>
        <v>#REF!</v>
      </c>
      <c r="GI589" s="14" t="e">
        <f t="shared" si="610"/>
        <v>#REF!</v>
      </c>
      <c r="GJ589" s="14" t="e">
        <f t="shared" si="611"/>
        <v>#REF!</v>
      </c>
      <c r="GK589" s="14" t="e">
        <f t="shared" si="612"/>
        <v>#REF!</v>
      </c>
      <c r="GL589" s="14">
        <f t="shared" si="613"/>
        <v>2044</v>
      </c>
      <c r="GM589" s="14">
        <f t="shared" si="614"/>
        <v>4</v>
      </c>
      <c r="GN589" s="14">
        <f t="shared" si="615"/>
        <v>2044</v>
      </c>
      <c r="GO589" s="25" t="str">
        <f t="shared" si="616"/>
        <v>icon_2104421</v>
      </c>
      <c r="GS589" s="14">
        <f t="shared" si="617"/>
        <v>1</v>
      </c>
      <c r="GT589" s="14">
        <f t="shared" si="618"/>
        <v>0</v>
      </c>
      <c r="GU589" s="14" t="e">
        <f t="shared" si="585"/>
        <v>#REF!</v>
      </c>
      <c r="GV589" s="14" t="str">
        <f t="shared" si="586"/>
        <v>AtkExt</v>
      </c>
      <c r="GW589" s="14" t="e">
        <f t="shared" si="587"/>
        <v>#REF!</v>
      </c>
      <c r="GX589" s="14" t="e">
        <f t="shared" si="588"/>
        <v>#REF!</v>
      </c>
      <c r="GY589" s="14" t="str">
        <f t="shared" si="589"/>
        <v/>
      </c>
      <c r="GZ589" s="14" t="str">
        <f t="shared" si="590"/>
        <v/>
      </c>
      <c r="HA589" s="14" t="str">
        <f t="shared" si="591"/>
        <v/>
      </c>
      <c r="HB589" s="14">
        <f t="shared" si="619"/>
        <v>20440</v>
      </c>
      <c r="HC589" s="14">
        <f t="shared" si="592"/>
        <v>4</v>
      </c>
      <c r="HD589" s="14">
        <f t="shared" si="593"/>
        <v>2044</v>
      </c>
      <c r="HE589" s="25" t="s">
        <v>1109</v>
      </c>
      <c r="HF589" s="14">
        <f t="shared" si="620"/>
        <v>300</v>
      </c>
    </row>
    <row r="590" spans="165:214" ht="16.5" x14ac:dyDescent="0.2">
      <c r="FI590" s="13">
        <v>585</v>
      </c>
      <c r="FJ590" s="14">
        <f t="shared" si="621"/>
        <v>2</v>
      </c>
      <c r="FK590" s="14">
        <f t="shared" si="581"/>
        <v>150</v>
      </c>
      <c r="FL590" s="14">
        <f t="shared" si="622"/>
        <v>20</v>
      </c>
      <c r="FM590" s="14">
        <f t="shared" si="582"/>
        <v>42</v>
      </c>
      <c r="FN590" s="14">
        <f t="shared" si="594"/>
        <v>15</v>
      </c>
      <c r="FO590" s="14">
        <f t="shared" si="595"/>
        <v>70</v>
      </c>
      <c r="FP590" s="14">
        <f t="shared" si="596"/>
        <v>4</v>
      </c>
      <c r="FQ590" s="14">
        <f t="shared" si="597"/>
        <v>2</v>
      </c>
      <c r="FR590" s="14">
        <f t="shared" si="598"/>
        <v>2</v>
      </c>
      <c r="FS590" s="14" t="b">
        <f t="shared" si="623"/>
        <v>1</v>
      </c>
      <c r="FT590" s="14">
        <f t="shared" si="599"/>
        <v>2104422</v>
      </c>
      <c r="FU590" s="14">
        <f t="shared" si="624"/>
        <v>72</v>
      </c>
      <c r="FV590" s="13" t="str">
        <f t="shared" si="600"/>
        <v>70级-攻击套守护灵の头盔</v>
      </c>
      <c r="FW590" s="13" t="str">
        <f t="shared" si="601"/>
        <v>万剑之歌 · 守护灵の头盔</v>
      </c>
      <c r="FX590" s="14">
        <f t="shared" si="602"/>
        <v>2</v>
      </c>
      <c r="FY590" s="14">
        <f t="shared" si="603"/>
        <v>4</v>
      </c>
      <c r="FZ590" s="14">
        <f t="shared" si="604"/>
        <v>70</v>
      </c>
      <c r="GA590" s="14">
        <v>151</v>
      </c>
      <c r="GB590" s="14">
        <f t="shared" si="605"/>
        <v>4</v>
      </c>
      <c r="GC590" s="14">
        <f t="shared" si="583"/>
        <v>2</v>
      </c>
      <c r="GD590" s="14">
        <f t="shared" si="606"/>
        <v>210441</v>
      </c>
      <c r="GE590" s="14" t="e">
        <f t="shared" si="584"/>
        <v>#REF!</v>
      </c>
      <c r="GF590" s="14" t="e">
        <f t="shared" si="607"/>
        <v>#REF!</v>
      </c>
      <c r="GG590" s="14" t="e">
        <f t="shared" si="608"/>
        <v>#REF!</v>
      </c>
      <c r="GH590" s="14" t="e">
        <f t="shared" si="609"/>
        <v>#REF!</v>
      </c>
      <c r="GI590" s="14" t="e">
        <f t="shared" si="610"/>
        <v>#REF!</v>
      </c>
      <c r="GJ590" s="14" t="e">
        <f t="shared" si="611"/>
        <v>#REF!</v>
      </c>
      <c r="GK590" s="14" t="e">
        <f t="shared" si="612"/>
        <v>#REF!</v>
      </c>
      <c r="GL590" s="14">
        <f t="shared" si="613"/>
        <v>2044</v>
      </c>
      <c r="GM590" s="14">
        <f t="shared" si="614"/>
        <v>4</v>
      </c>
      <c r="GN590" s="14">
        <f t="shared" si="615"/>
        <v>2044</v>
      </c>
      <c r="GO590" s="25" t="str">
        <f t="shared" si="616"/>
        <v>icon_2104422</v>
      </c>
      <c r="GS590" s="14">
        <f t="shared" si="617"/>
        <v>2</v>
      </c>
      <c r="GT590" s="14">
        <f t="shared" si="618"/>
        <v>0</v>
      </c>
      <c r="GU590" s="14" t="e">
        <f t="shared" si="585"/>
        <v>#REF!</v>
      </c>
      <c r="GV590" s="14" t="str">
        <f t="shared" si="586"/>
        <v>DefExt</v>
      </c>
      <c r="GW590" s="14" t="e">
        <f t="shared" si="587"/>
        <v>#REF!</v>
      </c>
      <c r="GX590" s="14" t="e">
        <f t="shared" si="588"/>
        <v>#REF!</v>
      </c>
      <c r="GY590" s="14" t="str">
        <f t="shared" si="589"/>
        <v/>
      </c>
      <c r="GZ590" s="14" t="str">
        <f t="shared" si="590"/>
        <v/>
      </c>
      <c r="HA590" s="14" t="str">
        <f t="shared" si="591"/>
        <v/>
      </c>
      <c r="HB590" s="14">
        <f t="shared" si="619"/>
        <v>20440</v>
      </c>
      <c r="HC590" s="14">
        <f t="shared" si="592"/>
        <v>4</v>
      </c>
      <c r="HD590" s="14">
        <f t="shared" si="593"/>
        <v>2044</v>
      </c>
      <c r="HE590" s="25" t="s">
        <v>1109</v>
      </c>
      <c r="HF590" s="14">
        <f t="shared" si="620"/>
        <v>150</v>
      </c>
    </row>
    <row r="591" spans="165:214" ht="16.5" x14ac:dyDescent="0.2">
      <c r="FI591" s="13">
        <v>586</v>
      </c>
      <c r="FJ591" s="14">
        <f t="shared" si="621"/>
        <v>2</v>
      </c>
      <c r="FK591" s="14">
        <f t="shared" si="581"/>
        <v>151</v>
      </c>
      <c r="FL591" s="14">
        <f t="shared" si="622"/>
        <v>20</v>
      </c>
      <c r="FM591" s="14">
        <f t="shared" si="582"/>
        <v>42</v>
      </c>
      <c r="FN591" s="14">
        <f t="shared" si="594"/>
        <v>15</v>
      </c>
      <c r="FO591" s="14">
        <f t="shared" si="595"/>
        <v>70</v>
      </c>
      <c r="FP591" s="14">
        <f t="shared" si="596"/>
        <v>4</v>
      </c>
      <c r="FQ591" s="14">
        <f t="shared" si="597"/>
        <v>3</v>
      </c>
      <c r="FR591" s="14">
        <f t="shared" si="598"/>
        <v>3</v>
      </c>
      <c r="FS591" s="14" t="b">
        <f t="shared" si="623"/>
        <v>1</v>
      </c>
      <c r="FT591" s="14">
        <f t="shared" si="599"/>
        <v>2104423</v>
      </c>
      <c r="FU591" s="14">
        <f t="shared" si="624"/>
        <v>72</v>
      </c>
      <c r="FV591" s="13" t="str">
        <f t="shared" si="600"/>
        <v>70级-攻击套守护灵の铠甲</v>
      </c>
      <c r="FW591" s="13" t="str">
        <f t="shared" si="601"/>
        <v>万剑之歌 · 守护灵の铠甲</v>
      </c>
      <c r="FX591" s="14">
        <f t="shared" si="602"/>
        <v>2</v>
      </c>
      <c r="FY591" s="14">
        <f t="shared" si="603"/>
        <v>4</v>
      </c>
      <c r="FZ591" s="14">
        <f t="shared" si="604"/>
        <v>70</v>
      </c>
      <c r="GA591" s="14">
        <v>152</v>
      </c>
      <c r="GB591" s="14">
        <f t="shared" si="605"/>
        <v>4</v>
      </c>
      <c r="GC591" s="14">
        <f t="shared" si="583"/>
        <v>3</v>
      </c>
      <c r="GD591" s="14">
        <f t="shared" si="606"/>
        <v>210441</v>
      </c>
      <c r="GE591" s="14" t="e">
        <f t="shared" si="584"/>
        <v>#REF!</v>
      </c>
      <c r="GF591" s="14" t="e">
        <f t="shared" si="607"/>
        <v>#REF!</v>
      </c>
      <c r="GG591" s="14" t="e">
        <f t="shared" si="608"/>
        <v>#REF!</v>
      </c>
      <c r="GH591" s="14" t="e">
        <f t="shared" si="609"/>
        <v>#REF!</v>
      </c>
      <c r="GI591" s="14" t="e">
        <f t="shared" si="610"/>
        <v>#REF!</v>
      </c>
      <c r="GJ591" s="14" t="e">
        <f t="shared" si="611"/>
        <v>#REF!</v>
      </c>
      <c r="GK591" s="14" t="e">
        <f t="shared" si="612"/>
        <v>#REF!</v>
      </c>
      <c r="GL591" s="14">
        <f t="shared" si="613"/>
        <v>2044</v>
      </c>
      <c r="GM591" s="14">
        <f t="shared" si="614"/>
        <v>4</v>
      </c>
      <c r="GN591" s="14">
        <f t="shared" si="615"/>
        <v>2044</v>
      </c>
      <c r="GO591" s="25" t="str">
        <f t="shared" si="616"/>
        <v>icon_2104423</v>
      </c>
      <c r="GS591" s="14">
        <f t="shared" si="617"/>
        <v>2</v>
      </c>
      <c r="GT591" s="14">
        <f t="shared" si="618"/>
        <v>3</v>
      </c>
      <c r="GU591" s="14" t="e">
        <f t="shared" si="585"/>
        <v>#REF!</v>
      </c>
      <c r="GV591" s="14" t="str">
        <f t="shared" si="586"/>
        <v>DefExt</v>
      </c>
      <c r="GW591" s="14" t="e">
        <f t="shared" si="587"/>
        <v>#REF!</v>
      </c>
      <c r="GX591" s="14" t="e">
        <f t="shared" si="588"/>
        <v>#REF!</v>
      </c>
      <c r="GY591" s="14" t="str">
        <f t="shared" si="589"/>
        <v>HPExt</v>
      </c>
      <c r="GZ591" s="14" t="e">
        <f t="shared" si="590"/>
        <v>#REF!</v>
      </c>
      <c r="HA591" s="14" t="e">
        <f t="shared" si="591"/>
        <v>#REF!</v>
      </c>
      <c r="HB591" s="14">
        <f t="shared" si="619"/>
        <v>20440</v>
      </c>
      <c r="HC591" s="14">
        <f t="shared" si="592"/>
        <v>4</v>
      </c>
      <c r="HD591" s="14">
        <f t="shared" si="593"/>
        <v>2044</v>
      </c>
      <c r="HE591" s="25" t="s">
        <v>1109</v>
      </c>
      <c r="HF591" s="14">
        <f t="shared" si="620"/>
        <v>150</v>
      </c>
    </row>
    <row r="592" spans="165:214" ht="16.5" x14ac:dyDescent="0.2">
      <c r="FI592" s="13">
        <v>587</v>
      </c>
      <c r="FJ592" s="14">
        <f t="shared" si="621"/>
        <v>2</v>
      </c>
      <c r="FK592" s="14">
        <f t="shared" si="581"/>
        <v>152</v>
      </c>
      <c r="FL592" s="14">
        <f t="shared" si="622"/>
        <v>20</v>
      </c>
      <c r="FM592" s="14">
        <f t="shared" si="582"/>
        <v>42</v>
      </c>
      <c r="FN592" s="14">
        <f t="shared" si="594"/>
        <v>15</v>
      </c>
      <c r="FO592" s="14">
        <f t="shared" si="595"/>
        <v>70</v>
      </c>
      <c r="FP592" s="14">
        <f t="shared" si="596"/>
        <v>4</v>
      </c>
      <c r="FQ592" s="14">
        <f t="shared" si="597"/>
        <v>4</v>
      </c>
      <c r="FR592" s="14">
        <f t="shared" si="598"/>
        <v>5</v>
      </c>
      <c r="FS592" s="14" t="b">
        <f t="shared" si="623"/>
        <v>1</v>
      </c>
      <c r="FT592" s="14">
        <f t="shared" si="599"/>
        <v>2104425</v>
      </c>
      <c r="FU592" s="14">
        <f t="shared" si="624"/>
        <v>72</v>
      </c>
      <c r="FV592" s="13" t="str">
        <f t="shared" si="600"/>
        <v>70级-攻击套守护灵の鞋子</v>
      </c>
      <c r="FW592" s="13" t="str">
        <f t="shared" si="601"/>
        <v>万剑之歌 · 守护灵の鞋子</v>
      </c>
      <c r="FX592" s="14">
        <f t="shared" si="602"/>
        <v>2</v>
      </c>
      <c r="FY592" s="14">
        <f t="shared" si="603"/>
        <v>4</v>
      </c>
      <c r="FZ592" s="14">
        <f t="shared" si="604"/>
        <v>70</v>
      </c>
      <c r="GA592" s="14">
        <v>153</v>
      </c>
      <c r="GB592" s="14">
        <f t="shared" si="605"/>
        <v>4</v>
      </c>
      <c r="GC592" s="14">
        <f t="shared" si="583"/>
        <v>5</v>
      </c>
      <c r="GD592" s="14">
        <f t="shared" si="606"/>
        <v>210441</v>
      </c>
      <c r="GE592" s="14" t="e">
        <f t="shared" si="584"/>
        <v>#REF!</v>
      </c>
      <c r="GF592" s="14" t="e">
        <f t="shared" si="607"/>
        <v>#REF!</v>
      </c>
      <c r="GG592" s="14" t="e">
        <f t="shared" si="608"/>
        <v>#REF!</v>
      </c>
      <c r="GH592" s="14" t="e">
        <f t="shared" si="609"/>
        <v>#REF!</v>
      </c>
      <c r="GI592" s="14" t="e">
        <f t="shared" si="610"/>
        <v>#REF!</v>
      </c>
      <c r="GJ592" s="14" t="e">
        <f t="shared" si="611"/>
        <v>#REF!</v>
      </c>
      <c r="GK592" s="14" t="e">
        <f t="shared" si="612"/>
        <v>#REF!</v>
      </c>
      <c r="GL592" s="14">
        <f t="shared" si="613"/>
        <v>2044</v>
      </c>
      <c r="GM592" s="14">
        <f t="shared" si="614"/>
        <v>4</v>
      </c>
      <c r="GN592" s="14">
        <f t="shared" si="615"/>
        <v>2044</v>
      </c>
      <c r="GO592" s="25" t="str">
        <f t="shared" si="616"/>
        <v>icon_2104425</v>
      </c>
      <c r="GS592" s="14">
        <f t="shared" si="617"/>
        <v>3</v>
      </c>
      <c r="GT592" s="14">
        <f t="shared" si="618"/>
        <v>0</v>
      </c>
      <c r="GU592" s="14" t="e">
        <f t="shared" si="585"/>
        <v>#REF!</v>
      </c>
      <c r="GV592" s="14" t="str">
        <f t="shared" si="586"/>
        <v>HPExt</v>
      </c>
      <c r="GW592" s="14" t="e">
        <f t="shared" si="587"/>
        <v>#REF!</v>
      </c>
      <c r="GX592" s="14" t="e">
        <f t="shared" si="588"/>
        <v>#REF!</v>
      </c>
      <c r="GY592" s="14" t="str">
        <f t="shared" si="589"/>
        <v/>
      </c>
      <c r="GZ592" s="14" t="str">
        <f t="shared" si="590"/>
        <v/>
      </c>
      <c r="HA592" s="14" t="str">
        <f t="shared" si="591"/>
        <v/>
      </c>
      <c r="HB592" s="14">
        <f t="shared" si="619"/>
        <v>20440</v>
      </c>
      <c r="HC592" s="14">
        <f t="shared" si="592"/>
        <v>4</v>
      </c>
      <c r="HD592" s="14">
        <f t="shared" si="593"/>
        <v>2044</v>
      </c>
      <c r="HE592" s="25" t="s">
        <v>1109</v>
      </c>
      <c r="HF592" s="14">
        <f t="shared" si="620"/>
        <v>150</v>
      </c>
    </row>
    <row r="593" spans="165:214" ht="16.5" x14ac:dyDescent="0.2">
      <c r="FI593" s="13">
        <v>588</v>
      </c>
      <c r="FJ593" s="14">
        <f t="shared" si="621"/>
        <v>2</v>
      </c>
      <c r="FK593" s="14">
        <f t="shared" si="581"/>
        <v>153</v>
      </c>
      <c r="FL593" s="14">
        <f t="shared" si="622"/>
        <v>20</v>
      </c>
      <c r="FM593" s="14">
        <f t="shared" si="582"/>
        <v>42</v>
      </c>
      <c r="FN593" s="14">
        <f t="shared" si="594"/>
        <v>15</v>
      </c>
      <c r="FO593" s="14">
        <f t="shared" si="595"/>
        <v>70</v>
      </c>
      <c r="FP593" s="14">
        <f t="shared" si="596"/>
        <v>4</v>
      </c>
      <c r="FQ593" s="14">
        <f t="shared" si="597"/>
        <v>5</v>
      </c>
      <c r="FR593" s="14">
        <f t="shared" si="598"/>
        <v>7</v>
      </c>
      <c r="FS593" s="14" t="b">
        <f t="shared" si="623"/>
        <v>1</v>
      </c>
      <c r="FT593" s="14">
        <f t="shared" si="599"/>
        <v>2104427</v>
      </c>
      <c r="FU593" s="14">
        <f t="shared" si="624"/>
        <v>108</v>
      </c>
      <c r="FV593" s="13" t="str">
        <f t="shared" si="600"/>
        <v>70级-攻击套守护灵の项链</v>
      </c>
      <c r="FW593" s="13" t="str">
        <f t="shared" si="601"/>
        <v>万剑之歌 · 守护灵の项链</v>
      </c>
      <c r="FX593" s="14">
        <f t="shared" si="602"/>
        <v>2</v>
      </c>
      <c r="FY593" s="14">
        <f t="shared" si="603"/>
        <v>4</v>
      </c>
      <c r="FZ593" s="14">
        <f t="shared" si="604"/>
        <v>70</v>
      </c>
      <c r="GA593" s="14">
        <v>154</v>
      </c>
      <c r="GB593" s="14">
        <f t="shared" si="605"/>
        <v>4</v>
      </c>
      <c r="GC593" s="14">
        <f t="shared" si="583"/>
        <v>7</v>
      </c>
      <c r="GD593" s="14">
        <f t="shared" si="606"/>
        <v>210441</v>
      </c>
      <c r="GE593" s="14" t="e">
        <f t="shared" si="584"/>
        <v>#REF!</v>
      </c>
      <c r="GF593" s="14" t="e">
        <f t="shared" si="607"/>
        <v>#REF!</v>
      </c>
      <c r="GG593" s="14" t="e">
        <f t="shared" si="608"/>
        <v>#REF!</v>
      </c>
      <c r="GH593" s="14" t="e">
        <f t="shared" si="609"/>
        <v>#REF!</v>
      </c>
      <c r="GI593" s="14" t="e">
        <f t="shared" si="610"/>
        <v>#REF!</v>
      </c>
      <c r="GJ593" s="14" t="e">
        <f t="shared" si="611"/>
        <v>#REF!</v>
      </c>
      <c r="GK593" s="14" t="e">
        <f t="shared" si="612"/>
        <v>#REF!</v>
      </c>
      <c r="GL593" s="14">
        <f t="shared" si="613"/>
        <v>2044</v>
      </c>
      <c r="GM593" s="14">
        <f t="shared" si="614"/>
        <v>4</v>
      </c>
      <c r="GN593" s="14">
        <f t="shared" si="615"/>
        <v>2044</v>
      </c>
      <c r="GO593" s="25" t="str">
        <f t="shared" si="616"/>
        <v>icon_2104427</v>
      </c>
      <c r="GS593" s="14">
        <f t="shared" si="617"/>
        <v>1</v>
      </c>
      <c r="GT593" s="14">
        <f t="shared" si="618"/>
        <v>2</v>
      </c>
      <c r="GU593" s="14" t="e">
        <f t="shared" si="585"/>
        <v>#REF!</v>
      </c>
      <c r="GV593" s="14" t="str">
        <f t="shared" si="586"/>
        <v>AtkExt</v>
      </c>
      <c r="GW593" s="14" t="e">
        <f t="shared" si="587"/>
        <v>#REF!</v>
      </c>
      <c r="GX593" s="14" t="e">
        <f t="shared" si="588"/>
        <v>#REF!</v>
      </c>
      <c r="GY593" s="14" t="str">
        <f t="shared" si="589"/>
        <v>DefExt</v>
      </c>
      <c r="GZ593" s="14" t="e">
        <f t="shared" si="590"/>
        <v>#REF!</v>
      </c>
      <c r="HA593" s="14" t="e">
        <f t="shared" si="591"/>
        <v>#REF!</v>
      </c>
      <c r="HB593" s="14">
        <f t="shared" si="619"/>
        <v>20440</v>
      </c>
      <c r="HC593" s="14">
        <f t="shared" si="592"/>
        <v>4</v>
      </c>
      <c r="HD593" s="14">
        <f t="shared" si="593"/>
        <v>2044</v>
      </c>
      <c r="HE593" s="25" t="s">
        <v>1109</v>
      </c>
      <c r="HF593" s="14">
        <f t="shared" si="620"/>
        <v>225</v>
      </c>
    </row>
    <row r="594" spans="165:214" ht="16.5" x14ac:dyDescent="0.2">
      <c r="FI594" s="13">
        <v>589</v>
      </c>
      <c r="FJ594" s="14">
        <f t="shared" si="621"/>
        <v>2</v>
      </c>
      <c r="FK594" s="14">
        <f t="shared" si="581"/>
        <v>154</v>
      </c>
      <c r="FL594" s="14">
        <f t="shared" si="622"/>
        <v>20</v>
      </c>
      <c r="FM594" s="14">
        <f t="shared" si="582"/>
        <v>42</v>
      </c>
      <c r="FN594" s="14">
        <f t="shared" si="594"/>
        <v>15</v>
      </c>
      <c r="FO594" s="14">
        <f t="shared" si="595"/>
        <v>70</v>
      </c>
      <c r="FP594" s="14">
        <f t="shared" si="596"/>
        <v>4</v>
      </c>
      <c r="FQ594" s="14">
        <f t="shared" si="597"/>
        <v>6</v>
      </c>
      <c r="FR594" s="14">
        <f t="shared" si="598"/>
        <v>8</v>
      </c>
      <c r="FS594" s="14" t="b">
        <f t="shared" si="623"/>
        <v>1</v>
      </c>
      <c r="FT594" s="14">
        <f t="shared" si="599"/>
        <v>2104428</v>
      </c>
      <c r="FU594" s="14">
        <f t="shared" si="624"/>
        <v>108</v>
      </c>
      <c r="FV594" s="13" t="str">
        <f t="shared" si="600"/>
        <v>70级-攻击套守护灵の戒指</v>
      </c>
      <c r="FW594" s="13" t="str">
        <f t="shared" si="601"/>
        <v>万剑之歌 · 守护灵の戒指</v>
      </c>
      <c r="FX594" s="14">
        <f t="shared" si="602"/>
        <v>2</v>
      </c>
      <c r="FY594" s="14">
        <f t="shared" si="603"/>
        <v>4</v>
      </c>
      <c r="FZ594" s="14">
        <f t="shared" si="604"/>
        <v>70</v>
      </c>
      <c r="GA594" s="14">
        <v>155</v>
      </c>
      <c r="GB594" s="14">
        <f t="shared" si="605"/>
        <v>4</v>
      </c>
      <c r="GC594" s="14">
        <f t="shared" si="583"/>
        <v>8</v>
      </c>
      <c r="GD594" s="14">
        <f t="shared" si="606"/>
        <v>210441</v>
      </c>
      <c r="GE594" s="14" t="e">
        <f t="shared" si="584"/>
        <v>#REF!</v>
      </c>
      <c r="GF594" s="14" t="e">
        <f t="shared" si="607"/>
        <v>#REF!</v>
      </c>
      <c r="GG594" s="14" t="e">
        <f t="shared" si="608"/>
        <v>#REF!</v>
      </c>
      <c r="GH594" s="14" t="e">
        <f t="shared" si="609"/>
        <v>#REF!</v>
      </c>
      <c r="GI594" s="14" t="e">
        <f t="shared" si="610"/>
        <v>#REF!</v>
      </c>
      <c r="GJ594" s="14" t="e">
        <f t="shared" si="611"/>
        <v>#REF!</v>
      </c>
      <c r="GK594" s="14" t="e">
        <f t="shared" si="612"/>
        <v>#REF!</v>
      </c>
      <c r="GL594" s="14">
        <f t="shared" si="613"/>
        <v>2044</v>
      </c>
      <c r="GM594" s="14">
        <f t="shared" si="614"/>
        <v>4</v>
      </c>
      <c r="GN594" s="14">
        <f t="shared" si="615"/>
        <v>2044</v>
      </c>
      <c r="GO594" s="25" t="str">
        <f t="shared" si="616"/>
        <v>icon_2104428</v>
      </c>
      <c r="GS594" s="14">
        <f t="shared" si="617"/>
        <v>1</v>
      </c>
      <c r="GT594" s="14">
        <f t="shared" si="618"/>
        <v>3</v>
      </c>
      <c r="GU594" s="14" t="e">
        <f t="shared" si="585"/>
        <v>#REF!</v>
      </c>
      <c r="GV594" s="14" t="str">
        <f t="shared" si="586"/>
        <v>AtkExt</v>
      </c>
      <c r="GW594" s="14" t="e">
        <f t="shared" si="587"/>
        <v>#REF!</v>
      </c>
      <c r="GX594" s="14" t="e">
        <f t="shared" si="588"/>
        <v>#REF!</v>
      </c>
      <c r="GY594" s="14" t="str">
        <f t="shared" si="589"/>
        <v>HPExt</v>
      </c>
      <c r="GZ594" s="14" t="e">
        <f t="shared" si="590"/>
        <v>#REF!</v>
      </c>
      <c r="HA594" s="14" t="e">
        <f t="shared" si="591"/>
        <v>#REF!</v>
      </c>
      <c r="HB594" s="14">
        <f t="shared" si="619"/>
        <v>20440</v>
      </c>
      <c r="HC594" s="14">
        <f t="shared" si="592"/>
        <v>4</v>
      </c>
      <c r="HD594" s="14">
        <f t="shared" si="593"/>
        <v>2044</v>
      </c>
      <c r="HE594" s="25" t="s">
        <v>1109</v>
      </c>
      <c r="HF594" s="14">
        <f t="shared" si="620"/>
        <v>225</v>
      </c>
    </row>
    <row r="595" spans="165:214" ht="16.5" x14ac:dyDescent="0.2">
      <c r="FI595" s="13">
        <v>590</v>
      </c>
      <c r="FJ595" s="14">
        <f t="shared" si="621"/>
        <v>2</v>
      </c>
      <c r="FK595" s="14">
        <f t="shared" si="581"/>
        <v>155</v>
      </c>
      <c r="FL595" s="14">
        <f t="shared" si="622"/>
        <v>21</v>
      </c>
      <c r="FM595" s="14">
        <f t="shared" si="582"/>
        <v>10</v>
      </c>
      <c r="FN595" s="14">
        <f t="shared" si="594"/>
        <v>16</v>
      </c>
      <c r="FO595" s="14">
        <f t="shared" si="595"/>
        <v>90</v>
      </c>
      <c r="FP595" s="14">
        <f t="shared" si="596"/>
        <v>1</v>
      </c>
      <c r="FQ595" s="14">
        <f t="shared" si="597"/>
        <v>1</v>
      </c>
      <c r="FR595" s="14">
        <f t="shared" si="598"/>
        <v>1</v>
      </c>
      <c r="FS595" s="14" t="b">
        <f t="shared" si="623"/>
        <v>0</v>
      </c>
      <c r="FT595" s="14">
        <f t="shared" si="599"/>
        <v>2105101</v>
      </c>
      <c r="FU595" s="14">
        <f t="shared" si="624"/>
        <v>70</v>
      </c>
      <c r="FV595" s="13" t="str">
        <f t="shared" si="600"/>
        <v>90级-普通守护灵の灵器</v>
      </c>
      <c r="FW595" s="13" t="str">
        <f t="shared" si="601"/>
        <v>狂骨 · 守护灵の灵器-普通</v>
      </c>
      <c r="FX595" s="14">
        <f t="shared" si="602"/>
        <v>2</v>
      </c>
      <c r="FY595" s="14">
        <f t="shared" si="603"/>
        <v>1</v>
      </c>
      <c r="FZ595" s="14">
        <f t="shared" si="604"/>
        <v>90</v>
      </c>
      <c r="GA595" s="14">
        <v>156</v>
      </c>
      <c r="GB595" s="14">
        <f t="shared" si="605"/>
        <v>5</v>
      </c>
      <c r="GC595" s="14">
        <f t="shared" si="583"/>
        <v>1</v>
      </c>
      <c r="GD595" s="14" t="str">
        <f t="shared" si="606"/>
        <v/>
      </c>
      <c r="GE595" s="14" t="e">
        <f t="shared" si="584"/>
        <v>#REF!</v>
      </c>
      <c r="GF595" s="14" t="e">
        <f t="shared" si="607"/>
        <v>#REF!</v>
      </c>
      <c r="GG595" s="14" t="e">
        <f t="shared" si="608"/>
        <v>#REF!</v>
      </c>
      <c r="GH595" s="14" t="e">
        <f t="shared" si="609"/>
        <v>#REF!</v>
      </c>
      <c r="GI595" s="14" t="e">
        <f t="shared" si="610"/>
        <v>#REF!</v>
      </c>
      <c r="GJ595" s="14" t="e">
        <f t="shared" si="611"/>
        <v>#REF!</v>
      </c>
      <c r="GK595" s="14" t="e">
        <f t="shared" si="612"/>
        <v>#REF!</v>
      </c>
      <c r="GL595" s="14">
        <f t="shared" si="613"/>
        <v>2051</v>
      </c>
      <c r="GM595" s="14">
        <f t="shared" si="614"/>
        <v>0</v>
      </c>
      <c r="GN595" s="14" t="str">
        <f t="shared" si="615"/>
        <v/>
      </c>
      <c r="GO595" s="25" t="str">
        <f t="shared" si="616"/>
        <v>icon_2105101</v>
      </c>
      <c r="GS595" s="14">
        <f t="shared" si="617"/>
        <v>1</v>
      </c>
      <c r="GT595" s="14">
        <f t="shared" si="618"/>
        <v>0</v>
      </c>
      <c r="GU595" s="14" t="e">
        <f t="shared" si="585"/>
        <v>#REF!</v>
      </c>
      <c r="GV595" s="14" t="str">
        <f t="shared" si="586"/>
        <v>AtkExt</v>
      </c>
      <c r="GW595" s="14" t="e">
        <f t="shared" si="587"/>
        <v>#REF!</v>
      </c>
      <c r="GX595" s="14" t="e">
        <f t="shared" si="588"/>
        <v>#REF!</v>
      </c>
      <c r="GY595" s="14" t="str">
        <f t="shared" si="589"/>
        <v/>
      </c>
      <c r="GZ595" s="14" t="str">
        <f t="shared" si="590"/>
        <v/>
      </c>
      <c r="HA595" s="14" t="str">
        <f t="shared" si="591"/>
        <v/>
      </c>
      <c r="HB595" s="14">
        <f t="shared" si="619"/>
        <v>20510</v>
      </c>
      <c r="HC595" s="14">
        <f t="shared" si="592"/>
        <v>0</v>
      </c>
      <c r="HD595" s="14" t="str">
        <f t="shared" si="593"/>
        <v/>
      </c>
      <c r="HE595" s="25" t="s">
        <v>1109</v>
      </c>
      <c r="HF595" s="14">
        <f t="shared" si="620"/>
        <v>40</v>
      </c>
    </row>
    <row r="596" spans="165:214" ht="16.5" x14ac:dyDescent="0.2">
      <c r="FI596" s="13">
        <v>591</v>
      </c>
      <c r="FJ596" s="14">
        <f t="shared" si="621"/>
        <v>2</v>
      </c>
      <c r="FK596" s="14">
        <f t="shared" si="581"/>
        <v>156</v>
      </c>
      <c r="FL596" s="14">
        <f t="shared" si="622"/>
        <v>21</v>
      </c>
      <c r="FM596" s="14">
        <f t="shared" si="582"/>
        <v>10</v>
      </c>
      <c r="FN596" s="14">
        <f t="shared" si="594"/>
        <v>16</v>
      </c>
      <c r="FO596" s="14">
        <f t="shared" si="595"/>
        <v>90</v>
      </c>
      <c r="FP596" s="14">
        <f t="shared" si="596"/>
        <v>1</v>
      </c>
      <c r="FQ596" s="14">
        <f t="shared" si="597"/>
        <v>2</v>
      </c>
      <c r="FR596" s="14">
        <f t="shared" si="598"/>
        <v>2</v>
      </c>
      <c r="FS596" s="14" t="b">
        <f t="shared" si="623"/>
        <v>0</v>
      </c>
      <c r="FT596" s="14">
        <f t="shared" si="599"/>
        <v>2105102</v>
      </c>
      <c r="FU596" s="14">
        <f t="shared" si="624"/>
        <v>35</v>
      </c>
      <c r="FV596" s="13" t="str">
        <f t="shared" si="600"/>
        <v>90级-普通守护灵の头盔</v>
      </c>
      <c r="FW596" s="13" t="str">
        <f t="shared" si="601"/>
        <v>狂骨 · 守护灵の头盔-普通</v>
      </c>
      <c r="FX596" s="14">
        <f t="shared" si="602"/>
        <v>2</v>
      </c>
      <c r="FY596" s="14">
        <f t="shared" si="603"/>
        <v>1</v>
      </c>
      <c r="FZ596" s="14">
        <f t="shared" si="604"/>
        <v>90</v>
      </c>
      <c r="GA596" s="14">
        <v>157</v>
      </c>
      <c r="GB596" s="14">
        <f t="shared" si="605"/>
        <v>5</v>
      </c>
      <c r="GC596" s="14">
        <f t="shared" si="583"/>
        <v>2</v>
      </c>
      <c r="GD596" s="14" t="str">
        <f t="shared" si="606"/>
        <v/>
      </c>
      <c r="GE596" s="14" t="e">
        <f t="shared" si="584"/>
        <v>#REF!</v>
      </c>
      <c r="GF596" s="14" t="e">
        <f t="shared" si="607"/>
        <v>#REF!</v>
      </c>
      <c r="GG596" s="14" t="e">
        <f t="shared" si="608"/>
        <v>#REF!</v>
      </c>
      <c r="GH596" s="14" t="e">
        <f t="shared" si="609"/>
        <v>#REF!</v>
      </c>
      <c r="GI596" s="14" t="e">
        <f t="shared" si="610"/>
        <v>#REF!</v>
      </c>
      <c r="GJ596" s="14" t="e">
        <f t="shared" si="611"/>
        <v>#REF!</v>
      </c>
      <c r="GK596" s="14" t="e">
        <f t="shared" si="612"/>
        <v>#REF!</v>
      </c>
      <c r="GL596" s="14">
        <f t="shared" si="613"/>
        <v>2051</v>
      </c>
      <c r="GM596" s="14">
        <f t="shared" si="614"/>
        <v>0</v>
      </c>
      <c r="GN596" s="14" t="str">
        <f t="shared" si="615"/>
        <v/>
      </c>
      <c r="GO596" s="25" t="str">
        <f t="shared" si="616"/>
        <v>icon_2105102</v>
      </c>
      <c r="GS596" s="14">
        <f t="shared" si="617"/>
        <v>2</v>
      </c>
      <c r="GT596" s="14">
        <f t="shared" si="618"/>
        <v>0</v>
      </c>
      <c r="GU596" s="14" t="e">
        <f t="shared" si="585"/>
        <v>#REF!</v>
      </c>
      <c r="GV596" s="14" t="str">
        <f t="shared" si="586"/>
        <v>DefExt</v>
      </c>
      <c r="GW596" s="14" t="e">
        <f t="shared" si="587"/>
        <v>#REF!</v>
      </c>
      <c r="GX596" s="14" t="e">
        <f t="shared" si="588"/>
        <v>#REF!</v>
      </c>
      <c r="GY596" s="14" t="str">
        <f t="shared" si="589"/>
        <v/>
      </c>
      <c r="GZ596" s="14" t="str">
        <f t="shared" si="590"/>
        <v/>
      </c>
      <c r="HA596" s="14" t="str">
        <f t="shared" si="591"/>
        <v/>
      </c>
      <c r="HB596" s="14">
        <f t="shared" si="619"/>
        <v>20510</v>
      </c>
      <c r="HC596" s="14">
        <f t="shared" si="592"/>
        <v>0</v>
      </c>
      <c r="HD596" s="14" t="str">
        <f t="shared" si="593"/>
        <v/>
      </c>
      <c r="HE596" s="25" t="s">
        <v>1109</v>
      </c>
      <c r="HF596" s="14">
        <f t="shared" si="620"/>
        <v>20</v>
      </c>
    </row>
    <row r="597" spans="165:214" ht="16.5" x14ac:dyDescent="0.2">
      <c r="FI597" s="13">
        <v>592</v>
      </c>
      <c r="FJ597" s="14">
        <f t="shared" si="621"/>
        <v>2</v>
      </c>
      <c r="FK597" s="14">
        <f t="shared" si="581"/>
        <v>157</v>
      </c>
      <c r="FL597" s="14">
        <f t="shared" si="622"/>
        <v>21</v>
      </c>
      <c r="FM597" s="14">
        <f t="shared" si="582"/>
        <v>10</v>
      </c>
      <c r="FN597" s="14">
        <f t="shared" si="594"/>
        <v>16</v>
      </c>
      <c r="FO597" s="14">
        <f t="shared" si="595"/>
        <v>90</v>
      </c>
      <c r="FP597" s="14">
        <f t="shared" si="596"/>
        <v>1</v>
      </c>
      <c r="FQ597" s="14">
        <f t="shared" si="597"/>
        <v>3</v>
      </c>
      <c r="FR597" s="14">
        <f t="shared" si="598"/>
        <v>3</v>
      </c>
      <c r="FS597" s="14" t="b">
        <f t="shared" si="623"/>
        <v>0</v>
      </c>
      <c r="FT597" s="14">
        <f t="shared" si="599"/>
        <v>2105103</v>
      </c>
      <c r="FU597" s="14">
        <f t="shared" si="624"/>
        <v>35</v>
      </c>
      <c r="FV597" s="13" t="str">
        <f t="shared" si="600"/>
        <v>90级-普通守护灵の铠甲</v>
      </c>
      <c r="FW597" s="13" t="str">
        <f t="shared" si="601"/>
        <v>狂骨 · 守护灵の铠甲-普通</v>
      </c>
      <c r="FX597" s="14">
        <f t="shared" si="602"/>
        <v>2</v>
      </c>
      <c r="FY597" s="14">
        <f t="shared" si="603"/>
        <v>1</v>
      </c>
      <c r="FZ597" s="14">
        <f t="shared" si="604"/>
        <v>90</v>
      </c>
      <c r="GA597" s="14">
        <v>158</v>
      </c>
      <c r="GB597" s="14">
        <f t="shared" si="605"/>
        <v>5</v>
      </c>
      <c r="GC597" s="14">
        <f t="shared" si="583"/>
        <v>3</v>
      </c>
      <c r="GD597" s="14" t="str">
        <f t="shared" si="606"/>
        <v/>
      </c>
      <c r="GE597" s="14" t="e">
        <f t="shared" si="584"/>
        <v>#REF!</v>
      </c>
      <c r="GF597" s="14" t="e">
        <f t="shared" si="607"/>
        <v>#REF!</v>
      </c>
      <c r="GG597" s="14" t="e">
        <f t="shared" si="608"/>
        <v>#REF!</v>
      </c>
      <c r="GH597" s="14" t="e">
        <f t="shared" si="609"/>
        <v>#REF!</v>
      </c>
      <c r="GI597" s="14" t="e">
        <f t="shared" si="610"/>
        <v>#REF!</v>
      </c>
      <c r="GJ597" s="14" t="e">
        <f t="shared" si="611"/>
        <v>#REF!</v>
      </c>
      <c r="GK597" s="14" t="e">
        <f t="shared" si="612"/>
        <v>#REF!</v>
      </c>
      <c r="GL597" s="14">
        <f t="shared" si="613"/>
        <v>2051</v>
      </c>
      <c r="GM597" s="14">
        <f t="shared" si="614"/>
        <v>0</v>
      </c>
      <c r="GN597" s="14" t="str">
        <f t="shared" si="615"/>
        <v/>
      </c>
      <c r="GO597" s="25" t="str">
        <f t="shared" si="616"/>
        <v>icon_2105103</v>
      </c>
      <c r="GS597" s="14">
        <f t="shared" si="617"/>
        <v>2</v>
      </c>
      <c r="GT597" s="14">
        <f t="shared" si="618"/>
        <v>3</v>
      </c>
      <c r="GU597" s="14" t="e">
        <f t="shared" si="585"/>
        <v>#REF!</v>
      </c>
      <c r="GV597" s="14" t="str">
        <f t="shared" si="586"/>
        <v>DefExt</v>
      </c>
      <c r="GW597" s="14" t="e">
        <f t="shared" si="587"/>
        <v>#REF!</v>
      </c>
      <c r="GX597" s="14" t="e">
        <f t="shared" si="588"/>
        <v>#REF!</v>
      </c>
      <c r="GY597" s="14" t="str">
        <f t="shared" si="589"/>
        <v>HPExt</v>
      </c>
      <c r="GZ597" s="14" t="e">
        <f t="shared" si="590"/>
        <v>#REF!</v>
      </c>
      <c r="HA597" s="14" t="e">
        <f t="shared" si="591"/>
        <v>#REF!</v>
      </c>
      <c r="HB597" s="14">
        <f t="shared" si="619"/>
        <v>20510</v>
      </c>
      <c r="HC597" s="14">
        <f t="shared" si="592"/>
        <v>0</v>
      </c>
      <c r="HD597" s="14" t="str">
        <f t="shared" si="593"/>
        <v/>
      </c>
      <c r="HE597" s="25" t="s">
        <v>1109</v>
      </c>
      <c r="HF597" s="14">
        <f t="shared" si="620"/>
        <v>20</v>
      </c>
    </row>
    <row r="598" spans="165:214" ht="16.5" x14ac:dyDescent="0.2">
      <c r="FI598" s="13">
        <v>593</v>
      </c>
      <c r="FJ598" s="14">
        <f t="shared" si="621"/>
        <v>2</v>
      </c>
      <c r="FK598" s="14">
        <f t="shared" si="581"/>
        <v>158</v>
      </c>
      <c r="FL598" s="14">
        <f t="shared" si="622"/>
        <v>21</v>
      </c>
      <c r="FM598" s="14">
        <f t="shared" si="582"/>
        <v>10</v>
      </c>
      <c r="FN598" s="14">
        <f t="shared" si="594"/>
        <v>16</v>
      </c>
      <c r="FO598" s="14">
        <f t="shared" si="595"/>
        <v>90</v>
      </c>
      <c r="FP598" s="14">
        <f t="shared" si="596"/>
        <v>1</v>
      </c>
      <c r="FQ598" s="14">
        <f t="shared" si="597"/>
        <v>4</v>
      </c>
      <c r="FR598" s="14">
        <f t="shared" si="598"/>
        <v>4</v>
      </c>
      <c r="FS598" s="14" t="b">
        <f t="shared" si="623"/>
        <v>0</v>
      </c>
      <c r="FT598" s="14">
        <f t="shared" si="599"/>
        <v>2105104</v>
      </c>
      <c r="FU598" s="14">
        <f t="shared" si="624"/>
        <v>35</v>
      </c>
      <c r="FV598" s="13" t="str">
        <f t="shared" si="600"/>
        <v>90级-普通守护灵の裤子</v>
      </c>
      <c r="FW598" s="13" t="str">
        <f t="shared" si="601"/>
        <v>狂骨 · 守护灵の裤子-普通</v>
      </c>
      <c r="FX598" s="14">
        <f t="shared" si="602"/>
        <v>2</v>
      </c>
      <c r="FY598" s="14">
        <f t="shared" si="603"/>
        <v>1</v>
      </c>
      <c r="FZ598" s="14">
        <f t="shared" si="604"/>
        <v>90</v>
      </c>
      <c r="GA598" s="14">
        <v>159</v>
      </c>
      <c r="GB598" s="14">
        <f t="shared" si="605"/>
        <v>5</v>
      </c>
      <c r="GC598" s="14">
        <f t="shared" si="583"/>
        <v>4</v>
      </c>
      <c r="GD598" s="14" t="str">
        <f t="shared" si="606"/>
        <v/>
      </c>
      <c r="GE598" s="14" t="e">
        <f t="shared" si="584"/>
        <v>#REF!</v>
      </c>
      <c r="GF598" s="14" t="e">
        <f t="shared" si="607"/>
        <v>#REF!</v>
      </c>
      <c r="GG598" s="14" t="e">
        <f t="shared" si="608"/>
        <v>#REF!</v>
      </c>
      <c r="GH598" s="14" t="e">
        <f t="shared" si="609"/>
        <v>#REF!</v>
      </c>
      <c r="GI598" s="14" t="e">
        <f t="shared" si="610"/>
        <v>#REF!</v>
      </c>
      <c r="GJ598" s="14" t="e">
        <f t="shared" si="611"/>
        <v>#REF!</v>
      </c>
      <c r="GK598" s="14" t="e">
        <f t="shared" si="612"/>
        <v>#REF!</v>
      </c>
      <c r="GL598" s="14">
        <f t="shared" si="613"/>
        <v>2051</v>
      </c>
      <c r="GM598" s="14">
        <f t="shared" si="614"/>
        <v>0</v>
      </c>
      <c r="GN598" s="14" t="str">
        <f t="shared" si="615"/>
        <v/>
      </c>
      <c r="GO598" s="25" t="str">
        <f t="shared" si="616"/>
        <v>icon_2105104</v>
      </c>
      <c r="GS598" s="14">
        <f t="shared" si="617"/>
        <v>2</v>
      </c>
      <c r="GT598" s="14">
        <f t="shared" si="618"/>
        <v>0</v>
      </c>
      <c r="GU598" s="14" t="e">
        <f t="shared" si="585"/>
        <v>#REF!</v>
      </c>
      <c r="GV598" s="14" t="str">
        <f t="shared" si="586"/>
        <v>DefExt</v>
      </c>
      <c r="GW598" s="14" t="e">
        <f t="shared" si="587"/>
        <v>#REF!</v>
      </c>
      <c r="GX598" s="14" t="e">
        <f t="shared" si="588"/>
        <v>#REF!</v>
      </c>
      <c r="GY598" s="14" t="str">
        <f t="shared" si="589"/>
        <v/>
      </c>
      <c r="GZ598" s="14" t="str">
        <f t="shared" si="590"/>
        <v/>
      </c>
      <c r="HA598" s="14" t="str">
        <f t="shared" si="591"/>
        <v/>
      </c>
      <c r="HB598" s="14">
        <f t="shared" si="619"/>
        <v>20510</v>
      </c>
      <c r="HC598" s="14">
        <f t="shared" si="592"/>
        <v>0</v>
      </c>
      <c r="HD598" s="14" t="str">
        <f t="shared" si="593"/>
        <v/>
      </c>
      <c r="HE598" s="25" t="s">
        <v>1109</v>
      </c>
      <c r="HF598" s="14">
        <f t="shared" si="620"/>
        <v>20</v>
      </c>
    </row>
    <row r="599" spans="165:214" ht="16.5" x14ac:dyDescent="0.2">
      <c r="FI599" s="13">
        <v>594</v>
      </c>
      <c r="FJ599" s="14">
        <f t="shared" si="621"/>
        <v>2</v>
      </c>
      <c r="FK599" s="14">
        <f t="shared" si="581"/>
        <v>159</v>
      </c>
      <c r="FL599" s="14">
        <f t="shared" si="622"/>
        <v>21</v>
      </c>
      <c r="FM599" s="14">
        <f t="shared" si="582"/>
        <v>10</v>
      </c>
      <c r="FN599" s="14">
        <f t="shared" si="594"/>
        <v>16</v>
      </c>
      <c r="FO599" s="14">
        <f t="shared" si="595"/>
        <v>90</v>
      </c>
      <c r="FP599" s="14">
        <f t="shared" si="596"/>
        <v>1</v>
      </c>
      <c r="FQ599" s="14">
        <f t="shared" si="597"/>
        <v>5</v>
      </c>
      <c r="FR599" s="14">
        <f t="shared" si="598"/>
        <v>5</v>
      </c>
      <c r="FS599" s="14" t="b">
        <f t="shared" si="623"/>
        <v>0</v>
      </c>
      <c r="FT599" s="14">
        <f t="shared" si="599"/>
        <v>2105105</v>
      </c>
      <c r="FU599" s="14">
        <f t="shared" si="624"/>
        <v>35</v>
      </c>
      <c r="FV599" s="13" t="str">
        <f t="shared" si="600"/>
        <v>90级-普通守护灵の鞋子</v>
      </c>
      <c r="FW599" s="13" t="str">
        <f t="shared" si="601"/>
        <v>狂骨 · 守护灵の鞋子-普通</v>
      </c>
      <c r="FX599" s="14">
        <f t="shared" si="602"/>
        <v>2</v>
      </c>
      <c r="FY599" s="14">
        <f t="shared" si="603"/>
        <v>1</v>
      </c>
      <c r="FZ599" s="14">
        <f t="shared" si="604"/>
        <v>90</v>
      </c>
      <c r="GA599" s="14">
        <v>160</v>
      </c>
      <c r="GB599" s="14">
        <f t="shared" si="605"/>
        <v>5</v>
      </c>
      <c r="GC599" s="14">
        <f t="shared" si="583"/>
        <v>5</v>
      </c>
      <c r="GD599" s="14" t="str">
        <f t="shared" si="606"/>
        <v/>
      </c>
      <c r="GE599" s="14" t="e">
        <f t="shared" si="584"/>
        <v>#REF!</v>
      </c>
      <c r="GF599" s="14" t="e">
        <f t="shared" si="607"/>
        <v>#REF!</v>
      </c>
      <c r="GG599" s="14" t="e">
        <f t="shared" si="608"/>
        <v>#REF!</v>
      </c>
      <c r="GH599" s="14" t="e">
        <f t="shared" si="609"/>
        <v>#REF!</v>
      </c>
      <c r="GI599" s="14" t="e">
        <f t="shared" si="610"/>
        <v>#REF!</v>
      </c>
      <c r="GJ599" s="14" t="e">
        <f t="shared" si="611"/>
        <v>#REF!</v>
      </c>
      <c r="GK599" s="14" t="e">
        <f t="shared" si="612"/>
        <v>#REF!</v>
      </c>
      <c r="GL599" s="14">
        <f t="shared" si="613"/>
        <v>2051</v>
      </c>
      <c r="GM599" s="14">
        <f t="shared" si="614"/>
        <v>0</v>
      </c>
      <c r="GN599" s="14" t="str">
        <f t="shared" si="615"/>
        <v/>
      </c>
      <c r="GO599" s="25" t="str">
        <f t="shared" si="616"/>
        <v>icon_2105105</v>
      </c>
      <c r="GS599" s="14">
        <f t="shared" si="617"/>
        <v>3</v>
      </c>
      <c r="GT599" s="14">
        <f t="shared" si="618"/>
        <v>0</v>
      </c>
      <c r="GU599" s="14" t="e">
        <f t="shared" si="585"/>
        <v>#REF!</v>
      </c>
      <c r="GV599" s="14" t="str">
        <f t="shared" si="586"/>
        <v>HPExt</v>
      </c>
      <c r="GW599" s="14" t="e">
        <f t="shared" si="587"/>
        <v>#REF!</v>
      </c>
      <c r="GX599" s="14" t="e">
        <f t="shared" si="588"/>
        <v>#REF!</v>
      </c>
      <c r="GY599" s="14" t="str">
        <f t="shared" si="589"/>
        <v/>
      </c>
      <c r="GZ599" s="14" t="str">
        <f t="shared" si="590"/>
        <v/>
      </c>
      <c r="HA599" s="14" t="str">
        <f t="shared" si="591"/>
        <v/>
      </c>
      <c r="HB599" s="14">
        <f t="shared" si="619"/>
        <v>20510</v>
      </c>
      <c r="HC599" s="14">
        <f t="shared" si="592"/>
        <v>0</v>
      </c>
      <c r="HD599" s="14" t="str">
        <f t="shared" si="593"/>
        <v/>
      </c>
      <c r="HE599" s="25" t="s">
        <v>1109</v>
      </c>
      <c r="HF599" s="14">
        <f t="shared" si="620"/>
        <v>20</v>
      </c>
    </row>
    <row r="600" spans="165:214" ht="16.5" x14ac:dyDescent="0.2">
      <c r="FI600" s="13">
        <v>595</v>
      </c>
      <c r="FJ600" s="14">
        <f t="shared" si="621"/>
        <v>2</v>
      </c>
      <c r="FK600" s="14">
        <f t="shared" si="581"/>
        <v>160</v>
      </c>
      <c r="FL600" s="14">
        <f t="shared" si="622"/>
        <v>21</v>
      </c>
      <c r="FM600" s="14">
        <f t="shared" si="582"/>
        <v>10</v>
      </c>
      <c r="FN600" s="14">
        <f t="shared" si="594"/>
        <v>16</v>
      </c>
      <c r="FO600" s="14">
        <f t="shared" si="595"/>
        <v>90</v>
      </c>
      <c r="FP600" s="14">
        <f t="shared" si="596"/>
        <v>1</v>
      </c>
      <c r="FQ600" s="14">
        <f t="shared" si="597"/>
        <v>6</v>
      </c>
      <c r="FR600" s="14">
        <f t="shared" si="598"/>
        <v>6</v>
      </c>
      <c r="FS600" s="14" t="b">
        <f t="shared" si="623"/>
        <v>0</v>
      </c>
      <c r="FT600" s="14">
        <f t="shared" si="599"/>
        <v>2105106</v>
      </c>
      <c r="FU600" s="14">
        <f t="shared" si="624"/>
        <v>35</v>
      </c>
      <c r="FV600" s="13" t="str">
        <f t="shared" si="600"/>
        <v>90级-普通守护灵の护手</v>
      </c>
      <c r="FW600" s="13" t="str">
        <f t="shared" si="601"/>
        <v>狂骨 · 守护灵の护手-普通</v>
      </c>
      <c r="FX600" s="14">
        <f t="shared" si="602"/>
        <v>2</v>
      </c>
      <c r="FY600" s="14">
        <f t="shared" si="603"/>
        <v>1</v>
      </c>
      <c r="FZ600" s="14">
        <f t="shared" si="604"/>
        <v>90</v>
      </c>
      <c r="GA600" s="14">
        <v>161</v>
      </c>
      <c r="GB600" s="14">
        <f t="shared" si="605"/>
        <v>5</v>
      </c>
      <c r="GC600" s="14">
        <f t="shared" si="583"/>
        <v>6</v>
      </c>
      <c r="GD600" s="14" t="str">
        <f t="shared" si="606"/>
        <v/>
      </c>
      <c r="GE600" s="14" t="e">
        <f t="shared" si="584"/>
        <v>#REF!</v>
      </c>
      <c r="GF600" s="14" t="e">
        <f t="shared" si="607"/>
        <v>#REF!</v>
      </c>
      <c r="GG600" s="14" t="e">
        <f t="shared" si="608"/>
        <v>#REF!</v>
      </c>
      <c r="GH600" s="14" t="e">
        <f t="shared" si="609"/>
        <v>#REF!</v>
      </c>
      <c r="GI600" s="14" t="e">
        <f t="shared" si="610"/>
        <v>#REF!</v>
      </c>
      <c r="GJ600" s="14" t="e">
        <f t="shared" si="611"/>
        <v>#REF!</v>
      </c>
      <c r="GK600" s="14" t="e">
        <f t="shared" si="612"/>
        <v>#REF!</v>
      </c>
      <c r="GL600" s="14">
        <f t="shared" si="613"/>
        <v>2051</v>
      </c>
      <c r="GM600" s="14">
        <f t="shared" si="614"/>
        <v>0</v>
      </c>
      <c r="GN600" s="14" t="str">
        <f t="shared" si="615"/>
        <v/>
      </c>
      <c r="GO600" s="25" t="str">
        <f t="shared" si="616"/>
        <v>icon_2105106</v>
      </c>
      <c r="GS600" s="14">
        <f t="shared" si="617"/>
        <v>3</v>
      </c>
      <c r="GT600" s="14">
        <f t="shared" si="618"/>
        <v>0</v>
      </c>
      <c r="GU600" s="14" t="e">
        <f t="shared" si="585"/>
        <v>#REF!</v>
      </c>
      <c r="GV600" s="14" t="str">
        <f t="shared" si="586"/>
        <v>HPExt</v>
      </c>
      <c r="GW600" s="14" t="e">
        <f t="shared" si="587"/>
        <v>#REF!</v>
      </c>
      <c r="GX600" s="14" t="e">
        <f t="shared" si="588"/>
        <v>#REF!</v>
      </c>
      <c r="GY600" s="14" t="str">
        <f t="shared" si="589"/>
        <v/>
      </c>
      <c r="GZ600" s="14" t="str">
        <f t="shared" si="590"/>
        <v/>
      </c>
      <c r="HA600" s="14" t="str">
        <f t="shared" si="591"/>
        <v/>
      </c>
      <c r="HB600" s="14">
        <f t="shared" si="619"/>
        <v>20510</v>
      </c>
      <c r="HC600" s="14">
        <f t="shared" si="592"/>
        <v>0</v>
      </c>
      <c r="HD600" s="14" t="str">
        <f t="shared" si="593"/>
        <v/>
      </c>
      <c r="HE600" s="25" t="s">
        <v>1109</v>
      </c>
      <c r="HF600" s="14">
        <f t="shared" si="620"/>
        <v>20</v>
      </c>
    </row>
    <row r="601" spans="165:214" ht="16.5" x14ac:dyDescent="0.2">
      <c r="FI601" s="13">
        <v>596</v>
      </c>
      <c r="FJ601" s="14">
        <f t="shared" si="621"/>
        <v>2</v>
      </c>
      <c r="FK601" s="14">
        <f t="shared" si="581"/>
        <v>161</v>
      </c>
      <c r="FL601" s="14">
        <f t="shared" si="622"/>
        <v>21</v>
      </c>
      <c r="FM601" s="14">
        <f t="shared" si="582"/>
        <v>10</v>
      </c>
      <c r="FN601" s="14">
        <f t="shared" si="594"/>
        <v>16</v>
      </c>
      <c r="FO601" s="14">
        <f t="shared" si="595"/>
        <v>90</v>
      </c>
      <c r="FP601" s="14">
        <f t="shared" si="596"/>
        <v>1</v>
      </c>
      <c r="FQ601" s="14">
        <f t="shared" si="597"/>
        <v>7</v>
      </c>
      <c r="FR601" s="14">
        <f t="shared" si="598"/>
        <v>7</v>
      </c>
      <c r="FS601" s="14" t="b">
        <f t="shared" si="623"/>
        <v>0</v>
      </c>
      <c r="FT601" s="14">
        <f t="shared" si="599"/>
        <v>2105107</v>
      </c>
      <c r="FU601" s="14">
        <f t="shared" si="624"/>
        <v>53</v>
      </c>
      <c r="FV601" s="13" t="str">
        <f t="shared" si="600"/>
        <v>90级-普通守护灵の项链</v>
      </c>
      <c r="FW601" s="13" t="str">
        <f t="shared" si="601"/>
        <v>狂骨 · 守护灵の项链-普通</v>
      </c>
      <c r="FX601" s="14">
        <f t="shared" si="602"/>
        <v>2</v>
      </c>
      <c r="FY601" s="14">
        <f t="shared" si="603"/>
        <v>1</v>
      </c>
      <c r="FZ601" s="14">
        <f t="shared" si="604"/>
        <v>90</v>
      </c>
      <c r="GA601" s="14">
        <v>162</v>
      </c>
      <c r="GB601" s="14">
        <f t="shared" si="605"/>
        <v>5</v>
      </c>
      <c r="GC601" s="14">
        <f t="shared" si="583"/>
        <v>7</v>
      </c>
      <c r="GD601" s="14" t="str">
        <f t="shared" si="606"/>
        <v/>
      </c>
      <c r="GE601" s="14" t="e">
        <f t="shared" si="584"/>
        <v>#REF!</v>
      </c>
      <c r="GF601" s="14" t="e">
        <f t="shared" si="607"/>
        <v>#REF!</v>
      </c>
      <c r="GG601" s="14" t="e">
        <f t="shared" si="608"/>
        <v>#REF!</v>
      </c>
      <c r="GH601" s="14" t="e">
        <f t="shared" si="609"/>
        <v>#REF!</v>
      </c>
      <c r="GI601" s="14" t="e">
        <f t="shared" si="610"/>
        <v>#REF!</v>
      </c>
      <c r="GJ601" s="14" t="e">
        <f t="shared" si="611"/>
        <v>#REF!</v>
      </c>
      <c r="GK601" s="14" t="e">
        <f t="shared" si="612"/>
        <v>#REF!</v>
      </c>
      <c r="GL601" s="14">
        <f t="shared" si="613"/>
        <v>2051</v>
      </c>
      <c r="GM601" s="14">
        <f t="shared" si="614"/>
        <v>0</v>
      </c>
      <c r="GN601" s="14" t="str">
        <f t="shared" si="615"/>
        <v/>
      </c>
      <c r="GO601" s="25" t="str">
        <f t="shared" si="616"/>
        <v>icon_2105107</v>
      </c>
      <c r="GS601" s="14">
        <f t="shared" si="617"/>
        <v>1</v>
      </c>
      <c r="GT601" s="14">
        <f t="shared" si="618"/>
        <v>2</v>
      </c>
      <c r="GU601" s="14" t="e">
        <f t="shared" si="585"/>
        <v>#REF!</v>
      </c>
      <c r="GV601" s="14" t="str">
        <f t="shared" si="586"/>
        <v>AtkExt</v>
      </c>
      <c r="GW601" s="14" t="e">
        <f t="shared" si="587"/>
        <v>#REF!</v>
      </c>
      <c r="GX601" s="14" t="e">
        <f t="shared" si="588"/>
        <v>#REF!</v>
      </c>
      <c r="GY601" s="14" t="str">
        <f t="shared" si="589"/>
        <v>DefExt</v>
      </c>
      <c r="GZ601" s="14" t="e">
        <f t="shared" si="590"/>
        <v>#REF!</v>
      </c>
      <c r="HA601" s="14" t="e">
        <f t="shared" si="591"/>
        <v>#REF!</v>
      </c>
      <c r="HB601" s="14">
        <f t="shared" si="619"/>
        <v>20510</v>
      </c>
      <c r="HC601" s="14">
        <f t="shared" si="592"/>
        <v>0</v>
      </c>
      <c r="HD601" s="14" t="str">
        <f t="shared" si="593"/>
        <v/>
      </c>
      <c r="HE601" s="25" t="s">
        <v>1109</v>
      </c>
      <c r="HF601" s="14">
        <f t="shared" si="620"/>
        <v>30</v>
      </c>
    </row>
    <row r="602" spans="165:214" ht="16.5" x14ac:dyDescent="0.2">
      <c r="FI602" s="13">
        <v>597</v>
      </c>
      <c r="FJ602" s="14">
        <f t="shared" si="621"/>
        <v>2</v>
      </c>
      <c r="FK602" s="14">
        <f t="shared" si="581"/>
        <v>162</v>
      </c>
      <c r="FL602" s="14">
        <f t="shared" si="622"/>
        <v>21</v>
      </c>
      <c r="FM602" s="14">
        <f t="shared" si="582"/>
        <v>10</v>
      </c>
      <c r="FN602" s="14">
        <f t="shared" si="594"/>
        <v>16</v>
      </c>
      <c r="FO602" s="14">
        <f t="shared" si="595"/>
        <v>90</v>
      </c>
      <c r="FP602" s="14">
        <f t="shared" si="596"/>
        <v>1</v>
      </c>
      <c r="FQ602" s="14">
        <f t="shared" si="597"/>
        <v>8</v>
      </c>
      <c r="FR602" s="14">
        <f t="shared" si="598"/>
        <v>8</v>
      </c>
      <c r="FS602" s="14" t="b">
        <f t="shared" si="623"/>
        <v>0</v>
      </c>
      <c r="FT602" s="14">
        <f t="shared" si="599"/>
        <v>2105108</v>
      </c>
      <c r="FU602" s="14">
        <f t="shared" si="624"/>
        <v>53</v>
      </c>
      <c r="FV602" s="13" t="str">
        <f t="shared" si="600"/>
        <v>90级-普通守护灵の戒指</v>
      </c>
      <c r="FW602" s="13" t="str">
        <f t="shared" si="601"/>
        <v>狂骨 · 守护灵の戒指-普通</v>
      </c>
      <c r="FX602" s="14">
        <f t="shared" si="602"/>
        <v>2</v>
      </c>
      <c r="FY602" s="14">
        <f t="shared" si="603"/>
        <v>1</v>
      </c>
      <c r="FZ602" s="14">
        <f t="shared" si="604"/>
        <v>90</v>
      </c>
      <c r="GA602" s="14">
        <v>163</v>
      </c>
      <c r="GB602" s="14">
        <f t="shared" si="605"/>
        <v>5</v>
      </c>
      <c r="GC602" s="14">
        <f t="shared" si="583"/>
        <v>8</v>
      </c>
      <c r="GD602" s="14" t="str">
        <f t="shared" si="606"/>
        <v/>
      </c>
      <c r="GE602" s="14" t="e">
        <f t="shared" si="584"/>
        <v>#REF!</v>
      </c>
      <c r="GF602" s="14" t="e">
        <f t="shared" si="607"/>
        <v>#REF!</v>
      </c>
      <c r="GG602" s="14" t="e">
        <f t="shared" si="608"/>
        <v>#REF!</v>
      </c>
      <c r="GH602" s="14" t="e">
        <f t="shared" si="609"/>
        <v>#REF!</v>
      </c>
      <c r="GI602" s="14" t="e">
        <f t="shared" si="610"/>
        <v>#REF!</v>
      </c>
      <c r="GJ602" s="14" t="e">
        <f t="shared" si="611"/>
        <v>#REF!</v>
      </c>
      <c r="GK602" s="14" t="e">
        <f t="shared" si="612"/>
        <v>#REF!</v>
      </c>
      <c r="GL602" s="14">
        <f t="shared" si="613"/>
        <v>2051</v>
      </c>
      <c r="GM602" s="14">
        <f t="shared" si="614"/>
        <v>0</v>
      </c>
      <c r="GN602" s="14" t="str">
        <f t="shared" si="615"/>
        <v/>
      </c>
      <c r="GO602" s="25" t="str">
        <f t="shared" si="616"/>
        <v>icon_2105108</v>
      </c>
      <c r="GS602" s="14">
        <f t="shared" si="617"/>
        <v>1</v>
      </c>
      <c r="GT602" s="14">
        <f t="shared" si="618"/>
        <v>3</v>
      </c>
      <c r="GU602" s="14" t="e">
        <f t="shared" si="585"/>
        <v>#REF!</v>
      </c>
      <c r="GV602" s="14" t="str">
        <f t="shared" si="586"/>
        <v>AtkExt</v>
      </c>
      <c r="GW602" s="14" t="e">
        <f t="shared" si="587"/>
        <v>#REF!</v>
      </c>
      <c r="GX602" s="14" t="e">
        <f t="shared" si="588"/>
        <v>#REF!</v>
      </c>
      <c r="GY602" s="14" t="str">
        <f t="shared" si="589"/>
        <v>HPExt</v>
      </c>
      <c r="GZ602" s="14" t="e">
        <f t="shared" si="590"/>
        <v>#REF!</v>
      </c>
      <c r="HA602" s="14" t="e">
        <f t="shared" si="591"/>
        <v>#REF!</v>
      </c>
      <c r="HB602" s="14">
        <f t="shared" si="619"/>
        <v>20510</v>
      </c>
      <c r="HC602" s="14">
        <f t="shared" si="592"/>
        <v>0</v>
      </c>
      <c r="HD602" s="14" t="str">
        <f t="shared" si="593"/>
        <v/>
      </c>
      <c r="HE602" s="25" t="s">
        <v>1109</v>
      </c>
      <c r="HF602" s="14">
        <f t="shared" si="620"/>
        <v>30</v>
      </c>
    </row>
    <row r="603" spans="165:214" ht="16.5" x14ac:dyDescent="0.2">
      <c r="FI603" s="13">
        <v>598</v>
      </c>
      <c r="FJ603" s="14">
        <f t="shared" si="621"/>
        <v>2</v>
      </c>
      <c r="FK603" s="14">
        <f t="shared" si="581"/>
        <v>163</v>
      </c>
      <c r="FL603" s="14">
        <f t="shared" si="622"/>
        <v>22</v>
      </c>
      <c r="FM603" s="14">
        <f t="shared" si="582"/>
        <v>20</v>
      </c>
      <c r="FN603" s="14">
        <f t="shared" si="594"/>
        <v>16</v>
      </c>
      <c r="FO603" s="14">
        <f t="shared" si="595"/>
        <v>90</v>
      </c>
      <c r="FP603" s="14">
        <f t="shared" si="596"/>
        <v>2</v>
      </c>
      <c r="FQ603" s="14">
        <f t="shared" si="597"/>
        <v>1</v>
      </c>
      <c r="FR603" s="14">
        <f t="shared" si="598"/>
        <v>1</v>
      </c>
      <c r="FS603" s="14" t="b">
        <f t="shared" si="623"/>
        <v>0</v>
      </c>
      <c r="FT603" s="14">
        <f t="shared" si="599"/>
        <v>2105201</v>
      </c>
      <c r="FU603" s="14">
        <f t="shared" si="624"/>
        <v>112</v>
      </c>
      <c r="FV603" s="13" t="str">
        <f t="shared" si="600"/>
        <v>90级-优秀守护灵の灵器</v>
      </c>
      <c r="FW603" s="13" t="str">
        <f t="shared" si="601"/>
        <v>狂骨 · 守护灵の灵器-优秀</v>
      </c>
      <c r="FX603" s="14">
        <f t="shared" si="602"/>
        <v>2</v>
      </c>
      <c r="FY603" s="14">
        <f t="shared" si="603"/>
        <v>2</v>
      </c>
      <c r="FZ603" s="14">
        <f t="shared" si="604"/>
        <v>90</v>
      </c>
      <c r="GA603" s="14">
        <v>164</v>
      </c>
      <c r="GB603" s="14">
        <f t="shared" si="605"/>
        <v>5</v>
      </c>
      <c r="GC603" s="14">
        <f t="shared" si="583"/>
        <v>1</v>
      </c>
      <c r="GD603" s="14" t="str">
        <f t="shared" si="606"/>
        <v/>
      </c>
      <c r="GE603" s="14" t="e">
        <f t="shared" si="584"/>
        <v>#REF!</v>
      </c>
      <c r="GF603" s="14" t="e">
        <f t="shared" si="607"/>
        <v>#REF!</v>
      </c>
      <c r="GG603" s="14" t="e">
        <f t="shared" si="608"/>
        <v>#REF!</v>
      </c>
      <c r="GH603" s="14" t="e">
        <f t="shared" si="609"/>
        <v>#REF!</v>
      </c>
      <c r="GI603" s="14" t="e">
        <f t="shared" si="610"/>
        <v>#REF!</v>
      </c>
      <c r="GJ603" s="14" t="e">
        <f t="shared" si="611"/>
        <v>#REF!</v>
      </c>
      <c r="GK603" s="14" t="e">
        <f t="shared" si="612"/>
        <v>#REF!</v>
      </c>
      <c r="GL603" s="14">
        <f t="shared" si="613"/>
        <v>2052</v>
      </c>
      <c r="GM603" s="14">
        <f t="shared" si="614"/>
        <v>0</v>
      </c>
      <c r="GN603" s="14" t="str">
        <f t="shared" si="615"/>
        <v/>
      </c>
      <c r="GO603" s="25" t="str">
        <f t="shared" si="616"/>
        <v>icon_2105101</v>
      </c>
      <c r="GS603" s="14">
        <f t="shared" si="617"/>
        <v>1</v>
      </c>
      <c r="GT603" s="14">
        <f t="shared" si="618"/>
        <v>0</v>
      </c>
      <c r="GU603" s="14" t="e">
        <f t="shared" si="585"/>
        <v>#REF!</v>
      </c>
      <c r="GV603" s="14" t="str">
        <f t="shared" si="586"/>
        <v>AtkExt</v>
      </c>
      <c r="GW603" s="14" t="e">
        <f t="shared" si="587"/>
        <v>#REF!</v>
      </c>
      <c r="GX603" s="14" t="e">
        <f t="shared" si="588"/>
        <v>#REF!</v>
      </c>
      <c r="GY603" s="14" t="str">
        <f t="shared" si="589"/>
        <v/>
      </c>
      <c r="GZ603" s="14" t="str">
        <f t="shared" si="590"/>
        <v/>
      </c>
      <c r="HA603" s="14" t="str">
        <f t="shared" si="591"/>
        <v/>
      </c>
      <c r="HB603" s="14">
        <f t="shared" si="619"/>
        <v>20520</v>
      </c>
      <c r="HC603" s="14">
        <f t="shared" si="592"/>
        <v>0</v>
      </c>
      <c r="HD603" s="14" t="str">
        <f t="shared" si="593"/>
        <v/>
      </c>
      <c r="HE603" s="25" t="s">
        <v>1109</v>
      </c>
      <c r="HF603" s="14">
        <f t="shared" si="620"/>
        <v>120</v>
      </c>
    </row>
    <row r="604" spans="165:214" ht="16.5" x14ac:dyDescent="0.2">
      <c r="FI604" s="13">
        <v>599</v>
      </c>
      <c r="FJ604" s="14">
        <f t="shared" si="621"/>
        <v>2</v>
      </c>
      <c r="FK604" s="14">
        <f t="shared" si="581"/>
        <v>164</v>
      </c>
      <c r="FL604" s="14">
        <f t="shared" si="622"/>
        <v>22</v>
      </c>
      <c r="FM604" s="14">
        <f t="shared" si="582"/>
        <v>20</v>
      </c>
      <c r="FN604" s="14">
        <f t="shared" si="594"/>
        <v>16</v>
      </c>
      <c r="FO604" s="14">
        <f t="shared" si="595"/>
        <v>90</v>
      </c>
      <c r="FP604" s="14">
        <f t="shared" si="596"/>
        <v>2</v>
      </c>
      <c r="FQ604" s="14">
        <f t="shared" si="597"/>
        <v>2</v>
      </c>
      <c r="FR604" s="14">
        <f t="shared" si="598"/>
        <v>2</v>
      </c>
      <c r="FS604" s="14" t="b">
        <f t="shared" si="623"/>
        <v>0</v>
      </c>
      <c r="FT604" s="14">
        <f t="shared" si="599"/>
        <v>2105202</v>
      </c>
      <c r="FU604" s="14">
        <f t="shared" si="624"/>
        <v>56</v>
      </c>
      <c r="FV604" s="13" t="str">
        <f t="shared" si="600"/>
        <v>90级-优秀守护灵の头盔</v>
      </c>
      <c r="FW604" s="13" t="str">
        <f t="shared" si="601"/>
        <v>狂骨 · 守护灵の头盔-优秀</v>
      </c>
      <c r="FX604" s="14">
        <f t="shared" si="602"/>
        <v>2</v>
      </c>
      <c r="FY604" s="14">
        <f t="shared" si="603"/>
        <v>2</v>
      </c>
      <c r="FZ604" s="14">
        <f t="shared" si="604"/>
        <v>90</v>
      </c>
      <c r="GA604" s="14">
        <v>165</v>
      </c>
      <c r="GB604" s="14">
        <f t="shared" si="605"/>
        <v>5</v>
      </c>
      <c r="GC604" s="14">
        <f t="shared" si="583"/>
        <v>2</v>
      </c>
      <c r="GD604" s="14" t="str">
        <f t="shared" si="606"/>
        <v/>
      </c>
      <c r="GE604" s="14" t="e">
        <f t="shared" si="584"/>
        <v>#REF!</v>
      </c>
      <c r="GF604" s="14" t="e">
        <f t="shared" si="607"/>
        <v>#REF!</v>
      </c>
      <c r="GG604" s="14" t="e">
        <f t="shared" si="608"/>
        <v>#REF!</v>
      </c>
      <c r="GH604" s="14" t="e">
        <f t="shared" si="609"/>
        <v>#REF!</v>
      </c>
      <c r="GI604" s="14" t="e">
        <f t="shared" si="610"/>
        <v>#REF!</v>
      </c>
      <c r="GJ604" s="14" t="e">
        <f t="shared" si="611"/>
        <v>#REF!</v>
      </c>
      <c r="GK604" s="14" t="e">
        <f t="shared" si="612"/>
        <v>#REF!</v>
      </c>
      <c r="GL604" s="14">
        <f t="shared" si="613"/>
        <v>2052</v>
      </c>
      <c r="GM604" s="14">
        <f t="shared" si="614"/>
        <v>0</v>
      </c>
      <c r="GN604" s="14" t="str">
        <f t="shared" si="615"/>
        <v/>
      </c>
      <c r="GO604" s="25" t="str">
        <f t="shared" si="616"/>
        <v>icon_2105102</v>
      </c>
      <c r="GS604" s="14">
        <f t="shared" si="617"/>
        <v>2</v>
      </c>
      <c r="GT604" s="14">
        <f t="shared" si="618"/>
        <v>0</v>
      </c>
      <c r="GU604" s="14" t="e">
        <f t="shared" si="585"/>
        <v>#REF!</v>
      </c>
      <c r="GV604" s="14" t="str">
        <f t="shared" si="586"/>
        <v>DefExt</v>
      </c>
      <c r="GW604" s="14" t="e">
        <f t="shared" si="587"/>
        <v>#REF!</v>
      </c>
      <c r="GX604" s="14" t="e">
        <f t="shared" si="588"/>
        <v>#REF!</v>
      </c>
      <c r="GY604" s="14" t="str">
        <f t="shared" si="589"/>
        <v/>
      </c>
      <c r="GZ604" s="14" t="str">
        <f t="shared" si="590"/>
        <v/>
      </c>
      <c r="HA604" s="14" t="str">
        <f t="shared" si="591"/>
        <v/>
      </c>
      <c r="HB604" s="14">
        <f t="shared" si="619"/>
        <v>20520</v>
      </c>
      <c r="HC604" s="14">
        <f t="shared" si="592"/>
        <v>0</v>
      </c>
      <c r="HD604" s="14" t="str">
        <f t="shared" si="593"/>
        <v/>
      </c>
      <c r="HE604" s="25" t="s">
        <v>1109</v>
      </c>
      <c r="HF604" s="14">
        <f t="shared" si="620"/>
        <v>60</v>
      </c>
    </row>
    <row r="605" spans="165:214" ht="16.5" x14ac:dyDescent="0.2">
      <c r="FI605" s="13">
        <v>600</v>
      </c>
      <c r="FJ605" s="14">
        <f t="shared" si="621"/>
        <v>2</v>
      </c>
      <c r="FK605" s="14">
        <f t="shared" si="581"/>
        <v>165</v>
      </c>
      <c r="FL605" s="14">
        <f t="shared" si="622"/>
        <v>22</v>
      </c>
      <c r="FM605" s="14">
        <f t="shared" si="582"/>
        <v>20</v>
      </c>
      <c r="FN605" s="14">
        <f t="shared" si="594"/>
        <v>16</v>
      </c>
      <c r="FO605" s="14">
        <f t="shared" si="595"/>
        <v>90</v>
      </c>
      <c r="FP605" s="14">
        <f t="shared" si="596"/>
        <v>2</v>
      </c>
      <c r="FQ605" s="14">
        <f t="shared" si="597"/>
        <v>3</v>
      </c>
      <c r="FR605" s="14">
        <f t="shared" si="598"/>
        <v>3</v>
      </c>
      <c r="FS605" s="14" t="b">
        <f t="shared" si="623"/>
        <v>0</v>
      </c>
      <c r="FT605" s="14">
        <f t="shared" si="599"/>
        <v>2105203</v>
      </c>
      <c r="FU605" s="14">
        <f t="shared" si="624"/>
        <v>56</v>
      </c>
      <c r="FV605" s="13" t="str">
        <f t="shared" si="600"/>
        <v>90级-优秀守护灵の铠甲</v>
      </c>
      <c r="FW605" s="13" t="str">
        <f t="shared" si="601"/>
        <v>狂骨 · 守护灵の铠甲-优秀</v>
      </c>
      <c r="FX605" s="14">
        <f t="shared" si="602"/>
        <v>2</v>
      </c>
      <c r="FY605" s="14">
        <f t="shared" si="603"/>
        <v>2</v>
      </c>
      <c r="FZ605" s="14">
        <f t="shared" si="604"/>
        <v>90</v>
      </c>
      <c r="GA605" s="14">
        <v>166</v>
      </c>
      <c r="GB605" s="14">
        <f t="shared" si="605"/>
        <v>5</v>
      </c>
      <c r="GC605" s="14">
        <f t="shared" si="583"/>
        <v>3</v>
      </c>
      <c r="GD605" s="14" t="str">
        <f t="shared" si="606"/>
        <v/>
      </c>
      <c r="GE605" s="14" t="e">
        <f t="shared" si="584"/>
        <v>#REF!</v>
      </c>
      <c r="GF605" s="14" t="e">
        <f t="shared" si="607"/>
        <v>#REF!</v>
      </c>
      <c r="GG605" s="14" t="e">
        <f t="shared" si="608"/>
        <v>#REF!</v>
      </c>
      <c r="GH605" s="14" t="e">
        <f t="shared" si="609"/>
        <v>#REF!</v>
      </c>
      <c r="GI605" s="14" t="e">
        <f t="shared" si="610"/>
        <v>#REF!</v>
      </c>
      <c r="GJ605" s="14" t="e">
        <f t="shared" si="611"/>
        <v>#REF!</v>
      </c>
      <c r="GK605" s="14" t="e">
        <f t="shared" si="612"/>
        <v>#REF!</v>
      </c>
      <c r="GL605" s="14">
        <f t="shared" si="613"/>
        <v>2052</v>
      </c>
      <c r="GM605" s="14">
        <f t="shared" si="614"/>
        <v>0</v>
      </c>
      <c r="GN605" s="14" t="str">
        <f t="shared" si="615"/>
        <v/>
      </c>
      <c r="GO605" s="25" t="str">
        <f t="shared" si="616"/>
        <v>icon_2105103</v>
      </c>
      <c r="GS605" s="14">
        <f t="shared" si="617"/>
        <v>2</v>
      </c>
      <c r="GT605" s="14">
        <f t="shared" si="618"/>
        <v>3</v>
      </c>
      <c r="GU605" s="14" t="e">
        <f t="shared" si="585"/>
        <v>#REF!</v>
      </c>
      <c r="GV605" s="14" t="str">
        <f t="shared" si="586"/>
        <v>DefExt</v>
      </c>
      <c r="GW605" s="14" t="e">
        <f t="shared" si="587"/>
        <v>#REF!</v>
      </c>
      <c r="GX605" s="14" t="e">
        <f t="shared" si="588"/>
        <v>#REF!</v>
      </c>
      <c r="GY605" s="14" t="str">
        <f t="shared" si="589"/>
        <v>HPExt</v>
      </c>
      <c r="GZ605" s="14" t="e">
        <f t="shared" si="590"/>
        <v>#REF!</v>
      </c>
      <c r="HA605" s="14" t="e">
        <f t="shared" si="591"/>
        <v>#REF!</v>
      </c>
      <c r="HB605" s="14">
        <f t="shared" si="619"/>
        <v>20520</v>
      </c>
      <c r="HC605" s="14">
        <f t="shared" si="592"/>
        <v>0</v>
      </c>
      <c r="HD605" s="14" t="str">
        <f t="shared" si="593"/>
        <v/>
      </c>
      <c r="HE605" s="25" t="s">
        <v>1109</v>
      </c>
      <c r="HF605" s="14">
        <f t="shared" si="620"/>
        <v>60</v>
      </c>
    </row>
    <row r="606" spans="165:214" ht="16.5" x14ac:dyDescent="0.2">
      <c r="FI606" s="13">
        <v>601</v>
      </c>
      <c r="FJ606" s="14">
        <f t="shared" si="621"/>
        <v>2</v>
      </c>
      <c r="FK606" s="14">
        <f t="shared" si="581"/>
        <v>166</v>
      </c>
      <c r="FL606" s="14">
        <f t="shared" si="622"/>
        <v>22</v>
      </c>
      <c r="FM606" s="14">
        <f t="shared" si="582"/>
        <v>20</v>
      </c>
      <c r="FN606" s="14">
        <f t="shared" si="594"/>
        <v>16</v>
      </c>
      <c r="FO606" s="14">
        <f t="shared" si="595"/>
        <v>90</v>
      </c>
      <c r="FP606" s="14">
        <f t="shared" si="596"/>
        <v>2</v>
      </c>
      <c r="FQ606" s="14">
        <f t="shared" si="597"/>
        <v>4</v>
      </c>
      <c r="FR606" s="14">
        <f t="shared" si="598"/>
        <v>4</v>
      </c>
      <c r="FS606" s="14" t="b">
        <f t="shared" si="623"/>
        <v>0</v>
      </c>
      <c r="FT606" s="14">
        <f t="shared" si="599"/>
        <v>2105204</v>
      </c>
      <c r="FU606" s="14">
        <f t="shared" si="624"/>
        <v>56</v>
      </c>
      <c r="FV606" s="13" t="str">
        <f t="shared" si="600"/>
        <v>90级-优秀守护灵の裤子</v>
      </c>
      <c r="FW606" s="13" t="str">
        <f t="shared" si="601"/>
        <v>狂骨 · 守护灵の裤子-优秀</v>
      </c>
      <c r="FX606" s="14">
        <f t="shared" si="602"/>
        <v>2</v>
      </c>
      <c r="FY606" s="14">
        <f t="shared" si="603"/>
        <v>2</v>
      </c>
      <c r="FZ606" s="14">
        <f t="shared" si="604"/>
        <v>90</v>
      </c>
      <c r="GA606" s="14">
        <v>167</v>
      </c>
      <c r="GB606" s="14">
        <f t="shared" si="605"/>
        <v>5</v>
      </c>
      <c r="GC606" s="14">
        <f t="shared" si="583"/>
        <v>4</v>
      </c>
      <c r="GD606" s="14" t="str">
        <f t="shared" si="606"/>
        <v/>
      </c>
      <c r="GE606" s="14" t="e">
        <f t="shared" si="584"/>
        <v>#REF!</v>
      </c>
      <c r="GF606" s="14" t="e">
        <f t="shared" si="607"/>
        <v>#REF!</v>
      </c>
      <c r="GG606" s="14" t="e">
        <f t="shared" si="608"/>
        <v>#REF!</v>
      </c>
      <c r="GH606" s="14" t="e">
        <f t="shared" si="609"/>
        <v>#REF!</v>
      </c>
      <c r="GI606" s="14" t="e">
        <f t="shared" si="610"/>
        <v>#REF!</v>
      </c>
      <c r="GJ606" s="14" t="e">
        <f t="shared" si="611"/>
        <v>#REF!</v>
      </c>
      <c r="GK606" s="14" t="e">
        <f t="shared" si="612"/>
        <v>#REF!</v>
      </c>
      <c r="GL606" s="14">
        <f t="shared" si="613"/>
        <v>2052</v>
      </c>
      <c r="GM606" s="14">
        <f t="shared" si="614"/>
        <v>0</v>
      </c>
      <c r="GN606" s="14" t="str">
        <f t="shared" si="615"/>
        <v/>
      </c>
      <c r="GO606" s="25" t="str">
        <f t="shared" si="616"/>
        <v>icon_2105104</v>
      </c>
      <c r="GS606" s="14">
        <f t="shared" si="617"/>
        <v>2</v>
      </c>
      <c r="GT606" s="14">
        <f t="shared" si="618"/>
        <v>0</v>
      </c>
      <c r="GU606" s="14" t="e">
        <f t="shared" si="585"/>
        <v>#REF!</v>
      </c>
      <c r="GV606" s="14" t="str">
        <f t="shared" si="586"/>
        <v>DefExt</v>
      </c>
      <c r="GW606" s="14" t="e">
        <f t="shared" si="587"/>
        <v>#REF!</v>
      </c>
      <c r="GX606" s="14" t="e">
        <f t="shared" si="588"/>
        <v>#REF!</v>
      </c>
      <c r="GY606" s="14" t="str">
        <f t="shared" si="589"/>
        <v/>
      </c>
      <c r="GZ606" s="14" t="str">
        <f t="shared" si="590"/>
        <v/>
      </c>
      <c r="HA606" s="14" t="str">
        <f t="shared" si="591"/>
        <v/>
      </c>
      <c r="HB606" s="14">
        <f t="shared" si="619"/>
        <v>20520</v>
      </c>
      <c r="HC606" s="14">
        <f t="shared" si="592"/>
        <v>0</v>
      </c>
      <c r="HD606" s="14" t="str">
        <f t="shared" si="593"/>
        <v/>
      </c>
      <c r="HE606" s="25" t="s">
        <v>1109</v>
      </c>
      <c r="HF606" s="14">
        <f t="shared" si="620"/>
        <v>60</v>
      </c>
    </row>
    <row r="607" spans="165:214" ht="16.5" x14ac:dyDescent="0.2">
      <c r="FI607" s="13">
        <v>602</v>
      </c>
      <c r="FJ607" s="14">
        <f t="shared" si="621"/>
        <v>2</v>
      </c>
      <c r="FK607" s="14">
        <f t="shared" si="581"/>
        <v>167</v>
      </c>
      <c r="FL607" s="14">
        <f t="shared" si="622"/>
        <v>22</v>
      </c>
      <c r="FM607" s="14">
        <f t="shared" si="582"/>
        <v>20</v>
      </c>
      <c r="FN607" s="14">
        <f t="shared" si="594"/>
        <v>16</v>
      </c>
      <c r="FO607" s="14">
        <f t="shared" si="595"/>
        <v>90</v>
      </c>
      <c r="FP607" s="14">
        <f t="shared" si="596"/>
        <v>2</v>
      </c>
      <c r="FQ607" s="14">
        <f t="shared" si="597"/>
        <v>5</v>
      </c>
      <c r="FR607" s="14">
        <f t="shared" si="598"/>
        <v>5</v>
      </c>
      <c r="FS607" s="14" t="b">
        <f t="shared" si="623"/>
        <v>0</v>
      </c>
      <c r="FT607" s="14">
        <f t="shared" si="599"/>
        <v>2105205</v>
      </c>
      <c r="FU607" s="14">
        <f t="shared" si="624"/>
        <v>56</v>
      </c>
      <c r="FV607" s="13" t="str">
        <f t="shared" si="600"/>
        <v>90级-优秀守护灵の鞋子</v>
      </c>
      <c r="FW607" s="13" t="str">
        <f t="shared" si="601"/>
        <v>狂骨 · 守护灵の鞋子-优秀</v>
      </c>
      <c r="FX607" s="14">
        <f t="shared" si="602"/>
        <v>2</v>
      </c>
      <c r="FY607" s="14">
        <f t="shared" si="603"/>
        <v>2</v>
      </c>
      <c r="FZ607" s="14">
        <f t="shared" si="604"/>
        <v>90</v>
      </c>
      <c r="GA607" s="14">
        <v>168</v>
      </c>
      <c r="GB607" s="14">
        <f t="shared" si="605"/>
        <v>5</v>
      </c>
      <c r="GC607" s="14">
        <f t="shared" si="583"/>
        <v>5</v>
      </c>
      <c r="GD607" s="14" t="str">
        <f t="shared" si="606"/>
        <v/>
      </c>
      <c r="GE607" s="14" t="e">
        <f t="shared" si="584"/>
        <v>#REF!</v>
      </c>
      <c r="GF607" s="14" t="e">
        <f t="shared" si="607"/>
        <v>#REF!</v>
      </c>
      <c r="GG607" s="14" t="e">
        <f t="shared" si="608"/>
        <v>#REF!</v>
      </c>
      <c r="GH607" s="14" t="e">
        <f t="shared" si="609"/>
        <v>#REF!</v>
      </c>
      <c r="GI607" s="14" t="e">
        <f t="shared" si="610"/>
        <v>#REF!</v>
      </c>
      <c r="GJ607" s="14" t="e">
        <f t="shared" si="611"/>
        <v>#REF!</v>
      </c>
      <c r="GK607" s="14" t="e">
        <f t="shared" si="612"/>
        <v>#REF!</v>
      </c>
      <c r="GL607" s="14">
        <f t="shared" si="613"/>
        <v>2052</v>
      </c>
      <c r="GM607" s="14">
        <f t="shared" si="614"/>
        <v>0</v>
      </c>
      <c r="GN607" s="14" t="str">
        <f t="shared" si="615"/>
        <v/>
      </c>
      <c r="GO607" s="25" t="str">
        <f t="shared" si="616"/>
        <v>icon_2105105</v>
      </c>
      <c r="GS607" s="14">
        <f t="shared" si="617"/>
        <v>3</v>
      </c>
      <c r="GT607" s="14">
        <f t="shared" si="618"/>
        <v>0</v>
      </c>
      <c r="GU607" s="14" t="e">
        <f t="shared" si="585"/>
        <v>#REF!</v>
      </c>
      <c r="GV607" s="14" t="str">
        <f t="shared" si="586"/>
        <v>HPExt</v>
      </c>
      <c r="GW607" s="14" t="e">
        <f t="shared" si="587"/>
        <v>#REF!</v>
      </c>
      <c r="GX607" s="14" t="e">
        <f t="shared" si="588"/>
        <v>#REF!</v>
      </c>
      <c r="GY607" s="14" t="str">
        <f t="shared" si="589"/>
        <v/>
      </c>
      <c r="GZ607" s="14" t="str">
        <f t="shared" si="590"/>
        <v/>
      </c>
      <c r="HA607" s="14" t="str">
        <f t="shared" si="591"/>
        <v/>
      </c>
      <c r="HB607" s="14">
        <f t="shared" si="619"/>
        <v>20520</v>
      </c>
      <c r="HC607" s="14">
        <f t="shared" si="592"/>
        <v>0</v>
      </c>
      <c r="HD607" s="14" t="str">
        <f t="shared" si="593"/>
        <v/>
      </c>
      <c r="HE607" s="25" t="s">
        <v>1109</v>
      </c>
      <c r="HF607" s="14">
        <f t="shared" si="620"/>
        <v>60</v>
      </c>
    </row>
    <row r="608" spans="165:214" ht="16.5" x14ac:dyDescent="0.2">
      <c r="FI608" s="13">
        <v>603</v>
      </c>
      <c r="FJ608" s="14">
        <f t="shared" si="621"/>
        <v>2</v>
      </c>
      <c r="FK608" s="14">
        <f t="shared" si="581"/>
        <v>168</v>
      </c>
      <c r="FL608" s="14">
        <f t="shared" si="622"/>
        <v>22</v>
      </c>
      <c r="FM608" s="14">
        <f t="shared" si="582"/>
        <v>20</v>
      </c>
      <c r="FN608" s="14">
        <f t="shared" si="594"/>
        <v>16</v>
      </c>
      <c r="FO608" s="14">
        <f t="shared" si="595"/>
        <v>90</v>
      </c>
      <c r="FP608" s="14">
        <f t="shared" si="596"/>
        <v>2</v>
      </c>
      <c r="FQ608" s="14">
        <f t="shared" si="597"/>
        <v>6</v>
      </c>
      <c r="FR608" s="14">
        <f t="shared" si="598"/>
        <v>6</v>
      </c>
      <c r="FS608" s="14" t="b">
        <f t="shared" si="623"/>
        <v>0</v>
      </c>
      <c r="FT608" s="14">
        <f t="shared" si="599"/>
        <v>2105206</v>
      </c>
      <c r="FU608" s="14">
        <f t="shared" si="624"/>
        <v>56</v>
      </c>
      <c r="FV608" s="13" t="str">
        <f t="shared" si="600"/>
        <v>90级-优秀守护灵の护手</v>
      </c>
      <c r="FW608" s="13" t="str">
        <f t="shared" si="601"/>
        <v>狂骨 · 守护灵の护手-优秀</v>
      </c>
      <c r="FX608" s="14">
        <f t="shared" si="602"/>
        <v>2</v>
      </c>
      <c r="FY608" s="14">
        <f t="shared" si="603"/>
        <v>2</v>
      </c>
      <c r="FZ608" s="14">
        <f t="shared" si="604"/>
        <v>90</v>
      </c>
      <c r="GA608" s="14">
        <v>169</v>
      </c>
      <c r="GB608" s="14">
        <f t="shared" si="605"/>
        <v>5</v>
      </c>
      <c r="GC608" s="14">
        <f t="shared" si="583"/>
        <v>6</v>
      </c>
      <c r="GD608" s="14" t="str">
        <f t="shared" si="606"/>
        <v/>
      </c>
      <c r="GE608" s="14" t="e">
        <f t="shared" si="584"/>
        <v>#REF!</v>
      </c>
      <c r="GF608" s="14" t="e">
        <f t="shared" si="607"/>
        <v>#REF!</v>
      </c>
      <c r="GG608" s="14" t="e">
        <f t="shared" si="608"/>
        <v>#REF!</v>
      </c>
      <c r="GH608" s="14" t="e">
        <f t="shared" si="609"/>
        <v>#REF!</v>
      </c>
      <c r="GI608" s="14" t="e">
        <f t="shared" si="610"/>
        <v>#REF!</v>
      </c>
      <c r="GJ608" s="14" t="e">
        <f t="shared" si="611"/>
        <v>#REF!</v>
      </c>
      <c r="GK608" s="14" t="e">
        <f t="shared" si="612"/>
        <v>#REF!</v>
      </c>
      <c r="GL608" s="14">
        <f t="shared" si="613"/>
        <v>2052</v>
      </c>
      <c r="GM608" s="14">
        <f t="shared" si="614"/>
        <v>0</v>
      </c>
      <c r="GN608" s="14" t="str">
        <f t="shared" si="615"/>
        <v/>
      </c>
      <c r="GO608" s="25" t="str">
        <f t="shared" si="616"/>
        <v>icon_2105106</v>
      </c>
      <c r="GS608" s="14">
        <f t="shared" si="617"/>
        <v>3</v>
      </c>
      <c r="GT608" s="14">
        <f t="shared" si="618"/>
        <v>0</v>
      </c>
      <c r="GU608" s="14" t="e">
        <f t="shared" si="585"/>
        <v>#REF!</v>
      </c>
      <c r="GV608" s="14" t="str">
        <f t="shared" si="586"/>
        <v>HPExt</v>
      </c>
      <c r="GW608" s="14" t="e">
        <f t="shared" si="587"/>
        <v>#REF!</v>
      </c>
      <c r="GX608" s="14" t="e">
        <f t="shared" si="588"/>
        <v>#REF!</v>
      </c>
      <c r="GY608" s="14" t="str">
        <f t="shared" si="589"/>
        <v/>
      </c>
      <c r="GZ608" s="14" t="str">
        <f t="shared" si="590"/>
        <v/>
      </c>
      <c r="HA608" s="14" t="str">
        <f t="shared" si="591"/>
        <v/>
      </c>
      <c r="HB608" s="14">
        <f t="shared" si="619"/>
        <v>20520</v>
      </c>
      <c r="HC608" s="14">
        <f t="shared" si="592"/>
        <v>0</v>
      </c>
      <c r="HD608" s="14" t="str">
        <f t="shared" si="593"/>
        <v/>
      </c>
      <c r="HE608" s="25" t="s">
        <v>1109</v>
      </c>
      <c r="HF608" s="14">
        <f t="shared" si="620"/>
        <v>60</v>
      </c>
    </row>
    <row r="609" spans="165:214" ht="16.5" x14ac:dyDescent="0.2">
      <c r="FI609" s="13">
        <v>604</v>
      </c>
      <c r="FJ609" s="14">
        <f t="shared" si="621"/>
        <v>2</v>
      </c>
      <c r="FK609" s="14">
        <f t="shared" si="581"/>
        <v>169</v>
      </c>
      <c r="FL609" s="14">
        <f t="shared" si="622"/>
        <v>22</v>
      </c>
      <c r="FM609" s="14">
        <f t="shared" si="582"/>
        <v>20</v>
      </c>
      <c r="FN609" s="14">
        <f t="shared" si="594"/>
        <v>16</v>
      </c>
      <c r="FO609" s="14">
        <f t="shared" si="595"/>
        <v>90</v>
      </c>
      <c r="FP609" s="14">
        <f t="shared" si="596"/>
        <v>2</v>
      </c>
      <c r="FQ609" s="14">
        <f t="shared" si="597"/>
        <v>7</v>
      </c>
      <c r="FR609" s="14">
        <f t="shared" si="598"/>
        <v>7</v>
      </c>
      <c r="FS609" s="14" t="b">
        <f t="shared" si="623"/>
        <v>0</v>
      </c>
      <c r="FT609" s="14">
        <f t="shared" si="599"/>
        <v>2105207</v>
      </c>
      <c r="FU609" s="14">
        <f t="shared" si="624"/>
        <v>84</v>
      </c>
      <c r="FV609" s="13" t="str">
        <f t="shared" si="600"/>
        <v>90级-优秀守护灵の项链</v>
      </c>
      <c r="FW609" s="13" t="str">
        <f t="shared" si="601"/>
        <v>狂骨 · 守护灵の项链-优秀</v>
      </c>
      <c r="FX609" s="14">
        <f t="shared" si="602"/>
        <v>2</v>
      </c>
      <c r="FY609" s="14">
        <f t="shared" si="603"/>
        <v>2</v>
      </c>
      <c r="FZ609" s="14">
        <f t="shared" si="604"/>
        <v>90</v>
      </c>
      <c r="GA609" s="14">
        <v>170</v>
      </c>
      <c r="GB609" s="14">
        <f t="shared" si="605"/>
        <v>5</v>
      </c>
      <c r="GC609" s="14">
        <f t="shared" si="583"/>
        <v>7</v>
      </c>
      <c r="GD609" s="14" t="str">
        <f t="shared" si="606"/>
        <v/>
      </c>
      <c r="GE609" s="14" t="e">
        <f t="shared" si="584"/>
        <v>#REF!</v>
      </c>
      <c r="GF609" s="14" t="e">
        <f t="shared" si="607"/>
        <v>#REF!</v>
      </c>
      <c r="GG609" s="14" t="e">
        <f t="shared" si="608"/>
        <v>#REF!</v>
      </c>
      <c r="GH609" s="14" t="e">
        <f t="shared" si="609"/>
        <v>#REF!</v>
      </c>
      <c r="GI609" s="14" t="e">
        <f t="shared" si="610"/>
        <v>#REF!</v>
      </c>
      <c r="GJ609" s="14" t="e">
        <f t="shared" si="611"/>
        <v>#REF!</v>
      </c>
      <c r="GK609" s="14" t="e">
        <f t="shared" si="612"/>
        <v>#REF!</v>
      </c>
      <c r="GL609" s="14">
        <f t="shared" si="613"/>
        <v>2052</v>
      </c>
      <c r="GM609" s="14">
        <f t="shared" si="614"/>
        <v>0</v>
      </c>
      <c r="GN609" s="14" t="str">
        <f t="shared" si="615"/>
        <v/>
      </c>
      <c r="GO609" s="25" t="str">
        <f t="shared" si="616"/>
        <v>icon_2105107</v>
      </c>
      <c r="GS609" s="14">
        <f t="shared" si="617"/>
        <v>1</v>
      </c>
      <c r="GT609" s="14">
        <f t="shared" si="618"/>
        <v>2</v>
      </c>
      <c r="GU609" s="14" t="e">
        <f t="shared" si="585"/>
        <v>#REF!</v>
      </c>
      <c r="GV609" s="14" t="str">
        <f t="shared" si="586"/>
        <v>AtkExt</v>
      </c>
      <c r="GW609" s="14" t="e">
        <f t="shared" si="587"/>
        <v>#REF!</v>
      </c>
      <c r="GX609" s="14" t="e">
        <f t="shared" si="588"/>
        <v>#REF!</v>
      </c>
      <c r="GY609" s="14" t="str">
        <f t="shared" si="589"/>
        <v>DefExt</v>
      </c>
      <c r="GZ609" s="14" t="e">
        <f t="shared" si="590"/>
        <v>#REF!</v>
      </c>
      <c r="HA609" s="14" t="e">
        <f t="shared" si="591"/>
        <v>#REF!</v>
      </c>
      <c r="HB609" s="14">
        <f t="shared" si="619"/>
        <v>20520</v>
      </c>
      <c r="HC609" s="14">
        <f t="shared" si="592"/>
        <v>0</v>
      </c>
      <c r="HD609" s="14" t="str">
        <f t="shared" si="593"/>
        <v/>
      </c>
      <c r="HE609" s="25" t="s">
        <v>1109</v>
      </c>
      <c r="HF609" s="14">
        <f t="shared" si="620"/>
        <v>90</v>
      </c>
    </row>
    <row r="610" spans="165:214" ht="16.5" x14ac:dyDescent="0.2">
      <c r="FI610" s="13">
        <v>605</v>
      </c>
      <c r="FJ610" s="14">
        <f t="shared" si="621"/>
        <v>2</v>
      </c>
      <c r="FK610" s="14">
        <f t="shared" si="581"/>
        <v>170</v>
      </c>
      <c r="FL610" s="14">
        <f t="shared" si="622"/>
        <v>22</v>
      </c>
      <c r="FM610" s="14">
        <f t="shared" si="582"/>
        <v>20</v>
      </c>
      <c r="FN610" s="14">
        <f t="shared" si="594"/>
        <v>16</v>
      </c>
      <c r="FO610" s="14">
        <f t="shared" si="595"/>
        <v>90</v>
      </c>
      <c r="FP610" s="14">
        <f t="shared" si="596"/>
        <v>2</v>
      </c>
      <c r="FQ610" s="14">
        <f t="shared" si="597"/>
        <v>8</v>
      </c>
      <c r="FR610" s="14">
        <f t="shared" si="598"/>
        <v>8</v>
      </c>
      <c r="FS610" s="14" t="b">
        <f t="shared" si="623"/>
        <v>0</v>
      </c>
      <c r="FT610" s="14">
        <f t="shared" si="599"/>
        <v>2105208</v>
      </c>
      <c r="FU610" s="14">
        <f t="shared" si="624"/>
        <v>84</v>
      </c>
      <c r="FV610" s="13" t="str">
        <f t="shared" si="600"/>
        <v>90级-优秀守护灵の戒指</v>
      </c>
      <c r="FW610" s="13" t="str">
        <f t="shared" si="601"/>
        <v>狂骨 · 守护灵の戒指-优秀</v>
      </c>
      <c r="FX610" s="14">
        <f t="shared" si="602"/>
        <v>2</v>
      </c>
      <c r="FY610" s="14">
        <f t="shared" si="603"/>
        <v>2</v>
      </c>
      <c r="FZ610" s="14">
        <f t="shared" si="604"/>
        <v>90</v>
      </c>
      <c r="GA610" s="14">
        <v>171</v>
      </c>
      <c r="GB610" s="14">
        <f t="shared" si="605"/>
        <v>5</v>
      </c>
      <c r="GC610" s="14">
        <f t="shared" si="583"/>
        <v>8</v>
      </c>
      <c r="GD610" s="14" t="str">
        <f t="shared" si="606"/>
        <v/>
      </c>
      <c r="GE610" s="14" t="e">
        <f t="shared" si="584"/>
        <v>#REF!</v>
      </c>
      <c r="GF610" s="14" t="e">
        <f t="shared" si="607"/>
        <v>#REF!</v>
      </c>
      <c r="GG610" s="14" t="e">
        <f t="shared" si="608"/>
        <v>#REF!</v>
      </c>
      <c r="GH610" s="14" t="e">
        <f t="shared" si="609"/>
        <v>#REF!</v>
      </c>
      <c r="GI610" s="14" t="e">
        <f t="shared" si="610"/>
        <v>#REF!</v>
      </c>
      <c r="GJ610" s="14" t="e">
        <f t="shared" si="611"/>
        <v>#REF!</v>
      </c>
      <c r="GK610" s="14" t="e">
        <f t="shared" si="612"/>
        <v>#REF!</v>
      </c>
      <c r="GL610" s="14">
        <f t="shared" si="613"/>
        <v>2052</v>
      </c>
      <c r="GM610" s="14">
        <f t="shared" si="614"/>
        <v>0</v>
      </c>
      <c r="GN610" s="14" t="str">
        <f t="shared" si="615"/>
        <v/>
      </c>
      <c r="GO610" s="25" t="str">
        <f t="shared" si="616"/>
        <v>icon_2105108</v>
      </c>
      <c r="GS610" s="14">
        <f t="shared" si="617"/>
        <v>1</v>
      </c>
      <c r="GT610" s="14">
        <f t="shared" si="618"/>
        <v>3</v>
      </c>
      <c r="GU610" s="14" t="e">
        <f t="shared" si="585"/>
        <v>#REF!</v>
      </c>
      <c r="GV610" s="14" t="str">
        <f t="shared" si="586"/>
        <v>AtkExt</v>
      </c>
      <c r="GW610" s="14" t="e">
        <f t="shared" si="587"/>
        <v>#REF!</v>
      </c>
      <c r="GX610" s="14" t="e">
        <f t="shared" si="588"/>
        <v>#REF!</v>
      </c>
      <c r="GY610" s="14" t="str">
        <f t="shared" si="589"/>
        <v>HPExt</v>
      </c>
      <c r="GZ610" s="14" t="e">
        <f t="shared" si="590"/>
        <v>#REF!</v>
      </c>
      <c r="HA610" s="14" t="e">
        <f t="shared" si="591"/>
        <v>#REF!</v>
      </c>
      <c r="HB610" s="14">
        <f t="shared" si="619"/>
        <v>20520</v>
      </c>
      <c r="HC610" s="14">
        <f t="shared" si="592"/>
        <v>0</v>
      </c>
      <c r="HD610" s="14" t="str">
        <f t="shared" si="593"/>
        <v/>
      </c>
      <c r="HE610" s="25" t="s">
        <v>1109</v>
      </c>
      <c r="HF610" s="14">
        <f t="shared" si="620"/>
        <v>90</v>
      </c>
    </row>
    <row r="611" spans="165:214" ht="16.5" x14ac:dyDescent="0.2">
      <c r="FI611" s="13">
        <v>606</v>
      </c>
      <c r="FJ611" s="14">
        <f t="shared" si="621"/>
        <v>2</v>
      </c>
      <c r="FK611" s="14">
        <f t="shared" si="581"/>
        <v>171</v>
      </c>
      <c r="FL611" s="14">
        <f t="shared" si="622"/>
        <v>23</v>
      </c>
      <c r="FM611" s="14">
        <f t="shared" si="582"/>
        <v>30</v>
      </c>
      <c r="FN611" s="14">
        <f t="shared" si="594"/>
        <v>16</v>
      </c>
      <c r="FO611" s="14">
        <f t="shared" si="595"/>
        <v>90</v>
      </c>
      <c r="FP611" s="14">
        <f t="shared" si="596"/>
        <v>3</v>
      </c>
      <c r="FQ611" s="14">
        <f t="shared" si="597"/>
        <v>1</v>
      </c>
      <c r="FR611" s="14">
        <f t="shared" si="598"/>
        <v>1</v>
      </c>
      <c r="FS611" s="14" t="b">
        <f t="shared" si="623"/>
        <v>0</v>
      </c>
      <c r="FT611" s="14">
        <f t="shared" si="599"/>
        <v>2105301</v>
      </c>
      <c r="FU611" s="14">
        <f t="shared" si="624"/>
        <v>140</v>
      </c>
      <c r="FV611" s="13" t="str">
        <f t="shared" si="600"/>
        <v>90级-精良守护灵の灵器</v>
      </c>
      <c r="FW611" s="13" t="str">
        <f t="shared" si="601"/>
        <v>狂骨 · 守护灵の灵器-精良</v>
      </c>
      <c r="FX611" s="14">
        <f t="shared" si="602"/>
        <v>2</v>
      </c>
      <c r="FY611" s="14">
        <f t="shared" si="603"/>
        <v>3</v>
      </c>
      <c r="FZ611" s="14">
        <f t="shared" si="604"/>
        <v>90</v>
      </c>
      <c r="GA611" s="14">
        <v>172</v>
      </c>
      <c r="GB611" s="14">
        <f t="shared" si="605"/>
        <v>5</v>
      </c>
      <c r="GC611" s="14">
        <f t="shared" si="583"/>
        <v>1</v>
      </c>
      <c r="GD611" s="14" t="str">
        <f t="shared" si="606"/>
        <v/>
      </c>
      <c r="GE611" s="14" t="e">
        <f t="shared" si="584"/>
        <v>#REF!</v>
      </c>
      <c r="GF611" s="14" t="e">
        <f t="shared" si="607"/>
        <v>#REF!</v>
      </c>
      <c r="GG611" s="14" t="e">
        <f t="shared" si="608"/>
        <v>#REF!</v>
      </c>
      <c r="GH611" s="14" t="e">
        <f t="shared" si="609"/>
        <v>#REF!</v>
      </c>
      <c r="GI611" s="14" t="e">
        <f t="shared" si="610"/>
        <v>#REF!</v>
      </c>
      <c r="GJ611" s="14" t="e">
        <f t="shared" si="611"/>
        <v>#REF!</v>
      </c>
      <c r="GK611" s="14" t="e">
        <f t="shared" si="612"/>
        <v>#REF!</v>
      </c>
      <c r="GL611" s="14">
        <f t="shared" si="613"/>
        <v>2053</v>
      </c>
      <c r="GM611" s="14">
        <f t="shared" si="614"/>
        <v>3</v>
      </c>
      <c r="GN611" s="14">
        <f t="shared" si="615"/>
        <v>2053</v>
      </c>
      <c r="GO611" s="25" t="str">
        <f t="shared" si="616"/>
        <v>icon_2105101</v>
      </c>
      <c r="GS611" s="14">
        <f t="shared" si="617"/>
        <v>1</v>
      </c>
      <c r="GT611" s="14">
        <f t="shared" si="618"/>
        <v>0</v>
      </c>
      <c r="GU611" s="14" t="e">
        <f t="shared" si="585"/>
        <v>#REF!</v>
      </c>
      <c r="GV611" s="14" t="str">
        <f t="shared" si="586"/>
        <v>AtkExt</v>
      </c>
      <c r="GW611" s="14" t="e">
        <f t="shared" si="587"/>
        <v>#REF!</v>
      </c>
      <c r="GX611" s="14" t="e">
        <f t="shared" si="588"/>
        <v>#REF!</v>
      </c>
      <c r="GY611" s="14" t="str">
        <f t="shared" si="589"/>
        <v/>
      </c>
      <c r="GZ611" s="14" t="str">
        <f t="shared" si="590"/>
        <v/>
      </c>
      <c r="HA611" s="14" t="str">
        <f t="shared" si="591"/>
        <v/>
      </c>
      <c r="HB611" s="14">
        <f t="shared" si="619"/>
        <v>20530</v>
      </c>
      <c r="HC611" s="14">
        <f t="shared" si="592"/>
        <v>3</v>
      </c>
      <c r="HD611" s="14">
        <f t="shared" si="593"/>
        <v>2053</v>
      </c>
      <c r="HE611" s="25" t="s">
        <v>1109</v>
      </c>
      <c r="HF611" s="14">
        <f t="shared" si="620"/>
        <v>200</v>
      </c>
    </row>
    <row r="612" spans="165:214" ht="16.5" x14ac:dyDescent="0.2">
      <c r="FI612" s="13">
        <v>607</v>
      </c>
      <c r="FJ612" s="14">
        <f t="shared" si="621"/>
        <v>2</v>
      </c>
      <c r="FK612" s="14">
        <f t="shared" si="581"/>
        <v>172</v>
      </c>
      <c r="FL612" s="14">
        <f t="shared" si="622"/>
        <v>23</v>
      </c>
      <c r="FM612" s="14">
        <f t="shared" si="582"/>
        <v>30</v>
      </c>
      <c r="FN612" s="14">
        <f t="shared" si="594"/>
        <v>16</v>
      </c>
      <c r="FO612" s="14">
        <f t="shared" si="595"/>
        <v>90</v>
      </c>
      <c r="FP612" s="14">
        <f t="shared" si="596"/>
        <v>3</v>
      </c>
      <c r="FQ612" s="14">
        <f t="shared" si="597"/>
        <v>2</v>
      </c>
      <c r="FR612" s="14">
        <f t="shared" si="598"/>
        <v>2</v>
      </c>
      <c r="FS612" s="14" t="b">
        <f t="shared" si="623"/>
        <v>0</v>
      </c>
      <c r="FT612" s="14">
        <f t="shared" si="599"/>
        <v>2105302</v>
      </c>
      <c r="FU612" s="14">
        <f t="shared" si="624"/>
        <v>70</v>
      </c>
      <c r="FV612" s="13" t="str">
        <f t="shared" si="600"/>
        <v>90级-精良守护灵の头盔</v>
      </c>
      <c r="FW612" s="13" t="str">
        <f t="shared" si="601"/>
        <v>狂骨 · 守护灵の头盔-精良</v>
      </c>
      <c r="FX612" s="14">
        <f t="shared" si="602"/>
        <v>2</v>
      </c>
      <c r="FY612" s="14">
        <f t="shared" si="603"/>
        <v>3</v>
      </c>
      <c r="FZ612" s="14">
        <f t="shared" si="604"/>
        <v>90</v>
      </c>
      <c r="GA612" s="14">
        <v>173</v>
      </c>
      <c r="GB612" s="14">
        <f t="shared" si="605"/>
        <v>5</v>
      </c>
      <c r="GC612" s="14">
        <f t="shared" si="583"/>
        <v>2</v>
      </c>
      <c r="GD612" s="14" t="str">
        <f t="shared" si="606"/>
        <v/>
      </c>
      <c r="GE612" s="14" t="e">
        <f t="shared" si="584"/>
        <v>#REF!</v>
      </c>
      <c r="GF612" s="14" t="e">
        <f t="shared" si="607"/>
        <v>#REF!</v>
      </c>
      <c r="GG612" s="14" t="e">
        <f t="shared" si="608"/>
        <v>#REF!</v>
      </c>
      <c r="GH612" s="14" t="e">
        <f t="shared" si="609"/>
        <v>#REF!</v>
      </c>
      <c r="GI612" s="14" t="e">
        <f t="shared" si="610"/>
        <v>#REF!</v>
      </c>
      <c r="GJ612" s="14" t="e">
        <f t="shared" si="611"/>
        <v>#REF!</v>
      </c>
      <c r="GK612" s="14" t="e">
        <f t="shared" si="612"/>
        <v>#REF!</v>
      </c>
      <c r="GL612" s="14">
        <f t="shared" si="613"/>
        <v>2053</v>
      </c>
      <c r="GM612" s="14">
        <f t="shared" si="614"/>
        <v>3</v>
      </c>
      <c r="GN612" s="14">
        <f t="shared" si="615"/>
        <v>2053</v>
      </c>
      <c r="GO612" s="25" t="str">
        <f t="shared" si="616"/>
        <v>icon_2105102</v>
      </c>
      <c r="GS612" s="14">
        <f t="shared" si="617"/>
        <v>2</v>
      </c>
      <c r="GT612" s="14">
        <f t="shared" si="618"/>
        <v>0</v>
      </c>
      <c r="GU612" s="14" t="e">
        <f t="shared" si="585"/>
        <v>#REF!</v>
      </c>
      <c r="GV612" s="14" t="str">
        <f t="shared" si="586"/>
        <v>DefExt</v>
      </c>
      <c r="GW612" s="14" t="e">
        <f t="shared" si="587"/>
        <v>#REF!</v>
      </c>
      <c r="GX612" s="14" t="e">
        <f t="shared" si="588"/>
        <v>#REF!</v>
      </c>
      <c r="GY612" s="14" t="str">
        <f t="shared" si="589"/>
        <v/>
      </c>
      <c r="GZ612" s="14" t="str">
        <f t="shared" si="590"/>
        <v/>
      </c>
      <c r="HA612" s="14" t="str">
        <f t="shared" si="591"/>
        <v/>
      </c>
      <c r="HB612" s="14">
        <f t="shared" si="619"/>
        <v>20530</v>
      </c>
      <c r="HC612" s="14">
        <f t="shared" si="592"/>
        <v>3</v>
      </c>
      <c r="HD612" s="14">
        <f t="shared" si="593"/>
        <v>2053</v>
      </c>
      <c r="HE612" s="25" t="s">
        <v>1109</v>
      </c>
      <c r="HF612" s="14">
        <f t="shared" si="620"/>
        <v>100</v>
      </c>
    </row>
    <row r="613" spans="165:214" ht="16.5" x14ac:dyDescent="0.2">
      <c r="FI613" s="13">
        <v>608</v>
      </c>
      <c r="FJ613" s="14">
        <f t="shared" si="621"/>
        <v>2</v>
      </c>
      <c r="FK613" s="14">
        <f t="shared" si="581"/>
        <v>173</v>
      </c>
      <c r="FL613" s="14">
        <f t="shared" si="622"/>
        <v>23</v>
      </c>
      <c r="FM613" s="14">
        <f t="shared" si="582"/>
        <v>30</v>
      </c>
      <c r="FN613" s="14">
        <f t="shared" si="594"/>
        <v>16</v>
      </c>
      <c r="FO613" s="14">
        <f t="shared" si="595"/>
        <v>90</v>
      </c>
      <c r="FP613" s="14">
        <f t="shared" si="596"/>
        <v>3</v>
      </c>
      <c r="FQ613" s="14">
        <f t="shared" si="597"/>
        <v>3</v>
      </c>
      <c r="FR613" s="14">
        <f t="shared" si="598"/>
        <v>3</v>
      </c>
      <c r="FS613" s="14" t="b">
        <f t="shared" si="623"/>
        <v>0</v>
      </c>
      <c r="FT613" s="14">
        <f t="shared" si="599"/>
        <v>2105303</v>
      </c>
      <c r="FU613" s="14">
        <f t="shared" si="624"/>
        <v>70</v>
      </c>
      <c r="FV613" s="13" t="str">
        <f t="shared" si="600"/>
        <v>90级-精良守护灵の铠甲</v>
      </c>
      <c r="FW613" s="13" t="str">
        <f t="shared" si="601"/>
        <v>狂骨 · 守护灵の铠甲-精良</v>
      </c>
      <c r="FX613" s="14">
        <f t="shared" si="602"/>
        <v>2</v>
      </c>
      <c r="FY613" s="14">
        <f t="shared" si="603"/>
        <v>3</v>
      </c>
      <c r="FZ613" s="14">
        <f t="shared" si="604"/>
        <v>90</v>
      </c>
      <c r="GA613" s="14">
        <v>174</v>
      </c>
      <c r="GB613" s="14">
        <f t="shared" si="605"/>
        <v>5</v>
      </c>
      <c r="GC613" s="14">
        <f t="shared" si="583"/>
        <v>3</v>
      </c>
      <c r="GD613" s="14" t="str">
        <f t="shared" si="606"/>
        <v/>
      </c>
      <c r="GE613" s="14" t="e">
        <f t="shared" si="584"/>
        <v>#REF!</v>
      </c>
      <c r="GF613" s="14" t="e">
        <f t="shared" si="607"/>
        <v>#REF!</v>
      </c>
      <c r="GG613" s="14" t="e">
        <f t="shared" si="608"/>
        <v>#REF!</v>
      </c>
      <c r="GH613" s="14" t="e">
        <f t="shared" si="609"/>
        <v>#REF!</v>
      </c>
      <c r="GI613" s="14" t="e">
        <f t="shared" si="610"/>
        <v>#REF!</v>
      </c>
      <c r="GJ613" s="14" t="e">
        <f t="shared" si="611"/>
        <v>#REF!</v>
      </c>
      <c r="GK613" s="14" t="e">
        <f t="shared" si="612"/>
        <v>#REF!</v>
      </c>
      <c r="GL613" s="14">
        <f t="shared" si="613"/>
        <v>2053</v>
      </c>
      <c r="GM613" s="14">
        <f t="shared" si="614"/>
        <v>3</v>
      </c>
      <c r="GN613" s="14">
        <f t="shared" si="615"/>
        <v>2053</v>
      </c>
      <c r="GO613" s="25" t="str">
        <f t="shared" si="616"/>
        <v>icon_2105103</v>
      </c>
      <c r="GS613" s="14">
        <f t="shared" si="617"/>
        <v>2</v>
      </c>
      <c r="GT613" s="14">
        <f t="shared" si="618"/>
        <v>3</v>
      </c>
      <c r="GU613" s="14" t="e">
        <f t="shared" si="585"/>
        <v>#REF!</v>
      </c>
      <c r="GV613" s="14" t="str">
        <f t="shared" si="586"/>
        <v>DefExt</v>
      </c>
      <c r="GW613" s="14" t="e">
        <f t="shared" si="587"/>
        <v>#REF!</v>
      </c>
      <c r="GX613" s="14" t="e">
        <f t="shared" si="588"/>
        <v>#REF!</v>
      </c>
      <c r="GY613" s="14" t="str">
        <f t="shared" si="589"/>
        <v>HPExt</v>
      </c>
      <c r="GZ613" s="14" t="e">
        <f t="shared" si="590"/>
        <v>#REF!</v>
      </c>
      <c r="HA613" s="14" t="e">
        <f t="shared" si="591"/>
        <v>#REF!</v>
      </c>
      <c r="HB613" s="14">
        <f t="shared" si="619"/>
        <v>20530</v>
      </c>
      <c r="HC613" s="14">
        <f t="shared" si="592"/>
        <v>3</v>
      </c>
      <c r="HD613" s="14">
        <f t="shared" si="593"/>
        <v>2053</v>
      </c>
      <c r="HE613" s="25" t="s">
        <v>1109</v>
      </c>
      <c r="HF613" s="14">
        <f t="shared" si="620"/>
        <v>100</v>
      </c>
    </row>
    <row r="614" spans="165:214" ht="16.5" x14ac:dyDescent="0.2">
      <c r="FI614" s="13">
        <v>609</v>
      </c>
      <c r="FJ614" s="14">
        <f t="shared" si="621"/>
        <v>2</v>
      </c>
      <c r="FK614" s="14">
        <f t="shared" si="581"/>
        <v>174</v>
      </c>
      <c r="FL614" s="14">
        <f t="shared" si="622"/>
        <v>23</v>
      </c>
      <c r="FM614" s="14">
        <f t="shared" si="582"/>
        <v>30</v>
      </c>
      <c r="FN614" s="14">
        <f t="shared" si="594"/>
        <v>16</v>
      </c>
      <c r="FO614" s="14">
        <f t="shared" si="595"/>
        <v>90</v>
      </c>
      <c r="FP614" s="14">
        <f t="shared" si="596"/>
        <v>3</v>
      </c>
      <c r="FQ614" s="14">
        <f t="shared" si="597"/>
        <v>4</v>
      </c>
      <c r="FR614" s="14">
        <f t="shared" si="598"/>
        <v>4</v>
      </c>
      <c r="FS614" s="14" t="b">
        <f t="shared" si="623"/>
        <v>0</v>
      </c>
      <c r="FT614" s="14">
        <f t="shared" si="599"/>
        <v>2105304</v>
      </c>
      <c r="FU614" s="14">
        <f t="shared" si="624"/>
        <v>70</v>
      </c>
      <c r="FV614" s="13" t="str">
        <f t="shared" si="600"/>
        <v>90级-精良守护灵の裤子</v>
      </c>
      <c r="FW614" s="13" t="str">
        <f t="shared" si="601"/>
        <v>狂骨 · 守护灵の裤子-精良</v>
      </c>
      <c r="FX614" s="14">
        <f t="shared" si="602"/>
        <v>2</v>
      </c>
      <c r="FY614" s="14">
        <f t="shared" si="603"/>
        <v>3</v>
      </c>
      <c r="FZ614" s="14">
        <f t="shared" si="604"/>
        <v>90</v>
      </c>
      <c r="GA614" s="14">
        <v>175</v>
      </c>
      <c r="GB614" s="14">
        <f t="shared" si="605"/>
        <v>5</v>
      </c>
      <c r="GC614" s="14">
        <f t="shared" si="583"/>
        <v>4</v>
      </c>
      <c r="GD614" s="14" t="str">
        <f t="shared" si="606"/>
        <v/>
      </c>
      <c r="GE614" s="14" t="e">
        <f t="shared" si="584"/>
        <v>#REF!</v>
      </c>
      <c r="GF614" s="14" t="e">
        <f t="shared" si="607"/>
        <v>#REF!</v>
      </c>
      <c r="GG614" s="14" t="e">
        <f t="shared" si="608"/>
        <v>#REF!</v>
      </c>
      <c r="GH614" s="14" t="e">
        <f t="shared" si="609"/>
        <v>#REF!</v>
      </c>
      <c r="GI614" s="14" t="e">
        <f t="shared" si="610"/>
        <v>#REF!</v>
      </c>
      <c r="GJ614" s="14" t="e">
        <f t="shared" si="611"/>
        <v>#REF!</v>
      </c>
      <c r="GK614" s="14" t="e">
        <f t="shared" si="612"/>
        <v>#REF!</v>
      </c>
      <c r="GL614" s="14">
        <f t="shared" si="613"/>
        <v>2053</v>
      </c>
      <c r="GM614" s="14">
        <f t="shared" si="614"/>
        <v>3</v>
      </c>
      <c r="GN614" s="14">
        <f t="shared" si="615"/>
        <v>2053</v>
      </c>
      <c r="GO614" s="25" t="str">
        <f t="shared" si="616"/>
        <v>icon_2105104</v>
      </c>
      <c r="GS614" s="14">
        <f t="shared" si="617"/>
        <v>2</v>
      </c>
      <c r="GT614" s="14">
        <f t="shared" si="618"/>
        <v>0</v>
      </c>
      <c r="GU614" s="14" t="e">
        <f t="shared" si="585"/>
        <v>#REF!</v>
      </c>
      <c r="GV614" s="14" t="str">
        <f t="shared" si="586"/>
        <v>DefExt</v>
      </c>
      <c r="GW614" s="14" t="e">
        <f t="shared" si="587"/>
        <v>#REF!</v>
      </c>
      <c r="GX614" s="14" t="e">
        <f t="shared" si="588"/>
        <v>#REF!</v>
      </c>
      <c r="GY614" s="14" t="str">
        <f t="shared" si="589"/>
        <v/>
      </c>
      <c r="GZ614" s="14" t="str">
        <f t="shared" si="590"/>
        <v/>
      </c>
      <c r="HA614" s="14" t="str">
        <f t="shared" si="591"/>
        <v/>
      </c>
      <c r="HB614" s="14">
        <f t="shared" si="619"/>
        <v>20530</v>
      </c>
      <c r="HC614" s="14">
        <f t="shared" si="592"/>
        <v>3</v>
      </c>
      <c r="HD614" s="14">
        <f t="shared" si="593"/>
        <v>2053</v>
      </c>
      <c r="HE614" s="25" t="s">
        <v>1109</v>
      </c>
      <c r="HF614" s="14">
        <f t="shared" si="620"/>
        <v>100</v>
      </c>
    </row>
    <row r="615" spans="165:214" ht="16.5" x14ac:dyDescent="0.2">
      <c r="FI615" s="13">
        <v>610</v>
      </c>
      <c r="FJ615" s="14">
        <f t="shared" si="621"/>
        <v>2</v>
      </c>
      <c r="FK615" s="14">
        <f t="shared" si="581"/>
        <v>175</v>
      </c>
      <c r="FL615" s="14">
        <f t="shared" si="622"/>
        <v>23</v>
      </c>
      <c r="FM615" s="14">
        <f t="shared" si="582"/>
        <v>30</v>
      </c>
      <c r="FN615" s="14">
        <f t="shared" si="594"/>
        <v>16</v>
      </c>
      <c r="FO615" s="14">
        <f t="shared" si="595"/>
        <v>90</v>
      </c>
      <c r="FP615" s="14">
        <f t="shared" si="596"/>
        <v>3</v>
      </c>
      <c r="FQ615" s="14">
        <f t="shared" si="597"/>
        <v>5</v>
      </c>
      <c r="FR615" s="14">
        <f t="shared" si="598"/>
        <v>5</v>
      </c>
      <c r="FS615" s="14" t="b">
        <f t="shared" si="623"/>
        <v>0</v>
      </c>
      <c r="FT615" s="14">
        <f t="shared" si="599"/>
        <v>2105305</v>
      </c>
      <c r="FU615" s="14">
        <f t="shared" si="624"/>
        <v>70</v>
      </c>
      <c r="FV615" s="13" t="str">
        <f t="shared" si="600"/>
        <v>90级-精良守护灵の鞋子</v>
      </c>
      <c r="FW615" s="13" t="str">
        <f t="shared" si="601"/>
        <v>狂骨 · 守护灵の鞋子-精良</v>
      </c>
      <c r="FX615" s="14">
        <f t="shared" si="602"/>
        <v>2</v>
      </c>
      <c r="FY615" s="14">
        <f t="shared" si="603"/>
        <v>3</v>
      </c>
      <c r="FZ615" s="14">
        <f t="shared" si="604"/>
        <v>90</v>
      </c>
      <c r="GA615" s="14">
        <v>176</v>
      </c>
      <c r="GB615" s="14">
        <f t="shared" si="605"/>
        <v>5</v>
      </c>
      <c r="GC615" s="14">
        <f t="shared" si="583"/>
        <v>5</v>
      </c>
      <c r="GD615" s="14" t="str">
        <f t="shared" si="606"/>
        <v/>
      </c>
      <c r="GE615" s="14" t="e">
        <f t="shared" si="584"/>
        <v>#REF!</v>
      </c>
      <c r="GF615" s="14" t="e">
        <f t="shared" si="607"/>
        <v>#REF!</v>
      </c>
      <c r="GG615" s="14" t="e">
        <f t="shared" si="608"/>
        <v>#REF!</v>
      </c>
      <c r="GH615" s="14" t="e">
        <f t="shared" si="609"/>
        <v>#REF!</v>
      </c>
      <c r="GI615" s="14" t="e">
        <f t="shared" si="610"/>
        <v>#REF!</v>
      </c>
      <c r="GJ615" s="14" t="e">
        <f t="shared" si="611"/>
        <v>#REF!</v>
      </c>
      <c r="GK615" s="14" t="e">
        <f t="shared" si="612"/>
        <v>#REF!</v>
      </c>
      <c r="GL615" s="14">
        <f t="shared" si="613"/>
        <v>2053</v>
      </c>
      <c r="GM615" s="14">
        <f t="shared" si="614"/>
        <v>3</v>
      </c>
      <c r="GN615" s="14">
        <f t="shared" si="615"/>
        <v>2053</v>
      </c>
      <c r="GO615" s="25" t="str">
        <f t="shared" si="616"/>
        <v>icon_2105105</v>
      </c>
      <c r="GS615" s="14">
        <f t="shared" si="617"/>
        <v>3</v>
      </c>
      <c r="GT615" s="14">
        <f t="shared" si="618"/>
        <v>0</v>
      </c>
      <c r="GU615" s="14" t="e">
        <f t="shared" si="585"/>
        <v>#REF!</v>
      </c>
      <c r="GV615" s="14" t="str">
        <f t="shared" si="586"/>
        <v>HPExt</v>
      </c>
      <c r="GW615" s="14" t="e">
        <f t="shared" si="587"/>
        <v>#REF!</v>
      </c>
      <c r="GX615" s="14" t="e">
        <f t="shared" si="588"/>
        <v>#REF!</v>
      </c>
      <c r="GY615" s="14" t="str">
        <f t="shared" si="589"/>
        <v/>
      </c>
      <c r="GZ615" s="14" t="str">
        <f t="shared" si="590"/>
        <v/>
      </c>
      <c r="HA615" s="14" t="str">
        <f t="shared" si="591"/>
        <v/>
      </c>
      <c r="HB615" s="14">
        <f t="shared" si="619"/>
        <v>20530</v>
      </c>
      <c r="HC615" s="14">
        <f t="shared" si="592"/>
        <v>3</v>
      </c>
      <c r="HD615" s="14">
        <f t="shared" si="593"/>
        <v>2053</v>
      </c>
      <c r="HE615" s="25" t="s">
        <v>1109</v>
      </c>
      <c r="HF615" s="14">
        <f t="shared" si="620"/>
        <v>100</v>
      </c>
    </row>
    <row r="616" spans="165:214" ht="16.5" x14ac:dyDescent="0.2">
      <c r="FI616" s="13">
        <v>611</v>
      </c>
      <c r="FJ616" s="14">
        <f t="shared" si="621"/>
        <v>2</v>
      </c>
      <c r="FK616" s="14">
        <f t="shared" si="581"/>
        <v>176</v>
      </c>
      <c r="FL616" s="14">
        <f t="shared" si="622"/>
        <v>23</v>
      </c>
      <c r="FM616" s="14">
        <f t="shared" si="582"/>
        <v>30</v>
      </c>
      <c r="FN616" s="14">
        <f t="shared" si="594"/>
        <v>16</v>
      </c>
      <c r="FO616" s="14">
        <f t="shared" si="595"/>
        <v>90</v>
      </c>
      <c r="FP616" s="14">
        <f t="shared" si="596"/>
        <v>3</v>
      </c>
      <c r="FQ616" s="14">
        <f t="shared" si="597"/>
        <v>6</v>
      </c>
      <c r="FR616" s="14">
        <f t="shared" si="598"/>
        <v>6</v>
      </c>
      <c r="FS616" s="14" t="b">
        <f t="shared" si="623"/>
        <v>0</v>
      </c>
      <c r="FT616" s="14">
        <f t="shared" si="599"/>
        <v>2105306</v>
      </c>
      <c r="FU616" s="14">
        <f t="shared" si="624"/>
        <v>70</v>
      </c>
      <c r="FV616" s="13" t="str">
        <f t="shared" si="600"/>
        <v>90级-精良守护灵の护手</v>
      </c>
      <c r="FW616" s="13" t="str">
        <f t="shared" si="601"/>
        <v>狂骨 · 守护灵の护手-精良</v>
      </c>
      <c r="FX616" s="14">
        <f t="shared" si="602"/>
        <v>2</v>
      </c>
      <c r="FY616" s="14">
        <f t="shared" si="603"/>
        <v>3</v>
      </c>
      <c r="FZ616" s="14">
        <f t="shared" si="604"/>
        <v>90</v>
      </c>
      <c r="GA616" s="14">
        <v>177</v>
      </c>
      <c r="GB616" s="14">
        <f t="shared" si="605"/>
        <v>5</v>
      </c>
      <c r="GC616" s="14">
        <f t="shared" si="583"/>
        <v>6</v>
      </c>
      <c r="GD616" s="14" t="str">
        <f t="shared" si="606"/>
        <v/>
      </c>
      <c r="GE616" s="14" t="e">
        <f t="shared" si="584"/>
        <v>#REF!</v>
      </c>
      <c r="GF616" s="14" t="e">
        <f t="shared" si="607"/>
        <v>#REF!</v>
      </c>
      <c r="GG616" s="14" t="e">
        <f t="shared" si="608"/>
        <v>#REF!</v>
      </c>
      <c r="GH616" s="14" t="e">
        <f t="shared" si="609"/>
        <v>#REF!</v>
      </c>
      <c r="GI616" s="14" t="e">
        <f t="shared" si="610"/>
        <v>#REF!</v>
      </c>
      <c r="GJ616" s="14" t="e">
        <f t="shared" si="611"/>
        <v>#REF!</v>
      </c>
      <c r="GK616" s="14" t="e">
        <f t="shared" si="612"/>
        <v>#REF!</v>
      </c>
      <c r="GL616" s="14">
        <f t="shared" si="613"/>
        <v>2053</v>
      </c>
      <c r="GM616" s="14">
        <f t="shared" si="614"/>
        <v>3</v>
      </c>
      <c r="GN616" s="14">
        <f t="shared" si="615"/>
        <v>2053</v>
      </c>
      <c r="GO616" s="25" t="str">
        <f t="shared" si="616"/>
        <v>icon_2105106</v>
      </c>
      <c r="GS616" s="14">
        <f t="shared" si="617"/>
        <v>3</v>
      </c>
      <c r="GT616" s="14">
        <f t="shared" si="618"/>
        <v>0</v>
      </c>
      <c r="GU616" s="14" t="e">
        <f t="shared" si="585"/>
        <v>#REF!</v>
      </c>
      <c r="GV616" s="14" t="str">
        <f t="shared" si="586"/>
        <v>HPExt</v>
      </c>
      <c r="GW616" s="14" t="e">
        <f t="shared" si="587"/>
        <v>#REF!</v>
      </c>
      <c r="GX616" s="14" t="e">
        <f t="shared" si="588"/>
        <v>#REF!</v>
      </c>
      <c r="GY616" s="14" t="str">
        <f t="shared" si="589"/>
        <v/>
      </c>
      <c r="GZ616" s="14" t="str">
        <f t="shared" si="590"/>
        <v/>
      </c>
      <c r="HA616" s="14" t="str">
        <f t="shared" si="591"/>
        <v/>
      </c>
      <c r="HB616" s="14">
        <f t="shared" si="619"/>
        <v>20530</v>
      </c>
      <c r="HC616" s="14">
        <f t="shared" si="592"/>
        <v>3</v>
      </c>
      <c r="HD616" s="14">
        <f t="shared" si="593"/>
        <v>2053</v>
      </c>
      <c r="HE616" s="25" t="s">
        <v>1109</v>
      </c>
      <c r="HF616" s="14">
        <f t="shared" si="620"/>
        <v>100</v>
      </c>
    </row>
    <row r="617" spans="165:214" ht="16.5" x14ac:dyDescent="0.2">
      <c r="FI617" s="13">
        <v>612</v>
      </c>
      <c r="FJ617" s="14">
        <f t="shared" si="621"/>
        <v>2</v>
      </c>
      <c r="FK617" s="14">
        <f t="shared" si="581"/>
        <v>177</v>
      </c>
      <c r="FL617" s="14">
        <f t="shared" si="622"/>
        <v>23</v>
      </c>
      <c r="FM617" s="14">
        <f t="shared" si="582"/>
        <v>30</v>
      </c>
      <c r="FN617" s="14">
        <f t="shared" si="594"/>
        <v>16</v>
      </c>
      <c r="FO617" s="14">
        <f t="shared" si="595"/>
        <v>90</v>
      </c>
      <c r="FP617" s="14">
        <f t="shared" si="596"/>
        <v>3</v>
      </c>
      <c r="FQ617" s="14">
        <f t="shared" si="597"/>
        <v>7</v>
      </c>
      <c r="FR617" s="14">
        <f t="shared" si="598"/>
        <v>7</v>
      </c>
      <c r="FS617" s="14" t="b">
        <f t="shared" si="623"/>
        <v>0</v>
      </c>
      <c r="FT617" s="14">
        <f t="shared" si="599"/>
        <v>2105307</v>
      </c>
      <c r="FU617" s="14">
        <f t="shared" si="624"/>
        <v>105</v>
      </c>
      <c r="FV617" s="13" t="str">
        <f t="shared" si="600"/>
        <v>90级-精良守护灵の项链</v>
      </c>
      <c r="FW617" s="13" t="str">
        <f t="shared" si="601"/>
        <v>狂骨 · 守护灵の项链-精良</v>
      </c>
      <c r="FX617" s="14">
        <f t="shared" si="602"/>
        <v>2</v>
      </c>
      <c r="FY617" s="14">
        <f t="shared" si="603"/>
        <v>3</v>
      </c>
      <c r="FZ617" s="14">
        <f t="shared" si="604"/>
        <v>90</v>
      </c>
      <c r="GA617" s="14">
        <v>178</v>
      </c>
      <c r="GB617" s="14">
        <f t="shared" si="605"/>
        <v>5</v>
      </c>
      <c r="GC617" s="14">
        <f t="shared" si="583"/>
        <v>7</v>
      </c>
      <c r="GD617" s="14" t="str">
        <f t="shared" si="606"/>
        <v/>
      </c>
      <c r="GE617" s="14" t="e">
        <f t="shared" si="584"/>
        <v>#REF!</v>
      </c>
      <c r="GF617" s="14" t="e">
        <f t="shared" si="607"/>
        <v>#REF!</v>
      </c>
      <c r="GG617" s="14" t="e">
        <f t="shared" si="608"/>
        <v>#REF!</v>
      </c>
      <c r="GH617" s="14" t="e">
        <f t="shared" si="609"/>
        <v>#REF!</v>
      </c>
      <c r="GI617" s="14" t="e">
        <f t="shared" si="610"/>
        <v>#REF!</v>
      </c>
      <c r="GJ617" s="14" t="e">
        <f t="shared" si="611"/>
        <v>#REF!</v>
      </c>
      <c r="GK617" s="14" t="e">
        <f t="shared" si="612"/>
        <v>#REF!</v>
      </c>
      <c r="GL617" s="14">
        <f t="shared" si="613"/>
        <v>2053</v>
      </c>
      <c r="GM617" s="14">
        <f t="shared" si="614"/>
        <v>3</v>
      </c>
      <c r="GN617" s="14">
        <f t="shared" si="615"/>
        <v>2053</v>
      </c>
      <c r="GO617" s="25" t="str">
        <f t="shared" si="616"/>
        <v>icon_2105107</v>
      </c>
      <c r="GS617" s="14">
        <f t="shared" si="617"/>
        <v>1</v>
      </c>
      <c r="GT617" s="14">
        <f t="shared" si="618"/>
        <v>2</v>
      </c>
      <c r="GU617" s="14" t="e">
        <f t="shared" si="585"/>
        <v>#REF!</v>
      </c>
      <c r="GV617" s="14" t="str">
        <f t="shared" si="586"/>
        <v>AtkExt</v>
      </c>
      <c r="GW617" s="14" t="e">
        <f t="shared" si="587"/>
        <v>#REF!</v>
      </c>
      <c r="GX617" s="14" t="e">
        <f t="shared" si="588"/>
        <v>#REF!</v>
      </c>
      <c r="GY617" s="14" t="str">
        <f t="shared" si="589"/>
        <v>DefExt</v>
      </c>
      <c r="GZ617" s="14" t="e">
        <f t="shared" si="590"/>
        <v>#REF!</v>
      </c>
      <c r="HA617" s="14" t="e">
        <f t="shared" si="591"/>
        <v>#REF!</v>
      </c>
      <c r="HB617" s="14">
        <f t="shared" si="619"/>
        <v>20530</v>
      </c>
      <c r="HC617" s="14">
        <f t="shared" si="592"/>
        <v>3</v>
      </c>
      <c r="HD617" s="14">
        <f t="shared" si="593"/>
        <v>2053</v>
      </c>
      <c r="HE617" s="25" t="s">
        <v>1109</v>
      </c>
      <c r="HF617" s="14">
        <f t="shared" si="620"/>
        <v>150</v>
      </c>
    </row>
    <row r="618" spans="165:214" ht="16.5" x14ac:dyDescent="0.2">
      <c r="FI618" s="13">
        <v>613</v>
      </c>
      <c r="FJ618" s="14">
        <f t="shared" si="621"/>
        <v>2</v>
      </c>
      <c r="FK618" s="14">
        <f t="shared" si="581"/>
        <v>178</v>
      </c>
      <c r="FL618" s="14">
        <f t="shared" si="622"/>
        <v>23</v>
      </c>
      <c r="FM618" s="14">
        <f t="shared" si="582"/>
        <v>30</v>
      </c>
      <c r="FN618" s="14">
        <f t="shared" si="594"/>
        <v>16</v>
      </c>
      <c r="FO618" s="14">
        <f t="shared" si="595"/>
        <v>90</v>
      </c>
      <c r="FP618" s="14">
        <f t="shared" si="596"/>
        <v>3</v>
      </c>
      <c r="FQ618" s="14">
        <f t="shared" si="597"/>
        <v>8</v>
      </c>
      <c r="FR618" s="14">
        <f t="shared" si="598"/>
        <v>8</v>
      </c>
      <c r="FS618" s="14" t="b">
        <f t="shared" si="623"/>
        <v>0</v>
      </c>
      <c r="FT618" s="14">
        <f t="shared" si="599"/>
        <v>2105308</v>
      </c>
      <c r="FU618" s="14">
        <f t="shared" si="624"/>
        <v>105</v>
      </c>
      <c r="FV618" s="13" t="str">
        <f t="shared" si="600"/>
        <v>90级-精良守护灵の戒指</v>
      </c>
      <c r="FW618" s="13" t="str">
        <f t="shared" si="601"/>
        <v>狂骨 · 守护灵の戒指-精良</v>
      </c>
      <c r="FX618" s="14">
        <f t="shared" si="602"/>
        <v>2</v>
      </c>
      <c r="FY618" s="14">
        <f t="shared" si="603"/>
        <v>3</v>
      </c>
      <c r="FZ618" s="14">
        <f t="shared" si="604"/>
        <v>90</v>
      </c>
      <c r="GA618" s="14">
        <v>179</v>
      </c>
      <c r="GB618" s="14">
        <f t="shared" si="605"/>
        <v>5</v>
      </c>
      <c r="GC618" s="14">
        <f t="shared" si="583"/>
        <v>8</v>
      </c>
      <c r="GD618" s="14" t="str">
        <f t="shared" si="606"/>
        <v/>
      </c>
      <c r="GE618" s="14" t="e">
        <f t="shared" si="584"/>
        <v>#REF!</v>
      </c>
      <c r="GF618" s="14" t="e">
        <f t="shared" si="607"/>
        <v>#REF!</v>
      </c>
      <c r="GG618" s="14" t="e">
        <f t="shared" si="608"/>
        <v>#REF!</v>
      </c>
      <c r="GH618" s="14" t="e">
        <f t="shared" si="609"/>
        <v>#REF!</v>
      </c>
      <c r="GI618" s="14" t="e">
        <f t="shared" si="610"/>
        <v>#REF!</v>
      </c>
      <c r="GJ618" s="14" t="e">
        <f t="shared" si="611"/>
        <v>#REF!</v>
      </c>
      <c r="GK618" s="14" t="e">
        <f t="shared" si="612"/>
        <v>#REF!</v>
      </c>
      <c r="GL618" s="14">
        <f t="shared" si="613"/>
        <v>2053</v>
      </c>
      <c r="GM618" s="14">
        <f t="shared" si="614"/>
        <v>3</v>
      </c>
      <c r="GN618" s="14">
        <f t="shared" si="615"/>
        <v>2053</v>
      </c>
      <c r="GO618" s="25" t="str">
        <f t="shared" si="616"/>
        <v>icon_2105108</v>
      </c>
      <c r="GS618" s="14">
        <f t="shared" si="617"/>
        <v>1</v>
      </c>
      <c r="GT618" s="14">
        <f t="shared" si="618"/>
        <v>3</v>
      </c>
      <c r="GU618" s="14" t="e">
        <f t="shared" si="585"/>
        <v>#REF!</v>
      </c>
      <c r="GV618" s="14" t="str">
        <f t="shared" si="586"/>
        <v>AtkExt</v>
      </c>
      <c r="GW618" s="14" t="e">
        <f t="shared" si="587"/>
        <v>#REF!</v>
      </c>
      <c r="GX618" s="14" t="e">
        <f t="shared" si="588"/>
        <v>#REF!</v>
      </c>
      <c r="GY618" s="14" t="str">
        <f t="shared" si="589"/>
        <v>HPExt</v>
      </c>
      <c r="GZ618" s="14" t="e">
        <f t="shared" si="590"/>
        <v>#REF!</v>
      </c>
      <c r="HA618" s="14" t="e">
        <f t="shared" si="591"/>
        <v>#REF!</v>
      </c>
      <c r="HB618" s="14">
        <f t="shared" si="619"/>
        <v>20530</v>
      </c>
      <c r="HC618" s="14">
        <f t="shared" si="592"/>
        <v>3</v>
      </c>
      <c r="HD618" s="14">
        <f t="shared" si="593"/>
        <v>2053</v>
      </c>
      <c r="HE618" s="25" t="s">
        <v>1109</v>
      </c>
      <c r="HF618" s="14">
        <f t="shared" si="620"/>
        <v>150</v>
      </c>
    </row>
    <row r="619" spans="165:214" ht="16.5" x14ac:dyDescent="0.2">
      <c r="FI619" s="13">
        <v>614</v>
      </c>
      <c r="FJ619" s="14">
        <f t="shared" si="621"/>
        <v>2</v>
      </c>
      <c r="FK619" s="14">
        <f t="shared" si="581"/>
        <v>179</v>
      </c>
      <c r="FL619" s="14">
        <f t="shared" si="622"/>
        <v>24</v>
      </c>
      <c r="FM619" s="14">
        <f t="shared" si="582"/>
        <v>40</v>
      </c>
      <c r="FN619" s="14">
        <f t="shared" si="594"/>
        <v>16</v>
      </c>
      <c r="FO619" s="14">
        <f t="shared" si="595"/>
        <v>90</v>
      </c>
      <c r="FP619" s="14">
        <f t="shared" si="596"/>
        <v>4</v>
      </c>
      <c r="FQ619" s="14">
        <f t="shared" si="597"/>
        <v>1</v>
      </c>
      <c r="FR619" s="14">
        <f t="shared" si="598"/>
        <v>1</v>
      </c>
      <c r="FS619" s="14" t="b">
        <f t="shared" si="623"/>
        <v>0</v>
      </c>
      <c r="FT619" s="14">
        <f t="shared" si="599"/>
        <v>2105401</v>
      </c>
      <c r="FU619" s="14">
        <f t="shared" si="624"/>
        <v>168</v>
      </c>
      <c r="FV619" s="13" t="str">
        <f t="shared" si="600"/>
        <v>90级-史诗守护灵の灵器</v>
      </c>
      <c r="FW619" s="13" t="str">
        <f t="shared" si="601"/>
        <v>狂骨 · 守护灵の灵器-史诗</v>
      </c>
      <c r="FX619" s="14">
        <f t="shared" si="602"/>
        <v>2</v>
      </c>
      <c r="FY619" s="14">
        <f t="shared" si="603"/>
        <v>4</v>
      </c>
      <c r="FZ619" s="14">
        <f t="shared" si="604"/>
        <v>90</v>
      </c>
      <c r="GA619" s="14">
        <v>180</v>
      </c>
      <c r="GB619" s="14">
        <f t="shared" si="605"/>
        <v>5</v>
      </c>
      <c r="GC619" s="14">
        <f t="shared" si="583"/>
        <v>1</v>
      </c>
      <c r="GD619" s="14" t="str">
        <f t="shared" si="606"/>
        <v/>
      </c>
      <c r="GE619" s="14" t="e">
        <f t="shared" si="584"/>
        <v>#REF!</v>
      </c>
      <c r="GF619" s="14" t="e">
        <f t="shared" si="607"/>
        <v>#REF!</v>
      </c>
      <c r="GG619" s="14" t="e">
        <f t="shared" si="608"/>
        <v>#REF!</v>
      </c>
      <c r="GH619" s="14" t="e">
        <f t="shared" si="609"/>
        <v>#REF!</v>
      </c>
      <c r="GI619" s="14" t="e">
        <f t="shared" si="610"/>
        <v>#REF!</v>
      </c>
      <c r="GJ619" s="14" t="e">
        <f t="shared" si="611"/>
        <v>#REF!</v>
      </c>
      <c r="GK619" s="14" t="e">
        <f t="shared" si="612"/>
        <v>#REF!</v>
      </c>
      <c r="GL619" s="14">
        <f t="shared" si="613"/>
        <v>2054</v>
      </c>
      <c r="GM619" s="14">
        <f t="shared" si="614"/>
        <v>4</v>
      </c>
      <c r="GN619" s="14">
        <f t="shared" si="615"/>
        <v>2054</v>
      </c>
      <c r="GO619" s="25" t="str">
        <f t="shared" si="616"/>
        <v>icon_2105101</v>
      </c>
      <c r="GS619" s="14">
        <f t="shared" si="617"/>
        <v>1</v>
      </c>
      <c r="GT619" s="14">
        <f t="shared" si="618"/>
        <v>0</v>
      </c>
      <c r="GU619" s="14" t="e">
        <f t="shared" si="585"/>
        <v>#REF!</v>
      </c>
      <c r="GV619" s="14" t="str">
        <f t="shared" si="586"/>
        <v>AtkExt</v>
      </c>
      <c r="GW619" s="14" t="e">
        <f t="shared" si="587"/>
        <v>#REF!</v>
      </c>
      <c r="GX619" s="14" t="e">
        <f t="shared" si="588"/>
        <v>#REF!</v>
      </c>
      <c r="GY619" s="14" t="str">
        <f t="shared" si="589"/>
        <v/>
      </c>
      <c r="GZ619" s="14" t="str">
        <f t="shared" si="590"/>
        <v/>
      </c>
      <c r="HA619" s="14" t="str">
        <f t="shared" si="591"/>
        <v/>
      </c>
      <c r="HB619" s="14">
        <f t="shared" si="619"/>
        <v>20540</v>
      </c>
      <c r="HC619" s="14">
        <f t="shared" si="592"/>
        <v>4</v>
      </c>
      <c r="HD619" s="14">
        <f t="shared" si="593"/>
        <v>2054</v>
      </c>
      <c r="HE619" s="25" t="s">
        <v>1109</v>
      </c>
      <c r="HF619" s="14">
        <f t="shared" si="620"/>
        <v>400</v>
      </c>
    </row>
    <row r="620" spans="165:214" ht="16.5" x14ac:dyDescent="0.2">
      <c r="FI620" s="13">
        <v>615</v>
      </c>
      <c r="FJ620" s="14">
        <f t="shared" si="621"/>
        <v>2</v>
      </c>
      <c r="FK620" s="14">
        <f t="shared" si="581"/>
        <v>180</v>
      </c>
      <c r="FL620" s="14">
        <f t="shared" si="622"/>
        <v>24</v>
      </c>
      <c r="FM620" s="14">
        <f t="shared" si="582"/>
        <v>40</v>
      </c>
      <c r="FN620" s="14">
        <f t="shared" si="594"/>
        <v>16</v>
      </c>
      <c r="FO620" s="14">
        <f t="shared" si="595"/>
        <v>90</v>
      </c>
      <c r="FP620" s="14">
        <f t="shared" si="596"/>
        <v>4</v>
      </c>
      <c r="FQ620" s="14">
        <f t="shared" si="597"/>
        <v>2</v>
      </c>
      <c r="FR620" s="14">
        <f t="shared" si="598"/>
        <v>2</v>
      </c>
      <c r="FS620" s="14" t="b">
        <f t="shared" si="623"/>
        <v>0</v>
      </c>
      <c r="FT620" s="14">
        <f t="shared" si="599"/>
        <v>2105402</v>
      </c>
      <c r="FU620" s="14">
        <f t="shared" si="624"/>
        <v>84</v>
      </c>
      <c r="FV620" s="13" t="str">
        <f t="shared" si="600"/>
        <v>90级-史诗守护灵の头盔</v>
      </c>
      <c r="FW620" s="13" t="str">
        <f t="shared" si="601"/>
        <v>狂骨 · 守护灵の头盔-史诗</v>
      </c>
      <c r="FX620" s="14">
        <f t="shared" si="602"/>
        <v>2</v>
      </c>
      <c r="FY620" s="14">
        <f t="shared" si="603"/>
        <v>4</v>
      </c>
      <c r="FZ620" s="14">
        <f t="shared" si="604"/>
        <v>90</v>
      </c>
      <c r="GA620" s="14">
        <v>181</v>
      </c>
      <c r="GB620" s="14">
        <f t="shared" si="605"/>
        <v>5</v>
      </c>
      <c r="GC620" s="14">
        <f t="shared" si="583"/>
        <v>2</v>
      </c>
      <c r="GD620" s="14" t="str">
        <f t="shared" si="606"/>
        <v/>
      </c>
      <c r="GE620" s="14" t="e">
        <f t="shared" si="584"/>
        <v>#REF!</v>
      </c>
      <c r="GF620" s="14" t="e">
        <f t="shared" si="607"/>
        <v>#REF!</v>
      </c>
      <c r="GG620" s="14" t="e">
        <f t="shared" si="608"/>
        <v>#REF!</v>
      </c>
      <c r="GH620" s="14" t="e">
        <f t="shared" si="609"/>
        <v>#REF!</v>
      </c>
      <c r="GI620" s="14" t="e">
        <f t="shared" si="610"/>
        <v>#REF!</v>
      </c>
      <c r="GJ620" s="14" t="e">
        <f t="shared" si="611"/>
        <v>#REF!</v>
      </c>
      <c r="GK620" s="14" t="e">
        <f t="shared" si="612"/>
        <v>#REF!</v>
      </c>
      <c r="GL620" s="14">
        <f t="shared" si="613"/>
        <v>2054</v>
      </c>
      <c r="GM620" s="14">
        <f t="shared" si="614"/>
        <v>4</v>
      </c>
      <c r="GN620" s="14">
        <f t="shared" si="615"/>
        <v>2054</v>
      </c>
      <c r="GO620" s="25" t="str">
        <f t="shared" si="616"/>
        <v>icon_2105102</v>
      </c>
      <c r="GS620" s="14">
        <f t="shared" si="617"/>
        <v>2</v>
      </c>
      <c r="GT620" s="14">
        <f t="shared" si="618"/>
        <v>0</v>
      </c>
      <c r="GU620" s="14" t="e">
        <f t="shared" si="585"/>
        <v>#REF!</v>
      </c>
      <c r="GV620" s="14" t="str">
        <f t="shared" si="586"/>
        <v>DefExt</v>
      </c>
      <c r="GW620" s="14" t="e">
        <f t="shared" si="587"/>
        <v>#REF!</v>
      </c>
      <c r="GX620" s="14" t="e">
        <f t="shared" si="588"/>
        <v>#REF!</v>
      </c>
      <c r="GY620" s="14" t="str">
        <f t="shared" si="589"/>
        <v/>
      </c>
      <c r="GZ620" s="14" t="str">
        <f t="shared" si="590"/>
        <v/>
      </c>
      <c r="HA620" s="14" t="str">
        <f t="shared" si="591"/>
        <v/>
      </c>
      <c r="HB620" s="14">
        <f t="shared" si="619"/>
        <v>20540</v>
      </c>
      <c r="HC620" s="14">
        <f t="shared" si="592"/>
        <v>4</v>
      </c>
      <c r="HD620" s="14">
        <f t="shared" si="593"/>
        <v>2054</v>
      </c>
      <c r="HE620" s="25" t="s">
        <v>1109</v>
      </c>
      <c r="HF620" s="14">
        <f t="shared" si="620"/>
        <v>200</v>
      </c>
    </row>
    <row r="621" spans="165:214" ht="16.5" x14ac:dyDescent="0.2">
      <c r="FI621" s="13">
        <v>616</v>
      </c>
      <c r="FJ621" s="14">
        <f t="shared" si="621"/>
        <v>2</v>
      </c>
      <c r="FK621" s="14">
        <f t="shared" si="581"/>
        <v>181</v>
      </c>
      <c r="FL621" s="14">
        <f t="shared" si="622"/>
        <v>24</v>
      </c>
      <c r="FM621" s="14">
        <f t="shared" si="582"/>
        <v>40</v>
      </c>
      <c r="FN621" s="14">
        <f t="shared" si="594"/>
        <v>16</v>
      </c>
      <c r="FO621" s="14">
        <f t="shared" si="595"/>
        <v>90</v>
      </c>
      <c r="FP621" s="14">
        <f t="shared" si="596"/>
        <v>4</v>
      </c>
      <c r="FQ621" s="14">
        <f t="shared" si="597"/>
        <v>3</v>
      </c>
      <c r="FR621" s="14">
        <f t="shared" si="598"/>
        <v>3</v>
      </c>
      <c r="FS621" s="14" t="b">
        <f t="shared" si="623"/>
        <v>0</v>
      </c>
      <c r="FT621" s="14">
        <f t="shared" si="599"/>
        <v>2105403</v>
      </c>
      <c r="FU621" s="14">
        <f t="shared" si="624"/>
        <v>84</v>
      </c>
      <c r="FV621" s="13" t="str">
        <f t="shared" si="600"/>
        <v>90级-史诗守护灵の铠甲</v>
      </c>
      <c r="FW621" s="13" t="str">
        <f t="shared" si="601"/>
        <v>狂骨 · 守护灵の铠甲-史诗</v>
      </c>
      <c r="FX621" s="14">
        <f t="shared" si="602"/>
        <v>2</v>
      </c>
      <c r="FY621" s="14">
        <f t="shared" si="603"/>
        <v>4</v>
      </c>
      <c r="FZ621" s="14">
        <f t="shared" si="604"/>
        <v>90</v>
      </c>
      <c r="GA621" s="14">
        <v>182</v>
      </c>
      <c r="GB621" s="14">
        <f t="shared" si="605"/>
        <v>5</v>
      </c>
      <c r="GC621" s="14">
        <f t="shared" si="583"/>
        <v>3</v>
      </c>
      <c r="GD621" s="14" t="str">
        <f t="shared" si="606"/>
        <v/>
      </c>
      <c r="GE621" s="14" t="e">
        <f t="shared" si="584"/>
        <v>#REF!</v>
      </c>
      <c r="GF621" s="14" t="e">
        <f t="shared" si="607"/>
        <v>#REF!</v>
      </c>
      <c r="GG621" s="14" t="e">
        <f t="shared" si="608"/>
        <v>#REF!</v>
      </c>
      <c r="GH621" s="14" t="e">
        <f t="shared" si="609"/>
        <v>#REF!</v>
      </c>
      <c r="GI621" s="14" t="e">
        <f t="shared" si="610"/>
        <v>#REF!</v>
      </c>
      <c r="GJ621" s="14" t="e">
        <f t="shared" si="611"/>
        <v>#REF!</v>
      </c>
      <c r="GK621" s="14" t="e">
        <f t="shared" si="612"/>
        <v>#REF!</v>
      </c>
      <c r="GL621" s="14">
        <f t="shared" si="613"/>
        <v>2054</v>
      </c>
      <c r="GM621" s="14">
        <f t="shared" si="614"/>
        <v>4</v>
      </c>
      <c r="GN621" s="14">
        <f t="shared" si="615"/>
        <v>2054</v>
      </c>
      <c r="GO621" s="25" t="str">
        <f t="shared" si="616"/>
        <v>icon_2105103</v>
      </c>
      <c r="GS621" s="14">
        <f t="shared" si="617"/>
        <v>2</v>
      </c>
      <c r="GT621" s="14">
        <f t="shared" si="618"/>
        <v>3</v>
      </c>
      <c r="GU621" s="14" t="e">
        <f t="shared" si="585"/>
        <v>#REF!</v>
      </c>
      <c r="GV621" s="14" t="str">
        <f t="shared" si="586"/>
        <v>DefExt</v>
      </c>
      <c r="GW621" s="14" t="e">
        <f t="shared" si="587"/>
        <v>#REF!</v>
      </c>
      <c r="GX621" s="14" t="e">
        <f t="shared" si="588"/>
        <v>#REF!</v>
      </c>
      <c r="GY621" s="14" t="str">
        <f t="shared" si="589"/>
        <v>HPExt</v>
      </c>
      <c r="GZ621" s="14" t="e">
        <f t="shared" si="590"/>
        <v>#REF!</v>
      </c>
      <c r="HA621" s="14" t="e">
        <f t="shared" si="591"/>
        <v>#REF!</v>
      </c>
      <c r="HB621" s="14">
        <f t="shared" si="619"/>
        <v>20540</v>
      </c>
      <c r="HC621" s="14">
        <f t="shared" si="592"/>
        <v>4</v>
      </c>
      <c r="HD621" s="14">
        <f t="shared" si="593"/>
        <v>2054</v>
      </c>
      <c r="HE621" s="25" t="s">
        <v>1109</v>
      </c>
      <c r="HF621" s="14">
        <f t="shared" si="620"/>
        <v>200</v>
      </c>
    </row>
    <row r="622" spans="165:214" ht="16.5" x14ac:dyDescent="0.2">
      <c r="FI622" s="13">
        <v>617</v>
      </c>
      <c r="FJ622" s="14">
        <f t="shared" si="621"/>
        <v>2</v>
      </c>
      <c r="FK622" s="14">
        <f t="shared" si="581"/>
        <v>182</v>
      </c>
      <c r="FL622" s="14">
        <f t="shared" si="622"/>
        <v>24</v>
      </c>
      <c r="FM622" s="14">
        <f t="shared" si="582"/>
        <v>40</v>
      </c>
      <c r="FN622" s="14">
        <f t="shared" si="594"/>
        <v>16</v>
      </c>
      <c r="FO622" s="14">
        <f t="shared" si="595"/>
        <v>90</v>
      </c>
      <c r="FP622" s="14">
        <f t="shared" si="596"/>
        <v>4</v>
      </c>
      <c r="FQ622" s="14">
        <f t="shared" si="597"/>
        <v>4</v>
      </c>
      <c r="FR622" s="14">
        <f t="shared" si="598"/>
        <v>4</v>
      </c>
      <c r="FS622" s="14" t="b">
        <f t="shared" si="623"/>
        <v>0</v>
      </c>
      <c r="FT622" s="14">
        <f t="shared" si="599"/>
        <v>2105404</v>
      </c>
      <c r="FU622" s="14">
        <f t="shared" si="624"/>
        <v>84</v>
      </c>
      <c r="FV622" s="13" t="str">
        <f t="shared" si="600"/>
        <v>90级-史诗守护灵の裤子</v>
      </c>
      <c r="FW622" s="13" t="str">
        <f t="shared" si="601"/>
        <v>狂骨 · 守护灵の裤子-史诗</v>
      </c>
      <c r="FX622" s="14">
        <f t="shared" si="602"/>
        <v>2</v>
      </c>
      <c r="FY622" s="14">
        <f t="shared" si="603"/>
        <v>4</v>
      </c>
      <c r="FZ622" s="14">
        <f t="shared" si="604"/>
        <v>90</v>
      </c>
      <c r="GA622" s="14">
        <v>183</v>
      </c>
      <c r="GB622" s="14">
        <f t="shared" si="605"/>
        <v>5</v>
      </c>
      <c r="GC622" s="14">
        <f t="shared" si="583"/>
        <v>4</v>
      </c>
      <c r="GD622" s="14" t="str">
        <f t="shared" si="606"/>
        <v/>
      </c>
      <c r="GE622" s="14" t="e">
        <f t="shared" si="584"/>
        <v>#REF!</v>
      </c>
      <c r="GF622" s="14" t="e">
        <f t="shared" si="607"/>
        <v>#REF!</v>
      </c>
      <c r="GG622" s="14" t="e">
        <f t="shared" si="608"/>
        <v>#REF!</v>
      </c>
      <c r="GH622" s="14" t="e">
        <f t="shared" si="609"/>
        <v>#REF!</v>
      </c>
      <c r="GI622" s="14" t="e">
        <f t="shared" si="610"/>
        <v>#REF!</v>
      </c>
      <c r="GJ622" s="14" t="e">
        <f t="shared" si="611"/>
        <v>#REF!</v>
      </c>
      <c r="GK622" s="14" t="e">
        <f t="shared" si="612"/>
        <v>#REF!</v>
      </c>
      <c r="GL622" s="14">
        <f t="shared" si="613"/>
        <v>2054</v>
      </c>
      <c r="GM622" s="14">
        <f t="shared" si="614"/>
        <v>4</v>
      </c>
      <c r="GN622" s="14">
        <f t="shared" si="615"/>
        <v>2054</v>
      </c>
      <c r="GO622" s="25" t="str">
        <f t="shared" si="616"/>
        <v>icon_2105104</v>
      </c>
      <c r="GS622" s="14">
        <f t="shared" si="617"/>
        <v>2</v>
      </c>
      <c r="GT622" s="14">
        <f t="shared" si="618"/>
        <v>0</v>
      </c>
      <c r="GU622" s="14" t="e">
        <f t="shared" si="585"/>
        <v>#REF!</v>
      </c>
      <c r="GV622" s="14" t="str">
        <f t="shared" si="586"/>
        <v>DefExt</v>
      </c>
      <c r="GW622" s="14" t="e">
        <f t="shared" si="587"/>
        <v>#REF!</v>
      </c>
      <c r="GX622" s="14" t="e">
        <f t="shared" si="588"/>
        <v>#REF!</v>
      </c>
      <c r="GY622" s="14" t="str">
        <f t="shared" si="589"/>
        <v/>
      </c>
      <c r="GZ622" s="14" t="str">
        <f t="shared" si="590"/>
        <v/>
      </c>
      <c r="HA622" s="14" t="str">
        <f t="shared" si="591"/>
        <v/>
      </c>
      <c r="HB622" s="14">
        <f t="shared" si="619"/>
        <v>20540</v>
      </c>
      <c r="HC622" s="14">
        <f t="shared" si="592"/>
        <v>4</v>
      </c>
      <c r="HD622" s="14">
        <f t="shared" si="593"/>
        <v>2054</v>
      </c>
      <c r="HE622" s="25" t="s">
        <v>1109</v>
      </c>
      <c r="HF622" s="14">
        <f t="shared" si="620"/>
        <v>200</v>
      </c>
    </row>
    <row r="623" spans="165:214" ht="16.5" x14ac:dyDescent="0.2">
      <c r="FI623" s="13">
        <v>618</v>
      </c>
      <c r="FJ623" s="14">
        <f t="shared" si="621"/>
        <v>2</v>
      </c>
      <c r="FK623" s="14">
        <f t="shared" si="581"/>
        <v>183</v>
      </c>
      <c r="FL623" s="14">
        <f t="shared" si="622"/>
        <v>24</v>
      </c>
      <c r="FM623" s="14">
        <f t="shared" si="582"/>
        <v>40</v>
      </c>
      <c r="FN623" s="14">
        <f t="shared" si="594"/>
        <v>16</v>
      </c>
      <c r="FO623" s="14">
        <f t="shared" si="595"/>
        <v>90</v>
      </c>
      <c r="FP623" s="14">
        <f t="shared" si="596"/>
        <v>4</v>
      </c>
      <c r="FQ623" s="14">
        <f t="shared" si="597"/>
        <v>5</v>
      </c>
      <c r="FR623" s="14">
        <f t="shared" si="598"/>
        <v>5</v>
      </c>
      <c r="FS623" s="14" t="b">
        <f t="shared" si="623"/>
        <v>0</v>
      </c>
      <c r="FT623" s="14">
        <f t="shared" si="599"/>
        <v>2105405</v>
      </c>
      <c r="FU623" s="14">
        <f t="shared" si="624"/>
        <v>84</v>
      </c>
      <c r="FV623" s="13" t="str">
        <f t="shared" si="600"/>
        <v>90级-史诗守护灵の鞋子</v>
      </c>
      <c r="FW623" s="13" t="str">
        <f t="shared" si="601"/>
        <v>狂骨 · 守护灵の鞋子-史诗</v>
      </c>
      <c r="FX623" s="14">
        <f t="shared" si="602"/>
        <v>2</v>
      </c>
      <c r="FY623" s="14">
        <f t="shared" si="603"/>
        <v>4</v>
      </c>
      <c r="FZ623" s="14">
        <f t="shared" si="604"/>
        <v>90</v>
      </c>
      <c r="GA623" s="14">
        <v>184</v>
      </c>
      <c r="GB623" s="14">
        <f t="shared" si="605"/>
        <v>5</v>
      </c>
      <c r="GC623" s="14">
        <f t="shared" si="583"/>
        <v>5</v>
      </c>
      <c r="GD623" s="14" t="str">
        <f t="shared" si="606"/>
        <v/>
      </c>
      <c r="GE623" s="14" t="e">
        <f t="shared" si="584"/>
        <v>#REF!</v>
      </c>
      <c r="GF623" s="14" t="e">
        <f t="shared" si="607"/>
        <v>#REF!</v>
      </c>
      <c r="GG623" s="14" t="e">
        <f t="shared" si="608"/>
        <v>#REF!</v>
      </c>
      <c r="GH623" s="14" t="e">
        <f t="shared" si="609"/>
        <v>#REF!</v>
      </c>
      <c r="GI623" s="14" t="e">
        <f t="shared" si="610"/>
        <v>#REF!</v>
      </c>
      <c r="GJ623" s="14" t="e">
        <f t="shared" si="611"/>
        <v>#REF!</v>
      </c>
      <c r="GK623" s="14" t="e">
        <f t="shared" si="612"/>
        <v>#REF!</v>
      </c>
      <c r="GL623" s="14">
        <f t="shared" si="613"/>
        <v>2054</v>
      </c>
      <c r="GM623" s="14">
        <f t="shared" si="614"/>
        <v>4</v>
      </c>
      <c r="GN623" s="14">
        <f t="shared" si="615"/>
        <v>2054</v>
      </c>
      <c r="GO623" s="25" t="str">
        <f t="shared" si="616"/>
        <v>icon_2105105</v>
      </c>
      <c r="GS623" s="14">
        <f t="shared" si="617"/>
        <v>3</v>
      </c>
      <c r="GT623" s="14">
        <f t="shared" si="618"/>
        <v>0</v>
      </c>
      <c r="GU623" s="14" t="e">
        <f t="shared" si="585"/>
        <v>#REF!</v>
      </c>
      <c r="GV623" s="14" t="str">
        <f t="shared" si="586"/>
        <v>HPExt</v>
      </c>
      <c r="GW623" s="14" t="e">
        <f t="shared" si="587"/>
        <v>#REF!</v>
      </c>
      <c r="GX623" s="14" t="e">
        <f t="shared" si="588"/>
        <v>#REF!</v>
      </c>
      <c r="GY623" s="14" t="str">
        <f t="shared" si="589"/>
        <v/>
      </c>
      <c r="GZ623" s="14" t="str">
        <f t="shared" si="590"/>
        <v/>
      </c>
      <c r="HA623" s="14" t="str">
        <f t="shared" si="591"/>
        <v/>
      </c>
      <c r="HB623" s="14">
        <f t="shared" si="619"/>
        <v>20540</v>
      </c>
      <c r="HC623" s="14">
        <f t="shared" si="592"/>
        <v>4</v>
      </c>
      <c r="HD623" s="14">
        <f t="shared" si="593"/>
        <v>2054</v>
      </c>
      <c r="HE623" s="25" t="s">
        <v>1109</v>
      </c>
      <c r="HF623" s="14">
        <f t="shared" si="620"/>
        <v>200</v>
      </c>
    </row>
    <row r="624" spans="165:214" ht="16.5" x14ac:dyDescent="0.2">
      <c r="FI624" s="13">
        <v>619</v>
      </c>
      <c r="FJ624" s="14">
        <f t="shared" si="621"/>
        <v>2</v>
      </c>
      <c r="FK624" s="14">
        <f t="shared" si="581"/>
        <v>184</v>
      </c>
      <c r="FL624" s="14">
        <f t="shared" si="622"/>
        <v>24</v>
      </c>
      <c r="FM624" s="14">
        <f t="shared" si="582"/>
        <v>40</v>
      </c>
      <c r="FN624" s="14">
        <f t="shared" si="594"/>
        <v>16</v>
      </c>
      <c r="FO624" s="14">
        <f t="shared" si="595"/>
        <v>90</v>
      </c>
      <c r="FP624" s="14">
        <f t="shared" si="596"/>
        <v>4</v>
      </c>
      <c r="FQ624" s="14">
        <f t="shared" si="597"/>
        <v>6</v>
      </c>
      <c r="FR624" s="14">
        <f t="shared" si="598"/>
        <v>6</v>
      </c>
      <c r="FS624" s="14" t="b">
        <f t="shared" si="623"/>
        <v>0</v>
      </c>
      <c r="FT624" s="14">
        <f t="shared" si="599"/>
        <v>2105406</v>
      </c>
      <c r="FU624" s="14">
        <f t="shared" si="624"/>
        <v>84</v>
      </c>
      <c r="FV624" s="13" t="str">
        <f t="shared" si="600"/>
        <v>90级-史诗守护灵の护手</v>
      </c>
      <c r="FW624" s="13" t="str">
        <f t="shared" si="601"/>
        <v>狂骨 · 守护灵の护手-史诗</v>
      </c>
      <c r="FX624" s="14">
        <f t="shared" si="602"/>
        <v>2</v>
      </c>
      <c r="FY624" s="14">
        <f t="shared" si="603"/>
        <v>4</v>
      </c>
      <c r="FZ624" s="14">
        <f t="shared" si="604"/>
        <v>90</v>
      </c>
      <c r="GA624" s="14">
        <v>185</v>
      </c>
      <c r="GB624" s="14">
        <f t="shared" si="605"/>
        <v>5</v>
      </c>
      <c r="GC624" s="14">
        <f t="shared" si="583"/>
        <v>6</v>
      </c>
      <c r="GD624" s="14" t="str">
        <f t="shared" si="606"/>
        <v/>
      </c>
      <c r="GE624" s="14" t="e">
        <f t="shared" si="584"/>
        <v>#REF!</v>
      </c>
      <c r="GF624" s="14" t="e">
        <f t="shared" si="607"/>
        <v>#REF!</v>
      </c>
      <c r="GG624" s="14" t="e">
        <f t="shared" si="608"/>
        <v>#REF!</v>
      </c>
      <c r="GH624" s="14" t="e">
        <f t="shared" si="609"/>
        <v>#REF!</v>
      </c>
      <c r="GI624" s="14" t="e">
        <f t="shared" si="610"/>
        <v>#REF!</v>
      </c>
      <c r="GJ624" s="14" t="e">
        <f t="shared" si="611"/>
        <v>#REF!</v>
      </c>
      <c r="GK624" s="14" t="e">
        <f t="shared" si="612"/>
        <v>#REF!</v>
      </c>
      <c r="GL624" s="14">
        <f t="shared" si="613"/>
        <v>2054</v>
      </c>
      <c r="GM624" s="14">
        <f t="shared" si="614"/>
        <v>4</v>
      </c>
      <c r="GN624" s="14">
        <f t="shared" si="615"/>
        <v>2054</v>
      </c>
      <c r="GO624" s="25" t="str">
        <f t="shared" si="616"/>
        <v>icon_2105106</v>
      </c>
      <c r="GS624" s="14">
        <f t="shared" si="617"/>
        <v>3</v>
      </c>
      <c r="GT624" s="14">
        <f t="shared" si="618"/>
        <v>0</v>
      </c>
      <c r="GU624" s="14" t="e">
        <f t="shared" si="585"/>
        <v>#REF!</v>
      </c>
      <c r="GV624" s="14" t="str">
        <f t="shared" si="586"/>
        <v>HPExt</v>
      </c>
      <c r="GW624" s="14" t="e">
        <f t="shared" si="587"/>
        <v>#REF!</v>
      </c>
      <c r="GX624" s="14" t="e">
        <f t="shared" si="588"/>
        <v>#REF!</v>
      </c>
      <c r="GY624" s="14" t="str">
        <f t="shared" si="589"/>
        <v/>
      </c>
      <c r="GZ624" s="14" t="str">
        <f t="shared" si="590"/>
        <v/>
      </c>
      <c r="HA624" s="14" t="str">
        <f t="shared" si="591"/>
        <v/>
      </c>
      <c r="HB624" s="14">
        <f t="shared" si="619"/>
        <v>20540</v>
      </c>
      <c r="HC624" s="14">
        <f t="shared" si="592"/>
        <v>4</v>
      </c>
      <c r="HD624" s="14">
        <f t="shared" si="593"/>
        <v>2054</v>
      </c>
      <c r="HE624" s="25" t="s">
        <v>1109</v>
      </c>
      <c r="HF624" s="14">
        <f t="shared" si="620"/>
        <v>200</v>
      </c>
    </row>
    <row r="625" spans="165:214" ht="16.5" x14ac:dyDescent="0.2">
      <c r="FI625" s="13">
        <v>620</v>
      </c>
      <c r="FJ625" s="14">
        <f t="shared" si="621"/>
        <v>2</v>
      </c>
      <c r="FK625" s="14">
        <f t="shared" si="581"/>
        <v>185</v>
      </c>
      <c r="FL625" s="14">
        <f t="shared" si="622"/>
        <v>24</v>
      </c>
      <c r="FM625" s="14">
        <f t="shared" si="582"/>
        <v>40</v>
      </c>
      <c r="FN625" s="14">
        <f t="shared" si="594"/>
        <v>16</v>
      </c>
      <c r="FO625" s="14">
        <f t="shared" si="595"/>
        <v>90</v>
      </c>
      <c r="FP625" s="14">
        <f t="shared" si="596"/>
        <v>4</v>
      </c>
      <c r="FQ625" s="14">
        <f t="shared" si="597"/>
        <v>7</v>
      </c>
      <c r="FR625" s="14">
        <f t="shared" si="598"/>
        <v>7</v>
      </c>
      <c r="FS625" s="14" t="b">
        <f t="shared" si="623"/>
        <v>0</v>
      </c>
      <c r="FT625" s="14">
        <f t="shared" si="599"/>
        <v>2105407</v>
      </c>
      <c r="FU625" s="14">
        <f t="shared" si="624"/>
        <v>126</v>
      </c>
      <c r="FV625" s="13" t="str">
        <f t="shared" si="600"/>
        <v>90级-史诗守护灵の项链</v>
      </c>
      <c r="FW625" s="13" t="str">
        <f t="shared" si="601"/>
        <v>狂骨 · 守护灵の项链-史诗</v>
      </c>
      <c r="FX625" s="14">
        <f t="shared" si="602"/>
        <v>2</v>
      </c>
      <c r="FY625" s="14">
        <f t="shared" si="603"/>
        <v>4</v>
      </c>
      <c r="FZ625" s="14">
        <f t="shared" si="604"/>
        <v>90</v>
      </c>
      <c r="GA625" s="14">
        <v>186</v>
      </c>
      <c r="GB625" s="14">
        <f t="shared" si="605"/>
        <v>5</v>
      </c>
      <c r="GC625" s="14">
        <f t="shared" si="583"/>
        <v>7</v>
      </c>
      <c r="GD625" s="14" t="str">
        <f t="shared" si="606"/>
        <v/>
      </c>
      <c r="GE625" s="14" t="e">
        <f t="shared" si="584"/>
        <v>#REF!</v>
      </c>
      <c r="GF625" s="14" t="e">
        <f t="shared" si="607"/>
        <v>#REF!</v>
      </c>
      <c r="GG625" s="14" t="e">
        <f t="shared" si="608"/>
        <v>#REF!</v>
      </c>
      <c r="GH625" s="14" t="e">
        <f t="shared" si="609"/>
        <v>#REF!</v>
      </c>
      <c r="GI625" s="14" t="e">
        <f t="shared" si="610"/>
        <v>#REF!</v>
      </c>
      <c r="GJ625" s="14" t="e">
        <f t="shared" si="611"/>
        <v>#REF!</v>
      </c>
      <c r="GK625" s="14" t="e">
        <f t="shared" si="612"/>
        <v>#REF!</v>
      </c>
      <c r="GL625" s="14">
        <f t="shared" si="613"/>
        <v>2054</v>
      </c>
      <c r="GM625" s="14">
        <f t="shared" si="614"/>
        <v>4</v>
      </c>
      <c r="GN625" s="14">
        <f t="shared" si="615"/>
        <v>2054</v>
      </c>
      <c r="GO625" s="25" t="str">
        <f t="shared" si="616"/>
        <v>icon_2105107</v>
      </c>
      <c r="GS625" s="14">
        <f t="shared" si="617"/>
        <v>1</v>
      </c>
      <c r="GT625" s="14">
        <f t="shared" si="618"/>
        <v>2</v>
      </c>
      <c r="GU625" s="14" t="e">
        <f t="shared" si="585"/>
        <v>#REF!</v>
      </c>
      <c r="GV625" s="14" t="str">
        <f t="shared" si="586"/>
        <v>AtkExt</v>
      </c>
      <c r="GW625" s="14" t="e">
        <f t="shared" si="587"/>
        <v>#REF!</v>
      </c>
      <c r="GX625" s="14" t="e">
        <f t="shared" si="588"/>
        <v>#REF!</v>
      </c>
      <c r="GY625" s="14" t="str">
        <f t="shared" si="589"/>
        <v>DefExt</v>
      </c>
      <c r="GZ625" s="14" t="e">
        <f t="shared" si="590"/>
        <v>#REF!</v>
      </c>
      <c r="HA625" s="14" t="e">
        <f t="shared" si="591"/>
        <v>#REF!</v>
      </c>
      <c r="HB625" s="14">
        <f t="shared" si="619"/>
        <v>20540</v>
      </c>
      <c r="HC625" s="14">
        <f t="shared" si="592"/>
        <v>4</v>
      </c>
      <c r="HD625" s="14">
        <f t="shared" si="593"/>
        <v>2054</v>
      </c>
      <c r="HE625" s="25" t="s">
        <v>1109</v>
      </c>
      <c r="HF625" s="14">
        <f t="shared" si="620"/>
        <v>300</v>
      </c>
    </row>
    <row r="626" spans="165:214" ht="16.5" x14ac:dyDescent="0.2">
      <c r="FI626" s="13">
        <v>621</v>
      </c>
      <c r="FJ626" s="14">
        <f t="shared" si="621"/>
        <v>2</v>
      </c>
      <c r="FK626" s="14">
        <f t="shared" si="581"/>
        <v>186</v>
      </c>
      <c r="FL626" s="14">
        <f t="shared" si="622"/>
        <v>24</v>
      </c>
      <c r="FM626" s="14">
        <f t="shared" si="582"/>
        <v>40</v>
      </c>
      <c r="FN626" s="14">
        <f t="shared" si="594"/>
        <v>16</v>
      </c>
      <c r="FO626" s="14">
        <f t="shared" si="595"/>
        <v>90</v>
      </c>
      <c r="FP626" s="14">
        <f t="shared" si="596"/>
        <v>4</v>
      </c>
      <c r="FQ626" s="14">
        <f t="shared" si="597"/>
        <v>8</v>
      </c>
      <c r="FR626" s="14">
        <f t="shared" si="598"/>
        <v>8</v>
      </c>
      <c r="FS626" s="14" t="b">
        <f t="shared" si="623"/>
        <v>0</v>
      </c>
      <c r="FT626" s="14">
        <f t="shared" si="599"/>
        <v>2105408</v>
      </c>
      <c r="FU626" s="14">
        <f t="shared" si="624"/>
        <v>126</v>
      </c>
      <c r="FV626" s="13" t="str">
        <f t="shared" si="600"/>
        <v>90级-史诗守护灵の戒指</v>
      </c>
      <c r="FW626" s="13" t="str">
        <f t="shared" si="601"/>
        <v>狂骨 · 守护灵の戒指-史诗</v>
      </c>
      <c r="FX626" s="14">
        <f t="shared" si="602"/>
        <v>2</v>
      </c>
      <c r="FY626" s="14">
        <f t="shared" si="603"/>
        <v>4</v>
      </c>
      <c r="FZ626" s="14">
        <f t="shared" si="604"/>
        <v>90</v>
      </c>
      <c r="GA626" s="14">
        <v>187</v>
      </c>
      <c r="GB626" s="14">
        <f t="shared" si="605"/>
        <v>5</v>
      </c>
      <c r="GC626" s="14">
        <f t="shared" si="583"/>
        <v>8</v>
      </c>
      <c r="GD626" s="14" t="str">
        <f t="shared" si="606"/>
        <v/>
      </c>
      <c r="GE626" s="14" t="e">
        <f t="shared" si="584"/>
        <v>#REF!</v>
      </c>
      <c r="GF626" s="14" t="e">
        <f t="shared" si="607"/>
        <v>#REF!</v>
      </c>
      <c r="GG626" s="14" t="e">
        <f t="shared" si="608"/>
        <v>#REF!</v>
      </c>
      <c r="GH626" s="14" t="e">
        <f t="shared" si="609"/>
        <v>#REF!</v>
      </c>
      <c r="GI626" s="14" t="e">
        <f t="shared" si="610"/>
        <v>#REF!</v>
      </c>
      <c r="GJ626" s="14" t="e">
        <f t="shared" si="611"/>
        <v>#REF!</v>
      </c>
      <c r="GK626" s="14" t="e">
        <f t="shared" si="612"/>
        <v>#REF!</v>
      </c>
      <c r="GL626" s="14">
        <f t="shared" si="613"/>
        <v>2054</v>
      </c>
      <c r="GM626" s="14">
        <f t="shared" si="614"/>
        <v>4</v>
      </c>
      <c r="GN626" s="14">
        <f t="shared" si="615"/>
        <v>2054</v>
      </c>
      <c r="GO626" s="25" t="str">
        <f t="shared" si="616"/>
        <v>icon_2105108</v>
      </c>
      <c r="GS626" s="14">
        <f t="shared" si="617"/>
        <v>1</v>
      </c>
      <c r="GT626" s="14">
        <f t="shared" si="618"/>
        <v>3</v>
      </c>
      <c r="GU626" s="14" t="e">
        <f t="shared" si="585"/>
        <v>#REF!</v>
      </c>
      <c r="GV626" s="14" t="str">
        <f t="shared" si="586"/>
        <v>AtkExt</v>
      </c>
      <c r="GW626" s="14" t="e">
        <f t="shared" si="587"/>
        <v>#REF!</v>
      </c>
      <c r="GX626" s="14" t="e">
        <f t="shared" si="588"/>
        <v>#REF!</v>
      </c>
      <c r="GY626" s="14" t="str">
        <f t="shared" si="589"/>
        <v>HPExt</v>
      </c>
      <c r="GZ626" s="14" t="e">
        <f t="shared" si="590"/>
        <v>#REF!</v>
      </c>
      <c r="HA626" s="14" t="e">
        <f t="shared" si="591"/>
        <v>#REF!</v>
      </c>
      <c r="HB626" s="14">
        <f t="shared" si="619"/>
        <v>20540</v>
      </c>
      <c r="HC626" s="14">
        <f t="shared" si="592"/>
        <v>4</v>
      </c>
      <c r="HD626" s="14">
        <f t="shared" si="593"/>
        <v>2054</v>
      </c>
      <c r="HE626" s="25" t="s">
        <v>1109</v>
      </c>
      <c r="HF626" s="14">
        <f t="shared" si="620"/>
        <v>300</v>
      </c>
    </row>
    <row r="627" spans="165:214" ht="16.5" x14ac:dyDescent="0.2">
      <c r="FI627" s="13">
        <v>622</v>
      </c>
      <c r="FJ627" s="14">
        <f t="shared" si="621"/>
        <v>2</v>
      </c>
      <c r="FK627" s="14">
        <f t="shared" si="581"/>
        <v>187</v>
      </c>
      <c r="FL627" s="14">
        <f t="shared" si="622"/>
        <v>25</v>
      </c>
      <c r="FM627" s="14">
        <f t="shared" si="582"/>
        <v>42</v>
      </c>
      <c r="FN627" s="14">
        <f t="shared" si="594"/>
        <v>16</v>
      </c>
      <c r="FO627" s="14">
        <f t="shared" si="595"/>
        <v>90</v>
      </c>
      <c r="FP627" s="14">
        <f t="shared" si="596"/>
        <v>4</v>
      </c>
      <c r="FQ627" s="14">
        <f t="shared" si="597"/>
        <v>1</v>
      </c>
      <c r="FR627" s="14">
        <f t="shared" si="598"/>
        <v>1</v>
      </c>
      <c r="FS627" s="14" t="b">
        <f t="shared" si="623"/>
        <v>1</v>
      </c>
      <c r="FT627" s="14">
        <f t="shared" si="599"/>
        <v>2105421</v>
      </c>
      <c r="FU627" s="14">
        <f t="shared" si="624"/>
        <v>168</v>
      </c>
      <c r="FV627" s="13" t="str">
        <f t="shared" si="600"/>
        <v>90级-防御套守护灵の灵器</v>
      </c>
      <c r="FW627" s="13" t="str">
        <f t="shared" si="601"/>
        <v>新月守护 · 守护灵の灵器</v>
      </c>
      <c r="FX627" s="14">
        <f t="shared" si="602"/>
        <v>2</v>
      </c>
      <c r="FY627" s="14">
        <f t="shared" si="603"/>
        <v>4</v>
      </c>
      <c r="FZ627" s="14">
        <f t="shared" si="604"/>
        <v>90</v>
      </c>
      <c r="GA627" s="14">
        <v>188</v>
      </c>
      <c r="GB627" s="14">
        <f t="shared" si="605"/>
        <v>5</v>
      </c>
      <c r="GC627" s="14">
        <f t="shared" si="583"/>
        <v>1</v>
      </c>
      <c r="GD627" s="14">
        <f t="shared" si="606"/>
        <v>210542</v>
      </c>
      <c r="GE627" s="14" t="e">
        <f t="shared" si="584"/>
        <v>#REF!</v>
      </c>
      <c r="GF627" s="14" t="e">
        <f t="shared" si="607"/>
        <v>#REF!</v>
      </c>
      <c r="GG627" s="14" t="e">
        <f t="shared" si="608"/>
        <v>#REF!</v>
      </c>
      <c r="GH627" s="14" t="e">
        <f t="shared" si="609"/>
        <v>#REF!</v>
      </c>
      <c r="GI627" s="14" t="e">
        <f t="shared" si="610"/>
        <v>#REF!</v>
      </c>
      <c r="GJ627" s="14" t="e">
        <f t="shared" si="611"/>
        <v>#REF!</v>
      </c>
      <c r="GK627" s="14" t="e">
        <f t="shared" si="612"/>
        <v>#REF!</v>
      </c>
      <c r="GL627" s="14">
        <f t="shared" si="613"/>
        <v>2054</v>
      </c>
      <c r="GM627" s="14">
        <f t="shared" si="614"/>
        <v>4</v>
      </c>
      <c r="GN627" s="14">
        <f t="shared" si="615"/>
        <v>2054</v>
      </c>
      <c r="GO627" s="25" t="str">
        <f t="shared" si="616"/>
        <v>icon_2105421</v>
      </c>
      <c r="GS627" s="14">
        <f t="shared" si="617"/>
        <v>1</v>
      </c>
      <c r="GT627" s="14">
        <f t="shared" si="618"/>
        <v>0</v>
      </c>
      <c r="GU627" s="14" t="e">
        <f t="shared" si="585"/>
        <v>#REF!</v>
      </c>
      <c r="GV627" s="14" t="str">
        <f t="shared" si="586"/>
        <v>AtkExt</v>
      </c>
      <c r="GW627" s="14" t="e">
        <f t="shared" si="587"/>
        <v>#REF!</v>
      </c>
      <c r="GX627" s="14" t="e">
        <f t="shared" si="588"/>
        <v>#REF!</v>
      </c>
      <c r="GY627" s="14" t="str">
        <f t="shared" si="589"/>
        <v/>
      </c>
      <c r="GZ627" s="14" t="str">
        <f t="shared" si="590"/>
        <v/>
      </c>
      <c r="HA627" s="14" t="str">
        <f t="shared" si="591"/>
        <v/>
      </c>
      <c r="HB627" s="14">
        <f t="shared" si="619"/>
        <v>20540</v>
      </c>
      <c r="HC627" s="14">
        <f t="shared" si="592"/>
        <v>4</v>
      </c>
      <c r="HD627" s="14">
        <f t="shared" si="593"/>
        <v>2054</v>
      </c>
      <c r="HE627" s="25" t="s">
        <v>1109</v>
      </c>
      <c r="HF627" s="14">
        <f t="shared" si="620"/>
        <v>400</v>
      </c>
    </row>
    <row r="628" spans="165:214" ht="16.5" x14ac:dyDescent="0.2">
      <c r="FI628" s="13">
        <v>623</v>
      </c>
      <c r="FJ628" s="14">
        <f t="shared" si="621"/>
        <v>2</v>
      </c>
      <c r="FK628" s="14">
        <f t="shared" si="581"/>
        <v>188</v>
      </c>
      <c r="FL628" s="14">
        <f t="shared" si="622"/>
        <v>25</v>
      </c>
      <c r="FM628" s="14">
        <f t="shared" si="582"/>
        <v>42</v>
      </c>
      <c r="FN628" s="14">
        <f t="shared" si="594"/>
        <v>16</v>
      </c>
      <c r="FO628" s="14">
        <f t="shared" si="595"/>
        <v>90</v>
      </c>
      <c r="FP628" s="14">
        <f t="shared" si="596"/>
        <v>4</v>
      </c>
      <c r="FQ628" s="14">
        <f t="shared" si="597"/>
        <v>2</v>
      </c>
      <c r="FR628" s="14">
        <f t="shared" si="598"/>
        <v>2</v>
      </c>
      <c r="FS628" s="14" t="b">
        <f t="shared" si="623"/>
        <v>1</v>
      </c>
      <c r="FT628" s="14">
        <f t="shared" si="599"/>
        <v>2105422</v>
      </c>
      <c r="FU628" s="14">
        <f t="shared" si="624"/>
        <v>84</v>
      </c>
      <c r="FV628" s="13" t="str">
        <f t="shared" si="600"/>
        <v>90级-防御套守护灵の头盔</v>
      </c>
      <c r="FW628" s="13" t="str">
        <f t="shared" si="601"/>
        <v>新月守护 · 守护灵の头盔</v>
      </c>
      <c r="FX628" s="14">
        <f t="shared" si="602"/>
        <v>2</v>
      </c>
      <c r="FY628" s="14">
        <f t="shared" si="603"/>
        <v>4</v>
      </c>
      <c r="FZ628" s="14">
        <f t="shared" si="604"/>
        <v>90</v>
      </c>
      <c r="GA628" s="14">
        <v>189</v>
      </c>
      <c r="GB628" s="14">
        <f t="shared" si="605"/>
        <v>5</v>
      </c>
      <c r="GC628" s="14">
        <f t="shared" si="583"/>
        <v>2</v>
      </c>
      <c r="GD628" s="14">
        <f t="shared" si="606"/>
        <v>210542</v>
      </c>
      <c r="GE628" s="14" t="e">
        <f t="shared" si="584"/>
        <v>#REF!</v>
      </c>
      <c r="GF628" s="14" t="e">
        <f t="shared" si="607"/>
        <v>#REF!</v>
      </c>
      <c r="GG628" s="14" t="e">
        <f t="shared" si="608"/>
        <v>#REF!</v>
      </c>
      <c r="GH628" s="14" t="e">
        <f t="shared" si="609"/>
        <v>#REF!</v>
      </c>
      <c r="GI628" s="14" t="e">
        <f t="shared" si="610"/>
        <v>#REF!</v>
      </c>
      <c r="GJ628" s="14" t="e">
        <f t="shared" si="611"/>
        <v>#REF!</v>
      </c>
      <c r="GK628" s="14" t="e">
        <f t="shared" si="612"/>
        <v>#REF!</v>
      </c>
      <c r="GL628" s="14">
        <f t="shared" si="613"/>
        <v>2054</v>
      </c>
      <c r="GM628" s="14">
        <f t="shared" si="614"/>
        <v>4</v>
      </c>
      <c r="GN628" s="14">
        <f t="shared" si="615"/>
        <v>2054</v>
      </c>
      <c r="GO628" s="25" t="str">
        <f t="shared" si="616"/>
        <v>icon_2105422</v>
      </c>
      <c r="GS628" s="14">
        <f t="shared" si="617"/>
        <v>2</v>
      </c>
      <c r="GT628" s="14">
        <f t="shared" si="618"/>
        <v>0</v>
      </c>
      <c r="GU628" s="14" t="e">
        <f t="shared" si="585"/>
        <v>#REF!</v>
      </c>
      <c r="GV628" s="14" t="str">
        <f t="shared" si="586"/>
        <v>DefExt</v>
      </c>
      <c r="GW628" s="14" t="e">
        <f t="shared" si="587"/>
        <v>#REF!</v>
      </c>
      <c r="GX628" s="14" t="e">
        <f t="shared" si="588"/>
        <v>#REF!</v>
      </c>
      <c r="GY628" s="14" t="str">
        <f t="shared" si="589"/>
        <v/>
      </c>
      <c r="GZ628" s="14" t="str">
        <f t="shared" si="590"/>
        <v/>
      </c>
      <c r="HA628" s="14" t="str">
        <f t="shared" si="591"/>
        <v/>
      </c>
      <c r="HB628" s="14">
        <f t="shared" si="619"/>
        <v>20540</v>
      </c>
      <c r="HC628" s="14">
        <f t="shared" si="592"/>
        <v>4</v>
      </c>
      <c r="HD628" s="14">
        <f t="shared" si="593"/>
        <v>2054</v>
      </c>
      <c r="HE628" s="25" t="s">
        <v>1109</v>
      </c>
      <c r="HF628" s="14">
        <f t="shared" si="620"/>
        <v>200</v>
      </c>
    </row>
    <row r="629" spans="165:214" ht="16.5" x14ac:dyDescent="0.2">
      <c r="FI629" s="13">
        <v>624</v>
      </c>
      <c r="FJ629" s="14">
        <f t="shared" si="621"/>
        <v>2</v>
      </c>
      <c r="FK629" s="14">
        <f t="shared" si="581"/>
        <v>189</v>
      </c>
      <c r="FL629" s="14">
        <f t="shared" si="622"/>
        <v>25</v>
      </c>
      <c r="FM629" s="14">
        <f t="shared" si="582"/>
        <v>42</v>
      </c>
      <c r="FN629" s="14">
        <f t="shared" si="594"/>
        <v>16</v>
      </c>
      <c r="FO629" s="14">
        <f t="shared" si="595"/>
        <v>90</v>
      </c>
      <c r="FP629" s="14">
        <f t="shared" si="596"/>
        <v>4</v>
      </c>
      <c r="FQ629" s="14">
        <f t="shared" si="597"/>
        <v>3</v>
      </c>
      <c r="FR629" s="14">
        <f t="shared" si="598"/>
        <v>3</v>
      </c>
      <c r="FS629" s="14" t="b">
        <f t="shared" si="623"/>
        <v>1</v>
      </c>
      <c r="FT629" s="14">
        <f t="shared" si="599"/>
        <v>2105423</v>
      </c>
      <c r="FU629" s="14">
        <f t="shared" si="624"/>
        <v>84</v>
      </c>
      <c r="FV629" s="13" t="str">
        <f t="shared" si="600"/>
        <v>90级-防御套守护灵の铠甲</v>
      </c>
      <c r="FW629" s="13" t="str">
        <f t="shared" si="601"/>
        <v>新月守护 · 守护灵の铠甲</v>
      </c>
      <c r="FX629" s="14">
        <f t="shared" si="602"/>
        <v>2</v>
      </c>
      <c r="FY629" s="14">
        <f t="shared" si="603"/>
        <v>4</v>
      </c>
      <c r="FZ629" s="14">
        <f t="shared" si="604"/>
        <v>90</v>
      </c>
      <c r="GA629" s="14">
        <v>190</v>
      </c>
      <c r="GB629" s="14">
        <f t="shared" si="605"/>
        <v>5</v>
      </c>
      <c r="GC629" s="14">
        <f t="shared" si="583"/>
        <v>3</v>
      </c>
      <c r="GD629" s="14">
        <f t="shared" si="606"/>
        <v>210542</v>
      </c>
      <c r="GE629" s="14" t="e">
        <f t="shared" si="584"/>
        <v>#REF!</v>
      </c>
      <c r="GF629" s="14" t="e">
        <f t="shared" si="607"/>
        <v>#REF!</v>
      </c>
      <c r="GG629" s="14" t="e">
        <f t="shared" si="608"/>
        <v>#REF!</v>
      </c>
      <c r="GH629" s="14" t="e">
        <f t="shared" si="609"/>
        <v>#REF!</v>
      </c>
      <c r="GI629" s="14" t="e">
        <f t="shared" si="610"/>
        <v>#REF!</v>
      </c>
      <c r="GJ629" s="14" t="e">
        <f t="shared" si="611"/>
        <v>#REF!</v>
      </c>
      <c r="GK629" s="14" t="e">
        <f t="shared" si="612"/>
        <v>#REF!</v>
      </c>
      <c r="GL629" s="14">
        <f t="shared" si="613"/>
        <v>2054</v>
      </c>
      <c r="GM629" s="14">
        <f t="shared" si="614"/>
        <v>4</v>
      </c>
      <c r="GN629" s="14">
        <f t="shared" si="615"/>
        <v>2054</v>
      </c>
      <c r="GO629" s="25" t="str">
        <f t="shared" si="616"/>
        <v>icon_2105423</v>
      </c>
      <c r="GS629" s="14">
        <f t="shared" si="617"/>
        <v>2</v>
      </c>
      <c r="GT629" s="14">
        <f t="shared" si="618"/>
        <v>3</v>
      </c>
      <c r="GU629" s="14" t="e">
        <f t="shared" si="585"/>
        <v>#REF!</v>
      </c>
      <c r="GV629" s="14" t="str">
        <f t="shared" si="586"/>
        <v>DefExt</v>
      </c>
      <c r="GW629" s="14" t="e">
        <f t="shared" si="587"/>
        <v>#REF!</v>
      </c>
      <c r="GX629" s="14" t="e">
        <f t="shared" si="588"/>
        <v>#REF!</v>
      </c>
      <c r="GY629" s="14" t="str">
        <f t="shared" si="589"/>
        <v>HPExt</v>
      </c>
      <c r="GZ629" s="14" t="e">
        <f t="shared" si="590"/>
        <v>#REF!</v>
      </c>
      <c r="HA629" s="14" t="e">
        <f t="shared" si="591"/>
        <v>#REF!</v>
      </c>
      <c r="HB629" s="14">
        <f t="shared" si="619"/>
        <v>20540</v>
      </c>
      <c r="HC629" s="14">
        <f t="shared" si="592"/>
        <v>4</v>
      </c>
      <c r="HD629" s="14">
        <f t="shared" si="593"/>
        <v>2054</v>
      </c>
      <c r="HE629" s="25" t="s">
        <v>1109</v>
      </c>
      <c r="HF629" s="14">
        <f t="shared" si="620"/>
        <v>200</v>
      </c>
    </row>
    <row r="630" spans="165:214" ht="16.5" x14ac:dyDescent="0.2">
      <c r="FI630" s="13">
        <v>625</v>
      </c>
      <c r="FJ630" s="14">
        <f t="shared" si="621"/>
        <v>2</v>
      </c>
      <c r="FK630" s="14">
        <f t="shared" si="581"/>
        <v>190</v>
      </c>
      <c r="FL630" s="14">
        <f t="shared" si="622"/>
        <v>25</v>
      </c>
      <c r="FM630" s="14">
        <f t="shared" si="582"/>
        <v>42</v>
      </c>
      <c r="FN630" s="14">
        <f t="shared" si="594"/>
        <v>16</v>
      </c>
      <c r="FO630" s="14">
        <f t="shared" si="595"/>
        <v>90</v>
      </c>
      <c r="FP630" s="14">
        <f t="shared" si="596"/>
        <v>4</v>
      </c>
      <c r="FQ630" s="14">
        <f t="shared" si="597"/>
        <v>4</v>
      </c>
      <c r="FR630" s="14">
        <f t="shared" si="598"/>
        <v>4</v>
      </c>
      <c r="FS630" s="14" t="b">
        <f t="shared" si="623"/>
        <v>1</v>
      </c>
      <c r="FT630" s="14">
        <f t="shared" si="599"/>
        <v>2105424</v>
      </c>
      <c r="FU630" s="14">
        <f t="shared" si="624"/>
        <v>84</v>
      </c>
      <c r="FV630" s="13" t="str">
        <f t="shared" si="600"/>
        <v>90级-防御套守护灵の裤子</v>
      </c>
      <c r="FW630" s="13" t="str">
        <f t="shared" si="601"/>
        <v>新月守护 · 守护灵の裤子</v>
      </c>
      <c r="FX630" s="14">
        <f t="shared" si="602"/>
        <v>2</v>
      </c>
      <c r="FY630" s="14">
        <f t="shared" si="603"/>
        <v>4</v>
      </c>
      <c r="FZ630" s="14">
        <f t="shared" si="604"/>
        <v>90</v>
      </c>
      <c r="GA630" s="14">
        <v>191</v>
      </c>
      <c r="GB630" s="14">
        <f t="shared" si="605"/>
        <v>5</v>
      </c>
      <c r="GC630" s="14">
        <f t="shared" si="583"/>
        <v>4</v>
      </c>
      <c r="GD630" s="14">
        <f t="shared" si="606"/>
        <v>210542</v>
      </c>
      <c r="GE630" s="14" t="e">
        <f t="shared" si="584"/>
        <v>#REF!</v>
      </c>
      <c r="GF630" s="14" t="e">
        <f t="shared" si="607"/>
        <v>#REF!</v>
      </c>
      <c r="GG630" s="14" t="e">
        <f t="shared" si="608"/>
        <v>#REF!</v>
      </c>
      <c r="GH630" s="14" t="e">
        <f t="shared" si="609"/>
        <v>#REF!</v>
      </c>
      <c r="GI630" s="14" t="e">
        <f t="shared" si="610"/>
        <v>#REF!</v>
      </c>
      <c r="GJ630" s="14" t="e">
        <f t="shared" si="611"/>
        <v>#REF!</v>
      </c>
      <c r="GK630" s="14" t="e">
        <f t="shared" si="612"/>
        <v>#REF!</v>
      </c>
      <c r="GL630" s="14">
        <f t="shared" si="613"/>
        <v>2054</v>
      </c>
      <c r="GM630" s="14">
        <f t="shared" si="614"/>
        <v>4</v>
      </c>
      <c r="GN630" s="14">
        <f t="shared" si="615"/>
        <v>2054</v>
      </c>
      <c r="GO630" s="25" t="str">
        <f t="shared" si="616"/>
        <v>icon_2105424</v>
      </c>
      <c r="GS630" s="14">
        <f t="shared" si="617"/>
        <v>2</v>
      </c>
      <c r="GT630" s="14">
        <f t="shared" si="618"/>
        <v>0</v>
      </c>
      <c r="GU630" s="14" t="e">
        <f t="shared" si="585"/>
        <v>#REF!</v>
      </c>
      <c r="GV630" s="14" t="str">
        <f t="shared" si="586"/>
        <v>DefExt</v>
      </c>
      <c r="GW630" s="14" t="e">
        <f t="shared" si="587"/>
        <v>#REF!</v>
      </c>
      <c r="GX630" s="14" t="e">
        <f t="shared" si="588"/>
        <v>#REF!</v>
      </c>
      <c r="GY630" s="14" t="str">
        <f t="shared" si="589"/>
        <v/>
      </c>
      <c r="GZ630" s="14" t="str">
        <f t="shared" si="590"/>
        <v/>
      </c>
      <c r="HA630" s="14" t="str">
        <f t="shared" si="591"/>
        <v/>
      </c>
      <c r="HB630" s="14">
        <f t="shared" si="619"/>
        <v>20540</v>
      </c>
      <c r="HC630" s="14">
        <f t="shared" si="592"/>
        <v>4</v>
      </c>
      <c r="HD630" s="14">
        <f t="shared" si="593"/>
        <v>2054</v>
      </c>
      <c r="HE630" s="25" t="s">
        <v>1109</v>
      </c>
      <c r="HF630" s="14">
        <f t="shared" si="620"/>
        <v>200</v>
      </c>
    </row>
    <row r="631" spans="165:214" ht="16.5" x14ac:dyDescent="0.2">
      <c r="FI631" s="13">
        <v>626</v>
      </c>
      <c r="FJ631" s="14">
        <f t="shared" si="621"/>
        <v>2</v>
      </c>
      <c r="FK631" s="14">
        <f t="shared" si="581"/>
        <v>191</v>
      </c>
      <c r="FL631" s="14">
        <f t="shared" si="622"/>
        <v>25</v>
      </c>
      <c r="FM631" s="14">
        <f t="shared" si="582"/>
        <v>42</v>
      </c>
      <c r="FN631" s="14">
        <f t="shared" si="594"/>
        <v>16</v>
      </c>
      <c r="FO631" s="14">
        <f t="shared" si="595"/>
        <v>90</v>
      </c>
      <c r="FP631" s="14">
        <f t="shared" si="596"/>
        <v>4</v>
      </c>
      <c r="FQ631" s="14">
        <f t="shared" si="597"/>
        <v>5</v>
      </c>
      <c r="FR631" s="14">
        <f t="shared" si="598"/>
        <v>5</v>
      </c>
      <c r="FS631" s="14" t="b">
        <f t="shared" si="623"/>
        <v>1</v>
      </c>
      <c r="FT631" s="14">
        <f t="shared" si="599"/>
        <v>2105425</v>
      </c>
      <c r="FU631" s="14">
        <f t="shared" si="624"/>
        <v>84</v>
      </c>
      <c r="FV631" s="13" t="str">
        <f t="shared" si="600"/>
        <v>90级-防御套守护灵の鞋子</v>
      </c>
      <c r="FW631" s="13" t="str">
        <f t="shared" si="601"/>
        <v>新月守护 · 守护灵の鞋子</v>
      </c>
      <c r="FX631" s="14">
        <f t="shared" si="602"/>
        <v>2</v>
      </c>
      <c r="FY631" s="14">
        <f t="shared" si="603"/>
        <v>4</v>
      </c>
      <c r="FZ631" s="14">
        <f t="shared" si="604"/>
        <v>90</v>
      </c>
      <c r="GA631" s="14">
        <v>192</v>
      </c>
      <c r="GB631" s="14">
        <f t="shared" si="605"/>
        <v>5</v>
      </c>
      <c r="GC631" s="14">
        <f t="shared" si="583"/>
        <v>5</v>
      </c>
      <c r="GD631" s="14">
        <f t="shared" si="606"/>
        <v>210542</v>
      </c>
      <c r="GE631" s="14" t="e">
        <f t="shared" si="584"/>
        <v>#REF!</v>
      </c>
      <c r="GF631" s="14" t="e">
        <f t="shared" si="607"/>
        <v>#REF!</v>
      </c>
      <c r="GG631" s="14" t="e">
        <f t="shared" si="608"/>
        <v>#REF!</v>
      </c>
      <c r="GH631" s="14" t="e">
        <f t="shared" si="609"/>
        <v>#REF!</v>
      </c>
      <c r="GI631" s="14" t="e">
        <f t="shared" si="610"/>
        <v>#REF!</v>
      </c>
      <c r="GJ631" s="14" t="e">
        <f t="shared" si="611"/>
        <v>#REF!</v>
      </c>
      <c r="GK631" s="14" t="e">
        <f t="shared" si="612"/>
        <v>#REF!</v>
      </c>
      <c r="GL631" s="14">
        <f t="shared" si="613"/>
        <v>2054</v>
      </c>
      <c r="GM631" s="14">
        <f t="shared" si="614"/>
        <v>4</v>
      </c>
      <c r="GN631" s="14">
        <f t="shared" si="615"/>
        <v>2054</v>
      </c>
      <c r="GO631" s="25" t="str">
        <f t="shared" si="616"/>
        <v>icon_2105425</v>
      </c>
      <c r="GS631" s="14">
        <f t="shared" si="617"/>
        <v>3</v>
      </c>
      <c r="GT631" s="14">
        <f t="shared" si="618"/>
        <v>0</v>
      </c>
      <c r="GU631" s="14" t="e">
        <f t="shared" si="585"/>
        <v>#REF!</v>
      </c>
      <c r="GV631" s="14" t="str">
        <f t="shared" si="586"/>
        <v>HPExt</v>
      </c>
      <c r="GW631" s="14" t="e">
        <f t="shared" si="587"/>
        <v>#REF!</v>
      </c>
      <c r="GX631" s="14" t="e">
        <f t="shared" si="588"/>
        <v>#REF!</v>
      </c>
      <c r="GY631" s="14" t="str">
        <f t="shared" si="589"/>
        <v/>
      </c>
      <c r="GZ631" s="14" t="str">
        <f t="shared" si="590"/>
        <v/>
      </c>
      <c r="HA631" s="14" t="str">
        <f t="shared" si="591"/>
        <v/>
      </c>
      <c r="HB631" s="14">
        <f t="shared" si="619"/>
        <v>20540</v>
      </c>
      <c r="HC631" s="14">
        <f t="shared" si="592"/>
        <v>4</v>
      </c>
      <c r="HD631" s="14">
        <f t="shared" si="593"/>
        <v>2054</v>
      </c>
      <c r="HE631" s="25" t="s">
        <v>1109</v>
      </c>
      <c r="HF631" s="14">
        <f t="shared" si="620"/>
        <v>200</v>
      </c>
    </row>
    <row r="632" spans="165:214" ht="16.5" x14ac:dyDescent="0.2">
      <c r="FI632" s="13">
        <v>627</v>
      </c>
      <c r="FJ632" s="14">
        <f t="shared" si="621"/>
        <v>2</v>
      </c>
      <c r="FK632" s="14">
        <f t="shared" si="581"/>
        <v>192</v>
      </c>
      <c r="FL632" s="14">
        <f t="shared" si="622"/>
        <v>25</v>
      </c>
      <c r="FM632" s="14">
        <f t="shared" si="582"/>
        <v>42</v>
      </c>
      <c r="FN632" s="14">
        <f t="shared" si="594"/>
        <v>16</v>
      </c>
      <c r="FO632" s="14">
        <f t="shared" si="595"/>
        <v>90</v>
      </c>
      <c r="FP632" s="14">
        <f t="shared" si="596"/>
        <v>4</v>
      </c>
      <c r="FQ632" s="14">
        <f t="shared" si="597"/>
        <v>6</v>
      </c>
      <c r="FR632" s="14">
        <f t="shared" si="598"/>
        <v>6</v>
      </c>
      <c r="FS632" s="14" t="b">
        <f t="shared" si="623"/>
        <v>1</v>
      </c>
      <c r="FT632" s="14">
        <f t="shared" si="599"/>
        <v>2105426</v>
      </c>
      <c r="FU632" s="14">
        <f t="shared" si="624"/>
        <v>84</v>
      </c>
      <c r="FV632" s="13" t="str">
        <f t="shared" si="600"/>
        <v>90级-防御套守护灵の护手</v>
      </c>
      <c r="FW632" s="13" t="str">
        <f t="shared" si="601"/>
        <v>新月守护 · 守护灵の护手</v>
      </c>
      <c r="FX632" s="14">
        <f t="shared" si="602"/>
        <v>2</v>
      </c>
      <c r="FY632" s="14">
        <f t="shared" si="603"/>
        <v>4</v>
      </c>
      <c r="FZ632" s="14">
        <f t="shared" si="604"/>
        <v>90</v>
      </c>
      <c r="GA632" s="14">
        <v>193</v>
      </c>
      <c r="GB632" s="14">
        <f t="shared" si="605"/>
        <v>5</v>
      </c>
      <c r="GC632" s="14">
        <f t="shared" si="583"/>
        <v>6</v>
      </c>
      <c r="GD632" s="14">
        <f t="shared" si="606"/>
        <v>210542</v>
      </c>
      <c r="GE632" s="14" t="e">
        <f t="shared" si="584"/>
        <v>#REF!</v>
      </c>
      <c r="GF632" s="14" t="e">
        <f t="shared" si="607"/>
        <v>#REF!</v>
      </c>
      <c r="GG632" s="14" t="e">
        <f t="shared" si="608"/>
        <v>#REF!</v>
      </c>
      <c r="GH632" s="14" t="e">
        <f t="shared" si="609"/>
        <v>#REF!</v>
      </c>
      <c r="GI632" s="14" t="e">
        <f t="shared" si="610"/>
        <v>#REF!</v>
      </c>
      <c r="GJ632" s="14" t="e">
        <f t="shared" si="611"/>
        <v>#REF!</v>
      </c>
      <c r="GK632" s="14" t="e">
        <f t="shared" si="612"/>
        <v>#REF!</v>
      </c>
      <c r="GL632" s="14">
        <f t="shared" si="613"/>
        <v>2054</v>
      </c>
      <c r="GM632" s="14">
        <f t="shared" si="614"/>
        <v>4</v>
      </c>
      <c r="GN632" s="14">
        <f t="shared" si="615"/>
        <v>2054</v>
      </c>
      <c r="GO632" s="25" t="str">
        <f t="shared" si="616"/>
        <v>icon_2105426</v>
      </c>
      <c r="GS632" s="14">
        <f t="shared" si="617"/>
        <v>3</v>
      </c>
      <c r="GT632" s="14">
        <f t="shared" si="618"/>
        <v>0</v>
      </c>
      <c r="GU632" s="14" t="e">
        <f t="shared" si="585"/>
        <v>#REF!</v>
      </c>
      <c r="GV632" s="14" t="str">
        <f t="shared" si="586"/>
        <v>HPExt</v>
      </c>
      <c r="GW632" s="14" t="e">
        <f t="shared" si="587"/>
        <v>#REF!</v>
      </c>
      <c r="GX632" s="14" t="e">
        <f t="shared" si="588"/>
        <v>#REF!</v>
      </c>
      <c r="GY632" s="14" t="str">
        <f t="shared" si="589"/>
        <v/>
      </c>
      <c r="GZ632" s="14" t="str">
        <f t="shared" si="590"/>
        <v/>
      </c>
      <c r="HA632" s="14" t="str">
        <f t="shared" si="591"/>
        <v/>
      </c>
      <c r="HB632" s="14">
        <f t="shared" si="619"/>
        <v>20540</v>
      </c>
      <c r="HC632" s="14">
        <f t="shared" si="592"/>
        <v>4</v>
      </c>
      <c r="HD632" s="14">
        <f t="shared" si="593"/>
        <v>2054</v>
      </c>
      <c r="HE632" s="25" t="s">
        <v>1109</v>
      </c>
      <c r="HF632" s="14">
        <f t="shared" si="620"/>
        <v>200</v>
      </c>
    </row>
    <row r="633" spans="165:214" ht="16.5" x14ac:dyDescent="0.2">
      <c r="FI633" s="13">
        <v>628</v>
      </c>
      <c r="FJ633" s="14">
        <f t="shared" si="621"/>
        <v>2</v>
      </c>
      <c r="FK633" s="14">
        <f t="shared" ref="FK633:FK696" si="625">MOD(FI633-1,$FJ$3)+1</f>
        <v>193</v>
      </c>
      <c r="FL633" s="14">
        <f t="shared" si="622"/>
        <v>26</v>
      </c>
      <c r="FM633" s="14">
        <f t="shared" ref="FM633:FM696" si="626">INDEX($AL$7:$AL$64,FL633)</f>
        <v>43</v>
      </c>
      <c r="FN633" s="14">
        <f t="shared" si="594"/>
        <v>16</v>
      </c>
      <c r="FO633" s="14">
        <f t="shared" si="595"/>
        <v>90</v>
      </c>
      <c r="FP633" s="14">
        <f t="shared" si="596"/>
        <v>4</v>
      </c>
      <c r="FQ633" s="14">
        <f t="shared" si="597"/>
        <v>1</v>
      </c>
      <c r="FR633" s="14">
        <f t="shared" si="598"/>
        <v>1</v>
      </c>
      <c r="FS633" s="14" t="b">
        <f t="shared" si="623"/>
        <v>1</v>
      </c>
      <c r="FT633" s="14">
        <f t="shared" si="599"/>
        <v>2105431</v>
      </c>
      <c r="FU633" s="14">
        <f t="shared" si="624"/>
        <v>168</v>
      </c>
      <c r="FV633" s="13" t="str">
        <f t="shared" si="600"/>
        <v>90级-绝世套守护灵の灵器</v>
      </c>
      <c r="FW633" s="13" t="str">
        <f t="shared" si="601"/>
        <v>黄泉碧落 · 守护灵の灵器</v>
      </c>
      <c r="FX633" s="14">
        <f t="shared" si="602"/>
        <v>2</v>
      </c>
      <c r="FY633" s="14">
        <f t="shared" si="603"/>
        <v>4</v>
      </c>
      <c r="FZ633" s="14">
        <f t="shared" si="604"/>
        <v>90</v>
      </c>
      <c r="GA633" s="14">
        <v>194</v>
      </c>
      <c r="GB633" s="14">
        <f t="shared" si="605"/>
        <v>5</v>
      </c>
      <c r="GC633" s="14">
        <f t="shared" ref="GC633:GC696" si="627">FR633</f>
        <v>1</v>
      </c>
      <c r="GD633" s="14">
        <f t="shared" si="606"/>
        <v>210543</v>
      </c>
      <c r="GE633" s="14" t="e">
        <f t="shared" ref="GE633:GE696" si="628">INT(SUMPRODUCT($GI$3:$GK$3,GI633:GK633)*IF(GD633="",1,1.5))</f>
        <v>#REF!</v>
      </c>
      <c r="GF633" s="14" t="e">
        <f t="shared" si="607"/>
        <v>#REF!</v>
      </c>
      <c r="GG633" s="14" t="e">
        <f t="shared" si="608"/>
        <v>#REF!</v>
      </c>
      <c r="GH633" s="14" t="e">
        <f t="shared" si="609"/>
        <v>#REF!</v>
      </c>
      <c r="GI633" s="14" t="e">
        <f t="shared" si="610"/>
        <v>#REF!</v>
      </c>
      <c r="GJ633" s="14" t="e">
        <f t="shared" si="611"/>
        <v>#REF!</v>
      </c>
      <c r="GK633" s="14" t="e">
        <f t="shared" si="612"/>
        <v>#REF!</v>
      </c>
      <c r="GL633" s="14">
        <f t="shared" si="613"/>
        <v>2054</v>
      </c>
      <c r="GM633" s="14">
        <f t="shared" si="614"/>
        <v>4</v>
      </c>
      <c r="GN633" s="14">
        <f t="shared" si="615"/>
        <v>2054</v>
      </c>
      <c r="GO633" s="25" t="str">
        <f t="shared" si="616"/>
        <v>icon_2105431</v>
      </c>
      <c r="GS633" s="14">
        <f t="shared" si="617"/>
        <v>1</v>
      </c>
      <c r="GT633" s="14">
        <f t="shared" si="618"/>
        <v>0</v>
      </c>
      <c r="GU633" s="14" t="e">
        <f t="shared" ref="GU633:GU696" si="629">GE633</f>
        <v>#REF!</v>
      </c>
      <c r="GV633" s="14" t="str">
        <f t="shared" ref="GV633:GV696" si="630">INDEX($BW$3:$BY$3,GS633)</f>
        <v>AtkExt</v>
      </c>
      <c r="GW633" s="14" t="e">
        <f t="shared" ref="GW633:GW696" si="631">INDEX(GF633:GH633,GS633)</f>
        <v>#REF!</v>
      </c>
      <c r="GX633" s="14" t="e">
        <f t="shared" ref="GX633:GX696" si="632">INDEX(GI633:GK633,GS633)</f>
        <v>#REF!</v>
      </c>
      <c r="GY633" s="14" t="str">
        <f t="shared" ref="GY633:GY696" si="633">IF(GT633&gt;0,INDEX($BW$3:$BY$3,GT633),"")</f>
        <v/>
      </c>
      <c r="GZ633" s="14" t="str">
        <f t="shared" ref="GZ633:GZ696" si="634">IF(GT633&gt;0,INDEX(GF633:GH633,GT633),"")</f>
        <v/>
      </c>
      <c r="HA633" s="14" t="str">
        <f t="shared" ref="HA633:HA696" si="635">IF(GT633&gt;0,INDEX(GI633:GK633,GT633),"")</f>
        <v/>
      </c>
      <c r="HB633" s="14">
        <f t="shared" si="619"/>
        <v>20540</v>
      </c>
      <c r="HC633" s="14">
        <f t="shared" ref="HC633:HC696" si="636">GM633</f>
        <v>4</v>
      </c>
      <c r="HD633" s="14">
        <f t="shared" ref="HD633:HD696" si="637">GN633</f>
        <v>2054</v>
      </c>
      <c r="HE633" s="25" t="s">
        <v>1109</v>
      </c>
      <c r="HF633" s="14">
        <f t="shared" si="620"/>
        <v>400</v>
      </c>
    </row>
    <row r="634" spans="165:214" ht="16.5" x14ac:dyDescent="0.2">
      <c r="FI634" s="13">
        <v>629</v>
      </c>
      <c r="FJ634" s="14">
        <f t="shared" si="621"/>
        <v>2</v>
      </c>
      <c r="FK634" s="14">
        <f t="shared" si="625"/>
        <v>194</v>
      </c>
      <c r="FL634" s="14">
        <f t="shared" si="622"/>
        <v>26</v>
      </c>
      <c r="FM634" s="14">
        <f t="shared" si="626"/>
        <v>43</v>
      </c>
      <c r="FN634" s="14">
        <f t="shared" si="594"/>
        <v>16</v>
      </c>
      <c r="FO634" s="14">
        <f t="shared" si="595"/>
        <v>90</v>
      </c>
      <c r="FP634" s="14">
        <f t="shared" si="596"/>
        <v>4</v>
      </c>
      <c r="FQ634" s="14">
        <f t="shared" si="597"/>
        <v>2</v>
      </c>
      <c r="FR634" s="14">
        <f t="shared" si="598"/>
        <v>2</v>
      </c>
      <c r="FS634" s="14" t="b">
        <f t="shared" si="623"/>
        <v>1</v>
      </c>
      <c r="FT634" s="14">
        <f t="shared" si="599"/>
        <v>2105432</v>
      </c>
      <c r="FU634" s="14">
        <f t="shared" si="624"/>
        <v>84</v>
      </c>
      <c r="FV634" s="13" t="str">
        <f t="shared" si="600"/>
        <v>90级-绝世套守护灵の头盔</v>
      </c>
      <c r="FW634" s="13" t="str">
        <f t="shared" si="601"/>
        <v>黄泉碧落 · 守护灵の头盔</v>
      </c>
      <c r="FX634" s="14">
        <f t="shared" si="602"/>
        <v>2</v>
      </c>
      <c r="FY634" s="14">
        <f t="shared" si="603"/>
        <v>4</v>
      </c>
      <c r="FZ634" s="14">
        <f t="shared" si="604"/>
        <v>90</v>
      </c>
      <c r="GA634" s="14">
        <v>195</v>
      </c>
      <c r="GB634" s="14">
        <f t="shared" si="605"/>
        <v>5</v>
      </c>
      <c r="GC634" s="14">
        <f t="shared" si="627"/>
        <v>2</v>
      </c>
      <c r="GD634" s="14">
        <f t="shared" si="606"/>
        <v>210543</v>
      </c>
      <c r="GE634" s="14" t="e">
        <f t="shared" si="628"/>
        <v>#REF!</v>
      </c>
      <c r="GF634" s="14" t="e">
        <f t="shared" si="607"/>
        <v>#REF!</v>
      </c>
      <c r="GG634" s="14" t="e">
        <f t="shared" si="608"/>
        <v>#REF!</v>
      </c>
      <c r="GH634" s="14" t="e">
        <f t="shared" si="609"/>
        <v>#REF!</v>
      </c>
      <c r="GI634" s="14" t="e">
        <f t="shared" si="610"/>
        <v>#REF!</v>
      </c>
      <c r="GJ634" s="14" t="e">
        <f t="shared" si="611"/>
        <v>#REF!</v>
      </c>
      <c r="GK634" s="14" t="e">
        <f t="shared" si="612"/>
        <v>#REF!</v>
      </c>
      <c r="GL634" s="14">
        <f t="shared" si="613"/>
        <v>2054</v>
      </c>
      <c r="GM634" s="14">
        <f t="shared" si="614"/>
        <v>4</v>
      </c>
      <c r="GN634" s="14">
        <f t="shared" si="615"/>
        <v>2054</v>
      </c>
      <c r="GO634" s="25" t="str">
        <f t="shared" si="616"/>
        <v>icon_2105432</v>
      </c>
      <c r="GS634" s="14">
        <f t="shared" si="617"/>
        <v>2</v>
      </c>
      <c r="GT634" s="14">
        <f t="shared" si="618"/>
        <v>0</v>
      </c>
      <c r="GU634" s="14" t="e">
        <f t="shared" si="629"/>
        <v>#REF!</v>
      </c>
      <c r="GV634" s="14" t="str">
        <f t="shared" si="630"/>
        <v>DefExt</v>
      </c>
      <c r="GW634" s="14" t="e">
        <f t="shared" si="631"/>
        <v>#REF!</v>
      </c>
      <c r="GX634" s="14" t="e">
        <f t="shared" si="632"/>
        <v>#REF!</v>
      </c>
      <c r="GY634" s="14" t="str">
        <f t="shared" si="633"/>
        <v/>
      </c>
      <c r="GZ634" s="14" t="str">
        <f t="shared" si="634"/>
        <v/>
      </c>
      <c r="HA634" s="14" t="str">
        <f t="shared" si="635"/>
        <v/>
      </c>
      <c r="HB634" s="14">
        <f t="shared" si="619"/>
        <v>20540</v>
      </c>
      <c r="HC634" s="14">
        <f t="shared" si="636"/>
        <v>4</v>
      </c>
      <c r="HD634" s="14">
        <f t="shared" si="637"/>
        <v>2054</v>
      </c>
      <c r="HE634" s="25" t="s">
        <v>1109</v>
      </c>
      <c r="HF634" s="14">
        <f t="shared" si="620"/>
        <v>200</v>
      </c>
    </row>
    <row r="635" spans="165:214" ht="16.5" x14ac:dyDescent="0.2">
      <c r="FI635" s="13">
        <v>630</v>
      </c>
      <c r="FJ635" s="14">
        <f t="shared" si="621"/>
        <v>2</v>
      </c>
      <c r="FK635" s="14">
        <f t="shared" si="625"/>
        <v>195</v>
      </c>
      <c r="FL635" s="14">
        <f t="shared" si="622"/>
        <v>26</v>
      </c>
      <c r="FM635" s="14">
        <f t="shared" si="626"/>
        <v>43</v>
      </c>
      <c r="FN635" s="14">
        <f t="shared" si="594"/>
        <v>16</v>
      </c>
      <c r="FO635" s="14">
        <f t="shared" si="595"/>
        <v>90</v>
      </c>
      <c r="FP635" s="14">
        <f t="shared" si="596"/>
        <v>4</v>
      </c>
      <c r="FQ635" s="14">
        <f t="shared" si="597"/>
        <v>3</v>
      </c>
      <c r="FR635" s="14">
        <f t="shared" si="598"/>
        <v>3</v>
      </c>
      <c r="FS635" s="14" t="b">
        <f t="shared" si="623"/>
        <v>1</v>
      </c>
      <c r="FT635" s="14">
        <f t="shared" si="599"/>
        <v>2105433</v>
      </c>
      <c r="FU635" s="14">
        <f t="shared" si="624"/>
        <v>84</v>
      </c>
      <c r="FV635" s="13" t="str">
        <f t="shared" si="600"/>
        <v>90级-绝世套守护灵の铠甲</v>
      </c>
      <c r="FW635" s="13" t="str">
        <f t="shared" si="601"/>
        <v>黄泉碧落 · 守护灵の铠甲</v>
      </c>
      <c r="FX635" s="14">
        <f t="shared" si="602"/>
        <v>2</v>
      </c>
      <c r="FY635" s="14">
        <f t="shared" si="603"/>
        <v>4</v>
      </c>
      <c r="FZ635" s="14">
        <f t="shared" si="604"/>
        <v>90</v>
      </c>
      <c r="GA635" s="14">
        <v>196</v>
      </c>
      <c r="GB635" s="14">
        <f t="shared" si="605"/>
        <v>5</v>
      </c>
      <c r="GC635" s="14">
        <f t="shared" si="627"/>
        <v>3</v>
      </c>
      <c r="GD635" s="14">
        <f t="shared" si="606"/>
        <v>210543</v>
      </c>
      <c r="GE635" s="14" t="e">
        <f t="shared" si="628"/>
        <v>#REF!</v>
      </c>
      <c r="GF635" s="14" t="e">
        <f t="shared" si="607"/>
        <v>#REF!</v>
      </c>
      <c r="GG635" s="14" t="e">
        <f t="shared" si="608"/>
        <v>#REF!</v>
      </c>
      <c r="GH635" s="14" t="e">
        <f t="shared" si="609"/>
        <v>#REF!</v>
      </c>
      <c r="GI635" s="14" t="e">
        <f t="shared" si="610"/>
        <v>#REF!</v>
      </c>
      <c r="GJ635" s="14" t="e">
        <f t="shared" si="611"/>
        <v>#REF!</v>
      </c>
      <c r="GK635" s="14" t="e">
        <f t="shared" si="612"/>
        <v>#REF!</v>
      </c>
      <c r="GL635" s="14">
        <f t="shared" si="613"/>
        <v>2054</v>
      </c>
      <c r="GM635" s="14">
        <f t="shared" si="614"/>
        <v>4</v>
      </c>
      <c r="GN635" s="14">
        <f t="shared" si="615"/>
        <v>2054</v>
      </c>
      <c r="GO635" s="25" t="str">
        <f t="shared" si="616"/>
        <v>icon_2105433</v>
      </c>
      <c r="GS635" s="14">
        <f t="shared" si="617"/>
        <v>2</v>
      </c>
      <c r="GT635" s="14">
        <f t="shared" si="618"/>
        <v>3</v>
      </c>
      <c r="GU635" s="14" t="e">
        <f t="shared" si="629"/>
        <v>#REF!</v>
      </c>
      <c r="GV635" s="14" t="str">
        <f t="shared" si="630"/>
        <v>DefExt</v>
      </c>
      <c r="GW635" s="14" t="e">
        <f t="shared" si="631"/>
        <v>#REF!</v>
      </c>
      <c r="GX635" s="14" t="e">
        <f t="shared" si="632"/>
        <v>#REF!</v>
      </c>
      <c r="GY635" s="14" t="str">
        <f t="shared" si="633"/>
        <v>HPExt</v>
      </c>
      <c r="GZ635" s="14" t="e">
        <f t="shared" si="634"/>
        <v>#REF!</v>
      </c>
      <c r="HA635" s="14" t="e">
        <f t="shared" si="635"/>
        <v>#REF!</v>
      </c>
      <c r="HB635" s="14">
        <f t="shared" si="619"/>
        <v>20540</v>
      </c>
      <c r="HC635" s="14">
        <f t="shared" si="636"/>
        <v>4</v>
      </c>
      <c r="HD635" s="14">
        <f t="shared" si="637"/>
        <v>2054</v>
      </c>
      <c r="HE635" s="25" t="s">
        <v>1109</v>
      </c>
      <c r="HF635" s="14">
        <f t="shared" si="620"/>
        <v>200</v>
      </c>
    </row>
    <row r="636" spans="165:214" ht="16.5" x14ac:dyDescent="0.2">
      <c r="FI636" s="13">
        <v>631</v>
      </c>
      <c r="FJ636" s="14">
        <f t="shared" si="621"/>
        <v>2</v>
      </c>
      <c r="FK636" s="14">
        <f t="shared" si="625"/>
        <v>196</v>
      </c>
      <c r="FL636" s="14">
        <f t="shared" si="622"/>
        <v>26</v>
      </c>
      <c r="FM636" s="14">
        <f t="shared" si="626"/>
        <v>43</v>
      </c>
      <c r="FN636" s="14">
        <f t="shared" si="594"/>
        <v>16</v>
      </c>
      <c r="FO636" s="14">
        <f t="shared" si="595"/>
        <v>90</v>
      </c>
      <c r="FP636" s="14">
        <f t="shared" si="596"/>
        <v>4</v>
      </c>
      <c r="FQ636" s="14">
        <f t="shared" si="597"/>
        <v>4</v>
      </c>
      <c r="FR636" s="14">
        <f t="shared" si="598"/>
        <v>4</v>
      </c>
      <c r="FS636" s="14" t="b">
        <f t="shared" si="623"/>
        <v>1</v>
      </c>
      <c r="FT636" s="14">
        <f t="shared" si="599"/>
        <v>2105434</v>
      </c>
      <c r="FU636" s="14">
        <f t="shared" si="624"/>
        <v>84</v>
      </c>
      <c r="FV636" s="13" t="str">
        <f t="shared" si="600"/>
        <v>90级-绝世套守护灵の裤子</v>
      </c>
      <c r="FW636" s="13" t="str">
        <f t="shared" si="601"/>
        <v>黄泉碧落 · 守护灵の裤子</v>
      </c>
      <c r="FX636" s="14">
        <f t="shared" si="602"/>
        <v>2</v>
      </c>
      <c r="FY636" s="14">
        <f t="shared" si="603"/>
        <v>4</v>
      </c>
      <c r="FZ636" s="14">
        <f t="shared" si="604"/>
        <v>90</v>
      </c>
      <c r="GA636" s="14">
        <v>197</v>
      </c>
      <c r="GB636" s="14">
        <f t="shared" si="605"/>
        <v>5</v>
      </c>
      <c r="GC636" s="14">
        <f t="shared" si="627"/>
        <v>4</v>
      </c>
      <c r="GD636" s="14">
        <f t="shared" si="606"/>
        <v>210543</v>
      </c>
      <c r="GE636" s="14" t="e">
        <f t="shared" si="628"/>
        <v>#REF!</v>
      </c>
      <c r="GF636" s="14" t="e">
        <f t="shared" si="607"/>
        <v>#REF!</v>
      </c>
      <c r="GG636" s="14" t="e">
        <f t="shared" si="608"/>
        <v>#REF!</v>
      </c>
      <c r="GH636" s="14" t="e">
        <f t="shared" si="609"/>
        <v>#REF!</v>
      </c>
      <c r="GI636" s="14" t="e">
        <f t="shared" si="610"/>
        <v>#REF!</v>
      </c>
      <c r="GJ636" s="14" t="e">
        <f t="shared" si="611"/>
        <v>#REF!</v>
      </c>
      <c r="GK636" s="14" t="e">
        <f t="shared" si="612"/>
        <v>#REF!</v>
      </c>
      <c r="GL636" s="14">
        <f t="shared" si="613"/>
        <v>2054</v>
      </c>
      <c r="GM636" s="14">
        <f t="shared" si="614"/>
        <v>4</v>
      </c>
      <c r="GN636" s="14">
        <f t="shared" si="615"/>
        <v>2054</v>
      </c>
      <c r="GO636" s="25" t="str">
        <f t="shared" si="616"/>
        <v>icon_2105434</v>
      </c>
      <c r="GS636" s="14">
        <f t="shared" si="617"/>
        <v>2</v>
      </c>
      <c r="GT636" s="14">
        <f t="shared" si="618"/>
        <v>0</v>
      </c>
      <c r="GU636" s="14" t="e">
        <f t="shared" si="629"/>
        <v>#REF!</v>
      </c>
      <c r="GV636" s="14" t="str">
        <f t="shared" si="630"/>
        <v>DefExt</v>
      </c>
      <c r="GW636" s="14" t="e">
        <f t="shared" si="631"/>
        <v>#REF!</v>
      </c>
      <c r="GX636" s="14" t="e">
        <f t="shared" si="632"/>
        <v>#REF!</v>
      </c>
      <c r="GY636" s="14" t="str">
        <f t="shared" si="633"/>
        <v/>
      </c>
      <c r="GZ636" s="14" t="str">
        <f t="shared" si="634"/>
        <v/>
      </c>
      <c r="HA636" s="14" t="str">
        <f t="shared" si="635"/>
        <v/>
      </c>
      <c r="HB636" s="14">
        <f t="shared" si="619"/>
        <v>20540</v>
      </c>
      <c r="HC636" s="14">
        <f t="shared" si="636"/>
        <v>4</v>
      </c>
      <c r="HD636" s="14">
        <f t="shared" si="637"/>
        <v>2054</v>
      </c>
      <c r="HE636" s="25" t="s">
        <v>1109</v>
      </c>
      <c r="HF636" s="14">
        <f t="shared" si="620"/>
        <v>200</v>
      </c>
    </row>
    <row r="637" spans="165:214" ht="16.5" x14ac:dyDescent="0.2">
      <c r="FI637" s="13">
        <v>632</v>
      </c>
      <c r="FJ637" s="14">
        <f t="shared" si="621"/>
        <v>2</v>
      </c>
      <c r="FK637" s="14">
        <f t="shared" si="625"/>
        <v>197</v>
      </c>
      <c r="FL637" s="14">
        <f t="shared" si="622"/>
        <v>26</v>
      </c>
      <c r="FM637" s="14">
        <f t="shared" si="626"/>
        <v>43</v>
      </c>
      <c r="FN637" s="14">
        <f t="shared" si="594"/>
        <v>16</v>
      </c>
      <c r="FO637" s="14">
        <f t="shared" si="595"/>
        <v>90</v>
      </c>
      <c r="FP637" s="14">
        <f t="shared" si="596"/>
        <v>4</v>
      </c>
      <c r="FQ637" s="14">
        <f t="shared" si="597"/>
        <v>5</v>
      </c>
      <c r="FR637" s="14">
        <f t="shared" si="598"/>
        <v>6</v>
      </c>
      <c r="FS637" s="14" t="b">
        <f t="shared" si="623"/>
        <v>1</v>
      </c>
      <c r="FT637" s="14">
        <f t="shared" si="599"/>
        <v>2105436</v>
      </c>
      <c r="FU637" s="14">
        <f t="shared" si="624"/>
        <v>84</v>
      </c>
      <c r="FV637" s="13" t="str">
        <f t="shared" si="600"/>
        <v>90级-绝世套守护灵の护手</v>
      </c>
      <c r="FW637" s="13" t="str">
        <f t="shared" si="601"/>
        <v>黄泉碧落 · 守护灵の护手</v>
      </c>
      <c r="FX637" s="14">
        <f t="shared" si="602"/>
        <v>2</v>
      </c>
      <c r="FY637" s="14">
        <f t="shared" si="603"/>
        <v>4</v>
      </c>
      <c r="FZ637" s="14">
        <f t="shared" si="604"/>
        <v>90</v>
      </c>
      <c r="GA637" s="14">
        <v>198</v>
      </c>
      <c r="GB637" s="14">
        <f t="shared" si="605"/>
        <v>5</v>
      </c>
      <c r="GC637" s="14">
        <f t="shared" si="627"/>
        <v>6</v>
      </c>
      <c r="GD637" s="14">
        <f t="shared" si="606"/>
        <v>210543</v>
      </c>
      <c r="GE637" s="14" t="e">
        <f t="shared" si="628"/>
        <v>#REF!</v>
      </c>
      <c r="GF637" s="14" t="e">
        <f t="shared" si="607"/>
        <v>#REF!</v>
      </c>
      <c r="GG637" s="14" t="e">
        <f t="shared" si="608"/>
        <v>#REF!</v>
      </c>
      <c r="GH637" s="14" t="e">
        <f t="shared" si="609"/>
        <v>#REF!</v>
      </c>
      <c r="GI637" s="14" t="e">
        <f t="shared" si="610"/>
        <v>#REF!</v>
      </c>
      <c r="GJ637" s="14" t="e">
        <f t="shared" si="611"/>
        <v>#REF!</v>
      </c>
      <c r="GK637" s="14" t="e">
        <f t="shared" si="612"/>
        <v>#REF!</v>
      </c>
      <c r="GL637" s="14">
        <f t="shared" si="613"/>
        <v>2054</v>
      </c>
      <c r="GM637" s="14">
        <f t="shared" si="614"/>
        <v>4</v>
      </c>
      <c r="GN637" s="14">
        <f t="shared" si="615"/>
        <v>2054</v>
      </c>
      <c r="GO637" s="25" t="str">
        <f t="shared" si="616"/>
        <v>icon_2105436</v>
      </c>
      <c r="GS637" s="14">
        <f t="shared" si="617"/>
        <v>3</v>
      </c>
      <c r="GT637" s="14">
        <f t="shared" si="618"/>
        <v>0</v>
      </c>
      <c r="GU637" s="14" t="e">
        <f t="shared" si="629"/>
        <v>#REF!</v>
      </c>
      <c r="GV637" s="14" t="str">
        <f t="shared" si="630"/>
        <v>HPExt</v>
      </c>
      <c r="GW637" s="14" t="e">
        <f t="shared" si="631"/>
        <v>#REF!</v>
      </c>
      <c r="GX637" s="14" t="e">
        <f t="shared" si="632"/>
        <v>#REF!</v>
      </c>
      <c r="GY637" s="14" t="str">
        <f t="shared" si="633"/>
        <v/>
      </c>
      <c r="GZ637" s="14" t="str">
        <f t="shared" si="634"/>
        <v/>
      </c>
      <c r="HA637" s="14" t="str">
        <f t="shared" si="635"/>
        <v/>
      </c>
      <c r="HB637" s="14">
        <f t="shared" si="619"/>
        <v>20540</v>
      </c>
      <c r="HC637" s="14">
        <f t="shared" si="636"/>
        <v>4</v>
      </c>
      <c r="HD637" s="14">
        <f t="shared" si="637"/>
        <v>2054</v>
      </c>
      <c r="HE637" s="25" t="s">
        <v>1109</v>
      </c>
      <c r="HF637" s="14">
        <f t="shared" si="620"/>
        <v>200</v>
      </c>
    </row>
    <row r="638" spans="165:214" ht="16.5" x14ac:dyDescent="0.2">
      <c r="FI638" s="13">
        <v>633</v>
      </c>
      <c r="FJ638" s="14">
        <f t="shared" si="621"/>
        <v>2</v>
      </c>
      <c r="FK638" s="14">
        <f t="shared" si="625"/>
        <v>198</v>
      </c>
      <c r="FL638" s="14">
        <f t="shared" si="622"/>
        <v>27</v>
      </c>
      <c r="FM638" s="14">
        <f t="shared" si="626"/>
        <v>10</v>
      </c>
      <c r="FN638" s="14">
        <f t="shared" si="594"/>
        <v>17</v>
      </c>
      <c r="FO638" s="14">
        <f t="shared" si="595"/>
        <v>100</v>
      </c>
      <c r="FP638" s="14">
        <f t="shared" si="596"/>
        <v>1</v>
      </c>
      <c r="FQ638" s="14">
        <f t="shared" si="597"/>
        <v>1</v>
      </c>
      <c r="FR638" s="14">
        <f t="shared" si="598"/>
        <v>1</v>
      </c>
      <c r="FS638" s="14" t="b">
        <f t="shared" si="623"/>
        <v>0</v>
      </c>
      <c r="FT638" s="14">
        <f t="shared" si="599"/>
        <v>2106101</v>
      </c>
      <c r="FU638" s="14">
        <f t="shared" si="624"/>
        <v>90</v>
      </c>
      <c r="FV638" s="13" t="str">
        <f t="shared" si="600"/>
        <v>100级-普通守护灵の灵器</v>
      </c>
      <c r="FW638" s="13" t="str">
        <f t="shared" si="601"/>
        <v>修罗 · 守护灵の灵器-普通</v>
      </c>
      <c r="FX638" s="14">
        <f t="shared" si="602"/>
        <v>2</v>
      </c>
      <c r="FY638" s="14">
        <f t="shared" si="603"/>
        <v>1</v>
      </c>
      <c r="FZ638" s="14">
        <f t="shared" si="604"/>
        <v>100</v>
      </c>
      <c r="GA638" s="14">
        <v>199</v>
      </c>
      <c r="GB638" s="14">
        <f t="shared" si="605"/>
        <v>6</v>
      </c>
      <c r="GC638" s="14">
        <f t="shared" si="627"/>
        <v>1</v>
      </c>
      <c r="GD638" s="14" t="str">
        <f t="shared" si="606"/>
        <v/>
      </c>
      <c r="GE638" s="14" t="e">
        <f t="shared" si="628"/>
        <v>#REF!</v>
      </c>
      <c r="GF638" s="14" t="e">
        <f t="shared" si="607"/>
        <v>#REF!</v>
      </c>
      <c r="GG638" s="14" t="e">
        <f t="shared" si="608"/>
        <v>#REF!</v>
      </c>
      <c r="GH638" s="14" t="e">
        <f t="shared" si="609"/>
        <v>#REF!</v>
      </c>
      <c r="GI638" s="14" t="e">
        <f t="shared" si="610"/>
        <v>#REF!</v>
      </c>
      <c r="GJ638" s="14" t="e">
        <f t="shared" si="611"/>
        <v>#REF!</v>
      </c>
      <c r="GK638" s="14" t="e">
        <f t="shared" si="612"/>
        <v>#REF!</v>
      </c>
      <c r="GL638" s="14">
        <f t="shared" si="613"/>
        <v>2061</v>
      </c>
      <c r="GM638" s="14">
        <f t="shared" si="614"/>
        <v>0</v>
      </c>
      <c r="GN638" s="14" t="str">
        <f t="shared" si="615"/>
        <v/>
      </c>
      <c r="GO638" s="25" t="str">
        <f t="shared" si="616"/>
        <v>icon_2106101</v>
      </c>
      <c r="GS638" s="14">
        <f t="shared" si="617"/>
        <v>1</v>
      </c>
      <c r="GT638" s="14">
        <f t="shared" si="618"/>
        <v>0</v>
      </c>
      <c r="GU638" s="14" t="e">
        <f t="shared" si="629"/>
        <v>#REF!</v>
      </c>
      <c r="GV638" s="14" t="str">
        <f t="shared" si="630"/>
        <v>AtkExt</v>
      </c>
      <c r="GW638" s="14" t="e">
        <f t="shared" si="631"/>
        <v>#REF!</v>
      </c>
      <c r="GX638" s="14" t="e">
        <f t="shared" si="632"/>
        <v>#REF!</v>
      </c>
      <c r="GY638" s="14" t="str">
        <f t="shared" si="633"/>
        <v/>
      </c>
      <c r="GZ638" s="14" t="str">
        <f t="shared" si="634"/>
        <v/>
      </c>
      <c r="HA638" s="14" t="str">
        <f t="shared" si="635"/>
        <v/>
      </c>
      <c r="HB638" s="14">
        <f t="shared" si="619"/>
        <v>20610</v>
      </c>
      <c r="HC638" s="14">
        <f t="shared" si="636"/>
        <v>0</v>
      </c>
      <c r="HD638" s="14" t="str">
        <f t="shared" si="637"/>
        <v/>
      </c>
      <c r="HE638" s="25" t="s">
        <v>1109</v>
      </c>
      <c r="HF638" s="14">
        <f t="shared" si="620"/>
        <v>50</v>
      </c>
    </row>
    <row r="639" spans="165:214" ht="16.5" x14ac:dyDescent="0.2">
      <c r="FI639" s="13">
        <v>634</v>
      </c>
      <c r="FJ639" s="14">
        <f t="shared" si="621"/>
        <v>2</v>
      </c>
      <c r="FK639" s="14">
        <f t="shared" si="625"/>
        <v>199</v>
      </c>
      <c r="FL639" s="14">
        <f t="shared" si="622"/>
        <v>27</v>
      </c>
      <c r="FM639" s="14">
        <f t="shared" si="626"/>
        <v>10</v>
      </c>
      <c r="FN639" s="14">
        <f t="shared" si="594"/>
        <v>17</v>
      </c>
      <c r="FO639" s="14">
        <f t="shared" si="595"/>
        <v>100</v>
      </c>
      <c r="FP639" s="14">
        <f t="shared" si="596"/>
        <v>1</v>
      </c>
      <c r="FQ639" s="14">
        <f t="shared" si="597"/>
        <v>2</v>
      </c>
      <c r="FR639" s="14">
        <f t="shared" si="598"/>
        <v>2</v>
      </c>
      <c r="FS639" s="14" t="b">
        <f t="shared" si="623"/>
        <v>0</v>
      </c>
      <c r="FT639" s="14">
        <f t="shared" si="599"/>
        <v>2106102</v>
      </c>
      <c r="FU639" s="14">
        <f t="shared" si="624"/>
        <v>45</v>
      </c>
      <c r="FV639" s="13" t="str">
        <f t="shared" si="600"/>
        <v>100级-普通守护灵の头盔</v>
      </c>
      <c r="FW639" s="13" t="str">
        <f t="shared" si="601"/>
        <v>修罗 · 守护灵の头盔-普通</v>
      </c>
      <c r="FX639" s="14">
        <f t="shared" si="602"/>
        <v>2</v>
      </c>
      <c r="FY639" s="14">
        <f t="shared" si="603"/>
        <v>1</v>
      </c>
      <c r="FZ639" s="14">
        <f t="shared" si="604"/>
        <v>100</v>
      </c>
      <c r="GA639" s="14">
        <v>200</v>
      </c>
      <c r="GB639" s="14">
        <f t="shared" si="605"/>
        <v>6</v>
      </c>
      <c r="GC639" s="14">
        <f t="shared" si="627"/>
        <v>2</v>
      </c>
      <c r="GD639" s="14" t="str">
        <f t="shared" si="606"/>
        <v/>
      </c>
      <c r="GE639" s="14" t="e">
        <f t="shared" si="628"/>
        <v>#REF!</v>
      </c>
      <c r="GF639" s="14" t="e">
        <f t="shared" si="607"/>
        <v>#REF!</v>
      </c>
      <c r="GG639" s="14" t="e">
        <f t="shared" si="608"/>
        <v>#REF!</v>
      </c>
      <c r="GH639" s="14" t="e">
        <f t="shared" si="609"/>
        <v>#REF!</v>
      </c>
      <c r="GI639" s="14" t="e">
        <f t="shared" si="610"/>
        <v>#REF!</v>
      </c>
      <c r="GJ639" s="14" t="e">
        <f t="shared" si="611"/>
        <v>#REF!</v>
      </c>
      <c r="GK639" s="14" t="e">
        <f t="shared" si="612"/>
        <v>#REF!</v>
      </c>
      <c r="GL639" s="14">
        <f t="shared" si="613"/>
        <v>2061</v>
      </c>
      <c r="GM639" s="14">
        <f t="shared" si="614"/>
        <v>0</v>
      </c>
      <c r="GN639" s="14" t="str">
        <f t="shared" si="615"/>
        <v/>
      </c>
      <c r="GO639" s="25" t="str">
        <f t="shared" si="616"/>
        <v>icon_2106102</v>
      </c>
      <c r="GS639" s="14">
        <f t="shared" si="617"/>
        <v>2</v>
      </c>
      <c r="GT639" s="14">
        <f t="shared" si="618"/>
        <v>0</v>
      </c>
      <c r="GU639" s="14" t="e">
        <f t="shared" si="629"/>
        <v>#REF!</v>
      </c>
      <c r="GV639" s="14" t="str">
        <f t="shared" si="630"/>
        <v>DefExt</v>
      </c>
      <c r="GW639" s="14" t="e">
        <f t="shared" si="631"/>
        <v>#REF!</v>
      </c>
      <c r="GX639" s="14" t="e">
        <f t="shared" si="632"/>
        <v>#REF!</v>
      </c>
      <c r="GY639" s="14" t="str">
        <f t="shared" si="633"/>
        <v/>
      </c>
      <c r="GZ639" s="14" t="str">
        <f t="shared" si="634"/>
        <v/>
      </c>
      <c r="HA639" s="14" t="str">
        <f t="shared" si="635"/>
        <v/>
      </c>
      <c r="HB639" s="14">
        <f t="shared" si="619"/>
        <v>20610</v>
      </c>
      <c r="HC639" s="14">
        <f t="shared" si="636"/>
        <v>0</v>
      </c>
      <c r="HD639" s="14" t="str">
        <f t="shared" si="637"/>
        <v/>
      </c>
      <c r="HE639" s="25" t="s">
        <v>1109</v>
      </c>
      <c r="HF639" s="14">
        <f t="shared" si="620"/>
        <v>25</v>
      </c>
    </row>
    <row r="640" spans="165:214" ht="16.5" x14ac:dyDescent="0.2">
      <c r="FI640" s="13">
        <v>635</v>
      </c>
      <c r="FJ640" s="14">
        <f t="shared" si="621"/>
        <v>2</v>
      </c>
      <c r="FK640" s="14">
        <f t="shared" si="625"/>
        <v>200</v>
      </c>
      <c r="FL640" s="14">
        <f t="shared" si="622"/>
        <v>27</v>
      </c>
      <c r="FM640" s="14">
        <f t="shared" si="626"/>
        <v>10</v>
      </c>
      <c r="FN640" s="14">
        <f t="shared" si="594"/>
        <v>17</v>
      </c>
      <c r="FO640" s="14">
        <f t="shared" si="595"/>
        <v>100</v>
      </c>
      <c r="FP640" s="14">
        <f t="shared" si="596"/>
        <v>1</v>
      </c>
      <c r="FQ640" s="14">
        <f t="shared" si="597"/>
        <v>3</v>
      </c>
      <c r="FR640" s="14">
        <f t="shared" si="598"/>
        <v>3</v>
      </c>
      <c r="FS640" s="14" t="b">
        <f t="shared" si="623"/>
        <v>0</v>
      </c>
      <c r="FT640" s="14">
        <f t="shared" si="599"/>
        <v>2106103</v>
      </c>
      <c r="FU640" s="14">
        <f t="shared" si="624"/>
        <v>45</v>
      </c>
      <c r="FV640" s="13" t="str">
        <f t="shared" si="600"/>
        <v>100级-普通守护灵の铠甲</v>
      </c>
      <c r="FW640" s="13" t="str">
        <f t="shared" si="601"/>
        <v>修罗 · 守护灵の铠甲-普通</v>
      </c>
      <c r="FX640" s="14">
        <f t="shared" si="602"/>
        <v>2</v>
      </c>
      <c r="FY640" s="14">
        <f t="shared" si="603"/>
        <v>1</v>
      </c>
      <c r="FZ640" s="14">
        <f t="shared" si="604"/>
        <v>100</v>
      </c>
      <c r="GA640" s="14">
        <v>201</v>
      </c>
      <c r="GB640" s="14">
        <f t="shared" si="605"/>
        <v>6</v>
      </c>
      <c r="GC640" s="14">
        <f t="shared" si="627"/>
        <v>3</v>
      </c>
      <c r="GD640" s="14" t="str">
        <f t="shared" si="606"/>
        <v/>
      </c>
      <c r="GE640" s="14" t="e">
        <f t="shared" si="628"/>
        <v>#REF!</v>
      </c>
      <c r="GF640" s="14" t="e">
        <f t="shared" si="607"/>
        <v>#REF!</v>
      </c>
      <c r="GG640" s="14" t="e">
        <f t="shared" si="608"/>
        <v>#REF!</v>
      </c>
      <c r="GH640" s="14" t="e">
        <f t="shared" si="609"/>
        <v>#REF!</v>
      </c>
      <c r="GI640" s="14" t="e">
        <f t="shared" si="610"/>
        <v>#REF!</v>
      </c>
      <c r="GJ640" s="14" t="e">
        <f t="shared" si="611"/>
        <v>#REF!</v>
      </c>
      <c r="GK640" s="14" t="e">
        <f t="shared" si="612"/>
        <v>#REF!</v>
      </c>
      <c r="GL640" s="14">
        <f t="shared" si="613"/>
        <v>2061</v>
      </c>
      <c r="GM640" s="14">
        <f t="shared" si="614"/>
        <v>0</v>
      </c>
      <c r="GN640" s="14" t="str">
        <f t="shared" si="615"/>
        <v/>
      </c>
      <c r="GO640" s="25" t="str">
        <f t="shared" si="616"/>
        <v>icon_2106103</v>
      </c>
      <c r="GS640" s="14">
        <f t="shared" si="617"/>
        <v>2</v>
      </c>
      <c r="GT640" s="14">
        <f t="shared" si="618"/>
        <v>3</v>
      </c>
      <c r="GU640" s="14" t="e">
        <f t="shared" si="629"/>
        <v>#REF!</v>
      </c>
      <c r="GV640" s="14" t="str">
        <f t="shared" si="630"/>
        <v>DefExt</v>
      </c>
      <c r="GW640" s="14" t="e">
        <f t="shared" si="631"/>
        <v>#REF!</v>
      </c>
      <c r="GX640" s="14" t="e">
        <f t="shared" si="632"/>
        <v>#REF!</v>
      </c>
      <c r="GY640" s="14" t="str">
        <f t="shared" si="633"/>
        <v>HPExt</v>
      </c>
      <c r="GZ640" s="14" t="e">
        <f t="shared" si="634"/>
        <v>#REF!</v>
      </c>
      <c r="HA640" s="14" t="e">
        <f t="shared" si="635"/>
        <v>#REF!</v>
      </c>
      <c r="HB640" s="14">
        <f t="shared" si="619"/>
        <v>20610</v>
      </c>
      <c r="HC640" s="14">
        <f t="shared" si="636"/>
        <v>0</v>
      </c>
      <c r="HD640" s="14" t="str">
        <f t="shared" si="637"/>
        <v/>
      </c>
      <c r="HE640" s="25" t="s">
        <v>1109</v>
      </c>
      <c r="HF640" s="14">
        <f t="shared" si="620"/>
        <v>25</v>
      </c>
    </row>
    <row r="641" spans="165:214" ht="16.5" x14ac:dyDescent="0.2">
      <c r="FI641" s="13">
        <v>636</v>
      </c>
      <c r="FJ641" s="14">
        <f t="shared" si="621"/>
        <v>2</v>
      </c>
      <c r="FK641" s="14">
        <f t="shared" si="625"/>
        <v>201</v>
      </c>
      <c r="FL641" s="14">
        <f t="shared" si="622"/>
        <v>27</v>
      </c>
      <c r="FM641" s="14">
        <f t="shared" si="626"/>
        <v>10</v>
      </c>
      <c r="FN641" s="14">
        <f t="shared" si="594"/>
        <v>17</v>
      </c>
      <c r="FO641" s="14">
        <f t="shared" si="595"/>
        <v>100</v>
      </c>
      <c r="FP641" s="14">
        <f t="shared" si="596"/>
        <v>1</v>
      </c>
      <c r="FQ641" s="14">
        <f t="shared" si="597"/>
        <v>4</v>
      </c>
      <c r="FR641" s="14">
        <f t="shared" si="598"/>
        <v>4</v>
      </c>
      <c r="FS641" s="14" t="b">
        <f t="shared" si="623"/>
        <v>0</v>
      </c>
      <c r="FT641" s="14">
        <f t="shared" si="599"/>
        <v>2106104</v>
      </c>
      <c r="FU641" s="14">
        <f t="shared" si="624"/>
        <v>45</v>
      </c>
      <c r="FV641" s="13" t="str">
        <f t="shared" si="600"/>
        <v>100级-普通守护灵の裤子</v>
      </c>
      <c r="FW641" s="13" t="str">
        <f t="shared" si="601"/>
        <v>修罗 · 守护灵の裤子-普通</v>
      </c>
      <c r="FX641" s="14">
        <f t="shared" si="602"/>
        <v>2</v>
      </c>
      <c r="FY641" s="14">
        <f t="shared" si="603"/>
        <v>1</v>
      </c>
      <c r="FZ641" s="14">
        <f t="shared" si="604"/>
        <v>100</v>
      </c>
      <c r="GA641" s="14">
        <v>202</v>
      </c>
      <c r="GB641" s="14">
        <f t="shared" si="605"/>
        <v>6</v>
      </c>
      <c r="GC641" s="14">
        <f t="shared" si="627"/>
        <v>4</v>
      </c>
      <c r="GD641" s="14" t="str">
        <f t="shared" si="606"/>
        <v/>
      </c>
      <c r="GE641" s="14" t="e">
        <f t="shared" si="628"/>
        <v>#REF!</v>
      </c>
      <c r="GF641" s="14" t="e">
        <f t="shared" si="607"/>
        <v>#REF!</v>
      </c>
      <c r="GG641" s="14" t="e">
        <f t="shared" si="608"/>
        <v>#REF!</v>
      </c>
      <c r="GH641" s="14" t="e">
        <f t="shared" si="609"/>
        <v>#REF!</v>
      </c>
      <c r="GI641" s="14" t="e">
        <f t="shared" si="610"/>
        <v>#REF!</v>
      </c>
      <c r="GJ641" s="14" t="e">
        <f t="shared" si="611"/>
        <v>#REF!</v>
      </c>
      <c r="GK641" s="14" t="e">
        <f t="shared" si="612"/>
        <v>#REF!</v>
      </c>
      <c r="GL641" s="14">
        <f t="shared" si="613"/>
        <v>2061</v>
      </c>
      <c r="GM641" s="14">
        <f t="shared" si="614"/>
        <v>0</v>
      </c>
      <c r="GN641" s="14" t="str">
        <f t="shared" si="615"/>
        <v/>
      </c>
      <c r="GO641" s="25" t="str">
        <f t="shared" si="616"/>
        <v>icon_2106104</v>
      </c>
      <c r="GS641" s="14">
        <f t="shared" si="617"/>
        <v>2</v>
      </c>
      <c r="GT641" s="14">
        <f t="shared" si="618"/>
        <v>0</v>
      </c>
      <c r="GU641" s="14" t="e">
        <f t="shared" si="629"/>
        <v>#REF!</v>
      </c>
      <c r="GV641" s="14" t="str">
        <f t="shared" si="630"/>
        <v>DefExt</v>
      </c>
      <c r="GW641" s="14" t="e">
        <f t="shared" si="631"/>
        <v>#REF!</v>
      </c>
      <c r="GX641" s="14" t="e">
        <f t="shared" si="632"/>
        <v>#REF!</v>
      </c>
      <c r="GY641" s="14" t="str">
        <f t="shared" si="633"/>
        <v/>
      </c>
      <c r="GZ641" s="14" t="str">
        <f t="shared" si="634"/>
        <v/>
      </c>
      <c r="HA641" s="14" t="str">
        <f t="shared" si="635"/>
        <v/>
      </c>
      <c r="HB641" s="14">
        <f t="shared" si="619"/>
        <v>20610</v>
      </c>
      <c r="HC641" s="14">
        <f t="shared" si="636"/>
        <v>0</v>
      </c>
      <c r="HD641" s="14" t="str">
        <f t="shared" si="637"/>
        <v/>
      </c>
      <c r="HE641" s="25" t="s">
        <v>1109</v>
      </c>
      <c r="HF641" s="14">
        <f t="shared" si="620"/>
        <v>25</v>
      </c>
    </row>
    <row r="642" spans="165:214" ht="16.5" x14ac:dyDescent="0.2">
      <c r="FI642" s="13">
        <v>637</v>
      </c>
      <c r="FJ642" s="14">
        <f t="shared" si="621"/>
        <v>2</v>
      </c>
      <c r="FK642" s="14">
        <f t="shared" si="625"/>
        <v>202</v>
      </c>
      <c r="FL642" s="14">
        <f t="shared" si="622"/>
        <v>27</v>
      </c>
      <c r="FM642" s="14">
        <f t="shared" si="626"/>
        <v>10</v>
      </c>
      <c r="FN642" s="14">
        <f t="shared" si="594"/>
        <v>17</v>
      </c>
      <c r="FO642" s="14">
        <f t="shared" si="595"/>
        <v>100</v>
      </c>
      <c r="FP642" s="14">
        <f t="shared" si="596"/>
        <v>1</v>
      </c>
      <c r="FQ642" s="14">
        <f t="shared" si="597"/>
        <v>5</v>
      </c>
      <c r="FR642" s="14">
        <f t="shared" si="598"/>
        <v>5</v>
      </c>
      <c r="FS642" s="14" t="b">
        <f t="shared" si="623"/>
        <v>0</v>
      </c>
      <c r="FT642" s="14">
        <f t="shared" si="599"/>
        <v>2106105</v>
      </c>
      <c r="FU642" s="14">
        <f t="shared" si="624"/>
        <v>45</v>
      </c>
      <c r="FV642" s="13" t="str">
        <f t="shared" si="600"/>
        <v>100级-普通守护灵の鞋子</v>
      </c>
      <c r="FW642" s="13" t="str">
        <f t="shared" si="601"/>
        <v>修罗 · 守护灵の鞋子-普通</v>
      </c>
      <c r="FX642" s="14">
        <f t="shared" si="602"/>
        <v>2</v>
      </c>
      <c r="FY642" s="14">
        <f t="shared" si="603"/>
        <v>1</v>
      </c>
      <c r="FZ642" s="14">
        <f t="shared" si="604"/>
        <v>100</v>
      </c>
      <c r="GA642" s="14">
        <v>203</v>
      </c>
      <c r="GB642" s="14">
        <f t="shared" si="605"/>
        <v>6</v>
      </c>
      <c r="GC642" s="14">
        <f t="shared" si="627"/>
        <v>5</v>
      </c>
      <c r="GD642" s="14" t="str">
        <f t="shared" si="606"/>
        <v/>
      </c>
      <c r="GE642" s="14" t="e">
        <f t="shared" si="628"/>
        <v>#REF!</v>
      </c>
      <c r="GF642" s="14" t="e">
        <f t="shared" si="607"/>
        <v>#REF!</v>
      </c>
      <c r="GG642" s="14" t="e">
        <f t="shared" si="608"/>
        <v>#REF!</v>
      </c>
      <c r="GH642" s="14" t="e">
        <f t="shared" si="609"/>
        <v>#REF!</v>
      </c>
      <c r="GI642" s="14" t="e">
        <f t="shared" si="610"/>
        <v>#REF!</v>
      </c>
      <c r="GJ642" s="14" t="e">
        <f t="shared" si="611"/>
        <v>#REF!</v>
      </c>
      <c r="GK642" s="14" t="e">
        <f t="shared" si="612"/>
        <v>#REF!</v>
      </c>
      <c r="GL642" s="14">
        <f t="shared" si="613"/>
        <v>2061</v>
      </c>
      <c r="GM642" s="14">
        <f t="shared" si="614"/>
        <v>0</v>
      </c>
      <c r="GN642" s="14" t="str">
        <f t="shared" si="615"/>
        <v/>
      </c>
      <c r="GO642" s="25" t="str">
        <f t="shared" si="616"/>
        <v>icon_2106105</v>
      </c>
      <c r="GS642" s="14">
        <f t="shared" si="617"/>
        <v>3</v>
      </c>
      <c r="GT642" s="14">
        <f t="shared" si="618"/>
        <v>0</v>
      </c>
      <c r="GU642" s="14" t="e">
        <f t="shared" si="629"/>
        <v>#REF!</v>
      </c>
      <c r="GV642" s="14" t="str">
        <f t="shared" si="630"/>
        <v>HPExt</v>
      </c>
      <c r="GW642" s="14" t="e">
        <f t="shared" si="631"/>
        <v>#REF!</v>
      </c>
      <c r="GX642" s="14" t="e">
        <f t="shared" si="632"/>
        <v>#REF!</v>
      </c>
      <c r="GY642" s="14" t="str">
        <f t="shared" si="633"/>
        <v/>
      </c>
      <c r="GZ642" s="14" t="str">
        <f t="shared" si="634"/>
        <v/>
      </c>
      <c r="HA642" s="14" t="str">
        <f t="shared" si="635"/>
        <v/>
      </c>
      <c r="HB642" s="14">
        <f t="shared" si="619"/>
        <v>20610</v>
      </c>
      <c r="HC642" s="14">
        <f t="shared" si="636"/>
        <v>0</v>
      </c>
      <c r="HD642" s="14" t="str">
        <f t="shared" si="637"/>
        <v/>
      </c>
      <c r="HE642" s="25" t="s">
        <v>1109</v>
      </c>
      <c r="HF642" s="14">
        <f t="shared" si="620"/>
        <v>25</v>
      </c>
    </row>
    <row r="643" spans="165:214" ht="16.5" x14ac:dyDescent="0.2">
      <c r="FI643" s="13">
        <v>638</v>
      </c>
      <c r="FJ643" s="14">
        <f t="shared" si="621"/>
        <v>2</v>
      </c>
      <c r="FK643" s="14">
        <f t="shared" si="625"/>
        <v>203</v>
      </c>
      <c r="FL643" s="14">
        <f t="shared" si="622"/>
        <v>27</v>
      </c>
      <c r="FM643" s="14">
        <f t="shared" si="626"/>
        <v>10</v>
      </c>
      <c r="FN643" s="14">
        <f t="shared" si="594"/>
        <v>17</v>
      </c>
      <c r="FO643" s="14">
        <f t="shared" si="595"/>
        <v>100</v>
      </c>
      <c r="FP643" s="14">
        <f t="shared" si="596"/>
        <v>1</v>
      </c>
      <c r="FQ643" s="14">
        <f t="shared" si="597"/>
        <v>6</v>
      </c>
      <c r="FR643" s="14">
        <f t="shared" si="598"/>
        <v>6</v>
      </c>
      <c r="FS643" s="14" t="b">
        <f t="shared" si="623"/>
        <v>0</v>
      </c>
      <c r="FT643" s="14">
        <f t="shared" si="599"/>
        <v>2106106</v>
      </c>
      <c r="FU643" s="14">
        <f t="shared" si="624"/>
        <v>45</v>
      </c>
      <c r="FV643" s="13" t="str">
        <f t="shared" si="600"/>
        <v>100级-普通守护灵の护手</v>
      </c>
      <c r="FW643" s="13" t="str">
        <f t="shared" si="601"/>
        <v>修罗 · 守护灵の护手-普通</v>
      </c>
      <c r="FX643" s="14">
        <f t="shared" si="602"/>
        <v>2</v>
      </c>
      <c r="FY643" s="14">
        <f t="shared" si="603"/>
        <v>1</v>
      </c>
      <c r="FZ643" s="14">
        <f t="shared" si="604"/>
        <v>100</v>
      </c>
      <c r="GA643" s="14">
        <v>204</v>
      </c>
      <c r="GB643" s="14">
        <f t="shared" si="605"/>
        <v>6</v>
      </c>
      <c r="GC643" s="14">
        <f t="shared" si="627"/>
        <v>6</v>
      </c>
      <c r="GD643" s="14" t="str">
        <f t="shared" si="606"/>
        <v/>
      </c>
      <c r="GE643" s="14" t="e">
        <f t="shared" si="628"/>
        <v>#REF!</v>
      </c>
      <c r="GF643" s="14" t="e">
        <f t="shared" si="607"/>
        <v>#REF!</v>
      </c>
      <c r="GG643" s="14" t="e">
        <f t="shared" si="608"/>
        <v>#REF!</v>
      </c>
      <c r="GH643" s="14" t="e">
        <f t="shared" si="609"/>
        <v>#REF!</v>
      </c>
      <c r="GI643" s="14" t="e">
        <f t="shared" si="610"/>
        <v>#REF!</v>
      </c>
      <c r="GJ643" s="14" t="e">
        <f t="shared" si="611"/>
        <v>#REF!</v>
      </c>
      <c r="GK643" s="14" t="e">
        <f t="shared" si="612"/>
        <v>#REF!</v>
      </c>
      <c r="GL643" s="14">
        <f t="shared" si="613"/>
        <v>2061</v>
      </c>
      <c r="GM643" s="14">
        <f t="shared" si="614"/>
        <v>0</v>
      </c>
      <c r="GN643" s="14" t="str">
        <f t="shared" si="615"/>
        <v/>
      </c>
      <c r="GO643" s="25" t="str">
        <f t="shared" si="616"/>
        <v>icon_2106106</v>
      </c>
      <c r="GS643" s="14">
        <f t="shared" si="617"/>
        <v>3</v>
      </c>
      <c r="GT643" s="14">
        <f t="shared" si="618"/>
        <v>0</v>
      </c>
      <c r="GU643" s="14" t="e">
        <f t="shared" si="629"/>
        <v>#REF!</v>
      </c>
      <c r="GV643" s="14" t="str">
        <f t="shared" si="630"/>
        <v>HPExt</v>
      </c>
      <c r="GW643" s="14" t="e">
        <f t="shared" si="631"/>
        <v>#REF!</v>
      </c>
      <c r="GX643" s="14" t="e">
        <f t="shared" si="632"/>
        <v>#REF!</v>
      </c>
      <c r="GY643" s="14" t="str">
        <f t="shared" si="633"/>
        <v/>
      </c>
      <c r="GZ643" s="14" t="str">
        <f t="shared" si="634"/>
        <v/>
      </c>
      <c r="HA643" s="14" t="str">
        <f t="shared" si="635"/>
        <v/>
      </c>
      <c r="HB643" s="14">
        <f t="shared" si="619"/>
        <v>20610</v>
      </c>
      <c r="HC643" s="14">
        <f t="shared" si="636"/>
        <v>0</v>
      </c>
      <c r="HD643" s="14" t="str">
        <f t="shared" si="637"/>
        <v/>
      </c>
      <c r="HE643" s="25" t="s">
        <v>1109</v>
      </c>
      <c r="HF643" s="14">
        <f t="shared" si="620"/>
        <v>25</v>
      </c>
    </row>
    <row r="644" spans="165:214" ht="16.5" x14ac:dyDescent="0.2">
      <c r="FI644" s="13">
        <v>639</v>
      </c>
      <c r="FJ644" s="14">
        <f t="shared" si="621"/>
        <v>2</v>
      </c>
      <c r="FK644" s="14">
        <f t="shared" si="625"/>
        <v>204</v>
      </c>
      <c r="FL644" s="14">
        <f t="shared" si="622"/>
        <v>27</v>
      </c>
      <c r="FM644" s="14">
        <f t="shared" si="626"/>
        <v>10</v>
      </c>
      <c r="FN644" s="14">
        <f t="shared" si="594"/>
        <v>17</v>
      </c>
      <c r="FO644" s="14">
        <f t="shared" si="595"/>
        <v>100</v>
      </c>
      <c r="FP644" s="14">
        <f t="shared" si="596"/>
        <v>1</v>
      </c>
      <c r="FQ644" s="14">
        <f t="shared" si="597"/>
        <v>7</v>
      </c>
      <c r="FR644" s="14">
        <f t="shared" si="598"/>
        <v>7</v>
      </c>
      <c r="FS644" s="14" t="b">
        <f t="shared" si="623"/>
        <v>0</v>
      </c>
      <c r="FT644" s="14">
        <f t="shared" si="599"/>
        <v>2106107</v>
      </c>
      <c r="FU644" s="14">
        <f t="shared" si="624"/>
        <v>68</v>
      </c>
      <c r="FV644" s="13" t="str">
        <f t="shared" si="600"/>
        <v>100级-普通守护灵の项链</v>
      </c>
      <c r="FW644" s="13" t="str">
        <f t="shared" si="601"/>
        <v>修罗 · 守护灵の项链-普通</v>
      </c>
      <c r="FX644" s="14">
        <f t="shared" si="602"/>
        <v>2</v>
      </c>
      <c r="FY644" s="14">
        <f t="shared" si="603"/>
        <v>1</v>
      </c>
      <c r="FZ644" s="14">
        <f t="shared" si="604"/>
        <v>100</v>
      </c>
      <c r="GA644" s="14">
        <v>205</v>
      </c>
      <c r="GB644" s="14">
        <f t="shared" si="605"/>
        <v>6</v>
      </c>
      <c r="GC644" s="14">
        <f t="shared" si="627"/>
        <v>7</v>
      </c>
      <c r="GD644" s="14" t="str">
        <f t="shared" si="606"/>
        <v/>
      </c>
      <c r="GE644" s="14" t="e">
        <f t="shared" si="628"/>
        <v>#REF!</v>
      </c>
      <c r="GF644" s="14" t="e">
        <f t="shared" si="607"/>
        <v>#REF!</v>
      </c>
      <c r="GG644" s="14" t="e">
        <f t="shared" si="608"/>
        <v>#REF!</v>
      </c>
      <c r="GH644" s="14" t="e">
        <f t="shared" si="609"/>
        <v>#REF!</v>
      </c>
      <c r="GI644" s="14" t="e">
        <f t="shared" si="610"/>
        <v>#REF!</v>
      </c>
      <c r="GJ644" s="14" t="e">
        <f t="shared" si="611"/>
        <v>#REF!</v>
      </c>
      <c r="GK644" s="14" t="e">
        <f t="shared" si="612"/>
        <v>#REF!</v>
      </c>
      <c r="GL644" s="14">
        <f t="shared" si="613"/>
        <v>2061</v>
      </c>
      <c r="GM644" s="14">
        <f t="shared" si="614"/>
        <v>0</v>
      </c>
      <c r="GN644" s="14" t="str">
        <f t="shared" si="615"/>
        <v/>
      </c>
      <c r="GO644" s="25" t="str">
        <f t="shared" si="616"/>
        <v>icon_2106107</v>
      </c>
      <c r="GS644" s="14">
        <f t="shared" si="617"/>
        <v>1</v>
      </c>
      <c r="GT644" s="14">
        <f t="shared" si="618"/>
        <v>2</v>
      </c>
      <c r="GU644" s="14" t="e">
        <f t="shared" si="629"/>
        <v>#REF!</v>
      </c>
      <c r="GV644" s="14" t="str">
        <f t="shared" si="630"/>
        <v>AtkExt</v>
      </c>
      <c r="GW644" s="14" t="e">
        <f t="shared" si="631"/>
        <v>#REF!</v>
      </c>
      <c r="GX644" s="14" t="e">
        <f t="shared" si="632"/>
        <v>#REF!</v>
      </c>
      <c r="GY644" s="14" t="str">
        <f t="shared" si="633"/>
        <v>DefExt</v>
      </c>
      <c r="GZ644" s="14" t="e">
        <f t="shared" si="634"/>
        <v>#REF!</v>
      </c>
      <c r="HA644" s="14" t="e">
        <f t="shared" si="635"/>
        <v>#REF!</v>
      </c>
      <c r="HB644" s="14">
        <f t="shared" si="619"/>
        <v>20610</v>
      </c>
      <c r="HC644" s="14">
        <f t="shared" si="636"/>
        <v>0</v>
      </c>
      <c r="HD644" s="14" t="str">
        <f t="shared" si="637"/>
        <v/>
      </c>
      <c r="HE644" s="25" t="s">
        <v>1109</v>
      </c>
      <c r="HF644" s="14">
        <f t="shared" si="620"/>
        <v>38</v>
      </c>
    </row>
    <row r="645" spans="165:214" ht="16.5" x14ac:dyDescent="0.2">
      <c r="FI645" s="13">
        <v>640</v>
      </c>
      <c r="FJ645" s="14">
        <f t="shared" si="621"/>
        <v>2</v>
      </c>
      <c r="FK645" s="14">
        <f t="shared" si="625"/>
        <v>205</v>
      </c>
      <c r="FL645" s="14">
        <f t="shared" si="622"/>
        <v>27</v>
      </c>
      <c r="FM645" s="14">
        <f t="shared" si="626"/>
        <v>10</v>
      </c>
      <c r="FN645" s="14">
        <f t="shared" si="594"/>
        <v>17</v>
      </c>
      <c r="FO645" s="14">
        <f t="shared" si="595"/>
        <v>100</v>
      </c>
      <c r="FP645" s="14">
        <f t="shared" si="596"/>
        <v>1</v>
      </c>
      <c r="FQ645" s="14">
        <f t="shared" si="597"/>
        <v>8</v>
      </c>
      <c r="FR645" s="14">
        <f t="shared" si="598"/>
        <v>8</v>
      </c>
      <c r="FS645" s="14" t="b">
        <f t="shared" si="623"/>
        <v>0</v>
      </c>
      <c r="FT645" s="14">
        <f t="shared" si="599"/>
        <v>2106108</v>
      </c>
      <c r="FU645" s="14">
        <f t="shared" si="624"/>
        <v>68</v>
      </c>
      <c r="FV645" s="13" t="str">
        <f t="shared" si="600"/>
        <v>100级-普通守护灵の戒指</v>
      </c>
      <c r="FW645" s="13" t="str">
        <f t="shared" si="601"/>
        <v>修罗 · 守护灵の戒指-普通</v>
      </c>
      <c r="FX645" s="14">
        <f t="shared" si="602"/>
        <v>2</v>
      </c>
      <c r="FY645" s="14">
        <f t="shared" si="603"/>
        <v>1</v>
      </c>
      <c r="FZ645" s="14">
        <f t="shared" si="604"/>
        <v>100</v>
      </c>
      <c r="GA645" s="14">
        <v>206</v>
      </c>
      <c r="GB645" s="14">
        <f t="shared" si="605"/>
        <v>6</v>
      </c>
      <c r="GC645" s="14">
        <f t="shared" si="627"/>
        <v>8</v>
      </c>
      <c r="GD645" s="14" t="str">
        <f t="shared" si="606"/>
        <v/>
      </c>
      <c r="GE645" s="14" t="e">
        <f t="shared" si="628"/>
        <v>#REF!</v>
      </c>
      <c r="GF645" s="14" t="e">
        <f t="shared" si="607"/>
        <v>#REF!</v>
      </c>
      <c r="GG645" s="14" t="e">
        <f t="shared" si="608"/>
        <v>#REF!</v>
      </c>
      <c r="GH645" s="14" t="e">
        <f t="shared" si="609"/>
        <v>#REF!</v>
      </c>
      <c r="GI645" s="14" t="e">
        <f t="shared" si="610"/>
        <v>#REF!</v>
      </c>
      <c r="GJ645" s="14" t="e">
        <f t="shared" si="611"/>
        <v>#REF!</v>
      </c>
      <c r="GK645" s="14" t="e">
        <f t="shared" si="612"/>
        <v>#REF!</v>
      </c>
      <c r="GL645" s="14">
        <f t="shared" si="613"/>
        <v>2061</v>
      </c>
      <c r="GM645" s="14">
        <f t="shared" si="614"/>
        <v>0</v>
      </c>
      <c r="GN645" s="14" t="str">
        <f t="shared" si="615"/>
        <v/>
      </c>
      <c r="GO645" s="25" t="str">
        <f t="shared" si="616"/>
        <v>icon_2106108</v>
      </c>
      <c r="GS645" s="14">
        <f t="shared" si="617"/>
        <v>1</v>
      </c>
      <c r="GT645" s="14">
        <f t="shared" si="618"/>
        <v>3</v>
      </c>
      <c r="GU645" s="14" t="e">
        <f t="shared" si="629"/>
        <v>#REF!</v>
      </c>
      <c r="GV645" s="14" t="str">
        <f t="shared" si="630"/>
        <v>AtkExt</v>
      </c>
      <c r="GW645" s="14" t="e">
        <f t="shared" si="631"/>
        <v>#REF!</v>
      </c>
      <c r="GX645" s="14" t="e">
        <f t="shared" si="632"/>
        <v>#REF!</v>
      </c>
      <c r="GY645" s="14" t="str">
        <f t="shared" si="633"/>
        <v>HPExt</v>
      </c>
      <c r="GZ645" s="14" t="e">
        <f t="shared" si="634"/>
        <v>#REF!</v>
      </c>
      <c r="HA645" s="14" t="e">
        <f t="shared" si="635"/>
        <v>#REF!</v>
      </c>
      <c r="HB645" s="14">
        <f t="shared" si="619"/>
        <v>20610</v>
      </c>
      <c r="HC645" s="14">
        <f t="shared" si="636"/>
        <v>0</v>
      </c>
      <c r="HD645" s="14" t="str">
        <f t="shared" si="637"/>
        <v/>
      </c>
      <c r="HE645" s="25" t="s">
        <v>1109</v>
      </c>
      <c r="HF645" s="14">
        <f t="shared" si="620"/>
        <v>38</v>
      </c>
    </row>
    <row r="646" spans="165:214" ht="16.5" x14ac:dyDescent="0.2">
      <c r="FI646" s="13">
        <v>641</v>
      </c>
      <c r="FJ646" s="14">
        <f t="shared" si="621"/>
        <v>2</v>
      </c>
      <c r="FK646" s="14">
        <f t="shared" si="625"/>
        <v>206</v>
      </c>
      <c r="FL646" s="14">
        <f t="shared" si="622"/>
        <v>28</v>
      </c>
      <c r="FM646" s="14">
        <f t="shared" si="626"/>
        <v>20</v>
      </c>
      <c r="FN646" s="14">
        <f t="shared" ref="FN646:FN709" si="638">(FJ646-1)*$FL$3+GB646</f>
        <v>17</v>
      </c>
      <c r="FO646" s="14">
        <f t="shared" ref="FO646:FO709" si="639">INDEX(AJ$7:AJ$64,$FL646)</f>
        <v>100</v>
      </c>
      <c r="FP646" s="14">
        <f t="shared" ref="FP646:FP709" si="640">INDEX(AK$7:AK$64,$FL646)</f>
        <v>2</v>
      </c>
      <c r="FQ646" s="14">
        <f t="shared" ref="FQ646:FQ709" si="641">FK646-INDEX($AT$6:$AT$64,FL646)</f>
        <v>1</v>
      </c>
      <c r="FR646" s="14">
        <f t="shared" ref="FR646:FR709" si="642">INDEX($AU$7:$BB$64,FL646,FK646-INDEX($AT$6:$AT$64,FL646))</f>
        <v>1</v>
      </c>
      <c r="FS646" s="14" t="b">
        <f t="shared" si="623"/>
        <v>0</v>
      </c>
      <c r="FT646" s="14">
        <f t="shared" ref="FT646:FT709" si="643">INDEX($AQ$7:$AQ$64,FL646)*10+FR646+(FJ646-1)*100000+2000000</f>
        <v>2106201</v>
      </c>
      <c r="FU646" s="14">
        <f t="shared" si="624"/>
        <v>144</v>
      </c>
      <c r="FV646" s="13" t="str">
        <f t="shared" ref="FV646:FV709" si="644">INDEX($AM$7:$AM$64,FL646)&amp;"-"&amp;INDEX($AN$7:$AN$64,FL646)&amp;INDEX($BR$6:$BR$7,FJ646)&amp;INDEX($AU$3:$BB$3,FR646)</f>
        <v>100级-优秀守护灵の灵器</v>
      </c>
      <c r="FW646" s="13" t="str">
        <f t="shared" ref="FW646:FW709" si="645">INDEX($AO$7:$AP$64,FL646,FJ646)&amp;" · "&amp;INDEX($BR$6:$BR$7,FJ646)&amp;INDEX($AU$3:$BB$3,FR646)&amp;IF(FS646,"","-"&amp;INDEX($CG$6:$CG$9,FP646))</f>
        <v>修罗 · 守护灵の灵器-优秀</v>
      </c>
      <c r="FX646" s="14">
        <f t="shared" ref="FX646:FX709" si="646">FJ646</f>
        <v>2</v>
      </c>
      <c r="FY646" s="14">
        <f t="shared" ref="FY646:FY709" si="647">INDEX($AK$7:$AK$64,FL646)</f>
        <v>2</v>
      </c>
      <c r="FZ646" s="14">
        <f t="shared" ref="FZ646:FZ709" si="648">INDEX($AJ$7:$AJ$64,FL646)</f>
        <v>100</v>
      </c>
      <c r="GA646" s="14">
        <v>207</v>
      </c>
      <c r="GB646" s="14">
        <f t="shared" ref="GB646:GB709" si="649">INDEX(AH$7:AH$64,$FL646)</f>
        <v>6</v>
      </c>
      <c r="GC646" s="14">
        <f t="shared" si="627"/>
        <v>1</v>
      </c>
      <c r="GD646" s="14" t="str">
        <f t="shared" ref="GD646:GD709" si="650">IF(INDEX($AR$7:$AR$64,FL646)&gt;0,INDEX($AR$7:$AR$64,FL646) + (FJ646-1)*10000+200000,"")</f>
        <v/>
      </c>
      <c r="GE646" s="14" t="e">
        <f t="shared" si="628"/>
        <v>#REF!</v>
      </c>
      <c r="GF646" s="14" t="e">
        <f t="shared" ref="GF646:GF709" si="651">ROUND(INDEX(M$6:M$27,$FN646)*INDEX(BW$6:BW$13,$FR646)*INDEX($CH$6:$CH$9,FY646)/5,0)*5</f>
        <v>#REF!</v>
      </c>
      <c r="GG646" s="14" t="e">
        <f t="shared" ref="GG646:GG709" si="652">ROUND(INDEX(N$6:N$27,$FN646)*INDEX(BX$6:BX$13,$FR646)*INDEX($CH$6:$CH$9,FY646)/5,0)*5</f>
        <v>#REF!</v>
      </c>
      <c r="GH646" s="14" t="e">
        <f t="shared" ref="GH646:GH709" si="653">ROUND(INDEX(O$6:O$27,$FN646)*INDEX(BY$6:BY$13,$FR646)*INDEX($CH$6:$CH$9,FY646)/5,0)*5</f>
        <v>#REF!</v>
      </c>
      <c r="GI646" s="14" t="e">
        <f t="shared" ref="GI646:GI709" si="654">ROUND(INDEX(S$6:S$27,$FN646)*INDEX(BW$6:BW$13,$FR646)*INDEX($CH$6:$CH$9,FY646),0)</f>
        <v>#REF!</v>
      </c>
      <c r="GJ646" s="14" t="e">
        <f t="shared" ref="GJ646:GJ709" si="655">ROUND(INDEX(T$6:T$27,$FN646)*INDEX(BX$6:BX$13,$FR646)*INDEX($CH$6:$CH$9,FY646),0)</f>
        <v>#REF!</v>
      </c>
      <c r="GK646" s="14" t="e">
        <f t="shared" ref="GK646:GK709" si="656">ROUND(INDEX(U$6:U$27,$FN646)*INDEX(BY$6:BY$13,$FR646)*INDEX($CH$6:$CH$9,FY646),0)</f>
        <v>#REF!</v>
      </c>
      <c r="GL646" s="14">
        <f t="shared" ref="GL646:GL709" si="657">GB646*10+FP646+FJ646*1000</f>
        <v>2062</v>
      </c>
      <c r="GM646" s="14">
        <f t="shared" ref="GM646:GM709" si="658">INDEX($V$17:$Y$27,GB646,FP646)</f>
        <v>0</v>
      </c>
      <c r="GN646" s="14" t="str">
        <f t="shared" ref="GN646:GN709" si="659">IF(FP646&gt;2,GB646*10+FP646+FJ646*1000,"")</f>
        <v/>
      </c>
      <c r="GO646" s="25" t="str">
        <f t="shared" ref="GO646:GO709" si="660">IF(FS646,"icon_"&amp;FT646,GO$2&amp;INDEX($FG$6:$FG$7,FJ646)*100000+GB646*1000+100+FR646)</f>
        <v>icon_2106101</v>
      </c>
      <c r="GS646" s="14">
        <f t="shared" ref="GS646:GS709" si="661">INDEX(CA$6:CA$13,$GC646)</f>
        <v>1</v>
      </c>
      <c r="GT646" s="14">
        <f t="shared" ref="GT646:GT709" si="662">INDEX(CB$6:CB$13,$GC646)</f>
        <v>0</v>
      </c>
      <c r="GU646" s="14" t="e">
        <f t="shared" si="629"/>
        <v>#REF!</v>
      </c>
      <c r="GV646" s="14" t="str">
        <f t="shared" si="630"/>
        <v>AtkExt</v>
      </c>
      <c r="GW646" s="14" t="e">
        <f t="shared" si="631"/>
        <v>#REF!</v>
      </c>
      <c r="GX646" s="14" t="e">
        <f t="shared" si="632"/>
        <v>#REF!</v>
      </c>
      <c r="GY646" s="14" t="str">
        <f t="shared" si="633"/>
        <v/>
      </c>
      <c r="GZ646" s="14" t="str">
        <f t="shared" si="634"/>
        <v/>
      </c>
      <c r="HA646" s="14" t="str">
        <f t="shared" si="635"/>
        <v/>
      </c>
      <c r="HB646" s="14">
        <f t="shared" ref="HB646:HB709" si="663">20000+GB646*100+FP646*10</f>
        <v>20620</v>
      </c>
      <c r="HC646" s="14">
        <f t="shared" si="636"/>
        <v>0</v>
      </c>
      <c r="HD646" s="14" t="str">
        <f t="shared" si="637"/>
        <v/>
      </c>
      <c r="HE646" s="25" t="s">
        <v>1109</v>
      </c>
      <c r="HF646" s="14">
        <f t="shared" ref="HF646:HF709" si="664">ROUND(INDEX($AA$17:$AD$27,GB646,FP646)*INDEX($BZ$6:$BZ$13,GC646),0)</f>
        <v>150</v>
      </c>
    </row>
    <row r="647" spans="165:214" ht="16.5" x14ac:dyDescent="0.2">
      <c r="FI647" s="13">
        <v>642</v>
      </c>
      <c r="FJ647" s="14">
        <f t="shared" ref="FJ647:FJ710" si="665">IF(FI647&lt;=$FJ$3,1,2)</f>
        <v>2</v>
      </c>
      <c r="FK647" s="14">
        <f t="shared" si="625"/>
        <v>207</v>
      </c>
      <c r="FL647" s="14">
        <f t="shared" ref="FL647:FL710" si="666">MATCH(FK647-1,$AT$6:$AT$64,1)</f>
        <v>28</v>
      </c>
      <c r="FM647" s="14">
        <f t="shared" si="626"/>
        <v>20</v>
      </c>
      <c r="FN647" s="14">
        <f t="shared" si="638"/>
        <v>17</v>
      </c>
      <c r="FO647" s="14">
        <f t="shared" si="639"/>
        <v>100</v>
      </c>
      <c r="FP647" s="14">
        <f t="shared" si="640"/>
        <v>2</v>
      </c>
      <c r="FQ647" s="14">
        <f t="shared" si="641"/>
        <v>2</v>
      </c>
      <c r="FR647" s="14">
        <f t="shared" si="642"/>
        <v>2</v>
      </c>
      <c r="FS647" s="14" t="b">
        <f t="shared" ref="FS647:FS710" si="667">IF(GD647="",FALSE,TRUE)</f>
        <v>0</v>
      </c>
      <c r="FT647" s="14">
        <f t="shared" si="643"/>
        <v>2106202</v>
      </c>
      <c r="FU647" s="14">
        <f t="shared" ref="FU647:FU710" si="668">INDEX($BG$7:$BN$64,FL647,FR647)</f>
        <v>72</v>
      </c>
      <c r="FV647" s="13" t="str">
        <f t="shared" si="644"/>
        <v>100级-优秀守护灵の头盔</v>
      </c>
      <c r="FW647" s="13" t="str">
        <f t="shared" si="645"/>
        <v>修罗 · 守护灵の头盔-优秀</v>
      </c>
      <c r="FX647" s="14">
        <f t="shared" si="646"/>
        <v>2</v>
      </c>
      <c r="FY647" s="14">
        <f t="shared" si="647"/>
        <v>2</v>
      </c>
      <c r="FZ647" s="14">
        <f t="shared" si="648"/>
        <v>100</v>
      </c>
      <c r="GA647" s="14">
        <v>208</v>
      </c>
      <c r="GB647" s="14">
        <f t="shared" si="649"/>
        <v>6</v>
      </c>
      <c r="GC647" s="14">
        <f t="shared" si="627"/>
        <v>2</v>
      </c>
      <c r="GD647" s="14" t="str">
        <f t="shared" si="650"/>
        <v/>
      </c>
      <c r="GE647" s="14" t="e">
        <f t="shared" si="628"/>
        <v>#REF!</v>
      </c>
      <c r="GF647" s="14" t="e">
        <f t="shared" si="651"/>
        <v>#REF!</v>
      </c>
      <c r="GG647" s="14" t="e">
        <f t="shared" si="652"/>
        <v>#REF!</v>
      </c>
      <c r="GH647" s="14" t="e">
        <f t="shared" si="653"/>
        <v>#REF!</v>
      </c>
      <c r="GI647" s="14" t="e">
        <f t="shared" si="654"/>
        <v>#REF!</v>
      </c>
      <c r="GJ647" s="14" t="e">
        <f t="shared" si="655"/>
        <v>#REF!</v>
      </c>
      <c r="GK647" s="14" t="e">
        <f t="shared" si="656"/>
        <v>#REF!</v>
      </c>
      <c r="GL647" s="14">
        <f t="shared" si="657"/>
        <v>2062</v>
      </c>
      <c r="GM647" s="14">
        <f t="shared" si="658"/>
        <v>0</v>
      </c>
      <c r="GN647" s="14" t="str">
        <f t="shared" si="659"/>
        <v/>
      </c>
      <c r="GO647" s="25" t="str">
        <f t="shared" si="660"/>
        <v>icon_2106102</v>
      </c>
      <c r="GS647" s="14">
        <f t="shared" si="661"/>
        <v>2</v>
      </c>
      <c r="GT647" s="14">
        <f t="shared" si="662"/>
        <v>0</v>
      </c>
      <c r="GU647" s="14" t="e">
        <f t="shared" si="629"/>
        <v>#REF!</v>
      </c>
      <c r="GV647" s="14" t="str">
        <f t="shared" si="630"/>
        <v>DefExt</v>
      </c>
      <c r="GW647" s="14" t="e">
        <f t="shared" si="631"/>
        <v>#REF!</v>
      </c>
      <c r="GX647" s="14" t="e">
        <f t="shared" si="632"/>
        <v>#REF!</v>
      </c>
      <c r="GY647" s="14" t="str">
        <f t="shared" si="633"/>
        <v/>
      </c>
      <c r="GZ647" s="14" t="str">
        <f t="shared" si="634"/>
        <v/>
      </c>
      <c r="HA647" s="14" t="str">
        <f t="shared" si="635"/>
        <v/>
      </c>
      <c r="HB647" s="14">
        <f t="shared" si="663"/>
        <v>20620</v>
      </c>
      <c r="HC647" s="14">
        <f t="shared" si="636"/>
        <v>0</v>
      </c>
      <c r="HD647" s="14" t="str">
        <f t="shared" si="637"/>
        <v/>
      </c>
      <c r="HE647" s="25" t="s">
        <v>1109</v>
      </c>
      <c r="HF647" s="14">
        <f t="shared" si="664"/>
        <v>75</v>
      </c>
    </row>
    <row r="648" spans="165:214" ht="16.5" x14ac:dyDescent="0.2">
      <c r="FI648" s="13">
        <v>643</v>
      </c>
      <c r="FJ648" s="14">
        <f t="shared" si="665"/>
        <v>2</v>
      </c>
      <c r="FK648" s="14">
        <f t="shared" si="625"/>
        <v>208</v>
      </c>
      <c r="FL648" s="14">
        <f t="shared" si="666"/>
        <v>28</v>
      </c>
      <c r="FM648" s="14">
        <f t="shared" si="626"/>
        <v>20</v>
      </c>
      <c r="FN648" s="14">
        <f t="shared" si="638"/>
        <v>17</v>
      </c>
      <c r="FO648" s="14">
        <f t="shared" si="639"/>
        <v>100</v>
      </c>
      <c r="FP648" s="14">
        <f t="shared" si="640"/>
        <v>2</v>
      </c>
      <c r="FQ648" s="14">
        <f t="shared" si="641"/>
        <v>3</v>
      </c>
      <c r="FR648" s="14">
        <f t="shared" si="642"/>
        <v>3</v>
      </c>
      <c r="FS648" s="14" t="b">
        <f t="shared" si="667"/>
        <v>0</v>
      </c>
      <c r="FT648" s="14">
        <f t="shared" si="643"/>
        <v>2106203</v>
      </c>
      <c r="FU648" s="14">
        <f t="shared" si="668"/>
        <v>72</v>
      </c>
      <c r="FV648" s="13" t="str">
        <f t="shared" si="644"/>
        <v>100级-优秀守护灵の铠甲</v>
      </c>
      <c r="FW648" s="13" t="str">
        <f t="shared" si="645"/>
        <v>修罗 · 守护灵の铠甲-优秀</v>
      </c>
      <c r="FX648" s="14">
        <f t="shared" si="646"/>
        <v>2</v>
      </c>
      <c r="FY648" s="14">
        <f t="shared" si="647"/>
        <v>2</v>
      </c>
      <c r="FZ648" s="14">
        <f t="shared" si="648"/>
        <v>100</v>
      </c>
      <c r="GA648" s="14">
        <v>209</v>
      </c>
      <c r="GB648" s="14">
        <f t="shared" si="649"/>
        <v>6</v>
      </c>
      <c r="GC648" s="14">
        <f t="shared" si="627"/>
        <v>3</v>
      </c>
      <c r="GD648" s="14" t="str">
        <f t="shared" si="650"/>
        <v/>
      </c>
      <c r="GE648" s="14" t="e">
        <f t="shared" si="628"/>
        <v>#REF!</v>
      </c>
      <c r="GF648" s="14" t="e">
        <f t="shared" si="651"/>
        <v>#REF!</v>
      </c>
      <c r="GG648" s="14" t="e">
        <f t="shared" si="652"/>
        <v>#REF!</v>
      </c>
      <c r="GH648" s="14" t="e">
        <f t="shared" si="653"/>
        <v>#REF!</v>
      </c>
      <c r="GI648" s="14" t="e">
        <f t="shared" si="654"/>
        <v>#REF!</v>
      </c>
      <c r="GJ648" s="14" t="e">
        <f t="shared" si="655"/>
        <v>#REF!</v>
      </c>
      <c r="GK648" s="14" t="e">
        <f t="shared" si="656"/>
        <v>#REF!</v>
      </c>
      <c r="GL648" s="14">
        <f t="shared" si="657"/>
        <v>2062</v>
      </c>
      <c r="GM648" s="14">
        <f t="shared" si="658"/>
        <v>0</v>
      </c>
      <c r="GN648" s="14" t="str">
        <f t="shared" si="659"/>
        <v/>
      </c>
      <c r="GO648" s="25" t="str">
        <f t="shared" si="660"/>
        <v>icon_2106103</v>
      </c>
      <c r="GS648" s="14">
        <f t="shared" si="661"/>
        <v>2</v>
      </c>
      <c r="GT648" s="14">
        <f t="shared" si="662"/>
        <v>3</v>
      </c>
      <c r="GU648" s="14" t="e">
        <f t="shared" si="629"/>
        <v>#REF!</v>
      </c>
      <c r="GV648" s="14" t="str">
        <f t="shared" si="630"/>
        <v>DefExt</v>
      </c>
      <c r="GW648" s="14" t="e">
        <f t="shared" si="631"/>
        <v>#REF!</v>
      </c>
      <c r="GX648" s="14" t="e">
        <f t="shared" si="632"/>
        <v>#REF!</v>
      </c>
      <c r="GY648" s="14" t="str">
        <f t="shared" si="633"/>
        <v>HPExt</v>
      </c>
      <c r="GZ648" s="14" t="e">
        <f t="shared" si="634"/>
        <v>#REF!</v>
      </c>
      <c r="HA648" s="14" t="e">
        <f t="shared" si="635"/>
        <v>#REF!</v>
      </c>
      <c r="HB648" s="14">
        <f t="shared" si="663"/>
        <v>20620</v>
      </c>
      <c r="HC648" s="14">
        <f t="shared" si="636"/>
        <v>0</v>
      </c>
      <c r="HD648" s="14" t="str">
        <f t="shared" si="637"/>
        <v/>
      </c>
      <c r="HE648" s="25" t="s">
        <v>1109</v>
      </c>
      <c r="HF648" s="14">
        <f t="shared" si="664"/>
        <v>75</v>
      </c>
    </row>
    <row r="649" spans="165:214" ht="16.5" x14ac:dyDescent="0.2">
      <c r="FI649" s="13">
        <v>644</v>
      </c>
      <c r="FJ649" s="14">
        <f t="shared" si="665"/>
        <v>2</v>
      </c>
      <c r="FK649" s="14">
        <f t="shared" si="625"/>
        <v>209</v>
      </c>
      <c r="FL649" s="14">
        <f t="shared" si="666"/>
        <v>28</v>
      </c>
      <c r="FM649" s="14">
        <f t="shared" si="626"/>
        <v>20</v>
      </c>
      <c r="FN649" s="14">
        <f t="shared" si="638"/>
        <v>17</v>
      </c>
      <c r="FO649" s="14">
        <f t="shared" si="639"/>
        <v>100</v>
      </c>
      <c r="FP649" s="14">
        <f t="shared" si="640"/>
        <v>2</v>
      </c>
      <c r="FQ649" s="14">
        <f t="shared" si="641"/>
        <v>4</v>
      </c>
      <c r="FR649" s="14">
        <f t="shared" si="642"/>
        <v>4</v>
      </c>
      <c r="FS649" s="14" t="b">
        <f t="shared" si="667"/>
        <v>0</v>
      </c>
      <c r="FT649" s="14">
        <f t="shared" si="643"/>
        <v>2106204</v>
      </c>
      <c r="FU649" s="14">
        <f t="shared" si="668"/>
        <v>72</v>
      </c>
      <c r="FV649" s="13" t="str">
        <f t="shared" si="644"/>
        <v>100级-优秀守护灵の裤子</v>
      </c>
      <c r="FW649" s="13" t="str">
        <f t="shared" si="645"/>
        <v>修罗 · 守护灵の裤子-优秀</v>
      </c>
      <c r="FX649" s="14">
        <f t="shared" si="646"/>
        <v>2</v>
      </c>
      <c r="FY649" s="14">
        <f t="shared" si="647"/>
        <v>2</v>
      </c>
      <c r="FZ649" s="14">
        <f t="shared" si="648"/>
        <v>100</v>
      </c>
      <c r="GA649" s="14">
        <v>210</v>
      </c>
      <c r="GB649" s="14">
        <f t="shared" si="649"/>
        <v>6</v>
      </c>
      <c r="GC649" s="14">
        <f t="shared" si="627"/>
        <v>4</v>
      </c>
      <c r="GD649" s="14" t="str">
        <f t="shared" si="650"/>
        <v/>
      </c>
      <c r="GE649" s="14" t="e">
        <f t="shared" si="628"/>
        <v>#REF!</v>
      </c>
      <c r="GF649" s="14" t="e">
        <f t="shared" si="651"/>
        <v>#REF!</v>
      </c>
      <c r="GG649" s="14" t="e">
        <f t="shared" si="652"/>
        <v>#REF!</v>
      </c>
      <c r="GH649" s="14" t="e">
        <f t="shared" si="653"/>
        <v>#REF!</v>
      </c>
      <c r="GI649" s="14" t="e">
        <f t="shared" si="654"/>
        <v>#REF!</v>
      </c>
      <c r="GJ649" s="14" t="e">
        <f t="shared" si="655"/>
        <v>#REF!</v>
      </c>
      <c r="GK649" s="14" t="e">
        <f t="shared" si="656"/>
        <v>#REF!</v>
      </c>
      <c r="GL649" s="14">
        <f t="shared" si="657"/>
        <v>2062</v>
      </c>
      <c r="GM649" s="14">
        <f t="shared" si="658"/>
        <v>0</v>
      </c>
      <c r="GN649" s="14" t="str">
        <f t="shared" si="659"/>
        <v/>
      </c>
      <c r="GO649" s="25" t="str">
        <f t="shared" si="660"/>
        <v>icon_2106104</v>
      </c>
      <c r="GS649" s="14">
        <f t="shared" si="661"/>
        <v>2</v>
      </c>
      <c r="GT649" s="14">
        <f t="shared" si="662"/>
        <v>0</v>
      </c>
      <c r="GU649" s="14" t="e">
        <f t="shared" si="629"/>
        <v>#REF!</v>
      </c>
      <c r="GV649" s="14" t="str">
        <f t="shared" si="630"/>
        <v>DefExt</v>
      </c>
      <c r="GW649" s="14" t="e">
        <f t="shared" si="631"/>
        <v>#REF!</v>
      </c>
      <c r="GX649" s="14" t="e">
        <f t="shared" si="632"/>
        <v>#REF!</v>
      </c>
      <c r="GY649" s="14" t="str">
        <f t="shared" si="633"/>
        <v/>
      </c>
      <c r="GZ649" s="14" t="str">
        <f t="shared" si="634"/>
        <v/>
      </c>
      <c r="HA649" s="14" t="str">
        <f t="shared" si="635"/>
        <v/>
      </c>
      <c r="HB649" s="14">
        <f t="shared" si="663"/>
        <v>20620</v>
      </c>
      <c r="HC649" s="14">
        <f t="shared" si="636"/>
        <v>0</v>
      </c>
      <c r="HD649" s="14" t="str">
        <f t="shared" si="637"/>
        <v/>
      </c>
      <c r="HE649" s="25" t="s">
        <v>1109</v>
      </c>
      <c r="HF649" s="14">
        <f t="shared" si="664"/>
        <v>75</v>
      </c>
    </row>
    <row r="650" spans="165:214" ht="16.5" x14ac:dyDescent="0.2">
      <c r="FI650" s="13">
        <v>645</v>
      </c>
      <c r="FJ650" s="14">
        <f t="shared" si="665"/>
        <v>2</v>
      </c>
      <c r="FK650" s="14">
        <f t="shared" si="625"/>
        <v>210</v>
      </c>
      <c r="FL650" s="14">
        <f t="shared" si="666"/>
        <v>28</v>
      </c>
      <c r="FM650" s="14">
        <f t="shared" si="626"/>
        <v>20</v>
      </c>
      <c r="FN650" s="14">
        <f t="shared" si="638"/>
        <v>17</v>
      </c>
      <c r="FO650" s="14">
        <f t="shared" si="639"/>
        <v>100</v>
      </c>
      <c r="FP650" s="14">
        <f t="shared" si="640"/>
        <v>2</v>
      </c>
      <c r="FQ650" s="14">
        <f t="shared" si="641"/>
        <v>5</v>
      </c>
      <c r="FR650" s="14">
        <f t="shared" si="642"/>
        <v>5</v>
      </c>
      <c r="FS650" s="14" t="b">
        <f t="shared" si="667"/>
        <v>0</v>
      </c>
      <c r="FT650" s="14">
        <f t="shared" si="643"/>
        <v>2106205</v>
      </c>
      <c r="FU650" s="14">
        <f t="shared" si="668"/>
        <v>72</v>
      </c>
      <c r="FV650" s="13" t="str">
        <f t="shared" si="644"/>
        <v>100级-优秀守护灵の鞋子</v>
      </c>
      <c r="FW650" s="13" t="str">
        <f t="shared" si="645"/>
        <v>修罗 · 守护灵の鞋子-优秀</v>
      </c>
      <c r="FX650" s="14">
        <f t="shared" si="646"/>
        <v>2</v>
      </c>
      <c r="FY650" s="14">
        <f t="shared" si="647"/>
        <v>2</v>
      </c>
      <c r="FZ650" s="14">
        <f t="shared" si="648"/>
        <v>100</v>
      </c>
      <c r="GA650" s="14">
        <v>211</v>
      </c>
      <c r="GB650" s="14">
        <f t="shared" si="649"/>
        <v>6</v>
      </c>
      <c r="GC650" s="14">
        <f t="shared" si="627"/>
        <v>5</v>
      </c>
      <c r="GD650" s="14" t="str">
        <f t="shared" si="650"/>
        <v/>
      </c>
      <c r="GE650" s="14" t="e">
        <f t="shared" si="628"/>
        <v>#REF!</v>
      </c>
      <c r="GF650" s="14" t="e">
        <f t="shared" si="651"/>
        <v>#REF!</v>
      </c>
      <c r="GG650" s="14" t="e">
        <f t="shared" si="652"/>
        <v>#REF!</v>
      </c>
      <c r="GH650" s="14" t="e">
        <f t="shared" si="653"/>
        <v>#REF!</v>
      </c>
      <c r="GI650" s="14" t="e">
        <f t="shared" si="654"/>
        <v>#REF!</v>
      </c>
      <c r="GJ650" s="14" t="e">
        <f t="shared" si="655"/>
        <v>#REF!</v>
      </c>
      <c r="GK650" s="14" t="e">
        <f t="shared" si="656"/>
        <v>#REF!</v>
      </c>
      <c r="GL650" s="14">
        <f t="shared" si="657"/>
        <v>2062</v>
      </c>
      <c r="GM650" s="14">
        <f t="shared" si="658"/>
        <v>0</v>
      </c>
      <c r="GN650" s="14" t="str">
        <f t="shared" si="659"/>
        <v/>
      </c>
      <c r="GO650" s="25" t="str">
        <f t="shared" si="660"/>
        <v>icon_2106105</v>
      </c>
      <c r="GS650" s="14">
        <f t="shared" si="661"/>
        <v>3</v>
      </c>
      <c r="GT650" s="14">
        <f t="shared" si="662"/>
        <v>0</v>
      </c>
      <c r="GU650" s="14" t="e">
        <f t="shared" si="629"/>
        <v>#REF!</v>
      </c>
      <c r="GV650" s="14" t="str">
        <f t="shared" si="630"/>
        <v>HPExt</v>
      </c>
      <c r="GW650" s="14" t="e">
        <f t="shared" si="631"/>
        <v>#REF!</v>
      </c>
      <c r="GX650" s="14" t="e">
        <f t="shared" si="632"/>
        <v>#REF!</v>
      </c>
      <c r="GY650" s="14" t="str">
        <f t="shared" si="633"/>
        <v/>
      </c>
      <c r="GZ650" s="14" t="str">
        <f t="shared" si="634"/>
        <v/>
      </c>
      <c r="HA650" s="14" t="str">
        <f t="shared" si="635"/>
        <v/>
      </c>
      <c r="HB650" s="14">
        <f t="shared" si="663"/>
        <v>20620</v>
      </c>
      <c r="HC650" s="14">
        <f t="shared" si="636"/>
        <v>0</v>
      </c>
      <c r="HD650" s="14" t="str">
        <f t="shared" si="637"/>
        <v/>
      </c>
      <c r="HE650" s="25" t="s">
        <v>1109</v>
      </c>
      <c r="HF650" s="14">
        <f t="shared" si="664"/>
        <v>75</v>
      </c>
    </row>
    <row r="651" spans="165:214" ht="16.5" x14ac:dyDescent="0.2">
      <c r="FI651" s="13">
        <v>646</v>
      </c>
      <c r="FJ651" s="14">
        <f t="shared" si="665"/>
        <v>2</v>
      </c>
      <c r="FK651" s="14">
        <f t="shared" si="625"/>
        <v>211</v>
      </c>
      <c r="FL651" s="14">
        <f t="shared" si="666"/>
        <v>28</v>
      </c>
      <c r="FM651" s="14">
        <f t="shared" si="626"/>
        <v>20</v>
      </c>
      <c r="FN651" s="14">
        <f t="shared" si="638"/>
        <v>17</v>
      </c>
      <c r="FO651" s="14">
        <f t="shared" si="639"/>
        <v>100</v>
      </c>
      <c r="FP651" s="14">
        <f t="shared" si="640"/>
        <v>2</v>
      </c>
      <c r="FQ651" s="14">
        <f t="shared" si="641"/>
        <v>6</v>
      </c>
      <c r="FR651" s="14">
        <f t="shared" si="642"/>
        <v>6</v>
      </c>
      <c r="FS651" s="14" t="b">
        <f t="shared" si="667"/>
        <v>0</v>
      </c>
      <c r="FT651" s="14">
        <f t="shared" si="643"/>
        <v>2106206</v>
      </c>
      <c r="FU651" s="14">
        <f t="shared" si="668"/>
        <v>72</v>
      </c>
      <c r="FV651" s="13" t="str">
        <f t="shared" si="644"/>
        <v>100级-优秀守护灵の护手</v>
      </c>
      <c r="FW651" s="13" t="str">
        <f t="shared" si="645"/>
        <v>修罗 · 守护灵の护手-优秀</v>
      </c>
      <c r="FX651" s="14">
        <f t="shared" si="646"/>
        <v>2</v>
      </c>
      <c r="FY651" s="14">
        <f t="shared" si="647"/>
        <v>2</v>
      </c>
      <c r="FZ651" s="14">
        <f t="shared" si="648"/>
        <v>100</v>
      </c>
      <c r="GA651" s="14">
        <v>212</v>
      </c>
      <c r="GB651" s="14">
        <f t="shared" si="649"/>
        <v>6</v>
      </c>
      <c r="GC651" s="14">
        <f t="shared" si="627"/>
        <v>6</v>
      </c>
      <c r="GD651" s="14" t="str">
        <f t="shared" si="650"/>
        <v/>
      </c>
      <c r="GE651" s="14" t="e">
        <f t="shared" si="628"/>
        <v>#REF!</v>
      </c>
      <c r="GF651" s="14" t="e">
        <f t="shared" si="651"/>
        <v>#REF!</v>
      </c>
      <c r="GG651" s="14" t="e">
        <f t="shared" si="652"/>
        <v>#REF!</v>
      </c>
      <c r="GH651" s="14" t="e">
        <f t="shared" si="653"/>
        <v>#REF!</v>
      </c>
      <c r="GI651" s="14" t="e">
        <f t="shared" si="654"/>
        <v>#REF!</v>
      </c>
      <c r="GJ651" s="14" t="e">
        <f t="shared" si="655"/>
        <v>#REF!</v>
      </c>
      <c r="GK651" s="14" t="e">
        <f t="shared" si="656"/>
        <v>#REF!</v>
      </c>
      <c r="GL651" s="14">
        <f t="shared" si="657"/>
        <v>2062</v>
      </c>
      <c r="GM651" s="14">
        <f t="shared" si="658"/>
        <v>0</v>
      </c>
      <c r="GN651" s="14" t="str">
        <f t="shared" si="659"/>
        <v/>
      </c>
      <c r="GO651" s="25" t="str">
        <f t="shared" si="660"/>
        <v>icon_2106106</v>
      </c>
      <c r="GS651" s="14">
        <f t="shared" si="661"/>
        <v>3</v>
      </c>
      <c r="GT651" s="14">
        <f t="shared" si="662"/>
        <v>0</v>
      </c>
      <c r="GU651" s="14" t="e">
        <f t="shared" si="629"/>
        <v>#REF!</v>
      </c>
      <c r="GV651" s="14" t="str">
        <f t="shared" si="630"/>
        <v>HPExt</v>
      </c>
      <c r="GW651" s="14" t="e">
        <f t="shared" si="631"/>
        <v>#REF!</v>
      </c>
      <c r="GX651" s="14" t="e">
        <f t="shared" si="632"/>
        <v>#REF!</v>
      </c>
      <c r="GY651" s="14" t="str">
        <f t="shared" si="633"/>
        <v/>
      </c>
      <c r="GZ651" s="14" t="str">
        <f t="shared" si="634"/>
        <v/>
      </c>
      <c r="HA651" s="14" t="str">
        <f t="shared" si="635"/>
        <v/>
      </c>
      <c r="HB651" s="14">
        <f t="shared" si="663"/>
        <v>20620</v>
      </c>
      <c r="HC651" s="14">
        <f t="shared" si="636"/>
        <v>0</v>
      </c>
      <c r="HD651" s="14" t="str">
        <f t="shared" si="637"/>
        <v/>
      </c>
      <c r="HE651" s="25" t="s">
        <v>1109</v>
      </c>
      <c r="HF651" s="14">
        <f t="shared" si="664"/>
        <v>75</v>
      </c>
    </row>
    <row r="652" spans="165:214" ht="16.5" x14ac:dyDescent="0.2">
      <c r="FI652" s="13">
        <v>647</v>
      </c>
      <c r="FJ652" s="14">
        <f t="shared" si="665"/>
        <v>2</v>
      </c>
      <c r="FK652" s="14">
        <f t="shared" si="625"/>
        <v>212</v>
      </c>
      <c r="FL652" s="14">
        <f t="shared" si="666"/>
        <v>28</v>
      </c>
      <c r="FM652" s="14">
        <f t="shared" si="626"/>
        <v>20</v>
      </c>
      <c r="FN652" s="14">
        <f t="shared" si="638"/>
        <v>17</v>
      </c>
      <c r="FO652" s="14">
        <f t="shared" si="639"/>
        <v>100</v>
      </c>
      <c r="FP652" s="14">
        <f t="shared" si="640"/>
        <v>2</v>
      </c>
      <c r="FQ652" s="14">
        <f t="shared" si="641"/>
        <v>7</v>
      </c>
      <c r="FR652" s="14">
        <f t="shared" si="642"/>
        <v>7</v>
      </c>
      <c r="FS652" s="14" t="b">
        <f t="shared" si="667"/>
        <v>0</v>
      </c>
      <c r="FT652" s="14">
        <f t="shared" si="643"/>
        <v>2106207</v>
      </c>
      <c r="FU652" s="14">
        <f t="shared" si="668"/>
        <v>108</v>
      </c>
      <c r="FV652" s="13" t="str">
        <f t="shared" si="644"/>
        <v>100级-优秀守护灵の项链</v>
      </c>
      <c r="FW652" s="13" t="str">
        <f t="shared" si="645"/>
        <v>修罗 · 守护灵の项链-优秀</v>
      </c>
      <c r="FX652" s="14">
        <f t="shared" si="646"/>
        <v>2</v>
      </c>
      <c r="FY652" s="14">
        <f t="shared" si="647"/>
        <v>2</v>
      </c>
      <c r="FZ652" s="14">
        <f t="shared" si="648"/>
        <v>100</v>
      </c>
      <c r="GA652" s="14">
        <v>213</v>
      </c>
      <c r="GB652" s="14">
        <f t="shared" si="649"/>
        <v>6</v>
      </c>
      <c r="GC652" s="14">
        <f t="shared" si="627"/>
        <v>7</v>
      </c>
      <c r="GD652" s="14" t="str">
        <f t="shared" si="650"/>
        <v/>
      </c>
      <c r="GE652" s="14" t="e">
        <f t="shared" si="628"/>
        <v>#REF!</v>
      </c>
      <c r="GF652" s="14" t="e">
        <f t="shared" si="651"/>
        <v>#REF!</v>
      </c>
      <c r="GG652" s="14" t="e">
        <f t="shared" si="652"/>
        <v>#REF!</v>
      </c>
      <c r="GH652" s="14" t="e">
        <f t="shared" si="653"/>
        <v>#REF!</v>
      </c>
      <c r="GI652" s="14" t="e">
        <f t="shared" si="654"/>
        <v>#REF!</v>
      </c>
      <c r="GJ652" s="14" t="e">
        <f t="shared" si="655"/>
        <v>#REF!</v>
      </c>
      <c r="GK652" s="14" t="e">
        <f t="shared" si="656"/>
        <v>#REF!</v>
      </c>
      <c r="GL652" s="14">
        <f t="shared" si="657"/>
        <v>2062</v>
      </c>
      <c r="GM652" s="14">
        <f t="shared" si="658"/>
        <v>0</v>
      </c>
      <c r="GN652" s="14" t="str">
        <f t="shared" si="659"/>
        <v/>
      </c>
      <c r="GO652" s="25" t="str">
        <f t="shared" si="660"/>
        <v>icon_2106107</v>
      </c>
      <c r="GS652" s="14">
        <f t="shared" si="661"/>
        <v>1</v>
      </c>
      <c r="GT652" s="14">
        <f t="shared" si="662"/>
        <v>2</v>
      </c>
      <c r="GU652" s="14" t="e">
        <f t="shared" si="629"/>
        <v>#REF!</v>
      </c>
      <c r="GV652" s="14" t="str">
        <f t="shared" si="630"/>
        <v>AtkExt</v>
      </c>
      <c r="GW652" s="14" t="e">
        <f t="shared" si="631"/>
        <v>#REF!</v>
      </c>
      <c r="GX652" s="14" t="e">
        <f t="shared" si="632"/>
        <v>#REF!</v>
      </c>
      <c r="GY652" s="14" t="str">
        <f t="shared" si="633"/>
        <v>DefExt</v>
      </c>
      <c r="GZ652" s="14" t="e">
        <f t="shared" si="634"/>
        <v>#REF!</v>
      </c>
      <c r="HA652" s="14" t="e">
        <f t="shared" si="635"/>
        <v>#REF!</v>
      </c>
      <c r="HB652" s="14">
        <f t="shared" si="663"/>
        <v>20620</v>
      </c>
      <c r="HC652" s="14">
        <f t="shared" si="636"/>
        <v>0</v>
      </c>
      <c r="HD652" s="14" t="str">
        <f t="shared" si="637"/>
        <v/>
      </c>
      <c r="HE652" s="25" t="s">
        <v>1109</v>
      </c>
      <c r="HF652" s="14">
        <f t="shared" si="664"/>
        <v>113</v>
      </c>
    </row>
    <row r="653" spans="165:214" ht="16.5" x14ac:dyDescent="0.2">
      <c r="FI653" s="13">
        <v>648</v>
      </c>
      <c r="FJ653" s="14">
        <f t="shared" si="665"/>
        <v>2</v>
      </c>
      <c r="FK653" s="14">
        <f t="shared" si="625"/>
        <v>213</v>
      </c>
      <c r="FL653" s="14">
        <f t="shared" si="666"/>
        <v>28</v>
      </c>
      <c r="FM653" s="14">
        <f t="shared" si="626"/>
        <v>20</v>
      </c>
      <c r="FN653" s="14">
        <f t="shared" si="638"/>
        <v>17</v>
      </c>
      <c r="FO653" s="14">
        <f t="shared" si="639"/>
        <v>100</v>
      </c>
      <c r="FP653" s="14">
        <f t="shared" si="640"/>
        <v>2</v>
      </c>
      <c r="FQ653" s="14">
        <f t="shared" si="641"/>
        <v>8</v>
      </c>
      <c r="FR653" s="14">
        <f t="shared" si="642"/>
        <v>8</v>
      </c>
      <c r="FS653" s="14" t="b">
        <f t="shared" si="667"/>
        <v>0</v>
      </c>
      <c r="FT653" s="14">
        <f t="shared" si="643"/>
        <v>2106208</v>
      </c>
      <c r="FU653" s="14">
        <f t="shared" si="668"/>
        <v>108</v>
      </c>
      <c r="FV653" s="13" t="str">
        <f t="shared" si="644"/>
        <v>100级-优秀守护灵の戒指</v>
      </c>
      <c r="FW653" s="13" t="str">
        <f t="shared" si="645"/>
        <v>修罗 · 守护灵の戒指-优秀</v>
      </c>
      <c r="FX653" s="14">
        <f t="shared" si="646"/>
        <v>2</v>
      </c>
      <c r="FY653" s="14">
        <f t="shared" si="647"/>
        <v>2</v>
      </c>
      <c r="FZ653" s="14">
        <f t="shared" si="648"/>
        <v>100</v>
      </c>
      <c r="GA653" s="14">
        <v>214</v>
      </c>
      <c r="GB653" s="14">
        <f t="shared" si="649"/>
        <v>6</v>
      </c>
      <c r="GC653" s="14">
        <f t="shared" si="627"/>
        <v>8</v>
      </c>
      <c r="GD653" s="14" t="str">
        <f t="shared" si="650"/>
        <v/>
      </c>
      <c r="GE653" s="14" t="e">
        <f t="shared" si="628"/>
        <v>#REF!</v>
      </c>
      <c r="GF653" s="14" t="e">
        <f t="shared" si="651"/>
        <v>#REF!</v>
      </c>
      <c r="GG653" s="14" t="e">
        <f t="shared" si="652"/>
        <v>#REF!</v>
      </c>
      <c r="GH653" s="14" t="e">
        <f t="shared" si="653"/>
        <v>#REF!</v>
      </c>
      <c r="GI653" s="14" t="e">
        <f t="shared" si="654"/>
        <v>#REF!</v>
      </c>
      <c r="GJ653" s="14" t="e">
        <f t="shared" si="655"/>
        <v>#REF!</v>
      </c>
      <c r="GK653" s="14" t="e">
        <f t="shared" si="656"/>
        <v>#REF!</v>
      </c>
      <c r="GL653" s="14">
        <f t="shared" si="657"/>
        <v>2062</v>
      </c>
      <c r="GM653" s="14">
        <f t="shared" si="658"/>
        <v>0</v>
      </c>
      <c r="GN653" s="14" t="str">
        <f t="shared" si="659"/>
        <v/>
      </c>
      <c r="GO653" s="25" t="str">
        <f t="shared" si="660"/>
        <v>icon_2106108</v>
      </c>
      <c r="GS653" s="14">
        <f t="shared" si="661"/>
        <v>1</v>
      </c>
      <c r="GT653" s="14">
        <f t="shared" si="662"/>
        <v>3</v>
      </c>
      <c r="GU653" s="14" t="e">
        <f t="shared" si="629"/>
        <v>#REF!</v>
      </c>
      <c r="GV653" s="14" t="str">
        <f t="shared" si="630"/>
        <v>AtkExt</v>
      </c>
      <c r="GW653" s="14" t="e">
        <f t="shared" si="631"/>
        <v>#REF!</v>
      </c>
      <c r="GX653" s="14" t="e">
        <f t="shared" si="632"/>
        <v>#REF!</v>
      </c>
      <c r="GY653" s="14" t="str">
        <f t="shared" si="633"/>
        <v>HPExt</v>
      </c>
      <c r="GZ653" s="14" t="e">
        <f t="shared" si="634"/>
        <v>#REF!</v>
      </c>
      <c r="HA653" s="14" t="e">
        <f t="shared" si="635"/>
        <v>#REF!</v>
      </c>
      <c r="HB653" s="14">
        <f t="shared" si="663"/>
        <v>20620</v>
      </c>
      <c r="HC653" s="14">
        <f t="shared" si="636"/>
        <v>0</v>
      </c>
      <c r="HD653" s="14" t="str">
        <f t="shared" si="637"/>
        <v/>
      </c>
      <c r="HE653" s="25" t="s">
        <v>1109</v>
      </c>
      <c r="HF653" s="14">
        <f t="shared" si="664"/>
        <v>113</v>
      </c>
    </row>
    <row r="654" spans="165:214" ht="16.5" x14ac:dyDescent="0.2">
      <c r="FI654" s="13">
        <v>649</v>
      </c>
      <c r="FJ654" s="14">
        <f t="shared" si="665"/>
        <v>2</v>
      </c>
      <c r="FK654" s="14">
        <f t="shared" si="625"/>
        <v>214</v>
      </c>
      <c r="FL654" s="14">
        <f t="shared" si="666"/>
        <v>29</v>
      </c>
      <c r="FM654" s="14">
        <f t="shared" si="626"/>
        <v>30</v>
      </c>
      <c r="FN654" s="14">
        <f t="shared" si="638"/>
        <v>17</v>
      </c>
      <c r="FO654" s="14">
        <f t="shared" si="639"/>
        <v>100</v>
      </c>
      <c r="FP654" s="14">
        <f t="shared" si="640"/>
        <v>3</v>
      </c>
      <c r="FQ654" s="14">
        <f t="shared" si="641"/>
        <v>1</v>
      </c>
      <c r="FR654" s="14">
        <f t="shared" si="642"/>
        <v>1</v>
      </c>
      <c r="FS654" s="14" t="b">
        <f t="shared" si="667"/>
        <v>0</v>
      </c>
      <c r="FT654" s="14">
        <f t="shared" si="643"/>
        <v>2106301</v>
      </c>
      <c r="FU654" s="14">
        <f t="shared" si="668"/>
        <v>180</v>
      </c>
      <c r="FV654" s="13" t="str">
        <f t="shared" si="644"/>
        <v>100级-精良守护灵の灵器</v>
      </c>
      <c r="FW654" s="13" t="str">
        <f t="shared" si="645"/>
        <v>修罗 · 守护灵の灵器-精良</v>
      </c>
      <c r="FX654" s="14">
        <f t="shared" si="646"/>
        <v>2</v>
      </c>
      <c r="FY654" s="14">
        <f t="shared" si="647"/>
        <v>3</v>
      </c>
      <c r="FZ654" s="14">
        <f t="shared" si="648"/>
        <v>100</v>
      </c>
      <c r="GA654" s="14">
        <v>215</v>
      </c>
      <c r="GB654" s="14">
        <f t="shared" si="649"/>
        <v>6</v>
      </c>
      <c r="GC654" s="14">
        <f t="shared" si="627"/>
        <v>1</v>
      </c>
      <c r="GD654" s="14" t="str">
        <f t="shared" si="650"/>
        <v/>
      </c>
      <c r="GE654" s="14" t="e">
        <f t="shared" si="628"/>
        <v>#REF!</v>
      </c>
      <c r="GF654" s="14" t="e">
        <f t="shared" si="651"/>
        <v>#REF!</v>
      </c>
      <c r="GG654" s="14" t="e">
        <f t="shared" si="652"/>
        <v>#REF!</v>
      </c>
      <c r="GH654" s="14" t="e">
        <f t="shared" si="653"/>
        <v>#REF!</v>
      </c>
      <c r="GI654" s="14" t="e">
        <f t="shared" si="654"/>
        <v>#REF!</v>
      </c>
      <c r="GJ654" s="14" t="e">
        <f t="shared" si="655"/>
        <v>#REF!</v>
      </c>
      <c r="GK654" s="14" t="e">
        <f t="shared" si="656"/>
        <v>#REF!</v>
      </c>
      <c r="GL654" s="14">
        <f t="shared" si="657"/>
        <v>2063</v>
      </c>
      <c r="GM654" s="14">
        <f t="shared" si="658"/>
        <v>4</v>
      </c>
      <c r="GN654" s="14">
        <f t="shared" si="659"/>
        <v>2063</v>
      </c>
      <c r="GO654" s="25" t="str">
        <f t="shared" si="660"/>
        <v>icon_2106101</v>
      </c>
      <c r="GS654" s="14">
        <f t="shared" si="661"/>
        <v>1</v>
      </c>
      <c r="GT654" s="14">
        <f t="shared" si="662"/>
        <v>0</v>
      </c>
      <c r="GU654" s="14" t="e">
        <f t="shared" si="629"/>
        <v>#REF!</v>
      </c>
      <c r="GV654" s="14" t="str">
        <f t="shared" si="630"/>
        <v>AtkExt</v>
      </c>
      <c r="GW654" s="14" t="e">
        <f t="shared" si="631"/>
        <v>#REF!</v>
      </c>
      <c r="GX654" s="14" t="e">
        <f t="shared" si="632"/>
        <v>#REF!</v>
      </c>
      <c r="GY654" s="14" t="str">
        <f t="shared" si="633"/>
        <v/>
      </c>
      <c r="GZ654" s="14" t="str">
        <f t="shared" si="634"/>
        <v/>
      </c>
      <c r="HA654" s="14" t="str">
        <f t="shared" si="635"/>
        <v/>
      </c>
      <c r="HB654" s="14">
        <f t="shared" si="663"/>
        <v>20630</v>
      </c>
      <c r="HC654" s="14">
        <f t="shared" si="636"/>
        <v>4</v>
      </c>
      <c r="HD654" s="14">
        <f t="shared" si="637"/>
        <v>2063</v>
      </c>
      <c r="HE654" s="25" t="s">
        <v>1109</v>
      </c>
      <c r="HF654" s="14">
        <f t="shared" si="664"/>
        <v>250</v>
      </c>
    </row>
    <row r="655" spans="165:214" ht="16.5" x14ac:dyDescent="0.2">
      <c r="FI655" s="13">
        <v>650</v>
      </c>
      <c r="FJ655" s="14">
        <f t="shared" si="665"/>
        <v>2</v>
      </c>
      <c r="FK655" s="14">
        <f t="shared" si="625"/>
        <v>215</v>
      </c>
      <c r="FL655" s="14">
        <f t="shared" si="666"/>
        <v>29</v>
      </c>
      <c r="FM655" s="14">
        <f t="shared" si="626"/>
        <v>30</v>
      </c>
      <c r="FN655" s="14">
        <f t="shared" si="638"/>
        <v>17</v>
      </c>
      <c r="FO655" s="14">
        <f t="shared" si="639"/>
        <v>100</v>
      </c>
      <c r="FP655" s="14">
        <f t="shared" si="640"/>
        <v>3</v>
      </c>
      <c r="FQ655" s="14">
        <f t="shared" si="641"/>
        <v>2</v>
      </c>
      <c r="FR655" s="14">
        <f t="shared" si="642"/>
        <v>2</v>
      </c>
      <c r="FS655" s="14" t="b">
        <f t="shared" si="667"/>
        <v>0</v>
      </c>
      <c r="FT655" s="14">
        <f t="shared" si="643"/>
        <v>2106302</v>
      </c>
      <c r="FU655" s="14">
        <f t="shared" si="668"/>
        <v>90</v>
      </c>
      <c r="FV655" s="13" t="str">
        <f t="shared" si="644"/>
        <v>100级-精良守护灵の头盔</v>
      </c>
      <c r="FW655" s="13" t="str">
        <f t="shared" si="645"/>
        <v>修罗 · 守护灵の头盔-精良</v>
      </c>
      <c r="FX655" s="14">
        <f t="shared" si="646"/>
        <v>2</v>
      </c>
      <c r="FY655" s="14">
        <f t="shared" si="647"/>
        <v>3</v>
      </c>
      <c r="FZ655" s="14">
        <f t="shared" si="648"/>
        <v>100</v>
      </c>
      <c r="GA655" s="14">
        <v>216</v>
      </c>
      <c r="GB655" s="14">
        <f t="shared" si="649"/>
        <v>6</v>
      </c>
      <c r="GC655" s="14">
        <f t="shared" si="627"/>
        <v>2</v>
      </c>
      <c r="GD655" s="14" t="str">
        <f t="shared" si="650"/>
        <v/>
      </c>
      <c r="GE655" s="14" t="e">
        <f t="shared" si="628"/>
        <v>#REF!</v>
      </c>
      <c r="GF655" s="14" t="e">
        <f t="shared" si="651"/>
        <v>#REF!</v>
      </c>
      <c r="GG655" s="14" t="e">
        <f t="shared" si="652"/>
        <v>#REF!</v>
      </c>
      <c r="GH655" s="14" t="e">
        <f t="shared" si="653"/>
        <v>#REF!</v>
      </c>
      <c r="GI655" s="14" t="e">
        <f t="shared" si="654"/>
        <v>#REF!</v>
      </c>
      <c r="GJ655" s="14" t="e">
        <f t="shared" si="655"/>
        <v>#REF!</v>
      </c>
      <c r="GK655" s="14" t="e">
        <f t="shared" si="656"/>
        <v>#REF!</v>
      </c>
      <c r="GL655" s="14">
        <f t="shared" si="657"/>
        <v>2063</v>
      </c>
      <c r="GM655" s="14">
        <f t="shared" si="658"/>
        <v>4</v>
      </c>
      <c r="GN655" s="14">
        <f t="shared" si="659"/>
        <v>2063</v>
      </c>
      <c r="GO655" s="25" t="str">
        <f t="shared" si="660"/>
        <v>icon_2106102</v>
      </c>
      <c r="GS655" s="14">
        <f t="shared" si="661"/>
        <v>2</v>
      </c>
      <c r="GT655" s="14">
        <f t="shared" si="662"/>
        <v>0</v>
      </c>
      <c r="GU655" s="14" t="e">
        <f t="shared" si="629"/>
        <v>#REF!</v>
      </c>
      <c r="GV655" s="14" t="str">
        <f t="shared" si="630"/>
        <v>DefExt</v>
      </c>
      <c r="GW655" s="14" t="e">
        <f t="shared" si="631"/>
        <v>#REF!</v>
      </c>
      <c r="GX655" s="14" t="e">
        <f t="shared" si="632"/>
        <v>#REF!</v>
      </c>
      <c r="GY655" s="14" t="str">
        <f t="shared" si="633"/>
        <v/>
      </c>
      <c r="GZ655" s="14" t="str">
        <f t="shared" si="634"/>
        <v/>
      </c>
      <c r="HA655" s="14" t="str">
        <f t="shared" si="635"/>
        <v/>
      </c>
      <c r="HB655" s="14">
        <f t="shared" si="663"/>
        <v>20630</v>
      </c>
      <c r="HC655" s="14">
        <f t="shared" si="636"/>
        <v>4</v>
      </c>
      <c r="HD655" s="14">
        <f t="shared" si="637"/>
        <v>2063</v>
      </c>
      <c r="HE655" s="25" t="s">
        <v>1109</v>
      </c>
      <c r="HF655" s="14">
        <f t="shared" si="664"/>
        <v>125</v>
      </c>
    </row>
    <row r="656" spans="165:214" ht="16.5" x14ac:dyDescent="0.2">
      <c r="FI656" s="13">
        <v>651</v>
      </c>
      <c r="FJ656" s="14">
        <f t="shared" si="665"/>
        <v>2</v>
      </c>
      <c r="FK656" s="14">
        <f t="shared" si="625"/>
        <v>216</v>
      </c>
      <c r="FL656" s="14">
        <f t="shared" si="666"/>
        <v>29</v>
      </c>
      <c r="FM656" s="14">
        <f t="shared" si="626"/>
        <v>30</v>
      </c>
      <c r="FN656" s="14">
        <f t="shared" si="638"/>
        <v>17</v>
      </c>
      <c r="FO656" s="14">
        <f t="shared" si="639"/>
        <v>100</v>
      </c>
      <c r="FP656" s="14">
        <f t="shared" si="640"/>
        <v>3</v>
      </c>
      <c r="FQ656" s="14">
        <f t="shared" si="641"/>
        <v>3</v>
      </c>
      <c r="FR656" s="14">
        <f t="shared" si="642"/>
        <v>3</v>
      </c>
      <c r="FS656" s="14" t="b">
        <f t="shared" si="667"/>
        <v>0</v>
      </c>
      <c r="FT656" s="14">
        <f t="shared" si="643"/>
        <v>2106303</v>
      </c>
      <c r="FU656" s="14">
        <f t="shared" si="668"/>
        <v>90</v>
      </c>
      <c r="FV656" s="13" t="str">
        <f t="shared" si="644"/>
        <v>100级-精良守护灵の铠甲</v>
      </c>
      <c r="FW656" s="13" t="str">
        <f t="shared" si="645"/>
        <v>修罗 · 守护灵の铠甲-精良</v>
      </c>
      <c r="FX656" s="14">
        <f t="shared" si="646"/>
        <v>2</v>
      </c>
      <c r="FY656" s="14">
        <f t="shared" si="647"/>
        <v>3</v>
      </c>
      <c r="FZ656" s="14">
        <f t="shared" si="648"/>
        <v>100</v>
      </c>
      <c r="GA656" s="14">
        <v>217</v>
      </c>
      <c r="GB656" s="14">
        <f t="shared" si="649"/>
        <v>6</v>
      </c>
      <c r="GC656" s="14">
        <f t="shared" si="627"/>
        <v>3</v>
      </c>
      <c r="GD656" s="14" t="str">
        <f t="shared" si="650"/>
        <v/>
      </c>
      <c r="GE656" s="14" t="e">
        <f t="shared" si="628"/>
        <v>#REF!</v>
      </c>
      <c r="GF656" s="14" t="e">
        <f t="shared" si="651"/>
        <v>#REF!</v>
      </c>
      <c r="GG656" s="14" t="e">
        <f t="shared" si="652"/>
        <v>#REF!</v>
      </c>
      <c r="GH656" s="14" t="e">
        <f t="shared" si="653"/>
        <v>#REF!</v>
      </c>
      <c r="GI656" s="14" t="e">
        <f t="shared" si="654"/>
        <v>#REF!</v>
      </c>
      <c r="GJ656" s="14" t="e">
        <f t="shared" si="655"/>
        <v>#REF!</v>
      </c>
      <c r="GK656" s="14" t="e">
        <f t="shared" si="656"/>
        <v>#REF!</v>
      </c>
      <c r="GL656" s="14">
        <f t="shared" si="657"/>
        <v>2063</v>
      </c>
      <c r="GM656" s="14">
        <f t="shared" si="658"/>
        <v>4</v>
      </c>
      <c r="GN656" s="14">
        <f t="shared" si="659"/>
        <v>2063</v>
      </c>
      <c r="GO656" s="25" t="str">
        <f t="shared" si="660"/>
        <v>icon_2106103</v>
      </c>
      <c r="GS656" s="14">
        <f t="shared" si="661"/>
        <v>2</v>
      </c>
      <c r="GT656" s="14">
        <f t="shared" si="662"/>
        <v>3</v>
      </c>
      <c r="GU656" s="14" t="e">
        <f t="shared" si="629"/>
        <v>#REF!</v>
      </c>
      <c r="GV656" s="14" t="str">
        <f t="shared" si="630"/>
        <v>DefExt</v>
      </c>
      <c r="GW656" s="14" t="e">
        <f t="shared" si="631"/>
        <v>#REF!</v>
      </c>
      <c r="GX656" s="14" t="e">
        <f t="shared" si="632"/>
        <v>#REF!</v>
      </c>
      <c r="GY656" s="14" t="str">
        <f t="shared" si="633"/>
        <v>HPExt</v>
      </c>
      <c r="GZ656" s="14" t="e">
        <f t="shared" si="634"/>
        <v>#REF!</v>
      </c>
      <c r="HA656" s="14" t="e">
        <f t="shared" si="635"/>
        <v>#REF!</v>
      </c>
      <c r="HB656" s="14">
        <f t="shared" si="663"/>
        <v>20630</v>
      </c>
      <c r="HC656" s="14">
        <f t="shared" si="636"/>
        <v>4</v>
      </c>
      <c r="HD656" s="14">
        <f t="shared" si="637"/>
        <v>2063</v>
      </c>
      <c r="HE656" s="25" t="s">
        <v>1109</v>
      </c>
      <c r="HF656" s="14">
        <f t="shared" si="664"/>
        <v>125</v>
      </c>
    </row>
    <row r="657" spans="165:214" ht="16.5" x14ac:dyDescent="0.2">
      <c r="FI657" s="13">
        <v>652</v>
      </c>
      <c r="FJ657" s="14">
        <f t="shared" si="665"/>
        <v>2</v>
      </c>
      <c r="FK657" s="14">
        <f t="shared" si="625"/>
        <v>217</v>
      </c>
      <c r="FL657" s="14">
        <f t="shared" si="666"/>
        <v>29</v>
      </c>
      <c r="FM657" s="14">
        <f t="shared" si="626"/>
        <v>30</v>
      </c>
      <c r="FN657" s="14">
        <f t="shared" si="638"/>
        <v>17</v>
      </c>
      <c r="FO657" s="14">
        <f t="shared" si="639"/>
        <v>100</v>
      </c>
      <c r="FP657" s="14">
        <f t="shared" si="640"/>
        <v>3</v>
      </c>
      <c r="FQ657" s="14">
        <f t="shared" si="641"/>
        <v>4</v>
      </c>
      <c r="FR657" s="14">
        <f t="shared" si="642"/>
        <v>4</v>
      </c>
      <c r="FS657" s="14" t="b">
        <f t="shared" si="667"/>
        <v>0</v>
      </c>
      <c r="FT657" s="14">
        <f t="shared" si="643"/>
        <v>2106304</v>
      </c>
      <c r="FU657" s="14">
        <f t="shared" si="668"/>
        <v>90</v>
      </c>
      <c r="FV657" s="13" t="str">
        <f t="shared" si="644"/>
        <v>100级-精良守护灵の裤子</v>
      </c>
      <c r="FW657" s="13" t="str">
        <f t="shared" si="645"/>
        <v>修罗 · 守护灵の裤子-精良</v>
      </c>
      <c r="FX657" s="14">
        <f t="shared" si="646"/>
        <v>2</v>
      </c>
      <c r="FY657" s="14">
        <f t="shared" si="647"/>
        <v>3</v>
      </c>
      <c r="FZ657" s="14">
        <f t="shared" si="648"/>
        <v>100</v>
      </c>
      <c r="GA657" s="14">
        <v>218</v>
      </c>
      <c r="GB657" s="14">
        <f t="shared" si="649"/>
        <v>6</v>
      </c>
      <c r="GC657" s="14">
        <f t="shared" si="627"/>
        <v>4</v>
      </c>
      <c r="GD657" s="14" t="str">
        <f t="shared" si="650"/>
        <v/>
      </c>
      <c r="GE657" s="14" t="e">
        <f t="shared" si="628"/>
        <v>#REF!</v>
      </c>
      <c r="GF657" s="14" t="e">
        <f t="shared" si="651"/>
        <v>#REF!</v>
      </c>
      <c r="GG657" s="14" t="e">
        <f t="shared" si="652"/>
        <v>#REF!</v>
      </c>
      <c r="GH657" s="14" t="e">
        <f t="shared" si="653"/>
        <v>#REF!</v>
      </c>
      <c r="GI657" s="14" t="e">
        <f t="shared" si="654"/>
        <v>#REF!</v>
      </c>
      <c r="GJ657" s="14" t="e">
        <f t="shared" si="655"/>
        <v>#REF!</v>
      </c>
      <c r="GK657" s="14" t="e">
        <f t="shared" si="656"/>
        <v>#REF!</v>
      </c>
      <c r="GL657" s="14">
        <f t="shared" si="657"/>
        <v>2063</v>
      </c>
      <c r="GM657" s="14">
        <f t="shared" si="658"/>
        <v>4</v>
      </c>
      <c r="GN657" s="14">
        <f t="shared" si="659"/>
        <v>2063</v>
      </c>
      <c r="GO657" s="25" t="str">
        <f t="shared" si="660"/>
        <v>icon_2106104</v>
      </c>
      <c r="GS657" s="14">
        <f t="shared" si="661"/>
        <v>2</v>
      </c>
      <c r="GT657" s="14">
        <f t="shared" si="662"/>
        <v>0</v>
      </c>
      <c r="GU657" s="14" t="e">
        <f t="shared" si="629"/>
        <v>#REF!</v>
      </c>
      <c r="GV657" s="14" t="str">
        <f t="shared" si="630"/>
        <v>DefExt</v>
      </c>
      <c r="GW657" s="14" t="e">
        <f t="shared" si="631"/>
        <v>#REF!</v>
      </c>
      <c r="GX657" s="14" t="e">
        <f t="shared" si="632"/>
        <v>#REF!</v>
      </c>
      <c r="GY657" s="14" t="str">
        <f t="shared" si="633"/>
        <v/>
      </c>
      <c r="GZ657" s="14" t="str">
        <f t="shared" si="634"/>
        <v/>
      </c>
      <c r="HA657" s="14" t="str">
        <f t="shared" si="635"/>
        <v/>
      </c>
      <c r="HB657" s="14">
        <f t="shared" si="663"/>
        <v>20630</v>
      </c>
      <c r="HC657" s="14">
        <f t="shared" si="636"/>
        <v>4</v>
      </c>
      <c r="HD657" s="14">
        <f t="shared" si="637"/>
        <v>2063</v>
      </c>
      <c r="HE657" s="25" t="s">
        <v>1109</v>
      </c>
      <c r="HF657" s="14">
        <f t="shared" si="664"/>
        <v>125</v>
      </c>
    </row>
    <row r="658" spans="165:214" ht="16.5" x14ac:dyDescent="0.2">
      <c r="FI658" s="13">
        <v>653</v>
      </c>
      <c r="FJ658" s="14">
        <f t="shared" si="665"/>
        <v>2</v>
      </c>
      <c r="FK658" s="14">
        <f t="shared" si="625"/>
        <v>218</v>
      </c>
      <c r="FL658" s="14">
        <f t="shared" si="666"/>
        <v>29</v>
      </c>
      <c r="FM658" s="14">
        <f t="shared" si="626"/>
        <v>30</v>
      </c>
      <c r="FN658" s="14">
        <f t="shared" si="638"/>
        <v>17</v>
      </c>
      <c r="FO658" s="14">
        <f t="shared" si="639"/>
        <v>100</v>
      </c>
      <c r="FP658" s="14">
        <f t="shared" si="640"/>
        <v>3</v>
      </c>
      <c r="FQ658" s="14">
        <f t="shared" si="641"/>
        <v>5</v>
      </c>
      <c r="FR658" s="14">
        <f t="shared" si="642"/>
        <v>5</v>
      </c>
      <c r="FS658" s="14" t="b">
        <f t="shared" si="667"/>
        <v>0</v>
      </c>
      <c r="FT658" s="14">
        <f t="shared" si="643"/>
        <v>2106305</v>
      </c>
      <c r="FU658" s="14">
        <f t="shared" si="668"/>
        <v>90</v>
      </c>
      <c r="FV658" s="13" t="str">
        <f t="shared" si="644"/>
        <v>100级-精良守护灵の鞋子</v>
      </c>
      <c r="FW658" s="13" t="str">
        <f t="shared" si="645"/>
        <v>修罗 · 守护灵の鞋子-精良</v>
      </c>
      <c r="FX658" s="14">
        <f t="shared" si="646"/>
        <v>2</v>
      </c>
      <c r="FY658" s="14">
        <f t="shared" si="647"/>
        <v>3</v>
      </c>
      <c r="FZ658" s="14">
        <f t="shared" si="648"/>
        <v>100</v>
      </c>
      <c r="GA658" s="14">
        <v>219</v>
      </c>
      <c r="GB658" s="14">
        <f t="shared" si="649"/>
        <v>6</v>
      </c>
      <c r="GC658" s="14">
        <f t="shared" si="627"/>
        <v>5</v>
      </c>
      <c r="GD658" s="14" t="str">
        <f t="shared" si="650"/>
        <v/>
      </c>
      <c r="GE658" s="14" t="e">
        <f t="shared" si="628"/>
        <v>#REF!</v>
      </c>
      <c r="GF658" s="14" t="e">
        <f t="shared" si="651"/>
        <v>#REF!</v>
      </c>
      <c r="GG658" s="14" t="e">
        <f t="shared" si="652"/>
        <v>#REF!</v>
      </c>
      <c r="GH658" s="14" t="e">
        <f t="shared" si="653"/>
        <v>#REF!</v>
      </c>
      <c r="GI658" s="14" t="e">
        <f t="shared" si="654"/>
        <v>#REF!</v>
      </c>
      <c r="GJ658" s="14" t="e">
        <f t="shared" si="655"/>
        <v>#REF!</v>
      </c>
      <c r="GK658" s="14" t="e">
        <f t="shared" si="656"/>
        <v>#REF!</v>
      </c>
      <c r="GL658" s="14">
        <f t="shared" si="657"/>
        <v>2063</v>
      </c>
      <c r="GM658" s="14">
        <f t="shared" si="658"/>
        <v>4</v>
      </c>
      <c r="GN658" s="14">
        <f t="shared" si="659"/>
        <v>2063</v>
      </c>
      <c r="GO658" s="25" t="str">
        <f t="shared" si="660"/>
        <v>icon_2106105</v>
      </c>
      <c r="GS658" s="14">
        <f t="shared" si="661"/>
        <v>3</v>
      </c>
      <c r="GT658" s="14">
        <f t="shared" si="662"/>
        <v>0</v>
      </c>
      <c r="GU658" s="14" t="e">
        <f t="shared" si="629"/>
        <v>#REF!</v>
      </c>
      <c r="GV658" s="14" t="str">
        <f t="shared" si="630"/>
        <v>HPExt</v>
      </c>
      <c r="GW658" s="14" t="e">
        <f t="shared" si="631"/>
        <v>#REF!</v>
      </c>
      <c r="GX658" s="14" t="e">
        <f t="shared" si="632"/>
        <v>#REF!</v>
      </c>
      <c r="GY658" s="14" t="str">
        <f t="shared" si="633"/>
        <v/>
      </c>
      <c r="GZ658" s="14" t="str">
        <f t="shared" si="634"/>
        <v/>
      </c>
      <c r="HA658" s="14" t="str">
        <f t="shared" si="635"/>
        <v/>
      </c>
      <c r="HB658" s="14">
        <f t="shared" si="663"/>
        <v>20630</v>
      </c>
      <c r="HC658" s="14">
        <f t="shared" si="636"/>
        <v>4</v>
      </c>
      <c r="HD658" s="14">
        <f t="shared" si="637"/>
        <v>2063</v>
      </c>
      <c r="HE658" s="25" t="s">
        <v>1109</v>
      </c>
      <c r="HF658" s="14">
        <f t="shared" si="664"/>
        <v>125</v>
      </c>
    </row>
    <row r="659" spans="165:214" ht="16.5" x14ac:dyDescent="0.2">
      <c r="FI659" s="13">
        <v>654</v>
      </c>
      <c r="FJ659" s="14">
        <f t="shared" si="665"/>
        <v>2</v>
      </c>
      <c r="FK659" s="14">
        <f t="shared" si="625"/>
        <v>219</v>
      </c>
      <c r="FL659" s="14">
        <f t="shared" si="666"/>
        <v>29</v>
      </c>
      <c r="FM659" s="14">
        <f t="shared" si="626"/>
        <v>30</v>
      </c>
      <c r="FN659" s="14">
        <f t="shared" si="638"/>
        <v>17</v>
      </c>
      <c r="FO659" s="14">
        <f t="shared" si="639"/>
        <v>100</v>
      </c>
      <c r="FP659" s="14">
        <f t="shared" si="640"/>
        <v>3</v>
      </c>
      <c r="FQ659" s="14">
        <f t="shared" si="641"/>
        <v>6</v>
      </c>
      <c r="FR659" s="14">
        <f t="shared" si="642"/>
        <v>6</v>
      </c>
      <c r="FS659" s="14" t="b">
        <f t="shared" si="667"/>
        <v>0</v>
      </c>
      <c r="FT659" s="14">
        <f t="shared" si="643"/>
        <v>2106306</v>
      </c>
      <c r="FU659" s="14">
        <f t="shared" si="668"/>
        <v>90</v>
      </c>
      <c r="FV659" s="13" t="str">
        <f t="shared" si="644"/>
        <v>100级-精良守护灵の护手</v>
      </c>
      <c r="FW659" s="13" t="str">
        <f t="shared" si="645"/>
        <v>修罗 · 守护灵の护手-精良</v>
      </c>
      <c r="FX659" s="14">
        <f t="shared" si="646"/>
        <v>2</v>
      </c>
      <c r="FY659" s="14">
        <f t="shared" si="647"/>
        <v>3</v>
      </c>
      <c r="FZ659" s="14">
        <f t="shared" si="648"/>
        <v>100</v>
      </c>
      <c r="GA659" s="14">
        <v>220</v>
      </c>
      <c r="GB659" s="14">
        <f t="shared" si="649"/>
        <v>6</v>
      </c>
      <c r="GC659" s="14">
        <f t="shared" si="627"/>
        <v>6</v>
      </c>
      <c r="GD659" s="14" t="str">
        <f t="shared" si="650"/>
        <v/>
      </c>
      <c r="GE659" s="14" t="e">
        <f t="shared" si="628"/>
        <v>#REF!</v>
      </c>
      <c r="GF659" s="14" t="e">
        <f t="shared" si="651"/>
        <v>#REF!</v>
      </c>
      <c r="GG659" s="14" t="e">
        <f t="shared" si="652"/>
        <v>#REF!</v>
      </c>
      <c r="GH659" s="14" t="e">
        <f t="shared" si="653"/>
        <v>#REF!</v>
      </c>
      <c r="GI659" s="14" t="e">
        <f t="shared" si="654"/>
        <v>#REF!</v>
      </c>
      <c r="GJ659" s="14" t="e">
        <f t="shared" si="655"/>
        <v>#REF!</v>
      </c>
      <c r="GK659" s="14" t="e">
        <f t="shared" si="656"/>
        <v>#REF!</v>
      </c>
      <c r="GL659" s="14">
        <f t="shared" si="657"/>
        <v>2063</v>
      </c>
      <c r="GM659" s="14">
        <f t="shared" si="658"/>
        <v>4</v>
      </c>
      <c r="GN659" s="14">
        <f t="shared" si="659"/>
        <v>2063</v>
      </c>
      <c r="GO659" s="25" t="str">
        <f t="shared" si="660"/>
        <v>icon_2106106</v>
      </c>
      <c r="GS659" s="14">
        <f t="shared" si="661"/>
        <v>3</v>
      </c>
      <c r="GT659" s="14">
        <f t="shared" si="662"/>
        <v>0</v>
      </c>
      <c r="GU659" s="14" t="e">
        <f t="shared" si="629"/>
        <v>#REF!</v>
      </c>
      <c r="GV659" s="14" t="str">
        <f t="shared" si="630"/>
        <v>HPExt</v>
      </c>
      <c r="GW659" s="14" t="e">
        <f t="shared" si="631"/>
        <v>#REF!</v>
      </c>
      <c r="GX659" s="14" t="e">
        <f t="shared" si="632"/>
        <v>#REF!</v>
      </c>
      <c r="GY659" s="14" t="str">
        <f t="shared" si="633"/>
        <v/>
      </c>
      <c r="GZ659" s="14" t="str">
        <f t="shared" si="634"/>
        <v/>
      </c>
      <c r="HA659" s="14" t="str">
        <f t="shared" si="635"/>
        <v/>
      </c>
      <c r="HB659" s="14">
        <f t="shared" si="663"/>
        <v>20630</v>
      </c>
      <c r="HC659" s="14">
        <f t="shared" si="636"/>
        <v>4</v>
      </c>
      <c r="HD659" s="14">
        <f t="shared" si="637"/>
        <v>2063</v>
      </c>
      <c r="HE659" s="25" t="s">
        <v>1109</v>
      </c>
      <c r="HF659" s="14">
        <f t="shared" si="664"/>
        <v>125</v>
      </c>
    </row>
    <row r="660" spans="165:214" ht="16.5" x14ac:dyDescent="0.2">
      <c r="FI660" s="13">
        <v>655</v>
      </c>
      <c r="FJ660" s="14">
        <f t="shared" si="665"/>
        <v>2</v>
      </c>
      <c r="FK660" s="14">
        <f t="shared" si="625"/>
        <v>220</v>
      </c>
      <c r="FL660" s="14">
        <f t="shared" si="666"/>
        <v>29</v>
      </c>
      <c r="FM660" s="14">
        <f t="shared" si="626"/>
        <v>30</v>
      </c>
      <c r="FN660" s="14">
        <f t="shared" si="638"/>
        <v>17</v>
      </c>
      <c r="FO660" s="14">
        <f t="shared" si="639"/>
        <v>100</v>
      </c>
      <c r="FP660" s="14">
        <f t="shared" si="640"/>
        <v>3</v>
      </c>
      <c r="FQ660" s="14">
        <f t="shared" si="641"/>
        <v>7</v>
      </c>
      <c r="FR660" s="14">
        <f t="shared" si="642"/>
        <v>7</v>
      </c>
      <c r="FS660" s="14" t="b">
        <f t="shared" si="667"/>
        <v>0</v>
      </c>
      <c r="FT660" s="14">
        <f t="shared" si="643"/>
        <v>2106307</v>
      </c>
      <c r="FU660" s="14">
        <f t="shared" si="668"/>
        <v>135</v>
      </c>
      <c r="FV660" s="13" t="str">
        <f t="shared" si="644"/>
        <v>100级-精良守护灵の项链</v>
      </c>
      <c r="FW660" s="13" t="str">
        <f t="shared" si="645"/>
        <v>修罗 · 守护灵の项链-精良</v>
      </c>
      <c r="FX660" s="14">
        <f t="shared" si="646"/>
        <v>2</v>
      </c>
      <c r="FY660" s="14">
        <f t="shared" si="647"/>
        <v>3</v>
      </c>
      <c r="FZ660" s="14">
        <f t="shared" si="648"/>
        <v>100</v>
      </c>
      <c r="GA660" s="14">
        <v>221</v>
      </c>
      <c r="GB660" s="14">
        <f t="shared" si="649"/>
        <v>6</v>
      </c>
      <c r="GC660" s="14">
        <f t="shared" si="627"/>
        <v>7</v>
      </c>
      <c r="GD660" s="14" t="str">
        <f t="shared" si="650"/>
        <v/>
      </c>
      <c r="GE660" s="14" t="e">
        <f t="shared" si="628"/>
        <v>#REF!</v>
      </c>
      <c r="GF660" s="14" t="e">
        <f t="shared" si="651"/>
        <v>#REF!</v>
      </c>
      <c r="GG660" s="14" t="e">
        <f t="shared" si="652"/>
        <v>#REF!</v>
      </c>
      <c r="GH660" s="14" t="e">
        <f t="shared" si="653"/>
        <v>#REF!</v>
      </c>
      <c r="GI660" s="14" t="e">
        <f t="shared" si="654"/>
        <v>#REF!</v>
      </c>
      <c r="GJ660" s="14" t="e">
        <f t="shared" si="655"/>
        <v>#REF!</v>
      </c>
      <c r="GK660" s="14" t="e">
        <f t="shared" si="656"/>
        <v>#REF!</v>
      </c>
      <c r="GL660" s="14">
        <f t="shared" si="657"/>
        <v>2063</v>
      </c>
      <c r="GM660" s="14">
        <f t="shared" si="658"/>
        <v>4</v>
      </c>
      <c r="GN660" s="14">
        <f t="shared" si="659"/>
        <v>2063</v>
      </c>
      <c r="GO660" s="25" t="str">
        <f t="shared" si="660"/>
        <v>icon_2106107</v>
      </c>
      <c r="GS660" s="14">
        <f t="shared" si="661"/>
        <v>1</v>
      </c>
      <c r="GT660" s="14">
        <f t="shared" si="662"/>
        <v>2</v>
      </c>
      <c r="GU660" s="14" t="e">
        <f t="shared" si="629"/>
        <v>#REF!</v>
      </c>
      <c r="GV660" s="14" t="str">
        <f t="shared" si="630"/>
        <v>AtkExt</v>
      </c>
      <c r="GW660" s="14" t="e">
        <f t="shared" si="631"/>
        <v>#REF!</v>
      </c>
      <c r="GX660" s="14" t="e">
        <f t="shared" si="632"/>
        <v>#REF!</v>
      </c>
      <c r="GY660" s="14" t="str">
        <f t="shared" si="633"/>
        <v>DefExt</v>
      </c>
      <c r="GZ660" s="14" t="e">
        <f t="shared" si="634"/>
        <v>#REF!</v>
      </c>
      <c r="HA660" s="14" t="e">
        <f t="shared" si="635"/>
        <v>#REF!</v>
      </c>
      <c r="HB660" s="14">
        <f t="shared" si="663"/>
        <v>20630</v>
      </c>
      <c r="HC660" s="14">
        <f t="shared" si="636"/>
        <v>4</v>
      </c>
      <c r="HD660" s="14">
        <f t="shared" si="637"/>
        <v>2063</v>
      </c>
      <c r="HE660" s="25" t="s">
        <v>1109</v>
      </c>
      <c r="HF660" s="14">
        <f t="shared" si="664"/>
        <v>188</v>
      </c>
    </row>
    <row r="661" spans="165:214" ht="16.5" x14ac:dyDescent="0.2">
      <c r="FI661" s="13">
        <v>656</v>
      </c>
      <c r="FJ661" s="14">
        <f t="shared" si="665"/>
        <v>2</v>
      </c>
      <c r="FK661" s="14">
        <f t="shared" si="625"/>
        <v>221</v>
      </c>
      <c r="FL661" s="14">
        <f t="shared" si="666"/>
        <v>29</v>
      </c>
      <c r="FM661" s="14">
        <f t="shared" si="626"/>
        <v>30</v>
      </c>
      <c r="FN661" s="14">
        <f t="shared" si="638"/>
        <v>17</v>
      </c>
      <c r="FO661" s="14">
        <f t="shared" si="639"/>
        <v>100</v>
      </c>
      <c r="FP661" s="14">
        <f t="shared" si="640"/>
        <v>3</v>
      </c>
      <c r="FQ661" s="14">
        <f t="shared" si="641"/>
        <v>8</v>
      </c>
      <c r="FR661" s="14">
        <f t="shared" si="642"/>
        <v>8</v>
      </c>
      <c r="FS661" s="14" t="b">
        <f t="shared" si="667"/>
        <v>0</v>
      </c>
      <c r="FT661" s="14">
        <f t="shared" si="643"/>
        <v>2106308</v>
      </c>
      <c r="FU661" s="14">
        <f t="shared" si="668"/>
        <v>135</v>
      </c>
      <c r="FV661" s="13" t="str">
        <f t="shared" si="644"/>
        <v>100级-精良守护灵の戒指</v>
      </c>
      <c r="FW661" s="13" t="str">
        <f t="shared" si="645"/>
        <v>修罗 · 守护灵の戒指-精良</v>
      </c>
      <c r="FX661" s="14">
        <f t="shared" si="646"/>
        <v>2</v>
      </c>
      <c r="FY661" s="14">
        <f t="shared" si="647"/>
        <v>3</v>
      </c>
      <c r="FZ661" s="14">
        <f t="shared" si="648"/>
        <v>100</v>
      </c>
      <c r="GA661" s="14">
        <v>222</v>
      </c>
      <c r="GB661" s="14">
        <f t="shared" si="649"/>
        <v>6</v>
      </c>
      <c r="GC661" s="14">
        <f t="shared" si="627"/>
        <v>8</v>
      </c>
      <c r="GD661" s="14" t="str">
        <f t="shared" si="650"/>
        <v/>
      </c>
      <c r="GE661" s="14" t="e">
        <f t="shared" si="628"/>
        <v>#REF!</v>
      </c>
      <c r="GF661" s="14" t="e">
        <f t="shared" si="651"/>
        <v>#REF!</v>
      </c>
      <c r="GG661" s="14" t="e">
        <f t="shared" si="652"/>
        <v>#REF!</v>
      </c>
      <c r="GH661" s="14" t="e">
        <f t="shared" si="653"/>
        <v>#REF!</v>
      </c>
      <c r="GI661" s="14" t="e">
        <f t="shared" si="654"/>
        <v>#REF!</v>
      </c>
      <c r="GJ661" s="14" t="e">
        <f t="shared" si="655"/>
        <v>#REF!</v>
      </c>
      <c r="GK661" s="14" t="e">
        <f t="shared" si="656"/>
        <v>#REF!</v>
      </c>
      <c r="GL661" s="14">
        <f t="shared" si="657"/>
        <v>2063</v>
      </c>
      <c r="GM661" s="14">
        <f t="shared" si="658"/>
        <v>4</v>
      </c>
      <c r="GN661" s="14">
        <f t="shared" si="659"/>
        <v>2063</v>
      </c>
      <c r="GO661" s="25" t="str">
        <f t="shared" si="660"/>
        <v>icon_2106108</v>
      </c>
      <c r="GS661" s="14">
        <f t="shared" si="661"/>
        <v>1</v>
      </c>
      <c r="GT661" s="14">
        <f t="shared" si="662"/>
        <v>3</v>
      </c>
      <c r="GU661" s="14" t="e">
        <f t="shared" si="629"/>
        <v>#REF!</v>
      </c>
      <c r="GV661" s="14" t="str">
        <f t="shared" si="630"/>
        <v>AtkExt</v>
      </c>
      <c r="GW661" s="14" t="e">
        <f t="shared" si="631"/>
        <v>#REF!</v>
      </c>
      <c r="GX661" s="14" t="e">
        <f t="shared" si="632"/>
        <v>#REF!</v>
      </c>
      <c r="GY661" s="14" t="str">
        <f t="shared" si="633"/>
        <v>HPExt</v>
      </c>
      <c r="GZ661" s="14" t="e">
        <f t="shared" si="634"/>
        <v>#REF!</v>
      </c>
      <c r="HA661" s="14" t="e">
        <f t="shared" si="635"/>
        <v>#REF!</v>
      </c>
      <c r="HB661" s="14">
        <f t="shared" si="663"/>
        <v>20630</v>
      </c>
      <c r="HC661" s="14">
        <f t="shared" si="636"/>
        <v>4</v>
      </c>
      <c r="HD661" s="14">
        <f t="shared" si="637"/>
        <v>2063</v>
      </c>
      <c r="HE661" s="25" t="s">
        <v>1109</v>
      </c>
      <c r="HF661" s="14">
        <f t="shared" si="664"/>
        <v>188</v>
      </c>
    </row>
    <row r="662" spans="165:214" ht="16.5" x14ac:dyDescent="0.2">
      <c r="FI662" s="13">
        <v>657</v>
      </c>
      <c r="FJ662" s="14">
        <f t="shared" si="665"/>
        <v>2</v>
      </c>
      <c r="FK662" s="14">
        <f t="shared" si="625"/>
        <v>222</v>
      </c>
      <c r="FL662" s="14">
        <f t="shared" si="666"/>
        <v>30</v>
      </c>
      <c r="FM662" s="14">
        <f t="shared" si="626"/>
        <v>40</v>
      </c>
      <c r="FN662" s="14">
        <f t="shared" si="638"/>
        <v>17</v>
      </c>
      <c r="FO662" s="14">
        <f t="shared" si="639"/>
        <v>100</v>
      </c>
      <c r="FP662" s="14">
        <f t="shared" si="640"/>
        <v>4</v>
      </c>
      <c r="FQ662" s="14">
        <f t="shared" si="641"/>
        <v>1</v>
      </c>
      <c r="FR662" s="14">
        <f t="shared" si="642"/>
        <v>1</v>
      </c>
      <c r="FS662" s="14" t="b">
        <f t="shared" si="667"/>
        <v>0</v>
      </c>
      <c r="FT662" s="14">
        <f t="shared" si="643"/>
        <v>2106401</v>
      </c>
      <c r="FU662" s="14">
        <f t="shared" si="668"/>
        <v>216</v>
      </c>
      <c r="FV662" s="13" t="str">
        <f t="shared" si="644"/>
        <v>100级-史诗守护灵の灵器</v>
      </c>
      <c r="FW662" s="13" t="str">
        <f t="shared" si="645"/>
        <v>修罗 · 守护灵の灵器-史诗</v>
      </c>
      <c r="FX662" s="14">
        <f t="shared" si="646"/>
        <v>2</v>
      </c>
      <c r="FY662" s="14">
        <f t="shared" si="647"/>
        <v>4</v>
      </c>
      <c r="FZ662" s="14">
        <f t="shared" si="648"/>
        <v>100</v>
      </c>
      <c r="GA662" s="14">
        <v>223</v>
      </c>
      <c r="GB662" s="14">
        <f t="shared" si="649"/>
        <v>6</v>
      </c>
      <c r="GC662" s="14">
        <f t="shared" si="627"/>
        <v>1</v>
      </c>
      <c r="GD662" s="14" t="str">
        <f t="shared" si="650"/>
        <v/>
      </c>
      <c r="GE662" s="14" t="e">
        <f t="shared" si="628"/>
        <v>#REF!</v>
      </c>
      <c r="GF662" s="14" t="e">
        <f t="shared" si="651"/>
        <v>#REF!</v>
      </c>
      <c r="GG662" s="14" t="e">
        <f t="shared" si="652"/>
        <v>#REF!</v>
      </c>
      <c r="GH662" s="14" t="e">
        <f t="shared" si="653"/>
        <v>#REF!</v>
      </c>
      <c r="GI662" s="14" t="e">
        <f t="shared" si="654"/>
        <v>#REF!</v>
      </c>
      <c r="GJ662" s="14" t="e">
        <f t="shared" si="655"/>
        <v>#REF!</v>
      </c>
      <c r="GK662" s="14" t="e">
        <f t="shared" si="656"/>
        <v>#REF!</v>
      </c>
      <c r="GL662" s="14">
        <f t="shared" si="657"/>
        <v>2064</v>
      </c>
      <c r="GM662" s="14">
        <f t="shared" si="658"/>
        <v>5</v>
      </c>
      <c r="GN662" s="14">
        <f t="shared" si="659"/>
        <v>2064</v>
      </c>
      <c r="GO662" s="25" t="str">
        <f t="shared" si="660"/>
        <v>icon_2106101</v>
      </c>
      <c r="GS662" s="14">
        <f t="shared" si="661"/>
        <v>1</v>
      </c>
      <c r="GT662" s="14">
        <f t="shared" si="662"/>
        <v>0</v>
      </c>
      <c r="GU662" s="14" t="e">
        <f t="shared" si="629"/>
        <v>#REF!</v>
      </c>
      <c r="GV662" s="14" t="str">
        <f t="shared" si="630"/>
        <v>AtkExt</v>
      </c>
      <c r="GW662" s="14" t="e">
        <f t="shared" si="631"/>
        <v>#REF!</v>
      </c>
      <c r="GX662" s="14" t="e">
        <f t="shared" si="632"/>
        <v>#REF!</v>
      </c>
      <c r="GY662" s="14" t="str">
        <f t="shared" si="633"/>
        <v/>
      </c>
      <c r="GZ662" s="14" t="str">
        <f t="shared" si="634"/>
        <v/>
      </c>
      <c r="HA662" s="14" t="str">
        <f t="shared" si="635"/>
        <v/>
      </c>
      <c r="HB662" s="14">
        <f t="shared" si="663"/>
        <v>20640</v>
      </c>
      <c r="HC662" s="14">
        <f t="shared" si="636"/>
        <v>5</v>
      </c>
      <c r="HD662" s="14">
        <f t="shared" si="637"/>
        <v>2064</v>
      </c>
      <c r="HE662" s="25" t="s">
        <v>1109</v>
      </c>
      <c r="HF662" s="14">
        <f t="shared" si="664"/>
        <v>500</v>
      </c>
    </row>
    <row r="663" spans="165:214" ht="16.5" x14ac:dyDescent="0.2">
      <c r="FI663" s="13">
        <v>658</v>
      </c>
      <c r="FJ663" s="14">
        <f t="shared" si="665"/>
        <v>2</v>
      </c>
      <c r="FK663" s="14">
        <f t="shared" si="625"/>
        <v>223</v>
      </c>
      <c r="FL663" s="14">
        <f t="shared" si="666"/>
        <v>30</v>
      </c>
      <c r="FM663" s="14">
        <f t="shared" si="626"/>
        <v>40</v>
      </c>
      <c r="FN663" s="14">
        <f t="shared" si="638"/>
        <v>17</v>
      </c>
      <c r="FO663" s="14">
        <f t="shared" si="639"/>
        <v>100</v>
      </c>
      <c r="FP663" s="14">
        <f t="shared" si="640"/>
        <v>4</v>
      </c>
      <c r="FQ663" s="14">
        <f t="shared" si="641"/>
        <v>2</v>
      </c>
      <c r="FR663" s="14">
        <f t="shared" si="642"/>
        <v>2</v>
      </c>
      <c r="FS663" s="14" t="b">
        <f t="shared" si="667"/>
        <v>0</v>
      </c>
      <c r="FT663" s="14">
        <f t="shared" si="643"/>
        <v>2106402</v>
      </c>
      <c r="FU663" s="14">
        <f t="shared" si="668"/>
        <v>108</v>
      </c>
      <c r="FV663" s="13" t="str">
        <f t="shared" si="644"/>
        <v>100级-史诗守护灵の头盔</v>
      </c>
      <c r="FW663" s="13" t="str">
        <f t="shared" si="645"/>
        <v>修罗 · 守护灵の头盔-史诗</v>
      </c>
      <c r="FX663" s="14">
        <f t="shared" si="646"/>
        <v>2</v>
      </c>
      <c r="FY663" s="14">
        <f t="shared" si="647"/>
        <v>4</v>
      </c>
      <c r="FZ663" s="14">
        <f t="shared" si="648"/>
        <v>100</v>
      </c>
      <c r="GA663" s="14">
        <v>224</v>
      </c>
      <c r="GB663" s="14">
        <f t="shared" si="649"/>
        <v>6</v>
      </c>
      <c r="GC663" s="14">
        <f t="shared" si="627"/>
        <v>2</v>
      </c>
      <c r="GD663" s="14" t="str">
        <f t="shared" si="650"/>
        <v/>
      </c>
      <c r="GE663" s="14" t="e">
        <f t="shared" si="628"/>
        <v>#REF!</v>
      </c>
      <c r="GF663" s="14" t="e">
        <f t="shared" si="651"/>
        <v>#REF!</v>
      </c>
      <c r="GG663" s="14" t="e">
        <f t="shared" si="652"/>
        <v>#REF!</v>
      </c>
      <c r="GH663" s="14" t="e">
        <f t="shared" si="653"/>
        <v>#REF!</v>
      </c>
      <c r="GI663" s="14" t="e">
        <f t="shared" si="654"/>
        <v>#REF!</v>
      </c>
      <c r="GJ663" s="14" t="e">
        <f t="shared" si="655"/>
        <v>#REF!</v>
      </c>
      <c r="GK663" s="14" t="e">
        <f t="shared" si="656"/>
        <v>#REF!</v>
      </c>
      <c r="GL663" s="14">
        <f t="shared" si="657"/>
        <v>2064</v>
      </c>
      <c r="GM663" s="14">
        <f t="shared" si="658"/>
        <v>5</v>
      </c>
      <c r="GN663" s="14">
        <f t="shared" si="659"/>
        <v>2064</v>
      </c>
      <c r="GO663" s="25" t="str">
        <f t="shared" si="660"/>
        <v>icon_2106102</v>
      </c>
      <c r="GS663" s="14">
        <f t="shared" si="661"/>
        <v>2</v>
      </c>
      <c r="GT663" s="14">
        <f t="shared" si="662"/>
        <v>0</v>
      </c>
      <c r="GU663" s="14" t="e">
        <f t="shared" si="629"/>
        <v>#REF!</v>
      </c>
      <c r="GV663" s="14" t="str">
        <f t="shared" si="630"/>
        <v>DefExt</v>
      </c>
      <c r="GW663" s="14" t="e">
        <f t="shared" si="631"/>
        <v>#REF!</v>
      </c>
      <c r="GX663" s="14" t="e">
        <f t="shared" si="632"/>
        <v>#REF!</v>
      </c>
      <c r="GY663" s="14" t="str">
        <f t="shared" si="633"/>
        <v/>
      </c>
      <c r="GZ663" s="14" t="str">
        <f t="shared" si="634"/>
        <v/>
      </c>
      <c r="HA663" s="14" t="str">
        <f t="shared" si="635"/>
        <v/>
      </c>
      <c r="HB663" s="14">
        <f t="shared" si="663"/>
        <v>20640</v>
      </c>
      <c r="HC663" s="14">
        <f t="shared" si="636"/>
        <v>5</v>
      </c>
      <c r="HD663" s="14">
        <f t="shared" si="637"/>
        <v>2064</v>
      </c>
      <c r="HE663" s="25" t="s">
        <v>1109</v>
      </c>
      <c r="HF663" s="14">
        <f t="shared" si="664"/>
        <v>250</v>
      </c>
    </row>
    <row r="664" spans="165:214" ht="16.5" x14ac:dyDescent="0.2">
      <c r="FI664" s="13">
        <v>659</v>
      </c>
      <c r="FJ664" s="14">
        <f t="shared" si="665"/>
        <v>2</v>
      </c>
      <c r="FK664" s="14">
        <f t="shared" si="625"/>
        <v>224</v>
      </c>
      <c r="FL664" s="14">
        <f t="shared" si="666"/>
        <v>30</v>
      </c>
      <c r="FM664" s="14">
        <f t="shared" si="626"/>
        <v>40</v>
      </c>
      <c r="FN664" s="14">
        <f t="shared" si="638"/>
        <v>17</v>
      </c>
      <c r="FO664" s="14">
        <f t="shared" si="639"/>
        <v>100</v>
      </c>
      <c r="FP664" s="14">
        <f t="shared" si="640"/>
        <v>4</v>
      </c>
      <c r="FQ664" s="14">
        <f t="shared" si="641"/>
        <v>3</v>
      </c>
      <c r="FR664" s="14">
        <f t="shared" si="642"/>
        <v>3</v>
      </c>
      <c r="FS664" s="14" t="b">
        <f t="shared" si="667"/>
        <v>0</v>
      </c>
      <c r="FT664" s="14">
        <f t="shared" si="643"/>
        <v>2106403</v>
      </c>
      <c r="FU664" s="14">
        <f t="shared" si="668"/>
        <v>108</v>
      </c>
      <c r="FV664" s="13" t="str">
        <f t="shared" si="644"/>
        <v>100级-史诗守护灵の铠甲</v>
      </c>
      <c r="FW664" s="13" t="str">
        <f t="shared" si="645"/>
        <v>修罗 · 守护灵の铠甲-史诗</v>
      </c>
      <c r="FX664" s="14">
        <f t="shared" si="646"/>
        <v>2</v>
      </c>
      <c r="FY664" s="14">
        <f t="shared" si="647"/>
        <v>4</v>
      </c>
      <c r="FZ664" s="14">
        <f t="shared" si="648"/>
        <v>100</v>
      </c>
      <c r="GA664" s="14">
        <v>225</v>
      </c>
      <c r="GB664" s="14">
        <f t="shared" si="649"/>
        <v>6</v>
      </c>
      <c r="GC664" s="14">
        <f t="shared" si="627"/>
        <v>3</v>
      </c>
      <c r="GD664" s="14" t="str">
        <f t="shared" si="650"/>
        <v/>
      </c>
      <c r="GE664" s="14" t="e">
        <f t="shared" si="628"/>
        <v>#REF!</v>
      </c>
      <c r="GF664" s="14" t="e">
        <f t="shared" si="651"/>
        <v>#REF!</v>
      </c>
      <c r="GG664" s="14" t="e">
        <f t="shared" si="652"/>
        <v>#REF!</v>
      </c>
      <c r="GH664" s="14" t="e">
        <f t="shared" si="653"/>
        <v>#REF!</v>
      </c>
      <c r="GI664" s="14" t="e">
        <f t="shared" si="654"/>
        <v>#REF!</v>
      </c>
      <c r="GJ664" s="14" t="e">
        <f t="shared" si="655"/>
        <v>#REF!</v>
      </c>
      <c r="GK664" s="14" t="e">
        <f t="shared" si="656"/>
        <v>#REF!</v>
      </c>
      <c r="GL664" s="14">
        <f t="shared" si="657"/>
        <v>2064</v>
      </c>
      <c r="GM664" s="14">
        <f t="shared" si="658"/>
        <v>5</v>
      </c>
      <c r="GN664" s="14">
        <f t="shared" si="659"/>
        <v>2064</v>
      </c>
      <c r="GO664" s="25" t="str">
        <f t="shared" si="660"/>
        <v>icon_2106103</v>
      </c>
      <c r="GS664" s="14">
        <f t="shared" si="661"/>
        <v>2</v>
      </c>
      <c r="GT664" s="14">
        <f t="shared" si="662"/>
        <v>3</v>
      </c>
      <c r="GU664" s="14" t="e">
        <f t="shared" si="629"/>
        <v>#REF!</v>
      </c>
      <c r="GV664" s="14" t="str">
        <f t="shared" si="630"/>
        <v>DefExt</v>
      </c>
      <c r="GW664" s="14" t="e">
        <f t="shared" si="631"/>
        <v>#REF!</v>
      </c>
      <c r="GX664" s="14" t="e">
        <f t="shared" si="632"/>
        <v>#REF!</v>
      </c>
      <c r="GY664" s="14" t="str">
        <f t="shared" si="633"/>
        <v>HPExt</v>
      </c>
      <c r="GZ664" s="14" t="e">
        <f t="shared" si="634"/>
        <v>#REF!</v>
      </c>
      <c r="HA664" s="14" t="e">
        <f t="shared" si="635"/>
        <v>#REF!</v>
      </c>
      <c r="HB664" s="14">
        <f t="shared" si="663"/>
        <v>20640</v>
      </c>
      <c r="HC664" s="14">
        <f t="shared" si="636"/>
        <v>5</v>
      </c>
      <c r="HD664" s="14">
        <f t="shared" si="637"/>
        <v>2064</v>
      </c>
      <c r="HE664" s="25" t="s">
        <v>1109</v>
      </c>
      <c r="HF664" s="14">
        <f t="shared" si="664"/>
        <v>250</v>
      </c>
    </row>
    <row r="665" spans="165:214" ht="16.5" x14ac:dyDescent="0.2">
      <c r="FI665" s="13">
        <v>660</v>
      </c>
      <c r="FJ665" s="14">
        <f t="shared" si="665"/>
        <v>2</v>
      </c>
      <c r="FK665" s="14">
        <f t="shared" si="625"/>
        <v>225</v>
      </c>
      <c r="FL665" s="14">
        <f t="shared" si="666"/>
        <v>30</v>
      </c>
      <c r="FM665" s="14">
        <f t="shared" si="626"/>
        <v>40</v>
      </c>
      <c r="FN665" s="14">
        <f t="shared" si="638"/>
        <v>17</v>
      </c>
      <c r="FO665" s="14">
        <f t="shared" si="639"/>
        <v>100</v>
      </c>
      <c r="FP665" s="14">
        <f t="shared" si="640"/>
        <v>4</v>
      </c>
      <c r="FQ665" s="14">
        <f t="shared" si="641"/>
        <v>4</v>
      </c>
      <c r="FR665" s="14">
        <f t="shared" si="642"/>
        <v>4</v>
      </c>
      <c r="FS665" s="14" t="b">
        <f t="shared" si="667"/>
        <v>0</v>
      </c>
      <c r="FT665" s="14">
        <f t="shared" si="643"/>
        <v>2106404</v>
      </c>
      <c r="FU665" s="14">
        <f t="shared" si="668"/>
        <v>108</v>
      </c>
      <c r="FV665" s="13" t="str">
        <f t="shared" si="644"/>
        <v>100级-史诗守护灵の裤子</v>
      </c>
      <c r="FW665" s="13" t="str">
        <f t="shared" si="645"/>
        <v>修罗 · 守护灵の裤子-史诗</v>
      </c>
      <c r="FX665" s="14">
        <f t="shared" si="646"/>
        <v>2</v>
      </c>
      <c r="FY665" s="14">
        <f t="shared" si="647"/>
        <v>4</v>
      </c>
      <c r="FZ665" s="14">
        <f t="shared" si="648"/>
        <v>100</v>
      </c>
      <c r="GA665" s="14">
        <v>226</v>
      </c>
      <c r="GB665" s="14">
        <f t="shared" si="649"/>
        <v>6</v>
      </c>
      <c r="GC665" s="14">
        <f t="shared" si="627"/>
        <v>4</v>
      </c>
      <c r="GD665" s="14" t="str">
        <f t="shared" si="650"/>
        <v/>
      </c>
      <c r="GE665" s="14" t="e">
        <f t="shared" si="628"/>
        <v>#REF!</v>
      </c>
      <c r="GF665" s="14" t="e">
        <f t="shared" si="651"/>
        <v>#REF!</v>
      </c>
      <c r="GG665" s="14" t="e">
        <f t="shared" si="652"/>
        <v>#REF!</v>
      </c>
      <c r="GH665" s="14" t="e">
        <f t="shared" si="653"/>
        <v>#REF!</v>
      </c>
      <c r="GI665" s="14" t="e">
        <f t="shared" si="654"/>
        <v>#REF!</v>
      </c>
      <c r="GJ665" s="14" t="e">
        <f t="shared" si="655"/>
        <v>#REF!</v>
      </c>
      <c r="GK665" s="14" t="e">
        <f t="shared" si="656"/>
        <v>#REF!</v>
      </c>
      <c r="GL665" s="14">
        <f t="shared" si="657"/>
        <v>2064</v>
      </c>
      <c r="GM665" s="14">
        <f t="shared" si="658"/>
        <v>5</v>
      </c>
      <c r="GN665" s="14">
        <f t="shared" si="659"/>
        <v>2064</v>
      </c>
      <c r="GO665" s="25" t="str">
        <f t="shared" si="660"/>
        <v>icon_2106104</v>
      </c>
      <c r="GS665" s="14">
        <f t="shared" si="661"/>
        <v>2</v>
      </c>
      <c r="GT665" s="14">
        <f t="shared" si="662"/>
        <v>0</v>
      </c>
      <c r="GU665" s="14" t="e">
        <f t="shared" si="629"/>
        <v>#REF!</v>
      </c>
      <c r="GV665" s="14" t="str">
        <f t="shared" si="630"/>
        <v>DefExt</v>
      </c>
      <c r="GW665" s="14" t="e">
        <f t="shared" si="631"/>
        <v>#REF!</v>
      </c>
      <c r="GX665" s="14" t="e">
        <f t="shared" si="632"/>
        <v>#REF!</v>
      </c>
      <c r="GY665" s="14" t="str">
        <f t="shared" si="633"/>
        <v/>
      </c>
      <c r="GZ665" s="14" t="str">
        <f t="shared" si="634"/>
        <v/>
      </c>
      <c r="HA665" s="14" t="str">
        <f t="shared" si="635"/>
        <v/>
      </c>
      <c r="HB665" s="14">
        <f t="shared" si="663"/>
        <v>20640</v>
      </c>
      <c r="HC665" s="14">
        <f t="shared" si="636"/>
        <v>5</v>
      </c>
      <c r="HD665" s="14">
        <f t="shared" si="637"/>
        <v>2064</v>
      </c>
      <c r="HE665" s="25" t="s">
        <v>1109</v>
      </c>
      <c r="HF665" s="14">
        <f t="shared" si="664"/>
        <v>250</v>
      </c>
    </row>
    <row r="666" spans="165:214" ht="16.5" x14ac:dyDescent="0.2">
      <c r="FI666" s="13">
        <v>661</v>
      </c>
      <c r="FJ666" s="14">
        <f t="shared" si="665"/>
        <v>2</v>
      </c>
      <c r="FK666" s="14">
        <f t="shared" si="625"/>
        <v>226</v>
      </c>
      <c r="FL666" s="14">
        <f t="shared" si="666"/>
        <v>30</v>
      </c>
      <c r="FM666" s="14">
        <f t="shared" si="626"/>
        <v>40</v>
      </c>
      <c r="FN666" s="14">
        <f t="shared" si="638"/>
        <v>17</v>
      </c>
      <c r="FO666" s="14">
        <f t="shared" si="639"/>
        <v>100</v>
      </c>
      <c r="FP666" s="14">
        <f t="shared" si="640"/>
        <v>4</v>
      </c>
      <c r="FQ666" s="14">
        <f t="shared" si="641"/>
        <v>5</v>
      </c>
      <c r="FR666" s="14">
        <f t="shared" si="642"/>
        <v>5</v>
      </c>
      <c r="FS666" s="14" t="b">
        <f t="shared" si="667"/>
        <v>0</v>
      </c>
      <c r="FT666" s="14">
        <f t="shared" si="643"/>
        <v>2106405</v>
      </c>
      <c r="FU666" s="14">
        <f t="shared" si="668"/>
        <v>108</v>
      </c>
      <c r="FV666" s="13" t="str">
        <f t="shared" si="644"/>
        <v>100级-史诗守护灵の鞋子</v>
      </c>
      <c r="FW666" s="13" t="str">
        <f t="shared" si="645"/>
        <v>修罗 · 守护灵の鞋子-史诗</v>
      </c>
      <c r="FX666" s="14">
        <f t="shared" si="646"/>
        <v>2</v>
      </c>
      <c r="FY666" s="14">
        <f t="shared" si="647"/>
        <v>4</v>
      </c>
      <c r="FZ666" s="14">
        <f t="shared" si="648"/>
        <v>100</v>
      </c>
      <c r="GA666" s="14">
        <v>227</v>
      </c>
      <c r="GB666" s="14">
        <f t="shared" si="649"/>
        <v>6</v>
      </c>
      <c r="GC666" s="14">
        <f t="shared" si="627"/>
        <v>5</v>
      </c>
      <c r="GD666" s="14" t="str">
        <f t="shared" si="650"/>
        <v/>
      </c>
      <c r="GE666" s="14" t="e">
        <f t="shared" si="628"/>
        <v>#REF!</v>
      </c>
      <c r="GF666" s="14" t="e">
        <f t="shared" si="651"/>
        <v>#REF!</v>
      </c>
      <c r="GG666" s="14" t="e">
        <f t="shared" si="652"/>
        <v>#REF!</v>
      </c>
      <c r="GH666" s="14" t="e">
        <f t="shared" si="653"/>
        <v>#REF!</v>
      </c>
      <c r="GI666" s="14" t="e">
        <f t="shared" si="654"/>
        <v>#REF!</v>
      </c>
      <c r="GJ666" s="14" t="e">
        <f t="shared" si="655"/>
        <v>#REF!</v>
      </c>
      <c r="GK666" s="14" t="e">
        <f t="shared" si="656"/>
        <v>#REF!</v>
      </c>
      <c r="GL666" s="14">
        <f t="shared" si="657"/>
        <v>2064</v>
      </c>
      <c r="GM666" s="14">
        <f t="shared" si="658"/>
        <v>5</v>
      </c>
      <c r="GN666" s="14">
        <f t="shared" si="659"/>
        <v>2064</v>
      </c>
      <c r="GO666" s="25" t="str">
        <f t="shared" si="660"/>
        <v>icon_2106105</v>
      </c>
      <c r="GS666" s="14">
        <f t="shared" si="661"/>
        <v>3</v>
      </c>
      <c r="GT666" s="14">
        <f t="shared" si="662"/>
        <v>0</v>
      </c>
      <c r="GU666" s="14" t="e">
        <f t="shared" si="629"/>
        <v>#REF!</v>
      </c>
      <c r="GV666" s="14" t="str">
        <f t="shared" si="630"/>
        <v>HPExt</v>
      </c>
      <c r="GW666" s="14" t="e">
        <f t="shared" si="631"/>
        <v>#REF!</v>
      </c>
      <c r="GX666" s="14" t="e">
        <f t="shared" si="632"/>
        <v>#REF!</v>
      </c>
      <c r="GY666" s="14" t="str">
        <f t="shared" si="633"/>
        <v/>
      </c>
      <c r="GZ666" s="14" t="str">
        <f t="shared" si="634"/>
        <v/>
      </c>
      <c r="HA666" s="14" t="str">
        <f t="shared" si="635"/>
        <v/>
      </c>
      <c r="HB666" s="14">
        <f t="shared" si="663"/>
        <v>20640</v>
      </c>
      <c r="HC666" s="14">
        <f t="shared" si="636"/>
        <v>5</v>
      </c>
      <c r="HD666" s="14">
        <f t="shared" si="637"/>
        <v>2064</v>
      </c>
      <c r="HE666" s="25" t="s">
        <v>1109</v>
      </c>
      <c r="HF666" s="14">
        <f t="shared" si="664"/>
        <v>250</v>
      </c>
    </row>
    <row r="667" spans="165:214" ht="16.5" x14ac:dyDescent="0.2">
      <c r="FI667" s="13">
        <v>662</v>
      </c>
      <c r="FJ667" s="14">
        <f t="shared" si="665"/>
        <v>2</v>
      </c>
      <c r="FK667" s="14">
        <f t="shared" si="625"/>
        <v>227</v>
      </c>
      <c r="FL667" s="14">
        <f t="shared" si="666"/>
        <v>30</v>
      </c>
      <c r="FM667" s="14">
        <f t="shared" si="626"/>
        <v>40</v>
      </c>
      <c r="FN667" s="14">
        <f t="shared" si="638"/>
        <v>17</v>
      </c>
      <c r="FO667" s="14">
        <f t="shared" si="639"/>
        <v>100</v>
      </c>
      <c r="FP667" s="14">
        <f t="shared" si="640"/>
        <v>4</v>
      </c>
      <c r="FQ667" s="14">
        <f t="shared" si="641"/>
        <v>6</v>
      </c>
      <c r="FR667" s="14">
        <f t="shared" si="642"/>
        <v>6</v>
      </c>
      <c r="FS667" s="14" t="b">
        <f t="shared" si="667"/>
        <v>0</v>
      </c>
      <c r="FT667" s="14">
        <f t="shared" si="643"/>
        <v>2106406</v>
      </c>
      <c r="FU667" s="14">
        <f t="shared" si="668"/>
        <v>108</v>
      </c>
      <c r="FV667" s="13" t="str">
        <f t="shared" si="644"/>
        <v>100级-史诗守护灵の护手</v>
      </c>
      <c r="FW667" s="13" t="str">
        <f t="shared" si="645"/>
        <v>修罗 · 守护灵の护手-史诗</v>
      </c>
      <c r="FX667" s="14">
        <f t="shared" si="646"/>
        <v>2</v>
      </c>
      <c r="FY667" s="14">
        <f t="shared" si="647"/>
        <v>4</v>
      </c>
      <c r="FZ667" s="14">
        <f t="shared" si="648"/>
        <v>100</v>
      </c>
      <c r="GA667" s="14">
        <v>228</v>
      </c>
      <c r="GB667" s="14">
        <f t="shared" si="649"/>
        <v>6</v>
      </c>
      <c r="GC667" s="14">
        <f t="shared" si="627"/>
        <v>6</v>
      </c>
      <c r="GD667" s="14" t="str">
        <f t="shared" si="650"/>
        <v/>
      </c>
      <c r="GE667" s="14" t="e">
        <f t="shared" si="628"/>
        <v>#REF!</v>
      </c>
      <c r="GF667" s="14" t="e">
        <f t="shared" si="651"/>
        <v>#REF!</v>
      </c>
      <c r="GG667" s="14" t="e">
        <f t="shared" si="652"/>
        <v>#REF!</v>
      </c>
      <c r="GH667" s="14" t="e">
        <f t="shared" si="653"/>
        <v>#REF!</v>
      </c>
      <c r="GI667" s="14" t="e">
        <f t="shared" si="654"/>
        <v>#REF!</v>
      </c>
      <c r="GJ667" s="14" t="e">
        <f t="shared" si="655"/>
        <v>#REF!</v>
      </c>
      <c r="GK667" s="14" t="e">
        <f t="shared" si="656"/>
        <v>#REF!</v>
      </c>
      <c r="GL667" s="14">
        <f t="shared" si="657"/>
        <v>2064</v>
      </c>
      <c r="GM667" s="14">
        <f t="shared" si="658"/>
        <v>5</v>
      </c>
      <c r="GN667" s="14">
        <f t="shared" si="659"/>
        <v>2064</v>
      </c>
      <c r="GO667" s="25" t="str">
        <f t="shared" si="660"/>
        <v>icon_2106106</v>
      </c>
      <c r="GS667" s="14">
        <f t="shared" si="661"/>
        <v>3</v>
      </c>
      <c r="GT667" s="14">
        <f t="shared" si="662"/>
        <v>0</v>
      </c>
      <c r="GU667" s="14" t="e">
        <f t="shared" si="629"/>
        <v>#REF!</v>
      </c>
      <c r="GV667" s="14" t="str">
        <f t="shared" si="630"/>
        <v>HPExt</v>
      </c>
      <c r="GW667" s="14" t="e">
        <f t="shared" si="631"/>
        <v>#REF!</v>
      </c>
      <c r="GX667" s="14" t="e">
        <f t="shared" si="632"/>
        <v>#REF!</v>
      </c>
      <c r="GY667" s="14" t="str">
        <f t="shared" si="633"/>
        <v/>
      </c>
      <c r="GZ667" s="14" t="str">
        <f t="shared" si="634"/>
        <v/>
      </c>
      <c r="HA667" s="14" t="str">
        <f t="shared" si="635"/>
        <v/>
      </c>
      <c r="HB667" s="14">
        <f t="shared" si="663"/>
        <v>20640</v>
      </c>
      <c r="HC667" s="14">
        <f t="shared" si="636"/>
        <v>5</v>
      </c>
      <c r="HD667" s="14">
        <f t="shared" si="637"/>
        <v>2064</v>
      </c>
      <c r="HE667" s="25" t="s">
        <v>1109</v>
      </c>
      <c r="HF667" s="14">
        <f t="shared" si="664"/>
        <v>250</v>
      </c>
    </row>
    <row r="668" spans="165:214" ht="16.5" x14ac:dyDescent="0.2">
      <c r="FI668" s="13">
        <v>663</v>
      </c>
      <c r="FJ668" s="14">
        <f t="shared" si="665"/>
        <v>2</v>
      </c>
      <c r="FK668" s="14">
        <f t="shared" si="625"/>
        <v>228</v>
      </c>
      <c r="FL668" s="14">
        <f t="shared" si="666"/>
        <v>30</v>
      </c>
      <c r="FM668" s="14">
        <f t="shared" si="626"/>
        <v>40</v>
      </c>
      <c r="FN668" s="14">
        <f t="shared" si="638"/>
        <v>17</v>
      </c>
      <c r="FO668" s="14">
        <f t="shared" si="639"/>
        <v>100</v>
      </c>
      <c r="FP668" s="14">
        <f t="shared" si="640"/>
        <v>4</v>
      </c>
      <c r="FQ668" s="14">
        <f t="shared" si="641"/>
        <v>7</v>
      </c>
      <c r="FR668" s="14">
        <f t="shared" si="642"/>
        <v>7</v>
      </c>
      <c r="FS668" s="14" t="b">
        <f t="shared" si="667"/>
        <v>0</v>
      </c>
      <c r="FT668" s="14">
        <f t="shared" si="643"/>
        <v>2106407</v>
      </c>
      <c r="FU668" s="14">
        <f t="shared" si="668"/>
        <v>162</v>
      </c>
      <c r="FV668" s="13" t="str">
        <f t="shared" si="644"/>
        <v>100级-史诗守护灵の项链</v>
      </c>
      <c r="FW668" s="13" t="str">
        <f t="shared" si="645"/>
        <v>修罗 · 守护灵の项链-史诗</v>
      </c>
      <c r="FX668" s="14">
        <f t="shared" si="646"/>
        <v>2</v>
      </c>
      <c r="FY668" s="14">
        <f t="shared" si="647"/>
        <v>4</v>
      </c>
      <c r="FZ668" s="14">
        <f t="shared" si="648"/>
        <v>100</v>
      </c>
      <c r="GA668" s="14">
        <v>229</v>
      </c>
      <c r="GB668" s="14">
        <f t="shared" si="649"/>
        <v>6</v>
      </c>
      <c r="GC668" s="14">
        <f t="shared" si="627"/>
        <v>7</v>
      </c>
      <c r="GD668" s="14" t="str">
        <f t="shared" si="650"/>
        <v/>
      </c>
      <c r="GE668" s="14" t="e">
        <f t="shared" si="628"/>
        <v>#REF!</v>
      </c>
      <c r="GF668" s="14" t="e">
        <f t="shared" si="651"/>
        <v>#REF!</v>
      </c>
      <c r="GG668" s="14" t="e">
        <f t="shared" si="652"/>
        <v>#REF!</v>
      </c>
      <c r="GH668" s="14" t="e">
        <f t="shared" si="653"/>
        <v>#REF!</v>
      </c>
      <c r="GI668" s="14" t="e">
        <f t="shared" si="654"/>
        <v>#REF!</v>
      </c>
      <c r="GJ668" s="14" t="e">
        <f t="shared" si="655"/>
        <v>#REF!</v>
      </c>
      <c r="GK668" s="14" t="e">
        <f t="shared" si="656"/>
        <v>#REF!</v>
      </c>
      <c r="GL668" s="14">
        <f t="shared" si="657"/>
        <v>2064</v>
      </c>
      <c r="GM668" s="14">
        <f t="shared" si="658"/>
        <v>5</v>
      </c>
      <c r="GN668" s="14">
        <f t="shared" si="659"/>
        <v>2064</v>
      </c>
      <c r="GO668" s="25" t="str">
        <f t="shared" si="660"/>
        <v>icon_2106107</v>
      </c>
      <c r="GS668" s="14">
        <f t="shared" si="661"/>
        <v>1</v>
      </c>
      <c r="GT668" s="14">
        <f t="shared" si="662"/>
        <v>2</v>
      </c>
      <c r="GU668" s="14" t="e">
        <f t="shared" si="629"/>
        <v>#REF!</v>
      </c>
      <c r="GV668" s="14" t="str">
        <f t="shared" si="630"/>
        <v>AtkExt</v>
      </c>
      <c r="GW668" s="14" t="e">
        <f t="shared" si="631"/>
        <v>#REF!</v>
      </c>
      <c r="GX668" s="14" t="e">
        <f t="shared" si="632"/>
        <v>#REF!</v>
      </c>
      <c r="GY668" s="14" t="str">
        <f t="shared" si="633"/>
        <v>DefExt</v>
      </c>
      <c r="GZ668" s="14" t="e">
        <f t="shared" si="634"/>
        <v>#REF!</v>
      </c>
      <c r="HA668" s="14" t="e">
        <f t="shared" si="635"/>
        <v>#REF!</v>
      </c>
      <c r="HB668" s="14">
        <f t="shared" si="663"/>
        <v>20640</v>
      </c>
      <c r="HC668" s="14">
        <f t="shared" si="636"/>
        <v>5</v>
      </c>
      <c r="HD668" s="14">
        <f t="shared" si="637"/>
        <v>2064</v>
      </c>
      <c r="HE668" s="25" t="s">
        <v>1109</v>
      </c>
      <c r="HF668" s="14">
        <f t="shared" si="664"/>
        <v>375</v>
      </c>
    </row>
    <row r="669" spans="165:214" ht="16.5" x14ac:dyDescent="0.2">
      <c r="FI669" s="13">
        <v>664</v>
      </c>
      <c r="FJ669" s="14">
        <f t="shared" si="665"/>
        <v>2</v>
      </c>
      <c r="FK669" s="14">
        <f t="shared" si="625"/>
        <v>229</v>
      </c>
      <c r="FL669" s="14">
        <f t="shared" si="666"/>
        <v>30</v>
      </c>
      <c r="FM669" s="14">
        <f t="shared" si="626"/>
        <v>40</v>
      </c>
      <c r="FN669" s="14">
        <f t="shared" si="638"/>
        <v>17</v>
      </c>
      <c r="FO669" s="14">
        <f t="shared" si="639"/>
        <v>100</v>
      </c>
      <c r="FP669" s="14">
        <f t="shared" si="640"/>
        <v>4</v>
      </c>
      <c r="FQ669" s="14">
        <f t="shared" si="641"/>
        <v>8</v>
      </c>
      <c r="FR669" s="14">
        <f t="shared" si="642"/>
        <v>8</v>
      </c>
      <c r="FS669" s="14" t="b">
        <f t="shared" si="667"/>
        <v>0</v>
      </c>
      <c r="FT669" s="14">
        <f t="shared" si="643"/>
        <v>2106408</v>
      </c>
      <c r="FU669" s="14">
        <f t="shared" si="668"/>
        <v>162</v>
      </c>
      <c r="FV669" s="13" t="str">
        <f t="shared" si="644"/>
        <v>100级-史诗守护灵の戒指</v>
      </c>
      <c r="FW669" s="13" t="str">
        <f t="shared" si="645"/>
        <v>修罗 · 守护灵の戒指-史诗</v>
      </c>
      <c r="FX669" s="14">
        <f t="shared" si="646"/>
        <v>2</v>
      </c>
      <c r="FY669" s="14">
        <f t="shared" si="647"/>
        <v>4</v>
      </c>
      <c r="FZ669" s="14">
        <f t="shared" si="648"/>
        <v>100</v>
      </c>
      <c r="GA669" s="14">
        <v>230</v>
      </c>
      <c r="GB669" s="14">
        <f t="shared" si="649"/>
        <v>6</v>
      </c>
      <c r="GC669" s="14">
        <f t="shared" si="627"/>
        <v>8</v>
      </c>
      <c r="GD669" s="14" t="str">
        <f t="shared" si="650"/>
        <v/>
      </c>
      <c r="GE669" s="14" t="e">
        <f t="shared" si="628"/>
        <v>#REF!</v>
      </c>
      <c r="GF669" s="14" t="e">
        <f t="shared" si="651"/>
        <v>#REF!</v>
      </c>
      <c r="GG669" s="14" t="e">
        <f t="shared" si="652"/>
        <v>#REF!</v>
      </c>
      <c r="GH669" s="14" t="e">
        <f t="shared" si="653"/>
        <v>#REF!</v>
      </c>
      <c r="GI669" s="14" t="e">
        <f t="shared" si="654"/>
        <v>#REF!</v>
      </c>
      <c r="GJ669" s="14" t="e">
        <f t="shared" si="655"/>
        <v>#REF!</v>
      </c>
      <c r="GK669" s="14" t="e">
        <f t="shared" si="656"/>
        <v>#REF!</v>
      </c>
      <c r="GL669" s="14">
        <f t="shared" si="657"/>
        <v>2064</v>
      </c>
      <c r="GM669" s="14">
        <f t="shared" si="658"/>
        <v>5</v>
      </c>
      <c r="GN669" s="14">
        <f t="shared" si="659"/>
        <v>2064</v>
      </c>
      <c r="GO669" s="25" t="str">
        <f t="shared" si="660"/>
        <v>icon_2106108</v>
      </c>
      <c r="GS669" s="14">
        <f t="shared" si="661"/>
        <v>1</v>
      </c>
      <c r="GT669" s="14">
        <f t="shared" si="662"/>
        <v>3</v>
      </c>
      <c r="GU669" s="14" t="e">
        <f t="shared" si="629"/>
        <v>#REF!</v>
      </c>
      <c r="GV669" s="14" t="str">
        <f t="shared" si="630"/>
        <v>AtkExt</v>
      </c>
      <c r="GW669" s="14" t="e">
        <f t="shared" si="631"/>
        <v>#REF!</v>
      </c>
      <c r="GX669" s="14" t="e">
        <f t="shared" si="632"/>
        <v>#REF!</v>
      </c>
      <c r="GY669" s="14" t="str">
        <f t="shared" si="633"/>
        <v>HPExt</v>
      </c>
      <c r="GZ669" s="14" t="e">
        <f t="shared" si="634"/>
        <v>#REF!</v>
      </c>
      <c r="HA669" s="14" t="e">
        <f t="shared" si="635"/>
        <v>#REF!</v>
      </c>
      <c r="HB669" s="14">
        <f t="shared" si="663"/>
        <v>20640</v>
      </c>
      <c r="HC669" s="14">
        <f t="shared" si="636"/>
        <v>5</v>
      </c>
      <c r="HD669" s="14">
        <f t="shared" si="637"/>
        <v>2064</v>
      </c>
      <c r="HE669" s="25" t="s">
        <v>1109</v>
      </c>
      <c r="HF669" s="14">
        <f t="shared" si="664"/>
        <v>375</v>
      </c>
    </row>
    <row r="670" spans="165:214" ht="16.5" x14ac:dyDescent="0.2">
      <c r="FI670" s="13">
        <v>665</v>
      </c>
      <c r="FJ670" s="14">
        <f t="shared" si="665"/>
        <v>2</v>
      </c>
      <c r="FK670" s="14">
        <f t="shared" si="625"/>
        <v>230</v>
      </c>
      <c r="FL670" s="14">
        <f t="shared" si="666"/>
        <v>31</v>
      </c>
      <c r="FM670" s="14">
        <f t="shared" si="626"/>
        <v>41</v>
      </c>
      <c r="FN670" s="14">
        <f t="shared" si="638"/>
        <v>17</v>
      </c>
      <c r="FO670" s="14">
        <f t="shared" si="639"/>
        <v>100</v>
      </c>
      <c r="FP670" s="14">
        <f t="shared" si="640"/>
        <v>4</v>
      </c>
      <c r="FQ670" s="14">
        <f t="shared" si="641"/>
        <v>1</v>
      </c>
      <c r="FR670" s="14">
        <f t="shared" si="642"/>
        <v>1</v>
      </c>
      <c r="FS670" s="14" t="b">
        <f t="shared" si="667"/>
        <v>1</v>
      </c>
      <c r="FT670" s="14">
        <f t="shared" si="643"/>
        <v>2106411</v>
      </c>
      <c r="FU670" s="14">
        <f t="shared" si="668"/>
        <v>216</v>
      </c>
      <c r="FV670" s="13" t="str">
        <f t="shared" si="644"/>
        <v>100级-攻击套守护灵の灵器</v>
      </c>
      <c r="FW670" s="13" t="str">
        <f t="shared" si="645"/>
        <v>暗影猎手 · 守护灵の灵器</v>
      </c>
      <c r="FX670" s="14">
        <f t="shared" si="646"/>
        <v>2</v>
      </c>
      <c r="FY670" s="14">
        <f t="shared" si="647"/>
        <v>4</v>
      </c>
      <c r="FZ670" s="14">
        <f t="shared" si="648"/>
        <v>100</v>
      </c>
      <c r="GA670" s="14">
        <v>231</v>
      </c>
      <c r="GB670" s="14">
        <f t="shared" si="649"/>
        <v>6</v>
      </c>
      <c r="GC670" s="14">
        <f t="shared" si="627"/>
        <v>1</v>
      </c>
      <c r="GD670" s="14">
        <f t="shared" si="650"/>
        <v>210641</v>
      </c>
      <c r="GE670" s="14" t="e">
        <f t="shared" si="628"/>
        <v>#REF!</v>
      </c>
      <c r="GF670" s="14" t="e">
        <f t="shared" si="651"/>
        <v>#REF!</v>
      </c>
      <c r="GG670" s="14" t="e">
        <f t="shared" si="652"/>
        <v>#REF!</v>
      </c>
      <c r="GH670" s="14" t="e">
        <f t="shared" si="653"/>
        <v>#REF!</v>
      </c>
      <c r="GI670" s="14" t="e">
        <f t="shared" si="654"/>
        <v>#REF!</v>
      </c>
      <c r="GJ670" s="14" t="e">
        <f t="shared" si="655"/>
        <v>#REF!</v>
      </c>
      <c r="GK670" s="14" t="e">
        <f t="shared" si="656"/>
        <v>#REF!</v>
      </c>
      <c r="GL670" s="14">
        <f t="shared" si="657"/>
        <v>2064</v>
      </c>
      <c r="GM670" s="14">
        <f t="shared" si="658"/>
        <v>5</v>
      </c>
      <c r="GN670" s="14">
        <f t="shared" si="659"/>
        <v>2064</v>
      </c>
      <c r="GO670" s="25" t="str">
        <f t="shared" si="660"/>
        <v>icon_2106411</v>
      </c>
      <c r="GS670" s="14">
        <f t="shared" si="661"/>
        <v>1</v>
      </c>
      <c r="GT670" s="14">
        <f t="shared" si="662"/>
        <v>0</v>
      </c>
      <c r="GU670" s="14" t="e">
        <f t="shared" si="629"/>
        <v>#REF!</v>
      </c>
      <c r="GV670" s="14" t="str">
        <f t="shared" si="630"/>
        <v>AtkExt</v>
      </c>
      <c r="GW670" s="14" t="e">
        <f t="shared" si="631"/>
        <v>#REF!</v>
      </c>
      <c r="GX670" s="14" t="e">
        <f t="shared" si="632"/>
        <v>#REF!</v>
      </c>
      <c r="GY670" s="14" t="str">
        <f t="shared" si="633"/>
        <v/>
      </c>
      <c r="GZ670" s="14" t="str">
        <f t="shared" si="634"/>
        <v/>
      </c>
      <c r="HA670" s="14" t="str">
        <f t="shared" si="635"/>
        <v/>
      </c>
      <c r="HB670" s="14">
        <f t="shared" si="663"/>
        <v>20640</v>
      </c>
      <c r="HC670" s="14">
        <f t="shared" si="636"/>
        <v>5</v>
      </c>
      <c r="HD670" s="14">
        <f t="shared" si="637"/>
        <v>2064</v>
      </c>
      <c r="HE670" s="25" t="s">
        <v>1109</v>
      </c>
      <c r="HF670" s="14">
        <f t="shared" si="664"/>
        <v>500</v>
      </c>
    </row>
    <row r="671" spans="165:214" ht="16.5" x14ac:dyDescent="0.2">
      <c r="FI671" s="13">
        <v>666</v>
      </c>
      <c r="FJ671" s="14">
        <f t="shared" si="665"/>
        <v>2</v>
      </c>
      <c r="FK671" s="14">
        <f t="shared" si="625"/>
        <v>231</v>
      </c>
      <c r="FL671" s="14">
        <f t="shared" si="666"/>
        <v>31</v>
      </c>
      <c r="FM671" s="14">
        <f t="shared" si="626"/>
        <v>41</v>
      </c>
      <c r="FN671" s="14">
        <f t="shared" si="638"/>
        <v>17</v>
      </c>
      <c r="FO671" s="14">
        <f t="shared" si="639"/>
        <v>100</v>
      </c>
      <c r="FP671" s="14">
        <f t="shared" si="640"/>
        <v>4</v>
      </c>
      <c r="FQ671" s="14">
        <f t="shared" si="641"/>
        <v>2</v>
      </c>
      <c r="FR671" s="14">
        <f t="shared" si="642"/>
        <v>2</v>
      </c>
      <c r="FS671" s="14" t="b">
        <f t="shared" si="667"/>
        <v>1</v>
      </c>
      <c r="FT671" s="14">
        <f t="shared" si="643"/>
        <v>2106412</v>
      </c>
      <c r="FU671" s="14">
        <f t="shared" si="668"/>
        <v>108</v>
      </c>
      <c r="FV671" s="13" t="str">
        <f t="shared" si="644"/>
        <v>100级-攻击套守护灵の头盔</v>
      </c>
      <c r="FW671" s="13" t="str">
        <f t="shared" si="645"/>
        <v>暗影猎手 · 守护灵の头盔</v>
      </c>
      <c r="FX671" s="14">
        <f t="shared" si="646"/>
        <v>2</v>
      </c>
      <c r="FY671" s="14">
        <f t="shared" si="647"/>
        <v>4</v>
      </c>
      <c r="FZ671" s="14">
        <f t="shared" si="648"/>
        <v>100</v>
      </c>
      <c r="GA671" s="14">
        <v>232</v>
      </c>
      <c r="GB671" s="14">
        <f t="shared" si="649"/>
        <v>6</v>
      </c>
      <c r="GC671" s="14">
        <f t="shared" si="627"/>
        <v>2</v>
      </c>
      <c r="GD671" s="14">
        <f t="shared" si="650"/>
        <v>210641</v>
      </c>
      <c r="GE671" s="14" t="e">
        <f t="shared" si="628"/>
        <v>#REF!</v>
      </c>
      <c r="GF671" s="14" t="e">
        <f t="shared" si="651"/>
        <v>#REF!</v>
      </c>
      <c r="GG671" s="14" t="e">
        <f t="shared" si="652"/>
        <v>#REF!</v>
      </c>
      <c r="GH671" s="14" t="e">
        <f t="shared" si="653"/>
        <v>#REF!</v>
      </c>
      <c r="GI671" s="14" t="e">
        <f t="shared" si="654"/>
        <v>#REF!</v>
      </c>
      <c r="GJ671" s="14" t="e">
        <f t="shared" si="655"/>
        <v>#REF!</v>
      </c>
      <c r="GK671" s="14" t="e">
        <f t="shared" si="656"/>
        <v>#REF!</v>
      </c>
      <c r="GL671" s="14">
        <f t="shared" si="657"/>
        <v>2064</v>
      </c>
      <c r="GM671" s="14">
        <f t="shared" si="658"/>
        <v>5</v>
      </c>
      <c r="GN671" s="14">
        <f t="shared" si="659"/>
        <v>2064</v>
      </c>
      <c r="GO671" s="25" t="str">
        <f t="shared" si="660"/>
        <v>icon_2106412</v>
      </c>
      <c r="GS671" s="14">
        <f t="shared" si="661"/>
        <v>2</v>
      </c>
      <c r="GT671" s="14">
        <f t="shared" si="662"/>
        <v>0</v>
      </c>
      <c r="GU671" s="14" t="e">
        <f t="shared" si="629"/>
        <v>#REF!</v>
      </c>
      <c r="GV671" s="14" t="str">
        <f t="shared" si="630"/>
        <v>DefExt</v>
      </c>
      <c r="GW671" s="14" t="e">
        <f t="shared" si="631"/>
        <v>#REF!</v>
      </c>
      <c r="GX671" s="14" t="e">
        <f t="shared" si="632"/>
        <v>#REF!</v>
      </c>
      <c r="GY671" s="14" t="str">
        <f t="shared" si="633"/>
        <v/>
      </c>
      <c r="GZ671" s="14" t="str">
        <f t="shared" si="634"/>
        <v/>
      </c>
      <c r="HA671" s="14" t="str">
        <f t="shared" si="635"/>
        <v/>
      </c>
      <c r="HB671" s="14">
        <f t="shared" si="663"/>
        <v>20640</v>
      </c>
      <c r="HC671" s="14">
        <f t="shared" si="636"/>
        <v>5</v>
      </c>
      <c r="HD671" s="14">
        <f t="shared" si="637"/>
        <v>2064</v>
      </c>
      <c r="HE671" s="25" t="s">
        <v>1109</v>
      </c>
      <c r="HF671" s="14">
        <f t="shared" si="664"/>
        <v>250</v>
      </c>
    </row>
    <row r="672" spans="165:214" ht="16.5" x14ac:dyDescent="0.2">
      <c r="FI672" s="13">
        <v>667</v>
      </c>
      <c r="FJ672" s="14">
        <f t="shared" si="665"/>
        <v>2</v>
      </c>
      <c r="FK672" s="14">
        <f t="shared" si="625"/>
        <v>232</v>
      </c>
      <c r="FL672" s="14">
        <f t="shared" si="666"/>
        <v>31</v>
      </c>
      <c r="FM672" s="14">
        <f t="shared" si="626"/>
        <v>41</v>
      </c>
      <c r="FN672" s="14">
        <f t="shared" si="638"/>
        <v>17</v>
      </c>
      <c r="FO672" s="14">
        <f t="shared" si="639"/>
        <v>100</v>
      </c>
      <c r="FP672" s="14">
        <f t="shared" si="640"/>
        <v>4</v>
      </c>
      <c r="FQ672" s="14">
        <f t="shared" si="641"/>
        <v>3</v>
      </c>
      <c r="FR672" s="14">
        <f t="shared" si="642"/>
        <v>3</v>
      </c>
      <c r="FS672" s="14" t="b">
        <f t="shared" si="667"/>
        <v>1</v>
      </c>
      <c r="FT672" s="14">
        <f t="shared" si="643"/>
        <v>2106413</v>
      </c>
      <c r="FU672" s="14">
        <f t="shared" si="668"/>
        <v>108</v>
      </c>
      <c r="FV672" s="13" t="str">
        <f t="shared" si="644"/>
        <v>100级-攻击套守护灵の铠甲</v>
      </c>
      <c r="FW672" s="13" t="str">
        <f t="shared" si="645"/>
        <v>暗影猎手 · 守护灵の铠甲</v>
      </c>
      <c r="FX672" s="14">
        <f t="shared" si="646"/>
        <v>2</v>
      </c>
      <c r="FY672" s="14">
        <f t="shared" si="647"/>
        <v>4</v>
      </c>
      <c r="FZ672" s="14">
        <f t="shared" si="648"/>
        <v>100</v>
      </c>
      <c r="GA672" s="14">
        <v>233</v>
      </c>
      <c r="GB672" s="14">
        <f t="shared" si="649"/>
        <v>6</v>
      </c>
      <c r="GC672" s="14">
        <f t="shared" si="627"/>
        <v>3</v>
      </c>
      <c r="GD672" s="14">
        <f t="shared" si="650"/>
        <v>210641</v>
      </c>
      <c r="GE672" s="14" t="e">
        <f t="shared" si="628"/>
        <v>#REF!</v>
      </c>
      <c r="GF672" s="14" t="e">
        <f t="shared" si="651"/>
        <v>#REF!</v>
      </c>
      <c r="GG672" s="14" t="e">
        <f t="shared" si="652"/>
        <v>#REF!</v>
      </c>
      <c r="GH672" s="14" t="e">
        <f t="shared" si="653"/>
        <v>#REF!</v>
      </c>
      <c r="GI672" s="14" t="e">
        <f t="shared" si="654"/>
        <v>#REF!</v>
      </c>
      <c r="GJ672" s="14" t="e">
        <f t="shared" si="655"/>
        <v>#REF!</v>
      </c>
      <c r="GK672" s="14" t="e">
        <f t="shared" si="656"/>
        <v>#REF!</v>
      </c>
      <c r="GL672" s="14">
        <f t="shared" si="657"/>
        <v>2064</v>
      </c>
      <c r="GM672" s="14">
        <f t="shared" si="658"/>
        <v>5</v>
      </c>
      <c r="GN672" s="14">
        <f t="shared" si="659"/>
        <v>2064</v>
      </c>
      <c r="GO672" s="25" t="str">
        <f t="shared" si="660"/>
        <v>icon_2106413</v>
      </c>
      <c r="GS672" s="14">
        <f t="shared" si="661"/>
        <v>2</v>
      </c>
      <c r="GT672" s="14">
        <f t="shared" si="662"/>
        <v>3</v>
      </c>
      <c r="GU672" s="14" t="e">
        <f t="shared" si="629"/>
        <v>#REF!</v>
      </c>
      <c r="GV672" s="14" t="str">
        <f t="shared" si="630"/>
        <v>DefExt</v>
      </c>
      <c r="GW672" s="14" t="e">
        <f t="shared" si="631"/>
        <v>#REF!</v>
      </c>
      <c r="GX672" s="14" t="e">
        <f t="shared" si="632"/>
        <v>#REF!</v>
      </c>
      <c r="GY672" s="14" t="str">
        <f t="shared" si="633"/>
        <v>HPExt</v>
      </c>
      <c r="GZ672" s="14" t="e">
        <f t="shared" si="634"/>
        <v>#REF!</v>
      </c>
      <c r="HA672" s="14" t="e">
        <f t="shared" si="635"/>
        <v>#REF!</v>
      </c>
      <c r="HB672" s="14">
        <f t="shared" si="663"/>
        <v>20640</v>
      </c>
      <c r="HC672" s="14">
        <f t="shared" si="636"/>
        <v>5</v>
      </c>
      <c r="HD672" s="14">
        <f t="shared" si="637"/>
        <v>2064</v>
      </c>
      <c r="HE672" s="25" t="s">
        <v>1109</v>
      </c>
      <c r="HF672" s="14">
        <f t="shared" si="664"/>
        <v>250</v>
      </c>
    </row>
    <row r="673" spans="165:214" ht="16.5" x14ac:dyDescent="0.2">
      <c r="FI673" s="13">
        <v>668</v>
      </c>
      <c r="FJ673" s="14">
        <f t="shared" si="665"/>
        <v>2</v>
      </c>
      <c r="FK673" s="14">
        <f t="shared" si="625"/>
        <v>233</v>
      </c>
      <c r="FL673" s="14">
        <f t="shared" si="666"/>
        <v>31</v>
      </c>
      <c r="FM673" s="14">
        <f t="shared" si="626"/>
        <v>41</v>
      </c>
      <c r="FN673" s="14">
        <f t="shared" si="638"/>
        <v>17</v>
      </c>
      <c r="FO673" s="14">
        <f t="shared" si="639"/>
        <v>100</v>
      </c>
      <c r="FP673" s="14">
        <f t="shared" si="640"/>
        <v>4</v>
      </c>
      <c r="FQ673" s="14">
        <f t="shared" si="641"/>
        <v>4</v>
      </c>
      <c r="FR673" s="14">
        <f t="shared" si="642"/>
        <v>5</v>
      </c>
      <c r="FS673" s="14" t="b">
        <f t="shared" si="667"/>
        <v>1</v>
      </c>
      <c r="FT673" s="14">
        <f t="shared" si="643"/>
        <v>2106415</v>
      </c>
      <c r="FU673" s="14">
        <f t="shared" si="668"/>
        <v>108</v>
      </c>
      <c r="FV673" s="13" t="str">
        <f t="shared" si="644"/>
        <v>100级-攻击套守护灵の鞋子</v>
      </c>
      <c r="FW673" s="13" t="str">
        <f t="shared" si="645"/>
        <v>暗影猎手 · 守护灵の鞋子</v>
      </c>
      <c r="FX673" s="14">
        <f t="shared" si="646"/>
        <v>2</v>
      </c>
      <c r="FY673" s="14">
        <f t="shared" si="647"/>
        <v>4</v>
      </c>
      <c r="FZ673" s="14">
        <f t="shared" si="648"/>
        <v>100</v>
      </c>
      <c r="GA673" s="14">
        <v>234</v>
      </c>
      <c r="GB673" s="14">
        <f t="shared" si="649"/>
        <v>6</v>
      </c>
      <c r="GC673" s="14">
        <f t="shared" si="627"/>
        <v>5</v>
      </c>
      <c r="GD673" s="14">
        <f t="shared" si="650"/>
        <v>210641</v>
      </c>
      <c r="GE673" s="14" t="e">
        <f t="shared" si="628"/>
        <v>#REF!</v>
      </c>
      <c r="GF673" s="14" t="e">
        <f t="shared" si="651"/>
        <v>#REF!</v>
      </c>
      <c r="GG673" s="14" t="e">
        <f t="shared" si="652"/>
        <v>#REF!</v>
      </c>
      <c r="GH673" s="14" t="e">
        <f t="shared" si="653"/>
        <v>#REF!</v>
      </c>
      <c r="GI673" s="14" t="e">
        <f t="shared" si="654"/>
        <v>#REF!</v>
      </c>
      <c r="GJ673" s="14" t="e">
        <f t="shared" si="655"/>
        <v>#REF!</v>
      </c>
      <c r="GK673" s="14" t="e">
        <f t="shared" si="656"/>
        <v>#REF!</v>
      </c>
      <c r="GL673" s="14">
        <f t="shared" si="657"/>
        <v>2064</v>
      </c>
      <c r="GM673" s="14">
        <f t="shared" si="658"/>
        <v>5</v>
      </c>
      <c r="GN673" s="14">
        <f t="shared" si="659"/>
        <v>2064</v>
      </c>
      <c r="GO673" s="25" t="str">
        <f t="shared" si="660"/>
        <v>icon_2106415</v>
      </c>
      <c r="GS673" s="14">
        <f t="shared" si="661"/>
        <v>3</v>
      </c>
      <c r="GT673" s="14">
        <f t="shared" si="662"/>
        <v>0</v>
      </c>
      <c r="GU673" s="14" t="e">
        <f t="shared" si="629"/>
        <v>#REF!</v>
      </c>
      <c r="GV673" s="14" t="str">
        <f t="shared" si="630"/>
        <v>HPExt</v>
      </c>
      <c r="GW673" s="14" t="e">
        <f t="shared" si="631"/>
        <v>#REF!</v>
      </c>
      <c r="GX673" s="14" t="e">
        <f t="shared" si="632"/>
        <v>#REF!</v>
      </c>
      <c r="GY673" s="14" t="str">
        <f t="shared" si="633"/>
        <v/>
      </c>
      <c r="GZ673" s="14" t="str">
        <f t="shared" si="634"/>
        <v/>
      </c>
      <c r="HA673" s="14" t="str">
        <f t="shared" si="635"/>
        <v/>
      </c>
      <c r="HB673" s="14">
        <f t="shared" si="663"/>
        <v>20640</v>
      </c>
      <c r="HC673" s="14">
        <f t="shared" si="636"/>
        <v>5</v>
      </c>
      <c r="HD673" s="14">
        <f t="shared" si="637"/>
        <v>2064</v>
      </c>
      <c r="HE673" s="25" t="s">
        <v>1109</v>
      </c>
      <c r="HF673" s="14">
        <f t="shared" si="664"/>
        <v>250</v>
      </c>
    </row>
    <row r="674" spans="165:214" ht="16.5" x14ac:dyDescent="0.2">
      <c r="FI674" s="13">
        <v>669</v>
      </c>
      <c r="FJ674" s="14">
        <f t="shared" si="665"/>
        <v>2</v>
      </c>
      <c r="FK674" s="14">
        <f t="shared" si="625"/>
        <v>234</v>
      </c>
      <c r="FL674" s="14">
        <f t="shared" si="666"/>
        <v>31</v>
      </c>
      <c r="FM674" s="14">
        <f t="shared" si="626"/>
        <v>41</v>
      </c>
      <c r="FN674" s="14">
        <f t="shared" si="638"/>
        <v>17</v>
      </c>
      <c r="FO674" s="14">
        <f t="shared" si="639"/>
        <v>100</v>
      </c>
      <c r="FP674" s="14">
        <f t="shared" si="640"/>
        <v>4</v>
      </c>
      <c r="FQ674" s="14">
        <f t="shared" si="641"/>
        <v>5</v>
      </c>
      <c r="FR674" s="14">
        <f t="shared" si="642"/>
        <v>7</v>
      </c>
      <c r="FS674" s="14" t="b">
        <f t="shared" si="667"/>
        <v>1</v>
      </c>
      <c r="FT674" s="14">
        <f t="shared" si="643"/>
        <v>2106417</v>
      </c>
      <c r="FU674" s="14">
        <f t="shared" si="668"/>
        <v>162</v>
      </c>
      <c r="FV674" s="13" t="str">
        <f t="shared" si="644"/>
        <v>100级-攻击套守护灵の项链</v>
      </c>
      <c r="FW674" s="13" t="str">
        <f t="shared" si="645"/>
        <v>暗影猎手 · 守护灵の项链</v>
      </c>
      <c r="FX674" s="14">
        <f t="shared" si="646"/>
        <v>2</v>
      </c>
      <c r="FY674" s="14">
        <f t="shared" si="647"/>
        <v>4</v>
      </c>
      <c r="FZ674" s="14">
        <f t="shared" si="648"/>
        <v>100</v>
      </c>
      <c r="GA674" s="14">
        <v>235</v>
      </c>
      <c r="GB674" s="14">
        <f t="shared" si="649"/>
        <v>6</v>
      </c>
      <c r="GC674" s="14">
        <f t="shared" si="627"/>
        <v>7</v>
      </c>
      <c r="GD674" s="14">
        <f t="shared" si="650"/>
        <v>210641</v>
      </c>
      <c r="GE674" s="14" t="e">
        <f t="shared" si="628"/>
        <v>#REF!</v>
      </c>
      <c r="GF674" s="14" t="e">
        <f t="shared" si="651"/>
        <v>#REF!</v>
      </c>
      <c r="GG674" s="14" t="e">
        <f t="shared" si="652"/>
        <v>#REF!</v>
      </c>
      <c r="GH674" s="14" t="e">
        <f t="shared" si="653"/>
        <v>#REF!</v>
      </c>
      <c r="GI674" s="14" t="e">
        <f t="shared" si="654"/>
        <v>#REF!</v>
      </c>
      <c r="GJ674" s="14" t="e">
        <f t="shared" si="655"/>
        <v>#REF!</v>
      </c>
      <c r="GK674" s="14" t="e">
        <f t="shared" si="656"/>
        <v>#REF!</v>
      </c>
      <c r="GL674" s="14">
        <f t="shared" si="657"/>
        <v>2064</v>
      </c>
      <c r="GM674" s="14">
        <f t="shared" si="658"/>
        <v>5</v>
      </c>
      <c r="GN674" s="14">
        <f t="shared" si="659"/>
        <v>2064</v>
      </c>
      <c r="GO674" s="25" t="str">
        <f t="shared" si="660"/>
        <v>icon_2106417</v>
      </c>
      <c r="GS674" s="14">
        <f t="shared" si="661"/>
        <v>1</v>
      </c>
      <c r="GT674" s="14">
        <f t="shared" si="662"/>
        <v>2</v>
      </c>
      <c r="GU674" s="14" t="e">
        <f t="shared" si="629"/>
        <v>#REF!</v>
      </c>
      <c r="GV674" s="14" t="str">
        <f t="shared" si="630"/>
        <v>AtkExt</v>
      </c>
      <c r="GW674" s="14" t="e">
        <f t="shared" si="631"/>
        <v>#REF!</v>
      </c>
      <c r="GX674" s="14" t="e">
        <f t="shared" si="632"/>
        <v>#REF!</v>
      </c>
      <c r="GY674" s="14" t="str">
        <f t="shared" si="633"/>
        <v>DefExt</v>
      </c>
      <c r="GZ674" s="14" t="e">
        <f t="shared" si="634"/>
        <v>#REF!</v>
      </c>
      <c r="HA674" s="14" t="e">
        <f t="shared" si="635"/>
        <v>#REF!</v>
      </c>
      <c r="HB674" s="14">
        <f t="shared" si="663"/>
        <v>20640</v>
      </c>
      <c r="HC674" s="14">
        <f t="shared" si="636"/>
        <v>5</v>
      </c>
      <c r="HD674" s="14">
        <f t="shared" si="637"/>
        <v>2064</v>
      </c>
      <c r="HE674" s="25" t="s">
        <v>1109</v>
      </c>
      <c r="HF674" s="14">
        <f t="shared" si="664"/>
        <v>375</v>
      </c>
    </row>
    <row r="675" spans="165:214" ht="16.5" x14ac:dyDescent="0.2">
      <c r="FI675" s="13">
        <v>670</v>
      </c>
      <c r="FJ675" s="14">
        <f t="shared" si="665"/>
        <v>2</v>
      </c>
      <c r="FK675" s="14">
        <f t="shared" si="625"/>
        <v>235</v>
      </c>
      <c r="FL675" s="14">
        <f t="shared" si="666"/>
        <v>31</v>
      </c>
      <c r="FM675" s="14">
        <f t="shared" si="626"/>
        <v>41</v>
      </c>
      <c r="FN675" s="14">
        <f t="shared" si="638"/>
        <v>17</v>
      </c>
      <c r="FO675" s="14">
        <f t="shared" si="639"/>
        <v>100</v>
      </c>
      <c r="FP675" s="14">
        <f t="shared" si="640"/>
        <v>4</v>
      </c>
      <c r="FQ675" s="14">
        <f t="shared" si="641"/>
        <v>6</v>
      </c>
      <c r="FR675" s="14">
        <f t="shared" si="642"/>
        <v>8</v>
      </c>
      <c r="FS675" s="14" t="b">
        <f t="shared" si="667"/>
        <v>1</v>
      </c>
      <c r="FT675" s="14">
        <f t="shared" si="643"/>
        <v>2106418</v>
      </c>
      <c r="FU675" s="14">
        <f t="shared" si="668"/>
        <v>162</v>
      </c>
      <c r="FV675" s="13" t="str">
        <f t="shared" si="644"/>
        <v>100级-攻击套守护灵の戒指</v>
      </c>
      <c r="FW675" s="13" t="str">
        <f t="shared" si="645"/>
        <v>暗影猎手 · 守护灵の戒指</v>
      </c>
      <c r="FX675" s="14">
        <f t="shared" si="646"/>
        <v>2</v>
      </c>
      <c r="FY675" s="14">
        <f t="shared" si="647"/>
        <v>4</v>
      </c>
      <c r="FZ675" s="14">
        <f t="shared" si="648"/>
        <v>100</v>
      </c>
      <c r="GA675" s="14">
        <v>236</v>
      </c>
      <c r="GB675" s="14">
        <f t="shared" si="649"/>
        <v>6</v>
      </c>
      <c r="GC675" s="14">
        <f t="shared" si="627"/>
        <v>8</v>
      </c>
      <c r="GD675" s="14">
        <f t="shared" si="650"/>
        <v>210641</v>
      </c>
      <c r="GE675" s="14" t="e">
        <f t="shared" si="628"/>
        <v>#REF!</v>
      </c>
      <c r="GF675" s="14" t="e">
        <f t="shared" si="651"/>
        <v>#REF!</v>
      </c>
      <c r="GG675" s="14" t="e">
        <f t="shared" si="652"/>
        <v>#REF!</v>
      </c>
      <c r="GH675" s="14" t="e">
        <f t="shared" si="653"/>
        <v>#REF!</v>
      </c>
      <c r="GI675" s="14" t="e">
        <f t="shared" si="654"/>
        <v>#REF!</v>
      </c>
      <c r="GJ675" s="14" t="e">
        <f t="shared" si="655"/>
        <v>#REF!</v>
      </c>
      <c r="GK675" s="14" t="e">
        <f t="shared" si="656"/>
        <v>#REF!</v>
      </c>
      <c r="GL675" s="14">
        <f t="shared" si="657"/>
        <v>2064</v>
      </c>
      <c r="GM675" s="14">
        <f t="shared" si="658"/>
        <v>5</v>
      </c>
      <c r="GN675" s="14">
        <f t="shared" si="659"/>
        <v>2064</v>
      </c>
      <c r="GO675" s="25" t="str">
        <f t="shared" si="660"/>
        <v>icon_2106418</v>
      </c>
      <c r="GS675" s="14">
        <f t="shared" si="661"/>
        <v>1</v>
      </c>
      <c r="GT675" s="14">
        <f t="shared" si="662"/>
        <v>3</v>
      </c>
      <c r="GU675" s="14" t="e">
        <f t="shared" si="629"/>
        <v>#REF!</v>
      </c>
      <c r="GV675" s="14" t="str">
        <f t="shared" si="630"/>
        <v>AtkExt</v>
      </c>
      <c r="GW675" s="14" t="e">
        <f t="shared" si="631"/>
        <v>#REF!</v>
      </c>
      <c r="GX675" s="14" t="e">
        <f t="shared" si="632"/>
        <v>#REF!</v>
      </c>
      <c r="GY675" s="14" t="str">
        <f t="shared" si="633"/>
        <v>HPExt</v>
      </c>
      <c r="GZ675" s="14" t="e">
        <f t="shared" si="634"/>
        <v>#REF!</v>
      </c>
      <c r="HA675" s="14" t="e">
        <f t="shared" si="635"/>
        <v>#REF!</v>
      </c>
      <c r="HB675" s="14">
        <f t="shared" si="663"/>
        <v>20640</v>
      </c>
      <c r="HC675" s="14">
        <f t="shared" si="636"/>
        <v>5</v>
      </c>
      <c r="HD675" s="14">
        <f t="shared" si="637"/>
        <v>2064</v>
      </c>
      <c r="HE675" s="25" t="s">
        <v>1109</v>
      </c>
      <c r="HF675" s="14">
        <f t="shared" si="664"/>
        <v>375</v>
      </c>
    </row>
    <row r="676" spans="165:214" ht="16.5" x14ac:dyDescent="0.2">
      <c r="FI676" s="13">
        <v>671</v>
      </c>
      <c r="FJ676" s="14">
        <f t="shared" si="665"/>
        <v>2</v>
      </c>
      <c r="FK676" s="14">
        <f t="shared" si="625"/>
        <v>236</v>
      </c>
      <c r="FL676" s="14">
        <f t="shared" si="666"/>
        <v>32</v>
      </c>
      <c r="FM676" s="14">
        <f t="shared" si="626"/>
        <v>10</v>
      </c>
      <c r="FN676" s="14">
        <f t="shared" si="638"/>
        <v>18</v>
      </c>
      <c r="FO676" s="14">
        <f t="shared" si="639"/>
        <v>110</v>
      </c>
      <c r="FP676" s="14">
        <f t="shared" si="640"/>
        <v>1</v>
      </c>
      <c r="FQ676" s="14">
        <f t="shared" si="641"/>
        <v>1</v>
      </c>
      <c r="FR676" s="14">
        <f t="shared" si="642"/>
        <v>1</v>
      </c>
      <c r="FS676" s="14" t="b">
        <f t="shared" si="667"/>
        <v>0</v>
      </c>
      <c r="FT676" s="14">
        <f t="shared" si="643"/>
        <v>2107101</v>
      </c>
      <c r="FU676" s="14">
        <f t="shared" si="668"/>
        <v>100</v>
      </c>
      <c r="FV676" s="13" t="str">
        <f t="shared" si="644"/>
        <v>110级-普通守护灵の灵器</v>
      </c>
      <c r="FW676" s="13" t="str">
        <f t="shared" si="645"/>
        <v>血纱 · 守护灵の灵器-普通</v>
      </c>
      <c r="FX676" s="14">
        <f t="shared" si="646"/>
        <v>2</v>
      </c>
      <c r="FY676" s="14">
        <f t="shared" si="647"/>
        <v>1</v>
      </c>
      <c r="FZ676" s="14">
        <f t="shared" si="648"/>
        <v>110</v>
      </c>
      <c r="GA676" s="14">
        <v>237</v>
      </c>
      <c r="GB676" s="14">
        <f t="shared" si="649"/>
        <v>7</v>
      </c>
      <c r="GC676" s="14">
        <f t="shared" si="627"/>
        <v>1</v>
      </c>
      <c r="GD676" s="14" t="str">
        <f t="shared" si="650"/>
        <v/>
      </c>
      <c r="GE676" s="14" t="e">
        <f t="shared" si="628"/>
        <v>#REF!</v>
      </c>
      <c r="GF676" s="14" t="e">
        <f t="shared" si="651"/>
        <v>#REF!</v>
      </c>
      <c r="GG676" s="14" t="e">
        <f t="shared" si="652"/>
        <v>#REF!</v>
      </c>
      <c r="GH676" s="14" t="e">
        <f t="shared" si="653"/>
        <v>#REF!</v>
      </c>
      <c r="GI676" s="14" t="e">
        <f t="shared" si="654"/>
        <v>#REF!</v>
      </c>
      <c r="GJ676" s="14" t="e">
        <f t="shared" si="655"/>
        <v>#REF!</v>
      </c>
      <c r="GK676" s="14" t="e">
        <f t="shared" si="656"/>
        <v>#REF!</v>
      </c>
      <c r="GL676" s="14">
        <f t="shared" si="657"/>
        <v>2071</v>
      </c>
      <c r="GM676" s="14">
        <f t="shared" si="658"/>
        <v>0</v>
      </c>
      <c r="GN676" s="14" t="str">
        <f t="shared" si="659"/>
        <v/>
      </c>
      <c r="GO676" s="25" t="str">
        <f t="shared" si="660"/>
        <v>icon_2107101</v>
      </c>
      <c r="GS676" s="14">
        <f t="shared" si="661"/>
        <v>1</v>
      </c>
      <c r="GT676" s="14">
        <f t="shared" si="662"/>
        <v>0</v>
      </c>
      <c r="GU676" s="14" t="e">
        <f t="shared" si="629"/>
        <v>#REF!</v>
      </c>
      <c r="GV676" s="14" t="str">
        <f t="shared" si="630"/>
        <v>AtkExt</v>
      </c>
      <c r="GW676" s="14" t="e">
        <f t="shared" si="631"/>
        <v>#REF!</v>
      </c>
      <c r="GX676" s="14" t="e">
        <f t="shared" si="632"/>
        <v>#REF!</v>
      </c>
      <c r="GY676" s="14" t="str">
        <f t="shared" si="633"/>
        <v/>
      </c>
      <c r="GZ676" s="14" t="str">
        <f t="shared" si="634"/>
        <v/>
      </c>
      <c r="HA676" s="14" t="str">
        <f t="shared" si="635"/>
        <v/>
      </c>
      <c r="HB676" s="14">
        <f t="shared" si="663"/>
        <v>20710</v>
      </c>
      <c r="HC676" s="14">
        <f t="shared" si="636"/>
        <v>0</v>
      </c>
      <c r="HD676" s="14" t="str">
        <f t="shared" si="637"/>
        <v/>
      </c>
      <c r="HE676" s="25" t="s">
        <v>1109</v>
      </c>
      <c r="HF676" s="14">
        <f t="shared" si="664"/>
        <v>60</v>
      </c>
    </row>
    <row r="677" spans="165:214" ht="16.5" x14ac:dyDescent="0.2">
      <c r="FI677" s="13">
        <v>672</v>
      </c>
      <c r="FJ677" s="14">
        <f t="shared" si="665"/>
        <v>2</v>
      </c>
      <c r="FK677" s="14">
        <f t="shared" si="625"/>
        <v>237</v>
      </c>
      <c r="FL677" s="14">
        <f t="shared" si="666"/>
        <v>32</v>
      </c>
      <c r="FM677" s="14">
        <f t="shared" si="626"/>
        <v>10</v>
      </c>
      <c r="FN677" s="14">
        <f t="shared" si="638"/>
        <v>18</v>
      </c>
      <c r="FO677" s="14">
        <f t="shared" si="639"/>
        <v>110</v>
      </c>
      <c r="FP677" s="14">
        <f t="shared" si="640"/>
        <v>1</v>
      </c>
      <c r="FQ677" s="14">
        <f t="shared" si="641"/>
        <v>2</v>
      </c>
      <c r="FR677" s="14">
        <f t="shared" si="642"/>
        <v>2</v>
      </c>
      <c r="FS677" s="14" t="b">
        <f t="shared" si="667"/>
        <v>0</v>
      </c>
      <c r="FT677" s="14">
        <f t="shared" si="643"/>
        <v>2107102</v>
      </c>
      <c r="FU677" s="14">
        <f t="shared" si="668"/>
        <v>50</v>
      </c>
      <c r="FV677" s="13" t="str">
        <f t="shared" si="644"/>
        <v>110级-普通守护灵の头盔</v>
      </c>
      <c r="FW677" s="13" t="str">
        <f t="shared" si="645"/>
        <v>血纱 · 守护灵の头盔-普通</v>
      </c>
      <c r="FX677" s="14">
        <f t="shared" si="646"/>
        <v>2</v>
      </c>
      <c r="FY677" s="14">
        <f t="shared" si="647"/>
        <v>1</v>
      </c>
      <c r="FZ677" s="14">
        <f t="shared" si="648"/>
        <v>110</v>
      </c>
      <c r="GA677" s="14">
        <v>238</v>
      </c>
      <c r="GB677" s="14">
        <f t="shared" si="649"/>
        <v>7</v>
      </c>
      <c r="GC677" s="14">
        <f t="shared" si="627"/>
        <v>2</v>
      </c>
      <c r="GD677" s="14" t="str">
        <f t="shared" si="650"/>
        <v/>
      </c>
      <c r="GE677" s="14" t="e">
        <f t="shared" si="628"/>
        <v>#REF!</v>
      </c>
      <c r="GF677" s="14" t="e">
        <f t="shared" si="651"/>
        <v>#REF!</v>
      </c>
      <c r="GG677" s="14" t="e">
        <f t="shared" si="652"/>
        <v>#REF!</v>
      </c>
      <c r="GH677" s="14" t="e">
        <f t="shared" si="653"/>
        <v>#REF!</v>
      </c>
      <c r="GI677" s="14" t="e">
        <f t="shared" si="654"/>
        <v>#REF!</v>
      </c>
      <c r="GJ677" s="14" t="e">
        <f t="shared" si="655"/>
        <v>#REF!</v>
      </c>
      <c r="GK677" s="14" t="e">
        <f t="shared" si="656"/>
        <v>#REF!</v>
      </c>
      <c r="GL677" s="14">
        <f t="shared" si="657"/>
        <v>2071</v>
      </c>
      <c r="GM677" s="14">
        <f t="shared" si="658"/>
        <v>0</v>
      </c>
      <c r="GN677" s="14" t="str">
        <f t="shared" si="659"/>
        <v/>
      </c>
      <c r="GO677" s="25" t="str">
        <f t="shared" si="660"/>
        <v>icon_2107102</v>
      </c>
      <c r="GS677" s="14">
        <f t="shared" si="661"/>
        <v>2</v>
      </c>
      <c r="GT677" s="14">
        <f t="shared" si="662"/>
        <v>0</v>
      </c>
      <c r="GU677" s="14" t="e">
        <f t="shared" si="629"/>
        <v>#REF!</v>
      </c>
      <c r="GV677" s="14" t="str">
        <f t="shared" si="630"/>
        <v>DefExt</v>
      </c>
      <c r="GW677" s="14" t="e">
        <f t="shared" si="631"/>
        <v>#REF!</v>
      </c>
      <c r="GX677" s="14" t="e">
        <f t="shared" si="632"/>
        <v>#REF!</v>
      </c>
      <c r="GY677" s="14" t="str">
        <f t="shared" si="633"/>
        <v/>
      </c>
      <c r="GZ677" s="14" t="str">
        <f t="shared" si="634"/>
        <v/>
      </c>
      <c r="HA677" s="14" t="str">
        <f t="shared" si="635"/>
        <v/>
      </c>
      <c r="HB677" s="14">
        <f t="shared" si="663"/>
        <v>20710</v>
      </c>
      <c r="HC677" s="14">
        <f t="shared" si="636"/>
        <v>0</v>
      </c>
      <c r="HD677" s="14" t="str">
        <f t="shared" si="637"/>
        <v/>
      </c>
      <c r="HE677" s="25" t="s">
        <v>1109</v>
      </c>
      <c r="HF677" s="14">
        <f t="shared" si="664"/>
        <v>30</v>
      </c>
    </row>
    <row r="678" spans="165:214" ht="16.5" x14ac:dyDescent="0.2">
      <c r="FI678" s="13">
        <v>673</v>
      </c>
      <c r="FJ678" s="14">
        <f t="shared" si="665"/>
        <v>2</v>
      </c>
      <c r="FK678" s="14">
        <f t="shared" si="625"/>
        <v>238</v>
      </c>
      <c r="FL678" s="14">
        <f t="shared" si="666"/>
        <v>32</v>
      </c>
      <c r="FM678" s="14">
        <f t="shared" si="626"/>
        <v>10</v>
      </c>
      <c r="FN678" s="14">
        <f t="shared" si="638"/>
        <v>18</v>
      </c>
      <c r="FO678" s="14">
        <f t="shared" si="639"/>
        <v>110</v>
      </c>
      <c r="FP678" s="14">
        <f t="shared" si="640"/>
        <v>1</v>
      </c>
      <c r="FQ678" s="14">
        <f t="shared" si="641"/>
        <v>3</v>
      </c>
      <c r="FR678" s="14">
        <f t="shared" si="642"/>
        <v>3</v>
      </c>
      <c r="FS678" s="14" t="b">
        <f t="shared" si="667"/>
        <v>0</v>
      </c>
      <c r="FT678" s="14">
        <f t="shared" si="643"/>
        <v>2107103</v>
      </c>
      <c r="FU678" s="14">
        <f t="shared" si="668"/>
        <v>50</v>
      </c>
      <c r="FV678" s="13" t="str">
        <f t="shared" si="644"/>
        <v>110级-普通守护灵の铠甲</v>
      </c>
      <c r="FW678" s="13" t="str">
        <f t="shared" si="645"/>
        <v>血纱 · 守护灵の铠甲-普通</v>
      </c>
      <c r="FX678" s="14">
        <f t="shared" si="646"/>
        <v>2</v>
      </c>
      <c r="FY678" s="14">
        <f t="shared" si="647"/>
        <v>1</v>
      </c>
      <c r="FZ678" s="14">
        <f t="shared" si="648"/>
        <v>110</v>
      </c>
      <c r="GA678" s="14">
        <v>239</v>
      </c>
      <c r="GB678" s="14">
        <f t="shared" si="649"/>
        <v>7</v>
      </c>
      <c r="GC678" s="14">
        <f t="shared" si="627"/>
        <v>3</v>
      </c>
      <c r="GD678" s="14" t="str">
        <f t="shared" si="650"/>
        <v/>
      </c>
      <c r="GE678" s="14" t="e">
        <f t="shared" si="628"/>
        <v>#REF!</v>
      </c>
      <c r="GF678" s="14" t="e">
        <f t="shared" si="651"/>
        <v>#REF!</v>
      </c>
      <c r="GG678" s="14" t="e">
        <f t="shared" si="652"/>
        <v>#REF!</v>
      </c>
      <c r="GH678" s="14" t="e">
        <f t="shared" si="653"/>
        <v>#REF!</v>
      </c>
      <c r="GI678" s="14" t="e">
        <f t="shared" si="654"/>
        <v>#REF!</v>
      </c>
      <c r="GJ678" s="14" t="e">
        <f t="shared" si="655"/>
        <v>#REF!</v>
      </c>
      <c r="GK678" s="14" t="e">
        <f t="shared" si="656"/>
        <v>#REF!</v>
      </c>
      <c r="GL678" s="14">
        <f t="shared" si="657"/>
        <v>2071</v>
      </c>
      <c r="GM678" s="14">
        <f t="shared" si="658"/>
        <v>0</v>
      </c>
      <c r="GN678" s="14" t="str">
        <f t="shared" si="659"/>
        <v/>
      </c>
      <c r="GO678" s="25" t="str">
        <f t="shared" si="660"/>
        <v>icon_2107103</v>
      </c>
      <c r="GS678" s="14">
        <f t="shared" si="661"/>
        <v>2</v>
      </c>
      <c r="GT678" s="14">
        <f t="shared" si="662"/>
        <v>3</v>
      </c>
      <c r="GU678" s="14" t="e">
        <f t="shared" si="629"/>
        <v>#REF!</v>
      </c>
      <c r="GV678" s="14" t="str">
        <f t="shared" si="630"/>
        <v>DefExt</v>
      </c>
      <c r="GW678" s="14" t="e">
        <f t="shared" si="631"/>
        <v>#REF!</v>
      </c>
      <c r="GX678" s="14" t="e">
        <f t="shared" si="632"/>
        <v>#REF!</v>
      </c>
      <c r="GY678" s="14" t="str">
        <f t="shared" si="633"/>
        <v>HPExt</v>
      </c>
      <c r="GZ678" s="14" t="e">
        <f t="shared" si="634"/>
        <v>#REF!</v>
      </c>
      <c r="HA678" s="14" t="e">
        <f t="shared" si="635"/>
        <v>#REF!</v>
      </c>
      <c r="HB678" s="14">
        <f t="shared" si="663"/>
        <v>20710</v>
      </c>
      <c r="HC678" s="14">
        <f t="shared" si="636"/>
        <v>0</v>
      </c>
      <c r="HD678" s="14" t="str">
        <f t="shared" si="637"/>
        <v/>
      </c>
      <c r="HE678" s="25" t="s">
        <v>1109</v>
      </c>
      <c r="HF678" s="14">
        <f t="shared" si="664"/>
        <v>30</v>
      </c>
    </row>
    <row r="679" spans="165:214" ht="16.5" x14ac:dyDescent="0.2">
      <c r="FI679" s="13">
        <v>674</v>
      </c>
      <c r="FJ679" s="14">
        <f t="shared" si="665"/>
        <v>2</v>
      </c>
      <c r="FK679" s="14">
        <f t="shared" si="625"/>
        <v>239</v>
      </c>
      <c r="FL679" s="14">
        <f t="shared" si="666"/>
        <v>32</v>
      </c>
      <c r="FM679" s="14">
        <f t="shared" si="626"/>
        <v>10</v>
      </c>
      <c r="FN679" s="14">
        <f t="shared" si="638"/>
        <v>18</v>
      </c>
      <c r="FO679" s="14">
        <f t="shared" si="639"/>
        <v>110</v>
      </c>
      <c r="FP679" s="14">
        <f t="shared" si="640"/>
        <v>1</v>
      </c>
      <c r="FQ679" s="14">
        <f t="shared" si="641"/>
        <v>4</v>
      </c>
      <c r="FR679" s="14">
        <f t="shared" si="642"/>
        <v>4</v>
      </c>
      <c r="FS679" s="14" t="b">
        <f t="shared" si="667"/>
        <v>0</v>
      </c>
      <c r="FT679" s="14">
        <f t="shared" si="643"/>
        <v>2107104</v>
      </c>
      <c r="FU679" s="14">
        <f t="shared" si="668"/>
        <v>50</v>
      </c>
      <c r="FV679" s="13" t="str">
        <f t="shared" si="644"/>
        <v>110级-普通守护灵の裤子</v>
      </c>
      <c r="FW679" s="13" t="str">
        <f t="shared" si="645"/>
        <v>血纱 · 守护灵の裤子-普通</v>
      </c>
      <c r="FX679" s="14">
        <f t="shared" si="646"/>
        <v>2</v>
      </c>
      <c r="FY679" s="14">
        <f t="shared" si="647"/>
        <v>1</v>
      </c>
      <c r="FZ679" s="14">
        <f t="shared" si="648"/>
        <v>110</v>
      </c>
      <c r="GA679" s="14">
        <v>240</v>
      </c>
      <c r="GB679" s="14">
        <f t="shared" si="649"/>
        <v>7</v>
      </c>
      <c r="GC679" s="14">
        <f t="shared" si="627"/>
        <v>4</v>
      </c>
      <c r="GD679" s="14" t="str">
        <f t="shared" si="650"/>
        <v/>
      </c>
      <c r="GE679" s="14" t="e">
        <f t="shared" si="628"/>
        <v>#REF!</v>
      </c>
      <c r="GF679" s="14" t="e">
        <f t="shared" si="651"/>
        <v>#REF!</v>
      </c>
      <c r="GG679" s="14" t="e">
        <f t="shared" si="652"/>
        <v>#REF!</v>
      </c>
      <c r="GH679" s="14" t="e">
        <f t="shared" si="653"/>
        <v>#REF!</v>
      </c>
      <c r="GI679" s="14" t="e">
        <f t="shared" si="654"/>
        <v>#REF!</v>
      </c>
      <c r="GJ679" s="14" t="e">
        <f t="shared" si="655"/>
        <v>#REF!</v>
      </c>
      <c r="GK679" s="14" t="e">
        <f t="shared" si="656"/>
        <v>#REF!</v>
      </c>
      <c r="GL679" s="14">
        <f t="shared" si="657"/>
        <v>2071</v>
      </c>
      <c r="GM679" s="14">
        <f t="shared" si="658"/>
        <v>0</v>
      </c>
      <c r="GN679" s="14" t="str">
        <f t="shared" si="659"/>
        <v/>
      </c>
      <c r="GO679" s="25" t="str">
        <f t="shared" si="660"/>
        <v>icon_2107104</v>
      </c>
      <c r="GS679" s="14">
        <f t="shared" si="661"/>
        <v>2</v>
      </c>
      <c r="GT679" s="14">
        <f t="shared" si="662"/>
        <v>0</v>
      </c>
      <c r="GU679" s="14" t="e">
        <f t="shared" si="629"/>
        <v>#REF!</v>
      </c>
      <c r="GV679" s="14" t="str">
        <f t="shared" si="630"/>
        <v>DefExt</v>
      </c>
      <c r="GW679" s="14" t="e">
        <f t="shared" si="631"/>
        <v>#REF!</v>
      </c>
      <c r="GX679" s="14" t="e">
        <f t="shared" si="632"/>
        <v>#REF!</v>
      </c>
      <c r="GY679" s="14" t="str">
        <f t="shared" si="633"/>
        <v/>
      </c>
      <c r="GZ679" s="14" t="str">
        <f t="shared" si="634"/>
        <v/>
      </c>
      <c r="HA679" s="14" t="str">
        <f t="shared" si="635"/>
        <v/>
      </c>
      <c r="HB679" s="14">
        <f t="shared" si="663"/>
        <v>20710</v>
      </c>
      <c r="HC679" s="14">
        <f t="shared" si="636"/>
        <v>0</v>
      </c>
      <c r="HD679" s="14" t="str">
        <f t="shared" si="637"/>
        <v/>
      </c>
      <c r="HE679" s="25" t="s">
        <v>1109</v>
      </c>
      <c r="HF679" s="14">
        <f t="shared" si="664"/>
        <v>30</v>
      </c>
    </row>
    <row r="680" spans="165:214" ht="16.5" x14ac:dyDescent="0.2">
      <c r="FI680" s="13">
        <v>675</v>
      </c>
      <c r="FJ680" s="14">
        <f t="shared" si="665"/>
        <v>2</v>
      </c>
      <c r="FK680" s="14">
        <f t="shared" si="625"/>
        <v>240</v>
      </c>
      <c r="FL680" s="14">
        <f t="shared" si="666"/>
        <v>32</v>
      </c>
      <c r="FM680" s="14">
        <f t="shared" si="626"/>
        <v>10</v>
      </c>
      <c r="FN680" s="14">
        <f t="shared" si="638"/>
        <v>18</v>
      </c>
      <c r="FO680" s="14">
        <f t="shared" si="639"/>
        <v>110</v>
      </c>
      <c r="FP680" s="14">
        <f t="shared" si="640"/>
        <v>1</v>
      </c>
      <c r="FQ680" s="14">
        <f t="shared" si="641"/>
        <v>5</v>
      </c>
      <c r="FR680" s="14">
        <f t="shared" si="642"/>
        <v>5</v>
      </c>
      <c r="FS680" s="14" t="b">
        <f t="shared" si="667"/>
        <v>0</v>
      </c>
      <c r="FT680" s="14">
        <f t="shared" si="643"/>
        <v>2107105</v>
      </c>
      <c r="FU680" s="14">
        <f t="shared" si="668"/>
        <v>50</v>
      </c>
      <c r="FV680" s="13" t="str">
        <f t="shared" si="644"/>
        <v>110级-普通守护灵の鞋子</v>
      </c>
      <c r="FW680" s="13" t="str">
        <f t="shared" si="645"/>
        <v>血纱 · 守护灵の鞋子-普通</v>
      </c>
      <c r="FX680" s="14">
        <f t="shared" si="646"/>
        <v>2</v>
      </c>
      <c r="FY680" s="14">
        <f t="shared" si="647"/>
        <v>1</v>
      </c>
      <c r="FZ680" s="14">
        <f t="shared" si="648"/>
        <v>110</v>
      </c>
      <c r="GA680" s="14">
        <v>241</v>
      </c>
      <c r="GB680" s="14">
        <f t="shared" si="649"/>
        <v>7</v>
      </c>
      <c r="GC680" s="14">
        <f t="shared" si="627"/>
        <v>5</v>
      </c>
      <c r="GD680" s="14" t="str">
        <f t="shared" si="650"/>
        <v/>
      </c>
      <c r="GE680" s="14" t="e">
        <f t="shared" si="628"/>
        <v>#REF!</v>
      </c>
      <c r="GF680" s="14" t="e">
        <f t="shared" si="651"/>
        <v>#REF!</v>
      </c>
      <c r="GG680" s="14" t="e">
        <f t="shared" si="652"/>
        <v>#REF!</v>
      </c>
      <c r="GH680" s="14" t="e">
        <f t="shared" si="653"/>
        <v>#REF!</v>
      </c>
      <c r="GI680" s="14" t="e">
        <f t="shared" si="654"/>
        <v>#REF!</v>
      </c>
      <c r="GJ680" s="14" t="e">
        <f t="shared" si="655"/>
        <v>#REF!</v>
      </c>
      <c r="GK680" s="14" t="e">
        <f t="shared" si="656"/>
        <v>#REF!</v>
      </c>
      <c r="GL680" s="14">
        <f t="shared" si="657"/>
        <v>2071</v>
      </c>
      <c r="GM680" s="14">
        <f t="shared" si="658"/>
        <v>0</v>
      </c>
      <c r="GN680" s="14" t="str">
        <f t="shared" si="659"/>
        <v/>
      </c>
      <c r="GO680" s="25" t="str">
        <f t="shared" si="660"/>
        <v>icon_2107105</v>
      </c>
      <c r="GS680" s="14">
        <f t="shared" si="661"/>
        <v>3</v>
      </c>
      <c r="GT680" s="14">
        <f t="shared" si="662"/>
        <v>0</v>
      </c>
      <c r="GU680" s="14" t="e">
        <f t="shared" si="629"/>
        <v>#REF!</v>
      </c>
      <c r="GV680" s="14" t="str">
        <f t="shared" si="630"/>
        <v>HPExt</v>
      </c>
      <c r="GW680" s="14" t="e">
        <f t="shared" si="631"/>
        <v>#REF!</v>
      </c>
      <c r="GX680" s="14" t="e">
        <f t="shared" si="632"/>
        <v>#REF!</v>
      </c>
      <c r="GY680" s="14" t="str">
        <f t="shared" si="633"/>
        <v/>
      </c>
      <c r="GZ680" s="14" t="str">
        <f t="shared" si="634"/>
        <v/>
      </c>
      <c r="HA680" s="14" t="str">
        <f t="shared" si="635"/>
        <v/>
      </c>
      <c r="HB680" s="14">
        <f t="shared" si="663"/>
        <v>20710</v>
      </c>
      <c r="HC680" s="14">
        <f t="shared" si="636"/>
        <v>0</v>
      </c>
      <c r="HD680" s="14" t="str">
        <f t="shared" si="637"/>
        <v/>
      </c>
      <c r="HE680" s="25" t="s">
        <v>1109</v>
      </c>
      <c r="HF680" s="14">
        <f t="shared" si="664"/>
        <v>30</v>
      </c>
    </row>
    <row r="681" spans="165:214" ht="16.5" x14ac:dyDescent="0.2">
      <c r="FI681" s="13">
        <v>676</v>
      </c>
      <c r="FJ681" s="14">
        <f t="shared" si="665"/>
        <v>2</v>
      </c>
      <c r="FK681" s="14">
        <f t="shared" si="625"/>
        <v>241</v>
      </c>
      <c r="FL681" s="14">
        <f t="shared" si="666"/>
        <v>32</v>
      </c>
      <c r="FM681" s="14">
        <f t="shared" si="626"/>
        <v>10</v>
      </c>
      <c r="FN681" s="14">
        <f t="shared" si="638"/>
        <v>18</v>
      </c>
      <c r="FO681" s="14">
        <f t="shared" si="639"/>
        <v>110</v>
      </c>
      <c r="FP681" s="14">
        <f t="shared" si="640"/>
        <v>1</v>
      </c>
      <c r="FQ681" s="14">
        <f t="shared" si="641"/>
        <v>6</v>
      </c>
      <c r="FR681" s="14">
        <f t="shared" si="642"/>
        <v>6</v>
      </c>
      <c r="FS681" s="14" t="b">
        <f t="shared" si="667"/>
        <v>0</v>
      </c>
      <c r="FT681" s="14">
        <f t="shared" si="643"/>
        <v>2107106</v>
      </c>
      <c r="FU681" s="14">
        <f t="shared" si="668"/>
        <v>50</v>
      </c>
      <c r="FV681" s="13" t="str">
        <f t="shared" si="644"/>
        <v>110级-普通守护灵の护手</v>
      </c>
      <c r="FW681" s="13" t="str">
        <f t="shared" si="645"/>
        <v>血纱 · 守护灵の护手-普通</v>
      </c>
      <c r="FX681" s="14">
        <f t="shared" si="646"/>
        <v>2</v>
      </c>
      <c r="FY681" s="14">
        <f t="shared" si="647"/>
        <v>1</v>
      </c>
      <c r="FZ681" s="14">
        <f t="shared" si="648"/>
        <v>110</v>
      </c>
      <c r="GA681" s="14">
        <v>242</v>
      </c>
      <c r="GB681" s="14">
        <f t="shared" si="649"/>
        <v>7</v>
      </c>
      <c r="GC681" s="14">
        <f t="shared" si="627"/>
        <v>6</v>
      </c>
      <c r="GD681" s="14" t="str">
        <f t="shared" si="650"/>
        <v/>
      </c>
      <c r="GE681" s="14" t="e">
        <f t="shared" si="628"/>
        <v>#REF!</v>
      </c>
      <c r="GF681" s="14" t="e">
        <f t="shared" si="651"/>
        <v>#REF!</v>
      </c>
      <c r="GG681" s="14" t="e">
        <f t="shared" si="652"/>
        <v>#REF!</v>
      </c>
      <c r="GH681" s="14" t="e">
        <f t="shared" si="653"/>
        <v>#REF!</v>
      </c>
      <c r="GI681" s="14" t="e">
        <f t="shared" si="654"/>
        <v>#REF!</v>
      </c>
      <c r="GJ681" s="14" t="e">
        <f t="shared" si="655"/>
        <v>#REF!</v>
      </c>
      <c r="GK681" s="14" t="e">
        <f t="shared" si="656"/>
        <v>#REF!</v>
      </c>
      <c r="GL681" s="14">
        <f t="shared" si="657"/>
        <v>2071</v>
      </c>
      <c r="GM681" s="14">
        <f t="shared" si="658"/>
        <v>0</v>
      </c>
      <c r="GN681" s="14" t="str">
        <f t="shared" si="659"/>
        <v/>
      </c>
      <c r="GO681" s="25" t="str">
        <f t="shared" si="660"/>
        <v>icon_2107106</v>
      </c>
      <c r="GS681" s="14">
        <f t="shared" si="661"/>
        <v>3</v>
      </c>
      <c r="GT681" s="14">
        <f t="shared" si="662"/>
        <v>0</v>
      </c>
      <c r="GU681" s="14" t="e">
        <f t="shared" si="629"/>
        <v>#REF!</v>
      </c>
      <c r="GV681" s="14" t="str">
        <f t="shared" si="630"/>
        <v>HPExt</v>
      </c>
      <c r="GW681" s="14" t="e">
        <f t="shared" si="631"/>
        <v>#REF!</v>
      </c>
      <c r="GX681" s="14" t="e">
        <f t="shared" si="632"/>
        <v>#REF!</v>
      </c>
      <c r="GY681" s="14" t="str">
        <f t="shared" si="633"/>
        <v/>
      </c>
      <c r="GZ681" s="14" t="str">
        <f t="shared" si="634"/>
        <v/>
      </c>
      <c r="HA681" s="14" t="str">
        <f t="shared" si="635"/>
        <v/>
      </c>
      <c r="HB681" s="14">
        <f t="shared" si="663"/>
        <v>20710</v>
      </c>
      <c r="HC681" s="14">
        <f t="shared" si="636"/>
        <v>0</v>
      </c>
      <c r="HD681" s="14" t="str">
        <f t="shared" si="637"/>
        <v/>
      </c>
      <c r="HE681" s="25" t="s">
        <v>1109</v>
      </c>
      <c r="HF681" s="14">
        <f t="shared" si="664"/>
        <v>30</v>
      </c>
    </row>
    <row r="682" spans="165:214" ht="16.5" x14ac:dyDescent="0.2">
      <c r="FI682" s="13">
        <v>677</v>
      </c>
      <c r="FJ682" s="14">
        <f t="shared" si="665"/>
        <v>2</v>
      </c>
      <c r="FK682" s="14">
        <f t="shared" si="625"/>
        <v>242</v>
      </c>
      <c r="FL682" s="14">
        <f t="shared" si="666"/>
        <v>32</v>
      </c>
      <c r="FM682" s="14">
        <f t="shared" si="626"/>
        <v>10</v>
      </c>
      <c r="FN682" s="14">
        <f t="shared" si="638"/>
        <v>18</v>
      </c>
      <c r="FO682" s="14">
        <f t="shared" si="639"/>
        <v>110</v>
      </c>
      <c r="FP682" s="14">
        <f t="shared" si="640"/>
        <v>1</v>
      </c>
      <c r="FQ682" s="14">
        <f t="shared" si="641"/>
        <v>7</v>
      </c>
      <c r="FR682" s="14">
        <f t="shared" si="642"/>
        <v>7</v>
      </c>
      <c r="FS682" s="14" t="b">
        <f t="shared" si="667"/>
        <v>0</v>
      </c>
      <c r="FT682" s="14">
        <f t="shared" si="643"/>
        <v>2107107</v>
      </c>
      <c r="FU682" s="14">
        <f t="shared" si="668"/>
        <v>75</v>
      </c>
      <c r="FV682" s="13" t="str">
        <f t="shared" si="644"/>
        <v>110级-普通守护灵の项链</v>
      </c>
      <c r="FW682" s="13" t="str">
        <f t="shared" si="645"/>
        <v>血纱 · 守护灵の项链-普通</v>
      </c>
      <c r="FX682" s="14">
        <f t="shared" si="646"/>
        <v>2</v>
      </c>
      <c r="FY682" s="14">
        <f t="shared" si="647"/>
        <v>1</v>
      </c>
      <c r="FZ682" s="14">
        <f t="shared" si="648"/>
        <v>110</v>
      </c>
      <c r="GA682" s="14">
        <v>243</v>
      </c>
      <c r="GB682" s="14">
        <f t="shared" si="649"/>
        <v>7</v>
      </c>
      <c r="GC682" s="14">
        <f t="shared" si="627"/>
        <v>7</v>
      </c>
      <c r="GD682" s="14" t="str">
        <f t="shared" si="650"/>
        <v/>
      </c>
      <c r="GE682" s="14" t="e">
        <f t="shared" si="628"/>
        <v>#REF!</v>
      </c>
      <c r="GF682" s="14" t="e">
        <f t="shared" si="651"/>
        <v>#REF!</v>
      </c>
      <c r="GG682" s="14" t="e">
        <f t="shared" si="652"/>
        <v>#REF!</v>
      </c>
      <c r="GH682" s="14" t="e">
        <f t="shared" si="653"/>
        <v>#REF!</v>
      </c>
      <c r="GI682" s="14" t="e">
        <f t="shared" si="654"/>
        <v>#REF!</v>
      </c>
      <c r="GJ682" s="14" t="e">
        <f t="shared" si="655"/>
        <v>#REF!</v>
      </c>
      <c r="GK682" s="14" t="e">
        <f t="shared" si="656"/>
        <v>#REF!</v>
      </c>
      <c r="GL682" s="14">
        <f t="shared" si="657"/>
        <v>2071</v>
      </c>
      <c r="GM682" s="14">
        <f t="shared" si="658"/>
        <v>0</v>
      </c>
      <c r="GN682" s="14" t="str">
        <f t="shared" si="659"/>
        <v/>
      </c>
      <c r="GO682" s="25" t="str">
        <f t="shared" si="660"/>
        <v>icon_2107107</v>
      </c>
      <c r="GS682" s="14">
        <f t="shared" si="661"/>
        <v>1</v>
      </c>
      <c r="GT682" s="14">
        <f t="shared" si="662"/>
        <v>2</v>
      </c>
      <c r="GU682" s="14" t="e">
        <f t="shared" si="629"/>
        <v>#REF!</v>
      </c>
      <c r="GV682" s="14" t="str">
        <f t="shared" si="630"/>
        <v>AtkExt</v>
      </c>
      <c r="GW682" s="14" t="e">
        <f t="shared" si="631"/>
        <v>#REF!</v>
      </c>
      <c r="GX682" s="14" t="e">
        <f t="shared" si="632"/>
        <v>#REF!</v>
      </c>
      <c r="GY682" s="14" t="str">
        <f t="shared" si="633"/>
        <v>DefExt</v>
      </c>
      <c r="GZ682" s="14" t="e">
        <f t="shared" si="634"/>
        <v>#REF!</v>
      </c>
      <c r="HA682" s="14" t="e">
        <f t="shared" si="635"/>
        <v>#REF!</v>
      </c>
      <c r="HB682" s="14">
        <f t="shared" si="663"/>
        <v>20710</v>
      </c>
      <c r="HC682" s="14">
        <f t="shared" si="636"/>
        <v>0</v>
      </c>
      <c r="HD682" s="14" t="str">
        <f t="shared" si="637"/>
        <v/>
      </c>
      <c r="HE682" s="25" t="s">
        <v>1109</v>
      </c>
      <c r="HF682" s="14">
        <f t="shared" si="664"/>
        <v>45</v>
      </c>
    </row>
    <row r="683" spans="165:214" ht="16.5" x14ac:dyDescent="0.2">
      <c r="FI683" s="13">
        <v>678</v>
      </c>
      <c r="FJ683" s="14">
        <f t="shared" si="665"/>
        <v>2</v>
      </c>
      <c r="FK683" s="14">
        <f t="shared" si="625"/>
        <v>243</v>
      </c>
      <c r="FL683" s="14">
        <f t="shared" si="666"/>
        <v>32</v>
      </c>
      <c r="FM683" s="14">
        <f t="shared" si="626"/>
        <v>10</v>
      </c>
      <c r="FN683" s="14">
        <f t="shared" si="638"/>
        <v>18</v>
      </c>
      <c r="FO683" s="14">
        <f t="shared" si="639"/>
        <v>110</v>
      </c>
      <c r="FP683" s="14">
        <f t="shared" si="640"/>
        <v>1</v>
      </c>
      <c r="FQ683" s="14">
        <f t="shared" si="641"/>
        <v>8</v>
      </c>
      <c r="FR683" s="14">
        <f t="shared" si="642"/>
        <v>8</v>
      </c>
      <c r="FS683" s="14" t="b">
        <f t="shared" si="667"/>
        <v>0</v>
      </c>
      <c r="FT683" s="14">
        <f t="shared" si="643"/>
        <v>2107108</v>
      </c>
      <c r="FU683" s="14">
        <f t="shared" si="668"/>
        <v>75</v>
      </c>
      <c r="FV683" s="13" t="str">
        <f t="shared" si="644"/>
        <v>110级-普通守护灵の戒指</v>
      </c>
      <c r="FW683" s="13" t="str">
        <f t="shared" si="645"/>
        <v>血纱 · 守护灵の戒指-普通</v>
      </c>
      <c r="FX683" s="14">
        <f t="shared" si="646"/>
        <v>2</v>
      </c>
      <c r="FY683" s="14">
        <f t="shared" si="647"/>
        <v>1</v>
      </c>
      <c r="FZ683" s="14">
        <f t="shared" si="648"/>
        <v>110</v>
      </c>
      <c r="GA683" s="14">
        <v>244</v>
      </c>
      <c r="GB683" s="14">
        <f t="shared" si="649"/>
        <v>7</v>
      </c>
      <c r="GC683" s="14">
        <f t="shared" si="627"/>
        <v>8</v>
      </c>
      <c r="GD683" s="14" t="str">
        <f t="shared" si="650"/>
        <v/>
      </c>
      <c r="GE683" s="14" t="e">
        <f t="shared" si="628"/>
        <v>#REF!</v>
      </c>
      <c r="GF683" s="14" t="e">
        <f t="shared" si="651"/>
        <v>#REF!</v>
      </c>
      <c r="GG683" s="14" t="e">
        <f t="shared" si="652"/>
        <v>#REF!</v>
      </c>
      <c r="GH683" s="14" t="e">
        <f t="shared" si="653"/>
        <v>#REF!</v>
      </c>
      <c r="GI683" s="14" t="e">
        <f t="shared" si="654"/>
        <v>#REF!</v>
      </c>
      <c r="GJ683" s="14" t="e">
        <f t="shared" si="655"/>
        <v>#REF!</v>
      </c>
      <c r="GK683" s="14" t="e">
        <f t="shared" si="656"/>
        <v>#REF!</v>
      </c>
      <c r="GL683" s="14">
        <f t="shared" si="657"/>
        <v>2071</v>
      </c>
      <c r="GM683" s="14">
        <f t="shared" si="658"/>
        <v>0</v>
      </c>
      <c r="GN683" s="14" t="str">
        <f t="shared" si="659"/>
        <v/>
      </c>
      <c r="GO683" s="25" t="str">
        <f t="shared" si="660"/>
        <v>icon_2107108</v>
      </c>
      <c r="GS683" s="14">
        <f t="shared" si="661"/>
        <v>1</v>
      </c>
      <c r="GT683" s="14">
        <f t="shared" si="662"/>
        <v>3</v>
      </c>
      <c r="GU683" s="14" t="e">
        <f t="shared" si="629"/>
        <v>#REF!</v>
      </c>
      <c r="GV683" s="14" t="str">
        <f t="shared" si="630"/>
        <v>AtkExt</v>
      </c>
      <c r="GW683" s="14" t="e">
        <f t="shared" si="631"/>
        <v>#REF!</v>
      </c>
      <c r="GX683" s="14" t="e">
        <f t="shared" si="632"/>
        <v>#REF!</v>
      </c>
      <c r="GY683" s="14" t="str">
        <f t="shared" si="633"/>
        <v>HPExt</v>
      </c>
      <c r="GZ683" s="14" t="e">
        <f t="shared" si="634"/>
        <v>#REF!</v>
      </c>
      <c r="HA683" s="14" t="e">
        <f t="shared" si="635"/>
        <v>#REF!</v>
      </c>
      <c r="HB683" s="14">
        <f t="shared" si="663"/>
        <v>20710</v>
      </c>
      <c r="HC683" s="14">
        <f t="shared" si="636"/>
        <v>0</v>
      </c>
      <c r="HD683" s="14" t="str">
        <f t="shared" si="637"/>
        <v/>
      </c>
      <c r="HE683" s="25" t="s">
        <v>1109</v>
      </c>
      <c r="HF683" s="14">
        <f t="shared" si="664"/>
        <v>45</v>
      </c>
    </row>
    <row r="684" spans="165:214" ht="16.5" x14ac:dyDescent="0.2">
      <c r="FI684" s="13">
        <v>679</v>
      </c>
      <c r="FJ684" s="14">
        <f t="shared" si="665"/>
        <v>2</v>
      </c>
      <c r="FK684" s="14">
        <f t="shared" si="625"/>
        <v>244</v>
      </c>
      <c r="FL684" s="14">
        <f t="shared" si="666"/>
        <v>33</v>
      </c>
      <c r="FM684" s="14">
        <f t="shared" si="626"/>
        <v>20</v>
      </c>
      <c r="FN684" s="14">
        <f t="shared" si="638"/>
        <v>18</v>
      </c>
      <c r="FO684" s="14">
        <f t="shared" si="639"/>
        <v>110</v>
      </c>
      <c r="FP684" s="14">
        <f t="shared" si="640"/>
        <v>2</v>
      </c>
      <c r="FQ684" s="14">
        <f t="shared" si="641"/>
        <v>1</v>
      </c>
      <c r="FR684" s="14">
        <f t="shared" si="642"/>
        <v>1</v>
      </c>
      <c r="FS684" s="14" t="b">
        <f t="shared" si="667"/>
        <v>0</v>
      </c>
      <c r="FT684" s="14">
        <f t="shared" si="643"/>
        <v>2107201</v>
      </c>
      <c r="FU684" s="14">
        <f t="shared" si="668"/>
        <v>160</v>
      </c>
      <c r="FV684" s="13" t="str">
        <f t="shared" si="644"/>
        <v>110级-优秀守护灵の灵器</v>
      </c>
      <c r="FW684" s="13" t="str">
        <f t="shared" si="645"/>
        <v>血纱 · 守护灵の灵器-优秀</v>
      </c>
      <c r="FX684" s="14">
        <f t="shared" si="646"/>
        <v>2</v>
      </c>
      <c r="FY684" s="14">
        <f t="shared" si="647"/>
        <v>2</v>
      </c>
      <c r="FZ684" s="14">
        <f t="shared" si="648"/>
        <v>110</v>
      </c>
      <c r="GA684" s="14">
        <v>245</v>
      </c>
      <c r="GB684" s="14">
        <f t="shared" si="649"/>
        <v>7</v>
      </c>
      <c r="GC684" s="14">
        <f t="shared" si="627"/>
        <v>1</v>
      </c>
      <c r="GD684" s="14" t="str">
        <f t="shared" si="650"/>
        <v/>
      </c>
      <c r="GE684" s="14" t="e">
        <f t="shared" si="628"/>
        <v>#REF!</v>
      </c>
      <c r="GF684" s="14" t="e">
        <f t="shared" si="651"/>
        <v>#REF!</v>
      </c>
      <c r="GG684" s="14" t="e">
        <f t="shared" si="652"/>
        <v>#REF!</v>
      </c>
      <c r="GH684" s="14" t="e">
        <f t="shared" si="653"/>
        <v>#REF!</v>
      </c>
      <c r="GI684" s="14" t="e">
        <f t="shared" si="654"/>
        <v>#REF!</v>
      </c>
      <c r="GJ684" s="14" t="e">
        <f t="shared" si="655"/>
        <v>#REF!</v>
      </c>
      <c r="GK684" s="14" t="e">
        <f t="shared" si="656"/>
        <v>#REF!</v>
      </c>
      <c r="GL684" s="14">
        <f t="shared" si="657"/>
        <v>2072</v>
      </c>
      <c r="GM684" s="14">
        <f t="shared" si="658"/>
        <v>0</v>
      </c>
      <c r="GN684" s="14" t="str">
        <f t="shared" si="659"/>
        <v/>
      </c>
      <c r="GO684" s="25" t="str">
        <f t="shared" si="660"/>
        <v>icon_2107101</v>
      </c>
      <c r="GS684" s="14">
        <f t="shared" si="661"/>
        <v>1</v>
      </c>
      <c r="GT684" s="14">
        <f t="shared" si="662"/>
        <v>0</v>
      </c>
      <c r="GU684" s="14" t="e">
        <f t="shared" si="629"/>
        <v>#REF!</v>
      </c>
      <c r="GV684" s="14" t="str">
        <f t="shared" si="630"/>
        <v>AtkExt</v>
      </c>
      <c r="GW684" s="14" t="e">
        <f t="shared" si="631"/>
        <v>#REF!</v>
      </c>
      <c r="GX684" s="14" t="e">
        <f t="shared" si="632"/>
        <v>#REF!</v>
      </c>
      <c r="GY684" s="14" t="str">
        <f t="shared" si="633"/>
        <v/>
      </c>
      <c r="GZ684" s="14" t="str">
        <f t="shared" si="634"/>
        <v/>
      </c>
      <c r="HA684" s="14" t="str">
        <f t="shared" si="635"/>
        <v/>
      </c>
      <c r="HB684" s="14">
        <f t="shared" si="663"/>
        <v>20720</v>
      </c>
      <c r="HC684" s="14">
        <f t="shared" si="636"/>
        <v>0</v>
      </c>
      <c r="HD684" s="14" t="str">
        <f t="shared" si="637"/>
        <v/>
      </c>
      <c r="HE684" s="25" t="s">
        <v>1109</v>
      </c>
      <c r="HF684" s="14">
        <f t="shared" si="664"/>
        <v>180</v>
      </c>
    </row>
    <row r="685" spans="165:214" ht="16.5" x14ac:dyDescent="0.2">
      <c r="FI685" s="13">
        <v>680</v>
      </c>
      <c r="FJ685" s="14">
        <f t="shared" si="665"/>
        <v>2</v>
      </c>
      <c r="FK685" s="14">
        <f t="shared" si="625"/>
        <v>245</v>
      </c>
      <c r="FL685" s="14">
        <f t="shared" si="666"/>
        <v>33</v>
      </c>
      <c r="FM685" s="14">
        <f t="shared" si="626"/>
        <v>20</v>
      </c>
      <c r="FN685" s="14">
        <f t="shared" si="638"/>
        <v>18</v>
      </c>
      <c r="FO685" s="14">
        <f t="shared" si="639"/>
        <v>110</v>
      </c>
      <c r="FP685" s="14">
        <f t="shared" si="640"/>
        <v>2</v>
      </c>
      <c r="FQ685" s="14">
        <f t="shared" si="641"/>
        <v>2</v>
      </c>
      <c r="FR685" s="14">
        <f t="shared" si="642"/>
        <v>2</v>
      </c>
      <c r="FS685" s="14" t="b">
        <f t="shared" si="667"/>
        <v>0</v>
      </c>
      <c r="FT685" s="14">
        <f t="shared" si="643"/>
        <v>2107202</v>
      </c>
      <c r="FU685" s="14">
        <f t="shared" si="668"/>
        <v>80</v>
      </c>
      <c r="FV685" s="13" t="str">
        <f t="shared" si="644"/>
        <v>110级-优秀守护灵の头盔</v>
      </c>
      <c r="FW685" s="13" t="str">
        <f t="shared" si="645"/>
        <v>血纱 · 守护灵の头盔-优秀</v>
      </c>
      <c r="FX685" s="14">
        <f t="shared" si="646"/>
        <v>2</v>
      </c>
      <c r="FY685" s="14">
        <f t="shared" si="647"/>
        <v>2</v>
      </c>
      <c r="FZ685" s="14">
        <f t="shared" si="648"/>
        <v>110</v>
      </c>
      <c r="GA685" s="14">
        <v>246</v>
      </c>
      <c r="GB685" s="14">
        <f t="shared" si="649"/>
        <v>7</v>
      </c>
      <c r="GC685" s="14">
        <f t="shared" si="627"/>
        <v>2</v>
      </c>
      <c r="GD685" s="14" t="str">
        <f t="shared" si="650"/>
        <v/>
      </c>
      <c r="GE685" s="14" t="e">
        <f t="shared" si="628"/>
        <v>#REF!</v>
      </c>
      <c r="GF685" s="14" t="e">
        <f t="shared" si="651"/>
        <v>#REF!</v>
      </c>
      <c r="GG685" s="14" t="e">
        <f t="shared" si="652"/>
        <v>#REF!</v>
      </c>
      <c r="GH685" s="14" t="e">
        <f t="shared" si="653"/>
        <v>#REF!</v>
      </c>
      <c r="GI685" s="14" t="e">
        <f t="shared" si="654"/>
        <v>#REF!</v>
      </c>
      <c r="GJ685" s="14" t="e">
        <f t="shared" si="655"/>
        <v>#REF!</v>
      </c>
      <c r="GK685" s="14" t="e">
        <f t="shared" si="656"/>
        <v>#REF!</v>
      </c>
      <c r="GL685" s="14">
        <f t="shared" si="657"/>
        <v>2072</v>
      </c>
      <c r="GM685" s="14">
        <f t="shared" si="658"/>
        <v>0</v>
      </c>
      <c r="GN685" s="14" t="str">
        <f t="shared" si="659"/>
        <v/>
      </c>
      <c r="GO685" s="25" t="str">
        <f t="shared" si="660"/>
        <v>icon_2107102</v>
      </c>
      <c r="GS685" s="14">
        <f t="shared" si="661"/>
        <v>2</v>
      </c>
      <c r="GT685" s="14">
        <f t="shared" si="662"/>
        <v>0</v>
      </c>
      <c r="GU685" s="14" t="e">
        <f t="shared" si="629"/>
        <v>#REF!</v>
      </c>
      <c r="GV685" s="14" t="str">
        <f t="shared" si="630"/>
        <v>DefExt</v>
      </c>
      <c r="GW685" s="14" t="e">
        <f t="shared" si="631"/>
        <v>#REF!</v>
      </c>
      <c r="GX685" s="14" t="e">
        <f t="shared" si="632"/>
        <v>#REF!</v>
      </c>
      <c r="GY685" s="14" t="str">
        <f t="shared" si="633"/>
        <v/>
      </c>
      <c r="GZ685" s="14" t="str">
        <f t="shared" si="634"/>
        <v/>
      </c>
      <c r="HA685" s="14" t="str">
        <f t="shared" si="635"/>
        <v/>
      </c>
      <c r="HB685" s="14">
        <f t="shared" si="663"/>
        <v>20720</v>
      </c>
      <c r="HC685" s="14">
        <f t="shared" si="636"/>
        <v>0</v>
      </c>
      <c r="HD685" s="14" t="str">
        <f t="shared" si="637"/>
        <v/>
      </c>
      <c r="HE685" s="25" t="s">
        <v>1109</v>
      </c>
      <c r="HF685" s="14">
        <f t="shared" si="664"/>
        <v>90</v>
      </c>
    </row>
    <row r="686" spans="165:214" ht="16.5" x14ac:dyDescent="0.2">
      <c r="FI686" s="13">
        <v>681</v>
      </c>
      <c r="FJ686" s="14">
        <f t="shared" si="665"/>
        <v>2</v>
      </c>
      <c r="FK686" s="14">
        <f t="shared" si="625"/>
        <v>246</v>
      </c>
      <c r="FL686" s="14">
        <f t="shared" si="666"/>
        <v>33</v>
      </c>
      <c r="FM686" s="14">
        <f t="shared" si="626"/>
        <v>20</v>
      </c>
      <c r="FN686" s="14">
        <f t="shared" si="638"/>
        <v>18</v>
      </c>
      <c r="FO686" s="14">
        <f t="shared" si="639"/>
        <v>110</v>
      </c>
      <c r="FP686" s="14">
        <f t="shared" si="640"/>
        <v>2</v>
      </c>
      <c r="FQ686" s="14">
        <f t="shared" si="641"/>
        <v>3</v>
      </c>
      <c r="FR686" s="14">
        <f t="shared" si="642"/>
        <v>3</v>
      </c>
      <c r="FS686" s="14" t="b">
        <f t="shared" si="667"/>
        <v>0</v>
      </c>
      <c r="FT686" s="14">
        <f t="shared" si="643"/>
        <v>2107203</v>
      </c>
      <c r="FU686" s="14">
        <f t="shared" si="668"/>
        <v>80</v>
      </c>
      <c r="FV686" s="13" t="str">
        <f t="shared" si="644"/>
        <v>110级-优秀守护灵の铠甲</v>
      </c>
      <c r="FW686" s="13" t="str">
        <f t="shared" si="645"/>
        <v>血纱 · 守护灵の铠甲-优秀</v>
      </c>
      <c r="FX686" s="14">
        <f t="shared" si="646"/>
        <v>2</v>
      </c>
      <c r="FY686" s="14">
        <f t="shared" si="647"/>
        <v>2</v>
      </c>
      <c r="FZ686" s="14">
        <f t="shared" si="648"/>
        <v>110</v>
      </c>
      <c r="GA686" s="14">
        <v>247</v>
      </c>
      <c r="GB686" s="14">
        <f t="shared" si="649"/>
        <v>7</v>
      </c>
      <c r="GC686" s="14">
        <f t="shared" si="627"/>
        <v>3</v>
      </c>
      <c r="GD686" s="14" t="str">
        <f t="shared" si="650"/>
        <v/>
      </c>
      <c r="GE686" s="14" t="e">
        <f t="shared" si="628"/>
        <v>#REF!</v>
      </c>
      <c r="GF686" s="14" t="e">
        <f t="shared" si="651"/>
        <v>#REF!</v>
      </c>
      <c r="GG686" s="14" t="e">
        <f t="shared" si="652"/>
        <v>#REF!</v>
      </c>
      <c r="GH686" s="14" t="e">
        <f t="shared" si="653"/>
        <v>#REF!</v>
      </c>
      <c r="GI686" s="14" t="e">
        <f t="shared" si="654"/>
        <v>#REF!</v>
      </c>
      <c r="GJ686" s="14" t="e">
        <f t="shared" si="655"/>
        <v>#REF!</v>
      </c>
      <c r="GK686" s="14" t="e">
        <f t="shared" si="656"/>
        <v>#REF!</v>
      </c>
      <c r="GL686" s="14">
        <f t="shared" si="657"/>
        <v>2072</v>
      </c>
      <c r="GM686" s="14">
        <f t="shared" si="658"/>
        <v>0</v>
      </c>
      <c r="GN686" s="14" t="str">
        <f t="shared" si="659"/>
        <v/>
      </c>
      <c r="GO686" s="25" t="str">
        <f t="shared" si="660"/>
        <v>icon_2107103</v>
      </c>
      <c r="GS686" s="14">
        <f t="shared" si="661"/>
        <v>2</v>
      </c>
      <c r="GT686" s="14">
        <f t="shared" si="662"/>
        <v>3</v>
      </c>
      <c r="GU686" s="14" t="e">
        <f t="shared" si="629"/>
        <v>#REF!</v>
      </c>
      <c r="GV686" s="14" t="str">
        <f t="shared" si="630"/>
        <v>DefExt</v>
      </c>
      <c r="GW686" s="14" t="e">
        <f t="shared" si="631"/>
        <v>#REF!</v>
      </c>
      <c r="GX686" s="14" t="e">
        <f t="shared" si="632"/>
        <v>#REF!</v>
      </c>
      <c r="GY686" s="14" t="str">
        <f t="shared" si="633"/>
        <v>HPExt</v>
      </c>
      <c r="GZ686" s="14" t="e">
        <f t="shared" si="634"/>
        <v>#REF!</v>
      </c>
      <c r="HA686" s="14" t="e">
        <f t="shared" si="635"/>
        <v>#REF!</v>
      </c>
      <c r="HB686" s="14">
        <f t="shared" si="663"/>
        <v>20720</v>
      </c>
      <c r="HC686" s="14">
        <f t="shared" si="636"/>
        <v>0</v>
      </c>
      <c r="HD686" s="14" t="str">
        <f t="shared" si="637"/>
        <v/>
      </c>
      <c r="HE686" s="25" t="s">
        <v>1109</v>
      </c>
      <c r="HF686" s="14">
        <f t="shared" si="664"/>
        <v>90</v>
      </c>
    </row>
    <row r="687" spans="165:214" ht="16.5" x14ac:dyDescent="0.2">
      <c r="FI687" s="13">
        <v>682</v>
      </c>
      <c r="FJ687" s="14">
        <f t="shared" si="665"/>
        <v>2</v>
      </c>
      <c r="FK687" s="14">
        <f t="shared" si="625"/>
        <v>247</v>
      </c>
      <c r="FL687" s="14">
        <f t="shared" si="666"/>
        <v>33</v>
      </c>
      <c r="FM687" s="14">
        <f t="shared" si="626"/>
        <v>20</v>
      </c>
      <c r="FN687" s="14">
        <f t="shared" si="638"/>
        <v>18</v>
      </c>
      <c r="FO687" s="14">
        <f t="shared" si="639"/>
        <v>110</v>
      </c>
      <c r="FP687" s="14">
        <f t="shared" si="640"/>
        <v>2</v>
      </c>
      <c r="FQ687" s="14">
        <f t="shared" si="641"/>
        <v>4</v>
      </c>
      <c r="FR687" s="14">
        <f t="shared" si="642"/>
        <v>4</v>
      </c>
      <c r="FS687" s="14" t="b">
        <f t="shared" si="667"/>
        <v>0</v>
      </c>
      <c r="FT687" s="14">
        <f t="shared" si="643"/>
        <v>2107204</v>
      </c>
      <c r="FU687" s="14">
        <f t="shared" si="668"/>
        <v>80</v>
      </c>
      <c r="FV687" s="13" t="str">
        <f t="shared" si="644"/>
        <v>110级-优秀守护灵の裤子</v>
      </c>
      <c r="FW687" s="13" t="str">
        <f t="shared" si="645"/>
        <v>血纱 · 守护灵の裤子-优秀</v>
      </c>
      <c r="FX687" s="14">
        <f t="shared" si="646"/>
        <v>2</v>
      </c>
      <c r="FY687" s="14">
        <f t="shared" si="647"/>
        <v>2</v>
      </c>
      <c r="FZ687" s="14">
        <f t="shared" si="648"/>
        <v>110</v>
      </c>
      <c r="GA687" s="14">
        <v>248</v>
      </c>
      <c r="GB687" s="14">
        <f t="shared" si="649"/>
        <v>7</v>
      </c>
      <c r="GC687" s="14">
        <f t="shared" si="627"/>
        <v>4</v>
      </c>
      <c r="GD687" s="14" t="str">
        <f t="shared" si="650"/>
        <v/>
      </c>
      <c r="GE687" s="14" t="e">
        <f t="shared" si="628"/>
        <v>#REF!</v>
      </c>
      <c r="GF687" s="14" t="e">
        <f t="shared" si="651"/>
        <v>#REF!</v>
      </c>
      <c r="GG687" s="14" t="e">
        <f t="shared" si="652"/>
        <v>#REF!</v>
      </c>
      <c r="GH687" s="14" t="e">
        <f t="shared" si="653"/>
        <v>#REF!</v>
      </c>
      <c r="GI687" s="14" t="e">
        <f t="shared" si="654"/>
        <v>#REF!</v>
      </c>
      <c r="GJ687" s="14" t="e">
        <f t="shared" si="655"/>
        <v>#REF!</v>
      </c>
      <c r="GK687" s="14" t="e">
        <f t="shared" si="656"/>
        <v>#REF!</v>
      </c>
      <c r="GL687" s="14">
        <f t="shared" si="657"/>
        <v>2072</v>
      </c>
      <c r="GM687" s="14">
        <f t="shared" si="658"/>
        <v>0</v>
      </c>
      <c r="GN687" s="14" t="str">
        <f t="shared" si="659"/>
        <v/>
      </c>
      <c r="GO687" s="25" t="str">
        <f t="shared" si="660"/>
        <v>icon_2107104</v>
      </c>
      <c r="GS687" s="14">
        <f t="shared" si="661"/>
        <v>2</v>
      </c>
      <c r="GT687" s="14">
        <f t="shared" si="662"/>
        <v>0</v>
      </c>
      <c r="GU687" s="14" t="e">
        <f t="shared" si="629"/>
        <v>#REF!</v>
      </c>
      <c r="GV687" s="14" t="str">
        <f t="shared" si="630"/>
        <v>DefExt</v>
      </c>
      <c r="GW687" s="14" t="e">
        <f t="shared" si="631"/>
        <v>#REF!</v>
      </c>
      <c r="GX687" s="14" t="e">
        <f t="shared" si="632"/>
        <v>#REF!</v>
      </c>
      <c r="GY687" s="14" t="str">
        <f t="shared" si="633"/>
        <v/>
      </c>
      <c r="GZ687" s="14" t="str">
        <f t="shared" si="634"/>
        <v/>
      </c>
      <c r="HA687" s="14" t="str">
        <f t="shared" si="635"/>
        <v/>
      </c>
      <c r="HB687" s="14">
        <f t="shared" si="663"/>
        <v>20720</v>
      </c>
      <c r="HC687" s="14">
        <f t="shared" si="636"/>
        <v>0</v>
      </c>
      <c r="HD687" s="14" t="str">
        <f t="shared" si="637"/>
        <v/>
      </c>
      <c r="HE687" s="25" t="s">
        <v>1109</v>
      </c>
      <c r="HF687" s="14">
        <f t="shared" si="664"/>
        <v>90</v>
      </c>
    </row>
    <row r="688" spans="165:214" ht="16.5" x14ac:dyDescent="0.2">
      <c r="FI688" s="13">
        <v>683</v>
      </c>
      <c r="FJ688" s="14">
        <f t="shared" si="665"/>
        <v>2</v>
      </c>
      <c r="FK688" s="14">
        <f t="shared" si="625"/>
        <v>248</v>
      </c>
      <c r="FL688" s="14">
        <f t="shared" si="666"/>
        <v>33</v>
      </c>
      <c r="FM688" s="14">
        <f t="shared" si="626"/>
        <v>20</v>
      </c>
      <c r="FN688" s="14">
        <f t="shared" si="638"/>
        <v>18</v>
      </c>
      <c r="FO688" s="14">
        <f t="shared" si="639"/>
        <v>110</v>
      </c>
      <c r="FP688" s="14">
        <f t="shared" si="640"/>
        <v>2</v>
      </c>
      <c r="FQ688" s="14">
        <f t="shared" si="641"/>
        <v>5</v>
      </c>
      <c r="FR688" s="14">
        <f t="shared" si="642"/>
        <v>5</v>
      </c>
      <c r="FS688" s="14" t="b">
        <f t="shared" si="667"/>
        <v>0</v>
      </c>
      <c r="FT688" s="14">
        <f t="shared" si="643"/>
        <v>2107205</v>
      </c>
      <c r="FU688" s="14">
        <f t="shared" si="668"/>
        <v>80</v>
      </c>
      <c r="FV688" s="13" t="str">
        <f t="shared" si="644"/>
        <v>110级-优秀守护灵の鞋子</v>
      </c>
      <c r="FW688" s="13" t="str">
        <f t="shared" si="645"/>
        <v>血纱 · 守护灵の鞋子-优秀</v>
      </c>
      <c r="FX688" s="14">
        <f t="shared" si="646"/>
        <v>2</v>
      </c>
      <c r="FY688" s="14">
        <f t="shared" si="647"/>
        <v>2</v>
      </c>
      <c r="FZ688" s="14">
        <f t="shared" si="648"/>
        <v>110</v>
      </c>
      <c r="GA688" s="14">
        <v>249</v>
      </c>
      <c r="GB688" s="14">
        <f t="shared" si="649"/>
        <v>7</v>
      </c>
      <c r="GC688" s="14">
        <f t="shared" si="627"/>
        <v>5</v>
      </c>
      <c r="GD688" s="14" t="str">
        <f t="shared" si="650"/>
        <v/>
      </c>
      <c r="GE688" s="14" t="e">
        <f t="shared" si="628"/>
        <v>#REF!</v>
      </c>
      <c r="GF688" s="14" t="e">
        <f t="shared" si="651"/>
        <v>#REF!</v>
      </c>
      <c r="GG688" s="14" t="e">
        <f t="shared" si="652"/>
        <v>#REF!</v>
      </c>
      <c r="GH688" s="14" t="e">
        <f t="shared" si="653"/>
        <v>#REF!</v>
      </c>
      <c r="GI688" s="14" t="e">
        <f t="shared" si="654"/>
        <v>#REF!</v>
      </c>
      <c r="GJ688" s="14" t="e">
        <f t="shared" si="655"/>
        <v>#REF!</v>
      </c>
      <c r="GK688" s="14" t="e">
        <f t="shared" si="656"/>
        <v>#REF!</v>
      </c>
      <c r="GL688" s="14">
        <f t="shared" si="657"/>
        <v>2072</v>
      </c>
      <c r="GM688" s="14">
        <f t="shared" si="658"/>
        <v>0</v>
      </c>
      <c r="GN688" s="14" t="str">
        <f t="shared" si="659"/>
        <v/>
      </c>
      <c r="GO688" s="25" t="str">
        <f t="shared" si="660"/>
        <v>icon_2107105</v>
      </c>
      <c r="GS688" s="14">
        <f t="shared" si="661"/>
        <v>3</v>
      </c>
      <c r="GT688" s="14">
        <f t="shared" si="662"/>
        <v>0</v>
      </c>
      <c r="GU688" s="14" t="e">
        <f t="shared" si="629"/>
        <v>#REF!</v>
      </c>
      <c r="GV688" s="14" t="str">
        <f t="shared" si="630"/>
        <v>HPExt</v>
      </c>
      <c r="GW688" s="14" t="e">
        <f t="shared" si="631"/>
        <v>#REF!</v>
      </c>
      <c r="GX688" s="14" t="e">
        <f t="shared" si="632"/>
        <v>#REF!</v>
      </c>
      <c r="GY688" s="14" t="str">
        <f t="shared" si="633"/>
        <v/>
      </c>
      <c r="GZ688" s="14" t="str">
        <f t="shared" si="634"/>
        <v/>
      </c>
      <c r="HA688" s="14" t="str">
        <f t="shared" si="635"/>
        <v/>
      </c>
      <c r="HB688" s="14">
        <f t="shared" si="663"/>
        <v>20720</v>
      </c>
      <c r="HC688" s="14">
        <f t="shared" si="636"/>
        <v>0</v>
      </c>
      <c r="HD688" s="14" t="str">
        <f t="shared" si="637"/>
        <v/>
      </c>
      <c r="HE688" s="25" t="s">
        <v>1109</v>
      </c>
      <c r="HF688" s="14">
        <f t="shared" si="664"/>
        <v>90</v>
      </c>
    </row>
    <row r="689" spans="165:214" ht="16.5" x14ac:dyDescent="0.2">
      <c r="FI689" s="13">
        <v>684</v>
      </c>
      <c r="FJ689" s="14">
        <f t="shared" si="665"/>
        <v>2</v>
      </c>
      <c r="FK689" s="14">
        <f t="shared" si="625"/>
        <v>249</v>
      </c>
      <c r="FL689" s="14">
        <f t="shared" si="666"/>
        <v>33</v>
      </c>
      <c r="FM689" s="14">
        <f t="shared" si="626"/>
        <v>20</v>
      </c>
      <c r="FN689" s="14">
        <f t="shared" si="638"/>
        <v>18</v>
      </c>
      <c r="FO689" s="14">
        <f t="shared" si="639"/>
        <v>110</v>
      </c>
      <c r="FP689" s="14">
        <f t="shared" si="640"/>
        <v>2</v>
      </c>
      <c r="FQ689" s="14">
        <f t="shared" si="641"/>
        <v>6</v>
      </c>
      <c r="FR689" s="14">
        <f t="shared" si="642"/>
        <v>6</v>
      </c>
      <c r="FS689" s="14" t="b">
        <f t="shared" si="667"/>
        <v>0</v>
      </c>
      <c r="FT689" s="14">
        <f t="shared" si="643"/>
        <v>2107206</v>
      </c>
      <c r="FU689" s="14">
        <f t="shared" si="668"/>
        <v>80</v>
      </c>
      <c r="FV689" s="13" t="str">
        <f t="shared" si="644"/>
        <v>110级-优秀守护灵の护手</v>
      </c>
      <c r="FW689" s="13" t="str">
        <f t="shared" si="645"/>
        <v>血纱 · 守护灵の护手-优秀</v>
      </c>
      <c r="FX689" s="14">
        <f t="shared" si="646"/>
        <v>2</v>
      </c>
      <c r="FY689" s="14">
        <f t="shared" si="647"/>
        <v>2</v>
      </c>
      <c r="FZ689" s="14">
        <f t="shared" si="648"/>
        <v>110</v>
      </c>
      <c r="GA689" s="14">
        <v>250</v>
      </c>
      <c r="GB689" s="14">
        <f t="shared" si="649"/>
        <v>7</v>
      </c>
      <c r="GC689" s="14">
        <f t="shared" si="627"/>
        <v>6</v>
      </c>
      <c r="GD689" s="14" t="str">
        <f t="shared" si="650"/>
        <v/>
      </c>
      <c r="GE689" s="14" t="e">
        <f t="shared" si="628"/>
        <v>#REF!</v>
      </c>
      <c r="GF689" s="14" t="e">
        <f t="shared" si="651"/>
        <v>#REF!</v>
      </c>
      <c r="GG689" s="14" t="e">
        <f t="shared" si="652"/>
        <v>#REF!</v>
      </c>
      <c r="GH689" s="14" t="e">
        <f t="shared" si="653"/>
        <v>#REF!</v>
      </c>
      <c r="GI689" s="14" t="e">
        <f t="shared" si="654"/>
        <v>#REF!</v>
      </c>
      <c r="GJ689" s="14" t="e">
        <f t="shared" si="655"/>
        <v>#REF!</v>
      </c>
      <c r="GK689" s="14" t="e">
        <f t="shared" si="656"/>
        <v>#REF!</v>
      </c>
      <c r="GL689" s="14">
        <f t="shared" si="657"/>
        <v>2072</v>
      </c>
      <c r="GM689" s="14">
        <f t="shared" si="658"/>
        <v>0</v>
      </c>
      <c r="GN689" s="14" t="str">
        <f t="shared" si="659"/>
        <v/>
      </c>
      <c r="GO689" s="25" t="str">
        <f t="shared" si="660"/>
        <v>icon_2107106</v>
      </c>
      <c r="GS689" s="14">
        <f t="shared" si="661"/>
        <v>3</v>
      </c>
      <c r="GT689" s="14">
        <f t="shared" si="662"/>
        <v>0</v>
      </c>
      <c r="GU689" s="14" t="e">
        <f t="shared" si="629"/>
        <v>#REF!</v>
      </c>
      <c r="GV689" s="14" t="str">
        <f t="shared" si="630"/>
        <v>HPExt</v>
      </c>
      <c r="GW689" s="14" t="e">
        <f t="shared" si="631"/>
        <v>#REF!</v>
      </c>
      <c r="GX689" s="14" t="e">
        <f t="shared" si="632"/>
        <v>#REF!</v>
      </c>
      <c r="GY689" s="14" t="str">
        <f t="shared" si="633"/>
        <v/>
      </c>
      <c r="GZ689" s="14" t="str">
        <f t="shared" si="634"/>
        <v/>
      </c>
      <c r="HA689" s="14" t="str">
        <f t="shared" si="635"/>
        <v/>
      </c>
      <c r="HB689" s="14">
        <f t="shared" si="663"/>
        <v>20720</v>
      </c>
      <c r="HC689" s="14">
        <f t="shared" si="636"/>
        <v>0</v>
      </c>
      <c r="HD689" s="14" t="str">
        <f t="shared" si="637"/>
        <v/>
      </c>
      <c r="HE689" s="25" t="s">
        <v>1109</v>
      </c>
      <c r="HF689" s="14">
        <f t="shared" si="664"/>
        <v>90</v>
      </c>
    </row>
    <row r="690" spans="165:214" ht="16.5" x14ac:dyDescent="0.2">
      <c r="FI690" s="13">
        <v>685</v>
      </c>
      <c r="FJ690" s="14">
        <f t="shared" si="665"/>
        <v>2</v>
      </c>
      <c r="FK690" s="14">
        <f t="shared" si="625"/>
        <v>250</v>
      </c>
      <c r="FL690" s="14">
        <f t="shared" si="666"/>
        <v>33</v>
      </c>
      <c r="FM690" s="14">
        <f t="shared" si="626"/>
        <v>20</v>
      </c>
      <c r="FN690" s="14">
        <f t="shared" si="638"/>
        <v>18</v>
      </c>
      <c r="FO690" s="14">
        <f t="shared" si="639"/>
        <v>110</v>
      </c>
      <c r="FP690" s="14">
        <f t="shared" si="640"/>
        <v>2</v>
      </c>
      <c r="FQ690" s="14">
        <f t="shared" si="641"/>
        <v>7</v>
      </c>
      <c r="FR690" s="14">
        <f t="shared" si="642"/>
        <v>7</v>
      </c>
      <c r="FS690" s="14" t="b">
        <f t="shared" si="667"/>
        <v>0</v>
      </c>
      <c r="FT690" s="14">
        <f t="shared" si="643"/>
        <v>2107207</v>
      </c>
      <c r="FU690" s="14">
        <f t="shared" si="668"/>
        <v>120</v>
      </c>
      <c r="FV690" s="13" t="str">
        <f t="shared" si="644"/>
        <v>110级-优秀守护灵の项链</v>
      </c>
      <c r="FW690" s="13" t="str">
        <f t="shared" si="645"/>
        <v>血纱 · 守护灵の项链-优秀</v>
      </c>
      <c r="FX690" s="14">
        <f t="shared" si="646"/>
        <v>2</v>
      </c>
      <c r="FY690" s="14">
        <f t="shared" si="647"/>
        <v>2</v>
      </c>
      <c r="FZ690" s="14">
        <f t="shared" si="648"/>
        <v>110</v>
      </c>
      <c r="GA690" s="14">
        <v>251</v>
      </c>
      <c r="GB690" s="14">
        <f t="shared" si="649"/>
        <v>7</v>
      </c>
      <c r="GC690" s="14">
        <f t="shared" si="627"/>
        <v>7</v>
      </c>
      <c r="GD690" s="14" t="str">
        <f t="shared" si="650"/>
        <v/>
      </c>
      <c r="GE690" s="14" t="e">
        <f t="shared" si="628"/>
        <v>#REF!</v>
      </c>
      <c r="GF690" s="14" t="e">
        <f t="shared" si="651"/>
        <v>#REF!</v>
      </c>
      <c r="GG690" s="14" t="e">
        <f t="shared" si="652"/>
        <v>#REF!</v>
      </c>
      <c r="GH690" s="14" t="e">
        <f t="shared" si="653"/>
        <v>#REF!</v>
      </c>
      <c r="GI690" s="14" t="e">
        <f t="shared" si="654"/>
        <v>#REF!</v>
      </c>
      <c r="GJ690" s="14" t="e">
        <f t="shared" si="655"/>
        <v>#REF!</v>
      </c>
      <c r="GK690" s="14" t="e">
        <f t="shared" si="656"/>
        <v>#REF!</v>
      </c>
      <c r="GL690" s="14">
        <f t="shared" si="657"/>
        <v>2072</v>
      </c>
      <c r="GM690" s="14">
        <f t="shared" si="658"/>
        <v>0</v>
      </c>
      <c r="GN690" s="14" t="str">
        <f t="shared" si="659"/>
        <v/>
      </c>
      <c r="GO690" s="25" t="str">
        <f t="shared" si="660"/>
        <v>icon_2107107</v>
      </c>
      <c r="GS690" s="14">
        <f t="shared" si="661"/>
        <v>1</v>
      </c>
      <c r="GT690" s="14">
        <f t="shared" si="662"/>
        <v>2</v>
      </c>
      <c r="GU690" s="14" t="e">
        <f t="shared" si="629"/>
        <v>#REF!</v>
      </c>
      <c r="GV690" s="14" t="str">
        <f t="shared" si="630"/>
        <v>AtkExt</v>
      </c>
      <c r="GW690" s="14" t="e">
        <f t="shared" si="631"/>
        <v>#REF!</v>
      </c>
      <c r="GX690" s="14" t="e">
        <f t="shared" si="632"/>
        <v>#REF!</v>
      </c>
      <c r="GY690" s="14" t="str">
        <f t="shared" si="633"/>
        <v>DefExt</v>
      </c>
      <c r="GZ690" s="14" t="e">
        <f t="shared" si="634"/>
        <v>#REF!</v>
      </c>
      <c r="HA690" s="14" t="e">
        <f t="shared" si="635"/>
        <v>#REF!</v>
      </c>
      <c r="HB690" s="14">
        <f t="shared" si="663"/>
        <v>20720</v>
      </c>
      <c r="HC690" s="14">
        <f t="shared" si="636"/>
        <v>0</v>
      </c>
      <c r="HD690" s="14" t="str">
        <f t="shared" si="637"/>
        <v/>
      </c>
      <c r="HE690" s="25" t="s">
        <v>1109</v>
      </c>
      <c r="HF690" s="14">
        <f t="shared" si="664"/>
        <v>135</v>
      </c>
    </row>
    <row r="691" spans="165:214" ht="16.5" x14ac:dyDescent="0.2">
      <c r="FI691" s="13">
        <v>686</v>
      </c>
      <c r="FJ691" s="14">
        <f t="shared" si="665"/>
        <v>2</v>
      </c>
      <c r="FK691" s="14">
        <f t="shared" si="625"/>
        <v>251</v>
      </c>
      <c r="FL691" s="14">
        <f t="shared" si="666"/>
        <v>33</v>
      </c>
      <c r="FM691" s="14">
        <f t="shared" si="626"/>
        <v>20</v>
      </c>
      <c r="FN691" s="14">
        <f t="shared" si="638"/>
        <v>18</v>
      </c>
      <c r="FO691" s="14">
        <f t="shared" si="639"/>
        <v>110</v>
      </c>
      <c r="FP691" s="14">
        <f t="shared" si="640"/>
        <v>2</v>
      </c>
      <c r="FQ691" s="14">
        <f t="shared" si="641"/>
        <v>8</v>
      </c>
      <c r="FR691" s="14">
        <f t="shared" si="642"/>
        <v>8</v>
      </c>
      <c r="FS691" s="14" t="b">
        <f t="shared" si="667"/>
        <v>0</v>
      </c>
      <c r="FT691" s="14">
        <f t="shared" si="643"/>
        <v>2107208</v>
      </c>
      <c r="FU691" s="14">
        <f t="shared" si="668"/>
        <v>120</v>
      </c>
      <c r="FV691" s="13" t="str">
        <f t="shared" si="644"/>
        <v>110级-优秀守护灵の戒指</v>
      </c>
      <c r="FW691" s="13" t="str">
        <f t="shared" si="645"/>
        <v>血纱 · 守护灵の戒指-优秀</v>
      </c>
      <c r="FX691" s="14">
        <f t="shared" si="646"/>
        <v>2</v>
      </c>
      <c r="FY691" s="14">
        <f t="shared" si="647"/>
        <v>2</v>
      </c>
      <c r="FZ691" s="14">
        <f t="shared" si="648"/>
        <v>110</v>
      </c>
      <c r="GA691" s="14">
        <v>252</v>
      </c>
      <c r="GB691" s="14">
        <f t="shared" si="649"/>
        <v>7</v>
      </c>
      <c r="GC691" s="14">
        <f t="shared" si="627"/>
        <v>8</v>
      </c>
      <c r="GD691" s="14" t="str">
        <f t="shared" si="650"/>
        <v/>
      </c>
      <c r="GE691" s="14" t="e">
        <f t="shared" si="628"/>
        <v>#REF!</v>
      </c>
      <c r="GF691" s="14" t="e">
        <f t="shared" si="651"/>
        <v>#REF!</v>
      </c>
      <c r="GG691" s="14" t="e">
        <f t="shared" si="652"/>
        <v>#REF!</v>
      </c>
      <c r="GH691" s="14" t="e">
        <f t="shared" si="653"/>
        <v>#REF!</v>
      </c>
      <c r="GI691" s="14" t="e">
        <f t="shared" si="654"/>
        <v>#REF!</v>
      </c>
      <c r="GJ691" s="14" t="e">
        <f t="shared" si="655"/>
        <v>#REF!</v>
      </c>
      <c r="GK691" s="14" t="e">
        <f t="shared" si="656"/>
        <v>#REF!</v>
      </c>
      <c r="GL691" s="14">
        <f t="shared" si="657"/>
        <v>2072</v>
      </c>
      <c r="GM691" s="14">
        <f t="shared" si="658"/>
        <v>0</v>
      </c>
      <c r="GN691" s="14" t="str">
        <f t="shared" si="659"/>
        <v/>
      </c>
      <c r="GO691" s="25" t="str">
        <f t="shared" si="660"/>
        <v>icon_2107108</v>
      </c>
      <c r="GS691" s="14">
        <f t="shared" si="661"/>
        <v>1</v>
      </c>
      <c r="GT691" s="14">
        <f t="shared" si="662"/>
        <v>3</v>
      </c>
      <c r="GU691" s="14" t="e">
        <f t="shared" si="629"/>
        <v>#REF!</v>
      </c>
      <c r="GV691" s="14" t="str">
        <f t="shared" si="630"/>
        <v>AtkExt</v>
      </c>
      <c r="GW691" s="14" t="e">
        <f t="shared" si="631"/>
        <v>#REF!</v>
      </c>
      <c r="GX691" s="14" t="e">
        <f t="shared" si="632"/>
        <v>#REF!</v>
      </c>
      <c r="GY691" s="14" t="str">
        <f t="shared" si="633"/>
        <v>HPExt</v>
      </c>
      <c r="GZ691" s="14" t="e">
        <f t="shared" si="634"/>
        <v>#REF!</v>
      </c>
      <c r="HA691" s="14" t="e">
        <f t="shared" si="635"/>
        <v>#REF!</v>
      </c>
      <c r="HB691" s="14">
        <f t="shared" si="663"/>
        <v>20720</v>
      </c>
      <c r="HC691" s="14">
        <f t="shared" si="636"/>
        <v>0</v>
      </c>
      <c r="HD691" s="14" t="str">
        <f t="shared" si="637"/>
        <v/>
      </c>
      <c r="HE691" s="25" t="s">
        <v>1109</v>
      </c>
      <c r="HF691" s="14">
        <f t="shared" si="664"/>
        <v>135</v>
      </c>
    </row>
    <row r="692" spans="165:214" ht="16.5" x14ac:dyDescent="0.2">
      <c r="FI692" s="13">
        <v>687</v>
      </c>
      <c r="FJ692" s="14">
        <f t="shared" si="665"/>
        <v>2</v>
      </c>
      <c r="FK692" s="14">
        <f t="shared" si="625"/>
        <v>252</v>
      </c>
      <c r="FL692" s="14">
        <f t="shared" si="666"/>
        <v>34</v>
      </c>
      <c r="FM692" s="14">
        <f t="shared" si="626"/>
        <v>30</v>
      </c>
      <c r="FN692" s="14">
        <f t="shared" si="638"/>
        <v>18</v>
      </c>
      <c r="FO692" s="14">
        <f t="shared" si="639"/>
        <v>110</v>
      </c>
      <c r="FP692" s="14">
        <f t="shared" si="640"/>
        <v>3</v>
      </c>
      <c r="FQ692" s="14">
        <f t="shared" si="641"/>
        <v>1</v>
      </c>
      <c r="FR692" s="14">
        <f t="shared" si="642"/>
        <v>1</v>
      </c>
      <c r="FS692" s="14" t="b">
        <f t="shared" si="667"/>
        <v>0</v>
      </c>
      <c r="FT692" s="14">
        <f t="shared" si="643"/>
        <v>2107301</v>
      </c>
      <c r="FU692" s="14">
        <f t="shared" si="668"/>
        <v>200</v>
      </c>
      <c r="FV692" s="13" t="str">
        <f t="shared" si="644"/>
        <v>110级-精良守护灵の灵器</v>
      </c>
      <c r="FW692" s="13" t="str">
        <f t="shared" si="645"/>
        <v>血纱 · 守护灵の灵器-精良</v>
      </c>
      <c r="FX692" s="14">
        <f t="shared" si="646"/>
        <v>2</v>
      </c>
      <c r="FY692" s="14">
        <f t="shared" si="647"/>
        <v>3</v>
      </c>
      <c r="FZ692" s="14">
        <f t="shared" si="648"/>
        <v>110</v>
      </c>
      <c r="GA692" s="14">
        <v>253</v>
      </c>
      <c r="GB692" s="14">
        <f t="shared" si="649"/>
        <v>7</v>
      </c>
      <c r="GC692" s="14">
        <f t="shared" si="627"/>
        <v>1</v>
      </c>
      <c r="GD692" s="14" t="str">
        <f t="shared" si="650"/>
        <v/>
      </c>
      <c r="GE692" s="14" t="e">
        <f t="shared" si="628"/>
        <v>#REF!</v>
      </c>
      <c r="GF692" s="14" t="e">
        <f t="shared" si="651"/>
        <v>#REF!</v>
      </c>
      <c r="GG692" s="14" t="e">
        <f t="shared" si="652"/>
        <v>#REF!</v>
      </c>
      <c r="GH692" s="14" t="e">
        <f t="shared" si="653"/>
        <v>#REF!</v>
      </c>
      <c r="GI692" s="14" t="e">
        <f t="shared" si="654"/>
        <v>#REF!</v>
      </c>
      <c r="GJ692" s="14" t="e">
        <f t="shared" si="655"/>
        <v>#REF!</v>
      </c>
      <c r="GK692" s="14" t="e">
        <f t="shared" si="656"/>
        <v>#REF!</v>
      </c>
      <c r="GL692" s="14">
        <f t="shared" si="657"/>
        <v>2073</v>
      </c>
      <c r="GM692" s="14">
        <f t="shared" si="658"/>
        <v>4</v>
      </c>
      <c r="GN692" s="14">
        <f t="shared" si="659"/>
        <v>2073</v>
      </c>
      <c r="GO692" s="25" t="str">
        <f t="shared" si="660"/>
        <v>icon_2107101</v>
      </c>
      <c r="GS692" s="14">
        <f t="shared" si="661"/>
        <v>1</v>
      </c>
      <c r="GT692" s="14">
        <f t="shared" si="662"/>
        <v>0</v>
      </c>
      <c r="GU692" s="14" t="e">
        <f t="shared" si="629"/>
        <v>#REF!</v>
      </c>
      <c r="GV692" s="14" t="str">
        <f t="shared" si="630"/>
        <v>AtkExt</v>
      </c>
      <c r="GW692" s="14" t="e">
        <f t="shared" si="631"/>
        <v>#REF!</v>
      </c>
      <c r="GX692" s="14" t="e">
        <f t="shared" si="632"/>
        <v>#REF!</v>
      </c>
      <c r="GY692" s="14" t="str">
        <f t="shared" si="633"/>
        <v/>
      </c>
      <c r="GZ692" s="14" t="str">
        <f t="shared" si="634"/>
        <v/>
      </c>
      <c r="HA692" s="14" t="str">
        <f t="shared" si="635"/>
        <v/>
      </c>
      <c r="HB692" s="14">
        <f t="shared" si="663"/>
        <v>20730</v>
      </c>
      <c r="HC692" s="14">
        <f t="shared" si="636"/>
        <v>4</v>
      </c>
      <c r="HD692" s="14">
        <f t="shared" si="637"/>
        <v>2073</v>
      </c>
      <c r="HE692" s="25" t="s">
        <v>1109</v>
      </c>
      <c r="HF692" s="14">
        <f t="shared" si="664"/>
        <v>300</v>
      </c>
    </row>
    <row r="693" spans="165:214" ht="16.5" x14ac:dyDescent="0.2">
      <c r="FI693" s="13">
        <v>688</v>
      </c>
      <c r="FJ693" s="14">
        <f t="shared" si="665"/>
        <v>2</v>
      </c>
      <c r="FK693" s="14">
        <f t="shared" si="625"/>
        <v>253</v>
      </c>
      <c r="FL693" s="14">
        <f t="shared" si="666"/>
        <v>34</v>
      </c>
      <c r="FM693" s="14">
        <f t="shared" si="626"/>
        <v>30</v>
      </c>
      <c r="FN693" s="14">
        <f t="shared" si="638"/>
        <v>18</v>
      </c>
      <c r="FO693" s="14">
        <f t="shared" si="639"/>
        <v>110</v>
      </c>
      <c r="FP693" s="14">
        <f t="shared" si="640"/>
        <v>3</v>
      </c>
      <c r="FQ693" s="14">
        <f t="shared" si="641"/>
        <v>2</v>
      </c>
      <c r="FR693" s="14">
        <f t="shared" si="642"/>
        <v>2</v>
      </c>
      <c r="FS693" s="14" t="b">
        <f t="shared" si="667"/>
        <v>0</v>
      </c>
      <c r="FT693" s="14">
        <f t="shared" si="643"/>
        <v>2107302</v>
      </c>
      <c r="FU693" s="14">
        <f t="shared" si="668"/>
        <v>100</v>
      </c>
      <c r="FV693" s="13" t="str">
        <f t="shared" si="644"/>
        <v>110级-精良守护灵の头盔</v>
      </c>
      <c r="FW693" s="13" t="str">
        <f t="shared" si="645"/>
        <v>血纱 · 守护灵の头盔-精良</v>
      </c>
      <c r="FX693" s="14">
        <f t="shared" si="646"/>
        <v>2</v>
      </c>
      <c r="FY693" s="14">
        <f t="shared" si="647"/>
        <v>3</v>
      </c>
      <c r="FZ693" s="14">
        <f t="shared" si="648"/>
        <v>110</v>
      </c>
      <c r="GA693" s="14">
        <v>254</v>
      </c>
      <c r="GB693" s="14">
        <f t="shared" si="649"/>
        <v>7</v>
      </c>
      <c r="GC693" s="14">
        <f t="shared" si="627"/>
        <v>2</v>
      </c>
      <c r="GD693" s="14" t="str">
        <f t="shared" si="650"/>
        <v/>
      </c>
      <c r="GE693" s="14" t="e">
        <f t="shared" si="628"/>
        <v>#REF!</v>
      </c>
      <c r="GF693" s="14" t="e">
        <f t="shared" si="651"/>
        <v>#REF!</v>
      </c>
      <c r="GG693" s="14" t="e">
        <f t="shared" si="652"/>
        <v>#REF!</v>
      </c>
      <c r="GH693" s="14" t="e">
        <f t="shared" si="653"/>
        <v>#REF!</v>
      </c>
      <c r="GI693" s="14" t="e">
        <f t="shared" si="654"/>
        <v>#REF!</v>
      </c>
      <c r="GJ693" s="14" t="e">
        <f t="shared" si="655"/>
        <v>#REF!</v>
      </c>
      <c r="GK693" s="14" t="e">
        <f t="shared" si="656"/>
        <v>#REF!</v>
      </c>
      <c r="GL693" s="14">
        <f t="shared" si="657"/>
        <v>2073</v>
      </c>
      <c r="GM693" s="14">
        <f t="shared" si="658"/>
        <v>4</v>
      </c>
      <c r="GN693" s="14">
        <f t="shared" si="659"/>
        <v>2073</v>
      </c>
      <c r="GO693" s="25" t="str">
        <f t="shared" si="660"/>
        <v>icon_2107102</v>
      </c>
      <c r="GS693" s="14">
        <f t="shared" si="661"/>
        <v>2</v>
      </c>
      <c r="GT693" s="14">
        <f t="shared" si="662"/>
        <v>0</v>
      </c>
      <c r="GU693" s="14" t="e">
        <f t="shared" si="629"/>
        <v>#REF!</v>
      </c>
      <c r="GV693" s="14" t="str">
        <f t="shared" si="630"/>
        <v>DefExt</v>
      </c>
      <c r="GW693" s="14" t="e">
        <f t="shared" si="631"/>
        <v>#REF!</v>
      </c>
      <c r="GX693" s="14" t="e">
        <f t="shared" si="632"/>
        <v>#REF!</v>
      </c>
      <c r="GY693" s="14" t="str">
        <f t="shared" si="633"/>
        <v/>
      </c>
      <c r="GZ693" s="14" t="str">
        <f t="shared" si="634"/>
        <v/>
      </c>
      <c r="HA693" s="14" t="str">
        <f t="shared" si="635"/>
        <v/>
      </c>
      <c r="HB693" s="14">
        <f t="shared" si="663"/>
        <v>20730</v>
      </c>
      <c r="HC693" s="14">
        <f t="shared" si="636"/>
        <v>4</v>
      </c>
      <c r="HD693" s="14">
        <f t="shared" si="637"/>
        <v>2073</v>
      </c>
      <c r="HE693" s="25" t="s">
        <v>1109</v>
      </c>
      <c r="HF693" s="14">
        <f t="shared" si="664"/>
        <v>150</v>
      </c>
    </row>
    <row r="694" spans="165:214" ht="16.5" x14ac:dyDescent="0.2">
      <c r="FI694" s="13">
        <v>689</v>
      </c>
      <c r="FJ694" s="14">
        <f t="shared" si="665"/>
        <v>2</v>
      </c>
      <c r="FK694" s="14">
        <f t="shared" si="625"/>
        <v>254</v>
      </c>
      <c r="FL694" s="14">
        <f t="shared" si="666"/>
        <v>34</v>
      </c>
      <c r="FM694" s="14">
        <f t="shared" si="626"/>
        <v>30</v>
      </c>
      <c r="FN694" s="14">
        <f t="shared" si="638"/>
        <v>18</v>
      </c>
      <c r="FO694" s="14">
        <f t="shared" si="639"/>
        <v>110</v>
      </c>
      <c r="FP694" s="14">
        <f t="shared" si="640"/>
        <v>3</v>
      </c>
      <c r="FQ694" s="14">
        <f t="shared" si="641"/>
        <v>3</v>
      </c>
      <c r="FR694" s="14">
        <f t="shared" si="642"/>
        <v>3</v>
      </c>
      <c r="FS694" s="14" t="b">
        <f t="shared" si="667"/>
        <v>0</v>
      </c>
      <c r="FT694" s="14">
        <f t="shared" si="643"/>
        <v>2107303</v>
      </c>
      <c r="FU694" s="14">
        <f t="shared" si="668"/>
        <v>100</v>
      </c>
      <c r="FV694" s="13" t="str">
        <f t="shared" si="644"/>
        <v>110级-精良守护灵の铠甲</v>
      </c>
      <c r="FW694" s="13" t="str">
        <f t="shared" si="645"/>
        <v>血纱 · 守护灵の铠甲-精良</v>
      </c>
      <c r="FX694" s="14">
        <f t="shared" si="646"/>
        <v>2</v>
      </c>
      <c r="FY694" s="14">
        <f t="shared" si="647"/>
        <v>3</v>
      </c>
      <c r="FZ694" s="14">
        <f t="shared" si="648"/>
        <v>110</v>
      </c>
      <c r="GA694" s="14">
        <v>255</v>
      </c>
      <c r="GB694" s="14">
        <f t="shared" si="649"/>
        <v>7</v>
      </c>
      <c r="GC694" s="14">
        <f t="shared" si="627"/>
        <v>3</v>
      </c>
      <c r="GD694" s="14" t="str">
        <f t="shared" si="650"/>
        <v/>
      </c>
      <c r="GE694" s="14" t="e">
        <f t="shared" si="628"/>
        <v>#REF!</v>
      </c>
      <c r="GF694" s="14" t="e">
        <f t="shared" si="651"/>
        <v>#REF!</v>
      </c>
      <c r="GG694" s="14" t="e">
        <f t="shared" si="652"/>
        <v>#REF!</v>
      </c>
      <c r="GH694" s="14" t="e">
        <f t="shared" si="653"/>
        <v>#REF!</v>
      </c>
      <c r="GI694" s="14" t="e">
        <f t="shared" si="654"/>
        <v>#REF!</v>
      </c>
      <c r="GJ694" s="14" t="e">
        <f t="shared" si="655"/>
        <v>#REF!</v>
      </c>
      <c r="GK694" s="14" t="e">
        <f t="shared" si="656"/>
        <v>#REF!</v>
      </c>
      <c r="GL694" s="14">
        <f t="shared" si="657"/>
        <v>2073</v>
      </c>
      <c r="GM694" s="14">
        <f t="shared" si="658"/>
        <v>4</v>
      </c>
      <c r="GN694" s="14">
        <f t="shared" si="659"/>
        <v>2073</v>
      </c>
      <c r="GO694" s="25" t="str">
        <f t="shared" si="660"/>
        <v>icon_2107103</v>
      </c>
      <c r="GS694" s="14">
        <f t="shared" si="661"/>
        <v>2</v>
      </c>
      <c r="GT694" s="14">
        <f t="shared" si="662"/>
        <v>3</v>
      </c>
      <c r="GU694" s="14" t="e">
        <f t="shared" si="629"/>
        <v>#REF!</v>
      </c>
      <c r="GV694" s="14" t="str">
        <f t="shared" si="630"/>
        <v>DefExt</v>
      </c>
      <c r="GW694" s="14" t="e">
        <f t="shared" si="631"/>
        <v>#REF!</v>
      </c>
      <c r="GX694" s="14" t="e">
        <f t="shared" si="632"/>
        <v>#REF!</v>
      </c>
      <c r="GY694" s="14" t="str">
        <f t="shared" si="633"/>
        <v>HPExt</v>
      </c>
      <c r="GZ694" s="14" t="e">
        <f t="shared" si="634"/>
        <v>#REF!</v>
      </c>
      <c r="HA694" s="14" t="e">
        <f t="shared" si="635"/>
        <v>#REF!</v>
      </c>
      <c r="HB694" s="14">
        <f t="shared" si="663"/>
        <v>20730</v>
      </c>
      <c r="HC694" s="14">
        <f t="shared" si="636"/>
        <v>4</v>
      </c>
      <c r="HD694" s="14">
        <f t="shared" si="637"/>
        <v>2073</v>
      </c>
      <c r="HE694" s="25" t="s">
        <v>1109</v>
      </c>
      <c r="HF694" s="14">
        <f t="shared" si="664"/>
        <v>150</v>
      </c>
    </row>
    <row r="695" spans="165:214" ht="16.5" x14ac:dyDescent="0.2">
      <c r="FI695" s="13">
        <v>690</v>
      </c>
      <c r="FJ695" s="14">
        <f t="shared" si="665"/>
        <v>2</v>
      </c>
      <c r="FK695" s="14">
        <f t="shared" si="625"/>
        <v>255</v>
      </c>
      <c r="FL695" s="14">
        <f t="shared" si="666"/>
        <v>34</v>
      </c>
      <c r="FM695" s="14">
        <f t="shared" si="626"/>
        <v>30</v>
      </c>
      <c r="FN695" s="14">
        <f t="shared" si="638"/>
        <v>18</v>
      </c>
      <c r="FO695" s="14">
        <f t="shared" si="639"/>
        <v>110</v>
      </c>
      <c r="FP695" s="14">
        <f t="shared" si="640"/>
        <v>3</v>
      </c>
      <c r="FQ695" s="14">
        <f t="shared" si="641"/>
        <v>4</v>
      </c>
      <c r="FR695" s="14">
        <f t="shared" si="642"/>
        <v>4</v>
      </c>
      <c r="FS695" s="14" t="b">
        <f t="shared" si="667"/>
        <v>0</v>
      </c>
      <c r="FT695" s="14">
        <f t="shared" si="643"/>
        <v>2107304</v>
      </c>
      <c r="FU695" s="14">
        <f t="shared" si="668"/>
        <v>100</v>
      </c>
      <c r="FV695" s="13" t="str">
        <f t="shared" si="644"/>
        <v>110级-精良守护灵の裤子</v>
      </c>
      <c r="FW695" s="13" t="str">
        <f t="shared" si="645"/>
        <v>血纱 · 守护灵の裤子-精良</v>
      </c>
      <c r="FX695" s="14">
        <f t="shared" si="646"/>
        <v>2</v>
      </c>
      <c r="FY695" s="14">
        <f t="shared" si="647"/>
        <v>3</v>
      </c>
      <c r="FZ695" s="14">
        <f t="shared" si="648"/>
        <v>110</v>
      </c>
      <c r="GA695" s="14">
        <v>256</v>
      </c>
      <c r="GB695" s="14">
        <f t="shared" si="649"/>
        <v>7</v>
      </c>
      <c r="GC695" s="14">
        <f t="shared" si="627"/>
        <v>4</v>
      </c>
      <c r="GD695" s="14" t="str">
        <f t="shared" si="650"/>
        <v/>
      </c>
      <c r="GE695" s="14" t="e">
        <f t="shared" si="628"/>
        <v>#REF!</v>
      </c>
      <c r="GF695" s="14" t="e">
        <f t="shared" si="651"/>
        <v>#REF!</v>
      </c>
      <c r="GG695" s="14" t="e">
        <f t="shared" si="652"/>
        <v>#REF!</v>
      </c>
      <c r="GH695" s="14" t="e">
        <f t="shared" si="653"/>
        <v>#REF!</v>
      </c>
      <c r="GI695" s="14" t="e">
        <f t="shared" si="654"/>
        <v>#REF!</v>
      </c>
      <c r="GJ695" s="14" t="e">
        <f t="shared" si="655"/>
        <v>#REF!</v>
      </c>
      <c r="GK695" s="14" t="e">
        <f t="shared" si="656"/>
        <v>#REF!</v>
      </c>
      <c r="GL695" s="14">
        <f t="shared" si="657"/>
        <v>2073</v>
      </c>
      <c r="GM695" s="14">
        <f t="shared" si="658"/>
        <v>4</v>
      </c>
      <c r="GN695" s="14">
        <f t="shared" si="659"/>
        <v>2073</v>
      </c>
      <c r="GO695" s="25" t="str">
        <f t="shared" si="660"/>
        <v>icon_2107104</v>
      </c>
      <c r="GS695" s="14">
        <f t="shared" si="661"/>
        <v>2</v>
      </c>
      <c r="GT695" s="14">
        <f t="shared" si="662"/>
        <v>0</v>
      </c>
      <c r="GU695" s="14" t="e">
        <f t="shared" si="629"/>
        <v>#REF!</v>
      </c>
      <c r="GV695" s="14" t="str">
        <f t="shared" si="630"/>
        <v>DefExt</v>
      </c>
      <c r="GW695" s="14" t="e">
        <f t="shared" si="631"/>
        <v>#REF!</v>
      </c>
      <c r="GX695" s="14" t="e">
        <f t="shared" si="632"/>
        <v>#REF!</v>
      </c>
      <c r="GY695" s="14" t="str">
        <f t="shared" si="633"/>
        <v/>
      </c>
      <c r="GZ695" s="14" t="str">
        <f t="shared" si="634"/>
        <v/>
      </c>
      <c r="HA695" s="14" t="str">
        <f t="shared" si="635"/>
        <v/>
      </c>
      <c r="HB695" s="14">
        <f t="shared" si="663"/>
        <v>20730</v>
      </c>
      <c r="HC695" s="14">
        <f t="shared" si="636"/>
        <v>4</v>
      </c>
      <c r="HD695" s="14">
        <f t="shared" si="637"/>
        <v>2073</v>
      </c>
      <c r="HE695" s="25" t="s">
        <v>1109</v>
      </c>
      <c r="HF695" s="14">
        <f t="shared" si="664"/>
        <v>150</v>
      </c>
    </row>
    <row r="696" spans="165:214" ht="16.5" x14ac:dyDescent="0.2">
      <c r="FI696" s="13">
        <v>691</v>
      </c>
      <c r="FJ696" s="14">
        <f t="shared" si="665"/>
        <v>2</v>
      </c>
      <c r="FK696" s="14">
        <f t="shared" si="625"/>
        <v>256</v>
      </c>
      <c r="FL696" s="14">
        <f t="shared" si="666"/>
        <v>34</v>
      </c>
      <c r="FM696" s="14">
        <f t="shared" si="626"/>
        <v>30</v>
      </c>
      <c r="FN696" s="14">
        <f t="shared" si="638"/>
        <v>18</v>
      </c>
      <c r="FO696" s="14">
        <f t="shared" si="639"/>
        <v>110</v>
      </c>
      <c r="FP696" s="14">
        <f t="shared" si="640"/>
        <v>3</v>
      </c>
      <c r="FQ696" s="14">
        <f t="shared" si="641"/>
        <v>5</v>
      </c>
      <c r="FR696" s="14">
        <f t="shared" si="642"/>
        <v>5</v>
      </c>
      <c r="FS696" s="14" t="b">
        <f t="shared" si="667"/>
        <v>0</v>
      </c>
      <c r="FT696" s="14">
        <f t="shared" si="643"/>
        <v>2107305</v>
      </c>
      <c r="FU696" s="14">
        <f t="shared" si="668"/>
        <v>100</v>
      </c>
      <c r="FV696" s="13" t="str">
        <f t="shared" si="644"/>
        <v>110级-精良守护灵の鞋子</v>
      </c>
      <c r="FW696" s="13" t="str">
        <f t="shared" si="645"/>
        <v>血纱 · 守护灵の鞋子-精良</v>
      </c>
      <c r="FX696" s="14">
        <f t="shared" si="646"/>
        <v>2</v>
      </c>
      <c r="FY696" s="14">
        <f t="shared" si="647"/>
        <v>3</v>
      </c>
      <c r="FZ696" s="14">
        <f t="shared" si="648"/>
        <v>110</v>
      </c>
      <c r="GA696" s="14">
        <v>257</v>
      </c>
      <c r="GB696" s="14">
        <f t="shared" si="649"/>
        <v>7</v>
      </c>
      <c r="GC696" s="14">
        <f t="shared" si="627"/>
        <v>5</v>
      </c>
      <c r="GD696" s="14" t="str">
        <f t="shared" si="650"/>
        <v/>
      </c>
      <c r="GE696" s="14" t="e">
        <f t="shared" si="628"/>
        <v>#REF!</v>
      </c>
      <c r="GF696" s="14" t="e">
        <f t="shared" si="651"/>
        <v>#REF!</v>
      </c>
      <c r="GG696" s="14" t="e">
        <f t="shared" si="652"/>
        <v>#REF!</v>
      </c>
      <c r="GH696" s="14" t="e">
        <f t="shared" si="653"/>
        <v>#REF!</v>
      </c>
      <c r="GI696" s="14" t="e">
        <f t="shared" si="654"/>
        <v>#REF!</v>
      </c>
      <c r="GJ696" s="14" t="e">
        <f t="shared" si="655"/>
        <v>#REF!</v>
      </c>
      <c r="GK696" s="14" t="e">
        <f t="shared" si="656"/>
        <v>#REF!</v>
      </c>
      <c r="GL696" s="14">
        <f t="shared" si="657"/>
        <v>2073</v>
      </c>
      <c r="GM696" s="14">
        <f t="shared" si="658"/>
        <v>4</v>
      </c>
      <c r="GN696" s="14">
        <f t="shared" si="659"/>
        <v>2073</v>
      </c>
      <c r="GO696" s="25" t="str">
        <f t="shared" si="660"/>
        <v>icon_2107105</v>
      </c>
      <c r="GS696" s="14">
        <f t="shared" si="661"/>
        <v>3</v>
      </c>
      <c r="GT696" s="14">
        <f t="shared" si="662"/>
        <v>0</v>
      </c>
      <c r="GU696" s="14" t="e">
        <f t="shared" si="629"/>
        <v>#REF!</v>
      </c>
      <c r="GV696" s="14" t="str">
        <f t="shared" si="630"/>
        <v>HPExt</v>
      </c>
      <c r="GW696" s="14" t="e">
        <f t="shared" si="631"/>
        <v>#REF!</v>
      </c>
      <c r="GX696" s="14" t="e">
        <f t="shared" si="632"/>
        <v>#REF!</v>
      </c>
      <c r="GY696" s="14" t="str">
        <f t="shared" si="633"/>
        <v/>
      </c>
      <c r="GZ696" s="14" t="str">
        <f t="shared" si="634"/>
        <v/>
      </c>
      <c r="HA696" s="14" t="str">
        <f t="shared" si="635"/>
        <v/>
      </c>
      <c r="HB696" s="14">
        <f t="shared" si="663"/>
        <v>20730</v>
      </c>
      <c r="HC696" s="14">
        <f t="shared" si="636"/>
        <v>4</v>
      </c>
      <c r="HD696" s="14">
        <f t="shared" si="637"/>
        <v>2073</v>
      </c>
      <c r="HE696" s="25" t="s">
        <v>1109</v>
      </c>
      <c r="HF696" s="14">
        <f t="shared" si="664"/>
        <v>150</v>
      </c>
    </row>
    <row r="697" spans="165:214" ht="16.5" x14ac:dyDescent="0.2">
      <c r="FI697" s="13">
        <v>692</v>
      </c>
      <c r="FJ697" s="14">
        <f t="shared" si="665"/>
        <v>2</v>
      </c>
      <c r="FK697" s="14">
        <f t="shared" ref="FK697:FK760" si="669">MOD(FI697-1,$FJ$3)+1</f>
        <v>257</v>
      </c>
      <c r="FL697" s="14">
        <f t="shared" si="666"/>
        <v>34</v>
      </c>
      <c r="FM697" s="14">
        <f t="shared" ref="FM697:FM760" si="670">INDEX($AL$7:$AL$64,FL697)</f>
        <v>30</v>
      </c>
      <c r="FN697" s="14">
        <f t="shared" si="638"/>
        <v>18</v>
      </c>
      <c r="FO697" s="14">
        <f t="shared" si="639"/>
        <v>110</v>
      </c>
      <c r="FP697" s="14">
        <f t="shared" si="640"/>
        <v>3</v>
      </c>
      <c r="FQ697" s="14">
        <f t="shared" si="641"/>
        <v>6</v>
      </c>
      <c r="FR697" s="14">
        <f t="shared" si="642"/>
        <v>6</v>
      </c>
      <c r="FS697" s="14" t="b">
        <f t="shared" si="667"/>
        <v>0</v>
      </c>
      <c r="FT697" s="14">
        <f t="shared" si="643"/>
        <v>2107306</v>
      </c>
      <c r="FU697" s="14">
        <f t="shared" si="668"/>
        <v>100</v>
      </c>
      <c r="FV697" s="13" t="str">
        <f t="shared" si="644"/>
        <v>110级-精良守护灵の护手</v>
      </c>
      <c r="FW697" s="13" t="str">
        <f t="shared" si="645"/>
        <v>血纱 · 守护灵の护手-精良</v>
      </c>
      <c r="FX697" s="14">
        <f t="shared" si="646"/>
        <v>2</v>
      </c>
      <c r="FY697" s="14">
        <f t="shared" si="647"/>
        <v>3</v>
      </c>
      <c r="FZ697" s="14">
        <f t="shared" si="648"/>
        <v>110</v>
      </c>
      <c r="GA697" s="14">
        <v>258</v>
      </c>
      <c r="GB697" s="14">
        <f t="shared" si="649"/>
        <v>7</v>
      </c>
      <c r="GC697" s="14">
        <f t="shared" ref="GC697:GC760" si="671">FR697</f>
        <v>6</v>
      </c>
      <c r="GD697" s="14" t="str">
        <f t="shared" si="650"/>
        <v/>
      </c>
      <c r="GE697" s="14" t="e">
        <f t="shared" ref="GE697:GE760" si="672">INT(SUMPRODUCT($GI$3:$GK$3,GI697:GK697)*IF(GD697="",1,1.5))</f>
        <v>#REF!</v>
      </c>
      <c r="GF697" s="14" t="e">
        <f t="shared" si="651"/>
        <v>#REF!</v>
      </c>
      <c r="GG697" s="14" t="e">
        <f t="shared" si="652"/>
        <v>#REF!</v>
      </c>
      <c r="GH697" s="14" t="e">
        <f t="shared" si="653"/>
        <v>#REF!</v>
      </c>
      <c r="GI697" s="14" t="e">
        <f t="shared" si="654"/>
        <v>#REF!</v>
      </c>
      <c r="GJ697" s="14" t="e">
        <f t="shared" si="655"/>
        <v>#REF!</v>
      </c>
      <c r="GK697" s="14" t="e">
        <f t="shared" si="656"/>
        <v>#REF!</v>
      </c>
      <c r="GL697" s="14">
        <f t="shared" si="657"/>
        <v>2073</v>
      </c>
      <c r="GM697" s="14">
        <f t="shared" si="658"/>
        <v>4</v>
      </c>
      <c r="GN697" s="14">
        <f t="shared" si="659"/>
        <v>2073</v>
      </c>
      <c r="GO697" s="25" t="str">
        <f t="shared" si="660"/>
        <v>icon_2107106</v>
      </c>
      <c r="GS697" s="14">
        <f t="shared" si="661"/>
        <v>3</v>
      </c>
      <c r="GT697" s="14">
        <f t="shared" si="662"/>
        <v>0</v>
      </c>
      <c r="GU697" s="14" t="e">
        <f t="shared" ref="GU697:GU760" si="673">GE697</f>
        <v>#REF!</v>
      </c>
      <c r="GV697" s="14" t="str">
        <f t="shared" ref="GV697:GV760" si="674">INDEX($BW$3:$BY$3,GS697)</f>
        <v>HPExt</v>
      </c>
      <c r="GW697" s="14" t="e">
        <f t="shared" ref="GW697:GW760" si="675">INDEX(GF697:GH697,GS697)</f>
        <v>#REF!</v>
      </c>
      <c r="GX697" s="14" t="e">
        <f t="shared" ref="GX697:GX760" si="676">INDEX(GI697:GK697,GS697)</f>
        <v>#REF!</v>
      </c>
      <c r="GY697" s="14" t="str">
        <f t="shared" ref="GY697:GY760" si="677">IF(GT697&gt;0,INDEX($BW$3:$BY$3,GT697),"")</f>
        <v/>
      </c>
      <c r="GZ697" s="14" t="str">
        <f t="shared" ref="GZ697:GZ760" si="678">IF(GT697&gt;0,INDEX(GF697:GH697,GT697),"")</f>
        <v/>
      </c>
      <c r="HA697" s="14" t="str">
        <f t="shared" ref="HA697:HA760" si="679">IF(GT697&gt;0,INDEX(GI697:GK697,GT697),"")</f>
        <v/>
      </c>
      <c r="HB697" s="14">
        <f t="shared" si="663"/>
        <v>20730</v>
      </c>
      <c r="HC697" s="14">
        <f t="shared" ref="HC697:HC760" si="680">GM697</f>
        <v>4</v>
      </c>
      <c r="HD697" s="14">
        <f t="shared" ref="HD697:HD760" si="681">GN697</f>
        <v>2073</v>
      </c>
      <c r="HE697" s="25" t="s">
        <v>1109</v>
      </c>
      <c r="HF697" s="14">
        <f t="shared" si="664"/>
        <v>150</v>
      </c>
    </row>
    <row r="698" spans="165:214" ht="16.5" x14ac:dyDescent="0.2">
      <c r="FI698" s="13">
        <v>693</v>
      </c>
      <c r="FJ698" s="14">
        <f t="shared" si="665"/>
        <v>2</v>
      </c>
      <c r="FK698" s="14">
        <f t="shared" si="669"/>
        <v>258</v>
      </c>
      <c r="FL698" s="14">
        <f t="shared" si="666"/>
        <v>34</v>
      </c>
      <c r="FM698" s="14">
        <f t="shared" si="670"/>
        <v>30</v>
      </c>
      <c r="FN698" s="14">
        <f t="shared" si="638"/>
        <v>18</v>
      </c>
      <c r="FO698" s="14">
        <f t="shared" si="639"/>
        <v>110</v>
      </c>
      <c r="FP698" s="14">
        <f t="shared" si="640"/>
        <v>3</v>
      </c>
      <c r="FQ698" s="14">
        <f t="shared" si="641"/>
        <v>7</v>
      </c>
      <c r="FR698" s="14">
        <f t="shared" si="642"/>
        <v>7</v>
      </c>
      <c r="FS698" s="14" t="b">
        <f t="shared" si="667"/>
        <v>0</v>
      </c>
      <c r="FT698" s="14">
        <f t="shared" si="643"/>
        <v>2107307</v>
      </c>
      <c r="FU698" s="14">
        <f t="shared" si="668"/>
        <v>150</v>
      </c>
      <c r="FV698" s="13" t="str">
        <f t="shared" si="644"/>
        <v>110级-精良守护灵の项链</v>
      </c>
      <c r="FW698" s="13" t="str">
        <f t="shared" si="645"/>
        <v>血纱 · 守护灵の项链-精良</v>
      </c>
      <c r="FX698" s="14">
        <f t="shared" si="646"/>
        <v>2</v>
      </c>
      <c r="FY698" s="14">
        <f t="shared" si="647"/>
        <v>3</v>
      </c>
      <c r="FZ698" s="14">
        <f t="shared" si="648"/>
        <v>110</v>
      </c>
      <c r="GA698" s="14">
        <v>259</v>
      </c>
      <c r="GB698" s="14">
        <f t="shared" si="649"/>
        <v>7</v>
      </c>
      <c r="GC698" s="14">
        <f t="shared" si="671"/>
        <v>7</v>
      </c>
      <c r="GD698" s="14" t="str">
        <f t="shared" si="650"/>
        <v/>
      </c>
      <c r="GE698" s="14" t="e">
        <f t="shared" si="672"/>
        <v>#REF!</v>
      </c>
      <c r="GF698" s="14" t="e">
        <f t="shared" si="651"/>
        <v>#REF!</v>
      </c>
      <c r="GG698" s="14" t="e">
        <f t="shared" si="652"/>
        <v>#REF!</v>
      </c>
      <c r="GH698" s="14" t="e">
        <f t="shared" si="653"/>
        <v>#REF!</v>
      </c>
      <c r="GI698" s="14" t="e">
        <f t="shared" si="654"/>
        <v>#REF!</v>
      </c>
      <c r="GJ698" s="14" t="e">
        <f t="shared" si="655"/>
        <v>#REF!</v>
      </c>
      <c r="GK698" s="14" t="e">
        <f t="shared" si="656"/>
        <v>#REF!</v>
      </c>
      <c r="GL698" s="14">
        <f t="shared" si="657"/>
        <v>2073</v>
      </c>
      <c r="GM698" s="14">
        <f t="shared" si="658"/>
        <v>4</v>
      </c>
      <c r="GN698" s="14">
        <f t="shared" si="659"/>
        <v>2073</v>
      </c>
      <c r="GO698" s="25" t="str">
        <f t="shared" si="660"/>
        <v>icon_2107107</v>
      </c>
      <c r="GS698" s="14">
        <f t="shared" si="661"/>
        <v>1</v>
      </c>
      <c r="GT698" s="14">
        <f t="shared" si="662"/>
        <v>2</v>
      </c>
      <c r="GU698" s="14" t="e">
        <f t="shared" si="673"/>
        <v>#REF!</v>
      </c>
      <c r="GV698" s="14" t="str">
        <f t="shared" si="674"/>
        <v>AtkExt</v>
      </c>
      <c r="GW698" s="14" t="e">
        <f t="shared" si="675"/>
        <v>#REF!</v>
      </c>
      <c r="GX698" s="14" t="e">
        <f t="shared" si="676"/>
        <v>#REF!</v>
      </c>
      <c r="GY698" s="14" t="str">
        <f t="shared" si="677"/>
        <v>DefExt</v>
      </c>
      <c r="GZ698" s="14" t="e">
        <f t="shared" si="678"/>
        <v>#REF!</v>
      </c>
      <c r="HA698" s="14" t="e">
        <f t="shared" si="679"/>
        <v>#REF!</v>
      </c>
      <c r="HB698" s="14">
        <f t="shared" si="663"/>
        <v>20730</v>
      </c>
      <c r="HC698" s="14">
        <f t="shared" si="680"/>
        <v>4</v>
      </c>
      <c r="HD698" s="14">
        <f t="shared" si="681"/>
        <v>2073</v>
      </c>
      <c r="HE698" s="25" t="s">
        <v>1109</v>
      </c>
      <c r="HF698" s="14">
        <f t="shared" si="664"/>
        <v>225</v>
      </c>
    </row>
    <row r="699" spans="165:214" ht="16.5" x14ac:dyDescent="0.2">
      <c r="FI699" s="13">
        <v>694</v>
      </c>
      <c r="FJ699" s="14">
        <f t="shared" si="665"/>
        <v>2</v>
      </c>
      <c r="FK699" s="14">
        <f t="shared" si="669"/>
        <v>259</v>
      </c>
      <c r="FL699" s="14">
        <f t="shared" si="666"/>
        <v>34</v>
      </c>
      <c r="FM699" s="14">
        <f t="shared" si="670"/>
        <v>30</v>
      </c>
      <c r="FN699" s="14">
        <f t="shared" si="638"/>
        <v>18</v>
      </c>
      <c r="FO699" s="14">
        <f t="shared" si="639"/>
        <v>110</v>
      </c>
      <c r="FP699" s="14">
        <f t="shared" si="640"/>
        <v>3</v>
      </c>
      <c r="FQ699" s="14">
        <f t="shared" si="641"/>
        <v>8</v>
      </c>
      <c r="FR699" s="14">
        <f t="shared" si="642"/>
        <v>8</v>
      </c>
      <c r="FS699" s="14" t="b">
        <f t="shared" si="667"/>
        <v>0</v>
      </c>
      <c r="FT699" s="14">
        <f t="shared" si="643"/>
        <v>2107308</v>
      </c>
      <c r="FU699" s="14">
        <f t="shared" si="668"/>
        <v>150</v>
      </c>
      <c r="FV699" s="13" t="str">
        <f t="shared" si="644"/>
        <v>110级-精良守护灵の戒指</v>
      </c>
      <c r="FW699" s="13" t="str">
        <f t="shared" si="645"/>
        <v>血纱 · 守护灵の戒指-精良</v>
      </c>
      <c r="FX699" s="14">
        <f t="shared" si="646"/>
        <v>2</v>
      </c>
      <c r="FY699" s="14">
        <f t="shared" si="647"/>
        <v>3</v>
      </c>
      <c r="FZ699" s="14">
        <f t="shared" si="648"/>
        <v>110</v>
      </c>
      <c r="GA699" s="14">
        <v>260</v>
      </c>
      <c r="GB699" s="14">
        <f t="shared" si="649"/>
        <v>7</v>
      </c>
      <c r="GC699" s="14">
        <f t="shared" si="671"/>
        <v>8</v>
      </c>
      <c r="GD699" s="14" t="str">
        <f t="shared" si="650"/>
        <v/>
      </c>
      <c r="GE699" s="14" t="e">
        <f t="shared" si="672"/>
        <v>#REF!</v>
      </c>
      <c r="GF699" s="14" t="e">
        <f t="shared" si="651"/>
        <v>#REF!</v>
      </c>
      <c r="GG699" s="14" t="e">
        <f t="shared" si="652"/>
        <v>#REF!</v>
      </c>
      <c r="GH699" s="14" t="e">
        <f t="shared" si="653"/>
        <v>#REF!</v>
      </c>
      <c r="GI699" s="14" t="e">
        <f t="shared" si="654"/>
        <v>#REF!</v>
      </c>
      <c r="GJ699" s="14" t="e">
        <f t="shared" si="655"/>
        <v>#REF!</v>
      </c>
      <c r="GK699" s="14" t="e">
        <f t="shared" si="656"/>
        <v>#REF!</v>
      </c>
      <c r="GL699" s="14">
        <f t="shared" si="657"/>
        <v>2073</v>
      </c>
      <c r="GM699" s="14">
        <f t="shared" si="658"/>
        <v>4</v>
      </c>
      <c r="GN699" s="14">
        <f t="shared" si="659"/>
        <v>2073</v>
      </c>
      <c r="GO699" s="25" t="str">
        <f t="shared" si="660"/>
        <v>icon_2107108</v>
      </c>
      <c r="GS699" s="14">
        <f t="shared" si="661"/>
        <v>1</v>
      </c>
      <c r="GT699" s="14">
        <f t="shared" si="662"/>
        <v>3</v>
      </c>
      <c r="GU699" s="14" t="e">
        <f t="shared" si="673"/>
        <v>#REF!</v>
      </c>
      <c r="GV699" s="14" t="str">
        <f t="shared" si="674"/>
        <v>AtkExt</v>
      </c>
      <c r="GW699" s="14" t="e">
        <f t="shared" si="675"/>
        <v>#REF!</v>
      </c>
      <c r="GX699" s="14" t="e">
        <f t="shared" si="676"/>
        <v>#REF!</v>
      </c>
      <c r="GY699" s="14" t="str">
        <f t="shared" si="677"/>
        <v>HPExt</v>
      </c>
      <c r="GZ699" s="14" t="e">
        <f t="shared" si="678"/>
        <v>#REF!</v>
      </c>
      <c r="HA699" s="14" t="e">
        <f t="shared" si="679"/>
        <v>#REF!</v>
      </c>
      <c r="HB699" s="14">
        <f t="shared" si="663"/>
        <v>20730</v>
      </c>
      <c r="HC699" s="14">
        <f t="shared" si="680"/>
        <v>4</v>
      </c>
      <c r="HD699" s="14">
        <f t="shared" si="681"/>
        <v>2073</v>
      </c>
      <c r="HE699" s="25" t="s">
        <v>1109</v>
      </c>
      <c r="HF699" s="14">
        <f t="shared" si="664"/>
        <v>225</v>
      </c>
    </row>
    <row r="700" spans="165:214" ht="16.5" x14ac:dyDescent="0.2">
      <c r="FI700" s="13">
        <v>695</v>
      </c>
      <c r="FJ700" s="14">
        <f t="shared" si="665"/>
        <v>2</v>
      </c>
      <c r="FK700" s="14">
        <f t="shared" si="669"/>
        <v>260</v>
      </c>
      <c r="FL700" s="14">
        <f t="shared" si="666"/>
        <v>35</v>
      </c>
      <c r="FM700" s="14">
        <f t="shared" si="670"/>
        <v>40</v>
      </c>
      <c r="FN700" s="14">
        <f t="shared" si="638"/>
        <v>18</v>
      </c>
      <c r="FO700" s="14">
        <f t="shared" si="639"/>
        <v>110</v>
      </c>
      <c r="FP700" s="14">
        <f t="shared" si="640"/>
        <v>4</v>
      </c>
      <c r="FQ700" s="14">
        <f t="shared" si="641"/>
        <v>1</v>
      </c>
      <c r="FR700" s="14">
        <f t="shared" si="642"/>
        <v>1</v>
      </c>
      <c r="FS700" s="14" t="b">
        <f t="shared" si="667"/>
        <v>0</v>
      </c>
      <c r="FT700" s="14">
        <f t="shared" si="643"/>
        <v>2107401</v>
      </c>
      <c r="FU700" s="14">
        <f t="shared" si="668"/>
        <v>240</v>
      </c>
      <c r="FV700" s="13" t="str">
        <f t="shared" si="644"/>
        <v>110级-史诗守护灵の灵器</v>
      </c>
      <c r="FW700" s="13" t="str">
        <f t="shared" si="645"/>
        <v>血纱 · 守护灵の灵器-史诗</v>
      </c>
      <c r="FX700" s="14">
        <f t="shared" si="646"/>
        <v>2</v>
      </c>
      <c r="FY700" s="14">
        <f t="shared" si="647"/>
        <v>4</v>
      </c>
      <c r="FZ700" s="14">
        <f t="shared" si="648"/>
        <v>110</v>
      </c>
      <c r="GA700" s="14">
        <v>261</v>
      </c>
      <c r="GB700" s="14">
        <f t="shared" si="649"/>
        <v>7</v>
      </c>
      <c r="GC700" s="14">
        <f t="shared" si="671"/>
        <v>1</v>
      </c>
      <c r="GD700" s="14" t="str">
        <f t="shared" si="650"/>
        <v/>
      </c>
      <c r="GE700" s="14" t="e">
        <f t="shared" si="672"/>
        <v>#REF!</v>
      </c>
      <c r="GF700" s="14" t="e">
        <f t="shared" si="651"/>
        <v>#REF!</v>
      </c>
      <c r="GG700" s="14" t="e">
        <f t="shared" si="652"/>
        <v>#REF!</v>
      </c>
      <c r="GH700" s="14" t="e">
        <f t="shared" si="653"/>
        <v>#REF!</v>
      </c>
      <c r="GI700" s="14" t="e">
        <f t="shared" si="654"/>
        <v>#REF!</v>
      </c>
      <c r="GJ700" s="14" t="e">
        <f t="shared" si="655"/>
        <v>#REF!</v>
      </c>
      <c r="GK700" s="14" t="e">
        <f t="shared" si="656"/>
        <v>#REF!</v>
      </c>
      <c r="GL700" s="14">
        <f t="shared" si="657"/>
        <v>2074</v>
      </c>
      <c r="GM700" s="14">
        <f t="shared" si="658"/>
        <v>5</v>
      </c>
      <c r="GN700" s="14">
        <f t="shared" si="659"/>
        <v>2074</v>
      </c>
      <c r="GO700" s="25" t="str">
        <f t="shared" si="660"/>
        <v>icon_2107101</v>
      </c>
      <c r="GS700" s="14">
        <f t="shared" si="661"/>
        <v>1</v>
      </c>
      <c r="GT700" s="14">
        <f t="shared" si="662"/>
        <v>0</v>
      </c>
      <c r="GU700" s="14" t="e">
        <f t="shared" si="673"/>
        <v>#REF!</v>
      </c>
      <c r="GV700" s="14" t="str">
        <f t="shared" si="674"/>
        <v>AtkExt</v>
      </c>
      <c r="GW700" s="14" t="e">
        <f t="shared" si="675"/>
        <v>#REF!</v>
      </c>
      <c r="GX700" s="14" t="e">
        <f t="shared" si="676"/>
        <v>#REF!</v>
      </c>
      <c r="GY700" s="14" t="str">
        <f t="shared" si="677"/>
        <v/>
      </c>
      <c r="GZ700" s="14" t="str">
        <f t="shared" si="678"/>
        <v/>
      </c>
      <c r="HA700" s="14" t="str">
        <f t="shared" si="679"/>
        <v/>
      </c>
      <c r="HB700" s="14">
        <f t="shared" si="663"/>
        <v>20740</v>
      </c>
      <c r="HC700" s="14">
        <f t="shared" si="680"/>
        <v>5</v>
      </c>
      <c r="HD700" s="14">
        <f t="shared" si="681"/>
        <v>2074</v>
      </c>
      <c r="HE700" s="25" t="s">
        <v>1109</v>
      </c>
      <c r="HF700" s="14">
        <f t="shared" si="664"/>
        <v>600</v>
      </c>
    </row>
    <row r="701" spans="165:214" ht="16.5" x14ac:dyDescent="0.2">
      <c r="FI701" s="13">
        <v>696</v>
      </c>
      <c r="FJ701" s="14">
        <f t="shared" si="665"/>
        <v>2</v>
      </c>
      <c r="FK701" s="14">
        <f t="shared" si="669"/>
        <v>261</v>
      </c>
      <c r="FL701" s="14">
        <f t="shared" si="666"/>
        <v>35</v>
      </c>
      <c r="FM701" s="14">
        <f t="shared" si="670"/>
        <v>40</v>
      </c>
      <c r="FN701" s="14">
        <f t="shared" si="638"/>
        <v>18</v>
      </c>
      <c r="FO701" s="14">
        <f t="shared" si="639"/>
        <v>110</v>
      </c>
      <c r="FP701" s="14">
        <f t="shared" si="640"/>
        <v>4</v>
      </c>
      <c r="FQ701" s="14">
        <f t="shared" si="641"/>
        <v>2</v>
      </c>
      <c r="FR701" s="14">
        <f t="shared" si="642"/>
        <v>2</v>
      </c>
      <c r="FS701" s="14" t="b">
        <f t="shared" si="667"/>
        <v>0</v>
      </c>
      <c r="FT701" s="14">
        <f t="shared" si="643"/>
        <v>2107402</v>
      </c>
      <c r="FU701" s="14">
        <f t="shared" si="668"/>
        <v>120</v>
      </c>
      <c r="FV701" s="13" t="str">
        <f t="shared" si="644"/>
        <v>110级-史诗守护灵の头盔</v>
      </c>
      <c r="FW701" s="13" t="str">
        <f t="shared" si="645"/>
        <v>血纱 · 守护灵の头盔-史诗</v>
      </c>
      <c r="FX701" s="14">
        <f t="shared" si="646"/>
        <v>2</v>
      </c>
      <c r="FY701" s="14">
        <f t="shared" si="647"/>
        <v>4</v>
      </c>
      <c r="FZ701" s="14">
        <f t="shared" si="648"/>
        <v>110</v>
      </c>
      <c r="GA701" s="14">
        <v>262</v>
      </c>
      <c r="GB701" s="14">
        <f t="shared" si="649"/>
        <v>7</v>
      </c>
      <c r="GC701" s="14">
        <f t="shared" si="671"/>
        <v>2</v>
      </c>
      <c r="GD701" s="14" t="str">
        <f t="shared" si="650"/>
        <v/>
      </c>
      <c r="GE701" s="14" t="e">
        <f t="shared" si="672"/>
        <v>#REF!</v>
      </c>
      <c r="GF701" s="14" t="e">
        <f t="shared" si="651"/>
        <v>#REF!</v>
      </c>
      <c r="GG701" s="14" t="e">
        <f t="shared" si="652"/>
        <v>#REF!</v>
      </c>
      <c r="GH701" s="14" t="e">
        <f t="shared" si="653"/>
        <v>#REF!</v>
      </c>
      <c r="GI701" s="14" t="e">
        <f t="shared" si="654"/>
        <v>#REF!</v>
      </c>
      <c r="GJ701" s="14" t="e">
        <f t="shared" si="655"/>
        <v>#REF!</v>
      </c>
      <c r="GK701" s="14" t="e">
        <f t="shared" si="656"/>
        <v>#REF!</v>
      </c>
      <c r="GL701" s="14">
        <f t="shared" si="657"/>
        <v>2074</v>
      </c>
      <c r="GM701" s="14">
        <f t="shared" si="658"/>
        <v>5</v>
      </c>
      <c r="GN701" s="14">
        <f t="shared" si="659"/>
        <v>2074</v>
      </c>
      <c r="GO701" s="25" t="str">
        <f t="shared" si="660"/>
        <v>icon_2107102</v>
      </c>
      <c r="GS701" s="14">
        <f t="shared" si="661"/>
        <v>2</v>
      </c>
      <c r="GT701" s="14">
        <f t="shared" si="662"/>
        <v>0</v>
      </c>
      <c r="GU701" s="14" t="e">
        <f t="shared" si="673"/>
        <v>#REF!</v>
      </c>
      <c r="GV701" s="14" t="str">
        <f t="shared" si="674"/>
        <v>DefExt</v>
      </c>
      <c r="GW701" s="14" t="e">
        <f t="shared" si="675"/>
        <v>#REF!</v>
      </c>
      <c r="GX701" s="14" t="e">
        <f t="shared" si="676"/>
        <v>#REF!</v>
      </c>
      <c r="GY701" s="14" t="str">
        <f t="shared" si="677"/>
        <v/>
      </c>
      <c r="GZ701" s="14" t="str">
        <f t="shared" si="678"/>
        <v/>
      </c>
      <c r="HA701" s="14" t="str">
        <f t="shared" si="679"/>
        <v/>
      </c>
      <c r="HB701" s="14">
        <f t="shared" si="663"/>
        <v>20740</v>
      </c>
      <c r="HC701" s="14">
        <f t="shared" si="680"/>
        <v>5</v>
      </c>
      <c r="HD701" s="14">
        <f t="shared" si="681"/>
        <v>2074</v>
      </c>
      <c r="HE701" s="25" t="s">
        <v>1109</v>
      </c>
      <c r="HF701" s="14">
        <f t="shared" si="664"/>
        <v>300</v>
      </c>
    </row>
    <row r="702" spans="165:214" ht="16.5" x14ac:dyDescent="0.2">
      <c r="FI702" s="13">
        <v>697</v>
      </c>
      <c r="FJ702" s="14">
        <f t="shared" si="665"/>
        <v>2</v>
      </c>
      <c r="FK702" s="14">
        <f t="shared" si="669"/>
        <v>262</v>
      </c>
      <c r="FL702" s="14">
        <f t="shared" si="666"/>
        <v>35</v>
      </c>
      <c r="FM702" s="14">
        <f t="shared" si="670"/>
        <v>40</v>
      </c>
      <c r="FN702" s="14">
        <f t="shared" si="638"/>
        <v>18</v>
      </c>
      <c r="FO702" s="14">
        <f t="shared" si="639"/>
        <v>110</v>
      </c>
      <c r="FP702" s="14">
        <f t="shared" si="640"/>
        <v>4</v>
      </c>
      <c r="FQ702" s="14">
        <f t="shared" si="641"/>
        <v>3</v>
      </c>
      <c r="FR702" s="14">
        <f t="shared" si="642"/>
        <v>3</v>
      </c>
      <c r="FS702" s="14" t="b">
        <f t="shared" si="667"/>
        <v>0</v>
      </c>
      <c r="FT702" s="14">
        <f t="shared" si="643"/>
        <v>2107403</v>
      </c>
      <c r="FU702" s="14">
        <f t="shared" si="668"/>
        <v>120</v>
      </c>
      <c r="FV702" s="13" t="str">
        <f t="shared" si="644"/>
        <v>110级-史诗守护灵の铠甲</v>
      </c>
      <c r="FW702" s="13" t="str">
        <f t="shared" si="645"/>
        <v>血纱 · 守护灵の铠甲-史诗</v>
      </c>
      <c r="FX702" s="14">
        <f t="shared" si="646"/>
        <v>2</v>
      </c>
      <c r="FY702" s="14">
        <f t="shared" si="647"/>
        <v>4</v>
      </c>
      <c r="FZ702" s="14">
        <f t="shared" si="648"/>
        <v>110</v>
      </c>
      <c r="GA702" s="14">
        <v>263</v>
      </c>
      <c r="GB702" s="14">
        <f t="shared" si="649"/>
        <v>7</v>
      </c>
      <c r="GC702" s="14">
        <f t="shared" si="671"/>
        <v>3</v>
      </c>
      <c r="GD702" s="14" t="str">
        <f t="shared" si="650"/>
        <v/>
      </c>
      <c r="GE702" s="14" t="e">
        <f t="shared" si="672"/>
        <v>#REF!</v>
      </c>
      <c r="GF702" s="14" t="e">
        <f t="shared" si="651"/>
        <v>#REF!</v>
      </c>
      <c r="GG702" s="14" t="e">
        <f t="shared" si="652"/>
        <v>#REF!</v>
      </c>
      <c r="GH702" s="14" t="e">
        <f t="shared" si="653"/>
        <v>#REF!</v>
      </c>
      <c r="GI702" s="14" t="e">
        <f t="shared" si="654"/>
        <v>#REF!</v>
      </c>
      <c r="GJ702" s="14" t="e">
        <f t="shared" si="655"/>
        <v>#REF!</v>
      </c>
      <c r="GK702" s="14" t="e">
        <f t="shared" si="656"/>
        <v>#REF!</v>
      </c>
      <c r="GL702" s="14">
        <f t="shared" si="657"/>
        <v>2074</v>
      </c>
      <c r="GM702" s="14">
        <f t="shared" si="658"/>
        <v>5</v>
      </c>
      <c r="GN702" s="14">
        <f t="shared" si="659"/>
        <v>2074</v>
      </c>
      <c r="GO702" s="25" t="str">
        <f t="shared" si="660"/>
        <v>icon_2107103</v>
      </c>
      <c r="GS702" s="14">
        <f t="shared" si="661"/>
        <v>2</v>
      </c>
      <c r="GT702" s="14">
        <f t="shared" si="662"/>
        <v>3</v>
      </c>
      <c r="GU702" s="14" t="e">
        <f t="shared" si="673"/>
        <v>#REF!</v>
      </c>
      <c r="GV702" s="14" t="str">
        <f t="shared" si="674"/>
        <v>DefExt</v>
      </c>
      <c r="GW702" s="14" t="e">
        <f t="shared" si="675"/>
        <v>#REF!</v>
      </c>
      <c r="GX702" s="14" t="e">
        <f t="shared" si="676"/>
        <v>#REF!</v>
      </c>
      <c r="GY702" s="14" t="str">
        <f t="shared" si="677"/>
        <v>HPExt</v>
      </c>
      <c r="GZ702" s="14" t="e">
        <f t="shared" si="678"/>
        <v>#REF!</v>
      </c>
      <c r="HA702" s="14" t="e">
        <f t="shared" si="679"/>
        <v>#REF!</v>
      </c>
      <c r="HB702" s="14">
        <f t="shared" si="663"/>
        <v>20740</v>
      </c>
      <c r="HC702" s="14">
        <f t="shared" si="680"/>
        <v>5</v>
      </c>
      <c r="HD702" s="14">
        <f t="shared" si="681"/>
        <v>2074</v>
      </c>
      <c r="HE702" s="25" t="s">
        <v>1109</v>
      </c>
      <c r="HF702" s="14">
        <f t="shared" si="664"/>
        <v>300</v>
      </c>
    </row>
    <row r="703" spans="165:214" ht="16.5" x14ac:dyDescent="0.2">
      <c r="FI703" s="13">
        <v>698</v>
      </c>
      <c r="FJ703" s="14">
        <f t="shared" si="665"/>
        <v>2</v>
      </c>
      <c r="FK703" s="14">
        <f t="shared" si="669"/>
        <v>263</v>
      </c>
      <c r="FL703" s="14">
        <f t="shared" si="666"/>
        <v>35</v>
      </c>
      <c r="FM703" s="14">
        <f t="shared" si="670"/>
        <v>40</v>
      </c>
      <c r="FN703" s="14">
        <f t="shared" si="638"/>
        <v>18</v>
      </c>
      <c r="FO703" s="14">
        <f t="shared" si="639"/>
        <v>110</v>
      </c>
      <c r="FP703" s="14">
        <f t="shared" si="640"/>
        <v>4</v>
      </c>
      <c r="FQ703" s="14">
        <f t="shared" si="641"/>
        <v>4</v>
      </c>
      <c r="FR703" s="14">
        <f t="shared" si="642"/>
        <v>4</v>
      </c>
      <c r="FS703" s="14" t="b">
        <f t="shared" si="667"/>
        <v>0</v>
      </c>
      <c r="FT703" s="14">
        <f t="shared" si="643"/>
        <v>2107404</v>
      </c>
      <c r="FU703" s="14">
        <f t="shared" si="668"/>
        <v>120</v>
      </c>
      <c r="FV703" s="13" t="str">
        <f t="shared" si="644"/>
        <v>110级-史诗守护灵の裤子</v>
      </c>
      <c r="FW703" s="13" t="str">
        <f t="shared" si="645"/>
        <v>血纱 · 守护灵の裤子-史诗</v>
      </c>
      <c r="FX703" s="14">
        <f t="shared" si="646"/>
        <v>2</v>
      </c>
      <c r="FY703" s="14">
        <f t="shared" si="647"/>
        <v>4</v>
      </c>
      <c r="FZ703" s="14">
        <f t="shared" si="648"/>
        <v>110</v>
      </c>
      <c r="GA703" s="14">
        <v>264</v>
      </c>
      <c r="GB703" s="14">
        <f t="shared" si="649"/>
        <v>7</v>
      </c>
      <c r="GC703" s="14">
        <f t="shared" si="671"/>
        <v>4</v>
      </c>
      <c r="GD703" s="14" t="str">
        <f t="shared" si="650"/>
        <v/>
      </c>
      <c r="GE703" s="14" t="e">
        <f t="shared" si="672"/>
        <v>#REF!</v>
      </c>
      <c r="GF703" s="14" t="e">
        <f t="shared" si="651"/>
        <v>#REF!</v>
      </c>
      <c r="GG703" s="14" t="e">
        <f t="shared" si="652"/>
        <v>#REF!</v>
      </c>
      <c r="GH703" s="14" t="e">
        <f t="shared" si="653"/>
        <v>#REF!</v>
      </c>
      <c r="GI703" s="14" t="e">
        <f t="shared" si="654"/>
        <v>#REF!</v>
      </c>
      <c r="GJ703" s="14" t="e">
        <f t="shared" si="655"/>
        <v>#REF!</v>
      </c>
      <c r="GK703" s="14" t="e">
        <f t="shared" si="656"/>
        <v>#REF!</v>
      </c>
      <c r="GL703" s="14">
        <f t="shared" si="657"/>
        <v>2074</v>
      </c>
      <c r="GM703" s="14">
        <f t="shared" si="658"/>
        <v>5</v>
      </c>
      <c r="GN703" s="14">
        <f t="shared" si="659"/>
        <v>2074</v>
      </c>
      <c r="GO703" s="25" t="str">
        <f t="shared" si="660"/>
        <v>icon_2107104</v>
      </c>
      <c r="GS703" s="14">
        <f t="shared" si="661"/>
        <v>2</v>
      </c>
      <c r="GT703" s="14">
        <f t="shared" si="662"/>
        <v>0</v>
      </c>
      <c r="GU703" s="14" t="e">
        <f t="shared" si="673"/>
        <v>#REF!</v>
      </c>
      <c r="GV703" s="14" t="str">
        <f t="shared" si="674"/>
        <v>DefExt</v>
      </c>
      <c r="GW703" s="14" t="e">
        <f t="shared" si="675"/>
        <v>#REF!</v>
      </c>
      <c r="GX703" s="14" t="e">
        <f t="shared" si="676"/>
        <v>#REF!</v>
      </c>
      <c r="GY703" s="14" t="str">
        <f t="shared" si="677"/>
        <v/>
      </c>
      <c r="GZ703" s="14" t="str">
        <f t="shared" si="678"/>
        <v/>
      </c>
      <c r="HA703" s="14" t="str">
        <f t="shared" si="679"/>
        <v/>
      </c>
      <c r="HB703" s="14">
        <f t="shared" si="663"/>
        <v>20740</v>
      </c>
      <c r="HC703" s="14">
        <f t="shared" si="680"/>
        <v>5</v>
      </c>
      <c r="HD703" s="14">
        <f t="shared" si="681"/>
        <v>2074</v>
      </c>
      <c r="HE703" s="25" t="s">
        <v>1109</v>
      </c>
      <c r="HF703" s="14">
        <f t="shared" si="664"/>
        <v>300</v>
      </c>
    </row>
    <row r="704" spans="165:214" ht="16.5" x14ac:dyDescent="0.2">
      <c r="FI704" s="13">
        <v>699</v>
      </c>
      <c r="FJ704" s="14">
        <f t="shared" si="665"/>
        <v>2</v>
      </c>
      <c r="FK704" s="14">
        <f t="shared" si="669"/>
        <v>264</v>
      </c>
      <c r="FL704" s="14">
        <f t="shared" si="666"/>
        <v>35</v>
      </c>
      <c r="FM704" s="14">
        <f t="shared" si="670"/>
        <v>40</v>
      </c>
      <c r="FN704" s="14">
        <f t="shared" si="638"/>
        <v>18</v>
      </c>
      <c r="FO704" s="14">
        <f t="shared" si="639"/>
        <v>110</v>
      </c>
      <c r="FP704" s="14">
        <f t="shared" si="640"/>
        <v>4</v>
      </c>
      <c r="FQ704" s="14">
        <f t="shared" si="641"/>
        <v>5</v>
      </c>
      <c r="FR704" s="14">
        <f t="shared" si="642"/>
        <v>5</v>
      </c>
      <c r="FS704" s="14" t="b">
        <f t="shared" si="667"/>
        <v>0</v>
      </c>
      <c r="FT704" s="14">
        <f t="shared" si="643"/>
        <v>2107405</v>
      </c>
      <c r="FU704" s="14">
        <f t="shared" si="668"/>
        <v>120</v>
      </c>
      <c r="FV704" s="13" t="str">
        <f t="shared" si="644"/>
        <v>110级-史诗守护灵の鞋子</v>
      </c>
      <c r="FW704" s="13" t="str">
        <f t="shared" si="645"/>
        <v>血纱 · 守护灵の鞋子-史诗</v>
      </c>
      <c r="FX704" s="14">
        <f t="shared" si="646"/>
        <v>2</v>
      </c>
      <c r="FY704" s="14">
        <f t="shared" si="647"/>
        <v>4</v>
      </c>
      <c r="FZ704" s="14">
        <f t="shared" si="648"/>
        <v>110</v>
      </c>
      <c r="GA704" s="14">
        <v>265</v>
      </c>
      <c r="GB704" s="14">
        <f t="shared" si="649"/>
        <v>7</v>
      </c>
      <c r="GC704" s="14">
        <f t="shared" si="671"/>
        <v>5</v>
      </c>
      <c r="GD704" s="14" t="str">
        <f t="shared" si="650"/>
        <v/>
      </c>
      <c r="GE704" s="14" t="e">
        <f t="shared" si="672"/>
        <v>#REF!</v>
      </c>
      <c r="GF704" s="14" t="e">
        <f t="shared" si="651"/>
        <v>#REF!</v>
      </c>
      <c r="GG704" s="14" t="e">
        <f t="shared" si="652"/>
        <v>#REF!</v>
      </c>
      <c r="GH704" s="14" t="e">
        <f t="shared" si="653"/>
        <v>#REF!</v>
      </c>
      <c r="GI704" s="14" t="e">
        <f t="shared" si="654"/>
        <v>#REF!</v>
      </c>
      <c r="GJ704" s="14" t="e">
        <f t="shared" si="655"/>
        <v>#REF!</v>
      </c>
      <c r="GK704" s="14" t="e">
        <f t="shared" si="656"/>
        <v>#REF!</v>
      </c>
      <c r="GL704" s="14">
        <f t="shared" si="657"/>
        <v>2074</v>
      </c>
      <c r="GM704" s="14">
        <f t="shared" si="658"/>
        <v>5</v>
      </c>
      <c r="GN704" s="14">
        <f t="shared" si="659"/>
        <v>2074</v>
      </c>
      <c r="GO704" s="25" t="str">
        <f t="shared" si="660"/>
        <v>icon_2107105</v>
      </c>
      <c r="GS704" s="14">
        <f t="shared" si="661"/>
        <v>3</v>
      </c>
      <c r="GT704" s="14">
        <f t="shared" si="662"/>
        <v>0</v>
      </c>
      <c r="GU704" s="14" t="e">
        <f t="shared" si="673"/>
        <v>#REF!</v>
      </c>
      <c r="GV704" s="14" t="str">
        <f t="shared" si="674"/>
        <v>HPExt</v>
      </c>
      <c r="GW704" s="14" t="e">
        <f t="shared" si="675"/>
        <v>#REF!</v>
      </c>
      <c r="GX704" s="14" t="e">
        <f t="shared" si="676"/>
        <v>#REF!</v>
      </c>
      <c r="GY704" s="14" t="str">
        <f t="shared" si="677"/>
        <v/>
      </c>
      <c r="GZ704" s="14" t="str">
        <f t="shared" si="678"/>
        <v/>
      </c>
      <c r="HA704" s="14" t="str">
        <f t="shared" si="679"/>
        <v/>
      </c>
      <c r="HB704" s="14">
        <f t="shared" si="663"/>
        <v>20740</v>
      </c>
      <c r="HC704" s="14">
        <f t="shared" si="680"/>
        <v>5</v>
      </c>
      <c r="HD704" s="14">
        <f t="shared" si="681"/>
        <v>2074</v>
      </c>
      <c r="HE704" s="25" t="s">
        <v>1109</v>
      </c>
      <c r="HF704" s="14">
        <f t="shared" si="664"/>
        <v>300</v>
      </c>
    </row>
    <row r="705" spans="165:214" ht="16.5" x14ac:dyDescent="0.2">
      <c r="FI705" s="13">
        <v>700</v>
      </c>
      <c r="FJ705" s="14">
        <f t="shared" si="665"/>
        <v>2</v>
      </c>
      <c r="FK705" s="14">
        <f t="shared" si="669"/>
        <v>265</v>
      </c>
      <c r="FL705" s="14">
        <f t="shared" si="666"/>
        <v>35</v>
      </c>
      <c r="FM705" s="14">
        <f t="shared" si="670"/>
        <v>40</v>
      </c>
      <c r="FN705" s="14">
        <f t="shared" si="638"/>
        <v>18</v>
      </c>
      <c r="FO705" s="14">
        <f t="shared" si="639"/>
        <v>110</v>
      </c>
      <c r="FP705" s="14">
        <f t="shared" si="640"/>
        <v>4</v>
      </c>
      <c r="FQ705" s="14">
        <f t="shared" si="641"/>
        <v>6</v>
      </c>
      <c r="FR705" s="14">
        <f t="shared" si="642"/>
        <v>6</v>
      </c>
      <c r="FS705" s="14" t="b">
        <f t="shared" si="667"/>
        <v>0</v>
      </c>
      <c r="FT705" s="14">
        <f t="shared" si="643"/>
        <v>2107406</v>
      </c>
      <c r="FU705" s="14">
        <f t="shared" si="668"/>
        <v>120</v>
      </c>
      <c r="FV705" s="13" t="str">
        <f t="shared" si="644"/>
        <v>110级-史诗守护灵の护手</v>
      </c>
      <c r="FW705" s="13" t="str">
        <f t="shared" si="645"/>
        <v>血纱 · 守护灵の护手-史诗</v>
      </c>
      <c r="FX705" s="14">
        <f t="shared" si="646"/>
        <v>2</v>
      </c>
      <c r="FY705" s="14">
        <f t="shared" si="647"/>
        <v>4</v>
      </c>
      <c r="FZ705" s="14">
        <f t="shared" si="648"/>
        <v>110</v>
      </c>
      <c r="GA705" s="14">
        <v>266</v>
      </c>
      <c r="GB705" s="14">
        <f t="shared" si="649"/>
        <v>7</v>
      </c>
      <c r="GC705" s="14">
        <f t="shared" si="671"/>
        <v>6</v>
      </c>
      <c r="GD705" s="14" t="str">
        <f t="shared" si="650"/>
        <v/>
      </c>
      <c r="GE705" s="14" t="e">
        <f t="shared" si="672"/>
        <v>#REF!</v>
      </c>
      <c r="GF705" s="14" t="e">
        <f t="shared" si="651"/>
        <v>#REF!</v>
      </c>
      <c r="GG705" s="14" t="e">
        <f t="shared" si="652"/>
        <v>#REF!</v>
      </c>
      <c r="GH705" s="14" t="e">
        <f t="shared" si="653"/>
        <v>#REF!</v>
      </c>
      <c r="GI705" s="14" t="e">
        <f t="shared" si="654"/>
        <v>#REF!</v>
      </c>
      <c r="GJ705" s="14" t="e">
        <f t="shared" si="655"/>
        <v>#REF!</v>
      </c>
      <c r="GK705" s="14" t="e">
        <f t="shared" si="656"/>
        <v>#REF!</v>
      </c>
      <c r="GL705" s="14">
        <f t="shared" si="657"/>
        <v>2074</v>
      </c>
      <c r="GM705" s="14">
        <f t="shared" si="658"/>
        <v>5</v>
      </c>
      <c r="GN705" s="14">
        <f t="shared" si="659"/>
        <v>2074</v>
      </c>
      <c r="GO705" s="25" t="str">
        <f t="shared" si="660"/>
        <v>icon_2107106</v>
      </c>
      <c r="GS705" s="14">
        <f t="shared" si="661"/>
        <v>3</v>
      </c>
      <c r="GT705" s="14">
        <f t="shared" si="662"/>
        <v>0</v>
      </c>
      <c r="GU705" s="14" t="e">
        <f t="shared" si="673"/>
        <v>#REF!</v>
      </c>
      <c r="GV705" s="14" t="str">
        <f t="shared" si="674"/>
        <v>HPExt</v>
      </c>
      <c r="GW705" s="14" t="e">
        <f t="shared" si="675"/>
        <v>#REF!</v>
      </c>
      <c r="GX705" s="14" t="e">
        <f t="shared" si="676"/>
        <v>#REF!</v>
      </c>
      <c r="GY705" s="14" t="str">
        <f t="shared" si="677"/>
        <v/>
      </c>
      <c r="GZ705" s="14" t="str">
        <f t="shared" si="678"/>
        <v/>
      </c>
      <c r="HA705" s="14" t="str">
        <f t="shared" si="679"/>
        <v/>
      </c>
      <c r="HB705" s="14">
        <f t="shared" si="663"/>
        <v>20740</v>
      </c>
      <c r="HC705" s="14">
        <f t="shared" si="680"/>
        <v>5</v>
      </c>
      <c r="HD705" s="14">
        <f t="shared" si="681"/>
        <v>2074</v>
      </c>
      <c r="HE705" s="25" t="s">
        <v>1109</v>
      </c>
      <c r="HF705" s="14">
        <f t="shared" si="664"/>
        <v>300</v>
      </c>
    </row>
    <row r="706" spans="165:214" ht="16.5" x14ac:dyDescent="0.2">
      <c r="FI706" s="13">
        <v>701</v>
      </c>
      <c r="FJ706" s="14">
        <f t="shared" si="665"/>
        <v>2</v>
      </c>
      <c r="FK706" s="14">
        <f t="shared" si="669"/>
        <v>266</v>
      </c>
      <c r="FL706" s="14">
        <f t="shared" si="666"/>
        <v>35</v>
      </c>
      <c r="FM706" s="14">
        <f t="shared" si="670"/>
        <v>40</v>
      </c>
      <c r="FN706" s="14">
        <f t="shared" si="638"/>
        <v>18</v>
      </c>
      <c r="FO706" s="14">
        <f t="shared" si="639"/>
        <v>110</v>
      </c>
      <c r="FP706" s="14">
        <f t="shared" si="640"/>
        <v>4</v>
      </c>
      <c r="FQ706" s="14">
        <f t="shared" si="641"/>
        <v>7</v>
      </c>
      <c r="FR706" s="14">
        <f t="shared" si="642"/>
        <v>7</v>
      </c>
      <c r="FS706" s="14" t="b">
        <f t="shared" si="667"/>
        <v>0</v>
      </c>
      <c r="FT706" s="14">
        <f t="shared" si="643"/>
        <v>2107407</v>
      </c>
      <c r="FU706" s="14">
        <f t="shared" si="668"/>
        <v>180</v>
      </c>
      <c r="FV706" s="13" t="str">
        <f t="shared" si="644"/>
        <v>110级-史诗守护灵の项链</v>
      </c>
      <c r="FW706" s="13" t="str">
        <f t="shared" si="645"/>
        <v>血纱 · 守护灵の项链-史诗</v>
      </c>
      <c r="FX706" s="14">
        <f t="shared" si="646"/>
        <v>2</v>
      </c>
      <c r="FY706" s="14">
        <f t="shared" si="647"/>
        <v>4</v>
      </c>
      <c r="FZ706" s="14">
        <f t="shared" si="648"/>
        <v>110</v>
      </c>
      <c r="GA706" s="14">
        <v>267</v>
      </c>
      <c r="GB706" s="14">
        <f t="shared" si="649"/>
        <v>7</v>
      </c>
      <c r="GC706" s="14">
        <f t="shared" si="671"/>
        <v>7</v>
      </c>
      <c r="GD706" s="14" t="str">
        <f t="shared" si="650"/>
        <v/>
      </c>
      <c r="GE706" s="14" t="e">
        <f t="shared" si="672"/>
        <v>#REF!</v>
      </c>
      <c r="GF706" s="14" t="e">
        <f t="shared" si="651"/>
        <v>#REF!</v>
      </c>
      <c r="GG706" s="14" t="e">
        <f t="shared" si="652"/>
        <v>#REF!</v>
      </c>
      <c r="GH706" s="14" t="e">
        <f t="shared" si="653"/>
        <v>#REF!</v>
      </c>
      <c r="GI706" s="14" t="e">
        <f t="shared" si="654"/>
        <v>#REF!</v>
      </c>
      <c r="GJ706" s="14" t="e">
        <f t="shared" si="655"/>
        <v>#REF!</v>
      </c>
      <c r="GK706" s="14" t="e">
        <f t="shared" si="656"/>
        <v>#REF!</v>
      </c>
      <c r="GL706" s="14">
        <f t="shared" si="657"/>
        <v>2074</v>
      </c>
      <c r="GM706" s="14">
        <f t="shared" si="658"/>
        <v>5</v>
      </c>
      <c r="GN706" s="14">
        <f t="shared" si="659"/>
        <v>2074</v>
      </c>
      <c r="GO706" s="25" t="str">
        <f t="shared" si="660"/>
        <v>icon_2107107</v>
      </c>
      <c r="GS706" s="14">
        <f t="shared" si="661"/>
        <v>1</v>
      </c>
      <c r="GT706" s="14">
        <f t="shared" si="662"/>
        <v>2</v>
      </c>
      <c r="GU706" s="14" t="e">
        <f t="shared" si="673"/>
        <v>#REF!</v>
      </c>
      <c r="GV706" s="14" t="str">
        <f t="shared" si="674"/>
        <v>AtkExt</v>
      </c>
      <c r="GW706" s="14" t="e">
        <f t="shared" si="675"/>
        <v>#REF!</v>
      </c>
      <c r="GX706" s="14" t="e">
        <f t="shared" si="676"/>
        <v>#REF!</v>
      </c>
      <c r="GY706" s="14" t="str">
        <f t="shared" si="677"/>
        <v>DefExt</v>
      </c>
      <c r="GZ706" s="14" t="e">
        <f t="shared" si="678"/>
        <v>#REF!</v>
      </c>
      <c r="HA706" s="14" t="e">
        <f t="shared" si="679"/>
        <v>#REF!</v>
      </c>
      <c r="HB706" s="14">
        <f t="shared" si="663"/>
        <v>20740</v>
      </c>
      <c r="HC706" s="14">
        <f t="shared" si="680"/>
        <v>5</v>
      </c>
      <c r="HD706" s="14">
        <f t="shared" si="681"/>
        <v>2074</v>
      </c>
      <c r="HE706" s="25" t="s">
        <v>1109</v>
      </c>
      <c r="HF706" s="14">
        <f t="shared" si="664"/>
        <v>450</v>
      </c>
    </row>
    <row r="707" spans="165:214" ht="16.5" x14ac:dyDescent="0.2">
      <c r="FI707" s="13">
        <v>702</v>
      </c>
      <c r="FJ707" s="14">
        <f t="shared" si="665"/>
        <v>2</v>
      </c>
      <c r="FK707" s="14">
        <f t="shared" si="669"/>
        <v>267</v>
      </c>
      <c r="FL707" s="14">
        <f t="shared" si="666"/>
        <v>35</v>
      </c>
      <c r="FM707" s="14">
        <f t="shared" si="670"/>
        <v>40</v>
      </c>
      <c r="FN707" s="14">
        <f t="shared" si="638"/>
        <v>18</v>
      </c>
      <c r="FO707" s="14">
        <f t="shared" si="639"/>
        <v>110</v>
      </c>
      <c r="FP707" s="14">
        <f t="shared" si="640"/>
        <v>4</v>
      </c>
      <c r="FQ707" s="14">
        <f t="shared" si="641"/>
        <v>8</v>
      </c>
      <c r="FR707" s="14">
        <f t="shared" si="642"/>
        <v>8</v>
      </c>
      <c r="FS707" s="14" t="b">
        <f t="shared" si="667"/>
        <v>0</v>
      </c>
      <c r="FT707" s="14">
        <f t="shared" si="643"/>
        <v>2107408</v>
      </c>
      <c r="FU707" s="14">
        <f t="shared" si="668"/>
        <v>180</v>
      </c>
      <c r="FV707" s="13" t="str">
        <f t="shared" si="644"/>
        <v>110级-史诗守护灵の戒指</v>
      </c>
      <c r="FW707" s="13" t="str">
        <f t="shared" si="645"/>
        <v>血纱 · 守护灵の戒指-史诗</v>
      </c>
      <c r="FX707" s="14">
        <f t="shared" si="646"/>
        <v>2</v>
      </c>
      <c r="FY707" s="14">
        <f t="shared" si="647"/>
        <v>4</v>
      </c>
      <c r="FZ707" s="14">
        <f t="shared" si="648"/>
        <v>110</v>
      </c>
      <c r="GA707" s="14">
        <v>268</v>
      </c>
      <c r="GB707" s="14">
        <f t="shared" si="649"/>
        <v>7</v>
      </c>
      <c r="GC707" s="14">
        <f t="shared" si="671"/>
        <v>8</v>
      </c>
      <c r="GD707" s="14" t="str">
        <f t="shared" si="650"/>
        <v/>
      </c>
      <c r="GE707" s="14" t="e">
        <f t="shared" si="672"/>
        <v>#REF!</v>
      </c>
      <c r="GF707" s="14" t="e">
        <f t="shared" si="651"/>
        <v>#REF!</v>
      </c>
      <c r="GG707" s="14" t="e">
        <f t="shared" si="652"/>
        <v>#REF!</v>
      </c>
      <c r="GH707" s="14" t="e">
        <f t="shared" si="653"/>
        <v>#REF!</v>
      </c>
      <c r="GI707" s="14" t="e">
        <f t="shared" si="654"/>
        <v>#REF!</v>
      </c>
      <c r="GJ707" s="14" t="e">
        <f t="shared" si="655"/>
        <v>#REF!</v>
      </c>
      <c r="GK707" s="14" t="e">
        <f t="shared" si="656"/>
        <v>#REF!</v>
      </c>
      <c r="GL707" s="14">
        <f t="shared" si="657"/>
        <v>2074</v>
      </c>
      <c r="GM707" s="14">
        <f t="shared" si="658"/>
        <v>5</v>
      </c>
      <c r="GN707" s="14">
        <f t="shared" si="659"/>
        <v>2074</v>
      </c>
      <c r="GO707" s="25" t="str">
        <f t="shared" si="660"/>
        <v>icon_2107108</v>
      </c>
      <c r="GS707" s="14">
        <f t="shared" si="661"/>
        <v>1</v>
      </c>
      <c r="GT707" s="14">
        <f t="shared" si="662"/>
        <v>3</v>
      </c>
      <c r="GU707" s="14" t="e">
        <f t="shared" si="673"/>
        <v>#REF!</v>
      </c>
      <c r="GV707" s="14" t="str">
        <f t="shared" si="674"/>
        <v>AtkExt</v>
      </c>
      <c r="GW707" s="14" t="e">
        <f t="shared" si="675"/>
        <v>#REF!</v>
      </c>
      <c r="GX707" s="14" t="e">
        <f t="shared" si="676"/>
        <v>#REF!</v>
      </c>
      <c r="GY707" s="14" t="str">
        <f t="shared" si="677"/>
        <v>HPExt</v>
      </c>
      <c r="GZ707" s="14" t="e">
        <f t="shared" si="678"/>
        <v>#REF!</v>
      </c>
      <c r="HA707" s="14" t="e">
        <f t="shared" si="679"/>
        <v>#REF!</v>
      </c>
      <c r="HB707" s="14">
        <f t="shared" si="663"/>
        <v>20740</v>
      </c>
      <c r="HC707" s="14">
        <f t="shared" si="680"/>
        <v>5</v>
      </c>
      <c r="HD707" s="14">
        <f t="shared" si="681"/>
        <v>2074</v>
      </c>
      <c r="HE707" s="25" t="s">
        <v>1109</v>
      </c>
      <c r="HF707" s="14">
        <f t="shared" si="664"/>
        <v>450</v>
      </c>
    </row>
    <row r="708" spans="165:214" ht="16.5" x14ac:dyDescent="0.2">
      <c r="FI708" s="13">
        <v>703</v>
      </c>
      <c r="FJ708" s="14">
        <f t="shared" si="665"/>
        <v>2</v>
      </c>
      <c r="FK708" s="14">
        <f t="shared" si="669"/>
        <v>268</v>
      </c>
      <c r="FL708" s="14">
        <f t="shared" si="666"/>
        <v>36</v>
      </c>
      <c r="FM708" s="14">
        <f t="shared" si="670"/>
        <v>42</v>
      </c>
      <c r="FN708" s="14">
        <f t="shared" si="638"/>
        <v>18</v>
      </c>
      <c r="FO708" s="14">
        <f t="shared" si="639"/>
        <v>110</v>
      </c>
      <c r="FP708" s="14">
        <f t="shared" si="640"/>
        <v>4</v>
      </c>
      <c r="FQ708" s="14">
        <f t="shared" si="641"/>
        <v>1</v>
      </c>
      <c r="FR708" s="14">
        <f t="shared" si="642"/>
        <v>1</v>
      </c>
      <c r="FS708" s="14" t="b">
        <f t="shared" si="667"/>
        <v>1</v>
      </c>
      <c r="FT708" s="14">
        <f t="shared" si="643"/>
        <v>2107421</v>
      </c>
      <c r="FU708" s="14">
        <f t="shared" si="668"/>
        <v>240</v>
      </c>
      <c r="FV708" s="13" t="str">
        <f t="shared" si="644"/>
        <v>110级-防御套守护灵の灵器</v>
      </c>
      <c r="FW708" s="13" t="str">
        <f t="shared" si="645"/>
        <v>黑色帷幕 · 守护灵の灵器</v>
      </c>
      <c r="FX708" s="14">
        <f t="shared" si="646"/>
        <v>2</v>
      </c>
      <c r="FY708" s="14">
        <f t="shared" si="647"/>
        <v>4</v>
      </c>
      <c r="FZ708" s="14">
        <f t="shared" si="648"/>
        <v>110</v>
      </c>
      <c r="GA708" s="14">
        <v>269</v>
      </c>
      <c r="GB708" s="14">
        <f t="shared" si="649"/>
        <v>7</v>
      </c>
      <c r="GC708" s="14">
        <f t="shared" si="671"/>
        <v>1</v>
      </c>
      <c r="GD708" s="14">
        <f t="shared" si="650"/>
        <v>210742</v>
      </c>
      <c r="GE708" s="14" t="e">
        <f t="shared" si="672"/>
        <v>#REF!</v>
      </c>
      <c r="GF708" s="14" t="e">
        <f t="shared" si="651"/>
        <v>#REF!</v>
      </c>
      <c r="GG708" s="14" t="e">
        <f t="shared" si="652"/>
        <v>#REF!</v>
      </c>
      <c r="GH708" s="14" t="e">
        <f t="shared" si="653"/>
        <v>#REF!</v>
      </c>
      <c r="GI708" s="14" t="e">
        <f t="shared" si="654"/>
        <v>#REF!</v>
      </c>
      <c r="GJ708" s="14" t="e">
        <f t="shared" si="655"/>
        <v>#REF!</v>
      </c>
      <c r="GK708" s="14" t="e">
        <f t="shared" si="656"/>
        <v>#REF!</v>
      </c>
      <c r="GL708" s="14">
        <f t="shared" si="657"/>
        <v>2074</v>
      </c>
      <c r="GM708" s="14">
        <f t="shared" si="658"/>
        <v>5</v>
      </c>
      <c r="GN708" s="14">
        <f t="shared" si="659"/>
        <v>2074</v>
      </c>
      <c r="GO708" s="25" t="str">
        <f t="shared" si="660"/>
        <v>icon_2107421</v>
      </c>
      <c r="GS708" s="14">
        <f t="shared" si="661"/>
        <v>1</v>
      </c>
      <c r="GT708" s="14">
        <f t="shared" si="662"/>
        <v>0</v>
      </c>
      <c r="GU708" s="14" t="e">
        <f t="shared" si="673"/>
        <v>#REF!</v>
      </c>
      <c r="GV708" s="14" t="str">
        <f t="shared" si="674"/>
        <v>AtkExt</v>
      </c>
      <c r="GW708" s="14" t="e">
        <f t="shared" si="675"/>
        <v>#REF!</v>
      </c>
      <c r="GX708" s="14" t="e">
        <f t="shared" si="676"/>
        <v>#REF!</v>
      </c>
      <c r="GY708" s="14" t="str">
        <f t="shared" si="677"/>
        <v/>
      </c>
      <c r="GZ708" s="14" t="str">
        <f t="shared" si="678"/>
        <v/>
      </c>
      <c r="HA708" s="14" t="str">
        <f t="shared" si="679"/>
        <v/>
      </c>
      <c r="HB708" s="14">
        <f t="shared" si="663"/>
        <v>20740</v>
      </c>
      <c r="HC708" s="14">
        <f t="shared" si="680"/>
        <v>5</v>
      </c>
      <c r="HD708" s="14">
        <f t="shared" si="681"/>
        <v>2074</v>
      </c>
      <c r="HE708" s="25" t="s">
        <v>1109</v>
      </c>
      <c r="HF708" s="14">
        <f t="shared" si="664"/>
        <v>600</v>
      </c>
    </row>
    <row r="709" spans="165:214" ht="16.5" x14ac:dyDescent="0.2">
      <c r="FI709" s="13">
        <v>704</v>
      </c>
      <c r="FJ709" s="14">
        <f t="shared" si="665"/>
        <v>2</v>
      </c>
      <c r="FK709" s="14">
        <f t="shared" si="669"/>
        <v>269</v>
      </c>
      <c r="FL709" s="14">
        <f t="shared" si="666"/>
        <v>36</v>
      </c>
      <c r="FM709" s="14">
        <f t="shared" si="670"/>
        <v>42</v>
      </c>
      <c r="FN709" s="14">
        <f t="shared" si="638"/>
        <v>18</v>
      </c>
      <c r="FO709" s="14">
        <f t="shared" si="639"/>
        <v>110</v>
      </c>
      <c r="FP709" s="14">
        <f t="shared" si="640"/>
        <v>4</v>
      </c>
      <c r="FQ709" s="14">
        <f t="shared" si="641"/>
        <v>2</v>
      </c>
      <c r="FR709" s="14">
        <f t="shared" si="642"/>
        <v>2</v>
      </c>
      <c r="FS709" s="14" t="b">
        <f t="shared" si="667"/>
        <v>1</v>
      </c>
      <c r="FT709" s="14">
        <f t="shared" si="643"/>
        <v>2107422</v>
      </c>
      <c r="FU709" s="14">
        <f t="shared" si="668"/>
        <v>120</v>
      </c>
      <c r="FV709" s="13" t="str">
        <f t="shared" si="644"/>
        <v>110级-防御套守护灵の头盔</v>
      </c>
      <c r="FW709" s="13" t="str">
        <f t="shared" si="645"/>
        <v>黑色帷幕 · 守护灵の头盔</v>
      </c>
      <c r="FX709" s="14">
        <f t="shared" si="646"/>
        <v>2</v>
      </c>
      <c r="FY709" s="14">
        <f t="shared" si="647"/>
        <v>4</v>
      </c>
      <c r="FZ709" s="14">
        <f t="shared" si="648"/>
        <v>110</v>
      </c>
      <c r="GA709" s="14">
        <v>270</v>
      </c>
      <c r="GB709" s="14">
        <f t="shared" si="649"/>
        <v>7</v>
      </c>
      <c r="GC709" s="14">
        <f t="shared" si="671"/>
        <v>2</v>
      </c>
      <c r="GD709" s="14">
        <f t="shared" si="650"/>
        <v>210742</v>
      </c>
      <c r="GE709" s="14" t="e">
        <f t="shared" si="672"/>
        <v>#REF!</v>
      </c>
      <c r="GF709" s="14" t="e">
        <f t="shared" si="651"/>
        <v>#REF!</v>
      </c>
      <c r="GG709" s="14" t="e">
        <f t="shared" si="652"/>
        <v>#REF!</v>
      </c>
      <c r="GH709" s="14" t="e">
        <f t="shared" si="653"/>
        <v>#REF!</v>
      </c>
      <c r="GI709" s="14" t="e">
        <f t="shared" si="654"/>
        <v>#REF!</v>
      </c>
      <c r="GJ709" s="14" t="e">
        <f t="shared" si="655"/>
        <v>#REF!</v>
      </c>
      <c r="GK709" s="14" t="e">
        <f t="shared" si="656"/>
        <v>#REF!</v>
      </c>
      <c r="GL709" s="14">
        <f t="shared" si="657"/>
        <v>2074</v>
      </c>
      <c r="GM709" s="14">
        <f t="shared" si="658"/>
        <v>5</v>
      </c>
      <c r="GN709" s="14">
        <f t="shared" si="659"/>
        <v>2074</v>
      </c>
      <c r="GO709" s="25" t="str">
        <f t="shared" si="660"/>
        <v>icon_2107422</v>
      </c>
      <c r="GS709" s="14">
        <f t="shared" si="661"/>
        <v>2</v>
      </c>
      <c r="GT709" s="14">
        <f t="shared" si="662"/>
        <v>0</v>
      </c>
      <c r="GU709" s="14" t="e">
        <f t="shared" si="673"/>
        <v>#REF!</v>
      </c>
      <c r="GV709" s="14" t="str">
        <f t="shared" si="674"/>
        <v>DefExt</v>
      </c>
      <c r="GW709" s="14" t="e">
        <f t="shared" si="675"/>
        <v>#REF!</v>
      </c>
      <c r="GX709" s="14" t="e">
        <f t="shared" si="676"/>
        <v>#REF!</v>
      </c>
      <c r="GY709" s="14" t="str">
        <f t="shared" si="677"/>
        <v/>
      </c>
      <c r="GZ709" s="14" t="str">
        <f t="shared" si="678"/>
        <v/>
      </c>
      <c r="HA709" s="14" t="str">
        <f t="shared" si="679"/>
        <v/>
      </c>
      <c r="HB709" s="14">
        <f t="shared" si="663"/>
        <v>20740</v>
      </c>
      <c r="HC709" s="14">
        <f t="shared" si="680"/>
        <v>5</v>
      </c>
      <c r="HD709" s="14">
        <f t="shared" si="681"/>
        <v>2074</v>
      </c>
      <c r="HE709" s="25" t="s">
        <v>1109</v>
      </c>
      <c r="HF709" s="14">
        <f t="shared" si="664"/>
        <v>300</v>
      </c>
    </row>
    <row r="710" spans="165:214" ht="16.5" x14ac:dyDescent="0.2">
      <c r="FI710" s="13">
        <v>705</v>
      </c>
      <c r="FJ710" s="14">
        <f t="shared" si="665"/>
        <v>2</v>
      </c>
      <c r="FK710" s="14">
        <f t="shared" si="669"/>
        <v>270</v>
      </c>
      <c r="FL710" s="14">
        <f t="shared" si="666"/>
        <v>36</v>
      </c>
      <c r="FM710" s="14">
        <f t="shared" si="670"/>
        <v>42</v>
      </c>
      <c r="FN710" s="14">
        <f t="shared" ref="FN710:FN773" si="682">(FJ710-1)*$FL$3+GB710</f>
        <v>18</v>
      </c>
      <c r="FO710" s="14">
        <f t="shared" ref="FO710:FO773" si="683">INDEX(AJ$7:AJ$64,$FL710)</f>
        <v>110</v>
      </c>
      <c r="FP710" s="14">
        <f t="shared" ref="FP710:FP773" si="684">INDEX(AK$7:AK$64,$FL710)</f>
        <v>4</v>
      </c>
      <c r="FQ710" s="14">
        <f t="shared" ref="FQ710:FQ773" si="685">FK710-INDEX($AT$6:$AT$64,FL710)</f>
        <v>3</v>
      </c>
      <c r="FR710" s="14">
        <f t="shared" ref="FR710:FR773" si="686">INDEX($AU$7:$BB$64,FL710,FK710-INDEX($AT$6:$AT$64,FL710))</f>
        <v>3</v>
      </c>
      <c r="FS710" s="14" t="b">
        <f t="shared" si="667"/>
        <v>1</v>
      </c>
      <c r="FT710" s="14">
        <f t="shared" ref="FT710:FT773" si="687">INDEX($AQ$7:$AQ$64,FL710)*10+FR710+(FJ710-1)*100000+2000000</f>
        <v>2107423</v>
      </c>
      <c r="FU710" s="14">
        <f t="shared" si="668"/>
        <v>120</v>
      </c>
      <c r="FV710" s="13" t="str">
        <f t="shared" ref="FV710:FV773" si="688">INDEX($AM$7:$AM$64,FL710)&amp;"-"&amp;INDEX($AN$7:$AN$64,FL710)&amp;INDEX($BR$6:$BR$7,FJ710)&amp;INDEX($AU$3:$BB$3,FR710)</f>
        <v>110级-防御套守护灵の铠甲</v>
      </c>
      <c r="FW710" s="13" t="str">
        <f t="shared" ref="FW710:FW773" si="689">INDEX($AO$7:$AP$64,FL710,FJ710)&amp;" · "&amp;INDEX($BR$6:$BR$7,FJ710)&amp;INDEX($AU$3:$BB$3,FR710)&amp;IF(FS710,"","-"&amp;INDEX($CG$6:$CG$9,FP710))</f>
        <v>黑色帷幕 · 守护灵の铠甲</v>
      </c>
      <c r="FX710" s="14">
        <f t="shared" ref="FX710:FX773" si="690">FJ710</f>
        <v>2</v>
      </c>
      <c r="FY710" s="14">
        <f t="shared" ref="FY710:FY773" si="691">INDEX($AK$7:$AK$64,FL710)</f>
        <v>4</v>
      </c>
      <c r="FZ710" s="14">
        <f t="shared" ref="FZ710:FZ773" si="692">INDEX($AJ$7:$AJ$64,FL710)</f>
        <v>110</v>
      </c>
      <c r="GA710" s="14">
        <v>271</v>
      </c>
      <c r="GB710" s="14">
        <f t="shared" ref="GB710:GB773" si="693">INDEX(AH$7:AH$64,$FL710)</f>
        <v>7</v>
      </c>
      <c r="GC710" s="14">
        <f t="shared" si="671"/>
        <v>3</v>
      </c>
      <c r="GD710" s="14">
        <f t="shared" ref="GD710:GD773" si="694">IF(INDEX($AR$7:$AR$64,FL710)&gt;0,INDEX($AR$7:$AR$64,FL710) + (FJ710-1)*10000+200000,"")</f>
        <v>210742</v>
      </c>
      <c r="GE710" s="14" t="e">
        <f t="shared" si="672"/>
        <v>#REF!</v>
      </c>
      <c r="GF710" s="14" t="e">
        <f t="shared" ref="GF710:GF773" si="695">ROUND(INDEX(M$6:M$27,$FN710)*INDEX(BW$6:BW$13,$FR710)*INDEX($CH$6:$CH$9,FY710)/5,0)*5</f>
        <v>#REF!</v>
      </c>
      <c r="GG710" s="14" t="e">
        <f t="shared" ref="GG710:GG773" si="696">ROUND(INDEX(N$6:N$27,$FN710)*INDEX(BX$6:BX$13,$FR710)*INDEX($CH$6:$CH$9,FY710)/5,0)*5</f>
        <v>#REF!</v>
      </c>
      <c r="GH710" s="14" t="e">
        <f t="shared" ref="GH710:GH773" si="697">ROUND(INDEX(O$6:O$27,$FN710)*INDEX(BY$6:BY$13,$FR710)*INDEX($CH$6:$CH$9,FY710)/5,0)*5</f>
        <v>#REF!</v>
      </c>
      <c r="GI710" s="14" t="e">
        <f t="shared" ref="GI710:GI773" si="698">ROUND(INDEX(S$6:S$27,$FN710)*INDEX(BW$6:BW$13,$FR710)*INDEX($CH$6:$CH$9,FY710),0)</f>
        <v>#REF!</v>
      </c>
      <c r="GJ710" s="14" t="e">
        <f t="shared" ref="GJ710:GJ773" si="699">ROUND(INDEX(T$6:T$27,$FN710)*INDEX(BX$6:BX$13,$FR710)*INDEX($CH$6:$CH$9,FY710),0)</f>
        <v>#REF!</v>
      </c>
      <c r="GK710" s="14" t="e">
        <f t="shared" ref="GK710:GK773" si="700">ROUND(INDEX(U$6:U$27,$FN710)*INDEX(BY$6:BY$13,$FR710)*INDEX($CH$6:$CH$9,FY710),0)</f>
        <v>#REF!</v>
      </c>
      <c r="GL710" s="14">
        <f t="shared" ref="GL710:GL773" si="701">GB710*10+FP710+FJ710*1000</f>
        <v>2074</v>
      </c>
      <c r="GM710" s="14">
        <f t="shared" ref="GM710:GM773" si="702">INDEX($V$17:$Y$27,GB710,FP710)</f>
        <v>5</v>
      </c>
      <c r="GN710" s="14">
        <f t="shared" ref="GN710:GN773" si="703">IF(FP710&gt;2,GB710*10+FP710+FJ710*1000,"")</f>
        <v>2074</v>
      </c>
      <c r="GO710" s="25" t="str">
        <f t="shared" ref="GO710:GO773" si="704">IF(FS710,"icon_"&amp;FT710,GO$2&amp;INDEX($FG$6:$FG$7,FJ710)*100000+GB710*1000+100+FR710)</f>
        <v>icon_2107423</v>
      </c>
      <c r="GS710" s="14">
        <f t="shared" ref="GS710:GS773" si="705">INDEX(CA$6:CA$13,$GC710)</f>
        <v>2</v>
      </c>
      <c r="GT710" s="14">
        <f t="shared" ref="GT710:GT773" si="706">INDEX(CB$6:CB$13,$GC710)</f>
        <v>3</v>
      </c>
      <c r="GU710" s="14" t="e">
        <f t="shared" si="673"/>
        <v>#REF!</v>
      </c>
      <c r="GV710" s="14" t="str">
        <f t="shared" si="674"/>
        <v>DefExt</v>
      </c>
      <c r="GW710" s="14" t="e">
        <f t="shared" si="675"/>
        <v>#REF!</v>
      </c>
      <c r="GX710" s="14" t="e">
        <f t="shared" si="676"/>
        <v>#REF!</v>
      </c>
      <c r="GY710" s="14" t="str">
        <f t="shared" si="677"/>
        <v>HPExt</v>
      </c>
      <c r="GZ710" s="14" t="e">
        <f t="shared" si="678"/>
        <v>#REF!</v>
      </c>
      <c r="HA710" s="14" t="e">
        <f t="shared" si="679"/>
        <v>#REF!</v>
      </c>
      <c r="HB710" s="14">
        <f t="shared" ref="HB710:HB773" si="707">20000+GB710*100+FP710*10</f>
        <v>20740</v>
      </c>
      <c r="HC710" s="14">
        <f t="shared" si="680"/>
        <v>5</v>
      </c>
      <c r="HD710" s="14">
        <f t="shared" si="681"/>
        <v>2074</v>
      </c>
      <c r="HE710" s="25" t="s">
        <v>1109</v>
      </c>
      <c r="HF710" s="14">
        <f t="shared" ref="HF710:HF773" si="708">ROUND(INDEX($AA$17:$AD$27,GB710,FP710)*INDEX($BZ$6:$BZ$13,GC710),0)</f>
        <v>300</v>
      </c>
    </row>
    <row r="711" spans="165:214" ht="16.5" x14ac:dyDescent="0.2">
      <c r="FI711" s="13">
        <v>706</v>
      </c>
      <c r="FJ711" s="14">
        <f t="shared" ref="FJ711:FJ774" si="709">IF(FI711&lt;=$FJ$3,1,2)</f>
        <v>2</v>
      </c>
      <c r="FK711" s="14">
        <f t="shared" si="669"/>
        <v>271</v>
      </c>
      <c r="FL711" s="14">
        <f t="shared" ref="FL711:FL774" si="710">MATCH(FK711-1,$AT$6:$AT$64,1)</f>
        <v>36</v>
      </c>
      <c r="FM711" s="14">
        <f t="shared" si="670"/>
        <v>42</v>
      </c>
      <c r="FN711" s="14">
        <f t="shared" si="682"/>
        <v>18</v>
      </c>
      <c r="FO711" s="14">
        <f t="shared" si="683"/>
        <v>110</v>
      </c>
      <c r="FP711" s="14">
        <f t="shared" si="684"/>
        <v>4</v>
      </c>
      <c r="FQ711" s="14">
        <f t="shared" si="685"/>
        <v>4</v>
      </c>
      <c r="FR711" s="14">
        <f t="shared" si="686"/>
        <v>4</v>
      </c>
      <c r="FS711" s="14" t="b">
        <f t="shared" ref="FS711:FS774" si="711">IF(GD711="",FALSE,TRUE)</f>
        <v>1</v>
      </c>
      <c r="FT711" s="14">
        <f t="shared" si="687"/>
        <v>2107424</v>
      </c>
      <c r="FU711" s="14">
        <f t="shared" ref="FU711:FU774" si="712">INDEX($BG$7:$BN$64,FL711,FR711)</f>
        <v>120</v>
      </c>
      <c r="FV711" s="13" t="str">
        <f t="shared" si="688"/>
        <v>110级-防御套守护灵の裤子</v>
      </c>
      <c r="FW711" s="13" t="str">
        <f t="shared" si="689"/>
        <v>黑色帷幕 · 守护灵の裤子</v>
      </c>
      <c r="FX711" s="14">
        <f t="shared" si="690"/>
        <v>2</v>
      </c>
      <c r="FY711" s="14">
        <f t="shared" si="691"/>
        <v>4</v>
      </c>
      <c r="FZ711" s="14">
        <f t="shared" si="692"/>
        <v>110</v>
      </c>
      <c r="GA711" s="14">
        <v>272</v>
      </c>
      <c r="GB711" s="14">
        <f t="shared" si="693"/>
        <v>7</v>
      </c>
      <c r="GC711" s="14">
        <f t="shared" si="671"/>
        <v>4</v>
      </c>
      <c r="GD711" s="14">
        <f t="shared" si="694"/>
        <v>210742</v>
      </c>
      <c r="GE711" s="14" t="e">
        <f t="shared" si="672"/>
        <v>#REF!</v>
      </c>
      <c r="GF711" s="14" t="e">
        <f t="shared" si="695"/>
        <v>#REF!</v>
      </c>
      <c r="GG711" s="14" t="e">
        <f t="shared" si="696"/>
        <v>#REF!</v>
      </c>
      <c r="GH711" s="14" t="e">
        <f t="shared" si="697"/>
        <v>#REF!</v>
      </c>
      <c r="GI711" s="14" t="e">
        <f t="shared" si="698"/>
        <v>#REF!</v>
      </c>
      <c r="GJ711" s="14" t="e">
        <f t="shared" si="699"/>
        <v>#REF!</v>
      </c>
      <c r="GK711" s="14" t="e">
        <f t="shared" si="700"/>
        <v>#REF!</v>
      </c>
      <c r="GL711" s="14">
        <f t="shared" si="701"/>
        <v>2074</v>
      </c>
      <c r="GM711" s="14">
        <f t="shared" si="702"/>
        <v>5</v>
      </c>
      <c r="GN711" s="14">
        <f t="shared" si="703"/>
        <v>2074</v>
      </c>
      <c r="GO711" s="25" t="str">
        <f t="shared" si="704"/>
        <v>icon_2107424</v>
      </c>
      <c r="GS711" s="14">
        <f t="shared" si="705"/>
        <v>2</v>
      </c>
      <c r="GT711" s="14">
        <f t="shared" si="706"/>
        <v>0</v>
      </c>
      <c r="GU711" s="14" t="e">
        <f t="shared" si="673"/>
        <v>#REF!</v>
      </c>
      <c r="GV711" s="14" t="str">
        <f t="shared" si="674"/>
        <v>DefExt</v>
      </c>
      <c r="GW711" s="14" t="e">
        <f t="shared" si="675"/>
        <v>#REF!</v>
      </c>
      <c r="GX711" s="14" t="e">
        <f t="shared" si="676"/>
        <v>#REF!</v>
      </c>
      <c r="GY711" s="14" t="str">
        <f t="shared" si="677"/>
        <v/>
      </c>
      <c r="GZ711" s="14" t="str">
        <f t="shared" si="678"/>
        <v/>
      </c>
      <c r="HA711" s="14" t="str">
        <f t="shared" si="679"/>
        <v/>
      </c>
      <c r="HB711" s="14">
        <f t="shared" si="707"/>
        <v>20740</v>
      </c>
      <c r="HC711" s="14">
        <f t="shared" si="680"/>
        <v>5</v>
      </c>
      <c r="HD711" s="14">
        <f t="shared" si="681"/>
        <v>2074</v>
      </c>
      <c r="HE711" s="25" t="s">
        <v>1109</v>
      </c>
      <c r="HF711" s="14">
        <f t="shared" si="708"/>
        <v>300</v>
      </c>
    </row>
    <row r="712" spans="165:214" ht="16.5" x14ac:dyDescent="0.2">
      <c r="FI712" s="13">
        <v>707</v>
      </c>
      <c r="FJ712" s="14">
        <f t="shared" si="709"/>
        <v>2</v>
      </c>
      <c r="FK712" s="14">
        <f t="shared" si="669"/>
        <v>272</v>
      </c>
      <c r="FL712" s="14">
        <f t="shared" si="710"/>
        <v>36</v>
      </c>
      <c r="FM712" s="14">
        <f t="shared" si="670"/>
        <v>42</v>
      </c>
      <c r="FN712" s="14">
        <f t="shared" si="682"/>
        <v>18</v>
      </c>
      <c r="FO712" s="14">
        <f t="shared" si="683"/>
        <v>110</v>
      </c>
      <c r="FP712" s="14">
        <f t="shared" si="684"/>
        <v>4</v>
      </c>
      <c r="FQ712" s="14">
        <f t="shared" si="685"/>
        <v>5</v>
      </c>
      <c r="FR712" s="14">
        <f t="shared" si="686"/>
        <v>5</v>
      </c>
      <c r="FS712" s="14" t="b">
        <f t="shared" si="711"/>
        <v>1</v>
      </c>
      <c r="FT712" s="14">
        <f t="shared" si="687"/>
        <v>2107425</v>
      </c>
      <c r="FU712" s="14">
        <f t="shared" si="712"/>
        <v>120</v>
      </c>
      <c r="FV712" s="13" t="str">
        <f t="shared" si="688"/>
        <v>110级-防御套守护灵の鞋子</v>
      </c>
      <c r="FW712" s="13" t="str">
        <f t="shared" si="689"/>
        <v>黑色帷幕 · 守护灵の鞋子</v>
      </c>
      <c r="FX712" s="14">
        <f t="shared" si="690"/>
        <v>2</v>
      </c>
      <c r="FY712" s="14">
        <f t="shared" si="691"/>
        <v>4</v>
      </c>
      <c r="FZ712" s="14">
        <f t="shared" si="692"/>
        <v>110</v>
      </c>
      <c r="GA712" s="14">
        <v>273</v>
      </c>
      <c r="GB712" s="14">
        <f t="shared" si="693"/>
        <v>7</v>
      </c>
      <c r="GC712" s="14">
        <f t="shared" si="671"/>
        <v>5</v>
      </c>
      <c r="GD712" s="14">
        <f t="shared" si="694"/>
        <v>210742</v>
      </c>
      <c r="GE712" s="14" t="e">
        <f t="shared" si="672"/>
        <v>#REF!</v>
      </c>
      <c r="GF712" s="14" t="e">
        <f t="shared" si="695"/>
        <v>#REF!</v>
      </c>
      <c r="GG712" s="14" t="e">
        <f t="shared" si="696"/>
        <v>#REF!</v>
      </c>
      <c r="GH712" s="14" t="e">
        <f t="shared" si="697"/>
        <v>#REF!</v>
      </c>
      <c r="GI712" s="14" t="e">
        <f t="shared" si="698"/>
        <v>#REF!</v>
      </c>
      <c r="GJ712" s="14" t="e">
        <f t="shared" si="699"/>
        <v>#REF!</v>
      </c>
      <c r="GK712" s="14" t="e">
        <f t="shared" si="700"/>
        <v>#REF!</v>
      </c>
      <c r="GL712" s="14">
        <f t="shared" si="701"/>
        <v>2074</v>
      </c>
      <c r="GM712" s="14">
        <f t="shared" si="702"/>
        <v>5</v>
      </c>
      <c r="GN712" s="14">
        <f t="shared" si="703"/>
        <v>2074</v>
      </c>
      <c r="GO712" s="25" t="str">
        <f t="shared" si="704"/>
        <v>icon_2107425</v>
      </c>
      <c r="GS712" s="14">
        <f t="shared" si="705"/>
        <v>3</v>
      </c>
      <c r="GT712" s="14">
        <f t="shared" si="706"/>
        <v>0</v>
      </c>
      <c r="GU712" s="14" t="e">
        <f t="shared" si="673"/>
        <v>#REF!</v>
      </c>
      <c r="GV712" s="14" t="str">
        <f t="shared" si="674"/>
        <v>HPExt</v>
      </c>
      <c r="GW712" s="14" t="e">
        <f t="shared" si="675"/>
        <v>#REF!</v>
      </c>
      <c r="GX712" s="14" t="e">
        <f t="shared" si="676"/>
        <v>#REF!</v>
      </c>
      <c r="GY712" s="14" t="str">
        <f t="shared" si="677"/>
        <v/>
      </c>
      <c r="GZ712" s="14" t="str">
        <f t="shared" si="678"/>
        <v/>
      </c>
      <c r="HA712" s="14" t="str">
        <f t="shared" si="679"/>
        <v/>
      </c>
      <c r="HB712" s="14">
        <f t="shared" si="707"/>
        <v>20740</v>
      </c>
      <c r="HC712" s="14">
        <f t="shared" si="680"/>
        <v>5</v>
      </c>
      <c r="HD712" s="14">
        <f t="shared" si="681"/>
        <v>2074</v>
      </c>
      <c r="HE712" s="25" t="s">
        <v>1109</v>
      </c>
      <c r="HF712" s="14">
        <f t="shared" si="708"/>
        <v>300</v>
      </c>
    </row>
    <row r="713" spans="165:214" ht="16.5" x14ac:dyDescent="0.2">
      <c r="FI713" s="13">
        <v>708</v>
      </c>
      <c r="FJ713" s="14">
        <f t="shared" si="709"/>
        <v>2</v>
      </c>
      <c r="FK713" s="14">
        <f t="shared" si="669"/>
        <v>273</v>
      </c>
      <c r="FL713" s="14">
        <f t="shared" si="710"/>
        <v>36</v>
      </c>
      <c r="FM713" s="14">
        <f t="shared" si="670"/>
        <v>42</v>
      </c>
      <c r="FN713" s="14">
        <f t="shared" si="682"/>
        <v>18</v>
      </c>
      <c r="FO713" s="14">
        <f t="shared" si="683"/>
        <v>110</v>
      </c>
      <c r="FP713" s="14">
        <f t="shared" si="684"/>
        <v>4</v>
      </c>
      <c r="FQ713" s="14">
        <f t="shared" si="685"/>
        <v>6</v>
      </c>
      <c r="FR713" s="14">
        <f t="shared" si="686"/>
        <v>6</v>
      </c>
      <c r="FS713" s="14" t="b">
        <f t="shared" si="711"/>
        <v>1</v>
      </c>
      <c r="FT713" s="14">
        <f t="shared" si="687"/>
        <v>2107426</v>
      </c>
      <c r="FU713" s="14">
        <f t="shared" si="712"/>
        <v>120</v>
      </c>
      <c r="FV713" s="13" t="str">
        <f t="shared" si="688"/>
        <v>110级-防御套守护灵の护手</v>
      </c>
      <c r="FW713" s="13" t="str">
        <f t="shared" si="689"/>
        <v>黑色帷幕 · 守护灵の护手</v>
      </c>
      <c r="FX713" s="14">
        <f t="shared" si="690"/>
        <v>2</v>
      </c>
      <c r="FY713" s="14">
        <f t="shared" si="691"/>
        <v>4</v>
      </c>
      <c r="FZ713" s="14">
        <f t="shared" si="692"/>
        <v>110</v>
      </c>
      <c r="GA713" s="14">
        <v>274</v>
      </c>
      <c r="GB713" s="14">
        <f t="shared" si="693"/>
        <v>7</v>
      </c>
      <c r="GC713" s="14">
        <f t="shared" si="671"/>
        <v>6</v>
      </c>
      <c r="GD713" s="14">
        <f t="shared" si="694"/>
        <v>210742</v>
      </c>
      <c r="GE713" s="14" t="e">
        <f t="shared" si="672"/>
        <v>#REF!</v>
      </c>
      <c r="GF713" s="14" t="e">
        <f t="shared" si="695"/>
        <v>#REF!</v>
      </c>
      <c r="GG713" s="14" t="e">
        <f t="shared" si="696"/>
        <v>#REF!</v>
      </c>
      <c r="GH713" s="14" t="e">
        <f t="shared" si="697"/>
        <v>#REF!</v>
      </c>
      <c r="GI713" s="14" t="e">
        <f t="shared" si="698"/>
        <v>#REF!</v>
      </c>
      <c r="GJ713" s="14" t="e">
        <f t="shared" si="699"/>
        <v>#REF!</v>
      </c>
      <c r="GK713" s="14" t="e">
        <f t="shared" si="700"/>
        <v>#REF!</v>
      </c>
      <c r="GL713" s="14">
        <f t="shared" si="701"/>
        <v>2074</v>
      </c>
      <c r="GM713" s="14">
        <f t="shared" si="702"/>
        <v>5</v>
      </c>
      <c r="GN713" s="14">
        <f t="shared" si="703"/>
        <v>2074</v>
      </c>
      <c r="GO713" s="25" t="str">
        <f t="shared" si="704"/>
        <v>icon_2107426</v>
      </c>
      <c r="GS713" s="14">
        <f t="shared" si="705"/>
        <v>3</v>
      </c>
      <c r="GT713" s="14">
        <f t="shared" si="706"/>
        <v>0</v>
      </c>
      <c r="GU713" s="14" t="e">
        <f t="shared" si="673"/>
        <v>#REF!</v>
      </c>
      <c r="GV713" s="14" t="str">
        <f t="shared" si="674"/>
        <v>HPExt</v>
      </c>
      <c r="GW713" s="14" t="e">
        <f t="shared" si="675"/>
        <v>#REF!</v>
      </c>
      <c r="GX713" s="14" t="e">
        <f t="shared" si="676"/>
        <v>#REF!</v>
      </c>
      <c r="GY713" s="14" t="str">
        <f t="shared" si="677"/>
        <v/>
      </c>
      <c r="GZ713" s="14" t="str">
        <f t="shared" si="678"/>
        <v/>
      </c>
      <c r="HA713" s="14" t="str">
        <f t="shared" si="679"/>
        <v/>
      </c>
      <c r="HB713" s="14">
        <f t="shared" si="707"/>
        <v>20740</v>
      </c>
      <c r="HC713" s="14">
        <f t="shared" si="680"/>
        <v>5</v>
      </c>
      <c r="HD713" s="14">
        <f t="shared" si="681"/>
        <v>2074</v>
      </c>
      <c r="HE713" s="25" t="s">
        <v>1109</v>
      </c>
      <c r="HF713" s="14">
        <f t="shared" si="708"/>
        <v>300</v>
      </c>
    </row>
    <row r="714" spans="165:214" ht="16.5" x14ac:dyDescent="0.2">
      <c r="FI714" s="13">
        <v>709</v>
      </c>
      <c r="FJ714" s="14">
        <f t="shared" si="709"/>
        <v>2</v>
      </c>
      <c r="FK714" s="14">
        <f t="shared" si="669"/>
        <v>274</v>
      </c>
      <c r="FL714" s="14">
        <f t="shared" si="710"/>
        <v>37</v>
      </c>
      <c r="FM714" s="14">
        <f t="shared" si="670"/>
        <v>10</v>
      </c>
      <c r="FN714" s="14">
        <f t="shared" si="682"/>
        <v>19</v>
      </c>
      <c r="FO714" s="14">
        <f t="shared" si="683"/>
        <v>120</v>
      </c>
      <c r="FP714" s="14">
        <f t="shared" si="684"/>
        <v>1</v>
      </c>
      <c r="FQ714" s="14">
        <f t="shared" si="685"/>
        <v>1</v>
      </c>
      <c r="FR714" s="14">
        <f t="shared" si="686"/>
        <v>1</v>
      </c>
      <c r="FS714" s="14" t="b">
        <f t="shared" si="711"/>
        <v>0</v>
      </c>
      <c r="FT714" s="14">
        <f t="shared" si="687"/>
        <v>2108101</v>
      </c>
      <c r="FU714" s="14">
        <f t="shared" si="712"/>
        <v>140</v>
      </c>
      <c r="FV714" s="13" t="str">
        <f t="shared" si="688"/>
        <v>120级-普通守护灵の灵器</v>
      </c>
      <c r="FW714" s="13" t="str">
        <f t="shared" si="689"/>
        <v>惊天 · 守护灵の灵器-普通</v>
      </c>
      <c r="FX714" s="14">
        <f t="shared" si="690"/>
        <v>2</v>
      </c>
      <c r="FY714" s="14">
        <f t="shared" si="691"/>
        <v>1</v>
      </c>
      <c r="FZ714" s="14">
        <f t="shared" si="692"/>
        <v>120</v>
      </c>
      <c r="GA714" s="14">
        <v>275</v>
      </c>
      <c r="GB714" s="14">
        <f t="shared" si="693"/>
        <v>8</v>
      </c>
      <c r="GC714" s="14">
        <f t="shared" si="671"/>
        <v>1</v>
      </c>
      <c r="GD714" s="14" t="str">
        <f t="shared" si="694"/>
        <v/>
      </c>
      <c r="GE714" s="14" t="e">
        <f t="shared" si="672"/>
        <v>#REF!</v>
      </c>
      <c r="GF714" s="14" t="e">
        <f t="shared" si="695"/>
        <v>#REF!</v>
      </c>
      <c r="GG714" s="14" t="e">
        <f t="shared" si="696"/>
        <v>#REF!</v>
      </c>
      <c r="GH714" s="14" t="e">
        <f t="shared" si="697"/>
        <v>#REF!</v>
      </c>
      <c r="GI714" s="14" t="e">
        <f t="shared" si="698"/>
        <v>#REF!</v>
      </c>
      <c r="GJ714" s="14" t="e">
        <f t="shared" si="699"/>
        <v>#REF!</v>
      </c>
      <c r="GK714" s="14" t="e">
        <f t="shared" si="700"/>
        <v>#REF!</v>
      </c>
      <c r="GL714" s="14">
        <f t="shared" si="701"/>
        <v>2081</v>
      </c>
      <c r="GM714" s="14">
        <f t="shared" si="702"/>
        <v>0</v>
      </c>
      <c r="GN714" s="14" t="str">
        <f t="shared" si="703"/>
        <v/>
      </c>
      <c r="GO714" s="25" t="str">
        <f t="shared" si="704"/>
        <v>icon_2108101</v>
      </c>
      <c r="GS714" s="14">
        <f t="shared" si="705"/>
        <v>1</v>
      </c>
      <c r="GT714" s="14">
        <f t="shared" si="706"/>
        <v>0</v>
      </c>
      <c r="GU714" s="14" t="e">
        <f t="shared" si="673"/>
        <v>#REF!</v>
      </c>
      <c r="GV714" s="14" t="str">
        <f t="shared" si="674"/>
        <v>AtkExt</v>
      </c>
      <c r="GW714" s="14" t="e">
        <f t="shared" si="675"/>
        <v>#REF!</v>
      </c>
      <c r="GX714" s="14" t="e">
        <f t="shared" si="676"/>
        <v>#REF!</v>
      </c>
      <c r="GY714" s="14" t="str">
        <f t="shared" si="677"/>
        <v/>
      </c>
      <c r="GZ714" s="14" t="str">
        <f t="shared" si="678"/>
        <v/>
      </c>
      <c r="HA714" s="14" t="str">
        <f t="shared" si="679"/>
        <v/>
      </c>
      <c r="HB714" s="14">
        <f t="shared" si="707"/>
        <v>20810</v>
      </c>
      <c r="HC714" s="14">
        <f t="shared" si="680"/>
        <v>0</v>
      </c>
      <c r="HD714" s="14" t="str">
        <f t="shared" si="681"/>
        <v/>
      </c>
      <c r="HE714" s="25" t="s">
        <v>1109</v>
      </c>
      <c r="HF714" s="14">
        <f t="shared" si="708"/>
        <v>80</v>
      </c>
    </row>
    <row r="715" spans="165:214" ht="16.5" x14ac:dyDescent="0.2">
      <c r="FI715" s="13">
        <v>710</v>
      </c>
      <c r="FJ715" s="14">
        <f t="shared" si="709"/>
        <v>2</v>
      </c>
      <c r="FK715" s="14">
        <f t="shared" si="669"/>
        <v>275</v>
      </c>
      <c r="FL715" s="14">
        <f t="shared" si="710"/>
        <v>37</v>
      </c>
      <c r="FM715" s="14">
        <f t="shared" si="670"/>
        <v>10</v>
      </c>
      <c r="FN715" s="14">
        <f t="shared" si="682"/>
        <v>19</v>
      </c>
      <c r="FO715" s="14">
        <f t="shared" si="683"/>
        <v>120</v>
      </c>
      <c r="FP715" s="14">
        <f t="shared" si="684"/>
        <v>1</v>
      </c>
      <c r="FQ715" s="14">
        <f t="shared" si="685"/>
        <v>2</v>
      </c>
      <c r="FR715" s="14">
        <f t="shared" si="686"/>
        <v>2</v>
      </c>
      <c r="FS715" s="14" t="b">
        <f t="shared" si="711"/>
        <v>0</v>
      </c>
      <c r="FT715" s="14">
        <f t="shared" si="687"/>
        <v>2108102</v>
      </c>
      <c r="FU715" s="14">
        <f t="shared" si="712"/>
        <v>70</v>
      </c>
      <c r="FV715" s="13" t="str">
        <f t="shared" si="688"/>
        <v>120级-普通守护灵の头盔</v>
      </c>
      <c r="FW715" s="13" t="str">
        <f t="shared" si="689"/>
        <v>惊天 · 守护灵の头盔-普通</v>
      </c>
      <c r="FX715" s="14">
        <f t="shared" si="690"/>
        <v>2</v>
      </c>
      <c r="FY715" s="14">
        <f t="shared" si="691"/>
        <v>1</v>
      </c>
      <c r="FZ715" s="14">
        <f t="shared" si="692"/>
        <v>120</v>
      </c>
      <c r="GA715" s="14">
        <v>276</v>
      </c>
      <c r="GB715" s="14">
        <f t="shared" si="693"/>
        <v>8</v>
      </c>
      <c r="GC715" s="14">
        <f t="shared" si="671"/>
        <v>2</v>
      </c>
      <c r="GD715" s="14" t="str">
        <f t="shared" si="694"/>
        <v/>
      </c>
      <c r="GE715" s="14" t="e">
        <f t="shared" si="672"/>
        <v>#REF!</v>
      </c>
      <c r="GF715" s="14" t="e">
        <f t="shared" si="695"/>
        <v>#REF!</v>
      </c>
      <c r="GG715" s="14" t="e">
        <f t="shared" si="696"/>
        <v>#REF!</v>
      </c>
      <c r="GH715" s="14" t="e">
        <f t="shared" si="697"/>
        <v>#REF!</v>
      </c>
      <c r="GI715" s="14" t="e">
        <f t="shared" si="698"/>
        <v>#REF!</v>
      </c>
      <c r="GJ715" s="14" t="e">
        <f t="shared" si="699"/>
        <v>#REF!</v>
      </c>
      <c r="GK715" s="14" t="e">
        <f t="shared" si="700"/>
        <v>#REF!</v>
      </c>
      <c r="GL715" s="14">
        <f t="shared" si="701"/>
        <v>2081</v>
      </c>
      <c r="GM715" s="14">
        <f t="shared" si="702"/>
        <v>0</v>
      </c>
      <c r="GN715" s="14" t="str">
        <f t="shared" si="703"/>
        <v/>
      </c>
      <c r="GO715" s="25" t="str">
        <f t="shared" si="704"/>
        <v>icon_2108102</v>
      </c>
      <c r="GS715" s="14">
        <f t="shared" si="705"/>
        <v>2</v>
      </c>
      <c r="GT715" s="14">
        <f t="shared" si="706"/>
        <v>0</v>
      </c>
      <c r="GU715" s="14" t="e">
        <f t="shared" si="673"/>
        <v>#REF!</v>
      </c>
      <c r="GV715" s="14" t="str">
        <f t="shared" si="674"/>
        <v>DefExt</v>
      </c>
      <c r="GW715" s="14" t="e">
        <f t="shared" si="675"/>
        <v>#REF!</v>
      </c>
      <c r="GX715" s="14" t="e">
        <f t="shared" si="676"/>
        <v>#REF!</v>
      </c>
      <c r="GY715" s="14" t="str">
        <f t="shared" si="677"/>
        <v/>
      </c>
      <c r="GZ715" s="14" t="str">
        <f t="shared" si="678"/>
        <v/>
      </c>
      <c r="HA715" s="14" t="str">
        <f t="shared" si="679"/>
        <v/>
      </c>
      <c r="HB715" s="14">
        <f t="shared" si="707"/>
        <v>20810</v>
      </c>
      <c r="HC715" s="14">
        <f t="shared" si="680"/>
        <v>0</v>
      </c>
      <c r="HD715" s="14" t="str">
        <f t="shared" si="681"/>
        <v/>
      </c>
      <c r="HE715" s="25" t="s">
        <v>1109</v>
      </c>
      <c r="HF715" s="14">
        <f t="shared" si="708"/>
        <v>40</v>
      </c>
    </row>
    <row r="716" spans="165:214" ht="16.5" x14ac:dyDescent="0.2">
      <c r="FI716" s="13">
        <v>711</v>
      </c>
      <c r="FJ716" s="14">
        <f t="shared" si="709"/>
        <v>2</v>
      </c>
      <c r="FK716" s="14">
        <f t="shared" si="669"/>
        <v>276</v>
      </c>
      <c r="FL716" s="14">
        <f t="shared" si="710"/>
        <v>37</v>
      </c>
      <c r="FM716" s="14">
        <f t="shared" si="670"/>
        <v>10</v>
      </c>
      <c r="FN716" s="14">
        <f t="shared" si="682"/>
        <v>19</v>
      </c>
      <c r="FO716" s="14">
        <f t="shared" si="683"/>
        <v>120</v>
      </c>
      <c r="FP716" s="14">
        <f t="shared" si="684"/>
        <v>1</v>
      </c>
      <c r="FQ716" s="14">
        <f t="shared" si="685"/>
        <v>3</v>
      </c>
      <c r="FR716" s="14">
        <f t="shared" si="686"/>
        <v>3</v>
      </c>
      <c r="FS716" s="14" t="b">
        <f t="shared" si="711"/>
        <v>0</v>
      </c>
      <c r="FT716" s="14">
        <f t="shared" si="687"/>
        <v>2108103</v>
      </c>
      <c r="FU716" s="14">
        <f t="shared" si="712"/>
        <v>70</v>
      </c>
      <c r="FV716" s="13" t="str">
        <f t="shared" si="688"/>
        <v>120级-普通守护灵の铠甲</v>
      </c>
      <c r="FW716" s="13" t="str">
        <f t="shared" si="689"/>
        <v>惊天 · 守护灵の铠甲-普通</v>
      </c>
      <c r="FX716" s="14">
        <f t="shared" si="690"/>
        <v>2</v>
      </c>
      <c r="FY716" s="14">
        <f t="shared" si="691"/>
        <v>1</v>
      </c>
      <c r="FZ716" s="14">
        <f t="shared" si="692"/>
        <v>120</v>
      </c>
      <c r="GA716" s="14">
        <v>277</v>
      </c>
      <c r="GB716" s="14">
        <f t="shared" si="693"/>
        <v>8</v>
      </c>
      <c r="GC716" s="14">
        <f t="shared" si="671"/>
        <v>3</v>
      </c>
      <c r="GD716" s="14" t="str">
        <f t="shared" si="694"/>
        <v/>
      </c>
      <c r="GE716" s="14" t="e">
        <f t="shared" si="672"/>
        <v>#REF!</v>
      </c>
      <c r="GF716" s="14" t="e">
        <f t="shared" si="695"/>
        <v>#REF!</v>
      </c>
      <c r="GG716" s="14" t="e">
        <f t="shared" si="696"/>
        <v>#REF!</v>
      </c>
      <c r="GH716" s="14" t="e">
        <f t="shared" si="697"/>
        <v>#REF!</v>
      </c>
      <c r="GI716" s="14" t="e">
        <f t="shared" si="698"/>
        <v>#REF!</v>
      </c>
      <c r="GJ716" s="14" t="e">
        <f t="shared" si="699"/>
        <v>#REF!</v>
      </c>
      <c r="GK716" s="14" t="e">
        <f t="shared" si="700"/>
        <v>#REF!</v>
      </c>
      <c r="GL716" s="14">
        <f t="shared" si="701"/>
        <v>2081</v>
      </c>
      <c r="GM716" s="14">
        <f t="shared" si="702"/>
        <v>0</v>
      </c>
      <c r="GN716" s="14" t="str">
        <f t="shared" si="703"/>
        <v/>
      </c>
      <c r="GO716" s="25" t="str">
        <f t="shared" si="704"/>
        <v>icon_2108103</v>
      </c>
      <c r="GS716" s="14">
        <f t="shared" si="705"/>
        <v>2</v>
      </c>
      <c r="GT716" s="14">
        <f t="shared" si="706"/>
        <v>3</v>
      </c>
      <c r="GU716" s="14" t="e">
        <f t="shared" si="673"/>
        <v>#REF!</v>
      </c>
      <c r="GV716" s="14" t="str">
        <f t="shared" si="674"/>
        <v>DefExt</v>
      </c>
      <c r="GW716" s="14" t="e">
        <f t="shared" si="675"/>
        <v>#REF!</v>
      </c>
      <c r="GX716" s="14" t="e">
        <f t="shared" si="676"/>
        <v>#REF!</v>
      </c>
      <c r="GY716" s="14" t="str">
        <f t="shared" si="677"/>
        <v>HPExt</v>
      </c>
      <c r="GZ716" s="14" t="e">
        <f t="shared" si="678"/>
        <v>#REF!</v>
      </c>
      <c r="HA716" s="14" t="e">
        <f t="shared" si="679"/>
        <v>#REF!</v>
      </c>
      <c r="HB716" s="14">
        <f t="shared" si="707"/>
        <v>20810</v>
      </c>
      <c r="HC716" s="14">
        <f t="shared" si="680"/>
        <v>0</v>
      </c>
      <c r="HD716" s="14" t="str">
        <f t="shared" si="681"/>
        <v/>
      </c>
      <c r="HE716" s="25" t="s">
        <v>1109</v>
      </c>
      <c r="HF716" s="14">
        <f t="shared" si="708"/>
        <v>40</v>
      </c>
    </row>
    <row r="717" spans="165:214" ht="16.5" x14ac:dyDescent="0.2">
      <c r="FI717" s="13">
        <v>712</v>
      </c>
      <c r="FJ717" s="14">
        <f t="shared" si="709"/>
        <v>2</v>
      </c>
      <c r="FK717" s="14">
        <f t="shared" si="669"/>
        <v>277</v>
      </c>
      <c r="FL717" s="14">
        <f t="shared" si="710"/>
        <v>37</v>
      </c>
      <c r="FM717" s="14">
        <f t="shared" si="670"/>
        <v>10</v>
      </c>
      <c r="FN717" s="14">
        <f t="shared" si="682"/>
        <v>19</v>
      </c>
      <c r="FO717" s="14">
        <f t="shared" si="683"/>
        <v>120</v>
      </c>
      <c r="FP717" s="14">
        <f t="shared" si="684"/>
        <v>1</v>
      </c>
      <c r="FQ717" s="14">
        <f t="shared" si="685"/>
        <v>4</v>
      </c>
      <c r="FR717" s="14">
        <f t="shared" si="686"/>
        <v>4</v>
      </c>
      <c r="FS717" s="14" t="b">
        <f t="shared" si="711"/>
        <v>0</v>
      </c>
      <c r="FT717" s="14">
        <f t="shared" si="687"/>
        <v>2108104</v>
      </c>
      <c r="FU717" s="14">
        <f t="shared" si="712"/>
        <v>70</v>
      </c>
      <c r="FV717" s="13" t="str">
        <f t="shared" si="688"/>
        <v>120级-普通守护灵の裤子</v>
      </c>
      <c r="FW717" s="13" t="str">
        <f t="shared" si="689"/>
        <v>惊天 · 守护灵の裤子-普通</v>
      </c>
      <c r="FX717" s="14">
        <f t="shared" si="690"/>
        <v>2</v>
      </c>
      <c r="FY717" s="14">
        <f t="shared" si="691"/>
        <v>1</v>
      </c>
      <c r="FZ717" s="14">
        <f t="shared" si="692"/>
        <v>120</v>
      </c>
      <c r="GA717" s="14">
        <v>278</v>
      </c>
      <c r="GB717" s="14">
        <f t="shared" si="693"/>
        <v>8</v>
      </c>
      <c r="GC717" s="14">
        <f t="shared" si="671"/>
        <v>4</v>
      </c>
      <c r="GD717" s="14" t="str">
        <f t="shared" si="694"/>
        <v/>
      </c>
      <c r="GE717" s="14" t="e">
        <f t="shared" si="672"/>
        <v>#REF!</v>
      </c>
      <c r="GF717" s="14" t="e">
        <f t="shared" si="695"/>
        <v>#REF!</v>
      </c>
      <c r="GG717" s="14" t="e">
        <f t="shared" si="696"/>
        <v>#REF!</v>
      </c>
      <c r="GH717" s="14" t="e">
        <f t="shared" si="697"/>
        <v>#REF!</v>
      </c>
      <c r="GI717" s="14" t="e">
        <f t="shared" si="698"/>
        <v>#REF!</v>
      </c>
      <c r="GJ717" s="14" t="e">
        <f t="shared" si="699"/>
        <v>#REF!</v>
      </c>
      <c r="GK717" s="14" t="e">
        <f t="shared" si="700"/>
        <v>#REF!</v>
      </c>
      <c r="GL717" s="14">
        <f t="shared" si="701"/>
        <v>2081</v>
      </c>
      <c r="GM717" s="14">
        <f t="shared" si="702"/>
        <v>0</v>
      </c>
      <c r="GN717" s="14" t="str">
        <f t="shared" si="703"/>
        <v/>
      </c>
      <c r="GO717" s="25" t="str">
        <f t="shared" si="704"/>
        <v>icon_2108104</v>
      </c>
      <c r="GS717" s="14">
        <f t="shared" si="705"/>
        <v>2</v>
      </c>
      <c r="GT717" s="14">
        <f t="shared" si="706"/>
        <v>0</v>
      </c>
      <c r="GU717" s="14" t="e">
        <f t="shared" si="673"/>
        <v>#REF!</v>
      </c>
      <c r="GV717" s="14" t="str">
        <f t="shared" si="674"/>
        <v>DefExt</v>
      </c>
      <c r="GW717" s="14" t="e">
        <f t="shared" si="675"/>
        <v>#REF!</v>
      </c>
      <c r="GX717" s="14" t="e">
        <f t="shared" si="676"/>
        <v>#REF!</v>
      </c>
      <c r="GY717" s="14" t="str">
        <f t="shared" si="677"/>
        <v/>
      </c>
      <c r="GZ717" s="14" t="str">
        <f t="shared" si="678"/>
        <v/>
      </c>
      <c r="HA717" s="14" t="str">
        <f t="shared" si="679"/>
        <v/>
      </c>
      <c r="HB717" s="14">
        <f t="shared" si="707"/>
        <v>20810</v>
      </c>
      <c r="HC717" s="14">
        <f t="shared" si="680"/>
        <v>0</v>
      </c>
      <c r="HD717" s="14" t="str">
        <f t="shared" si="681"/>
        <v/>
      </c>
      <c r="HE717" s="25" t="s">
        <v>1109</v>
      </c>
      <c r="HF717" s="14">
        <f t="shared" si="708"/>
        <v>40</v>
      </c>
    </row>
    <row r="718" spans="165:214" ht="16.5" x14ac:dyDescent="0.2">
      <c r="FI718" s="13">
        <v>713</v>
      </c>
      <c r="FJ718" s="14">
        <f t="shared" si="709"/>
        <v>2</v>
      </c>
      <c r="FK718" s="14">
        <f t="shared" si="669"/>
        <v>278</v>
      </c>
      <c r="FL718" s="14">
        <f t="shared" si="710"/>
        <v>37</v>
      </c>
      <c r="FM718" s="14">
        <f t="shared" si="670"/>
        <v>10</v>
      </c>
      <c r="FN718" s="14">
        <f t="shared" si="682"/>
        <v>19</v>
      </c>
      <c r="FO718" s="14">
        <f t="shared" si="683"/>
        <v>120</v>
      </c>
      <c r="FP718" s="14">
        <f t="shared" si="684"/>
        <v>1</v>
      </c>
      <c r="FQ718" s="14">
        <f t="shared" si="685"/>
        <v>5</v>
      </c>
      <c r="FR718" s="14">
        <f t="shared" si="686"/>
        <v>5</v>
      </c>
      <c r="FS718" s="14" t="b">
        <f t="shared" si="711"/>
        <v>0</v>
      </c>
      <c r="FT718" s="14">
        <f t="shared" si="687"/>
        <v>2108105</v>
      </c>
      <c r="FU718" s="14">
        <f t="shared" si="712"/>
        <v>70</v>
      </c>
      <c r="FV718" s="13" t="str">
        <f t="shared" si="688"/>
        <v>120级-普通守护灵の鞋子</v>
      </c>
      <c r="FW718" s="13" t="str">
        <f t="shared" si="689"/>
        <v>惊天 · 守护灵の鞋子-普通</v>
      </c>
      <c r="FX718" s="14">
        <f t="shared" si="690"/>
        <v>2</v>
      </c>
      <c r="FY718" s="14">
        <f t="shared" si="691"/>
        <v>1</v>
      </c>
      <c r="FZ718" s="14">
        <f t="shared" si="692"/>
        <v>120</v>
      </c>
      <c r="GA718" s="14">
        <v>279</v>
      </c>
      <c r="GB718" s="14">
        <f t="shared" si="693"/>
        <v>8</v>
      </c>
      <c r="GC718" s="14">
        <f t="shared" si="671"/>
        <v>5</v>
      </c>
      <c r="GD718" s="14" t="str">
        <f t="shared" si="694"/>
        <v/>
      </c>
      <c r="GE718" s="14" t="e">
        <f t="shared" si="672"/>
        <v>#REF!</v>
      </c>
      <c r="GF718" s="14" t="e">
        <f t="shared" si="695"/>
        <v>#REF!</v>
      </c>
      <c r="GG718" s="14" t="e">
        <f t="shared" si="696"/>
        <v>#REF!</v>
      </c>
      <c r="GH718" s="14" t="e">
        <f t="shared" si="697"/>
        <v>#REF!</v>
      </c>
      <c r="GI718" s="14" t="e">
        <f t="shared" si="698"/>
        <v>#REF!</v>
      </c>
      <c r="GJ718" s="14" t="e">
        <f t="shared" si="699"/>
        <v>#REF!</v>
      </c>
      <c r="GK718" s="14" t="e">
        <f t="shared" si="700"/>
        <v>#REF!</v>
      </c>
      <c r="GL718" s="14">
        <f t="shared" si="701"/>
        <v>2081</v>
      </c>
      <c r="GM718" s="14">
        <f t="shared" si="702"/>
        <v>0</v>
      </c>
      <c r="GN718" s="14" t="str">
        <f t="shared" si="703"/>
        <v/>
      </c>
      <c r="GO718" s="25" t="str">
        <f t="shared" si="704"/>
        <v>icon_2108105</v>
      </c>
      <c r="GS718" s="14">
        <f t="shared" si="705"/>
        <v>3</v>
      </c>
      <c r="GT718" s="14">
        <f t="shared" si="706"/>
        <v>0</v>
      </c>
      <c r="GU718" s="14" t="e">
        <f t="shared" si="673"/>
        <v>#REF!</v>
      </c>
      <c r="GV718" s="14" t="str">
        <f t="shared" si="674"/>
        <v>HPExt</v>
      </c>
      <c r="GW718" s="14" t="e">
        <f t="shared" si="675"/>
        <v>#REF!</v>
      </c>
      <c r="GX718" s="14" t="e">
        <f t="shared" si="676"/>
        <v>#REF!</v>
      </c>
      <c r="GY718" s="14" t="str">
        <f t="shared" si="677"/>
        <v/>
      </c>
      <c r="GZ718" s="14" t="str">
        <f t="shared" si="678"/>
        <v/>
      </c>
      <c r="HA718" s="14" t="str">
        <f t="shared" si="679"/>
        <v/>
      </c>
      <c r="HB718" s="14">
        <f t="shared" si="707"/>
        <v>20810</v>
      </c>
      <c r="HC718" s="14">
        <f t="shared" si="680"/>
        <v>0</v>
      </c>
      <c r="HD718" s="14" t="str">
        <f t="shared" si="681"/>
        <v/>
      </c>
      <c r="HE718" s="25" t="s">
        <v>1109</v>
      </c>
      <c r="HF718" s="14">
        <f t="shared" si="708"/>
        <v>40</v>
      </c>
    </row>
    <row r="719" spans="165:214" ht="16.5" x14ac:dyDescent="0.2">
      <c r="FI719" s="13">
        <v>714</v>
      </c>
      <c r="FJ719" s="14">
        <f t="shared" si="709"/>
        <v>2</v>
      </c>
      <c r="FK719" s="14">
        <f t="shared" si="669"/>
        <v>279</v>
      </c>
      <c r="FL719" s="14">
        <f t="shared" si="710"/>
        <v>37</v>
      </c>
      <c r="FM719" s="14">
        <f t="shared" si="670"/>
        <v>10</v>
      </c>
      <c r="FN719" s="14">
        <f t="shared" si="682"/>
        <v>19</v>
      </c>
      <c r="FO719" s="14">
        <f t="shared" si="683"/>
        <v>120</v>
      </c>
      <c r="FP719" s="14">
        <f t="shared" si="684"/>
        <v>1</v>
      </c>
      <c r="FQ719" s="14">
        <f t="shared" si="685"/>
        <v>6</v>
      </c>
      <c r="FR719" s="14">
        <f t="shared" si="686"/>
        <v>6</v>
      </c>
      <c r="FS719" s="14" t="b">
        <f t="shared" si="711"/>
        <v>0</v>
      </c>
      <c r="FT719" s="14">
        <f t="shared" si="687"/>
        <v>2108106</v>
      </c>
      <c r="FU719" s="14">
        <f t="shared" si="712"/>
        <v>70</v>
      </c>
      <c r="FV719" s="13" t="str">
        <f t="shared" si="688"/>
        <v>120级-普通守护灵の护手</v>
      </c>
      <c r="FW719" s="13" t="str">
        <f t="shared" si="689"/>
        <v>惊天 · 守护灵の护手-普通</v>
      </c>
      <c r="FX719" s="14">
        <f t="shared" si="690"/>
        <v>2</v>
      </c>
      <c r="FY719" s="14">
        <f t="shared" si="691"/>
        <v>1</v>
      </c>
      <c r="FZ719" s="14">
        <f t="shared" si="692"/>
        <v>120</v>
      </c>
      <c r="GA719" s="14">
        <v>280</v>
      </c>
      <c r="GB719" s="14">
        <f t="shared" si="693"/>
        <v>8</v>
      </c>
      <c r="GC719" s="14">
        <f t="shared" si="671"/>
        <v>6</v>
      </c>
      <c r="GD719" s="14" t="str">
        <f t="shared" si="694"/>
        <v/>
      </c>
      <c r="GE719" s="14" t="e">
        <f t="shared" si="672"/>
        <v>#REF!</v>
      </c>
      <c r="GF719" s="14" t="e">
        <f t="shared" si="695"/>
        <v>#REF!</v>
      </c>
      <c r="GG719" s="14" t="e">
        <f t="shared" si="696"/>
        <v>#REF!</v>
      </c>
      <c r="GH719" s="14" t="e">
        <f t="shared" si="697"/>
        <v>#REF!</v>
      </c>
      <c r="GI719" s="14" t="e">
        <f t="shared" si="698"/>
        <v>#REF!</v>
      </c>
      <c r="GJ719" s="14" t="e">
        <f t="shared" si="699"/>
        <v>#REF!</v>
      </c>
      <c r="GK719" s="14" t="e">
        <f t="shared" si="700"/>
        <v>#REF!</v>
      </c>
      <c r="GL719" s="14">
        <f t="shared" si="701"/>
        <v>2081</v>
      </c>
      <c r="GM719" s="14">
        <f t="shared" si="702"/>
        <v>0</v>
      </c>
      <c r="GN719" s="14" t="str">
        <f t="shared" si="703"/>
        <v/>
      </c>
      <c r="GO719" s="25" t="str">
        <f t="shared" si="704"/>
        <v>icon_2108106</v>
      </c>
      <c r="GS719" s="14">
        <f t="shared" si="705"/>
        <v>3</v>
      </c>
      <c r="GT719" s="14">
        <f t="shared" si="706"/>
        <v>0</v>
      </c>
      <c r="GU719" s="14" t="e">
        <f t="shared" si="673"/>
        <v>#REF!</v>
      </c>
      <c r="GV719" s="14" t="str">
        <f t="shared" si="674"/>
        <v>HPExt</v>
      </c>
      <c r="GW719" s="14" t="e">
        <f t="shared" si="675"/>
        <v>#REF!</v>
      </c>
      <c r="GX719" s="14" t="e">
        <f t="shared" si="676"/>
        <v>#REF!</v>
      </c>
      <c r="GY719" s="14" t="str">
        <f t="shared" si="677"/>
        <v/>
      </c>
      <c r="GZ719" s="14" t="str">
        <f t="shared" si="678"/>
        <v/>
      </c>
      <c r="HA719" s="14" t="str">
        <f t="shared" si="679"/>
        <v/>
      </c>
      <c r="HB719" s="14">
        <f t="shared" si="707"/>
        <v>20810</v>
      </c>
      <c r="HC719" s="14">
        <f t="shared" si="680"/>
        <v>0</v>
      </c>
      <c r="HD719" s="14" t="str">
        <f t="shared" si="681"/>
        <v/>
      </c>
      <c r="HE719" s="25" t="s">
        <v>1109</v>
      </c>
      <c r="HF719" s="14">
        <f t="shared" si="708"/>
        <v>40</v>
      </c>
    </row>
    <row r="720" spans="165:214" ht="16.5" x14ac:dyDescent="0.2">
      <c r="FI720" s="13">
        <v>715</v>
      </c>
      <c r="FJ720" s="14">
        <f t="shared" si="709"/>
        <v>2</v>
      </c>
      <c r="FK720" s="14">
        <f t="shared" si="669"/>
        <v>280</v>
      </c>
      <c r="FL720" s="14">
        <f t="shared" si="710"/>
        <v>37</v>
      </c>
      <c r="FM720" s="14">
        <f t="shared" si="670"/>
        <v>10</v>
      </c>
      <c r="FN720" s="14">
        <f t="shared" si="682"/>
        <v>19</v>
      </c>
      <c r="FO720" s="14">
        <f t="shared" si="683"/>
        <v>120</v>
      </c>
      <c r="FP720" s="14">
        <f t="shared" si="684"/>
        <v>1</v>
      </c>
      <c r="FQ720" s="14">
        <f t="shared" si="685"/>
        <v>7</v>
      </c>
      <c r="FR720" s="14">
        <f t="shared" si="686"/>
        <v>7</v>
      </c>
      <c r="FS720" s="14" t="b">
        <f t="shared" si="711"/>
        <v>0</v>
      </c>
      <c r="FT720" s="14">
        <f t="shared" si="687"/>
        <v>2108107</v>
      </c>
      <c r="FU720" s="14">
        <f t="shared" si="712"/>
        <v>105</v>
      </c>
      <c r="FV720" s="13" t="str">
        <f t="shared" si="688"/>
        <v>120级-普通守护灵の项链</v>
      </c>
      <c r="FW720" s="13" t="str">
        <f t="shared" si="689"/>
        <v>惊天 · 守护灵の项链-普通</v>
      </c>
      <c r="FX720" s="14">
        <f t="shared" si="690"/>
        <v>2</v>
      </c>
      <c r="FY720" s="14">
        <f t="shared" si="691"/>
        <v>1</v>
      </c>
      <c r="FZ720" s="14">
        <f t="shared" si="692"/>
        <v>120</v>
      </c>
      <c r="GA720" s="14">
        <v>281</v>
      </c>
      <c r="GB720" s="14">
        <f t="shared" si="693"/>
        <v>8</v>
      </c>
      <c r="GC720" s="14">
        <f t="shared" si="671"/>
        <v>7</v>
      </c>
      <c r="GD720" s="14" t="str">
        <f t="shared" si="694"/>
        <v/>
      </c>
      <c r="GE720" s="14" t="e">
        <f t="shared" si="672"/>
        <v>#REF!</v>
      </c>
      <c r="GF720" s="14" t="e">
        <f t="shared" si="695"/>
        <v>#REF!</v>
      </c>
      <c r="GG720" s="14" t="e">
        <f t="shared" si="696"/>
        <v>#REF!</v>
      </c>
      <c r="GH720" s="14" t="e">
        <f t="shared" si="697"/>
        <v>#REF!</v>
      </c>
      <c r="GI720" s="14" t="e">
        <f t="shared" si="698"/>
        <v>#REF!</v>
      </c>
      <c r="GJ720" s="14" t="e">
        <f t="shared" si="699"/>
        <v>#REF!</v>
      </c>
      <c r="GK720" s="14" t="e">
        <f t="shared" si="700"/>
        <v>#REF!</v>
      </c>
      <c r="GL720" s="14">
        <f t="shared" si="701"/>
        <v>2081</v>
      </c>
      <c r="GM720" s="14">
        <f t="shared" si="702"/>
        <v>0</v>
      </c>
      <c r="GN720" s="14" t="str">
        <f t="shared" si="703"/>
        <v/>
      </c>
      <c r="GO720" s="25" t="str">
        <f t="shared" si="704"/>
        <v>icon_2108107</v>
      </c>
      <c r="GS720" s="14">
        <f t="shared" si="705"/>
        <v>1</v>
      </c>
      <c r="GT720" s="14">
        <f t="shared" si="706"/>
        <v>2</v>
      </c>
      <c r="GU720" s="14" t="e">
        <f t="shared" si="673"/>
        <v>#REF!</v>
      </c>
      <c r="GV720" s="14" t="str">
        <f t="shared" si="674"/>
        <v>AtkExt</v>
      </c>
      <c r="GW720" s="14" t="e">
        <f t="shared" si="675"/>
        <v>#REF!</v>
      </c>
      <c r="GX720" s="14" t="e">
        <f t="shared" si="676"/>
        <v>#REF!</v>
      </c>
      <c r="GY720" s="14" t="str">
        <f t="shared" si="677"/>
        <v>DefExt</v>
      </c>
      <c r="GZ720" s="14" t="e">
        <f t="shared" si="678"/>
        <v>#REF!</v>
      </c>
      <c r="HA720" s="14" t="e">
        <f t="shared" si="679"/>
        <v>#REF!</v>
      </c>
      <c r="HB720" s="14">
        <f t="shared" si="707"/>
        <v>20810</v>
      </c>
      <c r="HC720" s="14">
        <f t="shared" si="680"/>
        <v>0</v>
      </c>
      <c r="HD720" s="14" t="str">
        <f t="shared" si="681"/>
        <v/>
      </c>
      <c r="HE720" s="25" t="s">
        <v>1109</v>
      </c>
      <c r="HF720" s="14">
        <f t="shared" si="708"/>
        <v>60</v>
      </c>
    </row>
    <row r="721" spans="165:214" ht="16.5" x14ac:dyDescent="0.2">
      <c r="FI721" s="13">
        <v>716</v>
      </c>
      <c r="FJ721" s="14">
        <f t="shared" si="709"/>
        <v>2</v>
      </c>
      <c r="FK721" s="14">
        <f t="shared" si="669"/>
        <v>281</v>
      </c>
      <c r="FL721" s="14">
        <f t="shared" si="710"/>
        <v>37</v>
      </c>
      <c r="FM721" s="14">
        <f t="shared" si="670"/>
        <v>10</v>
      </c>
      <c r="FN721" s="14">
        <f t="shared" si="682"/>
        <v>19</v>
      </c>
      <c r="FO721" s="14">
        <f t="shared" si="683"/>
        <v>120</v>
      </c>
      <c r="FP721" s="14">
        <f t="shared" si="684"/>
        <v>1</v>
      </c>
      <c r="FQ721" s="14">
        <f t="shared" si="685"/>
        <v>8</v>
      </c>
      <c r="FR721" s="14">
        <f t="shared" si="686"/>
        <v>8</v>
      </c>
      <c r="FS721" s="14" t="b">
        <f t="shared" si="711"/>
        <v>0</v>
      </c>
      <c r="FT721" s="14">
        <f t="shared" si="687"/>
        <v>2108108</v>
      </c>
      <c r="FU721" s="14">
        <f t="shared" si="712"/>
        <v>105</v>
      </c>
      <c r="FV721" s="13" t="str">
        <f t="shared" si="688"/>
        <v>120级-普通守护灵の戒指</v>
      </c>
      <c r="FW721" s="13" t="str">
        <f t="shared" si="689"/>
        <v>惊天 · 守护灵の戒指-普通</v>
      </c>
      <c r="FX721" s="14">
        <f t="shared" si="690"/>
        <v>2</v>
      </c>
      <c r="FY721" s="14">
        <f t="shared" si="691"/>
        <v>1</v>
      </c>
      <c r="FZ721" s="14">
        <f t="shared" si="692"/>
        <v>120</v>
      </c>
      <c r="GA721" s="14">
        <v>282</v>
      </c>
      <c r="GB721" s="14">
        <f t="shared" si="693"/>
        <v>8</v>
      </c>
      <c r="GC721" s="14">
        <f t="shared" si="671"/>
        <v>8</v>
      </c>
      <c r="GD721" s="14" t="str">
        <f t="shared" si="694"/>
        <v/>
      </c>
      <c r="GE721" s="14" t="e">
        <f t="shared" si="672"/>
        <v>#REF!</v>
      </c>
      <c r="GF721" s="14" t="e">
        <f t="shared" si="695"/>
        <v>#REF!</v>
      </c>
      <c r="GG721" s="14" t="e">
        <f t="shared" si="696"/>
        <v>#REF!</v>
      </c>
      <c r="GH721" s="14" t="e">
        <f t="shared" si="697"/>
        <v>#REF!</v>
      </c>
      <c r="GI721" s="14" t="e">
        <f t="shared" si="698"/>
        <v>#REF!</v>
      </c>
      <c r="GJ721" s="14" t="e">
        <f t="shared" si="699"/>
        <v>#REF!</v>
      </c>
      <c r="GK721" s="14" t="e">
        <f t="shared" si="700"/>
        <v>#REF!</v>
      </c>
      <c r="GL721" s="14">
        <f t="shared" si="701"/>
        <v>2081</v>
      </c>
      <c r="GM721" s="14">
        <f t="shared" si="702"/>
        <v>0</v>
      </c>
      <c r="GN721" s="14" t="str">
        <f t="shared" si="703"/>
        <v/>
      </c>
      <c r="GO721" s="25" t="str">
        <f t="shared" si="704"/>
        <v>icon_2108108</v>
      </c>
      <c r="GS721" s="14">
        <f t="shared" si="705"/>
        <v>1</v>
      </c>
      <c r="GT721" s="14">
        <f t="shared" si="706"/>
        <v>3</v>
      </c>
      <c r="GU721" s="14" t="e">
        <f t="shared" si="673"/>
        <v>#REF!</v>
      </c>
      <c r="GV721" s="14" t="str">
        <f t="shared" si="674"/>
        <v>AtkExt</v>
      </c>
      <c r="GW721" s="14" t="e">
        <f t="shared" si="675"/>
        <v>#REF!</v>
      </c>
      <c r="GX721" s="14" t="e">
        <f t="shared" si="676"/>
        <v>#REF!</v>
      </c>
      <c r="GY721" s="14" t="str">
        <f t="shared" si="677"/>
        <v>HPExt</v>
      </c>
      <c r="GZ721" s="14" t="e">
        <f t="shared" si="678"/>
        <v>#REF!</v>
      </c>
      <c r="HA721" s="14" t="e">
        <f t="shared" si="679"/>
        <v>#REF!</v>
      </c>
      <c r="HB721" s="14">
        <f t="shared" si="707"/>
        <v>20810</v>
      </c>
      <c r="HC721" s="14">
        <f t="shared" si="680"/>
        <v>0</v>
      </c>
      <c r="HD721" s="14" t="str">
        <f t="shared" si="681"/>
        <v/>
      </c>
      <c r="HE721" s="25" t="s">
        <v>1109</v>
      </c>
      <c r="HF721" s="14">
        <f t="shared" si="708"/>
        <v>60</v>
      </c>
    </row>
    <row r="722" spans="165:214" ht="16.5" x14ac:dyDescent="0.2">
      <c r="FI722" s="13">
        <v>717</v>
      </c>
      <c r="FJ722" s="14">
        <f t="shared" si="709"/>
        <v>2</v>
      </c>
      <c r="FK722" s="14">
        <f t="shared" si="669"/>
        <v>282</v>
      </c>
      <c r="FL722" s="14">
        <f t="shared" si="710"/>
        <v>38</v>
      </c>
      <c r="FM722" s="14">
        <f t="shared" si="670"/>
        <v>20</v>
      </c>
      <c r="FN722" s="14">
        <f t="shared" si="682"/>
        <v>19</v>
      </c>
      <c r="FO722" s="14">
        <f t="shared" si="683"/>
        <v>120</v>
      </c>
      <c r="FP722" s="14">
        <f t="shared" si="684"/>
        <v>2</v>
      </c>
      <c r="FQ722" s="14">
        <f t="shared" si="685"/>
        <v>1</v>
      </c>
      <c r="FR722" s="14">
        <f t="shared" si="686"/>
        <v>1</v>
      </c>
      <c r="FS722" s="14" t="b">
        <f t="shared" si="711"/>
        <v>0</v>
      </c>
      <c r="FT722" s="14">
        <f t="shared" si="687"/>
        <v>2108201</v>
      </c>
      <c r="FU722" s="14">
        <f t="shared" si="712"/>
        <v>224</v>
      </c>
      <c r="FV722" s="13" t="str">
        <f t="shared" si="688"/>
        <v>120级-优秀守护灵の灵器</v>
      </c>
      <c r="FW722" s="13" t="str">
        <f t="shared" si="689"/>
        <v>惊天 · 守护灵の灵器-优秀</v>
      </c>
      <c r="FX722" s="14">
        <f t="shared" si="690"/>
        <v>2</v>
      </c>
      <c r="FY722" s="14">
        <f t="shared" si="691"/>
        <v>2</v>
      </c>
      <c r="FZ722" s="14">
        <f t="shared" si="692"/>
        <v>120</v>
      </c>
      <c r="GA722" s="14">
        <v>283</v>
      </c>
      <c r="GB722" s="14">
        <f t="shared" si="693"/>
        <v>8</v>
      </c>
      <c r="GC722" s="14">
        <f t="shared" si="671"/>
        <v>1</v>
      </c>
      <c r="GD722" s="14" t="str">
        <f t="shared" si="694"/>
        <v/>
      </c>
      <c r="GE722" s="14" t="e">
        <f t="shared" si="672"/>
        <v>#REF!</v>
      </c>
      <c r="GF722" s="14" t="e">
        <f t="shared" si="695"/>
        <v>#REF!</v>
      </c>
      <c r="GG722" s="14" t="e">
        <f t="shared" si="696"/>
        <v>#REF!</v>
      </c>
      <c r="GH722" s="14" t="e">
        <f t="shared" si="697"/>
        <v>#REF!</v>
      </c>
      <c r="GI722" s="14" t="e">
        <f t="shared" si="698"/>
        <v>#REF!</v>
      </c>
      <c r="GJ722" s="14" t="e">
        <f t="shared" si="699"/>
        <v>#REF!</v>
      </c>
      <c r="GK722" s="14" t="e">
        <f t="shared" si="700"/>
        <v>#REF!</v>
      </c>
      <c r="GL722" s="14">
        <f t="shared" si="701"/>
        <v>2082</v>
      </c>
      <c r="GM722" s="14">
        <f t="shared" si="702"/>
        <v>0</v>
      </c>
      <c r="GN722" s="14" t="str">
        <f t="shared" si="703"/>
        <v/>
      </c>
      <c r="GO722" s="25" t="str">
        <f t="shared" si="704"/>
        <v>icon_2108101</v>
      </c>
      <c r="GS722" s="14">
        <f t="shared" si="705"/>
        <v>1</v>
      </c>
      <c r="GT722" s="14">
        <f t="shared" si="706"/>
        <v>0</v>
      </c>
      <c r="GU722" s="14" t="e">
        <f t="shared" si="673"/>
        <v>#REF!</v>
      </c>
      <c r="GV722" s="14" t="str">
        <f t="shared" si="674"/>
        <v>AtkExt</v>
      </c>
      <c r="GW722" s="14" t="e">
        <f t="shared" si="675"/>
        <v>#REF!</v>
      </c>
      <c r="GX722" s="14" t="e">
        <f t="shared" si="676"/>
        <v>#REF!</v>
      </c>
      <c r="GY722" s="14" t="str">
        <f t="shared" si="677"/>
        <v/>
      </c>
      <c r="GZ722" s="14" t="str">
        <f t="shared" si="678"/>
        <v/>
      </c>
      <c r="HA722" s="14" t="str">
        <f t="shared" si="679"/>
        <v/>
      </c>
      <c r="HB722" s="14">
        <f t="shared" si="707"/>
        <v>20820</v>
      </c>
      <c r="HC722" s="14">
        <f t="shared" si="680"/>
        <v>0</v>
      </c>
      <c r="HD722" s="14" t="str">
        <f t="shared" si="681"/>
        <v/>
      </c>
      <c r="HE722" s="25" t="s">
        <v>1109</v>
      </c>
      <c r="HF722" s="14">
        <f t="shared" si="708"/>
        <v>240</v>
      </c>
    </row>
    <row r="723" spans="165:214" ht="16.5" x14ac:dyDescent="0.2">
      <c r="FI723" s="13">
        <v>718</v>
      </c>
      <c r="FJ723" s="14">
        <f t="shared" si="709"/>
        <v>2</v>
      </c>
      <c r="FK723" s="14">
        <f t="shared" si="669"/>
        <v>283</v>
      </c>
      <c r="FL723" s="14">
        <f t="shared" si="710"/>
        <v>38</v>
      </c>
      <c r="FM723" s="14">
        <f t="shared" si="670"/>
        <v>20</v>
      </c>
      <c r="FN723" s="14">
        <f t="shared" si="682"/>
        <v>19</v>
      </c>
      <c r="FO723" s="14">
        <f t="shared" si="683"/>
        <v>120</v>
      </c>
      <c r="FP723" s="14">
        <f t="shared" si="684"/>
        <v>2</v>
      </c>
      <c r="FQ723" s="14">
        <f t="shared" si="685"/>
        <v>2</v>
      </c>
      <c r="FR723" s="14">
        <f t="shared" si="686"/>
        <v>2</v>
      </c>
      <c r="FS723" s="14" t="b">
        <f t="shared" si="711"/>
        <v>0</v>
      </c>
      <c r="FT723" s="14">
        <f t="shared" si="687"/>
        <v>2108202</v>
      </c>
      <c r="FU723" s="14">
        <f t="shared" si="712"/>
        <v>112</v>
      </c>
      <c r="FV723" s="13" t="str">
        <f t="shared" si="688"/>
        <v>120级-优秀守护灵の头盔</v>
      </c>
      <c r="FW723" s="13" t="str">
        <f t="shared" si="689"/>
        <v>惊天 · 守护灵の头盔-优秀</v>
      </c>
      <c r="FX723" s="14">
        <f t="shared" si="690"/>
        <v>2</v>
      </c>
      <c r="FY723" s="14">
        <f t="shared" si="691"/>
        <v>2</v>
      </c>
      <c r="FZ723" s="14">
        <f t="shared" si="692"/>
        <v>120</v>
      </c>
      <c r="GA723" s="14">
        <v>284</v>
      </c>
      <c r="GB723" s="14">
        <f t="shared" si="693"/>
        <v>8</v>
      </c>
      <c r="GC723" s="14">
        <f t="shared" si="671"/>
        <v>2</v>
      </c>
      <c r="GD723" s="14" t="str">
        <f t="shared" si="694"/>
        <v/>
      </c>
      <c r="GE723" s="14" t="e">
        <f t="shared" si="672"/>
        <v>#REF!</v>
      </c>
      <c r="GF723" s="14" t="e">
        <f t="shared" si="695"/>
        <v>#REF!</v>
      </c>
      <c r="GG723" s="14" t="e">
        <f t="shared" si="696"/>
        <v>#REF!</v>
      </c>
      <c r="GH723" s="14" t="e">
        <f t="shared" si="697"/>
        <v>#REF!</v>
      </c>
      <c r="GI723" s="14" t="e">
        <f t="shared" si="698"/>
        <v>#REF!</v>
      </c>
      <c r="GJ723" s="14" t="e">
        <f t="shared" si="699"/>
        <v>#REF!</v>
      </c>
      <c r="GK723" s="14" t="e">
        <f t="shared" si="700"/>
        <v>#REF!</v>
      </c>
      <c r="GL723" s="14">
        <f t="shared" si="701"/>
        <v>2082</v>
      </c>
      <c r="GM723" s="14">
        <f t="shared" si="702"/>
        <v>0</v>
      </c>
      <c r="GN723" s="14" t="str">
        <f t="shared" si="703"/>
        <v/>
      </c>
      <c r="GO723" s="25" t="str">
        <f t="shared" si="704"/>
        <v>icon_2108102</v>
      </c>
      <c r="GS723" s="14">
        <f t="shared" si="705"/>
        <v>2</v>
      </c>
      <c r="GT723" s="14">
        <f t="shared" si="706"/>
        <v>0</v>
      </c>
      <c r="GU723" s="14" t="e">
        <f t="shared" si="673"/>
        <v>#REF!</v>
      </c>
      <c r="GV723" s="14" t="str">
        <f t="shared" si="674"/>
        <v>DefExt</v>
      </c>
      <c r="GW723" s="14" t="e">
        <f t="shared" si="675"/>
        <v>#REF!</v>
      </c>
      <c r="GX723" s="14" t="e">
        <f t="shared" si="676"/>
        <v>#REF!</v>
      </c>
      <c r="GY723" s="14" t="str">
        <f t="shared" si="677"/>
        <v/>
      </c>
      <c r="GZ723" s="14" t="str">
        <f t="shared" si="678"/>
        <v/>
      </c>
      <c r="HA723" s="14" t="str">
        <f t="shared" si="679"/>
        <v/>
      </c>
      <c r="HB723" s="14">
        <f t="shared" si="707"/>
        <v>20820</v>
      </c>
      <c r="HC723" s="14">
        <f t="shared" si="680"/>
        <v>0</v>
      </c>
      <c r="HD723" s="14" t="str">
        <f t="shared" si="681"/>
        <v/>
      </c>
      <c r="HE723" s="25" t="s">
        <v>1109</v>
      </c>
      <c r="HF723" s="14">
        <f t="shared" si="708"/>
        <v>120</v>
      </c>
    </row>
    <row r="724" spans="165:214" ht="16.5" x14ac:dyDescent="0.2">
      <c r="FI724" s="13">
        <v>719</v>
      </c>
      <c r="FJ724" s="14">
        <f t="shared" si="709"/>
        <v>2</v>
      </c>
      <c r="FK724" s="14">
        <f t="shared" si="669"/>
        <v>284</v>
      </c>
      <c r="FL724" s="14">
        <f t="shared" si="710"/>
        <v>38</v>
      </c>
      <c r="FM724" s="14">
        <f t="shared" si="670"/>
        <v>20</v>
      </c>
      <c r="FN724" s="14">
        <f t="shared" si="682"/>
        <v>19</v>
      </c>
      <c r="FO724" s="14">
        <f t="shared" si="683"/>
        <v>120</v>
      </c>
      <c r="FP724" s="14">
        <f t="shared" si="684"/>
        <v>2</v>
      </c>
      <c r="FQ724" s="14">
        <f t="shared" si="685"/>
        <v>3</v>
      </c>
      <c r="FR724" s="14">
        <f t="shared" si="686"/>
        <v>3</v>
      </c>
      <c r="FS724" s="14" t="b">
        <f t="shared" si="711"/>
        <v>0</v>
      </c>
      <c r="FT724" s="14">
        <f t="shared" si="687"/>
        <v>2108203</v>
      </c>
      <c r="FU724" s="14">
        <f t="shared" si="712"/>
        <v>112</v>
      </c>
      <c r="FV724" s="13" t="str">
        <f t="shared" si="688"/>
        <v>120级-优秀守护灵の铠甲</v>
      </c>
      <c r="FW724" s="13" t="str">
        <f t="shared" si="689"/>
        <v>惊天 · 守护灵の铠甲-优秀</v>
      </c>
      <c r="FX724" s="14">
        <f t="shared" si="690"/>
        <v>2</v>
      </c>
      <c r="FY724" s="14">
        <f t="shared" si="691"/>
        <v>2</v>
      </c>
      <c r="FZ724" s="14">
        <f t="shared" si="692"/>
        <v>120</v>
      </c>
      <c r="GA724" s="14">
        <v>285</v>
      </c>
      <c r="GB724" s="14">
        <f t="shared" si="693"/>
        <v>8</v>
      </c>
      <c r="GC724" s="14">
        <f t="shared" si="671"/>
        <v>3</v>
      </c>
      <c r="GD724" s="14" t="str">
        <f t="shared" si="694"/>
        <v/>
      </c>
      <c r="GE724" s="14" t="e">
        <f t="shared" si="672"/>
        <v>#REF!</v>
      </c>
      <c r="GF724" s="14" t="e">
        <f t="shared" si="695"/>
        <v>#REF!</v>
      </c>
      <c r="GG724" s="14" t="e">
        <f t="shared" si="696"/>
        <v>#REF!</v>
      </c>
      <c r="GH724" s="14" t="e">
        <f t="shared" si="697"/>
        <v>#REF!</v>
      </c>
      <c r="GI724" s="14" t="e">
        <f t="shared" si="698"/>
        <v>#REF!</v>
      </c>
      <c r="GJ724" s="14" t="e">
        <f t="shared" si="699"/>
        <v>#REF!</v>
      </c>
      <c r="GK724" s="14" t="e">
        <f t="shared" si="700"/>
        <v>#REF!</v>
      </c>
      <c r="GL724" s="14">
        <f t="shared" si="701"/>
        <v>2082</v>
      </c>
      <c r="GM724" s="14">
        <f t="shared" si="702"/>
        <v>0</v>
      </c>
      <c r="GN724" s="14" t="str">
        <f t="shared" si="703"/>
        <v/>
      </c>
      <c r="GO724" s="25" t="str">
        <f t="shared" si="704"/>
        <v>icon_2108103</v>
      </c>
      <c r="GS724" s="14">
        <f t="shared" si="705"/>
        <v>2</v>
      </c>
      <c r="GT724" s="14">
        <f t="shared" si="706"/>
        <v>3</v>
      </c>
      <c r="GU724" s="14" t="e">
        <f t="shared" si="673"/>
        <v>#REF!</v>
      </c>
      <c r="GV724" s="14" t="str">
        <f t="shared" si="674"/>
        <v>DefExt</v>
      </c>
      <c r="GW724" s="14" t="e">
        <f t="shared" si="675"/>
        <v>#REF!</v>
      </c>
      <c r="GX724" s="14" t="e">
        <f t="shared" si="676"/>
        <v>#REF!</v>
      </c>
      <c r="GY724" s="14" t="str">
        <f t="shared" si="677"/>
        <v>HPExt</v>
      </c>
      <c r="GZ724" s="14" t="e">
        <f t="shared" si="678"/>
        <v>#REF!</v>
      </c>
      <c r="HA724" s="14" t="e">
        <f t="shared" si="679"/>
        <v>#REF!</v>
      </c>
      <c r="HB724" s="14">
        <f t="shared" si="707"/>
        <v>20820</v>
      </c>
      <c r="HC724" s="14">
        <f t="shared" si="680"/>
        <v>0</v>
      </c>
      <c r="HD724" s="14" t="str">
        <f t="shared" si="681"/>
        <v/>
      </c>
      <c r="HE724" s="25" t="s">
        <v>1109</v>
      </c>
      <c r="HF724" s="14">
        <f t="shared" si="708"/>
        <v>120</v>
      </c>
    </row>
    <row r="725" spans="165:214" ht="16.5" x14ac:dyDescent="0.2">
      <c r="FI725" s="13">
        <v>720</v>
      </c>
      <c r="FJ725" s="14">
        <f t="shared" si="709"/>
        <v>2</v>
      </c>
      <c r="FK725" s="14">
        <f t="shared" si="669"/>
        <v>285</v>
      </c>
      <c r="FL725" s="14">
        <f t="shared" si="710"/>
        <v>38</v>
      </c>
      <c r="FM725" s="14">
        <f t="shared" si="670"/>
        <v>20</v>
      </c>
      <c r="FN725" s="14">
        <f t="shared" si="682"/>
        <v>19</v>
      </c>
      <c r="FO725" s="14">
        <f t="shared" si="683"/>
        <v>120</v>
      </c>
      <c r="FP725" s="14">
        <f t="shared" si="684"/>
        <v>2</v>
      </c>
      <c r="FQ725" s="14">
        <f t="shared" si="685"/>
        <v>4</v>
      </c>
      <c r="FR725" s="14">
        <f t="shared" si="686"/>
        <v>4</v>
      </c>
      <c r="FS725" s="14" t="b">
        <f t="shared" si="711"/>
        <v>0</v>
      </c>
      <c r="FT725" s="14">
        <f t="shared" si="687"/>
        <v>2108204</v>
      </c>
      <c r="FU725" s="14">
        <f t="shared" si="712"/>
        <v>112</v>
      </c>
      <c r="FV725" s="13" t="str">
        <f t="shared" si="688"/>
        <v>120级-优秀守护灵の裤子</v>
      </c>
      <c r="FW725" s="13" t="str">
        <f t="shared" si="689"/>
        <v>惊天 · 守护灵の裤子-优秀</v>
      </c>
      <c r="FX725" s="14">
        <f t="shared" si="690"/>
        <v>2</v>
      </c>
      <c r="FY725" s="14">
        <f t="shared" si="691"/>
        <v>2</v>
      </c>
      <c r="FZ725" s="14">
        <f t="shared" si="692"/>
        <v>120</v>
      </c>
      <c r="GA725" s="14">
        <v>286</v>
      </c>
      <c r="GB725" s="14">
        <f t="shared" si="693"/>
        <v>8</v>
      </c>
      <c r="GC725" s="14">
        <f t="shared" si="671"/>
        <v>4</v>
      </c>
      <c r="GD725" s="14" t="str">
        <f t="shared" si="694"/>
        <v/>
      </c>
      <c r="GE725" s="14" t="e">
        <f t="shared" si="672"/>
        <v>#REF!</v>
      </c>
      <c r="GF725" s="14" t="e">
        <f t="shared" si="695"/>
        <v>#REF!</v>
      </c>
      <c r="GG725" s="14" t="e">
        <f t="shared" si="696"/>
        <v>#REF!</v>
      </c>
      <c r="GH725" s="14" t="e">
        <f t="shared" si="697"/>
        <v>#REF!</v>
      </c>
      <c r="GI725" s="14" t="e">
        <f t="shared" si="698"/>
        <v>#REF!</v>
      </c>
      <c r="GJ725" s="14" t="e">
        <f t="shared" si="699"/>
        <v>#REF!</v>
      </c>
      <c r="GK725" s="14" t="e">
        <f t="shared" si="700"/>
        <v>#REF!</v>
      </c>
      <c r="GL725" s="14">
        <f t="shared" si="701"/>
        <v>2082</v>
      </c>
      <c r="GM725" s="14">
        <f t="shared" si="702"/>
        <v>0</v>
      </c>
      <c r="GN725" s="14" t="str">
        <f t="shared" si="703"/>
        <v/>
      </c>
      <c r="GO725" s="25" t="str">
        <f t="shared" si="704"/>
        <v>icon_2108104</v>
      </c>
      <c r="GS725" s="14">
        <f t="shared" si="705"/>
        <v>2</v>
      </c>
      <c r="GT725" s="14">
        <f t="shared" si="706"/>
        <v>0</v>
      </c>
      <c r="GU725" s="14" t="e">
        <f t="shared" si="673"/>
        <v>#REF!</v>
      </c>
      <c r="GV725" s="14" t="str">
        <f t="shared" si="674"/>
        <v>DefExt</v>
      </c>
      <c r="GW725" s="14" t="e">
        <f t="shared" si="675"/>
        <v>#REF!</v>
      </c>
      <c r="GX725" s="14" t="e">
        <f t="shared" si="676"/>
        <v>#REF!</v>
      </c>
      <c r="GY725" s="14" t="str">
        <f t="shared" si="677"/>
        <v/>
      </c>
      <c r="GZ725" s="14" t="str">
        <f t="shared" si="678"/>
        <v/>
      </c>
      <c r="HA725" s="14" t="str">
        <f t="shared" si="679"/>
        <v/>
      </c>
      <c r="HB725" s="14">
        <f t="shared" si="707"/>
        <v>20820</v>
      </c>
      <c r="HC725" s="14">
        <f t="shared" si="680"/>
        <v>0</v>
      </c>
      <c r="HD725" s="14" t="str">
        <f t="shared" si="681"/>
        <v/>
      </c>
      <c r="HE725" s="25" t="s">
        <v>1109</v>
      </c>
      <c r="HF725" s="14">
        <f t="shared" si="708"/>
        <v>120</v>
      </c>
    </row>
    <row r="726" spans="165:214" ht="16.5" x14ac:dyDescent="0.2">
      <c r="FI726" s="13">
        <v>721</v>
      </c>
      <c r="FJ726" s="14">
        <f t="shared" si="709"/>
        <v>2</v>
      </c>
      <c r="FK726" s="14">
        <f t="shared" si="669"/>
        <v>286</v>
      </c>
      <c r="FL726" s="14">
        <f t="shared" si="710"/>
        <v>38</v>
      </c>
      <c r="FM726" s="14">
        <f t="shared" si="670"/>
        <v>20</v>
      </c>
      <c r="FN726" s="14">
        <f t="shared" si="682"/>
        <v>19</v>
      </c>
      <c r="FO726" s="14">
        <f t="shared" si="683"/>
        <v>120</v>
      </c>
      <c r="FP726" s="14">
        <f t="shared" si="684"/>
        <v>2</v>
      </c>
      <c r="FQ726" s="14">
        <f t="shared" si="685"/>
        <v>5</v>
      </c>
      <c r="FR726" s="14">
        <f t="shared" si="686"/>
        <v>5</v>
      </c>
      <c r="FS726" s="14" t="b">
        <f t="shared" si="711"/>
        <v>0</v>
      </c>
      <c r="FT726" s="14">
        <f t="shared" si="687"/>
        <v>2108205</v>
      </c>
      <c r="FU726" s="14">
        <f t="shared" si="712"/>
        <v>112</v>
      </c>
      <c r="FV726" s="13" t="str">
        <f t="shared" si="688"/>
        <v>120级-优秀守护灵の鞋子</v>
      </c>
      <c r="FW726" s="13" t="str">
        <f t="shared" si="689"/>
        <v>惊天 · 守护灵の鞋子-优秀</v>
      </c>
      <c r="FX726" s="14">
        <f t="shared" si="690"/>
        <v>2</v>
      </c>
      <c r="FY726" s="14">
        <f t="shared" si="691"/>
        <v>2</v>
      </c>
      <c r="FZ726" s="14">
        <f t="shared" si="692"/>
        <v>120</v>
      </c>
      <c r="GA726" s="14">
        <v>287</v>
      </c>
      <c r="GB726" s="14">
        <f t="shared" si="693"/>
        <v>8</v>
      </c>
      <c r="GC726" s="14">
        <f t="shared" si="671"/>
        <v>5</v>
      </c>
      <c r="GD726" s="14" t="str">
        <f t="shared" si="694"/>
        <v/>
      </c>
      <c r="GE726" s="14" t="e">
        <f t="shared" si="672"/>
        <v>#REF!</v>
      </c>
      <c r="GF726" s="14" t="e">
        <f t="shared" si="695"/>
        <v>#REF!</v>
      </c>
      <c r="GG726" s="14" t="e">
        <f t="shared" si="696"/>
        <v>#REF!</v>
      </c>
      <c r="GH726" s="14" t="e">
        <f t="shared" si="697"/>
        <v>#REF!</v>
      </c>
      <c r="GI726" s="14" t="e">
        <f t="shared" si="698"/>
        <v>#REF!</v>
      </c>
      <c r="GJ726" s="14" t="e">
        <f t="shared" si="699"/>
        <v>#REF!</v>
      </c>
      <c r="GK726" s="14" t="e">
        <f t="shared" si="700"/>
        <v>#REF!</v>
      </c>
      <c r="GL726" s="14">
        <f t="shared" si="701"/>
        <v>2082</v>
      </c>
      <c r="GM726" s="14">
        <f t="shared" si="702"/>
        <v>0</v>
      </c>
      <c r="GN726" s="14" t="str">
        <f t="shared" si="703"/>
        <v/>
      </c>
      <c r="GO726" s="25" t="str">
        <f t="shared" si="704"/>
        <v>icon_2108105</v>
      </c>
      <c r="GS726" s="14">
        <f t="shared" si="705"/>
        <v>3</v>
      </c>
      <c r="GT726" s="14">
        <f t="shared" si="706"/>
        <v>0</v>
      </c>
      <c r="GU726" s="14" t="e">
        <f t="shared" si="673"/>
        <v>#REF!</v>
      </c>
      <c r="GV726" s="14" t="str">
        <f t="shared" si="674"/>
        <v>HPExt</v>
      </c>
      <c r="GW726" s="14" t="e">
        <f t="shared" si="675"/>
        <v>#REF!</v>
      </c>
      <c r="GX726" s="14" t="e">
        <f t="shared" si="676"/>
        <v>#REF!</v>
      </c>
      <c r="GY726" s="14" t="str">
        <f t="shared" si="677"/>
        <v/>
      </c>
      <c r="GZ726" s="14" t="str">
        <f t="shared" si="678"/>
        <v/>
      </c>
      <c r="HA726" s="14" t="str">
        <f t="shared" si="679"/>
        <v/>
      </c>
      <c r="HB726" s="14">
        <f t="shared" si="707"/>
        <v>20820</v>
      </c>
      <c r="HC726" s="14">
        <f t="shared" si="680"/>
        <v>0</v>
      </c>
      <c r="HD726" s="14" t="str">
        <f t="shared" si="681"/>
        <v/>
      </c>
      <c r="HE726" s="25" t="s">
        <v>1109</v>
      </c>
      <c r="HF726" s="14">
        <f t="shared" si="708"/>
        <v>120</v>
      </c>
    </row>
    <row r="727" spans="165:214" ht="16.5" x14ac:dyDescent="0.2">
      <c r="FI727" s="13">
        <v>722</v>
      </c>
      <c r="FJ727" s="14">
        <f t="shared" si="709"/>
        <v>2</v>
      </c>
      <c r="FK727" s="14">
        <f t="shared" si="669"/>
        <v>287</v>
      </c>
      <c r="FL727" s="14">
        <f t="shared" si="710"/>
        <v>38</v>
      </c>
      <c r="FM727" s="14">
        <f t="shared" si="670"/>
        <v>20</v>
      </c>
      <c r="FN727" s="14">
        <f t="shared" si="682"/>
        <v>19</v>
      </c>
      <c r="FO727" s="14">
        <f t="shared" si="683"/>
        <v>120</v>
      </c>
      <c r="FP727" s="14">
        <f t="shared" si="684"/>
        <v>2</v>
      </c>
      <c r="FQ727" s="14">
        <f t="shared" si="685"/>
        <v>6</v>
      </c>
      <c r="FR727" s="14">
        <f t="shared" si="686"/>
        <v>6</v>
      </c>
      <c r="FS727" s="14" t="b">
        <f t="shared" si="711"/>
        <v>0</v>
      </c>
      <c r="FT727" s="14">
        <f t="shared" si="687"/>
        <v>2108206</v>
      </c>
      <c r="FU727" s="14">
        <f t="shared" si="712"/>
        <v>112</v>
      </c>
      <c r="FV727" s="13" t="str">
        <f t="shared" si="688"/>
        <v>120级-优秀守护灵の护手</v>
      </c>
      <c r="FW727" s="13" t="str">
        <f t="shared" si="689"/>
        <v>惊天 · 守护灵の护手-优秀</v>
      </c>
      <c r="FX727" s="14">
        <f t="shared" si="690"/>
        <v>2</v>
      </c>
      <c r="FY727" s="14">
        <f t="shared" si="691"/>
        <v>2</v>
      </c>
      <c r="FZ727" s="14">
        <f t="shared" si="692"/>
        <v>120</v>
      </c>
      <c r="GA727" s="14">
        <v>288</v>
      </c>
      <c r="GB727" s="14">
        <f t="shared" si="693"/>
        <v>8</v>
      </c>
      <c r="GC727" s="14">
        <f t="shared" si="671"/>
        <v>6</v>
      </c>
      <c r="GD727" s="14" t="str">
        <f t="shared" si="694"/>
        <v/>
      </c>
      <c r="GE727" s="14" t="e">
        <f t="shared" si="672"/>
        <v>#REF!</v>
      </c>
      <c r="GF727" s="14" t="e">
        <f t="shared" si="695"/>
        <v>#REF!</v>
      </c>
      <c r="GG727" s="14" t="e">
        <f t="shared" si="696"/>
        <v>#REF!</v>
      </c>
      <c r="GH727" s="14" t="e">
        <f t="shared" si="697"/>
        <v>#REF!</v>
      </c>
      <c r="GI727" s="14" t="e">
        <f t="shared" si="698"/>
        <v>#REF!</v>
      </c>
      <c r="GJ727" s="14" t="e">
        <f t="shared" si="699"/>
        <v>#REF!</v>
      </c>
      <c r="GK727" s="14" t="e">
        <f t="shared" si="700"/>
        <v>#REF!</v>
      </c>
      <c r="GL727" s="14">
        <f t="shared" si="701"/>
        <v>2082</v>
      </c>
      <c r="GM727" s="14">
        <f t="shared" si="702"/>
        <v>0</v>
      </c>
      <c r="GN727" s="14" t="str">
        <f t="shared" si="703"/>
        <v/>
      </c>
      <c r="GO727" s="25" t="str">
        <f t="shared" si="704"/>
        <v>icon_2108106</v>
      </c>
      <c r="GS727" s="14">
        <f t="shared" si="705"/>
        <v>3</v>
      </c>
      <c r="GT727" s="14">
        <f t="shared" si="706"/>
        <v>0</v>
      </c>
      <c r="GU727" s="14" t="e">
        <f t="shared" si="673"/>
        <v>#REF!</v>
      </c>
      <c r="GV727" s="14" t="str">
        <f t="shared" si="674"/>
        <v>HPExt</v>
      </c>
      <c r="GW727" s="14" t="e">
        <f t="shared" si="675"/>
        <v>#REF!</v>
      </c>
      <c r="GX727" s="14" t="e">
        <f t="shared" si="676"/>
        <v>#REF!</v>
      </c>
      <c r="GY727" s="14" t="str">
        <f t="shared" si="677"/>
        <v/>
      </c>
      <c r="GZ727" s="14" t="str">
        <f t="shared" si="678"/>
        <v/>
      </c>
      <c r="HA727" s="14" t="str">
        <f t="shared" si="679"/>
        <v/>
      </c>
      <c r="HB727" s="14">
        <f t="shared" si="707"/>
        <v>20820</v>
      </c>
      <c r="HC727" s="14">
        <f t="shared" si="680"/>
        <v>0</v>
      </c>
      <c r="HD727" s="14" t="str">
        <f t="shared" si="681"/>
        <v/>
      </c>
      <c r="HE727" s="25" t="s">
        <v>1109</v>
      </c>
      <c r="HF727" s="14">
        <f t="shared" si="708"/>
        <v>120</v>
      </c>
    </row>
    <row r="728" spans="165:214" ht="16.5" x14ac:dyDescent="0.2">
      <c r="FI728" s="13">
        <v>723</v>
      </c>
      <c r="FJ728" s="14">
        <f t="shared" si="709"/>
        <v>2</v>
      </c>
      <c r="FK728" s="14">
        <f t="shared" si="669"/>
        <v>288</v>
      </c>
      <c r="FL728" s="14">
        <f t="shared" si="710"/>
        <v>38</v>
      </c>
      <c r="FM728" s="14">
        <f t="shared" si="670"/>
        <v>20</v>
      </c>
      <c r="FN728" s="14">
        <f t="shared" si="682"/>
        <v>19</v>
      </c>
      <c r="FO728" s="14">
        <f t="shared" si="683"/>
        <v>120</v>
      </c>
      <c r="FP728" s="14">
        <f t="shared" si="684"/>
        <v>2</v>
      </c>
      <c r="FQ728" s="14">
        <f t="shared" si="685"/>
        <v>7</v>
      </c>
      <c r="FR728" s="14">
        <f t="shared" si="686"/>
        <v>7</v>
      </c>
      <c r="FS728" s="14" t="b">
        <f t="shared" si="711"/>
        <v>0</v>
      </c>
      <c r="FT728" s="14">
        <f t="shared" si="687"/>
        <v>2108207</v>
      </c>
      <c r="FU728" s="14">
        <f t="shared" si="712"/>
        <v>168</v>
      </c>
      <c r="FV728" s="13" t="str">
        <f t="shared" si="688"/>
        <v>120级-优秀守护灵の项链</v>
      </c>
      <c r="FW728" s="13" t="str">
        <f t="shared" si="689"/>
        <v>惊天 · 守护灵の项链-优秀</v>
      </c>
      <c r="FX728" s="14">
        <f t="shared" si="690"/>
        <v>2</v>
      </c>
      <c r="FY728" s="14">
        <f t="shared" si="691"/>
        <v>2</v>
      </c>
      <c r="FZ728" s="14">
        <f t="shared" si="692"/>
        <v>120</v>
      </c>
      <c r="GA728" s="14">
        <v>289</v>
      </c>
      <c r="GB728" s="14">
        <f t="shared" si="693"/>
        <v>8</v>
      </c>
      <c r="GC728" s="14">
        <f t="shared" si="671"/>
        <v>7</v>
      </c>
      <c r="GD728" s="14" t="str">
        <f t="shared" si="694"/>
        <v/>
      </c>
      <c r="GE728" s="14" t="e">
        <f t="shared" si="672"/>
        <v>#REF!</v>
      </c>
      <c r="GF728" s="14" t="e">
        <f t="shared" si="695"/>
        <v>#REF!</v>
      </c>
      <c r="GG728" s="14" t="e">
        <f t="shared" si="696"/>
        <v>#REF!</v>
      </c>
      <c r="GH728" s="14" t="e">
        <f t="shared" si="697"/>
        <v>#REF!</v>
      </c>
      <c r="GI728" s="14" t="e">
        <f t="shared" si="698"/>
        <v>#REF!</v>
      </c>
      <c r="GJ728" s="14" t="e">
        <f t="shared" si="699"/>
        <v>#REF!</v>
      </c>
      <c r="GK728" s="14" t="e">
        <f t="shared" si="700"/>
        <v>#REF!</v>
      </c>
      <c r="GL728" s="14">
        <f t="shared" si="701"/>
        <v>2082</v>
      </c>
      <c r="GM728" s="14">
        <f t="shared" si="702"/>
        <v>0</v>
      </c>
      <c r="GN728" s="14" t="str">
        <f t="shared" si="703"/>
        <v/>
      </c>
      <c r="GO728" s="25" t="str">
        <f t="shared" si="704"/>
        <v>icon_2108107</v>
      </c>
      <c r="GS728" s="14">
        <f t="shared" si="705"/>
        <v>1</v>
      </c>
      <c r="GT728" s="14">
        <f t="shared" si="706"/>
        <v>2</v>
      </c>
      <c r="GU728" s="14" t="e">
        <f t="shared" si="673"/>
        <v>#REF!</v>
      </c>
      <c r="GV728" s="14" t="str">
        <f t="shared" si="674"/>
        <v>AtkExt</v>
      </c>
      <c r="GW728" s="14" t="e">
        <f t="shared" si="675"/>
        <v>#REF!</v>
      </c>
      <c r="GX728" s="14" t="e">
        <f t="shared" si="676"/>
        <v>#REF!</v>
      </c>
      <c r="GY728" s="14" t="str">
        <f t="shared" si="677"/>
        <v>DefExt</v>
      </c>
      <c r="GZ728" s="14" t="e">
        <f t="shared" si="678"/>
        <v>#REF!</v>
      </c>
      <c r="HA728" s="14" t="e">
        <f t="shared" si="679"/>
        <v>#REF!</v>
      </c>
      <c r="HB728" s="14">
        <f t="shared" si="707"/>
        <v>20820</v>
      </c>
      <c r="HC728" s="14">
        <f t="shared" si="680"/>
        <v>0</v>
      </c>
      <c r="HD728" s="14" t="str">
        <f t="shared" si="681"/>
        <v/>
      </c>
      <c r="HE728" s="25" t="s">
        <v>1109</v>
      </c>
      <c r="HF728" s="14">
        <f t="shared" si="708"/>
        <v>180</v>
      </c>
    </row>
    <row r="729" spans="165:214" ht="16.5" x14ac:dyDescent="0.2">
      <c r="FI729" s="13">
        <v>724</v>
      </c>
      <c r="FJ729" s="14">
        <f t="shared" si="709"/>
        <v>2</v>
      </c>
      <c r="FK729" s="14">
        <f t="shared" si="669"/>
        <v>289</v>
      </c>
      <c r="FL729" s="14">
        <f t="shared" si="710"/>
        <v>38</v>
      </c>
      <c r="FM729" s="14">
        <f t="shared" si="670"/>
        <v>20</v>
      </c>
      <c r="FN729" s="14">
        <f t="shared" si="682"/>
        <v>19</v>
      </c>
      <c r="FO729" s="14">
        <f t="shared" si="683"/>
        <v>120</v>
      </c>
      <c r="FP729" s="14">
        <f t="shared" si="684"/>
        <v>2</v>
      </c>
      <c r="FQ729" s="14">
        <f t="shared" si="685"/>
        <v>8</v>
      </c>
      <c r="FR729" s="14">
        <f t="shared" si="686"/>
        <v>8</v>
      </c>
      <c r="FS729" s="14" t="b">
        <f t="shared" si="711"/>
        <v>0</v>
      </c>
      <c r="FT729" s="14">
        <f t="shared" si="687"/>
        <v>2108208</v>
      </c>
      <c r="FU729" s="14">
        <f t="shared" si="712"/>
        <v>168</v>
      </c>
      <c r="FV729" s="13" t="str">
        <f t="shared" si="688"/>
        <v>120级-优秀守护灵の戒指</v>
      </c>
      <c r="FW729" s="13" t="str">
        <f t="shared" si="689"/>
        <v>惊天 · 守护灵の戒指-优秀</v>
      </c>
      <c r="FX729" s="14">
        <f t="shared" si="690"/>
        <v>2</v>
      </c>
      <c r="FY729" s="14">
        <f t="shared" si="691"/>
        <v>2</v>
      </c>
      <c r="FZ729" s="14">
        <f t="shared" si="692"/>
        <v>120</v>
      </c>
      <c r="GA729" s="14">
        <v>290</v>
      </c>
      <c r="GB729" s="14">
        <f t="shared" si="693"/>
        <v>8</v>
      </c>
      <c r="GC729" s="14">
        <f t="shared" si="671"/>
        <v>8</v>
      </c>
      <c r="GD729" s="14" t="str">
        <f t="shared" si="694"/>
        <v/>
      </c>
      <c r="GE729" s="14" t="e">
        <f t="shared" si="672"/>
        <v>#REF!</v>
      </c>
      <c r="GF729" s="14" t="e">
        <f t="shared" si="695"/>
        <v>#REF!</v>
      </c>
      <c r="GG729" s="14" t="e">
        <f t="shared" si="696"/>
        <v>#REF!</v>
      </c>
      <c r="GH729" s="14" t="e">
        <f t="shared" si="697"/>
        <v>#REF!</v>
      </c>
      <c r="GI729" s="14" t="e">
        <f t="shared" si="698"/>
        <v>#REF!</v>
      </c>
      <c r="GJ729" s="14" t="e">
        <f t="shared" si="699"/>
        <v>#REF!</v>
      </c>
      <c r="GK729" s="14" t="e">
        <f t="shared" si="700"/>
        <v>#REF!</v>
      </c>
      <c r="GL729" s="14">
        <f t="shared" si="701"/>
        <v>2082</v>
      </c>
      <c r="GM729" s="14">
        <f t="shared" si="702"/>
        <v>0</v>
      </c>
      <c r="GN729" s="14" t="str">
        <f t="shared" si="703"/>
        <v/>
      </c>
      <c r="GO729" s="25" t="str">
        <f t="shared" si="704"/>
        <v>icon_2108108</v>
      </c>
      <c r="GS729" s="14">
        <f t="shared" si="705"/>
        <v>1</v>
      </c>
      <c r="GT729" s="14">
        <f t="shared" si="706"/>
        <v>3</v>
      </c>
      <c r="GU729" s="14" t="e">
        <f t="shared" si="673"/>
        <v>#REF!</v>
      </c>
      <c r="GV729" s="14" t="str">
        <f t="shared" si="674"/>
        <v>AtkExt</v>
      </c>
      <c r="GW729" s="14" t="e">
        <f t="shared" si="675"/>
        <v>#REF!</v>
      </c>
      <c r="GX729" s="14" t="e">
        <f t="shared" si="676"/>
        <v>#REF!</v>
      </c>
      <c r="GY729" s="14" t="str">
        <f t="shared" si="677"/>
        <v>HPExt</v>
      </c>
      <c r="GZ729" s="14" t="e">
        <f t="shared" si="678"/>
        <v>#REF!</v>
      </c>
      <c r="HA729" s="14" t="e">
        <f t="shared" si="679"/>
        <v>#REF!</v>
      </c>
      <c r="HB729" s="14">
        <f t="shared" si="707"/>
        <v>20820</v>
      </c>
      <c r="HC729" s="14">
        <f t="shared" si="680"/>
        <v>0</v>
      </c>
      <c r="HD729" s="14" t="str">
        <f t="shared" si="681"/>
        <v/>
      </c>
      <c r="HE729" s="25" t="s">
        <v>1109</v>
      </c>
      <c r="HF729" s="14">
        <f t="shared" si="708"/>
        <v>180</v>
      </c>
    </row>
    <row r="730" spans="165:214" ht="16.5" x14ac:dyDescent="0.2">
      <c r="FI730" s="13">
        <v>725</v>
      </c>
      <c r="FJ730" s="14">
        <f t="shared" si="709"/>
        <v>2</v>
      </c>
      <c r="FK730" s="14">
        <f t="shared" si="669"/>
        <v>290</v>
      </c>
      <c r="FL730" s="14">
        <f t="shared" si="710"/>
        <v>39</v>
      </c>
      <c r="FM730" s="14">
        <f t="shared" si="670"/>
        <v>30</v>
      </c>
      <c r="FN730" s="14">
        <f t="shared" si="682"/>
        <v>19</v>
      </c>
      <c r="FO730" s="14">
        <f t="shared" si="683"/>
        <v>120</v>
      </c>
      <c r="FP730" s="14">
        <f t="shared" si="684"/>
        <v>3</v>
      </c>
      <c r="FQ730" s="14">
        <f t="shared" si="685"/>
        <v>1</v>
      </c>
      <c r="FR730" s="14">
        <f t="shared" si="686"/>
        <v>1</v>
      </c>
      <c r="FS730" s="14" t="b">
        <f t="shared" si="711"/>
        <v>0</v>
      </c>
      <c r="FT730" s="14">
        <f t="shared" si="687"/>
        <v>2108301</v>
      </c>
      <c r="FU730" s="14">
        <f t="shared" si="712"/>
        <v>280</v>
      </c>
      <c r="FV730" s="13" t="str">
        <f t="shared" si="688"/>
        <v>120级-精良守护灵の灵器</v>
      </c>
      <c r="FW730" s="13" t="str">
        <f t="shared" si="689"/>
        <v>惊天 · 守护灵の灵器-精良</v>
      </c>
      <c r="FX730" s="14">
        <f t="shared" si="690"/>
        <v>2</v>
      </c>
      <c r="FY730" s="14">
        <f t="shared" si="691"/>
        <v>3</v>
      </c>
      <c r="FZ730" s="14">
        <f t="shared" si="692"/>
        <v>120</v>
      </c>
      <c r="GA730" s="14">
        <v>291</v>
      </c>
      <c r="GB730" s="14">
        <f t="shared" si="693"/>
        <v>8</v>
      </c>
      <c r="GC730" s="14">
        <f t="shared" si="671"/>
        <v>1</v>
      </c>
      <c r="GD730" s="14" t="str">
        <f t="shared" si="694"/>
        <v/>
      </c>
      <c r="GE730" s="14" t="e">
        <f t="shared" si="672"/>
        <v>#REF!</v>
      </c>
      <c r="GF730" s="14" t="e">
        <f t="shared" si="695"/>
        <v>#REF!</v>
      </c>
      <c r="GG730" s="14" t="e">
        <f t="shared" si="696"/>
        <v>#REF!</v>
      </c>
      <c r="GH730" s="14" t="e">
        <f t="shared" si="697"/>
        <v>#REF!</v>
      </c>
      <c r="GI730" s="14" t="e">
        <f t="shared" si="698"/>
        <v>#REF!</v>
      </c>
      <c r="GJ730" s="14" t="e">
        <f t="shared" si="699"/>
        <v>#REF!</v>
      </c>
      <c r="GK730" s="14" t="e">
        <f t="shared" si="700"/>
        <v>#REF!</v>
      </c>
      <c r="GL730" s="14">
        <f t="shared" si="701"/>
        <v>2083</v>
      </c>
      <c r="GM730" s="14">
        <f t="shared" si="702"/>
        <v>4</v>
      </c>
      <c r="GN730" s="14">
        <f t="shared" si="703"/>
        <v>2083</v>
      </c>
      <c r="GO730" s="25" t="str">
        <f t="shared" si="704"/>
        <v>icon_2108101</v>
      </c>
      <c r="GS730" s="14">
        <f t="shared" si="705"/>
        <v>1</v>
      </c>
      <c r="GT730" s="14">
        <f t="shared" si="706"/>
        <v>0</v>
      </c>
      <c r="GU730" s="14" t="e">
        <f t="shared" si="673"/>
        <v>#REF!</v>
      </c>
      <c r="GV730" s="14" t="str">
        <f t="shared" si="674"/>
        <v>AtkExt</v>
      </c>
      <c r="GW730" s="14" t="e">
        <f t="shared" si="675"/>
        <v>#REF!</v>
      </c>
      <c r="GX730" s="14" t="e">
        <f t="shared" si="676"/>
        <v>#REF!</v>
      </c>
      <c r="GY730" s="14" t="str">
        <f t="shared" si="677"/>
        <v/>
      </c>
      <c r="GZ730" s="14" t="str">
        <f t="shared" si="678"/>
        <v/>
      </c>
      <c r="HA730" s="14" t="str">
        <f t="shared" si="679"/>
        <v/>
      </c>
      <c r="HB730" s="14">
        <f t="shared" si="707"/>
        <v>20830</v>
      </c>
      <c r="HC730" s="14">
        <f t="shared" si="680"/>
        <v>4</v>
      </c>
      <c r="HD730" s="14">
        <f t="shared" si="681"/>
        <v>2083</v>
      </c>
      <c r="HE730" s="25" t="s">
        <v>1109</v>
      </c>
      <c r="HF730" s="14">
        <f t="shared" si="708"/>
        <v>400</v>
      </c>
    </row>
    <row r="731" spans="165:214" ht="16.5" x14ac:dyDescent="0.2">
      <c r="FI731" s="13">
        <v>726</v>
      </c>
      <c r="FJ731" s="14">
        <f t="shared" si="709"/>
        <v>2</v>
      </c>
      <c r="FK731" s="14">
        <f t="shared" si="669"/>
        <v>291</v>
      </c>
      <c r="FL731" s="14">
        <f t="shared" si="710"/>
        <v>39</v>
      </c>
      <c r="FM731" s="14">
        <f t="shared" si="670"/>
        <v>30</v>
      </c>
      <c r="FN731" s="14">
        <f t="shared" si="682"/>
        <v>19</v>
      </c>
      <c r="FO731" s="14">
        <f t="shared" si="683"/>
        <v>120</v>
      </c>
      <c r="FP731" s="14">
        <f t="shared" si="684"/>
        <v>3</v>
      </c>
      <c r="FQ731" s="14">
        <f t="shared" si="685"/>
        <v>2</v>
      </c>
      <c r="FR731" s="14">
        <f t="shared" si="686"/>
        <v>2</v>
      </c>
      <c r="FS731" s="14" t="b">
        <f t="shared" si="711"/>
        <v>0</v>
      </c>
      <c r="FT731" s="14">
        <f t="shared" si="687"/>
        <v>2108302</v>
      </c>
      <c r="FU731" s="14">
        <f t="shared" si="712"/>
        <v>140</v>
      </c>
      <c r="FV731" s="13" t="str">
        <f t="shared" si="688"/>
        <v>120级-精良守护灵の头盔</v>
      </c>
      <c r="FW731" s="13" t="str">
        <f t="shared" si="689"/>
        <v>惊天 · 守护灵の头盔-精良</v>
      </c>
      <c r="FX731" s="14">
        <f t="shared" si="690"/>
        <v>2</v>
      </c>
      <c r="FY731" s="14">
        <f t="shared" si="691"/>
        <v>3</v>
      </c>
      <c r="FZ731" s="14">
        <f t="shared" si="692"/>
        <v>120</v>
      </c>
      <c r="GA731" s="14">
        <v>292</v>
      </c>
      <c r="GB731" s="14">
        <f t="shared" si="693"/>
        <v>8</v>
      </c>
      <c r="GC731" s="14">
        <f t="shared" si="671"/>
        <v>2</v>
      </c>
      <c r="GD731" s="14" t="str">
        <f t="shared" si="694"/>
        <v/>
      </c>
      <c r="GE731" s="14" t="e">
        <f t="shared" si="672"/>
        <v>#REF!</v>
      </c>
      <c r="GF731" s="14" t="e">
        <f t="shared" si="695"/>
        <v>#REF!</v>
      </c>
      <c r="GG731" s="14" t="e">
        <f t="shared" si="696"/>
        <v>#REF!</v>
      </c>
      <c r="GH731" s="14" t="e">
        <f t="shared" si="697"/>
        <v>#REF!</v>
      </c>
      <c r="GI731" s="14" t="e">
        <f t="shared" si="698"/>
        <v>#REF!</v>
      </c>
      <c r="GJ731" s="14" t="e">
        <f t="shared" si="699"/>
        <v>#REF!</v>
      </c>
      <c r="GK731" s="14" t="e">
        <f t="shared" si="700"/>
        <v>#REF!</v>
      </c>
      <c r="GL731" s="14">
        <f t="shared" si="701"/>
        <v>2083</v>
      </c>
      <c r="GM731" s="14">
        <f t="shared" si="702"/>
        <v>4</v>
      </c>
      <c r="GN731" s="14">
        <f t="shared" si="703"/>
        <v>2083</v>
      </c>
      <c r="GO731" s="25" t="str">
        <f t="shared" si="704"/>
        <v>icon_2108102</v>
      </c>
      <c r="GS731" s="14">
        <f t="shared" si="705"/>
        <v>2</v>
      </c>
      <c r="GT731" s="14">
        <f t="shared" si="706"/>
        <v>0</v>
      </c>
      <c r="GU731" s="14" t="e">
        <f t="shared" si="673"/>
        <v>#REF!</v>
      </c>
      <c r="GV731" s="14" t="str">
        <f t="shared" si="674"/>
        <v>DefExt</v>
      </c>
      <c r="GW731" s="14" t="e">
        <f t="shared" si="675"/>
        <v>#REF!</v>
      </c>
      <c r="GX731" s="14" t="e">
        <f t="shared" si="676"/>
        <v>#REF!</v>
      </c>
      <c r="GY731" s="14" t="str">
        <f t="shared" si="677"/>
        <v/>
      </c>
      <c r="GZ731" s="14" t="str">
        <f t="shared" si="678"/>
        <v/>
      </c>
      <c r="HA731" s="14" t="str">
        <f t="shared" si="679"/>
        <v/>
      </c>
      <c r="HB731" s="14">
        <f t="shared" si="707"/>
        <v>20830</v>
      </c>
      <c r="HC731" s="14">
        <f t="shared" si="680"/>
        <v>4</v>
      </c>
      <c r="HD731" s="14">
        <f t="shared" si="681"/>
        <v>2083</v>
      </c>
      <c r="HE731" s="25" t="s">
        <v>1109</v>
      </c>
      <c r="HF731" s="14">
        <f t="shared" si="708"/>
        <v>200</v>
      </c>
    </row>
    <row r="732" spans="165:214" ht="16.5" x14ac:dyDescent="0.2">
      <c r="FI732" s="13">
        <v>727</v>
      </c>
      <c r="FJ732" s="14">
        <f t="shared" si="709"/>
        <v>2</v>
      </c>
      <c r="FK732" s="14">
        <f t="shared" si="669"/>
        <v>292</v>
      </c>
      <c r="FL732" s="14">
        <f t="shared" si="710"/>
        <v>39</v>
      </c>
      <c r="FM732" s="14">
        <f t="shared" si="670"/>
        <v>30</v>
      </c>
      <c r="FN732" s="14">
        <f t="shared" si="682"/>
        <v>19</v>
      </c>
      <c r="FO732" s="14">
        <f t="shared" si="683"/>
        <v>120</v>
      </c>
      <c r="FP732" s="14">
        <f t="shared" si="684"/>
        <v>3</v>
      </c>
      <c r="FQ732" s="14">
        <f t="shared" si="685"/>
        <v>3</v>
      </c>
      <c r="FR732" s="14">
        <f t="shared" si="686"/>
        <v>3</v>
      </c>
      <c r="FS732" s="14" t="b">
        <f t="shared" si="711"/>
        <v>0</v>
      </c>
      <c r="FT732" s="14">
        <f t="shared" si="687"/>
        <v>2108303</v>
      </c>
      <c r="FU732" s="14">
        <f t="shared" si="712"/>
        <v>140</v>
      </c>
      <c r="FV732" s="13" t="str">
        <f t="shared" si="688"/>
        <v>120级-精良守护灵の铠甲</v>
      </c>
      <c r="FW732" s="13" t="str">
        <f t="shared" si="689"/>
        <v>惊天 · 守护灵の铠甲-精良</v>
      </c>
      <c r="FX732" s="14">
        <f t="shared" si="690"/>
        <v>2</v>
      </c>
      <c r="FY732" s="14">
        <f t="shared" si="691"/>
        <v>3</v>
      </c>
      <c r="FZ732" s="14">
        <f t="shared" si="692"/>
        <v>120</v>
      </c>
      <c r="GA732" s="14">
        <v>293</v>
      </c>
      <c r="GB732" s="14">
        <f t="shared" si="693"/>
        <v>8</v>
      </c>
      <c r="GC732" s="14">
        <f t="shared" si="671"/>
        <v>3</v>
      </c>
      <c r="GD732" s="14" t="str">
        <f t="shared" si="694"/>
        <v/>
      </c>
      <c r="GE732" s="14" t="e">
        <f t="shared" si="672"/>
        <v>#REF!</v>
      </c>
      <c r="GF732" s="14" t="e">
        <f t="shared" si="695"/>
        <v>#REF!</v>
      </c>
      <c r="GG732" s="14" t="e">
        <f t="shared" si="696"/>
        <v>#REF!</v>
      </c>
      <c r="GH732" s="14" t="e">
        <f t="shared" si="697"/>
        <v>#REF!</v>
      </c>
      <c r="GI732" s="14" t="e">
        <f t="shared" si="698"/>
        <v>#REF!</v>
      </c>
      <c r="GJ732" s="14" t="e">
        <f t="shared" si="699"/>
        <v>#REF!</v>
      </c>
      <c r="GK732" s="14" t="e">
        <f t="shared" si="700"/>
        <v>#REF!</v>
      </c>
      <c r="GL732" s="14">
        <f t="shared" si="701"/>
        <v>2083</v>
      </c>
      <c r="GM732" s="14">
        <f t="shared" si="702"/>
        <v>4</v>
      </c>
      <c r="GN732" s="14">
        <f t="shared" si="703"/>
        <v>2083</v>
      </c>
      <c r="GO732" s="25" t="str">
        <f t="shared" si="704"/>
        <v>icon_2108103</v>
      </c>
      <c r="GS732" s="14">
        <f t="shared" si="705"/>
        <v>2</v>
      </c>
      <c r="GT732" s="14">
        <f t="shared" si="706"/>
        <v>3</v>
      </c>
      <c r="GU732" s="14" t="e">
        <f t="shared" si="673"/>
        <v>#REF!</v>
      </c>
      <c r="GV732" s="14" t="str">
        <f t="shared" si="674"/>
        <v>DefExt</v>
      </c>
      <c r="GW732" s="14" t="e">
        <f t="shared" si="675"/>
        <v>#REF!</v>
      </c>
      <c r="GX732" s="14" t="e">
        <f t="shared" si="676"/>
        <v>#REF!</v>
      </c>
      <c r="GY732" s="14" t="str">
        <f t="shared" si="677"/>
        <v>HPExt</v>
      </c>
      <c r="GZ732" s="14" t="e">
        <f t="shared" si="678"/>
        <v>#REF!</v>
      </c>
      <c r="HA732" s="14" t="e">
        <f t="shared" si="679"/>
        <v>#REF!</v>
      </c>
      <c r="HB732" s="14">
        <f t="shared" si="707"/>
        <v>20830</v>
      </c>
      <c r="HC732" s="14">
        <f t="shared" si="680"/>
        <v>4</v>
      </c>
      <c r="HD732" s="14">
        <f t="shared" si="681"/>
        <v>2083</v>
      </c>
      <c r="HE732" s="25" t="s">
        <v>1109</v>
      </c>
      <c r="HF732" s="14">
        <f t="shared" si="708"/>
        <v>200</v>
      </c>
    </row>
    <row r="733" spans="165:214" ht="16.5" x14ac:dyDescent="0.2">
      <c r="FI733" s="13">
        <v>728</v>
      </c>
      <c r="FJ733" s="14">
        <f t="shared" si="709"/>
        <v>2</v>
      </c>
      <c r="FK733" s="14">
        <f t="shared" si="669"/>
        <v>293</v>
      </c>
      <c r="FL733" s="14">
        <f t="shared" si="710"/>
        <v>39</v>
      </c>
      <c r="FM733" s="14">
        <f t="shared" si="670"/>
        <v>30</v>
      </c>
      <c r="FN733" s="14">
        <f t="shared" si="682"/>
        <v>19</v>
      </c>
      <c r="FO733" s="14">
        <f t="shared" si="683"/>
        <v>120</v>
      </c>
      <c r="FP733" s="14">
        <f t="shared" si="684"/>
        <v>3</v>
      </c>
      <c r="FQ733" s="14">
        <f t="shared" si="685"/>
        <v>4</v>
      </c>
      <c r="FR733" s="14">
        <f t="shared" si="686"/>
        <v>4</v>
      </c>
      <c r="FS733" s="14" t="b">
        <f t="shared" si="711"/>
        <v>0</v>
      </c>
      <c r="FT733" s="14">
        <f t="shared" si="687"/>
        <v>2108304</v>
      </c>
      <c r="FU733" s="14">
        <f t="shared" si="712"/>
        <v>140</v>
      </c>
      <c r="FV733" s="13" t="str">
        <f t="shared" si="688"/>
        <v>120级-精良守护灵の裤子</v>
      </c>
      <c r="FW733" s="13" t="str">
        <f t="shared" si="689"/>
        <v>惊天 · 守护灵の裤子-精良</v>
      </c>
      <c r="FX733" s="14">
        <f t="shared" si="690"/>
        <v>2</v>
      </c>
      <c r="FY733" s="14">
        <f t="shared" si="691"/>
        <v>3</v>
      </c>
      <c r="FZ733" s="14">
        <f t="shared" si="692"/>
        <v>120</v>
      </c>
      <c r="GA733" s="14">
        <v>294</v>
      </c>
      <c r="GB733" s="14">
        <f t="shared" si="693"/>
        <v>8</v>
      </c>
      <c r="GC733" s="14">
        <f t="shared" si="671"/>
        <v>4</v>
      </c>
      <c r="GD733" s="14" t="str">
        <f t="shared" si="694"/>
        <v/>
      </c>
      <c r="GE733" s="14" t="e">
        <f t="shared" si="672"/>
        <v>#REF!</v>
      </c>
      <c r="GF733" s="14" t="e">
        <f t="shared" si="695"/>
        <v>#REF!</v>
      </c>
      <c r="GG733" s="14" t="e">
        <f t="shared" si="696"/>
        <v>#REF!</v>
      </c>
      <c r="GH733" s="14" t="e">
        <f t="shared" si="697"/>
        <v>#REF!</v>
      </c>
      <c r="GI733" s="14" t="e">
        <f t="shared" si="698"/>
        <v>#REF!</v>
      </c>
      <c r="GJ733" s="14" t="e">
        <f t="shared" si="699"/>
        <v>#REF!</v>
      </c>
      <c r="GK733" s="14" t="e">
        <f t="shared" si="700"/>
        <v>#REF!</v>
      </c>
      <c r="GL733" s="14">
        <f t="shared" si="701"/>
        <v>2083</v>
      </c>
      <c r="GM733" s="14">
        <f t="shared" si="702"/>
        <v>4</v>
      </c>
      <c r="GN733" s="14">
        <f t="shared" si="703"/>
        <v>2083</v>
      </c>
      <c r="GO733" s="25" t="str">
        <f t="shared" si="704"/>
        <v>icon_2108104</v>
      </c>
      <c r="GS733" s="14">
        <f t="shared" si="705"/>
        <v>2</v>
      </c>
      <c r="GT733" s="14">
        <f t="shared" si="706"/>
        <v>0</v>
      </c>
      <c r="GU733" s="14" t="e">
        <f t="shared" si="673"/>
        <v>#REF!</v>
      </c>
      <c r="GV733" s="14" t="str">
        <f t="shared" si="674"/>
        <v>DefExt</v>
      </c>
      <c r="GW733" s="14" t="e">
        <f t="shared" si="675"/>
        <v>#REF!</v>
      </c>
      <c r="GX733" s="14" t="e">
        <f t="shared" si="676"/>
        <v>#REF!</v>
      </c>
      <c r="GY733" s="14" t="str">
        <f t="shared" si="677"/>
        <v/>
      </c>
      <c r="GZ733" s="14" t="str">
        <f t="shared" si="678"/>
        <v/>
      </c>
      <c r="HA733" s="14" t="str">
        <f t="shared" si="679"/>
        <v/>
      </c>
      <c r="HB733" s="14">
        <f t="shared" si="707"/>
        <v>20830</v>
      </c>
      <c r="HC733" s="14">
        <f t="shared" si="680"/>
        <v>4</v>
      </c>
      <c r="HD733" s="14">
        <f t="shared" si="681"/>
        <v>2083</v>
      </c>
      <c r="HE733" s="25" t="s">
        <v>1109</v>
      </c>
      <c r="HF733" s="14">
        <f t="shared" si="708"/>
        <v>200</v>
      </c>
    </row>
    <row r="734" spans="165:214" ht="16.5" x14ac:dyDescent="0.2">
      <c r="FI734" s="13">
        <v>729</v>
      </c>
      <c r="FJ734" s="14">
        <f t="shared" si="709"/>
        <v>2</v>
      </c>
      <c r="FK734" s="14">
        <f t="shared" si="669"/>
        <v>294</v>
      </c>
      <c r="FL734" s="14">
        <f t="shared" si="710"/>
        <v>39</v>
      </c>
      <c r="FM734" s="14">
        <f t="shared" si="670"/>
        <v>30</v>
      </c>
      <c r="FN734" s="14">
        <f t="shared" si="682"/>
        <v>19</v>
      </c>
      <c r="FO734" s="14">
        <f t="shared" si="683"/>
        <v>120</v>
      </c>
      <c r="FP734" s="14">
        <f t="shared" si="684"/>
        <v>3</v>
      </c>
      <c r="FQ734" s="14">
        <f t="shared" si="685"/>
        <v>5</v>
      </c>
      <c r="FR734" s="14">
        <f t="shared" si="686"/>
        <v>5</v>
      </c>
      <c r="FS734" s="14" t="b">
        <f t="shared" si="711"/>
        <v>0</v>
      </c>
      <c r="FT734" s="14">
        <f t="shared" si="687"/>
        <v>2108305</v>
      </c>
      <c r="FU734" s="14">
        <f t="shared" si="712"/>
        <v>140</v>
      </c>
      <c r="FV734" s="13" t="str">
        <f t="shared" si="688"/>
        <v>120级-精良守护灵の鞋子</v>
      </c>
      <c r="FW734" s="13" t="str">
        <f t="shared" si="689"/>
        <v>惊天 · 守护灵の鞋子-精良</v>
      </c>
      <c r="FX734" s="14">
        <f t="shared" si="690"/>
        <v>2</v>
      </c>
      <c r="FY734" s="14">
        <f t="shared" si="691"/>
        <v>3</v>
      </c>
      <c r="FZ734" s="14">
        <f t="shared" si="692"/>
        <v>120</v>
      </c>
      <c r="GA734" s="14">
        <v>295</v>
      </c>
      <c r="GB734" s="14">
        <f t="shared" si="693"/>
        <v>8</v>
      </c>
      <c r="GC734" s="14">
        <f t="shared" si="671"/>
        <v>5</v>
      </c>
      <c r="GD734" s="14" t="str">
        <f t="shared" si="694"/>
        <v/>
      </c>
      <c r="GE734" s="14" t="e">
        <f t="shared" si="672"/>
        <v>#REF!</v>
      </c>
      <c r="GF734" s="14" t="e">
        <f t="shared" si="695"/>
        <v>#REF!</v>
      </c>
      <c r="GG734" s="14" t="e">
        <f t="shared" si="696"/>
        <v>#REF!</v>
      </c>
      <c r="GH734" s="14" t="e">
        <f t="shared" si="697"/>
        <v>#REF!</v>
      </c>
      <c r="GI734" s="14" t="e">
        <f t="shared" si="698"/>
        <v>#REF!</v>
      </c>
      <c r="GJ734" s="14" t="e">
        <f t="shared" si="699"/>
        <v>#REF!</v>
      </c>
      <c r="GK734" s="14" t="e">
        <f t="shared" si="700"/>
        <v>#REF!</v>
      </c>
      <c r="GL734" s="14">
        <f t="shared" si="701"/>
        <v>2083</v>
      </c>
      <c r="GM734" s="14">
        <f t="shared" si="702"/>
        <v>4</v>
      </c>
      <c r="GN734" s="14">
        <f t="shared" si="703"/>
        <v>2083</v>
      </c>
      <c r="GO734" s="25" t="str">
        <f t="shared" si="704"/>
        <v>icon_2108105</v>
      </c>
      <c r="GS734" s="14">
        <f t="shared" si="705"/>
        <v>3</v>
      </c>
      <c r="GT734" s="14">
        <f t="shared" si="706"/>
        <v>0</v>
      </c>
      <c r="GU734" s="14" t="e">
        <f t="shared" si="673"/>
        <v>#REF!</v>
      </c>
      <c r="GV734" s="14" t="str">
        <f t="shared" si="674"/>
        <v>HPExt</v>
      </c>
      <c r="GW734" s="14" t="e">
        <f t="shared" si="675"/>
        <v>#REF!</v>
      </c>
      <c r="GX734" s="14" t="e">
        <f t="shared" si="676"/>
        <v>#REF!</v>
      </c>
      <c r="GY734" s="14" t="str">
        <f t="shared" si="677"/>
        <v/>
      </c>
      <c r="GZ734" s="14" t="str">
        <f t="shared" si="678"/>
        <v/>
      </c>
      <c r="HA734" s="14" t="str">
        <f t="shared" si="679"/>
        <v/>
      </c>
      <c r="HB734" s="14">
        <f t="shared" si="707"/>
        <v>20830</v>
      </c>
      <c r="HC734" s="14">
        <f t="shared" si="680"/>
        <v>4</v>
      </c>
      <c r="HD734" s="14">
        <f t="shared" si="681"/>
        <v>2083</v>
      </c>
      <c r="HE734" s="25" t="s">
        <v>1109</v>
      </c>
      <c r="HF734" s="14">
        <f t="shared" si="708"/>
        <v>200</v>
      </c>
    </row>
    <row r="735" spans="165:214" ht="16.5" x14ac:dyDescent="0.2">
      <c r="FI735" s="13">
        <v>730</v>
      </c>
      <c r="FJ735" s="14">
        <f t="shared" si="709"/>
        <v>2</v>
      </c>
      <c r="FK735" s="14">
        <f t="shared" si="669"/>
        <v>295</v>
      </c>
      <c r="FL735" s="14">
        <f t="shared" si="710"/>
        <v>39</v>
      </c>
      <c r="FM735" s="14">
        <f t="shared" si="670"/>
        <v>30</v>
      </c>
      <c r="FN735" s="14">
        <f t="shared" si="682"/>
        <v>19</v>
      </c>
      <c r="FO735" s="14">
        <f t="shared" si="683"/>
        <v>120</v>
      </c>
      <c r="FP735" s="14">
        <f t="shared" si="684"/>
        <v>3</v>
      </c>
      <c r="FQ735" s="14">
        <f t="shared" si="685"/>
        <v>6</v>
      </c>
      <c r="FR735" s="14">
        <f t="shared" si="686"/>
        <v>6</v>
      </c>
      <c r="FS735" s="14" t="b">
        <f t="shared" si="711"/>
        <v>0</v>
      </c>
      <c r="FT735" s="14">
        <f t="shared" si="687"/>
        <v>2108306</v>
      </c>
      <c r="FU735" s="14">
        <f t="shared" si="712"/>
        <v>140</v>
      </c>
      <c r="FV735" s="13" t="str">
        <f t="shared" si="688"/>
        <v>120级-精良守护灵の护手</v>
      </c>
      <c r="FW735" s="13" t="str">
        <f t="shared" si="689"/>
        <v>惊天 · 守护灵の护手-精良</v>
      </c>
      <c r="FX735" s="14">
        <f t="shared" si="690"/>
        <v>2</v>
      </c>
      <c r="FY735" s="14">
        <f t="shared" si="691"/>
        <v>3</v>
      </c>
      <c r="FZ735" s="14">
        <f t="shared" si="692"/>
        <v>120</v>
      </c>
      <c r="GA735" s="14">
        <v>296</v>
      </c>
      <c r="GB735" s="14">
        <f t="shared" si="693"/>
        <v>8</v>
      </c>
      <c r="GC735" s="14">
        <f t="shared" si="671"/>
        <v>6</v>
      </c>
      <c r="GD735" s="14" t="str">
        <f t="shared" si="694"/>
        <v/>
      </c>
      <c r="GE735" s="14" t="e">
        <f t="shared" si="672"/>
        <v>#REF!</v>
      </c>
      <c r="GF735" s="14" t="e">
        <f t="shared" si="695"/>
        <v>#REF!</v>
      </c>
      <c r="GG735" s="14" t="e">
        <f t="shared" si="696"/>
        <v>#REF!</v>
      </c>
      <c r="GH735" s="14" t="e">
        <f t="shared" si="697"/>
        <v>#REF!</v>
      </c>
      <c r="GI735" s="14" t="e">
        <f t="shared" si="698"/>
        <v>#REF!</v>
      </c>
      <c r="GJ735" s="14" t="e">
        <f t="shared" si="699"/>
        <v>#REF!</v>
      </c>
      <c r="GK735" s="14" t="e">
        <f t="shared" si="700"/>
        <v>#REF!</v>
      </c>
      <c r="GL735" s="14">
        <f t="shared" si="701"/>
        <v>2083</v>
      </c>
      <c r="GM735" s="14">
        <f t="shared" si="702"/>
        <v>4</v>
      </c>
      <c r="GN735" s="14">
        <f t="shared" si="703"/>
        <v>2083</v>
      </c>
      <c r="GO735" s="25" t="str">
        <f t="shared" si="704"/>
        <v>icon_2108106</v>
      </c>
      <c r="GS735" s="14">
        <f t="shared" si="705"/>
        <v>3</v>
      </c>
      <c r="GT735" s="14">
        <f t="shared" si="706"/>
        <v>0</v>
      </c>
      <c r="GU735" s="14" t="e">
        <f t="shared" si="673"/>
        <v>#REF!</v>
      </c>
      <c r="GV735" s="14" t="str">
        <f t="shared" si="674"/>
        <v>HPExt</v>
      </c>
      <c r="GW735" s="14" t="e">
        <f t="shared" si="675"/>
        <v>#REF!</v>
      </c>
      <c r="GX735" s="14" t="e">
        <f t="shared" si="676"/>
        <v>#REF!</v>
      </c>
      <c r="GY735" s="14" t="str">
        <f t="shared" si="677"/>
        <v/>
      </c>
      <c r="GZ735" s="14" t="str">
        <f t="shared" si="678"/>
        <v/>
      </c>
      <c r="HA735" s="14" t="str">
        <f t="shared" si="679"/>
        <v/>
      </c>
      <c r="HB735" s="14">
        <f t="shared" si="707"/>
        <v>20830</v>
      </c>
      <c r="HC735" s="14">
        <f t="shared" si="680"/>
        <v>4</v>
      </c>
      <c r="HD735" s="14">
        <f t="shared" si="681"/>
        <v>2083</v>
      </c>
      <c r="HE735" s="25" t="s">
        <v>1109</v>
      </c>
      <c r="HF735" s="14">
        <f t="shared" si="708"/>
        <v>200</v>
      </c>
    </row>
    <row r="736" spans="165:214" ht="16.5" x14ac:dyDescent="0.2">
      <c r="FI736" s="13">
        <v>731</v>
      </c>
      <c r="FJ736" s="14">
        <f t="shared" si="709"/>
        <v>2</v>
      </c>
      <c r="FK736" s="14">
        <f t="shared" si="669"/>
        <v>296</v>
      </c>
      <c r="FL736" s="14">
        <f t="shared" si="710"/>
        <v>39</v>
      </c>
      <c r="FM736" s="14">
        <f t="shared" si="670"/>
        <v>30</v>
      </c>
      <c r="FN736" s="14">
        <f t="shared" si="682"/>
        <v>19</v>
      </c>
      <c r="FO736" s="14">
        <f t="shared" si="683"/>
        <v>120</v>
      </c>
      <c r="FP736" s="14">
        <f t="shared" si="684"/>
        <v>3</v>
      </c>
      <c r="FQ736" s="14">
        <f t="shared" si="685"/>
        <v>7</v>
      </c>
      <c r="FR736" s="14">
        <f t="shared" si="686"/>
        <v>7</v>
      </c>
      <c r="FS736" s="14" t="b">
        <f t="shared" si="711"/>
        <v>0</v>
      </c>
      <c r="FT736" s="14">
        <f t="shared" si="687"/>
        <v>2108307</v>
      </c>
      <c r="FU736" s="14">
        <f t="shared" si="712"/>
        <v>210</v>
      </c>
      <c r="FV736" s="13" t="str">
        <f t="shared" si="688"/>
        <v>120级-精良守护灵の项链</v>
      </c>
      <c r="FW736" s="13" t="str">
        <f t="shared" si="689"/>
        <v>惊天 · 守护灵の项链-精良</v>
      </c>
      <c r="FX736" s="14">
        <f t="shared" si="690"/>
        <v>2</v>
      </c>
      <c r="FY736" s="14">
        <f t="shared" si="691"/>
        <v>3</v>
      </c>
      <c r="FZ736" s="14">
        <f t="shared" si="692"/>
        <v>120</v>
      </c>
      <c r="GA736" s="14">
        <v>297</v>
      </c>
      <c r="GB736" s="14">
        <f t="shared" si="693"/>
        <v>8</v>
      </c>
      <c r="GC736" s="14">
        <f t="shared" si="671"/>
        <v>7</v>
      </c>
      <c r="GD736" s="14" t="str">
        <f t="shared" si="694"/>
        <v/>
      </c>
      <c r="GE736" s="14" t="e">
        <f t="shared" si="672"/>
        <v>#REF!</v>
      </c>
      <c r="GF736" s="14" t="e">
        <f t="shared" si="695"/>
        <v>#REF!</v>
      </c>
      <c r="GG736" s="14" t="e">
        <f t="shared" si="696"/>
        <v>#REF!</v>
      </c>
      <c r="GH736" s="14" t="e">
        <f t="shared" si="697"/>
        <v>#REF!</v>
      </c>
      <c r="GI736" s="14" t="e">
        <f t="shared" si="698"/>
        <v>#REF!</v>
      </c>
      <c r="GJ736" s="14" t="e">
        <f t="shared" si="699"/>
        <v>#REF!</v>
      </c>
      <c r="GK736" s="14" t="e">
        <f t="shared" si="700"/>
        <v>#REF!</v>
      </c>
      <c r="GL736" s="14">
        <f t="shared" si="701"/>
        <v>2083</v>
      </c>
      <c r="GM736" s="14">
        <f t="shared" si="702"/>
        <v>4</v>
      </c>
      <c r="GN736" s="14">
        <f t="shared" si="703"/>
        <v>2083</v>
      </c>
      <c r="GO736" s="25" t="str">
        <f t="shared" si="704"/>
        <v>icon_2108107</v>
      </c>
      <c r="GS736" s="14">
        <f t="shared" si="705"/>
        <v>1</v>
      </c>
      <c r="GT736" s="14">
        <f t="shared" si="706"/>
        <v>2</v>
      </c>
      <c r="GU736" s="14" t="e">
        <f t="shared" si="673"/>
        <v>#REF!</v>
      </c>
      <c r="GV736" s="14" t="str">
        <f t="shared" si="674"/>
        <v>AtkExt</v>
      </c>
      <c r="GW736" s="14" t="e">
        <f t="shared" si="675"/>
        <v>#REF!</v>
      </c>
      <c r="GX736" s="14" t="e">
        <f t="shared" si="676"/>
        <v>#REF!</v>
      </c>
      <c r="GY736" s="14" t="str">
        <f t="shared" si="677"/>
        <v>DefExt</v>
      </c>
      <c r="GZ736" s="14" t="e">
        <f t="shared" si="678"/>
        <v>#REF!</v>
      </c>
      <c r="HA736" s="14" t="e">
        <f t="shared" si="679"/>
        <v>#REF!</v>
      </c>
      <c r="HB736" s="14">
        <f t="shared" si="707"/>
        <v>20830</v>
      </c>
      <c r="HC736" s="14">
        <f t="shared" si="680"/>
        <v>4</v>
      </c>
      <c r="HD736" s="14">
        <f t="shared" si="681"/>
        <v>2083</v>
      </c>
      <c r="HE736" s="25" t="s">
        <v>1109</v>
      </c>
      <c r="HF736" s="14">
        <f t="shared" si="708"/>
        <v>300</v>
      </c>
    </row>
    <row r="737" spans="165:214" ht="16.5" x14ac:dyDescent="0.2">
      <c r="FI737" s="13">
        <v>732</v>
      </c>
      <c r="FJ737" s="14">
        <f t="shared" si="709"/>
        <v>2</v>
      </c>
      <c r="FK737" s="14">
        <f t="shared" si="669"/>
        <v>297</v>
      </c>
      <c r="FL737" s="14">
        <f t="shared" si="710"/>
        <v>39</v>
      </c>
      <c r="FM737" s="14">
        <f t="shared" si="670"/>
        <v>30</v>
      </c>
      <c r="FN737" s="14">
        <f t="shared" si="682"/>
        <v>19</v>
      </c>
      <c r="FO737" s="14">
        <f t="shared" si="683"/>
        <v>120</v>
      </c>
      <c r="FP737" s="14">
        <f t="shared" si="684"/>
        <v>3</v>
      </c>
      <c r="FQ737" s="14">
        <f t="shared" si="685"/>
        <v>8</v>
      </c>
      <c r="FR737" s="14">
        <f t="shared" si="686"/>
        <v>8</v>
      </c>
      <c r="FS737" s="14" t="b">
        <f t="shared" si="711"/>
        <v>0</v>
      </c>
      <c r="FT737" s="14">
        <f t="shared" si="687"/>
        <v>2108308</v>
      </c>
      <c r="FU737" s="14">
        <f t="shared" si="712"/>
        <v>210</v>
      </c>
      <c r="FV737" s="13" t="str">
        <f t="shared" si="688"/>
        <v>120级-精良守护灵の戒指</v>
      </c>
      <c r="FW737" s="13" t="str">
        <f t="shared" si="689"/>
        <v>惊天 · 守护灵の戒指-精良</v>
      </c>
      <c r="FX737" s="14">
        <f t="shared" si="690"/>
        <v>2</v>
      </c>
      <c r="FY737" s="14">
        <f t="shared" si="691"/>
        <v>3</v>
      </c>
      <c r="FZ737" s="14">
        <f t="shared" si="692"/>
        <v>120</v>
      </c>
      <c r="GA737" s="14">
        <v>298</v>
      </c>
      <c r="GB737" s="14">
        <f t="shared" si="693"/>
        <v>8</v>
      </c>
      <c r="GC737" s="14">
        <f t="shared" si="671"/>
        <v>8</v>
      </c>
      <c r="GD737" s="14" t="str">
        <f t="shared" si="694"/>
        <v/>
      </c>
      <c r="GE737" s="14" t="e">
        <f t="shared" si="672"/>
        <v>#REF!</v>
      </c>
      <c r="GF737" s="14" t="e">
        <f t="shared" si="695"/>
        <v>#REF!</v>
      </c>
      <c r="GG737" s="14" t="e">
        <f t="shared" si="696"/>
        <v>#REF!</v>
      </c>
      <c r="GH737" s="14" t="e">
        <f t="shared" si="697"/>
        <v>#REF!</v>
      </c>
      <c r="GI737" s="14" t="e">
        <f t="shared" si="698"/>
        <v>#REF!</v>
      </c>
      <c r="GJ737" s="14" t="e">
        <f t="shared" si="699"/>
        <v>#REF!</v>
      </c>
      <c r="GK737" s="14" t="e">
        <f t="shared" si="700"/>
        <v>#REF!</v>
      </c>
      <c r="GL737" s="14">
        <f t="shared" si="701"/>
        <v>2083</v>
      </c>
      <c r="GM737" s="14">
        <f t="shared" si="702"/>
        <v>4</v>
      </c>
      <c r="GN737" s="14">
        <f t="shared" si="703"/>
        <v>2083</v>
      </c>
      <c r="GO737" s="25" t="str">
        <f t="shared" si="704"/>
        <v>icon_2108108</v>
      </c>
      <c r="GS737" s="14">
        <f t="shared" si="705"/>
        <v>1</v>
      </c>
      <c r="GT737" s="14">
        <f t="shared" si="706"/>
        <v>3</v>
      </c>
      <c r="GU737" s="14" t="e">
        <f t="shared" si="673"/>
        <v>#REF!</v>
      </c>
      <c r="GV737" s="14" t="str">
        <f t="shared" si="674"/>
        <v>AtkExt</v>
      </c>
      <c r="GW737" s="14" t="e">
        <f t="shared" si="675"/>
        <v>#REF!</v>
      </c>
      <c r="GX737" s="14" t="e">
        <f t="shared" si="676"/>
        <v>#REF!</v>
      </c>
      <c r="GY737" s="14" t="str">
        <f t="shared" si="677"/>
        <v>HPExt</v>
      </c>
      <c r="GZ737" s="14" t="e">
        <f t="shared" si="678"/>
        <v>#REF!</v>
      </c>
      <c r="HA737" s="14" t="e">
        <f t="shared" si="679"/>
        <v>#REF!</v>
      </c>
      <c r="HB737" s="14">
        <f t="shared" si="707"/>
        <v>20830</v>
      </c>
      <c r="HC737" s="14">
        <f t="shared" si="680"/>
        <v>4</v>
      </c>
      <c r="HD737" s="14">
        <f t="shared" si="681"/>
        <v>2083</v>
      </c>
      <c r="HE737" s="25" t="s">
        <v>1109</v>
      </c>
      <c r="HF737" s="14">
        <f t="shared" si="708"/>
        <v>300</v>
      </c>
    </row>
    <row r="738" spans="165:214" ht="16.5" x14ac:dyDescent="0.2">
      <c r="FI738" s="13">
        <v>733</v>
      </c>
      <c r="FJ738" s="14">
        <f t="shared" si="709"/>
        <v>2</v>
      </c>
      <c r="FK738" s="14">
        <f t="shared" si="669"/>
        <v>298</v>
      </c>
      <c r="FL738" s="14">
        <f t="shared" si="710"/>
        <v>40</v>
      </c>
      <c r="FM738" s="14">
        <f t="shared" si="670"/>
        <v>40</v>
      </c>
      <c r="FN738" s="14">
        <f t="shared" si="682"/>
        <v>19</v>
      </c>
      <c r="FO738" s="14">
        <f t="shared" si="683"/>
        <v>120</v>
      </c>
      <c r="FP738" s="14">
        <f t="shared" si="684"/>
        <v>4</v>
      </c>
      <c r="FQ738" s="14">
        <f t="shared" si="685"/>
        <v>1</v>
      </c>
      <c r="FR738" s="14">
        <f t="shared" si="686"/>
        <v>1</v>
      </c>
      <c r="FS738" s="14" t="b">
        <f t="shared" si="711"/>
        <v>0</v>
      </c>
      <c r="FT738" s="14">
        <f t="shared" si="687"/>
        <v>2108401</v>
      </c>
      <c r="FU738" s="14">
        <f t="shared" si="712"/>
        <v>336</v>
      </c>
      <c r="FV738" s="13" t="str">
        <f t="shared" si="688"/>
        <v>120级-史诗守护灵の灵器</v>
      </c>
      <c r="FW738" s="13" t="str">
        <f t="shared" si="689"/>
        <v>惊天 · 守护灵の灵器-史诗</v>
      </c>
      <c r="FX738" s="14">
        <f t="shared" si="690"/>
        <v>2</v>
      </c>
      <c r="FY738" s="14">
        <f t="shared" si="691"/>
        <v>4</v>
      </c>
      <c r="FZ738" s="14">
        <f t="shared" si="692"/>
        <v>120</v>
      </c>
      <c r="GA738" s="14">
        <v>299</v>
      </c>
      <c r="GB738" s="14">
        <f t="shared" si="693"/>
        <v>8</v>
      </c>
      <c r="GC738" s="14">
        <f t="shared" si="671"/>
        <v>1</v>
      </c>
      <c r="GD738" s="14" t="str">
        <f t="shared" si="694"/>
        <v/>
      </c>
      <c r="GE738" s="14" t="e">
        <f t="shared" si="672"/>
        <v>#REF!</v>
      </c>
      <c r="GF738" s="14" t="e">
        <f t="shared" si="695"/>
        <v>#REF!</v>
      </c>
      <c r="GG738" s="14" t="e">
        <f t="shared" si="696"/>
        <v>#REF!</v>
      </c>
      <c r="GH738" s="14" t="e">
        <f t="shared" si="697"/>
        <v>#REF!</v>
      </c>
      <c r="GI738" s="14" t="e">
        <f t="shared" si="698"/>
        <v>#REF!</v>
      </c>
      <c r="GJ738" s="14" t="e">
        <f t="shared" si="699"/>
        <v>#REF!</v>
      </c>
      <c r="GK738" s="14" t="e">
        <f t="shared" si="700"/>
        <v>#REF!</v>
      </c>
      <c r="GL738" s="14">
        <f t="shared" si="701"/>
        <v>2084</v>
      </c>
      <c r="GM738" s="14">
        <f t="shared" si="702"/>
        <v>5</v>
      </c>
      <c r="GN738" s="14">
        <f t="shared" si="703"/>
        <v>2084</v>
      </c>
      <c r="GO738" s="25" t="str">
        <f t="shared" si="704"/>
        <v>icon_2108101</v>
      </c>
      <c r="GS738" s="14">
        <f t="shared" si="705"/>
        <v>1</v>
      </c>
      <c r="GT738" s="14">
        <f t="shared" si="706"/>
        <v>0</v>
      </c>
      <c r="GU738" s="14" t="e">
        <f t="shared" si="673"/>
        <v>#REF!</v>
      </c>
      <c r="GV738" s="14" t="str">
        <f t="shared" si="674"/>
        <v>AtkExt</v>
      </c>
      <c r="GW738" s="14" t="e">
        <f t="shared" si="675"/>
        <v>#REF!</v>
      </c>
      <c r="GX738" s="14" t="e">
        <f t="shared" si="676"/>
        <v>#REF!</v>
      </c>
      <c r="GY738" s="14" t="str">
        <f t="shared" si="677"/>
        <v/>
      </c>
      <c r="GZ738" s="14" t="str">
        <f t="shared" si="678"/>
        <v/>
      </c>
      <c r="HA738" s="14" t="str">
        <f t="shared" si="679"/>
        <v/>
      </c>
      <c r="HB738" s="14">
        <f t="shared" si="707"/>
        <v>20840</v>
      </c>
      <c r="HC738" s="14">
        <f t="shared" si="680"/>
        <v>5</v>
      </c>
      <c r="HD738" s="14">
        <f t="shared" si="681"/>
        <v>2084</v>
      </c>
      <c r="HE738" s="25" t="s">
        <v>1109</v>
      </c>
      <c r="HF738" s="14">
        <f t="shared" si="708"/>
        <v>800</v>
      </c>
    </row>
    <row r="739" spans="165:214" ht="16.5" x14ac:dyDescent="0.2">
      <c r="FI739" s="13">
        <v>734</v>
      </c>
      <c r="FJ739" s="14">
        <f t="shared" si="709"/>
        <v>2</v>
      </c>
      <c r="FK739" s="14">
        <f t="shared" si="669"/>
        <v>299</v>
      </c>
      <c r="FL739" s="14">
        <f t="shared" si="710"/>
        <v>40</v>
      </c>
      <c r="FM739" s="14">
        <f t="shared" si="670"/>
        <v>40</v>
      </c>
      <c r="FN739" s="14">
        <f t="shared" si="682"/>
        <v>19</v>
      </c>
      <c r="FO739" s="14">
        <f t="shared" si="683"/>
        <v>120</v>
      </c>
      <c r="FP739" s="14">
        <f t="shared" si="684"/>
        <v>4</v>
      </c>
      <c r="FQ739" s="14">
        <f t="shared" si="685"/>
        <v>2</v>
      </c>
      <c r="FR739" s="14">
        <f t="shared" si="686"/>
        <v>2</v>
      </c>
      <c r="FS739" s="14" t="b">
        <f t="shared" si="711"/>
        <v>0</v>
      </c>
      <c r="FT739" s="14">
        <f t="shared" si="687"/>
        <v>2108402</v>
      </c>
      <c r="FU739" s="14">
        <f t="shared" si="712"/>
        <v>168</v>
      </c>
      <c r="FV739" s="13" t="str">
        <f t="shared" si="688"/>
        <v>120级-史诗守护灵の头盔</v>
      </c>
      <c r="FW739" s="13" t="str">
        <f t="shared" si="689"/>
        <v>惊天 · 守护灵の头盔-史诗</v>
      </c>
      <c r="FX739" s="14">
        <f t="shared" si="690"/>
        <v>2</v>
      </c>
      <c r="FY739" s="14">
        <f t="shared" si="691"/>
        <v>4</v>
      </c>
      <c r="FZ739" s="14">
        <f t="shared" si="692"/>
        <v>120</v>
      </c>
      <c r="GA739" s="14">
        <v>300</v>
      </c>
      <c r="GB739" s="14">
        <f t="shared" si="693"/>
        <v>8</v>
      </c>
      <c r="GC739" s="14">
        <f t="shared" si="671"/>
        <v>2</v>
      </c>
      <c r="GD739" s="14" t="str">
        <f t="shared" si="694"/>
        <v/>
      </c>
      <c r="GE739" s="14" t="e">
        <f t="shared" si="672"/>
        <v>#REF!</v>
      </c>
      <c r="GF739" s="14" t="e">
        <f t="shared" si="695"/>
        <v>#REF!</v>
      </c>
      <c r="GG739" s="14" t="e">
        <f t="shared" si="696"/>
        <v>#REF!</v>
      </c>
      <c r="GH739" s="14" t="e">
        <f t="shared" si="697"/>
        <v>#REF!</v>
      </c>
      <c r="GI739" s="14" t="e">
        <f t="shared" si="698"/>
        <v>#REF!</v>
      </c>
      <c r="GJ739" s="14" t="e">
        <f t="shared" si="699"/>
        <v>#REF!</v>
      </c>
      <c r="GK739" s="14" t="e">
        <f t="shared" si="700"/>
        <v>#REF!</v>
      </c>
      <c r="GL739" s="14">
        <f t="shared" si="701"/>
        <v>2084</v>
      </c>
      <c r="GM739" s="14">
        <f t="shared" si="702"/>
        <v>5</v>
      </c>
      <c r="GN739" s="14">
        <f t="shared" si="703"/>
        <v>2084</v>
      </c>
      <c r="GO739" s="25" t="str">
        <f t="shared" si="704"/>
        <v>icon_2108102</v>
      </c>
      <c r="GS739" s="14">
        <f t="shared" si="705"/>
        <v>2</v>
      </c>
      <c r="GT739" s="14">
        <f t="shared" si="706"/>
        <v>0</v>
      </c>
      <c r="GU739" s="14" t="e">
        <f t="shared" si="673"/>
        <v>#REF!</v>
      </c>
      <c r="GV739" s="14" t="str">
        <f t="shared" si="674"/>
        <v>DefExt</v>
      </c>
      <c r="GW739" s="14" t="e">
        <f t="shared" si="675"/>
        <v>#REF!</v>
      </c>
      <c r="GX739" s="14" t="e">
        <f t="shared" si="676"/>
        <v>#REF!</v>
      </c>
      <c r="GY739" s="14" t="str">
        <f t="shared" si="677"/>
        <v/>
      </c>
      <c r="GZ739" s="14" t="str">
        <f t="shared" si="678"/>
        <v/>
      </c>
      <c r="HA739" s="14" t="str">
        <f t="shared" si="679"/>
        <v/>
      </c>
      <c r="HB739" s="14">
        <f t="shared" si="707"/>
        <v>20840</v>
      </c>
      <c r="HC739" s="14">
        <f t="shared" si="680"/>
        <v>5</v>
      </c>
      <c r="HD739" s="14">
        <f t="shared" si="681"/>
        <v>2084</v>
      </c>
      <c r="HE739" s="25" t="s">
        <v>1109</v>
      </c>
      <c r="HF739" s="14">
        <f t="shared" si="708"/>
        <v>400</v>
      </c>
    </row>
    <row r="740" spans="165:214" ht="16.5" x14ac:dyDescent="0.2">
      <c r="FI740" s="13">
        <v>735</v>
      </c>
      <c r="FJ740" s="14">
        <f t="shared" si="709"/>
        <v>2</v>
      </c>
      <c r="FK740" s="14">
        <f t="shared" si="669"/>
        <v>300</v>
      </c>
      <c r="FL740" s="14">
        <f t="shared" si="710"/>
        <v>40</v>
      </c>
      <c r="FM740" s="14">
        <f t="shared" si="670"/>
        <v>40</v>
      </c>
      <c r="FN740" s="14">
        <f t="shared" si="682"/>
        <v>19</v>
      </c>
      <c r="FO740" s="14">
        <f t="shared" si="683"/>
        <v>120</v>
      </c>
      <c r="FP740" s="14">
        <f t="shared" si="684"/>
        <v>4</v>
      </c>
      <c r="FQ740" s="14">
        <f t="shared" si="685"/>
        <v>3</v>
      </c>
      <c r="FR740" s="14">
        <f t="shared" si="686"/>
        <v>3</v>
      </c>
      <c r="FS740" s="14" t="b">
        <f t="shared" si="711"/>
        <v>0</v>
      </c>
      <c r="FT740" s="14">
        <f t="shared" si="687"/>
        <v>2108403</v>
      </c>
      <c r="FU740" s="14">
        <f t="shared" si="712"/>
        <v>168</v>
      </c>
      <c r="FV740" s="13" t="str">
        <f t="shared" si="688"/>
        <v>120级-史诗守护灵の铠甲</v>
      </c>
      <c r="FW740" s="13" t="str">
        <f t="shared" si="689"/>
        <v>惊天 · 守护灵の铠甲-史诗</v>
      </c>
      <c r="FX740" s="14">
        <f t="shared" si="690"/>
        <v>2</v>
      </c>
      <c r="FY740" s="14">
        <f t="shared" si="691"/>
        <v>4</v>
      </c>
      <c r="FZ740" s="14">
        <f t="shared" si="692"/>
        <v>120</v>
      </c>
      <c r="GA740" s="14">
        <v>301</v>
      </c>
      <c r="GB740" s="14">
        <f t="shared" si="693"/>
        <v>8</v>
      </c>
      <c r="GC740" s="14">
        <f t="shared" si="671"/>
        <v>3</v>
      </c>
      <c r="GD740" s="14" t="str">
        <f t="shared" si="694"/>
        <v/>
      </c>
      <c r="GE740" s="14" t="e">
        <f t="shared" si="672"/>
        <v>#REF!</v>
      </c>
      <c r="GF740" s="14" t="e">
        <f t="shared" si="695"/>
        <v>#REF!</v>
      </c>
      <c r="GG740" s="14" t="e">
        <f t="shared" si="696"/>
        <v>#REF!</v>
      </c>
      <c r="GH740" s="14" t="e">
        <f t="shared" si="697"/>
        <v>#REF!</v>
      </c>
      <c r="GI740" s="14" t="e">
        <f t="shared" si="698"/>
        <v>#REF!</v>
      </c>
      <c r="GJ740" s="14" t="e">
        <f t="shared" si="699"/>
        <v>#REF!</v>
      </c>
      <c r="GK740" s="14" t="e">
        <f t="shared" si="700"/>
        <v>#REF!</v>
      </c>
      <c r="GL740" s="14">
        <f t="shared" si="701"/>
        <v>2084</v>
      </c>
      <c r="GM740" s="14">
        <f t="shared" si="702"/>
        <v>5</v>
      </c>
      <c r="GN740" s="14">
        <f t="shared" si="703"/>
        <v>2084</v>
      </c>
      <c r="GO740" s="25" t="str">
        <f t="shared" si="704"/>
        <v>icon_2108103</v>
      </c>
      <c r="GS740" s="14">
        <f t="shared" si="705"/>
        <v>2</v>
      </c>
      <c r="GT740" s="14">
        <f t="shared" si="706"/>
        <v>3</v>
      </c>
      <c r="GU740" s="14" t="e">
        <f t="shared" si="673"/>
        <v>#REF!</v>
      </c>
      <c r="GV740" s="14" t="str">
        <f t="shared" si="674"/>
        <v>DefExt</v>
      </c>
      <c r="GW740" s="14" t="e">
        <f t="shared" si="675"/>
        <v>#REF!</v>
      </c>
      <c r="GX740" s="14" t="e">
        <f t="shared" si="676"/>
        <v>#REF!</v>
      </c>
      <c r="GY740" s="14" t="str">
        <f t="shared" si="677"/>
        <v>HPExt</v>
      </c>
      <c r="GZ740" s="14" t="e">
        <f t="shared" si="678"/>
        <v>#REF!</v>
      </c>
      <c r="HA740" s="14" t="e">
        <f t="shared" si="679"/>
        <v>#REF!</v>
      </c>
      <c r="HB740" s="14">
        <f t="shared" si="707"/>
        <v>20840</v>
      </c>
      <c r="HC740" s="14">
        <f t="shared" si="680"/>
        <v>5</v>
      </c>
      <c r="HD740" s="14">
        <f t="shared" si="681"/>
        <v>2084</v>
      </c>
      <c r="HE740" s="25" t="s">
        <v>1109</v>
      </c>
      <c r="HF740" s="14">
        <f t="shared" si="708"/>
        <v>400</v>
      </c>
    </row>
    <row r="741" spans="165:214" ht="16.5" x14ac:dyDescent="0.2">
      <c r="FI741" s="13">
        <v>736</v>
      </c>
      <c r="FJ741" s="14">
        <f t="shared" si="709"/>
        <v>2</v>
      </c>
      <c r="FK741" s="14">
        <f t="shared" si="669"/>
        <v>301</v>
      </c>
      <c r="FL741" s="14">
        <f t="shared" si="710"/>
        <v>40</v>
      </c>
      <c r="FM741" s="14">
        <f t="shared" si="670"/>
        <v>40</v>
      </c>
      <c r="FN741" s="14">
        <f t="shared" si="682"/>
        <v>19</v>
      </c>
      <c r="FO741" s="14">
        <f t="shared" si="683"/>
        <v>120</v>
      </c>
      <c r="FP741" s="14">
        <f t="shared" si="684"/>
        <v>4</v>
      </c>
      <c r="FQ741" s="14">
        <f t="shared" si="685"/>
        <v>4</v>
      </c>
      <c r="FR741" s="14">
        <f t="shared" si="686"/>
        <v>4</v>
      </c>
      <c r="FS741" s="14" t="b">
        <f t="shared" si="711"/>
        <v>0</v>
      </c>
      <c r="FT741" s="14">
        <f t="shared" si="687"/>
        <v>2108404</v>
      </c>
      <c r="FU741" s="14">
        <f t="shared" si="712"/>
        <v>168</v>
      </c>
      <c r="FV741" s="13" t="str">
        <f t="shared" si="688"/>
        <v>120级-史诗守护灵の裤子</v>
      </c>
      <c r="FW741" s="13" t="str">
        <f t="shared" si="689"/>
        <v>惊天 · 守护灵の裤子-史诗</v>
      </c>
      <c r="FX741" s="14">
        <f t="shared" si="690"/>
        <v>2</v>
      </c>
      <c r="FY741" s="14">
        <f t="shared" si="691"/>
        <v>4</v>
      </c>
      <c r="FZ741" s="14">
        <f t="shared" si="692"/>
        <v>120</v>
      </c>
      <c r="GA741" s="14">
        <v>302</v>
      </c>
      <c r="GB741" s="14">
        <f t="shared" si="693"/>
        <v>8</v>
      </c>
      <c r="GC741" s="14">
        <f t="shared" si="671"/>
        <v>4</v>
      </c>
      <c r="GD741" s="14" t="str">
        <f t="shared" si="694"/>
        <v/>
      </c>
      <c r="GE741" s="14" t="e">
        <f t="shared" si="672"/>
        <v>#REF!</v>
      </c>
      <c r="GF741" s="14" t="e">
        <f t="shared" si="695"/>
        <v>#REF!</v>
      </c>
      <c r="GG741" s="14" t="e">
        <f t="shared" si="696"/>
        <v>#REF!</v>
      </c>
      <c r="GH741" s="14" t="e">
        <f t="shared" si="697"/>
        <v>#REF!</v>
      </c>
      <c r="GI741" s="14" t="e">
        <f t="shared" si="698"/>
        <v>#REF!</v>
      </c>
      <c r="GJ741" s="14" t="e">
        <f t="shared" si="699"/>
        <v>#REF!</v>
      </c>
      <c r="GK741" s="14" t="e">
        <f t="shared" si="700"/>
        <v>#REF!</v>
      </c>
      <c r="GL741" s="14">
        <f t="shared" si="701"/>
        <v>2084</v>
      </c>
      <c r="GM741" s="14">
        <f t="shared" si="702"/>
        <v>5</v>
      </c>
      <c r="GN741" s="14">
        <f t="shared" si="703"/>
        <v>2084</v>
      </c>
      <c r="GO741" s="25" t="str">
        <f t="shared" si="704"/>
        <v>icon_2108104</v>
      </c>
      <c r="GS741" s="14">
        <f t="shared" si="705"/>
        <v>2</v>
      </c>
      <c r="GT741" s="14">
        <f t="shared" si="706"/>
        <v>0</v>
      </c>
      <c r="GU741" s="14" t="e">
        <f t="shared" si="673"/>
        <v>#REF!</v>
      </c>
      <c r="GV741" s="14" t="str">
        <f t="shared" si="674"/>
        <v>DefExt</v>
      </c>
      <c r="GW741" s="14" t="e">
        <f t="shared" si="675"/>
        <v>#REF!</v>
      </c>
      <c r="GX741" s="14" t="e">
        <f t="shared" si="676"/>
        <v>#REF!</v>
      </c>
      <c r="GY741" s="14" t="str">
        <f t="shared" si="677"/>
        <v/>
      </c>
      <c r="GZ741" s="14" t="str">
        <f t="shared" si="678"/>
        <v/>
      </c>
      <c r="HA741" s="14" t="str">
        <f t="shared" si="679"/>
        <v/>
      </c>
      <c r="HB741" s="14">
        <f t="shared" si="707"/>
        <v>20840</v>
      </c>
      <c r="HC741" s="14">
        <f t="shared" si="680"/>
        <v>5</v>
      </c>
      <c r="HD741" s="14">
        <f t="shared" si="681"/>
        <v>2084</v>
      </c>
      <c r="HE741" s="25" t="s">
        <v>1109</v>
      </c>
      <c r="HF741" s="14">
        <f t="shared" si="708"/>
        <v>400</v>
      </c>
    </row>
    <row r="742" spans="165:214" ht="16.5" x14ac:dyDescent="0.2">
      <c r="FI742" s="13">
        <v>737</v>
      </c>
      <c r="FJ742" s="14">
        <f t="shared" si="709"/>
        <v>2</v>
      </c>
      <c r="FK742" s="14">
        <f t="shared" si="669"/>
        <v>302</v>
      </c>
      <c r="FL742" s="14">
        <f t="shared" si="710"/>
        <v>40</v>
      </c>
      <c r="FM742" s="14">
        <f t="shared" si="670"/>
        <v>40</v>
      </c>
      <c r="FN742" s="14">
        <f t="shared" si="682"/>
        <v>19</v>
      </c>
      <c r="FO742" s="14">
        <f t="shared" si="683"/>
        <v>120</v>
      </c>
      <c r="FP742" s="14">
        <f t="shared" si="684"/>
        <v>4</v>
      </c>
      <c r="FQ742" s="14">
        <f t="shared" si="685"/>
        <v>5</v>
      </c>
      <c r="FR742" s="14">
        <f t="shared" si="686"/>
        <v>5</v>
      </c>
      <c r="FS742" s="14" t="b">
        <f t="shared" si="711"/>
        <v>0</v>
      </c>
      <c r="FT742" s="14">
        <f t="shared" si="687"/>
        <v>2108405</v>
      </c>
      <c r="FU742" s="14">
        <f t="shared" si="712"/>
        <v>168</v>
      </c>
      <c r="FV742" s="13" t="str">
        <f t="shared" si="688"/>
        <v>120级-史诗守护灵の鞋子</v>
      </c>
      <c r="FW742" s="13" t="str">
        <f t="shared" si="689"/>
        <v>惊天 · 守护灵の鞋子-史诗</v>
      </c>
      <c r="FX742" s="14">
        <f t="shared" si="690"/>
        <v>2</v>
      </c>
      <c r="FY742" s="14">
        <f t="shared" si="691"/>
        <v>4</v>
      </c>
      <c r="FZ742" s="14">
        <f t="shared" si="692"/>
        <v>120</v>
      </c>
      <c r="GA742" s="14">
        <v>303</v>
      </c>
      <c r="GB742" s="14">
        <f t="shared" si="693"/>
        <v>8</v>
      </c>
      <c r="GC742" s="14">
        <f t="shared" si="671"/>
        <v>5</v>
      </c>
      <c r="GD742" s="14" t="str">
        <f t="shared" si="694"/>
        <v/>
      </c>
      <c r="GE742" s="14" t="e">
        <f t="shared" si="672"/>
        <v>#REF!</v>
      </c>
      <c r="GF742" s="14" t="e">
        <f t="shared" si="695"/>
        <v>#REF!</v>
      </c>
      <c r="GG742" s="14" t="e">
        <f t="shared" si="696"/>
        <v>#REF!</v>
      </c>
      <c r="GH742" s="14" t="e">
        <f t="shared" si="697"/>
        <v>#REF!</v>
      </c>
      <c r="GI742" s="14" t="e">
        <f t="shared" si="698"/>
        <v>#REF!</v>
      </c>
      <c r="GJ742" s="14" t="e">
        <f t="shared" si="699"/>
        <v>#REF!</v>
      </c>
      <c r="GK742" s="14" t="e">
        <f t="shared" si="700"/>
        <v>#REF!</v>
      </c>
      <c r="GL742" s="14">
        <f t="shared" si="701"/>
        <v>2084</v>
      </c>
      <c r="GM742" s="14">
        <f t="shared" si="702"/>
        <v>5</v>
      </c>
      <c r="GN742" s="14">
        <f t="shared" si="703"/>
        <v>2084</v>
      </c>
      <c r="GO742" s="25" t="str">
        <f t="shared" si="704"/>
        <v>icon_2108105</v>
      </c>
      <c r="GS742" s="14">
        <f t="shared" si="705"/>
        <v>3</v>
      </c>
      <c r="GT742" s="14">
        <f t="shared" si="706"/>
        <v>0</v>
      </c>
      <c r="GU742" s="14" t="e">
        <f t="shared" si="673"/>
        <v>#REF!</v>
      </c>
      <c r="GV742" s="14" t="str">
        <f t="shared" si="674"/>
        <v>HPExt</v>
      </c>
      <c r="GW742" s="14" t="e">
        <f t="shared" si="675"/>
        <v>#REF!</v>
      </c>
      <c r="GX742" s="14" t="e">
        <f t="shared" si="676"/>
        <v>#REF!</v>
      </c>
      <c r="GY742" s="14" t="str">
        <f t="shared" si="677"/>
        <v/>
      </c>
      <c r="GZ742" s="14" t="str">
        <f t="shared" si="678"/>
        <v/>
      </c>
      <c r="HA742" s="14" t="str">
        <f t="shared" si="679"/>
        <v/>
      </c>
      <c r="HB742" s="14">
        <f t="shared" si="707"/>
        <v>20840</v>
      </c>
      <c r="HC742" s="14">
        <f t="shared" si="680"/>
        <v>5</v>
      </c>
      <c r="HD742" s="14">
        <f t="shared" si="681"/>
        <v>2084</v>
      </c>
      <c r="HE742" s="25" t="s">
        <v>1109</v>
      </c>
      <c r="HF742" s="14">
        <f t="shared" si="708"/>
        <v>400</v>
      </c>
    </row>
    <row r="743" spans="165:214" ht="16.5" x14ac:dyDescent="0.2">
      <c r="FI743" s="13">
        <v>738</v>
      </c>
      <c r="FJ743" s="14">
        <f t="shared" si="709"/>
        <v>2</v>
      </c>
      <c r="FK743" s="14">
        <f t="shared" si="669"/>
        <v>303</v>
      </c>
      <c r="FL743" s="14">
        <f t="shared" si="710"/>
        <v>40</v>
      </c>
      <c r="FM743" s="14">
        <f t="shared" si="670"/>
        <v>40</v>
      </c>
      <c r="FN743" s="14">
        <f t="shared" si="682"/>
        <v>19</v>
      </c>
      <c r="FO743" s="14">
        <f t="shared" si="683"/>
        <v>120</v>
      </c>
      <c r="FP743" s="14">
        <f t="shared" si="684"/>
        <v>4</v>
      </c>
      <c r="FQ743" s="14">
        <f t="shared" si="685"/>
        <v>6</v>
      </c>
      <c r="FR743" s="14">
        <f t="shared" si="686"/>
        <v>6</v>
      </c>
      <c r="FS743" s="14" t="b">
        <f t="shared" si="711"/>
        <v>0</v>
      </c>
      <c r="FT743" s="14">
        <f t="shared" si="687"/>
        <v>2108406</v>
      </c>
      <c r="FU743" s="14">
        <f t="shared" si="712"/>
        <v>168</v>
      </c>
      <c r="FV743" s="13" t="str">
        <f t="shared" si="688"/>
        <v>120级-史诗守护灵の护手</v>
      </c>
      <c r="FW743" s="13" t="str">
        <f t="shared" si="689"/>
        <v>惊天 · 守护灵の护手-史诗</v>
      </c>
      <c r="FX743" s="14">
        <f t="shared" si="690"/>
        <v>2</v>
      </c>
      <c r="FY743" s="14">
        <f t="shared" si="691"/>
        <v>4</v>
      </c>
      <c r="FZ743" s="14">
        <f t="shared" si="692"/>
        <v>120</v>
      </c>
      <c r="GA743" s="14">
        <v>304</v>
      </c>
      <c r="GB743" s="14">
        <f t="shared" si="693"/>
        <v>8</v>
      </c>
      <c r="GC743" s="14">
        <f t="shared" si="671"/>
        <v>6</v>
      </c>
      <c r="GD743" s="14" t="str">
        <f t="shared" si="694"/>
        <v/>
      </c>
      <c r="GE743" s="14" t="e">
        <f t="shared" si="672"/>
        <v>#REF!</v>
      </c>
      <c r="GF743" s="14" t="e">
        <f t="shared" si="695"/>
        <v>#REF!</v>
      </c>
      <c r="GG743" s="14" t="e">
        <f t="shared" si="696"/>
        <v>#REF!</v>
      </c>
      <c r="GH743" s="14" t="e">
        <f t="shared" si="697"/>
        <v>#REF!</v>
      </c>
      <c r="GI743" s="14" t="e">
        <f t="shared" si="698"/>
        <v>#REF!</v>
      </c>
      <c r="GJ743" s="14" t="e">
        <f t="shared" si="699"/>
        <v>#REF!</v>
      </c>
      <c r="GK743" s="14" t="e">
        <f t="shared" si="700"/>
        <v>#REF!</v>
      </c>
      <c r="GL743" s="14">
        <f t="shared" si="701"/>
        <v>2084</v>
      </c>
      <c r="GM743" s="14">
        <f t="shared" si="702"/>
        <v>5</v>
      </c>
      <c r="GN743" s="14">
        <f t="shared" si="703"/>
        <v>2084</v>
      </c>
      <c r="GO743" s="25" t="str">
        <f t="shared" si="704"/>
        <v>icon_2108106</v>
      </c>
      <c r="GS743" s="14">
        <f t="shared" si="705"/>
        <v>3</v>
      </c>
      <c r="GT743" s="14">
        <f t="shared" si="706"/>
        <v>0</v>
      </c>
      <c r="GU743" s="14" t="e">
        <f t="shared" si="673"/>
        <v>#REF!</v>
      </c>
      <c r="GV743" s="14" t="str">
        <f t="shared" si="674"/>
        <v>HPExt</v>
      </c>
      <c r="GW743" s="14" t="e">
        <f t="shared" si="675"/>
        <v>#REF!</v>
      </c>
      <c r="GX743" s="14" t="e">
        <f t="shared" si="676"/>
        <v>#REF!</v>
      </c>
      <c r="GY743" s="14" t="str">
        <f t="shared" si="677"/>
        <v/>
      </c>
      <c r="GZ743" s="14" t="str">
        <f t="shared" si="678"/>
        <v/>
      </c>
      <c r="HA743" s="14" t="str">
        <f t="shared" si="679"/>
        <v/>
      </c>
      <c r="HB743" s="14">
        <f t="shared" si="707"/>
        <v>20840</v>
      </c>
      <c r="HC743" s="14">
        <f t="shared" si="680"/>
        <v>5</v>
      </c>
      <c r="HD743" s="14">
        <f t="shared" si="681"/>
        <v>2084</v>
      </c>
      <c r="HE743" s="25" t="s">
        <v>1109</v>
      </c>
      <c r="HF743" s="14">
        <f t="shared" si="708"/>
        <v>400</v>
      </c>
    </row>
    <row r="744" spans="165:214" ht="16.5" x14ac:dyDescent="0.2">
      <c r="FI744" s="13">
        <v>739</v>
      </c>
      <c r="FJ744" s="14">
        <f t="shared" si="709"/>
        <v>2</v>
      </c>
      <c r="FK744" s="14">
        <f t="shared" si="669"/>
        <v>304</v>
      </c>
      <c r="FL744" s="14">
        <f t="shared" si="710"/>
        <v>40</v>
      </c>
      <c r="FM744" s="14">
        <f t="shared" si="670"/>
        <v>40</v>
      </c>
      <c r="FN744" s="14">
        <f t="shared" si="682"/>
        <v>19</v>
      </c>
      <c r="FO744" s="14">
        <f t="shared" si="683"/>
        <v>120</v>
      </c>
      <c r="FP744" s="14">
        <f t="shared" si="684"/>
        <v>4</v>
      </c>
      <c r="FQ744" s="14">
        <f t="shared" si="685"/>
        <v>7</v>
      </c>
      <c r="FR744" s="14">
        <f t="shared" si="686"/>
        <v>7</v>
      </c>
      <c r="FS744" s="14" t="b">
        <f t="shared" si="711"/>
        <v>0</v>
      </c>
      <c r="FT744" s="14">
        <f t="shared" si="687"/>
        <v>2108407</v>
      </c>
      <c r="FU744" s="14">
        <f t="shared" si="712"/>
        <v>252</v>
      </c>
      <c r="FV744" s="13" t="str">
        <f t="shared" si="688"/>
        <v>120级-史诗守护灵の项链</v>
      </c>
      <c r="FW744" s="13" t="str">
        <f t="shared" si="689"/>
        <v>惊天 · 守护灵の项链-史诗</v>
      </c>
      <c r="FX744" s="14">
        <f t="shared" si="690"/>
        <v>2</v>
      </c>
      <c r="FY744" s="14">
        <f t="shared" si="691"/>
        <v>4</v>
      </c>
      <c r="FZ744" s="14">
        <f t="shared" si="692"/>
        <v>120</v>
      </c>
      <c r="GA744" s="14">
        <v>305</v>
      </c>
      <c r="GB744" s="14">
        <f t="shared" si="693"/>
        <v>8</v>
      </c>
      <c r="GC744" s="14">
        <f t="shared" si="671"/>
        <v>7</v>
      </c>
      <c r="GD744" s="14" t="str">
        <f t="shared" si="694"/>
        <v/>
      </c>
      <c r="GE744" s="14" t="e">
        <f t="shared" si="672"/>
        <v>#REF!</v>
      </c>
      <c r="GF744" s="14" t="e">
        <f t="shared" si="695"/>
        <v>#REF!</v>
      </c>
      <c r="GG744" s="14" t="e">
        <f t="shared" si="696"/>
        <v>#REF!</v>
      </c>
      <c r="GH744" s="14" t="e">
        <f t="shared" si="697"/>
        <v>#REF!</v>
      </c>
      <c r="GI744" s="14" t="e">
        <f t="shared" si="698"/>
        <v>#REF!</v>
      </c>
      <c r="GJ744" s="14" t="e">
        <f t="shared" si="699"/>
        <v>#REF!</v>
      </c>
      <c r="GK744" s="14" t="e">
        <f t="shared" si="700"/>
        <v>#REF!</v>
      </c>
      <c r="GL744" s="14">
        <f t="shared" si="701"/>
        <v>2084</v>
      </c>
      <c r="GM744" s="14">
        <f t="shared" si="702"/>
        <v>5</v>
      </c>
      <c r="GN744" s="14">
        <f t="shared" si="703"/>
        <v>2084</v>
      </c>
      <c r="GO744" s="25" t="str">
        <f t="shared" si="704"/>
        <v>icon_2108107</v>
      </c>
      <c r="GS744" s="14">
        <f t="shared" si="705"/>
        <v>1</v>
      </c>
      <c r="GT744" s="14">
        <f t="shared" si="706"/>
        <v>2</v>
      </c>
      <c r="GU744" s="14" t="e">
        <f t="shared" si="673"/>
        <v>#REF!</v>
      </c>
      <c r="GV744" s="14" t="str">
        <f t="shared" si="674"/>
        <v>AtkExt</v>
      </c>
      <c r="GW744" s="14" t="e">
        <f t="shared" si="675"/>
        <v>#REF!</v>
      </c>
      <c r="GX744" s="14" t="e">
        <f t="shared" si="676"/>
        <v>#REF!</v>
      </c>
      <c r="GY744" s="14" t="str">
        <f t="shared" si="677"/>
        <v>DefExt</v>
      </c>
      <c r="GZ744" s="14" t="e">
        <f t="shared" si="678"/>
        <v>#REF!</v>
      </c>
      <c r="HA744" s="14" t="e">
        <f t="shared" si="679"/>
        <v>#REF!</v>
      </c>
      <c r="HB744" s="14">
        <f t="shared" si="707"/>
        <v>20840</v>
      </c>
      <c r="HC744" s="14">
        <f t="shared" si="680"/>
        <v>5</v>
      </c>
      <c r="HD744" s="14">
        <f t="shared" si="681"/>
        <v>2084</v>
      </c>
      <c r="HE744" s="25" t="s">
        <v>1109</v>
      </c>
      <c r="HF744" s="14">
        <f t="shared" si="708"/>
        <v>600</v>
      </c>
    </row>
    <row r="745" spans="165:214" ht="16.5" x14ac:dyDescent="0.2">
      <c r="FI745" s="13">
        <v>740</v>
      </c>
      <c r="FJ745" s="14">
        <f t="shared" si="709"/>
        <v>2</v>
      </c>
      <c r="FK745" s="14">
        <f t="shared" si="669"/>
        <v>305</v>
      </c>
      <c r="FL745" s="14">
        <f t="shared" si="710"/>
        <v>40</v>
      </c>
      <c r="FM745" s="14">
        <f t="shared" si="670"/>
        <v>40</v>
      </c>
      <c r="FN745" s="14">
        <f t="shared" si="682"/>
        <v>19</v>
      </c>
      <c r="FO745" s="14">
        <f t="shared" si="683"/>
        <v>120</v>
      </c>
      <c r="FP745" s="14">
        <f t="shared" si="684"/>
        <v>4</v>
      </c>
      <c r="FQ745" s="14">
        <f t="shared" si="685"/>
        <v>8</v>
      </c>
      <c r="FR745" s="14">
        <f t="shared" si="686"/>
        <v>8</v>
      </c>
      <c r="FS745" s="14" t="b">
        <f t="shared" si="711"/>
        <v>0</v>
      </c>
      <c r="FT745" s="14">
        <f t="shared" si="687"/>
        <v>2108408</v>
      </c>
      <c r="FU745" s="14">
        <f t="shared" si="712"/>
        <v>252</v>
      </c>
      <c r="FV745" s="13" t="str">
        <f t="shared" si="688"/>
        <v>120级-史诗守护灵の戒指</v>
      </c>
      <c r="FW745" s="13" t="str">
        <f t="shared" si="689"/>
        <v>惊天 · 守护灵の戒指-史诗</v>
      </c>
      <c r="FX745" s="14">
        <f t="shared" si="690"/>
        <v>2</v>
      </c>
      <c r="FY745" s="14">
        <f t="shared" si="691"/>
        <v>4</v>
      </c>
      <c r="FZ745" s="14">
        <f t="shared" si="692"/>
        <v>120</v>
      </c>
      <c r="GA745" s="14">
        <v>306</v>
      </c>
      <c r="GB745" s="14">
        <f t="shared" si="693"/>
        <v>8</v>
      </c>
      <c r="GC745" s="14">
        <f t="shared" si="671"/>
        <v>8</v>
      </c>
      <c r="GD745" s="14" t="str">
        <f t="shared" si="694"/>
        <v/>
      </c>
      <c r="GE745" s="14" t="e">
        <f t="shared" si="672"/>
        <v>#REF!</v>
      </c>
      <c r="GF745" s="14" t="e">
        <f t="shared" si="695"/>
        <v>#REF!</v>
      </c>
      <c r="GG745" s="14" t="e">
        <f t="shared" si="696"/>
        <v>#REF!</v>
      </c>
      <c r="GH745" s="14" t="e">
        <f t="shared" si="697"/>
        <v>#REF!</v>
      </c>
      <c r="GI745" s="14" t="e">
        <f t="shared" si="698"/>
        <v>#REF!</v>
      </c>
      <c r="GJ745" s="14" t="e">
        <f t="shared" si="699"/>
        <v>#REF!</v>
      </c>
      <c r="GK745" s="14" t="e">
        <f t="shared" si="700"/>
        <v>#REF!</v>
      </c>
      <c r="GL745" s="14">
        <f t="shared" si="701"/>
        <v>2084</v>
      </c>
      <c r="GM745" s="14">
        <f t="shared" si="702"/>
        <v>5</v>
      </c>
      <c r="GN745" s="14">
        <f t="shared" si="703"/>
        <v>2084</v>
      </c>
      <c r="GO745" s="25" t="str">
        <f t="shared" si="704"/>
        <v>icon_2108108</v>
      </c>
      <c r="GS745" s="14">
        <f t="shared" si="705"/>
        <v>1</v>
      </c>
      <c r="GT745" s="14">
        <f t="shared" si="706"/>
        <v>3</v>
      </c>
      <c r="GU745" s="14" t="e">
        <f t="shared" si="673"/>
        <v>#REF!</v>
      </c>
      <c r="GV745" s="14" t="str">
        <f t="shared" si="674"/>
        <v>AtkExt</v>
      </c>
      <c r="GW745" s="14" t="e">
        <f t="shared" si="675"/>
        <v>#REF!</v>
      </c>
      <c r="GX745" s="14" t="e">
        <f t="shared" si="676"/>
        <v>#REF!</v>
      </c>
      <c r="GY745" s="14" t="str">
        <f t="shared" si="677"/>
        <v>HPExt</v>
      </c>
      <c r="GZ745" s="14" t="e">
        <f t="shared" si="678"/>
        <v>#REF!</v>
      </c>
      <c r="HA745" s="14" t="e">
        <f t="shared" si="679"/>
        <v>#REF!</v>
      </c>
      <c r="HB745" s="14">
        <f t="shared" si="707"/>
        <v>20840</v>
      </c>
      <c r="HC745" s="14">
        <f t="shared" si="680"/>
        <v>5</v>
      </c>
      <c r="HD745" s="14">
        <f t="shared" si="681"/>
        <v>2084</v>
      </c>
      <c r="HE745" s="25" t="s">
        <v>1109</v>
      </c>
      <c r="HF745" s="14">
        <f t="shared" si="708"/>
        <v>600</v>
      </c>
    </row>
    <row r="746" spans="165:214" ht="16.5" x14ac:dyDescent="0.2">
      <c r="FI746" s="13">
        <v>741</v>
      </c>
      <c r="FJ746" s="14">
        <f t="shared" si="709"/>
        <v>2</v>
      </c>
      <c r="FK746" s="14">
        <f t="shared" si="669"/>
        <v>306</v>
      </c>
      <c r="FL746" s="14">
        <f t="shared" si="710"/>
        <v>41</v>
      </c>
      <c r="FM746" s="14">
        <f t="shared" si="670"/>
        <v>41</v>
      </c>
      <c r="FN746" s="14">
        <f t="shared" si="682"/>
        <v>19</v>
      </c>
      <c r="FO746" s="14">
        <f t="shared" si="683"/>
        <v>120</v>
      </c>
      <c r="FP746" s="14">
        <f t="shared" si="684"/>
        <v>4</v>
      </c>
      <c r="FQ746" s="14">
        <f t="shared" si="685"/>
        <v>1</v>
      </c>
      <c r="FR746" s="14">
        <f t="shared" si="686"/>
        <v>1</v>
      </c>
      <c r="FS746" s="14" t="b">
        <f t="shared" si="711"/>
        <v>1</v>
      </c>
      <c r="FT746" s="14">
        <f t="shared" si="687"/>
        <v>2108411</v>
      </c>
      <c r="FU746" s="14">
        <f t="shared" si="712"/>
        <v>336</v>
      </c>
      <c r="FV746" s="13" t="str">
        <f t="shared" si="688"/>
        <v>120级-攻击套守护灵の灵器</v>
      </c>
      <c r="FW746" s="13" t="str">
        <f t="shared" si="689"/>
        <v>紫霄神雷 · 守护灵の灵器</v>
      </c>
      <c r="FX746" s="14">
        <f t="shared" si="690"/>
        <v>2</v>
      </c>
      <c r="FY746" s="14">
        <f t="shared" si="691"/>
        <v>4</v>
      </c>
      <c r="FZ746" s="14">
        <f t="shared" si="692"/>
        <v>120</v>
      </c>
      <c r="GA746" s="14">
        <v>307</v>
      </c>
      <c r="GB746" s="14">
        <f t="shared" si="693"/>
        <v>8</v>
      </c>
      <c r="GC746" s="14">
        <f t="shared" si="671"/>
        <v>1</v>
      </c>
      <c r="GD746" s="14">
        <f t="shared" si="694"/>
        <v>210841</v>
      </c>
      <c r="GE746" s="14" t="e">
        <f t="shared" si="672"/>
        <v>#REF!</v>
      </c>
      <c r="GF746" s="14" t="e">
        <f t="shared" si="695"/>
        <v>#REF!</v>
      </c>
      <c r="GG746" s="14" t="e">
        <f t="shared" si="696"/>
        <v>#REF!</v>
      </c>
      <c r="GH746" s="14" t="e">
        <f t="shared" si="697"/>
        <v>#REF!</v>
      </c>
      <c r="GI746" s="14" t="e">
        <f t="shared" si="698"/>
        <v>#REF!</v>
      </c>
      <c r="GJ746" s="14" t="e">
        <f t="shared" si="699"/>
        <v>#REF!</v>
      </c>
      <c r="GK746" s="14" t="e">
        <f t="shared" si="700"/>
        <v>#REF!</v>
      </c>
      <c r="GL746" s="14">
        <f t="shared" si="701"/>
        <v>2084</v>
      </c>
      <c r="GM746" s="14">
        <f t="shared" si="702"/>
        <v>5</v>
      </c>
      <c r="GN746" s="14">
        <f t="shared" si="703"/>
        <v>2084</v>
      </c>
      <c r="GO746" s="25" t="str">
        <f t="shared" si="704"/>
        <v>icon_2108411</v>
      </c>
      <c r="GS746" s="14">
        <f t="shared" si="705"/>
        <v>1</v>
      </c>
      <c r="GT746" s="14">
        <f t="shared" si="706"/>
        <v>0</v>
      </c>
      <c r="GU746" s="14" t="e">
        <f t="shared" si="673"/>
        <v>#REF!</v>
      </c>
      <c r="GV746" s="14" t="str">
        <f t="shared" si="674"/>
        <v>AtkExt</v>
      </c>
      <c r="GW746" s="14" t="e">
        <f t="shared" si="675"/>
        <v>#REF!</v>
      </c>
      <c r="GX746" s="14" t="e">
        <f t="shared" si="676"/>
        <v>#REF!</v>
      </c>
      <c r="GY746" s="14" t="str">
        <f t="shared" si="677"/>
        <v/>
      </c>
      <c r="GZ746" s="14" t="str">
        <f t="shared" si="678"/>
        <v/>
      </c>
      <c r="HA746" s="14" t="str">
        <f t="shared" si="679"/>
        <v/>
      </c>
      <c r="HB746" s="14">
        <f t="shared" si="707"/>
        <v>20840</v>
      </c>
      <c r="HC746" s="14">
        <f t="shared" si="680"/>
        <v>5</v>
      </c>
      <c r="HD746" s="14">
        <f t="shared" si="681"/>
        <v>2084</v>
      </c>
      <c r="HE746" s="25" t="s">
        <v>1109</v>
      </c>
      <c r="HF746" s="14">
        <f t="shared" si="708"/>
        <v>800</v>
      </c>
    </row>
    <row r="747" spans="165:214" ht="16.5" x14ac:dyDescent="0.2">
      <c r="FI747" s="13">
        <v>742</v>
      </c>
      <c r="FJ747" s="14">
        <f t="shared" si="709"/>
        <v>2</v>
      </c>
      <c r="FK747" s="14">
        <f t="shared" si="669"/>
        <v>307</v>
      </c>
      <c r="FL747" s="14">
        <f t="shared" si="710"/>
        <v>41</v>
      </c>
      <c r="FM747" s="14">
        <f t="shared" si="670"/>
        <v>41</v>
      </c>
      <c r="FN747" s="14">
        <f t="shared" si="682"/>
        <v>19</v>
      </c>
      <c r="FO747" s="14">
        <f t="shared" si="683"/>
        <v>120</v>
      </c>
      <c r="FP747" s="14">
        <f t="shared" si="684"/>
        <v>4</v>
      </c>
      <c r="FQ747" s="14">
        <f t="shared" si="685"/>
        <v>2</v>
      </c>
      <c r="FR747" s="14">
        <f t="shared" si="686"/>
        <v>2</v>
      </c>
      <c r="FS747" s="14" t="b">
        <f t="shared" si="711"/>
        <v>1</v>
      </c>
      <c r="FT747" s="14">
        <f t="shared" si="687"/>
        <v>2108412</v>
      </c>
      <c r="FU747" s="14">
        <f t="shared" si="712"/>
        <v>168</v>
      </c>
      <c r="FV747" s="13" t="str">
        <f t="shared" si="688"/>
        <v>120级-攻击套守护灵の头盔</v>
      </c>
      <c r="FW747" s="13" t="str">
        <f t="shared" si="689"/>
        <v>紫霄神雷 · 守护灵の头盔</v>
      </c>
      <c r="FX747" s="14">
        <f t="shared" si="690"/>
        <v>2</v>
      </c>
      <c r="FY747" s="14">
        <f t="shared" si="691"/>
        <v>4</v>
      </c>
      <c r="FZ747" s="14">
        <f t="shared" si="692"/>
        <v>120</v>
      </c>
      <c r="GA747" s="14">
        <v>308</v>
      </c>
      <c r="GB747" s="14">
        <f t="shared" si="693"/>
        <v>8</v>
      </c>
      <c r="GC747" s="14">
        <f t="shared" si="671"/>
        <v>2</v>
      </c>
      <c r="GD747" s="14">
        <f t="shared" si="694"/>
        <v>210841</v>
      </c>
      <c r="GE747" s="14" t="e">
        <f t="shared" si="672"/>
        <v>#REF!</v>
      </c>
      <c r="GF747" s="14" t="e">
        <f t="shared" si="695"/>
        <v>#REF!</v>
      </c>
      <c r="GG747" s="14" t="e">
        <f t="shared" si="696"/>
        <v>#REF!</v>
      </c>
      <c r="GH747" s="14" t="e">
        <f t="shared" si="697"/>
        <v>#REF!</v>
      </c>
      <c r="GI747" s="14" t="e">
        <f t="shared" si="698"/>
        <v>#REF!</v>
      </c>
      <c r="GJ747" s="14" t="e">
        <f t="shared" si="699"/>
        <v>#REF!</v>
      </c>
      <c r="GK747" s="14" t="e">
        <f t="shared" si="700"/>
        <v>#REF!</v>
      </c>
      <c r="GL747" s="14">
        <f t="shared" si="701"/>
        <v>2084</v>
      </c>
      <c r="GM747" s="14">
        <f t="shared" si="702"/>
        <v>5</v>
      </c>
      <c r="GN747" s="14">
        <f t="shared" si="703"/>
        <v>2084</v>
      </c>
      <c r="GO747" s="25" t="str">
        <f t="shared" si="704"/>
        <v>icon_2108412</v>
      </c>
      <c r="GS747" s="14">
        <f t="shared" si="705"/>
        <v>2</v>
      </c>
      <c r="GT747" s="14">
        <f t="shared" si="706"/>
        <v>0</v>
      </c>
      <c r="GU747" s="14" t="e">
        <f t="shared" si="673"/>
        <v>#REF!</v>
      </c>
      <c r="GV747" s="14" t="str">
        <f t="shared" si="674"/>
        <v>DefExt</v>
      </c>
      <c r="GW747" s="14" t="e">
        <f t="shared" si="675"/>
        <v>#REF!</v>
      </c>
      <c r="GX747" s="14" t="e">
        <f t="shared" si="676"/>
        <v>#REF!</v>
      </c>
      <c r="GY747" s="14" t="str">
        <f t="shared" si="677"/>
        <v/>
      </c>
      <c r="GZ747" s="14" t="str">
        <f t="shared" si="678"/>
        <v/>
      </c>
      <c r="HA747" s="14" t="str">
        <f t="shared" si="679"/>
        <v/>
      </c>
      <c r="HB747" s="14">
        <f t="shared" si="707"/>
        <v>20840</v>
      </c>
      <c r="HC747" s="14">
        <f t="shared" si="680"/>
        <v>5</v>
      </c>
      <c r="HD747" s="14">
        <f t="shared" si="681"/>
        <v>2084</v>
      </c>
      <c r="HE747" s="25" t="s">
        <v>1109</v>
      </c>
      <c r="HF747" s="14">
        <f t="shared" si="708"/>
        <v>400</v>
      </c>
    </row>
    <row r="748" spans="165:214" ht="16.5" x14ac:dyDescent="0.2">
      <c r="FI748" s="13">
        <v>743</v>
      </c>
      <c r="FJ748" s="14">
        <f t="shared" si="709"/>
        <v>2</v>
      </c>
      <c r="FK748" s="14">
        <f t="shared" si="669"/>
        <v>308</v>
      </c>
      <c r="FL748" s="14">
        <f t="shared" si="710"/>
        <v>41</v>
      </c>
      <c r="FM748" s="14">
        <f t="shared" si="670"/>
        <v>41</v>
      </c>
      <c r="FN748" s="14">
        <f t="shared" si="682"/>
        <v>19</v>
      </c>
      <c r="FO748" s="14">
        <f t="shared" si="683"/>
        <v>120</v>
      </c>
      <c r="FP748" s="14">
        <f t="shared" si="684"/>
        <v>4</v>
      </c>
      <c r="FQ748" s="14">
        <f t="shared" si="685"/>
        <v>3</v>
      </c>
      <c r="FR748" s="14">
        <f t="shared" si="686"/>
        <v>3</v>
      </c>
      <c r="FS748" s="14" t="b">
        <f t="shared" si="711"/>
        <v>1</v>
      </c>
      <c r="FT748" s="14">
        <f t="shared" si="687"/>
        <v>2108413</v>
      </c>
      <c r="FU748" s="14">
        <f t="shared" si="712"/>
        <v>168</v>
      </c>
      <c r="FV748" s="13" t="str">
        <f t="shared" si="688"/>
        <v>120级-攻击套守护灵の铠甲</v>
      </c>
      <c r="FW748" s="13" t="str">
        <f t="shared" si="689"/>
        <v>紫霄神雷 · 守护灵の铠甲</v>
      </c>
      <c r="FX748" s="14">
        <f t="shared" si="690"/>
        <v>2</v>
      </c>
      <c r="FY748" s="14">
        <f t="shared" si="691"/>
        <v>4</v>
      </c>
      <c r="FZ748" s="14">
        <f t="shared" si="692"/>
        <v>120</v>
      </c>
      <c r="GA748" s="14">
        <v>309</v>
      </c>
      <c r="GB748" s="14">
        <f t="shared" si="693"/>
        <v>8</v>
      </c>
      <c r="GC748" s="14">
        <f t="shared" si="671"/>
        <v>3</v>
      </c>
      <c r="GD748" s="14">
        <f t="shared" si="694"/>
        <v>210841</v>
      </c>
      <c r="GE748" s="14" t="e">
        <f t="shared" si="672"/>
        <v>#REF!</v>
      </c>
      <c r="GF748" s="14" t="e">
        <f t="shared" si="695"/>
        <v>#REF!</v>
      </c>
      <c r="GG748" s="14" t="e">
        <f t="shared" si="696"/>
        <v>#REF!</v>
      </c>
      <c r="GH748" s="14" t="e">
        <f t="shared" si="697"/>
        <v>#REF!</v>
      </c>
      <c r="GI748" s="14" t="e">
        <f t="shared" si="698"/>
        <v>#REF!</v>
      </c>
      <c r="GJ748" s="14" t="e">
        <f t="shared" si="699"/>
        <v>#REF!</v>
      </c>
      <c r="GK748" s="14" t="e">
        <f t="shared" si="700"/>
        <v>#REF!</v>
      </c>
      <c r="GL748" s="14">
        <f t="shared" si="701"/>
        <v>2084</v>
      </c>
      <c r="GM748" s="14">
        <f t="shared" si="702"/>
        <v>5</v>
      </c>
      <c r="GN748" s="14">
        <f t="shared" si="703"/>
        <v>2084</v>
      </c>
      <c r="GO748" s="25" t="str">
        <f t="shared" si="704"/>
        <v>icon_2108413</v>
      </c>
      <c r="GS748" s="14">
        <f t="shared" si="705"/>
        <v>2</v>
      </c>
      <c r="GT748" s="14">
        <f t="shared" si="706"/>
        <v>3</v>
      </c>
      <c r="GU748" s="14" t="e">
        <f t="shared" si="673"/>
        <v>#REF!</v>
      </c>
      <c r="GV748" s="14" t="str">
        <f t="shared" si="674"/>
        <v>DefExt</v>
      </c>
      <c r="GW748" s="14" t="e">
        <f t="shared" si="675"/>
        <v>#REF!</v>
      </c>
      <c r="GX748" s="14" t="e">
        <f t="shared" si="676"/>
        <v>#REF!</v>
      </c>
      <c r="GY748" s="14" t="str">
        <f t="shared" si="677"/>
        <v>HPExt</v>
      </c>
      <c r="GZ748" s="14" t="e">
        <f t="shared" si="678"/>
        <v>#REF!</v>
      </c>
      <c r="HA748" s="14" t="e">
        <f t="shared" si="679"/>
        <v>#REF!</v>
      </c>
      <c r="HB748" s="14">
        <f t="shared" si="707"/>
        <v>20840</v>
      </c>
      <c r="HC748" s="14">
        <f t="shared" si="680"/>
        <v>5</v>
      </c>
      <c r="HD748" s="14">
        <f t="shared" si="681"/>
        <v>2084</v>
      </c>
      <c r="HE748" s="25" t="s">
        <v>1109</v>
      </c>
      <c r="HF748" s="14">
        <f t="shared" si="708"/>
        <v>400</v>
      </c>
    </row>
    <row r="749" spans="165:214" ht="16.5" x14ac:dyDescent="0.2">
      <c r="FI749" s="13">
        <v>744</v>
      </c>
      <c r="FJ749" s="14">
        <f t="shared" si="709"/>
        <v>2</v>
      </c>
      <c r="FK749" s="14">
        <f t="shared" si="669"/>
        <v>309</v>
      </c>
      <c r="FL749" s="14">
        <f t="shared" si="710"/>
        <v>41</v>
      </c>
      <c r="FM749" s="14">
        <f t="shared" si="670"/>
        <v>41</v>
      </c>
      <c r="FN749" s="14">
        <f t="shared" si="682"/>
        <v>19</v>
      </c>
      <c r="FO749" s="14">
        <f t="shared" si="683"/>
        <v>120</v>
      </c>
      <c r="FP749" s="14">
        <f t="shared" si="684"/>
        <v>4</v>
      </c>
      <c r="FQ749" s="14">
        <f t="shared" si="685"/>
        <v>4</v>
      </c>
      <c r="FR749" s="14">
        <f t="shared" si="686"/>
        <v>5</v>
      </c>
      <c r="FS749" s="14" t="b">
        <f t="shared" si="711"/>
        <v>1</v>
      </c>
      <c r="FT749" s="14">
        <f t="shared" si="687"/>
        <v>2108415</v>
      </c>
      <c r="FU749" s="14">
        <f t="shared" si="712"/>
        <v>168</v>
      </c>
      <c r="FV749" s="13" t="str">
        <f t="shared" si="688"/>
        <v>120级-攻击套守护灵の鞋子</v>
      </c>
      <c r="FW749" s="13" t="str">
        <f t="shared" si="689"/>
        <v>紫霄神雷 · 守护灵の鞋子</v>
      </c>
      <c r="FX749" s="14">
        <f t="shared" si="690"/>
        <v>2</v>
      </c>
      <c r="FY749" s="14">
        <f t="shared" si="691"/>
        <v>4</v>
      </c>
      <c r="FZ749" s="14">
        <f t="shared" si="692"/>
        <v>120</v>
      </c>
      <c r="GA749" s="14">
        <v>310</v>
      </c>
      <c r="GB749" s="14">
        <f t="shared" si="693"/>
        <v>8</v>
      </c>
      <c r="GC749" s="14">
        <f t="shared" si="671"/>
        <v>5</v>
      </c>
      <c r="GD749" s="14">
        <f t="shared" si="694"/>
        <v>210841</v>
      </c>
      <c r="GE749" s="14" t="e">
        <f t="shared" si="672"/>
        <v>#REF!</v>
      </c>
      <c r="GF749" s="14" t="e">
        <f t="shared" si="695"/>
        <v>#REF!</v>
      </c>
      <c r="GG749" s="14" t="e">
        <f t="shared" si="696"/>
        <v>#REF!</v>
      </c>
      <c r="GH749" s="14" t="e">
        <f t="shared" si="697"/>
        <v>#REF!</v>
      </c>
      <c r="GI749" s="14" t="e">
        <f t="shared" si="698"/>
        <v>#REF!</v>
      </c>
      <c r="GJ749" s="14" t="e">
        <f t="shared" si="699"/>
        <v>#REF!</v>
      </c>
      <c r="GK749" s="14" t="e">
        <f t="shared" si="700"/>
        <v>#REF!</v>
      </c>
      <c r="GL749" s="14">
        <f t="shared" si="701"/>
        <v>2084</v>
      </c>
      <c r="GM749" s="14">
        <f t="shared" si="702"/>
        <v>5</v>
      </c>
      <c r="GN749" s="14">
        <f t="shared" si="703"/>
        <v>2084</v>
      </c>
      <c r="GO749" s="25" t="str">
        <f t="shared" si="704"/>
        <v>icon_2108415</v>
      </c>
      <c r="GS749" s="14">
        <f t="shared" si="705"/>
        <v>3</v>
      </c>
      <c r="GT749" s="14">
        <f t="shared" si="706"/>
        <v>0</v>
      </c>
      <c r="GU749" s="14" t="e">
        <f t="shared" si="673"/>
        <v>#REF!</v>
      </c>
      <c r="GV749" s="14" t="str">
        <f t="shared" si="674"/>
        <v>HPExt</v>
      </c>
      <c r="GW749" s="14" t="e">
        <f t="shared" si="675"/>
        <v>#REF!</v>
      </c>
      <c r="GX749" s="14" t="e">
        <f t="shared" si="676"/>
        <v>#REF!</v>
      </c>
      <c r="GY749" s="14" t="str">
        <f t="shared" si="677"/>
        <v/>
      </c>
      <c r="GZ749" s="14" t="str">
        <f t="shared" si="678"/>
        <v/>
      </c>
      <c r="HA749" s="14" t="str">
        <f t="shared" si="679"/>
        <v/>
      </c>
      <c r="HB749" s="14">
        <f t="shared" si="707"/>
        <v>20840</v>
      </c>
      <c r="HC749" s="14">
        <f t="shared" si="680"/>
        <v>5</v>
      </c>
      <c r="HD749" s="14">
        <f t="shared" si="681"/>
        <v>2084</v>
      </c>
      <c r="HE749" s="25" t="s">
        <v>1109</v>
      </c>
      <c r="HF749" s="14">
        <f t="shared" si="708"/>
        <v>400</v>
      </c>
    </row>
    <row r="750" spans="165:214" ht="16.5" x14ac:dyDescent="0.2">
      <c r="FI750" s="13">
        <v>745</v>
      </c>
      <c r="FJ750" s="14">
        <f t="shared" si="709"/>
        <v>2</v>
      </c>
      <c r="FK750" s="14">
        <f t="shared" si="669"/>
        <v>310</v>
      </c>
      <c r="FL750" s="14">
        <f t="shared" si="710"/>
        <v>41</v>
      </c>
      <c r="FM750" s="14">
        <f t="shared" si="670"/>
        <v>41</v>
      </c>
      <c r="FN750" s="14">
        <f t="shared" si="682"/>
        <v>19</v>
      </c>
      <c r="FO750" s="14">
        <f t="shared" si="683"/>
        <v>120</v>
      </c>
      <c r="FP750" s="14">
        <f t="shared" si="684"/>
        <v>4</v>
      </c>
      <c r="FQ750" s="14">
        <f t="shared" si="685"/>
        <v>5</v>
      </c>
      <c r="FR750" s="14">
        <f t="shared" si="686"/>
        <v>7</v>
      </c>
      <c r="FS750" s="14" t="b">
        <f t="shared" si="711"/>
        <v>1</v>
      </c>
      <c r="FT750" s="14">
        <f t="shared" si="687"/>
        <v>2108417</v>
      </c>
      <c r="FU750" s="14">
        <f t="shared" si="712"/>
        <v>252</v>
      </c>
      <c r="FV750" s="13" t="str">
        <f t="shared" si="688"/>
        <v>120级-攻击套守护灵の项链</v>
      </c>
      <c r="FW750" s="13" t="str">
        <f t="shared" si="689"/>
        <v>紫霄神雷 · 守护灵の项链</v>
      </c>
      <c r="FX750" s="14">
        <f t="shared" si="690"/>
        <v>2</v>
      </c>
      <c r="FY750" s="14">
        <f t="shared" si="691"/>
        <v>4</v>
      </c>
      <c r="FZ750" s="14">
        <f t="shared" si="692"/>
        <v>120</v>
      </c>
      <c r="GA750" s="14">
        <v>311</v>
      </c>
      <c r="GB750" s="14">
        <f t="shared" si="693"/>
        <v>8</v>
      </c>
      <c r="GC750" s="14">
        <f t="shared" si="671"/>
        <v>7</v>
      </c>
      <c r="GD750" s="14">
        <f t="shared" si="694"/>
        <v>210841</v>
      </c>
      <c r="GE750" s="14" t="e">
        <f t="shared" si="672"/>
        <v>#REF!</v>
      </c>
      <c r="GF750" s="14" t="e">
        <f t="shared" si="695"/>
        <v>#REF!</v>
      </c>
      <c r="GG750" s="14" t="e">
        <f t="shared" si="696"/>
        <v>#REF!</v>
      </c>
      <c r="GH750" s="14" t="e">
        <f t="shared" si="697"/>
        <v>#REF!</v>
      </c>
      <c r="GI750" s="14" t="e">
        <f t="shared" si="698"/>
        <v>#REF!</v>
      </c>
      <c r="GJ750" s="14" t="e">
        <f t="shared" si="699"/>
        <v>#REF!</v>
      </c>
      <c r="GK750" s="14" t="e">
        <f t="shared" si="700"/>
        <v>#REF!</v>
      </c>
      <c r="GL750" s="14">
        <f t="shared" si="701"/>
        <v>2084</v>
      </c>
      <c r="GM750" s="14">
        <f t="shared" si="702"/>
        <v>5</v>
      </c>
      <c r="GN750" s="14">
        <f t="shared" si="703"/>
        <v>2084</v>
      </c>
      <c r="GO750" s="25" t="str">
        <f t="shared" si="704"/>
        <v>icon_2108417</v>
      </c>
      <c r="GS750" s="14">
        <f t="shared" si="705"/>
        <v>1</v>
      </c>
      <c r="GT750" s="14">
        <f t="shared" si="706"/>
        <v>2</v>
      </c>
      <c r="GU750" s="14" t="e">
        <f t="shared" si="673"/>
        <v>#REF!</v>
      </c>
      <c r="GV750" s="14" t="str">
        <f t="shared" si="674"/>
        <v>AtkExt</v>
      </c>
      <c r="GW750" s="14" t="e">
        <f t="shared" si="675"/>
        <v>#REF!</v>
      </c>
      <c r="GX750" s="14" t="e">
        <f t="shared" si="676"/>
        <v>#REF!</v>
      </c>
      <c r="GY750" s="14" t="str">
        <f t="shared" si="677"/>
        <v>DefExt</v>
      </c>
      <c r="GZ750" s="14" t="e">
        <f t="shared" si="678"/>
        <v>#REF!</v>
      </c>
      <c r="HA750" s="14" t="e">
        <f t="shared" si="679"/>
        <v>#REF!</v>
      </c>
      <c r="HB750" s="14">
        <f t="shared" si="707"/>
        <v>20840</v>
      </c>
      <c r="HC750" s="14">
        <f t="shared" si="680"/>
        <v>5</v>
      </c>
      <c r="HD750" s="14">
        <f t="shared" si="681"/>
        <v>2084</v>
      </c>
      <c r="HE750" s="25" t="s">
        <v>1109</v>
      </c>
      <c r="HF750" s="14">
        <f t="shared" si="708"/>
        <v>600</v>
      </c>
    </row>
    <row r="751" spans="165:214" ht="16.5" x14ac:dyDescent="0.2">
      <c r="FI751" s="13">
        <v>746</v>
      </c>
      <c r="FJ751" s="14">
        <f t="shared" si="709"/>
        <v>2</v>
      </c>
      <c r="FK751" s="14">
        <f t="shared" si="669"/>
        <v>311</v>
      </c>
      <c r="FL751" s="14">
        <f t="shared" si="710"/>
        <v>41</v>
      </c>
      <c r="FM751" s="14">
        <f t="shared" si="670"/>
        <v>41</v>
      </c>
      <c r="FN751" s="14">
        <f t="shared" si="682"/>
        <v>19</v>
      </c>
      <c r="FO751" s="14">
        <f t="shared" si="683"/>
        <v>120</v>
      </c>
      <c r="FP751" s="14">
        <f t="shared" si="684"/>
        <v>4</v>
      </c>
      <c r="FQ751" s="14">
        <f t="shared" si="685"/>
        <v>6</v>
      </c>
      <c r="FR751" s="14">
        <f t="shared" si="686"/>
        <v>8</v>
      </c>
      <c r="FS751" s="14" t="b">
        <f t="shared" si="711"/>
        <v>1</v>
      </c>
      <c r="FT751" s="14">
        <f t="shared" si="687"/>
        <v>2108418</v>
      </c>
      <c r="FU751" s="14">
        <f t="shared" si="712"/>
        <v>252</v>
      </c>
      <c r="FV751" s="13" t="str">
        <f t="shared" si="688"/>
        <v>120级-攻击套守护灵の戒指</v>
      </c>
      <c r="FW751" s="13" t="str">
        <f t="shared" si="689"/>
        <v>紫霄神雷 · 守护灵の戒指</v>
      </c>
      <c r="FX751" s="14">
        <f t="shared" si="690"/>
        <v>2</v>
      </c>
      <c r="FY751" s="14">
        <f t="shared" si="691"/>
        <v>4</v>
      </c>
      <c r="FZ751" s="14">
        <f t="shared" si="692"/>
        <v>120</v>
      </c>
      <c r="GA751" s="14">
        <v>312</v>
      </c>
      <c r="GB751" s="14">
        <f t="shared" si="693"/>
        <v>8</v>
      </c>
      <c r="GC751" s="14">
        <f t="shared" si="671"/>
        <v>8</v>
      </c>
      <c r="GD751" s="14">
        <f t="shared" si="694"/>
        <v>210841</v>
      </c>
      <c r="GE751" s="14" t="e">
        <f t="shared" si="672"/>
        <v>#REF!</v>
      </c>
      <c r="GF751" s="14" t="e">
        <f t="shared" si="695"/>
        <v>#REF!</v>
      </c>
      <c r="GG751" s="14" t="e">
        <f t="shared" si="696"/>
        <v>#REF!</v>
      </c>
      <c r="GH751" s="14" t="e">
        <f t="shared" si="697"/>
        <v>#REF!</v>
      </c>
      <c r="GI751" s="14" t="e">
        <f t="shared" si="698"/>
        <v>#REF!</v>
      </c>
      <c r="GJ751" s="14" t="e">
        <f t="shared" si="699"/>
        <v>#REF!</v>
      </c>
      <c r="GK751" s="14" t="e">
        <f t="shared" si="700"/>
        <v>#REF!</v>
      </c>
      <c r="GL751" s="14">
        <f t="shared" si="701"/>
        <v>2084</v>
      </c>
      <c r="GM751" s="14">
        <f t="shared" si="702"/>
        <v>5</v>
      </c>
      <c r="GN751" s="14">
        <f t="shared" si="703"/>
        <v>2084</v>
      </c>
      <c r="GO751" s="25" t="str">
        <f t="shared" si="704"/>
        <v>icon_2108418</v>
      </c>
      <c r="GS751" s="14">
        <f t="shared" si="705"/>
        <v>1</v>
      </c>
      <c r="GT751" s="14">
        <f t="shared" si="706"/>
        <v>3</v>
      </c>
      <c r="GU751" s="14" t="e">
        <f t="shared" si="673"/>
        <v>#REF!</v>
      </c>
      <c r="GV751" s="14" t="str">
        <f t="shared" si="674"/>
        <v>AtkExt</v>
      </c>
      <c r="GW751" s="14" t="e">
        <f t="shared" si="675"/>
        <v>#REF!</v>
      </c>
      <c r="GX751" s="14" t="e">
        <f t="shared" si="676"/>
        <v>#REF!</v>
      </c>
      <c r="GY751" s="14" t="str">
        <f t="shared" si="677"/>
        <v>HPExt</v>
      </c>
      <c r="GZ751" s="14" t="e">
        <f t="shared" si="678"/>
        <v>#REF!</v>
      </c>
      <c r="HA751" s="14" t="e">
        <f t="shared" si="679"/>
        <v>#REF!</v>
      </c>
      <c r="HB751" s="14">
        <f t="shared" si="707"/>
        <v>20840</v>
      </c>
      <c r="HC751" s="14">
        <f t="shared" si="680"/>
        <v>5</v>
      </c>
      <c r="HD751" s="14">
        <f t="shared" si="681"/>
        <v>2084</v>
      </c>
      <c r="HE751" s="25" t="s">
        <v>1109</v>
      </c>
      <c r="HF751" s="14">
        <f t="shared" si="708"/>
        <v>600</v>
      </c>
    </row>
    <row r="752" spans="165:214" ht="16.5" x14ac:dyDescent="0.2">
      <c r="FI752" s="13">
        <v>747</v>
      </c>
      <c r="FJ752" s="14">
        <f t="shared" si="709"/>
        <v>2</v>
      </c>
      <c r="FK752" s="14">
        <f t="shared" si="669"/>
        <v>312</v>
      </c>
      <c r="FL752" s="14">
        <f t="shared" si="710"/>
        <v>42</v>
      </c>
      <c r="FM752" s="14">
        <f t="shared" si="670"/>
        <v>42</v>
      </c>
      <c r="FN752" s="14">
        <f t="shared" si="682"/>
        <v>19</v>
      </c>
      <c r="FO752" s="14">
        <f t="shared" si="683"/>
        <v>120</v>
      </c>
      <c r="FP752" s="14">
        <f t="shared" si="684"/>
        <v>4</v>
      </c>
      <c r="FQ752" s="14">
        <f t="shared" si="685"/>
        <v>1</v>
      </c>
      <c r="FR752" s="14">
        <f t="shared" si="686"/>
        <v>1</v>
      </c>
      <c r="FS752" s="14" t="b">
        <f t="shared" si="711"/>
        <v>1</v>
      </c>
      <c r="FT752" s="14">
        <f t="shared" si="687"/>
        <v>2108421</v>
      </c>
      <c r="FU752" s="14">
        <f t="shared" si="712"/>
        <v>336</v>
      </c>
      <c r="FV752" s="13" t="str">
        <f t="shared" si="688"/>
        <v>120级-绝世套守护灵の灵器</v>
      </c>
      <c r="FW752" s="13" t="str">
        <f t="shared" si="689"/>
        <v>炎魔之心 · 守护灵の灵器</v>
      </c>
      <c r="FX752" s="14">
        <f t="shared" si="690"/>
        <v>2</v>
      </c>
      <c r="FY752" s="14">
        <f t="shared" si="691"/>
        <v>4</v>
      </c>
      <c r="FZ752" s="14">
        <f t="shared" si="692"/>
        <v>120</v>
      </c>
      <c r="GA752" s="14">
        <v>313</v>
      </c>
      <c r="GB752" s="14">
        <f t="shared" si="693"/>
        <v>8</v>
      </c>
      <c r="GC752" s="14">
        <f t="shared" si="671"/>
        <v>1</v>
      </c>
      <c r="GD752" s="14">
        <f t="shared" si="694"/>
        <v>210843</v>
      </c>
      <c r="GE752" s="14" t="e">
        <f t="shared" si="672"/>
        <v>#REF!</v>
      </c>
      <c r="GF752" s="14" t="e">
        <f t="shared" si="695"/>
        <v>#REF!</v>
      </c>
      <c r="GG752" s="14" t="e">
        <f t="shared" si="696"/>
        <v>#REF!</v>
      </c>
      <c r="GH752" s="14" t="e">
        <f t="shared" si="697"/>
        <v>#REF!</v>
      </c>
      <c r="GI752" s="14" t="e">
        <f t="shared" si="698"/>
        <v>#REF!</v>
      </c>
      <c r="GJ752" s="14" t="e">
        <f t="shared" si="699"/>
        <v>#REF!</v>
      </c>
      <c r="GK752" s="14" t="e">
        <f t="shared" si="700"/>
        <v>#REF!</v>
      </c>
      <c r="GL752" s="14">
        <f t="shared" si="701"/>
        <v>2084</v>
      </c>
      <c r="GM752" s="14">
        <f t="shared" si="702"/>
        <v>5</v>
      </c>
      <c r="GN752" s="14">
        <f t="shared" si="703"/>
        <v>2084</v>
      </c>
      <c r="GO752" s="25" t="str">
        <f t="shared" si="704"/>
        <v>icon_2108421</v>
      </c>
      <c r="GS752" s="14">
        <f t="shared" si="705"/>
        <v>1</v>
      </c>
      <c r="GT752" s="14">
        <f t="shared" si="706"/>
        <v>0</v>
      </c>
      <c r="GU752" s="14" t="e">
        <f t="shared" si="673"/>
        <v>#REF!</v>
      </c>
      <c r="GV752" s="14" t="str">
        <f t="shared" si="674"/>
        <v>AtkExt</v>
      </c>
      <c r="GW752" s="14" t="e">
        <f t="shared" si="675"/>
        <v>#REF!</v>
      </c>
      <c r="GX752" s="14" t="e">
        <f t="shared" si="676"/>
        <v>#REF!</v>
      </c>
      <c r="GY752" s="14" t="str">
        <f t="shared" si="677"/>
        <v/>
      </c>
      <c r="GZ752" s="14" t="str">
        <f t="shared" si="678"/>
        <v/>
      </c>
      <c r="HA752" s="14" t="str">
        <f t="shared" si="679"/>
        <v/>
      </c>
      <c r="HB752" s="14">
        <f t="shared" si="707"/>
        <v>20840</v>
      </c>
      <c r="HC752" s="14">
        <f t="shared" si="680"/>
        <v>5</v>
      </c>
      <c r="HD752" s="14">
        <f t="shared" si="681"/>
        <v>2084</v>
      </c>
      <c r="HE752" s="25" t="s">
        <v>1109</v>
      </c>
      <c r="HF752" s="14">
        <f t="shared" si="708"/>
        <v>800</v>
      </c>
    </row>
    <row r="753" spans="165:214" ht="16.5" x14ac:dyDescent="0.2">
      <c r="FI753" s="13">
        <v>748</v>
      </c>
      <c r="FJ753" s="14">
        <f t="shared" si="709"/>
        <v>2</v>
      </c>
      <c r="FK753" s="14">
        <f t="shared" si="669"/>
        <v>313</v>
      </c>
      <c r="FL753" s="14">
        <f t="shared" si="710"/>
        <v>42</v>
      </c>
      <c r="FM753" s="14">
        <f t="shared" si="670"/>
        <v>42</v>
      </c>
      <c r="FN753" s="14">
        <f t="shared" si="682"/>
        <v>19</v>
      </c>
      <c r="FO753" s="14">
        <f t="shared" si="683"/>
        <v>120</v>
      </c>
      <c r="FP753" s="14">
        <f t="shared" si="684"/>
        <v>4</v>
      </c>
      <c r="FQ753" s="14">
        <f t="shared" si="685"/>
        <v>2</v>
      </c>
      <c r="FR753" s="14">
        <f t="shared" si="686"/>
        <v>2</v>
      </c>
      <c r="FS753" s="14" t="b">
        <f t="shared" si="711"/>
        <v>1</v>
      </c>
      <c r="FT753" s="14">
        <f t="shared" si="687"/>
        <v>2108422</v>
      </c>
      <c r="FU753" s="14">
        <f t="shared" si="712"/>
        <v>168</v>
      </c>
      <c r="FV753" s="13" t="str">
        <f t="shared" si="688"/>
        <v>120级-绝世套守护灵の头盔</v>
      </c>
      <c r="FW753" s="13" t="str">
        <f t="shared" si="689"/>
        <v>炎魔之心 · 守护灵の头盔</v>
      </c>
      <c r="FX753" s="14">
        <f t="shared" si="690"/>
        <v>2</v>
      </c>
      <c r="FY753" s="14">
        <f t="shared" si="691"/>
        <v>4</v>
      </c>
      <c r="FZ753" s="14">
        <f t="shared" si="692"/>
        <v>120</v>
      </c>
      <c r="GA753" s="14">
        <v>314</v>
      </c>
      <c r="GB753" s="14">
        <f t="shared" si="693"/>
        <v>8</v>
      </c>
      <c r="GC753" s="14">
        <f t="shared" si="671"/>
        <v>2</v>
      </c>
      <c r="GD753" s="14">
        <f t="shared" si="694"/>
        <v>210843</v>
      </c>
      <c r="GE753" s="14" t="e">
        <f t="shared" si="672"/>
        <v>#REF!</v>
      </c>
      <c r="GF753" s="14" t="e">
        <f t="shared" si="695"/>
        <v>#REF!</v>
      </c>
      <c r="GG753" s="14" t="e">
        <f t="shared" si="696"/>
        <v>#REF!</v>
      </c>
      <c r="GH753" s="14" t="e">
        <f t="shared" si="697"/>
        <v>#REF!</v>
      </c>
      <c r="GI753" s="14" t="e">
        <f t="shared" si="698"/>
        <v>#REF!</v>
      </c>
      <c r="GJ753" s="14" t="e">
        <f t="shared" si="699"/>
        <v>#REF!</v>
      </c>
      <c r="GK753" s="14" t="e">
        <f t="shared" si="700"/>
        <v>#REF!</v>
      </c>
      <c r="GL753" s="14">
        <f t="shared" si="701"/>
        <v>2084</v>
      </c>
      <c r="GM753" s="14">
        <f t="shared" si="702"/>
        <v>5</v>
      </c>
      <c r="GN753" s="14">
        <f t="shared" si="703"/>
        <v>2084</v>
      </c>
      <c r="GO753" s="25" t="str">
        <f t="shared" si="704"/>
        <v>icon_2108422</v>
      </c>
      <c r="GS753" s="14">
        <f t="shared" si="705"/>
        <v>2</v>
      </c>
      <c r="GT753" s="14">
        <f t="shared" si="706"/>
        <v>0</v>
      </c>
      <c r="GU753" s="14" t="e">
        <f t="shared" si="673"/>
        <v>#REF!</v>
      </c>
      <c r="GV753" s="14" t="str">
        <f t="shared" si="674"/>
        <v>DefExt</v>
      </c>
      <c r="GW753" s="14" t="e">
        <f t="shared" si="675"/>
        <v>#REF!</v>
      </c>
      <c r="GX753" s="14" t="e">
        <f t="shared" si="676"/>
        <v>#REF!</v>
      </c>
      <c r="GY753" s="14" t="str">
        <f t="shared" si="677"/>
        <v/>
      </c>
      <c r="GZ753" s="14" t="str">
        <f t="shared" si="678"/>
        <v/>
      </c>
      <c r="HA753" s="14" t="str">
        <f t="shared" si="679"/>
        <v/>
      </c>
      <c r="HB753" s="14">
        <f t="shared" si="707"/>
        <v>20840</v>
      </c>
      <c r="HC753" s="14">
        <f t="shared" si="680"/>
        <v>5</v>
      </c>
      <c r="HD753" s="14">
        <f t="shared" si="681"/>
        <v>2084</v>
      </c>
      <c r="HE753" s="25" t="s">
        <v>1109</v>
      </c>
      <c r="HF753" s="14">
        <f t="shared" si="708"/>
        <v>400</v>
      </c>
    </row>
    <row r="754" spans="165:214" ht="16.5" x14ac:dyDescent="0.2">
      <c r="FI754" s="13">
        <v>749</v>
      </c>
      <c r="FJ754" s="14">
        <f t="shared" si="709"/>
        <v>2</v>
      </c>
      <c r="FK754" s="14">
        <f t="shared" si="669"/>
        <v>314</v>
      </c>
      <c r="FL754" s="14">
        <f t="shared" si="710"/>
        <v>42</v>
      </c>
      <c r="FM754" s="14">
        <f t="shared" si="670"/>
        <v>42</v>
      </c>
      <c r="FN754" s="14">
        <f t="shared" si="682"/>
        <v>19</v>
      </c>
      <c r="FO754" s="14">
        <f t="shared" si="683"/>
        <v>120</v>
      </c>
      <c r="FP754" s="14">
        <f t="shared" si="684"/>
        <v>4</v>
      </c>
      <c r="FQ754" s="14">
        <f t="shared" si="685"/>
        <v>3</v>
      </c>
      <c r="FR754" s="14">
        <f t="shared" si="686"/>
        <v>3</v>
      </c>
      <c r="FS754" s="14" t="b">
        <f t="shared" si="711"/>
        <v>1</v>
      </c>
      <c r="FT754" s="14">
        <f t="shared" si="687"/>
        <v>2108423</v>
      </c>
      <c r="FU754" s="14">
        <f t="shared" si="712"/>
        <v>168</v>
      </c>
      <c r="FV754" s="13" t="str">
        <f t="shared" si="688"/>
        <v>120级-绝世套守护灵の铠甲</v>
      </c>
      <c r="FW754" s="13" t="str">
        <f t="shared" si="689"/>
        <v>炎魔之心 · 守护灵の铠甲</v>
      </c>
      <c r="FX754" s="14">
        <f t="shared" si="690"/>
        <v>2</v>
      </c>
      <c r="FY754" s="14">
        <f t="shared" si="691"/>
        <v>4</v>
      </c>
      <c r="FZ754" s="14">
        <f t="shared" si="692"/>
        <v>120</v>
      </c>
      <c r="GA754" s="14">
        <v>315</v>
      </c>
      <c r="GB754" s="14">
        <f t="shared" si="693"/>
        <v>8</v>
      </c>
      <c r="GC754" s="14">
        <f t="shared" si="671"/>
        <v>3</v>
      </c>
      <c r="GD754" s="14">
        <f t="shared" si="694"/>
        <v>210843</v>
      </c>
      <c r="GE754" s="14" t="e">
        <f t="shared" si="672"/>
        <v>#REF!</v>
      </c>
      <c r="GF754" s="14" t="e">
        <f t="shared" si="695"/>
        <v>#REF!</v>
      </c>
      <c r="GG754" s="14" t="e">
        <f t="shared" si="696"/>
        <v>#REF!</v>
      </c>
      <c r="GH754" s="14" t="e">
        <f t="shared" si="697"/>
        <v>#REF!</v>
      </c>
      <c r="GI754" s="14" t="e">
        <f t="shared" si="698"/>
        <v>#REF!</v>
      </c>
      <c r="GJ754" s="14" t="e">
        <f t="shared" si="699"/>
        <v>#REF!</v>
      </c>
      <c r="GK754" s="14" t="e">
        <f t="shared" si="700"/>
        <v>#REF!</v>
      </c>
      <c r="GL754" s="14">
        <f t="shared" si="701"/>
        <v>2084</v>
      </c>
      <c r="GM754" s="14">
        <f t="shared" si="702"/>
        <v>5</v>
      </c>
      <c r="GN754" s="14">
        <f t="shared" si="703"/>
        <v>2084</v>
      </c>
      <c r="GO754" s="25" t="str">
        <f t="shared" si="704"/>
        <v>icon_2108423</v>
      </c>
      <c r="GS754" s="14">
        <f t="shared" si="705"/>
        <v>2</v>
      </c>
      <c r="GT754" s="14">
        <f t="shared" si="706"/>
        <v>3</v>
      </c>
      <c r="GU754" s="14" t="e">
        <f t="shared" si="673"/>
        <v>#REF!</v>
      </c>
      <c r="GV754" s="14" t="str">
        <f t="shared" si="674"/>
        <v>DefExt</v>
      </c>
      <c r="GW754" s="14" t="e">
        <f t="shared" si="675"/>
        <v>#REF!</v>
      </c>
      <c r="GX754" s="14" t="e">
        <f t="shared" si="676"/>
        <v>#REF!</v>
      </c>
      <c r="GY754" s="14" t="str">
        <f t="shared" si="677"/>
        <v>HPExt</v>
      </c>
      <c r="GZ754" s="14" t="e">
        <f t="shared" si="678"/>
        <v>#REF!</v>
      </c>
      <c r="HA754" s="14" t="e">
        <f t="shared" si="679"/>
        <v>#REF!</v>
      </c>
      <c r="HB754" s="14">
        <f t="shared" si="707"/>
        <v>20840</v>
      </c>
      <c r="HC754" s="14">
        <f t="shared" si="680"/>
        <v>5</v>
      </c>
      <c r="HD754" s="14">
        <f t="shared" si="681"/>
        <v>2084</v>
      </c>
      <c r="HE754" s="25" t="s">
        <v>1109</v>
      </c>
      <c r="HF754" s="14">
        <f t="shared" si="708"/>
        <v>400</v>
      </c>
    </row>
    <row r="755" spans="165:214" ht="16.5" x14ac:dyDescent="0.2">
      <c r="FI755" s="13">
        <v>750</v>
      </c>
      <c r="FJ755" s="14">
        <f t="shared" si="709"/>
        <v>2</v>
      </c>
      <c r="FK755" s="14">
        <f t="shared" si="669"/>
        <v>315</v>
      </c>
      <c r="FL755" s="14">
        <f t="shared" si="710"/>
        <v>42</v>
      </c>
      <c r="FM755" s="14">
        <f t="shared" si="670"/>
        <v>42</v>
      </c>
      <c r="FN755" s="14">
        <f t="shared" si="682"/>
        <v>19</v>
      </c>
      <c r="FO755" s="14">
        <f t="shared" si="683"/>
        <v>120</v>
      </c>
      <c r="FP755" s="14">
        <f t="shared" si="684"/>
        <v>4</v>
      </c>
      <c r="FQ755" s="14">
        <f t="shared" si="685"/>
        <v>4</v>
      </c>
      <c r="FR755" s="14">
        <f t="shared" si="686"/>
        <v>7</v>
      </c>
      <c r="FS755" s="14" t="b">
        <f t="shared" si="711"/>
        <v>1</v>
      </c>
      <c r="FT755" s="14">
        <f t="shared" si="687"/>
        <v>2108427</v>
      </c>
      <c r="FU755" s="14">
        <f t="shared" si="712"/>
        <v>252</v>
      </c>
      <c r="FV755" s="13" t="str">
        <f t="shared" si="688"/>
        <v>120级-绝世套守护灵の项链</v>
      </c>
      <c r="FW755" s="13" t="str">
        <f t="shared" si="689"/>
        <v>炎魔之心 · 守护灵の项链</v>
      </c>
      <c r="FX755" s="14">
        <f t="shared" si="690"/>
        <v>2</v>
      </c>
      <c r="FY755" s="14">
        <f t="shared" si="691"/>
        <v>4</v>
      </c>
      <c r="FZ755" s="14">
        <f t="shared" si="692"/>
        <v>120</v>
      </c>
      <c r="GA755" s="14">
        <v>316</v>
      </c>
      <c r="GB755" s="14">
        <f t="shared" si="693"/>
        <v>8</v>
      </c>
      <c r="GC755" s="14">
        <f t="shared" si="671"/>
        <v>7</v>
      </c>
      <c r="GD755" s="14">
        <f t="shared" si="694"/>
        <v>210843</v>
      </c>
      <c r="GE755" s="14" t="e">
        <f t="shared" si="672"/>
        <v>#REF!</v>
      </c>
      <c r="GF755" s="14" t="e">
        <f t="shared" si="695"/>
        <v>#REF!</v>
      </c>
      <c r="GG755" s="14" t="e">
        <f t="shared" si="696"/>
        <v>#REF!</v>
      </c>
      <c r="GH755" s="14" t="e">
        <f t="shared" si="697"/>
        <v>#REF!</v>
      </c>
      <c r="GI755" s="14" t="e">
        <f t="shared" si="698"/>
        <v>#REF!</v>
      </c>
      <c r="GJ755" s="14" t="e">
        <f t="shared" si="699"/>
        <v>#REF!</v>
      </c>
      <c r="GK755" s="14" t="e">
        <f t="shared" si="700"/>
        <v>#REF!</v>
      </c>
      <c r="GL755" s="14">
        <f t="shared" si="701"/>
        <v>2084</v>
      </c>
      <c r="GM755" s="14">
        <f t="shared" si="702"/>
        <v>5</v>
      </c>
      <c r="GN755" s="14">
        <f t="shared" si="703"/>
        <v>2084</v>
      </c>
      <c r="GO755" s="25" t="str">
        <f t="shared" si="704"/>
        <v>icon_2108427</v>
      </c>
      <c r="GS755" s="14">
        <f t="shared" si="705"/>
        <v>1</v>
      </c>
      <c r="GT755" s="14">
        <f t="shared" si="706"/>
        <v>2</v>
      </c>
      <c r="GU755" s="14" t="e">
        <f t="shared" si="673"/>
        <v>#REF!</v>
      </c>
      <c r="GV755" s="14" t="str">
        <f t="shared" si="674"/>
        <v>AtkExt</v>
      </c>
      <c r="GW755" s="14" t="e">
        <f t="shared" si="675"/>
        <v>#REF!</v>
      </c>
      <c r="GX755" s="14" t="e">
        <f t="shared" si="676"/>
        <v>#REF!</v>
      </c>
      <c r="GY755" s="14" t="str">
        <f t="shared" si="677"/>
        <v>DefExt</v>
      </c>
      <c r="GZ755" s="14" t="e">
        <f t="shared" si="678"/>
        <v>#REF!</v>
      </c>
      <c r="HA755" s="14" t="e">
        <f t="shared" si="679"/>
        <v>#REF!</v>
      </c>
      <c r="HB755" s="14">
        <f t="shared" si="707"/>
        <v>20840</v>
      </c>
      <c r="HC755" s="14">
        <f t="shared" si="680"/>
        <v>5</v>
      </c>
      <c r="HD755" s="14">
        <f t="shared" si="681"/>
        <v>2084</v>
      </c>
      <c r="HE755" s="25" t="s">
        <v>1109</v>
      </c>
      <c r="HF755" s="14">
        <f t="shared" si="708"/>
        <v>600</v>
      </c>
    </row>
    <row r="756" spans="165:214" ht="16.5" x14ac:dyDescent="0.2">
      <c r="FI756" s="13">
        <v>751</v>
      </c>
      <c r="FJ756" s="14">
        <f t="shared" si="709"/>
        <v>2</v>
      </c>
      <c r="FK756" s="14">
        <f t="shared" si="669"/>
        <v>316</v>
      </c>
      <c r="FL756" s="14">
        <f t="shared" si="710"/>
        <v>42</v>
      </c>
      <c r="FM756" s="14">
        <f t="shared" si="670"/>
        <v>42</v>
      </c>
      <c r="FN756" s="14">
        <f t="shared" si="682"/>
        <v>19</v>
      </c>
      <c r="FO756" s="14">
        <f t="shared" si="683"/>
        <v>120</v>
      </c>
      <c r="FP756" s="14">
        <f t="shared" si="684"/>
        <v>4</v>
      </c>
      <c r="FQ756" s="14">
        <f t="shared" si="685"/>
        <v>5</v>
      </c>
      <c r="FR756" s="14">
        <f t="shared" si="686"/>
        <v>8</v>
      </c>
      <c r="FS756" s="14" t="b">
        <f t="shared" si="711"/>
        <v>1</v>
      </c>
      <c r="FT756" s="14">
        <f t="shared" si="687"/>
        <v>2108428</v>
      </c>
      <c r="FU756" s="14">
        <f t="shared" si="712"/>
        <v>252</v>
      </c>
      <c r="FV756" s="13" t="str">
        <f t="shared" si="688"/>
        <v>120级-绝世套守护灵の戒指</v>
      </c>
      <c r="FW756" s="13" t="str">
        <f t="shared" si="689"/>
        <v>炎魔之心 · 守护灵の戒指</v>
      </c>
      <c r="FX756" s="14">
        <f t="shared" si="690"/>
        <v>2</v>
      </c>
      <c r="FY756" s="14">
        <f t="shared" si="691"/>
        <v>4</v>
      </c>
      <c r="FZ756" s="14">
        <f t="shared" si="692"/>
        <v>120</v>
      </c>
      <c r="GA756" s="14">
        <v>317</v>
      </c>
      <c r="GB756" s="14">
        <f t="shared" si="693"/>
        <v>8</v>
      </c>
      <c r="GC756" s="14">
        <f t="shared" si="671"/>
        <v>8</v>
      </c>
      <c r="GD756" s="14">
        <f t="shared" si="694"/>
        <v>210843</v>
      </c>
      <c r="GE756" s="14" t="e">
        <f t="shared" si="672"/>
        <v>#REF!</v>
      </c>
      <c r="GF756" s="14" t="e">
        <f t="shared" si="695"/>
        <v>#REF!</v>
      </c>
      <c r="GG756" s="14" t="e">
        <f t="shared" si="696"/>
        <v>#REF!</v>
      </c>
      <c r="GH756" s="14" t="e">
        <f t="shared" si="697"/>
        <v>#REF!</v>
      </c>
      <c r="GI756" s="14" t="e">
        <f t="shared" si="698"/>
        <v>#REF!</v>
      </c>
      <c r="GJ756" s="14" t="e">
        <f t="shared" si="699"/>
        <v>#REF!</v>
      </c>
      <c r="GK756" s="14" t="e">
        <f t="shared" si="700"/>
        <v>#REF!</v>
      </c>
      <c r="GL756" s="14">
        <f t="shared" si="701"/>
        <v>2084</v>
      </c>
      <c r="GM756" s="14">
        <f t="shared" si="702"/>
        <v>5</v>
      </c>
      <c r="GN756" s="14">
        <f t="shared" si="703"/>
        <v>2084</v>
      </c>
      <c r="GO756" s="25" t="str">
        <f t="shared" si="704"/>
        <v>icon_2108428</v>
      </c>
      <c r="GS756" s="14">
        <f t="shared" si="705"/>
        <v>1</v>
      </c>
      <c r="GT756" s="14">
        <f t="shared" si="706"/>
        <v>3</v>
      </c>
      <c r="GU756" s="14" t="e">
        <f t="shared" si="673"/>
        <v>#REF!</v>
      </c>
      <c r="GV756" s="14" t="str">
        <f t="shared" si="674"/>
        <v>AtkExt</v>
      </c>
      <c r="GW756" s="14" t="e">
        <f t="shared" si="675"/>
        <v>#REF!</v>
      </c>
      <c r="GX756" s="14" t="e">
        <f t="shared" si="676"/>
        <v>#REF!</v>
      </c>
      <c r="GY756" s="14" t="str">
        <f t="shared" si="677"/>
        <v>HPExt</v>
      </c>
      <c r="GZ756" s="14" t="e">
        <f t="shared" si="678"/>
        <v>#REF!</v>
      </c>
      <c r="HA756" s="14" t="e">
        <f t="shared" si="679"/>
        <v>#REF!</v>
      </c>
      <c r="HB756" s="14">
        <f t="shared" si="707"/>
        <v>20840</v>
      </c>
      <c r="HC756" s="14">
        <f t="shared" si="680"/>
        <v>5</v>
      </c>
      <c r="HD756" s="14">
        <f t="shared" si="681"/>
        <v>2084</v>
      </c>
      <c r="HE756" s="25" t="s">
        <v>1109</v>
      </c>
      <c r="HF756" s="14">
        <f t="shared" si="708"/>
        <v>600</v>
      </c>
    </row>
    <row r="757" spans="165:214" ht="16.5" x14ac:dyDescent="0.2">
      <c r="FI757" s="13">
        <v>752</v>
      </c>
      <c r="FJ757" s="14">
        <f t="shared" si="709"/>
        <v>2</v>
      </c>
      <c r="FK757" s="14">
        <f t="shared" si="669"/>
        <v>317</v>
      </c>
      <c r="FL757" s="14">
        <f t="shared" si="710"/>
        <v>43</v>
      </c>
      <c r="FM757" s="14">
        <f t="shared" si="670"/>
        <v>10</v>
      </c>
      <c r="FN757" s="14">
        <f t="shared" si="682"/>
        <v>20</v>
      </c>
      <c r="FO757" s="14">
        <f t="shared" si="683"/>
        <v>130</v>
      </c>
      <c r="FP757" s="14">
        <f t="shared" si="684"/>
        <v>1</v>
      </c>
      <c r="FQ757" s="14">
        <f t="shared" si="685"/>
        <v>1</v>
      </c>
      <c r="FR757" s="14">
        <f t="shared" si="686"/>
        <v>1</v>
      </c>
      <c r="FS757" s="14" t="b">
        <f t="shared" si="711"/>
        <v>0</v>
      </c>
      <c r="FT757" s="14">
        <f t="shared" si="687"/>
        <v>2109101</v>
      </c>
      <c r="FU757" s="14">
        <f t="shared" si="712"/>
        <v>170</v>
      </c>
      <c r="FV757" s="13" t="str">
        <f t="shared" si="688"/>
        <v>130级-普通守护灵の灵器</v>
      </c>
      <c r="FW757" s="13" t="str">
        <f t="shared" si="689"/>
        <v>深渊 · 守护灵の灵器-普通</v>
      </c>
      <c r="FX757" s="14">
        <f t="shared" si="690"/>
        <v>2</v>
      </c>
      <c r="FY757" s="14">
        <f t="shared" si="691"/>
        <v>1</v>
      </c>
      <c r="FZ757" s="14">
        <f t="shared" si="692"/>
        <v>130</v>
      </c>
      <c r="GA757" s="14">
        <v>318</v>
      </c>
      <c r="GB757" s="14">
        <f t="shared" si="693"/>
        <v>9</v>
      </c>
      <c r="GC757" s="14">
        <f t="shared" si="671"/>
        <v>1</v>
      </c>
      <c r="GD757" s="14" t="str">
        <f t="shared" si="694"/>
        <v/>
      </c>
      <c r="GE757" s="14" t="e">
        <f t="shared" si="672"/>
        <v>#REF!</v>
      </c>
      <c r="GF757" s="14" t="e">
        <f t="shared" si="695"/>
        <v>#REF!</v>
      </c>
      <c r="GG757" s="14" t="e">
        <f t="shared" si="696"/>
        <v>#REF!</v>
      </c>
      <c r="GH757" s="14" t="e">
        <f t="shared" si="697"/>
        <v>#REF!</v>
      </c>
      <c r="GI757" s="14" t="e">
        <f t="shared" si="698"/>
        <v>#REF!</v>
      </c>
      <c r="GJ757" s="14" t="e">
        <f t="shared" si="699"/>
        <v>#REF!</v>
      </c>
      <c r="GK757" s="14" t="e">
        <f t="shared" si="700"/>
        <v>#REF!</v>
      </c>
      <c r="GL757" s="14">
        <f t="shared" si="701"/>
        <v>2091</v>
      </c>
      <c r="GM757" s="14">
        <f t="shared" si="702"/>
        <v>0</v>
      </c>
      <c r="GN757" s="14" t="str">
        <f t="shared" si="703"/>
        <v/>
      </c>
      <c r="GO757" s="25" t="str">
        <f t="shared" si="704"/>
        <v>icon_2109101</v>
      </c>
      <c r="GS757" s="14">
        <f t="shared" si="705"/>
        <v>1</v>
      </c>
      <c r="GT757" s="14">
        <f t="shared" si="706"/>
        <v>0</v>
      </c>
      <c r="GU757" s="14" t="e">
        <f t="shared" si="673"/>
        <v>#REF!</v>
      </c>
      <c r="GV757" s="14" t="str">
        <f t="shared" si="674"/>
        <v>AtkExt</v>
      </c>
      <c r="GW757" s="14" t="e">
        <f t="shared" si="675"/>
        <v>#REF!</v>
      </c>
      <c r="GX757" s="14" t="e">
        <f t="shared" si="676"/>
        <v>#REF!</v>
      </c>
      <c r="GY757" s="14" t="str">
        <f t="shared" si="677"/>
        <v/>
      </c>
      <c r="GZ757" s="14" t="str">
        <f t="shared" si="678"/>
        <v/>
      </c>
      <c r="HA757" s="14" t="str">
        <f t="shared" si="679"/>
        <v/>
      </c>
      <c r="HB757" s="14">
        <f t="shared" si="707"/>
        <v>20910</v>
      </c>
      <c r="HC757" s="14">
        <f t="shared" si="680"/>
        <v>0</v>
      </c>
      <c r="HD757" s="14" t="str">
        <f t="shared" si="681"/>
        <v/>
      </c>
      <c r="HE757" s="25" t="s">
        <v>1109</v>
      </c>
      <c r="HF757" s="14">
        <f t="shared" si="708"/>
        <v>100</v>
      </c>
    </row>
    <row r="758" spans="165:214" ht="16.5" x14ac:dyDescent="0.2">
      <c r="FI758" s="13">
        <v>753</v>
      </c>
      <c r="FJ758" s="14">
        <f t="shared" si="709"/>
        <v>2</v>
      </c>
      <c r="FK758" s="14">
        <f t="shared" si="669"/>
        <v>318</v>
      </c>
      <c r="FL758" s="14">
        <f t="shared" si="710"/>
        <v>43</v>
      </c>
      <c r="FM758" s="14">
        <f t="shared" si="670"/>
        <v>10</v>
      </c>
      <c r="FN758" s="14">
        <f t="shared" si="682"/>
        <v>20</v>
      </c>
      <c r="FO758" s="14">
        <f t="shared" si="683"/>
        <v>130</v>
      </c>
      <c r="FP758" s="14">
        <f t="shared" si="684"/>
        <v>1</v>
      </c>
      <c r="FQ758" s="14">
        <f t="shared" si="685"/>
        <v>2</v>
      </c>
      <c r="FR758" s="14">
        <f t="shared" si="686"/>
        <v>2</v>
      </c>
      <c r="FS758" s="14" t="b">
        <f t="shared" si="711"/>
        <v>0</v>
      </c>
      <c r="FT758" s="14">
        <f t="shared" si="687"/>
        <v>2109102</v>
      </c>
      <c r="FU758" s="14">
        <f t="shared" si="712"/>
        <v>85</v>
      </c>
      <c r="FV758" s="13" t="str">
        <f t="shared" si="688"/>
        <v>130级-普通守护灵の头盔</v>
      </c>
      <c r="FW758" s="13" t="str">
        <f t="shared" si="689"/>
        <v>深渊 · 守护灵の头盔-普通</v>
      </c>
      <c r="FX758" s="14">
        <f t="shared" si="690"/>
        <v>2</v>
      </c>
      <c r="FY758" s="14">
        <f t="shared" si="691"/>
        <v>1</v>
      </c>
      <c r="FZ758" s="14">
        <f t="shared" si="692"/>
        <v>130</v>
      </c>
      <c r="GA758" s="14">
        <v>319</v>
      </c>
      <c r="GB758" s="14">
        <f t="shared" si="693"/>
        <v>9</v>
      </c>
      <c r="GC758" s="14">
        <f t="shared" si="671"/>
        <v>2</v>
      </c>
      <c r="GD758" s="14" t="str">
        <f t="shared" si="694"/>
        <v/>
      </c>
      <c r="GE758" s="14" t="e">
        <f t="shared" si="672"/>
        <v>#REF!</v>
      </c>
      <c r="GF758" s="14" t="e">
        <f t="shared" si="695"/>
        <v>#REF!</v>
      </c>
      <c r="GG758" s="14" t="e">
        <f t="shared" si="696"/>
        <v>#REF!</v>
      </c>
      <c r="GH758" s="14" t="e">
        <f t="shared" si="697"/>
        <v>#REF!</v>
      </c>
      <c r="GI758" s="14" t="e">
        <f t="shared" si="698"/>
        <v>#REF!</v>
      </c>
      <c r="GJ758" s="14" t="e">
        <f t="shared" si="699"/>
        <v>#REF!</v>
      </c>
      <c r="GK758" s="14" t="e">
        <f t="shared" si="700"/>
        <v>#REF!</v>
      </c>
      <c r="GL758" s="14">
        <f t="shared" si="701"/>
        <v>2091</v>
      </c>
      <c r="GM758" s="14">
        <f t="shared" si="702"/>
        <v>0</v>
      </c>
      <c r="GN758" s="14" t="str">
        <f t="shared" si="703"/>
        <v/>
      </c>
      <c r="GO758" s="25" t="str">
        <f t="shared" si="704"/>
        <v>icon_2109102</v>
      </c>
      <c r="GS758" s="14">
        <f t="shared" si="705"/>
        <v>2</v>
      </c>
      <c r="GT758" s="14">
        <f t="shared" si="706"/>
        <v>0</v>
      </c>
      <c r="GU758" s="14" t="e">
        <f t="shared" si="673"/>
        <v>#REF!</v>
      </c>
      <c r="GV758" s="14" t="str">
        <f t="shared" si="674"/>
        <v>DefExt</v>
      </c>
      <c r="GW758" s="14" t="e">
        <f t="shared" si="675"/>
        <v>#REF!</v>
      </c>
      <c r="GX758" s="14" t="e">
        <f t="shared" si="676"/>
        <v>#REF!</v>
      </c>
      <c r="GY758" s="14" t="str">
        <f t="shared" si="677"/>
        <v/>
      </c>
      <c r="GZ758" s="14" t="str">
        <f t="shared" si="678"/>
        <v/>
      </c>
      <c r="HA758" s="14" t="str">
        <f t="shared" si="679"/>
        <v/>
      </c>
      <c r="HB758" s="14">
        <f t="shared" si="707"/>
        <v>20910</v>
      </c>
      <c r="HC758" s="14">
        <f t="shared" si="680"/>
        <v>0</v>
      </c>
      <c r="HD758" s="14" t="str">
        <f t="shared" si="681"/>
        <v/>
      </c>
      <c r="HE758" s="25" t="s">
        <v>1109</v>
      </c>
      <c r="HF758" s="14">
        <f t="shared" si="708"/>
        <v>50</v>
      </c>
    </row>
    <row r="759" spans="165:214" ht="16.5" x14ac:dyDescent="0.2">
      <c r="FI759" s="13">
        <v>754</v>
      </c>
      <c r="FJ759" s="14">
        <f t="shared" si="709"/>
        <v>2</v>
      </c>
      <c r="FK759" s="14">
        <f t="shared" si="669"/>
        <v>319</v>
      </c>
      <c r="FL759" s="14">
        <f t="shared" si="710"/>
        <v>43</v>
      </c>
      <c r="FM759" s="14">
        <f t="shared" si="670"/>
        <v>10</v>
      </c>
      <c r="FN759" s="14">
        <f t="shared" si="682"/>
        <v>20</v>
      </c>
      <c r="FO759" s="14">
        <f t="shared" si="683"/>
        <v>130</v>
      </c>
      <c r="FP759" s="14">
        <f t="shared" si="684"/>
        <v>1</v>
      </c>
      <c r="FQ759" s="14">
        <f t="shared" si="685"/>
        <v>3</v>
      </c>
      <c r="FR759" s="14">
        <f t="shared" si="686"/>
        <v>3</v>
      </c>
      <c r="FS759" s="14" t="b">
        <f t="shared" si="711"/>
        <v>0</v>
      </c>
      <c r="FT759" s="14">
        <f t="shared" si="687"/>
        <v>2109103</v>
      </c>
      <c r="FU759" s="14">
        <f t="shared" si="712"/>
        <v>85</v>
      </c>
      <c r="FV759" s="13" t="str">
        <f t="shared" si="688"/>
        <v>130级-普通守护灵の铠甲</v>
      </c>
      <c r="FW759" s="13" t="str">
        <f t="shared" si="689"/>
        <v>深渊 · 守护灵の铠甲-普通</v>
      </c>
      <c r="FX759" s="14">
        <f t="shared" si="690"/>
        <v>2</v>
      </c>
      <c r="FY759" s="14">
        <f t="shared" si="691"/>
        <v>1</v>
      </c>
      <c r="FZ759" s="14">
        <f t="shared" si="692"/>
        <v>130</v>
      </c>
      <c r="GA759" s="14">
        <v>320</v>
      </c>
      <c r="GB759" s="14">
        <f t="shared" si="693"/>
        <v>9</v>
      </c>
      <c r="GC759" s="14">
        <f t="shared" si="671"/>
        <v>3</v>
      </c>
      <c r="GD759" s="14" t="str">
        <f t="shared" si="694"/>
        <v/>
      </c>
      <c r="GE759" s="14" t="e">
        <f t="shared" si="672"/>
        <v>#REF!</v>
      </c>
      <c r="GF759" s="14" t="e">
        <f t="shared" si="695"/>
        <v>#REF!</v>
      </c>
      <c r="GG759" s="14" t="e">
        <f t="shared" si="696"/>
        <v>#REF!</v>
      </c>
      <c r="GH759" s="14" t="e">
        <f t="shared" si="697"/>
        <v>#REF!</v>
      </c>
      <c r="GI759" s="14" t="e">
        <f t="shared" si="698"/>
        <v>#REF!</v>
      </c>
      <c r="GJ759" s="14" t="e">
        <f t="shared" si="699"/>
        <v>#REF!</v>
      </c>
      <c r="GK759" s="14" t="e">
        <f t="shared" si="700"/>
        <v>#REF!</v>
      </c>
      <c r="GL759" s="14">
        <f t="shared" si="701"/>
        <v>2091</v>
      </c>
      <c r="GM759" s="14">
        <f t="shared" si="702"/>
        <v>0</v>
      </c>
      <c r="GN759" s="14" t="str">
        <f t="shared" si="703"/>
        <v/>
      </c>
      <c r="GO759" s="25" t="str">
        <f t="shared" si="704"/>
        <v>icon_2109103</v>
      </c>
      <c r="GS759" s="14">
        <f t="shared" si="705"/>
        <v>2</v>
      </c>
      <c r="GT759" s="14">
        <f t="shared" si="706"/>
        <v>3</v>
      </c>
      <c r="GU759" s="14" t="e">
        <f t="shared" si="673"/>
        <v>#REF!</v>
      </c>
      <c r="GV759" s="14" t="str">
        <f t="shared" si="674"/>
        <v>DefExt</v>
      </c>
      <c r="GW759" s="14" t="e">
        <f t="shared" si="675"/>
        <v>#REF!</v>
      </c>
      <c r="GX759" s="14" t="e">
        <f t="shared" si="676"/>
        <v>#REF!</v>
      </c>
      <c r="GY759" s="14" t="str">
        <f t="shared" si="677"/>
        <v>HPExt</v>
      </c>
      <c r="GZ759" s="14" t="e">
        <f t="shared" si="678"/>
        <v>#REF!</v>
      </c>
      <c r="HA759" s="14" t="e">
        <f t="shared" si="679"/>
        <v>#REF!</v>
      </c>
      <c r="HB759" s="14">
        <f t="shared" si="707"/>
        <v>20910</v>
      </c>
      <c r="HC759" s="14">
        <f t="shared" si="680"/>
        <v>0</v>
      </c>
      <c r="HD759" s="14" t="str">
        <f t="shared" si="681"/>
        <v/>
      </c>
      <c r="HE759" s="25" t="s">
        <v>1109</v>
      </c>
      <c r="HF759" s="14">
        <f t="shared" si="708"/>
        <v>50</v>
      </c>
    </row>
    <row r="760" spans="165:214" ht="16.5" x14ac:dyDescent="0.2">
      <c r="FI760" s="13">
        <v>755</v>
      </c>
      <c r="FJ760" s="14">
        <f t="shared" si="709"/>
        <v>2</v>
      </c>
      <c r="FK760" s="14">
        <f t="shared" si="669"/>
        <v>320</v>
      </c>
      <c r="FL760" s="14">
        <f t="shared" si="710"/>
        <v>43</v>
      </c>
      <c r="FM760" s="14">
        <f t="shared" si="670"/>
        <v>10</v>
      </c>
      <c r="FN760" s="14">
        <f t="shared" si="682"/>
        <v>20</v>
      </c>
      <c r="FO760" s="14">
        <f t="shared" si="683"/>
        <v>130</v>
      </c>
      <c r="FP760" s="14">
        <f t="shared" si="684"/>
        <v>1</v>
      </c>
      <c r="FQ760" s="14">
        <f t="shared" si="685"/>
        <v>4</v>
      </c>
      <c r="FR760" s="14">
        <f t="shared" si="686"/>
        <v>4</v>
      </c>
      <c r="FS760" s="14" t="b">
        <f t="shared" si="711"/>
        <v>0</v>
      </c>
      <c r="FT760" s="14">
        <f t="shared" si="687"/>
        <v>2109104</v>
      </c>
      <c r="FU760" s="14">
        <f t="shared" si="712"/>
        <v>85</v>
      </c>
      <c r="FV760" s="13" t="str">
        <f t="shared" si="688"/>
        <v>130级-普通守护灵の裤子</v>
      </c>
      <c r="FW760" s="13" t="str">
        <f t="shared" si="689"/>
        <v>深渊 · 守护灵の裤子-普通</v>
      </c>
      <c r="FX760" s="14">
        <f t="shared" si="690"/>
        <v>2</v>
      </c>
      <c r="FY760" s="14">
        <f t="shared" si="691"/>
        <v>1</v>
      </c>
      <c r="FZ760" s="14">
        <f t="shared" si="692"/>
        <v>130</v>
      </c>
      <c r="GA760" s="14">
        <v>321</v>
      </c>
      <c r="GB760" s="14">
        <f t="shared" si="693"/>
        <v>9</v>
      </c>
      <c r="GC760" s="14">
        <f t="shared" si="671"/>
        <v>4</v>
      </c>
      <c r="GD760" s="14" t="str">
        <f t="shared" si="694"/>
        <v/>
      </c>
      <c r="GE760" s="14" t="e">
        <f t="shared" si="672"/>
        <v>#REF!</v>
      </c>
      <c r="GF760" s="14" t="e">
        <f t="shared" si="695"/>
        <v>#REF!</v>
      </c>
      <c r="GG760" s="14" t="e">
        <f t="shared" si="696"/>
        <v>#REF!</v>
      </c>
      <c r="GH760" s="14" t="e">
        <f t="shared" si="697"/>
        <v>#REF!</v>
      </c>
      <c r="GI760" s="14" t="e">
        <f t="shared" si="698"/>
        <v>#REF!</v>
      </c>
      <c r="GJ760" s="14" t="e">
        <f t="shared" si="699"/>
        <v>#REF!</v>
      </c>
      <c r="GK760" s="14" t="e">
        <f t="shared" si="700"/>
        <v>#REF!</v>
      </c>
      <c r="GL760" s="14">
        <f t="shared" si="701"/>
        <v>2091</v>
      </c>
      <c r="GM760" s="14">
        <f t="shared" si="702"/>
        <v>0</v>
      </c>
      <c r="GN760" s="14" t="str">
        <f t="shared" si="703"/>
        <v/>
      </c>
      <c r="GO760" s="25" t="str">
        <f t="shared" si="704"/>
        <v>icon_2109104</v>
      </c>
      <c r="GS760" s="14">
        <f t="shared" si="705"/>
        <v>2</v>
      </c>
      <c r="GT760" s="14">
        <f t="shared" si="706"/>
        <v>0</v>
      </c>
      <c r="GU760" s="14" t="e">
        <f t="shared" si="673"/>
        <v>#REF!</v>
      </c>
      <c r="GV760" s="14" t="str">
        <f t="shared" si="674"/>
        <v>DefExt</v>
      </c>
      <c r="GW760" s="14" t="e">
        <f t="shared" si="675"/>
        <v>#REF!</v>
      </c>
      <c r="GX760" s="14" t="e">
        <f t="shared" si="676"/>
        <v>#REF!</v>
      </c>
      <c r="GY760" s="14" t="str">
        <f t="shared" si="677"/>
        <v/>
      </c>
      <c r="GZ760" s="14" t="str">
        <f t="shared" si="678"/>
        <v/>
      </c>
      <c r="HA760" s="14" t="str">
        <f t="shared" si="679"/>
        <v/>
      </c>
      <c r="HB760" s="14">
        <f t="shared" si="707"/>
        <v>20910</v>
      </c>
      <c r="HC760" s="14">
        <f t="shared" si="680"/>
        <v>0</v>
      </c>
      <c r="HD760" s="14" t="str">
        <f t="shared" si="681"/>
        <v/>
      </c>
      <c r="HE760" s="25" t="s">
        <v>1109</v>
      </c>
      <c r="HF760" s="14">
        <f t="shared" si="708"/>
        <v>50</v>
      </c>
    </row>
    <row r="761" spans="165:214" ht="16.5" x14ac:dyDescent="0.2">
      <c r="FI761" s="13">
        <v>756</v>
      </c>
      <c r="FJ761" s="14">
        <f t="shared" si="709"/>
        <v>2</v>
      </c>
      <c r="FK761" s="14">
        <f t="shared" ref="FK761:FK824" si="713">MOD(FI761-1,$FJ$3)+1</f>
        <v>321</v>
      </c>
      <c r="FL761" s="14">
        <f t="shared" si="710"/>
        <v>43</v>
      </c>
      <c r="FM761" s="14">
        <f t="shared" ref="FM761:FM824" si="714">INDEX($AL$7:$AL$64,FL761)</f>
        <v>10</v>
      </c>
      <c r="FN761" s="14">
        <f t="shared" si="682"/>
        <v>20</v>
      </c>
      <c r="FO761" s="14">
        <f t="shared" si="683"/>
        <v>130</v>
      </c>
      <c r="FP761" s="14">
        <f t="shared" si="684"/>
        <v>1</v>
      </c>
      <c r="FQ761" s="14">
        <f t="shared" si="685"/>
        <v>5</v>
      </c>
      <c r="FR761" s="14">
        <f t="shared" si="686"/>
        <v>5</v>
      </c>
      <c r="FS761" s="14" t="b">
        <f t="shared" si="711"/>
        <v>0</v>
      </c>
      <c r="FT761" s="14">
        <f t="shared" si="687"/>
        <v>2109105</v>
      </c>
      <c r="FU761" s="14">
        <f t="shared" si="712"/>
        <v>85</v>
      </c>
      <c r="FV761" s="13" t="str">
        <f t="shared" si="688"/>
        <v>130级-普通守护灵の鞋子</v>
      </c>
      <c r="FW761" s="13" t="str">
        <f t="shared" si="689"/>
        <v>深渊 · 守护灵の鞋子-普通</v>
      </c>
      <c r="FX761" s="14">
        <f t="shared" si="690"/>
        <v>2</v>
      </c>
      <c r="FY761" s="14">
        <f t="shared" si="691"/>
        <v>1</v>
      </c>
      <c r="FZ761" s="14">
        <f t="shared" si="692"/>
        <v>130</v>
      </c>
      <c r="GA761" s="14">
        <v>322</v>
      </c>
      <c r="GB761" s="14">
        <f t="shared" si="693"/>
        <v>9</v>
      </c>
      <c r="GC761" s="14">
        <f t="shared" ref="GC761:GC824" si="715">FR761</f>
        <v>5</v>
      </c>
      <c r="GD761" s="14" t="str">
        <f t="shared" si="694"/>
        <v/>
      </c>
      <c r="GE761" s="14" t="e">
        <f t="shared" ref="GE761:GE824" si="716">INT(SUMPRODUCT($GI$3:$GK$3,GI761:GK761)*IF(GD761="",1,1.5))</f>
        <v>#REF!</v>
      </c>
      <c r="GF761" s="14" t="e">
        <f t="shared" si="695"/>
        <v>#REF!</v>
      </c>
      <c r="GG761" s="14" t="e">
        <f t="shared" si="696"/>
        <v>#REF!</v>
      </c>
      <c r="GH761" s="14" t="e">
        <f t="shared" si="697"/>
        <v>#REF!</v>
      </c>
      <c r="GI761" s="14" t="e">
        <f t="shared" si="698"/>
        <v>#REF!</v>
      </c>
      <c r="GJ761" s="14" t="e">
        <f t="shared" si="699"/>
        <v>#REF!</v>
      </c>
      <c r="GK761" s="14" t="e">
        <f t="shared" si="700"/>
        <v>#REF!</v>
      </c>
      <c r="GL761" s="14">
        <f t="shared" si="701"/>
        <v>2091</v>
      </c>
      <c r="GM761" s="14">
        <f t="shared" si="702"/>
        <v>0</v>
      </c>
      <c r="GN761" s="14" t="str">
        <f t="shared" si="703"/>
        <v/>
      </c>
      <c r="GO761" s="25" t="str">
        <f t="shared" si="704"/>
        <v>icon_2109105</v>
      </c>
      <c r="GS761" s="14">
        <f t="shared" si="705"/>
        <v>3</v>
      </c>
      <c r="GT761" s="14">
        <f t="shared" si="706"/>
        <v>0</v>
      </c>
      <c r="GU761" s="14" t="e">
        <f t="shared" ref="GU761:GU824" si="717">GE761</f>
        <v>#REF!</v>
      </c>
      <c r="GV761" s="14" t="str">
        <f t="shared" ref="GV761:GV824" si="718">INDEX($BW$3:$BY$3,GS761)</f>
        <v>HPExt</v>
      </c>
      <c r="GW761" s="14" t="e">
        <f t="shared" ref="GW761:GW824" si="719">INDEX(GF761:GH761,GS761)</f>
        <v>#REF!</v>
      </c>
      <c r="GX761" s="14" t="e">
        <f t="shared" ref="GX761:GX824" si="720">INDEX(GI761:GK761,GS761)</f>
        <v>#REF!</v>
      </c>
      <c r="GY761" s="14" t="str">
        <f t="shared" ref="GY761:GY824" si="721">IF(GT761&gt;0,INDEX($BW$3:$BY$3,GT761),"")</f>
        <v/>
      </c>
      <c r="GZ761" s="14" t="str">
        <f t="shared" ref="GZ761:GZ824" si="722">IF(GT761&gt;0,INDEX(GF761:GH761,GT761),"")</f>
        <v/>
      </c>
      <c r="HA761" s="14" t="str">
        <f t="shared" ref="HA761:HA824" si="723">IF(GT761&gt;0,INDEX(GI761:GK761,GT761),"")</f>
        <v/>
      </c>
      <c r="HB761" s="14">
        <f t="shared" si="707"/>
        <v>20910</v>
      </c>
      <c r="HC761" s="14">
        <f t="shared" ref="HC761:HC824" si="724">GM761</f>
        <v>0</v>
      </c>
      <c r="HD761" s="14" t="str">
        <f t="shared" ref="HD761:HD824" si="725">GN761</f>
        <v/>
      </c>
      <c r="HE761" s="25" t="s">
        <v>1109</v>
      </c>
      <c r="HF761" s="14">
        <f t="shared" si="708"/>
        <v>50</v>
      </c>
    </row>
    <row r="762" spans="165:214" ht="16.5" x14ac:dyDescent="0.2">
      <c r="FI762" s="13">
        <v>757</v>
      </c>
      <c r="FJ762" s="14">
        <f t="shared" si="709"/>
        <v>2</v>
      </c>
      <c r="FK762" s="14">
        <f t="shared" si="713"/>
        <v>322</v>
      </c>
      <c r="FL762" s="14">
        <f t="shared" si="710"/>
        <v>43</v>
      </c>
      <c r="FM762" s="14">
        <f t="shared" si="714"/>
        <v>10</v>
      </c>
      <c r="FN762" s="14">
        <f t="shared" si="682"/>
        <v>20</v>
      </c>
      <c r="FO762" s="14">
        <f t="shared" si="683"/>
        <v>130</v>
      </c>
      <c r="FP762" s="14">
        <f t="shared" si="684"/>
        <v>1</v>
      </c>
      <c r="FQ762" s="14">
        <f t="shared" si="685"/>
        <v>6</v>
      </c>
      <c r="FR762" s="14">
        <f t="shared" si="686"/>
        <v>6</v>
      </c>
      <c r="FS762" s="14" t="b">
        <f t="shared" si="711"/>
        <v>0</v>
      </c>
      <c r="FT762" s="14">
        <f t="shared" si="687"/>
        <v>2109106</v>
      </c>
      <c r="FU762" s="14">
        <f t="shared" si="712"/>
        <v>85</v>
      </c>
      <c r="FV762" s="13" t="str">
        <f t="shared" si="688"/>
        <v>130级-普通守护灵の护手</v>
      </c>
      <c r="FW762" s="13" t="str">
        <f t="shared" si="689"/>
        <v>深渊 · 守护灵の护手-普通</v>
      </c>
      <c r="FX762" s="14">
        <f t="shared" si="690"/>
        <v>2</v>
      </c>
      <c r="FY762" s="14">
        <f t="shared" si="691"/>
        <v>1</v>
      </c>
      <c r="FZ762" s="14">
        <f t="shared" si="692"/>
        <v>130</v>
      </c>
      <c r="GA762" s="14">
        <v>323</v>
      </c>
      <c r="GB762" s="14">
        <f t="shared" si="693"/>
        <v>9</v>
      </c>
      <c r="GC762" s="14">
        <f t="shared" si="715"/>
        <v>6</v>
      </c>
      <c r="GD762" s="14" t="str">
        <f t="shared" si="694"/>
        <v/>
      </c>
      <c r="GE762" s="14" t="e">
        <f t="shared" si="716"/>
        <v>#REF!</v>
      </c>
      <c r="GF762" s="14" t="e">
        <f t="shared" si="695"/>
        <v>#REF!</v>
      </c>
      <c r="GG762" s="14" t="e">
        <f t="shared" si="696"/>
        <v>#REF!</v>
      </c>
      <c r="GH762" s="14" t="e">
        <f t="shared" si="697"/>
        <v>#REF!</v>
      </c>
      <c r="GI762" s="14" t="e">
        <f t="shared" si="698"/>
        <v>#REF!</v>
      </c>
      <c r="GJ762" s="14" t="e">
        <f t="shared" si="699"/>
        <v>#REF!</v>
      </c>
      <c r="GK762" s="14" t="e">
        <f t="shared" si="700"/>
        <v>#REF!</v>
      </c>
      <c r="GL762" s="14">
        <f t="shared" si="701"/>
        <v>2091</v>
      </c>
      <c r="GM762" s="14">
        <f t="shared" si="702"/>
        <v>0</v>
      </c>
      <c r="GN762" s="14" t="str">
        <f t="shared" si="703"/>
        <v/>
      </c>
      <c r="GO762" s="25" t="str">
        <f t="shared" si="704"/>
        <v>icon_2109106</v>
      </c>
      <c r="GS762" s="14">
        <f t="shared" si="705"/>
        <v>3</v>
      </c>
      <c r="GT762" s="14">
        <f t="shared" si="706"/>
        <v>0</v>
      </c>
      <c r="GU762" s="14" t="e">
        <f t="shared" si="717"/>
        <v>#REF!</v>
      </c>
      <c r="GV762" s="14" t="str">
        <f t="shared" si="718"/>
        <v>HPExt</v>
      </c>
      <c r="GW762" s="14" t="e">
        <f t="shared" si="719"/>
        <v>#REF!</v>
      </c>
      <c r="GX762" s="14" t="e">
        <f t="shared" si="720"/>
        <v>#REF!</v>
      </c>
      <c r="GY762" s="14" t="str">
        <f t="shared" si="721"/>
        <v/>
      </c>
      <c r="GZ762" s="14" t="str">
        <f t="shared" si="722"/>
        <v/>
      </c>
      <c r="HA762" s="14" t="str">
        <f t="shared" si="723"/>
        <v/>
      </c>
      <c r="HB762" s="14">
        <f t="shared" si="707"/>
        <v>20910</v>
      </c>
      <c r="HC762" s="14">
        <f t="shared" si="724"/>
        <v>0</v>
      </c>
      <c r="HD762" s="14" t="str">
        <f t="shared" si="725"/>
        <v/>
      </c>
      <c r="HE762" s="25" t="s">
        <v>1109</v>
      </c>
      <c r="HF762" s="14">
        <f t="shared" si="708"/>
        <v>50</v>
      </c>
    </row>
    <row r="763" spans="165:214" ht="16.5" x14ac:dyDescent="0.2">
      <c r="FI763" s="13">
        <v>758</v>
      </c>
      <c r="FJ763" s="14">
        <f t="shared" si="709"/>
        <v>2</v>
      </c>
      <c r="FK763" s="14">
        <f t="shared" si="713"/>
        <v>323</v>
      </c>
      <c r="FL763" s="14">
        <f t="shared" si="710"/>
        <v>43</v>
      </c>
      <c r="FM763" s="14">
        <f t="shared" si="714"/>
        <v>10</v>
      </c>
      <c r="FN763" s="14">
        <f t="shared" si="682"/>
        <v>20</v>
      </c>
      <c r="FO763" s="14">
        <f t="shared" si="683"/>
        <v>130</v>
      </c>
      <c r="FP763" s="14">
        <f t="shared" si="684"/>
        <v>1</v>
      </c>
      <c r="FQ763" s="14">
        <f t="shared" si="685"/>
        <v>7</v>
      </c>
      <c r="FR763" s="14">
        <f t="shared" si="686"/>
        <v>7</v>
      </c>
      <c r="FS763" s="14" t="b">
        <f t="shared" si="711"/>
        <v>0</v>
      </c>
      <c r="FT763" s="14">
        <f t="shared" si="687"/>
        <v>2109107</v>
      </c>
      <c r="FU763" s="14">
        <f t="shared" si="712"/>
        <v>128</v>
      </c>
      <c r="FV763" s="13" t="str">
        <f t="shared" si="688"/>
        <v>130级-普通守护灵の项链</v>
      </c>
      <c r="FW763" s="13" t="str">
        <f t="shared" si="689"/>
        <v>深渊 · 守护灵の项链-普通</v>
      </c>
      <c r="FX763" s="14">
        <f t="shared" si="690"/>
        <v>2</v>
      </c>
      <c r="FY763" s="14">
        <f t="shared" si="691"/>
        <v>1</v>
      </c>
      <c r="FZ763" s="14">
        <f t="shared" si="692"/>
        <v>130</v>
      </c>
      <c r="GA763" s="14">
        <v>324</v>
      </c>
      <c r="GB763" s="14">
        <f t="shared" si="693"/>
        <v>9</v>
      </c>
      <c r="GC763" s="14">
        <f t="shared" si="715"/>
        <v>7</v>
      </c>
      <c r="GD763" s="14" t="str">
        <f t="shared" si="694"/>
        <v/>
      </c>
      <c r="GE763" s="14" t="e">
        <f t="shared" si="716"/>
        <v>#REF!</v>
      </c>
      <c r="GF763" s="14" t="e">
        <f t="shared" si="695"/>
        <v>#REF!</v>
      </c>
      <c r="GG763" s="14" t="e">
        <f t="shared" si="696"/>
        <v>#REF!</v>
      </c>
      <c r="GH763" s="14" t="e">
        <f t="shared" si="697"/>
        <v>#REF!</v>
      </c>
      <c r="GI763" s="14" t="e">
        <f t="shared" si="698"/>
        <v>#REF!</v>
      </c>
      <c r="GJ763" s="14" t="e">
        <f t="shared" si="699"/>
        <v>#REF!</v>
      </c>
      <c r="GK763" s="14" t="e">
        <f t="shared" si="700"/>
        <v>#REF!</v>
      </c>
      <c r="GL763" s="14">
        <f t="shared" si="701"/>
        <v>2091</v>
      </c>
      <c r="GM763" s="14">
        <f t="shared" si="702"/>
        <v>0</v>
      </c>
      <c r="GN763" s="14" t="str">
        <f t="shared" si="703"/>
        <v/>
      </c>
      <c r="GO763" s="25" t="str">
        <f t="shared" si="704"/>
        <v>icon_2109107</v>
      </c>
      <c r="GS763" s="14">
        <f t="shared" si="705"/>
        <v>1</v>
      </c>
      <c r="GT763" s="14">
        <f t="shared" si="706"/>
        <v>2</v>
      </c>
      <c r="GU763" s="14" t="e">
        <f t="shared" si="717"/>
        <v>#REF!</v>
      </c>
      <c r="GV763" s="14" t="str">
        <f t="shared" si="718"/>
        <v>AtkExt</v>
      </c>
      <c r="GW763" s="14" t="e">
        <f t="shared" si="719"/>
        <v>#REF!</v>
      </c>
      <c r="GX763" s="14" t="e">
        <f t="shared" si="720"/>
        <v>#REF!</v>
      </c>
      <c r="GY763" s="14" t="str">
        <f t="shared" si="721"/>
        <v>DefExt</v>
      </c>
      <c r="GZ763" s="14" t="e">
        <f t="shared" si="722"/>
        <v>#REF!</v>
      </c>
      <c r="HA763" s="14" t="e">
        <f t="shared" si="723"/>
        <v>#REF!</v>
      </c>
      <c r="HB763" s="14">
        <f t="shared" si="707"/>
        <v>20910</v>
      </c>
      <c r="HC763" s="14">
        <f t="shared" si="724"/>
        <v>0</v>
      </c>
      <c r="HD763" s="14" t="str">
        <f t="shared" si="725"/>
        <v/>
      </c>
      <c r="HE763" s="25" t="s">
        <v>1109</v>
      </c>
      <c r="HF763" s="14">
        <f t="shared" si="708"/>
        <v>75</v>
      </c>
    </row>
    <row r="764" spans="165:214" ht="16.5" x14ac:dyDescent="0.2">
      <c r="FI764" s="13">
        <v>759</v>
      </c>
      <c r="FJ764" s="14">
        <f t="shared" si="709"/>
        <v>2</v>
      </c>
      <c r="FK764" s="14">
        <f t="shared" si="713"/>
        <v>324</v>
      </c>
      <c r="FL764" s="14">
        <f t="shared" si="710"/>
        <v>43</v>
      </c>
      <c r="FM764" s="14">
        <f t="shared" si="714"/>
        <v>10</v>
      </c>
      <c r="FN764" s="14">
        <f t="shared" si="682"/>
        <v>20</v>
      </c>
      <c r="FO764" s="14">
        <f t="shared" si="683"/>
        <v>130</v>
      </c>
      <c r="FP764" s="14">
        <f t="shared" si="684"/>
        <v>1</v>
      </c>
      <c r="FQ764" s="14">
        <f t="shared" si="685"/>
        <v>8</v>
      </c>
      <c r="FR764" s="14">
        <f t="shared" si="686"/>
        <v>8</v>
      </c>
      <c r="FS764" s="14" t="b">
        <f t="shared" si="711"/>
        <v>0</v>
      </c>
      <c r="FT764" s="14">
        <f t="shared" si="687"/>
        <v>2109108</v>
      </c>
      <c r="FU764" s="14">
        <f t="shared" si="712"/>
        <v>128</v>
      </c>
      <c r="FV764" s="13" t="str">
        <f t="shared" si="688"/>
        <v>130级-普通守护灵の戒指</v>
      </c>
      <c r="FW764" s="13" t="str">
        <f t="shared" si="689"/>
        <v>深渊 · 守护灵の戒指-普通</v>
      </c>
      <c r="FX764" s="14">
        <f t="shared" si="690"/>
        <v>2</v>
      </c>
      <c r="FY764" s="14">
        <f t="shared" si="691"/>
        <v>1</v>
      </c>
      <c r="FZ764" s="14">
        <f t="shared" si="692"/>
        <v>130</v>
      </c>
      <c r="GA764" s="14">
        <v>325</v>
      </c>
      <c r="GB764" s="14">
        <f t="shared" si="693"/>
        <v>9</v>
      </c>
      <c r="GC764" s="14">
        <f t="shared" si="715"/>
        <v>8</v>
      </c>
      <c r="GD764" s="14" t="str">
        <f t="shared" si="694"/>
        <v/>
      </c>
      <c r="GE764" s="14" t="e">
        <f t="shared" si="716"/>
        <v>#REF!</v>
      </c>
      <c r="GF764" s="14" t="e">
        <f t="shared" si="695"/>
        <v>#REF!</v>
      </c>
      <c r="GG764" s="14" t="e">
        <f t="shared" si="696"/>
        <v>#REF!</v>
      </c>
      <c r="GH764" s="14" t="e">
        <f t="shared" si="697"/>
        <v>#REF!</v>
      </c>
      <c r="GI764" s="14" t="e">
        <f t="shared" si="698"/>
        <v>#REF!</v>
      </c>
      <c r="GJ764" s="14" t="e">
        <f t="shared" si="699"/>
        <v>#REF!</v>
      </c>
      <c r="GK764" s="14" t="e">
        <f t="shared" si="700"/>
        <v>#REF!</v>
      </c>
      <c r="GL764" s="14">
        <f t="shared" si="701"/>
        <v>2091</v>
      </c>
      <c r="GM764" s="14">
        <f t="shared" si="702"/>
        <v>0</v>
      </c>
      <c r="GN764" s="14" t="str">
        <f t="shared" si="703"/>
        <v/>
      </c>
      <c r="GO764" s="25" t="str">
        <f t="shared" si="704"/>
        <v>icon_2109108</v>
      </c>
      <c r="GS764" s="14">
        <f t="shared" si="705"/>
        <v>1</v>
      </c>
      <c r="GT764" s="14">
        <f t="shared" si="706"/>
        <v>3</v>
      </c>
      <c r="GU764" s="14" t="e">
        <f t="shared" si="717"/>
        <v>#REF!</v>
      </c>
      <c r="GV764" s="14" t="str">
        <f t="shared" si="718"/>
        <v>AtkExt</v>
      </c>
      <c r="GW764" s="14" t="e">
        <f t="shared" si="719"/>
        <v>#REF!</v>
      </c>
      <c r="GX764" s="14" t="e">
        <f t="shared" si="720"/>
        <v>#REF!</v>
      </c>
      <c r="GY764" s="14" t="str">
        <f t="shared" si="721"/>
        <v>HPExt</v>
      </c>
      <c r="GZ764" s="14" t="e">
        <f t="shared" si="722"/>
        <v>#REF!</v>
      </c>
      <c r="HA764" s="14" t="e">
        <f t="shared" si="723"/>
        <v>#REF!</v>
      </c>
      <c r="HB764" s="14">
        <f t="shared" si="707"/>
        <v>20910</v>
      </c>
      <c r="HC764" s="14">
        <f t="shared" si="724"/>
        <v>0</v>
      </c>
      <c r="HD764" s="14" t="str">
        <f t="shared" si="725"/>
        <v/>
      </c>
      <c r="HE764" s="25" t="s">
        <v>1109</v>
      </c>
      <c r="HF764" s="14">
        <f t="shared" si="708"/>
        <v>75</v>
      </c>
    </row>
    <row r="765" spans="165:214" ht="16.5" x14ac:dyDescent="0.2">
      <c r="FI765" s="13">
        <v>760</v>
      </c>
      <c r="FJ765" s="14">
        <f t="shared" si="709"/>
        <v>2</v>
      </c>
      <c r="FK765" s="14">
        <f t="shared" si="713"/>
        <v>325</v>
      </c>
      <c r="FL765" s="14">
        <f t="shared" si="710"/>
        <v>44</v>
      </c>
      <c r="FM765" s="14">
        <f t="shared" si="714"/>
        <v>20</v>
      </c>
      <c r="FN765" s="14">
        <f t="shared" si="682"/>
        <v>20</v>
      </c>
      <c r="FO765" s="14">
        <f t="shared" si="683"/>
        <v>130</v>
      </c>
      <c r="FP765" s="14">
        <f t="shared" si="684"/>
        <v>2</v>
      </c>
      <c r="FQ765" s="14">
        <f t="shared" si="685"/>
        <v>1</v>
      </c>
      <c r="FR765" s="14">
        <f t="shared" si="686"/>
        <v>1</v>
      </c>
      <c r="FS765" s="14" t="b">
        <f t="shared" si="711"/>
        <v>0</v>
      </c>
      <c r="FT765" s="14">
        <f t="shared" si="687"/>
        <v>2109201</v>
      </c>
      <c r="FU765" s="14">
        <f t="shared" si="712"/>
        <v>272</v>
      </c>
      <c r="FV765" s="13" t="str">
        <f t="shared" si="688"/>
        <v>130级-优秀守护灵の灵器</v>
      </c>
      <c r="FW765" s="13" t="str">
        <f t="shared" si="689"/>
        <v>深渊 · 守护灵の灵器-优秀</v>
      </c>
      <c r="FX765" s="14">
        <f t="shared" si="690"/>
        <v>2</v>
      </c>
      <c r="FY765" s="14">
        <f t="shared" si="691"/>
        <v>2</v>
      </c>
      <c r="FZ765" s="14">
        <f t="shared" si="692"/>
        <v>130</v>
      </c>
      <c r="GA765" s="14">
        <v>326</v>
      </c>
      <c r="GB765" s="14">
        <f t="shared" si="693"/>
        <v>9</v>
      </c>
      <c r="GC765" s="14">
        <f t="shared" si="715"/>
        <v>1</v>
      </c>
      <c r="GD765" s="14" t="str">
        <f t="shared" si="694"/>
        <v/>
      </c>
      <c r="GE765" s="14" t="e">
        <f t="shared" si="716"/>
        <v>#REF!</v>
      </c>
      <c r="GF765" s="14" t="e">
        <f t="shared" si="695"/>
        <v>#REF!</v>
      </c>
      <c r="GG765" s="14" t="e">
        <f t="shared" si="696"/>
        <v>#REF!</v>
      </c>
      <c r="GH765" s="14" t="e">
        <f t="shared" si="697"/>
        <v>#REF!</v>
      </c>
      <c r="GI765" s="14" t="e">
        <f t="shared" si="698"/>
        <v>#REF!</v>
      </c>
      <c r="GJ765" s="14" t="e">
        <f t="shared" si="699"/>
        <v>#REF!</v>
      </c>
      <c r="GK765" s="14" t="e">
        <f t="shared" si="700"/>
        <v>#REF!</v>
      </c>
      <c r="GL765" s="14">
        <f t="shared" si="701"/>
        <v>2092</v>
      </c>
      <c r="GM765" s="14">
        <f t="shared" si="702"/>
        <v>0</v>
      </c>
      <c r="GN765" s="14" t="str">
        <f t="shared" si="703"/>
        <v/>
      </c>
      <c r="GO765" s="25" t="str">
        <f t="shared" si="704"/>
        <v>icon_2109101</v>
      </c>
      <c r="GS765" s="14">
        <f t="shared" si="705"/>
        <v>1</v>
      </c>
      <c r="GT765" s="14">
        <f t="shared" si="706"/>
        <v>0</v>
      </c>
      <c r="GU765" s="14" t="e">
        <f t="shared" si="717"/>
        <v>#REF!</v>
      </c>
      <c r="GV765" s="14" t="str">
        <f t="shared" si="718"/>
        <v>AtkExt</v>
      </c>
      <c r="GW765" s="14" t="e">
        <f t="shared" si="719"/>
        <v>#REF!</v>
      </c>
      <c r="GX765" s="14" t="e">
        <f t="shared" si="720"/>
        <v>#REF!</v>
      </c>
      <c r="GY765" s="14" t="str">
        <f t="shared" si="721"/>
        <v/>
      </c>
      <c r="GZ765" s="14" t="str">
        <f t="shared" si="722"/>
        <v/>
      </c>
      <c r="HA765" s="14" t="str">
        <f t="shared" si="723"/>
        <v/>
      </c>
      <c r="HB765" s="14">
        <f t="shared" si="707"/>
        <v>20920</v>
      </c>
      <c r="HC765" s="14">
        <f t="shared" si="724"/>
        <v>0</v>
      </c>
      <c r="HD765" s="14" t="str">
        <f t="shared" si="725"/>
        <v/>
      </c>
      <c r="HE765" s="25" t="s">
        <v>1109</v>
      </c>
      <c r="HF765" s="14">
        <f t="shared" si="708"/>
        <v>300</v>
      </c>
    </row>
    <row r="766" spans="165:214" ht="16.5" x14ac:dyDescent="0.2">
      <c r="FI766" s="13">
        <v>761</v>
      </c>
      <c r="FJ766" s="14">
        <f t="shared" si="709"/>
        <v>2</v>
      </c>
      <c r="FK766" s="14">
        <f t="shared" si="713"/>
        <v>326</v>
      </c>
      <c r="FL766" s="14">
        <f t="shared" si="710"/>
        <v>44</v>
      </c>
      <c r="FM766" s="14">
        <f t="shared" si="714"/>
        <v>20</v>
      </c>
      <c r="FN766" s="14">
        <f t="shared" si="682"/>
        <v>20</v>
      </c>
      <c r="FO766" s="14">
        <f t="shared" si="683"/>
        <v>130</v>
      </c>
      <c r="FP766" s="14">
        <f t="shared" si="684"/>
        <v>2</v>
      </c>
      <c r="FQ766" s="14">
        <f t="shared" si="685"/>
        <v>2</v>
      </c>
      <c r="FR766" s="14">
        <f t="shared" si="686"/>
        <v>2</v>
      </c>
      <c r="FS766" s="14" t="b">
        <f t="shared" si="711"/>
        <v>0</v>
      </c>
      <c r="FT766" s="14">
        <f t="shared" si="687"/>
        <v>2109202</v>
      </c>
      <c r="FU766" s="14">
        <f t="shared" si="712"/>
        <v>136</v>
      </c>
      <c r="FV766" s="13" t="str">
        <f t="shared" si="688"/>
        <v>130级-优秀守护灵の头盔</v>
      </c>
      <c r="FW766" s="13" t="str">
        <f t="shared" si="689"/>
        <v>深渊 · 守护灵の头盔-优秀</v>
      </c>
      <c r="FX766" s="14">
        <f t="shared" si="690"/>
        <v>2</v>
      </c>
      <c r="FY766" s="14">
        <f t="shared" si="691"/>
        <v>2</v>
      </c>
      <c r="FZ766" s="14">
        <f t="shared" si="692"/>
        <v>130</v>
      </c>
      <c r="GA766" s="14">
        <v>327</v>
      </c>
      <c r="GB766" s="14">
        <f t="shared" si="693"/>
        <v>9</v>
      </c>
      <c r="GC766" s="14">
        <f t="shared" si="715"/>
        <v>2</v>
      </c>
      <c r="GD766" s="14" t="str">
        <f t="shared" si="694"/>
        <v/>
      </c>
      <c r="GE766" s="14" t="e">
        <f t="shared" si="716"/>
        <v>#REF!</v>
      </c>
      <c r="GF766" s="14" t="e">
        <f t="shared" si="695"/>
        <v>#REF!</v>
      </c>
      <c r="GG766" s="14" t="e">
        <f t="shared" si="696"/>
        <v>#REF!</v>
      </c>
      <c r="GH766" s="14" t="e">
        <f t="shared" si="697"/>
        <v>#REF!</v>
      </c>
      <c r="GI766" s="14" t="e">
        <f t="shared" si="698"/>
        <v>#REF!</v>
      </c>
      <c r="GJ766" s="14" t="e">
        <f t="shared" si="699"/>
        <v>#REF!</v>
      </c>
      <c r="GK766" s="14" t="e">
        <f t="shared" si="700"/>
        <v>#REF!</v>
      </c>
      <c r="GL766" s="14">
        <f t="shared" si="701"/>
        <v>2092</v>
      </c>
      <c r="GM766" s="14">
        <f t="shared" si="702"/>
        <v>0</v>
      </c>
      <c r="GN766" s="14" t="str">
        <f t="shared" si="703"/>
        <v/>
      </c>
      <c r="GO766" s="25" t="str">
        <f t="shared" si="704"/>
        <v>icon_2109102</v>
      </c>
      <c r="GS766" s="14">
        <f t="shared" si="705"/>
        <v>2</v>
      </c>
      <c r="GT766" s="14">
        <f t="shared" si="706"/>
        <v>0</v>
      </c>
      <c r="GU766" s="14" t="e">
        <f t="shared" si="717"/>
        <v>#REF!</v>
      </c>
      <c r="GV766" s="14" t="str">
        <f t="shared" si="718"/>
        <v>DefExt</v>
      </c>
      <c r="GW766" s="14" t="e">
        <f t="shared" si="719"/>
        <v>#REF!</v>
      </c>
      <c r="GX766" s="14" t="e">
        <f t="shared" si="720"/>
        <v>#REF!</v>
      </c>
      <c r="GY766" s="14" t="str">
        <f t="shared" si="721"/>
        <v/>
      </c>
      <c r="GZ766" s="14" t="str">
        <f t="shared" si="722"/>
        <v/>
      </c>
      <c r="HA766" s="14" t="str">
        <f t="shared" si="723"/>
        <v/>
      </c>
      <c r="HB766" s="14">
        <f t="shared" si="707"/>
        <v>20920</v>
      </c>
      <c r="HC766" s="14">
        <f t="shared" si="724"/>
        <v>0</v>
      </c>
      <c r="HD766" s="14" t="str">
        <f t="shared" si="725"/>
        <v/>
      </c>
      <c r="HE766" s="25" t="s">
        <v>1109</v>
      </c>
      <c r="HF766" s="14">
        <f t="shared" si="708"/>
        <v>150</v>
      </c>
    </row>
    <row r="767" spans="165:214" ht="16.5" x14ac:dyDescent="0.2">
      <c r="FI767" s="13">
        <v>762</v>
      </c>
      <c r="FJ767" s="14">
        <f t="shared" si="709"/>
        <v>2</v>
      </c>
      <c r="FK767" s="14">
        <f t="shared" si="713"/>
        <v>327</v>
      </c>
      <c r="FL767" s="14">
        <f t="shared" si="710"/>
        <v>44</v>
      </c>
      <c r="FM767" s="14">
        <f t="shared" si="714"/>
        <v>20</v>
      </c>
      <c r="FN767" s="14">
        <f t="shared" si="682"/>
        <v>20</v>
      </c>
      <c r="FO767" s="14">
        <f t="shared" si="683"/>
        <v>130</v>
      </c>
      <c r="FP767" s="14">
        <f t="shared" si="684"/>
        <v>2</v>
      </c>
      <c r="FQ767" s="14">
        <f t="shared" si="685"/>
        <v>3</v>
      </c>
      <c r="FR767" s="14">
        <f t="shared" si="686"/>
        <v>3</v>
      </c>
      <c r="FS767" s="14" t="b">
        <f t="shared" si="711"/>
        <v>0</v>
      </c>
      <c r="FT767" s="14">
        <f t="shared" si="687"/>
        <v>2109203</v>
      </c>
      <c r="FU767" s="14">
        <f t="shared" si="712"/>
        <v>136</v>
      </c>
      <c r="FV767" s="13" t="str">
        <f t="shared" si="688"/>
        <v>130级-优秀守护灵の铠甲</v>
      </c>
      <c r="FW767" s="13" t="str">
        <f t="shared" si="689"/>
        <v>深渊 · 守护灵の铠甲-优秀</v>
      </c>
      <c r="FX767" s="14">
        <f t="shared" si="690"/>
        <v>2</v>
      </c>
      <c r="FY767" s="14">
        <f t="shared" si="691"/>
        <v>2</v>
      </c>
      <c r="FZ767" s="14">
        <f t="shared" si="692"/>
        <v>130</v>
      </c>
      <c r="GA767" s="14">
        <v>328</v>
      </c>
      <c r="GB767" s="14">
        <f t="shared" si="693"/>
        <v>9</v>
      </c>
      <c r="GC767" s="14">
        <f t="shared" si="715"/>
        <v>3</v>
      </c>
      <c r="GD767" s="14" t="str">
        <f t="shared" si="694"/>
        <v/>
      </c>
      <c r="GE767" s="14" t="e">
        <f t="shared" si="716"/>
        <v>#REF!</v>
      </c>
      <c r="GF767" s="14" t="e">
        <f t="shared" si="695"/>
        <v>#REF!</v>
      </c>
      <c r="GG767" s="14" t="e">
        <f t="shared" si="696"/>
        <v>#REF!</v>
      </c>
      <c r="GH767" s="14" t="e">
        <f t="shared" si="697"/>
        <v>#REF!</v>
      </c>
      <c r="GI767" s="14" t="e">
        <f t="shared" si="698"/>
        <v>#REF!</v>
      </c>
      <c r="GJ767" s="14" t="e">
        <f t="shared" si="699"/>
        <v>#REF!</v>
      </c>
      <c r="GK767" s="14" t="e">
        <f t="shared" si="700"/>
        <v>#REF!</v>
      </c>
      <c r="GL767" s="14">
        <f t="shared" si="701"/>
        <v>2092</v>
      </c>
      <c r="GM767" s="14">
        <f t="shared" si="702"/>
        <v>0</v>
      </c>
      <c r="GN767" s="14" t="str">
        <f t="shared" si="703"/>
        <v/>
      </c>
      <c r="GO767" s="25" t="str">
        <f t="shared" si="704"/>
        <v>icon_2109103</v>
      </c>
      <c r="GS767" s="14">
        <f t="shared" si="705"/>
        <v>2</v>
      </c>
      <c r="GT767" s="14">
        <f t="shared" si="706"/>
        <v>3</v>
      </c>
      <c r="GU767" s="14" t="e">
        <f t="shared" si="717"/>
        <v>#REF!</v>
      </c>
      <c r="GV767" s="14" t="str">
        <f t="shared" si="718"/>
        <v>DefExt</v>
      </c>
      <c r="GW767" s="14" t="e">
        <f t="shared" si="719"/>
        <v>#REF!</v>
      </c>
      <c r="GX767" s="14" t="e">
        <f t="shared" si="720"/>
        <v>#REF!</v>
      </c>
      <c r="GY767" s="14" t="str">
        <f t="shared" si="721"/>
        <v>HPExt</v>
      </c>
      <c r="GZ767" s="14" t="e">
        <f t="shared" si="722"/>
        <v>#REF!</v>
      </c>
      <c r="HA767" s="14" t="e">
        <f t="shared" si="723"/>
        <v>#REF!</v>
      </c>
      <c r="HB767" s="14">
        <f t="shared" si="707"/>
        <v>20920</v>
      </c>
      <c r="HC767" s="14">
        <f t="shared" si="724"/>
        <v>0</v>
      </c>
      <c r="HD767" s="14" t="str">
        <f t="shared" si="725"/>
        <v/>
      </c>
      <c r="HE767" s="25" t="s">
        <v>1109</v>
      </c>
      <c r="HF767" s="14">
        <f t="shared" si="708"/>
        <v>150</v>
      </c>
    </row>
    <row r="768" spans="165:214" ht="16.5" x14ac:dyDescent="0.2">
      <c r="FI768" s="13">
        <v>763</v>
      </c>
      <c r="FJ768" s="14">
        <f t="shared" si="709"/>
        <v>2</v>
      </c>
      <c r="FK768" s="14">
        <f t="shared" si="713"/>
        <v>328</v>
      </c>
      <c r="FL768" s="14">
        <f t="shared" si="710"/>
        <v>44</v>
      </c>
      <c r="FM768" s="14">
        <f t="shared" si="714"/>
        <v>20</v>
      </c>
      <c r="FN768" s="14">
        <f t="shared" si="682"/>
        <v>20</v>
      </c>
      <c r="FO768" s="14">
        <f t="shared" si="683"/>
        <v>130</v>
      </c>
      <c r="FP768" s="14">
        <f t="shared" si="684"/>
        <v>2</v>
      </c>
      <c r="FQ768" s="14">
        <f t="shared" si="685"/>
        <v>4</v>
      </c>
      <c r="FR768" s="14">
        <f t="shared" si="686"/>
        <v>4</v>
      </c>
      <c r="FS768" s="14" t="b">
        <f t="shared" si="711"/>
        <v>0</v>
      </c>
      <c r="FT768" s="14">
        <f t="shared" si="687"/>
        <v>2109204</v>
      </c>
      <c r="FU768" s="14">
        <f t="shared" si="712"/>
        <v>136</v>
      </c>
      <c r="FV768" s="13" t="str">
        <f t="shared" si="688"/>
        <v>130级-优秀守护灵の裤子</v>
      </c>
      <c r="FW768" s="13" t="str">
        <f t="shared" si="689"/>
        <v>深渊 · 守护灵の裤子-优秀</v>
      </c>
      <c r="FX768" s="14">
        <f t="shared" si="690"/>
        <v>2</v>
      </c>
      <c r="FY768" s="14">
        <f t="shared" si="691"/>
        <v>2</v>
      </c>
      <c r="FZ768" s="14">
        <f t="shared" si="692"/>
        <v>130</v>
      </c>
      <c r="GA768" s="14">
        <v>329</v>
      </c>
      <c r="GB768" s="14">
        <f t="shared" si="693"/>
        <v>9</v>
      </c>
      <c r="GC768" s="14">
        <f t="shared" si="715"/>
        <v>4</v>
      </c>
      <c r="GD768" s="14" t="str">
        <f t="shared" si="694"/>
        <v/>
      </c>
      <c r="GE768" s="14" t="e">
        <f t="shared" si="716"/>
        <v>#REF!</v>
      </c>
      <c r="GF768" s="14" t="e">
        <f t="shared" si="695"/>
        <v>#REF!</v>
      </c>
      <c r="GG768" s="14" t="e">
        <f t="shared" si="696"/>
        <v>#REF!</v>
      </c>
      <c r="GH768" s="14" t="e">
        <f t="shared" si="697"/>
        <v>#REF!</v>
      </c>
      <c r="GI768" s="14" t="e">
        <f t="shared" si="698"/>
        <v>#REF!</v>
      </c>
      <c r="GJ768" s="14" t="e">
        <f t="shared" si="699"/>
        <v>#REF!</v>
      </c>
      <c r="GK768" s="14" t="e">
        <f t="shared" si="700"/>
        <v>#REF!</v>
      </c>
      <c r="GL768" s="14">
        <f t="shared" si="701"/>
        <v>2092</v>
      </c>
      <c r="GM768" s="14">
        <f t="shared" si="702"/>
        <v>0</v>
      </c>
      <c r="GN768" s="14" t="str">
        <f t="shared" si="703"/>
        <v/>
      </c>
      <c r="GO768" s="25" t="str">
        <f t="shared" si="704"/>
        <v>icon_2109104</v>
      </c>
      <c r="GS768" s="14">
        <f t="shared" si="705"/>
        <v>2</v>
      </c>
      <c r="GT768" s="14">
        <f t="shared" si="706"/>
        <v>0</v>
      </c>
      <c r="GU768" s="14" t="e">
        <f t="shared" si="717"/>
        <v>#REF!</v>
      </c>
      <c r="GV768" s="14" t="str">
        <f t="shared" si="718"/>
        <v>DefExt</v>
      </c>
      <c r="GW768" s="14" t="e">
        <f t="shared" si="719"/>
        <v>#REF!</v>
      </c>
      <c r="GX768" s="14" t="e">
        <f t="shared" si="720"/>
        <v>#REF!</v>
      </c>
      <c r="GY768" s="14" t="str">
        <f t="shared" si="721"/>
        <v/>
      </c>
      <c r="GZ768" s="14" t="str">
        <f t="shared" si="722"/>
        <v/>
      </c>
      <c r="HA768" s="14" t="str">
        <f t="shared" si="723"/>
        <v/>
      </c>
      <c r="HB768" s="14">
        <f t="shared" si="707"/>
        <v>20920</v>
      </c>
      <c r="HC768" s="14">
        <f t="shared" si="724"/>
        <v>0</v>
      </c>
      <c r="HD768" s="14" t="str">
        <f t="shared" si="725"/>
        <v/>
      </c>
      <c r="HE768" s="25" t="s">
        <v>1109</v>
      </c>
      <c r="HF768" s="14">
        <f t="shared" si="708"/>
        <v>150</v>
      </c>
    </row>
    <row r="769" spans="165:214" ht="16.5" x14ac:dyDescent="0.2">
      <c r="FI769" s="13">
        <v>764</v>
      </c>
      <c r="FJ769" s="14">
        <f t="shared" si="709"/>
        <v>2</v>
      </c>
      <c r="FK769" s="14">
        <f t="shared" si="713"/>
        <v>329</v>
      </c>
      <c r="FL769" s="14">
        <f t="shared" si="710"/>
        <v>44</v>
      </c>
      <c r="FM769" s="14">
        <f t="shared" si="714"/>
        <v>20</v>
      </c>
      <c r="FN769" s="14">
        <f t="shared" si="682"/>
        <v>20</v>
      </c>
      <c r="FO769" s="14">
        <f t="shared" si="683"/>
        <v>130</v>
      </c>
      <c r="FP769" s="14">
        <f t="shared" si="684"/>
        <v>2</v>
      </c>
      <c r="FQ769" s="14">
        <f t="shared" si="685"/>
        <v>5</v>
      </c>
      <c r="FR769" s="14">
        <f t="shared" si="686"/>
        <v>5</v>
      </c>
      <c r="FS769" s="14" t="b">
        <f t="shared" si="711"/>
        <v>0</v>
      </c>
      <c r="FT769" s="14">
        <f t="shared" si="687"/>
        <v>2109205</v>
      </c>
      <c r="FU769" s="14">
        <f t="shared" si="712"/>
        <v>136</v>
      </c>
      <c r="FV769" s="13" t="str">
        <f t="shared" si="688"/>
        <v>130级-优秀守护灵の鞋子</v>
      </c>
      <c r="FW769" s="13" t="str">
        <f t="shared" si="689"/>
        <v>深渊 · 守护灵の鞋子-优秀</v>
      </c>
      <c r="FX769" s="14">
        <f t="shared" si="690"/>
        <v>2</v>
      </c>
      <c r="FY769" s="14">
        <f t="shared" si="691"/>
        <v>2</v>
      </c>
      <c r="FZ769" s="14">
        <f t="shared" si="692"/>
        <v>130</v>
      </c>
      <c r="GA769" s="14">
        <v>330</v>
      </c>
      <c r="GB769" s="14">
        <f t="shared" si="693"/>
        <v>9</v>
      </c>
      <c r="GC769" s="14">
        <f t="shared" si="715"/>
        <v>5</v>
      </c>
      <c r="GD769" s="14" t="str">
        <f t="shared" si="694"/>
        <v/>
      </c>
      <c r="GE769" s="14" t="e">
        <f t="shared" si="716"/>
        <v>#REF!</v>
      </c>
      <c r="GF769" s="14" t="e">
        <f t="shared" si="695"/>
        <v>#REF!</v>
      </c>
      <c r="GG769" s="14" t="e">
        <f t="shared" si="696"/>
        <v>#REF!</v>
      </c>
      <c r="GH769" s="14" t="e">
        <f t="shared" si="697"/>
        <v>#REF!</v>
      </c>
      <c r="GI769" s="14" t="e">
        <f t="shared" si="698"/>
        <v>#REF!</v>
      </c>
      <c r="GJ769" s="14" t="e">
        <f t="shared" si="699"/>
        <v>#REF!</v>
      </c>
      <c r="GK769" s="14" t="e">
        <f t="shared" si="700"/>
        <v>#REF!</v>
      </c>
      <c r="GL769" s="14">
        <f t="shared" si="701"/>
        <v>2092</v>
      </c>
      <c r="GM769" s="14">
        <f t="shared" si="702"/>
        <v>0</v>
      </c>
      <c r="GN769" s="14" t="str">
        <f t="shared" si="703"/>
        <v/>
      </c>
      <c r="GO769" s="25" t="str">
        <f t="shared" si="704"/>
        <v>icon_2109105</v>
      </c>
      <c r="GS769" s="14">
        <f t="shared" si="705"/>
        <v>3</v>
      </c>
      <c r="GT769" s="14">
        <f t="shared" si="706"/>
        <v>0</v>
      </c>
      <c r="GU769" s="14" t="e">
        <f t="shared" si="717"/>
        <v>#REF!</v>
      </c>
      <c r="GV769" s="14" t="str">
        <f t="shared" si="718"/>
        <v>HPExt</v>
      </c>
      <c r="GW769" s="14" t="e">
        <f t="shared" si="719"/>
        <v>#REF!</v>
      </c>
      <c r="GX769" s="14" t="e">
        <f t="shared" si="720"/>
        <v>#REF!</v>
      </c>
      <c r="GY769" s="14" t="str">
        <f t="shared" si="721"/>
        <v/>
      </c>
      <c r="GZ769" s="14" t="str">
        <f t="shared" si="722"/>
        <v/>
      </c>
      <c r="HA769" s="14" t="str">
        <f t="shared" si="723"/>
        <v/>
      </c>
      <c r="HB769" s="14">
        <f t="shared" si="707"/>
        <v>20920</v>
      </c>
      <c r="HC769" s="14">
        <f t="shared" si="724"/>
        <v>0</v>
      </c>
      <c r="HD769" s="14" t="str">
        <f t="shared" si="725"/>
        <v/>
      </c>
      <c r="HE769" s="25" t="s">
        <v>1109</v>
      </c>
      <c r="HF769" s="14">
        <f t="shared" si="708"/>
        <v>150</v>
      </c>
    </row>
    <row r="770" spans="165:214" ht="16.5" x14ac:dyDescent="0.2">
      <c r="FI770" s="13">
        <v>765</v>
      </c>
      <c r="FJ770" s="14">
        <f t="shared" si="709"/>
        <v>2</v>
      </c>
      <c r="FK770" s="14">
        <f t="shared" si="713"/>
        <v>330</v>
      </c>
      <c r="FL770" s="14">
        <f t="shared" si="710"/>
        <v>44</v>
      </c>
      <c r="FM770" s="14">
        <f t="shared" si="714"/>
        <v>20</v>
      </c>
      <c r="FN770" s="14">
        <f t="shared" si="682"/>
        <v>20</v>
      </c>
      <c r="FO770" s="14">
        <f t="shared" si="683"/>
        <v>130</v>
      </c>
      <c r="FP770" s="14">
        <f t="shared" si="684"/>
        <v>2</v>
      </c>
      <c r="FQ770" s="14">
        <f t="shared" si="685"/>
        <v>6</v>
      </c>
      <c r="FR770" s="14">
        <f t="shared" si="686"/>
        <v>6</v>
      </c>
      <c r="FS770" s="14" t="b">
        <f t="shared" si="711"/>
        <v>0</v>
      </c>
      <c r="FT770" s="14">
        <f t="shared" si="687"/>
        <v>2109206</v>
      </c>
      <c r="FU770" s="14">
        <f t="shared" si="712"/>
        <v>136</v>
      </c>
      <c r="FV770" s="13" t="str">
        <f t="shared" si="688"/>
        <v>130级-优秀守护灵の护手</v>
      </c>
      <c r="FW770" s="13" t="str">
        <f t="shared" si="689"/>
        <v>深渊 · 守护灵の护手-优秀</v>
      </c>
      <c r="FX770" s="14">
        <f t="shared" si="690"/>
        <v>2</v>
      </c>
      <c r="FY770" s="14">
        <f t="shared" si="691"/>
        <v>2</v>
      </c>
      <c r="FZ770" s="14">
        <f t="shared" si="692"/>
        <v>130</v>
      </c>
      <c r="GA770" s="14">
        <v>331</v>
      </c>
      <c r="GB770" s="14">
        <f t="shared" si="693"/>
        <v>9</v>
      </c>
      <c r="GC770" s="14">
        <f t="shared" si="715"/>
        <v>6</v>
      </c>
      <c r="GD770" s="14" t="str">
        <f t="shared" si="694"/>
        <v/>
      </c>
      <c r="GE770" s="14" t="e">
        <f t="shared" si="716"/>
        <v>#REF!</v>
      </c>
      <c r="GF770" s="14" t="e">
        <f t="shared" si="695"/>
        <v>#REF!</v>
      </c>
      <c r="GG770" s="14" t="e">
        <f t="shared" si="696"/>
        <v>#REF!</v>
      </c>
      <c r="GH770" s="14" t="e">
        <f t="shared" si="697"/>
        <v>#REF!</v>
      </c>
      <c r="GI770" s="14" t="e">
        <f t="shared" si="698"/>
        <v>#REF!</v>
      </c>
      <c r="GJ770" s="14" t="e">
        <f t="shared" si="699"/>
        <v>#REF!</v>
      </c>
      <c r="GK770" s="14" t="e">
        <f t="shared" si="700"/>
        <v>#REF!</v>
      </c>
      <c r="GL770" s="14">
        <f t="shared" si="701"/>
        <v>2092</v>
      </c>
      <c r="GM770" s="14">
        <f t="shared" si="702"/>
        <v>0</v>
      </c>
      <c r="GN770" s="14" t="str">
        <f t="shared" si="703"/>
        <v/>
      </c>
      <c r="GO770" s="25" t="str">
        <f t="shared" si="704"/>
        <v>icon_2109106</v>
      </c>
      <c r="GS770" s="14">
        <f t="shared" si="705"/>
        <v>3</v>
      </c>
      <c r="GT770" s="14">
        <f t="shared" si="706"/>
        <v>0</v>
      </c>
      <c r="GU770" s="14" t="e">
        <f t="shared" si="717"/>
        <v>#REF!</v>
      </c>
      <c r="GV770" s="14" t="str">
        <f t="shared" si="718"/>
        <v>HPExt</v>
      </c>
      <c r="GW770" s="14" t="e">
        <f t="shared" si="719"/>
        <v>#REF!</v>
      </c>
      <c r="GX770" s="14" t="e">
        <f t="shared" si="720"/>
        <v>#REF!</v>
      </c>
      <c r="GY770" s="14" t="str">
        <f t="shared" si="721"/>
        <v/>
      </c>
      <c r="GZ770" s="14" t="str">
        <f t="shared" si="722"/>
        <v/>
      </c>
      <c r="HA770" s="14" t="str">
        <f t="shared" si="723"/>
        <v/>
      </c>
      <c r="HB770" s="14">
        <f t="shared" si="707"/>
        <v>20920</v>
      </c>
      <c r="HC770" s="14">
        <f t="shared" si="724"/>
        <v>0</v>
      </c>
      <c r="HD770" s="14" t="str">
        <f t="shared" si="725"/>
        <v/>
      </c>
      <c r="HE770" s="25" t="s">
        <v>1109</v>
      </c>
      <c r="HF770" s="14">
        <f t="shared" si="708"/>
        <v>150</v>
      </c>
    </row>
    <row r="771" spans="165:214" ht="16.5" x14ac:dyDescent="0.2">
      <c r="FI771" s="13">
        <v>766</v>
      </c>
      <c r="FJ771" s="14">
        <f t="shared" si="709"/>
        <v>2</v>
      </c>
      <c r="FK771" s="14">
        <f t="shared" si="713"/>
        <v>331</v>
      </c>
      <c r="FL771" s="14">
        <f t="shared" si="710"/>
        <v>44</v>
      </c>
      <c r="FM771" s="14">
        <f t="shared" si="714"/>
        <v>20</v>
      </c>
      <c r="FN771" s="14">
        <f t="shared" si="682"/>
        <v>20</v>
      </c>
      <c r="FO771" s="14">
        <f t="shared" si="683"/>
        <v>130</v>
      </c>
      <c r="FP771" s="14">
        <f t="shared" si="684"/>
        <v>2</v>
      </c>
      <c r="FQ771" s="14">
        <f t="shared" si="685"/>
        <v>7</v>
      </c>
      <c r="FR771" s="14">
        <f t="shared" si="686"/>
        <v>7</v>
      </c>
      <c r="FS771" s="14" t="b">
        <f t="shared" si="711"/>
        <v>0</v>
      </c>
      <c r="FT771" s="14">
        <f t="shared" si="687"/>
        <v>2109207</v>
      </c>
      <c r="FU771" s="14">
        <f t="shared" si="712"/>
        <v>204</v>
      </c>
      <c r="FV771" s="13" t="str">
        <f t="shared" si="688"/>
        <v>130级-优秀守护灵の项链</v>
      </c>
      <c r="FW771" s="13" t="str">
        <f t="shared" si="689"/>
        <v>深渊 · 守护灵の项链-优秀</v>
      </c>
      <c r="FX771" s="14">
        <f t="shared" si="690"/>
        <v>2</v>
      </c>
      <c r="FY771" s="14">
        <f t="shared" si="691"/>
        <v>2</v>
      </c>
      <c r="FZ771" s="14">
        <f t="shared" si="692"/>
        <v>130</v>
      </c>
      <c r="GA771" s="14">
        <v>332</v>
      </c>
      <c r="GB771" s="14">
        <f t="shared" si="693"/>
        <v>9</v>
      </c>
      <c r="GC771" s="14">
        <f t="shared" si="715"/>
        <v>7</v>
      </c>
      <c r="GD771" s="14" t="str">
        <f t="shared" si="694"/>
        <v/>
      </c>
      <c r="GE771" s="14" t="e">
        <f t="shared" si="716"/>
        <v>#REF!</v>
      </c>
      <c r="GF771" s="14" t="e">
        <f t="shared" si="695"/>
        <v>#REF!</v>
      </c>
      <c r="GG771" s="14" t="e">
        <f t="shared" si="696"/>
        <v>#REF!</v>
      </c>
      <c r="GH771" s="14" t="e">
        <f t="shared" si="697"/>
        <v>#REF!</v>
      </c>
      <c r="GI771" s="14" t="e">
        <f t="shared" si="698"/>
        <v>#REF!</v>
      </c>
      <c r="GJ771" s="14" t="e">
        <f t="shared" si="699"/>
        <v>#REF!</v>
      </c>
      <c r="GK771" s="14" t="e">
        <f t="shared" si="700"/>
        <v>#REF!</v>
      </c>
      <c r="GL771" s="14">
        <f t="shared" si="701"/>
        <v>2092</v>
      </c>
      <c r="GM771" s="14">
        <f t="shared" si="702"/>
        <v>0</v>
      </c>
      <c r="GN771" s="14" t="str">
        <f t="shared" si="703"/>
        <v/>
      </c>
      <c r="GO771" s="25" t="str">
        <f t="shared" si="704"/>
        <v>icon_2109107</v>
      </c>
      <c r="GS771" s="14">
        <f t="shared" si="705"/>
        <v>1</v>
      </c>
      <c r="GT771" s="14">
        <f t="shared" si="706"/>
        <v>2</v>
      </c>
      <c r="GU771" s="14" t="e">
        <f t="shared" si="717"/>
        <v>#REF!</v>
      </c>
      <c r="GV771" s="14" t="str">
        <f t="shared" si="718"/>
        <v>AtkExt</v>
      </c>
      <c r="GW771" s="14" t="e">
        <f t="shared" si="719"/>
        <v>#REF!</v>
      </c>
      <c r="GX771" s="14" t="e">
        <f t="shared" si="720"/>
        <v>#REF!</v>
      </c>
      <c r="GY771" s="14" t="str">
        <f t="shared" si="721"/>
        <v>DefExt</v>
      </c>
      <c r="GZ771" s="14" t="e">
        <f t="shared" si="722"/>
        <v>#REF!</v>
      </c>
      <c r="HA771" s="14" t="e">
        <f t="shared" si="723"/>
        <v>#REF!</v>
      </c>
      <c r="HB771" s="14">
        <f t="shared" si="707"/>
        <v>20920</v>
      </c>
      <c r="HC771" s="14">
        <f t="shared" si="724"/>
        <v>0</v>
      </c>
      <c r="HD771" s="14" t="str">
        <f t="shared" si="725"/>
        <v/>
      </c>
      <c r="HE771" s="25" t="s">
        <v>1109</v>
      </c>
      <c r="HF771" s="14">
        <f t="shared" si="708"/>
        <v>225</v>
      </c>
    </row>
    <row r="772" spans="165:214" ht="16.5" x14ac:dyDescent="0.2">
      <c r="FI772" s="13">
        <v>767</v>
      </c>
      <c r="FJ772" s="14">
        <f t="shared" si="709"/>
        <v>2</v>
      </c>
      <c r="FK772" s="14">
        <f t="shared" si="713"/>
        <v>332</v>
      </c>
      <c r="FL772" s="14">
        <f t="shared" si="710"/>
        <v>44</v>
      </c>
      <c r="FM772" s="14">
        <f t="shared" si="714"/>
        <v>20</v>
      </c>
      <c r="FN772" s="14">
        <f t="shared" si="682"/>
        <v>20</v>
      </c>
      <c r="FO772" s="14">
        <f t="shared" si="683"/>
        <v>130</v>
      </c>
      <c r="FP772" s="14">
        <f t="shared" si="684"/>
        <v>2</v>
      </c>
      <c r="FQ772" s="14">
        <f t="shared" si="685"/>
        <v>8</v>
      </c>
      <c r="FR772" s="14">
        <f t="shared" si="686"/>
        <v>8</v>
      </c>
      <c r="FS772" s="14" t="b">
        <f t="shared" si="711"/>
        <v>0</v>
      </c>
      <c r="FT772" s="14">
        <f t="shared" si="687"/>
        <v>2109208</v>
      </c>
      <c r="FU772" s="14">
        <f t="shared" si="712"/>
        <v>204</v>
      </c>
      <c r="FV772" s="13" t="str">
        <f t="shared" si="688"/>
        <v>130级-优秀守护灵の戒指</v>
      </c>
      <c r="FW772" s="13" t="str">
        <f t="shared" si="689"/>
        <v>深渊 · 守护灵の戒指-优秀</v>
      </c>
      <c r="FX772" s="14">
        <f t="shared" si="690"/>
        <v>2</v>
      </c>
      <c r="FY772" s="14">
        <f t="shared" si="691"/>
        <v>2</v>
      </c>
      <c r="FZ772" s="14">
        <f t="shared" si="692"/>
        <v>130</v>
      </c>
      <c r="GA772" s="14">
        <v>333</v>
      </c>
      <c r="GB772" s="14">
        <f t="shared" si="693"/>
        <v>9</v>
      </c>
      <c r="GC772" s="14">
        <f t="shared" si="715"/>
        <v>8</v>
      </c>
      <c r="GD772" s="14" t="str">
        <f t="shared" si="694"/>
        <v/>
      </c>
      <c r="GE772" s="14" t="e">
        <f t="shared" si="716"/>
        <v>#REF!</v>
      </c>
      <c r="GF772" s="14" t="e">
        <f t="shared" si="695"/>
        <v>#REF!</v>
      </c>
      <c r="GG772" s="14" t="e">
        <f t="shared" si="696"/>
        <v>#REF!</v>
      </c>
      <c r="GH772" s="14" t="e">
        <f t="shared" si="697"/>
        <v>#REF!</v>
      </c>
      <c r="GI772" s="14" t="e">
        <f t="shared" si="698"/>
        <v>#REF!</v>
      </c>
      <c r="GJ772" s="14" t="e">
        <f t="shared" si="699"/>
        <v>#REF!</v>
      </c>
      <c r="GK772" s="14" t="e">
        <f t="shared" si="700"/>
        <v>#REF!</v>
      </c>
      <c r="GL772" s="14">
        <f t="shared" si="701"/>
        <v>2092</v>
      </c>
      <c r="GM772" s="14">
        <f t="shared" si="702"/>
        <v>0</v>
      </c>
      <c r="GN772" s="14" t="str">
        <f t="shared" si="703"/>
        <v/>
      </c>
      <c r="GO772" s="25" t="str">
        <f t="shared" si="704"/>
        <v>icon_2109108</v>
      </c>
      <c r="GS772" s="14">
        <f t="shared" si="705"/>
        <v>1</v>
      </c>
      <c r="GT772" s="14">
        <f t="shared" si="706"/>
        <v>3</v>
      </c>
      <c r="GU772" s="14" t="e">
        <f t="shared" si="717"/>
        <v>#REF!</v>
      </c>
      <c r="GV772" s="14" t="str">
        <f t="shared" si="718"/>
        <v>AtkExt</v>
      </c>
      <c r="GW772" s="14" t="e">
        <f t="shared" si="719"/>
        <v>#REF!</v>
      </c>
      <c r="GX772" s="14" t="e">
        <f t="shared" si="720"/>
        <v>#REF!</v>
      </c>
      <c r="GY772" s="14" t="str">
        <f t="shared" si="721"/>
        <v>HPExt</v>
      </c>
      <c r="GZ772" s="14" t="e">
        <f t="shared" si="722"/>
        <v>#REF!</v>
      </c>
      <c r="HA772" s="14" t="e">
        <f t="shared" si="723"/>
        <v>#REF!</v>
      </c>
      <c r="HB772" s="14">
        <f t="shared" si="707"/>
        <v>20920</v>
      </c>
      <c r="HC772" s="14">
        <f t="shared" si="724"/>
        <v>0</v>
      </c>
      <c r="HD772" s="14" t="str">
        <f t="shared" si="725"/>
        <v/>
      </c>
      <c r="HE772" s="25" t="s">
        <v>1109</v>
      </c>
      <c r="HF772" s="14">
        <f t="shared" si="708"/>
        <v>225</v>
      </c>
    </row>
    <row r="773" spans="165:214" ht="16.5" x14ac:dyDescent="0.2">
      <c r="FI773" s="13">
        <v>768</v>
      </c>
      <c r="FJ773" s="14">
        <f t="shared" si="709"/>
        <v>2</v>
      </c>
      <c r="FK773" s="14">
        <f t="shared" si="713"/>
        <v>333</v>
      </c>
      <c r="FL773" s="14">
        <f t="shared" si="710"/>
        <v>45</v>
      </c>
      <c r="FM773" s="14">
        <f t="shared" si="714"/>
        <v>30</v>
      </c>
      <c r="FN773" s="14">
        <f t="shared" si="682"/>
        <v>20</v>
      </c>
      <c r="FO773" s="14">
        <f t="shared" si="683"/>
        <v>130</v>
      </c>
      <c r="FP773" s="14">
        <f t="shared" si="684"/>
        <v>3</v>
      </c>
      <c r="FQ773" s="14">
        <f t="shared" si="685"/>
        <v>1</v>
      </c>
      <c r="FR773" s="14">
        <f t="shared" si="686"/>
        <v>1</v>
      </c>
      <c r="FS773" s="14" t="b">
        <f t="shared" si="711"/>
        <v>0</v>
      </c>
      <c r="FT773" s="14">
        <f t="shared" si="687"/>
        <v>2109301</v>
      </c>
      <c r="FU773" s="14">
        <f t="shared" si="712"/>
        <v>340</v>
      </c>
      <c r="FV773" s="13" t="str">
        <f t="shared" si="688"/>
        <v>130级-精良守护灵の灵器</v>
      </c>
      <c r="FW773" s="13" t="str">
        <f t="shared" si="689"/>
        <v>深渊 · 守护灵の灵器-精良</v>
      </c>
      <c r="FX773" s="14">
        <f t="shared" si="690"/>
        <v>2</v>
      </c>
      <c r="FY773" s="14">
        <f t="shared" si="691"/>
        <v>3</v>
      </c>
      <c r="FZ773" s="14">
        <f t="shared" si="692"/>
        <v>130</v>
      </c>
      <c r="GA773" s="14">
        <v>334</v>
      </c>
      <c r="GB773" s="14">
        <f t="shared" si="693"/>
        <v>9</v>
      </c>
      <c r="GC773" s="14">
        <f t="shared" si="715"/>
        <v>1</v>
      </c>
      <c r="GD773" s="14" t="str">
        <f t="shared" si="694"/>
        <v/>
      </c>
      <c r="GE773" s="14" t="e">
        <f t="shared" si="716"/>
        <v>#REF!</v>
      </c>
      <c r="GF773" s="14" t="e">
        <f t="shared" si="695"/>
        <v>#REF!</v>
      </c>
      <c r="GG773" s="14" t="e">
        <f t="shared" si="696"/>
        <v>#REF!</v>
      </c>
      <c r="GH773" s="14" t="e">
        <f t="shared" si="697"/>
        <v>#REF!</v>
      </c>
      <c r="GI773" s="14" t="e">
        <f t="shared" si="698"/>
        <v>#REF!</v>
      </c>
      <c r="GJ773" s="14" t="e">
        <f t="shared" si="699"/>
        <v>#REF!</v>
      </c>
      <c r="GK773" s="14" t="e">
        <f t="shared" si="700"/>
        <v>#REF!</v>
      </c>
      <c r="GL773" s="14">
        <f t="shared" si="701"/>
        <v>2093</v>
      </c>
      <c r="GM773" s="14">
        <f t="shared" si="702"/>
        <v>5</v>
      </c>
      <c r="GN773" s="14">
        <f t="shared" si="703"/>
        <v>2093</v>
      </c>
      <c r="GO773" s="25" t="str">
        <f t="shared" si="704"/>
        <v>icon_2109101</v>
      </c>
      <c r="GS773" s="14">
        <f t="shared" si="705"/>
        <v>1</v>
      </c>
      <c r="GT773" s="14">
        <f t="shared" si="706"/>
        <v>0</v>
      </c>
      <c r="GU773" s="14" t="e">
        <f t="shared" si="717"/>
        <v>#REF!</v>
      </c>
      <c r="GV773" s="14" t="str">
        <f t="shared" si="718"/>
        <v>AtkExt</v>
      </c>
      <c r="GW773" s="14" t="e">
        <f t="shared" si="719"/>
        <v>#REF!</v>
      </c>
      <c r="GX773" s="14" t="e">
        <f t="shared" si="720"/>
        <v>#REF!</v>
      </c>
      <c r="GY773" s="14" t="str">
        <f t="shared" si="721"/>
        <v/>
      </c>
      <c r="GZ773" s="14" t="str">
        <f t="shared" si="722"/>
        <v/>
      </c>
      <c r="HA773" s="14" t="str">
        <f t="shared" si="723"/>
        <v/>
      </c>
      <c r="HB773" s="14">
        <f t="shared" si="707"/>
        <v>20930</v>
      </c>
      <c r="HC773" s="14">
        <f t="shared" si="724"/>
        <v>5</v>
      </c>
      <c r="HD773" s="14">
        <f t="shared" si="725"/>
        <v>2093</v>
      </c>
      <c r="HE773" s="25" t="s">
        <v>1109</v>
      </c>
      <c r="HF773" s="14">
        <f t="shared" si="708"/>
        <v>500</v>
      </c>
    </row>
    <row r="774" spans="165:214" ht="16.5" x14ac:dyDescent="0.2">
      <c r="FI774" s="13">
        <v>769</v>
      </c>
      <c r="FJ774" s="14">
        <f t="shared" si="709"/>
        <v>2</v>
      </c>
      <c r="FK774" s="14">
        <f t="shared" si="713"/>
        <v>334</v>
      </c>
      <c r="FL774" s="14">
        <f t="shared" si="710"/>
        <v>45</v>
      </c>
      <c r="FM774" s="14">
        <f t="shared" si="714"/>
        <v>30</v>
      </c>
      <c r="FN774" s="14">
        <f t="shared" ref="FN774:FN837" si="726">(FJ774-1)*$FL$3+GB774</f>
        <v>20</v>
      </c>
      <c r="FO774" s="14">
        <f t="shared" ref="FO774:FO837" si="727">INDEX(AJ$7:AJ$64,$FL774)</f>
        <v>130</v>
      </c>
      <c r="FP774" s="14">
        <f t="shared" ref="FP774:FP837" si="728">INDEX(AK$7:AK$64,$FL774)</f>
        <v>3</v>
      </c>
      <c r="FQ774" s="14">
        <f t="shared" ref="FQ774:FQ837" si="729">FK774-INDEX($AT$6:$AT$64,FL774)</f>
        <v>2</v>
      </c>
      <c r="FR774" s="14">
        <f t="shared" ref="FR774:FR837" si="730">INDEX($AU$7:$BB$64,FL774,FK774-INDEX($AT$6:$AT$64,FL774))</f>
        <v>2</v>
      </c>
      <c r="FS774" s="14" t="b">
        <f t="shared" si="711"/>
        <v>0</v>
      </c>
      <c r="FT774" s="14">
        <f t="shared" ref="FT774:FT837" si="731">INDEX($AQ$7:$AQ$64,FL774)*10+FR774+(FJ774-1)*100000+2000000</f>
        <v>2109302</v>
      </c>
      <c r="FU774" s="14">
        <f t="shared" si="712"/>
        <v>170</v>
      </c>
      <c r="FV774" s="13" t="str">
        <f t="shared" ref="FV774:FV837" si="732">INDEX($AM$7:$AM$64,FL774)&amp;"-"&amp;INDEX($AN$7:$AN$64,FL774)&amp;INDEX($BR$6:$BR$7,FJ774)&amp;INDEX($AU$3:$BB$3,FR774)</f>
        <v>130级-精良守护灵の头盔</v>
      </c>
      <c r="FW774" s="13" t="str">
        <f t="shared" ref="FW774:FW837" si="733">INDEX($AO$7:$AP$64,FL774,FJ774)&amp;" · "&amp;INDEX($BR$6:$BR$7,FJ774)&amp;INDEX($AU$3:$BB$3,FR774)&amp;IF(FS774,"","-"&amp;INDEX($CG$6:$CG$9,FP774))</f>
        <v>深渊 · 守护灵の头盔-精良</v>
      </c>
      <c r="FX774" s="14">
        <f t="shared" ref="FX774:FX837" si="734">FJ774</f>
        <v>2</v>
      </c>
      <c r="FY774" s="14">
        <f t="shared" ref="FY774:FY837" si="735">INDEX($AK$7:$AK$64,FL774)</f>
        <v>3</v>
      </c>
      <c r="FZ774" s="14">
        <f t="shared" ref="FZ774:FZ837" si="736">INDEX($AJ$7:$AJ$64,FL774)</f>
        <v>130</v>
      </c>
      <c r="GA774" s="14">
        <v>335</v>
      </c>
      <c r="GB774" s="14">
        <f t="shared" ref="GB774:GB837" si="737">INDEX(AH$7:AH$64,$FL774)</f>
        <v>9</v>
      </c>
      <c r="GC774" s="14">
        <f t="shared" si="715"/>
        <v>2</v>
      </c>
      <c r="GD774" s="14" t="str">
        <f t="shared" ref="GD774:GD837" si="738">IF(INDEX($AR$7:$AR$64,FL774)&gt;0,INDEX($AR$7:$AR$64,FL774) + (FJ774-1)*10000+200000,"")</f>
        <v/>
      </c>
      <c r="GE774" s="14" t="e">
        <f t="shared" si="716"/>
        <v>#REF!</v>
      </c>
      <c r="GF774" s="14" t="e">
        <f t="shared" ref="GF774:GF837" si="739">ROUND(INDEX(M$6:M$27,$FN774)*INDEX(BW$6:BW$13,$FR774)*INDEX($CH$6:$CH$9,FY774)/5,0)*5</f>
        <v>#REF!</v>
      </c>
      <c r="GG774" s="14" t="e">
        <f t="shared" ref="GG774:GG837" si="740">ROUND(INDEX(N$6:N$27,$FN774)*INDEX(BX$6:BX$13,$FR774)*INDEX($CH$6:$CH$9,FY774)/5,0)*5</f>
        <v>#REF!</v>
      </c>
      <c r="GH774" s="14" t="e">
        <f t="shared" ref="GH774:GH837" si="741">ROUND(INDEX(O$6:O$27,$FN774)*INDEX(BY$6:BY$13,$FR774)*INDEX($CH$6:$CH$9,FY774)/5,0)*5</f>
        <v>#REF!</v>
      </c>
      <c r="GI774" s="14" t="e">
        <f t="shared" ref="GI774:GI837" si="742">ROUND(INDEX(S$6:S$27,$FN774)*INDEX(BW$6:BW$13,$FR774)*INDEX($CH$6:$CH$9,FY774),0)</f>
        <v>#REF!</v>
      </c>
      <c r="GJ774" s="14" t="e">
        <f t="shared" ref="GJ774:GJ837" si="743">ROUND(INDEX(T$6:T$27,$FN774)*INDEX(BX$6:BX$13,$FR774)*INDEX($CH$6:$CH$9,FY774),0)</f>
        <v>#REF!</v>
      </c>
      <c r="GK774" s="14" t="e">
        <f t="shared" ref="GK774:GK837" si="744">ROUND(INDEX(U$6:U$27,$FN774)*INDEX(BY$6:BY$13,$FR774)*INDEX($CH$6:$CH$9,FY774),0)</f>
        <v>#REF!</v>
      </c>
      <c r="GL774" s="14">
        <f t="shared" ref="GL774:GL837" si="745">GB774*10+FP774+FJ774*1000</f>
        <v>2093</v>
      </c>
      <c r="GM774" s="14">
        <f t="shared" ref="GM774:GM837" si="746">INDEX($V$17:$Y$27,GB774,FP774)</f>
        <v>5</v>
      </c>
      <c r="GN774" s="14">
        <f t="shared" ref="GN774:GN837" si="747">IF(FP774&gt;2,GB774*10+FP774+FJ774*1000,"")</f>
        <v>2093</v>
      </c>
      <c r="GO774" s="25" t="str">
        <f t="shared" ref="GO774:GO837" si="748">IF(FS774,"icon_"&amp;FT774,GO$2&amp;INDEX($FG$6:$FG$7,FJ774)*100000+GB774*1000+100+FR774)</f>
        <v>icon_2109102</v>
      </c>
      <c r="GS774" s="14">
        <f t="shared" ref="GS774:GS837" si="749">INDEX(CA$6:CA$13,$GC774)</f>
        <v>2</v>
      </c>
      <c r="GT774" s="14">
        <f t="shared" ref="GT774:GT837" si="750">INDEX(CB$6:CB$13,$GC774)</f>
        <v>0</v>
      </c>
      <c r="GU774" s="14" t="e">
        <f t="shared" si="717"/>
        <v>#REF!</v>
      </c>
      <c r="GV774" s="14" t="str">
        <f t="shared" si="718"/>
        <v>DefExt</v>
      </c>
      <c r="GW774" s="14" t="e">
        <f t="shared" si="719"/>
        <v>#REF!</v>
      </c>
      <c r="GX774" s="14" t="e">
        <f t="shared" si="720"/>
        <v>#REF!</v>
      </c>
      <c r="GY774" s="14" t="str">
        <f t="shared" si="721"/>
        <v/>
      </c>
      <c r="GZ774" s="14" t="str">
        <f t="shared" si="722"/>
        <v/>
      </c>
      <c r="HA774" s="14" t="str">
        <f t="shared" si="723"/>
        <v/>
      </c>
      <c r="HB774" s="14">
        <f t="shared" ref="HB774:HB837" si="751">20000+GB774*100+FP774*10</f>
        <v>20930</v>
      </c>
      <c r="HC774" s="14">
        <f t="shared" si="724"/>
        <v>5</v>
      </c>
      <c r="HD774" s="14">
        <f t="shared" si="725"/>
        <v>2093</v>
      </c>
      <c r="HE774" s="25" t="s">
        <v>1109</v>
      </c>
      <c r="HF774" s="14">
        <f t="shared" ref="HF774:HF837" si="752">ROUND(INDEX($AA$17:$AD$27,GB774,FP774)*INDEX($BZ$6:$BZ$13,GC774),0)</f>
        <v>250</v>
      </c>
    </row>
    <row r="775" spans="165:214" ht="16.5" x14ac:dyDescent="0.2">
      <c r="FI775" s="13">
        <v>770</v>
      </c>
      <c r="FJ775" s="14">
        <f t="shared" ref="FJ775:FJ838" si="753">IF(FI775&lt;=$FJ$3,1,2)</f>
        <v>2</v>
      </c>
      <c r="FK775" s="14">
        <f t="shared" si="713"/>
        <v>335</v>
      </c>
      <c r="FL775" s="14">
        <f t="shared" ref="FL775:FL838" si="754">MATCH(FK775-1,$AT$6:$AT$64,1)</f>
        <v>45</v>
      </c>
      <c r="FM775" s="14">
        <f t="shared" si="714"/>
        <v>30</v>
      </c>
      <c r="FN775" s="14">
        <f t="shared" si="726"/>
        <v>20</v>
      </c>
      <c r="FO775" s="14">
        <f t="shared" si="727"/>
        <v>130</v>
      </c>
      <c r="FP775" s="14">
        <f t="shared" si="728"/>
        <v>3</v>
      </c>
      <c r="FQ775" s="14">
        <f t="shared" si="729"/>
        <v>3</v>
      </c>
      <c r="FR775" s="14">
        <f t="shared" si="730"/>
        <v>3</v>
      </c>
      <c r="FS775" s="14" t="b">
        <f t="shared" ref="FS775:FS838" si="755">IF(GD775="",FALSE,TRUE)</f>
        <v>0</v>
      </c>
      <c r="FT775" s="14">
        <f t="shared" si="731"/>
        <v>2109303</v>
      </c>
      <c r="FU775" s="14">
        <f t="shared" ref="FU775:FU838" si="756">INDEX($BG$7:$BN$64,FL775,FR775)</f>
        <v>170</v>
      </c>
      <c r="FV775" s="13" t="str">
        <f t="shared" si="732"/>
        <v>130级-精良守护灵の铠甲</v>
      </c>
      <c r="FW775" s="13" t="str">
        <f t="shared" si="733"/>
        <v>深渊 · 守护灵の铠甲-精良</v>
      </c>
      <c r="FX775" s="14">
        <f t="shared" si="734"/>
        <v>2</v>
      </c>
      <c r="FY775" s="14">
        <f t="shared" si="735"/>
        <v>3</v>
      </c>
      <c r="FZ775" s="14">
        <f t="shared" si="736"/>
        <v>130</v>
      </c>
      <c r="GA775" s="14">
        <v>336</v>
      </c>
      <c r="GB775" s="14">
        <f t="shared" si="737"/>
        <v>9</v>
      </c>
      <c r="GC775" s="14">
        <f t="shared" si="715"/>
        <v>3</v>
      </c>
      <c r="GD775" s="14" t="str">
        <f t="shared" si="738"/>
        <v/>
      </c>
      <c r="GE775" s="14" t="e">
        <f t="shared" si="716"/>
        <v>#REF!</v>
      </c>
      <c r="GF775" s="14" t="e">
        <f t="shared" si="739"/>
        <v>#REF!</v>
      </c>
      <c r="GG775" s="14" t="e">
        <f t="shared" si="740"/>
        <v>#REF!</v>
      </c>
      <c r="GH775" s="14" t="e">
        <f t="shared" si="741"/>
        <v>#REF!</v>
      </c>
      <c r="GI775" s="14" t="e">
        <f t="shared" si="742"/>
        <v>#REF!</v>
      </c>
      <c r="GJ775" s="14" t="e">
        <f t="shared" si="743"/>
        <v>#REF!</v>
      </c>
      <c r="GK775" s="14" t="e">
        <f t="shared" si="744"/>
        <v>#REF!</v>
      </c>
      <c r="GL775" s="14">
        <f t="shared" si="745"/>
        <v>2093</v>
      </c>
      <c r="GM775" s="14">
        <f t="shared" si="746"/>
        <v>5</v>
      </c>
      <c r="GN775" s="14">
        <f t="shared" si="747"/>
        <v>2093</v>
      </c>
      <c r="GO775" s="25" t="str">
        <f t="shared" si="748"/>
        <v>icon_2109103</v>
      </c>
      <c r="GS775" s="14">
        <f t="shared" si="749"/>
        <v>2</v>
      </c>
      <c r="GT775" s="14">
        <f t="shared" si="750"/>
        <v>3</v>
      </c>
      <c r="GU775" s="14" t="e">
        <f t="shared" si="717"/>
        <v>#REF!</v>
      </c>
      <c r="GV775" s="14" t="str">
        <f t="shared" si="718"/>
        <v>DefExt</v>
      </c>
      <c r="GW775" s="14" t="e">
        <f t="shared" si="719"/>
        <v>#REF!</v>
      </c>
      <c r="GX775" s="14" t="e">
        <f t="shared" si="720"/>
        <v>#REF!</v>
      </c>
      <c r="GY775" s="14" t="str">
        <f t="shared" si="721"/>
        <v>HPExt</v>
      </c>
      <c r="GZ775" s="14" t="e">
        <f t="shared" si="722"/>
        <v>#REF!</v>
      </c>
      <c r="HA775" s="14" t="e">
        <f t="shared" si="723"/>
        <v>#REF!</v>
      </c>
      <c r="HB775" s="14">
        <f t="shared" si="751"/>
        <v>20930</v>
      </c>
      <c r="HC775" s="14">
        <f t="shared" si="724"/>
        <v>5</v>
      </c>
      <c r="HD775" s="14">
        <f t="shared" si="725"/>
        <v>2093</v>
      </c>
      <c r="HE775" s="25" t="s">
        <v>1109</v>
      </c>
      <c r="HF775" s="14">
        <f t="shared" si="752"/>
        <v>250</v>
      </c>
    </row>
    <row r="776" spans="165:214" ht="16.5" x14ac:dyDescent="0.2">
      <c r="FI776" s="13">
        <v>771</v>
      </c>
      <c r="FJ776" s="14">
        <f t="shared" si="753"/>
        <v>2</v>
      </c>
      <c r="FK776" s="14">
        <f t="shared" si="713"/>
        <v>336</v>
      </c>
      <c r="FL776" s="14">
        <f t="shared" si="754"/>
        <v>45</v>
      </c>
      <c r="FM776" s="14">
        <f t="shared" si="714"/>
        <v>30</v>
      </c>
      <c r="FN776" s="14">
        <f t="shared" si="726"/>
        <v>20</v>
      </c>
      <c r="FO776" s="14">
        <f t="shared" si="727"/>
        <v>130</v>
      </c>
      <c r="FP776" s="14">
        <f t="shared" si="728"/>
        <v>3</v>
      </c>
      <c r="FQ776" s="14">
        <f t="shared" si="729"/>
        <v>4</v>
      </c>
      <c r="FR776" s="14">
        <f t="shared" si="730"/>
        <v>4</v>
      </c>
      <c r="FS776" s="14" t="b">
        <f t="shared" si="755"/>
        <v>0</v>
      </c>
      <c r="FT776" s="14">
        <f t="shared" si="731"/>
        <v>2109304</v>
      </c>
      <c r="FU776" s="14">
        <f t="shared" si="756"/>
        <v>170</v>
      </c>
      <c r="FV776" s="13" t="str">
        <f t="shared" si="732"/>
        <v>130级-精良守护灵の裤子</v>
      </c>
      <c r="FW776" s="13" t="str">
        <f t="shared" si="733"/>
        <v>深渊 · 守护灵の裤子-精良</v>
      </c>
      <c r="FX776" s="14">
        <f t="shared" si="734"/>
        <v>2</v>
      </c>
      <c r="FY776" s="14">
        <f t="shared" si="735"/>
        <v>3</v>
      </c>
      <c r="FZ776" s="14">
        <f t="shared" si="736"/>
        <v>130</v>
      </c>
      <c r="GA776" s="14">
        <v>337</v>
      </c>
      <c r="GB776" s="14">
        <f t="shared" si="737"/>
        <v>9</v>
      </c>
      <c r="GC776" s="14">
        <f t="shared" si="715"/>
        <v>4</v>
      </c>
      <c r="GD776" s="14" t="str">
        <f t="shared" si="738"/>
        <v/>
      </c>
      <c r="GE776" s="14" t="e">
        <f t="shared" si="716"/>
        <v>#REF!</v>
      </c>
      <c r="GF776" s="14" t="e">
        <f t="shared" si="739"/>
        <v>#REF!</v>
      </c>
      <c r="GG776" s="14" t="e">
        <f t="shared" si="740"/>
        <v>#REF!</v>
      </c>
      <c r="GH776" s="14" t="e">
        <f t="shared" si="741"/>
        <v>#REF!</v>
      </c>
      <c r="GI776" s="14" t="e">
        <f t="shared" si="742"/>
        <v>#REF!</v>
      </c>
      <c r="GJ776" s="14" t="e">
        <f t="shared" si="743"/>
        <v>#REF!</v>
      </c>
      <c r="GK776" s="14" t="e">
        <f t="shared" si="744"/>
        <v>#REF!</v>
      </c>
      <c r="GL776" s="14">
        <f t="shared" si="745"/>
        <v>2093</v>
      </c>
      <c r="GM776" s="14">
        <f t="shared" si="746"/>
        <v>5</v>
      </c>
      <c r="GN776" s="14">
        <f t="shared" si="747"/>
        <v>2093</v>
      </c>
      <c r="GO776" s="25" t="str">
        <f t="shared" si="748"/>
        <v>icon_2109104</v>
      </c>
      <c r="GS776" s="14">
        <f t="shared" si="749"/>
        <v>2</v>
      </c>
      <c r="GT776" s="14">
        <f t="shared" si="750"/>
        <v>0</v>
      </c>
      <c r="GU776" s="14" t="e">
        <f t="shared" si="717"/>
        <v>#REF!</v>
      </c>
      <c r="GV776" s="14" t="str">
        <f t="shared" si="718"/>
        <v>DefExt</v>
      </c>
      <c r="GW776" s="14" t="e">
        <f t="shared" si="719"/>
        <v>#REF!</v>
      </c>
      <c r="GX776" s="14" t="e">
        <f t="shared" si="720"/>
        <v>#REF!</v>
      </c>
      <c r="GY776" s="14" t="str">
        <f t="shared" si="721"/>
        <v/>
      </c>
      <c r="GZ776" s="14" t="str">
        <f t="shared" si="722"/>
        <v/>
      </c>
      <c r="HA776" s="14" t="str">
        <f t="shared" si="723"/>
        <v/>
      </c>
      <c r="HB776" s="14">
        <f t="shared" si="751"/>
        <v>20930</v>
      </c>
      <c r="HC776" s="14">
        <f t="shared" si="724"/>
        <v>5</v>
      </c>
      <c r="HD776" s="14">
        <f t="shared" si="725"/>
        <v>2093</v>
      </c>
      <c r="HE776" s="25" t="s">
        <v>1109</v>
      </c>
      <c r="HF776" s="14">
        <f t="shared" si="752"/>
        <v>250</v>
      </c>
    </row>
    <row r="777" spans="165:214" ht="16.5" x14ac:dyDescent="0.2">
      <c r="FI777" s="13">
        <v>772</v>
      </c>
      <c r="FJ777" s="14">
        <f t="shared" si="753"/>
        <v>2</v>
      </c>
      <c r="FK777" s="14">
        <f t="shared" si="713"/>
        <v>337</v>
      </c>
      <c r="FL777" s="14">
        <f t="shared" si="754"/>
        <v>45</v>
      </c>
      <c r="FM777" s="14">
        <f t="shared" si="714"/>
        <v>30</v>
      </c>
      <c r="FN777" s="14">
        <f t="shared" si="726"/>
        <v>20</v>
      </c>
      <c r="FO777" s="14">
        <f t="shared" si="727"/>
        <v>130</v>
      </c>
      <c r="FP777" s="14">
        <f t="shared" si="728"/>
        <v>3</v>
      </c>
      <c r="FQ777" s="14">
        <f t="shared" si="729"/>
        <v>5</v>
      </c>
      <c r="FR777" s="14">
        <f t="shared" si="730"/>
        <v>5</v>
      </c>
      <c r="FS777" s="14" t="b">
        <f t="shared" si="755"/>
        <v>0</v>
      </c>
      <c r="FT777" s="14">
        <f t="shared" si="731"/>
        <v>2109305</v>
      </c>
      <c r="FU777" s="14">
        <f t="shared" si="756"/>
        <v>170</v>
      </c>
      <c r="FV777" s="13" t="str">
        <f t="shared" si="732"/>
        <v>130级-精良守护灵の鞋子</v>
      </c>
      <c r="FW777" s="13" t="str">
        <f t="shared" si="733"/>
        <v>深渊 · 守护灵の鞋子-精良</v>
      </c>
      <c r="FX777" s="14">
        <f t="shared" si="734"/>
        <v>2</v>
      </c>
      <c r="FY777" s="14">
        <f t="shared" si="735"/>
        <v>3</v>
      </c>
      <c r="FZ777" s="14">
        <f t="shared" si="736"/>
        <v>130</v>
      </c>
      <c r="GA777" s="14">
        <v>338</v>
      </c>
      <c r="GB777" s="14">
        <f t="shared" si="737"/>
        <v>9</v>
      </c>
      <c r="GC777" s="14">
        <f t="shared" si="715"/>
        <v>5</v>
      </c>
      <c r="GD777" s="14" t="str">
        <f t="shared" si="738"/>
        <v/>
      </c>
      <c r="GE777" s="14" t="e">
        <f t="shared" si="716"/>
        <v>#REF!</v>
      </c>
      <c r="GF777" s="14" t="e">
        <f t="shared" si="739"/>
        <v>#REF!</v>
      </c>
      <c r="GG777" s="14" t="e">
        <f t="shared" si="740"/>
        <v>#REF!</v>
      </c>
      <c r="GH777" s="14" t="e">
        <f t="shared" si="741"/>
        <v>#REF!</v>
      </c>
      <c r="GI777" s="14" t="e">
        <f t="shared" si="742"/>
        <v>#REF!</v>
      </c>
      <c r="GJ777" s="14" t="e">
        <f t="shared" si="743"/>
        <v>#REF!</v>
      </c>
      <c r="GK777" s="14" t="e">
        <f t="shared" si="744"/>
        <v>#REF!</v>
      </c>
      <c r="GL777" s="14">
        <f t="shared" si="745"/>
        <v>2093</v>
      </c>
      <c r="GM777" s="14">
        <f t="shared" si="746"/>
        <v>5</v>
      </c>
      <c r="GN777" s="14">
        <f t="shared" si="747"/>
        <v>2093</v>
      </c>
      <c r="GO777" s="25" t="str">
        <f t="shared" si="748"/>
        <v>icon_2109105</v>
      </c>
      <c r="GS777" s="14">
        <f t="shared" si="749"/>
        <v>3</v>
      </c>
      <c r="GT777" s="14">
        <f t="shared" si="750"/>
        <v>0</v>
      </c>
      <c r="GU777" s="14" t="e">
        <f t="shared" si="717"/>
        <v>#REF!</v>
      </c>
      <c r="GV777" s="14" t="str">
        <f t="shared" si="718"/>
        <v>HPExt</v>
      </c>
      <c r="GW777" s="14" t="e">
        <f t="shared" si="719"/>
        <v>#REF!</v>
      </c>
      <c r="GX777" s="14" t="e">
        <f t="shared" si="720"/>
        <v>#REF!</v>
      </c>
      <c r="GY777" s="14" t="str">
        <f t="shared" si="721"/>
        <v/>
      </c>
      <c r="GZ777" s="14" t="str">
        <f t="shared" si="722"/>
        <v/>
      </c>
      <c r="HA777" s="14" t="str">
        <f t="shared" si="723"/>
        <v/>
      </c>
      <c r="HB777" s="14">
        <f t="shared" si="751"/>
        <v>20930</v>
      </c>
      <c r="HC777" s="14">
        <f t="shared" si="724"/>
        <v>5</v>
      </c>
      <c r="HD777" s="14">
        <f t="shared" si="725"/>
        <v>2093</v>
      </c>
      <c r="HE777" s="25" t="s">
        <v>1109</v>
      </c>
      <c r="HF777" s="14">
        <f t="shared" si="752"/>
        <v>250</v>
      </c>
    </row>
    <row r="778" spans="165:214" ht="16.5" x14ac:dyDescent="0.2">
      <c r="FI778" s="13">
        <v>773</v>
      </c>
      <c r="FJ778" s="14">
        <f t="shared" si="753"/>
        <v>2</v>
      </c>
      <c r="FK778" s="14">
        <f t="shared" si="713"/>
        <v>338</v>
      </c>
      <c r="FL778" s="14">
        <f t="shared" si="754"/>
        <v>45</v>
      </c>
      <c r="FM778" s="14">
        <f t="shared" si="714"/>
        <v>30</v>
      </c>
      <c r="FN778" s="14">
        <f t="shared" si="726"/>
        <v>20</v>
      </c>
      <c r="FO778" s="14">
        <f t="shared" si="727"/>
        <v>130</v>
      </c>
      <c r="FP778" s="14">
        <f t="shared" si="728"/>
        <v>3</v>
      </c>
      <c r="FQ778" s="14">
        <f t="shared" si="729"/>
        <v>6</v>
      </c>
      <c r="FR778" s="14">
        <f t="shared" si="730"/>
        <v>6</v>
      </c>
      <c r="FS778" s="14" t="b">
        <f t="shared" si="755"/>
        <v>0</v>
      </c>
      <c r="FT778" s="14">
        <f t="shared" si="731"/>
        <v>2109306</v>
      </c>
      <c r="FU778" s="14">
        <f t="shared" si="756"/>
        <v>170</v>
      </c>
      <c r="FV778" s="13" t="str">
        <f t="shared" si="732"/>
        <v>130级-精良守护灵の护手</v>
      </c>
      <c r="FW778" s="13" t="str">
        <f t="shared" si="733"/>
        <v>深渊 · 守护灵の护手-精良</v>
      </c>
      <c r="FX778" s="14">
        <f t="shared" si="734"/>
        <v>2</v>
      </c>
      <c r="FY778" s="14">
        <f t="shared" si="735"/>
        <v>3</v>
      </c>
      <c r="FZ778" s="14">
        <f t="shared" si="736"/>
        <v>130</v>
      </c>
      <c r="GA778" s="14">
        <v>339</v>
      </c>
      <c r="GB778" s="14">
        <f t="shared" si="737"/>
        <v>9</v>
      </c>
      <c r="GC778" s="14">
        <f t="shared" si="715"/>
        <v>6</v>
      </c>
      <c r="GD778" s="14" t="str">
        <f t="shared" si="738"/>
        <v/>
      </c>
      <c r="GE778" s="14" t="e">
        <f t="shared" si="716"/>
        <v>#REF!</v>
      </c>
      <c r="GF778" s="14" t="e">
        <f t="shared" si="739"/>
        <v>#REF!</v>
      </c>
      <c r="GG778" s="14" t="e">
        <f t="shared" si="740"/>
        <v>#REF!</v>
      </c>
      <c r="GH778" s="14" t="e">
        <f t="shared" si="741"/>
        <v>#REF!</v>
      </c>
      <c r="GI778" s="14" t="e">
        <f t="shared" si="742"/>
        <v>#REF!</v>
      </c>
      <c r="GJ778" s="14" t="e">
        <f t="shared" si="743"/>
        <v>#REF!</v>
      </c>
      <c r="GK778" s="14" t="e">
        <f t="shared" si="744"/>
        <v>#REF!</v>
      </c>
      <c r="GL778" s="14">
        <f t="shared" si="745"/>
        <v>2093</v>
      </c>
      <c r="GM778" s="14">
        <f t="shared" si="746"/>
        <v>5</v>
      </c>
      <c r="GN778" s="14">
        <f t="shared" si="747"/>
        <v>2093</v>
      </c>
      <c r="GO778" s="25" t="str">
        <f t="shared" si="748"/>
        <v>icon_2109106</v>
      </c>
      <c r="GS778" s="14">
        <f t="shared" si="749"/>
        <v>3</v>
      </c>
      <c r="GT778" s="14">
        <f t="shared" si="750"/>
        <v>0</v>
      </c>
      <c r="GU778" s="14" t="e">
        <f t="shared" si="717"/>
        <v>#REF!</v>
      </c>
      <c r="GV778" s="14" t="str">
        <f t="shared" si="718"/>
        <v>HPExt</v>
      </c>
      <c r="GW778" s="14" t="e">
        <f t="shared" si="719"/>
        <v>#REF!</v>
      </c>
      <c r="GX778" s="14" t="e">
        <f t="shared" si="720"/>
        <v>#REF!</v>
      </c>
      <c r="GY778" s="14" t="str">
        <f t="shared" si="721"/>
        <v/>
      </c>
      <c r="GZ778" s="14" t="str">
        <f t="shared" si="722"/>
        <v/>
      </c>
      <c r="HA778" s="14" t="str">
        <f t="shared" si="723"/>
        <v/>
      </c>
      <c r="HB778" s="14">
        <f t="shared" si="751"/>
        <v>20930</v>
      </c>
      <c r="HC778" s="14">
        <f t="shared" si="724"/>
        <v>5</v>
      </c>
      <c r="HD778" s="14">
        <f t="shared" si="725"/>
        <v>2093</v>
      </c>
      <c r="HE778" s="25" t="s">
        <v>1109</v>
      </c>
      <c r="HF778" s="14">
        <f t="shared" si="752"/>
        <v>250</v>
      </c>
    </row>
    <row r="779" spans="165:214" ht="16.5" x14ac:dyDescent="0.2">
      <c r="FI779" s="13">
        <v>774</v>
      </c>
      <c r="FJ779" s="14">
        <f t="shared" si="753"/>
        <v>2</v>
      </c>
      <c r="FK779" s="14">
        <f t="shared" si="713"/>
        <v>339</v>
      </c>
      <c r="FL779" s="14">
        <f t="shared" si="754"/>
        <v>45</v>
      </c>
      <c r="FM779" s="14">
        <f t="shared" si="714"/>
        <v>30</v>
      </c>
      <c r="FN779" s="14">
        <f t="shared" si="726"/>
        <v>20</v>
      </c>
      <c r="FO779" s="14">
        <f t="shared" si="727"/>
        <v>130</v>
      </c>
      <c r="FP779" s="14">
        <f t="shared" si="728"/>
        <v>3</v>
      </c>
      <c r="FQ779" s="14">
        <f t="shared" si="729"/>
        <v>7</v>
      </c>
      <c r="FR779" s="14">
        <f t="shared" si="730"/>
        <v>7</v>
      </c>
      <c r="FS779" s="14" t="b">
        <f t="shared" si="755"/>
        <v>0</v>
      </c>
      <c r="FT779" s="14">
        <f t="shared" si="731"/>
        <v>2109307</v>
      </c>
      <c r="FU779" s="14">
        <f t="shared" si="756"/>
        <v>255</v>
      </c>
      <c r="FV779" s="13" t="str">
        <f t="shared" si="732"/>
        <v>130级-精良守护灵の项链</v>
      </c>
      <c r="FW779" s="13" t="str">
        <f t="shared" si="733"/>
        <v>深渊 · 守护灵の项链-精良</v>
      </c>
      <c r="FX779" s="14">
        <f t="shared" si="734"/>
        <v>2</v>
      </c>
      <c r="FY779" s="14">
        <f t="shared" si="735"/>
        <v>3</v>
      </c>
      <c r="FZ779" s="14">
        <f t="shared" si="736"/>
        <v>130</v>
      </c>
      <c r="GA779" s="14">
        <v>340</v>
      </c>
      <c r="GB779" s="14">
        <f t="shared" si="737"/>
        <v>9</v>
      </c>
      <c r="GC779" s="14">
        <f t="shared" si="715"/>
        <v>7</v>
      </c>
      <c r="GD779" s="14" t="str">
        <f t="shared" si="738"/>
        <v/>
      </c>
      <c r="GE779" s="14" t="e">
        <f t="shared" si="716"/>
        <v>#REF!</v>
      </c>
      <c r="GF779" s="14" t="e">
        <f t="shared" si="739"/>
        <v>#REF!</v>
      </c>
      <c r="GG779" s="14" t="e">
        <f t="shared" si="740"/>
        <v>#REF!</v>
      </c>
      <c r="GH779" s="14" t="e">
        <f t="shared" si="741"/>
        <v>#REF!</v>
      </c>
      <c r="GI779" s="14" t="e">
        <f t="shared" si="742"/>
        <v>#REF!</v>
      </c>
      <c r="GJ779" s="14" t="e">
        <f t="shared" si="743"/>
        <v>#REF!</v>
      </c>
      <c r="GK779" s="14" t="e">
        <f t="shared" si="744"/>
        <v>#REF!</v>
      </c>
      <c r="GL779" s="14">
        <f t="shared" si="745"/>
        <v>2093</v>
      </c>
      <c r="GM779" s="14">
        <f t="shared" si="746"/>
        <v>5</v>
      </c>
      <c r="GN779" s="14">
        <f t="shared" si="747"/>
        <v>2093</v>
      </c>
      <c r="GO779" s="25" t="str">
        <f t="shared" si="748"/>
        <v>icon_2109107</v>
      </c>
      <c r="GS779" s="14">
        <f t="shared" si="749"/>
        <v>1</v>
      </c>
      <c r="GT779" s="14">
        <f t="shared" si="750"/>
        <v>2</v>
      </c>
      <c r="GU779" s="14" t="e">
        <f t="shared" si="717"/>
        <v>#REF!</v>
      </c>
      <c r="GV779" s="14" t="str">
        <f t="shared" si="718"/>
        <v>AtkExt</v>
      </c>
      <c r="GW779" s="14" t="e">
        <f t="shared" si="719"/>
        <v>#REF!</v>
      </c>
      <c r="GX779" s="14" t="e">
        <f t="shared" si="720"/>
        <v>#REF!</v>
      </c>
      <c r="GY779" s="14" t="str">
        <f t="shared" si="721"/>
        <v>DefExt</v>
      </c>
      <c r="GZ779" s="14" t="e">
        <f t="shared" si="722"/>
        <v>#REF!</v>
      </c>
      <c r="HA779" s="14" t="e">
        <f t="shared" si="723"/>
        <v>#REF!</v>
      </c>
      <c r="HB779" s="14">
        <f t="shared" si="751"/>
        <v>20930</v>
      </c>
      <c r="HC779" s="14">
        <f t="shared" si="724"/>
        <v>5</v>
      </c>
      <c r="HD779" s="14">
        <f t="shared" si="725"/>
        <v>2093</v>
      </c>
      <c r="HE779" s="25" t="s">
        <v>1109</v>
      </c>
      <c r="HF779" s="14">
        <f t="shared" si="752"/>
        <v>375</v>
      </c>
    </row>
    <row r="780" spans="165:214" ht="16.5" x14ac:dyDescent="0.2">
      <c r="FI780" s="13">
        <v>775</v>
      </c>
      <c r="FJ780" s="14">
        <f t="shared" si="753"/>
        <v>2</v>
      </c>
      <c r="FK780" s="14">
        <f t="shared" si="713"/>
        <v>340</v>
      </c>
      <c r="FL780" s="14">
        <f t="shared" si="754"/>
        <v>45</v>
      </c>
      <c r="FM780" s="14">
        <f t="shared" si="714"/>
        <v>30</v>
      </c>
      <c r="FN780" s="14">
        <f t="shared" si="726"/>
        <v>20</v>
      </c>
      <c r="FO780" s="14">
        <f t="shared" si="727"/>
        <v>130</v>
      </c>
      <c r="FP780" s="14">
        <f t="shared" si="728"/>
        <v>3</v>
      </c>
      <c r="FQ780" s="14">
        <f t="shared" si="729"/>
        <v>8</v>
      </c>
      <c r="FR780" s="14">
        <f t="shared" si="730"/>
        <v>8</v>
      </c>
      <c r="FS780" s="14" t="b">
        <f t="shared" si="755"/>
        <v>0</v>
      </c>
      <c r="FT780" s="14">
        <f t="shared" si="731"/>
        <v>2109308</v>
      </c>
      <c r="FU780" s="14">
        <f t="shared" si="756"/>
        <v>255</v>
      </c>
      <c r="FV780" s="13" t="str">
        <f t="shared" si="732"/>
        <v>130级-精良守护灵の戒指</v>
      </c>
      <c r="FW780" s="13" t="str">
        <f t="shared" si="733"/>
        <v>深渊 · 守护灵の戒指-精良</v>
      </c>
      <c r="FX780" s="14">
        <f t="shared" si="734"/>
        <v>2</v>
      </c>
      <c r="FY780" s="14">
        <f t="shared" si="735"/>
        <v>3</v>
      </c>
      <c r="FZ780" s="14">
        <f t="shared" si="736"/>
        <v>130</v>
      </c>
      <c r="GA780" s="14">
        <v>341</v>
      </c>
      <c r="GB780" s="14">
        <f t="shared" si="737"/>
        <v>9</v>
      </c>
      <c r="GC780" s="14">
        <f t="shared" si="715"/>
        <v>8</v>
      </c>
      <c r="GD780" s="14" t="str">
        <f t="shared" si="738"/>
        <v/>
      </c>
      <c r="GE780" s="14" t="e">
        <f t="shared" si="716"/>
        <v>#REF!</v>
      </c>
      <c r="GF780" s="14" t="e">
        <f t="shared" si="739"/>
        <v>#REF!</v>
      </c>
      <c r="GG780" s="14" t="e">
        <f t="shared" si="740"/>
        <v>#REF!</v>
      </c>
      <c r="GH780" s="14" t="e">
        <f t="shared" si="741"/>
        <v>#REF!</v>
      </c>
      <c r="GI780" s="14" t="e">
        <f t="shared" si="742"/>
        <v>#REF!</v>
      </c>
      <c r="GJ780" s="14" t="e">
        <f t="shared" si="743"/>
        <v>#REF!</v>
      </c>
      <c r="GK780" s="14" t="e">
        <f t="shared" si="744"/>
        <v>#REF!</v>
      </c>
      <c r="GL780" s="14">
        <f t="shared" si="745"/>
        <v>2093</v>
      </c>
      <c r="GM780" s="14">
        <f t="shared" si="746"/>
        <v>5</v>
      </c>
      <c r="GN780" s="14">
        <f t="shared" si="747"/>
        <v>2093</v>
      </c>
      <c r="GO780" s="25" t="str">
        <f t="shared" si="748"/>
        <v>icon_2109108</v>
      </c>
      <c r="GS780" s="14">
        <f t="shared" si="749"/>
        <v>1</v>
      </c>
      <c r="GT780" s="14">
        <f t="shared" si="750"/>
        <v>3</v>
      </c>
      <c r="GU780" s="14" t="e">
        <f t="shared" si="717"/>
        <v>#REF!</v>
      </c>
      <c r="GV780" s="14" t="str">
        <f t="shared" si="718"/>
        <v>AtkExt</v>
      </c>
      <c r="GW780" s="14" t="e">
        <f t="shared" si="719"/>
        <v>#REF!</v>
      </c>
      <c r="GX780" s="14" t="e">
        <f t="shared" si="720"/>
        <v>#REF!</v>
      </c>
      <c r="GY780" s="14" t="str">
        <f t="shared" si="721"/>
        <v>HPExt</v>
      </c>
      <c r="GZ780" s="14" t="e">
        <f t="shared" si="722"/>
        <v>#REF!</v>
      </c>
      <c r="HA780" s="14" t="e">
        <f t="shared" si="723"/>
        <v>#REF!</v>
      </c>
      <c r="HB780" s="14">
        <f t="shared" si="751"/>
        <v>20930</v>
      </c>
      <c r="HC780" s="14">
        <f t="shared" si="724"/>
        <v>5</v>
      </c>
      <c r="HD780" s="14">
        <f t="shared" si="725"/>
        <v>2093</v>
      </c>
      <c r="HE780" s="25" t="s">
        <v>1109</v>
      </c>
      <c r="HF780" s="14">
        <f t="shared" si="752"/>
        <v>375</v>
      </c>
    </row>
    <row r="781" spans="165:214" ht="16.5" x14ac:dyDescent="0.2">
      <c r="FI781" s="13">
        <v>776</v>
      </c>
      <c r="FJ781" s="14">
        <f t="shared" si="753"/>
        <v>2</v>
      </c>
      <c r="FK781" s="14">
        <f t="shared" si="713"/>
        <v>341</v>
      </c>
      <c r="FL781" s="14">
        <f t="shared" si="754"/>
        <v>46</v>
      </c>
      <c r="FM781" s="14">
        <f t="shared" si="714"/>
        <v>40</v>
      </c>
      <c r="FN781" s="14">
        <f t="shared" si="726"/>
        <v>20</v>
      </c>
      <c r="FO781" s="14">
        <f t="shared" si="727"/>
        <v>130</v>
      </c>
      <c r="FP781" s="14">
        <f t="shared" si="728"/>
        <v>4</v>
      </c>
      <c r="FQ781" s="14">
        <f t="shared" si="729"/>
        <v>1</v>
      </c>
      <c r="FR781" s="14">
        <f t="shared" si="730"/>
        <v>1</v>
      </c>
      <c r="FS781" s="14" t="b">
        <f t="shared" si="755"/>
        <v>0</v>
      </c>
      <c r="FT781" s="14">
        <f t="shared" si="731"/>
        <v>2109401</v>
      </c>
      <c r="FU781" s="14">
        <f t="shared" si="756"/>
        <v>408</v>
      </c>
      <c r="FV781" s="13" t="str">
        <f t="shared" si="732"/>
        <v>130级-史诗守护灵の灵器</v>
      </c>
      <c r="FW781" s="13" t="str">
        <f t="shared" si="733"/>
        <v>深渊 · 守护灵の灵器-史诗</v>
      </c>
      <c r="FX781" s="14">
        <f t="shared" si="734"/>
        <v>2</v>
      </c>
      <c r="FY781" s="14">
        <f t="shared" si="735"/>
        <v>4</v>
      </c>
      <c r="FZ781" s="14">
        <f t="shared" si="736"/>
        <v>130</v>
      </c>
      <c r="GA781" s="14">
        <v>342</v>
      </c>
      <c r="GB781" s="14">
        <f t="shared" si="737"/>
        <v>9</v>
      </c>
      <c r="GC781" s="14">
        <f t="shared" si="715"/>
        <v>1</v>
      </c>
      <c r="GD781" s="14" t="str">
        <f t="shared" si="738"/>
        <v/>
      </c>
      <c r="GE781" s="14" t="e">
        <f t="shared" si="716"/>
        <v>#REF!</v>
      </c>
      <c r="GF781" s="14" t="e">
        <f t="shared" si="739"/>
        <v>#REF!</v>
      </c>
      <c r="GG781" s="14" t="e">
        <f t="shared" si="740"/>
        <v>#REF!</v>
      </c>
      <c r="GH781" s="14" t="e">
        <f t="shared" si="741"/>
        <v>#REF!</v>
      </c>
      <c r="GI781" s="14" t="e">
        <f t="shared" si="742"/>
        <v>#REF!</v>
      </c>
      <c r="GJ781" s="14" t="e">
        <f t="shared" si="743"/>
        <v>#REF!</v>
      </c>
      <c r="GK781" s="14" t="e">
        <f t="shared" si="744"/>
        <v>#REF!</v>
      </c>
      <c r="GL781" s="14">
        <f t="shared" si="745"/>
        <v>2094</v>
      </c>
      <c r="GM781" s="14">
        <f t="shared" si="746"/>
        <v>6</v>
      </c>
      <c r="GN781" s="14">
        <f t="shared" si="747"/>
        <v>2094</v>
      </c>
      <c r="GO781" s="25" t="str">
        <f t="shared" si="748"/>
        <v>icon_2109101</v>
      </c>
      <c r="GS781" s="14">
        <f t="shared" si="749"/>
        <v>1</v>
      </c>
      <c r="GT781" s="14">
        <f t="shared" si="750"/>
        <v>0</v>
      </c>
      <c r="GU781" s="14" t="e">
        <f t="shared" si="717"/>
        <v>#REF!</v>
      </c>
      <c r="GV781" s="14" t="str">
        <f t="shared" si="718"/>
        <v>AtkExt</v>
      </c>
      <c r="GW781" s="14" t="e">
        <f t="shared" si="719"/>
        <v>#REF!</v>
      </c>
      <c r="GX781" s="14" t="e">
        <f t="shared" si="720"/>
        <v>#REF!</v>
      </c>
      <c r="GY781" s="14" t="str">
        <f t="shared" si="721"/>
        <v/>
      </c>
      <c r="GZ781" s="14" t="str">
        <f t="shared" si="722"/>
        <v/>
      </c>
      <c r="HA781" s="14" t="str">
        <f t="shared" si="723"/>
        <v/>
      </c>
      <c r="HB781" s="14">
        <f t="shared" si="751"/>
        <v>20940</v>
      </c>
      <c r="HC781" s="14">
        <f t="shared" si="724"/>
        <v>6</v>
      </c>
      <c r="HD781" s="14">
        <f t="shared" si="725"/>
        <v>2094</v>
      </c>
      <c r="HE781" s="25" t="s">
        <v>1109</v>
      </c>
      <c r="HF781" s="14">
        <f t="shared" si="752"/>
        <v>1000</v>
      </c>
    </row>
    <row r="782" spans="165:214" ht="16.5" x14ac:dyDescent="0.2">
      <c r="FI782" s="13">
        <v>777</v>
      </c>
      <c r="FJ782" s="14">
        <f t="shared" si="753"/>
        <v>2</v>
      </c>
      <c r="FK782" s="14">
        <f t="shared" si="713"/>
        <v>342</v>
      </c>
      <c r="FL782" s="14">
        <f t="shared" si="754"/>
        <v>46</v>
      </c>
      <c r="FM782" s="14">
        <f t="shared" si="714"/>
        <v>40</v>
      </c>
      <c r="FN782" s="14">
        <f t="shared" si="726"/>
        <v>20</v>
      </c>
      <c r="FO782" s="14">
        <f t="shared" si="727"/>
        <v>130</v>
      </c>
      <c r="FP782" s="14">
        <f t="shared" si="728"/>
        <v>4</v>
      </c>
      <c r="FQ782" s="14">
        <f t="shared" si="729"/>
        <v>2</v>
      </c>
      <c r="FR782" s="14">
        <f t="shared" si="730"/>
        <v>2</v>
      </c>
      <c r="FS782" s="14" t="b">
        <f t="shared" si="755"/>
        <v>0</v>
      </c>
      <c r="FT782" s="14">
        <f t="shared" si="731"/>
        <v>2109402</v>
      </c>
      <c r="FU782" s="14">
        <f t="shared" si="756"/>
        <v>204</v>
      </c>
      <c r="FV782" s="13" t="str">
        <f t="shared" si="732"/>
        <v>130级-史诗守护灵の头盔</v>
      </c>
      <c r="FW782" s="13" t="str">
        <f t="shared" si="733"/>
        <v>深渊 · 守护灵の头盔-史诗</v>
      </c>
      <c r="FX782" s="14">
        <f t="shared" si="734"/>
        <v>2</v>
      </c>
      <c r="FY782" s="14">
        <f t="shared" si="735"/>
        <v>4</v>
      </c>
      <c r="FZ782" s="14">
        <f t="shared" si="736"/>
        <v>130</v>
      </c>
      <c r="GA782" s="14">
        <v>343</v>
      </c>
      <c r="GB782" s="14">
        <f t="shared" si="737"/>
        <v>9</v>
      </c>
      <c r="GC782" s="14">
        <f t="shared" si="715"/>
        <v>2</v>
      </c>
      <c r="GD782" s="14" t="str">
        <f t="shared" si="738"/>
        <v/>
      </c>
      <c r="GE782" s="14" t="e">
        <f t="shared" si="716"/>
        <v>#REF!</v>
      </c>
      <c r="GF782" s="14" t="e">
        <f t="shared" si="739"/>
        <v>#REF!</v>
      </c>
      <c r="GG782" s="14" t="e">
        <f t="shared" si="740"/>
        <v>#REF!</v>
      </c>
      <c r="GH782" s="14" t="e">
        <f t="shared" si="741"/>
        <v>#REF!</v>
      </c>
      <c r="GI782" s="14" t="e">
        <f t="shared" si="742"/>
        <v>#REF!</v>
      </c>
      <c r="GJ782" s="14" t="e">
        <f t="shared" si="743"/>
        <v>#REF!</v>
      </c>
      <c r="GK782" s="14" t="e">
        <f t="shared" si="744"/>
        <v>#REF!</v>
      </c>
      <c r="GL782" s="14">
        <f t="shared" si="745"/>
        <v>2094</v>
      </c>
      <c r="GM782" s="14">
        <f t="shared" si="746"/>
        <v>6</v>
      </c>
      <c r="GN782" s="14">
        <f t="shared" si="747"/>
        <v>2094</v>
      </c>
      <c r="GO782" s="25" t="str">
        <f t="shared" si="748"/>
        <v>icon_2109102</v>
      </c>
      <c r="GS782" s="14">
        <f t="shared" si="749"/>
        <v>2</v>
      </c>
      <c r="GT782" s="14">
        <f t="shared" si="750"/>
        <v>0</v>
      </c>
      <c r="GU782" s="14" t="e">
        <f t="shared" si="717"/>
        <v>#REF!</v>
      </c>
      <c r="GV782" s="14" t="str">
        <f t="shared" si="718"/>
        <v>DefExt</v>
      </c>
      <c r="GW782" s="14" t="e">
        <f t="shared" si="719"/>
        <v>#REF!</v>
      </c>
      <c r="GX782" s="14" t="e">
        <f t="shared" si="720"/>
        <v>#REF!</v>
      </c>
      <c r="GY782" s="14" t="str">
        <f t="shared" si="721"/>
        <v/>
      </c>
      <c r="GZ782" s="14" t="str">
        <f t="shared" si="722"/>
        <v/>
      </c>
      <c r="HA782" s="14" t="str">
        <f t="shared" si="723"/>
        <v/>
      </c>
      <c r="HB782" s="14">
        <f t="shared" si="751"/>
        <v>20940</v>
      </c>
      <c r="HC782" s="14">
        <f t="shared" si="724"/>
        <v>6</v>
      </c>
      <c r="HD782" s="14">
        <f t="shared" si="725"/>
        <v>2094</v>
      </c>
      <c r="HE782" s="25" t="s">
        <v>1109</v>
      </c>
      <c r="HF782" s="14">
        <f t="shared" si="752"/>
        <v>500</v>
      </c>
    </row>
    <row r="783" spans="165:214" ht="16.5" x14ac:dyDescent="0.2">
      <c r="FI783" s="13">
        <v>778</v>
      </c>
      <c r="FJ783" s="14">
        <f t="shared" si="753"/>
        <v>2</v>
      </c>
      <c r="FK783" s="14">
        <f t="shared" si="713"/>
        <v>343</v>
      </c>
      <c r="FL783" s="14">
        <f t="shared" si="754"/>
        <v>46</v>
      </c>
      <c r="FM783" s="14">
        <f t="shared" si="714"/>
        <v>40</v>
      </c>
      <c r="FN783" s="14">
        <f t="shared" si="726"/>
        <v>20</v>
      </c>
      <c r="FO783" s="14">
        <f t="shared" si="727"/>
        <v>130</v>
      </c>
      <c r="FP783" s="14">
        <f t="shared" si="728"/>
        <v>4</v>
      </c>
      <c r="FQ783" s="14">
        <f t="shared" si="729"/>
        <v>3</v>
      </c>
      <c r="FR783" s="14">
        <f t="shared" si="730"/>
        <v>3</v>
      </c>
      <c r="FS783" s="14" t="b">
        <f t="shared" si="755"/>
        <v>0</v>
      </c>
      <c r="FT783" s="14">
        <f t="shared" si="731"/>
        <v>2109403</v>
      </c>
      <c r="FU783" s="14">
        <f t="shared" si="756"/>
        <v>204</v>
      </c>
      <c r="FV783" s="13" t="str">
        <f t="shared" si="732"/>
        <v>130级-史诗守护灵の铠甲</v>
      </c>
      <c r="FW783" s="13" t="str">
        <f t="shared" si="733"/>
        <v>深渊 · 守护灵の铠甲-史诗</v>
      </c>
      <c r="FX783" s="14">
        <f t="shared" si="734"/>
        <v>2</v>
      </c>
      <c r="FY783" s="14">
        <f t="shared" si="735"/>
        <v>4</v>
      </c>
      <c r="FZ783" s="14">
        <f t="shared" si="736"/>
        <v>130</v>
      </c>
      <c r="GA783" s="14">
        <v>344</v>
      </c>
      <c r="GB783" s="14">
        <f t="shared" si="737"/>
        <v>9</v>
      </c>
      <c r="GC783" s="14">
        <f t="shared" si="715"/>
        <v>3</v>
      </c>
      <c r="GD783" s="14" t="str">
        <f t="shared" si="738"/>
        <v/>
      </c>
      <c r="GE783" s="14" t="e">
        <f t="shared" si="716"/>
        <v>#REF!</v>
      </c>
      <c r="GF783" s="14" t="e">
        <f t="shared" si="739"/>
        <v>#REF!</v>
      </c>
      <c r="GG783" s="14" t="e">
        <f t="shared" si="740"/>
        <v>#REF!</v>
      </c>
      <c r="GH783" s="14" t="e">
        <f t="shared" si="741"/>
        <v>#REF!</v>
      </c>
      <c r="GI783" s="14" t="e">
        <f t="shared" si="742"/>
        <v>#REF!</v>
      </c>
      <c r="GJ783" s="14" t="e">
        <f t="shared" si="743"/>
        <v>#REF!</v>
      </c>
      <c r="GK783" s="14" t="e">
        <f t="shared" si="744"/>
        <v>#REF!</v>
      </c>
      <c r="GL783" s="14">
        <f t="shared" si="745"/>
        <v>2094</v>
      </c>
      <c r="GM783" s="14">
        <f t="shared" si="746"/>
        <v>6</v>
      </c>
      <c r="GN783" s="14">
        <f t="shared" si="747"/>
        <v>2094</v>
      </c>
      <c r="GO783" s="25" t="str">
        <f t="shared" si="748"/>
        <v>icon_2109103</v>
      </c>
      <c r="GS783" s="14">
        <f t="shared" si="749"/>
        <v>2</v>
      </c>
      <c r="GT783" s="14">
        <f t="shared" si="750"/>
        <v>3</v>
      </c>
      <c r="GU783" s="14" t="e">
        <f t="shared" si="717"/>
        <v>#REF!</v>
      </c>
      <c r="GV783" s="14" t="str">
        <f t="shared" si="718"/>
        <v>DefExt</v>
      </c>
      <c r="GW783" s="14" t="e">
        <f t="shared" si="719"/>
        <v>#REF!</v>
      </c>
      <c r="GX783" s="14" t="e">
        <f t="shared" si="720"/>
        <v>#REF!</v>
      </c>
      <c r="GY783" s="14" t="str">
        <f t="shared" si="721"/>
        <v>HPExt</v>
      </c>
      <c r="GZ783" s="14" t="e">
        <f t="shared" si="722"/>
        <v>#REF!</v>
      </c>
      <c r="HA783" s="14" t="e">
        <f t="shared" si="723"/>
        <v>#REF!</v>
      </c>
      <c r="HB783" s="14">
        <f t="shared" si="751"/>
        <v>20940</v>
      </c>
      <c r="HC783" s="14">
        <f t="shared" si="724"/>
        <v>6</v>
      </c>
      <c r="HD783" s="14">
        <f t="shared" si="725"/>
        <v>2094</v>
      </c>
      <c r="HE783" s="25" t="s">
        <v>1109</v>
      </c>
      <c r="HF783" s="14">
        <f t="shared" si="752"/>
        <v>500</v>
      </c>
    </row>
    <row r="784" spans="165:214" ht="16.5" x14ac:dyDescent="0.2">
      <c r="FI784" s="13">
        <v>779</v>
      </c>
      <c r="FJ784" s="14">
        <f t="shared" si="753"/>
        <v>2</v>
      </c>
      <c r="FK784" s="14">
        <f t="shared" si="713"/>
        <v>344</v>
      </c>
      <c r="FL784" s="14">
        <f t="shared" si="754"/>
        <v>46</v>
      </c>
      <c r="FM784" s="14">
        <f t="shared" si="714"/>
        <v>40</v>
      </c>
      <c r="FN784" s="14">
        <f t="shared" si="726"/>
        <v>20</v>
      </c>
      <c r="FO784" s="14">
        <f t="shared" si="727"/>
        <v>130</v>
      </c>
      <c r="FP784" s="14">
        <f t="shared" si="728"/>
        <v>4</v>
      </c>
      <c r="FQ784" s="14">
        <f t="shared" si="729"/>
        <v>4</v>
      </c>
      <c r="FR784" s="14">
        <f t="shared" si="730"/>
        <v>4</v>
      </c>
      <c r="FS784" s="14" t="b">
        <f t="shared" si="755"/>
        <v>0</v>
      </c>
      <c r="FT784" s="14">
        <f t="shared" si="731"/>
        <v>2109404</v>
      </c>
      <c r="FU784" s="14">
        <f t="shared" si="756"/>
        <v>204</v>
      </c>
      <c r="FV784" s="13" t="str">
        <f t="shared" si="732"/>
        <v>130级-史诗守护灵の裤子</v>
      </c>
      <c r="FW784" s="13" t="str">
        <f t="shared" si="733"/>
        <v>深渊 · 守护灵の裤子-史诗</v>
      </c>
      <c r="FX784" s="14">
        <f t="shared" si="734"/>
        <v>2</v>
      </c>
      <c r="FY784" s="14">
        <f t="shared" si="735"/>
        <v>4</v>
      </c>
      <c r="FZ784" s="14">
        <f t="shared" si="736"/>
        <v>130</v>
      </c>
      <c r="GA784" s="14">
        <v>345</v>
      </c>
      <c r="GB784" s="14">
        <f t="shared" si="737"/>
        <v>9</v>
      </c>
      <c r="GC784" s="14">
        <f t="shared" si="715"/>
        <v>4</v>
      </c>
      <c r="GD784" s="14" t="str">
        <f t="shared" si="738"/>
        <v/>
      </c>
      <c r="GE784" s="14" t="e">
        <f t="shared" si="716"/>
        <v>#REF!</v>
      </c>
      <c r="GF784" s="14" t="e">
        <f t="shared" si="739"/>
        <v>#REF!</v>
      </c>
      <c r="GG784" s="14" t="e">
        <f t="shared" si="740"/>
        <v>#REF!</v>
      </c>
      <c r="GH784" s="14" t="e">
        <f t="shared" si="741"/>
        <v>#REF!</v>
      </c>
      <c r="GI784" s="14" t="e">
        <f t="shared" si="742"/>
        <v>#REF!</v>
      </c>
      <c r="GJ784" s="14" t="e">
        <f t="shared" si="743"/>
        <v>#REF!</v>
      </c>
      <c r="GK784" s="14" t="e">
        <f t="shared" si="744"/>
        <v>#REF!</v>
      </c>
      <c r="GL784" s="14">
        <f t="shared" si="745"/>
        <v>2094</v>
      </c>
      <c r="GM784" s="14">
        <f t="shared" si="746"/>
        <v>6</v>
      </c>
      <c r="GN784" s="14">
        <f t="shared" si="747"/>
        <v>2094</v>
      </c>
      <c r="GO784" s="25" t="str">
        <f t="shared" si="748"/>
        <v>icon_2109104</v>
      </c>
      <c r="GS784" s="14">
        <f t="shared" si="749"/>
        <v>2</v>
      </c>
      <c r="GT784" s="14">
        <f t="shared" si="750"/>
        <v>0</v>
      </c>
      <c r="GU784" s="14" t="e">
        <f t="shared" si="717"/>
        <v>#REF!</v>
      </c>
      <c r="GV784" s="14" t="str">
        <f t="shared" si="718"/>
        <v>DefExt</v>
      </c>
      <c r="GW784" s="14" t="e">
        <f t="shared" si="719"/>
        <v>#REF!</v>
      </c>
      <c r="GX784" s="14" t="e">
        <f t="shared" si="720"/>
        <v>#REF!</v>
      </c>
      <c r="GY784" s="14" t="str">
        <f t="shared" si="721"/>
        <v/>
      </c>
      <c r="GZ784" s="14" t="str">
        <f t="shared" si="722"/>
        <v/>
      </c>
      <c r="HA784" s="14" t="str">
        <f t="shared" si="723"/>
        <v/>
      </c>
      <c r="HB784" s="14">
        <f t="shared" si="751"/>
        <v>20940</v>
      </c>
      <c r="HC784" s="14">
        <f t="shared" si="724"/>
        <v>6</v>
      </c>
      <c r="HD784" s="14">
        <f t="shared" si="725"/>
        <v>2094</v>
      </c>
      <c r="HE784" s="25" t="s">
        <v>1109</v>
      </c>
      <c r="HF784" s="14">
        <f t="shared" si="752"/>
        <v>500</v>
      </c>
    </row>
    <row r="785" spans="165:214" ht="16.5" x14ac:dyDescent="0.2">
      <c r="FI785" s="13">
        <v>780</v>
      </c>
      <c r="FJ785" s="14">
        <f t="shared" si="753"/>
        <v>2</v>
      </c>
      <c r="FK785" s="14">
        <f t="shared" si="713"/>
        <v>345</v>
      </c>
      <c r="FL785" s="14">
        <f t="shared" si="754"/>
        <v>46</v>
      </c>
      <c r="FM785" s="14">
        <f t="shared" si="714"/>
        <v>40</v>
      </c>
      <c r="FN785" s="14">
        <f t="shared" si="726"/>
        <v>20</v>
      </c>
      <c r="FO785" s="14">
        <f t="shared" si="727"/>
        <v>130</v>
      </c>
      <c r="FP785" s="14">
        <f t="shared" si="728"/>
        <v>4</v>
      </c>
      <c r="FQ785" s="14">
        <f t="shared" si="729"/>
        <v>5</v>
      </c>
      <c r="FR785" s="14">
        <f t="shared" si="730"/>
        <v>5</v>
      </c>
      <c r="FS785" s="14" t="b">
        <f t="shared" si="755"/>
        <v>0</v>
      </c>
      <c r="FT785" s="14">
        <f t="shared" si="731"/>
        <v>2109405</v>
      </c>
      <c r="FU785" s="14">
        <f t="shared" si="756"/>
        <v>204</v>
      </c>
      <c r="FV785" s="13" t="str">
        <f t="shared" si="732"/>
        <v>130级-史诗守护灵の鞋子</v>
      </c>
      <c r="FW785" s="13" t="str">
        <f t="shared" si="733"/>
        <v>深渊 · 守护灵の鞋子-史诗</v>
      </c>
      <c r="FX785" s="14">
        <f t="shared" si="734"/>
        <v>2</v>
      </c>
      <c r="FY785" s="14">
        <f t="shared" si="735"/>
        <v>4</v>
      </c>
      <c r="FZ785" s="14">
        <f t="shared" si="736"/>
        <v>130</v>
      </c>
      <c r="GA785" s="14">
        <v>346</v>
      </c>
      <c r="GB785" s="14">
        <f t="shared" si="737"/>
        <v>9</v>
      </c>
      <c r="GC785" s="14">
        <f t="shared" si="715"/>
        <v>5</v>
      </c>
      <c r="GD785" s="14" t="str">
        <f t="shared" si="738"/>
        <v/>
      </c>
      <c r="GE785" s="14" t="e">
        <f t="shared" si="716"/>
        <v>#REF!</v>
      </c>
      <c r="GF785" s="14" t="e">
        <f t="shared" si="739"/>
        <v>#REF!</v>
      </c>
      <c r="GG785" s="14" t="e">
        <f t="shared" si="740"/>
        <v>#REF!</v>
      </c>
      <c r="GH785" s="14" t="e">
        <f t="shared" si="741"/>
        <v>#REF!</v>
      </c>
      <c r="GI785" s="14" t="e">
        <f t="shared" si="742"/>
        <v>#REF!</v>
      </c>
      <c r="GJ785" s="14" t="e">
        <f t="shared" si="743"/>
        <v>#REF!</v>
      </c>
      <c r="GK785" s="14" t="e">
        <f t="shared" si="744"/>
        <v>#REF!</v>
      </c>
      <c r="GL785" s="14">
        <f t="shared" si="745"/>
        <v>2094</v>
      </c>
      <c r="GM785" s="14">
        <f t="shared" si="746"/>
        <v>6</v>
      </c>
      <c r="GN785" s="14">
        <f t="shared" si="747"/>
        <v>2094</v>
      </c>
      <c r="GO785" s="25" t="str">
        <f t="shared" si="748"/>
        <v>icon_2109105</v>
      </c>
      <c r="GS785" s="14">
        <f t="shared" si="749"/>
        <v>3</v>
      </c>
      <c r="GT785" s="14">
        <f t="shared" si="750"/>
        <v>0</v>
      </c>
      <c r="GU785" s="14" t="e">
        <f t="shared" si="717"/>
        <v>#REF!</v>
      </c>
      <c r="GV785" s="14" t="str">
        <f t="shared" si="718"/>
        <v>HPExt</v>
      </c>
      <c r="GW785" s="14" t="e">
        <f t="shared" si="719"/>
        <v>#REF!</v>
      </c>
      <c r="GX785" s="14" t="e">
        <f t="shared" si="720"/>
        <v>#REF!</v>
      </c>
      <c r="GY785" s="14" t="str">
        <f t="shared" si="721"/>
        <v/>
      </c>
      <c r="GZ785" s="14" t="str">
        <f t="shared" si="722"/>
        <v/>
      </c>
      <c r="HA785" s="14" t="str">
        <f t="shared" si="723"/>
        <v/>
      </c>
      <c r="HB785" s="14">
        <f t="shared" si="751"/>
        <v>20940</v>
      </c>
      <c r="HC785" s="14">
        <f t="shared" si="724"/>
        <v>6</v>
      </c>
      <c r="HD785" s="14">
        <f t="shared" si="725"/>
        <v>2094</v>
      </c>
      <c r="HE785" s="25" t="s">
        <v>1109</v>
      </c>
      <c r="HF785" s="14">
        <f t="shared" si="752"/>
        <v>500</v>
      </c>
    </row>
    <row r="786" spans="165:214" ht="16.5" x14ac:dyDescent="0.2">
      <c r="FI786" s="13">
        <v>781</v>
      </c>
      <c r="FJ786" s="14">
        <f t="shared" si="753"/>
        <v>2</v>
      </c>
      <c r="FK786" s="14">
        <f t="shared" si="713"/>
        <v>346</v>
      </c>
      <c r="FL786" s="14">
        <f t="shared" si="754"/>
        <v>46</v>
      </c>
      <c r="FM786" s="14">
        <f t="shared" si="714"/>
        <v>40</v>
      </c>
      <c r="FN786" s="14">
        <f t="shared" si="726"/>
        <v>20</v>
      </c>
      <c r="FO786" s="14">
        <f t="shared" si="727"/>
        <v>130</v>
      </c>
      <c r="FP786" s="14">
        <f t="shared" si="728"/>
        <v>4</v>
      </c>
      <c r="FQ786" s="14">
        <f t="shared" si="729"/>
        <v>6</v>
      </c>
      <c r="FR786" s="14">
        <f t="shared" si="730"/>
        <v>6</v>
      </c>
      <c r="FS786" s="14" t="b">
        <f t="shared" si="755"/>
        <v>0</v>
      </c>
      <c r="FT786" s="14">
        <f t="shared" si="731"/>
        <v>2109406</v>
      </c>
      <c r="FU786" s="14">
        <f t="shared" si="756"/>
        <v>204</v>
      </c>
      <c r="FV786" s="13" t="str">
        <f t="shared" si="732"/>
        <v>130级-史诗守护灵の护手</v>
      </c>
      <c r="FW786" s="13" t="str">
        <f t="shared" si="733"/>
        <v>深渊 · 守护灵の护手-史诗</v>
      </c>
      <c r="FX786" s="14">
        <f t="shared" si="734"/>
        <v>2</v>
      </c>
      <c r="FY786" s="14">
        <f t="shared" si="735"/>
        <v>4</v>
      </c>
      <c r="FZ786" s="14">
        <f t="shared" si="736"/>
        <v>130</v>
      </c>
      <c r="GA786" s="14">
        <v>347</v>
      </c>
      <c r="GB786" s="14">
        <f t="shared" si="737"/>
        <v>9</v>
      </c>
      <c r="GC786" s="14">
        <f t="shared" si="715"/>
        <v>6</v>
      </c>
      <c r="GD786" s="14" t="str">
        <f t="shared" si="738"/>
        <v/>
      </c>
      <c r="GE786" s="14" t="e">
        <f t="shared" si="716"/>
        <v>#REF!</v>
      </c>
      <c r="GF786" s="14" t="e">
        <f t="shared" si="739"/>
        <v>#REF!</v>
      </c>
      <c r="GG786" s="14" t="e">
        <f t="shared" si="740"/>
        <v>#REF!</v>
      </c>
      <c r="GH786" s="14" t="e">
        <f t="shared" si="741"/>
        <v>#REF!</v>
      </c>
      <c r="GI786" s="14" t="e">
        <f t="shared" si="742"/>
        <v>#REF!</v>
      </c>
      <c r="GJ786" s="14" t="e">
        <f t="shared" si="743"/>
        <v>#REF!</v>
      </c>
      <c r="GK786" s="14" t="e">
        <f t="shared" si="744"/>
        <v>#REF!</v>
      </c>
      <c r="GL786" s="14">
        <f t="shared" si="745"/>
        <v>2094</v>
      </c>
      <c r="GM786" s="14">
        <f t="shared" si="746"/>
        <v>6</v>
      </c>
      <c r="GN786" s="14">
        <f t="shared" si="747"/>
        <v>2094</v>
      </c>
      <c r="GO786" s="25" t="str">
        <f t="shared" si="748"/>
        <v>icon_2109106</v>
      </c>
      <c r="GS786" s="14">
        <f t="shared" si="749"/>
        <v>3</v>
      </c>
      <c r="GT786" s="14">
        <f t="shared" si="750"/>
        <v>0</v>
      </c>
      <c r="GU786" s="14" t="e">
        <f t="shared" si="717"/>
        <v>#REF!</v>
      </c>
      <c r="GV786" s="14" t="str">
        <f t="shared" si="718"/>
        <v>HPExt</v>
      </c>
      <c r="GW786" s="14" t="e">
        <f t="shared" si="719"/>
        <v>#REF!</v>
      </c>
      <c r="GX786" s="14" t="e">
        <f t="shared" si="720"/>
        <v>#REF!</v>
      </c>
      <c r="GY786" s="14" t="str">
        <f t="shared" si="721"/>
        <v/>
      </c>
      <c r="GZ786" s="14" t="str">
        <f t="shared" si="722"/>
        <v/>
      </c>
      <c r="HA786" s="14" t="str">
        <f t="shared" si="723"/>
        <v/>
      </c>
      <c r="HB786" s="14">
        <f t="shared" si="751"/>
        <v>20940</v>
      </c>
      <c r="HC786" s="14">
        <f t="shared" si="724"/>
        <v>6</v>
      </c>
      <c r="HD786" s="14">
        <f t="shared" si="725"/>
        <v>2094</v>
      </c>
      <c r="HE786" s="25" t="s">
        <v>1109</v>
      </c>
      <c r="HF786" s="14">
        <f t="shared" si="752"/>
        <v>500</v>
      </c>
    </row>
    <row r="787" spans="165:214" ht="16.5" x14ac:dyDescent="0.2">
      <c r="FI787" s="13">
        <v>782</v>
      </c>
      <c r="FJ787" s="14">
        <f t="shared" si="753"/>
        <v>2</v>
      </c>
      <c r="FK787" s="14">
        <f t="shared" si="713"/>
        <v>347</v>
      </c>
      <c r="FL787" s="14">
        <f t="shared" si="754"/>
        <v>46</v>
      </c>
      <c r="FM787" s="14">
        <f t="shared" si="714"/>
        <v>40</v>
      </c>
      <c r="FN787" s="14">
        <f t="shared" si="726"/>
        <v>20</v>
      </c>
      <c r="FO787" s="14">
        <f t="shared" si="727"/>
        <v>130</v>
      </c>
      <c r="FP787" s="14">
        <f t="shared" si="728"/>
        <v>4</v>
      </c>
      <c r="FQ787" s="14">
        <f t="shared" si="729"/>
        <v>7</v>
      </c>
      <c r="FR787" s="14">
        <f t="shared" si="730"/>
        <v>7</v>
      </c>
      <c r="FS787" s="14" t="b">
        <f t="shared" si="755"/>
        <v>0</v>
      </c>
      <c r="FT787" s="14">
        <f t="shared" si="731"/>
        <v>2109407</v>
      </c>
      <c r="FU787" s="14">
        <f t="shared" si="756"/>
        <v>306</v>
      </c>
      <c r="FV787" s="13" t="str">
        <f t="shared" si="732"/>
        <v>130级-史诗守护灵の项链</v>
      </c>
      <c r="FW787" s="13" t="str">
        <f t="shared" si="733"/>
        <v>深渊 · 守护灵の项链-史诗</v>
      </c>
      <c r="FX787" s="14">
        <f t="shared" si="734"/>
        <v>2</v>
      </c>
      <c r="FY787" s="14">
        <f t="shared" si="735"/>
        <v>4</v>
      </c>
      <c r="FZ787" s="14">
        <f t="shared" si="736"/>
        <v>130</v>
      </c>
      <c r="GA787" s="14">
        <v>348</v>
      </c>
      <c r="GB787" s="14">
        <f t="shared" si="737"/>
        <v>9</v>
      </c>
      <c r="GC787" s="14">
        <f t="shared" si="715"/>
        <v>7</v>
      </c>
      <c r="GD787" s="14" t="str">
        <f t="shared" si="738"/>
        <v/>
      </c>
      <c r="GE787" s="14" t="e">
        <f t="shared" si="716"/>
        <v>#REF!</v>
      </c>
      <c r="GF787" s="14" t="e">
        <f t="shared" si="739"/>
        <v>#REF!</v>
      </c>
      <c r="GG787" s="14" t="e">
        <f t="shared" si="740"/>
        <v>#REF!</v>
      </c>
      <c r="GH787" s="14" t="e">
        <f t="shared" si="741"/>
        <v>#REF!</v>
      </c>
      <c r="GI787" s="14" t="e">
        <f t="shared" si="742"/>
        <v>#REF!</v>
      </c>
      <c r="GJ787" s="14" t="e">
        <f t="shared" si="743"/>
        <v>#REF!</v>
      </c>
      <c r="GK787" s="14" t="e">
        <f t="shared" si="744"/>
        <v>#REF!</v>
      </c>
      <c r="GL787" s="14">
        <f t="shared" si="745"/>
        <v>2094</v>
      </c>
      <c r="GM787" s="14">
        <f t="shared" si="746"/>
        <v>6</v>
      </c>
      <c r="GN787" s="14">
        <f t="shared" si="747"/>
        <v>2094</v>
      </c>
      <c r="GO787" s="25" t="str">
        <f t="shared" si="748"/>
        <v>icon_2109107</v>
      </c>
      <c r="GS787" s="14">
        <f t="shared" si="749"/>
        <v>1</v>
      </c>
      <c r="GT787" s="14">
        <f t="shared" si="750"/>
        <v>2</v>
      </c>
      <c r="GU787" s="14" t="e">
        <f t="shared" si="717"/>
        <v>#REF!</v>
      </c>
      <c r="GV787" s="14" t="str">
        <f t="shared" si="718"/>
        <v>AtkExt</v>
      </c>
      <c r="GW787" s="14" t="e">
        <f t="shared" si="719"/>
        <v>#REF!</v>
      </c>
      <c r="GX787" s="14" t="e">
        <f t="shared" si="720"/>
        <v>#REF!</v>
      </c>
      <c r="GY787" s="14" t="str">
        <f t="shared" si="721"/>
        <v>DefExt</v>
      </c>
      <c r="GZ787" s="14" t="e">
        <f t="shared" si="722"/>
        <v>#REF!</v>
      </c>
      <c r="HA787" s="14" t="e">
        <f t="shared" si="723"/>
        <v>#REF!</v>
      </c>
      <c r="HB787" s="14">
        <f t="shared" si="751"/>
        <v>20940</v>
      </c>
      <c r="HC787" s="14">
        <f t="shared" si="724"/>
        <v>6</v>
      </c>
      <c r="HD787" s="14">
        <f t="shared" si="725"/>
        <v>2094</v>
      </c>
      <c r="HE787" s="25" t="s">
        <v>1109</v>
      </c>
      <c r="HF787" s="14">
        <f t="shared" si="752"/>
        <v>750</v>
      </c>
    </row>
    <row r="788" spans="165:214" ht="16.5" x14ac:dyDescent="0.2">
      <c r="FI788" s="13">
        <v>783</v>
      </c>
      <c r="FJ788" s="14">
        <f t="shared" si="753"/>
        <v>2</v>
      </c>
      <c r="FK788" s="14">
        <f t="shared" si="713"/>
        <v>348</v>
      </c>
      <c r="FL788" s="14">
        <f t="shared" si="754"/>
        <v>46</v>
      </c>
      <c r="FM788" s="14">
        <f t="shared" si="714"/>
        <v>40</v>
      </c>
      <c r="FN788" s="14">
        <f t="shared" si="726"/>
        <v>20</v>
      </c>
      <c r="FO788" s="14">
        <f t="shared" si="727"/>
        <v>130</v>
      </c>
      <c r="FP788" s="14">
        <f t="shared" si="728"/>
        <v>4</v>
      </c>
      <c r="FQ788" s="14">
        <f t="shared" si="729"/>
        <v>8</v>
      </c>
      <c r="FR788" s="14">
        <f t="shared" si="730"/>
        <v>8</v>
      </c>
      <c r="FS788" s="14" t="b">
        <f t="shared" si="755"/>
        <v>0</v>
      </c>
      <c r="FT788" s="14">
        <f t="shared" si="731"/>
        <v>2109408</v>
      </c>
      <c r="FU788" s="14">
        <f t="shared" si="756"/>
        <v>306</v>
      </c>
      <c r="FV788" s="13" t="str">
        <f t="shared" si="732"/>
        <v>130级-史诗守护灵の戒指</v>
      </c>
      <c r="FW788" s="13" t="str">
        <f t="shared" si="733"/>
        <v>深渊 · 守护灵の戒指-史诗</v>
      </c>
      <c r="FX788" s="14">
        <f t="shared" si="734"/>
        <v>2</v>
      </c>
      <c r="FY788" s="14">
        <f t="shared" si="735"/>
        <v>4</v>
      </c>
      <c r="FZ788" s="14">
        <f t="shared" si="736"/>
        <v>130</v>
      </c>
      <c r="GA788" s="14">
        <v>349</v>
      </c>
      <c r="GB788" s="14">
        <f t="shared" si="737"/>
        <v>9</v>
      </c>
      <c r="GC788" s="14">
        <f t="shared" si="715"/>
        <v>8</v>
      </c>
      <c r="GD788" s="14" t="str">
        <f t="shared" si="738"/>
        <v/>
      </c>
      <c r="GE788" s="14" t="e">
        <f t="shared" si="716"/>
        <v>#REF!</v>
      </c>
      <c r="GF788" s="14" t="e">
        <f t="shared" si="739"/>
        <v>#REF!</v>
      </c>
      <c r="GG788" s="14" t="e">
        <f t="shared" si="740"/>
        <v>#REF!</v>
      </c>
      <c r="GH788" s="14" t="e">
        <f t="shared" si="741"/>
        <v>#REF!</v>
      </c>
      <c r="GI788" s="14" t="e">
        <f t="shared" si="742"/>
        <v>#REF!</v>
      </c>
      <c r="GJ788" s="14" t="e">
        <f t="shared" si="743"/>
        <v>#REF!</v>
      </c>
      <c r="GK788" s="14" t="e">
        <f t="shared" si="744"/>
        <v>#REF!</v>
      </c>
      <c r="GL788" s="14">
        <f t="shared" si="745"/>
        <v>2094</v>
      </c>
      <c r="GM788" s="14">
        <f t="shared" si="746"/>
        <v>6</v>
      </c>
      <c r="GN788" s="14">
        <f t="shared" si="747"/>
        <v>2094</v>
      </c>
      <c r="GO788" s="25" t="str">
        <f t="shared" si="748"/>
        <v>icon_2109108</v>
      </c>
      <c r="GS788" s="14">
        <f t="shared" si="749"/>
        <v>1</v>
      </c>
      <c r="GT788" s="14">
        <f t="shared" si="750"/>
        <v>3</v>
      </c>
      <c r="GU788" s="14" t="e">
        <f t="shared" si="717"/>
        <v>#REF!</v>
      </c>
      <c r="GV788" s="14" t="str">
        <f t="shared" si="718"/>
        <v>AtkExt</v>
      </c>
      <c r="GW788" s="14" t="e">
        <f t="shared" si="719"/>
        <v>#REF!</v>
      </c>
      <c r="GX788" s="14" t="e">
        <f t="shared" si="720"/>
        <v>#REF!</v>
      </c>
      <c r="GY788" s="14" t="str">
        <f t="shared" si="721"/>
        <v>HPExt</v>
      </c>
      <c r="GZ788" s="14" t="e">
        <f t="shared" si="722"/>
        <v>#REF!</v>
      </c>
      <c r="HA788" s="14" t="e">
        <f t="shared" si="723"/>
        <v>#REF!</v>
      </c>
      <c r="HB788" s="14">
        <f t="shared" si="751"/>
        <v>20940</v>
      </c>
      <c r="HC788" s="14">
        <f t="shared" si="724"/>
        <v>6</v>
      </c>
      <c r="HD788" s="14">
        <f t="shared" si="725"/>
        <v>2094</v>
      </c>
      <c r="HE788" s="25" t="s">
        <v>1109</v>
      </c>
      <c r="HF788" s="14">
        <f t="shared" si="752"/>
        <v>750</v>
      </c>
    </row>
    <row r="789" spans="165:214" ht="16.5" x14ac:dyDescent="0.2">
      <c r="FI789" s="13">
        <v>784</v>
      </c>
      <c r="FJ789" s="14">
        <f t="shared" si="753"/>
        <v>2</v>
      </c>
      <c r="FK789" s="14">
        <f t="shared" si="713"/>
        <v>349</v>
      </c>
      <c r="FL789" s="14">
        <f t="shared" si="754"/>
        <v>47</v>
      </c>
      <c r="FM789" s="14">
        <f t="shared" si="714"/>
        <v>42</v>
      </c>
      <c r="FN789" s="14">
        <f t="shared" si="726"/>
        <v>20</v>
      </c>
      <c r="FO789" s="14">
        <f t="shared" si="727"/>
        <v>130</v>
      </c>
      <c r="FP789" s="14">
        <f t="shared" si="728"/>
        <v>4</v>
      </c>
      <c r="FQ789" s="14">
        <f t="shared" si="729"/>
        <v>1</v>
      </c>
      <c r="FR789" s="14">
        <f t="shared" si="730"/>
        <v>1</v>
      </c>
      <c r="FS789" s="14" t="b">
        <f t="shared" si="755"/>
        <v>1</v>
      </c>
      <c r="FT789" s="14">
        <f t="shared" si="731"/>
        <v>2109421</v>
      </c>
      <c r="FU789" s="14">
        <f t="shared" si="756"/>
        <v>408</v>
      </c>
      <c r="FV789" s="13" t="str">
        <f t="shared" si="732"/>
        <v>130级-防御套守护灵の灵器</v>
      </c>
      <c r="FW789" s="13" t="str">
        <f t="shared" si="733"/>
        <v>神木守卫 · 守护灵の灵器</v>
      </c>
      <c r="FX789" s="14">
        <f t="shared" si="734"/>
        <v>2</v>
      </c>
      <c r="FY789" s="14">
        <f t="shared" si="735"/>
        <v>4</v>
      </c>
      <c r="FZ789" s="14">
        <f t="shared" si="736"/>
        <v>130</v>
      </c>
      <c r="GA789" s="14">
        <v>350</v>
      </c>
      <c r="GB789" s="14">
        <f t="shared" si="737"/>
        <v>9</v>
      </c>
      <c r="GC789" s="14">
        <f t="shared" si="715"/>
        <v>1</v>
      </c>
      <c r="GD789" s="14">
        <f t="shared" si="738"/>
        <v>210942</v>
      </c>
      <c r="GE789" s="14" t="e">
        <f t="shared" si="716"/>
        <v>#REF!</v>
      </c>
      <c r="GF789" s="14" t="e">
        <f t="shared" si="739"/>
        <v>#REF!</v>
      </c>
      <c r="GG789" s="14" t="e">
        <f t="shared" si="740"/>
        <v>#REF!</v>
      </c>
      <c r="GH789" s="14" t="e">
        <f t="shared" si="741"/>
        <v>#REF!</v>
      </c>
      <c r="GI789" s="14" t="e">
        <f t="shared" si="742"/>
        <v>#REF!</v>
      </c>
      <c r="GJ789" s="14" t="e">
        <f t="shared" si="743"/>
        <v>#REF!</v>
      </c>
      <c r="GK789" s="14" t="e">
        <f t="shared" si="744"/>
        <v>#REF!</v>
      </c>
      <c r="GL789" s="14">
        <f t="shared" si="745"/>
        <v>2094</v>
      </c>
      <c r="GM789" s="14">
        <f t="shared" si="746"/>
        <v>6</v>
      </c>
      <c r="GN789" s="14">
        <f t="shared" si="747"/>
        <v>2094</v>
      </c>
      <c r="GO789" s="25" t="str">
        <f t="shared" si="748"/>
        <v>icon_2109421</v>
      </c>
      <c r="GS789" s="14">
        <f t="shared" si="749"/>
        <v>1</v>
      </c>
      <c r="GT789" s="14">
        <f t="shared" si="750"/>
        <v>0</v>
      </c>
      <c r="GU789" s="14" t="e">
        <f t="shared" si="717"/>
        <v>#REF!</v>
      </c>
      <c r="GV789" s="14" t="str">
        <f t="shared" si="718"/>
        <v>AtkExt</v>
      </c>
      <c r="GW789" s="14" t="e">
        <f t="shared" si="719"/>
        <v>#REF!</v>
      </c>
      <c r="GX789" s="14" t="e">
        <f t="shared" si="720"/>
        <v>#REF!</v>
      </c>
      <c r="GY789" s="14" t="str">
        <f t="shared" si="721"/>
        <v/>
      </c>
      <c r="GZ789" s="14" t="str">
        <f t="shared" si="722"/>
        <v/>
      </c>
      <c r="HA789" s="14" t="str">
        <f t="shared" si="723"/>
        <v/>
      </c>
      <c r="HB789" s="14">
        <f t="shared" si="751"/>
        <v>20940</v>
      </c>
      <c r="HC789" s="14">
        <f t="shared" si="724"/>
        <v>6</v>
      </c>
      <c r="HD789" s="14">
        <f t="shared" si="725"/>
        <v>2094</v>
      </c>
      <c r="HE789" s="25" t="s">
        <v>1109</v>
      </c>
      <c r="HF789" s="14">
        <f t="shared" si="752"/>
        <v>1000</v>
      </c>
    </row>
    <row r="790" spans="165:214" ht="16.5" x14ac:dyDescent="0.2">
      <c r="FI790" s="13">
        <v>785</v>
      </c>
      <c r="FJ790" s="14">
        <f t="shared" si="753"/>
        <v>2</v>
      </c>
      <c r="FK790" s="14">
        <f t="shared" si="713"/>
        <v>350</v>
      </c>
      <c r="FL790" s="14">
        <f t="shared" si="754"/>
        <v>47</v>
      </c>
      <c r="FM790" s="14">
        <f t="shared" si="714"/>
        <v>42</v>
      </c>
      <c r="FN790" s="14">
        <f t="shared" si="726"/>
        <v>20</v>
      </c>
      <c r="FO790" s="14">
        <f t="shared" si="727"/>
        <v>130</v>
      </c>
      <c r="FP790" s="14">
        <f t="shared" si="728"/>
        <v>4</v>
      </c>
      <c r="FQ790" s="14">
        <f t="shared" si="729"/>
        <v>2</v>
      </c>
      <c r="FR790" s="14">
        <f t="shared" si="730"/>
        <v>2</v>
      </c>
      <c r="FS790" s="14" t="b">
        <f t="shared" si="755"/>
        <v>1</v>
      </c>
      <c r="FT790" s="14">
        <f t="shared" si="731"/>
        <v>2109422</v>
      </c>
      <c r="FU790" s="14">
        <f t="shared" si="756"/>
        <v>204</v>
      </c>
      <c r="FV790" s="13" t="str">
        <f t="shared" si="732"/>
        <v>130级-防御套守护灵の头盔</v>
      </c>
      <c r="FW790" s="13" t="str">
        <f t="shared" si="733"/>
        <v>神木守卫 · 守护灵の头盔</v>
      </c>
      <c r="FX790" s="14">
        <f t="shared" si="734"/>
        <v>2</v>
      </c>
      <c r="FY790" s="14">
        <f t="shared" si="735"/>
        <v>4</v>
      </c>
      <c r="FZ790" s="14">
        <f t="shared" si="736"/>
        <v>130</v>
      </c>
      <c r="GA790" s="14">
        <v>351</v>
      </c>
      <c r="GB790" s="14">
        <f t="shared" si="737"/>
        <v>9</v>
      </c>
      <c r="GC790" s="14">
        <f t="shared" si="715"/>
        <v>2</v>
      </c>
      <c r="GD790" s="14">
        <f t="shared" si="738"/>
        <v>210942</v>
      </c>
      <c r="GE790" s="14" t="e">
        <f t="shared" si="716"/>
        <v>#REF!</v>
      </c>
      <c r="GF790" s="14" t="e">
        <f t="shared" si="739"/>
        <v>#REF!</v>
      </c>
      <c r="GG790" s="14" t="e">
        <f t="shared" si="740"/>
        <v>#REF!</v>
      </c>
      <c r="GH790" s="14" t="e">
        <f t="shared" si="741"/>
        <v>#REF!</v>
      </c>
      <c r="GI790" s="14" t="e">
        <f t="shared" si="742"/>
        <v>#REF!</v>
      </c>
      <c r="GJ790" s="14" t="e">
        <f t="shared" si="743"/>
        <v>#REF!</v>
      </c>
      <c r="GK790" s="14" t="e">
        <f t="shared" si="744"/>
        <v>#REF!</v>
      </c>
      <c r="GL790" s="14">
        <f t="shared" si="745"/>
        <v>2094</v>
      </c>
      <c r="GM790" s="14">
        <f t="shared" si="746"/>
        <v>6</v>
      </c>
      <c r="GN790" s="14">
        <f t="shared" si="747"/>
        <v>2094</v>
      </c>
      <c r="GO790" s="25" t="str">
        <f t="shared" si="748"/>
        <v>icon_2109422</v>
      </c>
      <c r="GS790" s="14">
        <f t="shared" si="749"/>
        <v>2</v>
      </c>
      <c r="GT790" s="14">
        <f t="shared" si="750"/>
        <v>0</v>
      </c>
      <c r="GU790" s="14" t="e">
        <f t="shared" si="717"/>
        <v>#REF!</v>
      </c>
      <c r="GV790" s="14" t="str">
        <f t="shared" si="718"/>
        <v>DefExt</v>
      </c>
      <c r="GW790" s="14" t="e">
        <f t="shared" si="719"/>
        <v>#REF!</v>
      </c>
      <c r="GX790" s="14" t="e">
        <f t="shared" si="720"/>
        <v>#REF!</v>
      </c>
      <c r="GY790" s="14" t="str">
        <f t="shared" si="721"/>
        <v/>
      </c>
      <c r="GZ790" s="14" t="str">
        <f t="shared" si="722"/>
        <v/>
      </c>
      <c r="HA790" s="14" t="str">
        <f t="shared" si="723"/>
        <v/>
      </c>
      <c r="HB790" s="14">
        <f t="shared" si="751"/>
        <v>20940</v>
      </c>
      <c r="HC790" s="14">
        <f t="shared" si="724"/>
        <v>6</v>
      </c>
      <c r="HD790" s="14">
        <f t="shared" si="725"/>
        <v>2094</v>
      </c>
      <c r="HE790" s="25" t="s">
        <v>1109</v>
      </c>
      <c r="HF790" s="14">
        <f t="shared" si="752"/>
        <v>500</v>
      </c>
    </row>
    <row r="791" spans="165:214" ht="16.5" x14ac:dyDescent="0.2">
      <c r="FI791" s="13">
        <v>786</v>
      </c>
      <c r="FJ791" s="14">
        <f t="shared" si="753"/>
        <v>2</v>
      </c>
      <c r="FK791" s="14">
        <f t="shared" si="713"/>
        <v>351</v>
      </c>
      <c r="FL791" s="14">
        <f t="shared" si="754"/>
        <v>47</v>
      </c>
      <c r="FM791" s="14">
        <f t="shared" si="714"/>
        <v>42</v>
      </c>
      <c r="FN791" s="14">
        <f t="shared" si="726"/>
        <v>20</v>
      </c>
      <c r="FO791" s="14">
        <f t="shared" si="727"/>
        <v>130</v>
      </c>
      <c r="FP791" s="14">
        <f t="shared" si="728"/>
        <v>4</v>
      </c>
      <c r="FQ791" s="14">
        <f t="shared" si="729"/>
        <v>3</v>
      </c>
      <c r="FR791" s="14">
        <f t="shared" si="730"/>
        <v>3</v>
      </c>
      <c r="FS791" s="14" t="b">
        <f t="shared" si="755"/>
        <v>1</v>
      </c>
      <c r="FT791" s="14">
        <f t="shared" si="731"/>
        <v>2109423</v>
      </c>
      <c r="FU791" s="14">
        <f t="shared" si="756"/>
        <v>204</v>
      </c>
      <c r="FV791" s="13" t="str">
        <f t="shared" si="732"/>
        <v>130级-防御套守护灵の铠甲</v>
      </c>
      <c r="FW791" s="13" t="str">
        <f t="shared" si="733"/>
        <v>神木守卫 · 守护灵の铠甲</v>
      </c>
      <c r="FX791" s="14">
        <f t="shared" si="734"/>
        <v>2</v>
      </c>
      <c r="FY791" s="14">
        <f t="shared" si="735"/>
        <v>4</v>
      </c>
      <c r="FZ791" s="14">
        <f t="shared" si="736"/>
        <v>130</v>
      </c>
      <c r="GA791" s="14">
        <v>352</v>
      </c>
      <c r="GB791" s="14">
        <f t="shared" si="737"/>
        <v>9</v>
      </c>
      <c r="GC791" s="14">
        <f t="shared" si="715"/>
        <v>3</v>
      </c>
      <c r="GD791" s="14">
        <f t="shared" si="738"/>
        <v>210942</v>
      </c>
      <c r="GE791" s="14" t="e">
        <f t="shared" si="716"/>
        <v>#REF!</v>
      </c>
      <c r="GF791" s="14" t="e">
        <f t="shared" si="739"/>
        <v>#REF!</v>
      </c>
      <c r="GG791" s="14" t="e">
        <f t="shared" si="740"/>
        <v>#REF!</v>
      </c>
      <c r="GH791" s="14" t="e">
        <f t="shared" si="741"/>
        <v>#REF!</v>
      </c>
      <c r="GI791" s="14" t="e">
        <f t="shared" si="742"/>
        <v>#REF!</v>
      </c>
      <c r="GJ791" s="14" t="e">
        <f t="shared" si="743"/>
        <v>#REF!</v>
      </c>
      <c r="GK791" s="14" t="e">
        <f t="shared" si="744"/>
        <v>#REF!</v>
      </c>
      <c r="GL791" s="14">
        <f t="shared" si="745"/>
        <v>2094</v>
      </c>
      <c r="GM791" s="14">
        <f t="shared" si="746"/>
        <v>6</v>
      </c>
      <c r="GN791" s="14">
        <f t="shared" si="747"/>
        <v>2094</v>
      </c>
      <c r="GO791" s="25" t="str">
        <f t="shared" si="748"/>
        <v>icon_2109423</v>
      </c>
      <c r="GS791" s="14">
        <f t="shared" si="749"/>
        <v>2</v>
      </c>
      <c r="GT791" s="14">
        <f t="shared" si="750"/>
        <v>3</v>
      </c>
      <c r="GU791" s="14" t="e">
        <f t="shared" si="717"/>
        <v>#REF!</v>
      </c>
      <c r="GV791" s="14" t="str">
        <f t="shared" si="718"/>
        <v>DefExt</v>
      </c>
      <c r="GW791" s="14" t="e">
        <f t="shared" si="719"/>
        <v>#REF!</v>
      </c>
      <c r="GX791" s="14" t="e">
        <f t="shared" si="720"/>
        <v>#REF!</v>
      </c>
      <c r="GY791" s="14" t="str">
        <f t="shared" si="721"/>
        <v>HPExt</v>
      </c>
      <c r="GZ791" s="14" t="e">
        <f t="shared" si="722"/>
        <v>#REF!</v>
      </c>
      <c r="HA791" s="14" t="e">
        <f t="shared" si="723"/>
        <v>#REF!</v>
      </c>
      <c r="HB791" s="14">
        <f t="shared" si="751"/>
        <v>20940</v>
      </c>
      <c r="HC791" s="14">
        <f t="shared" si="724"/>
        <v>6</v>
      </c>
      <c r="HD791" s="14">
        <f t="shared" si="725"/>
        <v>2094</v>
      </c>
      <c r="HE791" s="25" t="s">
        <v>1109</v>
      </c>
      <c r="HF791" s="14">
        <f t="shared" si="752"/>
        <v>500</v>
      </c>
    </row>
    <row r="792" spans="165:214" ht="16.5" x14ac:dyDescent="0.2">
      <c r="FI792" s="13">
        <v>787</v>
      </c>
      <c r="FJ792" s="14">
        <f t="shared" si="753"/>
        <v>2</v>
      </c>
      <c r="FK792" s="14">
        <f t="shared" si="713"/>
        <v>352</v>
      </c>
      <c r="FL792" s="14">
        <f t="shared" si="754"/>
        <v>47</v>
      </c>
      <c r="FM792" s="14">
        <f t="shared" si="714"/>
        <v>42</v>
      </c>
      <c r="FN792" s="14">
        <f t="shared" si="726"/>
        <v>20</v>
      </c>
      <c r="FO792" s="14">
        <f t="shared" si="727"/>
        <v>130</v>
      </c>
      <c r="FP792" s="14">
        <f t="shared" si="728"/>
        <v>4</v>
      </c>
      <c r="FQ792" s="14">
        <f t="shared" si="729"/>
        <v>4</v>
      </c>
      <c r="FR792" s="14">
        <f t="shared" si="730"/>
        <v>4</v>
      </c>
      <c r="FS792" s="14" t="b">
        <f t="shared" si="755"/>
        <v>1</v>
      </c>
      <c r="FT792" s="14">
        <f t="shared" si="731"/>
        <v>2109424</v>
      </c>
      <c r="FU792" s="14">
        <f t="shared" si="756"/>
        <v>204</v>
      </c>
      <c r="FV792" s="13" t="str">
        <f t="shared" si="732"/>
        <v>130级-防御套守护灵の裤子</v>
      </c>
      <c r="FW792" s="13" t="str">
        <f t="shared" si="733"/>
        <v>神木守卫 · 守护灵の裤子</v>
      </c>
      <c r="FX792" s="14">
        <f t="shared" si="734"/>
        <v>2</v>
      </c>
      <c r="FY792" s="14">
        <f t="shared" si="735"/>
        <v>4</v>
      </c>
      <c r="FZ792" s="14">
        <f t="shared" si="736"/>
        <v>130</v>
      </c>
      <c r="GA792" s="14">
        <v>353</v>
      </c>
      <c r="GB792" s="14">
        <f t="shared" si="737"/>
        <v>9</v>
      </c>
      <c r="GC792" s="14">
        <f t="shared" si="715"/>
        <v>4</v>
      </c>
      <c r="GD792" s="14">
        <f t="shared" si="738"/>
        <v>210942</v>
      </c>
      <c r="GE792" s="14" t="e">
        <f t="shared" si="716"/>
        <v>#REF!</v>
      </c>
      <c r="GF792" s="14" t="e">
        <f t="shared" si="739"/>
        <v>#REF!</v>
      </c>
      <c r="GG792" s="14" t="e">
        <f t="shared" si="740"/>
        <v>#REF!</v>
      </c>
      <c r="GH792" s="14" t="e">
        <f t="shared" si="741"/>
        <v>#REF!</v>
      </c>
      <c r="GI792" s="14" t="e">
        <f t="shared" si="742"/>
        <v>#REF!</v>
      </c>
      <c r="GJ792" s="14" t="e">
        <f t="shared" si="743"/>
        <v>#REF!</v>
      </c>
      <c r="GK792" s="14" t="e">
        <f t="shared" si="744"/>
        <v>#REF!</v>
      </c>
      <c r="GL792" s="14">
        <f t="shared" si="745"/>
        <v>2094</v>
      </c>
      <c r="GM792" s="14">
        <f t="shared" si="746"/>
        <v>6</v>
      </c>
      <c r="GN792" s="14">
        <f t="shared" si="747"/>
        <v>2094</v>
      </c>
      <c r="GO792" s="25" t="str">
        <f t="shared" si="748"/>
        <v>icon_2109424</v>
      </c>
      <c r="GS792" s="14">
        <f t="shared" si="749"/>
        <v>2</v>
      </c>
      <c r="GT792" s="14">
        <f t="shared" si="750"/>
        <v>0</v>
      </c>
      <c r="GU792" s="14" t="e">
        <f t="shared" si="717"/>
        <v>#REF!</v>
      </c>
      <c r="GV792" s="14" t="str">
        <f t="shared" si="718"/>
        <v>DefExt</v>
      </c>
      <c r="GW792" s="14" t="e">
        <f t="shared" si="719"/>
        <v>#REF!</v>
      </c>
      <c r="GX792" s="14" t="e">
        <f t="shared" si="720"/>
        <v>#REF!</v>
      </c>
      <c r="GY792" s="14" t="str">
        <f t="shared" si="721"/>
        <v/>
      </c>
      <c r="GZ792" s="14" t="str">
        <f t="shared" si="722"/>
        <v/>
      </c>
      <c r="HA792" s="14" t="str">
        <f t="shared" si="723"/>
        <v/>
      </c>
      <c r="HB792" s="14">
        <f t="shared" si="751"/>
        <v>20940</v>
      </c>
      <c r="HC792" s="14">
        <f t="shared" si="724"/>
        <v>6</v>
      </c>
      <c r="HD792" s="14">
        <f t="shared" si="725"/>
        <v>2094</v>
      </c>
      <c r="HE792" s="25" t="s">
        <v>1109</v>
      </c>
      <c r="HF792" s="14">
        <f t="shared" si="752"/>
        <v>500</v>
      </c>
    </row>
    <row r="793" spans="165:214" ht="16.5" x14ac:dyDescent="0.2">
      <c r="FI793" s="13">
        <v>788</v>
      </c>
      <c r="FJ793" s="14">
        <f t="shared" si="753"/>
        <v>2</v>
      </c>
      <c r="FK793" s="14">
        <f t="shared" si="713"/>
        <v>353</v>
      </c>
      <c r="FL793" s="14">
        <f t="shared" si="754"/>
        <v>47</v>
      </c>
      <c r="FM793" s="14">
        <f t="shared" si="714"/>
        <v>42</v>
      </c>
      <c r="FN793" s="14">
        <f t="shared" si="726"/>
        <v>20</v>
      </c>
      <c r="FO793" s="14">
        <f t="shared" si="727"/>
        <v>130</v>
      </c>
      <c r="FP793" s="14">
        <f t="shared" si="728"/>
        <v>4</v>
      </c>
      <c r="FQ793" s="14">
        <f t="shared" si="729"/>
        <v>5</v>
      </c>
      <c r="FR793" s="14">
        <f t="shared" si="730"/>
        <v>5</v>
      </c>
      <c r="FS793" s="14" t="b">
        <f t="shared" si="755"/>
        <v>1</v>
      </c>
      <c r="FT793" s="14">
        <f t="shared" si="731"/>
        <v>2109425</v>
      </c>
      <c r="FU793" s="14">
        <f t="shared" si="756"/>
        <v>204</v>
      </c>
      <c r="FV793" s="13" t="str">
        <f t="shared" si="732"/>
        <v>130级-防御套守护灵の鞋子</v>
      </c>
      <c r="FW793" s="13" t="str">
        <f t="shared" si="733"/>
        <v>神木守卫 · 守护灵の鞋子</v>
      </c>
      <c r="FX793" s="14">
        <f t="shared" si="734"/>
        <v>2</v>
      </c>
      <c r="FY793" s="14">
        <f t="shared" si="735"/>
        <v>4</v>
      </c>
      <c r="FZ793" s="14">
        <f t="shared" si="736"/>
        <v>130</v>
      </c>
      <c r="GA793" s="14">
        <v>354</v>
      </c>
      <c r="GB793" s="14">
        <f t="shared" si="737"/>
        <v>9</v>
      </c>
      <c r="GC793" s="14">
        <f t="shared" si="715"/>
        <v>5</v>
      </c>
      <c r="GD793" s="14">
        <f t="shared" si="738"/>
        <v>210942</v>
      </c>
      <c r="GE793" s="14" t="e">
        <f t="shared" si="716"/>
        <v>#REF!</v>
      </c>
      <c r="GF793" s="14" t="e">
        <f t="shared" si="739"/>
        <v>#REF!</v>
      </c>
      <c r="GG793" s="14" t="e">
        <f t="shared" si="740"/>
        <v>#REF!</v>
      </c>
      <c r="GH793" s="14" t="e">
        <f t="shared" si="741"/>
        <v>#REF!</v>
      </c>
      <c r="GI793" s="14" t="e">
        <f t="shared" si="742"/>
        <v>#REF!</v>
      </c>
      <c r="GJ793" s="14" t="e">
        <f t="shared" si="743"/>
        <v>#REF!</v>
      </c>
      <c r="GK793" s="14" t="e">
        <f t="shared" si="744"/>
        <v>#REF!</v>
      </c>
      <c r="GL793" s="14">
        <f t="shared" si="745"/>
        <v>2094</v>
      </c>
      <c r="GM793" s="14">
        <f t="shared" si="746"/>
        <v>6</v>
      </c>
      <c r="GN793" s="14">
        <f t="shared" si="747"/>
        <v>2094</v>
      </c>
      <c r="GO793" s="25" t="str">
        <f t="shared" si="748"/>
        <v>icon_2109425</v>
      </c>
      <c r="GS793" s="14">
        <f t="shared" si="749"/>
        <v>3</v>
      </c>
      <c r="GT793" s="14">
        <f t="shared" si="750"/>
        <v>0</v>
      </c>
      <c r="GU793" s="14" t="e">
        <f t="shared" si="717"/>
        <v>#REF!</v>
      </c>
      <c r="GV793" s="14" t="str">
        <f t="shared" si="718"/>
        <v>HPExt</v>
      </c>
      <c r="GW793" s="14" t="e">
        <f t="shared" si="719"/>
        <v>#REF!</v>
      </c>
      <c r="GX793" s="14" t="e">
        <f t="shared" si="720"/>
        <v>#REF!</v>
      </c>
      <c r="GY793" s="14" t="str">
        <f t="shared" si="721"/>
        <v/>
      </c>
      <c r="GZ793" s="14" t="str">
        <f t="shared" si="722"/>
        <v/>
      </c>
      <c r="HA793" s="14" t="str">
        <f t="shared" si="723"/>
        <v/>
      </c>
      <c r="HB793" s="14">
        <f t="shared" si="751"/>
        <v>20940</v>
      </c>
      <c r="HC793" s="14">
        <f t="shared" si="724"/>
        <v>6</v>
      </c>
      <c r="HD793" s="14">
        <f t="shared" si="725"/>
        <v>2094</v>
      </c>
      <c r="HE793" s="25" t="s">
        <v>1109</v>
      </c>
      <c r="HF793" s="14">
        <f t="shared" si="752"/>
        <v>500</v>
      </c>
    </row>
    <row r="794" spans="165:214" ht="16.5" x14ac:dyDescent="0.2">
      <c r="FI794" s="13">
        <v>789</v>
      </c>
      <c r="FJ794" s="14">
        <f t="shared" si="753"/>
        <v>2</v>
      </c>
      <c r="FK794" s="14">
        <f t="shared" si="713"/>
        <v>354</v>
      </c>
      <c r="FL794" s="14">
        <f t="shared" si="754"/>
        <v>47</v>
      </c>
      <c r="FM794" s="14">
        <f t="shared" si="714"/>
        <v>42</v>
      </c>
      <c r="FN794" s="14">
        <f t="shared" si="726"/>
        <v>20</v>
      </c>
      <c r="FO794" s="14">
        <f t="shared" si="727"/>
        <v>130</v>
      </c>
      <c r="FP794" s="14">
        <f t="shared" si="728"/>
        <v>4</v>
      </c>
      <c r="FQ794" s="14">
        <f t="shared" si="729"/>
        <v>6</v>
      </c>
      <c r="FR794" s="14">
        <f t="shared" si="730"/>
        <v>6</v>
      </c>
      <c r="FS794" s="14" t="b">
        <f t="shared" si="755"/>
        <v>1</v>
      </c>
      <c r="FT794" s="14">
        <f t="shared" si="731"/>
        <v>2109426</v>
      </c>
      <c r="FU794" s="14">
        <f t="shared" si="756"/>
        <v>204</v>
      </c>
      <c r="FV794" s="13" t="str">
        <f t="shared" si="732"/>
        <v>130级-防御套守护灵の护手</v>
      </c>
      <c r="FW794" s="13" t="str">
        <f t="shared" si="733"/>
        <v>神木守卫 · 守护灵の护手</v>
      </c>
      <c r="FX794" s="14">
        <f t="shared" si="734"/>
        <v>2</v>
      </c>
      <c r="FY794" s="14">
        <f t="shared" si="735"/>
        <v>4</v>
      </c>
      <c r="FZ794" s="14">
        <f t="shared" si="736"/>
        <v>130</v>
      </c>
      <c r="GA794" s="14">
        <v>355</v>
      </c>
      <c r="GB794" s="14">
        <f t="shared" si="737"/>
        <v>9</v>
      </c>
      <c r="GC794" s="14">
        <f t="shared" si="715"/>
        <v>6</v>
      </c>
      <c r="GD794" s="14">
        <f t="shared" si="738"/>
        <v>210942</v>
      </c>
      <c r="GE794" s="14" t="e">
        <f t="shared" si="716"/>
        <v>#REF!</v>
      </c>
      <c r="GF794" s="14" t="e">
        <f t="shared" si="739"/>
        <v>#REF!</v>
      </c>
      <c r="GG794" s="14" t="e">
        <f t="shared" si="740"/>
        <v>#REF!</v>
      </c>
      <c r="GH794" s="14" t="e">
        <f t="shared" si="741"/>
        <v>#REF!</v>
      </c>
      <c r="GI794" s="14" t="e">
        <f t="shared" si="742"/>
        <v>#REF!</v>
      </c>
      <c r="GJ794" s="14" t="e">
        <f t="shared" si="743"/>
        <v>#REF!</v>
      </c>
      <c r="GK794" s="14" t="e">
        <f t="shared" si="744"/>
        <v>#REF!</v>
      </c>
      <c r="GL794" s="14">
        <f t="shared" si="745"/>
        <v>2094</v>
      </c>
      <c r="GM794" s="14">
        <f t="shared" si="746"/>
        <v>6</v>
      </c>
      <c r="GN794" s="14">
        <f t="shared" si="747"/>
        <v>2094</v>
      </c>
      <c r="GO794" s="25" t="str">
        <f t="shared" si="748"/>
        <v>icon_2109426</v>
      </c>
      <c r="GS794" s="14">
        <f t="shared" si="749"/>
        <v>3</v>
      </c>
      <c r="GT794" s="14">
        <f t="shared" si="750"/>
        <v>0</v>
      </c>
      <c r="GU794" s="14" t="e">
        <f t="shared" si="717"/>
        <v>#REF!</v>
      </c>
      <c r="GV794" s="14" t="str">
        <f t="shared" si="718"/>
        <v>HPExt</v>
      </c>
      <c r="GW794" s="14" t="e">
        <f t="shared" si="719"/>
        <v>#REF!</v>
      </c>
      <c r="GX794" s="14" t="e">
        <f t="shared" si="720"/>
        <v>#REF!</v>
      </c>
      <c r="GY794" s="14" t="str">
        <f t="shared" si="721"/>
        <v/>
      </c>
      <c r="GZ794" s="14" t="str">
        <f t="shared" si="722"/>
        <v/>
      </c>
      <c r="HA794" s="14" t="str">
        <f t="shared" si="723"/>
        <v/>
      </c>
      <c r="HB794" s="14">
        <f t="shared" si="751"/>
        <v>20940</v>
      </c>
      <c r="HC794" s="14">
        <f t="shared" si="724"/>
        <v>6</v>
      </c>
      <c r="HD794" s="14">
        <f t="shared" si="725"/>
        <v>2094</v>
      </c>
      <c r="HE794" s="25" t="s">
        <v>1109</v>
      </c>
      <c r="HF794" s="14">
        <f t="shared" si="752"/>
        <v>500</v>
      </c>
    </row>
    <row r="795" spans="165:214" ht="16.5" x14ac:dyDescent="0.2">
      <c r="FI795" s="13">
        <v>790</v>
      </c>
      <c r="FJ795" s="14">
        <f t="shared" si="753"/>
        <v>2</v>
      </c>
      <c r="FK795" s="14">
        <f t="shared" si="713"/>
        <v>355</v>
      </c>
      <c r="FL795" s="14">
        <f t="shared" si="754"/>
        <v>48</v>
      </c>
      <c r="FM795" s="14">
        <f t="shared" si="714"/>
        <v>10</v>
      </c>
      <c r="FN795" s="14">
        <f t="shared" si="726"/>
        <v>21</v>
      </c>
      <c r="FO795" s="14">
        <f t="shared" si="727"/>
        <v>140</v>
      </c>
      <c r="FP795" s="14">
        <f t="shared" si="728"/>
        <v>1</v>
      </c>
      <c r="FQ795" s="14">
        <f t="shared" si="729"/>
        <v>1</v>
      </c>
      <c r="FR795" s="14">
        <f t="shared" si="730"/>
        <v>1</v>
      </c>
      <c r="FS795" s="14" t="b">
        <f t="shared" si="755"/>
        <v>0</v>
      </c>
      <c r="FT795" s="14">
        <f t="shared" si="731"/>
        <v>2110101</v>
      </c>
      <c r="FU795" s="14">
        <f t="shared" si="756"/>
        <v>250</v>
      </c>
      <c r="FV795" s="13" t="str">
        <f t="shared" si="732"/>
        <v>140级-普通守护灵の灵器</v>
      </c>
      <c r="FW795" s="13" t="str">
        <f t="shared" si="733"/>
        <v>不朽 · 守护灵の灵器-普通</v>
      </c>
      <c r="FX795" s="14">
        <f t="shared" si="734"/>
        <v>2</v>
      </c>
      <c r="FY795" s="14">
        <f t="shared" si="735"/>
        <v>1</v>
      </c>
      <c r="FZ795" s="14">
        <f t="shared" si="736"/>
        <v>140</v>
      </c>
      <c r="GA795" s="14">
        <v>356</v>
      </c>
      <c r="GB795" s="14">
        <f t="shared" si="737"/>
        <v>10</v>
      </c>
      <c r="GC795" s="14">
        <f t="shared" si="715"/>
        <v>1</v>
      </c>
      <c r="GD795" s="14" t="str">
        <f t="shared" si="738"/>
        <v/>
      </c>
      <c r="GE795" s="14" t="e">
        <f t="shared" si="716"/>
        <v>#REF!</v>
      </c>
      <c r="GF795" s="14" t="e">
        <f t="shared" si="739"/>
        <v>#REF!</v>
      </c>
      <c r="GG795" s="14" t="e">
        <f t="shared" si="740"/>
        <v>#REF!</v>
      </c>
      <c r="GH795" s="14" t="e">
        <f t="shared" si="741"/>
        <v>#REF!</v>
      </c>
      <c r="GI795" s="14" t="e">
        <f t="shared" si="742"/>
        <v>#REF!</v>
      </c>
      <c r="GJ795" s="14" t="e">
        <f t="shared" si="743"/>
        <v>#REF!</v>
      </c>
      <c r="GK795" s="14" t="e">
        <f t="shared" si="744"/>
        <v>#REF!</v>
      </c>
      <c r="GL795" s="14">
        <f t="shared" si="745"/>
        <v>2101</v>
      </c>
      <c r="GM795" s="14">
        <f t="shared" si="746"/>
        <v>0</v>
      </c>
      <c r="GN795" s="14" t="str">
        <f t="shared" si="747"/>
        <v/>
      </c>
      <c r="GO795" s="25" t="str">
        <f t="shared" si="748"/>
        <v>icon_2110101</v>
      </c>
      <c r="GS795" s="14">
        <f t="shared" si="749"/>
        <v>1</v>
      </c>
      <c r="GT795" s="14">
        <f t="shared" si="750"/>
        <v>0</v>
      </c>
      <c r="GU795" s="14" t="e">
        <f t="shared" si="717"/>
        <v>#REF!</v>
      </c>
      <c r="GV795" s="14" t="str">
        <f t="shared" si="718"/>
        <v>AtkExt</v>
      </c>
      <c r="GW795" s="14" t="e">
        <f t="shared" si="719"/>
        <v>#REF!</v>
      </c>
      <c r="GX795" s="14" t="e">
        <f t="shared" si="720"/>
        <v>#REF!</v>
      </c>
      <c r="GY795" s="14" t="str">
        <f t="shared" si="721"/>
        <v/>
      </c>
      <c r="GZ795" s="14" t="str">
        <f t="shared" si="722"/>
        <v/>
      </c>
      <c r="HA795" s="14" t="str">
        <f t="shared" si="723"/>
        <v/>
      </c>
      <c r="HB795" s="14">
        <f t="shared" si="751"/>
        <v>21010</v>
      </c>
      <c r="HC795" s="14">
        <f t="shared" si="724"/>
        <v>0</v>
      </c>
      <c r="HD795" s="14" t="str">
        <f t="shared" si="725"/>
        <v/>
      </c>
      <c r="HE795" s="25" t="s">
        <v>1109</v>
      </c>
      <c r="HF795" s="14">
        <f t="shared" si="752"/>
        <v>120</v>
      </c>
    </row>
    <row r="796" spans="165:214" ht="16.5" x14ac:dyDescent="0.2">
      <c r="FI796" s="13">
        <v>791</v>
      </c>
      <c r="FJ796" s="14">
        <f t="shared" si="753"/>
        <v>2</v>
      </c>
      <c r="FK796" s="14">
        <f t="shared" si="713"/>
        <v>356</v>
      </c>
      <c r="FL796" s="14">
        <f t="shared" si="754"/>
        <v>48</v>
      </c>
      <c r="FM796" s="14">
        <f t="shared" si="714"/>
        <v>10</v>
      </c>
      <c r="FN796" s="14">
        <f t="shared" si="726"/>
        <v>21</v>
      </c>
      <c r="FO796" s="14">
        <f t="shared" si="727"/>
        <v>140</v>
      </c>
      <c r="FP796" s="14">
        <f t="shared" si="728"/>
        <v>1</v>
      </c>
      <c r="FQ796" s="14">
        <f t="shared" si="729"/>
        <v>2</v>
      </c>
      <c r="FR796" s="14">
        <f t="shared" si="730"/>
        <v>2</v>
      </c>
      <c r="FS796" s="14" t="b">
        <f t="shared" si="755"/>
        <v>0</v>
      </c>
      <c r="FT796" s="14">
        <f t="shared" si="731"/>
        <v>2110102</v>
      </c>
      <c r="FU796" s="14">
        <f t="shared" si="756"/>
        <v>125</v>
      </c>
      <c r="FV796" s="13" t="str">
        <f t="shared" si="732"/>
        <v>140级-普通守护灵の头盔</v>
      </c>
      <c r="FW796" s="13" t="str">
        <f t="shared" si="733"/>
        <v>不朽 · 守护灵の头盔-普通</v>
      </c>
      <c r="FX796" s="14">
        <f t="shared" si="734"/>
        <v>2</v>
      </c>
      <c r="FY796" s="14">
        <f t="shared" si="735"/>
        <v>1</v>
      </c>
      <c r="FZ796" s="14">
        <f t="shared" si="736"/>
        <v>140</v>
      </c>
      <c r="GA796" s="14">
        <v>357</v>
      </c>
      <c r="GB796" s="14">
        <f t="shared" si="737"/>
        <v>10</v>
      </c>
      <c r="GC796" s="14">
        <f t="shared" si="715"/>
        <v>2</v>
      </c>
      <c r="GD796" s="14" t="str">
        <f t="shared" si="738"/>
        <v/>
      </c>
      <c r="GE796" s="14" t="e">
        <f t="shared" si="716"/>
        <v>#REF!</v>
      </c>
      <c r="GF796" s="14" t="e">
        <f t="shared" si="739"/>
        <v>#REF!</v>
      </c>
      <c r="GG796" s="14" t="e">
        <f t="shared" si="740"/>
        <v>#REF!</v>
      </c>
      <c r="GH796" s="14" t="e">
        <f t="shared" si="741"/>
        <v>#REF!</v>
      </c>
      <c r="GI796" s="14" t="e">
        <f t="shared" si="742"/>
        <v>#REF!</v>
      </c>
      <c r="GJ796" s="14" t="e">
        <f t="shared" si="743"/>
        <v>#REF!</v>
      </c>
      <c r="GK796" s="14" t="e">
        <f t="shared" si="744"/>
        <v>#REF!</v>
      </c>
      <c r="GL796" s="14">
        <f t="shared" si="745"/>
        <v>2101</v>
      </c>
      <c r="GM796" s="14">
        <f t="shared" si="746"/>
        <v>0</v>
      </c>
      <c r="GN796" s="14" t="str">
        <f t="shared" si="747"/>
        <v/>
      </c>
      <c r="GO796" s="25" t="str">
        <f t="shared" si="748"/>
        <v>icon_2110102</v>
      </c>
      <c r="GS796" s="14">
        <f t="shared" si="749"/>
        <v>2</v>
      </c>
      <c r="GT796" s="14">
        <f t="shared" si="750"/>
        <v>0</v>
      </c>
      <c r="GU796" s="14" t="e">
        <f t="shared" si="717"/>
        <v>#REF!</v>
      </c>
      <c r="GV796" s="14" t="str">
        <f t="shared" si="718"/>
        <v>DefExt</v>
      </c>
      <c r="GW796" s="14" t="e">
        <f t="shared" si="719"/>
        <v>#REF!</v>
      </c>
      <c r="GX796" s="14" t="e">
        <f t="shared" si="720"/>
        <v>#REF!</v>
      </c>
      <c r="GY796" s="14" t="str">
        <f t="shared" si="721"/>
        <v/>
      </c>
      <c r="GZ796" s="14" t="str">
        <f t="shared" si="722"/>
        <v/>
      </c>
      <c r="HA796" s="14" t="str">
        <f t="shared" si="723"/>
        <v/>
      </c>
      <c r="HB796" s="14">
        <f t="shared" si="751"/>
        <v>21010</v>
      </c>
      <c r="HC796" s="14">
        <f t="shared" si="724"/>
        <v>0</v>
      </c>
      <c r="HD796" s="14" t="str">
        <f t="shared" si="725"/>
        <v/>
      </c>
      <c r="HE796" s="25" t="s">
        <v>1109</v>
      </c>
      <c r="HF796" s="14">
        <f t="shared" si="752"/>
        <v>60</v>
      </c>
    </row>
    <row r="797" spans="165:214" ht="16.5" x14ac:dyDescent="0.2">
      <c r="FI797" s="13">
        <v>792</v>
      </c>
      <c r="FJ797" s="14">
        <f t="shared" si="753"/>
        <v>2</v>
      </c>
      <c r="FK797" s="14">
        <f t="shared" si="713"/>
        <v>357</v>
      </c>
      <c r="FL797" s="14">
        <f t="shared" si="754"/>
        <v>48</v>
      </c>
      <c r="FM797" s="14">
        <f t="shared" si="714"/>
        <v>10</v>
      </c>
      <c r="FN797" s="14">
        <f t="shared" si="726"/>
        <v>21</v>
      </c>
      <c r="FO797" s="14">
        <f t="shared" si="727"/>
        <v>140</v>
      </c>
      <c r="FP797" s="14">
        <f t="shared" si="728"/>
        <v>1</v>
      </c>
      <c r="FQ797" s="14">
        <f t="shared" si="729"/>
        <v>3</v>
      </c>
      <c r="FR797" s="14">
        <f t="shared" si="730"/>
        <v>3</v>
      </c>
      <c r="FS797" s="14" t="b">
        <f t="shared" si="755"/>
        <v>0</v>
      </c>
      <c r="FT797" s="14">
        <f t="shared" si="731"/>
        <v>2110103</v>
      </c>
      <c r="FU797" s="14">
        <f t="shared" si="756"/>
        <v>125</v>
      </c>
      <c r="FV797" s="13" t="str">
        <f t="shared" si="732"/>
        <v>140级-普通守护灵の铠甲</v>
      </c>
      <c r="FW797" s="13" t="str">
        <f t="shared" si="733"/>
        <v>不朽 · 守护灵の铠甲-普通</v>
      </c>
      <c r="FX797" s="14">
        <f t="shared" si="734"/>
        <v>2</v>
      </c>
      <c r="FY797" s="14">
        <f t="shared" si="735"/>
        <v>1</v>
      </c>
      <c r="FZ797" s="14">
        <f t="shared" si="736"/>
        <v>140</v>
      </c>
      <c r="GA797" s="14">
        <v>358</v>
      </c>
      <c r="GB797" s="14">
        <f t="shared" si="737"/>
        <v>10</v>
      </c>
      <c r="GC797" s="14">
        <f t="shared" si="715"/>
        <v>3</v>
      </c>
      <c r="GD797" s="14" t="str">
        <f t="shared" si="738"/>
        <v/>
      </c>
      <c r="GE797" s="14" t="e">
        <f t="shared" si="716"/>
        <v>#REF!</v>
      </c>
      <c r="GF797" s="14" t="e">
        <f t="shared" si="739"/>
        <v>#REF!</v>
      </c>
      <c r="GG797" s="14" t="e">
        <f t="shared" si="740"/>
        <v>#REF!</v>
      </c>
      <c r="GH797" s="14" t="e">
        <f t="shared" si="741"/>
        <v>#REF!</v>
      </c>
      <c r="GI797" s="14" t="e">
        <f t="shared" si="742"/>
        <v>#REF!</v>
      </c>
      <c r="GJ797" s="14" t="e">
        <f t="shared" si="743"/>
        <v>#REF!</v>
      </c>
      <c r="GK797" s="14" t="e">
        <f t="shared" si="744"/>
        <v>#REF!</v>
      </c>
      <c r="GL797" s="14">
        <f t="shared" si="745"/>
        <v>2101</v>
      </c>
      <c r="GM797" s="14">
        <f t="shared" si="746"/>
        <v>0</v>
      </c>
      <c r="GN797" s="14" t="str">
        <f t="shared" si="747"/>
        <v/>
      </c>
      <c r="GO797" s="25" t="str">
        <f t="shared" si="748"/>
        <v>icon_2110103</v>
      </c>
      <c r="GS797" s="14">
        <f t="shared" si="749"/>
        <v>2</v>
      </c>
      <c r="GT797" s="14">
        <f t="shared" si="750"/>
        <v>3</v>
      </c>
      <c r="GU797" s="14" t="e">
        <f t="shared" si="717"/>
        <v>#REF!</v>
      </c>
      <c r="GV797" s="14" t="str">
        <f t="shared" si="718"/>
        <v>DefExt</v>
      </c>
      <c r="GW797" s="14" t="e">
        <f t="shared" si="719"/>
        <v>#REF!</v>
      </c>
      <c r="GX797" s="14" t="e">
        <f t="shared" si="720"/>
        <v>#REF!</v>
      </c>
      <c r="GY797" s="14" t="str">
        <f t="shared" si="721"/>
        <v>HPExt</v>
      </c>
      <c r="GZ797" s="14" t="e">
        <f t="shared" si="722"/>
        <v>#REF!</v>
      </c>
      <c r="HA797" s="14" t="e">
        <f t="shared" si="723"/>
        <v>#REF!</v>
      </c>
      <c r="HB797" s="14">
        <f t="shared" si="751"/>
        <v>21010</v>
      </c>
      <c r="HC797" s="14">
        <f t="shared" si="724"/>
        <v>0</v>
      </c>
      <c r="HD797" s="14" t="str">
        <f t="shared" si="725"/>
        <v/>
      </c>
      <c r="HE797" s="25" t="s">
        <v>1109</v>
      </c>
      <c r="HF797" s="14">
        <f t="shared" si="752"/>
        <v>60</v>
      </c>
    </row>
    <row r="798" spans="165:214" ht="16.5" x14ac:dyDescent="0.2">
      <c r="FI798" s="13">
        <v>793</v>
      </c>
      <c r="FJ798" s="14">
        <f t="shared" si="753"/>
        <v>2</v>
      </c>
      <c r="FK798" s="14">
        <f t="shared" si="713"/>
        <v>358</v>
      </c>
      <c r="FL798" s="14">
        <f t="shared" si="754"/>
        <v>48</v>
      </c>
      <c r="FM798" s="14">
        <f t="shared" si="714"/>
        <v>10</v>
      </c>
      <c r="FN798" s="14">
        <f t="shared" si="726"/>
        <v>21</v>
      </c>
      <c r="FO798" s="14">
        <f t="shared" si="727"/>
        <v>140</v>
      </c>
      <c r="FP798" s="14">
        <f t="shared" si="728"/>
        <v>1</v>
      </c>
      <c r="FQ798" s="14">
        <f t="shared" si="729"/>
        <v>4</v>
      </c>
      <c r="FR798" s="14">
        <f t="shared" si="730"/>
        <v>4</v>
      </c>
      <c r="FS798" s="14" t="b">
        <f t="shared" si="755"/>
        <v>0</v>
      </c>
      <c r="FT798" s="14">
        <f t="shared" si="731"/>
        <v>2110104</v>
      </c>
      <c r="FU798" s="14">
        <f t="shared" si="756"/>
        <v>125</v>
      </c>
      <c r="FV798" s="13" t="str">
        <f t="shared" si="732"/>
        <v>140级-普通守护灵の裤子</v>
      </c>
      <c r="FW798" s="13" t="str">
        <f t="shared" si="733"/>
        <v>不朽 · 守护灵の裤子-普通</v>
      </c>
      <c r="FX798" s="14">
        <f t="shared" si="734"/>
        <v>2</v>
      </c>
      <c r="FY798" s="14">
        <f t="shared" si="735"/>
        <v>1</v>
      </c>
      <c r="FZ798" s="14">
        <f t="shared" si="736"/>
        <v>140</v>
      </c>
      <c r="GA798" s="14">
        <v>359</v>
      </c>
      <c r="GB798" s="14">
        <f t="shared" si="737"/>
        <v>10</v>
      </c>
      <c r="GC798" s="14">
        <f t="shared" si="715"/>
        <v>4</v>
      </c>
      <c r="GD798" s="14" t="str">
        <f t="shared" si="738"/>
        <v/>
      </c>
      <c r="GE798" s="14" t="e">
        <f t="shared" si="716"/>
        <v>#REF!</v>
      </c>
      <c r="GF798" s="14" t="e">
        <f t="shared" si="739"/>
        <v>#REF!</v>
      </c>
      <c r="GG798" s="14" t="e">
        <f t="shared" si="740"/>
        <v>#REF!</v>
      </c>
      <c r="GH798" s="14" t="e">
        <f t="shared" si="741"/>
        <v>#REF!</v>
      </c>
      <c r="GI798" s="14" t="e">
        <f t="shared" si="742"/>
        <v>#REF!</v>
      </c>
      <c r="GJ798" s="14" t="e">
        <f t="shared" si="743"/>
        <v>#REF!</v>
      </c>
      <c r="GK798" s="14" t="e">
        <f t="shared" si="744"/>
        <v>#REF!</v>
      </c>
      <c r="GL798" s="14">
        <f t="shared" si="745"/>
        <v>2101</v>
      </c>
      <c r="GM798" s="14">
        <f t="shared" si="746"/>
        <v>0</v>
      </c>
      <c r="GN798" s="14" t="str">
        <f t="shared" si="747"/>
        <v/>
      </c>
      <c r="GO798" s="25" t="str">
        <f t="shared" si="748"/>
        <v>icon_2110104</v>
      </c>
      <c r="GS798" s="14">
        <f t="shared" si="749"/>
        <v>2</v>
      </c>
      <c r="GT798" s="14">
        <f t="shared" si="750"/>
        <v>0</v>
      </c>
      <c r="GU798" s="14" t="e">
        <f t="shared" si="717"/>
        <v>#REF!</v>
      </c>
      <c r="GV798" s="14" t="str">
        <f t="shared" si="718"/>
        <v>DefExt</v>
      </c>
      <c r="GW798" s="14" t="e">
        <f t="shared" si="719"/>
        <v>#REF!</v>
      </c>
      <c r="GX798" s="14" t="e">
        <f t="shared" si="720"/>
        <v>#REF!</v>
      </c>
      <c r="GY798" s="14" t="str">
        <f t="shared" si="721"/>
        <v/>
      </c>
      <c r="GZ798" s="14" t="str">
        <f t="shared" si="722"/>
        <v/>
      </c>
      <c r="HA798" s="14" t="str">
        <f t="shared" si="723"/>
        <v/>
      </c>
      <c r="HB798" s="14">
        <f t="shared" si="751"/>
        <v>21010</v>
      </c>
      <c r="HC798" s="14">
        <f t="shared" si="724"/>
        <v>0</v>
      </c>
      <c r="HD798" s="14" t="str">
        <f t="shared" si="725"/>
        <v/>
      </c>
      <c r="HE798" s="25" t="s">
        <v>1109</v>
      </c>
      <c r="HF798" s="14">
        <f t="shared" si="752"/>
        <v>60</v>
      </c>
    </row>
    <row r="799" spans="165:214" ht="16.5" x14ac:dyDescent="0.2">
      <c r="FI799" s="13">
        <v>794</v>
      </c>
      <c r="FJ799" s="14">
        <f t="shared" si="753"/>
        <v>2</v>
      </c>
      <c r="FK799" s="14">
        <f t="shared" si="713"/>
        <v>359</v>
      </c>
      <c r="FL799" s="14">
        <f t="shared" si="754"/>
        <v>48</v>
      </c>
      <c r="FM799" s="14">
        <f t="shared" si="714"/>
        <v>10</v>
      </c>
      <c r="FN799" s="14">
        <f t="shared" si="726"/>
        <v>21</v>
      </c>
      <c r="FO799" s="14">
        <f t="shared" si="727"/>
        <v>140</v>
      </c>
      <c r="FP799" s="14">
        <f t="shared" si="728"/>
        <v>1</v>
      </c>
      <c r="FQ799" s="14">
        <f t="shared" si="729"/>
        <v>5</v>
      </c>
      <c r="FR799" s="14">
        <f t="shared" si="730"/>
        <v>5</v>
      </c>
      <c r="FS799" s="14" t="b">
        <f t="shared" si="755"/>
        <v>0</v>
      </c>
      <c r="FT799" s="14">
        <f t="shared" si="731"/>
        <v>2110105</v>
      </c>
      <c r="FU799" s="14">
        <f t="shared" si="756"/>
        <v>125</v>
      </c>
      <c r="FV799" s="13" t="str">
        <f t="shared" si="732"/>
        <v>140级-普通守护灵の鞋子</v>
      </c>
      <c r="FW799" s="13" t="str">
        <f t="shared" si="733"/>
        <v>不朽 · 守护灵の鞋子-普通</v>
      </c>
      <c r="FX799" s="14">
        <f t="shared" si="734"/>
        <v>2</v>
      </c>
      <c r="FY799" s="14">
        <f t="shared" si="735"/>
        <v>1</v>
      </c>
      <c r="FZ799" s="14">
        <f t="shared" si="736"/>
        <v>140</v>
      </c>
      <c r="GA799" s="14">
        <v>360</v>
      </c>
      <c r="GB799" s="14">
        <f t="shared" si="737"/>
        <v>10</v>
      </c>
      <c r="GC799" s="14">
        <f t="shared" si="715"/>
        <v>5</v>
      </c>
      <c r="GD799" s="14" t="str">
        <f t="shared" si="738"/>
        <v/>
      </c>
      <c r="GE799" s="14" t="e">
        <f t="shared" si="716"/>
        <v>#REF!</v>
      </c>
      <c r="GF799" s="14" t="e">
        <f t="shared" si="739"/>
        <v>#REF!</v>
      </c>
      <c r="GG799" s="14" t="e">
        <f t="shared" si="740"/>
        <v>#REF!</v>
      </c>
      <c r="GH799" s="14" t="e">
        <f t="shared" si="741"/>
        <v>#REF!</v>
      </c>
      <c r="GI799" s="14" t="e">
        <f t="shared" si="742"/>
        <v>#REF!</v>
      </c>
      <c r="GJ799" s="14" t="e">
        <f t="shared" si="743"/>
        <v>#REF!</v>
      </c>
      <c r="GK799" s="14" t="e">
        <f t="shared" si="744"/>
        <v>#REF!</v>
      </c>
      <c r="GL799" s="14">
        <f t="shared" si="745"/>
        <v>2101</v>
      </c>
      <c r="GM799" s="14">
        <f t="shared" si="746"/>
        <v>0</v>
      </c>
      <c r="GN799" s="14" t="str">
        <f t="shared" si="747"/>
        <v/>
      </c>
      <c r="GO799" s="25" t="str">
        <f t="shared" si="748"/>
        <v>icon_2110105</v>
      </c>
      <c r="GS799" s="14">
        <f t="shared" si="749"/>
        <v>3</v>
      </c>
      <c r="GT799" s="14">
        <f t="shared" si="750"/>
        <v>0</v>
      </c>
      <c r="GU799" s="14" t="e">
        <f t="shared" si="717"/>
        <v>#REF!</v>
      </c>
      <c r="GV799" s="14" t="str">
        <f t="shared" si="718"/>
        <v>HPExt</v>
      </c>
      <c r="GW799" s="14" t="e">
        <f t="shared" si="719"/>
        <v>#REF!</v>
      </c>
      <c r="GX799" s="14" t="e">
        <f t="shared" si="720"/>
        <v>#REF!</v>
      </c>
      <c r="GY799" s="14" t="str">
        <f t="shared" si="721"/>
        <v/>
      </c>
      <c r="GZ799" s="14" t="str">
        <f t="shared" si="722"/>
        <v/>
      </c>
      <c r="HA799" s="14" t="str">
        <f t="shared" si="723"/>
        <v/>
      </c>
      <c r="HB799" s="14">
        <f t="shared" si="751"/>
        <v>21010</v>
      </c>
      <c r="HC799" s="14">
        <f t="shared" si="724"/>
        <v>0</v>
      </c>
      <c r="HD799" s="14" t="str">
        <f t="shared" si="725"/>
        <v/>
      </c>
      <c r="HE799" s="25" t="s">
        <v>1109</v>
      </c>
      <c r="HF799" s="14">
        <f t="shared" si="752"/>
        <v>60</v>
      </c>
    </row>
    <row r="800" spans="165:214" ht="16.5" x14ac:dyDescent="0.2">
      <c r="FI800" s="13">
        <v>795</v>
      </c>
      <c r="FJ800" s="14">
        <f t="shared" si="753"/>
        <v>2</v>
      </c>
      <c r="FK800" s="14">
        <f t="shared" si="713"/>
        <v>360</v>
      </c>
      <c r="FL800" s="14">
        <f t="shared" si="754"/>
        <v>48</v>
      </c>
      <c r="FM800" s="14">
        <f t="shared" si="714"/>
        <v>10</v>
      </c>
      <c r="FN800" s="14">
        <f t="shared" si="726"/>
        <v>21</v>
      </c>
      <c r="FO800" s="14">
        <f t="shared" si="727"/>
        <v>140</v>
      </c>
      <c r="FP800" s="14">
        <f t="shared" si="728"/>
        <v>1</v>
      </c>
      <c r="FQ800" s="14">
        <f t="shared" si="729"/>
        <v>6</v>
      </c>
      <c r="FR800" s="14">
        <f t="shared" si="730"/>
        <v>6</v>
      </c>
      <c r="FS800" s="14" t="b">
        <f t="shared" si="755"/>
        <v>0</v>
      </c>
      <c r="FT800" s="14">
        <f t="shared" si="731"/>
        <v>2110106</v>
      </c>
      <c r="FU800" s="14">
        <f t="shared" si="756"/>
        <v>125</v>
      </c>
      <c r="FV800" s="13" t="str">
        <f t="shared" si="732"/>
        <v>140级-普通守护灵の护手</v>
      </c>
      <c r="FW800" s="13" t="str">
        <f t="shared" si="733"/>
        <v>不朽 · 守护灵の护手-普通</v>
      </c>
      <c r="FX800" s="14">
        <f t="shared" si="734"/>
        <v>2</v>
      </c>
      <c r="FY800" s="14">
        <f t="shared" si="735"/>
        <v>1</v>
      </c>
      <c r="FZ800" s="14">
        <f t="shared" si="736"/>
        <v>140</v>
      </c>
      <c r="GA800" s="14">
        <v>361</v>
      </c>
      <c r="GB800" s="14">
        <f t="shared" si="737"/>
        <v>10</v>
      </c>
      <c r="GC800" s="14">
        <f t="shared" si="715"/>
        <v>6</v>
      </c>
      <c r="GD800" s="14" t="str">
        <f t="shared" si="738"/>
        <v/>
      </c>
      <c r="GE800" s="14" t="e">
        <f t="shared" si="716"/>
        <v>#REF!</v>
      </c>
      <c r="GF800" s="14" t="e">
        <f t="shared" si="739"/>
        <v>#REF!</v>
      </c>
      <c r="GG800" s="14" t="e">
        <f t="shared" si="740"/>
        <v>#REF!</v>
      </c>
      <c r="GH800" s="14" t="e">
        <f t="shared" si="741"/>
        <v>#REF!</v>
      </c>
      <c r="GI800" s="14" t="e">
        <f t="shared" si="742"/>
        <v>#REF!</v>
      </c>
      <c r="GJ800" s="14" t="e">
        <f t="shared" si="743"/>
        <v>#REF!</v>
      </c>
      <c r="GK800" s="14" t="e">
        <f t="shared" si="744"/>
        <v>#REF!</v>
      </c>
      <c r="GL800" s="14">
        <f t="shared" si="745"/>
        <v>2101</v>
      </c>
      <c r="GM800" s="14">
        <f t="shared" si="746"/>
        <v>0</v>
      </c>
      <c r="GN800" s="14" t="str">
        <f t="shared" si="747"/>
        <v/>
      </c>
      <c r="GO800" s="25" t="str">
        <f t="shared" si="748"/>
        <v>icon_2110106</v>
      </c>
      <c r="GS800" s="14">
        <f t="shared" si="749"/>
        <v>3</v>
      </c>
      <c r="GT800" s="14">
        <f t="shared" si="750"/>
        <v>0</v>
      </c>
      <c r="GU800" s="14" t="e">
        <f t="shared" si="717"/>
        <v>#REF!</v>
      </c>
      <c r="GV800" s="14" t="str">
        <f t="shared" si="718"/>
        <v>HPExt</v>
      </c>
      <c r="GW800" s="14" t="e">
        <f t="shared" si="719"/>
        <v>#REF!</v>
      </c>
      <c r="GX800" s="14" t="e">
        <f t="shared" si="720"/>
        <v>#REF!</v>
      </c>
      <c r="GY800" s="14" t="str">
        <f t="shared" si="721"/>
        <v/>
      </c>
      <c r="GZ800" s="14" t="str">
        <f t="shared" si="722"/>
        <v/>
      </c>
      <c r="HA800" s="14" t="str">
        <f t="shared" si="723"/>
        <v/>
      </c>
      <c r="HB800" s="14">
        <f t="shared" si="751"/>
        <v>21010</v>
      </c>
      <c r="HC800" s="14">
        <f t="shared" si="724"/>
        <v>0</v>
      </c>
      <c r="HD800" s="14" t="str">
        <f t="shared" si="725"/>
        <v/>
      </c>
      <c r="HE800" s="25" t="s">
        <v>1109</v>
      </c>
      <c r="HF800" s="14">
        <f t="shared" si="752"/>
        <v>60</v>
      </c>
    </row>
    <row r="801" spans="165:214" ht="16.5" x14ac:dyDescent="0.2">
      <c r="FI801" s="13">
        <v>796</v>
      </c>
      <c r="FJ801" s="14">
        <f t="shared" si="753"/>
        <v>2</v>
      </c>
      <c r="FK801" s="14">
        <f t="shared" si="713"/>
        <v>361</v>
      </c>
      <c r="FL801" s="14">
        <f t="shared" si="754"/>
        <v>48</v>
      </c>
      <c r="FM801" s="14">
        <f t="shared" si="714"/>
        <v>10</v>
      </c>
      <c r="FN801" s="14">
        <f t="shared" si="726"/>
        <v>21</v>
      </c>
      <c r="FO801" s="14">
        <f t="shared" si="727"/>
        <v>140</v>
      </c>
      <c r="FP801" s="14">
        <f t="shared" si="728"/>
        <v>1</v>
      </c>
      <c r="FQ801" s="14">
        <f t="shared" si="729"/>
        <v>7</v>
      </c>
      <c r="FR801" s="14">
        <f t="shared" si="730"/>
        <v>7</v>
      </c>
      <c r="FS801" s="14" t="b">
        <f t="shared" si="755"/>
        <v>0</v>
      </c>
      <c r="FT801" s="14">
        <f t="shared" si="731"/>
        <v>2110107</v>
      </c>
      <c r="FU801" s="14">
        <f t="shared" si="756"/>
        <v>188</v>
      </c>
      <c r="FV801" s="13" t="str">
        <f t="shared" si="732"/>
        <v>140级-普通守护灵の项链</v>
      </c>
      <c r="FW801" s="13" t="str">
        <f t="shared" si="733"/>
        <v>不朽 · 守护灵の项链-普通</v>
      </c>
      <c r="FX801" s="14">
        <f t="shared" si="734"/>
        <v>2</v>
      </c>
      <c r="FY801" s="14">
        <f t="shared" si="735"/>
        <v>1</v>
      </c>
      <c r="FZ801" s="14">
        <f t="shared" si="736"/>
        <v>140</v>
      </c>
      <c r="GA801" s="14">
        <v>362</v>
      </c>
      <c r="GB801" s="14">
        <f t="shared" si="737"/>
        <v>10</v>
      </c>
      <c r="GC801" s="14">
        <f t="shared" si="715"/>
        <v>7</v>
      </c>
      <c r="GD801" s="14" t="str">
        <f t="shared" si="738"/>
        <v/>
      </c>
      <c r="GE801" s="14" t="e">
        <f t="shared" si="716"/>
        <v>#REF!</v>
      </c>
      <c r="GF801" s="14" t="e">
        <f t="shared" si="739"/>
        <v>#REF!</v>
      </c>
      <c r="GG801" s="14" t="e">
        <f t="shared" si="740"/>
        <v>#REF!</v>
      </c>
      <c r="GH801" s="14" t="e">
        <f t="shared" si="741"/>
        <v>#REF!</v>
      </c>
      <c r="GI801" s="14" t="e">
        <f t="shared" si="742"/>
        <v>#REF!</v>
      </c>
      <c r="GJ801" s="14" t="e">
        <f t="shared" si="743"/>
        <v>#REF!</v>
      </c>
      <c r="GK801" s="14" t="e">
        <f t="shared" si="744"/>
        <v>#REF!</v>
      </c>
      <c r="GL801" s="14">
        <f t="shared" si="745"/>
        <v>2101</v>
      </c>
      <c r="GM801" s="14">
        <f t="shared" si="746"/>
        <v>0</v>
      </c>
      <c r="GN801" s="14" t="str">
        <f t="shared" si="747"/>
        <v/>
      </c>
      <c r="GO801" s="25" t="str">
        <f t="shared" si="748"/>
        <v>icon_2110107</v>
      </c>
      <c r="GS801" s="14">
        <f t="shared" si="749"/>
        <v>1</v>
      </c>
      <c r="GT801" s="14">
        <f t="shared" si="750"/>
        <v>2</v>
      </c>
      <c r="GU801" s="14" t="e">
        <f t="shared" si="717"/>
        <v>#REF!</v>
      </c>
      <c r="GV801" s="14" t="str">
        <f t="shared" si="718"/>
        <v>AtkExt</v>
      </c>
      <c r="GW801" s="14" t="e">
        <f t="shared" si="719"/>
        <v>#REF!</v>
      </c>
      <c r="GX801" s="14" t="e">
        <f t="shared" si="720"/>
        <v>#REF!</v>
      </c>
      <c r="GY801" s="14" t="str">
        <f t="shared" si="721"/>
        <v>DefExt</v>
      </c>
      <c r="GZ801" s="14" t="e">
        <f t="shared" si="722"/>
        <v>#REF!</v>
      </c>
      <c r="HA801" s="14" t="e">
        <f t="shared" si="723"/>
        <v>#REF!</v>
      </c>
      <c r="HB801" s="14">
        <f t="shared" si="751"/>
        <v>21010</v>
      </c>
      <c r="HC801" s="14">
        <f t="shared" si="724"/>
        <v>0</v>
      </c>
      <c r="HD801" s="14" t="str">
        <f t="shared" si="725"/>
        <v/>
      </c>
      <c r="HE801" s="25" t="s">
        <v>1109</v>
      </c>
      <c r="HF801" s="14">
        <f t="shared" si="752"/>
        <v>90</v>
      </c>
    </row>
    <row r="802" spans="165:214" ht="16.5" x14ac:dyDescent="0.2">
      <c r="FI802" s="13">
        <v>797</v>
      </c>
      <c r="FJ802" s="14">
        <f t="shared" si="753"/>
        <v>2</v>
      </c>
      <c r="FK802" s="14">
        <f t="shared" si="713"/>
        <v>362</v>
      </c>
      <c r="FL802" s="14">
        <f t="shared" si="754"/>
        <v>48</v>
      </c>
      <c r="FM802" s="14">
        <f t="shared" si="714"/>
        <v>10</v>
      </c>
      <c r="FN802" s="14">
        <f t="shared" si="726"/>
        <v>21</v>
      </c>
      <c r="FO802" s="14">
        <f t="shared" si="727"/>
        <v>140</v>
      </c>
      <c r="FP802" s="14">
        <f t="shared" si="728"/>
        <v>1</v>
      </c>
      <c r="FQ802" s="14">
        <f t="shared" si="729"/>
        <v>8</v>
      </c>
      <c r="FR802" s="14">
        <f t="shared" si="730"/>
        <v>8</v>
      </c>
      <c r="FS802" s="14" t="b">
        <f t="shared" si="755"/>
        <v>0</v>
      </c>
      <c r="FT802" s="14">
        <f t="shared" si="731"/>
        <v>2110108</v>
      </c>
      <c r="FU802" s="14">
        <f t="shared" si="756"/>
        <v>188</v>
      </c>
      <c r="FV802" s="13" t="str">
        <f t="shared" si="732"/>
        <v>140级-普通守护灵の戒指</v>
      </c>
      <c r="FW802" s="13" t="str">
        <f t="shared" si="733"/>
        <v>不朽 · 守护灵の戒指-普通</v>
      </c>
      <c r="FX802" s="14">
        <f t="shared" si="734"/>
        <v>2</v>
      </c>
      <c r="FY802" s="14">
        <f t="shared" si="735"/>
        <v>1</v>
      </c>
      <c r="FZ802" s="14">
        <f t="shared" si="736"/>
        <v>140</v>
      </c>
      <c r="GA802" s="14">
        <v>363</v>
      </c>
      <c r="GB802" s="14">
        <f t="shared" si="737"/>
        <v>10</v>
      </c>
      <c r="GC802" s="14">
        <f t="shared" si="715"/>
        <v>8</v>
      </c>
      <c r="GD802" s="14" t="str">
        <f t="shared" si="738"/>
        <v/>
      </c>
      <c r="GE802" s="14" t="e">
        <f t="shared" si="716"/>
        <v>#REF!</v>
      </c>
      <c r="GF802" s="14" t="e">
        <f t="shared" si="739"/>
        <v>#REF!</v>
      </c>
      <c r="GG802" s="14" t="e">
        <f t="shared" si="740"/>
        <v>#REF!</v>
      </c>
      <c r="GH802" s="14" t="e">
        <f t="shared" si="741"/>
        <v>#REF!</v>
      </c>
      <c r="GI802" s="14" t="e">
        <f t="shared" si="742"/>
        <v>#REF!</v>
      </c>
      <c r="GJ802" s="14" t="e">
        <f t="shared" si="743"/>
        <v>#REF!</v>
      </c>
      <c r="GK802" s="14" t="e">
        <f t="shared" si="744"/>
        <v>#REF!</v>
      </c>
      <c r="GL802" s="14">
        <f t="shared" si="745"/>
        <v>2101</v>
      </c>
      <c r="GM802" s="14">
        <f t="shared" si="746"/>
        <v>0</v>
      </c>
      <c r="GN802" s="14" t="str">
        <f t="shared" si="747"/>
        <v/>
      </c>
      <c r="GO802" s="25" t="str">
        <f t="shared" si="748"/>
        <v>icon_2110108</v>
      </c>
      <c r="GS802" s="14">
        <f t="shared" si="749"/>
        <v>1</v>
      </c>
      <c r="GT802" s="14">
        <f t="shared" si="750"/>
        <v>3</v>
      </c>
      <c r="GU802" s="14" t="e">
        <f t="shared" si="717"/>
        <v>#REF!</v>
      </c>
      <c r="GV802" s="14" t="str">
        <f t="shared" si="718"/>
        <v>AtkExt</v>
      </c>
      <c r="GW802" s="14" t="e">
        <f t="shared" si="719"/>
        <v>#REF!</v>
      </c>
      <c r="GX802" s="14" t="e">
        <f t="shared" si="720"/>
        <v>#REF!</v>
      </c>
      <c r="GY802" s="14" t="str">
        <f t="shared" si="721"/>
        <v>HPExt</v>
      </c>
      <c r="GZ802" s="14" t="e">
        <f t="shared" si="722"/>
        <v>#REF!</v>
      </c>
      <c r="HA802" s="14" t="e">
        <f t="shared" si="723"/>
        <v>#REF!</v>
      </c>
      <c r="HB802" s="14">
        <f t="shared" si="751"/>
        <v>21010</v>
      </c>
      <c r="HC802" s="14">
        <f t="shared" si="724"/>
        <v>0</v>
      </c>
      <c r="HD802" s="14" t="str">
        <f t="shared" si="725"/>
        <v/>
      </c>
      <c r="HE802" s="25" t="s">
        <v>1109</v>
      </c>
      <c r="HF802" s="14">
        <f t="shared" si="752"/>
        <v>90</v>
      </c>
    </row>
    <row r="803" spans="165:214" ht="16.5" x14ac:dyDescent="0.2">
      <c r="FI803" s="13">
        <v>798</v>
      </c>
      <c r="FJ803" s="14">
        <f t="shared" si="753"/>
        <v>2</v>
      </c>
      <c r="FK803" s="14">
        <f t="shared" si="713"/>
        <v>363</v>
      </c>
      <c r="FL803" s="14">
        <f t="shared" si="754"/>
        <v>49</v>
      </c>
      <c r="FM803" s="14">
        <f t="shared" si="714"/>
        <v>20</v>
      </c>
      <c r="FN803" s="14">
        <f t="shared" si="726"/>
        <v>21</v>
      </c>
      <c r="FO803" s="14">
        <f t="shared" si="727"/>
        <v>140</v>
      </c>
      <c r="FP803" s="14">
        <f t="shared" si="728"/>
        <v>2</v>
      </c>
      <c r="FQ803" s="14">
        <f t="shared" si="729"/>
        <v>1</v>
      </c>
      <c r="FR803" s="14">
        <f t="shared" si="730"/>
        <v>1</v>
      </c>
      <c r="FS803" s="14" t="b">
        <f t="shared" si="755"/>
        <v>0</v>
      </c>
      <c r="FT803" s="14">
        <f t="shared" si="731"/>
        <v>2110201</v>
      </c>
      <c r="FU803" s="14">
        <f t="shared" si="756"/>
        <v>400</v>
      </c>
      <c r="FV803" s="13" t="str">
        <f t="shared" si="732"/>
        <v>140级-优秀守护灵の灵器</v>
      </c>
      <c r="FW803" s="13" t="str">
        <f t="shared" si="733"/>
        <v>不朽 · 守护灵の灵器-优秀</v>
      </c>
      <c r="FX803" s="14">
        <f t="shared" si="734"/>
        <v>2</v>
      </c>
      <c r="FY803" s="14">
        <f t="shared" si="735"/>
        <v>2</v>
      </c>
      <c r="FZ803" s="14">
        <f t="shared" si="736"/>
        <v>140</v>
      </c>
      <c r="GA803" s="14">
        <v>364</v>
      </c>
      <c r="GB803" s="14">
        <f t="shared" si="737"/>
        <v>10</v>
      </c>
      <c r="GC803" s="14">
        <f t="shared" si="715"/>
        <v>1</v>
      </c>
      <c r="GD803" s="14" t="str">
        <f t="shared" si="738"/>
        <v/>
      </c>
      <c r="GE803" s="14" t="e">
        <f t="shared" si="716"/>
        <v>#REF!</v>
      </c>
      <c r="GF803" s="14" t="e">
        <f t="shared" si="739"/>
        <v>#REF!</v>
      </c>
      <c r="GG803" s="14" t="e">
        <f t="shared" si="740"/>
        <v>#REF!</v>
      </c>
      <c r="GH803" s="14" t="e">
        <f t="shared" si="741"/>
        <v>#REF!</v>
      </c>
      <c r="GI803" s="14" t="e">
        <f t="shared" si="742"/>
        <v>#REF!</v>
      </c>
      <c r="GJ803" s="14" t="e">
        <f t="shared" si="743"/>
        <v>#REF!</v>
      </c>
      <c r="GK803" s="14" t="e">
        <f t="shared" si="744"/>
        <v>#REF!</v>
      </c>
      <c r="GL803" s="14">
        <f t="shared" si="745"/>
        <v>2102</v>
      </c>
      <c r="GM803" s="14">
        <f t="shared" si="746"/>
        <v>0</v>
      </c>
      <c r="GN803" s="14" t="str">
        <f t="shared" si="747"/>
        <v/>
      </c>
      <c r="GO803" s="25" t="str">
        <f t="shared" si="748"/>
        <v>icon_2110101</v>
      </c>
      <c r="GS803" s="14">
        <f t="shared" si="749"/>
        <v>1</v>
      </c>
      <c r="GT803" s="14">
        <f t="shared" si="750"/>
        <v>0</v>
      </c>
      <c r="GU803" s="14" t="e">
        <f t="shared" si="717"/>
        <v>#REF!</v>
      </c>
      <c r="GV803" s="14" t="str">
        <f t="shared" si="718"/>
        <v>AtkExt</v>
      </c>
      <c r="GW803" s="14" t="e">
        <f t="shared" si="719"/>
        <v>#REF!</v>
      </c>
      <c r="GX803" s="14" t="e">
        <f t="shared" si="720"/>
        <v>#REF!</v>
      </c>
      <c r="GY803" s="14" t="str">
        <f t="shared" si="721"/>
        <v/>
      </c>
      <c r="GZ803" s="14" t="str">
        <f t="shared" si="722"/>
        <v/>
      </c>
      <c r="HA803" s="14" t="str">
        <f t="shared" si="723"/>
        <v/>
      </c>
      <c r="HB803" s="14">
        <f t="shared" si="751"/>
        <v>21020</v>
      </c>
      <c r="HC803" s="14">
        <f t="shared" si="724"/>
        <v>0</v>
      </c>
      <c r="HD803" s="14" t="str">
        <f t="shared" si="725"/>
        <v/>
      </c>
      <c r="HE803" s="25" t="s">
        <v>1109</v>
      </c>
      <c r="HF803" s="14">
        <f t="shared" si="752"/>
        <v>360</v>
      </c>
    </row>
    <row r="804" spans="165:214" ht="16.5" x14ac:dyDescent="0.2">
      <c r="FI804" s="13">
        <v>799</v>
      </c>
      <c r="FJ804" s="14">
        <f t="shared" si="753"/>
        <v>2</v>
      </c>
      <c r="FK804" s="14">
        <f t="shared" si="713"/>
        <v>364</v>
      </c>
      <c r="FL804" s="14">
        <f t="shared" si="754"/>
        <v>49</v>
      </c>
      <c r="FM804" s="14">
        <f t="shared" si="714"/>
        <v>20</v>
      </c>
      <c r="FN804" s="14">
        <f t="shared" si="726"/>
        <v>21</v>
      </c>
      <c r="FO804" s="14">
        <f t="shared" si="727"/>
        <v>140</v>
      </c>
      <c r="FP804" s="14">
        <f t="shared" si="728"/>
        <v>2</v>
      </c>
      <c r="FQ804" s="14">
        <f t="shared" si="729"/>
        <v>2</v>
      </c>
      <c r="FR804" s="14">
        <f t="shared" si="730"/>
        <v>2</v>
      </c>
      <c r="FS804" s="14" t="b">
        <f t="shared" si="755"/>
        <v>0</v>
      </c>
      <c r="FT804" s="14">
        <f t="shared" si="731"/>
        <v>2110202</v>
      </c>
      <c r="FU804" s="14">
        <f t="shared" si="756"/>
        <v>200</v>
      </c>
      <c r="FV804" s="13" t="str">
        <f t="shared" si="732"/>
        <v>140级-优秀守护灵の头盔</v>
      </c>
      <c r="FW804" s="13" t="str">
        <f t="shared" si="733"/>
        <v>不朽 · 守护灵の头盔-优秀</v>
      </c>
      <c r="FX804" s="14">
        <f t="shared" si="734"/>
        <v>2</v>
      </c>
      <c r="FY804" s="14">
        <f t="shared" si="735"/>
        <v>2</v>
      </c>
      <c r="FZ804" s="14">
        <f t="shared" si="736"/>
        <v>140</v>
      </c>
      <c r="GA804" s="14">
        <v>365</v>
      </c>
      <c r="GB804" s="14">
        <f t="shared" si="737"/>
        <v>10</v>
      </c>
      <c r="GC804" s="14">
        <f t="shared" si="715"/>
        <v>2</v>
      </c>
      <c r="GD804" s="14" t="str">
        <f t="shared" si="738"/>
        <v/>
      </c>
      <c r="GE804" s="14" t="e">
        <f t="shared" si="716"/>
        <v>#REF!</v>
      </c>
      <c r="GF804" s="14" t="e">
        <f t="shared" si="739"/>
        <v>#REF!</v>
      </c>
      <c r="GG804" s="14" t="e">
        <f t="shared" si="740"/>
        <v>#REF!</v>
      </c>
      <c r="GH804" s="14" t="e">
        <f t="shared" si="741"/>
        <v>#REF!</v>
      </c>
      <c r="GI804" s="14" t="e">
        <f t="shared" si="742"/>
        <v>#REF!</v>
      </c>
      <c r="GJ804" s="14" t="e">
        <f t="shared" si="743"/>
        <v>#REF!</v>
      </c>
      <c r="GK804" s="14" t="e">
        <f t="shared" si="744"/>
        <v>#REF!</v>
      </c>
      <c r="GL804" s="14">
        <f t="shared" si="745"/>
        <v>2102</v>
      </c>
      <c r="GM804" s="14">
        <f t="shared" si="746"/>
        <v>0</v>
      </c>
      <c r="GN804" s="14" t="str">
        <f t="shared" si="747"/>
        <v/>
      </c>
      <c r="GO804" s="25" t="str">
        <f t="shared" si="748"/>
        <v>icon_2110102</v>
      </c>
      <c r="GS804" s="14">
        <f t="shared" si="749"/>
        <v>2</v>
      </c>
      <c r="GT804" s="14">
        <f t="shared" si="750"/>
        <v>0</v>
      </c>
      <c r="GU804" s="14" t="e">
        <f t="shared" si="717"/>
        <v>#REF!</v>
      </c>
      <c r="GV804" s="14" t="str">
        <f t="shared" si="718"/>
        <v>DefExt</v>
      </c>
      <c r="GW804" s="14" t="e">
        <f t="shared" si="719"/>
        <v>#REF!</v>
      </c>
      <c r="GX804" s="14" t="e">
        <f t="shared" si="720"/>
        <v>#REF!</v>
      </c>
      <c r="GY804" s="14" t="str">
        <f t="shared" si="721"/>
        <v/>
      </c>
      <c r="GZ804" s="14" t="str">
        <f t="shared" si="722"/>
        <v/>
      </c>
      <c r="HA804" s="14" t="str">
        <f t="shared" si="723"/>
        <v/>
      </c>
      <c r="HB804" s="14">
        <f t="shared" si="751"/>
        <v>21020</v>
      </c>
      <c r="HC804" s="14">
        <f t="shared" si="724"/>
        <v>0</v>
      </c>
      <c r="HD804" s="14" t="str">
        <f t="shared" si="725"/>
        <v/>
      </c>
      <c r="HE804" s="25" t="s">
        <v>1109</v>
      </c>
      <c r="HF804" s="14">
        <f t="shared" si="752"/>
        <v>180</v>
      </c>
    </row>
    <row r="805" spans="165:214" ht="16.5" x14ac:dyDescent="0.2">
      <c r="FI805" s="13">
        <v>800</v>
      </c>
      <c r="FJ805" s="14">
        <f t="shared" si="753"/>
        <v>2</v>
      </c>
      <c r="FK805" s="14">
        <f t="shared" si="713"/>
        <v>365</v>
      </c>
      <c r="FL805" s="14">
        <f t="shared" si="754"/>
        <v>49</v>
      </c>
      <c r="FM805" s="14">
        <f t="shared" si="714"/>
        <v>20</v>
      </c>
      <c r="FN805" s="14">
        <f t="shared" si="726"/>
        <v>21</v>
      </c>
      <c r="FO805" s="14">
        <f t="shared" si="727"/>
        <v>140</v>
      </c>
      <c r="FP805" s="14">
        <f t="shared" si="728"/>
        <v>2</v>
      </c>
      <c r="FQ805" s="14">
        <f t="shared" si="729"/>
        <v>3</v>
      </c>
      <c r="FR805" s="14">
        <f t="shared" si="730"/>
        <v>3</v>
      </c>
      <c r="FS805" s="14" t="b">
        <f t="shared" si="755"/>
        <v>0</v>
      </c>
      <c r="FT805" s="14">
        <f t="shared" si="731"/>
        <v>2110203</v>
      </c>
      <c r="FU805" s="14">
        <f t="shared" si="756"/>
        <v>200</v>
      </c>
      <c r="FV805" s="13" t="str">
        <f t="shared" si="732"/>
        <v>140级-优秀守护灵の铠甲</v>
      </c>
      <c r="FW805" s="13" t="str">
        <f t="shared" si="733"/>
        <v>不朽 · 守护灵の铠甲-优秀</v>
      </c>
      <c r="FX805" s="14">
        <f t="shared" si="734"/>
        <v>2</v>
      </c>
      <c r="FY805" s="14">
        <f t="shared" si="735"/>
        <v>2</v>
      </c>
      <c r="FZ805" s="14">
        <f t="shared" si="736"/>
        <v>140</v>
      </c>
      <c r="GA805" s="14">
        <v>366</v>
      </c>
      <c r="GB805" s="14">
        <f t="shared" si="737"/>
        <v>10</v>
      </c>
      <c r="GC805" s="14">
        <f t="shared" si="715"/>
        <v>3</v>
      </c>
      <c r="GD805" s="14" t="str">
        <f t="shared" si="738"/>
        <v/>
      </c>
      <c r="GE805" s="14" t="e">
        <f t="shared" si="716"/>
        <v>#REF!</v>
      </c>
      <c r="GF805" s="14" t="e">
        <f t="shared" si="739"/>
        <v>#REF!</v>
      </c>
      <c r="GG805" s="14" t="e">
        <f t="shared" si="740"/>
        <v>#REF!</v>
      </c>
      <c r="GH805" s="14" t="e">
        <f t="shared" si="741"/>
        <v>#REF!</v>
      </c>
      <c r="GI805" s="14" t="e">
        <f t="shared" si="742"/>
        <v>#REF!</v>
      </c>
      <c r="GJ805" s="14" t="e">
        <f t="shared" si="743"/>
        <v>#REF!</v>
      </c>
      <c r="GK805" s="14" t="e">
        <f t="shared" si="744"/>
        <v>#REF!</v>
      </c>
      <c r="GL805" s="14">
        <f t="shared" si="745"/>
        <v>2102</v>
      </c>
      <c r="GM805" s="14">
        <f t="shared" si="746"/>
        <v>0</v>
      </c>
      <c r="GN805" s="14" t="str">
        <f t="shared" si="747"/>
        <v/>
      </c>
      <c r="GO805" s="25" t="str">
        <f t="shared" si="748"/>
        <v>icon_2110103</v>
      </c>
      <c r="GS805" s="14">
        <f t="shared" si="749"/>
        <v>2</v>
      </c>
      <c r="GT805" s="14">
        <f t="shared" si="750"/>
        <v>3</v>
      </c>
      <c r="GU805" s="14" t="e">
        <f t="shared" si="717"/>
        <v>#REF!</v>
      </c>
      <c r="GV805" s="14" t="str">
        <f t="shared" si="718"/>
        <v>DefExt</v>
      </c>
      <c r="GW805" s="14" t="e">
        <f t="shared" si="719"/>
        <v>#REF!</v>
      </c>
      <c r="GX805" s="14" t="e">
        <f t="shared" si="720"/>
        <v>#REF!</v>
      </c>
      <c r="GY805" s="14" t="str">
        <f t="shared" si="721"/>
        <v>HPExt</v>
      </c>
      <c r="GZ805" s="14" t="e">
        <f t="shared" si="722"/>
        <v>#REF!</v>
      </c>
      <c r="HA805" s="14" t="e">
        <f t="shared" si="723"/>
        <v>#REF!</v>
      </c>
      <c r="HB805" s="14">
        <f t="shared" si="751"/>
        <v>21020</v>
      </c>
      <c r="HC805" s="14">
        <f t="shared" si="724"/>
        <v>0</v>
      </c>
      <c r="HD805" s="14" t="str">
        <f t="shared" si="725"/>
        <v/>
      </c>
      <c r="HE805" s="25" t="s">
        <v>1109</v>
      </c>
      <c r="HF805" s="14">
        <f t="shared" si="752"/>
        <v>180</v>
      </c>
    </row>
    <row r="806" spans="165:214" ht="16.5" x14ac:dyDescent="0.2">
      <c r="FI806" s="13">
        <v>801</v>
      </c>
      <c r="FJ806" s="14">
        <f t="shared" si="753"/>
        <v>2</v>
      </c>
      <c r="FK806" s="14">
        <f t="shared" si="713"/>
        <v>366</v>
      </c>
      <c r="FL806" s="14">
        <f t="shared" si="754"/>
        <v>49</v>
      </c>
      <c r="FM806" s="14">
        <f t="shared" si="714"/>
        <v>20</v>
      </c>
      <c r="FN806" s="14">
        <f t="shared" si="726"/>
        <v>21</v>
      </c>
      <c r="FO806" s="14">
        <f t="shared" si="727"/>
        <v>140</v>
      </c>
      <c r="FP806" s="14">
        <f t="shared" si="728"/>
        <v>2</v>
      </c>
      <c r="FQ806" s="14">
        <f t="shared" si="729"/>
        <v>4</v>
      </c>
      <c r="FR806" s="14">
        <f t="shared" si="730"/>
        <v>4</v>
      </c>
      <c r="FS806" s="14" t="b">
        <f t="shared" si="755"/>
        <v>0</v>
      </c>
      <c r="FT806" s="14">
        <f t="shared" si="731"/>
        <v>2110204</v>
      </c>
      <c r="FU806" s="14">
        <f t="shared" si="756"/>
        <v>200</v>
      </c>
      <c r="FV806" s="13" t="str">
        <f t="shared" si="732"/>
        <v>140级-优秀守护灵の裤子</v>
      </c>
      <c r="FW806" s="13" t="str">
        <f t="shared" si="733"/>
        <v>不朽 · 守护灵の裤子-优秀</v>
      </c>
      <c r="FX806" s="14">
        <f t="shared" si="734"/>
        <v>2</v>
      </c>
      <c r="FY806" s="14">
        <f t="shared" si="735"/>
        <v>2</v>
      </c>
      <c r="FZ806" s="14">
        <f t="shared" si="736"/>
        <v>140</v>
      </c>
      <c r="GA806" s="14">
        <v>367</v>
      </c>
      <c r="GB806" s="14">
        <f t="shared" si="737"/>
        <v>10</v>
      </c>
      <c r="GC806" s="14">
        <f t="shared" si="715"/>
        <v>4</v>
      </c>
      <c r="GD806" s="14" t="str">
        <f t="shared" si="738"/>
        <v/>
      </c>
      <c r="GE806" s="14" t="e">
        <f t="shared" si="716"/>
        <v>#REF!</v>
      </c>
      <c r="GF806" s="14" t="e">
        <f t="shared" si="739"/>
        <v>#REF!</v>
      </c>
      <c r="GG806" s="14" t="e">
        <f t="shared" si="740"/>
        <v>#REF!</v>
      </c>
      <c r="GH806" s="14" t="e">
        <f t="shared" si="741"/>
        <v>#REF!</v>
      </c>
      <c r="GI806" s="14" t="e">
        <f t="shared" si="742"/>
        <v>#REF!</v>
      </c>
      <c r="GJ806" s="14" t="e">
        <f t="shared" si="743"/>
        <v>#REF!</v>
      </c>
      <c r="GK806" s="14" t="e">
        <f t="shared" si="744"/>
        <v>#REF!</v>
      </c>
      <c r="GL806" s="14">
        <f t="shared" si="745"/>
        <v>2102</v>
      </c>
      <c r="GM806" s="14">
        <f t="shared" si="746"/>
        <v>0</v>
      </c>
      <c r="GN806" s="14" t="str">
        <f t="shared" si="747"/>
        <v/>
      </c>
      <c r="GO806" s="25" t="str">
        <f t="shared" si="748"/>
        <v>icon_2110104</v>
      </c>
      <c r="GS806" s="14">
        <f t="shared" si="749"/>
        <v>2</v>
      </c>
      <c r="GT806" s="14">
        <f t="shared" si="750"/>
        <v>0</v>
      </c>
      <c r="GU806" s="14" t="e">
        <f t="shared" si="717"/>
        <v>#REF!</v>
      </c>
      <c r="GV806" s="14" t="str">
        <f t="shared" si="718"/>
        <v>DefExt</v>
      </c>
      <c r="GW806" s="14" t="e">
        <f t="shared" si="719"/>
        <v>#REF!</v>
      </c>
      <c r="GX806" s="14" t="e">
        <f t="shared" si="720"/>
        <v>#REF!</v>
      </c>
      <c r="GY806" s="14" t="str">
        <f t="shared" si="721"/>
        <v/>
      </c>
      <c r="GZ806" s="14" t="str">
        <f t="shared" si="722"/>
        <v/>
      </c>
      <c r="HA806" s="14" t="str">
        <f t="shared" si="723"/>
        <v/>
      </c>
      <c r="HB806" s="14">
        <f t="shared" si="751"/>
        <v>21020</v>
      </c>
      <c r="HC806" s="14">
        <f t="shared" si="724"/>
        <v>0</v>
      </c>
      <c r="HD806" s="14" t="str">
        <f t="shared" si="725"/>
        <v/>
      </c>
      <c r="HE806" s="25" t="s">
        <v>1109</v>
      </c>
      <c r="HF806" s="14">
        <f t="shared" si="752"/>
        <v>180</v>
      </c>
    </row>
    <row r="807" spans="165:214" ht="16.5" x14ac:dyDescent="0.2">
      <c r="FI807" s="13">
        <v>802</v>
      </c>
      <c r="FJ807" s="14">
        <f t="shared" si="753"/>
        <v>2</v>
      </c>
      <c r="FK807" s="14">
        <f t="shared" si="713"/>
        <v>367</v>
      </c>
      <c r="FL807" s="14">
        <f t="shared" si="754"/>
        <v>49</v>
      </c>
      <c r="FM807" s="14">
        <f t="shared" si="714"/>
        <v>20</v>
      </c>
      <c r="FN807" s="14">
        <f t="shared" si="726"/>
        <v>21</v>
      </c>
      <c r="FO807" s="14">
        <f t="shared" si="727"/>
        <v>140</v>
      </c>
      <c r="FP807" s="14">
        <f t="shared" si="728"/>
        <v>2</v>
      </c>
      <c r="FQ807" s="14">
        <f t="shared" si="729"/>
        <v>5</v>
      </c>
      <c r="FR807" s="14">
        <f t="shared" si="730"/>
        <v>5</v>
      </c>
      <c r="FS807" s="14" t="b">
        <f t="shared" si="755"/>
        <v>0</v>
      </c>
      <c r="FT807" s="14">
        <f t="shared" si="731"/>
        <v>2110205</v>
      </c>
      <c r="FU807" s="14">
        <f t="shared" si="756"/>
        <v>200</v>
      </c>
      <c r="FV807" s="13" t="str">
        <f t="shared" si="732"/>
        <v>140级-优秀守护灵の鞋子</v>
      </c>
      <c r="FW807" s="13" t="str">
        <f t="shared" si="733"/>
        <v>不朽 · 守护灵の鞋子-优秀</v>
      </c>
      <c r="FX807" s="14">
        <f t="shared" si="734"/>
        <v>2</v>
      </c>
      <c r="FY807" s="14">
        <f t="shared" si="735"/>
        <v>2</v>
      </c>
      <c r="FZ807" s="14">
        <f t="shared" si="736"/>
        <v>140</v>
      </c>
      <c r="GA807" s="14">
        <v>368</v>
      </c>
      <c r="GB807" s="14">
        <f t="shared" si="737"/>
        <v>10</v>
      </c>
      <c r="GC807" s="14">
        <f t="shared" si="715"/>
        <v>5</v>
      </c>
      <c r="GD807" s="14" t="str">
        <f t="shared" si="738"/>
        <v/>
      </c>
      <c r="GE807" s="14" t="e">
        <f t="shared" si="716"/>
        <v>#REF!</v>
      </c>
      <c r="GF807" s="14" t="e">
        <f t="shared" si="739"/>
        <v>#REF!</v>
      </c>
      <c r="GG807" s="14" t="e">
        <f t="shared" si="740"/>
        <v>#REF!</v>
      </c>
      <c r="GH807" s="14" t="e">
        <f t="shared" si="741"/>
        <v>#REF!</v>
      </c>
      <c r="GI807" s="14" t="e">
        <f t="shared" si="742"/>
        <v>#REF!</v>
      </c>
      <c r="GJ807" s="14" t="e">
        <f t="shared" si="743"/>
        <v>#REF!</v>
      </c>
      <c r="GK807" s="14" t="e">
        <f t="shared" si="744"/>
        <v>#REF!</v>
      </c>
      <c r="GL807" s="14">
        <f t="shared" si="745"/>
        <v>2102</v>
      </c>
      <c r="GM807" s="14">
        <f t="shared" si="746"/>
        <v>0</v>
      </c>
      <c r="GN807" s="14" t="str">
        <f t="shared" si="747"/>
        <v/>
      </c>
      <c r="GO807" s="25" t="str">
        <f t="shared" si="748"/>
        <v>icon_2110105</v>
      </c>
      <c r="GS807" s="14">
        <f t="shared" si="749"/>
        <v>3</v>
      </c>
      <c r="GT807" s="14">
        <f t="shared" si="750"/>
        <v>0</v>
      </c>
      <c r="GU807" s="14" t="e">
        <f t="shared" si="717"/>
        <v>#REF!</v>
      </c>
      <c r="GV807" s="14" t="str">
        <f t="shared" si="718"/>
        <v>HPExt</v>
      </c>
      <c r="GW807" s="14" t="e">
        <f t="shared" si="719"/>
        <v>#REF!</v>
      </c>
      <c r="GX807" s="14" t="e">
        <f t="shared" si="720"/>
        <v>#REF!</v>
      </c>
      <c r="GY807" s="14" t="str">
        <f t="shared" si="721"/>
        <v/>
      </c>
      <c r="GZ807" s="14" t="str">
        <f t="shared" si="722"/>
        <v/>
      </c>
      <c r="HA807" s="14" t="str">
        <f t="shared" si="723"/>
        <v/>
      </c>
      <c r="HB807" s="14">
        <f t="shared" si="751"/>
        <v>21020</v>
      </c>
      <c r="HC807" s="14">
        <f t="shared" si="724"/>
        <v>0</v>
      </c>
      <c r="HD807" s="14" t="str">
        <f t="shared" si="725"/>
        <v/>
      </c>
      <c r="HE807" s="25" t="s">
        <v>1109</v>
      </c>
      <c r="HF807" s="14">
        <f t="shared" si="752"/>
        <v>180</v>
      </c>
    </row>
    <row r="808" spans="165:214" ht="16.5" x14ac:dyDescent="0.2">
      <c r="FI808" s="13">
        <v>803</v>
      </c>
      <c r="FJ808" s="14">
        <f t="shared" si="753"/>
        <v>2</v>
      </c>
      <c r="FK808" s="14">
        <f t="shared" si="713"/>
        <v>368</v>
      </c>
      <c r="FL808" s="14">
        <f t="shared" si="754"/>
        <v>49</v>
      </c>
      <c r="FM808" s="14">
        <f t="shared" si="714"/>
        <v>20</v>
      </c>
      <c r="FN808" s="14">
        <f t="shared" si="726"/>
        <v>21</v>
      </c>
      <c r="FO808" s="14">
        <f t="shared" si="727"/>
        <v>140</v>
      </c>
      <c r="FP808" s="14">
        <f t="shared" si="728"/>
        <v>2</v>
      </c>
      <c r="FQ808" s="14">
        <f t="shared" si="729"/>
        <v>6</v>
      </c>
      <c r="FR808" s="14">
        <f t="shared" si="730"/>
        <v>6</v>
      </c>
      <c r="FS808" s="14" t="b">
        <f t="shared" si="755"/>
        <v>0</v>
      </c>
      <c r="FT808" s="14">
        <f t="shared" si="731"/>
        <v>2110206</v>
      </c>
      <c r="FU808" s="14">
        <f t="shared" si="756"/>
        <v>200</v>
      </c>
      <c r="FV808" s="13" t="str">
        <f t="shared" si="732"/>
        <v>140级-优秀守护灵の护手</v>
      </c>
      <c r="FW808" s="13" t="str">
        <f t="shared" si="733"/>
        <v>不朽 · 守护灵の护手-优秀</v>
      </c>
      <c r="FX808" s="14">
        <f t="shared" si="734"/>
        <v>2</v>
      </c>
      <c r="FY808" s="14">
        <f t="shared" si="735"/>
        <v>2</v>
      </c>
      <c r="FZ808" s="14">
        <f t="shared" si="736"/>
        <v>140</v>
      </c>
      <c r="GA808" s="14">
        <v>369</v>
      </c>
      <c r="GB808" s="14">
        <f t="shared" si="737"/>
        <v>10</v>
      </c>
      <c r="GC808" s="14">
        <f t="shared" si="715"/>
        <v>6</v>
      </c>
      <c r="GD808" s="14" t="str">
        <f t="shared" si="738"/>
        <v/>
      </c>
      <c r="GE808" s="14" t="e">
        <f t="shared" si="716"/>
        <v>#REF!</v>
      </c>
      <c r="GF808" s="14" t="e">
        <f t="shared" si="739"/>
        <v>#REF!</v>
      </c>
      <c r="GG808" s="14" t="e">
        <f t="shared" si="740"/>
        <v>#REF!</v>
      </c>
      <c r="GH808" s="14" t="e">
        <f t="shared" si="741"/>
        <v>#REF!</v>
      </c>
      <c r="GI808" s="14" t="e">
        <f t="shared" si="742"/>
        <v>#REF!</v>
      </c>
      <c r="GJ808" s="14" t="e">
        <f t="shared" si="743"/>
        <v>#REF!</v>
      </c>
      <c r="GK808" s="14" t="e">
        <f t="shared" si="744"/>
        <v>#REF!</v>
      </c>
      <c r="GL808" s="14">
        <f t="shared" si="745"/>
        <v>2102</v>
      </c>
      <c r="GM808" s="14">
        <f t="shared" si="746"/>
        <v>0</v>
      </c>
      <c r="GN808" s="14" t="str">
        <f t="shared" si="747"/>
        <v/>
      </c>
      <c r="GO808" s="25" t="str">
        <f t="shared" si="748"/>
        <v>icon_2110106</v>
      </c>
      <c r="GS808" s="14">
        <f t="shared" si="749"/>
        <v>3</v>
      </c>
      <c r="GT808" s="14">
        <f t="shared" si="750"/>
        <v>0</v>
      </c>
      <c r="GU808" s="14" t="e">
        <f t="shared" si="717"/>
        <v>#REF!</v>
      </c>
      <c r="GV808" s="14" t="str">
        <f t="shared" si="718"/>
        <v>HPExt</v>
      </c>
      <c r="GW808" s="14" t="e">
        <f t="shared" si="719"/>
        <v>#REF!</v>
      </c>
      <c r="GX808" s="14" t="e">
        <f t="shared" si="720"/>
        <v>#REF!</v>
      </c>
      <c r="GY808" s="14" t="str">
        <f t="shared" si="721"/>
        <v/>
      </c>
      <c r="GZ808" s="14" t="str">
        <f t="shared" si="722"/>
        <v/>
      </c>
      <c r="HA808" s="14" t="str">
        <f t="shared" si="723"/>
        <v/>
      </c>
      <c r="HB808" s="14">
        <f t="shared" si="751"/>
        <v>21020</v>
      </c>
      <c r="HC808" s="14">
        <f t="shared" si="724"/>
        <v>0</v>
      </c>
      <c r="HD808" s="14" t="str">
        <f t="shared" si="725"/>
        <v/>
      </c>
      <c r="HE808" s="25" t="s">
        <v>1109</v>
      </c>
      <c r="HF808" s="14">
        <f t="shared" si="752"/>
        <v>180</v>
      </c>
    </row>
    <row r="809" spans="165:214" ht="16.5" x14ac:dyDescent="0.2">
      <c r="FI809" s="13">
        <v>804</v>
      </c>
      <c r="FJ809" s="14">
        <f t="shared" si="753"/>
        <v>2</v>
      </c>
      <c r="FK809" s="14">
        <f t="shared" si="713"/>
        <v>369</v>
      </c>
      <c r="FL809" s="14">
        <f t="shared" si="754"/>
        <v>49</v>
      </c>
      <c r="FM809" s="14">
        <f t="shared" si="714"/>
        <v>20</v>
      </c>
      <c r="FN809" s="14">
        <f t="shared" si="726"/>
        <v>21</v>
      </c>
      <c r="FO809" s="14">
        <f t="shared" si="727"/>
        <v>140</v>
      </c>
      <c r="FP809" s="14">
        <f t="shared" si="728"/>
        <v>2</v>
      </c>
      <c r="FQ809" s="14">
        <f t="shared" si="729"/>
        <v>7</v>
      </c>
      <c r="FR809" s="14">
        <f t="shared" si="730"/>
        <v>7</v>
      </c>
      <c r="FS809" s="14" t="b">
        <f t="shared" si="755"/>
        <v>0</v>
      </c>
      <c r="FT809" s="14">
        <f t="shared" si="731"/>
        <v>2110207</v>
      </c>
      <c r="FU809" s="14">
        <f t="shared" si="756"/>
        <v>300</v>
      </c>
      <c r="FV809" s="13" t="str">
        <f t="shared" si="732"/>
        <v>140级-优秀守护灵の项链</v>
      </c>
      <c r="FW809" s="13" t="str">
        <f t="shared" si="733"/>
        <v>不朽 · 守护灵の项链-优秀</v>
      </c>
      <c r="FX809" s="14">
        <f t="shared" si="734"/>
        <v>2</v>
      </c>
      <c r="FY809" s="14">
        <f t="shared" si="735"/>
        <v>2</v>
      </c>
      <c r="FZ809" s="14">
        <f t="shared" si="736"/>
        <v>140</v>
      </c>
      <c r="GA809" s="14">
        <v>370</v>
      </c>
      <c r="GB809" s="14">
        <f t="shared" si="737"/>
        <v>10</v>
      </c>
      <c r="GC809" s="14">
        <f t="shared" si="715"/>
        <v>7</v>
      </c>
      <c r="GD809" s="14" t="str">
        <f t="shared" si="738"/>
        <v/>
      </c>
      <c r="GE809" s="14" t="e">
        <f t="shared" si="716"/>
        <v>#REF!</v>
      </c>
      <c r="GF809" s="14" t="e">
        <f t="shared" si="739"/>
        <v>#REF!</v>
      </c>
      <c r="GG809" s="14" t="e">
        <f t="shared" si="740"/>
        <v>#REF!</v>
      </c>
      <c r="GH809" s="14" t="e">
        <f t="shared" si="741"/>
        <v>#REF!</v>
      </c>
      <c r="GI809" s="14" t="e">
        <f t="shared" si="742"/>
        <v>#REF!</v>
      </c>
      <c r="GJ809" s="14" t="e">
        <f t="shared" si="743"/>
        <v>#REF!</v>
      </c>
      <c r="GK809" s="14" t="e">
        <f t="shared" si="744"/>
        <v>#REF!</v>
      </c>
      <c r="GL809" s="14">
        <f t="shared" si="745"/>
        <v>2102</v>
      </c>
      <c r="GM809" s="14">
        <f t="shared" si="746"/>
        <v>0</v>
      </c>
      <c r="GN809" s="14" t="str">
        <f t="shared" si="747"/>
        <v/>
      </c>
      <c r="GO809" s="25" t="str">
        <f t="shared" si="748"/>
        <v>icon_2110107</v>
      </c>
      <c r="GS809" s="14">
        <f t="shared" si="749"/>
        <v>1</v>
      </c>
      <c r="GT809" s="14">
        <f t="shared" si="750"/>
        <v>2</v>
      </c>
      <c r="GU809" s="14" t="e">
        <f t="shared" si="717"/>
        <v>#REF!</v>
      </c>
      <c r="GV809" s="14" t="str">
        <f t="shared" si="718"/>
        <v>AtkExt</v>
      </c>
      <c r="GW809" s="14" t="e">
        <f t="shared" si="719"/>
        <v>#REF!</v>
      </c>
      <c r="GX809" s="14" t="e">
        <f t="shared" si="720"/>
        <v>#REF!</v>
      </c>
      <c r="GY809" s="14" t="str">
        <f t="shared" si="721"/>
        <v>DefExt</v>
      </c>
      <c r="GZ809" s="14" t="e">
        <f t="shared" si="722"/>
        <v>#REF!</v>
      </c>
      <c r="HA809" s="14" t="e">
        <f t="shared" si="723"/>
        <v>#REF!</v>
      </c>
      <c r="HB809" s="14">
        <f t="shared" si="751"/>
        <v>21020</v>
      </c>
      <c r="HC809" s="14">
        <f t="shared" si="724"/>
        <v>0</v>
      </c>
      <c r="HD809" s="14" t="str">
        <f t="shared" si="725"/>
        <v/>
      </c>
      <c r="HE809" s="25" t="s">
        <v>1109</v>
      </c>
      <c r="HF809" s="14">
        <f t="shared" si="752"/>
        <v>270</v>
      </c>
    </row>
    <row r="810" spans="165:214" ht="16.5" x14ac:dyDescent="0.2">
      <c r="FI810" s="13">
        <v>805</v>
      </c>
      <c r="FJ810" s="14">
        <f t="shared" si="753"/>
        <v>2</v>
      </c>
      <c r="FK810" s="14">
        <f t="shared" si="713"/>
        <v>370</v>
      </c>
      <c r="FL810" s="14">
        <f t="shared" si="754"/>
        <v>49</v>
      </c>
      <c r="FM810" s="14">
        <f t="shared" si="714"/>
        <v>20</v>
      </c>
      <c r="FN810" s="14">
        <f t="shared" si="726"/>
        <v>21</v>
      </c>
      <c r="FO810" s="14">
        <f t="shared" si="727"/>
        <v>140</v>
      </c>
      <c r="FP810" s="14">
        <f t="shared" si="728"/>
        <v>2</v>
      </c>
      <c r="FQ810" s="14">
        <f t="shared" si="729"/>
        <v>8</v>
      </c>
      <c r="FR810" s="14">
        <f t="shared" si="730"/>
        <v>8</v>
      </c>
      <c r="FS810" s="14" t="b">
        <f t="shared" si="755"/>
        <v>0</v>
      </c>
      <c r="FT810" s="14">
        <f t="shared" si="731"/>
        <v>2110208</v>
      </c>
      <c r="FU810" s="14">
        <f t="shared" si="756"/>
        <v>300</v>
      </c>
      <c r="FV810" s="13" t="str">
        <f t="shared" si="732"/>
        <v>140级-优秀守护灵の戒指</v>
      </c>
      <c r="FW810" s="13" t="str">
        <f t="shared" si="733"/>
        <v>不朽 · 守护灵の戒指-优秀</v>
      </c>
      <c r="FX810" s="14">
        <f t="shared" si="734"/>
        <v>2</v>
      </c>
      <c r="FY810" s="14">
        <f t="shared" si="735"/>
        <v>2</v>
      </c>
      <c r="FZ810" s="14">
        <f t="shared" si="736"/>
        <v>140</v>
      </c>
      <c r="GA810" s="14">
        <v>371</v>
      </c>
      <c r="GB810" s="14">
        <f t="shared" si="737"/>
        <v>10</v>
      </c>
      <c r="GC810" s="14">
        <f t="shared" si="715"/>
        <v>8</v>
      </c>
      <c r="GD810" s="14" t="str">
        <f t="shared" si="738"/>
        <v/>
      </c>
      <c r="GE810" s="14" t="e">
        <f t="shared" si="716"/>
        <v>#REF!</v>
      </c>
      <c r="GF810" s="14" t="e">
        <f t="shared" si="739"/>
        <v>#REF!</v>
      </c>
      <c r="GG810" s="14" t="e">
        <f t="shared" si="740"/>
        <v>#REF!</v>
      </c>
      <c r="GH810" s="14" t="e">
        <f t="shared" si="741"/>
        <v>#REF!</v>
      </c>
      <c r="GI810" s="14" t="e">
        <f t="shared" si="742"/>
        <v>#REF!</v>
      </c>
      <c r="GJ810" s="14" t="e">
        <f t="shared" si="743"/>
        <v>#REF!</v>
      </c>
      <c r="GK810" s="14" t="e">
        <f t="shared" si="744"/>
        <v>#REF!</v>
      </c>
      <c r="GL810" s="14">
        <f t="shared" si="745"/>
        <v>2102</v>
      </c>
      <c r="GM810" s="14">
        <f t="shared" si="746"/>
        <v>0</v>
      </c>
      <c r="GN810" s="14" t="str">
        <f t="shared" si="747"/>
        <v/>
      </c>
      <c r="GO810" s="25" t="str">
        <f t="shared" si="748"/>
        <v>icon_2110108</v>
      </c>
      <c r="GS810" s="14">
        <f t="shared" si="749"/>
        <v>1</v>
      </c>
      <c r="GT810" s="14">
        <f t="shared" si="750"/>
        <v>3</v>
      </c>
      <c r="GU810" s="14" t="e">
        <f t="shared" si="717"/>
        <v>#REF!</v>
      </c>
      <c r="GV810" s="14" t="str">
        <f t="shared" si="718"/>
        <v>AtkExt</v>
      </c>
      <c r="GW810" s="14" t="e">
        <f t="shared" si="719"/>
        <v>#REF!</v>
      </c>
      <c r="GX810" s="14" t="e">
        <f t="shared" si="720"/>
        <v>#REF!</v>
      </c>
      <c r="GY810" s="14" t="str">
        <f t="shared" si="721"/>
        <v>HPExt</v>
      </c>
      <c r="GZ810" s="14" t="e">
        <f t="shared" si="722"/>
        <v>#REF!</v>
      </c>
      <c r="HA810" s="14" t="e">
        <f t="shared" si="723"/>
        <v>#REF!</v>
      </c>
      <c r="HB810" s="14">
        <f t="shared" si="751"/>
        <v>21020</v>
      </c>
      <c r="HC810" s="14">
        <f t="shared" si="724"/>
        <v>0</v>
      </c>
      <c r="HD810" s="14" t="str">
        <f t="shared" si="725"/>
        <v/>
      </c>
      <c r="HE810" s="25" t="s">
        <v>1109</v>
      </c>
      <c r="HF810" s="14">
        <f t="shared" si="752"/>
        <v>270</v>
      </c>
    </row>
    <row r="811" spans="165:214" ht="16.5" x14ac:dyDescent="0.2">
      <c r="FI811" s="13">
        <v>806</v>
      </c>
      <c r="FJ811" s="14">
        <f t="shared" si="753"/>
        <v>2</v>
      </c>
      <c r="FK811" s="14">
        <f t="shared" si="713"/>
        <v>371</v>
      </c>
      <c r="FL811" s="14">
        <f t="shared" si="754"/>
        <v>50</v>
      </c>
      <c r="FM811" s="14">
        <f t="shared" si="714"/>
        <v>30</v>
      </c>
      <c r="FN811" s="14">
        <f t="shared" si="726"/>
        <v>21</v>
      </c>
      <c r="FO811" s="14">
        <f t="shared" si="727"/>
        <v>140</v>
      </c>
      <c r="FP811" s="14">
        <f t="shared" si="728"/>
        <v>3</v>
      </c>
      <c r="FQ811" s="14">
        <f t="shared" si="729"/>
        <v>1</v>
      </c>
      <c r="FR811" s="14">
        <f t="shared" si="730"/>
        <v>1</v>
      </c>
      <c r="FS811" s="14" t="b">
        <f t="shared" si="755"/>
        <v>0</v>
      </c>
      <c r="FT811" s="14">
        <f t="shared" si="731"/>
        <v>2110301</v>
      </c>
      <c r="FU811" s="14">
        <f t="shared" si="756"/>
        <v>500</v>
      </c>
      <c r="FV811" s="13" t="str">
        <f t="shared" si="732"/>
        <v>140级-精良守护灵の灵器</v>
      </c>
      <c r="FW811" s="13" t="str">
        <f t="shared" si="733"/>
        <v>不朽 · 守护灵の灵器-精良</v>
      </c>
      <c r="FX811" s="14">
        <f t="shared" si="734"/>
        <v>2</v>
      </c>
      <c r="FY811" s="14">
        <f t="shared" si="735"/>
        <v>3</v>
      </c>
      <c r="FZ811" s="14">
        <f t="shared" si="736"/>
        <v>140</v>
      </c>
      <c r="GA811" s="14">
        <v>372</v>
      </c>
      <c r="GB811" s="14">
        <f t="shared" si="737"/>
        <v>10</v>
      </c>
      <c r="GC811" s="14">
        <f t="shared" si="715"/>
        <v>1</v>
      </c>
      <c r="GD811" s="14" t="str">
        <f t="shared" si="738"/>
        <v/>
      </c>
      <c r="GE811" s="14" t="e">
        <f t="shared" si="716"/>
        <v>#REF!</v>
      </c>
      <c r="GF811" s="14" t="e">
        <f t="shared" si="739"/>
        <v>#REF!</v>
      </c>
      <c r="GG811" s="14" t="e">
        <f t="shared" si="740"/>
        <v>#REF!</v>
      </c>
      <c r="GH811" s="14" t="e">
        <f t="shared" si="741"/>
        <v>#REF!</v>
      </c>
      <c r="GI811" s="14" t="e">
        <f t="shared" si="742"/>
        <v>#REF!</v>
      </c>
      <c r="GJ811" s="14" t="e">
        <f t="shared" si="743"/>
        <v>#REF!</v>
      </c>
      <c r="GK811" s="14" t="e">
        <f t="shared" si="744"/>
        <v>#REF!</v>
      </c>
      <c r="GL811" s="14">
        <f t="shared" si="745"/>
        <v>2103</v>
      </c>
      <c r="GM811" s="14">
        <f t="shared" si="746"/>
        <v>5</v>
      </c>
      <c r="GN811" s="14">
        <f t="shared" si="747"/>
        <v>2103</v>
      </c>
      <c r="GO811" s="25" t="str">
        <f t="shared" si="748"/>
        <v>icon_2110101</v>
      </c>
      <c r="GS811" s="14">
        <f t="shared" si="749"/>
        <v>1</v>
      </c>
      <c r="GT811" s="14">
        <f t="shared" si="750"/>
        <v>0</v>
      </c>
      <c r="GU811" s="14" t="e">
        <f t="shared" si="717"/>
        <v>#REF!</v>
      </c>
      <c r="GV811" s="14" t="str">
        <f t="shared" si="718"/>
        <v>AtkExt</v>
      </c>
      <c r="GW811" s="14" t="e">
        <f t="shared" si="719"/>
        <v>#REF!</v>
      </c>
      <c r="GX811" s="14" t="e">
        <f t="shared" si="720"/>
        <v>#REF!</v>
      </c>
      <c r="GY811" s="14" t="str">
        <f t="shared" si="721"/>
        <v/>
      </c>
      <c r="GZ811" s="14" t="str">
        <f t="shared" si="722"/>
        <v/>
      </c>
      <c r="HA811" s="14" t="str">
        <f t="shared" si="723"/>
        <v/>
      </c>
      <c r="HB811" s="14">
        <f t="shared" si="751"/>
        <v>21030</v>
      </c>
      <c r="HC811" s="14">
        <f t="shared" si="724"/>
        <v>5</v>
      </c>
      <c r="HD811" s="14">
        <f t="shared" si="725"/>
        <v>2103</v>
      </c>
      <c r="HE811" s="25" t="s">
        <v>1109</v>
      </c>
      <c r="HF811" s="14">
        <f t="shared" si="752"/>
        <v>600</v>
      </c>
    </row>
    <row r="812" spans="165:214" ht="16.5" x14ac:dyDescent="0.2">
      <c r="FI812" s="13">
        <v>807</v>
      </c>
      <c r="FJ812" s="14">
        <f t="shared" si="753"/>
        <v>2</v>
      </c>
      <c r="FK812" s="14">
        <f t="shared" si="713"/>
        <v>372</v>
      </c>
      <c r="FL812" s="14">
        <f t="shared" si="754"/>
        <v>50</v>
      </c>
      <c r="FM812" s="14">
        <f t="shared" si="714"/>
        <v>30</v>
      </c>
      <c r="FN812" s="14">
        <f t="shared" si="726"/>
        <v>21</v>
      </c>
      <c r="FO812" s="14">
        <f t="shared" si="727"/>
        <v>140</v>
      </c>
      <c r="FP812" s="14">
        <f t="shared" si="728"/>
        <v>3</v>
      </c>
      <c r="FQ812" s="14">
        <f t="shared" si="729"/>
        <v>2</v>
      </c>
      <c r="FR812" s="14">
        <f t="shared" si="730"/>
        <v>2</v>
      </c>
      <c r="FS812" s="14" t="b">
        <f t="shared" si="755"/>
        <v>0</v>
      </c>
      <c r="FT812" s="14">
        <f t="shared" si="731"/>
        <v>2110302</v>
      </c>
      <c r="FU812" s="14">
        <f t="shared" si="756"/>
        <v>250</v>
      </c>
      <c r="FV812" s="13" t="str">
        <f t="shared" si="732"/>
        <v>140级-精良守护灵の头盔</v>
      </c>
      <c r="FW812" s="13" t="str">
        <f t="shared" si="733"/>
        <v>不朽 · 守护灵の头盔-精良</v>
      </c>
      <c r="FX812" s="14">
        <f t="shared" si="734"/>
        <v>2</v>
      </c>
      <c r="FY812" s="14">
        <f t="shared" si="735"/>
        <v>3</v>
      </c>
      <c r="FZ812" s="14">
        <f t="shared" si="736"/>
        <v>140</v>
      </c>
      <c r="GA812" s="14">
        <v>373</v>
      </c>
      <c r="GB812" s="14">
        <f t="shared" si="737"/>
        <v>10</v>
      </c>
      <c r="GC812" s="14">
        <f t="shared" si="715"/>
        <v>2</v>
      </c>
      <c r="GD812" s="14" t="str">
        <f t="shared" si="738"/>
        <v/>
      </c>
      <c r="GE812" s="14" t="e">
        <f t="shared" si="716"/>
        <v>#REF!</v>
      </c>
      <c r="GF812" s="14" t="e">
        <f t="shared" si="739"/>
        <v>#REF!</v>
      </c>
      <c r="GG812" s="14" t="e">
        <f t="shared" si="740"/>
        <v>#REF!</v>
      </c>
      <c r="GH812" s="14" t="e">
        <f t="shared" si="741"/>
        <v>#REF!</v>
      </c>
      <c r="GI812" s="14" t="e">
        <f t="shared" si="742"/>
        <v>#REF!</v>
      </c>
      <c r="GJ812" s="14" t="e">
        <f t="shared" si="743"/>
        <v>#REF!</v>
      </c>
      <c r="GK812" s="14" t="e">
        <f t="shared" si="744"/>
        <v>#REF!</v>
      </c>
      <c r="GL812" s="14">
        <f t="shared" si="745"/>
        <v>2103</v>
      </c>
      <c r="GM812" s="14">
        <f t="shared" si="746"/>
        <v>5</v>
      </c>
      <c r="GN812" s="14">
        <f t="shared" si="747"/>
        <v>2103</v>
      </c>
      <c r="GO812" s="25" t="str">
        <f t="shared" si="748"/>
        <v>icon_2110102</v>
      </c>
      <c r="GS812" s="14">
        <f t="shared" si="749"/>
        <v>2</v>
      </c>
      <c r="GT812" s="14">
        <f t="shared" si="750"/>
        <v>0</v>
      </c>
      <c r="GU812" s="14" t="e">
        <f t="shared" si="717"/>
        <v>#REF!</v>
      </c>
      <c r="GV812" s="14" t="str">
        <f t="shared" si="718"/>
        <v>DefExt</v>
      </c>
      <c r="GW812" s="14" t="e">
        <f t="shared" si="719"/>
        <v>#REF!</v>
      </c>
      <c r="GX812" s="14" t="e">
        <f t="shared" si="720"/>
        <v>#REF!</v>
      </c>
      <c r="GY812" s="14" t="str">
        <f t="shared" si="721"/>
        <v/>
      </c>
      <c r="GZ812" s="14" t="str">
        <f t="shared" si="722"/>
        <v/>
      </c>
      <c r="HA812" s="14" t="str">
        <f t="shared" si="723"/>
        <v/>
      </c>
      <c r="HB812" s="14">
        <f t="shared" si="751"/>
        <v>21030</v>
      </c>
      <c r="HC812" s="14">
        <f t="shared" si="724"/>
        <v>5</v>
      </c>
      <c r="HD812" s="14">
        <f t="shared" si="725"/>
        <v>2103</v>
      </c>
      <c r="HE812" s="25" t="s">
        <v>1109</v>
      </c>
      <c r="HF812" s="14">
        <f t="shared" si="752"/>
        <v>300</v>
      </c>
    </row>
    <row r="813" spans="165:214" ht="16.5" x14ac:dyDescent="0.2">
      <c r="FI813" s="13">
        <v>808</v>
      </c>
      <c r="FJ813" s="14">
        <f t="shared" si="753"/>
        <v>2</v>
      </c>
      <c r="FK813" s="14">
        <f t="shared" si="713"/>
        <v>373</v>
      </c>
      <c r="FL813" s="14">
        <f t="shared" si="754"/>
        <v>50</v>
      </c>
      <c r="FM813" s="14">
        <f t="shared" si="714"/>
        <v>30</v>
      </c>
      <c r="FN813" s="14">
        <f t="shared" si="726"/>
        <v>21</v>
      </c>
      <c r="FO813" s="14">
        <f t="shared" si="727"/>
        <v>140</v>
      </c>
      <c r="FP813" s="14">
        <f t="shared" si="728"/>
        <v>3</v>
      </c>
      <c r="FQ813" s="14">
        <f t="shared" si="729"/>
        <v>3</v>
      </c>
      <c r="FR813" s="14">
        <f t="shared" si="730"/>
        <v>3</v>
      </c>
      <c r="FS813" s="14" t="b">
        <f t="shared" si="755"/>
        <v>0</v>
      </c>
      <c r="FT813" s="14">
        <f t="shared" si="731"/>
        <v>2110303</v>
      </c>
      <c r="FU813" s="14">
        <f t="shared" si="756"/>
        <v>250</v>
      </c>
      <c r="FV813" s="13" t="str">
        <f t="shared" si="732"/>
        <v>140级-精良守护灵の铠甲</v>
      </c>
      <c r="FW813" s="13" t="str">
        <f t="shared" si="733"/>
        <v>不朽 · 守护灵の铠甲-精良</v>
      </c>
      <c r="FX813" s="14">
        <f t="shared" si="734"/>
        <v>2</v>
      </c>
      <c r="FY813" s="14">
        <f t="shared" si="735"/>
        <v>3</v>
      </c>
      <c r="FZ813" s="14">
        <f t="shared" si="736"/>
        <v>140</v>
      </c>
      <c r="GA813" s="14">
        <v>374</v>
      </c>
      <c r="GB813" s="14">
        <f t="shared" si="737"/>
        <v>10</v>
      </c>
      <c r="GC813" s="14">
        <f t="shared" si="715"/>
        <v>3</v>
      </c>
      <c r="GD813" s="14" t="str">
        <f t="shared" si="738"/>
        <v/>
      </c>
      <c r="GE813" s="14" t="e">
        <f t="shared" si="716"/>
        <v>#REF!</v>
      </c>
      <c r="GF813" s="14" t="e">
        <f t="shared" si="739"/>
        <v>#REF!</v>
      </c>
      <c r="GG813" s="14" t="e">
        <f t="shared" si="740"/>
        <v>#REF!</v>
      </c>
      <c r="GH813" s="14" t="e">
        <f t="shared" si="741"/>
        <v>#REF!</v>
      </c>
      <c r="GI813" s="14" t="e">
        <f t="shared" si="742"/>
        <v>#REF!</v>
      </c>
      <c r="GJ813" s="14" t="e">
        <f t="shared" si="743"/>
        <v>#REF!</v>
      </c>
      <c r="GK813" s="14" t="e">
        <f t="shared" si="744"/>
        <v>#REF!</v>
      </c>
      <c r="GL813" s="14">
        <f t="shared" si="745"/>
        <v>2103</v>
      </c>
      <c r="GM813" s="14">
        <f t="shared" si="746"/>
        <v>5</v>
      </c>
      <c r="GN813" s="14">
        <f t="shared" si="747"/>
        <v>2103</v>
      </c>
      <c r="GO813" s="25" t="str">
        <f t="shared" si="748"/>
        <v>icon_2110103</v>
      </c>
      <c r="GS813" s="14">
        <f t="shared" si="749"/>
        <v>2</v>
      </c>
      <c r="GT813" s="14">
        <f t="shared" si="750"/>
        <v>3</v>
      </c>
      <c r="GU813" s="14" t="e">
        <f t="shared" si="717"/>
        <v>#REF!</v>
      </c>
      <c r="GV813" s="14" t="str">
        <f t="shared" si="718"/>
        <v>DefExt</v>
      </c>
      <c r="GW813" s="14" t="e">
        <f t="shared" si="719"/>
        <v>#REF!</v>
      </c>
      <c r="GX813" s="14" t="e">
        <f t="shared" si="720"/>
        <v>#REF!</v>
      </c>
      <c r="GY813" s="14" t="str">
        <f t="shared" si="721"/>
        <v>HPExt</v>
      </c>
      <c r="GZ813" s="14" t="e">
        <f t="shared" si="722"/>
        <v>#REF!</v>
      </c>
      <c r="HA813" s="14" t="e">
        <f t="shared" si="723"/>
        <v>#REF!</v>
      </c>
      <c r="HB813" s="14">
        <f t="shared" si="751"/>
        <v>21030</v>
      </c>
      <c r="HC813" s="14">
        <f t="shared" si="724"/>
        <v>5</v>
      </c>
      <c r="HD813" s="14">
        <f t="shared" si="725"/>
        <v>2103</v>
      </c>
      <c r="HE813" s="25" t="s">
        <v>1109</v>
      </c>
      <c r="HF813" s="14">
        <f t="shared" si="752"/>
        <v>300</v>
      </c>
    </row>
    <row r="814" spans="165:214" ht="16.5" x14ac:dyDescent="0.2">
      <c r="FI814" s="13">
        <v>809</v>
      </c>
      <c r="FJ814" s="14">
        <f t="shared" si="753"/>
        <v>2</v>
      </c>
      <c r="FK814" s="14">
        <f t="shared" si="713"/>
        <v>374</v>
      </c>
      <c r="FL814" s="14">
        <f t="shared" si="754"/>
        <v>50</v>
      </c>
      <c r="FM814" s="14">
        <f t="shared" si="714"/>
        <v>30</v>
      </c>
      <c r="FN814" s="14">
        <f t="shared" si="726"/>
        <v>21</v>
      </c>
      <c r="FO814" s="14">
        <f t="shared" si="727"/>
        <v>140</v>
      </c>
      <c r="FP814" s="14">
        <f t="shared" si="728"/>
        <v>3</v>
      </c>
      <c r="FQ814" s="14">
        <f t="shared" si="729"/>
        <v>4</v>
      </c>
      <c r="FR814" s="14">
        <f t="shared" si="730"/>
        <v>4</v>
      </c>
      <c r="FS814" s="14" t="b">
        <f t="shared" si="755"/>
        <v>0</v>
      </c>
      <c r="FT814" s="14">
        <f t="shared" si="731"/>
        <v>2110304</v>
      </c>
      <c r="FU814" s="14">
        <f t="shared" si="756"/>
        <v>250</v>
      </c>
      <c r="FV814" s="13" t="str">
        <f t="shared" si="732"/>
        <v>140级-精良守护灵の裤子</v>
      </c>
      <c r="FW814" s="13" t="str">
        <f t="shared" si="733"/>
        <v>不朽 · 守护灵の裤子-精良</v>
      </c>
      <c r="FX814" s="14">
        <f t="shared" si="734"/>
        <v>2</v>
      </c>
      <c r="FY814" s="14">
        <f t="shared" si="735"/>
        <v>3</v>
      </c>
      <c r="FZ814" s="14">
        <f t="shared" si="736"/>
        <v>140</v>
      </c>
      <c r="GA814" s="14">
        <v>375</v>
      </c>
      <c r="GB814" s="14">
        <f t="shared" si="737"/>
        <v>10</v>
      </c>
      <c r="GC814" s="14">
        <f t="shared" si="715"/>
        <v>4</v>
      </c>
      <c r="GD814" s="14" t="str">
        <f t="shared" si="738"/>
        <v/>
      </c>
      <c r="GE814" s="14" t="e">
        <f t="shared" si="716"/>
        <v>#REF!</v>
      </c>
      <c r="GF814" s="14" t="e">
        <f t="shared" si="739"/>
        <v>#REF!</v>
      </c>
      <c r="GG814" s="14" t="e">
        <f t="shared" si="740"/>
        <v>#REF!</v>
      </c>
      <c r="GH814" s="14" t="e">
        <f t="shared" si="741"/>
        <v>#REF!</v>
      </c>
      <c r="GI814" s="14" t="e">
        <f t="shared" si="742"/>
        <v>#REF!</v>
      </c>
      <c r="GJ814" s="14" t="e">
        <f t="shared" si="743"/>
        <v>#REF!</v>
      </c>
      <c r="GK814" s="14" t="e">
        <f t="shared" si="744"/>
        <v>#REF!</v>
      </c>
      <c r="GL814" s="14">
        <f t="shared" si="745"/>
        <v>2103</v>
      </c>
      <c r="GM814" s="14">
        <f t="shared" si="746"/>
        <v>5</v>
      </c>
      <c r="GN814" s="14">
        <f t="shared" si="747"/>
        <v>2103</v>
      </c>
      <c r="GO814" s="25" t="str">
        <f t="shared" si="748"/>
        <v>icon_2110104</v>
      </c>
      <c r="GS814" s="14">
        <f t="shared" si="749"/>
        <v>2</v>
      </c>
      <c r="GT814" s="14">
        <f t="shared" si="750"/>
        <v>0</v>
      </c>
      <c r="GU814" s="14" t="e">
        <f t="shared" si="717"/>
        <v>#REF!</v>
      </c>
      <c r="GV814" s="14" t="str">
        <f t="shared" si="718"/>
        <v>DefExt</v>
      </c>
      <c r="GW814" s="14" t="e">
        <f t="shared" si="719"/>
        <v>#REF!</v>
      </c>
      <c r="GX814" s="14" t="e">
        <f t="shared" si="720"/>
        <v>#REF!</v>
      </c>
      <c r="GY814" s="14" t="str">
        <f t="shared" si="721"/>
        <v/>
      </c>
      <c r="GZ814" s="14" t="str">
        <f t="shared" si="722"/>
        <v/>
      </c>
      <c r="HA814" s="14" t="str">
        <f t="shared" si="723"/>
        <v/>
      </c>
      <c r="HB814" s="14">
        <f t="shared" si="751"/>
        <v>21030</v>
      </c>
      <c r="HC814" s="14">
        <f t="shared" si="724"/>
        <v>5</v>
      </c>
      <c r="HD814" s="14">
        <f t="shared" si="725"/>
        <v>2103</v>
      </c>
      <c r="HE814" s="25" t="s">
        <v>1109</v>
      </c>
      <c r="HF814" s="14">
        <f t="shared" si="752"/>
        <v>300</v>
      </c>
    </row>
    <row r="815" spans="165:214" ht="16.5" x14ac:dyDescent="0.2">
      <c r="FI815" s="13">
        <v>810</v>
      </c>
      <c r="FJ815" s="14">
        <f t="shared" si="753"/>
        <v>2</v>
      </c>
      <c r="FK815" s="14">
        <f t="shared" si="713"/>
        <v>375</v>
      </c>
      <c r="FL815" s="14">
        <f t="shared" si="754"/>
        <v>50</v>
      </c>
      <c r="FM815" s="14">
        <f t="shared" si="714"/>
        <v>30</v>
      </c>
      <c r="FN815" s="14">
        <f t="shared" si="726"/>
        <v>21</v>
      </c>
      <c r="FO815" s="14">
        <f t="shared" si="727"/>
        <v>140</v>
      </c>
      <c r="FP815" s="14">
        <f t="shared" si="728"/>
        <v>3</v>
      </c>
      <c r="FQ815" s="14">
        <f t="shared" si="729"/>
        <v>5</v>
      </c>
      <c r="FR815" s="14">
        <f t="shared" si="730"/>
        <v>5</v>
      </c>
      <c r="FS815" s="14" t="b">
        <f t="shared" si="755"/>
        <v>0</v>
      </c>
      <c r="FT815" s="14">
        <f t="shared" si="731"/>
        <v>2110305</v>
      </c>
      <c r="FU815" s="14">
        <f t="shared" si="756"/>
        <v>250</v>
      </c>
      <c r="FV815" s="13" t="str">
        <f t="shared" si="732"/>
        <v>140级-精良守护灵の鞋子</v>
      </c>
      <c r="FW815" s="13" t="str">
        <f t="shared" si="733"/>
        <v>不朽 · 守护灵の鞋子-精良</v>
      </c>
      <c r="FX815" s="14">
        <f t="shared" si="734"/>
        <v>2</v>
      </c>
      <c r="FY815" s="14">
        <f t="shared" si="735"/>
        <v>3</v>
      </c>
      <c r="FZ815" s="14">
        <f t="shared" si="736"/>
        <v>140</v>
      </c>
      <c r="GA815" s="14">
        <v>376</v>
      </c>
      <c r="GB815" s="14">
        <f t="shared" si="737"/>
        <v>10</v>
      </c>
      <c r="GC815" s="14">
        <f t="shared" si="715"/>
        <v>5</v>
      </c>
      <c r="GD815" s="14" t="str">
        <f t="shared" si="738"/>
        <v/>
      </c>
      <c r="GE815" s="14" t="e">
        <f t="shared" si="716"/>
        <v>#REF!</v>
      </c>
      <c r="GF815" s="14" t="e">
        <f t="shared" si="739"/>
        <v>#REF!</v>
      </c>
      <c r="GG815" s="14" t="e">
        <f t="shared" si="740"/>
        <v>#REF!</v>
      </c>
      <c r="GH815" s="14" t="e">
        <f t="shared" si="741"/>
        <v>#REF!</v>
      </c>
      <c r="GI815" s="14" t="e">
        <f t="shared" si="742"/>
        <v>#REF!</v>
      </c>
      <c r="GJ815" s="14" t="e">
        <f t="shared" si="743"/>
        <v>#REF!</v>
      </c>
      <c r="GK815" s="14" t="e">
        <f t="shared" si="744"/>
        <v>#REF!</v>
      </c>
      <c r="GL815" s="14">
        <f t="shared" si="745"/>
        <v>2103</v>
      </c>
      <c r="GM815" s="14">
        <f t="shared" si="746"/>
        <v>5</v>
      </c>
      <c r="GN815" s="14">
        <f t="shared" si="747"/>
        <v>2103</v>
      </c>
      <c r="GO815" s="25" t="str">
        <f t="shared" si="748"/>
        <v>icon_2110105</v>
      </c>
      <c r="GS815" s="14">
        <f t="shared" si="749"/>
        <v>3</v>
      </c>
      <c r="GT815" s="14">
        <f t="shared" si="750"/>
        <v>0</v>
      </c>
      <c r="GU815" s="14" t="e">
        <f t="shared" si="717"/>
        <v>#REF!</v>
      </c>
      <c r="GV815" s="14" t="str">
        <f t="shared" si="718"/>
        <v>HPExt</v>
      </c>
      <c r="GW815" s="14" t="e">
        <f t="shared" si="719"/>
        <v>#REF!</v>
      </c>
      <c r="GX815" s="14" t="e">
        <f t="shared" si="720"/>
        <v>#REF!</v>
      </c>
      <c r="GY815" s="14" t="str">
        <f t="shared" si="721"/>
        <v/>
      </c>
      <c r="GZ815" s="14" t="str">
        <f t="shared" si="722"/>
        <v/>
      </c>
      <c r="HA815" s="14" t="str">
        <f t="shared" si="723"/>
        <v/>
      </c>
      <c r="HB815" s="14">
        <f t="shared" si="751"/>
        <v>21030</v>
      </c>
      <c r="HC815" s="14">
        <f t="shared" si="724"/>
        <v>5</v>
      </c>
      <c r="HD815" s="14">
        <f t="shared" si="725"/>
        <v>2103</v>
      </c>
      <c r="HE815" s="25" t="s">
        <v>1109</v>
      </c>
      <c r="HF815" s="14">
        <f t="shared" si="752"/>
        <v>300</v>
      </c>
    </row>
    <row r="816" spans="165:214" ht="16.5" x14ac:dyDescent="0.2">
      <c r="FI816" s="13">
        <v>811</v>
      </c>
      <c r="FJ816" s="14">
        <f t="shared" si="753"/>
        <v>2</v>
      </c>
      <c r="FK816" s="14">
        <f t="shared" si="713"/>
        <v>376</v>
      </c>
      <c r="FL816" s="14">
        <f t="shared" si="754"/>
        <v>50</v>
      </c>
      <c r="FM816" s="14">
        <f t="shared" si="714"/>
        <v>30</v>
      </c>
      <c r="FN816" s="14">
        <f t="shared" si="726"/>
        <v>21</v>
      </c>
      <c r="FO816" s="14">
        <f t="shared" si="727"/>
        <v>140</v>
      </c>
      <c r="FP816" s="14">
        <f t="shared" si="728"/>
        <v>3</v>
      </c>
      <c r="FQ816" s="14">
        <f t="shared" si="729"/>
        <v>6</v>
      </c>
      <c r="FR816" s="14">
        <f t="shared" si="730"/>
        <v>6</v>
      </c>
      <c r="FS816" s="14" t="b">
        <f t="shared" si="755"/>
        <v>0</v>
      </c>
      <c r="FT816" s="14">
        <f t="shared" si="731"/>
        <v>2110306</v>
      </c>
      <c r="FU816" s="14">
        <f t="shared" si="756"/>
        <v>250</v>
      </c>
      <c r="FV816" s="13" t="str">
        <f t="shared" si="732"/>
        <v>140级-精良守护灵の护手</v>
      </c>
      <c r="FW816" s="13" t="str">
        <f t="shared" si="733"/>
        <v>不朽 · 守护灵の护手-精良</v>
      </c>
      <c r="FX816" s="14">
        <f t="shared" si="734"/>
        <v>2</v>
      </c>
      <c r="FY816" s="14">
        <f t="shared" si="735"/>
        <v>3</v>
      </c>
      <c r="FZ816" s="14">
        <f t="shared" si="736"/>
        <v>140</v>
      </c>
      <c r="GA816" s="14">
        <v>377</v>
      </c>
      <c r="GB816" s="14">
        <f t="shared" si="737"/>
        <v>10</v>
      </c>
      <c r="GC816" s="14">
        <f t="shared" si="715"/>
        <v>6</v>
      </c>
      <c r="GD816" s="14" t="str">
        <f t="shared" si="738"/>
        <v/>
      </c>
      <c r="GE816" s="14" t="e">
        <f t="shared" si="716"/>
        <v>#REF!</v>
      </c>
      <c r="GF816" s="14" t="e">
        <f t="shared" si="739"/>
        <v>#REF!</v>
      </c>
      <c r="GG816" s="14" t="e">
        <f t="shared" si="740"/>
        <v>#REF!</v>
      </c>
      <c r="GH816" s="14" t="e">
        <f t="shared" si="741"/>
        <v>#REF!</v>
      </c>
      <c r="GI816" s="14" t="e">
        <f t="shared" si="742"/>
        <v>#REF!</v>
      </c>
      <c r="GJ816" s="14" t="e">
        <f t="shared" si="743"/>
        <v>#REF!</v>
      </c>
      <c r="GK816" s="14" t="e">
        <f t="shared" si="744"/>
        <v>#REF!</v>
      </c>
      <c r="GL816" s="14">
        <f t="shared" si="745"/>
        <v>2103</v>
      </c>
      <c r="GM816" s="14">
        <f t="shared" si="746"/>
        <v>5</v>
      </c>
      <c r="GN816" s="14">
        <f t="shared" si="747"/>
        <v>2103</v>
      </c>
      <c r="GO816" s="25" t="str">
        <f t="shared" si="748"/>
        <v>icon_2110106</v>
      </c>
      <c r="GS816" s="14">
        <f t="shared" si="749"/>
        <v>3</v>
      </c>
      <c r="GT816" s="14">
        <f t="shared" si="750"/>
        <v>0</v>
      </c>
      <c r="GU816" s="14" t="e">
        <f t="shared" si="717"/>
        <v>#REF!</v>
      </c>
      <c r="GV816" s="14" t="str">
        <f t="shared" si="718"/>
        <v>HPExt</v>
      </c>
      <c r="GW816" s="14" t="e">
        <f t="shared" si="719"/>
        <v>#REF!</v>
      </c>
      <c r="GX816" s="14" t="e">
        <f t="shared" si="720"/>
        <v>#REF!</v>
      </c>
      <c r="GY816" s="14" t="str">
        <f t="shared" si="721"/>
        <v/>
      </c>
      <c r="GZ816" s="14" t="str">
        <f t="shared" si="722"/>
        <v/>
      </c>
      <c r="HA816" s="14" t="str">
        <f t="shared" si="723"/>
        <v/>
      </c>
      <c r="HB816" s="14">
        <f t="shared" si="751"/>
        <v>21030</v>
      </c>
      <c r="HC816" s="14">
        <f t="shared" si="724"/>
        <v>5</v>
      </c>
      <c r="HD816" s="14">
        <f t="shared" si="725"/>
        <v>2103</v>
      </c>
      <c r="HE816" s="25" t="s">
        <v>1109</v>
      </c>
      <c r="HF816" s="14">
        <f t="shared" si="752"/>
        <v>300</v>
      </c>
    </row>
    <row r="817" spans="165:214" ht="16.5" x14ac:dyDescent="0.2">
      <c r="FI817" s="13">
        <v>812</v>
      </c>
      <c r="FJ817" s="14">
        <f t="shared" si="753"/>
        <v>2</v>
      </c>
      <c r="FK817" s="14">
        <f t="shared" si="713"/>
        <v>377</v>
      </c>
      <c r="FL817" s="14">
        <f t="shared" si="754"/>
        <v>50</v>
      </c>
      <c r="FM817" s="14">
        <f t="shared" si="714"/>
        <v>30</v>
      </c>
      <c r="FN817" s="14">
        <f t="shared" si="726"/>
        <v>21</v>
      </c>
      <c r="FO817" s="14">
        <f t="shared" si="727"/>
        <v>140</v>
      </c>
      <c r="FP817" s="14">
        <f t="shared" si="728"/>
        <v>3</v>
      </c>
      <c r="FQ817" s="14">
        <f t="shared" si="729"/>
        <v>7</v>
      </c>
      <c r="FR817" s="14">
        <f t="shared" si="730"/>
        <v>7</v>
      </c>
      <c r="FS817" s="14" t="b">
        <f t="shared" si="755"/>
        <v>0</v>
      </c>
      <c r="FT817" s="14">
        <f t="shared" si="731"/>
        <v>2110307</v>
      </c>
      <c r="FU817" s="14">
        <f t="shared" si="756"/>
        <v>375</v>
      </c>
      <c r="FV817" s="13" t="str">
        <f t="shared" si="732"/>
        <v>140级-精良守护灵の项链</v>
      </c>
      <c r="FW817" s="13" t="str">
        <f t="shared" si="733"/>
        <v>不朽 · 守护灵の项链-精良</v>
      </c>
      <c r="FX817" s="14">
        <f t="shared" si="734"/>
        <v>2</v>
      </c>
      <c r="FY817" s="14">
        <f t="shared" si="735"/>
        <v>3</v>
      </c>
      <c r="FZ817" s="14">
        <f t="shared" si="736"/>
        <v>140</v>
      </c>
      <c r="GA817" s="14">
        <v>378</v>
      </c>
      <c r="GB817" s="14">
        <f t="shared" si="737"/>
        <v>10</v>
      </c>
      <c r="GC817" s="14">
        <f t="shared" si="715"/>
        <v>7</v>
      </c>
      <c r="GD817" s="14" t="str">
        <f t="shared" si="738"/>
        <v/>
      </c>
      <c r="GE817" s="14" t="e">
        <f t="shared" si="716"/>
        <v>#REF!</v>
      </c>
      <c r="GF817" s="14" t="e">
        <f t="shared" si="739"/>
        <v>#REF!</v>
      </c>
      <c r="GG817" s="14" t="e">
        <f t="shared" si="740"/>
        <v>#REF!</v>
      </c>
      <c r="GH817" s="14" t="e">
        <f t="shared" si="741"/>
        <v>#REF!</v>
      </c>
      <c r="GI817" s="14" t="e">
        <f t="shared" si="742"/>
        <v>#REF!</v>
      </c>
      <c r="GJ817" s="14" t="e">
        <f t="shared" si="743"/>
        <v>#REF!</v>
      </c>
      <c r="GK817" s="14" t="e">
        <f t="shared" si="744"/>
        <v>#REF!</v>
      </c>
      <c r="GL817" s="14">
        <f t="shared" si="745"/>
        <v>2103</v>
      </c>
      <c r="GM817" s="14">
        <f t="shared" si="746"/>
        <v>5</v>
      </c>
      <c r="GN817" s="14">
        <f t="shared" si="747"/>
        <v>2103</v>
      </c>
      <c r="GO817" s="25" t="str">
        <f t="shared" si="748"/>
        <v>icon_2110107</v>
      </c>
      <c r="GS817" s="14">
        <f t="shared" si="749"/>
        <v>1</v>
      </c>
      <c r="GT817" s="14">
        <f t="shared" si="750"/>
        <v>2</v>
      </c>
      <c r="GU817" s="14" t="e">
        <f t="shared" si="717"/>
        <v>#REF!</v>
      </c>
      <c r="GV817" s="14" t="str">
        <f t="shared" si="718"/>
        <v>AtkExt</v>
      </c>
      <c r="GW817" s="14" t="e">
        <f t="shared" si="719"/>
        <v>#REF!</v>
      </c>
      <c r="GX817" s="14" t="e">
        <f t="shared" si="720"/>
        <v>#REF!</v>
      </c>
      <c r="GY817" s="14" t="str">
        <f t="shared" si="721"/>
        <v>DefExt</v>
      </c>
      <c r="GZ817" s="14" t="e">
        <f t="shared" si="722"/>
        <v>#REF!</v>
      </c>
      <c r="HA817" s="14" t="e">
        <f t="shared" si="723"/>
        <v>#REF!</v>
      </c>
      <c r="HB817" s="14">
        <f t="shared" si="751"/>
        <v>21030</v>
      </c>
      <c r="HC817" s="14">
        <f t="shared" si="724"/>
        <v>5</v>
      </c>
      <c r="HD817" s="14">
        <f t="shared" si="725"/>
        <v>2103</v>
      </c>
      <c r="HE817" s="25" t="s">
        <v>1109</v>
      </c>
      <c r="HF817" s="14">
        <f t="shared" si="752"/>
        <v>450</v>
      </c>
    </row>
    <row r="818" spans="165:214" ht="16.5" x14ac:dyDescent="0.2">
      <c r="FI818" s="13">
        <v>813</v>
      </c>
      <c r="FJ818" s="14">
        <f t="shared" si="753"/>
        <v>2</v>
      </c>
      <c r="FK818" s="14">
        <f t="shared" si="713"/>
        <v>378</v>
      </c>
      <c r="FL818" s="14">
        <f t="shared" si="754"/>
        <v>50</v>
      </c>
      <c r="FM818" s="14">
        <f t="shared" si="714"/>
        <v>30</v>
      </c>
      <c r="FN818" s="14">
        <f t="shared" si="726"/>
        <v>21</v>
      </c>
      <c r="FO818" s="14">
        <f t="shared" si="727"/>
        <v>140</v>
      </c>
      <c r="FP818" s="14">
        <f t="shared" si="728"/>
        <v>3</v>
      </c>
      <c r="FQ818" s="14">
        <f t="shared" si="729"/>
        <v>8</v>
      </c>
      <c r="FR818" s="14">
        <f t="shared" si="730"/>
        <v>8</v>
      </c>
      <c r="FS818" s="14" t="b">
        <f t="shared" si="755"/>
        <v>0</v>
      </c>
      <c r="FT818" s="14">
        <f t="shared" si="731"/>
        <v>2110308</v>
      </c>
      <c r="FU818" s="14">
        <f t="shared" si="756"/>
        <v>375</v>
      </c>
      <c r="FV818" s="13" t="str">
        <f t="shared" si="732"/>
        <v>140级-精良守护灵の戒指</v>
      </c>
      <c r="FW818" s="13" t="str">
        <f t="shared" si="733"/>
        <v>不朽 · 守护灵の戒指-精良</v>
      </c>
      <c r="FX818" s="14">
        <f t="shared" si="734"/>
        <v>2</v>
      </c>
      <c r="FY818" s="14">
        <f t="shared" si="735"/>
        <v>3</v>
      </c>
      <c r="FZ818" s="14">
        <f t="shared" si="736"/>
        <v>140</v>
      </c>
      <c r="GA818" s="14">
        <v>379</v>
      </c>
      <c r="GB818" s="14">
        <f t="shared" si="737"/>
        <v>10</v>
      </c>
      <c r="GC818" s="14">
        <f t="shared" si="715"/>
        <v>8</v>
      </c>
      <c r="GD818" s="14" t="str">
        <f t="shared" si="738"/>
        <v/>
      </c>
      <c r="GE818" s="14" t="e">
        <f t="shared" si="716"/>
        <v>#REF!</v>
      </c>
      <c r="GF818" s="14" t="e">
        <f t="shared" si="739"/>
        <v>#REF!</v>
      </c>
      <c r="GG818" s="14" t="e">
        <f t="shared" si="740"/>
        <v>#REF!</v>
      </c>
      <c r="GH818" s="14" t="e">
        <f t="shared" si="741"/>
        <v>#REF!</v>
      </c>
      <c r="GI818" s="14" t="e">
        <f t="shared" si="742"/>
        <v>#REF!</v>
      </c>
      <c r="GJ818" s="14" t="e">
        <f t="shared" si="743"/>
        <v>#REF!</v>
      </c>
      <c r="GK818" s="14" t="e">
        <f t="shared" si="744"/>
        <v>#REF!</v>
      </c>
      <c r="GL818" s="14">
        <f t="shared" si="745"/>
        <v>2103</v>
      </c>
      <c r="GM818" s="14">
        <f t="shared" si="746"/>
        <v>5</v>
      </c>
      <c r="GN818" s="14">
        <f t="shared" si="747"/>
        <v>2103</v>
      </c>
      <c r="GO818" s="25" t="str">
        <f t="shared" si="748"/>
        <v>icon_2110108</v>
      </c>
      <c r="GS818" s="14">
        <f t="shared" si="749"/>
        <v>1</v>
      </c>
      <c r="GT818" s="14">
        <f t="shared" si="750"/>
        <v>3</v>
      </c>
      <c r="GU818" s="14" t="e">
        <f t="shared" si="717"/>
        <v>#REF!</v>
      </c>
      <c r="GV818" s="14" t="str">
        <f t="shared" si="718"/>
        <v>AtkExt</v>
      </c>
      <c r="GW818" s="14" t="e">
        <f t="shared" si="719"/>
        <v>#REF!</v>
      </c>
      <c r="GX818" s="14" t="e">
        <f t="shared" si="720"/>
        <v>#REF!</v>
      </c>
      <c r="GY818" s="14" t="str">
        <f t="shared" si="721"/>
        <v>HPExt</v>
      </c>
      <c r="GZ818" s="14" t="e">
        <f t="shared" si="722"/>
        <v>#REF!</v>
      </c>
      <c r="HA818" s="14" t="e">
        <f t="shared" si="723"/>
        <v>#REF!</v>
      </c>
      <c r="HB818" s="14">
        <f t="shared" si="751"/>
        <v>21030</v>
      </c>
      <c r="HC818" s="14">
        <f t="shared" si="724"/>
        <v>5</v>
      </c>
      <c r="HD818" s="14">
        <f t="shared" si="725"/>
        <v>2103</v>
      </c>
      <c r="HE818" s="25" t="s">
        <v>1109</v>
      </c>
      <c r="HF818" s="14">
        <f t="shared" si="752"/>
        <v>450</v>
      </c>
    </row>
    <row r="819" spans="165:214" ht="16.5" x14ac:dyDescent="0.2">
      <c r="FI819" s="13">
        <v>814</v>
      </c>
      <c r="FJ819" s="14">
        <f t="shared" si="753"/>
        <v>2</v>
      </c>
      <c r="FK819" s="14">
        <f t="shared" si="713"/>
        <v>379</v>
      </c>
      <c r="FL819" s="14">
        <f t="shared" si="754"/>
        <v>51</v>
      </c>
      <c r="FM819" s="14">
        <f t="shared" si="714"/>
        <v>40</v>
      </c>
      <c r="FN819" s="14">
        <f t="shared" si="726"/>
        <v>21</v>
      </c>
      <c r="FO819" s="14">
        <f t="shared" si="727"/>
        <v>140</v>
      </c>
      <c r="FP819" s="14">
        <f t="shared" si="728"/>
        <v>4</v>
      </c>
      <c r="FQ819" s="14">
        <f t="shared" si="729"/>
        <v>1</v>
      </c>
      <c r="FR819" s="14">
        <f t="shared" si="730"/>
        <v>1</v>
      </c>
      <c r="FS819" s="14" t="b">
        <f t="shared" si="755"/>
        <v>0</v>
      </c>
      <c r="FT819" s="14">
        <f t="shared" si="731"/>
        <v>2110401</v>
      </c>
      <c r="FU819" s="14">
        <f t="shared" si="756"/>
        <v>600</v>
      </c>
      <c r="FV819" s="13" t="str">
        <f t="shared" si="732"/>
        <v>140级-史诗守护灵の灵器</v>
      </c>
      <c r="FW819" s="13" t="str">
        <f t="shared" si="733"/>
        <v>不朽 · 守护灵の灵器-史诗</v>
      </c>
      <c r="FX819" s="14">
        <f t="shared" si="734"/>
        <v>2</v>
      </c>
      <c r="FY819" s="14">
        <f t="shared" si="735"/>
        <v>4</v>
      </c>
      <c r="FZ819" s="14">
        <f t="shared" si="736"/>
        <v>140</v>
      </c>
      <c r="GA819" s="14">
        <v>380</v>
      </c>
      <c r="GB819" s="14">
        <f t="shared" si="737"/>
        <v>10</v>
      </c>
      <c r="GC819" s="14">
        <f t="shared" si="715"/>
        <v>1</v>
      </c>
      <c r="GD819" s="14" t="str">
        <f t="shared" si="738"/>
        <v/>
      </c>
      <c r="GE819" s="14" t="e">
        <f t="shared" si="716"/>
        <v>#REF!</v>
      </c>
      <c r="GF819" s="14" t="e">
        <f t="shared" si="739"/>
        <v>#REF!</v>
      </c>
      <c r="GG819" s="14" t="e">
        <f t="shared" si="740"/>
        <v>#REF!</v>
      </c>
      <c r="GH819" s="14" t="e">
        <f t="shared" si="741"/>
        <v>#REF!</v>
      </c>
      <c r="GI819" s="14" t="e">
        <f t="shared" si="742"/>
        <v>#REF!</v>
      </c>
      <c r="GJ819" s="14" t="e">
        <f t="shared" si="743"/>
        <v>#REF!</v>
      </c>
      <c r="GK819" s="14" t="e">
        <f t="shared" si="744"/>
        <v>#REF!</v>
      </c>
      <c r="GL819" s="14">
        <f t="shared" si="745"/>
        <v>2104</v>
      </c>
      <c r="GM819" s="14">
        <f t="shared" si="746"/>
        <v>6</v>
      </c>
      <c r="GN819" s="14">
        <f t="shared" si="747"/>
        <v>2104</v>
      </c>
      <c r="GO819" s="25" t="str">
        <f t="shared" si="748"/>
        <v>icon_2110101</v>
      </c>
      <c r="GS819" s="14">
        <f t="shared" si="749"/>
        <v>1</v>
      </c>
      <c r="GT819" s="14">
        <f t="shared" si="750"/>
        <v>0</v>
      </c>
      <c r="GU819" s="14" t="e">
        <f t="shared" si="717"/>
        <v>#REF!</v>
      </c>
      <c r="GV819" s="14" t="str">
        <f t="shared" si="718"/>
        <v>AtkExt</v>
      </c>
      <c r="GW819" s="14" t="e">
        <f t="shared" si="719"/>
        <v>#REF!</v>
      </c>
      <c r="GX819" s="14" t="e">
        <f t="shared" si="720"/>
        <v>#REF!</v>
      </c>
      <c r="GY819" s="14" t="str">
        <f t="shared" si="721"/>
        <v/>
      </c>
      <c r="GZ819" s="14" t="str">
        <f t="shared" si="722"/>
        <v/>
      </c>
      <c r="HA819" s="14" t="str">
        <f t="shared" si="723"/>
        <v/>
      </c>
      <c r="HB819" s="14">
        <f t="shared" si="751"/>
        <v>21040</v>
      </c>
      <c r="HC819" s="14">
        <f t="shared" si="724"/>
        <v>6</v>
      </c>
      <c r="HD819" s="14">
        <f t="shared" si="725"/>
        <v>2104</v>
      </c>
      <c r="HE819" s="25" t="s">
        <v>1109</v>
      </c>
      <c r="HF819" s="14">
        <f t="shared" si="752"/>
        <v>1200</v>
      </c>
    </row>
    <row r="820" spans="165:214" ht="16.5" x14ac:dyDescent="0.2">
      <c r="FI820" s="13">
        <v>815</v>
      </c>
      <c r="FJ820" s="14">
        <f t="shared" si="753"/>
        <v>2</v>
      </c>
      <c r="FK820" s="14">
        <f t="shared" si="713"/>
        <v>380</v>
      </c>
      <c r="FL820" s="14">
        <f t="shared" si="754"/>
        <v>51</v>
      </c>
      <c r="FM820" s="14">
        <f t="shared" si="714"/>
        <v>40</v>
      </c>
      <c r="FN820" s="14">
        <f t="shared" si="726"/>
        <v>21</v>
      </c>
      <c r="FO820" s="14">
        <f t="shared" si="727"/>
        <v>140</v>
      </c>
      <c r="FP820" s="14">
        <f t="shared" si="728"/>
        <v>4</v>
      </c>
      <c r="FQ820" s="14">
        <f t="shared" si="729"/>
        <v>2</v>
      </c>
      <c r="FR820" s="14">
        <f t="shared" si="730"/>
        <v>2</v>
      </c>
      <c r="FS820" s="14" t="b">
        <f t="shared" si="755"/>
        <v>0</v>
      </c>
      <c r="FT820" s="14">
        <f t="shared" si="731"/>
        <v>2110402</v>
      </c>
      <c r="FU820" s="14">
        <f t="shared" si="756"/>
        <v>300</v>
      </c>
      <c r="FV820" s="13" t="str">
        <f t="shared" si="732"/>
        <v>140级-史诗守护灵の头盔</v>
      </c>
      <c r="FW820" s="13" t="str">
        <f t="shared" si="733"/>
        <v>不朽 · 守护灵の头盔-史诗</v>
      </c>
      <c r="FX820" s="14">
        <f t="shared" si="734"/>
        <v>2</v>
      </c>
      <c r="FY820" s="14">
        <f t="shared" si="735"/>
        <v>4</v>
      </c>
      <c r="FZ820" s="14">
        <f t="shared" si="736"/>
        <v>140</v>
      </c>
      <c r="GA820" s="14">
        <v>381</v>
      </c>
      <c r="GB820" s="14">
        <f t="shared" si="737"/>
        <v>10</v>
      </c>
      <c r="GC820" s="14">
        <f t="shared" si="715"/>
        <v>2</v>
      </c>
      <c r="GD820" s="14" t="str">
        <f t="shared" si="738"/>
        <v/>
      </c>
      <c r="GE820" s="14" t="e">
        <f t="shared" si="716"/>
        <v>#REF!</v>
      </c>
      <c r="GF820" s="14" t="e">
        <f t="shared" si="739"/>
        <v>#REF!</v>
      </c>
      <c r="GG820" s="14" t="e">
        <f t="shared" si="740"/>
        <v>#REF!</v>
      </c>
      <c r="GH820" s="14" t="e">
        <f t="shared" si="741"/>
        <v>#REF!</v>
      </c>
      <c r="GI820" s="14" t="e">
        <f t="shared" si="742"/>
        <v>#REF!</v>
      </c>
      <c r="GJ820" s="14" t="e">
        <f t="shared" si="743"/>
        <v>#REF!</v>
      </c>
      <c r="GK820" s="14" t="e">
        <f t="shared" si="744"/>
        <v>#REF!</v>
      </c>
      <c r="GL820" s="14">
        <f t="shared" si="745"/>
        <v>2104</v>
      </c>
      <c r="GM820" s="14">
        <f t="shared" si="746"/>
        <v>6</v>
      </c>
      <c r="GN820" s="14">
        <f t="shared" si="747"/>
        <v>2104</v>
      </c>
      <c r="GO820" s="25" t="str">
        <f t="shared" si="748"/>
        <v>icon_2110102</v>
      </c>
      <c r="GS820" s="14">
        <f t="shared" si="749"/>
        <v>2</v>
      </c>
      <c r="GT820" s="14">
        <f t="shared" si="750"/>
        <v>0</v>
      </c>
      <c r="GU820" s="14" t="e">
        <f t="shared" si="717"/>
        <v>#REF!</v>
      </c>
      <c r="GV820" s="14" t="str">
        <f t="shared" si="718"/>
        <v>DefExt</v>
      </c>
      <c r="GW820" s="14" t="e">
        <f t="shared" si="719"/>
        <v>#REF!</v>
      </c>
      <c r="GX820" s="14" t="e">
        <f t="shared" si="720"/>
        <v>#REF!</v>
      </c>
      <c r="GY820" s="14" t="str">
        <f t="shared" si="721"/>
        <v/>
      </c>
      <c r="GZ820" s="14" t="str">
        <f t="shared" si="722"/>
        <v/>
      </c>
      <c r="HA820" s="14" t="str">
        <f t="shared" si="723"/>
        <v/>
      </c>
      <c r="HB820" s="14">
        <f t="shared" si="751"/>
        <v>21040</v>
      </c>
      <c r="HC820" s="14">
        <f t="shared" si="724"/>
        <v>6</v>
      </c>
      <c r="HD820" s="14">
        <f t="shared" si="725"/>
        <v>2104</v>
      </c>
      <c r="HE820" s="25" t="s">
        <v>1109</v>
      </c>
      <c r="HF820" s="14">
        <f t="shared" si="752"/>
        <v>600</v>
      </c>
    </row>
    <row r="821" spans="165:214" ht="16.5" x14ac:dyDescent="0.2">
      <c r="FI821" s="13">
        <v>816</v>
      </c>
      <c r="FJ821" s="14">
        <f t="shared" si="753"/>
        <v>2</v>
      </c>
      <c r="FK821" s="14">
        <f t="shared" si="713"/>
        <v>381</v>
      </c>
      <c r="FL821" s="14">
        <f t="shared" si="754"/>
        <v>51</v>
      </c>
      <c r="FM821" s="14">
        <f t="shared" si="714"/>
        <v>40</v>
      </c>
      <c r="FN821" s="14">
        <f t="shared" si="726"/>
        <v>21</v>
      </c>
      <c r="FO821" s="14">
        <f t="shared" si="727"/>
        <v>140</v>
      </c>
      <c r="FP821" s="14">
        <f t="shared" si="728"/>
        <v>4</v>
      </c>
      <c r="FQ821" s="14">
        <f t="shared" si="729"/>
        <v>3</v>
      </c>
      <c r="FR821" s="14">
        <f t="shared" si="730"/>
        <v>3</v>
      </c>
      <c r="FS821" s="14" t="b">
        <f t="shared" si="755"/>
        <v>0</v>
      </c>
      <c r="FT821" s="14">
        <f t="shared" si="731"/>
        <v>2110403</v>
      </c>
      <c r="FU821" s="14">
        <f t="shared" si="756"/>
        <v>300</v>
      </c>
      <c r="FV821" s="13" t="str">
        <f t="shared" si="732"/>
        <v>140级-史诗守护灵の铠甲</v>
      </c>
      <c r="FW821" s="13" t="str">
        <f t="shared" si="733"/>
        <v>不朽 · 守护灵の铠甲-史诗</v>
      </c>
      <c r="FX821" s="14">
        <f t="shared" si="734"/>
        <v>2</v>
      </c>
      <c r="FY821" s="14">
        <f t="shared" si="735"/>
        <v>4</v>
      </c>
      <c r="FZ821" s="14">
        <f t="shared" si="736"/>
        <v>140</v>
      </c>
      <c r="GA821" s="14">
        <v>382</v>
      </c>
      <c r="GB821" s="14">
        <f t="shared" si="737"/>
        <v>10</v>
      </c>
      <c r="GC821" s="14">
        <f t="shared" si="715"/>
        <v>3</v>
      </c>
      <c r="GD821" s="14" t="str">
        <f t="shared" si="738"/>
        <v/>
      </c>
      <c r="GE821" s="14" t="e">
        <f t="shared" si="716"/>
        <v>#REF!</v>
      </c>
      <c r="GF821" s="14" t="e">
        <f t="shared" si="739"/>
        <v>#REF!</v>
      </c>
      <c r="GG821" s="14" t="e">
        <f t="shared" si="740"/>
        <v>#REF!</v>
      </c>
      <c r="GH821" s="14" t="e">
        <f t="shared" si="741"/>
        <v>#REF!</v>
      </c>
      <c r="GI821" s="14" t="e">
        <f t="shared" si="742"/>
        <v>#REF!</v>
      </c>
      <c r="GJ821" s="14" t="e">
        <f t="shared" si="743"/>
        <v>#REF!</v>
      </c>
      <c r="GK821" s="14" t="e">
        <f t="shared" si="744"/>
        <v>#REF!</v>
      </c>
      <c r="GL821" s="14">
        <f t="shared" si="745"/>
        <v>2104</v>
      </c>
      <c r="GM821" s="14">
        <f t="shared" si="746"/>
        <v>6</v>
      </c>
      <c r="GN821" s="14">
        <f t="shared" si="747"/>
        <v>2104</v>
      </c>
      <c r="GO821" s="25" t="str">
        <f t="shared" si="748"/>
        <v>icon_2110103</v>
      </c>
      <c r="GS821" s="14">
        <f t="shared" si="749"/>
        <v>2</v>
      </c>
      <c r="GT821" s="14">
        <f t="shared" si="750"/>
        <v>3</v>
      </c>
      <c r="GU821" s="14" t="e">
        <f t="shared" si="717"/>
        <v>#REF!</v>
      </c>
      <c r="GV821" s="14" t="str">
        <f t="shared" si="718"/>
        <v>DefExt</v>
      </c>
      <c r="GW821" s="14" t="e">
        <f t="shared" si="719"/>
        <v>#REF!</v>
      </c>
      <c r="GX821" s="14" t="e">
        <f t="shared" si="720"/>
        <v>#REF!</v>
      </c>
      <c r="GY821" s="14" t="str">
        <f t="shared" si="721"/>
        <v>HPExt</v>
      </c>
      <c r="GZ821" s="14" t="e">
        <f t="shared" si="722"/>
        <v>#REF!</v>
      </c>
      <c r="HA821" s="14" t="e">
        <f t="shared" si="723"/>
        <v>#REF!</v>
      </c>
      <c r="HB821" s="14">
        <f t="shared" si="751"/>
        <v>21040</v>
      </c>
      <c r="HC821" s="14">
        <f t="shared" si="724"/>
        <v>6</v>
      </c>
      <c r="HD821" s="14">
        <f t="shared" si="725"/>
        <v>2104</v>
      </c>
      <c r="HE821" s="25" t="s">
        <v>1109</v>
      </c>
      <c r="HF821" s="14">
        <f t="shared" si="752"/>
        <v>600</v>
      </c>
    </row>
    <row r="822" spans="165:214" ht="16.5" x14ac:dyDescent="0.2">
      <c r="FI822" s="13">
        <v>817</v>
      </c>
      <c r="FJ822" s="14">
        <f t="shared" si="753"/>
        <v>2</v>
      </c>
      <c r="FK822" s="14">
        <f t="shared" si="713"/>
        <v>382</v>
      </c>
      <c r="FL822" s="14">
        <f t="shared" si="754"/>
        <v>51</v>
      </c>
      <c r="FM822" s="14">
        <f t="shared" si="714"/>
        <v>40</v>
      </c>
      <c r="FN822" s="14">
        <f t="shared" si="726"/>
        <v>21</v>
      </c>
      <c r="FO822" s="14">
        <f t="shared" si="727"/>
        <v>140</v>
      </c>
      <c r="FP822" s="14">
        <f t="shared" si="728"/>
        <v>4</v>
      </c>
      <c r="FQ822" s="14">
        <f t="shared" si="729"/>
        <v>4</v>
      </c>
      <c r="FR822" s="14">
        <f t="shared" si="730"/>
        <v>4</v>
      </c>
      <c r="FS822" s="14" t="b">
        <f t="shared" si="755"/>
        <v>0</v>
      </c>
      <c r="FT822" s="14">
        <f t="shared" si="731"/>
        <v>2110404</v>
      </c>
      <c r="FU822" s="14">
        <f t="shared" si="756"/>
        <v>300</v>
      </c>
      <c r="FV822" s="13" t="str">
        <f t="shared" si="732"/>
        <v>140级-史诗守护灵の裤子</v>
      </c>
      <c r="FW822" s="13" t="str">
        <f t="shared" si="733"/>
        <v>不朽 · 守护灵の裤子-史诗</v>
      </c>
      <c r="FX822" s="14">
        <f t="shared" si="734"/>
        <v>2</v>
      </c>
      <c r="FY822" s="14">
        <f t="shared" si="735"/>
        <v>4</v>
      </c>
      <c r="FZ822" s="14">
        <f t="shared" si="736"/>
        <v>140</v>
      </c>
      <c r="GA822" s="14">
        <v>383</v>
      </c>
      <c r="GB822" s="14">
        <f t="shared" si="737"/>
        <v>10</v>
      </c>
      <c r="GC822" s="14">
        <f t="shared" si="715"/>
        <v>4</v>
      </c>
      <c r="GD822" s="14" t="str">
        <f t="shared" si="738"/>
        <v/>
      </c>
      <c r="GE822" s="14" t="e">
        <f t="shared" si="716"/>
        <v>#REF!</v>
      </c>
      <c r="GF822" s="14" t="e">
        <f t="shared" si="739"/>
        <v>#REF!</v>
      </c>
      <c r="GG822" s="14" t="e">
        <f t="shared" si="740"/>
        <v>#REF!</v>
      </c>
      <c r="GH822" s="14" t="e">
        <f t="shared" si="741"/>
        <v>#REF!</v>
      </c>
      <c r="GI822" s="14" t="e">
        <f t="shared" si="742"/>
        <v>#REF!</v>
      </c>
      <c r="GJ822" s="14" t="e">
        <f t="shared" si="743"/>
        <v>#REF!</v>
      </c>
      <c r="GK822" s="14" t="e">
        <f t="shared" si="744"/>
        <v>#REF!</v>
      </c>
      <c r="GL822" s="14">
        <f t="shared" si="745"/>
        <v>2104</v>
      </c>
      <c r="GM822" s="14">
        <f t="shared" si="746"/>
        <v>6</v>
      </c>
      <c r="GN822" s="14">
        <f t="shared" si="747"/>
        <v>2104</v>
      </c>
      <c r="GO822" s="25" t="str">
        <f t="shared" si="748"/>
        <v>icon_2110104</v>
      </c>
      <c r="GS822" s="14">
        <f t="shared" si="749"/>
        <v>2</v>
      </c>
      <c r="GT822" s="14">
        <f t="shared" si="750"/>
        <v>0</v>
      </c>
      <c r="GU822" s="14" t="e">
        <f t="shared" si="717"/>
        <v>#REF!</v>
      </c>
      <c r="GV822" s="14" t="str">
        <f t="shared" si="718"/>
        <v>DefExt</v>
      </c>
      <c r="GW822" s="14" t="e">
        <f t="shared" si="719"/>
        <v>#REF!</v>
      </c>
      <c r="GX822" s="14" t="e">
        <f t="shared" si="720"/>
        <v>#REF!</v>
      </c>
      <c r="GY822" s="14" t="str">
        <f t="shared" si="721"/>
        <v/>
      </c>
      <c r="GZ822" s="14" t="str">
        <f t="shared" si="722"/>
        <v/>
      </c>
      <c r="HA822" s="14" t="str">
        <f t="shared" si="723"/>
        <v/>
      </c>
      <c r="HB822" s="14">
        <f t="shared" si="751"/>
        <v>21040</v>
      </c>
      <c r="HC822" s="14">
        <f t="shared" si="724"/>
        <v>6</v>
      </c>
      <c r="HD822" s="14">
        <f t="shared" si="725"/>
        <v>2104</v>
      </c>
      <c r="HE822" s="25" t="s">
        <v>1109</v>
      </c>
      <c r="HF822" s="14">
        <f t="shared" si="752"/>
        <v>600</v>
      </c>
    </row>
    <row r="823" spans="165:214" ht="16.5" x14ac:dyDescent="0.2">
      <c r="FI823" s="13">
        <v>818</v>
      </c>
      <c r="FJ823" s="14">
        <f t="shared" si="753"/>
        <v>2</v>
      </c>
      <c r="FK823" s="14">
        <f t="shared" si="713"/>
        <v>383</v>
      </c>
      <c r="FL823" s="14">
        <f t="shared" si="754"/>
        <v>51</v>
      </c>
      <c r="FM823" s="14">
        <f t="shared" si="714"/>
        <v>40</v>
      </c>
      <c r="FN823" s="14">
        <f t="shared" si="726"/>
        <v>21</v>
      </c>
      <c r="FO823" s="14">
        <f t="shared" si="727"/>
        <v>140</v>
      </c>
      <c r="FP823" s="14">
        <f t="shared" si="728"/>
        <v>4</v>
      </c>
      <c r="FQ823" s="14">
        <f t="shared" si="729"/>
        <v>5</v>
      </c>
      <c r="FR823" s="14">
        <f t="shared" si="730"/>
        <v>5</v>
      </c>
      <c r="FS823" s="14" t="b">
        <f t="shared" si="755"/>
        <v>0</v>
      </c>
      <c r="FT823" s="14">
        <f t="shared" si="731"/>
        <v>2110405</v>
      </c>
      <c r="FU823" s="14">
        <f t="shared" si="756"/>
        <v>300</v>
      </c>
      <c r="FV823" s="13" t="str">
        <f t="shared" si="732"/>
        <v>140级-史诗守护灵の鞋子</v>
      </c>
      <c r="FW823" s="13" t="str">
        <f t="shared" si="733"/>
        <v>不朽 · 守护灵の鞋子-史诗</v>
      </c>
      <c r="FX823" s="14">
        <f t="shared" si="734"/>
        <v>2</v>
      </c>
      <c r="FY823" s="14">
        <f t="shared" si="735"/>
        <v>4</v>
      </c>
      <c r="FZ823" s="14">
        <f t="shared" si="736"/>
        <v>140</v>
      </c>
      <c r="GA823" s="14">
        <v>384</v>
      </c>
      <c r="GB823" s="14">
        <f t="shared" si="737"/>
        <v>10</v>
      </c>
      <c r="GC823" s="14">
        <f t="shared" si="715"/>
        <v>5</v>
      </c>
      <c r="GD823" s="14" t="str">
        <f t="shared" si="738"/>
        <v/>
      </c>
      <c r="GE823" s="14" t="e">
        <f t="shared" si="716"/>
        <v>#REF!</v>
      </c>
      <c r="GF823" s="14" t="e">
        <f t="shared" si="739"/>
        <v>#REF!</v>
      </c>
      <c r="GG823" s="14" t="e">
        <f t="shared" si="740"/>
        <v>#REF!</v>
      </c>
      <c r="GH823" s="14" t="e">
        <f t="shared" si="741"/>
        <v>#REF!</v>
      </c>
      <c r="GI823" s="14" t="e">
        <f t="shared" si="742"/>
        <v>#REF!</v>
      </c>
      <c r="GJ823" s="14" t="e">
        <f t="shared" si="743"/>
        <v>#REF!</v>
      </c>
      <c r="GK823" s="14" t="e">
        <f t="shared" si="744"/>
        <v>#REF!</v>
      </c>
      <c r="GL823" s="14">
        <f t="shared" si="745"/>
        <v>2104</v>
      </c>
      <c r="GM823" s="14">
        <f t="shared" si="746"/>
        <v>6</v>
      </c>
      <c r="GN823" s="14">
        <f t="shared" si="747"/>
        <v>2104</v>
      </c>
      <c r="GO823" s="25" t="str">
        <f t="shared" si="748"/>
        <v>icon_2110105</v>
      </c>
      <c r="GS823" s="14">
        <f t="shared" si="749"/>
        <v>3</v>
      </c>
      <c r="GT823" s="14">
        <f t="shared" si="750"/>
        <v>0</v>
      </c>
      <c r="GU823" s="14" t="e">
        <f t="shared" si="717"/>
        <v>#REF!</v>
      </c>
      <c r="GV823" s="14" t="str">
        <f t="shared" si="718"/>
        <v>HPExt</v>
      </c>
      <c r="GW823" s="14" t="e">
        <f t="shared" si="719"/>
        <v>#REF!</v>
      </c>
      <c r="GX823" s="14" t="e">
        <f t="shared" si="720"/>
        <v>#REF!</v>
      </c>
      <c r="GY823" s="14" t="str">
        <f t="shared" si="721"/>
        <v/>
      </c>
      <c r="GZ823" s="14" t="str">
        <f t="shared" si="722"/>
        <v/>
      </c>
      <c r="HA823" s="14" t="str">
        <f t="shared" si="723"/>
        <v/>
      </c>
      <c r="HB823" s="14">
        <f t="shared" si="751"/>
        <v>21040</v>
      </c>
      <c r="HC823" s="14">
        <f t="shared" si="724"/>
        <v>6</v>
      </c>
      <c r="HD823" s="14">
        <f t="shared" si="725"/>
        <v>2104</v>
      </c>
      <c r="HE823" s="25" t="s">
        <v>1109</v>
      </c>
      <c r="HF823" s="14">
        <f t="shared" si="752"/>
        <v>600</v>
      </c>
    </row>
    <row r="824" spans="165:214" ht="16.5" x14ac:dyDescent="0.2">
      <c r="FI824" s="13">
        <v>819</v>
      </c>
      <c r="FJ824" s="14">
        <f t="shared" si="753"/>
        <v>2</v>
      </c>
      <c r="FK824" s="14">
        <f t="shared" si="713"/>
        <v>384</v>
      </c>
      <c r="FL824" s="14">
        <f t="shared" si="754"/>
        <v>51</v>
      </c>
      <c r="FM824" s="14">
        <f t="shared" si="714"/>
        <v>40</v>
      </c>
      <c r="FN824" s="14">
        <f t="shared" si="726"/>
        <v>21</v>
      </c>
      <c r="FO824" s="14">
        <f t="shared" si="727"/>
        <v>140</v>
      </c>
      <c r="FP824" s="14">
        <f t="shared" si="728"/>
        <v>4</v>
      </c>
      <c r="FQ824" s="14">
        <f t="shared" si="729"/>
        <v>6</v>
      </c>
      <c r="FR824" s="14">
        <f t="shared" si="730"/>
        <v>6</v>
      </c>
      <c r="FS824" s="14" t="b">
        <f t="shared" si="755"/>
        <v>0</v>
      </c>
      <c r="FT824" s="14">
        <f t="shared" si="731"/>
        <v>2110406</v>
      </c>
      <c r="FU824" s="14">
        <f t="shared" si="756"/>
        <v>300</v>
      </c>
      <c r="FV824" s="13" t="str">
        <f t="shared" si="732"/>
        <v>140级-史诗守护灵の护手</v>
      </c>
      <c r="FW824" s="13" t="str">
        <f t="shared" si="733"/>
        <v>不朽 · 守护灵の护手-史诗</v>
      </c>
      <c r="FX824" s="14">
        <f t="shared" si="734"/>
        <v>2</v>
      </c>
      <c r="FY824" s="14">
        <f t="shared" si="735"/>
        <v>4</v>
      </c>
      <c r="FZ824" s="14">
        <f t="shared" si="736"/>
        <v>140</v>
      </c>
      <c r="GA824" s="14">
        <v>385</v>
      </c>
      <c r="GB824" s="14">
        <f t="shared" si="737"/>
        <v>10</v>
      </c>
      <c r="GC824" s="14">
        <f t="shared" si="715"/>
        <v>6</v>
      </c>
      <c r="GD824" s="14" t="str">
        <f t="shared" si="738"/>
        <v/>
      </c>
      <c r="GE824" s="14" t="e">
        <f t="shared" si="716"/>
        <v>#REF!</v>
      </c>
      <c r="GF824" s="14" t="e">
        <f t="shared" si="739"/>
        <v>#REF!</v>
      </c>
      <c r="GG824" s="14" t="e">
        <f t="shared" si="740"/>
        <v>#REF!</v>
      </c>
      <c r="GH824" s="14" t="e">
        <f t="shared" si="741"/>
        <v>#REF!</v>
      </c>
      <c r="GI824" s="14" t="e">
        <f t="shared" si="742"/>
        <v>#REF!</v>
      </c>
      <c r="GJ824" s="14" t="e">
        <f t="shared" si="743"/>
        <v>#REF!</v>
      </c>
      <c r="GK824" s="14" t="e">
        <f t="shared" si="744"/>
        <v>#REF!</v>
      </c>
      <c r="GL824" s="14">
        <f t="shared" si="745"/>
        <v>2104</v>
      </c>
      <c r="GM824" s="14">
        <f t="shared" si="746"/>
        <v>6</v>
      </c>
      <c r="GN824" s="14">
        <f t="shared" si="747"/>
        <v>2104</v>
      </c>
      <c r="GO824" s="25" t="str">
        <f t="shared" si="748"/>
        <v>icon_2110106</v>
      </c>
      <c r="GS824" s="14">
        <f t="shared" si="749"/>
        <v>3</v>
      </c>
      <c r="GT824" s="14">
        <f t="shared" si="750"/>
        <v>0</v>
      </c>
      <c r="GU824" s="14" t="e">
        <f t="shared" si="717"/>
        <v>#REF!</v>
      </c>
      <c r="GV824" s="14" t="str">
        <f t="shared" si="718"/>
        <v>HPExt</v>
      </c>
      <c r="GW824" s="14" t="e">
        <f t="shared" si="719"/>
        <v>#REF!</v>
      </c>
      <c r="GX824" s="14" t="e">
        <f t="shared" si="720"/>
        <v>#REF!</v>
      </c>
      <c r="GY824" s="14" t="str">
        <f t="shared" si="721"/>
        <v/>
      </c>
      <c r="GZ824" s="14" t="str">
        <f t="shared" si="722"/>
        <v/>
      </c>
      <c r="HA824" s="14" t="str">
        <f t="shared" si="723"/>
        <v/>
      </c>
      <c r="HB824" s="14">
        <f t="shared" si="751"/>
        <v>21040</v>
      </c>
      <c r="HC824" s="14">
        <f t="shared" si="724"/>
        <v>6</v>
      </c>
      <c r="HD824" s="14">
        <f t="shared" si="725"/>
        <v>2104</v>
      </c>
      <c r="HE824" s="25" t="s">
        <v>1109</v>
      </c>
      <c r="HF824" s="14">
        <f t="shared" si="752"/>
        <v>600</v>
      </c>
    </row>
    <row r="825" spans="165:214" ht="16.5" x14ac:dyDescent="0.2">
      <c r="FI825" s="13">
        <v>820</v>
      </c>
      <c r="FJ825" s="14">
        <f t="shared" si="753"/>
        <v>2</v>
      </c>
      <c r="FK825" s="14">
        <f t="shared" ref="FK825:FK875" si="757">MOD(FI825-1,$FJ$3)+1</f>
        <v>385</v>
      </c>
      <c r="FL825" s="14">
        <f t="shared" si="754"/>
        <v>51</v>
      </c>
      <c r="FM825" s="14">
        <f t="shared" ref="FM825:FM875" si="758">INDEX($AL$7:$AL$64,FL825)</f>
        <v>40</v>
      </c>
      <c r="FN825" s="14">
        <f t="shared" si="726"/>
        <v>21</v>
      </c>
      <c r="FO825" s="14">
        <f t="shared" si="727"/>
        <v>140</v>
      </c>
      <c r="FP825" s="14">
        <f t="shared" si="728"/>
        <v>4</v>
      </c>
      <c r="FQ825" s="14">
        <f t="shared" si="729"/>
        <v>7</v>
      </c>
      <c r="FR825" s="14">
        <f t="shared" si="730"/>
        <v>7</v>
      </c>
      <c r="FS825" s="14" t="b">
        <f t="shared" si="755"/>
        <v>0</v>
      </c>
      <c r="FT825" s="14">
        <f t="shared" si="731"/>
        <v>2110407</v>
      </c>
      <c r="FU825" s="14">
        <f t="shared" si="756"/>
        <v>450</v>
      </c>
      <c r="FV825" s="13" t="str">
        <f t="shared" si="732"/>
        <v>140级-史诗守护灵の项链</v>
      </c>
      <c r="FW825" s="13" t="str">
        <f t="shared" si="733"/>
        <v>不朽 · 守护灵の项链-史诗</v>
      </c>
      <c r="FX825" s="14">
        <f t="shared" si="734"/>
        <v>2</v>
      </c>
      <c r="FY825" s="14">
        <f t="shared" si="735"/>
        <v>4</v>
      </c>
      <c r="FZ825" s="14">
        <f t="shared" si="736"/>
        <v>140</v>
      </c>
      <c r="GA825" s="14">
        <v>386</v>
      </c>
      <c r="GB825" s="14">
        <f t="shared" si="737"/>
        <v>10</v>
      </c>
      <c r="GC825" s="14">
        <f t="shared" ref="GC825:GC875" si="759">FR825</f>
        <v>7</v>
      </c>
      <c r="GD825" s="14" t="str">
        <f t="shared" si="738"/>
        <v/>
      </c>
      <c r="GE825" s="14" t="e">
        <f t="shared" ref="GE825:GE875" si="760">INT(SUMPRODUCT($GI$3:$GK$3,GI825:GK825)*IF(GD825="",1,1.5))</f>
        <v>#REF!</v>
      </c>
      <c r="GF825" s="14" t="e">
        <f t="shared" si="739"/>
        <v>#REF!</v>
      </c>
      <c r="GG825" s="14" t="e">
        <f t="shared" si="740"/>
        <v>#REF!</v>
      </c>
      <c r="GH825" s="14" t="e">
        <f t="shared" si="741"/>
        <v>#REF!</v>
      </c>
      <c r="GI825" s="14" t="e">
        <f t="shared" si="742"/>
        <v>#REF!</v>
      </c>
      <c r="GJ825" s="14" t="e">
        <f t="shared" si="743"/>
        <v>#REF!</v>
      </c>
      <c r="GK825" s="14" t="e">
        <f t="shared" si="744"/>
        <v>#REF!</v>
      </c>
      <c r="GL825" s="14">
        <f t="shared" si="745"/>
        <v>2104</v>
      </c>
      <c r="GM825" s="14">
        <f t="shared" si="746"/>
        <v>6</v>
      </c>
      <c r="GN825" s="14">
        <f t="shared" si="747"/>
        <v>2104</v>
      </c>
      <c r="GO825" s="25" t="str">
        <f t="shared" si="748"/>
        <v>icon_2110107</v>
      </c>
      <c r="GS825" s="14">
        <f t="shared" si="749"/>
        <v>1</v>
      </c>
      <c r="GT825" s="14">
        <f t="shared" si="750"/>
        <v>2</v>
      </c>
      <c r="GU825" s="14" t="e">
        <f t="shared" ref="GU825:GU875" si="761">GE825</f>
        <v>#REF!</v>
      </c>
      <c r="GV825" s="14" t="str">
        <f t="shared" ref="GV825:GV875" si="762">INDEX($BW$3:$BY$3,GS825)</f>
        <v>AtkExt</v>
      </c>
      <c r="GW825" s="14" t="e">
        <f t="shared" ref="GW825:GW875" si="763">INDEX(GF825:GH825,GS825)</f>
        <v>#REF!</v>
      </c>
      <c r="GX825" s="14" t="e">
        <f t="shared" ref="GX825:GX875" si="764">INDEX(GI825:GK825,GS825)</f>
        <v>#REF!</v>
      </c>
      <c r="GY825" s="14" t="str">
        <f t="shared" ref="GY825:GY875" si="765">IF(GT825&gt;0,INDEX($BW$3:$BY$3,GT825),"")</f>
        <v>DefExt</v>
      </c>
      <c r="GZ825" s="14" t="e">
        <f t="shared" ref="GZ825:GZ875" si="766">IF(GT825&gt;0,INDEX(GF825:GH825,GT825),"")</f>
        <v>#REF!</v>
      </c>
      <c r="HA825" s="14" t="e">
        <f t="shared" ref="HA825:HA875" si="767">IF(GT825&gt;0,INDEX(GI825:GK825,GT825),"")</f>
        <v>#REF!</v>
      </c>
      <c r="HB825" s="14">
        <f t="shared" si="751"/>
        <v>21040</v>
      </c>
      <c r="HC825" s="14">
        <f t="shared" ref="HC825:HC875" si="768">GM825</f>
        <v>6</v>
      </c>
      <c r="HD825" s="14">
        <f t="shared" ref="HD825:HD875" si="769">GN825</f>
        <v>2104</v>
      </c>
      <c r="HE825" s="25" t="s">
        <v>1109</v>
      </c>
      <c r="HF825" s="14">
        <f t="shared" si="752"/>
        <v>900</v>
      </c>
    </row>
    <row r="826" spans="165:214" ht="16.5" x14ac:dyDescent="0.2">
      <c r="FI826" s="13">
        <v>821</v>
      </c>
      <c r="FJ826" s="14">
        <f t="shared" si="753"/>
        <v>2</v>
      </c>
      <c r="FK826" s="14">
        <f t="shared" si="757"/>
        <v>386</v>
      </c>
      <c r="FL826" s="14">
        <f t="shared" si="754"/>
        <v>51</v>
      </c>
      <c r="FM826" s="14">
        <f t="shared" si="758"/>
        <v>40</v>
      </c>
      <c r="FN826" s="14">
        <f t="shared" si="726"/>
        <v>21</v>
      </c>
      <c r="FO826" s="14">
        <f t="shared" si="727"/>
        <v>140</v>
      </c>
      <c r="FP826" s="14">
        <f t="shared" si="728"/>
        <v>4</v>
      </c>
      <c r="FQ826" s="14">
        <f t="shared" si="729"/>
        <v>8</v>
      </c>
      <c r="FR826" s="14">
        <f t="shared" si="730"/>
        <v>8</v>
      </c>
      <c r="FS826" s="14" t="b">
        <f t="shared" si="755"/>
        <v>0</v>
      </c>
      <c r="FT826" s="14">
        <f t="shared" si="731"/>
        <v>2110408</v>
      </c>
      <c r="FU826" s="14">
        <f t="shared" si="756"/>
        <v>450</v>
      </c>
      <c r="FV826" s="13" t="str">
        <f t="shared" si="732"/>
        <v>140级-史诗守护灵の戒指</v>
      </c>
      <c r="FW826" s="13" t="str">
        <f t="shared" si="733"/>
        <v>不朽 · 守护灵の戒指-史诗</v>
      </c>
      <c r="FX826" s="14">
        <f t="shared" si="734"/>
        <v>2</v>
      </c>
      <c r="FY826" s="14">
        <f t="shared" si="735"/>
        <v>4</v>
      </c>
      <c r="FZ826" s="14">
        <f t="shared" si="736"/>
        <v>140</v>
      </c>
      <c r="GA826" s="14">
        <v>387</v>
      </c>
      <c r="GB826" s="14">
        <f t="shared" si="737"/>
        <v>10</v>
      </c>
      <c r="GC826" s="14">
        <f t="shared" si="759"/>
        <v>8</v>
      </c>
      <c r="GD826" s="14" t="str">
        <f t="shared" si="738"/>
        <v/>
      </c>
      <c r="GE826" s="14" t="e">
        <f t="shared" si="760"/>
        <v>#REF!</v>
      </c>
      <c r="GF826" s="14" t="e">
        <f t="shared" si="739"/>
        <v>#REF!</v>
      </c>
      <c r="GG826" s="14" t="e">
        <f t="shared" si="740"/>
        <v>#REF!</v>
      </c>
      <c r="GH826" s="14" t="e">
        <f t="shared" si="741"/>
        <v>#REF!</v>
      </c>
      <c r="GI826" s="14" t="e">
        <f t="shared" si="742"/>
        <v>#REF!</v>
      </c>
      <c r="GJ826" s="14" t="e">
        <f t="shared" si="743"/>
        <v>#REF!</v>
      </c>
      <c r="GK826" s="14" t="e">
        <f t="shared" si="744"/>
        <v>#REF!</v>
      </c>
      <c r="GL826" s="14">
        <f t="shared" si="745"/>
        <v>2104</v>
      </c>
      <c r="GM826" s="14">
        <f t="shared" si="746"/>
        <v>6</v>
      </c>
      <c r="GN826" s="14">
        <f t="shared" si="747"/>
        <v>2104</v>
      </c>
      <c r="GO826" s="25" t="str">
        <f t="shared" si="748"/>
        <v>icon_2110108</v>
      </c>
      <c r="GS826" s="14">
        <f t="shared" si="749"/>
        <v>1</v>
      </c>
      <c r="GT826" s="14">
        <f t="shared" si="750"/>
        <v>3</v>
      </c>
      <c r="GU826" s="14" t="e">
        <f t="shared" si="761"/>
        <v>#REF!</v>
      </c>
      <c r="GV826" s="14" t="str">
        <f t="shared" si="762"/>
        <v>AtkExt</v>
      </c>
      <c r="GW826" s="14" t="e">
        <f t="shared" si="763"/>
        <v>#REF!</v>
      </c>
      <c r="GX826" s="14" t="e">
        <f t="shared" si="764"/>
        <v>#REF!</v>
      </c>
      <c r="GY826" s="14" t="str">
        <f t="shared" si="765"/>
        <v>HPExt</v>
      </c>
      <c r="GZ826" s="14" t="e">
        <f t="shared" si="766"/>
        <v>#REF!</v>
      </c>
      <c r="HA826" s="14" t="e">
        <f t="shared" si="767"/>
        <v>#REF!</v>
      </c>
      <c r="HB826" s="14">
        <f t="shared" si="751"/>
        <v>21040</v>
      </c>
      <c r="HC826" s="14">
        <f t="shared" si="768"/>
        <v>6</v>
      </c>
      <c r="HD826" s="14">
        <f t="shared" si="769"/>
        <v>2104</v>
      </c>
      <c r="HE826" s="25" t="s">
        <v>1109</v>
      </c>
      <c r="HF826" s="14">
        <f t="shared" si="752"/>
        <v>900</v>
      </c>
    </row>
    <row r="827" spans="165:214" ht="16.5" x14ac:dyDescent="0.2">
      <c r="FI827" s="13">
        <v>822</v>
      </c>
      <c r="FJ827" s="14">
        <f t="shared" si="753"/>
        <v>2</v>
      </c>
      <c r="FK827" s="14">
        <f t="shared" si="757"/>
        <v>387</v>
      </c>
      <c r="FL827" s="14">
        <f t="shared" si="754"/>
        <v>52</v>
      </c>
      <c r="FM827" s="14">
        <f t="shared" si="758"/>
        <v>41</v>
      </c>
      <c r="FN827" s="14">
        <f t="shared" si="726"/>
        <v>21</v>
      </c>
      <c r="FO827" s="14">
        <f t="shared" si="727"/>
        <v>140</v>
      </c>
      <c r="FP827" s="14">
        <f t="shared" si="728"/>
        <v>4</v>
      </c>
      <c r="FQ827" s="14">
        <f t="shared" si="729"/>
        <v>1</v>
      </c>
      <c r="FR827" s="14">
        <f t="shared" si="730"/>
        <v>1</v>
      </c>
      <c r="FS827" s="14" t="b">
        <f t="shared" si="755"/>
        <v>1</v>
      </c>
      <c r="FT827" s="14">
        <f t="shared" si="731"/>
        <v>2110411</v>
      </c>
      <c r="FU827" s="14">
        <f t="shared" si="756"/>
        <v>600</v>
      </c>
      <c r="FV827" s="13" t="str">
        <f t="shared" si="732"/>
        <v>140级-攻击套守护灵の灵器</v>
      </c>
      <c r="FW827" s="13" t="str">
        <f t="shared" si="733"/>
        <v>紫极幻兽 · 守护灵の灵器</v>
      </c>
      <c r="FX827" s="14">
        <f t="shared" si="734"/>
        <v>2</v>
      </c>
      <c r="FY827" s="14">
        <f t="shared" si="735"/>
        <v>4</v>
      </c>
      <c r="FZ827" s="14">
        <f t="shared" si="736"/>
        <v>140</v>
      </c>
      <c r="GA827" s="14">
        <v>388</v>
      </c>
      <c r="GB827" s="14">
        <f t="shared" si="737"/>
        <v>10</v>
      </c>
      <c r="GC827" s="14">
        <f t="shared" si="759"/>
        <v>1</v>
      </c>
      <c r="GD827" s="14">
        <f t="shared" si="738"/>
        <v>211041</v>
      </c>
      <c r="GE827" s="14" t="e">
        <f t="shared" si="760"/>
        <v>#REF!</v>
      </c>
      <c r="GF827" s="14" t="e">
        <f t="shared" si="739"/>
        <v>#REF!</v>
      </c>
      <c r="GG827" s="14" t="e">
        <f t="shared" si="740"/>
        <v>#REF!</v>
      </c>
      <c r="GH827" s="14" t="e">
        <f t="shared" si="741"/>
        <v>#REF!</v>
      </c>
      <c r="GI827" s="14" t="e">
        <f t="shared" si="742"/>
        <v>#REF!</v>
      </c>
      <c r="GJ827" s="14" t="e">
        <f t="shared" si="743"/>
        <v>#REF!</v>
      </c>
      <c r="GK827" s="14" t="e">
        <f t="shared" si="744"/>
        <v>#REF!</v>
      </c>
      <c r="GL827" s="14">
        <f t="shared" si="745"/>
        <v>2104</v>
      </c>
      <c r="GM827" s="14">
        <f t="shared" si="746"/>
        <v>6</v>
      </c>
      <c r="GN827" s="14">
        <f t="shared" si="747"/>
        <v>2104</v>
      </c>
      <c r="GO827" s="25" t="str">
        <f t="shared" si="748"/>
        <v>icon_2110411</v>
      </c>
      <c r="GS827" s="14">
        <f t="shared" si="749"/>
        <v>1</v>
      </c>
      <c r="GT827" s="14">
        <f t="shared" si="750"/>
        <v>0</v>
      </c>
      <c r="GU827" s="14" t="e">
        <f t="shared" si="761"/>
        <v>#REF!</v>
      </c>
      <c r="GV827" s="14" t="str">
        <f t="shared" si="762"/>
        <v>AtkExt</v>
      </c>
      <c r="GW827" s="14" t="e">
        <f t="shared" si="763"/>
        <v>#REF!</v>
      </c>
      <c r="GX827" s="14" t="e">
        <f t="shared" si="764"/>
        <v>#REF!</v>
      </c>
      <c r="GY827" s="14" t="str">
        <f t="shared" si="765"/>
        <v/>
      </c>
      <c r="GZ827" s="14" t="str">
        <f t="shared" si="766"/>
        <v/>
      </c>
      <c r="HA827" s="14" t="str">
        <f t="shared" si="767"/>
        <v/>
      </c>
      <c r="HB827" s="14">
        <f t="shared" si="751"/>
        <v>21040</v>
      </c>
      <c r="HC827" s="14">
        <f t="shared" si="768"/>
        <v>6</v>
      </c>
      <c r="HD827" s="14">
        <f t="shared" si="769"/>
        <v>2104</v>
      </c>
      <c r="HE827" s="25" t="s">
        <v>1109</v>
      </c>
      <c r="HF827" s="14">
        <f t="shared" si="752"/>
        <v>1200</v>
      </c>
    </row>
    <row r="828" spans="165:214" ht="16.5" x14ac:dyDescent="0.2">
      <c r="FI828" s="13">
        <v>823</v>
      </c>
      <c r="FJ828" s="14">
        <f t="shared" si="753"/>
        <v>2</v>
      </c>
      <c r="FK828" s="14">
        <f t="shared" si="757"/>
        <v>388</v>
      </c>
      <c r="FL828" s="14">
        <f t="shared" si="754"/>
        <v>52</v>
      </c>
      <c r="FM828" s="14">
        <f t="shared" si="758"/>
        <v>41</v>
      </c>
      <c r="FN828" s="14">
        <f t="shared" si="726"/>
        <v>21</v>
      </c>
      <c r="FO828" s="14">
        <f t="shared" si="727"/>
        <v>140</v>
      </c>
      <c r="FP828" s="14">
        <f t="shared" si="728"/>
        <v>4</v>
      </c>
      <c r="FQ828" s="14">
        <f t="shared" si="729"/>
        <v>2</v>
      </c>
      <c r="FR828" s="14">
        <f t="shared" si="730"/>
        <v>2</v>
      </c>
      <c r="FS828" s="14" t="b">
        <f t="shared" si="755"/>
        <v>1</v>
      </c>
      <c r="FT828" s="14">
        <f t="shared" si="731"/>
        <v>2110412</v>
      </c>
      <c r="FU828" s="14">
        <f t="shared" si="756"/>
        <v>300</v>
      </c>
      <c r="FV828" s="13" t="str">
        <f t="shared" si="732"/>
        <v>140级-攻击套守护灵の头盔</v>
      </c>
      <c r="FW828" s="13" t="str">
        <f t="shared" si="733"/>
        <v>紫极幻兽 · 守护灵の头盔</v>
      </c>
      <c r="FX828" s="14">
        <f t="shared" si="734"/>
        <v>2</v>
      </c>
      <c r="FY828" s="14">
        <f t="shared" si="735"/>
        <v>4</v>
      </c>
      <c r="FZ828" s="14">
        <f t="shared" si="736"/>
        <v>140</v>
      </c>
      <c r="GA828" s="14">
        <v>389</v>
      </c>
      <c r="GB828" s="14">
        <f t="shared" si="737"/>
        <v>10</v>
      </c>
      <c r="GC828" s="14">
        <f t="shared" si="759"/>
        <v>2</v>
      </c>
      <c r="GD828" s="14">
        <f t="shared" si="738"/>
        <v>211041</v>
      </c>
      <c r="GE828" s="14" t="e">
        <f t="shared" si="760"/>
        <v>#REF!</v>
      </c>
      <c r="GF828" s="14" t="e">
        <f t="shared" si="739"/>
        <v>#REF!</v>
      </c>
      <c r="GG828" s="14" t="e">
        <f t="shared" si="740"/>
        <v>#REF!</v>
      </c>
      <c r="GH828" s="14" t="e">
        <f t="shared" si="741"/>
        <v>#REF!</v>
      </c>
      <c r="GI828" s="14" t="e">
        <f t="shared" si="742"/>
        <v>#REF!</v>
      </c>
      <c r="GJ828" s="14" t="e">
        <f t="shared" si="743"/>
        <v>#REF!</v>
      </c>
      <c r="GK828" s="14" t="e">
        <f t="shared" si="744"/>
        <v>#REF!</v>
      </c>
      <c r="GL828" s="14">
        <f t="shared" si="745"/>
        <v>2104</v>
      </c>
      <c r="GM828" s="14">
        <f t="shared" si="746"/>
        <v>6</v>
      </c>
      <c r="GN828" s="14">
        <f t="shared" si="747"/>
        <v>2104</v>
      </c>
      <c r="GO828" s="25" t="str">
        <f t="shared" si="748"/>
        <v>icon_2110412</v>
      </c>
      <c r="GS828" s="14">
        <f t="shared" si="749"/>
        <v>2</v>
      </c>
      <c r="GT828" s="14">
        <f t="shared" si="750"/>
        <v>0</v>
      </c>
      <c r="GU828" s="14" t="e">
        <f t="shared" si="761"/>
        <v>#REF!</v>
      </c>
      <c r="GV828" s="14" t="str">
        <f t="shared" si="762"/>
        <v>DefExt</v>
      </c>
      <c r="GW828" s="14" t="e">
        <f t="shared" si="763"/>
        <v>#REF!</v>
      </c>
      <c r="GX828" s="14" t="e">
        <f t="shared" si="764"/>
        <v>#REF!</v>
      </c>
      <c r="GY828" s="14" t="str">
        <f t="shared" si="765"/>
        <v/>
      </c>
      <c r="GZ828" s="14" t="str">
        <f t="shared" si="766"/>
        <v/>
      </c>
      <c r="HA828" s="14" t="str">
        <f t="shared" si="767"/>
        <v/>
      </c>
      <c r="HB828" s="14">
        <f t="shared" si="751"/>
        <v>21040</v>
      </c>
      <c r="HC828" s="14">
        <f t="shared" si="768"/>
        <v>6</v>
      </c>
      <c r="HD828" s="14">
        <f t="shared" si="769"/>
        <v>2104</v>
      </c>
      <c r="HE828" s="25" t="s">
        <v>1109</v>
      </c>
      <c r="HF828" s="14">
        <f t="shared" si="752"/>
        <v>600</v>
      </c>
    </row>
    <row r="829" spans="165:214" ht="16.5" x14ac:dyDescent="0.2">
      <c r="FI829" s="13">
        <v>824</v>
      </c>
      <c r="FJ829" s="14">
        <f t="shared" si="753"/>
        <v>2</v>
      </c>
      <c r="FK829" s="14">
        <f t="shared" si="757"/>
        <v>389</v>
      </c>
      <c r="FL829" s="14">
        <f t="shared" si="754"/>
        <v>52</v>
      </c>
      <c r="FM829" s="14">
        <f t="shared" si="758"/>
        <v>41</v>
      </c>
      <c r="FN829" s="14">
        <f t="shared" si="726"/>
        <v>21</v>
      </c>
      <c r="FO829" s="14">
        <f t="shared" si="727"/>
        <v>140</v>
      </c>
      <c r="FP829" s="14">
        <f t="shared" si="728"/>
        <v>4</v>
      </c>
      <c r="FQ829" s="14">
        <f t="shared" si="729"/>
        <v>3</v>
      </c>
      <c r="FR829" s="14">
        <f t="shared" si="730"/>
        <v>3</v>
      </c>
      <c r="FS829" s="14" t="b">
        <f t="shared" si="755"/>
        <v>1</v>
      </c>
      <c r="FT829" s="14">
        <f t="shared" si="731"/>
        <v>2110413</v>
      </c>
      <c r="FU829" s="14">
        <f t="shared" si="756"/>
        <v>300</v>
      </c>
      <c r="FV829" s="13" t="str">
        <f t="shared" si="732"/>
        <v>140级-攻击套守护灵の铠甲</v>
      </c>
      <c r="FW829" s="13" t="str">
        <f t="shared" si="733"/>
        <v>紫极幻兽 · 守护灵の铠甲</v>
      </c>
      <c r="FX829" s="14">
        <f t="shared" si="734"/>
        <v>2</v>
      </c>
      <c r="FY829" s="14">
        <f t="shared" si="735"/>
        <v>4</v>
      </c>
      <c r="FZ829" s="14">
        <f t="shared" si="736"/>
        <v>140</v>
      </c>
      <c r="GA829" s="14">
        <v>390</v>
      </c>
      <c r="GB829" s="14">
        <f t="shared" si="737"/>
        <v>10</v>
      </c>
      <c r="GC829" s="14">
        <f t="shared" si="759"/>
        <v>3</v>
      </c>
      <c r="GD829" s="14">
        <f t="shared" si="738"/>
        <v>211041</v>
      </c>
      <c r="GE829" s="14" t="e">
        <f t="shared" si="760"/>
        <v>#REF!</v>
      </c>
      <c r="GF829" s="14" t="e">
        <f t="shared" si="739"/>
        <v>#REF!</v>
      </c>
      <c r="GG829" s="14" t="e">
        <f t="shared" si="740"/>
        <v>#REF!</v>
      </c>
      <c r="GH829" s="14" t="e">
        <f t="shared" si="741"/>
        <v>#REF!</v>
      </c>
      <c r="GI829" s="14" t="e">
        <f t="shared" si="742"/>
        <v>#REF!</v>
      </c>
      <c r="GJ829" s="14" t="e">
        <f t="shared" si="743"/>
        <v>#REF!</v>
      </c>
      <c r="GK829" s="14" t="e">
        <f t="shared" si="744"/>
        <v>#REF!</v>
      </c>
      <c r="GL829" s="14">
        <f t="shared" si="745"/>
        <v>2104</v>
      </c>
      <c r="GM829" s="14">
        <f t="shared" si="746"/>
        <v>6</v>
      </c>
      <c r="GN829" s="14">
        <f t="shared" si="747"/>
        <v>2104</v>
      </c>
      <c r="GO829" s="25" t="str">
        <f t="shared" si="748"/>
        <v>icon_2110413</v>
      </c>
      <c r="GS829" s="14">
        <f t="shared" si="749"/>
        <v>2</v>
      </c>
      <c r="GT829" s="14">
        <f t="shared" si="750"/>
        <v>3</v>
      </c>
      <c r="GU829" s="14" t="e">
        <f t="shared" si="761"/>
        <v>#REF!</v>
      </c>
      <c r="GV829" s="14" t="str">
        <f t="shared" si="762"/>
        <v>DefExt</v>
      </c>
      <c r="GW829" s="14" t="e">
        <f t="shared" si="763"/>
        <v>#REF!</v>
      </c>
      <c r="GX829" s="14" t="e">
        <f t="shared" si="764"/>
        <v>#REF!</v>
      </c>
      <c r="GY829" s="14" t="str">
        <f t="shared" si="765"/>
        <v>HPExt</v>
      </c>
      <c r="GZ829" s="14" t="e">
        <f t="shared" si="766"/>
        <v>#REF!</v>
      </c>
      <c r="HA829" s="14" t="e">
        <f t="shared" si="767"/>
        <v>#REF!</v>
      </c>
      <c r="HB829" s="14">
        <f t="shared" si="751"/>
        <v>21040</v>
      </c>
      <c r="HC829" s="14">
        <f t="shared" si="768"/>
        <v>6</v>
      </c>
      <c r="HD829" s="14">
        <f t="shared" si="769"/>
        <v>2104</v>
      </c>
      <c r="HE829" s="25" t="s">
        <v>1109</v>
      </c>
      <c r="HF829" s="14">
        <f t="shared" si="752"/>
        <v>600</v>
      </c>
    </row>
    <row r="830" spans="165:214" ht="16.5" x14ac:dyDescent="0.2">
      <c r="FI830" s="13">
        <v>825</v>
      </c>
      <c r="FJ830" s="14">
        <f t="shared" si="753"/>
        <v>2</v>
      </c>
      <c r="FK830" s="14">
        <f t="shared" si="757"/>
        <v>390</v>
      </c>
      <c r="FL830" s="14">
        <f t="shared" si="754"/>
        <v>52</v>
      </c>
      <c r="FM830" s="14">
        <f t="shared" si="758"/>
        <v>41</v>
      </c>
      <c r="FN830" s="14">
        <f t="shared" si="726"/>
        <v>21</v>
      </c>
      <c r="FO830" s="14">
        <f t="shared" si="727"/>
        <v>140</v>
      </c>
      <c r="FP830" s="14">
        <f t="shared" si="728"/>
        <v>4</v>
      </c>
      <c r="FQ830" s="14">
        <f t="shared" si="729"/>
        <v>4</v>
      </c>
      <c r="FR830" s="14">
        <f t="shared" si="730"/>
        <v>5</v>
      </c>
      <c r="FS830" s="14" t="b">
        <f t="shared" si="755"/>
        <v>1</v>
      </c>
      <c r="FT830" s="14">
        <f t="shared" si="731"/>
        <v>2110415</v>
      </c>
      <c r="FU830" s="14">
        <f t="shared" si="756"/>
        <v>300</v>
      </c>
      <c r="FV830" s="13" t="str">
        <f t="shared" si="732"/>
        <v>140级-攻击套守护灵の鞋子</v>
      </c>
      <c r="FW830" s="13" t="str">
        <f t="shared" si="733"/>
        <v>紫极幻兽 · 守护灵の鞋子</v>
      </c>
      <c r="FX830" s="14">
        <f t="shared" si="734"/>
        <v>2</v>
      </c>
      <c r="FY830" s="14">
        <f t="shared" si="735"/>
        <v>4</v>
      </c>
      <c r="FZ830" s="14">
        <f t="shared" si="736"/>
        <v>140</v>
      </c>
      <c r="GA830" s="14">
        <v>391</v>
      </c>
      <c r="GB830" s="14">
        <f t="shared" si="737"/>
        <v>10</v>
      </c>
      <c r="GC830" s="14">
        <f t="shared" si="759"/>
        <v>5</v>
      </c>
      <c r="GD830" s="14">
        <f t="shared" si="738"/>
        <v>211041</v>
      </c>
      <c r="GE830" s="14" t="e">
        <f t="shared" si="760"/>
        <v>#REF!</v>
      </c>
      <c r="GF830" s="14" t="e">
        <f t="shared" si="739"/>
        <v>#REF!</v>
      </c>
      <c r="GG830" s="14" t="e">
        <f t="shared" si="740"/>
        <v>#REF!</v>
      </c>
      <c r="GH830" s="14" t="e">
        <f t="shared" si="741"/>
        <v>#REF!</v>
      </c>
      <c r="GI830" s="14" t="e">
        <f t="shared" si="742"/>
        <v>#REF!</v>
      </c>
      <c r="GJ830" s="14" t="e">
        <f t="shared" si="743"/>
        <v>#REF!</v>
      </c>
      <c r="GK830" s="14" t="e">
        <f t="shared" si="744"/>
        <v>#REF!</v>
      </c>
      <c r="GL830" s="14">
        <f t="shared" si="745"/>
        <v>2104</v>
      </c>
      <c r="GM830" s="14">
        <f t="shared" si="746"/>
        <v>6</v>
      </c>
      <c r="GN830" s="14">
        <f t="shared" si="747"/>
        <v>2104</v>
      </c>
      <c r="GO830" s="25" t="str">
        <f t="shared" si="748"/>
        <v>icon_2110415</v>
      </c>
      <c r="GS830" s="14">
        <f t="shared" si="749"/>
        <v>3</v>
      </c>
      <c r="GT830" s="14">
        <f t="shared" si="750"/>
        <v>0</v>
      </c>
      <c r="GU830" s="14" t="e">
        <f t="shared" si="761"/>
        <v>#REF!</v>
      </c>
      <c r="GV830" s="14" t="str">
        <f t="shared" si="762"/>
        <v>HPExt</v>
      </c>
      <c r="GW830" s="14" t="e">
        <f t="shared" si="763"/>
        <v>#REF!</v>
      </c>
      <c r="GX830" s="14" t="e">
        <f t="shared" si="764"/>
        <v>#REF!</v>
      </c>
      <c r="GY830" s="14" t="str">
        <f t="shared" si="765"/>
        <v/>
      </c>
      <c r="GZ830" s="14" t="str">
        <f t="shared" si="766"/>
        <v/>
      </c>
      <c r="HA830" s="14" t="str">
        <f t="shared" si="767"/>
        <v/>
      </c>
      <c r="HB830" s="14">
        <f t="shared" si="751"/>
        <v>21040</v>
      </c>
      <c r="HC830" s="14">
        <f t="shared" si="768"/>
        <v>6</v>
      </c>
      <c r="HD830" s="14">
        <f t="shared" si="769"/>
        <v>2104</v>
      </c>
      <c r="HE830" s="25" t="s">
        <v>1109</v>
      </c>
      <c r="HF830" s="14">
        <f t="shared" si="752"/>
        <v>600</v>
      </c>
    </row>
    <row r="831" spans="165:214" ht="16.5" x14ac:dyDescent="0.2">
      <c r="FI831" s="13">
        <v>826</v>
      </c>
      <c r="FJ831" s="14">
        <f t="shared" si="753"/>
        <v>2</v>
      </c>
      <c r="FK831" s="14">
        <f t="shared" si="757"/>
        <v>391</v>
      </c>
      <c r="FL831" s="14">
        <f t="shared" si="754"/>
        <v>52</v>
      </c>
      <c r="FM831" s="14">
        <f t="shared" si="758"/>
        <v>41</v>
      </c>
      <c r="FN831" s="14">
        <f t="shared" si="726"/>
        <v>21</v>
      </c>
      <c r="FO831" s="14">
        <f t="shared" si="727"/>
        <v>140</v>
      </c>
      <c r="FP831" s="14">
        <f t="shared" si="728"/>
        <v>4</v>
      </c>
      <c r="FQ831" s="14">
        <f t="shared" si="729"/>
        <v>5</v>
      </c>
      <c r="FR831" s="14">
        <f t="shared" si="730"/>
        <v>7</v>
      </c>
      <c r="FS831" s="14" t="b">
        <f t="shared" si="755"/>
        <v>1</v>
      </c>
      <c r="FT831" s="14">
        <f t="shared" si="731"/>
        <v>2110417</v>
      </c>
      <c r="FU831" s="14">
        <f t="shared" si="756"/>
        <v>450</v>
      </c>
      <c r="FV831" s="13" t="str">
        <f t="shared" si="732"/>
        <v>140级-攻击套守护灵の项链</v>
      </c>
      <c r="FW831" s="13" t="str">
        <f t="shared" si="733"/>
        <v>紫极幻兽 · 守护灵の项链</v>
      </c>
      <c r="FX831" s="14">
        <f t="shared" si="734"/>
        <v>2</v>
      </c>
      <c r="FY831" s="14">
        <f t="shared" si="735"/>
        <v>4</v>
      </c>
      <c r="FZ831" s="14">
        <f t="shared" si="736"/>
        <v>140</v>
      </c>
      <c r="GA831" s="14">
        <v>392</v>
      </c>
      <c r="GB831" s="14">
        <f t="shared" si="737"/>
        <v>10</v>
      </c>
      <c r="GC831" s="14">
        <f t="shared" si="759"/>
        <v>7</v>
      </c>
      <c r="GD831" s="14">
        <f t="shared" si="738"/>
        <v>211041</v>
      </c>
      <c r="GE831" s="14" t="e">
        <f t="shared" si="760"/>
        <v>#REF!</v>
      </c>
      <c r="GF831" s="14" t="e">
        <f t="shared" si="739"/>
        <v>#REF!</v>
      </c>
      <c r="GG831" s="14" t="e">
        <f t="shared" si="740"/>
        <v>#REF!</v>
      </c>
      <c r="GH831" s="14" t="e">
        <f t="shared" si="741"/>
        <v>#REF!</v>
      </c>
      <c r="GI831" s="14" t="e">
        <f t="shared" si="742"/>
        <v>#REF!</v>
      </c>
      <c r="GJ831" s="14" t="e">
        <f t="shared" si="743"/>
        <v>#REF!</v>
      </c>
      <c r="GK831" s="14" t="e">
        <f t="shared" si="744"/>
        <v>#REF!</v>
      </c>
      <c r="GL831" s="14">
        <f t="shared" si="745"/>
        <v>2104</v>
      </c>
      <c r="GM831" s="14">
        <f t="shared" si="746"/>
        <v>6</v>
      </c>
      <c r="GN831" s="14">
        <f t="shared" si="747"/>
        <v>2104</v>
      </c>
      <c r="GO831" s="25" t="str">
        <f t="shared" si="748"/>
        <v>icon_2110417</v>
      </c>
      <c r="GS831" s="14">
        <f t="shared" si="749"/>
        <v>1</v>
      </c>
      <c r="GT831" s="14">
        <f t="shared" si="750"/>
        <v>2</v>
      </c>
      <c r="GU831" s="14" t="e">
        <f t="shared" si="761"/>
        <v>#REF!</v>
      </c>
      <c r="GV831" s="14" t="str">
        <f t="shared" si="762"/>
        <v>AtkExt</v>
      </c>
      <c r="GW831" s="14" t="e">
        <f t="shared" si="763"/>
        <v>#REF!</v>
      </c>
      <c r="GX831" s="14" t="e">
        <f t="shared" si="764"/>
        <v>#REF!</v>
      </c>
      <c r="GY831" s="14" t="str">
        <f t="shared" si="765"/>
        <v>DefExt</v>
      </c>
      <c r="GZ831" s="14" t="e">
        <f t="shared" si="766"/>
        <v>#REF!</v>
      </c>
      <c r="HA831" s="14" t="e">
        <f t="shared" si="767"/>
        <v>#REF!</v>
      </c>
      <c r="HB831" s="14">
        <f t="shared" si="751"/>
        <v>21040</v>
      </c>
      <c r="HC831" s="14">
        <f t="shared" si="768"/>
        <v>6</v>
      </c>
      <c r="HD831" s="14">
        <f t="shared" si="769"/>
        <v>2104</v>
      </c>
      <c r="HE831" s="25" t="s">
        <v>1109</v>
      </c>
      <c r="HF831" s="14">
        <f t="shared" si="752"/>
        <v>900</v>
      </c>
    </row>
    <row r="832" spans="165:214" ht="16.5" x14ac:dyDescent="0.2">
      <c r="FI832" s="13">
        <v>827</v>
      </c>
      <c r="FJ832" s="14">
        <f t="shared" si="753"/>
        <v>2</v>
      </c>
      <c r="FK832" s="14">
        <f t="shared" si="757"/>
        <v>392</v>
      </c>
      <c r="FL832" s="14">
        <f t="shared" si="754"/>
        <v>52</v>
      </c>
      <c r="FM832" s="14">
        <f t="shared" si="758"/>
        <v>41</v>
      </c>
      <c r="FN832" s="14">
        <f t="shared" si="726"/>
        <v>21</v>
      </c>
      <c r="FO832" s="14">
        <f t="shared" si="727"/>
        <v>140</v>
      </c>
      <c r="FP832" s="14">
        <f t="shared" si="728"/>
        <v>4</v>
      </c>
      <c r="FQ832" s="14">
        <f t="shared" si="729"/>
        <v>6</v>
      </c>
      <c r="FR832" s="14">
        <f t="shared" si="730"/>
        <v>8</v>
      </c>
      <c r="FS832" s="14" t="b">
        <f t="shared" si="755"/>
        <v>1</v>
      </c>
      <c r="FT832" s="14">
        <f t="shared" si="731"/>
        <v>2110418</v>
      </c>
      <c r="FU832" s="14">
        <f t="shared" si="756"/>
        <v>450</v>
      </c>
      <c r="FV832" s="13" t="str">
        <f t="shared" si="732"/>
        <v>140级-攻击套守护灵の戒指</v>
      </c>
      <c r="FW832" s="13" t="str">
        <f t="shared" si="733"/>
        <v>紫极幻兽 · 守护灵の戒指</v>
      </c>
      <c r="FX832" s="14">
        <f t="shared" si="734"/>
        <v>2</v>
      </c>
      <c r="FY832" s="14">
        <f t="shared" si="735"/>
        <v>4</v>
      </c>
      <c r="FZ832" s="14">
        <f t="shared" si="736"/>
        <v>140</v>
      </c>
      <c r="GA832" s="14">
        <v>393</v>
      </c>
      <c r="GB832" s="14">
        <f t="shared" si="737"/>
        <v>10</v>
      </c>
      <c r="GC832" s="14">
        <f t="shared" si="759"/>
        <v>8</v>
      </c>
      <c r="GD832" s="14">
        <f t="shared" si="738"/>
        <v>211041</v>
      </c>
      <c r="GE832" s="14" t="e">
        <f t="shared" si="760"/>
        <v>#REF!</v>
      </c>
      <c r="GF832" s="14" t="e">
        <f t="shared" si="739"/>
        <v>#REF!</v>
      </c>
      <c r="GG832" s="14" t="e">
        <f t="shared" si="740"/>
        <v>#REF!</v>
      </c>
      <c r="GH832" s="14" t="e">
        <f t="shared" si="741"/>
        <v>#REF!</v>
      </c>
      <c r="GI832" s="14" t="e">
        <f t="shared" si="742"/>
        <v>#REF!</v>
      </c>
      <c r="GJ832" s="14" t="e">
        <f t="shared" si="743"/>
        <v>#REF!</v>
      </c>
      <c r="GK832" s="14" t="e">
        <f t="shared" si="744"/>
        <v>#REF!</v>
      </c>
      <c r="GL832" s="14">
        <f t="shared" si="745"/>
        <v>2104</v>
      </c>
      <c r="GM832" s="14">
        <f t="shared" si="746"/>
        <v>6</v>
      </c>
      <c r="GN832" s="14">
        <f t="shared" si="747"/>
        <v>2104</v>
      </c>
      <c r="GO832" s="25" t="str">
        <f t="shared" si="748"/>
        <v>icon_2110418</v>
      </c>
      <c r="GS832" s="14">
        <f t="shared" si="749"/>
        <v>1</v>
      </c>
      <c r="GT832" s="14">
        <f t="shared" si="750"/>
        <v>3</v>
      </c>
      <c r="GU832" s="14" t="e">
        <f t="shared" si="761"/>
        <v>#REF!</v>
      </c>
      <c r="GV832" s="14" t="str">
        <f t="shared" si="762"/>
        <v>AtkExt</v>
      </c>
      <c r="GW832" s="14" t="e">
        <f t="shared" si="763"/>
        <v>#REF!</v>
      </c>
      <c r="GX832" s="14" t="e">
        <f t="shared" si="764"/>
        <v>#REF!</v>
      </c>
      <c r="GY832" s="14" t="str">
        <f t="shared" si="765"/>
        <v>HPExt</v>
      </c>
      <c r="GZ832" s="14" t="e">
        <f t="shared" si="766"/>
        <v>#REF!</v>
      </c>
      <c r="HA832" s="14" t="e">
        <f t="shared" si="767"/>
        <v>#REF!</v>
      </c>
      <c r="HB832" s="14">
        <f t="shared" si="751"/>
        <v>21040</v>
      </c>
      <c r="HC832" s="14">
        <f t="shared" si="768"/>
        <v>6</v>
      </c>
      <c r="HD832" s="14">
        <f t="shared" si="769"/>
        <v>2104</v>
      </c>
      <c r="HE832" s="25" t="s">
        <v>1109</v>
      </c>
      <c r="HF832" s="14">
        <f t="shared" si="752"/>
        <v>900</v>
      </c>
    </row>
    <row r="833" spans="165:214" ht="16.5" x14ac:dyDescent="0.2">
      <c r="FI833" s="13">
        <v>828</v>
      </c>
      <c r="FJ833" s="14">
        <f t="shared" si="753"/>
        <v>2</v>
      </c>
      <c r="FK833" s="14">
        <f t="shared" si="757"/>
        <v>393</v>
      </c>
      <c r="FL833" s="14">
        <f t="shared" si="754"/>
        <v>53</v>
      </c>
      <c r="FM833" s="14">
        <f t="shared" si="758"/>
        <v>10</v>
      </c>
      <c r="FN833" s="14">
        <f t="shared" si="726"/>
        <v>22</v>
      </c>
      <c r="FO833" s="14">
        <f t="shared" si="727"/>
        <v>150</v>
      </c>
      <c r="FP833" s="14">
        <f t="shared" si="728"/>
        <v>1</v>
      </c>
      <c r="FQ833" s="14">
        <f t="shared" si="729"/>
        <v>1</v>
      </c>
      <c r="FR833" s="14">
        <f t="shared" si="730"/>
        <v>1</v>
      </c>
      <c r="FS833" s="14" t="b">
        <f t="shared" si="755"/>
        <v>0</v>
      </c>
      <c r="FT833" s="14">
        <f t="shared" si="731"/>
        <v>2111101</v>
      </c>
      <c r="FU833" s="14">
        <f t="shared" si="756"/>
        <v>500</v>
      </c>
      <c r="FV833" s="13" t="str">
        <f t="shared" si="732"/>
        <v>150级-普通守护灵の灵器</v>
      </c>
      <c r="FW833" s="13" t="str">
        <f t="shared" si="733"/>
        <v>忠魂 · 守护灵の灵器-普通</v>
      </c>
      <c r="FX833" s="14">
        <f t="shared" si="734"/>
        <v>2</v>
      </c>
      <c r="FY833" s="14">
        <f t="shared" si="735"/>
        <v>1</v>
      </c>
      <c r="FZ833" s="14">
        <f t="shared" si="736"/>
        <v>150</v>
      </c>
      <c r="GA833" s="14">
        <v>394</v>
      </c>
      <c r="GB833" s="14">
        <f t="shared" si="737"/>
        <v>11</v>
      </c>
      <c r="GC833" s="14">
        <f t="shared" si="759"/>
        <v>1</v>
      </c>
      <c r="GD833" s="14" t="str">
        <f t="shared" si="738"/>
        <v/>
      </c>
      <c r="GE833" s="14" t="e">
        <f t="shared" si="760"/>
        <v>#REF!</v>
      </c>
      <c r="GF833" s="14" t="e">
        <f t="shared" si="739"/>
        <v>#REF!</v>
      </c>
      <c r="GG833" s="14" t="e">
        <f t="shared" si="740"/>
        <v>#REF!</v>
      </c>
      <c r="GH833" s="14" t="e">
        <f t="shared" si="741"/>
        <v>#REF!</v>
      </c>
      <c r="GI833" s="14" t="e">
        <f t="shared" si="742"/>
        <v>#REF!</v>
      </c>
      <c r="GJ833" s="14" t="e">
        <f t="shared" si="743"/>
        <v>#REF!</v>
      </c>
      <c r="GK833" s="14" t="e">
        <f t="shared" si="744"/>
        <v>#REF!</v>
      </c>
      <c r="GL833" s="14">
        <f t="shared" si="745"/>
        <v>2111</v>
      </c>
      <c r="GM833" s="14">
        <f t="shared" si="746"/>
        <v>0</v>
      </c>
      <c r="GN833" s="14" t="str">
        <f t="shared" si="747"/>
        <v/>
      </c>
      <c r="GO833" s="25" t="str">
        <f t="shared" si="748"/>
        <v>icon_2111101</v>
      </c>
      <c r="GS833" s="14">
        <f t="shared" si="749"/>
        <v>1</v>
      </c>
      <c r="GT833" s="14">
        <f t="shared" si="750"/>
        <v>0</v>
      </c>
      <c r="GU833" s="14" t="e">
        <f t="shared" si="761"/>
        <v>#REF!</v>
      </c>
      <c r="GV833" s="14" t="str">
        <f t="shared" si="762"/>
        <v>AtkExt</v>
      </c>
      <c r="GW833" s="14" t="e">
        <f t="shared" si="763"/>
        <v>#REF!</v>
      </c>
      <c r="GX833" s="14" t="e">
        <f t="shared" si="764"/>
        <v>#REF!</v>
      </c>
      <c r="GY833" s="14" t="str">
        <f t="shared" si="765"/>
        <v/>
      </c>
      <c r="GZ833" s="14" t="str">
        <f t="shared" si="766"/>
        <v/>
      </c>
      <c r="HA833" s="14" t="str">
        <f t="shared" si="767"/>
        <v/>
      </c>
      <c r="HB833" s="14">
        <f t="shared" si="751"/>
        <v>21110</v>
      </c>
      <c r="HC833" s="14">
        <f t="shared" si="768"/>
        <v>0</v>
      </c>
      <c r="HD833" s="14" t="str">
        <f t="shared" si="769"/>
        <v/>
      </c>
      <c r="HE833" s="25" t="s">
        <v>1109</v>
      </c>
      <c r="HF833" s="14">
        <f t="shared" si="752"/>
        <v>160</v>
      </c>
    </row>
    <row r="834" spans="165:214" ht="16.5" x14ac:dyDescent="0.2">
      <c r="FI834" s="13">
        <v>829</v>
      </c>
      <c r="FJ834" s="14">
        <f t="shared" si="753"/>
        <v>2</v>
      </c>
      <c r="FK834" s="14">
        <f t="shared" si="757"/>
        <v>394</v>
      </c>
      <c r="FL834" s="14">
        <f t="shared" si="754"/>
        <v>53</v>
      </c>
      <c r="FM834" s="14">
        <f t="shared" si="758"/>
        <v>10</v>
      </c>
      <c r="FN834" s="14">
        <f t="shared" si="726"/>
        <v>22</v>
      </c>
      <c r="FO834" s="14">
        <f t="shared" si="727"/>
        <v>150</v>
      </c>
      <c r="FP834" s="14">
        <f t="shared" si="728"/>
        <v>1</v>
      </c>
      <c r="FQ834" s="14">
        <f t="shared" si="729"/>
        <v>2</v>
      </c>
      <c r="FR834" s="14">
        <f t="shared" si="730"/>
        <v>2</v>
      </c>
      <c r="FS834" s="14" t="b">
        <f t="shared" si="755"/>
        <v>0</v>
      </c>
      <c r="FT834" s="14">
        <f t="shared" si="731"/>
        <v>2111102</v>
      </c>
      <c r="FU834" s="14">
        <f t="shared" si="756"/>
        <v>250</v>
      </c>
      <c r="FV834" s="13" t="str">
        <f t="shared" si="732"/>
        <v>150级-普通守护灵の头盔</v>
      </c>
      <c r="FW834" s="13" t="str">
        <f t="shared" si="733"/>
        <v>忠魂 · 守护灵の头盔-普通</v>
      </c>
      <c r="FX834" s="14">
        <f t="shared" si="734"/>
        <v>2</v>
      </c>
      <c r="FY834" s="14">
        <f t="shared" si="735"/>
        <v>1</v>
      </c>
      <c r="FZ834" s="14">
        <f t="shared" si="736"/>
        <v>150</v>
      </c>
      <c r="GA834" s="14">
        <v>395</v>
      </c>
      <c r="GB834" s="14">
        <f t="shared" si="737"/>
        <v>11</v>
      </c>
      <c r="GC834" s="14">
        <f t="shared" si="759"/>
        <v>2</v>
      </c>
      <c r="GD834" s="14" t="str">
        <f t="shared" si="738"/>
        <v/>
      </c>
      <c r="GE834" s="14" t="e">
        <f t="shared" si="760"/>
        <v>#REF!</v>
      </c>
      <c r="GF834" s="14" t="e">
        <f t="shared" si="739"/>
        <v>#REF!</v>
      </c>
      <c r="GG834" s="14" t="e">
        <f t="shared" si="740"/>
        <v>#REF!</v>
      </c>
      <c r="GH834" s="14" t="e">
        <f t="shared" si="741"/>
        <v>#REF!</v>
      </c>
      <c r="GI834" s="14" t="e">
        <f t="shared" si="742"/>
        <v>#REF!</v>
      </c>
      <c r="GJ834" s="14" t="e">
        <f t="shared" si="743"/>
        <v>#REF!</v>
      </c>
      <c r="GK834" s="14" t="e">
        <f t="shared" si="744"/>
        <v>#REF!</v>
      </c>
      <c r="GL834" s="14">
        <f t="shared" si="745"/>
        <v>2111</v>
      </c>
      <c r="GM834" s="14">
        <f t="shared" si="746"/>
        <v>0</v>
      </c>
      <c r="GN834" s="14" t="str">
        <f t="shared" si="747"/>
        <v/>
      </c>
      <c r="GO834" s="25" t="str">
        <f t="shared" si="748"/>
        <v>icon_2111102</v>
      </c>
      <c r="GS834" s="14">
        <f t="shared" si="749"/>
        <v>2</v>
      </c>
      <c r="GT834" s="14">
        <f t="shared" si="750"/>
        <v>0</v>
      </c>
      <c r="GU834" s="14" t="e">
        <f t="shared" si="761"/>
        <v>#REF!</v>
      </c>
      <c r="GV834" s="14" t="str">
        <f t="shared" si="762"/>
        <v>DefExt</v>
      </c>
      <c r="GW834" s="14" t="e">
        <f t="shared" si="763"/>
        <v>#REF!</v>
      </c>
      <c r="GX834" s="14" t="e">
        <f t="shared" si="764"/>
        <v>#REF!</v>
      </c>
      <c r="GY834" s="14" t="str">
        <f t="shared" si="765"/>
        <v/>
      </c>
      <c r="GZ834" s="14" t="str">
        <f t="shared" si="766"/>
        <v/>
      </c>
      <c r="HA834" s="14" t="str">
        <f t="shared" si="767"/>
        <v/>
      </c>
      <c r="HB834" s="14">
        <f t="shared" si="751"/>
        <v>21110</v>
      </c>
      <c r="HC834" s="14">
        <f t="shared" si="768"/>
        <v>0</v>
      </c>
      <c r="HD834" s="14" t="str">
        <f t="shared" si="769"/>
        <v/>
      </c>
      <c r="HE834" s="25" t="s">
        <v>1109</v>
      </c>
      <c r="HF834" s="14">
        <f t="shared" si="752"/>
        <v>80</v>
      </c>
    </row>
    <row r="835" spans="165:214" ht="16.5" x14ac:dyDescent="0.2">
      <c r="FI835" s="13">
        <v>830</v>
      </c>
      <c r="FJ835" s="14">
        <f t="shared" si="753"/>
        <v>2</v>
      </c>
      <c r="FK835" s="14">
        <f t="shared" si="757"/>
        <v>395</v>
      </c>
      <c r="FL835" s="14">
        <f t="shared" si="754"/>
        <v>53</v>
      </c>
      <c r="FM835" s="14">
        <f t="shared" si="758"/>
        <v>10</v>
      </c>
      <c r="FN835" s="14">
        <f t="shared" si="726"/>
        <v>22</v>
      </c>
      <c r="FO835" s="14">
        <f t="shared" si="727"/>
        <v>150</v>
      </c>
      <c r="FP835" s="14">
        <f t="shared" si="728"/>
        <v>1</v>
      </c>
      <c r="FQ835" s="14">
        <f t="shared" si="729"/>
        <v>3</v>
      </c>
      <c r="FR835" s="14">
        <f t="shared" si="730"/>
        <v>3</v>
      </c>
      <c r="FS835" s="14" t="b">
        <f t="shared" si="755"/>
        <v>0</v>
      </c>
      <c r="FT835" s="14">
        <f t="shared" si="731"/>
        <v>2111103</v>
      </c>
      <c r="FU835" s="14">
        <f t="shared" si="756"/>
        <v>250</v>
      </c>
      <c r="FV835" s="13" t="str">
        <f t="shared" si="732"/>
        <v>150级-普通守护灵の铠甲</v>
      </c>
      <c r="FW835" s="13" t="str">
        <f t="shared" si="733"/>
        <v>忠魂 · 守护灵の铠甲-普通</v>
      </c>
      <c r="FX835" s="14">
        <f t="shared" si="734"/>
        <v>2</v>
      </c>
      <c r="FY835" s="14">
        <f t="shared" si="735"/>
        <v>1</v>
      </c>
      <c r="FZ835" s="14">
        <f t="shared" si="736"/>
        <v>150</v>
      </c>
      <c r="GA835" s="14">
        <v>396</v>
      </c>
      <c r="GB835" s="14">
        <f t="shared" si="737"/>
        <v>11</v>
      </c>
      <c r="GC835" s="14">
        <f t="shared" si="759"/>
        <v>3</v>
      </c>
      <c r="GD835" s="14" t="str">
        <f t="shared" si="738"/>
        <v/>
      </c>
      <c r="GE835" s="14" t="e">
        <f t="shared" si="760"/>
        <v>#REF!</v>
      </c>
      <c r="GF835" s="14" t="e">
        <f t="shared" si="739"/>
        <v>#REF!</v>
      </c>
      <c r="GG835" s="14" t="e">
        <f t="shared" si="740"/>
        <v>#REF!</v>
      </c>
      <c r="GH835" s="14" t="e">
        <f t="shared" si="741"/>
        <v>#REF!</v>
      </c>
      <c r="GI835" s="14" t="e">
        <f t="shared" si="742"/>
        <v>#REF!</v>
      </c>
      <c r="GJ835" s="14" t="e">
        <f t="shared" si="743"/>
        <v>#REF!</v>
      </c>
      <c r="GK835" s="14" t="e">
        <f t="shared" si="744"/>
        <v>#REF!</v>
      </c>
      <c r="GL835" s="14">
        <f t="shared" si="745"/>
        <v>2111</v>
      </c>
      <c r="GM835" s="14">
        <f t="shared" si="746"/>
        <v>0</v>
      </c>
      <c r="GN835" s="14" t="str">
        <f t="shared" si="747"/>
        <v/>
      </c>
      <c r="GO835" s="25" t="str">
        <f t="shared" si="748"/>
        <v>icon_2111103</v>
      </c>
      <c r="GS835" s="14">
        <f t="shared" si="749"/>
        <v>2</v>
      </c>
      <c r="GT835" s="14">
        <f t="shared" si="750"/>
        <v>3</v>
      </c>
      <c r="GU835" s="14" t="e">
        <f t="shared" si="761"/>
        <v>#REF!</v>
      </c>
      <c r="GV835" s="14" t="str">
        <f t="shared" si="762"/>
        <v>DefExt</v>
      </c>
      <c r="GW835" s="14" t="e">
        <f t="shared" si="763"/>
        <v>#REF!</v>
      </c>
      <c r="GX835" s="14" t="e">
        <f t="shared" si="764"/>
        <v>#REF!</v>
      </c>
      <c r="GY835" s="14" t="str">
        <f t="shared" si="765"/>
        <v>HPExt</v>
      </c>
      <c r="GZ835" s="14" t="e">
        <f t="shared" si="766"/>
        <v>#REF!</v>
      </c>
      <c r="HA835" s="14" t="e">
        <f t="shared" si="767"/>
        <v>#REF!</v>
      </c>
      <c r="HB835" s="14">
        <f t="shared" si="751"/>
        <v>21110</v>
      </c>
      <c r="HC835" s="14">
        <f t="shared" si="768"/>
        <v>0</v>
      </c>
      <c r="HD835" s="14" t="str">
        <f t="shared" si="769"/>
        <v/>
      </c>
      <c r="HE835" s="25" t="s">
        <v>1109</v>
      </c>
      <c r="HF835" s="14">
        <f t="shared" si="752"/>
        <v>80</v>
      </c>
    </row>
    <row r="836" spans="165:214" ht="16.5" x14ac:dyDescent="0.2">
      <c r="FI836" s="13">
        <v>831</v>
      </c>
      <c r="FJ836" s="14">
        <f t="shared" si="753"/>
        <v>2</v>
      </c>
      <c r="FK836" s="14">
        <f t="shared" si="757"/>
        <v>396</v>
      </c>
      <c r="FL836" s="14">
        <f t="shared" si="754"/>
        <v>53</v>
      </c>
      <c r="FM836" s="14">
        <f t="shared" si="758"/>
        <v>10</v>
      </c>
      <c r="FN836" s="14">
        <f t="shared" si="726"/>
        <v>22</v>
      </c>
      <c r="FO836" s="14">
        <f t="shared" si="727"/>
        <v>150</v>
      </c>
      <c r="FP836" s="14">
        <f t="shared" si="728"/>
        <v>1</v>
      </c>
      <c r="FQ836" s="14">
        <f t="shared" si="729"/>
        <v>4</v>
      </c>
      <c r="FR836" s="14">
        <f t="shared" si="730"/>
        <v>4</v>
      </c>
      <c r="FS836" s="14" t="b">
        <f t="shared" si="755"/>
        <v>0</v>
      </c>
      <c r="FT836" s="14">
        <f t="shared" si="731"/>
        <v>2111104</v>
      </c>
      <c r="FU836" s="14">
        <f t="shared" si="756"/>
        <v>250</v>
      </c>
      <c r="FV836" s="13" t="str">
        <f t="shared" si="732"/>
        <v>150级-普通守护灵の裤子</v>
      </c>
      <c r="FW836" s="13" t="str">
        <f t="shared" si="733"/>
        <v>忠魂 · 守护灵の裤子-普通</v>
      </c>
      <c r="FX836" s="14">
        <f t="shared" si="734"/>
        <v>2</v>
      </c>
      <c r="FY836" s="14">
        <f t="shared" si="735"/>
        <v>1</v>
      </c>
      <c r="FZ836" s="14">
        <f t="shared" si="736"/>
        <v>150</v>
      </c>
      <c r="GA836" s="14">
        <v>397</v>
      </c>
      <c r="GB836" s="14">
        <f t="shared" si="737"/>
        <v>11</v>
      </c>
      <c r="GC836" s="14">
        <f t="shared" si="759"/>
        <v>4</v>
      </c>
      <c r="GD836" s="14" t="str">
        <f t="shared" si="738"/>
        <v/>
      </c>
      <c r="GE836" s="14" t="e">
        <f t="shared" si="760"/>
        <v>#REF!</v>
      </c>
      <c r="GF836" s="14" t="e">
        <f t="shared" si="739"/>
        <v>#REF!</v>
      </c>
      <c r="GG836" s="14" t="e">
        <f t="shared" si="740"/>
        <v>#REF!</v>
      </c>
      <c r="GH836" s="14" t="e">
        <f t="shared" si="741"/>
        <v>#REF!</v>
      </c>
      <c r="GI836" s="14" t="e">
        <f t="shared" si="742"/>
        <v>#REF!</v>
      </c>
      <c r="GJ836" s="14" t="e">
        <f t="shared" si="743"/>
        <v>#REF!</v>
      </c>
      <c r="GK836" s="14" t="e">
        <f t="shared" si="744"/>
        <v>#REF!</v>
      </c>
      <c r="GL836" s="14">
        <f t="shared" si="745"/>
        <v>2111</v>
      </c>
      <c r="GM836" s="14">
        <f t="shared" si="746"/>
        <v>0</v>
      </c>
      <c r="GN836" s="14" t="str">
        <f t="shared" si="747"/>
        <v/>
      </c>
      <c r="GO836" s="25" t="str">
        <f t="shared" si="748"/>
        <v>icon_2111104</v>
      </c>
      <c r="GS836" s="14">
        <f t="shared" si="749"/>
        <v>2</v>
      </c>
      <c r="GT836" s="14">
        <f t="shared" si="750"/>
        <v>0</v>
      </c>
      <c r="GU836" s="14" t="e">
        <f t="shared" si="761"/>
        <v>#REF!</v>
      </c>
      <c r="GV836" s="14" t="str">
        <f t="shared" si="762"/>
        <v>DefExt</v>
      </c>
      <c r="GW836" s="14" t="e">
        <f t="shared" si="763"/>
        <v>#REF!</v>
      </c>
      <c r="GX836" s="14" t="e">
        <f t="shared" si="764"/>
        <v>#REF!</v>
      </c>
      <c r="GY836" s="14" t="str">
        <f t="shared" si="765"/>
        <v/>
      </c>
      <c r="GZ836" s="14" t="str">
        <f t="shared" si="766"/>
        <v/>
      </c>
      <c r="HA836" s="14" t="str">
        <f t="shared" si="767"/>
        <v/>
      </c>
      <c r="HB836" s="14">
        <f t="shared" si="751"/>
        <v>21110</v>
      </c>
      <c r="HC836" s="14">
        <f t="shared" si="768"/>
        <v>0</v>
      </c>
      <c r="HD836" s="14" t="str">
        <f t="shared" si="769"/>
        <v/>
      </c>
      <c r="HE836" s="25" t="s">
        <v>1109</v>
      </c>
      <c r="HF836" s="14">
        <f t="shared" si="752"/>
        <v>80</v>
      </c>
    </row>
    <row r="837" spans="165:214" ht="16.5" x14ac:dyDescent="0.2">
      <c r="FI837" s="13">
        <v>832</v>
      </c>
      <c r="FJ837" s="14">
        <f t="shared" si="753"/>
        <v>2</v>
      </c>
      <c r="FK837" s="14">
        <f t="shared" si="757"/>
        <v>397</v>
      </c>
      <c r="FL837" s="14">
        <f t="shared" si="754"/>
        <v>53</v>
      </c>
      <c r="FM837" s="14">
        <f t="shared" si="758"/>
        <v>10</v>
      </c>
      <c r="FN837" s="14">
        <f t="shared" si="726"/>
        <v>22</v>
      </c>
      <c r="FO837" s="14">
        <f t="shared" si="727"/>
        <v>150</v>
      </c>
      <c r="FP837" s="14">
        <f t="shared" si="728"/>
        <v>1</v>
      </c>
      <c r="FQ837" s="14">
        <f t="shared" si="729"/>
        <v>5</v>
      </c>
      <c r="FR837" s="14">
        <f t="shared" si="730"/>
        <v>5</v>
      </c>
      <c r="FS837" s="14" t="b">
        <f t="shared" si="755"/>
        <v>0</v>
      </c>
      <c r="FT837" s="14">
        <f t="shared" si="731"/>
        <v>2111105</v>
      </c>
      <c r="FU837" s="14">
        <f t="shared" si="756"/>
        <v>250</v>
      </c>
      <c r="FV837" s="13" t="str">
        <f t="shared" si="732"/>
        <v>150级-普通守护灵の鞋子</v>
      </c>
      <c r="FW837" s="13" t="str">
        <f t="shared" si="733"/>
        <v>忠魂 · 守护灵の鞋子-普通</v>
      </c>
      <c r="FX837" s="14">
        <f t="shared" si="734"/>
        <v>2</v>
      </c>
      <c r="FY837" s="14">
        <f t="shared" si="735"/>
        <v>1</v>
      </c>
      <c r="FZ837" s="14">
        <f t="shared" si="736"/>
        <v>150</v>
      </c>
      <c r="GA837" s="14">
        <v>398</v>
      </c>
      <c r="GB837" s="14">
        <f t="shared" si="737"/>
        <v>11</v>
      </c>
      <c r="GC837" s="14">
        <f t="shared" si="759"/>
        <v>5</v>
      </c>
      <c r="GD837" s="14" t="str">
        <f t="shared" si="738"/>
        <v/>
      </c>
      <c r="GE837" s="14" t="e">
        <f t="shared" si="760"/>
        <v>#REF!</v>
      </c>
      <c r="GF837" s="14" t="e">
        <f t="shared" si="739"/>
        <v>#REF!</v>
      </c>
      <c r="GG837" s="14" t="e">
        <f t="shared" si="740"/>
        <v>#REF!</v>
      </c>
      <c r="GH837" s="14" t="e">
        <f t="shared" si="741"/>
        <v>#REF!</v>
      </c>
      <c r="GI837" s="14" t="e">
        <f t="shared" si="742"/>
        <v>#REF!</v>
      </c>
      <c r="GJ837" s="14" t="e">
        <f t="shared" si="743"/>
        <v>#REF!</v>
      </c>
      <c r="GK837" s="14" t="e">
        <f t="shared" si="744"/>
        <v>#REF!</v>
      </c>
      <c r="GL837" s="14">
        <f t="shared" si="745"/>
        <v>2111</v>
      </c>
      <c r="GM837" s="14">
        <f t="shared" si="746"/>
        <v>0</v>
      </c>
      <c r="GN837" s="14" t="str">
        <f t="shared" si="747"/>
        <v/>
      </c>
      <c r="GO837" s="25" t="str">
        <f t="shared" si="748"/>
        <v>icon_2111105</v>
      </c>
      <c r="GS837" s="14">
        <f t="shared" si="749"/>
        <v>3</v>
      </c>
      <c r="GT837" s="14">
        <f t="shared" si="750"/>
        <v>0</v>
      </c>
      <c r="GU837" s="14" t="e">
        <f t="shared" si="761"/>
        <v>#REF!</v>
      </c>
      <c r="GV837" s="14" t="str">
        <f t="shared" si="762"/>
        <v>HPExt</v>
      </c>
      <c r="GW837" s="14" t="e">
        <f t="shared" si="763"/>
        <v>#REF!</v>
      </c>
      <c r="GX837" s="14" t="e">
        <f t="shared" si="764"/>
        <v>#REF!</v>
      </c>
      <c r="GY837" s="14" t="str">
        <f t="shared" si="765"/>
        <v/>
      </c>
      <c r="GZ837" s="14" t="str">
        <f t="shared" si="766"/>
        <v/>
      </c>
      <c r="HA837" s="14" t="str">
        <f t="shared" si="767"/>
        <v/>
      </c>
      <c r="HB837" s="14">
        <f t="shared" si="751"/>
        <v>21110</v>
      </c>
      <c r="HC837" s="14">
        <f t="shared" si="768"/>
        <v>0</v>
      </c>
      <c r="HD837" s="14" t="str">
        <f t="shared" si="769"/>
        <v/>
      </c>
      <c r="HE837" s="25" t="s">
        <v>1109</v>
      </c>
      <c r="HF837" s="14">
        <f t="shared" si="752"/>
        <v>80</v>
      </c>
    </row>
    <row r="838" spans="165:214" ht="16.5" x14ac:dyDescent="0.2">
      <c r="FI838" s="13">
        <v>833</v>
      </c>
      <c r="FJ838" s="14">
        <f t="shared" si="753"/>
        <v>2</v>
      </c>
      <c r="FK838" s="14">
        <f t="shared" si="757"/>
        <v>398</v>
      </c>
      <c r="FL838" s="14">
        <f t="shared" si="754"/>
        <v>53</v>
      </c>
      <c r="FM838" s="14">
        <f t="shared" si="758"/>
        <v>10</v>
      </c>
      <c r="FN838" s="14">
        <f t="shared" ref="FN838:FN875" si="770">(FJ838-1)*$FL$3+GB838</f>
        <v>22</v>
      </c>
      <c r="FO838" s="14">
        <f t="shared" ref="FO838:FO875" si="771">INDEX(AJ$7:AJ$64,$FL838)</f>
        <v>150</v>
      </c>
      <c r="FP838" s="14">
        <f t="shared" ref="FP838:FP875" si="772">INDEX(AK$7:AK$64,$FL838)</f>
        <v>1</v>
      </c>
      <c r="FQ838" s="14">
        <f t="shared" ref="FQ838:FQ875" si="773">FK838-INDEX($AT$6:$AT$64,FL838)</f>
        <v>6</v>
      </c>
      <c r="FR838" s="14">
        <f t="shared" ref="FR838:FR875" si="774">INDEX($AU$7:$BB$64,FL838,FK838-INDEX($AT$6:$AT$64,FL838))</f>
        <v>6</v>
      </c>
      <c r="FS838" s="14" t="b">
        <f t="shared" si="755"/>
        <v>0</v>
      </c>
      <c r="FT838" s="14">
        <f t="shared" ref="FT838:FT875" si="775">INDEX($AQ$7:$AQ$64,FL838)*10+FR838+(FJ838-1)*100000+2000000</f>
        <v>2111106</v>
      </c>
      <c r="FU838" s="14">
        <f t="shared" si="756"/>
        <v>250</v>
      </c>
      <c r="FV838" s="13" t="str">
        <f t="shared" ref="FV838:FV875" si="776">INDEX($AM$7:$AM$64,FL838)&amp;"-"&amp;INDEX($AN$7:$AN$64,FL838)&amp;INDEX($BR$6:$BR$7,FJ838)&amp;INDEX($AU$3:$BB$3,FR838)</f>
        <v>150级-普通守护灵の护手</v>
      </c>
      <c r="FW838" s="13" t="str">
        <f t="shared" ref="FW838:FW875" si="777">INDEX($AO$7:$AP$64,FL838,FJ838)&amp;" · "&amp;INDEX($BR$6:$BR$7,FJ838)&amp;INDEX($AU$3:$BB$3,FR838)&amp;IF(FS838,"","-"&amp;INDEX($CG$6:$CG$9,FP838))</f>
        <v>忠魂 · 守护灵の护手-普通</v>
      </c>
      <c r="FX838" s="14">
        <f t="shared" ref="FX838:FX875" si="778">FJ838</f>
        <v>2</v>
      </c>
      <c r="FY838" s="14">
        <f t="shared" ref="FY838:FY875" si="779">INDEX($AK$7:$AK$64,FL838)</f>
        <v>1</v>
      </c>
      <c r="FZ838" s="14">
        <f t="shared" ref="FZ838:FZ875" si="780">INDEX($AJ$7:$AJ$64,FL838)</f>
        <v>150</v>
      </c>
      <c r="GA838" s="14">
        <v>399</v>
      </c>
      <c r="GB838" s="14">
        <f t="shared" ref="GB838:GB875" si="781">INDEX(AH$7:AH$64,$FL838)</f>
        <v>11</v>
      </c>
      <c r="GC838" s="14">
        <f t="shared" si="759"/>
        <v>6</v>
      </c>
      <c r="GD838" s="14" t="str">
        <f t="shared" ref="GD838:GD875" si="782">IF(INDEX($AR$7:$AR$64,FL838)&gt;0,INDEX($AR$7:$AR$64,FL838) + (FJ838-1)*10000+200000,"")</f>
        <v/>
      </c>
      <c r="GE838" s="14" t="e">
        <f t="shared" si="760"/>
        <v>#REF!</v>
      </c>
      <c r="GF838" s="14" t="e">
        <f t="shared" ref="GF838:GF875" si="783">ROUND(INDEX(M$6:M$27,$FN838)*INDEX(BW$6:BW$13,$FR838)*INDEX($CH$6:$CH$9,FY838)/5,0)*5</f>
        <v>#REF!</v>
      </c>
      <c r="GG838" s="14" t="e">
        <f t="shared" ref="GG838:GG875" si="784">ROUND(INDEX(N$6:N$27,$FN838)*INDEX(BX$6:BX$13,$FR838)*INDEX($CH$6:$CH$9,FY838)/5,0)*5</f>
        <v>#REF!</v>
      </c>
      <c r="GH838" s="14" t="e">
        <f t="shared" ref="GH838:GH875" si="785">ROUND(INDEX(O$6:O$27,$FN838)*INDEX(BY$6:BY$13,$FR838)*INDEX($CH$6:$CH$9,FY838)/5,0)*5</f>
        <v>#REF!</v>
      </c>
      <c r="GI838" s="14" t="e">
        <f t="shared" ref="GI838:GI875" si="786">ROUND(INDEX(S$6:S$27,$FN838)*INDEX(BW$6:BW$13,$FR838)*INDEX($CH$6:$CH$9,FY838),0)</f>
        <v>#REF!</v>
      </c>
      <c r="GJ838" s="14" t="e">
        <f t="shared" ref="GJ838:GJ875" si="787">ROUND(INDEX(T$6:T$27,$FN838)*INDEX(BX$6:BX$13,$FR838)*INDEX($CH$6:$CH$9,FY838),0)</f>
        <v>#REF!</v>
      </c>
      <c r="GK838" s="14" t="e">
        <f t="shared" ref="GK838:GK875" si="788">ROUND(INDEX(U$6:U$27,$FN838)*INDEX(BY$6:BY$13,$FR838)*INDEX($CH$6:$CH$9,FY838),0)</f>
        <v>#REF!</v>
      </c>
      <c r="GL838" s="14">
        <f t="shared" ref="GL838:GL875" si="789">GB838*10+FP838+FJ838*1000</f>
        <v>2111</v>
      </c>
      <c r="GM838" s="14">
        <f t="shared" ref="GM838:GM875" si="790">INDEX($V$17:$Y$27,GB838,FP838)</f>
        <v>0</v>
      </c>
      <c r="GN838" s="14" t="str">
        <f t="shared" ref="GN838:GN875" si="791">IF(FP838&gt;2,GB838*10+FP838+FJ838*1000,"")</f>
        <v/>
      </c>
      <c r="GO838" s="25" t="str">
        <f t="shared" ref="GO838:GO875" si="792">IF(FS838,"icon_"&amp;FT838,GO$2&amp;INDEX($FG$6:$FG$7,FJ838)*100000+GB838*1000+100+FR838)</f>
        <v>icon_2111106</v>
      </c>
      <c r="GS838" s="14">
        <f t="shared" ref="GS838:GS875" si="793">INDEX(CA$6:CA$13,$GC838)</f>
        <v>3</v>
      </c>
      <c r="GT838" s="14">
        <f t="shared" ref="GT838:GT875" si="794">INDEX(CB$6:CB$13,$GC838)</f>
        <v>0</v>
      </c>
      <c r="GU838" s="14" t="e">
        <f t="shared" si="761"/>
        <v>#REF!</v>
      </c>
      <c r="GV838" s="14" t="str">
        <f t="shared" si="762"/>
        <v>HPExt</v>
      </c>
      <c r="GW838" s="14" t="e">
        <f t="shared" si="763"/>
        <v>#REF!</v>
      </c>
      <c r="GX838" s="14" t="e">
        <f t="shared" si="764"/>
        <v>#REF!</v>
      </c>
      <c r="GY838" s="14" t="str">
        <f t="shared" si="765"/>
        <v/>
      </c>
      <c r="GZ838" s="14" t="str">
        <f t="shared" si="766"/>
        <v/>
      </c>
      <c r="HA838" s="14" t="str">
        <f t="shared" si="767"/>
        <v/>
      </c>
      <c r="HB838" s="14">
        <f t="shared" ref="HB838:HB875" si="795">20000+GB838*100+FP838*10</f>
        <v>21110</v>
      </c>
      <c r="HC838" s="14">
        <f t="shared" si="768"/>
        <v>0</v>
      </c>
      <c r="HD838" s="14" t="str">
        <f t="shared" si="769"/>
        <v/>
      </c>
      <c r="HE838" s="25" t="s">
        <v>1109</v>
      </c>
      <c r="HF838" s="14">
        <f t="shared" ref="HF838:HF875" si="796">ROUND(INDEX($AA$17:$AD$27,GB838,FP838)*INDEX($BZ$6:$BZ$13,GC838),0)</f>
        <v>80</v>
      </c>
    </row>
    <row r="839" spans="165:214" ht="16.5" x14ac:dyDescent="0.2">
      <c r="FI839" s="13">
        <v>834</v>
      </c>
      <c r="FJ839" s="14">
        <f t="shared" ref="FJ839:FJ875" si="797">IF(FI839&lt;=$FJ$3,1,2)</f>
        <v>2</v>
      </c>
      <c r="FK839" s="14">
        <f t="shared" si="757"/>
        <v>399</v>
      </c>
      <c r="FL839" s="14">
        <f t="shared" ref="FL839:FL875" si="798">MATCH(FK839-1,$AT$6:$AT$64,1)</f>
        <v>53</v>
      </c>
      <c r="FM839" s="14">
        <f t="shared" si="758"/>
        <v>10</v>
      </c>
      <c r="FN839" s="14">
        <f t="shared" si="770"/>
        <v>22</v>
      </c>
      <c r="FO839" s="14">
        <f t="shared" si="771"/>
        <v>150</v>
      </c>
      <c r="FP839" s="14">
        <f t="shared" si="772"/>
        <v>1</v>
      </c>
      <c r="FQ839" s="14">
        <f t="shared" si="773"/>
        <v>7</v>
      </c>
      <c r="FR839" s="14">
        <f t="shared" si="774"/>
        <v>7</v>
      </c>
      <c r="FS839" s="14" t="b">
        <f t="shared" ref="FS839:FS875" si="799">IF(GD839="",FALSE,TRUE)</f>
        <v>0</v>
      </c>
      <c r="FT839" s="14">
        <f t="shared" si="775"/>
        <v>2111107</v>
      </c>
      <c r="FU839" s="14">
        <f t="shared" ref="FU839:FU875" si="800">INDEX($BG$7:$BN$64,FL839,FR839)</f>
        <v>375</v>
      </c>
      <c r="FV839" s="13" t="str">
        <f t="shared" si="776"/>
        <v>150级-普通守护灵の项链</v>
      </c>
      <c r="FW839" s="13" t="str">
        <f t="shared" si="777"/>
        <v>忠魂 · 守护灵の项链-普通</v>
      </c>
      <c r="FX839" s="14">
        <f t="shared" si="778"/>
        <v>2</v>
      </c>
      <c r="FY839" s="14">
        <f t="shared" si="779"/>
        <v>1</v>
      </c>
      <c r="FZ839" s="14">
        <f t="shared" si="780"/>
        <v>150</v>
      </c>
      <c r="GA839" s="14">
        <v>400</v>
      </c>
      <c r="GB839" s="14">
        <f t="shared" si="781"/>
        <v>11</v>
      </c>
      <c r="GC839" s="14">
        <f t="shared" si="759"/>
        <v>7</v>
      </c>
      <c r="GD839" s="14" t="str">
        <f t="shared" si="782"/>
        <v/>
      </c>
      <c r="GE839" s="14" t="e">
        <f t="shared" si="760"/>
        <v>#REF!</v>
      </c>
      <c r="GF839" s="14" t="e">
        <f t="shared" si="783"/>
        <v>#REF!</v>
      </c>
      <c r="GG839" s="14" t="e">
        <f t="shared" si="784"/>
        <v>#REF!</v>
      </c>
      <c r="GH839" s="14" t="e">
        <f t="shared" si="785"/>
        <v>#REF!</v>
      </c>
      <c r="GI839" s="14" t="e">
        <f t="shared" si="786"/>
        <v>#REF!</v>
      </c>
      <c r="GJ839" s="14" t="e">
        <f t="shared" si="787"/>
        <v>#REF!</v>
      </c>
      <c r="GK839" s="14" t="e">
        <f t="shared" si="788"/>
        <v>#REF!</v>
      </c>
      <c r="GL839" s="14">
        <f t="shared" si="789"/>
        <v>2111</v>
      </c>
      <c r="GM839" s="14">
        <f t="shared" si="790"/>
        <v>0</v>
      </c>
      <c r="GN839" s="14" t="str">
        <f t="shared" si="791"/>
        <v/>
      </c>
      <c r="GO839" s="25" t="str">
        <f t="shared" si="792"/>
        <v>icon_2111107</v>
      </c>
      <c r="GS839" s="14">
        <f t="shared" si="793"/>
        <v>1</v>
      </c>
      <c r="GT839" s="14">
        <f t="shared" si="794"/>
        <v>2</v>
      </c>
      <c r="GU839" s="14" t="e">
        <f t="shared" si="761"/>
        <v>#REF!</v>
      </c>
      <c r="GV839" s="14" t="str">
        <f t="shared" si="762"/>
        <v>AtkExt</v>
      </c>
      <c r="GW839" s="14" t="e">
        <f t="shared" si="763"/>
        <v>#REF!</v>
      </c>
      <c r="GX839" s="14" t="e">
        <f t="shared" si="764"/>
        <v>#REF!</v>
      </c>
      <c r="GY839" s="14" t="str">
        <f t="shared" si="765"/>
        <v>DefExt</v>
      </c>
      <c r="GZ839" s="14" t="e">
        <f t="shared" si="766"/>
        <v>#REF!</v>
      </c>
      <c r="HA839" s="14" t="e">
        <f t="shared" si="767"/>
        <v>#REF!</v>
      </c>
      <c r="HB839" s="14">
        <f t="shared" si="795"/>
        <v>21110</v>
      </c>
      <c r="HC839" s="14">
        <f t="shared" si="768"/>
        <v>0</v>
      </c>
      <c r="HD839" s="14" t="str">
        <f t="shared" si="769"/>
        <v/>
      </c>
      <c r="HE839" s="25" t="s">
        <v>1109</v>
      </c>
      <c r="HF839" s="14">
        <f t="shared" si="796"/>
        <v>120</v>
      </c>
    </row>
    <row r="840" spans="165:214" ht="16.5" x14ac:dyDescent="0.2">
      <c r="FI840" s="13">
        <v>835</v>
      </c>
      <c r="FJ840" s="14">
        <f t="shared" si="797"/>
        <v>2</v>
      </c>
      <c r="FK840" s="14">
        <f t="shared" si="757"/>
        <v>400</v>
      </c>
      <c r="FL840" s="14">
        <f t="shared" si="798"/>
        <v>53</v>
      </c>
      <c r="FM840" s="14">
        <f t="shared" si="758"/>
        <v>10</v>
      </c>
      <c r="FN840" s="14">
        <f t="shared" si="770"/>
        <v>22</v>
      </c>
      <c r="FO840" s="14">
        <f t="shared" si="771"/>
        <v>150</v>
      </c>
      <c r="FP840" s="14">
        <f t="shared" si="772"/>
        <v>1</v>
      </c>
      <c r="FQ840" s="14">
        <f t="shared" si="773"/>
        <v>8</v>
      </c>
      <c r="FR840" s="14">
        <f t="shared" si="774"/>
        <v>8</v>
      </c>
      <c r="FS840" s="14" t="b">
        <f t="shared" si="799"/>
        <v>0</v>
      </c>
      <c r="FT840" s="14">
        <f t="shared" si="775"/>
        <v>2111108</v>
      </c>
      <c r="FU840" s="14">
        <f t="shared" si="800"/>
        <v>375</v>
      </c>
      <c r="FV840" s="13" t="str">
        <f t="shared" si="776"/>
        <v>150级-普通守护灵の戒指</v>
      </c>
      <c r="FW840" s="13" t="str">
        <f t="shared" si="777"/>
        <v>忠魂 · 守护灵の戒指-普通</v>
      </c>
      <c r="FX840" s="14">
        <f t="shared" si="778"/>
        <v>2</v>
      </c>
      <c r="FY840" s="14">
        <f t="shared" si="779"/>
        <v>1</v>
      </c>
      <c r="FZ840" s="14">
        <f t="shared" si="780"/>
        <v>150</v>
      </c>
      <c r="GA840" s="14">
        <v>401</v>
      </c>
      <c r="GB840" s="14">
        <f t="shared" si="781"/>
        <v>11</v>
      </c>
      <c r="GC840" s="14">
        <f t="shared" si="759"/>
        <v>8</v>
      </c>
      <c r="GD840" s="14" t="str">
        <f t="shared" si="782"/>
        <v/>
      </c>
      <c r="GE840" s="14" t="e">
        <f t="shared" si="760"/>
        <v>#REF!</v>
      </c>
      <c r="GF840" s="14" t="e">
        <f t="shared" si="783"/>
        <v>#REF!</v>
      </c>
      <c r="GG840" s="14" t="e">
        <f t="shared" si="784"/>
        <v>#REF!</v>
      </c>
      <c r="GH840" s="14" t="e">
        <f t="shared" si="785"/>
        <v>#REF!</v>
      </c>
      <c r="GI840" s="14" t="e">
        <f t="shared" si="786"/>
        <v>#REF!</v>
      </c>
      <c r="GJ840" s="14" t="e">
        <f t="shared" si="787"/>
        <v>#REF!</v>
      </c>
      <c r="GK840" s="14" t="e">
        <f t="shared" si="788"/>
        <v>#REF!</v>
      </c>
      <c r="GL840" s="14">
        <f t="shared" si="789"/>
        <v>2111</v>
      </c>
      <c r="GM840" s="14">
        <f t="shared" si="790"/>
        <v>0</v>
      </c>
      <c r="GN840" s="14" t="str">
        <f t="shared" si="791"/>
        <v/>
      </c>
      <c r="GO840" s="25" t="str">
        <f t="shared" si="792"/>
        <v>icon_2111108</v>
      </c>
      <c r="GS840" s="14">
        <f t="shared" si="793"/>
        <v>1</v>
      </c>
      <c r="GT840" s="14">
        <f t="shared" si="794"/>
        <v>3</v>
      </c>
      <c r="GU840" s="14" t="e">
        <f t="shared" si="761"/>
        <v>#REF!</v>
      </c>
      <c r="GV840" s="14" t="str">
        <f t="shared" si="762"/>
        <v>AtkExt</v>
      </c>
      <c r="GW840" s="14" t="e">
        <f t="shared" si="763"/>
        <v>#REF!</v>
      </c>
      <c r="GX840" s="14" t="e">
        <f t="shared" si="764"/>
        <v>#REF!</v>
      </c>
      <c r="GY840" s="14" t="str">
        <f t="shared" si="765"/>
        <v>HPExt</v>
      </c>
      <c r="GZ840" s="14" t="e">
        <f t="shared" si="766"/>
        <v>#REF!</v>
      </c>
      <c r="HA840" s="14" t="e">
        <f t="shared" si="767"/>
        <v>#REF!</v>
      </c>
      <c r="HB840" s="14">
        <f t="shared" si="795"/>
        <v>21110</v>
      </c>
      <c r="HC840" s="14">
        <f t="shared" si="768"/>
        <v>0</v>
      </c>
      <c r="HD840" s="14" t="str">
        <f t="shared" si="769"/>
        <v/>
      </c>
      <c r="HE840" s="25" t="s">
        <v>1109</v>
      </c>
      <c r="HF840" s="14">
        <f t="shared" si="796"/>
        <v>120</v>
      </c>
    </row>
    <row r="841" spans="165:214" ht="16.5" x14ac:dyDescent="0.2">
      <c r="FI841" s="13">
        <v>836</v>
      </c>
      <c r="FJ841" s="14">
        <f t="shared" si="797"/>
        <v>2</v>
      </c>
      <c r="FK841" s="14">
        <f t="shared" si="757"/>
        <v>401</v>
      </c>
      <c r="FL841" s="14">
        <f t="shared" si="798"/>
        <v>54</v>
      </c>
      <c r="FM841" s="14">
        <f t="shared" si="758"/>
        <v>20</v>
      </c>
      <c r="FN841" s="14">
        <f t="shared" si="770"/>
        <v>22</v>
      </c>
      <c r="FO841" s="14">
        <f t="shared" si="771"/>
        <v>150</v>
      </c>
      <c r="FP841" s="14">
        <f t="shared" si="772"/>
        <v>2</v>
      </c>
      <c r="FQ841" s="14">
        <f t="shared" si="773"/>
        <v>1</v>
      </c>
      <c r="FR841" s="14">
        <f t="shared" si="774"/>
        <v>1</v>
      </c>
      <c r="FS841" s="14" t="b">
        <f t="shared" si="799"/>
        <v>0</v>
      </c>
      <c r="FT841" s="14">
        <f t="shared" si="775"/>
        <v>2111201</v>
      </c>
      <c r="FU841" s="14">
        <f t="shared" si="800"/>
        <v>800</v>
      </c>
      <c r="FV841" s="13" t="str">
        <f t="shared" si="776"/>
        <v>150级-优秀守护灵の灵器</v>
      </c>
      <c r="FW841" s="13" t="str">
        <f t="shared" si="777"/>
        <v>忠魂 · 守护灵の灵器-优秀</v>
      </c>
      <c r="FX841" s="14">
        <f t="shared" si="778"/>
        <v>2</v>
      </c>
      <c r="FY841" s="14">
        <f t="shared" si="779"/>
        <v>2</v>
      </c>
      <c r="FZ841" s="14">
        <f t="shared" si="780"/>
        <v>150</v>
      </c>
      <c r="GA841" s="14">
        <v>402</v>
      </c>
      <c r="GB841" s="14">
        <f t="shared" si="781"/>
        <v>11</v>
      </c>
      <c r="GC841" s="14">
        <f t="shared" si="759"/>
        <v>1</v>
      </c>
      <c r="GD841" s="14" t="str">
        <f t="shared" si="782"/>
        <v/>
      </c>
      <c r="GE841" s="14" t="e">
        <f t="shared" si="760"/>
        <v>#REF!</v>
      </c>
      <c r="GF841" s="14" t="e">
        <f t="shared" si="783"/>
        <v>#REF!</v>
      </c>
      <c r="GG841" s="14" t="e">
        <f t="shared" si="784"/>
        <v>#REF!</v>
      </c>
      <c r="GH841" s="14" t="e">
        <f t="shared" si="785"/>
        <v>#REF!</v>
      </c>
      <c r="GI841" s="14" t="e">
        <f t="shared" si="786"/>
        <v>#REF!</v>
      </c>
      <c r="GJ841" s="14" t="e">
        <f t="shared" si="787"/>
        <v>#REF!</v>
      </c>
      <c r="GK841" s="14" t="e">
        <f t="shared" si="788"/>
        <v>#REF!</v>
      </c>
      <c r="GL841" s="14">
        <f t="shared" si="789"/>
        <v>2112</v>
      </c>
      <c r="GM841" s="14">
        <f t="shared" si="790"/>
        <v>0</v>
      </c>
      <c r="GN841" s="14" t="str">
        <f t="shared" si="791"/>
        <v/>
      </c>
      <c r="GO841" s="25" t="str">
        <f t="shared" si="792"/>
        <v>icon_2111101</v>
      </c>
      <c r="GS841" s="14">
        <f t="shared" si="793"/>
        <v>1</v>
      </c>
      <c r="GT841" s="14">
        <f t="shared" si="794"/>
        <v>0</v>
      </c>
      <c r="GU841" s="14" t="e">
        <f t="shared" si="761"/>
        <v>#REF!</v>
      </c>
      <c r="GV841" s="14" t="str">
        <f t="shared" si="762"/>
        <v>AtkExt</v>
      </c>
      <c r="GW841" s="14" t="e">
        <f t="shared" si="763"/>
        <v>#REF!</v>
      </c>
      <c r="GX841" s="14" t="e">
        <f t="shared" si="764"/>
        <v>#REF!</v>
      </c>
      <c r="GY841" s="14" t="str">
        <f t="shared" si="765"/>
        <v/>
      </c>
      <c r="GZ841" s="14" t="str">
        <f t="shared" si="766"/>
        <v/>
      </c>
      <c r="HA841" s="14" t="str">
        <f t="shared" si="767"/>
        <v/>
      </c>
      <c r="HB841" s="14">
        <f t="shared" si="795"/>
        <v>21120</v>
      </c>
      <c r="HC841" s="14">
        <f t="shared" si="768"/>
        <v>0</v>
      </c>
      <c r="HD841" s="14" t="str">
        <f t="shared" si="769"/>
        <v/>
      </c>
      <c r="HE841" s="25" t="s">
        <v>1109</v>
      </c>
      <c r="HF841" s="14">
        <f t="shared" si="796"/>
        <v>480</v>
      </c>
    </row>
    <row r="842" spans="165:214" ht="16.5" x14ac:dyDescent="0.2">
      <c r="FI842" s="13">
        <v>837</v>
      </c>
      <c r="FJ842" s="14">
        <f t="shared" si="797"/>
        <v>2</v>
      </c>
      <c r="FK842" s="14">
        <f t="shared" si="757"/>
        <v>402</v>
      </c>
      <c r="FL842" s="14">
        <f t="shared" si="798"/>
        <v>54</v>
      </c>
      <c r="FM842" s="14">
        <f t="shared" si="758"/>
        <v>20</v>
      </c>
      <c r="FN842" s="14">
        <f t="shared" si="770"/>
        <v>22</v>
      </c>
      <c r="FO842" s="14">
        <f t="shared" si="771"/>
        <v>150</v>
      </c>
      <c r="FP842" s="14">
        <f t="shared" si="772"/>
        <v>2</v>
      </c>
      <c r="FQ842" s="14">
        <f t="shared" si="773"/>
        <v>2</v>
      </c>
      <c r="FR842" s="14">
        <f t="shared" si="774"/>
        <v>2</v>
      </c>
      <c r="FS842" s="14" t="b">
        <f t="shared" si="799"/>
        <v>0</v>
      </c>
      <c r="FT842" s="14">
        <f t="shared" si="775"/>
        <v>2111202</v>
      </c>
      <c r="FU842" s="14">
        <f t="shared" si="800"/>
        <v>400</v>
      </c>
      <c r="FV842" s="13" t="str">
        <f t="shared" si="776"/>
        <v>150级-优秀守护灵の头盔</v>
      </c>
      <c r="FW842" s="13" t="str">
        <f t="shared" si="777"/>
        <v>忠魂 · 守护灵の头盔-优秀</v>
      </c>
      <c r="FX842" s="14">
        <f t="shared" si="778"/>
        <v>2</v>
      </c>
      <c r="FY842" s="14">
        <f t="shared" si="779"/>
        <v>2</v>
      </c>
      <c r="FZ842" s="14">
        <f t="shared" si="780"/>
        <v>150</v>
      </c>
      <c r="GA842" s="14">
        <v>403</v>
      </c>
      <c r="GB842" s="14">
        <f t="shared" si="781"/>
        <v>11</v>
      </c>
      <c r="GC842" s="14">
        <f t="shared" si="759"/>
        <v>2</v>
      </c>
      <c r="GD842" s="14" t="str">
        <f t="shared" si="782"/>
        <v/>
      </c>
      <c r="GE842" s="14" t="e">
        <f t="shared" si="760"/>
        <v>#REF!</v>
      </c>
      <c r="GF842" s="14" t="e">
        <f t="shared" si="783"/>
        <v>#REF!</v>
      </c>
      <c r="GG842" s="14" t="e">
        <f t="shared" si="784"/>
        <v>#REF!</v>
      </c>
      <c r="GH842" s="14" t="e">
        <f t="shared" si="785"/>
        <v>#REF!</v>
      </c>
      <c r="GI842" s="14" t="e">
        <f t="shared" si="786"/>
        <v>#REF!</v>
      </c>
      <c r="GJ842" s="14" t="e">
        <f t="shared" si="787"/>
        <v>#REF!</v>
      </c>
      <c r="GK842" s="14" t="e">
        <f t="shared" si="788"/>
        <v>#REF!</v>
      </c>
      <c r="GL842" s="14">
        <f t="shared" si="789"/>
        <v>2112</v>
      </c>
      <c r="GM842" s="14">
        <f t="shared" si="790"/>
        <v>0</v>
      </c>
      <c r="GN842" s="14" t="str">
        <f t="shared" si="791"/>
        <v/>
      </c>
      <c r="GO842" s="25" t="str">
        <f t="shared" si="792"/>
        <v>icon_2111102</v>
      </c>
      <c r="GS842" s="14">
        <f t="shared" si="793"/>
        <v>2</v>
      </c>
      <c r="GT842" s="14">
        <f t="shared" si="794"/>
        <v>0</v>
      </c>
      <c r="GU842" s="14" t="e">
        <f t="shared" si="761"/>
        <v>#REF!</v>
      </c>
      <c r="GV842" s="14" t="str">
        <f t="shared" si="762"/>
        <v>DefExt</v>
      </c>
      <c r="GW842" s="14" t="e">
        <f t="shared" si="763"/>
        <v>#REF!</v>
      </c>
      <c r="GX842" s="14" t="e">
        <f t="shared" si="764"/>
        <v>#REF!</v>
      </c>
      <c r="GY842" s="14" t="str">
        <f t="shared" si="765"/>
        <v/>
      </c>
      <c r="GZ842" s="14" t="str">
        <f t="shared" si="766"/>
        <v/>
      </c>
      <c r="HA842" s="14" t="str">
        <f t="shared" si="767"/>
        <v/>
      </c>
      <c r="HB842" s="14">
        <f t="shared" si="795"/>
        <v>21120</v>
      </c>
      <c r="HC842" s="14">
        <f t="shared" si="768"/>
        <v>0</v>
      </c>
      <c r="HD842" s="14" t="str">
        <f t="shared" si="769"/>
        <v/>
      </c>
      <c r="HE842" s="25" t="s">
        <v>1109</v>
      </c>
      <c r="HF842" s="14">
        <f t="shared" si="796"/>
        <v>240</v>
      </c>
    </row>
    <row r="843" spans="165:214" ht="16.5" x14ac:dyDescent="0.2">
      <c r="FI843" s="13">
        <v>838</v>
      </c>
      <c r="FJ843" s="14">
        <f t="shared" si="797"/>
        <v>2</v>
      </c>
      <c r="FK843" s="14">
        <f t="shared" si="757"/>
        <v>403</v>
      </c>
      <c r="FL843" s="14">
        <f t="shared" si="798"/>
        <v>54</v>
      </c>
      <c r="FM843" s="14">
        <f t="shared" si="758"/>
        <v>20</v>
      </c>
      <c r="FN843" s="14">
        <f t="shared" si="770"/>
        <v>22</v>
      </c>
      <c r="FO843" s="14">
        <f t="shared" si="771"/>
        <v>150</v>
      </c>
      <c r="FP843" s="14">
        <f t="shared" si="772"/>
        <v>2</v>
      </c>
      <c r="FQ843" s="14">
        <f t="shared" si="773"/>
        <v>3</v>
      </c>
      <c r="FR843" s="14">
        <f t="shared" si="774"/>
        <v>3</v>
      </c>
      <c r="FS843" s="14" t="b">
        <f t="shared" si="799"/>
        <v>0</v>
      </c>
      <c r="FT843" s="14">
        <f t="shared" si="775"/>
        <v>2111203</v>
      </c>
      <c r="FU843" s="14">
        <f t="shared" si="800"/>
        <v>400</v>
      </c>
      <c r="FV843" s="13" t="str">
        <f t="shared" si="776"/>
        <v>150级-优秀守护灵の铠甲</v>
      </c>
      <c r="FW843" s="13" t="str">
        <f t="shared" si="777"/>
        <v>忠魂 · 守护灵の铠甲-优秀</v>
      </c>
      <c r="FX843" s="14">
        <f t="shared" si="778"/>
        <v>2</v>
      </c>
      <c r="FY843" s="14">
        <f t="shared" si="779"/>
        <v>2</v>
      </c>
      <c r="FZ843" s="14">
        <f t="shared" si="780"/>
        <v>150</v>
      </c>
      <c r="GA843" s="14">
        <v>404</v>
      </c>
      <c r="GB843" s="14">
        <f t="shared" si="781"/>
        <v>11</v>
      </c>
      <c r="GC843" s="14">
        <f t="shared" si="759"/>
        <v>3</v>
      </c>
      <c r="GD843" s="14" t="str">
        <f t="shared" si="782"/>
        <v/>
      </c>
      <c r="GE843" s="14" t="e">
        <f t="shared" si="760"/>
        <v>#REF!</v>
      </c>
      <c r="GF843" s="14" t="e">
        <f t="shared" si="783"/>
        <v>#REF!</v>
      </c>
      <c r="GG843" s="14" t="e">
        <f t="shared" si="784"/>
        <v>#REF!</v>
      </c>
      <c r="GH843" s="14" t="e">
        <f t="shared" si="785"/>
        <v>#REF!</v>
      </c>
      <c r="GI843" s="14" t="e">
        <f t="shared" si="786"/>
        <v>#REF!</v>
      </c>
      <c r="GJ843" s="14" t="e">
        <f t="shared" si="787"/>
        <v>#REF!</v>
      </c>
      <c r="GK843" s="14" t="e">
        <f t="shared" si="788"/>
        <v>#REF!</v>
      </c>
      <c r="GL843" s="14">
        <f t="shared" si="789"/>
        <v>2112</v>
      </c>
      <c r="GM843" s="14">
        <f t="shared" si="790"/>
        <v>0</v>
      </c>
      <c r="GN843" s="14" t="str">
        <f t="shared" si="791"/>
        <v/>
      </c>
      <c r="GO843" s="25" t="str">
        <f t="shared" si="792"/>
        <v>icon_2111103</v>
      </c>
      <c r="GS843" s="14">
        <f t="shared" si="793"/>
        <v>2</v>
      </c>
      <c r="GT843" s="14">
        <f t="shared" si="794"/>
        <v>3</v>
      </c>
      <c r="GU843" s="14" t="e">
        <f t="shared" si="761"/>
        <v>#REF!</v>
      </c>
      <c r="GV843" s="14" t="str">
        <f t="shared" si="762"/>
        <v>DefExt</v>
      </c>
      <c r="GW843" s="14" t="e">
        <f t="shared" si="763"/>
        <v>#REF!</v>
      </c>
      <c r="GX843" s="14" t="e">
        <f t="shared" si="764"/>
        <v>#REF!</v>
      </c>
      <c r="GY843" s="14" t="str">
        <f t="shared" si="765"/>
        <v>HPExt</v>
      </c>
      <c r="GZ843" s="14" t="e">
        <f t="shared" si="766"/>
        <v>#REF!</v>
      </c>
      <c r="HA843" s="14" t="e">
        <f t="shared" si="767"/>
        <v>#REF!</v>
      </c>
      <c r="HB843" s="14">
        <f t="shared" si="795"/>
        <v>21120</v>
      </c>
      <c r="HC843" s="14">
        <f t="shared" si="768"/>
        <v>0</v>
      </c>
      <c r="HD843" s="14" t="str">
        <f t="shared" si="769"/>
        <v/>
      </c>
      <c r="HE843" s="25" t="s">
        <v>1109</v>
      </c>
      <c r="HF843" s="14">
        <f t="shared" si="796"/>
        <v>240</v>
      </c>
    </row>
    <row r="844" spans="165:214" ht="16.5" x14ac:dyDescent="0.2">
      <c r="FI844" s="13">
        <v>839</v>
      </c>
      <c r="FJ844" s="14">
        <f t="shared" si="797"/>
        <v>2</v>
      </c>
      <c r="FK844" s="14">
        <f t="shared" si="757"/>
        <v>404</v>
      </c>
      <c r="FL844" s="14">
        <f t="shared" si="798"/>
        <v>54</v>
      </c>
      <c r="FM844" s="14">
        <f t="shared" si="758"/>
        <v>20</v>
      </c>
      <c r="FN844" s="14">
        <f t="shared" si="770"/>
        <v>22</v>
      </c>
      <c r="FO844" s="14">
        <f t="shared" si="771"/>
        <v>150</v>
      </c>
      <c r="FP844" s="14">
        <f t="shared" si="772"/>
        <v>2</v>
      </c>
      <c r="FQ844" s="14">
        <f t="shared" si="773"/>
        <v>4</v>
      </c>
      <c r="FR844" s="14">
        <f t="shared" si="774"/>
        <v>4</v>
      </c>
      <c r="FS844" s="14" t="b">
        <f t="shared" si="799"/>
        <v>0</v>
      </c>
      <c r="FT844" s="14">
        <f t="shared" si="775"/>
        <v>2111204</v>
      </c>
      <c r="FU844" s="14">
        <f t="shared" si="800"/>
        <v>400</v>
      </c>
      <c r="FV844" s="13" t="str">
        <f t="shared" si="776"/>
        <v>150级-优秀守护灵の裤子</v>
      </c>
      <c r="FW844" s="13" t="str">
        <f t="shared" si="777"/>
        <v>忠魂 · 守护灵の裤子-优秀</v>
      </c>
      <c r="FX844" s="14">
        <f t="shared" si="778"/>
        <v>2</v>
      </c>
      <c r="FY844" s="14">
        <f t="shared" si="779"/>
        <v>2</v>
      </c>
      <c r="FZ844" s="14">
        <f t="shared" si="780"/>
        <v>150</v>
      </c>
      <c r="GA844" s="14">
        <v>405</v>
      </c>
      <c r="GB844" s="14">
        <f t="shared" si="781"/>
        <v>11</v>
      </c>
      <c r="GC844" s="14">
        <f t="shared" si="759"/>
        <v>4</v>
      </c>
      <c r="GD844" s="14" t="str">
        <f t="shared" si="782"/>
        <v/>
      </c>
      <c r="GE844" s="14" t="e">
        <f t="shared" si="760"/>
        <v>#REF!</v>
      </c>
      <c r="GF844" s="14" t="e">
        <f t="shared" si="783"/>
        <v>#REF!</v>
      </c>
      <c r="GG844" s="14" t="e">
        <f t="shared" si="784"/>
        <v>#REF!</v>
      </c>
      <c r="GH844" s="14" t="e">
        <f t="shared" si="785"/>
        <v>#REF!</v>
      </c>
      <c r="GI844" s="14" t="e">
        <f t="shared" si="786"/>
        <v>#REF!</v>
      </c>
      <c r="GJ844" s="14" t="e">
        <f t="shared" si="787"/>
        <v>#REF!</v>
      </c>
      <c r="GK844" s="14" t="e">
        <f t="shared" si="788"/>
        <v>#REF!</v>
      </c>
      <c r="GL844" s="14">
        <f t="shared" si="789"/>
        <v>2112</v>
      </c>
      <c r="GM844" s="14">
        <f t="shared" si="790"/>
        <v>0</v>
      </c>
      <c r="GN844" s="14" t="str">
        <f t="shared" si="791"/>
        <v/>
      </c>
      <c r="GO844" s="25" t="str">
        <f t="shared" si="792"/>
        <v>icon_2111104</v>
      </c>
      <c r="GS844" s="14">
        <f t="shared" si="793"/>
        <v>2</v>
      </c>
      <c r="GT844" s="14">
        <f t="shared" si="794"/>
        <v>0</v>
      </c>
      <c r="GU844" s="14" t="e">
        <f t="shared" si="761"/>
        <v>#REF!</v>
      </c>
      <c r="GV844" s="14" t="str">
        <f t="shared" si="762"/>
        <v>DefExt</v>
      </c>
      <c r="GW844" s="14" t="e">
        <f t="shared" si="763"/>
        <v>#REF!</v>
      </c>
      <c r="GX844" s="14" t="e">
        <f t="shared" si="764"/>
        <v>#REF!</v>
      </c>
      <c r="GY844" s="14" t="str">
        <f t="shared" si="765"/>
        <v/>
      </c>
      <c r="GZ844" s="14" t="str">
        <f t="shared" si="766"/>
        <v/>
      </c>
      <c r="HA844" s="14" t="str">
        <f t="shared" si="767"/>
        <v/>
      </c>
      <c r="HB844" s="14">
        <f t="shared" si="795"/>
        <v>21120</v>
      </c>
      <c r="HC844" s="14">
        <f t="shared" si="768"/>
        <v>0</v>
      </c>
      <c r="HD844" s="14" t="str">
        <f t="shared" si="769"/>
        <v/>
      </c>
      <c r="HE844" s="25" t="s">
        <v>1109</v>
      </c>
      <c r="HF844" s="14">
        <f t="shared" si="796"/>
        <v>240</v>
      </c>
    </row>
    <row r="845" spans="165:214" ht="16.5" x14ac:dyDescent="0.2">
      <c r="FI845" s="13">
        <v>840</v>
      </c>
      <c r="FJ845" s="14">
        <f t="shared" si="797"/>
        <v>2</v>
      </c>
      <c r="FK845" s="14">
        <f t="shared" si="757"/>
        <v>405</v>
      </c>
      <c r="FL845" s="14">
        <f t="shared" si="798"/>
        <v>54</v>
      </c>
      <c r="FM845" s="14">
        <f t="shared" si="758"/>
        <v>20</v>
      </c>
      <c r="FN845" s="14">
        <f t="shared" si="770"/>
        <v>22</v>
      </c>
      <c r="FO845" s="14">
        <f t="shared" si="771"/>
        <v>150</v>
      </c>
      <c r="FP845" s="14">
        <f t="shared" si="772"/>
        <v>2</v>
      </c>
      <c r="FQ845" s="14">
        <f t="shared" si="773"/>
        <v>5</v>
      </c>
      <c r="FR845" s="14">
        <f t="shared" si="774"/>
        <v>5</v>
      </c>
      <c r="FS845" s="14" t="b">
        <f t="shared" si="799"/>
        <v>0</v>
      </c>
      <c r="FT845" s="14">
        <f t="shared" si="775"/>
        <v>2111205</v>
      </c>
      <c r="FU845" s="14">
        <f t="shared" si="800"/>
        <v>400</v>
      </c>
      <c r="FV845" s="13" t="str">
        <f t="shared" si="776"/>
        <v>150级-优秀守护灵の鞋子</v>
      </c>
      <c r="FW845" s="13" t="str">
        <f t="shared" si="777"/>
        <v>忠魂 · 守护灵の鞋子-优秀</v>
      </c>
      <c r="FX845" s="14">
        <f t="shared" si="778"/>
        <v>2</v>
      </c>
      <c r="FY845" s="14">
        <f t="shared" si="779"/>
        <v>2</v>
      </c>
      <c r="FZ845" s="14">
        <f t="shared" si="780"/>
        <v>150</v>
      </c>
      <c r="GA845" s="14">
        <v>406</v>
      </c>
      <c r="GB845" s="14">
        <f t="shared" si="781"/>
        <v>11</v>
      </c>
      <c r="GC845" s="14">
        <f t="shared" si="759"/>
        <v>5</v>
      </c>
      <c r="GD845" s="14" t="str">
        <f t="shared" si="782"/>
        <v/>
      </c>
      <c r="GE845" s="14" t="e">
        <f t="shared" si="760"/>
        <v>#REF!</v>
      </c>
      <c r="GF845" s="14" t="e">
        <f t="shared" si="783"/>
        <v>#REF!</v>
      </c>
      <c r="GG845" s="14" t="e">
        <f t="shared" si="784"/>
        <v>#REF!</v>
      </c>
      <c r="GH845" s="14" t="e">
        <f t="shared" si="785"/>
        <v>#REF!</v>
      </c>
      <c r="GI845" s="14" t="e">
        <f t="shared" si="786"/>
        <v>#REF!</v>
      </c>
      <c r="GJ845" s="14" t="e">
        <f t="shared" si="787"/>
        <v>#REF!</v>
      </c>
      <c r="GK845" s="14" t="e">
        <f t="shared" si="788"/>
        <v>#REF!</v>
      </c>
      <c r="GL845" s="14">
        <f t="shared" si="789"/>
        <v>2112</v>
      </c>
      <c r="GM845" s="14">
        <f t="shared" si="790"/>
        <v>0</v>
      </c>
      <c r="GN845" s="14" t="str">
        <f t="shared" si="791"/>
        <v/>
      </c>
      <c r="GO845" s="25" t="str">
        <f t="shared" si="792"/>
        <v>icon_2111105</v>
      </c>
      <c r="GS845" s="14">
        <f t="shared" si="793"/>
        <v>3</v>
      </c>
      <c r="GT845" s="14">
        <f t="shared" si="794"/>
        <v>0</v>
      </c>
      <c r="GU845" s="14" t="e">
        <f t="shared" si="761"/>
        <v>#REF!</v>
      </c>
      <c r="GV845" s="14" t="str">
        <f t="shared" si="762"/>
        <v>HPExt</v>
      </c>
      <c r="GW845" s="14" t="e">
        <f t="shared" si="763"/>
        <v>#REF!</v>
      </c>
      <c r="GX845" s="14" t="e">
        <f t="shared" si="764"/>
        <v>#REF!</v>
      </c>
      <c r="GY845" s="14" t="str">
        <f t="shared" si="765"/>
        <v/>
      </c>
      <c r="GZ845" s="14" t="str">
        <f t="shared" si="766"/>
        <v/>
      </c>
      <c r="HA845" s="14" t="str">
        <f t="shared" si="767"/>
        <v/>
      </c>
      <c r="HB845" s="14">
        <f t="shared" si="795"/>
        <v>21120</v>
      </c>
      <c r="HC845" s="14">
        <f t="shared" si="768"/>
        <v>0</v>
      </c>
      <c r="HD845" s="14" t="str">
        <f t="shared" si="769"/>
        <v/>
      </c>
      <c r="HE845" s="25" t="s">
        <v>1109</v>
      </c>
      <c r="HF845" s="14">
        <f t="shared" si="796"/>
        <v>240</v>
      </c>
    </row>
    <row r="846" spans="165:214" ht="16.5" x14ac:dyDescent="0.2">
      <c r="FI846" s="13">
        <v>841</v>
      </c>
      <c r="FJ846" s="14">
        <f t="shared" si="797"/>
        <v>2</v>
      </c>
      <c r="FK846" s="14">
        <f t="shared" si="757"/>
        <v>406</v>
      </c>
      <c r="FL846" s="14">
        <f t="shared" si="798"/>
        <v>54</v>
      </c>
      <c r="FM846" s="14">
        <f t="shared" si="758"/>
        <v>20</v>
      </c>
      <c r="FN846" s="14">
        <f t="shared" si="770"/>
        <v>22</v>
      </c>
      <c r="FO846" s="14">
        <f t="shared" si="771"/>
        <v>150</v>
      </c>
      <c r="FP846" s="14">
        <f t="shared" si="772"/>
        <v>2</v>
      </c>
      <c r="FQ846" s="14">
        <f t="shared" si="773"/>
        <v>6</v>
      </c>
      <c r="FR846" s="14">
        <f t="shared" si="774"/>
        <v>6</v>
      </c>
      <c r="FS846" s="14" t="b">
        <f t="shared" si="799"/>
        <v>0</v>
      </c>
      <c r="FT846" s="14">
        <f t="shared" si="775"/>
        <v>2111206</v>
      </c>
      <c r="FU846" s="14">
        <f t="shared" si="800"/>
        <v>400</v>
      </c>
      <c r="FV846" s="13" t="str">
        <f t="shared" si="776"/>
        <v>150级-优秀守护灵の护手</v>
      </c>
      <c r="FW846" s="13" t="str">
        <f t="shared" si="777"/>
        <v>忠魂 · 守护灵の护手-优秀</v>
      </c>
      <c r="FX846" s="14">
        <f t="shared" si="778"/>
        <v>2</v>
      </c>
      <c r="FY846" s="14">
        <f t="shared" si="779"/>
        <v>2</v>
      </c>
      <c r="FZ846" s="14">
        <f t="shared" si="780"/>
        <v>150</v>
      </c>
      <c r="GA846" s="14">
        <v>407</v>
      </c>
      <c r="GB846" s="14">
        <f t="shared" si="781"/>
        <v>11</v>
      </c>
      <c r="GC846" s="14">
        <f t="shared" si="759"/>
        <v>6</v>
      </c>
      <c r="GD846" s="14" t="str">
        <f t="shared" si="782"/>
        <v/>
      </c>
      <c r="GE846" s="14" t="e">
        <f t="shared" si="760"/>
        <v>#REF!</v>
      </c>
      <c r="GF846" s="14" t="e">
        <f t="shared" si="783"/>
        <v>#REF!</v>
      </c>
      <c r="GG846" s="14" t="e">
        <f t="shared" si="784"/>
        <v>#REF!</v>
      </c>
      <c r="GH846" s="14" t="e">
        <f t="shared" si="785"/>
        <v>#REF!</v>
      </c>
      <c r="GI846" s="14" t="e">
        <f t="shared" si="786"/>
        <v>#REF!</v>
      </c>
      <c r="GJ846" s="14" t="e">
        <f t="shared" si="787"/>
        <v>#REF!</v>
      </c>
      <c r="GK846" s="14" t="e">
        <f t="shared" si="788"/>
        <v>#REF!</v>
      </c>
      <c r="GL846" s="14">
        <f t="shared" si="789"/>
        <v>2112</v>
      </c>
      <c r="GM846" s="14">
        <f t="shared" si="790"/>
        <v>0</v>
      </c>
      <c r="GN846" s="14" t="str">
        <f t="shared" si="791"/>
        <v/>
      </c>
      <c r="GO846" s="25" t="str">
        <f t="shared" si="792"/>
        <v>icon_2111106</v>
      </c>
      <c r="GS846" s="14">
        <f t="shared" si="793"/>
        <v>3</v>
      </c>
      <c r="GT846" s="14">
        <f t="shared" si="794"/>
        <v>0</v>
      </c>
      <c r="GU846" s="14" t="e">
        <f t="shared" si="761"/>
        <v>#REF!</v>
      </c>
      <c r="GV846" s="14" t="str">
        <f t="shared" si="762"/>
        <v>HPExt</v>
      </c>
      <c r="GW846" s="14" t="e">
        <f t="shared" si="763"/>
        <v>#REF!</v>
      </c>
      <c r="GX846" s="14" t="e">
        <f t="shared" si="764"/>
        <v>#REF!</v>
      </c>
      <c r="GY846" s="14" t="str">
        <f t="shared" si="765"/>
        <v/>
      </c>
      <c r="GZ846" s="14" t="str">
        <f t="shared" si="766"/>
        <v/>
      </c>
      <c r="HA846" s="14" t="str">
        <f t="shared" si="767"/>
        <v/>
      </c>
      <c r="HB846" s="14">
        <f t="shared" si="795"/>
        <v>21120</v>
      </c>
      <c r="HC846" s="14">
        <f t="shared" si="768"/>
        <v>0</v>
      </c>
      <c r="HD846" s="14" t="str">
        <f t="shared" si="769"/>
        <v/>
      </c>
      <c r="HE846" s="25" t="s">
        <v>1109</v>
      </c>
      <c r="HF846" s="14">
        <f t="shared" si="796"/>
        <v>240</v>
      </c>
    </row>
    <row r="847" spans="165:214" ht="16.5" x14ac:dyDescent="0.2">
      <c r="FI847" s="13">
        <v>842</v>
      </c>
      <c r="FJ847" s="14">
        <f t="shared" si="797"/>
        <v>2</v>
      </c>
      <c r="FK847" s="14">
        <f t="shared" si="757"/>
        <v>407</v>
      </c>
      <c r="FL847" s="14">
        <f t="shared" si="798"/>
        <v>54</v>
      </c>
      <c r="FM847" s="14">
        <f t="shared" si="758"/>
        <v>20</v>
      </c>
      <c r="FN847" s="14">
        <f t="shared" si="770"/>
        <v>22</v>
      </c>
      <c r="FO847" s="14">
        <f t="shared" si="771"/>
        <v>150</v>
      </c>
      <c r="FP847" s="14">
        <f t="shared" si="772"/>
        <v>2</v>
      </c>
      <c r="FQ847" s="14">
        <f t="shared" si="773"/>
        <v>7</v>
      </c>
      <c r="FR847" s="14">
        <f t="shared" si="774"/>
        <v>7</v>
      </c>
      <c r="FS847" s="14" t="b">
        <f t="shared" si="799"/>
        <v>0</v>
      </c>
      <c r="FT847" s="14">
        <f t="shared" si="775"/>
        <v>2111207</v>
      </c>
      <c r="FU847" s="14">
        <f t="shared" si="800"/>
        <v>600</v>
      </c>
      <c r="FV847" s="13" t="str">
        <f t="shared" si="776"/>
        <v>150级-优秀守护灵の项链</v>
      </c>
      <c r="FW847" s="13" t="str">
        <f t="shared" si="777"/>
        <v>忠魂 · 守护灵の项链-优秀</v>
      </c>
      <c r="FX847" s="14">
        <f t="shared" si="778"/>
        <v>2</v>
      </c>
      <c r="FY847" s="14">
        <f t="shared" si="779"/>
        <v>2</v>
      </c>
      <c r="FZ847" s="14">
        <f t="shared" si="780"/>
        <v>150</v>
      </c>
      <c r="GA847" s="14">
        <v>408</v>
      </c>
      <c r="GB847" s="14">
        <f t="shared" si="781"/>
        <v>11</v>
      </c>
      <c r="GC847" s="14">
        <f t="shared" si="759"/>
        <v>7</v>
      </c>
      <c r="GD847" s="14" t="str">
        <f t="shared" si="782"/>
        <v/>
      </c>
      <c r="GE847" s="14" t="e">
        <f t="shared" si="760"/>
        <v>#REF!</v>
      </c>
      <c r="GF847" s="14" t="e">
        <f t="shared" si="783"/>
        <v>#REF!</v>
      </c>
      <c r="GG847" s="14" t="e">
        <f t="shared" si="784"/>
        <v>#REF!</v>
      </c>
      <c r="GH847" s="14" t="e">
        <f t="shared" si="785"/>
        <v>#REF!</v>
      </c>
      <c r="GI847" s="14" t="e">
        <f t="shared" si="786"/>
        <v>#REF!</v>
      </c>
      <c r="GJ847" s="14" t="e">
        <f t="shared" si="787"/>
        <v>#REF!</v>
      </c>
      <c r="GK847" s="14" t="e">
        <f t="shared" si="788"/>
        <v>#REF!</v>
      </c>
      <c r="GL847" s="14">
        <f t="shared" si="789"/>
        <v>2112</v>
      </c>
      <c r="GM847" s="14">
        <f t="shared" si="790"/>
        <v>0</v>
      </c>
      <c r="GN847" s="14" t="str">
        <f t="shared" si="791"/>
        <v/>
      </c>
      <c r="GO847" s="25" t="str">
        <f t="shared" si="792"/>
        <v>icon_2111107</v>
      </c>
      <c r="GS847" s="14">
        <f t="shared" si="793"/>
        <v>1</v>
      </c>
      <c r="GT847" s="14">
        <f t="shared" si="794"/>
        <v>2</v>
      </c>
      <c r="GU847" s="14" t="e">
        <f t="shared" si="761"/>
        <v>#REF!</v>
      </c>
      <c r="GV847" s="14" t="str">
        <f t="shared" si="762"/>
        <v>AtkExt</v>
      </c>
      <c r="GW847" s="14" t="e">
        <f t="shared" si="763"/>
        <v>#REF!</v>
      </c>
      <c r="GX847" s="14" t="e">
        <f t="shared" si="764"/>
        <v>#REF!</v>
      </c>
      <c r="GY847" s="14" t="str">
        <f t="shared" si="765"/>
        <v>DefExt</v>
      </c>
      <c r="GZ847" s="14" t="e">
        <f t="shared" si="766"/>
        <v>#REF!</v>
      </c>
      <c r="HA847" s="14" t="e">
        <f t="shared" si="767"/>
        <v>#REF!</v>
      </c>
      <c r="HB847" s="14">
        <f t="shared" si="795"/>
        <v>21120</v>
      </c>
      <c r="HC847" s="14">
        <f t="shared" si="768"/>
        <v>0</v>
      </c>
      <c r="HD847" s="14" t="str">
        <f t="shared" si="769"/>
        <v/>
      </c>
      <c r="HE847" s="25" t="s">
        <v>1109</v>
      </c>
      <c r="HF847" s="14">
        <f t="shared" si="796"/>
        <v>360</v>
      </c>
    </row>
    <row r="848" spans="165:214" ht="16.5" x14ac:dyDescent="0.2">
      <c r="FI848" s="13">
        <v>843</v>
      </c>
      <c r="FJ848" s="14">
        <f t="shared" si="797"/>
        <v>2</v>
      </c>
      <c r="FK848" s="14">
        <f t="shared" si="757"/>
        <v>408</v>
      </c>
      <c r="FL848" s="14">
        <f t="shared" si="798"/>
        <v>54</v>
      </c>
      <c r="FM848" s="14">
        <f t="shared" si="758"/>
        <v>20</v>
      </c>
      <c r="FN848" s="14">
        <f t="shared" si="770"/>
        <v>22</v>
      </c>
      <c r="FO848" s="14">
        <f t="shared" si="771"/>
        <v>150</v>
      </c>
      <c r="FP848" s="14">
        <f t="shared" si="772"/>
        <v>2</v>
      </c>
      <c r="FQ848" s="14">
        <f t="shared" si="773"/>
        <v>8</v>
      </c>
      <c r="FR848" s="14">
        <f t="shared" si="774"/>
        <v>8</v>
      </c>
      <c r="FS848" s="14" t="b">
        <f t="shared" si="799"/>
        <v>0</v>
      </c>
      <c r="FT848" s="14">
        <f t="shared" si="775"/>
        <v>2111208</v>
      </c>
      <c r="FU848" s="14">
        <f t="shared" si="800"/>
        <v>600</v>
      </c>
      <c r="FV848" s="13" t="str">
        <f t="shared" si="776"/>
        <v>150级-优秀守护灵の戒指</v>
      </c>
      <c r="FW848" s="13" t="str">
        <f t="shared" si="777"/>
        <v>忠魂 · 守护灵の戒指-优秀</v>
      </c>
      <c r="FX848" s="14">
        <f t="shared" si="778"/>
        <v>2</v>
      </c>
      <c r="FY848" s="14">
        <f t="shared" si="779"/>
        <v>2</v>
      </c>
      <c r="FZ848" s="14">
        <f t="shared" si="780"/>
        <v>150</v>
      </c>
      <c r="GA848" s="14">
        <v>409</v>
      </c>
      <c r="GB848" s="14">
        <f t="shared" si="781"/>
        <v>11</v>
      </c>
      <c r="GC848" s="14">
        <f t="shared" si="759"/>
        <v>8</v>
      </c>
      <c r="GD848" s="14" t="str">
        <f t="shared" si="782"/>
        <v/>
      </c>
      <c r="GE848" s="14" t="e">
        <f t="shared" si="760"/>
        <v>#REF!</v>
      </c>
      <c r="GF848" s="14" t="e">
        <f t="shared" si="783"/>
        <v>#REF!</v>
      </c>
      <c r="GG848" s="14" t="e">
        <f t="shared" si="784"/>
        <v>#REF!</v>
      </c>
      <c r="GH848" s="14" t="e">
        <f t="shared" si="785"/>
        <v>#REF!</v>
      </c>
      <c r="GI848" s="14" t="e">
        <f t="shared" si="786"/>
        <v>#REF!</v>
      </c>
      <c r="GJ848" s="14" t="e">
        <f t="shared" si="787"/>
        <v>#REF!</v>
      </c>
      <c r="GK848" s="14" t="e">
        <f t="shared" si="788"/>
        <v>#REF!</v>
      </c>
      <c r="GL848" s="14">
        <f t="shared" si="789"/>
        <v>2112</v>
      </c>
      <c r="GM848" s="14">
        <f t="shared" si="790"/>
        <v>0</v>
      </c>
      <c r="GN848" s="14" t="str">
        <f t="shared" si="791"/>
        <v/>
      </c>
      <c r="GO848" s="25" t="str">
        <f t="shared" si="792"/>
        <v>icon_2111108</v>
      </c>
      <c r="GS848" s="14">
        <f t="shared" si="793"/>
        <v>1</v>
      </c>
      <c r="GT848" s="14">
        <f t="shared" si="794"/>
        <v>3</v>
      </c>
      <c r="GU848" s="14" t="e">
        <f t="shared" si="761"/>
        <v>#REF!</v>
      </c>
      <c r="GV848" s="14" t="str">
        <f t="shared" si="762"/>
        <v>AtkExt</v>
      </c>
      <c r="GW848" s="14" t="e">
        <f t="shared" si="763"/>
        <v>#REF!</v>
      </c>
      <c r="GX848" s="14" t="e">
        <f t="shared" si="764"/>
        <v>#REF!</v>
      </c>
      <c r="GY848" s="14" t="str">
        <f t="shared" si="765"/>
        <v>HPExt</v>
      </c>
      <c r="GZ848" s="14" t="e">
        <f t="shared" si="766"/>
        <v>#REF!</v>
      </c>
      <c r="HA848" s="14" t="e">
        <f t="shared" si="767"/>
        <v>#REF!</v>
      </c>
      <c r="HB848" s="14">
        <f t="shared" si="795"/>
        <v>21120</v>
      </c>
      <c r="HC848" s="14">
        <f t="shared" si="768"/>
        <v>0</v>
      </c>
      <c r="HD848" s="14" t="str">
        <f t="shared" si="769"/>
        <v/>
      </c>
      <c r="HE848" s="25" t="s">
        <v>1109</v>
      </c>
      <c r="HF848" s="14">
        <f t="shared" si="796"/>
        <v>360</v>
      </c>
    </row>
    <row r="849" spans="165:214" ht="16.5" x14ac:dyDescent="0.2">
      <c r="FI849" s="13">
        <v>844</v>
      </c>
      <c r="FJ849" s="14">
        <f t="shared" si="797"/>
        <v>2</v>
      </c>
      <c r="FK849" s="14">
        <f t="shared" si="757"/>
        <v>409</v>
      </c>
      <c r="FL849" s="14">
        <f t="shared" si="798"/>
        <v>55</v>
      </c>
      <c r="FM849" s="14">
        <f t="shared" si="758"/>
        <v>30</v>
      </c>
      <c r="FN849" s="14">
        <f t="shared" si="770"/>
        <v>22</v>
      </c>
      <c r="FO849" s="14">
        <f t="shared" si="771"/>
        <v>150</v>
      </c>
      <c r="FP849" s="14">
        <f t="shared" si="772"/>
        <v>3</v>
      </c>
      <c r="FQ849" s="14">
        <f t="shared" si="773"/>
        <v>1</v>
      </c>
      <c r="FR849" s="14">
        <f t="shared" si="774"/>
        <v>1</v>
      </c>
      <c r="FS849" s="14" t="b">
        <f t="shared" si="799"/>
        <v>0</v>
      </c>
      <c r="FT849" s="14">
        <f t="shared" si="775"/>
        <v>2111301</v>
      </c>
      <c r="FU849" s="14">
        <f t="shared" si="800"/>
        <v>1000</v>
      </c>
      <c r="FV849" s="13" t="str">
        <f t="shared" si="776"/>
        <v>150级-精良守护灵の灵器</v>
      </c>
      <c r="FW849" s="13" t="str">
        <f t="shared" si="777"/>
        <v>忠魂 · 守护灵の灵器-精良</v>
      </c>
      <c r="FX849" s="14">
        <f t="shared" si="778"/>
        <v>2</v>
      </c>
      <c r="FY849" s="14">
        <f t="shared" si="779"/>
        <v>3</v>
      </c>
      <c r="FZ849" s="14">
        <f t="shared" si="780"/>
        <v>150</v>
      </c>
      <c r="GA849" s="14">
        <v>410</v>
      </c>
      <c r="GB849" s="14">
        <f t="shared" si="781"/>
        <v>11</v>
      </c>
      <c r="GC849" s="14">
        <f t="shared" si="759"/>
        <v>1</v>
      </c>
      <c r="GD849" s="14" t="str">
        <f t="shared" si="782"/>
        <v/>
      </c>
      <c r="GE849" s="14" t="e">
        <f t="shared" si="760"/>
        <v>#REF!</v>
      </c>
      <c r="GF849" s="14" t="e">
        <f t="shared" si="783"/>
        <v>#REF!</v>
      </c>
      <c r="GG849" s="14" t="e">
        <f t="shared" si="784"/>
        <v>#REF!</v>
      </c>
      <c r="GH849" s="14" t="e">
        <f t="shared" si="785"/>
        <v>#REF!</v>
      </c>
      <c r="GI849" s="14" t="e">
        <f t="shared" si="786"/>
        <v>#REF!</v>
      </c>
      <c r="GJ849" s="14" t="e">
        <f t="shared" si="787"/>
        <v>#REF!</v>
      </c>
      <c r="GK849" s="14" t="e">
        <f t="shared" si="788"/>
        <v>#REF!</v>
      </c>
      <c r="GL849" s="14">
        <f t="shared" si="789"/>
        <v>2113</v>
      </c>
      <c r="GM849" s="14">
        <f t="shared" si="790"/>
        <v>6</v>
      </c>
      <c r="GN849" s="14">
        <f t="shared" si="791"/>
        <v>2113</v>
      </c>
      <c r="GO849" s="25" t="str">
        <f t="shared" si="792"/>
        <v>icon_2111101</v>
      </c>
      <c r="GS849" s="14">
        <f t="shared" si="793"/>
        <v>1</v>
      </c>
      <c r="GT849" s="14">
        <f t="shared" si="794"/>
        <v>0</v>
      </c>
      <c r="GU849" s="14" t="e">
        <f t="shared" si="761"/>
        <v>#REF!</v>
      </c>
      <c r="GV849" s="14" t="str">
        <f t="shared" si="762"/>
        <v>AtkExt</v>
      </c>
      <c r="GW849" s="14" t="e">
        <f t="shared" si="763"/>
        <v>#REF!</v>
      </c>
      <c r="GX849" s="14" t="e">
        <f t="shared" si="764"/>
        <v>#REF!</v>
      </c>
      <c r="GY849" s="14" t="str">
        <f t="shared" si="765"/>
        <v/>
      </c>
      <c r="GZ849" s="14" t="str">
        <f t="shared" si="766"/>
        <v/>
      </c>
      <c r="HA849" s="14" t="str">
        <f t="shared" si="767"/>
        <v/>
      </c>
      <c r="HB849" s="14">
        <f t="shared" si="795"/>
        <v>21130</v>
      </c>
      <c r="HC849" s="14">
        <f t="shared" si="768"/>
        <v>6</v>
      </c>
      <c r="HD849" s="14">
        <f t="shared" si="769"/>
        <v>2113</v>
      </c>
      <c r="HE849" s="25" t="s">
        <v>1109</v>
      </c>
      <c r="HF849" s="14">
        <f t="shared" si="796"/>
        <v>800</v>
      </c>
    </row>
    <row r="850" spans="165:214" ht="16.5" x14ac:dyDescent="0.2">
      <c r="FI850" s="13">
        <v>845</v>
      </c>
      <c r="FJ850" s="14">
        <f t="shared" si="797"/>
        <v>2</v>
      </c>
      <c r="FK850" s="14">
        <f t="shared" si="757"/>
        <v>410</v>
      </c>
      <c r="FL850" s="14">
        <f t="shared" si="798"/>
        <v>55</v>
      </c>
      <c r="FM850" s="14">
        <f t="shared" si="758"/>
        <v>30</v>
      </c>
      <c r="FN850" s="14">
        <f t="shared" si="770"/>
        <v>22</v>
      </c>
      <c r="FO850" s="14">
        <f t="shared" si="771"/>
        <v>150</v>
      </c>
      <c r="FP850" s="14">
        <f t="shared" si="772"/>
        <v>3</v>
      </c>
      <c r="FQ850" s="14">
        <f t="shared" si="773"/>
        <v>2</v>
      </c>
      <c r="FR850" s="14">
        <f t="shared" si="774"/>
        <v>2</v>
      </c>
      <c r="FS850" s="14" t="b">
        <f t="shared" si="799"/>
        <v>0</v>
      </c>
      <c r="FT850" s="14">
        <f t="shared" si="775"/>
        <v>2111302</v>
      </c>
      <c r="FU850" s="14">
        <f t="shared" si="800"/>
        <v>500</v>
      </c>
      <c r="FV850" s="13" t="str">
        <f t="shared" si="776"/>
        <v>150级-精良守护灵の头盔</v>
      </c>
      <c r="FW850" s="13" t="str">
        <f t="shared" si="777"/>
        <v>忠魂 · 守护灵の头盔-精良</v>
      </c>
      <c r="FX850" s="14">
        <f t="shared" si="778"/>
        <v>2</v>
      </c>
      <c r="FY850" s="14">
        <f t="shared" si="779"/>
        <v>3</v>
      </c>
      <c r="FZ850" s="14">
        <f t="shared" si="780"/>
        <v>150</v>
      </c>
      <c r="GA850" s="14">
        <v>411</v>
      </c>
      <c r="GB850" s="14">
        <f t="shared" si="781"/>
        <v>11</v>
      </c>
      <c r="GC850" s="14">
        <f t="shared" si="759"/>
        <v>2</v>
      </c>
      <c r="GD850" s="14" t="str">
        <f t="shared" si="782"/>
        <v/>
      </c>
      <c r="GE850" s="14" t="e">
        <f t="shared" si="760"/>
        <v>#REF!</v>
      </c>
      <c r="GF850" s="14" t="e">
        <f t="shared" si="783"/>
        <v>#REF!</v>
      </c>
      <c r="GG850" s="14" t="e">
        <f t="shared" si="784"/>
        <v>#REF!</v>
      </c>
      <c r="GH850" s="14" t="e">
        <f t="shared" si="785"/>
        <v>#REF!</v>
      </c>
      <c r="GI850" s="14" t="e">
        <f t="shared" si="786"/>
        <v>#REF!</v>
      </c>
      <c r="GJ850" s="14" t="e">
        <f t="shared" si="787"/>
        <v>#REF!</v>
      </c>
      <c r="GK850" s="14" t="e">
        <f t="shared" si="788"/>
        <v>#REF!</v>
      </c>
      <c r="GL850" s="14">
        <f t="shared" si="789"/>
        <v>2113</v>
      </c>
      <c r="GM850" s="14">
        <f t="shared" si="790"/>
        <v>6</v>
      </c>
      <c r="GN850" s="14">
        <f t="shared" si="791"/>
        <v>2113</v>
      </c>
      <c r="GO850" s="25" t="str">
        <f t="shared" si="792"/>
        <v>icon_2111102</v>
      </c>
      <c r="GS850" s="14">
        <f t="shared" si="793"/>
        <v>2</v>
      </c>
      <c r="GT850" s="14">
        <f t="shared" si="794"/>
        <v>0</v>
      </c>
      <c r="GU850" s="14" t="e">
        <f t="shared" si="761"/>
        <v>#REF!</v>
      </c>
      <c r="GV850" s="14" t="str">
        <f t="shared" si="762"/>
        <v>DefExt</v>
      </c>
      <c r="GW850" s="14" t="e">
        <f t="shared" si="763"/>
        <v>#REF!</v>
      </c>
      <c r="GX850" s="14" t="e">
        <f t="shared" si="764"/>
        <v>#REF!</v>
      </c>
      <c r="GY850" s="14" t="str">
        <f t="shared" si="765"/>
        <v/>
      </c>
      <c r="GZ850" s="14" t="str">
        <f t="shared" si="766"/>
        <v/>
      </c>
      <c r="HA850" s="14" t="str">
        <f t="shared" si="767"/>
        <v/>
      </c>
      <c r="HB850" s="14">
        <f t="shared" si="795"/>
        <v>21130</v>
      </c>
      <c r="HC850" s="14">
        <f t="shared" si="768"/>
        <v>6</v>
      </c>
      <c r="HD850" s="14">
        <f t="shared" si="769"/>
        <v>2113</v>
      </c>
      <c r="HE850" s="25" t="s">
        <v>1109</v>
      </c>
      <c r="HF850" s="14">
        <f t="shared" si="796"/>
        <v>400</v>
      </c>
    </row>
    <row r="851" spans="165:214" ht="16.5" x14ac:dyDescent="0.2">
      <c r="FI851" s="13">
        <v>846</v>
      </c>
      <c r="FJ851" s="14">
        <f t="shared" si="797"/>
        <v>2</v>
      </c>
      <c r="FK851" s="14">
        <f t="shared" si="757"/>
        <v>411</v>
      </c>
      <c r="FL851" s="14">
        <f t="shared" si="798"/>
        <v>55</v>
      </c>
      <c r="FM851" s="14">
        <f t="shared" si="758"/>
        <v>30</v>
      </c>
      <c r="FN851" s="14">
        <f t="shared" si="770"/>
        <v>22</v>
      </c>
      <c r="FO851" s="14">
        <f t="shared" si="771"/>
        <v>150</v>
      </c>
      <c r="FP851" s="14">
        <f t="shared" si="772"/>
        <v>3</v>
      </c>
      <c r="FQ851" s="14">
        <f t="shared" si="773"/>
        <v>3</v>
      </c>
      <c r="FR851" s="14">
        <f t="shared" si="774"/>
        <v>3</v>
      </c>
      <c r="FS851" s="14" t="b">
        <f t="shared" si="799"/>
        <v>0</v>
      </c>
      <c r="FT851" s="14">
        <f t="shared" si="775"/>
        <v>2111303</v>
      </c>
      <c r="FU851" s="14">
        <f t="shared" si="800"/>
        <v>500</v>
      </c>
      <c r="FV851" s="13" t="str">
        <f t="shared" si="776"/>
        <v>150级-精良守护灵の铠甲</v>
      </c>
      <c r="FW851" s="13" t="str">
        <f t="shared" si="777"/>
        <v>忠魂 · 守护灵の铠甲-精良</v>
      </c>
      <c r="FX851" s="14">
        <f t="shared" si="778"/>
        <v>2</v>
      </c>
      <c r="FY851" s="14">
        <f t="shared" si="779"/>
        <v>3</v>
      </c>
      <c r="FZ851" s="14">
        <f t="shared" si="780"/>
        <v>150</v>
      </c>
      <c r="GA851" s="14">
        <v>412</v>
      </c>
      <c r="GB851" s="14">
        <f t="shared" si="781"/>
        <v>11</v>
      </c>
      <c r="GC851" s="14">
        <f t="shared" si="759"/>
        <v>3</v>
      </c>
      <c r="GD851" s="14" t="str">
        <f t="shared" si="782"/>
        <v/>
      </c>
      <c r="GE851" s="14" t="e">
        <f t="shared" si="760"/>
        <v>#REF!</v>
      </c>
      <c r="GF851" s="14" t="e">
        <f t="shared" si="783"/>
        <v>#REF!</v>
      </c>
      <c r="GG851" s="14" t="e">
        <f t="shared" si="784"/>
        <v>#REF!</v>
      </c>
      <c r="GH851" s="14" t="e">
        <f t="shared" si="785"/>
        <v>#REF!</v>
      </c>
      <c r="GI851" s="14" t="e">
        <f t="shared" si="786"/>
        <v>#REF!</v>
      </c>
      <c r="GJ851" s="14" t="e">
        <f t="shared" si="787"/>
        <v>#REF!</v>
      </c>
      <c r="GK851" s="14" t="e">
        <f t="shared" si="788"/>
        <v>#REF!</v>
      </c>
      <c r="GL851" s="14">
        <f t="shared" si="789"/>
        <v>2113</v>
      </c>
      <c r="GM851" s="14">
        <f t="shared" si="790"/>
        <v>6</v>
      </c>
      <c r="GN851" s="14">
        <f t="shared" si="791"/>
        <v>2113</v>
      </c>
      <c r="GO851" s="25" t="str">
        <f t="shared" si="792"/>
        <v>icon_2111103</v>
      </c>
      <c r="GS851" s="14">
        <f t="shared" si="793"/>
        <v>2</v>
      </c>
      <c r="GT851" s="14">
        <f t="shared" si="794"/>
        <v>3</v>
      </c>
      <c r="GU851" s="14" t="e">
        <f t="shared" si="761"/>
        <v>#REF!</v>
      </c>
      <c r="GV851" s="14" t="str">
        <f t="shared" si="762"/>
        <v>DefExt</v>
      </c>
      <c r="GW851" s="14" t="e">
        <f t="shared" si="763"/>
        <v>#REF!</v>
      </c>
      <c r="GX851" s="14" t="e">
        <f t="shared" si="764"/>
        <v>#REF!</v>
      </c>
      <c r="GY851" s="14" t="str">
        <f t="shared" si="765"/>
        <v>HPExt</v>
      </c>
      <c r="GZ851" s="14" t="e">
        <f t="shared" si="766"/>
        <v>#REF!</v>
      </c>
      <c r="HA851" s="14" t="e">
        <f t="shared" si="767"/>
        <v>#REF!</v>
      </c>
      <c r="HB851" s="14">
        <f t="shared" si="795"/>
        <v>21130</v>
      </c>
      <c r="HC851" s="14">
        <f t="shared" si="768"/>
        <v>6</v>
      </c>
      <c r="HD851" s="14">
        <f t="shared" si="769"/>
        <v>2113</v>
      </c>
      <c r="HE851" s="25" t="s">
        <v>1109</v>
      </c>
      <c r="HF851" s="14">
        <f t="shared" si="796"/>
        <v>400</v>
      </c>
    </row>
    <row r="852" spans="165:214" ht="16.5" x14ac:dyDescent="0.2">
      <c r="FI852" s="13">
        <v>847</v>
      </c>
      <c r="FJ852" s="14">
        <f t="shared" si="797"/>
        <v>2</v>
      </c>
      <c r="FK852" s="14">
        <f t="shared" si="757"/>
        <v>412</v>
      </c>
      <c r="FL852" s="14">
        <f t="shared" si="798"/>
        <v>55</v>
      </c>
      <c r="FM852" s="14">
        <f t="shared" si="758"/>
        <v>30</v>
      </c>
      <c r="FN852" s="14">
        <f t="shared" si="770"/>
        <v>22</v>
      </c>
      <c r="FO852" s="14">
        <f t="shared" si="771"/>
        <v>150</v>
      </c>
      <c r="FP852" s="14">
        <f t="shared" si="772"/>
        <v>3</v>
      </c>
      <c r="FQ852" s="14">
        <f t="shared" si="773"/>
        <v>4</v>
      </c>
      <c r="FR852" s="14">
        <f t="shared" si="774"/>
        <v>4</v>
      </c>
      <c r="FS852" s="14" t="b">
        <f t="shared" si="799"/>
        <v>0</v>
      </c>
      <c r="FT852" s="14">
        <f t="shared" si="775"/>
        <v>2111304</v>
      </c>
      <c r="FU852" s="14">
        <f t="shared" si="800"/>
        <v>500</v>
      </c>
      <c r="FV852" s="13" t="str">
        <f t="shared" si="776"/>
        <v>150级-精良守护灵の裤子</v>
      </c>
      <c r="FW852" s="13" t="str">
        <f t="shared" si="777"/>
        <v>忠魂 · 守护灵の裤子-精良</v>
      </c>
      <c r="FX852" s="14">
        <f t="shared" si="778"/>
        <v>2</v>
      </c>
      <c r="FY852" s="14">
        <f t="shared" si="779"/>
        <v>3</v>
      </c>
      <c r="FZ852" s="14">
        <f t="shared" si="780"/>
        <v>150</v>
      </c>
      <c r="GA852" s="14">
        <v>413</v>
      </c>
      <c r="GB852" s="14">
        <f t="shared" si="781"/>
        <v>11</v>
      </c>
      <c r="GC852" s="14">
        <f t="shared" si="759"/>
        <v>4</v>
      </c>
      <c r="GD852" s="14" t="str">
        <f t="shared" si="782"/>
        <v/>
      </c>
      <c r="GE852" s="14" t="e">
        <f t="shared" si="760"/>
        <v>#REF!</v>
      </c>
      <c r="GF852" s="14" t="e">
        <f t="shared" si="783"/>
        <v>#REF!</v>
      </c>
      <c r="GG852" s="14" t="e">
        <f t="shared" si="784"/>
        <v>#REF!</v>
      </c>
      <c r="GH852" s="14" t="e">
        <f t="shared" si="785"/>
        <v>#REF!</v>
      </c>
      <c r="GI852" s="14" t="e">
        <f t="shared" si="786"/>
        <v>#REF!</v>
      </c>
      <c r="GJ852" s="14" t="e">
        <f t="shared" si="787"/>
        <v>#REF!</v>
      </c>
      <c r="GK852" s="14" t="e">
        <f t="shared" si="788"/>
        <v>#REF!</v>
      </c>
      <c r="GL852" s="14">
        <f t="shared" si="789"/>
        <v>2113</v>
      </c>
      <c r="GM852" s="14">
        <f t="shared" si="790"/>
        <v>6</v>
      </c>
      <c r="GN852" s="14">
        <f t="shared" si="791"/>
        <v>2113</v>
      </c>
      <c r="GO852" s="25" t="str">
        <f t="shared" si="792"/>
        <v>icon_2111104</v>
      </c>
      <c r="GS852" s="14">
        <f t="shared" si="793"/>
        <v>2</v>
      </c>
      <c r="GT852" s="14">
        <f t="shared" si="794"/>
        <v>0</v>
      </c>
      <c r="GU852" s="14" t="e">
        <f t="shared" si="761"/>
        <v>#REF!</v>
      </c>
      <c r="GV852" s="14" t="str">
        <f t="shared" si="762"/>
        <v>DefExt</v>
      </c>
      <c r="GW852" s="14" t="e">
        <f t="shared" si="763"/>
        <v>#REF!</v>
      </c>
      <c r="GX852" s="14" t="e">
        <f t="shared" si="764"/>
        <v>#REF!</v>
      </c>
      <c r="GY852" s="14" t="str">
        <f t="shared" si="765"/>
        <v/>
      </c>
      <c r="GZ852" s="14" t="str">
        <f t="shared" si="766"/>
        <v/>
      </c>
      <c r="HA852" s="14" t="str">
        <f t="shared" si="767"/>
        <v/>
      </c>
      <c r="HB852" s="14">
        <f t="shared" si="795"/>
        <v>21130</v>
      </c>
      <c r="HC852" s="14">
        <f t="shared" si="768"/>
        <v>6</v>
      </c>
      <c r="HD852" s="14">
        <f t="shared" si="769"/>
        <v>2113</v>
      </c>
      <c r="HE852" s="25" t="s">
        <v>1109</v>
      </c>
      <c r="HF852" s="14">
        <f t="shared" si="796"/>
        <v>400</v>
      </c>
    </row>
    <row r="853" spans="165:214" ht="16.5" x14ac:dyDescent="0.2">
      <c r="FI853" s="13">
        <v>848</v>
      </c>
      <c r="FJ853" s="14">
        <f t="shared" si="797"/>
        <v>2</v>
      </c>
      <c r="FK853" s="14">
        <f t="shared" si="757"/>
        <v>413</v>
      </c>
      <c r="FL853" s="14">
        <f t="shared" si="798"/>
        <v>55</v>
      </c>
      <c r="FM853" s="14">
        <f t="shared" si="758"/>
        <v>30</v>
      </c>
      <c r="FN853" s="14">
        <f t="shared" si="770"/>
        <v>22</v>
      </c>
      <c r="FO853" s="14">
        <f t="shared" si="771"/>
        <v>150</v>
      </c>
      <c r="FP853" s="14">
        <f t="shared" si="772"/>
        <v>3</v>
      </c>
      <c r="FQ853" s="14">
        <f t="shared" si="773"/>
        <v>5</v>
      </c>
      <c r="FR853" s="14">
        <f t="shared" si="774"/>
        <v>5</v>
      </c>
      <c r="FS853" s="14" t="b">
        <f t="shared" si="799"/>
        <v>0</v>
      </c>
      <c r="FT853" s="14">
        <f t="shared" si="775"/>
        <v>2111305</v>
      </c>
      <c r="FU853" s="14">
        <f t="shared" si="800"/>
        <v>500</v>
      </c>
      <c r="FV853" s="13" t="str">
        <f t="shared" si="776"/>
        <v>150级-精良守护灵の鞋子</v>
      </c>
      <c r="FW853" s="13" t="str">
        <f t="shared" si="777"/>
        <v>忠魂 · 守护灵の鞋子-精良</v>
      </c>
      <c r="FX853" s="14">
        <f t="shared" si="778"/>
        <v>2</v>
      </c>
      <c r="FY853" s="14">
        <f t="shared" si="779"/>
        <v>3</v>
      </c>
      <c r="FZ853" s="14">
        <f t="shared" si="780"/>
        <v>150</v>
      </c>
      <c r="GA853" s="14">
        <v>414</v>
      </c>
      <c r="GB853" s="14">
        <f t="shared" si="781"/>
        <v>11</v>
      </c>
      <c r="GC853" s="14">
        <f t="shared" si="759"/>
        <v>5</v>
      </c>
      <c r="GD853" s="14" t="str">
        <f t="shared" si="782"/>
        <v/>
      </c>
      <c r="GE853" s="14" t="e">
        <f t="shared" si="760"/>
        <v>#REF!</v>
      </c>
      <c r="GF853" s="14" t="e">
        <f t="shared" si="783"/>
        <v>#REF!</v>
      </c>
      <c r="GG853" s="14" t="e">
        <f t="shared" si="784"/>
        <v>#REF!</v>
      </c>
      <c r="GH853" s="14" t="e">
        <f t="shared" si="785"/>
        <v>#REF!</v>
      </c>
      <c r="GI853" s="14" t="e">
        <f t="shared" si="786"/>
        <v>#REF!</v>
      </c>
      <c r="GJ853" s="14" t="e">
        <f t="shared" si="787"/>
        <v>#REF!</v>
      </c>
      <c r="GK853" s="14" t="e">
        <f t="shared" si="788"/>
        <v>#REF!</v>
      </c>
      <c r="GL853" s="14">
        <f t="shared" si="789"/>
        <v>2113</v>
      </c>
      <c r="GM853" s="14">
        <f t="shared" si="790"/>
        <v>6</v>
      </c>
      <c r="GN853" s="14">
        <f t="shared" si="791"/>
        <v>2113</v>
      </c>
      <c r="GO853" s="25" t="str">
        <f t="shared" si="792"/>
        <v>icon_2111105</v>
      </c>
      <c r="GS853" s="14">
        <f t="shared" si="793"/>
        <v>3</v>
      </c>
      <c r="GT853" s="14">
        <f t="shared" si="794"/>
        <v>0</v>
      </c>
      <c r="GU853" s="14" t="e">
        <f t="shared" si="761"/>
        <v>#REF!</v>
      </c>
      <c r="GV853" s="14" t="str">
        <f t="shared" si="762"/>
        <v>HPExt</v>
      </c>
      <c r="GW853" s="14" t="e">
        <f t="shared" si="763"/>
        <v>#REF!</v>
      </c>
      <c r="GX853" s="14" t="e">
        <f t="shared" si="764"/>
        <v>#REF!</v>
      </c>
      <c r="GY853" s="14" t="str">
        <f t="shared" si="765"/>
        <v/>
      </c>
      <c r="GZ853" s="14" t="str">
        <f t="shared" si="766"/>
        <v/>
      </c>
      <c r="HA853" s="14" t="str">
        <f t="shared" si="767"/>
        <v/>
      </c>
      <c r="HB853" s="14">
        <f t="shared" si="795"/>
        <v>21130</v>
      </c>
      <c r="HC853" s="14">
        <f t="shared" si="768"/>
        <v>6</v>
      </c>
      <c r="HD853" s="14">
        <f t="shared" si="769"/>
        <v>2113</v>
      </c>
      <c r="HE853" s="25" t="s">
        <v>1109</v>
      </c>
      <c r="HF853" s="14">
        <f t="shared" si="796"/>
        <v>400</v>
      </c>
    </row>
    <row r="854" spans="165:214" ht="16.5" x14ac:dyDescent="0.2">
      <c r="FI854" s="13">
        <v>849</v>
      </c>
      <c r="FJ854" s="14">
        <f t="shared" si="797"/>
        <v>2</v>
      </c>
      <c r="FK854" s="14">
        <f t="shared" si="757"/>
        <v>414</v>
      </c>
      <c r="FL854" s="14">
        <f t="shared" si="798"/>
        <v>55</v>
      </c>
      <c r="FM854" s="14">
        <f t="shared" si="758"/>
        <v>30</v>
      </c>
      <c r="FN854" s="14">
        <f t="shared" si="770"/>
        <v>22</v>
      </c>
      <c r="FO854" s="14">
        <f t="shared" si="771"/>
        <v>150</v>
      </c>
      <c r="FP854" s="14">
        <f t="shared" si="772"/>
        <v>3</v>
      </c>
      <c r="FQ854" s="14">
        <f t="shared" si="773"/>
        <v>6</v>
      </c>
      <c r="FR854" s="14">
        <f t="shared" si="774"/>
        <v>6</v>
      </c>
      <c r="FS854" s="14" t="b">
        <f t="shared" si="799"/>
        <v>0</v>
      </c>
      <c r="FT854" s="14">
        <f t="shared" si="775"/>
        <v>2111306</v>
      </c>
      <c r="FU854" s="14">
        <f t="shared" si="800"/>
        <v>500</v>
      </c>
      <c r="FV854" s="13" t="str">
        <f t="shared" si="776"/>
        <v>150级-精良守护灵の护手</v>
      </c>
      <c r="FW854" s="13" t="str">
        <f t="shared" si="777"/>
        <v>忠魂 · 守护灵の护手-精良</v>
      </c>
      <c r="FX854" s="14">
        <f t="shared" si="778"/>
        <v>2</v>
      </c>
      <c r="FY854" s="14">
        <f t="shared" si="779"/>
        <v>3</v>
      </c>
      <c r="FZ854" s="14">
        <f t="shared" si="780"/>
        <v>150</v>
      </c>
      <c r="GA854" s="14">
        <v>415</v>
      </c>
      <c r="GB854" s="14">
        <f t="shared" si="781"/>
        <v>11</v>
      </c>
      <c r="GC854" s="14">
        <f t="shared" si="759"/>
        <v>6</v>
      </c>
      <c r="GD854" s="14" t="str">
        <f t="shared" si="782"/>
        <v/>
      </c>
      <c r="GE854" s="14" t="e">
        <f t="shared" si="760"/>
        <v>#REF!</v>
      </c>
      <c r="GF854" s="14" t="e">
        <f t="shared" si="783"/>
        <v>#REF!</v>
      </c>
      <c r="GG854" s="14" t="e">
        <f t="shared" si="784"/>
        <v>#REF!</v>
      </c>
      <c r="GH854" s="14" t="e">
        <f t="shared" si="785"/>
        <v>#REF!</v>
      </c>
      <c r="GI854" s="14" t="e">
        <f t="shared" si="786"/>
        <v>#REF!</v>
      </c>
      <c r="GJ854" s="14" t="e">
        <f t="shared" si="787"/>
        <v>#REF!</v>
      </c>
      <c r="GK854" s="14" t="e">
        <f t="shared" si="788"/>
        <v>#REF!</v>
      </c>
      <c r="GL854" s="14">
        <f t="shared" si="789"/>
        <v>2113</v>
      </c>
      <c r="GM854" s="14">
        <f t="shared" si="790"/>
        <v>6</v>
      </c>
      <c r="GN854" s="14">
        <f t="shared" si="791"/>
        <v>2113</v>
      </c>
      <c r="GO854" s="25" t="str">
        <f t="shared" si="792"/>
        <v>icon_2111106</v>
      </c>
      <c r="GS854" s="14">
        <f t="shared" si="793"/>
        <v>3</v>
      </c>
      <c r="GT854" s="14">
        <f t="shared" si="794"/>
        <v>0</v>
      </c>
      <c r="GU854" s="14" t="e">
        <f t="shared" si="761"/>
        <v>#REF!</v>
      </c>
      <c r="GV854" s="14" t="str">
        <f t="shared" si="762"/>
        <v>HPExt</v>
      </c>
      <c r="GW854" s="14" t="e">
        <f t="shared" si="763"/>
        <v>#REF!</v>
      </c>
      <c r="GX854" s="14" t="e">
        <f t="shared" si="764"/>
        <v>#REF!</v>
      </c>
      <c r="GY854" s="14" t="str">
        <f t="shared" si="765"/>
        <v/>
      </c>
      <c r="GZ854" s="14" t="str">
        <f t="shared" si="766"/>
        <v/>
      </c>
      <c r="HA854" s="14" t="str">
        <f t="shared" si="767"/>
        <v/>
      </c>
      <c r="HB854" s="14">
        <f t="shared" si="795"/>
        <v>21130</v>
      </c>
      <c r="HC854" s="14">
        <f t="shared" si="768"/>
        <v>6</v>
      </c>
      <c r="HD854" s="14">
        <f t="shared" si="769"/>
        <v>2113</v>
      </c>
      <c r="HE854" s="25" t="s">
        <v>1109</v>
      </c>
      <c r="HF854" s="14">
        <f t="shared" si="796"/>
        <v>400</v>
      </c>
    </row>
    <row r="855" spans="165:214" ht="16.5" x14ac:dyDescent="0.2">
      <c r="FI855" s="13">
        <v>850</v>
      </c>
      <c r="FJ855" s="14">
        <f t="shared" si="797"/>
        <v>2</v>
      </c>
      <c r="FK855" s="14">
        <f t="shared" si="757"/>
        <v>415</v>
      </c>
      <c r="FL855" s="14">
        <f t="shared" si="798"/>
        <v>55</v>
      </c>
      <c r="FM855" s="14">
        <f t="shared" si="758"/>
        <v>30</v>
      </c>
      <c r="FN855" s="14">
        <f t="shared" si="770"/>
        <v>22</v>
      </c>
      <c r="FO855" s="14">
        <f t="shared" si="771"/>
        <v>150</v>
      </c>
      <c r="FP855" s="14">
        <f t="shared" si="772"/>
        <v>3</v>
      </c>
      <c r="FQ855" s="14">
        <f t="shared" si="773"/>
        <v>7</v>
      </c>
      <c r="FR855" s="14">
        <f t="shared" si="774"/>
        <v>7</v>
      </c>
      <c r="FS855" s="14" t="b">
        <f t="shared" si="799"/>
        <v>0</v>
      </c>
      <c r="FT855" s="14">
        <f t="shared" si="775"/>
        <v>2111307</v>
      </c>
      <c r="FU855" s="14">
        <f t="shared" si="800"/>
        <v>750</v>
      </c>
      <c r="FV855" s="13" t="str">
        <f t="shared" si="776"/>
        <v>150级-精良守护灵の项链</v>
      </c>
      <c r="FW855" s="13" t="str">
        <f t="shared" si="777"/>
        <v>忠魂 · 守护灵の项链-精良</v>
      </c>
      <c r="FX855" s="14">
        <f t="shared" si="778"/>
        <v>2</v>
      </c>
      <c r="FY855" s="14">
        <f t="shared" si="779"/>
        <v>3</v>
      </c>
      <c r="FZ855" s="14">
        <f t="shared" si="780"/>
        <v>150</v>
      </c>
      <c r="GA855" s="14">
        <v>416</v>
      </c>
      <c r="GB855" s="14">
        <f t="shared" si="781"/>
        <v>11</v>
      </c>
      <c r="GC855" s="14">
        <f t="shared" si="759"/>
        <v>7</v>
      </c>
      <c r="GD855" s="14" t="str">
        <f t="shared" si="782"/>
        <v/>
      </c>
      <c r="GE855" s="14" t="e">
        <f t="shared" si="760"/>
        <v>#REF!</v>
      </c>
      <c r="GF855" s="14" t="e">
        <f t="shared" si="783"/>
        <v>#REF!</v>
      </c>
      <c r="GG855" s="14" t="e">
        <f t="shared" si="784"/>
        <v>#REF!</v>
      </c>
      <c r="GH855" s="14" t="e">
        <f t="shared" si="785"/>
        <v>#REF!</v>
      </c>
      <c r="GI855" s="14" t="e">
        <f t="shared" si="786"/>
        <v>#REF!</v>
      </c>
      <c r="GJ855" s="14" t="e">
        <f t="shared" si="787"/>
        <v>#REF!</v>
      </c>
      <c r="GK855" s="14" t="e">
        <f t="shared" si="788"/>
        <v>#REF!</v>
      </c>
      <c r="GL855" s="14">
        <f t="shared" si="789"/>
        <v>2113</v>
      </c>
      <c r="GM855" s="14">
        <f t="shared" si="790"/>
        <v>6</v>
      </c>
      <c r="GN855" s="14">
        <f t="shared" si="791"/>
        <v>2113</v>
      </c>
      <c r="GO855" s="25" t="str">
        <f t="shared" si="792"/>
        <v>icon_2111107</v>
      </c>
      <c r="GS855" s="14">
        <f t="shared" si="793"/>
        <v>1</v>
      </c>
      <c r="GT855" s="14">
        <f t="shared" si="794"/>
        <v>2</v>
      </c>
      <c r="GU855" s="14" t="e">
        <f t="shared" si="761"/>
        <v>#REF!</v>
      </c>
      <c r="GV855" s="14" t="str">
        <f t="shared" si="762"/>
        <v>AtkExt</v>
      </c>
      <c r="GW855" s="14" t="e">
        <f t="shared" si="763"/>
        <v>#REF!</v>
      </c>
      <c r="GX855" s="14" t="e">
        <f t="shared" si="764"/>
        <v>#REF!</v>
      </c>
      <c r="GY855" s="14" t="str">
        <f t="shared" si="765"/>
        <v>DefExt</v>
      </c>
      <c r="GZ855" s="14" t="e">
        <f t="shared" si="766"/>
        <v>#REF!</v>
      </c>
      <c r="HA855" s="14" t="e">
        <f t="shared" si="767"/>
        <v>#REF!</v>
      </c>
      <c r="HB855" s="14">
        <f t="shared" si="795"/>
        <v>21130</v>
      </c>
      <c r="HC855" s="14">
        <f t="shared" si="768"/>
        <v>6</v>
      </c>
      <c r="HD855" s="14">
        <f t="shared" si="769"/>
        <v>2113</v>
      </c>
      <c r="HE855" s="25" t="s">
        <v>1109</v>
      </c>
      <c r="HF855" s="14">
        <f t="shared" si="796"/>
        <v>600</v>
      </c>
    </row>
    <row r="856" spans="165:214" ht="16.5" x14ac:dyDescent="0.2">
      <c r="FI856" s="13">
        <v>851</v>
      </c>
      <c r="FJ856" s="14">
        <f t="shared" si="797"/>
        <v>2</v>
      </c>
      <c r="FK856" s="14">
        <f t="shared" si="757"/>
        <v>416</v>
      </c>
      <c r="FL856" s="14">
        <f t="shared" si="798"/>
        <v>55</v>
      </c>
      <c r="FM856" s="14">
        <f t="shared" si="758"/>
        <v>30</v>
      </c>
      <c r="FN856" s="14">
        <f t="shared" si="770"/>
        <v>22</v>
      </c>
      <c r="FO856" s="14">
        <f t="shared" si="771"/>
        <v>150</v>
      </c>
      <c r="FP856" s="14">
        <f t="shared" si="772"/>
        <v>3</v>
      </c>
      <c r="FQ856" s="14">
        <f t="shared" si="773"/>
        <v>8</v>
      </c>
      <c r="FR856" s="14">
        <f t="shared" si="774"/>
        <v>8</v>
      </c>
      <c r="FS856" s="14" t="b">
        <f t="shared" si="799"/>
        <v>0</v>
      </c>
      <c r="FT856" s="14">
        <f t="shared" si="775"/>
        <v>2111308</v>
      </c>
      <c r="FU856" s="14">
        <f t="shared" si="800"/>
        <v>750</v>
      </c>
      <c r="FV856" s="13" t="str">
        <f t="shared" si="776"/>
        <v>150级-精良守护灵の戒指</v>
      </c>
      <c r="FW856" s="13" t="str">
        <f t="shared" si="777"/>
        <v>忠魂 · 守护灵の戒指-精良</v>
      </c>
      <c r="FX856" s="14">
        <f t="shared" si="778"/>
        <v>2</v>
      </c>
      <c r="FY856" s="14">
        <f t="shared" si="779"/>
        <v>3</v>
      </c>
      <c r="FZ856" s="14">
        <f t="shared" si="780"/>
        <v>150</v>
      </c>
      <c r="GA856" s="14">
        <v>417</v>
      </c>
      <c r="GB856" s="14">
        <f t="shared" si="781"/>
        <v>11</v>
      </c>
      <c r="GC856" s="14">
        <f t="shared" si="759"/>
        <v>8</v>
      </c>
      <c r="GD856" s="14" t="str">
        <f t="shared" si="782"/>
        <v/>
      </c>
      <c r="GE856" s="14" t="e">
        <f t="shared" si="760"/>
        <v>#REF!</v>
      </c>
      <c r="GF856" s="14" t="e">
        <f t="shared" si="783"/>
        <v>#REF!</v>
      </c>
      <c r="GG856" s="14" t="e">
        <f t="shared" si="784"/>
        <v>#REF!</v>
      </c>
      <c r="GH856" s="14" t="e">
        <f t="shared" si="785"/>
        <v>#REF!</v>
      </c>
      <c r="GI856" s="14" t="e">
        <f t="shared" si="786"/>
        <v>#REF!</v>
      </c>
      <c r="GJ856" s="14" t="e">
        <f t="shared" si="787"/>
        <v>#REF!</v>
      </c>
      <c r="GK856" s="14" t="e">
        <f t="shared" si="788"/>
        <v>#REF!</v>
      </c>
      <c r="GL856" s="14">
        <f t="shared" si="789"/>
        <v>2113</v>
      </c>
      <c r="GM856" s="14">
        <f t="shared" si="790"/>
        <v>6</v>
      </c>
      <c r="GN856" s="14">
        <f t="shared" si="791"/>
        <v>2113</v>
      </c>
      <c r="GO856" s="25" t="str">
        <f t="shared" si="792"/>
        <v>icon_2111108</v>
      </c>
      <c r="GS856" s="14">
        <f t="shared" si="793"/>
        <v>1</v>
      </c>
      <c r="GT856" s="14">
        <f t="shared" si="794"/>
        <v>3</v>
      </c>
      <c r="GU856" s="14" t="e">
        <f t="shared" si="761"/>
        <v>#REF!</v>
      </c>
      <c r="GV856" s="14" t="str">
        <f t="shared" si="762"/>
        <v>AtkExt</v>
      </c>
      <c r="GW856" s="14" t="e">
        <f t="shared" si="763"/>
        <v>#REF!</v>
      </c>
      <c r="GX856" s="14" t="e">
        <f t="shared" si="764"/>
        <v>#REF!</v>
      </c>
      <c r="GY856" s="14" t="str">
        <f t="shared" si="765"/>
        <v>HPExt</v>
      </c>
      <c r="GZ856" s="14" t="e">
        <f t="shared" si="766"/>
        <v>#REF!</v>
      </c>
      <c r="HA856" s="14" t="e">
        <f t="shared" si="767"/>
        <v>#REF!</v>
      </c>
      <c r="HB856" s="14">
        <f t="shared" si="795"/>
        <v>21130</v>
      </c>
      <c r="HC856" s="14">
        <f t="shared" si="768"/>
        <v>6</v>
      </c>
      <c r="HD856" s="14">
        <f t="shared" si="769"/>
        <v>2113</v>
      </c>
      <c r="HE856" s="25" t="s">
        <v>1109</v>
      </c>
      <c r="HF856" s="14">
        <f t="shared" si="796"/>
        <v>600</v>
      </c>
    </row>
    <row r="857" spans="165:214" ht="16.5" x14ac:dyDescent="0.2">
      <c r="FI857" s="13">
        <v>852</v>
      </c>
      <c r="FJ857" s="14">
        <f t="shared" si="797"/>
        <v>2</v>
      </c>
      <c r="FK857" s="14">
        <f t="shared" si="757"/>
        <v>417</v>
      </c>
      <c r="FL857" s="14">
        <f t="shared" si="798"/>
        <v>56</v>
      </c>
      <c r="FM857" s="14">
        <f t="shared" si="758"/>
        <v>40</v>
      </c>
      <c r="FN857" s="14">
        <f t="shared" si="770"/>
        <v>22</v>
      </c>
      <c r="FO857" s="14">
        <f t="shared" si="771"/>
        <v>150</v>
      </c>
      <c r="FP857" s="14">
        <f t="shared" si="772"/>
        <v>4</v>
      </c>
      <c r="FQ857" s="14">
        <f t="shared" si="773"/>
        <v>1</v>
      </c>
      <c r="FR857" s="14">
        <f t="shared" si="774"/>
        <v>1</v>
      </c>
      <c r="FS857" s="14" t="b">
        <f t="shared" si="799"/>
        <v>0</v>
      </c>
      <c r="FT857" s="14">
        <f t="shared" si="775"/>
        <v>2111401</v>
      </c>
      <c r="FU857" s="14">
        <f t="shared" si="800"/>
        <v>1200</v>
      </c>
      <c r="FV857" s="13" t="str">
        <f t="shared" si="776"/>
        <v>150级-史诗守护灵の灵器</v>
      </c>
      <c r="FW857" s="13" t="str">
        <f t="shared" si="777"/>
        <v>忠魂 · 守护灵の灵器-史诗</v>
      </c>
      <c r="FX857" s="14">
        <f t="shared" si="778"/>
        <v>2</v>
      </c>
      <c r="FY857" s="14">
        <f t="shared" si="779"/>
        <v>4</v>
      </c>
      <c r="FZ857" s="14">
        <f t="shared" si="780"/>
        <v>150</v>
      </c>
      <c r="GA857" s="14">
        <v>418</v>
      </c>
      <c r="GB857" s="14">
        <f t="shared" si="781"/>
        <v>11</v>
      </c>
      <c r="GC857" s="14">
        <f t="shared" si="759"/>
        <v>1</v>
      </c>
      <c r="GD857" s="14" t="str">
        <f t="shared" si="782"/>
        <v/>
      </c>
      <c r="GE857" s="14" t="e">
        <f t="shared" si="760"/>
        <v>#REF!</v>
      </c>
      <c r="GF857" s="14" t="e">
        <f t="shared" si="783"/>
        <v>#REF!</v>
      </c>
      <c r="GG857" s="14" t="e">
        <f t="shared" si="784"/>
        <v>#REF!</v>
      </c>
      <c r="GH857" s="14" t="e">
        <f t="shared" si="785"/>
        <v>#REF!</v>
      </c>
      <c r="GI857" s="14" t="e">
        <f t="shared" si="786"/>
        <v>#REF!</v>
      </c>
      <c r="GJ857" s="14" t="e">
        <f t="shared" si="787"/>
        <v>#REF!</v>
      </c>
      <c r="GK857" s="14" t="e">
        <f t="shared" si="788"/>
        <v>#REF!</v>
      </c>
      <c r="GL857" s="14">
        <f t="shared" si="789"/>
        <v>2114</v>
      </c>
      <c r="GM857" s="14">
        <f t="shared" si="790"/>
        <v>7</v>
      </c>
      <c r="GN857" s="14">
        <f t="shared" si="791"/>
        <v>2114</v>
      </c>
      <c r="GO857" s="25" t="str">
        <f t="shared" si="792"/>
        <v>icon_2111101</v>
      </c>
      <c r="GS857" s="14">
        <f t="shared" si="793"/>
        <v>1</v>
      </c>
      <c r="GT857" s="14">
        <f t="shared" si="794"/>
        <v>0</v>
      </c>
      <c r="GU857" s="14" t="e">
        <f t="shared" si="761"/>
        <v>#REF!</v>
      </c>
      <c r="GV857" s="14" t="str">
        <f t="shared" si="762"/>
        <v>AtkExt</v>
      </c>
      <c r="GW857" s="14" t="e">
        <f t="shared" si="763"/>
        <v>#REF!</v>
      </c>
      <c r="GX857" s="14" t="e">
        <f t="shared" si="764"/>
        <v>#REF!</v>
      </c>
      <c r="GY857" s="14" t="str">
        <f t="shared" si="765"/>
        <v/>
      </c>
      <c r="GZ857" s="14" t="str">
        <f t="shared" si="766"/>
        <v/>
      </c>
      <c r="HA857" s="14" t="str">
        <f t="shared" si="767"/>
        <v/>
      </c>
      <c r="HB857" s="14">
        <f t="shared" si="795"/>
        <v>21140</v>
      </c>
      <c r="HC857" s="14">
        <f t="shared" si="768"/>
        <v>7</v>
      </c>
      <c r="HD857" s="14">
        <f t="shared" si="769"/>
        <v>2114</v>
      </c>
      <c r="HE857" s="25" t="s">
        <v>1109</v>
      </c>
      <c r="HF857" s="14">
        <f t="shared" si="796"/>
        <v>1600</v>
      </c>
    </row>
    <row r="858" spans="165:214" ht="16.5" x14ac:dyDescent="0.2">
      <c r="FI858" s="13">
        <v>853</v>
      </c>
      <c r="FJ858" s="14">
        <f t="shared" si="797"/>
        <v>2</v>
      </c>
      <c r="FK858" s="14">
        <f t="shared" si="757"/>
        <v>418</v>
      </c>
      <c r="FL858" s="14">
        <f t="shared" si="798"/>
        <v>56</v>
      </c>
      <c r="FM858" s="14">
        <f t="shared" si="758"/>
        <v>40</v>
      </c>
      <c r="FN858" s="14">
        <f t="shared" si="770"/>
        <v>22</v>
      </c>
      <c r="FO858" s="14">
        <f t="shared" si="771"/>
        <v>150</v>
      </c>
      <c r="FP858" s="14">
        <f t="shared" si="772"/>
        <v>4</v>
      </c>
      <c r="FQ858" s="14">
        <f t="shared" si="773"/>
        <v>2</v>
      </c>
      <c r="FR858" s="14">
        <f t="shared" si="774"/>
        <v>2</v>
      </c>
      <c r="FS858" s="14" t="b">
        <f t="shared" si="799"/>
        <v>0</v>
      </c>
      <c r="FT858" s="14">
        <f t="shared" si="775"/>
        <v>2111402</v>
      </c>
      <c r="FU858" s="14">
        <f t="shared" si="800"/>
        <v>600</v>
      </c>
      <c r="FV858" s="13" t="str">
        <f t="shared" si="776"/>
        <v>150级-史诗守护灵の头盔</v>
      </c>
      <c r="FW858" s="13" t="str">
        <f t="shared" si="777"/>
        <v>忠魂 · 守护灵の头盔-史诗</v>
      </c>
      <c r="FX858" s="14">
        <f t="shared" si="778"/>
        <v>2</v>
      </c>
      <c r="FY858" s="14">
        <f t="shared" si="779"/>
        <v>4</v>
      </c>
      <c r="FZ858" s="14">
        <f t="shared" si="780"/>
        <v>150</v>
      </c>
      <c r="GA858" s="14">
        <v>419</v>
      </c>
      <c r="GB858" s="14">
        <f t="shared" si="781"/>
        <v>11</v>
      </c>
      <c r="GC858" s="14">
        <f t="shared" si="759"/>
        <v>2</v>
      </c>
      <c r="GD858" s="14" t="str">
        <f t="shared" si="782"/>
        <v/>
      </c>
      <c r="GE858" s="14" t="e">
        <f t="shared" si="760"/>
        <v>#REF!</v>
      </c>
      <c r="GF858" s="14" t="e">
        <f t="shared" si="783"/>
        <v>#REF!</v>
      </c>
      <c r="GG858" s="14" t="e">
        <f t="shared" si="784"/>
        <v>#REF!</v>
      </c>
      <c r="GH858" s="14" t="e">
        <f t="shared" si="785"/>
        <v>#REF!</v>
      </c>
      <c r="GI858" s="14" t="e">
        <f t="shared" si="786"/>
        <v>#REF!</v>
      </c>
      <c r="GJ858" s="14" t="e">
        <f t="shared" si="787"/>
        <v>#REF!</v>
      </c>
      <c r="GK858" s="14" t="e">
        <f t="shared" si="788"/>
        <v>#REF!</v>
      </c>
      <c r="GL858" s="14">
        <f t="shared" si="789"/>
        <v>2114</v>
      </c>
      <c r="GM858" s="14">
        <f t="shared" si="790"/>
        <v>7</v>
      </c>
      <c r="GN858" s="14">
        <f t="shared" si="791"/>
        <v>2114</v>
      </c>
      <c r="GO858" s="25" t="str">
        <f t="shared" si="792"/>
        <v>icon_2111102</v>
      </c>
      <c r="GS858" s="14">
        <f t="shared" si="793"/>
        <v>2</v>
      </c>
      <c r="GT858" s="14">
        <f t="shared" si="794"/>
        <v>0</v>
      </c>
      <c r="GU858" s="14" t="e">
        <f t="shared" si="761"/>
        <v>#REF!</v>
      </c>
      <c r="GV858" s="14" t="str">
        <f t="shared" si="762"/>
        <v>DefExt</v>
      </c>
      <c r="GW858" s="14" t="e">
        <f t="shared" si="763"/>
        <v>#REF!</v>
      </c>
      <c r="GX858" s="14" t="e">
        <f t="shared" si="764"/>
        <v>#REF!</v>
      </c>
      <c r="GY858" s="14" t="str">
        <f t="shared" si="765"/>
        <v/>
      </c>
      <c r="GZ858" s="14" t="str">
        <f t="shared" si="766"/>
        <v/>
      </c>
      <c r="HA858" s="14" t="str">
        <f t="shared" si="767"/>
        <v/>
      </c>
      <c r="HB858" s="14">
        <f t="shared" si="795"/>
        <v>21140</v>
      </c>
      <c r="HC858" s="14">
        <f t="shared" si="768"/>
        <v>7</v>
      </c>
      <c r="HD858" s="14">
        <f t="shared" si="769"/>
        <v>2114</v>
      </c>
      <c r="HE858" s="25" t="s">
        <v>1109</v>
      </c>
      <c r="HF858" s="14">
        <f t="shared" si="796"/>
        <v>800</v>
      </c>
    </row>
    <row r="859" spans="165:214" ht="16.5" x14ac:dyDescent="0.2">
      <c r="FI859" s="13">
        <v>854</v>
      </c>
      <c r="FJ859" s="14">
        <f t="shared" si="797"/>
        <v>2</v>
      </c>
      <c r="FK859" s="14">
        <f t="shared" si="757"/>
        <v>419</v>
      </c>
      <c r="FL859" s="14">
        <f t="shared" si="798"/>
        <v>56</v>
      </c>
      <c r="FM859" s="14">
        <f t="shared" si="758"/>
        <v>40</v>
      </c>
      <c r="FN859" s="14">
        <f t="shared" si="770"/>
        <v>22</v>
      </c>
      <c r="FO859" s="14">
        <f t="shared" si="771"/>
        <v>150</v>
      </c>
      <c r="FP859" s="14">
        <f t="shared" si="772"/>
        <v>4</v>
      </c>
      <c r="FQ859" s="14">
        <f t="shared" si="773"/>
        <v>3</v>
      </c>
      <c r="FR859" s="14">
        <f t="shared" si="774"/>
        <v>3</v>
      </c>
      <c r="FS859" s="14" t="b">
        <f t="shared" si="799"/>
        <v>0</v>
      </c>
      <c r="FT859" s="14">
        <f t="shared" si="775"/>
        <v>2111403</v>
      </c>
      <c r="FU859" s="14">
        <f t="shared" si="800"/>
        <v>600</v>
      </c>
      <c r="FV859" s="13" t="str">
        <f t="shared" si="776"/>
        <v>150级-史诗守护灵の铠甲</v>
      </c>
      <c r="FW859" s="13" t="str">
        <f t="shared" si="777"/>
        <v>忠魂 · 守护灵の铠甲-史诗</v>
      </c>
      <c r="FX859" s="14">
        <f t="shared" si="778"/>
        <v>2</v>
      </c>
      <c r="FY859" s="14">
        <f t="shared" si="779"/>
        <v>4</v>
      </c>
      <c r="FZ859" s="14">
        <f t="shared" si="780"/>
        <v>150</v>
      </c>
      <c r="GA859" s="14">
        <v>420</v>
      </c>
      <c r="GB859" s="14">
        <f t="shared" si="781"/>
        <v>11</v>
      </c>
      <c r="GC859" s="14">
        <f t="shared" si="759"/>
        <v>3</v>
      </c>
      <c r="GD859" s="14" t="str">
        <f t="shared" si="782"/>
        <v/>
      </c>
      <c r="GE859" s="14" t="e">
        <f t="shared" si="760"/>
        <v>#REF!</v>
      </c>
      <c r="GF859" s="14" t="e">
        <f t="shared" si="783"/>
        <v>#REF!</v>
      </c>
      <c r="GG859" s="14" t="e">
        <f t="shared" si="784"/>
        <v>#REF!</v>
      </c>
      <c r="GH859" s="14" t="e">
        <f t="shared" si="785"/>
        <v>#REF!</v>
      </c>
      <c r="GI859" s="14" t="e">
        <f t="shared" si="786"/>
        <v>#REF!</v>
      </c>
      <c r="GJ859" s="14" t="e">
        <f t="shared" si="787"/>
        <v>#REF!</v>
      </c>
      <c r="GK859" s="14" t="e">
        <f t="shared" si="788"/>
        <v>#REF!</v>
      </c>
      <c r="GL859" s="14">
        <f t="shared" si="789"/>
        <v>2114</v>
      </c>
      <c r="GM859" s="14">
        <f t="shared" si="790"/>
        <v>7</v>
      </c>
      <c r="GN859" s="14">
        <f t="shared" si="791"/>
        <v>2114</v>
      </c>
      <c r="GO859" s="25" t="str">
        <f t="shared" si="792"/>
        <v>icon_2111103</v>
      </c>
      <c r="GS859" s="14">
        <f t="shared" si="793"/>
        <v>2</v>
      </c>
      <c r="GT859" s="14">
        <f t="shared" si="794"/>
        <v>3</v>
      </c>
      <c r="GU859" s="14" t="e">
        <f t="shared" si="761"/>
        <v>#REF!</v>
      </c>
      <c r="GV859" s="14" t="str">
        <f t="shared" si="762"/>
        <v>DefExt</v>
      </c>
      <c r="GW859" s="14" t="e">
        <f t="shared" si="763"/>
        <v>#REF!</v>
      </c>
      <c r="GX859" s="14" t="e">
        <f t="shared" si="764"/>
        <v>#REF!</v>
      </c>
      <c r="GY859" s="14" t="str">
        <f t="shared" si="765"/>
        <v>HPExt</v>
      </c>
      <c r="GZ859" s="14" t="e">
        <f t="shared" si="766"/>
        <v>#REF!</v>
      </c>
      <c r="HA859" s="14" t="e">
        <f t="shared" si="767"/>
        <v>#REF!</v>
      </c>
      <c r="HB859" s="14">
        <f t="shared" si="795"/>
        <v>21140</v>
      </c>
      <c r="HC859" s="14">
        <f t="shared" si="768"/>
        <v>7</v>
      </c>
      <c r="HD859" s="14">
        <f t="shared" si="769"/>
        <v>2114</v>
      </c>
      <c r="HE859" s="25" t="s">
        <v>1109</v>
      </c>
      <c r="HF859" s="14">
        <f t="shared" si="796"/>
        <v>800</v>
      </c>
    </row>
    <row r="860" spans="165:214" ht="16.5" x14ac:dyDescent="0.2">
      <c r="FI860" s="13">
        <v>855</v>
      </c>
      <c r="FJ860" s="14">
        <f t="shared" si="797"/>
        <v>2</v>
      </c>
      <c r="FK860" s="14">
        <f t="shared" si="757"/>
        <v>420</v>
      </c>
      <c r="FL860" s="14">
        <f t="shared" si="798"/>
        <v>56</v>
      </c>
      <c r="FM860" s="14">
        <f t="shared" si="758"/>
        <v>40</v>
      </c>
      <c r="FN860" s="14">
        <f t="shared" si="770"/>
        <v>22</v>
      </c>
      <c r="FO860" s="14">
        <f t="shared" si="771"/>
        <v>150</v>
      </c>
      <c r="FP860" s="14">
        <f t="shared" si="772"/>
        <v>4</v>
      </c>
      <c r="FQ860" s="14">
        <f t="shared" si="773"/>
        <v>4</v>
      </c>
      <c r="FR860" s="14">
        <f t="shared" si="774"/>
        <v>4</v>
      </c>
      <c r="FS860" s="14" t="b">
        <f t="shared" si="799"/>
        <v>0</v>
      </c>
      <c r="FT860" s="14">
        <f t="shared" si="775"/>
        <v>2111404</v>
      </c>
      <c r="FU860" s="14">
        <f t="shared" si="800"/>
        <v>600</v>
      </c>
      <c r="FV860" s="13" t="str">
        <f t="shared" si="776"/>
        <v>150级-史诗守护灵の裤子</v>
      </c>
      <c r="FW860" s="13" t="str">
        <f t="shared" si="777"/>
        <v>忠魂 · 守护灵の裤子-史诗</v>
      </c>
      <c r="FX860" s="14">
        <f t="shared" si="778"/>
        <v>2</v>
      </c>
      <c r="FY860" s="14">
        <f t="shared" si="779"/>
        <v>4</v>
      </c>
      <c r="FZ860" s="14">
        <f t="shared" si="780"/>
        <v>150</v>
      </c>
      <c r="GA860" s="14">
        <v>421</v>
      </c>
      <c r="GB860" s="14">
        <f t="shared" si="781"/>
        <v>11</v>
      </c>
      <c r="GC860" s="14">
        <f t="shared" si="759"/>
        <v>4</v>
      </c>
      <c r="GD860" s="14" t="str">
        <f t="shared" si="782"/>
        <v/>
      </c>
      <c r="GE860" s="14" t="e">
        <f t="shared" si="760"/>
        <v>#REF!</v>
      </c>
      <c r="GF860" s="14" t="e">
        <f t="shared" si="783"/>
        <v>#REF!</v>
      </c>
      <c r="GG860" s="14" t="e">
        <f t="shared" si="784"/>
        <v>#REF!</v>
      </c>
      <c r="GH860" s="14" t="e">
        <f t="shared" si="785"/>
        <v>#REF!</v>
      </c>
      <c r="GI860" s="14" t="e">
        <f t="shared" si="786"/>
        <v>#REF!</v>
      </c>
      <c r="GJ860" s="14" t="e">
        <f t="shared" si="787"/>
        <v>#REF!</v>
      </c>
      <c r="GK860" s="14" t="e">
        <f t="shared" si="788"/>
        <v>#REF!</v>
      </c>
      <c r="GL860" s="14">
        <f t="shared" si="789"/>
        <v>2114</v>
      </c>
      <c r="GM860" s="14">
        <f t="shared" si="790"/>
        <v>7</v>
      </c>
      <c r="GN860" s="14">
        <f t="shared" si="791"/>
        <v>2114</v>
      </c>
      <c r="GO860" s="25" t="str">
        <f t="shared" si="792"/>
        <v>icon_2111104</v>
      </c>
      <c r="GS860" s="14">
        <f t="shared" si="793"/>
        <v>2</v>
      </c>
      <c r="GT860" s="14">
        <f t="shared" si="794"/>
        <v>0</v>
      </c>
      <c r="GU860" s="14" t="e">
        <f t="shared" si="761"/>
        <v>#REF!</v>
      </c>
      <c r="GV860" s="14" t="str">
        <f t="shared" si="762"/>
        <v>DefExt</v>
      </c>
      <c r="GW860" s="14" t="e">
        <f t="shared" si="763"/>
        <v>#REF!</v>
      </c>
      <c r="GX860" s="14" t="e">
        <f t="shared" si="764"/>
        <v>#REF!</v>
      </c>
      <c r="GY860" s="14" t="str">
        <f t="shared" si="765"/>
        <v/>
      </c>
      <c r="GZ860" s="14" t="str">
        <f t="shared" si="766"/>
        <v/>
      </c>
      <c r="HA860" s="14" t="str">
        <f t="shared" si="767"/>
        <v/>
      </c>
      <c r="HB860" s="14">
        <f t="shared" si="795"/>
        <v>21140</v>
      </c>
      <c r="HC860" s="14">
        <f t="shared" si="768"/>
        <v>7</v>
      </c>
      <c r="HD860" s="14">
        <f t="shared" si="769"/>
        <v>2114</v>
      </c>
      <c r="HE860" s="25" t="s">
        <v>1109</v>
      </c>
      <c r="HF860" s="14">
        <f t="shared" si="796"/>
        <v>800</v>
      </c>
    </row>
    <row r="861" spans="165:214" ht="16.5" x14ac:dyDescent="0.2">
      <c r="FI861" s="13">
        <v>856</v>
      </c>
      <c r="FJ861" s="14">
        <f t="shared" si="797"/>
        <v>2</v>
      </c>
      <c r="FK861" s="14">
        <f t="shared" si="757"/>
        <v>421</v>
      </c>
      <c r="FL861" s="14">
        <f t="shared" si="798"/>
        <v>56</v>
      </c>
      <c r="FM861" s="14">
        <f t="shared" si="758"/>
        <v>40</v>
      </c>
      <c r="FN861" s="14">
        <f t="shared" si="770"/>
        <v>22</v>
      </c>
      <c r="FO861" s="14">
        <f t="shared" si="771"/>
        <v>150</v>
      </c>
      <c r="FP861" s="14">
        <f t="shared" si="772"/>
        <v>4</v>
      </c>
      <c r="FQ861" s="14">
        <f t="shared" si="773"/>
        <v>5</v>
      </c>
      <c r="FR861" s="14">
        <f t="shared" si="774"/>
        <v>5</v>
      </c>
      <c r="FS861" s="14" t="b">
        <f t="shared" si="799"/>
        <v>0</v>
      </c>
      <c r="FT861" s="14">
        <f t="shared" si="775"/>
        <v>2111405</v>
      </c>
      <c r="FU861" s="14">
        <f t="shared" si="800"/>
        <v>600</v>
      </c>
      <c r="FV861" s="13" t="str">
        <f t="shared" si="776"/>
        <v>150级-史诗守护灵の鞋子</v>
      </c>
      <c r="FW861" s="13" t="str">
        <f t="shared" si="777"/>
        <v>忠魂 · 守护灵の鞋子-史诗</v>
      </c>
      <c r="FX861" s="14">
        <f t="shared" si="778"/>
        <v>2</v>
      </c>
      <c r="FY861" s="14">
        <f t="shared" si="779"/>
        <v>4</v>
      </c>
      <c r="FZ861" s="14">
        <f t="shared" si="780"/>
        <v>150</v>
      </c>
      <c r="GA861" s="14">
        <v>422</v>
      </c>
      <c r="GB861" s="14">
        <f t="shared" si="781"/>
        <v>11</v>
      </c>
      <c r="GC861" s="14">
        <f t="shared" si="759"/>
        <v>5</v>
      </c>
      <c r="GD861" s="14" t="str">
        <f t="shared" si="782"/>
        <v/>
      </c>
      <c r="GE861" s="14" t="e">
        <f t="shared" si="760"/>
        <v>#REF!</v>
      </c>
      <c r="GF861" s="14" t="e">
        <f t="shared" si="783"/>
        <v>#REF!</v>
      </c>
      <c r="GG861" s="14" t="e">
        <f t="shared" si="784"/>
        <v>#REF!</v>
      </c>
      <c r="GH861" s="14" t="e">
        <f t="shared" si="785"/>
        <v>#REF!</v>
      </c>
      <c r="GI861" s="14" t="e">
        <f t="shared" si="786"/>
        <v>#REF!</v>
      </c>
      <c r="GJ861" s="14" t="e">
        <f t="shared" si="787"/>
        <v>#REF!</v>
      </c>
      <c r="GK861" s="14" t="e">
        <f t="shared" si="788"/>
        <v>#REF!</v>
      </c>
      <c r="GL861" s="14">
        <f t="shared" si="789"/>
        <v>2114</v>
      </c>
      <c r="GM861" s="14">
        <f t="shared" si="790"/>
        <v>7</v>
      </c>
      <c r="GN861" s="14">
        <f t="shared" si="791"/>
        <v>2114</v>
      </c>
      <c r="GO861" s="25" t="str">
        <f t="shared" si="792"/>
        <v>icon_2111105</v>
      </c>
      <c r="GS861" s="14">
        <f t="shared" si="793"/>
        <v>3</v>
      </c>
      <c r="GT861" s="14">
        <f t="shared" si="794"/>
        <v>0</v>
      </c>
      <c r="GU861" s="14" t="e">
        <f t="shared" si="761"/>
        <v>#REF!</v>
      </c>
      <c r="GV861" s="14" t="str">
        <f t="shared" si="762"/>
        <v>HPExt</v>
      </c>
      <c r="GW861" s="14" t="e">
        <f t="shared" si="763"/>
        <v>#REF!</v>
      </c>
      <c r="GX861" s="14" t="e">
        <f t="shared" si="764"/>
        <v>#REF!</v>
      </c>
      <c r="GY861" s="14" t="str">
        <f t="shared" si="765"/>
        <v/>
      </c>
      <c r="GZ861" s="14" t="str">
        <f t="shared" si="766"/>
        <v/>
      </c>
      <c r="HA861" s="14" t="str">
        <f t="shared" si="767"/>
        <v/>
      </c>
      <c r="HB861" s="14">
        <f t="shared" si="795"/>
        <v>21140</v>
      </c>
      <c r="HC861" s="14">
        <f t="shared" si="768"/>
        <v>7</v>
      </c>
      <c r="HD861" s="14">
        <f t="shared" si="769"/>
        <v>2114</v>
      </c>
      <c r="HE861" s="25" t="s">
        <v>1109</v>
      </c>
      <c r="HF861" s="14">
        <f t="shared" si="796"/>
        <v>800</v>
      </c>
    </row>
    <row r="862" spans="165:214" ht="16.5" x14ac:dyDescent="0.2">
      <c r="FI862" s="13">
        <v>857</v>
      </c>
      <c r="FJ862" s="14">
        <f t="shared" si="797"/>
        <v>2</v>
      </c>
      <c r="FK862" s="14">
        <f t="shared" si="757"/>
        <v>422</v>
      </c>
      <c r="FL862" s="14">
        <f t="shared" si="798"/>
        <v>56</v>
      </c>
      <c r="FM862" s="14">
        <f t="shared" si="758"/>
        <v>40</v>
      </c>
      <c r="FN862" s="14">
        <f t="shared" si="770"/>
        <v>22</v>
      </c>
      <c r="FO862" s="14">
        <f t="shared" si="771"/>
        <v>150</v>
      </c>
      <c r="FP862" s="14">
        <f t="shared" si="772"/>
        <v>4</v>
      </c>
      <c r="FQ862" s="14">
        <f t="shared" si="773"/>
        <v>6</v>
      </c>
      <c r="FR862" s="14">
        <f t="shared" si="774"/>
        <v>6</v>
      </c>
      <c r="FS862" s="14" t="b">
        <f t="shared" si="799"/>
        <v>0</v>
      </c>
      <c r="FT862" s="14">
        <f t="shared" si="775"/>
        <v>2111406</v>
      </c>
      <c r="FU862" s="14">
        <f t="shared" si="800"/>
        <v>600</v>
      </c>
      <c r="FV862" s="13" t="str">
        <f t="shared" si="776"/>
        <v>150级-史诗守护灵の护手</v>
      </c>
      <c r="FW862" s="13" t="str">
        <f t="shared" si="777"/>
        <v>忠魂 · 守护灵の护手-史诗</v>
      </c>
      <c r="FX862" s="14">
        <f t="shared" si="778"/>
        <v>2</v>
      </c>
      <c r="FY862" s="14">
        <f t="shared" si="779"/>
        <v>4</v>
      </c>
      <c r="FZ862" s="14">
        <f t="shared" si="780"/>
        <v>150</v>
      </c>
      <c r="GA862" s="14">
        <v>423</v>
      </c>
      <c r="GB862" s="14">
        <f t="shared" si="781"/>
        <v>11</v>
      </c>
      <c r="GC862" s="14">
        <f t="shared" si="759"/>
        <v>6</v>
      </c>
      <c r="GD862" s="14" t="str">
        <f t="shared" si="782"/>
        <v/>
      </c>
      <c r="GE862" s="14" t="e">
        <f t="shared" si="760"/>
        <v>#REF!</v>
      </c>
      <c r="GF862" s="14" t="e">
        <f t="shared" si="783"/>
        <v>#REF!</v>
      </c>
      <c r="GG862" s="14" t="e">
        <f t="shared" si="784"/>
        <v>#REF!</v>
      </c>
      <c r="GH862" s="14" t="e">
        <f t="shared" si="785"/>
        <v>#REF!</v>
      </c>
      <c r="GI862" s="14" t="e">
        <f t="shared" si="786"/>
        <v>#REF!</v>
      </c>
      <c r="GJ862" s="14" t="e">
        <f t="shared" si="787"/>
        <v>#REF!</v>
      </c>
      <c r="GK862" s="14" t="e">
        <f t="shared" si="788"/>
        <v>#REF!</v>
      </c>
      <c r="GL862" s="14">
        <f t="shared" si="789"/>
        <v>2114</v>
      </c>
      <c r="GM862" s="14">
        <f t="shared" si="790"/>
        <v>7</v>
      </c>
      <c r="GN862" s="14">
        <f t="shared" si="791"/>
        <v>2114</v>
      </c>
      <c r="GO862" s="25" t="str">
        <f t="shared" si="792"/>
        <v>icon_2111106</v>
      </c>
      <c r="GS862" s="14">
        <f t="shared" si="793"/>
        <v>3</v>
      </c>
      <c r="GT862" s="14">
        <f t="shared" si="794"/>
        <v>0</v>
      </c>
      <c r="GU862" s="14" t="e">
        <f t="shared" si="761"/>
        <v>#REF!</v>
      </c>
      <c r="GV862" s="14" t="str">
        <f t="shared" si="762"/>
        <v>HPExt</v>
      </c>
      <c r="GW862" s="14" t="e">
        <f t="shared" si="763"/>
        <v>#REF!</v>
      </c>
      <c r="GX862" s="14" t="e">
        <f t="shared" si="764"/>
        <v>#REF!</v>
      </c>
      <c r="GY862" s="14" t="str">
        <f t="shared" si="765"/>
        <v/>
      </c>
      <c r="GZ862" s="14" t="str">
        <f t="shared" si="766"/>
        <v/>
      </c>
      <c r="HA862" s="14" t="str">
        <f t="shared" si="767"/>
        <v/>
      </c>
      <c r="HB862" s="14">
        <f t="shared" si="795"/>
        <v>21140</v>
      </c>
      <c r="HC862" s="14">
        <f t="shared" si="768"/>
        <v>7</v>
      </c>
      <c r="HD862" s="14">
        <f t="shared" si="769"/>
        <v>2114</v>
      </c>
      <c r="HE862" s="25" t="s">
        <v>1109</v>
      </c>
      <c r="HF862" s="14">
        <f t="shared" si="796"/>
        <v>800</v>
      </c>
    </row>
    <row r="863" spans="165:214" ht="16.5" x14ac:dyDescent="0.2">
      <c r="FI863" s="13">
        <v>858</v>
      </c>
      <c r="FJ863" s="14">
        <f t="shared" si="797"/>
        <v>2</v>
      </c>
      <c r="FK863" s="14">
        <f t="shared" si="757"/>
        <v>423</v>
      </c>
      <c r="FL863" s="14">
        <f t="shared" si="798"/>
        <v>56</v>
      </c>
      <c r="FM863" s="14">
        <f t="shared" si="758"/>
        <v>40</v>
      </c>
      <c r="FN863" s="14">
        <f t="shared" si="770"/>
        <v>22</v>
      </c>
      <c r="FO863" s="14">
        <f t="shared" si="771"/>
        <v>150</v>
      </c>
      <c r="FP863" s="14">
        <f t="shared" si="772"/>
        <v>4</v>
      </c>
      <c r="FQ863" s="14">
        <f t="shared" si="773"/>
        <v>7</v>
      </c>
      <c r="FR863" s="14">
        <f t="shared" si="774"/>
        <v>7</v>
      </c>
      <c r="FS863" s="14" t="b">
        <f t="shared" si="799"/>
        <v>0</v>
      </c>
      <c r="FT863" s="14">
        <f t="shared" si="775"/>
        <v>2111407</v>
      </c>
      <c r="FU863" s="14">
        <f t="shared" si="800"/>
        <v>900</v>
      </c>
      <c r="FV863" s="13" t="str">
        <f t="shared" si="776"/>
        <v>150级-史诗守护灵の项链</v>
      </c>
      <c r="FW863" s="13" t="str">
        <f t="shared" si="777"/>
        <v>忠魂 · 守护灵の项链-史诗</v>
      </c>
      <c r="FX863" s="14">
        <f t="shared" si="778"/>
        <v>2</v>
      </c>
      <c r="FY863" s="14">
        <f t="shared" si="779"/>
        <v>4</v>
      </c>
      <c r="FZ863" s="14">
        <f t="shared" si="780"/>
        <v>150</v>
      </c>
      <c r="GA863" s="14">
        <v>424</v>
      </c>
      <c r="GB863" s="14">
        <f t="shared" si="781"/>
        <v>11</v>
      </c>
      <c r="GC863" s="14">
        <f t="shared" si="759"/>
        <v>7</v>
      </c>
      <c r="GD863" s="14" t="str">
        <f t="shared" si="782"/>
        <v/>
      </c>
      <c r="GE863" s="14" t="e">
        <f t="shared" si="760"/>
        <v>#REF!</v>
      </c>
      <c r="GF863" s="14" t="e">
        <f t="shared" si="783"/>
        <v>#REF!</v>
      </c>
      <c r="GG863" s="14" t="e">
        <f t="shared" si="784"/>
        <v>#REF!</v>
      </c>
      <c r="GH863" s="14" t="e">
        <f t="shared" si="785"/>
        <v>#REF!</v>
      </c>
      <c r="GI863" s="14" t="e">
        <f t="shared" si="786"/>
        <v>#REF!</v>
      </c>
      <c r="GJ863" s="14" t="e">
        <f t="shared" si="787"/>
        <v>#REF!</v>
      </c>
      <c r="GK863" s="14" t="e">
        <f t="shared" si="788"/>
        <v>#REF!</v>
      </c>
      <c r="GL863" s="14">
        <f t="shared" si="789"/>
        <v>2114</v>
      </c>
      <c r="GM863" s="14">
        <f t="shared" si="790"/>
        <v>7</v>
      </c>
      <c r="GN863" s="14">
        <f t="shared" si="791"/>
        <v>2114</v>
      </c>
      <c r="GO863" s="25" t="str">
        <f t="shared" si="792"/>
        <v>icon_2111107</v>
      </c>
      <c r="GS863" s="14">
        <f t="shared" si="793"/>
        <v>1</v>
      </c>
      <c r="GT863" s="14">
        <f t="shared" si="794"/>
        <v>2</v>
      </c>
      <c r="GU863" s="14" t="e">
        <f t="shared" si="761"/>
        <v>#REF!</v>
      </c>
      <c r="GV863" s="14" t="str">
        <f t="shared" si="762"/>
        <v>AtkExt</v>
      </c>
      <c r="GW863" s="14" t="e">
        <f t="shared" si="763"/>
        <v>#REF!</v>
      </c>
      <c r="GX863" s="14" t="e">
        <f t="shared" si="764"/>
        <v>#REF!</v>
      </c>
      <c r="GY863" s="14" t="str">
        <f t="shared" si="765"/>
        <v>DefExt</v>
      </c>
      <c r="GZ863" s="14" t="e">
        <f t="shared" si="766"/>
        <v>#REF!</v>
      </c>
      <c r="HA863" s="14" t="e">
        <f t="shared" si="767"/>
        <v>#REF!</v>
      </c>
      <c r="HB863" s="14">
        <f t="shared" si="795"/>
        <v>21140</v>
      </c>
      <c r="HC863" s="14">
        <f t="shared" si="768"/>
        <v>7</v>
      </c>
      <c r="HD863" s="14">
        <f t="shared" si="769"/>
        <v>2114</v>
      </c>
      <c r="HE863" s="25" t="s">
        <v>1109</v>
      </c>
      <c r="HF863" s="14">
        <f t="shared" si="796"/>
        <v>1200</v>
      </c>
    </row>
    <row r="864" spans="165:214" ht="16.5" x14ac:dyDescent="0.2">
      <c r="FI864" s="13">
        <v>859</v>
      </c>
      <c r="FJ864" s="14">
        <f t="shared" si="797"/>
        <v>2</v>
      </c>
      <c r="FK864" s="14">
        <f t="shared" si="757"/>
        <v>424</v>
      </c>
      <c r="FL864" s="14">
        <f t="shared" si="798"/>
        <v>56</v>
      </c>
      <c r="FM864" s="14">
        <f t="shared" si="758"/>
        <v>40</v>
      </c>
      <c r="FN864" s="14">
        <f t="shared" si="770"/>
        <v>22</v>
      </c>
      <c r="FO864" s="14">
        <f t="shared" si="771"/>
        <v>150</v>
      </c>
      <c r="FP864" s="14">
        <f t="shared" si="772"/>
        <v>4</v>
      </c>
      <c r="FQ864" s="14">
        <f t="shared" si="773"/>
        <v>8</v>
      </c>
      <c r="FR864" s="14">
        <f t="shared" si="774"/>
        <v>8</v>
      </c>
      <c r="FS864" s="14" t="b">
        <f t="shared" si="799"/>
        <v>0</v>
      </c>
      <c r="FT864" s="14">
        <f t="shared" si="775"/>
        <v>2111408</v>
      </c>
      <c r="FU864" s="14">
        <f t="shared" si="800"/>
        <v>900</v>
      </c>
      <c r="FV864" s="13" t="str">
        <f t="shared" si="776"/>
        <v>150级-史诗守护灵の戒指</v>
      </c>
      <c r="FW864" s="13" t="str">
        <f t="shared" si="777"/>
        <v>忠魂 · 守护灵の戒指-史诗</v>
      </c>
      <c r="FX864" s="14">
        <f t="shared" si="778"/>
        <v>2</v>
      </c>
      <c r="FY864" s="14">
        <f t="shared" si="779"/>
        <v>4</v>
      </c>
      <c r="FZ864" s="14">
        <f t="shared" si="780"/>
        <v>150</v>
      </c>
      <c r="GA864" s="14">
        <v>425</v>
      </c>
      <c r="GB864" s="14">
        <f t="shared" si="781"/>
        <v>11</v>
      </c>
      <c r="GC864" s="14">
        <f t="shared" si="759"/>
        <v>8</v>
      </c>
      <c r="GD864" s="14" t="str">
        <f t="shared" si="782"/>
        <v/>
      </c>
      <c r="GE864" s="14" t="e">
        <f t="shared" si="760"/>
        <v>#REF!</v>
      </c>
      <c r="GF864" s="14" t="e">
        <f t="shared" si="783"/>
        <v>#REF!</v>
      </c>
      <c r="GG864" s="14" t="e">
        <f t="shared" si="784"/>
        <v>#REF!</v>
      </c>
      <c r="GH864" s="14" t="e">
        <f t="shared" si="785"/>
        <v>#REF!</v>
      </c>
      <c r="GI864" s="14" t="e">
        <f t="shared" si="786"/>
        <v>#REF!</v>
      </c>
      <c r="GJ864" s="14" t="e">
        <f t="shared" si="787"/>
        <v>#REF!</v>
      </c>
      <c r="GK864" s="14" t="e">
        <f t="shared" si="788"/>
        <v>#REF!</v>
      </c>
      <c r="GL864" s="14">
        <f t="shared" si="789"/>
        <v>2114</v>
      </c>
      <c r="GM864" s="14">
        <f t="shared" si="790"/>
        <v>7</v>
      </c>
      <c r="GN864" s="14">
        <f t="shared" si="791"/>
        <v>2114</v>
      </c>
      <c r="GO864" s="25" t="str">
        <f t="shared" si="792"/>
        <v>icon_2111108</v>
      </c>
      <c r="GS864" s="14">
        <f t="shared" si="793"/>
        <v>1</v>
      </c>
      <c r="GT864" s="14">
        <f t="shared" si="794"/>
        <v>3</v>
      </c>
      <c r="GU864" s="14" t="e">
        <f t="shared" si="761"/>
        <v>#REF!</v>
      </c>
      <c r="GV864" s="14" t="str">
        <f t="shared" si="762"/>
        <v>AtkExt</v>
      </c>
      <c r="GW864" s="14" t="e">
        <f t="shared" si="763"/>
        <v>#REF!</v>
      </c>
      <c r="GX864" s="14" t="e">
        <f t="shared" si="764"/>
        <v>#REF!</v>
      </c>
      <c r="GY864" s="14" t="str">
        <f t="shared" si="765"/>
        <v>HPExt</v>
      </c>
      <c r="GZ864" s="14" t="e">
        <f t="shared" si="766"/>
        <v>#REF!</v>
      </c>
      <c r="HA864" s="14" t="e">
        <f t="shared" si="767"/>
        <v>#REF!</v>
      </c>
      <c r="HB864" s="14">
        <f t="shared" si="795"/>
        <v>21140</v>
      </c>
      <c r="HC864" s="14">
        <f t="shared" si="768"/>
        <v>7</v>
      </c>
      <c r="HD864" s="14">
        <f t="shared" si="769"/>
        <v>2114</v>
      </c>
      <c r="HE864" s="25" t="s">
        <v>1109</v>
      </c>
      <c r="HF864" s="14">
        <f t="shared" si="796"/>
        <v>1200</v>
      </c>
    </row>
    <row r="865" spans="165:214" ht="16.5" x14ac:dyDescent="0.2">
      <c r="FI865" s="13">
        <v>860</v>
      </c>
      <c r="FJ865" s="14">
        <f t="shared" si="797"/>
        <v>2</v>
      </c>
      <c r="FK865" s="14">
        <f t="shared" si="757"/>
        <v>425</v>
      </c>
      <c r="FL865" s="14">
        <f t="shared" si="798"/>
        <v>57</v>
      </c>
      <c r="FM865" s="14">
        <f t="shared" si="758"/>
        <v>42</v>
      </c>
      <c r="FN865" s="14">
        <f t="shared" si="770"/>
        <v>22</v>
      </c>
      <c r="FO865" s="14">
        <f t="shared" si="771"/>
        <v>150</v>
      </c>
      <c r="FP865" s="14">
        <f t="shared" si="772"/>
        <v>4</v>
      </c>
      <c r="FQ865" s="14">
        <f t="shared" si="773"/>
        <v>1</v>
      </c>
      <c r="FR865" s="14">
        <f t="shared" si="774"/>
        <v>1</v>
      </c>
      <c r="FS865" s="14" t="b">
        <f t="shared" si="799"/>
        <v>1</v>
      </c>
      <c r="FT865" s="14">
        <f t="shared" si="775"/>
        <v>2111421</v>
      </c>
      <c r="FU865" s="14">
        <f t="shared" si="800"/>
        <v>1200</v>
      </c>
      <c r="FV865" s="13" t="str">
        <f t="shared" si="776"/>
        <v>150级-防御套守护灵の灵器</v>
      </c>
      <c r="FW865" s="13" t="str">
        <f t="shared" si="777"/>
        <v>玄天墨守 · 守护灵の灵器</v>
      </c>
      <c r="FX865" s="14">
        <f t="shared" si="778"/>
        <v>2</v>
      </c>
      <c r="FY865" s="14">
        <f t="shared" si="779"/>
        <v>4</v>
      </c>
      <c r="FZ865" s="14">
        <f t="shared" si="780"/>
        <v>150</v>
      </c>
      <c r="GA865" s="14">
        <v>426</v>
      </c>
      <c r="GB865" s="14">
        <f t="shared" si="781"/>
        <v>11</v>
      </c>
      <c r="GC865" s="14">
        <f t="shared" si="759"/>
        <v>1</v>
      </c>
      <c r="GD865" s="14">
        <f t="shared" si="782"/>
        <v>211142</v>
      </c>
      <c r="GE865" s="14" t="e">
        <f t="shared" si="760"/>
        <v>#REF!</v>
      </c>
      <c r="GF865" s="14" t="e">
        <f t="shared" si="783"/>
        <v>#REF!</v>
      </c>
      <c r="GG865" s="14" t="e">
        <f t="shared" si="784"/>
        <v>#REF!</v>
      </c>
      <c r="GH865" s="14" t="e">
        <f t="shared" si="785"/>
        <v>#REF!</v>
      </c>
      <c r="GI865" s="14" t="e">
        <f t="shared" si="786"/>
        <v>#REF!</v>
      </c>
      <c r="GJ865" s="14" t="e">
        <f t="shared" si="787"/>
        <v>#REF!</v>
      </c>
      <c r="GK865" s="14" t="e">
        <f t="shared" si="788"/>
        <v>#REF!</v>
      </c>
      <c r="GL865" s="14">
        <f t="shared" si="789"/>
        <v>2114</v>
      </c>
      <c r="GM865" s="14">
        <f t="shared" si="790"/>
        <v>7</v>
      </c>
      <c r="GN865" s="14">
        <f t="shared" si="791"/>
        <v>2114</v>
      </c>
      <c r="GO865" s="25" t="str">
        <f t="shared" si="792"/>
        <v>icon_2111421</v>
      </c>
      <c r="GS865" s="14">
        <f t="shared" si="793"/>
        <v>1</v>
      </c>
      <c r="GT865" s="14">
        <f t="shared" si="794"/>
        <v>0</v>
      </c>
      <c r="GU865" s="14" t="e">
        <f t="shared" si="761"/>
        <v>#REF!</v>
      </c>
      <c r="GV865" s="14" t="str">
        <f t="shared" si="762"/>
        <v>AtkExt</v>
      </c>
      <c r="GW865" s="14" t="e">
        <f t="shared" si="763"/>
        <v>#REF!</v>
      </c>
      <c r="GX865" s="14" t="e">
        <f t="shared" si="764"/>
        <v>#REF!</v>
      </c>
      <c r="GY865" s="14" t="str">
        <f t="shared" si="765"/>
        <v/>
      </c>
      <c r="GZ865" s="14" t="str">
        <f t="shared" si="766"/>
        <v/>
      </c>
      <c r="HA865" s="14" t="str">
        <f t="shared" si="767"/>
        <v/>
      </c>
      <c r="HB865" s="14">
        <f t="shared" si="795"/>
        <v>21140</v>
      </c>
      <c r="HC865" s="14">
        <f t="shared" si="768"/>
        <v>7</v>
      </c>
      <c r="HD865" s="14">
        <f t="shared" si="769"/>
        <v>2114</v>
      </c>
      <c r="HE865" s="25" t="s">
        <v>1109</v>
      </c>
      <c r="HF865" s="14">
        <f t="shared" si="796"/>
        <v>1600</v>
      </c>
    </row>
    <row r="866" spans="165:214" ht="16.5" x14ac:dyDescent="0.2">
      <c r="FI866" s="13">
        <v>861</v>
      </c>
      <c r="FJ866" s="14">
        <f t="shared" si="797"/>
        <v>2</v>
      </c>
      <c r="FK866" s="14">
        <f t="shared" si="757"/>
        <v>426</v>
      </c>
      <c r="FL866" s="14">
        <f t="shared" si="798"/>
        <v>57</v>
      </c>
      <c r="FM866" s="14">
        <f t="shared" si="758"/>
        <v>42</v>
      </c>
      <c r="FN866" s="14">
        <f t="shared" si="770"/>
        <v>22</v>
      </c>
      <c r="FO866" s="14">
        <f t="shared" si="771"/>
        <v>150</v>
      </c>
      <c r="FP866" s="14">
        <f t="shared" si="772"/>
        <v>4</v>
      </c>
      <c r="FQ866" s="14">
        <f t="shared" si="773"/>
        <v>2</v>
      </c>
      <c r="FR866" s="14">
        <f t="shared" si="774"/>
        <v>2</v>
      </c>
      <c r="FS866" s="14" t="b">
        <f t="shared" si="799"/>
        <v>1</v>
      </c>
      <c r="FT866" s="14">
        <f t="shared" si="775"/>
        <v>2111422</v>
      </c>
      <c r="FU866" s="14">
        <f t="shared" si="800"/>
        <v>600</v>
      </c>
      <c r="FV866" s="13" t="str">
        <f t="shared" si="776"/>
        <v>150级-防御套守护灵の头盔</v>
      </c>
      <c r="FW866" s="13" t="str">
        <f t="shared" si="777"/>
        <v>玄天墨守 · 守护灵の头盔</v>
      </c>
      <c r="FX866" s="14">
        <f t="shared" si="778"/>
        <v>2</v>
      </c>
      <c r="FY866" s="14">
        <f t="shared" si="779"/>
        <v>4</v>
      </c>
      <c r="FZ866" s="14">
        <f t="shared" si="780"/>
        <v>150</v>
      </c>
      <c r="GA866" s="14">
        <v>427</v>
      </c>
      <c r="GB866" s="14">
        <f t="shared" si="781"/>
        <v>11</v>
      </c>
      <c r="GC866" s="14">
        <f t="shared" si="759"/>
        <v>2</v>
      </c>
      <c r="GD866" s="14">
        <f t="shared" si="782"/>
        <v>211142</v>
      </c>
      <c r="GE866" s="14" t="e">
        <f t="shared" si="760"/>
        <v>#REF!</v>
      </c>
      <c r="GF866" s="14" t="e">
        <f t="shared" si="783"/>
        <v>#REF!</v>
      </c>
      <c r="GG866" s="14" t="e">
        <f t="shared" si="784"/>
        <v>#REF!</v>
      </c>
      <c r="GH866" s="14" t="e">
        <f t="shared" si="785"/>
        <v>#REF!</v>
      </c>
      <c r="GI866" s="14" t="e">
        <f t="shared" si="786"/>
        <v>#REF!</v>
      </c>
      <c r="GJ866" s="14" t="e">
        <f t="shared" si="787"/>
        <v>#REF!</v>
      </c>
      <c r="GK866" s="14" t="e">
        <f t="shared" si="788"/>
        <v>#REF!</v>
      </c>
      <c r="GL866" s="14">
        <f t="shared" si="789"/>
        <v>2114</v>
      </c>
      <c r="GM866" s="14">
        <f t="shared" si="790"/>
        <v>7</v>
      </c>
      <c r="GN866" s="14">
        <f t="shared" si="791"/>
        <v>2114</v>
      </c>
      <c r="GO866" s="25" t="str">
        <f t="shared" si="792"/>
        <v>icon_2111422</v>
      </c>
      <c r="GS866" s="14">
        <f t="shared" si="793"/>
        <v>2</v>
      </c>
      <c r="GT866" s="14">
        <f t="shared" si="794"/>
        <v>0</v>
      </c>
      <c r="GU866" s="14" t="e">
        <f t="shared" si="761"/>
        <v>#REF!</v>
      </c>
      <c r="GV866" s="14" t="str">
        <f t="shared" si="762"/>
        <v>DefExt</v>
      </c>
      <c r="GW866" s="14" t="e">
        <f t="shared" si="763"/>
        <v>#REF!</v>
      </c>
      <c r="GX866" s="14" t="e">
        <f t="shared" si="764"/>
        <v>#REF!</v>
      </c>
      <c r="GY866" s="14" t="str">
        <f t="shared" si="765"/>
        <v/>
      </c>
      <c r="GZ866" s="14" t="str">
        <f t="shared" si="766"/>
        <v/>
      </c>
      <c r="HA866" s="14" t="str">
        <f t="shared" si="767"/>
        <v/>
      </c>
      <c r="HB866" s="14">
        <f t="shared" si="795"/>
        <v>21140</v>
      </c>
      <c r="HC866" s="14">
        <f t="shared" si="768"/>
        <v>7</v>
      </c>
      <c r="HD866" s="14">
        <f t="shared" si="769"/>
        <v>2114</v>
      </c>
      <c r="HE866" s="25" t="s">
        <v>1109</v>
      </c>
      <c r="HF866" s="14">
        <f t="shared" si="796"/>
        <v>800</v>
      </c>
    </row>
    <row r="867" spans="165:214" ht="16.5" x14ac:dyDescent="0.2">
      <c r="FI867" s="13">
        <v>862</v>
      </c>
      <c r="FJ867" s="14">
        <f t="shared" si="797"/>
        <v>2</v>
      </c>
      <c r="FK867" s="14">
        <f t="shared" si="757"/>
        <v>427</v>
      </c>
      <c r="FL867" s="14">
        <f t="shared" si="798"/>
        <v>57</v>
      </c>
      <c r="FM867" s="14">
        <f t="shared" si="758"/>
        <v>42</v>
      </c>
      <c r="FN867" s="14">
        <f t="shared" si="770"/>
        <v>22</v>
      </c>
      <c r="FO867" s="14">
        <f t="shared" si="771"/>
        <v>150</v>
      </c>
      <c r="FP867" s="14">
        <f t="shared" si="772"/>
        <v>4</v>
      </c>
      <c r="FQ867" s="14">
        <f t="shared" si="773"/>
        <v>3</v>
      </c>
      <c r="FR867" s="14">
        <f t="shared" si="774"/>
        <v>3</v>
      </c>
      <c r="FS867" s="14" t="b">
        <f t="shared" si="799"/>
        <v>1</v>
      </c>
      <c r="FT867" s="14">
        <f t="shared" si="775"/>
        <v>2111423</v>
      </c>
      <c r="FU867" s="14">
        <f t="shared" si="800"/>
        <v>600</v>
      </c>
      <c r="FV867" s="13" t="str">
        <f t="shared" si="776"/>
        <v>150级-防御套守护灵の铠甲</v>
      </c>
      <c r="FW867" s="13" t="str">
        <f t="shared" si="777"/>
        <v>玄天墨守 · 守护灵の铠甲</v>
      </c>
      <c r="FX867" s="14">
        <f t="shared" si="778"/>
        <v>2</v>
      </c>
      <c r="FY867" s="14">
        <f t="shared" si="779"/>
        <v>4</v>
      </c>
      <c r="FZ867" s="14">
        <f t="shared" si="780"/>
        <v>150</v>
      </c>
      <c r="GA867" s="14">
        <v>428</v>
      </c>
      <c r="GB867" s="14">
        <f t="shared" si="781"/>
        <v>11</v>
      </c>
      <c r="GC867" s="14">
        <f t="shared" si="759"/>
        <v>3</v>
      </c>
      <c r="GD867" s="14">
        <f t="shared" si="782"/>
        <v>211142</v>
      </c>
      <c r="GE867" s="14" t="e">
        <f t="shared" si="760"/>
        <v>#REF!</v>
      </c>
      <c r="GF867" s="14" t="e">
        <f t="shared" si="783"/>
        <v>#REF!</v>
      </c>
      <c r="GG867" s="14" t="e">
        <f t="shared" si="784"/>
        <v>#REF!</v>
      </c>
      <c r="GH867" s="14" t="e">
        <f t="shared" si="785"/>
        <v>#REF!</v>
      </c>
      <c r="GI867" s="14" t="e">
        <f t="shared" si="786"/>
        <v>#REF!</v>
      </c>
      <c r="GJ867" s="14" t="e">
        <f t="shared" si="787"/>
        <v>#REF!</v>
      </c>
      <c r="GK867" s="14" t="e">
        <f t="shared" si="788"/>
        <v>#REF!</v>
      </c>
      <c r="GL867" s="14">
        <f t="shared" si="789"/>
        <v>2114</v>
      </c>
      <c r="GM867" s="14">
        <f t="shared" si="790"/>
        <v>7</v>
      </c>
      <c r="GN867" s="14">
        <f t="shared" si="791"/>
        <v>2114</v>
      </c>
      <c r="GO867" s="25" t="str">
        <f t="shared" si="792"/>
        <v>icon_2111423</v>
      </c>
      <c r="GS867" s="14">
        <f t="shared" si="793"/>
        <v>2</v>
      </c>
      <c r="GT867" s="14">
        <f t="shared" si="794"/>
        <v>3</v>
      </c>
      <c r="GU867" s="14" t="e">
        <f t="shared" si="761"/>
        <v>#REF!</v>
      </c>
      <c r="GV867" s="14" t="str">
        <f t="shared" si="762"/>
        <v>DefExt</v>
      </c>
      <c r="GW867" s="14" t="e">
        <f t="shared" si="763"/>
        <v>#REF!</v>
      </c>
      <c r="GX867" s="14" t="e">
        <f t="shared" si="764"/>
        <v>#REF!</v>
      </c>
      <c r="GY867" s="14" t="str">
        <f t="shared" si="765"/>
        <v>HPExt</v>
      </c>
      <c r="GZ867" s="14" t="e">
        <f t="shared" si="766"/>
        <v>#REF!</v>
      </c>
      <c r="HA867" s="14" t="e">
        <f t="shared" si="767"/>
        <v>#REF!</v>
      </c>
      <c r="HB867" s="14">
        <f t="shared" si="795"/>
        <v>21140</v>
      </c>
      <c r="HC867" s="14">
        <f t="shared" si="768"/>
        <v>7</v>
      </c>
      <c r="HD867" s="14">
        <f t="shared" si="769"/>
        <v>2114</v>
      </c>
      <c r="HE867" s="25" t="s">
        <v>1109</v>
      </c>
      <c r="HF867" s="14">
        <f t="shared" si="796"/>
        <v>800</v>
      </c>
    </row>
    <row r="868" spans="165:214" ht="16.5" x14ac:dyDescent="0.2">
      <c r="FI868" s="13">
        <v>863</v>
      </c>
      <c r="FJ868" s="14">
        <f t="shared" si="797"/>
        <v>2</v>
      </c>
      <c r="FK868" s="14">
        <f t="shared" si="757"/>
        <v>428</v>
      </c>
      <c r="FL868" s="14">
        <f t="shared" si="798"/>
        <v>57</v>
      </c>
      <c r="FM868" s="14">
        <f t="shared" si="758"/>
        <v>42</v>
      </c>
      <c r="FN868" s="14">
        <f t="shared" si="770"/>
        <v>22</v>
      </c>
      <c r="FO868" s="14">
        <f t="shared" si="771"/>
        <v>150</v>
      </c>
      <c r="FP868" s="14">
        <f t="shared" si="772"/>
        <v>4</v>
      </c>
      <c r="FQ868" s="14">
        <f t="shared" si="773"/>
        <v>4</v>
      </c>
      <c r="FR868" s="14">
        <f t="shared" si="774"/>
        <v>4</v>
      </c>
      <c r="FS868" s="14" t="b">
        <f t="shared" si="799"/>
        <v>1</v>
      </c>
      <c r="FT868" s="14">
        <f t="shared" si="775"/>
        <v>2111424</v>
      </c>
      <c r="FU868" s="14">
        <f t="shared" si="800"/>
        <v>600</v>
      </c>
      <c r="FV868" s="13" t="str">
        <f t="shared" si="776"/>
        <v>150级-防御套守护灵の裤子</v>
      </c>
      <c r="FW868" s="13" t="str">
        <f t="shared" si="777"/>
        <v>玄天墨守 · 守护灵の裤子</v>
      </c>
      <c r="FX868" s="14">
        <f t="shared" si="778"/>
        <v>2</v>
      </c>
      <c r="FY868" s="14">
        <f t="shared" si="779"/>
        <v>4</v>
      </c>
      <c r="FZ868" s="14">
        <f t="shared" si="780"/>
        <v>150</v>
      </c>
      <c r="GA868" s="14">
        <v>429</v>
      </c>
      <c r="GB868" s="14">
        <f t="shared" si="781"/>
        <v>11</v>
      </c>
      <c r="GC868" s="14">
        <f t="shared" si="759"/>
        <v>4</v>
      </c>
      <c r="GD868" s="14">
        <f t="shared" si="782"/>
        <v>211142</v>
      </c>
      <c r="GE868" s="14" t="e">
        <f t="shared" si="760"/>
        <v>#REF!</v>
      </c>
      <c r="GF868" s="14" t="e">
        <f t="shared" si="783"/>
        <v>#REF!</v>
      </c>
      <c r="GG868" s="14" t="e">
        <f t="shared" si="784"/>
        <v>#REF!</v>
      </c>
      <c r="GH868" s="14" t="e">
        <f t="shared" si="785"/>
        <v>#REF!</v>
      </c>
      <c r="GI868" s="14" t="e">
        <f t="shared" si="786"/>
        <v>#REF!</v>
      </c>
      <c r="GJ868" s="14" t="e">
        <f t="shared" si="787"/>
        <v>#REF!</v>
      </c>
      <c r="GK868" s="14" t="e">
        <f t="shared" si="788"/>
        <v>#REF!</v>
      </c>
      <c r="GL868" s="14">
        <f t="shared" si="789"/>
        <v>2114</v>
      </c>
      <c r="GM868" s="14">
        <f t="shared" si="790"/>
        <v>7</v>
      </c>
      <c r="GN868" s="14">
        <f t="shared" si="791"/>
        <v>2114</v>
      </c>
      <c r="GO868" s="25" t="str">
        <f t="shared" si="792"/>
        <v>icon_2111424</v>
      </c>
      <c r="GS868" s="14">
        <f t="shared" si="793"/>
        <v>2</v>
      </c>
      <c r="GT868" s="14">
        <f t="shared" si="794"/>
        <v>0</v>
      </c>
      <c r="GU868" s="14" t="e">
        <f t="shared" si="761"/>
        <v>#REF!</v>
      </c>
      <c r="GV868" s="14" t="str">
        <f t="shared" si="762"/>
        <v>DefExt</v>
      </c>
      <c r="GW868" s="14" t="e">
        <f t="shared" si="763"/>
        <v>#REF!</v>
      </c>
      <c r="GX868" s="14" t="e">
        <f t="shared" si="764"/>
        <v>#REF!</v>
      </c>
      <c r="GY868" s="14" t="str">
        <f t="shared" si="765"/>
        <v/>
      </c>
      <c r="GZ868" s="14" t="str">
        <f t="shared" si="766"/>
        <v/>
      </c>
      <c r="HA868" s="14" t="str">
        <f t="shared" si="767"/>
        <v/>
      </c>
      <c r="HB868" s="14">
        <f t="shared" si="795"/>
        <v>21140</v>
      </c>
      <c r="HC868" s="14">
        <f t="shared" si="768"/>
        <v>7</v>
      </c>
      <c r="HD868" s="14">
        <f t="shared" si="769"/>
        <v>2114</v>
      </c>
      <c r="HE868" s="25" t="s">
        <v>1109</v>
      </c>
      <c r="HF868" s="14">
        <f t="shared" si="796"/>
        <v>800</v>
      </c>
    </row>
    <row r="869" spans="165:214" ht="16.5" x14ac:dyDescent="0.2">
      <c r="FI869" s="13">
        <v>864</v>
      </c>
      <c r="FJ869" s="14">
        <f t="shared" si="797"/>
        <v>2</v>
      </c>
      <c r="FK869" s="14">
        <f t="shared" si="757"/>
        <v>429</v>
      </c>
      <c r="FL869" s="14">
        <f t="shared" si="798"/>
        <v>57</v>
      </c>
      <c r="FM869" s="14">
        <f t="shared" si="758"/>
        <v>42</v>
      </c>
      <c r="FN869" s="14">
        <f t="shared" si="770"/>
        <v>22</v>
      </c>
      <c r="FO869" s="14">
        <f t="shared" si="771"/>
        <v>150</v>
      </c>
      <c r="FP869" s="14">
        <f t="shared" si="772"/>
        <v>4</v>
      </c>
      <c r="FQ869" s="14">
        <f t="shared" si="773"/>
        <v>5</v>
      </c>
      <c r="FR869" s="14">
        <f t="shared" si="774"/>
        <v>5</v>
      </c>
      <c r="FS869" s="14" t="b">
        <f t="shared" si="799"/>
        <v>1</v>
      </c>
      <c r="FT869" s="14">
        <f t="shared" si="775"/>
        <v>2111425</v>
      </c>
      <c r="FU869" s="14">
        <f t="shared" si="800"/>
        <v>600</v>
      </c>
      <c r="FV869" s="13" t="str">
        <f t="shared" si="776"/>
        <v>150级-防御套守护灵の鞋子</v>
      </c>
      <c r="FW869" s="13" t="str">
        <f t="shared" si="777"/>
        <v>玄天墨守 · 守护灵の鞋子</v>
      </c>
      <c r="FX869" s="14">
        <f t="shared" si="778"/>
        <v>2</v>
      </c>
      <c r="FY869" s="14">
        <f t="shared" si="779"/>
        <v>4</v>
      </c>
      <c r="FZ869" s="14">
        <f t="shared" si="780"/>
        <v>150</v>
      </c>
      <c r="GA869" s="14">
        <v>430</v>
      </c>
      <c r="GB869" s="14">
        <f t="shared" si="781"/>
        <v>11</v>
      </c>
      <c r="GC869" s="14">
        <f t="shared" si="759"/>
        <v>5</v>
      </c>
      <c r="GD869" s="14">
        <f t="shared" si="782"/>
        <v>211142</v>
      </c>
      <c r="GE869" s="14" t="e">
        <f t="shared" si="760"/>
        <v>#REF!</v>
      </c>
      <c r="GF869" s="14" t="e">
        <f t="shared" si="783"/>
        <v>#REF!</v>
      </c>
      <c r="GG869" s="14" t="e">
        <f t="shared" si="784"/>
        <v>#REF!</v>
      </c>
      <c r="GH869" s="14" t="e">
        <f t="shared" si="785"/>
        <v>#REF!</v>
      </c>
      <c r="GI869" s="14" t="e">
        <f t="shared" si="786"/>
        <v>#REF!</v>
      </c>
      <c r="GJ869" s="14" t="e">
        <f t="shared" si="787"/>
        <v>#REF!</v>
      </c>
      <c r="GK869" s="14" t="e">
        <f t="shared" si="788"/>
        <v>#REF!</v>
      </c>
      <c r="GL869" s="14">
        <f t="shared" si="789"/>
        <v>2114</v>
      </c>
      <c r="GM869" s="14">
        <f t="shared" si="790"/>
        <v>7</v>
      </c>
      <c r="GN869" s="14">
        <f t="shared" si="791"/>
        <v>2114</v>
      </c>
      <c r="GO869" s="25" t="str">
        <f t="shared" si="792"/>
        <v>icon_2111425</v>
      </c>
      <c r="GS869" s="14">
        <f t="shared" si="793"/>
        <v>3</v>
      </c>
      <c r="GT869" s="14">
        <f t="shared" si="794"/>
        <v>0</v>
      </c>
      <c r="GU869" s="14" t="e">
        <f t="shared" si="761"/>
        <v>#REF!</v>
      </c>
      <c r="GV869" s="14" t="str">
        <f t="shared" si="762"/>
        <v>HPExt</v>
      </c>
      <c r="GW869" s="14" t="e">
        <f t="shared" si="763"/>
        <v>#REF!</v>
      </c>
      <c r="GX869" s="14" t="e">
        <f t="shared" si="764"/>
        <v>#REF!</v>
      </c>
      <c r="GY869" s="14" t="str">
        <f t="shared" si="765"/>
        <v/>
      </c>
      <c r="GZ869" s="14" t="str">
        <f t="shared" si="766"/>
        <v/>
      </c>
      <c r="HA869" s="14" t="str">
        <f t="shared" si="767"/>
        <v/>
      </c>
      <c r="HB869" s="14">
        <f t="shared" si="795"/>
        <v>21140</v>
      </c>
      <c r="HC869" s="14">
        <f t="shared" si="768"/>
        <v>7</v>
      </c>
      <c r="HD869" s="14">
        <f t="shared" si="769"/>
        <v>2114</v>
      </c>
      <c r="HE869" s="25" t="s">
        <v>1109</v>
      </c>
      <c r="HF869" s="14">
        <f t="shared" si="796"/>
        <v>800</v>
      </c>
    </row>
    <row r="870" spans="165:214" ht="16.5" x14ac:dyDescent="0.2">
      <c r="FI870" s="13">
        <v>865</v>
      </c>
      <c r="FJ870" s="14">
        <f t="shared" si="797"/>
        <v>2</v>
      </c>
      <c r="FK870" s="14">
        <f t="shared" si="757"/>
        <v>430</v>
      </c>
      <c r="FL870" s="14">
        <f t="shared" si="798"/>
        <v>57</v>
      </c>
      <c r="FM870" s="14">
        <f t="shared" si="758"/>
        <v>42</v>
      </c>
      <c r="FN870" s="14">
        <f t="shared" si="770"/>
        <v>22</v>
      </c>
      <c r="FO870" s="14">
        <f t="shared" si="771"/>
        <v>150</v>
      </c>
      <c r="FP870" s="14">
        <f t="shared" si="772"/>
        <v>4</v>
      </c>
      <c r="FQ870" s="14">
        <f t="shared" si="773"/>
        <v>6</v>
      </c>
      <c r="FR870" s="14">
        <f t="shared" si="774"/>
        <v>6</v>
      </c>
      <c r="FS870" s="14" t="b">
        <f t="shared" si="799"/>
        <v>1</v>
      </c>
      <c r="FT870" s="14">
        <f t="shared" si="775"/>
        <v>2111426</v>
      </c>
      <c r="FU870" s="14">
        <f t="shared" si="800"/>
        <v>600</v>
      </c>
      <c r="FV870" s="13" t="str">
        <f t="shared" si="776"/>
        <v>150级-防御套守护灵の护手</v>
      </c>
      <c r="FW870" s="13" t="str">
        <f t="shared" si="777"/>
        <v>玄天墨守 · 守护灵の护手</v>
      </c>
      <c r="FX870" s="14">
        <f t="shared" si="778"/>
        <v>2</v>
      </c>
      <c r="FY870" s="14">
        <f t="shared" si="779"/>
        <v>4</v>
      </c>
      <c r="FZ870" s="14">
        <f t="shared" si="780"/>
        <v>150</v>
      </c>
      <c r="GA870" s="14">
        <v>431</v>
      </c>
      <c r="GB870" s="14">
        <f t="shared" si="781"/>
        <v>11</v>
      </c>
      <c r="GC870" s="14">
        <f t="shared" si="759"/>
        <v>6</v>
      </c>
      <c r="GD870" s="14">
        <f t="shared" si="782"/>
        <v>211142</v>
      </c>
      <c r="GE870" s="14" t="e">
        <f t="shared" si="760"/>
        <v>#REF!</v>
      </c>
      <c r="GF870" s="14" t="e">
        <f t="shared" si="783"/>
        <v>#REF!</v>
      </c>
      <c r="GG870" s="14" t="e">
        <f t="shared" si="784"/>
        <v>#REF!</v>
      </c>
      <c r="GH870" s="14" t="e">
        <f t="shared" si="785"/>
        <v>#REF!</v>
      </c>
      <c r="GI870" s="14" t="e">
        <f t="shared" si="786"/>
        <v>#REF!</v>
      </c>
      <c r="GJ870" s="14" t="e">
        <f t="shared" si="787"/>
        <v>#REF!</v>
      </c>
      <c r="GK870" s="14" t="e">
        <f t="shared" si="788"/>
        <v>#REF!</v>
      </c>
      <c r="GL870" s="14">
        <f t="shared" si="789"/>
        <v>2114</v>
      </c>
      <c r="GM870" s="14">
        <f t="shared" si="790"/>
        <v>7</v>
      </c>
      <c r="GN870" s="14">
        <f t="shared" si="791"/>
        <v>2114</v>
      </c>
      <c r="GO870" s="25" t="str">
        <f t="shared" si="792"/>
        <v>icon_2111426</v>
      </c>
      <c r="GS870" s="14">
        <f t="shared" si="793"/>
        <v>3</v>
      </c>
      <c r="GT870" s="14">
        <f t="shared" si="794"/>
        <v>0</v>
      </c>
      <c r="GU870" s="14" t="e">
        <f t="shared" si="761"/>
        <v>#REF!</v>
      </c>
      <c r="GV870" s="14" t="str">
        <f t="shared" si="762"/>
        <v>HPExt</v>
      </c>
      <c r="GW870" s="14" t="e">
        <f t="shared" si="763"/>
        <v>#REF!</v>
      </c>
      <c r="GX870" s="14" t="e">
        <f t="shared" si="764"/>
        <v>#REF!</v>
      </c>
      <c r="GY870" s="14" t="str">
        <f t="shared" si="765"/>
        <v/>
      </c>
      <c r="GZ870" s="14" t="str">
        <f t="shared" si="766"/>
        <v/>
      </c>
      <c r="HA870" s="14" t="str">
        <f t="shared" si="767"/>
        <v/>
      </c>
      <c r="HB870" s="14">
        <f t="shared" si="795"/>
        <v>21140</v>
      </c>
      <c r="HC870" s="14">
        <f t="shared" si="768"/>
        <v>7</v>
      </c>
      <c r="HD870" s="14">
        <f t="shared" si="769"/>
        <v>2114</v>
      </c>
      <c r="HE870" s="25" t="s">
        <v>1109</v>
      </c>
      <c r="HF870" s="14">
        <f t="shared" si="796"/>
        <v>800</v>
      </c>
    </row>
    <row r="871" spans="165:214" ht="16.5" x14ac:dyDescent="0.2">
      <c r="FI871" s="13">
        <v>866</v>
      </c>
      <c r="FJ871" s="14">
        <f t="shared" si="797"/>
        <v>2</v>
      </c>
      <c r="FK871" s="14">
        <f t="shared" si="757"/>
        <v>431</v>
      </c>
      <c r="FL871" s="14">
        <f t="shared" si="798"/>
        <v>58</v>
      </c>
      <c r="FM871" s="14">
        <f t="shared" si="758"/>
        <v>43</v>
      </c>
      <c r="FN871" s="14">
        <f t="shared" si="770"/>
        <v>22</v>
      </c>
      <c r="FO871" s="14">
        <f t="shared" si="771"/>
        <v>150</v>
      </c>
      <c r="FP871" s="14">
        <f t="shared" si="772"/>
        <v>4</v>
      </c>
      <c r="FQ871" s="14">
        <f t="shared" si="773"/>
        <v>1</v>
      </c>
      <c r="FR871" s="14">
        <f t="shared" si="774"/>
        <v>1</v>
      </c>
      <c r="FS871" s="14" t="b">
        <f t="shared" si="799"/>
        <v>1</v>
      </c>
      <c r="FT871" s="14">
        <f t="shared" si="775"/>
        <v>2111431</v>
      </c>
      <c r="FU871" s="14">
        <f t="shared" si="800"/>
        <v>1200</v>
      </c>
      <c r="FV871" s="13" t="str">
        <f t="shared" si="776"/>
        <v>150级-绝世守护灵の灵器</v>
      </c>
      <c r="FW871" s="13" t="str">
        <f t="shared" si="777"/>
        <v>熔火炙魂 · 守护灵の灵器</v>
      </c>
      <c r="FX871" s="14">
        <f t="shared" si="778"/>
        <v>2</v>
      </c>
      <c r="FY871" s="14">
        <f t="shared" si="779"/>
        <v>4</v>
      </c>
      <c r="FZ871" s="14">
        <f t="shared" si="780"/>
        <v>150</v>
      </c>
      <c r="GA871" s="14">
        <v>432</v>
      </c>
      <c r="GB871" s="14">
        <f t="shared" si="781"/>
        <v>11</v>
      </c>
      <c r="GC871" s="14">
        <f t="shared" si="759"/>
        <v>1</v>
      </c>
      <c r="GD871" s="14">
        <f t="shared" si="782"/>
        <v>211143</v>
      </c>
      <c r="GE871" s="14" t="e">
        <f t="shared" si="760"/>
        <v>#REF!</v>
      </c>
      <c r="GF871" s="14" t="e">
        <f t="shared" si="783"/>
        <v>#REF!</v>
      </c>
      <c r="GG871" s="14" t="e">
        <f t="shared" si="784"/>
        <v>#REF!</v>
      </c>
      <c r="GH871" s="14" t="e">
        <f t="shared" si="785"/>
        <v>#REF!</v>
      </c>
      <c r="GI871" s="14" t="e">
        <f t="shared" si="786"/>
        <v>#REF!</v>
      </c>
      <c r="GJ871" s="14" t="e">
        <f t="shared" si="787"/>
        <v>#REF!</v>
      </c>
      <c r="GK871" s="14" t="e">
        <f t="shared" si="788"/>
        <v>#REF!</v>
      </c>
      <c r="GL871" s="14">
        <f t="shared" si="789"/>
        <v>2114</v>
      </c>
      <c r="GM871" s="14">
        <f t="shared" si="790"/>
        <v>7</v>
      </c>
      <c r="GN871" s="14">
        <f t="shared" si="791"/>
        <v>2114</v>
      </c>
      <c r="GO871" s="25" t="str">
        <f t="shared" si="792"/>
        <v>icon_2111431</v>
      </c>
      <c r="GS871" s="14">
        <f t="shared" si="793"/>
        <v>1</v>
      </c>
      <c r="GT871" s="14">
        <f t="shared" si="794"/>
        <v>0</v>
      </c>
      <c r="GU871" s="14" t="e">
        <f t="shared" si="761"/>
        <v>#REF!</v>
      </c>
      <c r="GV871" s="14" t="str">
        <f t="shared" si="762"/>
        <v>AtkExt</v>
      </c>
      <c r="GW871" s="14" t="e">
        <f t="shared" si="763"/>
        <v>#REF!</v>
      </c>
      <c r="GX871" s="14" t="e">
        <f t="shared" si="764"/>
        <v>#REF!</v>
      </c>
      <c r="GY871" s="14" t="str">
        <f t="shared" si="765"/>
        <v/>
      </c>
      <c r="GZ871" s="14" t="str">
        <f t="shared" si="766"/>
        <v/>
      </c>
      <c r="HA871" s="14" t="str">
        <f t="shared" si="767"/>
        <v/>
      </c>
      <c r="HB871" s="14">
        <f t="shared" si="795"/>
        <v>21140</v>
      </c>
      <c r="HC871" s="14">
        <f t="shared" si="768"/>
        <v>7</v>
      </c>
      <c r="HD871" s="14">
        <f t="shared" si="769"/>
        <v>2114</v>
      </c>
      <c r="HE871" s="25" t="s">
        <v>1109</v>
      </c>
      <c r="HF871" s="14">
        <f t="shared" si="796"/>
        <v>1600</v>
      </c>
    </row>
    <row r="872" spans="165:214" ht="16.5" x14ac:dyDescent="0.2">
      <c r="FI872" s="13">
        <v>867</v>
      </c>
      <c r="FJ872" s="14">
        <f t="shared" si="797"/>
        <v>2</v>
      </c>
      <c r="FK872" s="14">
        <f t="shared" si="757"/>
        <v>432</v>
      </c>
      <c r="FL872" s="14">
        <f t="shared" si="798"/>
        <v>58</v>
      </c>
      <c r="FM872" s="14">
        <f t="shared" si="758"/>
        <v>43</v>
      </c>
      <c r="FN872" s="14">
        <f t="shared" si="770"/>
        <v>22</v>
      </c>
      <c r="FO872" s="14">
        <f t="shared" si="771"/>
        <v>150</v>
      </c>
      <c r="FP872" s="14">
        <f t="shared" si="772"/>
        <v>4</v>
      </c>
      <c r="FQ872" s="14">
        <f t="shared" si="773"/>
        <v>2</v>
      </c>
      <c r="FR872" s="14">
        <f t="shared" si="774"/>
        <v>2</v>
      </c>
      <c r="FS872" s="14" t="b">
        <f t="shared" si="799"/>
        <v>1</v>
      </c>
      <c r="FT872" s="14">
        <f t="shared" si="775"/>
        <v>2111432</v>
      </c>
      <c r="FU872" s="14">
        <f t="shared" si="800"/>
        <v>600</v>
      </c>
      <c r="FV872" s="13" t="str">
        <f t="shared" si="776"/>
        <v>150级-绝世守护灵の头盔</v>
      </c>
      <c r="FW872" s="13" t="str">
        <f t="shared" si="777"/>
        <v>熔火炙魂 · 守护灵の头盔</v>
      </c>
      <c r="FX872" s="14">
        <f t="shared" si="778"/>
        <v>2</v>
      </c>
      <c r="FY872" s="14">
        <f t="shared" si="779"/>
        <v>4</v>
      </c>
      <c r="FZ872" s="14">
        <f t="shared" si="780"/>
        <v>150</v>
      </c>
      <c r="GA872" s="14">
        <v>433</v>
      </c>
      <c r="GB872" s="14">
        <f t="shared" si="781"/>
        <v>11</v>
      </c>
      <c r="GC872" s="14">
        <f t="shared" si="759"/>
        <v>2</v>
      </c>
      <c r="GD872" s="14">
        <f t="shared" si="782"/>
        <v>211143</v>
      </c>
      <c r="GE872" s="14" t="e">
        <f t="shared" si="760"/>
        <v>#REF!</v>
      </c>
      <c r="GF872" s="14" t="e">
        <f t="shared" si="783"/>
        <v>#REF!</v>
      </c>
      <c r="GG872" s="14" t="e">
        <f t="shared" si="784"/>
        <v>#REF!</v>
      </c>
      <c r="GH872" s="14" t="e">
        <f t="shared" si="785"/>
        <v>#REF!</v>
      </c>
      <c r="GI872" s="14" t="e">
        <f t="shared" si="786"/>
        <v>#REF!</v>
      </c>
      <c r="GJ872" s="14" t="e">
        <f t="shared" si="787"/>
        <v>#REF!</v>
      </c>
      <c r="GK872" s="14" t="e">
        <f t="shared" si="788"/>
        <v>#REF!</v>
      </c>
      <c r="GL872" s="14">
        <f t="shared" si="789"/>
        <v>2114</v>
      </c>
      <c r="GM872" s="14">
        <f t="shared" si="790"/>
        <v>7</v>
      </c>
      <c r="GN872" s="14">
        <f t="shared" si="791"/>
        <v>2114</v>
      </c>
      <c r="GO872" s="25" t="str">
        <f t="shared" si="792"/>
        <v>icon_2111432</v>
      </c>
      <c r="GS872" s="14">
        <f t="shared" si="793"/>
        <v>2</v>
      </c>
      <c r="GT872" s="14">
        <f t="shared" si="794"/>
        <v>0</v>
      </c>
      <c r="GU872" s="14" t="e">
        <f t="shared" si="761"/>
        <v>#REF!</v>
      </c>
      <c r="GV872" s="14" t="str">
        <f t="shared" si="762"/>
        <v>DefExt</v>
      </c>
      <c r="GW872" s="14" t="e">
        <f t="shared" si="763"/>
        <v>#REF!</v>
      </c>
      <c r="GX872" s="14" t="e">
        <f t="shared" si="764"/>
        <v>#REF!</v>
      </c>
      <c r="GY872" s="14" t="str">
        <f t="shared" si="765"/>
        <v/>
      </c>
      <c r="GZ872" s="14" t="str">
        <f t="shared" si="766"/>
        <v/>
      </c>
      <c r="HA872" s="14" t="str">
        <f t="shared" si="767"/>
        <v/>
      </c>
      <c r="HB872" s="14">
        <f t="shared" si="795"/>
        <v>21140</v>
      </c>
      <c r="HC872" s="14">
        <f t="shared" si="768"/>
        <v>7</v>
      </c>
      <c r="HD872" s="14">
        <f t="shared" si="769"/>
        <v>2114</v>
      </c>
      <c r="HE872" s="25" t="s">
        <v>1109</v>
      </c>
      <c r="HF872" s="14">
        <f t="shared" si="796"/>
        <v>800</v>
      </c>
    </row>
    <row r="873" spans="165:214" ht="16.5" x14ac:dyDescent="0.2">
      <c r="FI873" s="13">
        <v>868</v>
      </c>
      <c r="FJ873" s="14">
        <f t="shared" si="797"/>
        <v>2</v>
      </c>
      <c r="FK873" s="14">
        <f t="shared" si="757"/>
        <v>433</v>
      </c>
      <c r="FL873" s="14">
        <f t="shared" si="798"/>
        <v>58</v>
      </c>
      <c r="FM873" s="14">
        <f t="shared" si="758"/>
        <v>43</v>
      </c>
      <c r="FN873" s="14">
        <f t="shared" si="770"/>
        <v>22</v>
      </c>
      <c r="FO873" s="14">
        <f t="shared" si="771"/>
        <v>150</v>
      </c>
      <c r="FP873" s="14">
        <f t="shared" si="772"/>
        <v>4</v>
      </c>
      <c r="FQ873" s="14">
        <f t="shared" si="773"/>
        <v>3</v>
      </c>
      <c r="FR873" s="14">
        <f t="shared" si="774"/>
        <v>3</v>
      </c>
      <c r="FS873" s="14" t="b">
        <f t="shared" si="799"/>
        <v>1</v>
      </c>
      <c r="FT873" s="14">
        <f t="shared" si="775"/>
        <v>2111433</v>
      </c>
      <c r="FU873" s="14">
        <f t="shared" si="800"/>
        <v>600</v>
      </c>
      <c r="FV873" s="13" t="str">
        <f t="shared" si="776"/>
        <v>150级-绝世守护灵の铠甲</v>
      </c>
      <c r="FW873" s="13" t="str">
        <f t="shared" si="777"/>
        <v>熔火炙魂 · 守护灵の铠甲</v>
      </c>
      <c r="FX873" s="14">
        <f t="shared" si="778"/>
        <v>2</v>
      </c>
      <c r="FY873" s="14">
        <f t="shared" si="779"/>
        <v>4</v>
      </c>
      <c r="FZ873" s="14">
        <f t="shared" si="780"/>
        <v>150</v>
      </c>
      <c r="GA873" s="14">
        <v>434</v>
      </c>
      <c r="GB873" s="14">
        <f t="shared" si="781"/>
        <v>11</v>
      </c>
      <c r="GC873" s="14">
        <f t="shared" si="759"/>
        <v>3</v>
      </c>
      <c r="GD873" s="14">
        <f t="shared" si="782"/>
        <v>211143</v>
      </c>
      <c r="GE873" s="14" t="e">
        <f t="shared" si="760"/>
        <v>#REF!</v>
      </c>
      <c r="GF873" s="14" t="e">
        <f t="shared" si="783"/>
        <v>#REF!</v>
      </c>
      <c r="GG873" s="14" t="e">
        <f t="shared" si="784"/>
        <v>#REF!</v>
      </c>
      <c r="GH873" s="14" t="e">
        <f t="shared" si="785"/>
        <v>#REF!</v>
      </c>
      <c r="GI873" s="14" t="e">
        <f t="shared" si="786"/>
        <v>#REF!</v>
      </c>
      <c r="GJ873" s="14" t="e">
        <f t="shared" si="787"/>
        <v>#REF!</v>
      </c>
      <c r="GK873" s="14" t="e">
        <f t="shared" si="788"/>
        <v>#REF!</v>
      </c>
      <c r="GL873" s="14">
        <f t="shared" si="789"/>
        <v>2114</v>
      </c>
      <c r="GM873" s="14">
        <f t="shared" si="790"/>
        <v>7</v>
      </c>
      <c r="GN873" s="14">
        <f t="shared" si="791"/>
        <v>2114</v>
      </c>
      <c r="GO873" s="25" t="str">
        <f t="shared" si="792"/>
        <v>icon_2111433</v>
      </c>
      <c r="GS873" s="14">
        <f t="shared" si="793"/>
        <v>2</v>
      </c>
      <c r="GT873" s="14">
        <f t="shared" si="794"/>
        <v>3</v>
      </c>
      <c r="GU873" s="14" t="e">
        <f t="shared" si="761"/>
        <v>#REF!</v>
      </c>
      <c r="GV873" s="14" t="str">
        <f t="shared" si="762"/>
        <v>DefExt</v>
      </c>
      <c r="GW873" s="14" t="e">
        <f t="shared" si="763"/>
        <v>#REF!</v>
      </c>
      <c r="GX873" s="14" t="e">
        <f t="shared" si="764"/>
        <v>#REF!</v>
      </c>
      <c r="GY873" s="14" t="str">
        <f t="shared" si="765"/>
        <v>HPExt</v>
      </c>
      <c r="GZ873" s="14" t="e">
        <f t="shared" si="766"/>
        <v>#REF!</v>
      </c>
      <c r="HA873" s="14" t="e">
        <f t="shared" si="767"/>
        <v>#REF!</v>
      </c>
      <c r="HB873" s="14">
        <f t="shared" si="795"/>
        <v>21140</v>
      </c>
      <c r="HC873" s="14">
        <f t="shared" si="768"/>
        <v>7</v>
      </c>
      <c r="HD873" s="14">
        <f t="shared" si="769"/>
        <v>2114</v>
      </c>
      <c r="HE873" s="25" t="s">
        <v>1109</v>
      </c>
      <c r="HF873" s="14">
        <f t="shared" si="796"/>
        <v>800</v>
      </c>
    </row>
    <row r="874" spans="165:214" ht="16.5" x14ac:dyDescent="0.2">
      <c r="FI874" s="13">
        <v>869</v>
      </c>
      <c r="FJ874" s="14">
        <f t="shared" si="797"/>
        <v>2</v>
      </c>
      <c r="FK874" s="14">
        <f t="shared" si="757"/>
        <v>434</v>
      </c>
      <c r="FL874" s="14">
        <f t="shared" si="798"/>
        <v>58</v>
      </c>
      <c r="FM874" s="14">
        <f t="shared" si="758"/>
        <v>43</v>
      </c>
      <c r="FN874" s="14">
        <f t="shared" si="770"/>
        <v>22</v>
      </c>
      <c r="FO874" s="14">
        <f t="shared" si="771"/>
        <v>150</v>
      </c>
      <c r="FP874" s="14">
        <f t="shared" si="772"/>
        <v>4</v>
      </c>
      <c r="FQ874" s="14">
        <f t="shared" si="773"/>
        <v>4</v>
      </c>
      <c r="FR874" s="14">
        <f t="shared" si="774"/>
        <v>4</v>
      </c>
      <c r="FS874" s="14" t="b">
        <f t="shared" si="799"/>
        <v>1</v>
      </c>
      <c r="FT874" s="14">
        <f t="shared" si="775"/>
        <v>2111434</v>
      </c>
      <c r="FU874" s="14">
        <f t="shared" si="800"/>
        <v>600</v>
      </c>
      <c r="FV874" s="13" t="str">
        <f t="shared" si="776"/>
        <v>150级-绝世守护灵の裤子</v>
      </c>
      <c r="FW874" s="13" t="str">
        <f t="shared" si="777"/>
        <v>熔火炙魂 · 守护灵の裤子</v>
      </c>
      <c r="FX874" s="14">
        <f t="shared" si="778"/>
        <v>2</v>
      </c>
      <c r="FY874" s="14">
        <f t="shared" si="779"/>
        <v>4</v>
      </c>
      <c r="FZ874" s="14">
        <f t="shared" si="780"/>
        <v>150</v>
      </c>
      <c r="GA874" s="14">
        <v>435</v>
      </c>
      <c r="GB874" s="14">
        <f t="shared" si="781"/>
        <v>11</v>
      </c>
      <c r="GC874" s="14">
        <f t="shared" si="759"/>
        <v>4</v>
      </c>
      <c r="GD874" s="14">
        <f t="shared" si="782"/>
        <v>211143</v>
      </c>
      <c r="GE874" s="14" t="e">
        <f t="shared" si="760"/>
        <v>#REF!</v>
      </c>
      <c r="GF874" s="14" t="e">
        <f t="shared" si="783"/>
        <v>#REF!</v>
      </c>
      <c r="GG874" s="14" t="e">
        <f t="shared" si="784"/>
        <v>#REF!</v>
      </c>
      <c r="GH874" s="14" t="e">
        <f t="shared" si="785"/>
        <v>#REF!</v>
      </c>
      <c r="GI874" s="14" t="e">
        <f t="shared" si="786"/>
        <v>#REF!</v>
      </c>
      <c r="GJ874" s="14" t="e">
        <f t="shared" si="787"/>
        <v>#REF!</v>
      </c>
      <c r="GK874" s="14" t="e">
        <f t="shared" si="788"/>
        <v>#REF!</v>
      </c>
      <c r="GL874" s="14">
        <f t="shared" si="789"/>
        <v>2114</v>
      </c>
      <c r="GM874" s="14">
        <f t="shared" si="790"/>
        <v>7</v>
      </c>
      <c r="GN874" s="14">
        <f t="shared" si="791"/>
        <v>2114</v>
      </c>
      <c r="GO874" s="25" t="str">
        <f t="shared" si="792"/>
        <v>icon_2111434</v>
      </c>
      <c r="GS874" s="14">
        <f t="shared" si="793"/>
        <v>2</v>
      </c>
      <c r="GT874" s="14">
        <f t="shared" si="794"/>
        <v>0</v>
      </c>
      <c r="GU874" s="14" t="e">
        <f t="shared" si="761"/>
        <v>#REF!</v>
      </c>
      <c r="GV874" s="14" t="str">
        <f t="shared" si="762"/>
        <v>DefExt</v>
      </c>
      <c r="GW874" s="14" t="e">
        <f t="shared" si="763"/>
        <v>#REF!</v>
      </c>
      <c r="GX874" s="14" t="e">
        <f t="shared" si="764"/>
        <v>#REF!</v>
      </c>
      <c r="GY874" s="14" t="str">
        <f t="shared" si="765"/>
        <v/>
      </c>
      <c r="GZ874" s="14" t="str">
        <f t="shared" si="766"/>
        <v/>
      </c>
      <c r="HA874" s="14" t="str">
        <f t="shared" si="767"/>
        <v/>
      </c>
      <c r="HB874" s="14">
        <f t="shared" si="795"/>
        <v>21140</v>
      </c>
      <c r="HC874" s="14">
        <f t="shared" si="768"/>
        <v>7</v>
      </c>
      <c r="HD874" s="14">
        <f t="shared" si="769"/>
        <v>2114</v>
      </c>
      <c r="HE874" s="25" t="s">
        <v>1109</v>
      </c>
      <c r="HF874" s="14">
        <f t="shared" si="796"/>
        <v>800</v>
      </c>
    </row>
    <row r="875" spans="165:214" ht="16.5" x14ac:dyDescent="0.2">
      <c r="FI875" s="13">
        <v>870</v>
      </c>
      <c r="FJ875" s="14">
        <f t="shared" si="797"/>
        <v>2</v>
      </c>
      <c r="FK875" s="14">
        <f t="shared" si="757"/>
        <v>435</v>
      </c>
      <c r="FL875" s="14">
        <f t="shared" si="798"/>
        <v>58</v>
      </c>
      <c r="FM875" s="14">
        <f t="shared" si="758"/>
        <v>43</v>
      </c>
      <c r="FN875" s="14">
        <f t="shared" si="770"/>
        <v>22</v>
      </c>
      <c r="FO875" s="14">
        <f t="shared" si="771"/>
        <v>150</v>
      </c>
      <c r="FP875" s="14">
        <f t="shared" si="772"/>
        <v>4</v>
      </c>
      <c r="FQ875" s="14">
        <f t="shared" si="773"/>
        <v>5</v>
      </c>
      <c r="FR875" s="14">
        <f t="shared" si="774"/>
        <v>6</v>
      </c>
      <c r="FS875" s="14" t="b">
        <f t="shared" si="799"/>
        <v>1</v>
      </c>
      <c r="FT875" s="14">
        <f t="shared" si="775"/>
        <v>2111436</v>
      </c>
      <c r="FU875" s="14">
        <f t="shared" si="800"/>
        <v>600</v>
      </c>
      <c r="FV875" s="13" t="str">
        <f t="shared" si="776"/>
        <v>150级-绝世守护灵の护手</v>
      </c>
      <c r="FW875" s="13" t="str">
        <f t="shared" si="777"/>
        <v>熔火炙魂 · 守护灵の护手</v>
      </c>
      <c r="FX875" s="14">
        <f t="shared" si="778"/>
        <v>2</v>
      </c>
      <c r="FY875" s="14">
        <f t="shared" si="779"/>
        <v>4</v>
      </c>
      <c r="FZ875" s="14">
        <f t="shared" si="780"/>
        <v>150</v>
      </c>
      <c r="GA875" s="14">
        <v>436</v>
      </c>
      <c r="GB875" s="14">
        <f t="shared" si="781"/>
        <v>11</v>
      </c>
      <c r="GC875" s="14">
        <f t="shared" si="759"/>
        <v>6</v>
      </c>
      <c r="GD875" s="14">
        <f t="shared" si="782"/>
        <v>211143</v>
      </c>
      <c r="GE875" s="14" t="e">
        <f t="shared" si="760"/>
        <v>#REF!</v>
      </c>
      <c r="GF875" s="14" t="e">
        <f t="shared" si="783"/>
        <v>#REF!</v>
      </c>
      <c r="GG875" s="14" t="e">
        <f t="shared" si="784"/>
        <v>#REF!</v>
      </c>
      <c r="GH875" s="14" t="e">
        <f t="shared" si="785"/>
        <v>#REF!</v>
      </c>
      <c r="GI875" s="14" t="e">
        <f t="shared" si="786"/>
        <v>#REF!</v>
      </c>
      <c r="GJ875" s="14" t="e">
        <f t="shared" si="787"/>
        <v>#REF!</v>
      </c>
      <c r="GK875" s="14" t="e">
        <f t="shared" si="788"/>
        <v>#REF!</v>
      </c>
      <c r="GL875" s="14">
        <f t="shared" si="789"/>
        <v>2114</v>
      </c>
      <c r="GM875" s="14">
        <f t="shared" si="790"/>
        <v>7</v>
      </c>
      <c r="GN875" s="14">
        <f t="shared" si="791"/>
        <v>2114</v>
      </c>
      <c r="GO875" s="25" t="str">
        <f t="shared" si="792"/>
        <v>icon_2111436</v>
      </c>
      <c r="GS875" s="14">
        <f t="shared" si="793"/>
        <v>3</v>
      </c>
      <c r="GT875" s="14">
        <f t="shared" si="794"/>
        <v>0</v>
      </c>
      <c r="GU875" s="14" t="e">
        <f t="shared" si="761"/>
        <v>#REF!</v>
      </c>
      <c r="GV875" s="14" t="str">
        <f t="shared" si="762"/>
        <v>HPExt</v>
      </c>
      <c r="GW875" s="14" t="e">
        <f t="shared" si="763"/>
        <v>#REF!</v>
      </c>
      <c r="GX875" s="14" t="e">
        <f t="shared" si="764"/>
        <v>#REF!</v>
      </c>
      <c r="GY875" s="14" t="str">
        <f t="shared" si="765"/>
        <v/>
      </c>
      <c r="GZ875" s="14" t="str">
        <f t="shared" si="766"/>
        <v/>
      </c>
      <c r="HA875" s="14" t="str">
        <f t="shared" si="767"/>
        <v/>
      </c>
      <c r="HB875" s="14">
        <f t="shared" si="795"/>
        <v>21140</v>
      </c>
      <c r="HC875" s="14">
        <f t="shared" si="768"/>
        <v>7</v>
      </c>
      <c r="HD875" s="14">
        <f t="shared" si="769"/>
        <v>2114</v>
      </c>
      <c r="HE875" s="25" t="s">
        <v>1109</v>
      </c>
      <c r="HF875" s="14">
        <f t="shared" si="796"/>
        <v>800</v>
      </c>
    </row>
  </sheetData>
  <mergeCells count="12">
    <mergeCell ref="AG4:BB4"/>
    <mergeCell ref="A4:AD4"/>
    <mergeCell ref="IA4:IL4"/>
    <mergeCell ref="FA4:FD4"/>
    <mergeCell ref="BU4:CB4"/>
    <mergeCell ref="CE4:CH4"/>
    <mergeCell ref="GS4:HF4"/>
    <mergeCell ref="CJ4:EF4"/>
    <mergeCell ref="HM4:HW4"/>
    <mergeCell ref="BQ4:BR4"/>
    <mergeCell ref="FI4:GO4"/>
    <mergeCell ref="BG4:BN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R203"/>
  <sheetViews>
    <sheetView workbookViewId="0">
      <selection activeCell="L30" sqref="L30"/>
    </sheetView>
  </sheetViews>
  <sheetFormatPr defaultRowHeight="14.25" x14ac:dyDescent="0.2"/>
  <cols>
    <col min="1" max="1" width="20.375" customWidth="1"/>
    <col min="2" max="5" width="9" style="30"/>
    <col min="6" max="8" width="9" customWidth="1"/>
    <col min="9" max="9" width="9" style="30" customWidth="1"/>
    <col min="10" max="10" width="9.25" style="30" customWidth="1"/>
    <col min="11" max="12" width="9" style="30" customWidth="1"/>
    <col min="13" max="13" width="10.625" style="30" customWidth="1"/>
    <col min="14" max="14" width="9.625" style="30" customWidth="1"/>
    <col min="15" max="17" width="9" style="30" customWidth="1"/>
    <col min="18" max="18" width="9.375" style="30" customWidth="1"/>
    <col min="19" max="19" width="9.5" style="30" customWidth="1"/>
    <col min="20" max="20" width="9" style="30" customWidth="1"/>
    <col min="21" max="21" width="11" style="30" customWidth="1"/>
    <col min="22" max="25" width="9" style="30" customWidth="1"/>
    <col min="26" max="26" width="11.75" style="30" customWidth="1"/>
    <col min="27" max="27" width="10.875" style="30" customWidth="1"/>
    <col min="28" max="34" width="11.875" style="30" customWidth="1"/>
    <col min="35" max="35" width="10.625" style="30" customWidth="1"/>
    <col min="36" max="36" width="10.375" style="30" customWidth="1"/>
    <col min="37" max="37" width="10.75" style="30" customWidth="1"/>
    <col min="38" max="38" width="13" style="30" customWidth="1"/>
    <col min="39" max="39" width="11.75" style="30" customWidth="1"/>
    <col min="40" max="40" width="11.125" style="30" customWidth="1"/>
    <col min="41" max="41" width="11.375" style="30" customWidth="1"/>
    <col min="42" max="51" width="12.5" style="30" customWidth="1"/>
    <col min="52" max="52" width="9" style="30"/>
    <col min="54" max="54" width="9.375" style="30" customWidth="1"/>
    <col min="58" max="80" width="9" style="30"/>
    <col min="85" max="85" width="11.125" style="30" customWidth="1"/>
    <col min="88" max="88" width="14" customWidth="1"/>
    <col min="89" max="89" width="14" style="30" customWidth="1"/>
    <col min="90" max="90" width="13.75" style="30" customWidth="1"/>
    <col min="91" max="92" width="11.625" style="30" customWidth="1"/>
    <col min="93" max="93" width="12.75" style="30" customWidth="1"/>
    <col min="94" max="94" width="12.375" style="30" customWidth="1"/>
    <col min="95" max="95" width="9" style="30"/>
    <col min="97" max="111" width="9" customWidth="1"/>
    <col min="112" max="112" width="9.25" customWidth="1"/>
    <col min="113" max="116" width="9" customWidth="1"/>
    <col min="117" max="117" width="9.625" customWidth="1"/>
  </cols>
  <sheetData>
    <row r="1" spans="1:122" x14ac:dyDescent="0.2">
      <c r="F1">
        <v>10</v>
      </c>
      <c r="G1">
        <v>20</v>
      </c>
      <c r="H1">
        <v>1</v>
      </c>
      <c r="N1" s="30">
        <v>10</v>
      </c>
      <c r="O1" s="30">
        <v>20</v>
      </c>
      <c r="P1" s="30">
        <v>1</v>
      </c>
      <c r="V1" s="30">
        <v>10</v>
      </c>
      <c r="W1" s="30">
        <v>20</v>
      </c>
      <c r="X1" s="30">
        <v>1</v>
      </c>
      <c r="AI1" s="30">
        <v>10</v>
      </c>
      <c r="AJ1" s="30">
        <v>20</v>
      </c>
      <c r="AK1" s="30">
        <v>1</v>
      </c>
      <c r="AM1" s="30">
        <v>10</v>
      </c>
      <c r="AN1" s="30">
        <v>20</v>
      </c>
      <c r="AO1" s="30">
        <v>1</v>
      </c>
      <c r="BC1">
        <v>10</v>
      </c>
      <c r="BD1">
        <v>20</v>
      </c>
      <c r="BE1">
        <v>1</v>
      </c>
      <c r="BG1" s="30">
        <v>10</v>
      </c>
      <c r="BH1" s="30">
        <v>20</v>
      </c>
      <c r="BI1" s="30">
        <v>1</v>
      </c>
      <c r="BP1" s="30">
        <v>10</v>
      </c>
      <c r="BQ1" s="30">
        <v>20</v>
      </c>
      <c r="BR1" s="30">
        <v>1</v>
      </c>
      <c r="BT1" s="30">
        <v>10</v>
      </c>
      <c r="BU1" s="30">
        <v>20</v>
      </c>
      <c r="BV1" s="30">
        <v>1</v>
      </c>
      <c r="CD1" s="30">
        <v>10</v>
      </c>
      <c r="CE1" s="30">
        <v>20</v>
      </c>
      <c r="CF1" s="30">
        <v>1</v>
      </c>
    </row>
    <row r="2" spans="1:122" ht="20.25" x14ac:dyDescent="0.2">
      <c r="C2" s="59" t="s">
        <v>532</v>
      </c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 t="s">
        <v>362</v>
      </c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59" t="s">
        <v>377</v>
      </c>
      <c r="BO2" s="59"/>
      <c r="BP2" s="59"/>
      <c r="BQ2" s="59"/>
      <c r="BR2" s="59"/>
      <c r="BS2" s="59"/>
      <c r="BT2" s="58" t="s">
        <v>379</v>
      </c>
      <c r="BU2" s="58"/>
      <c r="BV2" s="58"/>
      <c r="BW2" s="58"/>
      <c r="BX2" s="59" t="s">
        <v>706</v>
      </c>
      <c r="BY2" s="59"/>
      <c r="BZ2" s="59"/>
      <c r="CA2" s="59"/>
      <c r="CB2" s="59"/>
      <c r="CC2" s="59" t="s">
        <v>380</v>
      </c>
      <c r="CD2" s="59"/>
      <c r="CE2" s="59"/>
      <c r="CF2" s="59"/>
      <c r="CG2" s="59"/>
      <c r="CS2">
        <v>5</v>
      </c>
      <c r="CT2">
        <v>10</v>
      </c>
      <c r="CU2">
        <v>1</v>
      </c>
      <c r="CV2" s="30">
        <v>5</v>
      </c>
      <c r="CW2" s="30">
        <v>10</v>
      </c>
      <c r="CX2" s="30">
        <v>1</v>
      </c>
      <c r="CY2" s="30">
        <v>5</v>
      </c>
      <c r="CZ2" s="30">
        <v>10</v>
      </c>
      <c r="DA2" s="30">
        <v>1</v>
      </c>
      <c r="DB2" s="30">
        <v>5</v>
      </c>
      <c r="DC2" s="30">
        <v>10</v>
      </c>
      <c r="DD2" s="30">
        <v>1</v>
      </c>
      <c r="DE2" s="30">
        <v>5</v>
      </c>
      <c r="DF2" s="30">
        <v>10</v>
      </c>
      <c r="DG2" s="30">
        <v>1</v>
      </c>
    </row>
    <row r="3" spans="1:122" ht="15" x14ac:dyDescent="0.2">
      <c r="A3" s="21" t="s">
        <v>242</v>
      </c>
      <c r="B3" s="21" t="s">
        <v>118</v>
      </c>
      <c r="C3" s="21" t="s">
        <v>360</v>
      </c>
      <c r="D3" s="21" t="s">
        <v>361</v>
      </c>
      <c r="E3" s="21" t="s">
        <v>68</v>
      </c>
      <c r="F3" s="21" t="s">
        <v>386</v>
      </c>
      <c r="G3" s="21" t="s">
        <v>387</v>
      </c>
      <c r="H3" s="21" t="s">
        <v>388</v>
      </c>
      <c r="I3" s="21" t="s">
        <v>533</v>
      </c>
      <c r="J3" s="21" t="s">
        <v>729</v>
      </c>
      <c r="K3" s="21" t="s">
        <v>730</v>
      </c>
      <c r="L3" s="21" t="s">
        <v>731</v>
      </c>
      <c r="M3" s="21" t="s">
        <v>732</v>
      </c>
      <c r="N3" s="21" t="s">
        <v>534</v>
      </c>
      <c r="O3" s="21" t="s">
        <v>530</v>
      </c>
      <c r="P3" s="21" t="s">
        <v>531</v>
      </c>
      <c r="Q3" s="21" t="s">
        <v>535</v>
      </c>
      <c r="R3" s="21" t="s">
        <v>733</v>
      </c>
      <c r="S3" s="21" t="s">
        <v>734</v>
      </c>
      <c r="T3" s="21" t="s">
        <v>735</v>
      </c>
      <c r="U3" s="21" t="s">
        <v>736</v>
      </c>
      <c r="V3" s="21" t="s">
        <v>667</v>
      </c>
      <c r="W3" s="21" t="s">
        <v>668</v>
      </c>
      <c r="X3" s="21" t="s">
        <v>669</v>
      </c>
      <c r="Y3" s="21" t="s">
        <v>689</v>
      </c>
      <c r="Z3" s="21" t="s">
        <v>670</v>
      </c>
      <c r="AA3" s="21" t="s">
        <v>671</v>
      </c>
      <c r="AB3" s="21" t="s">
        <v>672</v>
      </c>
      <c r="AC3" s="21" t="s">
        <v>676</v>
      </c>
      <c r="AD3" s="21" t="s">
        <v>677</v>
      </c>
      <c r="AE3" s="21" t="s">
        <v>678</v>
      </c>
      <c r="AF3" s="21" t="s">
        <v>673</v>
      </c>
      <c r="AG3" s="21" t="s">
        <v>674</v>
      </c>
      <c r="AH3" s="21" t="s">
        <v>675</v>
      </c>
      <c r="AI3" s="21" t="s">
        <v>680</v>
      </c>
      <c r="AJ3" s="21" t="s">
        <v>681</v>
      </c>
      <c r="AK3" s="21" t="s">
        <v>682</v>
      </c>
      <c r="AL3" s="21" t="s">
        <v>683</v>
      </c>
      <c r="AM3" s="21" t="s">
        <v>684</v>
      </c>
      <c r="AN3" s="21" t="s">
        <v>685</v>
      </c>
      <c r="AO3" s="21" t="s">
        <v>686</v>
      </c>
      <c r="AP3" s="21" t="s">
        <v>687</v>
      </c>
      <c r="AQ3" s="21"/>
      <c r="AR3" s="21"/>
      <c r="AS3" s="21"/>
      <c r="AT3" s="21" t="s">
        <v>688</v>
      </c>
      <c r="AU3" s="21" t="s">
        <v>431</v>
      </c>
      <c r="AV3" s="21" t="s">
        <v>536</v>
      </c>
      <c r="AW3" s="21" t="s">
        <v>690</v>
      </c>
      <c r="AX3" s="21" t="s">
        <v>679</v>
      </c>
      <c r="AY3" s="21" t="s">
        <v>66</v>
      </c>
      <c r="AZ3" s="21" t="s">
        <v>365</v>
      </c>
      <c r="BA3" s="21" t="s">
        <v>363</v>
      </c>
      <c r="BB3" s="21" t="s">
        <v>67</v>
      </c>
      <c r="BC3" s="21" t="s">
        <v>692</v>
      </c>
      <c r="BD3" s="21" t="s">
        <v>693</v>
      </c>
      <c r="BE3" s="21" t="s">
        <v>694</v>
      </c>
      <c r="BF3" s="21" t="s">
        <v>695</v>
      </c>
      <c r="BG3" s="21" t="s">
        <v>696</v>
      </c>
      <c r="BH3" s="21" t="s">
        <v>697</v>
      </c>
      <c r="BI3" s="21" t="s">
        <v>698</v>
      </c>
      <c r="BJ3" s="21" t="s">
        <v>699</v>
      </c>
      <c r="BK3" s="21" t="s">
        <v>373</v>
      </c>
      <c r="BL3" s="21" t="s">
        <v>374</v>
      </c>
      <c r="BM3" s="21" t="s">
        <v>375</v>
      </c>
      <c r="BN3" s="21" t="s">
        <v>376</v>
      </c>
      <c r="BO3" s="21" t="s">
        <v>378</v>
      </c>
      <c r="BP3" s="21" t="s">
        <v>358</v>
      </c>
      <c r="BQ3" s="21" t="s">
        <v>44</v>
      </c>
      <c r="BR3" s="21" t="s">
        <v>359</v>
      </c>
      <c r="BS3" s="21" t="s">
        <v>700</v>
      </c>
      <c r="BT3" s="21" t="s">
        <v>358</v>
      </c>
      <c r="BU3" s="21" t="s">
        <v>44</v>
      </c>
      <c r="BV3" s="21" t="s">
        <v>359</v>
      </c>
      <c r="BW3" s="21" t="s">
        <v>700</v>
      </c>
      <c r="BX3" s="21" t="s">
        <v>707</v>
      </c>
      <c r="BY3" s="21" t="s">
        <v>708</v>
      </c>
      <c r="BZ3" s="21" t="s">
        <v>709</v>
      </c>
      <c r="CA3" s="21" t="s">
        <v>710</v>
      </c>
      <c r="CB3" s="21" t="s">
        <v>711</v>
      </c>
      <c r="CC3" s="21" t="s">
        <v>364</v>
      </c>
      <c r="CD3" s="21" t="s">
        <v>358</v>
      </c>
      <c r="CE3" s="21" t="s">
        <v>44</v>
      </c>
      <c r="CF3" s="21" t="s">
        <v>359</v>
      </c>
      <c r="CG3" s="21" t="s">
        <v>701</v>
      </c>
      <c r="CH3" s="21" t="s">
        <v>703</v>
      </c>
      <c r="CI3" s="21" t="s">
        <v>704</v>
      </c>
      <c r="CJ3" s="21" t="s">
        <v>705</v>
      </c>
      <c r="CK3" s="21" t="s">
        <v>776</v>
      </c>
      <c r="CL3" s="21" t="s">
        <v>771</v>
      </c>
      <c r="CM3" s="21" t="s">
        <v>772</v>
      </c>
      <c r="CN3" s="21" t="s">
        <v>773</v>
      </c>
      <c r="CO3" s="21" t="s">
        <v>774</v>
      </c>
      <c r="CP3" s="21" t="s">
        <v>775</v>
      </c>
      <c r="CR3" s="21" t="s">
        <v>385</v>
      </c>
      <c r="CS3" s="21" t="s">
        <v>386</v>
      </c>
      <c r="CT3" s="21" t="s">
        <v>387</v>
      </c>
      <c r="CU3" s="21" t="s">
        <v>388</v>
      </c>
      <c r="CV3" s="21" t="s">
        <v>389</v>
      </c>
      <c r="CW3" s="21" t="s">
        <v>390</v>
      </c>
      <c r="CX3" s="21" t="s">
        <v>391</v>
      </c>
      <c r="CY3" s="21" t="s">
        <v>392</v>
      </c>
      <c r="CZ3" s="21" t="s">
        <v>393</v>
      </c>
      <c r="DA3" s="21" t="s">
        <v>394</v>
      </c>
      <c r="DB3" s="21" t="s">
        <v>395</v>
      </c>
      <c r="DC3" s="21" t="s">
        <v>396</v>
      </c>
      <c r="DD3" s="21" t="s">
        <v>397</v>
      </c>
      <c r="DE3" s="21" t="s">
        <v>398</v>
      </c>
      <c r="DF3" s="21" t="s">
        <v>399</v>
      </c>
      <c r="DG3" s="21" t="s">
        <v>400</v>
      </c>
      <c r="DH3" s="21" t="s">
        <v>401</v>
      </c>
      <c r="DI3" s="21" t="s">
        <v>402</v>
      </c>
      <c r="DJ3" s="21" t="s">
        <v>403</v>
      </c>
      <c r="DK3" s="21" t="s">
        <v>404</v>
      </c>
      <c r="DL3" s="21" t="s">
        <v>405</v>
      </c>
      <c r="DM3" s="21" t="s">
        <v>406</v>
      </c>
      <c r="DN3" s="21" t="s">
        <v>401</v>
      </c>
      <c r="DO3" s="21" t="s">
        <v>402</v>
      </c>
      <c r="DP3" s="21" t="s">
        <v>403</v>
      </c>
      <c r="DQ3" s="21" t="s">
        <v>404</v>
      </c>
      <c r="DR3" s="21" t="s">
        <v>405</v>
      </c>
    </row>
    <row r="4" spans="1:122" ht="16.5" x14ac:dyDescent="0.2">
      <c r="A4" t="s">
        <v>408</v>
      </c>
      <c r="B4" s="30">
        <v>5</v>
      </c>
      <c r="C4" s="30">
        <v>1</v>
      </c>
      <c r="D4" s="30">
        <v>5</v>
      </c>
      <c r="E4" s="30">
        <v>4</v>
      </c>
      <c r="F4" s="14" t="e">
        <f>INDEX(属性投放!#REF!,新属性汇总!$C4+($E4-2)*20)</f>
        <v>#REF!</v>
      </c>
      <c r="G4" s="14" t="e">
        <f>INDEX(属性投放!#REF!,新属性汇总!$C4+($E4-2)*20)</f>
        <v>#REF!</v>
      </c>
      <c r="H4" s="14" t="e">
        <f>INDEX(属性投放!#REF!,新属性汇总!$C4+($E4-2)*20)</f>
        <v>#REF!</v>
      </c>
      <c r="I4" s="14" t="e">
        <f>SUMPRODUCT(F$1:H$1,F4:H4)</f>
        <v>#REF!</v>
      </c>
      <c r="J4" s="14" t="e">
        <f>SUM(F$4:F4)</f>
        <v>#REF!</v>
      </c>
      <c r="K4" s="14" t="e">
        <f>SUM(G$4:G4)</f>
        <v>#REF!</v>
      </c>
      <c r="L4" s="14" t="e">
        <f>SUM(H$4:H4)</f>
        <v>#REF!</v>
      </c>
      <c r="M4" s="14" t="e">
        <f>SUMPRODUCT(F$1:H$1,J4:L4)</f>
        <v>#REF!</v>
      </c>
      <c r="N4" s="14" t="e">
        <f>INDEX(属性投放!#REF!,新属性汇总!$C4+($E4-2)*20)*INDEX(属性投放!#REF!,新属性汇总!$C4+($E4-2)*20)</f>
        <v>#REF!</v>
      </c>
      <c r="O4" s="14" t="e">
        <f>INDEX(属性投放!#REF!,新属性汇总!$C4+($E4-2)*20)*INDEX(属性投放!#REF!,新属性汇总!$C4+($E4-2)*20)</f>
        <v>#REF!</v>
      </c>
      <c r="P4" s="14" t="e">
        <f>INDEX(属性投放!#REF!,新属性汇总!$C4+($E4-2)*20)*INDEX(属性投放!#REF!,新属性汇总!$C4+($E4-2)*20)</f>
        <v>#REF!</v>
      </c>
      <c r="Q4" s="14" t="e">
        <f>SUMPRODUCT(N$1:P$1,N4:P4)</f>
        <v>#REF!</v>
      </c>
      <c r="R4" s="14" t="e">
        <f>SUM(N$4:N4)</f>
        <v>#REF!</v>
      </c>
      <c r="S4" s="14" t="e">
        <f>SUM(O$4:O4)</f>
        <v>#REF!</v>
      </c>
      <c r="T4" s="14" t="e">
        <f>SUM(P$4:P4)</f>
        <v>#REF!</v>
      </c>
      <c r="U4" s="14" t="e">
        <f>SUMPRODUCT($N$1:$P$1,R4:T4)</f>
        <v>#REF!</v>
      </c>
      <c r="V4" s="14" t="e">
        <f>INDEX(属性投放!#REF!,新属性汇总!$C4+($E4-2)*20)</f>
        <v>#REF!</v>
      </c>
      <c r="W4" s="14" t="e">
        <f>INDEX(属性投放!#REF!,新属性汇总!$C4+($E4-2)*20)</f>
        <v>#REF!</v>
      </c>
      <c r="X4" s="14" t="e">
        <f>INDEX(属性投放!#REF!,新属性汇总!$C4+($E4-2)*20)</f>
        <v>#REF!</v>
      </c>
      <c r="Y4" s="14" t="e">
        <f>SUMPRODUCT(V$1:X$1,V4:X4)</f>
        <v>#REF!</v>
      </c>
      <c r="Z4" s="14">
        <f>INDEX(属性偏向!Y$4:Y$8,新属性汇总!$D4)</f>
        <v>3</v>
      </c>
      <c r="AA4" s="14">
        <f>INDEX(属性偏向!Z$4:Z$8,新属性汇总!$D4)</f>
        <v>3</v>
      </c>
      <c r="AB4" s="14">
        <f>INDEX(属性偏向!AA$4:AA$8,新属性汇总!$D4)</f>
        <v>3</v>
      </c>
      <c r="AC4" s="14" t="e">
        <f>INDEX(属性偏向!S$4:S$144,(INDEX(属性偏向!$C$4:$C$7,新属性汇总!$E4-2)+Z4)*20+$C4)</f>
        <v>#REF!</v>
      </c>
      <c r="AD4" s="14" t="e">
        <f>INDEX(属性偏向!T$4:T$144,(INDEX(属性偏向!$C$4:$C$7,新属性汇总!$E4-2)+AA4)*20+$C4)</f>
        <v>#REF!</v>
      </c>
      <c r="AE4" s="14" t="e">
        <f>INDEX(属性偏向!U$4:U$144,(INDEX(属性偏向!$C$4:$C$7,新属性汇总!$E4-2)+AB4)*20+$C4)</f>
        <v>#REF!</v>
      </c>
      <c r="AF4" s="14">
        <f>INDEX(属性偏向!S$4:S$144,INDEX(属性偏向!$C$4:$C$7,新属性汇总!$E4-2)*20+$C4)</f>
        <v>26</v>
      </c>
      <c r="AG4" s="14">
        <f>INDEX(属性偏向!T$4:T$144,INDEX(属性偏向!$C$4:$C$7,新属性汇总!$E4-2)*20+$C4)</f>
        <v>13</v>
      </c>
      <c r="AH4" s="14">
        <f>INDEX(属性偏向!U$4:U$144,INDEX(属性偏向!$C$4:$C$7,新属性汇总!$E4-2)*20+$C4)</f>
        <v>182</v>
      </c>
      <c r="AI4" s="14" t="e">
        <f>(AC4-AF4)*$B4</f>
        <v>#REF!</v>
      </c>
      <c r="AJ4" s="14" t="e">
        <f t="shared" ref="AJ4:AK4" si="0">(AD4-AG4)*$B4</f>
        <v>#REF!</v>
      </c>
      <c r="AK4" s="14" t="e">
        <f t="shared" si="0"/>
        <v>#REF!</v>
      </c>
      <c r="AL4" s="14" t="e">
        <f>SUMPRODUCT(AI$1:AK$1,AI4:AK4)</f>
        <v>#REF!</v>
      </c>
      <c r="AM4" s="14" t="e">
        <f>(F4+N4+V4+AI4)*(INDEX(属性投放!#REF!,新属性汇总!$D4)-1)</f>
        <v>#REF!</v>
      </c>
      <c r="AN4" s="14" t="e">
        <f>(G4+O4+W4+AJ4)*(INDEX(属性投放!#REF!,新属性汇总!$D4)-1)</f>
        <v>#REF!</v>
      </c>
      <c r="AO4" s="14" t="e">
        <f>(H4+P4+X4+AK4)*(INDEX(属性投放!#REF!,新属性汇总!$D4)-1)</f>
        <v>#REF!</v>
      </c>
      <c r="AP4" s="14" t="e">
        <f>SUMPRODUCT(AM$1:AO$1,AM4:AO4)</f>
        <v>#REF!</v>
      </c>
      <c r="AQ4" s="14"/>
      <c r="AR4" s="14"/>
      <c r="AS4" s="14"/>
      <c r="AT4" s="14" t="e">
        <f t="shared" ref="AT4:AT23" si="1">I4+Q4+Y4+AL4+AP4</f>
        <v>#REF!</v>
      </c>
      <c r="AU4" s="17" t="e">
        <f t="shared" ref="AU4:AU23" si="2">I4/AT4</f>
        <v>#REF!</v>
      </c>
      <c r="AV4" s="17" t="e">
        <f t="shared" ref="AV4:AV23" si="3">Q4/AT4</f>
        <v>#REF!</v>
      </c>
      <c r="AW4" s="17" t="e">
        <f t="shared" ref="AW4:AW23" si="4">Y4/AT4</f>
        <v>#REF!</v>
      </c>
      <c r="AX4" s="17" t="e">
        <f t="shared" ref="AX4:AX23" si="5">AL4/AT4</f>
        <v>#REF!</v>
      </c>
      <c r="AY4" s="17" t="e">
        <f>AP4/AT4</f>
        <v>#REF!</v>
      </c>
      <c r="AZ4" s="36" t="s">
        <v>691</v>
      </c>
      <c r="BA4" s="36" t="s">
        <v>691</v>
      </c>
      <c r="BB4" s="36"/>
      <c r="BC4" s="30">
        <v>0</v>
      </c>
      <c r="BD4" s="30">
        <v>0</v>
      </c>
      <c r="BE4" s="30">
        <v>0</v>
      </c>
      <c r="BF4" s="30">
        <v>0</v>
      </c>
      <c r="BG4" s="30">
        <v>0</v>
      </c>
      <c r="BH4" s="30">
        <v>0</v>
      </c>
      <c r="BI4" s="30">
        <v>0</v>
      </c>
      <c r="BJ4" s="14">
        <f t="shared" ref="BJ4:BJ5" si="6">SUMPRODUCT(BG$1:BI$1,BG4:BI4)</f>
        <v>0</v>
      </c>
      <c r="BK4" s="27">
        <v>0</v>
      </c>
      <c r="BL4" s="27">
        <v>0</v>
      </c>
      <c r="BM4" s="27">
        <v>0</v>
      </c>
      <c r="BN4" s="27">
        <v>0</v>
      </c>
      <c r="BO4" s="27">
        <v>0</v>
      </c>
      <c r="BP4" s="27">
        <v>0</v>
      </c>
      <c r="BQ4" s="27">
        <v>0</v>
      </c>
      <c r="BR4" s="27">
        <v>0</v>
      </c>
      <c r="BS4" s="14">
        <f t="shared" ref="BS4:BS5" si="7">SUMPRODUCT(BP$1:BR$1,BP4:BR4)</f>
        <v>0</v>
      </c>
      <c r="BT4" s="27">
        <v>0</v>
      </c>
      <c r="BU4" s="27">
        <v>0</v>
      </c>
      <c r="BV4" s="27">
        <v>0</v>
      </c>
      <c r="BW4" s="14">
        <f t="shared" ref="BW4:BW5" si="8">SUMPRODUCT(BT$1:BV$1,BT4:BV4)</f>
        <v>0</v>
      </c>
      <c r="BX4" s="14">
        <f>BF4+BJ4+BS4+BW4</f>
        <v>0</v>
      </c>
      <c r="BY4" s="17">
        <f>BF4/MAX(BX4,1)</f>
        <v>0</v>
      </c>
      <c r="BZ4" s="17">
        <f>BJ4/MAX(BX4,1)</f>
        <v>0</v>
      </c>
      <c r="CA4" s="17">
        <f>BS4/MAX(1,BX4)</f>
        <v>0</v>
      </c>
      <c r="CB4" s="17">
        <f>BW4/MAX(1,BX4)</f>
        <v>0</v>
      </c>
      <c r="CC4" s="27">
        <v>0</v>
      </c>
      <c r="CD4" s="27">
        <v>0</v>
      </c>
      <c r="CE4" s="27">
        <v>0</v>
      </c>
      <c r="CF4" s="27">
        <v>0</v>
      </c>
      <c r="CG4" s="14">
        <f t="shared" ref="CG4:CG6" si="9">SUMPRODUCT(CD$1:CF$1,CD4:CF4)</f>
        <v>0</v>
      </c>
      <c r="CH4" s="14" t="e">
        <f>AT4</f>
        <v>#REF!</v>
      </c>
      <c r="CI4" s="14">
        <f>BX4</f>
        <v>0</v>
      </c>
      <c r="CJ4" s="14">
        <f>CG4</f>
        <v>0</v>
      </c>
      <c r="CK4" s="14"/>
      <c r="CL4" s="14" t="e">
        <f>SUM(CH4:CK4)</f>
        <v>#REF!</v>
      </c>
      <c r="CM4" s="17" t="e">
        <f>CH4/$CL4</f>
        <v>#REF!</v>
      </c>
      <c r="CN4" s="17" t="e">
        <f t="shared" ref="CN4:CP4" si="10">CI4/$CL4</f>
        <v>#REF!</v>
      </c>
      <c r="CO4" s="17" t="e">
        <f t="shared" si="10"/>
        <v>#REF!</v>
      </c>
      <c r="CP4" s="17" t="e">
        <f t="shared" si="10"/>
        <v>#REF!</v>
      </c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26"/>
      <c r="DO4" s="26"/>
      <c r="DP4" s="26"/>
      <c r="DQ4" s="26"/>
      <c r="DR4" s="26"/>
    </row>
    <row r="5" spans="1:122" ht="16.5" x14ac:dyDescent="0.2">
      <c r="A5" s="30" t="s">
        <v>409</v>
      </c>
      <c r="B5" s="30">
        <v>15</v>
      </c>
      <c r="C5" s="30">
        <v>2</v>
      </c>
      <c r="D5" s="30">
        <v>5</v>
      </c>
      <c r="E5" s="30">
        <v>4</v>
      </c>
      <c r="F5" s="14" t="e">
        <f>INDEX(属性投放!#REF!,新属性汇总!$C5+($E5-2)*20)</f>
        <v>#REF!</v>
      </c>
      <c r="G5" s="14" t="e">
        <f>INDEX(属性投放!#REF!,新属性汇总!$C5+($E5-2)*20)</f>
        <v>#REF!</v>
      </c>
      <c r="H5" s="14" t="e">
        <f>INDEX(属性投放!#REF!,新属性汇总!$C5+($E5-2)*20)</f>
        <v>#REF!</v>
      </c>
      <c r="I5" s="14" t="e">
        <f t="shared" ref="I5:I23" si="11">SUMPRODUCT(F$1:H$1,F5:H5)</f>
        <v>#REF!</v>
      </c>
      <c r="J5" s="14" t="e">
        <f>SUM(F$4:F5)</f>
        <v>#REF!</v>
      </c>
      <c r="K5" s="14" t="e">
        <f>SUM(G$4:G5)</f>
        <v>#REF!</v>
      </c>
      <c r="L5" s="14" t="e">
        <f>SUM(H$4:H5)</f>
        <v>#REF!</v>
      </c>
      <c r="M5" s="14" t="e">
        <f t="shared" ref="M5:M23" si="12">SUMPRODUCT(F$1:H$1,J5:L5)</f>
        <v>#REF!</v>
      </c>
      <c r="N5" s="14" t="e">
        <f>INDEX(属性投放!#REF!,新属性汇总!$C5+($E5-2)*20)*INDEX(属性投放!#REF!,新属性汇总!$C5+($E5-2)*20)</f>
        <v>#REF!</v>
      </c>
      <c r="O5" s="14" t="e">
        <f>INDEX(属性投放!#REF!,新属性汇总!$C5+($E5-2)*20)*INDEX(属性投放!#REF!,新属性汇总!$C5+($E5-2)*20)</f>
        <v>#REF!</v>
      </c>
      <c r="P5" s="14" t="e">
        <f>INDEX(属性投放!#REF!,新属性汇总!$C5+($E5-2)*20)*INDEX(属性投放!#REF!,新属性汇总!$C5+($E5-2)*20)</f>
        <v>#REF!</v>
      </c>
      <c r="Q5" s="14" t="e">
        <f t="shared" ref="Q5:Q23" si="13">SUMPRODUCT(N$1:P$1,N5:P5)</f>
        <v>#REF!</v>
      </c>
      <c r="R5" s="14" t="e">
        <f>SUM(N$4:N5)</f>
        <v>#REF!</v>
      </c>
      <c r="S5" s="14" t="e">
        <f>SUM(O$4:O5)</f>
        <v>#REF!</v>
      </c>
      <c r="T5" s="14" t="e">
        <f>SUM(P$4:P5)</f>
        <v>#REF!</v>
      </c>
      <c r="U5" s="14" t="e">
        <f t="shared" ref="U5:U23" si="14">SUMPRODUCT($N$1:$P$1,R5:T5)</f>
        <v>#REF!</v>
      </c>
      <c r="V5" s="14" t="e">
        <f>INDEX(属性投放!#REF!,新属性汇总!$C5+($E5-2)*20)</f>
        <v>#REF!</v>
      </c>
      <c r="W5" s="14" t="e">
        <f>INDEX(属性投放!#REF!,新属性汇总!$C5+($E5-2)*20)</f>
        <v>#REF!</v>
      </c>
      <c r="X5" s="14" t="e">
        <f>INDEX(属性投放!#REF!,新属性汇总!$C5+($E5-2)*20)</f>
        <v>#REF!</v>
      </c>
      <c r="Y5" s="14" t="e">
        <f t="shared" ref="Y5:Y23" si="15">SUMPRODUCT(V$1:X$1,V5:X5)</f>
        <v>#REF!</v>
      </c>
      <c r="Z5" s="14">
        <f>INDEX(属性偏向!Y$4:Y$8,新属性汇总!$D5)</f>
        <v>3</v>
      </c>
      <c r="AA5" s="14">
        <f>INDEX(属性偏向!Z$4:Z$8,新属性汇总!$D5)</f>
        <v>3</v>
      </c>
      <c r="AB5" s="14">
        <f>INDEX(属性偏向!AA$4:AA$8,新属性汇总!$D5)</f>
        <v>3</v>
      </c>
      <c r="AC5" s="14" t="e">
        <f>INDEX(属性偏向!S$4:S$144,(INDEX(属性偏向!$C$4:$C$7,新属性汇总!$E5-2)+Z5)*20+$C5)</f>
        <v>#REF!</v>
      </c>
      <c r="AD5" s="14" t="e">
        <f>INDEX(属性偏向!T$4:T$144,(INDEX(属性偏向!$C$4:$C$7,新属性汇总!$E5-2)+AA5)*20+$C5)</f>
        <v>#REF!</v>
      </c>
      <c r="AE5" s="14" t="e">
        <f>INDEX(属性偏向!U$4:U$144,(INDEX(属性偏向!$C$4:$C$7,新属性汇总!$E5-2)+AB5)*20+$C5)</f>
        <v>#REF!</v>
      </c>
      <c r="AF5" s="14">
        <f>INDEX(属性偏向!S$4:S$144,INDEX(属性偏向!$C$4:$C$7,新属性汇总!$E5-2)*20+$C5)</f>
        <v>28</v>
      </c>
      <c r="AG5" s="14">
        <f>INDEX(属性偏向!T$4:T$144,INDEX(属性偏向!$C$4:$C$7,新属性汇总!$E5-2)*20+$C5)</f>
        <v>14</v>
      </c>
      <c r="AH5" s="14">
        <f>INDEX(属性偏向!U$4:U$144,INDEX(属性偏向!$C$4:$C$7,新属性汇总!$E5-2)*20+$C5)</f>
        <v>224</v>
      </c>
      <c r="AI5" s="14" t="e">
        <f>(AC5-AF5)*($B5-$B4)</f>
        <v>#REF!</v>
      </c>
      <c r="AJ5" s="14" t="e">
        <f t="shared" ref="AJ5:AK5" si="16">(AD5-AG5)*($B5-$B4)</f>
        <v>#REF!</v>
      </c>
      <c r="AK5" s="14" t="e">
        <f t="shared" si="16"/>
        <v>#REF!</v>
      </c>
      <c r="AL5" s="14" t="e">
        <f t="shared" ref="AL5:AL23" si="17">SUMPRODUCT(AI$1:AK$1,AI5:AK5)</f>
        <v>#REF!</v>
      </c>
      <c r="AM5" s="14" t="e">
        <f>(F5+N5+V5+AI5)*(INDEX(属性投放!#REF!,新属性汇总!$D5)-1)</f>
        <v>#REF!</v>
      </c>
      <c r="AN5" s="14" t="e">
        <f>(G5+O5+W5+AJ5)*(INDEX(属性投放!#REF!,新属性汇总!$D5)-1)</f>
        <v>#REF!</v>
      </c>
      <c r="AO5" s="14" t="e">
        <f>(H5+P5+X5+AK5)*(INDEX(属性投放!#REF!,新属性汇总!$D5)-1)</f>
        <v>#REF!</v>
      </c>
      <c r="AP5" s="14" t="e">
        <f t="shared" ref="AP5:AP23" si="18">SUMPRODUCT(AM$1:AO$1,AM5:AO5)</f>
        <v>#REF!</v>
      </c>
      <c r="AQ5" s="14"/>
      <c r="AR5" s="14"/>
      <c r="AS5" s="14"/>
      <c r="AT5" s="14" t="e">
        <f t="shared" si="1"/>
        <v>#REF!</v>
      </c>
      <c r="AU5" s="17" t="e">
        <f t="shared" si="2"/>
        <v>#REF!</v>
      </c>
      <c r="AV5" s="17" t="e">
        <f t="shared" si="3"/>
        <v>#REF!</v>
      </c>
      <c r="AW5" s="17" t="e">
        <f t="shared" si="4"/>
        <v>#REF!</v>
      </c>
      <c r="AX5" s="17" t="e">
        <f t="shared" si="5"/>
        <v>#REF!</v>
      </c>
      <c r="AY5" s="17" t="e">
        <f t="shared" ref="AY5:AY23" si="19">AP5/AT5</f>
        <v>#REF!</v>
      </c>
      <c r="AZ5" s="36" t="s">
        <v>691</v>
      </c>
      <c r="BA5" s="36" t="s">
        <v>691</v>
      </c>
      <c r="BB5" s="36"/>
      <c r="BC5" s="30">
        <v>0</v>
      </c>
      <c r="BD5" s="30">
        <v>0</v>
      </c>
      <c r="BE5" s="30">
        <v>0</v>
      </c>
      <c r="BF5" s="30">
        <v>0</v>
      </c>
      <c r="BG5" s="30">
        <v>0</v>
      </c>
      <c r="BH5" s="30">
        <v>0</v>
      </c>
      <c r="BI5" s="30">
        <v>0</v>
      </c>
      <c r="BJ5" s="14">
        <f t="shared" si="6"/>
        <v>0</v>
      </c>
      <c r="BK5" s="27">
        <v>0</v>
      </c>
      <c r="BL5" s="27">
        <v>0</v>
      </c>
      <c r="BM5" s="27">
        <v>0</v>
      </c>
      <c r="BN5" s="27">
        <v>0</v>
      </c>
      <c r="BO5" s="27">
        <v>0</v>
      </c>
      <c r="BP5" s="27">
        <v>0</v>
      </c>
      <c r="BQ5" s="27">
        <v>0</v>
      </c>
      <c r="BR5" s="27">
        <v>0</v>
      </c>
      <c r="BS5" s="14">
        <f t="shared" si="7"/>
        <v>0</v>
      </c>
      <c r="BT5" s="27">
        <v>0</v>
      </c>
      <c r="BU5" s="27">
        <v>0</v>
      </c>
      <c r="BV5" s="27">
        <v>0</v>
      </c>
      <c r="BW5" s="14">
        <f t="shared" si="8"/>
        <v>0</v>
      </c>
      <c r="BX5" s="14">
        <f t="shared" ref="BX5:BX23" si="20">BF5+BJ5+BS5+BW5</f>
        <v>0</v>
      </c>
      <c r="BY5" s="17">
        <f t="shared" ref="BY5:BY23" si="21">BF5/MAX(BX5,1)</f>
        <v>0</v>
      </c>
      <c r="BZ5" s="17">
        <f t="shared" ref="BZ5:BZ23" si="22">BJ5/MAX(BX5,1)</f>
        <v>0</v>
      </c>
      <c r="CA5" s="17">
        <f t="shared" ref="CA5:CA23" si="23">BS5/MAX(1,BX5)</f>
        <v>0</v>
      </c>
      <c r="CB5" s="17">
        <f t="shared" ref="CB5:CB23" si="24">BW5/MAX(1,BX5)</f>
        <v>0</v>
      </c>
      <c r="CC5" s="27">
        <v>0</v>
      </c>
      <c r="CD5" s="27">
        <v>0</v>
      </c>
      <c r="CE5" s="27">
        <v>0</v>
      </c>
      <c r="CF5" s="27">
        <v>0</v>
      </c>
      <c r="CG5" s="14">
        <f t="shared" si="9"/>
        <v>0</v>
      </c>
      <c r="CH5" s="14" t="e">
        <f t="shared" ref="CH5:CH23" si="25">AT5</f>
        <v>#REF!</v>
      </c>
      <c r="CI5" s="14">
        <f t="shared" ref="CI5:CI23" si="26">BX5</f>
        <v>0</v>
      </c>
      <c r="CJ5" s="14">
        <f t="shared" ref="CJ5:CJ23" si="27">CG5</f>
        <v>0</v>
      </c>
      <c r="CK5" s="14"/>
      <c r="CL5" s="14" t="e">
        <f t="shared" ref="CL5:CL23" si="28">SUM(CH5:CK5)</f>
        <v>#REF!</v>
      </c>
      <c r="CM5" s="17" t="e">
        <f t="shared" ref="CM5:CM23" si="29">CH5/$CL5</f>
        <v>#REF!</v>
      </c>
      <c r="CN5" s="17" t="e">
        <f t="shared" ref="CN5:CN23" si="30">CI5/$CL5</f>
        <v>#REF!</v>
      </c>
      <c r="CO5" s="17" t="e">
        <f t="shared" ref="CO5:CO23" si="31">CJ5/$CL5</f>
        <v>#REF!</v>
      </c>
      <c r="CP5" s="17" t="e">
        <f t="shared" ref="CP5:CP23" si="32">CK5/$CL5</f>
        <v>#REF!</v>
      </c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26"/>
      <c r="DO5" s="26"/>
      <c r="DP5" s="26"/>
      <c r="DQ5" s="26"/>
      <c r="DR5" s="26"/>
    </row>
    <row r="6" spans="1:122" ht="16.5" x14ac:dyDescent="0.2">
      <c r="A6" s="30" t="s">
        <v>410</v>
      </c>
      <c r="B6" s="30">
        <v>25</v>
      </c>
      <c r="C6" s="30">
        <v>3</v>
      </c>
      <c r="D6" s="30">
        <v>5</v>
      </c>
      <c r="E6" s="30">
        <v>4</v>
      </c>
      <c r="F6" s="14" t="e">
        <f>INDEX(属性投放!#REF!,新属性汇总!$C6+($E6-2)*20)</f>
        <v>#REF!</v>
      </c>
      <c r="G6" s="14" t="e">
        <f>INDEX(属性投放!#REF!,新属性汇总!$C6+($E6-2)*20)</f>
        <v>#REF!</v>
      </c>
      <c r="H6" s="14" t="e">
        <f>INDEX(属性投放!#REF!,新属性汇总!$C6+($E6-2)*20)</f>
        <v>#REF!</v>
      </c>
      <c r="I6" s="14" t="e">
        <f t="shared" si="11"/>
        <v>#REF!</v>
      </c>
      <c r="J6" s="14" t="e">
        <f>SUM(F$4:F6)</f>
        <v>#REF!</v>
      </c>
      <c r="K6" s="14" t="e">
        <f>SUM(G$4:G6)</f>
        <v>#REF!</v>
      </c>
      <c r="L6" s="14" t="e">
        <f>SUM(H$4:H6)</f>
        <v>#REF!</v>
      </c>
      <c r="M6" s="14" t="e">
        <f t="shared" si="12"/>
        <v>#REF!</v>
      </c>
      <c r="N6" s="14" t="e">
        <f>INDEX(属性投放!#REF!,新属性汇总!$C6+($E6-2)*20)*INDEX(属性投放!#REF!,新属性汇总!$C6+($E6-2)*20)</f>
        <v>#REF!</v>
      </c>
      <c r="O6" s="14" t="e">
        <f>INDEX(属性投放!#REF!,新属性汇总!$C6+($E6-2)*20)*INDEX(属性投放!#REF!,新属性汇总!$C6+($E6-2)*20)</f>
        <v>#REF!</v>
      </c>
      <c r="P6" s="14" t="e">
        <f>INDEX(属性投放!#REF!,新属性汇总!$C6+($E6-2)*20)*INDEX(属性投放!#REF!,新属性汇总!$C6+($E6-2)*20)</f>
        <v>#REF!</v>
      </c>
      <c r="Q6" s="14" t="e">
        <f t="shared" si="13"/>
        <v>#REF!</v>
      </c>
      <c r="R6" s="14" t="e">
        <f>SUM(N$4:N6)</f>
        <v>#REF!</v>
      </c>
      <c r="S6" s="14" t="e">
        <f>SUM(O$4:O6)</f>
        <v>#REF!</v>
      </c>
      <c r="T6" s="14" t="e">
        <f>SUM(P$4:P6)</f>
        <v>#REF!</v>
      </c>
      <c r="U6" s="14" t="e">
        <f t="shared" si="14"/>
        <v>#REF!</v>
      </c>
      <c r="V6" s="14" t="e">
        <f>INDEX(属性投放!#REF!,新属性汇总!$C6+($E6-2)*20)</f>
        <v>#REF!</v>
      </c>
      <c r="W6" s="14" t="e">
        <f>INDEX(属性投放!#REF!,新属性汇总!$C6+($E6-2)*20)</f>
        <v>#REF!</v>
      </c>
      <c r="X6" s="14" t="e">
        <f>INDEX(属性投放!#REF!,新属性汇总!$C6+($E6-2)*20)</f>
        <v>#REF!</v>
      </c>
      <c r="Y6" s="14" t="e">
        <f t="shared" si="15"/>
        <v>#REF!</v>
      </c>
      <c r="Z6" s="14">
        <f>INDEX(属性偏向!Y$4:Y$8,新属性汇总!$D6)</f>
        <v>3</v>
      </c>
      <c r="AA6" s="14">
        <f>INDEX(属性偏向!Z$4:Z$8,新属性汇总!$D6)</f>
        <v>3</v>
      </c>
      <c r="AB6" s="14">
        <f>INDEX(属性偏向!AA$4:AA$8,新属性汇总!$D6)</f>
        <v>3</v>
      </c>
      <c r="AC6" s="14" t="e">
        <f>INDEX(属性偏向!S$4:S$144,(INDEX(属性偏向!$C$4:$C$7,新属性汇总!$E6-2)+Z6)*20+$C6)</f>
        <v>#REF!</v>
      </c>
      <c r="AD6" s="14" t="e">
        <f>INDEX(属性偏向!T$4:T$144,(INDEX(属性偏向!$C$4:$C$7,新属性汇总!$E6-2)+AA6)*20+$C6)</f>
        <v>#REF!</v>
      </c>
      <c r="AE6" s="14" t="e">
        <f>INDEX(属性偏向!U$4:U$144,(INDEX(属性偏向!$C$4:$C$7,新属性汇总!$E6-2)+AB6)*20+$C6)</f>
        <v>#REF!</v>
      </c>
      <c r="AF6" s="14">
        <f>INDEX(属性偏向!S$4:S$144,INDEX(属性偏向!$C$4:$C$7,新属性汇总!$E6-2)*20+$C6)</f>
        <v>30</v>
      </c>
      <c r="AG6" s="14">
        <f>INDEX(属性偏向!T$4:T$144,INDEX(属性偏向!$C$4:$C$7,新属性汇总!$E6-2)*20+$C6)</f>
        <v>15</v>
      </c>
      <c r="AH6" s="14">
        <f>INDEX(属性偏向!U$4:U$144,INDEX(属性偏向!$C$4:$C$7,新属性汇总!$E6-2)*20+$C6)</f>
        <v>270</v>
      </c>
      <c r="AI6" s="14" t="e">
        <f t="shared" ref="AI6:AI23" si="33">(AC6-AF6)*($B6-$B5)</f>
        <v>#REF!</v>
      </c>
      <c r="AJ6" s="14" t="e">
        <f t="shared" ref="AJ6:AJ23" si="34">(AD6-AG6)*($B6-$B5)</f>
        <v>#REF!</v>
      </c>
      <c r="AK6" s="14" t="e">
        <f t="shared" ref="AK6:AK23" si="35">(AE6-AH6)*($B6-$B5)</f>
        <v>#REF!</v>
      </c>
      <c r="AL6" s="14" t="e">
        <f t="shared" si="17"/>
        <v>#REF!</v>
      </c>
      <c r="AM6" s="14" t="e">
        <f>(F6+N6+V6+AI6)*(INDEX(属性投放!#REF!,新属性汇总!$D6)-1)</f>
        <v>#REF!</v>
      </c>
      <c r="AN6" s="14" t="e">
        <f>(G6+O6+W6+AJ6)*(INDEX(属性投放!#REF!,新属性汇总!$D6)-1)</f>
        <v>#REF!</v>
      </c>
      <c r="AO6" s="14" t="e">
        <f>(H6+P6+X6+AK6)*(INDEX(属性投放!#REF!,新属性汇总!$D6)-1)</f>
        <v>#REF!</v>
      </c>
      <c r="AP6" s="14" t="e">
        <f t="shared" si="18"/>
        <v>#REF!</v>
      </c>
      <c r="AQ6" s="14"/>
      <c r="AR6" s="14"/>
      <c r="AS6" s="14"/>
      <c r="AT6" s="14" t="e">
        <f t="shared" si="1"/>
        <v>#REF!</v>
      </c>
      <c r="AU6" s="17" t="e">
        <f t="shared" si="2"/>
        <v>#REF!</v>
      </c>
      <c r="AV6" s="17" t="e">
        <f t="shared" si="3"/>
        <v>#REF!</v>
      </c>
      <c r="AW6" s="17" t="e">
        <f t="shared" si="4"/>
        <v>#REF!</v>
      </c>
      <c r="AX6" s="17" t="e">
        <f t="shared" si="5"/>
        <v>#REF!</v>
      </c>
      <c r="AY6" s="17" t="e">
        <f t="shared" si="19"/>
        <v>#REF!</v>
      </c>
      <c r="AZ6" s="30">
        <v>1</v>
      </c>
      <c r="BA6" s="30">
        <v>4</v>
      </c>
      <c r="BB6" s="26">
        <f>INDEX(装备!$CH$6:$CH$9,新属性汇总!BA6)</f>
        <v>1</v>
      </c>
      <c r="BC6" s="14" t="e">
        <f>INDEX(装备!M$17:M$23,新属性汇总!$AZ6)*$BB6</f>
        <v>#REF!</v>
      </c>
      <c r="BD6" s="14" t="e">
        <f>INDEX(装备!N$17:N$23,新属性汇总!$AZ6)*$BB6</f>
        <v>#REF!</v>
      </c>
      <c r="BE6" s="14" t="e">
        <f>INDEX(装备!O$17:O$23,新属性汇总!$AZ6)*$BB6</f>
        <v>#REF!</v>
      </c>
      <c r="BF6" s="14" t="e">
        <f>SUMPRODUCT(BC$1:BE$1,BC6:BE6)</f>
        <v>#REF!</v>
      </c>
      <c r="BG6" s="14" t="e">
        <f>INDEX(装备!S$17:S$23,新属性汇总!$AZ6)*新属性汇总!B6*$BB6</f>
        <v>#REF!</v>
      </c>
      <c r="BH6" s="14" t="e">
        <f>INDEX(装备!T$17:T$23,新属性汇总!$AZ6)*新属性汇总!C6*$BB6</f>
        <v>#REF!</v>
      </c>
      <c r="BI6" s="14" t="e">
        <f>INDEX(装备!U$17:U$23,新属性汇总!$AZ6)*新属性汇总!D6*$BB6</f>
        <v>#REF!</v>
      </c>
      <c r="BJ6" s="14" t="e">
        <f>SUMPRODUCT(BG$1:BI$1,BG6:BI6)</f>
        <v>#REF!</v>
      </c>
      <c r="BK6" s="14" t="e">
        <f>INDEX(装备!EO$17:EO$23,新属性汇总!$AZ6)</f>
        <v>#REF!</v>
      </c>
      <c r="BL6" s="14" t="e">
        <f>INDEX(装备!EP$17:EP$23,新属性汇总!$AZ6)</f>
        <v>#REF!</v>
      </c>
      <c r="BM6" s="14" t="e">
        <f>INDEX(装备!EQ$17:EQ$23,新属性汇总!$AZ6)</f>
        <v>#REF!</v>
      </c>
      <c r="BN6" s="13">
        <v>1</v>
      </c>
      <c r="BO6" s="14">
        <f>INDEX(装备!$FA$12:$FD$17,新属性汇总!AZ6,新属性汇总!BA6)</f>
        <v>2</v>
      </c>
      <c r="BP6" s="14" t="e">
        <f>INDEX(装备!EO$17:EO$23,新属性汇总!$AZ6)*新属性汇总!$BO6</f>
        <v>#REF!</v>
      </c>
      <c r="BQ6" s="14" t="e">
        <f>INDEX(装备!EP$17:EP$23,新属性汇总!$AZ6)*新属性汇总!$BO6</f>
        <v>#REF!</v>
      </c>
      <c r="BR6" s="14" t="e">
        <f>INDEX(装备!EQ$17:EQ$23,新属性汇总!$AZ6)*新属性汇总!$BO6</f>
        <v>#REF!</v>
      </c>
      <c r="BS6" s="14" t="e">
        <f>SUMPRODUCT(BP$1:BR$1,BP6:BR6)</f>
        <v>#REF!</v>
      </c>
      <c r="BT6" s="14" t="e">
        <f>INDEX(装备!$CN$21:$CN$27,新属性汇总!$AZ6)*1.5</f>
        <v>#REF!</v>
      </c>
      <c r="BU6" s="14">
        <v>0</v>
      </c>
      <c r="BV6" s="14" t="e">
        <f>INDEX(装备!$CP$21:$CP$27,新属性汇总!$AZ6)*1.5</f>
        <v>#REF!</v>
      </c>
      <c r="BW6" s="14" t="e">
        <f>SUMPRODUCT(BT$1:BV$1,BT6:BV6)</f>
        <v>#REF!</v>
      </c>
      <c r="BX6" s="14" t="e">
        <f t="shared" si="20"/>
        <v>#REF!</v>
      </c>
      <c r="BY6" s="17" t="e">
        <f t="shared" si="21"/>
        <v>#REF!</v>
      </c>
      <c r="BZ6" s="17" t="e">
        <f t="shared" si="22"/>
        <v>#REF!</v>
      </c>
      <c r="CA6" s="17" t="e">
        <f t="shared" si="23"/>
        <v>#REF!</v>
      </c>
      <c r="CB6" s="17" t="e">
        <f t="shared" si="24"/>
        <v>#REF!</v>
      </c>
      <c r="CC6" s="16">
        <v>0</v>
      </c>
      <c r="CD6" s="27">
        <v>0</v>
      </c>
      <c r="CE6" s="27">
        <v>0</v>
      </c>
      <c r="CF6" s="27">
        <v>0</v>
      </c>
      <c r="CG6" s="14">
        <f t="shared" si="9"/>
        <v>0</v>
      </c>
      <c r="CH6" s="14" t="e">
        <f t="shared" si="25"/>
        <v>#REF!</v>
      </c>
      <c r="CI6" s="14" t="e">
        <f t="shared" si="26"/>
        <v>#REF!</v>
      </c>
      <c r="CJ6" s="14">
        <f t="shared" si="27"/>
        <v>0</v>
      </c>
      <c r="CK6" s="14"/>
      <c r="CL6" s="14" t="e">
        <f t="shared" si="28"/>
        <v>#REF!</v>
      </c>
      <c r="CM6" s="17" t="e">
        <f t="shared" si="29"/>
        <v>#REF!</v>
      </c>
      <c r="CN6" s="17" t="e">
        <f t="shared" si="30"/>
        <v>#REF!</v>
      </c>
      <c r="CO6" s="17" t="e">
        <f t="shared" si="31"/>
        <v>#REF!</v>
      </c>
      <c r="CP6" s="17" t="e">
        <f t="shared" si="32"/>
        <v>#REF!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26"/>
      <c r="DO6" s="26"/>
      <c r="DP6" s="26"/>
      <c r="DQ6" s="26"/>
      <c r="DR6" s="26"/>
    </row>
    <row r="7" spans="1:122" ht="16.5" x14ac:dyDescent="0.2">
      <c r="A7" s="30" t="s">
        <v>411</v>
      </c>
      <c r="B7" s="30">
        <v>35</v>
      </c>
      <c r="C7" s="30">
        <v>4</v>
      </c>
      <c r="D7" s="30">
        <v>5</v>
      </c>
      <c r="E7" s="30">
        <v>4</v>
      </c>
      <c r="F7" s="14" t="e">
        <f>INDEX(属性投放!#REF!,新属性汇总!$C7+($E7-2)*20)</f>
        <v>#REF!</v>
      </c>
      <c r="G7" s="14" t="e">
        <f>INDEX(属性投放!#REF!,新属性汇总!$C7+($E7-2)*20)</f>
        <v>#REF!</v>
      </c>
      <c r="H7" s="14" t="e">
        <f>INDEX(属性投放!#REF!,新属性汇总!$C7+($E7-2)*20)</f>
        <v>#REF!</v>
      </c>
      <c r="I7" s="14" t="e">
        <f t="shared" si="11"/>
        <v>#REF!</v>
      </c>
      <c r="J7" s="14" t="e">
        <f>SUM(F$4:F7)</f>
        <v>#REF!</v>
      </c>
      <c r="K7" s="14" t="e">
        <f>SUM(G$4:G7)</f>
        <v>#REF!</v>
      </c>
      <c r="L7" s="14" t="e">
        <f>SUM(H$4:H7)</f>
        <v>#REF!</v>
      </c>
      <c r="M7" s="14" t="e">
        <f t="shared" si="12"/>
        <v>#REF!</v>
      </c>
      <c r="N7" s="14" t="e">
        <f>INDEX(属性投放!#REF!,新属性汇总!$C7+($E7-2)*20)*INDEX(属性投放!#REF!,新属性汇总!$C7+($E7-2)*20)</f>
        <v>#REF!</v>
      </c>
      <c r="O7" s="14" t="e">
        <f>INDEX(属性投放!#REF!,新属性汇总!$C7+($E7-2)*20)*INDEX(属性投放!#REF!,新属性汇总!$C7+($E7-2)*20)</f>
        <v>#REF!</v>
      </c>
      <c r="P7" s="14" t="e">
        <f>INDEX(属性投放!#REF!,新属性汇总!$C7+($E7-2)*20)*INDEX(属性投放!#REF!,新属性汇总!$C7+($E7-2)*20)</f>
        <v>#REF!</v>
      </c>
      <c r="Q7" s="14" t="e">
        <f t="shared" si="13"/>
        <v>#REF!</v>
      </c>
      <c r="R7" s="14" t="e">
        <f>SUM(N$4:N7)</f>
        <v>#REF!</v>
      </c>
      <c r="S7" s="14" t="e">
        <f>SUM(O$4:O7)</f>
        <v>#REF!</v>
      </c>
      <c r="T7" s="14" t="e">
        <f>SUM(P$4:P7)</f>
        <v>#REF!</v>
      </c>
      <c r="U7" s="14" t="e">
        <f t="shared" si="14"/>
        <v>#REF!</v>
      </c>
      <c r="V7" s="14" t="e">
        <f>INDEX(属性投放!#REF!,新属性汇总!$C7+($E7-2)*20)</f>
        <v>#REF!</v>
      </c>
      <c r="W7" s="14" t="e">
        <f>INDEX(属性投放!#REF!,新属性汇总!$C7+($E7-2)*20)</f>
        <v>#REF!</v>
      </c>
      <c r="X7" s="14" t="e">
        <f>INDEX(属性投放!#REF!,新属性汇总!$C7+($E7-2)*20)</f>
        <v>#REF!</v>
      </c>
      <c r="Y7" s="14" t="e">
        <f t="shared" si="15"/>
        <v>#REF!</v>
      </c>
      <c r="Z7" s="14">
        <f>INDEX(属性偏向!Y$4:Y$8,新属性汇总!$D7)</f>
        <v>3</v>
      </c>
      <c r="AA7" s="14">
        <f>INDEX(属性偏向!Z$4:Z$8,新属性汇总!$D7)</f>
        <v>3</v>
      </c>
      <c r="AB7" s="14">
        <f>INDEX(属性偏向!AA$4:AA$8,新属性汇总!$D7)</f>
        <v>3</v>
      </c>
      <c r="AC7" s="14" t="e">
        <f>INDEX(属性偏向!S$4:S$144,(INDEX(属性偏向!$C$4:$C$7,新属性汇总!$E7-2)+Z7)*20+$C7)</f>
        <v>#REF!</v>
      </c>
      <c r="AD7" s="14" t="e">
        <f>INDEX(属性偏向!T$4:T$144,(INDEX(属性偏向!$C$4:$C$7,新属性汇总!$E7-2)+AA7)*20+$C7)</f>
        <v>#REF!</v>
      </c>
      <c r="AE7" s="14" t="e">
        <f>INDEX(属性偏向!U$4:U$144,(INDEX(属性偏向!$C$4:$C$7,新属性汇总!$E7-2)+AB7)*20+$C7)</f>
        <v>#REF!</v>
      </c>
      <c r="AF7" s="14">
        <f>INDEX(属性偏向!S$4:S$144,INDEX(属性偏向!$C$4:$C$7,新属性汇总!$E7-2)*20+$C7)</f>
        <v>32</v>
      </c>
      <c r="AG7" s="14">
        <f>INDEX(属性偏向!T$4:T$144,INDEX(属性偏向!$C$4:$C$7,新属性汇总!$E7-2)*20+$C7)</f>
        <v>16</v>
      </c>
      <c r="AH7" s="14">
        <f>INDEX(属性偏向!U$4:U$144,INDEX(属性偏向!$C$4:$C$7,新属性汇总!$E7-2)*20+$C7)</f>
        <v>320</v>
      </c>
      <c r="AI7" s="14" t="e">
        <f t="shared" si="33"/>
        <v>#REF!</v>
      </c>
      <c r="AJ7" s="14" t="e">
        <f t="shared" si="34"/>
        <v>#REF!</v>
      </c>
      <c r="AK7" s="14" t="e">
        <f t="shared" si="35"/>
        <v>#REF!</v>
      </c>
      <c r="AL7" s="14" t="e">
        <f t="shared" si="17"/>
        <v>#REF!</v>
      </c>
      <c r="AM7" s="14" t="e">
        <f>(F7+N7+V7+AI7)*(INDEX(属性投放!#REF!,新属性汇总!$D7)-1)</f>
        <v>#REF!</v>
      </c>
      <c r="AN7" s="14" t="e">
        <f>(G7+O7+W7+AJ7)*(INDEX(属性投放!#REF!,新属性汇总!$D7)-1)</f>
        <v>#REF!</v>
      </c>
      <c r="AO7" s="14" t="e">
        <f>(H7+P7+X7+AK7)*(INDEX(属性投放!#REF!,新属性汇总!$D7)-1)</f>
        <v>#REF!</v>
      </c>
      <c r="AP7" s="14" t="e">
        <f t="shared" si="18"/>
        <v>#REF!</v>
      </c>
      <c r="AQ7" s="14"/>
      <c r="AR7" s="14"/>
      <c r="AS7" s="14"/>
      <c r="AT7" s="14" t="e">
        <f t="shared" si="1"/>
        <v>#REF!</v>
      </c>
      <c r="AU7" s="17" t="e">
        <f t="shared" si="2"/>
        <v>#REF!</v>
      </c>
      <c r="AV7" s="17" t="e">
        <f t="shared" si="3"/>
        <v>#REF!</v>
      </c>
      <c r="AW7" s="17" t="e">
        <f t="shared" si="4"/>
        <v>#REF!</v>
      </c>
      <c r="AX7" s="17" t="e">
        <f t="shared" si="5"/>
        <v>#REF!</v>
      </c>
      <c r="AY7" s="17" t="e">
        <f t="shared" si="19"/>
        <v>#REF!</v>
      </c>
      <c r="AZ7" s="30">
        <v>1</v>
      </c>
      <c r="BA7" s="30">
        <v>4</v>
      </c>
      <c r="BB7" s="26">
        <f>INDEX(装备!$CH$6:$CH$9,新属性汇总!BA7)</f>
        <v>1</v>
      </c>
      <c r="BC7" s="14" t="e">
        <f>INDEX(装备!M$17:M$23,新属性汇总!$AZ7)*$BB7</f>
        <v>#REF!</v>
      </c>
      <c r="BD7" s="14" t="e">
        <f>INDEX(装备!N$17:N$23,新属性汇总!$AZ7)*$BB7</f>
        <v>#REF!</v>
      </c>
      <c r="BE7" s="14" t="e">
        <f>INDEX(装备!O$17:O$23,新属性汇总!$AZ7)*$BB7</f>
        <v>#REF!</v>
      </c>
      <c r="BF7" s="14" t="e">
        <f t="shared" ref="BF7:BF23" si="36">SUMPRODUCT(BC$1:BE$1,BC7:BE7)</f>
        <v>#REF!</v>
      </c>
      <c r="BG7" s="14" t="e">
        <f>INDEX(装备!S$17:S$23,新属性汇总!$AZ7)*(新属性汇总!$B7-$B6)*$BB7</f>
        <v>#REF!</v>
      </c>
      <c r="BH7" s="14" t="e">
        <f>INDEX(装备!T$17:T$23,新属性汇总!$AZ7)*(新属性汇总!$B7-$B6)*$BB7</f>
        <v>#REF!</v>
      </c>
      <c r="BI7" s="14" t="e">
        <f>INDEX(装备!U$17:U$23,新属性汇总!$AZ7)*(新属性汇总!$B7-$B6)*$BB7</f>
        <v>#REF!</v>
      </c>
      <c r="BJ7" s="14" t="e">
        <f t="shared" ref="BJ7:BJ23" si="37">SUMPRODUCT(BG$1:BI$1,BG7:BI7)</f>
        <v>#REF!</v>
      </c>
      <c r="BK7" s="14" t="e">
        <f>INDEX(装备!EO$17:EO$23,新属性汇总!$AZ7)</f>
        <v>#REF!</v>
      </c>
      <c r="BL7" s="14" t="e">
        <f>INDEX(装备!EP$17:EP$23,新属性汇总!$AZ7)</f>
        <v>#REF!</v>
      </c>
      <c r="BM7" s="14" t="e">
        <f>INDEX(装备!EQ$17:EQ$23,新属性汇总!$AZ7)</f>
        <v>#REF!</v>
      </c>
      <c r="BN7" s="13">
        <v>1</v>
      </c>
      <c r="BO7" s="14">
        <f>INDEX(装备!$FA$12:$FD$17,新属性汇总!AZ7,新属性汇总!BA7)</f>
        <v>2</v>
      </c>
      <c r="BP7" s="14" t="e">
        <f>INDEX(装备!EO$17:EO$23,新属性汇总!$AZ7)*新属性汇总!$BO7</f>
        <v>#REF!</v>
      </c>
      <c r="BQ7" s="14" t="e">
        <f>INDEX(装备!EP$17:EP$23,新属性汇总!$AZ7)*新属性汇总!$BO7</f>
        <v>#REF!</v>
      </c>
      <c r="BR7" s="14" t="e">
        <f>INDEX(装备!EQ$17:EQ$23,新属性汇总!$AZ7)*新属性汇总!$BO7</f>
        <v>#REF!</v>
      </c>
      <c r="BS7" s="14" t="e">
        <f t="shared" ref="BS7:BS23" si="38">SUMPRODUCT(BP$1:BR$1,BP7:BR7)</f>
        <v>#REF!</v>
      </c>
      <c r="BT7" s="14" t="e">
        <f>INDEX(装备!$CN$21:$CN$27,新属性汇总!$AZ7)*1.5</f>
        <v>#REF!</v>
      </c>
      <c r="BU7" s="14">
        <v>0</v>
      </c>
      <c r="BV7" s="14" t="e">
        <f>INDEX(装备!$CP$21:$CP$27,新属性汇总!$AZ7)*1.5</f>
        <v>#REF!</v>
      </c>
      <c r="BW7" s="14" t="e">
        <f t="shared" ref="BW7:BW23" si="39">SUMPRODUCT(BT$1:BV$1,BT7:BV7)</f>
        <v>#REF!</v>
      </c>
      <c r="BX7" s="14" t="e">
        <f t="shared" si="20"/>
        <v>#REF!</v>
      </c>
      <c r="BY7" s="17" t="e">
        <f t="shared" si="21"/>
        <v>#REF!</v>
      </c>
      <c r="BZ7" s="17" t="e">
        <f t="shared" si="22"/>
        <v>#REF!</v>
      </c>
      <c r="CA7" s="17" t="e">
        <f t="shared" si="23"/>
        <v>#REF!</v>
      </c>
      <c r="CB7" s="17" t="e">
        <f t="shared" si="24"/>
        <v>#REF!</v>
      </c>
      <c r="CC7" s="13">
        <v>2</v>
      </c>
      <c r="CD7" s="14">
        <f>INDEX(专属武器!$H$4:$H$20,新属性汇总!$CC7)*专属武器!H$2</f>
        <v>0</v>
      </c>
      <c r="CE7" s="14">
        <f>INDEX(专属武器!$H$4:$H$20,新属性汇总!$CC7)*专属武器!I$2</f>
        <v>0</v>
      </c>
      <c r="CF7" s="14">
        <f>INDEX(专属武器!$H$4:$H$20,新属性汇总!$CC7)*专属武器!J$2</f>
        <v>0</v>
      </c>
      <c r="CG7" s="14">
        <f>SUMPRODUCT(CD$1:CF$1,CD7:CF7)</f>
        <v>0</v>
      </c>
      <c r="CH7" s="14" t="e">
        <f t="shared" si="25"/>
        <v>#REF!</v>
      </c>
      <c r="CI7" s="14" t="e">
        <f t="shared" si="26"/>
        <v>#REF!</v>
      </c>
      <c r="CJ7" s="14">
        <f t="shared" si="27"/>
        <v>0</v>
      </c>
      <c r="CK7" s="14"/>
      <c r="CL7" s="14" t="e">
        <f t="shared" si="28"/>
        <v>#REF!</v>
      </c>
      <c r="CM7" s="17" t="e">
        <f t="shared" si="29"/>
        <v>#REF!</v>
      </c>
      <c r="CN7" s="17" t="e">
        <f t="shared" si="30"/>
        <v>#REF!</v>
      </c>
      <c r="CO7" s="17" t="e">
        <f t="shared" si="31"/>
        <v>#REF!</v>
      </c>
      <c r="CP7" s="17" t="e">
        <f t="shared" si="32"/>
        <v>#REF!</v>
      </c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26"/>
      <c r="DO7" s="26"/>
      <c r="DP7" s="26"/>
      <c r="DQ7" s="26"/>
      <c r="DR7" s="26"/>
    </row>
    <row r="8" spans="1:122" ht="16.5" x14ac:dyDescent="0.2">
      <c r="A8" s="30" t="s">
        <v>412</v>
      </c>
      <c r="B8" s="30">
        <v>42</v>
      </c>
      <c r="C8" s="30">
        <v>5</v>
      </c>
      <c r="D8" s="30">
        <v>5</v>
      </c>
      <c r="E8" s="30">
        <v>4</v>
      </c>
      <c r="F8" s="14" t="e">
        <f>INDEX(属性投放!#REF!,新属性汇总!$C8+($E8-2)*20)</f>
        <v>#REF!</v>
      </c>
      <c r="G8" s="14" t="e">
        <f>INDEX(属性投放!#REF!,新属性汇总!$C8+($E8-2)*20)</f>
        <v>#REF!</v>
      </c>
      <c r="H8" s="14" t="e">
        <f>INDEX(属性投放!#REF!,新属性汇总!$C8+($E8-2)*20)</f>
        <v>#REF!</v>
      </c>
      <c r="I8" s="14" t="e">
        <f t="shared" si="11"/>
        <v>#REF!</v>
      </c>
      <c r="J8" s="14" t="e">
        <f>SUM(F$4:F8)</f>
        <v>#REF!</v>
      </c>
      <c r="K8" s="14" t="e">
        <f>SUM(G$4:G8)</f>
        <v>#REF!</v>
      </c>
      <c r="L8" s="14" t="e">
        <f>SUM(H$4:H8)</f>
        <v>#REF!</v>
      </c>
      <c r="M8" s="14" t="e">
        <f t="shared" si="12"/>
        <v>#REF!</v>
      </c>
      <c r="N8" s="14" t="e">
        <f>INDEX(属性投放!#REF!,新属性汇总!$C8+($E8-2)*20)*INDEX(属性投放!#REF!,新属性汇总!$C8+($E8-2)*20)</f>
        <v>#REF!</v>
      </c>
      <c r="O8" s="14" t="e">
        <f>INDEX(属性投放!#REF!,新属性汇总!$C8+($E8-2)*20)*INDEX(属性投放!#REF!,新属性汇总!$C8+($E8-2)*20)</f>
        <v>#REF!</v>
      </c>
      <c r="P8" s="14" t="e">
        <f>INDEX(属性投放!#REF!,新属性汇总!$C8+($E8-2)*20)*INDEX(属性投放!#REF!,新属性汇总!$C8+($E8-2)*20)</f>
        <v>#REF!</v>
      </c>
      <c r="Q8" s="14" t="e">
        <f t="shared" si="13"/>
        <v>#REF!</v>
      </c>
      <c r="R8" s="14" t="e">
        <f>SUM(N$4:N8)</f>
        <v>#REF!</v>
      </c>
      <c r="S8" s="14" t="e">
        <f>SUM(O$4:O8)</f>
        <v>#REF!</v>
      </c>
      <c r="T8" s="14" t="e">
        <f>SUM(P$4:P8)</f>
        <v>#REF!</v>
      </c>
      <c r="U8" s="14" t="e">
        <f t="shared" si="14"/>
        <v>#REF!</v>
      </c>
      <c r="V8" s="14" t="e">
        <f>INDEX(属性投放!#REF!,新属性汇总!$C8+($E8-2)*20)</f>
        <v>#REF!</v>
      </c>
      <c r="W8" s="14" t="e">
        <f>INDEX(属性投放!#REF!,新属性汇总!$C8+($E8-2)*20)</f>
        <v>#REF!</v>
      </c>
      <c r="X8" s="14" t="e">
        <f>INDEX(属性投放!#REF!,新属性汇总!$C8+($E8-2)*20)</f>
        <v>#REF!</v>
      </c>
      <c r="Y8" s="14" t="e">
        <f t="shared" si="15"/>
        <v>#REF!</v>
      </c>
      <c r="Z8" s="14">
        <f>INDEX(属性偏向!Y$4:Y$8,新属性汇总!$D8)</f>
        <v>3</v>
      </c>
      <c r="AA8" s="14">
        <f>INDEX(属性偏向!Z$4:Z$8,新属性汇总!$D8)</f>
        <v>3</v>
      </c>
      <c r="AB8" s="14">
        <f>INDEX(属性偏向!AA$4:AA$8,新属性汇总!$D8)</f>
        <v>3</v>
      </c>
      <c r="AC8" s="14" t="e">
        <f>INDEX(属性偏向!S$4:S$144,(INDEX(属性偏向!$C$4:$C$7,新属性汇总!$E8-2)+Z8)*20+$C8)</f>
        <v>#REF!</v>
      </c>
      <c r="AD8" s="14" t="e">
        <f>INDEX(属性偏向!T$4:T$144,(INDEX(属性偏向!$C$4:$C$7,新属性汇总!$E8-2)+AA8)*20+$C8)</f>
        <v>#REF!</v>
      </c>
      <c r="AE8" s="14" t="e">
        <f>INDEX(属性偏向!U$4:U$144,(INDEX(属性偏向!$C$4:$C$7,新属性汇总!$E8-2)+AB8)*20+$C8)</f>
        <v>#REF!</v>
      </c>
      <c r="AF8" s="14">
        <f>INDEX(属性偏向!S$4:S$144,INDEX(属性偏向!$C$4:$C$7,新属性汇总!$E8-2)*20+$C8)</f>
        <v>36</v>
      </c>
      <c r="AG8" s="14">
        <f>INDEX(属性偏向!T$4:T$144,INDEX(属性偏向!$C$4:$C$7,新属性汇总!$E8-2)*20+$C8)</f>
        <v>18</v>
      </c>
      <c r="AH8" s="14">
        <f>INDEX(属性偏向!U$4:U$144,INDEX(属性偏向!$C$4:$C$7,新属性汇总!$E8-2)*20+$C8)</f>
        <v>360</v>
      </c>
      <c r="AI8" s="14" t="e">
        <f t="shared" si="33"/>
        <v>#REF!</v>
      </c>
      <c r="AJ8" s="14" t="e">
        <f t="shared" si="34"/>
        <v>#REF!</v>
      </c>
      <c r="AK8" s="14" t="e">
        <f t="shared" si="35"/>
        <v>#REF!</v>
      </c>
      <c r="AL8" s="14" t="e">
        <f t="shared" si="17"/>
        <v>#REF!</v>
      </c>
      <c r="AM8" s="14" t="e">
        <f>(F8+N8+V8+AI8)*(INDEX(属性投放!#REF!,新属性汇总!$D8)-1)</f>
        <v>#REF!</v>
      </c>
      <c r="AN8" s="14" t="e">
        <f>(G8+O8+W8+AJ8)*(INDEX(属性投放!#REF!,新属性汇总!$D8)-1)</f>
        <v>#REF!</v>
      </c>
      <c r="AO8" s="14" t="e">
        <f>(H8+P8+X8+AK8)*(INDEX(属性投放!#REF!,新属性汇总!$D8)-1)</f>
        <v>#REF!</v>
      </c>
      <c r="AP8" s="14" t="e">
        <f t="shared" si="18"/>
        <v>#REF!</v>
      </c>
      <c r="AQ8" s="14"/>
      <c r="AR8" s="14"/>
      <c r="AS8" s="14"/>
      <c r="AT8" s="14" t="e">
        <f t="shared" si="1"/>
        <v>#REF!</v>
      </c>
      <c r="AU8" s="17" t="e">
        <f t="shared" si="2"/>
        <v>#REF!</v>
      </c>
      <c r="AV8" s="17" t="e">
        <f t="shared" si="3"/>
        <v>#REF!</v>
      </c>
      <c r="AW8" s="17" t="e">
        <f t="shared" si="4"/>
        <v>#REF!</v>
      </c>
      <c r="AX8" s="17" t="e">
        <f t="shared" si="5"/>
        <v>#REF!</v>
      </c>
      <c r="AY8" s="17" t="e">
        <f t="shared" si="19"/>
        <v>#REF!</v>
      </c>
      <c r="AZ8" s="30">
        <v>1</v>
      </c>
      <c r="BA8" s="30">
        <v>4</v>
      </c>
      <c r="BB8" s="26">
        <f>INDEX(装备!$CH$6:$CH$9,新属性汇总!BA8)</f>
        <v>1</v>
      </c>
      <c r="BC8" s="14" t="e">
        <f>INDEX(装备!M$17:M$23,新属性汇总!$AZ8)*$BB8</f>
        <v>#REF!</v>
      </c>
      <c r="BD8" s="14" t="e">
        <f>INDEX(装备!N$17:N$23,新属性汇总!$AZ8)*$BB8</f>
        <v>#REF!</v>
      </c>
      <c r="BE8" s="14" t="e">
        <f>INDEX(装备!O$17:O$23,新属性汇总!$AZ8)*$BB8</f>
        <v>#REF!</v>
      </c>
      <c r="BF8" s="14" t="e">
        <f t="shared" si="36"/>
        <v>#REF!</v>
      </c>
      <c r="BG8" s="14" t="e">
        <f>INDEX(装备!S$17:S$23,新属性汇总!$AZ8)*(新属性汇总!$B8-$B7)*$BB8</f>
        <v>#REF!</v>
      </c>
      <c r="BH8" s="14" t="e">
        <f>INDEX(装备!T$17:T$23,新属性汇总!$AZ8)*(新属性汇总!$B8-$B7)*$BB8</f>
        <v>#REF!</v>
      </c>
      <c r="BI8" s="14" t="e">
        <f>INDEX(装备!U$17:U$23,新属性汇总!$AZ8)*(新属性汇总!$B8-$B7)*$BB8</f>
        <v>#REF!</v>
      </c>
      <c r="BJ8" s="14" t="e">
        <f t="shared" si="37"/>
        <v>#REF!</v>
      </c>
      <c r="BK8" s="14" t="e">
        <f>INDEX(装备!EO$17:EO$23,新属性汇总!$AZ8)</f>
        <v>#REF!</v>
      </c>
      <c r="BL8" s="14" t="e">
        <f>INDEX(装备!EP$17:EP$23,新属性汇总!$AZ8)</f>
        <v>#REF!</v>
      </c>
      <c r="BM8" s="14" t="e">
        <f>INDEX(装备!EQ$17:EQ$23,新属性汇总!$AZ8)</f>
        <v>#REF!</v>
      </c>
      <c r="BN8" s="13">
        <v>1</v>
      </c>
      <c r="BO8" s="14">
        <f>INDEX(装备!$FA$12:$FD$17,新属性汇总!AZ8,新属性汇总!BA8)</f>
        <v>2</v>
      </c>
      <c r="BP8" s="14" t="e">
        <f>INDEX(装备!EO$17:EO$23,新属性汇总!$AZ8)*新属性汇总!$BO8</f>
        <v>#REF!</v>
      </c>
      <c r="BQ8" s="14" t="e">
        <f>INDEX(装备!EP$17:EP$23,新属性汇总!$AZ8)*新属性汇总!$BO8</f>
        <v>#REF!</v>
      </c>
      <c r="BR8" s="14" t="e">
        <f>INDEX(装备!EQ$17:EQ$23,新属性汇总!$AZ8)*新属性汇总!$BO8</f>
        <v>#REF!</v>
      </c>
      <c r="BS8" s="14" t="e">
        <f t="shared" si="38"/>
        <v>#REF!</v>
      </c>
      <c r="BT8" s="14" t="e">
        <f>INDEX(装备!$CN$21:$CN$27,新属性汇总!$AZ8)*1.5</f>
        <v>#REF!</v>
      </c>
      <c r="BU8" s="14">
        <v>0</v>
      </c>
      <c r="BV8" s="14" t="e">
        <f>INDEX(装备!$CP$21:$CP$27,新属性汇总!$AZ8)*1.5</f>
        <v>#REF!</v>
      </c>
      <c r="BW8" s="14" t="e">
        <f t="shared" si="39"/>
        <v>#REF!</v>
      </c>
      <c r="BX8" s="14" t="e">
        <f t="shared" si="20"/>
        <v>#REF!</v>
      </c>
      <c r="BY8" s="17" t="e">
        <f t="shared" si="21"/>
        <v>#REF!</v>
      </c>
      <c r="BZ8" s="17" t="e">
        <f t="shared" si="22"/>
        <v>#REF!</v>
      </c>
      <c r="CA8" s="17" t="e">
        <f t="shared" si="23"/>
        <v>#REF!</v>
      </c>
      <c r="CB8" s="17" t="e">
        <f t="shared" si="24"/>
        <v>#REF!</v>
      </c>
      <c r="CC8" s="13">
        <v>5</v>
      </c>
      <c r="CD8" s="14">
        <f>INDEX(专属武器!$H$4:$H$20,新属性汇总!$CC8)*专属武器!H$2</f>
        <v>0</v>
      </c>
      <c r="CE8" s="14">
        <f>INDEX(专属武器!$H$4:$H$20,新属性汇总!$CC8)*专属武器!I$2</f>
        <v>0</v>
      </c>
      <c r="CF8" s="14">
        <f>INDEX(专属武器!$H$4:$H$20,新属性汇总!$CC8)*专属武器!J$2</f>
        <v>0</v>
      </c>
      <c r="CG8" s="14">
        <f t="shared" ref="CG8:CG23" si="40">SUMPRODUCT(CD$1:CF$1,CD8:CF8)</f>
        <v>0</v>
      </c>
      <c r="CH8" s="14" t="e">
        <f t="shared" si="25"/>
        <v>#REF!</v>
      </c>
      <c r="CI8" s="14" t="e">
        <f t="shared" si="26"/>
        <v>#REF!</v>
      </c>
      <c r="CJ8" s="14">
        <f t="shared" si="27"/>
        <v>0</v>
      </c>
      <c r="CK8" s="14" t="e">
        <f>CH8</f>
        <v>#REF!</v>
      </c>
      <c r="CL8" s="14" t="e">
        <f t="shared" si="28"/>
        <v>#REF!</v>
      </c>
      <c r="CM8" s="17" t="e">
        <f t="shared" si="29"/>
        <v>#REF!</v>
      </c>
      <c r="CN8" s="17" t="e">
        <f t="shared" si="30"/>
        <v>#REF!</v>
      </c>
      <c r="CO8" s="17" t="e">
        <f t="shared" si="31"/>
        <v>#REF!</v>
      </c>
      <c r="CP8" s="17" t="e">
        <f t="shared" si="32"/>
        <v>#REF!</v>
      </c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26"/>
      <c r="DO8" s="26"/>
      <c r="DP8" s="26"/>
      <c r="DQ8" s="26"/>
      <c r="DR8" s="26"/>
    </row>
    <row r="9" spans="1:122" ht="16.5" x14ac:dyDescent="0.2">
      <c r="A9" s="30" t="s">
        <v>413</v>
      </c>
      <c r="B9" s="30">
        <v>47</v>
      </c>
      <c r="C9" s="30">
        <v>6</v>
      </c>
      <c r="D9" s="30">
        <v>5</v>
      </c>
      <c r="E9" s="30">
        <v>4</v>
      </c>
      <c r="F9" s="14" t="e">
        <f>INDEX(属性投放!#REF!,新属性汇总!$C9+($E9-2)*20)</f>
        <v>#REF!</v>
      </c>
      <c r="G9" s="14" t="e">
        <f>INDEX(属性投放!#REF!,新属性汇总!$C9+($E9-2)*20)</f>
        <v>#REF!</v>
      </c>
      <c r="H9" s="14" t="e">
        <f>INDEX(属性投放!#REF!,新属性汇总!$C9+($E9-2)*20)</f>
        <v>#REF!</v>
      </c>
      <c r="I9" s="14" t="e">
        <f t="shared" si="11"/>
        <v>#REF!</v>
      </c>
      <c r="J9" s="14" t="e">
        <f>SUM(F$4:F9)</f>
        <v>#REF!</v>
      </c>
      <c r="K9" s="14" t="e">
        <f>SUM(G$4:G9)</f>
        <v>#REF!</v>
      </c>
      <c r="L9" s="14" t="e">
        <f>SUM(H$4:H9)</f>
        <v>#REF!</v>
      </c>
      <c r="M9" s="14" t="e">
        <f t="shared" si="12"/>
        <v>#REF!</v>
      </c>
      <c r="N9" s="14" t="e">
        <f>INDEX(属性投放!#REF!,新属性汇总!$C9+($E9-2)*20)*INDEX(属性投放!#REF!,新属性汇总!$C9+($E9-2)*20)</f>
        <v>#REF!</v>
      </c>
      <c r="O9" s="14" t="e">
        <f>INDEX(属性投放!#REF!,新属性汇总!$C9+($E9-2)*20)*INDEX(属性投放!#REF!,新属性汇总!$C9+($E9-2)*20)</f>
        <v>#REF!</v>
      </c>
      <c r="P9" s="14" t="e">
        <f>INDEX(属性投放!#REF!,新属性汇总!$C9+($E9-2)*20)*INDEX(属性投放!#REF!,新属性汇总!$C9+($E9-2)*20)</f>
        <v>#REF!</v>
      </c>
      <c r="Q9" s="14" t="e">
        <f t="shared" si="13"/>
        <v>#REF!</v>
      </c>
      <c r="R9" s="14" t="e">
        <f>SUM(N$4:N9)</f>
        <v>#REF!</v>
      </c>
      <c r="S9" s="14" t="e">
        <f>SUM(O$4:O9)</f>
        <v>#REF!</v>
      </c>
      <c r="T9" s="14" t="e">
        <f>SUM(P$4:P9)</f>
        <v>#REF!</v>
      </c>
      <c r="U9" s="14" t="e">
        <f t="shared" si="14"/>
        <v>#REF!</v>
      </c>
      <c r="V9" s="14" t="e">
        <f>INDEX(属性投放!#REF!,新属性汇总!$C9+($E9-2)*20)</f>
        <v>#REF!</v>
      </c>
      <c r="W9" s="14" t="e">
        <f>INDEX(属性投放!#REF!,新属性汇总!$C9+($E9-2)*20)</f>
        <v>#REF!</v>
      </c>
      <c r="X9" s="14" t="e">
        <f>INDEX(属性投放!#REF!,新属性汇总!$C9+($E9-2)*20)</f>
        <v>#REF!</v>
      </c>
      <c r="Y9" s="14" t="e">
        <f t="shared" si="15"/>
        <v>#REF!</v>
      </c>
      <c r="Z9" s="14">
        <f>INDEX(属性偏向!Y$4:Y$8,新属性汇总!$D9)</f>
        <v>3</v>
      </c>
      <c r="AA9" s="14">
        <f>INDEX(属性偏向!Z$4:Z$8,新属性汇总!$D9)</f>
        <v>3</v>
      </c>
      <c r="AB9" s="14">
        <f>INDEX(属性偏向!AA$4:AA$8,新属性汇总!$D9)</f>
        <v>3</v>
      </c>
      <c r="AC9" s="14" t="e">
        <f>INDEX(属性偏向!S$4:S$144,(INDEX(属性偏向!$C$4:$C$7,新属性汇总!$E9-2)+Z9)*20+$C9)</f>
        <v>#REF!</v>
      </c>
      <c r="AD9" s="14" t="e">
        <f>INDEX(属性偏向!T$4:T$144,(INDEX(属性偏向!$C$4:$C$7,新属性汇总!$E9-2)+AA9)*20+$C9)</f>
        <v>#REF!</v>
      </c>
      <c r="AE9" s="14" t="e">
        <f>INDEX(属性偏向!U$4:U$144,(INDEX(属性偏向!$C$4:$C$7,新属性汇总!$E9-2)+AB9)*20+$C9)</f>
        <v>#REF!</v>
      </c>
      <c r="AF9" s="14">
        <f>INDEX(属性偏向!S$4:S$144,INDEX(属性偏向!$C$4:$C$7,新属性汇总!$E9-2)*20+$C9)</f>
        <v>40</v>
      </c>
      <c r="AG9" s="14">
        <f>INDEX(属性偏向!T$4:T$144,INDEX(属性偏向!$C$4:$C$7,新属性汇总!$E9-2)*20+$C9)</f>
        <v>20</v>
      </c>
      <c r="AH9" s="14">
        <f>INDEX(属性偏向!U$4:U$144,INDEX(属性偏向!$C$4:$C$7,新属性汇总!$E9-2)*20+$C9)</f>
        <v>400</v>
      </c>
      <c r="AI9" s="14" t="e">
        <f t="shared" si="33"/>
        <v>#REF!</v>
      </c>
      <c r="AJ9" s="14" t="e">
        <f t="shared" si="34"/>
        <v>#REF!</v>
      </c>
      <c r="AK9" s="14" t="e">
        <f t="shared" si="35"/>
        <v>#REF!</v>
      </c>
      <c r="AL9" s="14" t="e">
        <f t="shared" si="17"/>
        <v>#REF!</v>
      </c>
      <c r="AM9" s="14" t="e">
        <f>(F9+N9+V9+AI9)*(INDEX(属性投放!#REF!,新属性汇总!$D9)-1)</f>
        <v>#REF!</v>
      </c>
      <c r="AN9" s="14" t="e">
        <f>(G9+O9+W9+AJ9)*(INDEX(属性投放!#REF!,新属性汇总!$D9)-1)</f>
        <v>#REF!</v>
      </c>
      <c r="AO9" s="14" t="e">
        <f>(H9+P9+X9+AK9)*(INDEX(属性投放!#REF!,新属性汇总!$D9)-1)</f>
        <v>#REF!</v>
      </c>
      <c r="AP9" s="14" t="e">
        <f t="shared" si="18"/>
        <v>#REF!</v>
      </c>
      <c r="AQ9" s="14"/>
      <c r="AR9" s="14"/>
      <c r="AS9" s="14"/>
      <c r="AT9" s="14" t="e">
        <f t="shared" si="1"/>
        <v>#REF!</v>
      </c>
      <c r="AU9" s="17" t="e">
        <f t="shared" si="2"/>
        <v>#REF!</v>
      </c>
      <c r="AV9" s="17" t="e">
        <f t="shared" si="3"/>
        <v>#REF!</v>
      </c>
      <c r="AW9" s="17" t="e">
        <f t="shared" si="4"/>
        <v>#REF!</v>
      </c>
      <c r="AX9" s="17" t="e">
        <f t="shared" si="5"/>
        <v>#REF!</v>
      </c>
      <c r="AY9" s="17" t="e">
        <f t="shared" si="19"/>
        <v>#REF!</v>
      </c>
      <c r="AZ9" s="30">
        <v>2</v>
      </c>
      <c r="BA9" s="30">
        <v>4</v>
      </c>
      <c r="BB9" s="26">
        <f>INDEX(装备!$CH$6:$CH$9,新属性汇总!BA9)</f>
        <v>1</v>
      </c>
      <c r="BC9" s="14" t="e">
        <f>INDEX(装备!M$17:M$23,新属性汇总!$AZ9)*$BB9</f>
        <v>#REF!</v>
      </c>
      <c r="BD9" s="14" t="e">
        <f>INDEX(装备!N$17:N$23,新属性汇总!$AZ9)*$BB9</f>
        <v>#REF!</v>
      </c>
      <c r="BE9" s="14" t="e">
        <f>INDEX(装备!O$17:O$23,新属性汇总!$AZ9)*$BB9</f>
        <v>#REF!</v>
      </c>
      <c r="BF9" s="14" t="e">
        <f t="shared" si="36"/>
        <v>#REF!</v>
      </c>
      <c r="BG9" s="14" t="e">
        <f>INDEX(装备!S$17:S$23,新属性汇总!$AZ9)*(新属性汇总!$B9-$B8)*$BB9</f>
        <v>#REF!</v>
      </c>
      <c r="BH9" s="14" t="e">
        <f>INDEX(装备!T$17:T$23,新属性汇总!$AZ9)*(新属性汇总!$B9-$B8)*$BB9</f>
        <v>#REF!</v>
      </c>
      <c r="BI9" s="14" t="e">
        <f>INDEX(装备!U$17:U$23,新属性汇总!$AZ9)*(新属性汇总!$B9-$B8)*$BB9</f>
        <v>#REF!</v>
      </c>
      <c r="BJ9" s="14" t="e">
        <f t="shared" si="37"/>
        <v>#REF!</v>
      </c>
      <c r="BK9" s="14" t="e">
        <f>INDEX(装备!EO$17:EO$23,新属性汇总!$AZ9)</f>
        <v>#REF!</v>
      </c>
      <c r="BL9" s="14" t="e">
        <f>INDEX(装备!EP$17:EP$23,新属性汇总!$AZ9)</f>
        <v>#REF!</v>
      </c>
      <c r="BM9" s="14" t="e">
        <f>INDEX(装备!EQ$17:EQ$23,新属性汇总!$AZ9)</f>
        <v>#REF!</v>
      </c>
      <c r="BN9" s="13">
        <v>1</v>
      </c>
      <c r="BO9" s="14">
        <f>INDEX(装备!$FA$12:$FD$17,新属性汇总!AZ9,新属性汇总!BA9)</f>
        <v>3</v>
      </c>
      <c r="BP9" s="14" t="e">
        <f>INDEX(装备!EO$17:EO$23,新属性汇总!$AZ9)*新属性汇总!$BO9</f>
        <v>#REF!</v>
      </c>
      <c r="BQ9" s="14" t="e">
        <f>INDEX(装备!EP$17:EP$23,新属性汇总!$AZ9)*新属性汇总!$BO9</f>
        <v>#REF!</v>
      </c>
      <c r="BR9" s="14" t="e">
        <f>INDEX(装备!EQ$17:EQ$23,新属性汇总!$AZ9)*新属性汇总!$BO9</f>
        <v>#REF!</v>
      </c>
      <c r="BS9" s="14" t="e">
        <f t="shared" si="38"/>
        <v>#REF!</v>
      </c>
      <c r="BT9" s="14" t="e">
        <f>INDEX(装备!$CN$21:$CN$27,新属性汇总!$AZ9)*1.5</f>
        <v>#REF!</v>
      </c>
      <c r="BU9" s="14">
        <v>0</v>
      </c>
      <c r="BV9" s="14" t="e">
        <f>INDEX(装备!$CP$21:$CP$27,新属性汇总!$AZ9)*1.5</f>
        <v>#REF!</v>
      </c>
      <c r="BW9" s="14" t="e">
        <f t="shared" si="39"/>
        <v>#REF!</v>
      </c>
      <c r="BX9" s="14" t="e">
        <f t="shared" si="20"/>
        <v>#REF!</v>
      </c>
      <c r="BY9" s="17" t="e">
        <f t="shared" si="21"/>
        <v>#REF!</v>
      </c>
      <c r="BZ9" s="17" t="e">
        <f t="shared" si="22"/>
        <v>#REF!</v>
      </c>
      <c r="CA9" s="17" t="e">
        <f t="shared" si="23"/>
        <v>#REF!</v>
      </c>
      <c r="CB9" s="17" t="e">
        <f t="shared" si="24"/>
        <v>#REF!</v>
      </c>
      <c r="CC9" s="13">
        <v>8</v>
      </c>
      <c r="CD9" s="14">
        <f>INDEX(专属武器!$H$4:$H$20,新属性汇总!$CC9)*专属武器!H$2</f>
        <v>0</v>
      </c>
      <c r="CE9" s="14">
        <f>INDEX(专属武器!$H$4:$H$20,新属性汇总!$CC9)*专属武器!I$2</f>
        <v>0</v>
      </c>
      <c r="CF9" s="14">
        <f>INDEX(专属武器!$H$4:$H$20,新属性汇总!$CC9)*专属武器!J$2</f>
        <v>0</v>
      </c>
      <c r="CG9" s="14">
        <f t="shared" si="40"/>
        <v>0</v>
      </c>
      <c r="CH9" s="14" t="e">
        <f t="shared" si="25"/>
        <v>#REF!</v>
      </c>
      <c r="CI9" s="14" t="e">
        <f t="shared" si="26"/>
        <v>#REF!</v>
      </c>
      <c r="CJ9" s="14">
        <f t="shared" si="27"/>
        <v>0</v>
      </c>
      <c r="CK9" s="14" t="e">
        <f t="shared" ref="CK9:CK23" si="41">CH9</f>
        <v>#REF!</v>
      </c>
      <c r="CL9" s="14" t="e">
        <f t="shared" si="28"/>
        <v>#REF!</v>
      </c>
      <c r="CM9" s="17" t="e">
        <f t="shared" si="29"/>
        <v>#REF!</v>
      </c>
      <c r="CN9" s="17" t="e">
        <f t="shared" si="30"/>
        <v>#REF!</v>
      </c>
      <c r="CO9" s="17" t="e">
        <f t="shared" si="31"/>
        <v>#REF!</v>
      </c>
      <c r="CP9" s="17" t="e">
        <f t="shared" si="32"/>
        <v>#REF!</v>
      </c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26"/>
      <c r="DO9" s="26"/>
      <c r="DP9" s="26"/>
      <c r="DQ9" s="26"/>
      <c r="DR9" s="26"/>
    </row>
    <row r="10" spans="1:122" ht="16.5" x14ac:dyDescent="0.2">
      <c r="A10" s="30" t="s">
        <v>414</v>
      </c>
      <c r="B10" s="30">
        <v>52</v>
      </c>
      <c r="C10" s="30">
        <v>7</v>
      </c>
      <c r="D10" s="30">
        <v>5</v>
      </c>
      <c r="E10" s="30">
        <v>4</v>
      </c>
      <c r="F10" s="14" t="e">
        <f>INDEX(属性投放!#REF!,新属性汇总!$C10+($E10-2)*20)</f>
        <v>#REF!</v>
      </c>
      <c r="G10" s="14" t="e">
        <f>INDEX(属性投放!#REF!,新属性汇总!$C10+($E10-2)*20)</f>
        <v>#REF!</v>
      </c>
      <c r="H10" s="14" t="e">
        <f>INDEX(属性投放!#REF!,新属性汇总!$C10+($E10-2)*20)</f>
        <v>#REF!</v>
      </c>
      <c r="I10" s="14" t="e">
        <f t="shared" si="11"/>
        <v>#REF!</v>
      </c>
      <c r="J10" s="14" t="e">
        <f>SUM(F$4:F10)</f>
        <v>#REF!</v>
      </c>
      <c r="K10" s="14" t="e">
        <f>SUM(G$4:G10)</f>
        <v>#REF!</v>
      </c>
      <c r="L10" s="14" t="e">
        <f>SUM(H$4:H10)</f>
        <v>#REF!</v>
      </c>
      <c r="M10" s="14" t="e">
        <f t="shared" si="12"/>
        <v>#REF!</v>
      </c>
      <c r="N10" s="14" t="e">
        <f>INDEX(属性投放!#REF!,新属性汇总!$C10+($E10-2)*20)*INDEX(属性投放!#REF!,新属性汇总!$C10+($E10-2)*20)</f>
        <v>#REF!</v>
      </c>
      <c r="O10" s="14" t="e">
        <f>INDEX(属性投放!#REF!,新属性汇总!$C10+($E10-2)*20)*INDEX(属性投放!#REF!,新属性汇总!$C10+($E10-2)*20)</f>
        <v>#REF!</v>
      </c>
      <c r="P10" s="14" t="e">
        <f>INDEX(属性投放!#REF!,新属性汇总!$C10+($E10-2)*20)*INDEX(属性投放!#REF!,新属性汇总!$C10+($E10-2)*20)</f>
        <v>#REF!</v>
      </c>
      <c r="Q10" s="14" t="e">
        <f t="shared" si="13"/>
        <v>#REF!</v>
      </c>
      <c r="R10" s="14" t="e">
        <f>SUM(N$4:N10)</f>
        <v>#REF!</v>
      </c>
      <c r="S10" s="14" t="e">
        <f>SUM(O$4:O10)</f>
        <v>#REF!</v>
      </c>
      <c r="T10" s="14" t="e">
        <f>SUM(P$4:P10)</f>
        <v>#REF!</v>
      </c>
      <c r="U10" s="14" t="e">
        <f t="shared" si="14"/>
        <v>#REF!</v>
      </c>
      <c r="V10" s="14" t="e">
        <f>INDEX(属性投放!#REF!,新属性汇总!$C10+($E10-2)*20)</f>
        <v>#REF!</v>
      </c>
      <c r="W10" s="14" t="e">
        <f>INDEX(属性投放!#REF!,新属性汇总!$C10+($E10-2)*20)</f>
        <v>#REF!</v>
      </c>
      <c r="X10" s="14" t="e">
        <f>INDEX(属性投放!#REF!,新属性汇总!$C10+($E10-2)*20)</f>
        <v>#REF!</v>
      </c>
      <c r="Y10" s="14" t="e">
        <f t="shared" si="15"/>
        <v>#REF!</v>
      </c>
      <c r="Z10" s="14">
        <f>INDEX(属性偏向!Y$4:Y$8,新属性汇总!$D10)</f>
        <v>3</v>
      </c>
      <c r="AA10" s="14">
        <f>INDEX(属性偏向!Z$4:Z$8,新属性汇总!$D10)</f>
        <v>3</v>
      </c>
      <c r="AB10" s="14">
        <f>INDEX(属性偏向!AA$4:AA$8,新属性汇总!$D10)</f>
        <v>3</v>
      </c>
      <c r="AC10" s="14" t="e">
        <f>INDEX(属性偏向!S$4:S$144,(INDEX(属性偏向!$C$4:$C$7,新属性汇总!$E10-2)+Z10)*20+$C10)</f>
        <v>#REF!</v>
      </c>
      <c r="AD10" s="14" t="e">
        <f>INDEX(属性偏向!T$4:T$144,(INDEX(属性偏向!$C$4:$C$7,新属性汇总!$E10-2)+AA10)*20+$C10)</f>
        <v>#REF!</v>
      </c>
      <c r="AE10" s="14" t="e">
        <f>INDEX(属性偏向!U$4:U$144,(INDEX(属性偏向!$C$4:$C$7,新属性汇总!$E10-2)+AB10)*20+$C10)</f>
        <v>#REF!</v>
      </c>
      <c r="AF10" s="14">
        <f>INDEX(属性偏向!S$4:S$144,INDEX(属性偏向!$C$4:$C$7,新属性汇总!$E10-2)*20+$C10)</f>
        <v>46</v>
      </c>
      <c r="AG10" s="14">
        <f>INDEX(属性偏向!T$4:T$144,INDEX(属性偏向!$C$4:$C$7,新属性汇总!$E10-2)*20+$C10)</f>
        <v>23</v>
      </c>
      <c r="AH10" s="14">
        <f>INDEX(属性偏向!U$4:U$144,INDEX(属性偏向!$C$4:$C$7,新属性汇总!$E10-2)*20+$C10)</f>
        <v>460</v>
      </c>
      <c r="AI10" s="14" t="e">
        <f t="shared" si="33"/>
        <v>#REF!</v>
      </c>
      <c r="AJ10" s="14" t="e">
        <f t="shared" si="34"/>
        <v>#REF!</v>
      </c>
      <c r="AK10" s="14" t="e">
        <f t="shared" si="35"/>
        <v>#REF!</v>
      </c>
      <c r="AL10" s="14" t="e">
        <f t="shared" si="17"/>
        <v>#REF!</v>
      </c>
      <c r="AM10" s="14" t="e">
        <f>(F10+N10+V10+AI10)*(INDEX(属性投放!#REF!,新属性汇总!$D10)-1)</f>
        <v>#REF!</v>
      </c>
      <c r="AN10" s="14" t="e">
        <f>(G10+O10+W10+AJ10)*(INDEX(属性投放!#REF!,新属性汇总!$D10)-1)</f>
        <v>#REF!</v>
      </c>
      <c r="AO10" s="14" t="e">
        <f>(H10+P10+X10+AK10)*(INDEX(属性投放!#REF!,新属性汇总!$D10)-1)</f>
        <v>#REF!</v>
      </c>
      <c r="AP10" s="14" t="e">
        <f t="shared" si="18"/>
        <v>#REF!</v>
      </c>
      <c r="AQ10" s="14"/>
      <c r="AR10" s="14"/>
      <c r="AS10" s="14"/>
      <c r="AT10" s="14" t="e">
        <f t="shared" si="1"/>
        <v>#REF!</v>
      </c>
      <c r="AU10" s="17" t="e">
        <f t="shared" si="2"/>
        <v>#REF!</v>
      </c>
      <c r="AV10" s="17" t="e">
        <f t="shared" si="3"/>
        <v>#REF!</v>
      </c>
      <c r="AW10" s="17" t="e">
        <f t="shared" si="4"/>
        <v>#REF!</v>
      </c>
      <c r="AX10" s="17" t="e">
        <f t="shared" si="5"/>
        <v>#REF!</v>
      </c>
      <c r="AY10" s="17" t="e">
        <f t="shared" si="19"/>
        <v>#REF!</v>
      </c>
      <c r="AZ10" s="30">
        <v>2</v>
      </c>
      <c r="BA10" s="30">
        <v>4</v>
      </c>
      <c r="BB10" s="26">
        <f>INDEX(装备!$CH$6:$CH$9,新属性汇总!BA10)</f>
        <v>1</v>
      </c>
      <c r="BC10" s="14" t="e">
        <f>INDEX(装备!M$17:M$23,新属性汇总!$AZ10)*$BB10</f>
        <v>#REF!</v>
      </c>
      <c r="BD10" s="14" t="e">
        <f>INDEX(装备!N$17:N$23,新属性汇总!$AZ10)*$BB10</f>
        <v>#REF!</v>
      </c>
      <c r="BE10" s="14" t="e">
        <f>INDEX(装备!O$17:O$23,新属性汇总!$AZ10)*$BB10</f>
        <v>#REF!</v>
      </c>
      <c r="BF10" s="14" t="e">
        <f t="shared" si="36"/>
        <v>#REF!</v>
      </c>
      <c r="BG10" s="14" t="e">
        <f>INDEX(装备!S$17:S$23,新属性汇总!$AZ10)*(新属性汇总!$B10-$B9)*$BB10</f>
        <v>#REF!</v>
      </c>
      <c r="BH10" s="14" t="e">
        <f>INDEX(装备!T$17:T$23,新属性汇总!$AZ10)*(新属性汇总!$B10-$B9)*$BB10</f>
        <v>#REF!</v>
      </c>
      <c r="BI10" s="14" t="e">
        <f>INDEX(装备!U$17:U$23,新属性汇总!$AZ10)*(新属性汇总!$B10-$B9)*$BB10</f>
        <v>#REF!</v>
      </c>
      <c r="BJ10" s="14" t="e">
        <f t="shared" si="37"/>
        <v>#REF!</v>
      </c>
      <c r="BK10" s="14" t="e">
        <f>INDEX(装备!EO$17:EO$23,新属性汇总!$AZ10)</f>
        <v>#REF!</v>
      </c>
      <c r="BL10" s="14" t="e">
        <f>INDEX(装备!EP$17:EP$23,新属性汇总!$AZ10)</f>
        <v>#REF!</v>
      </c>
      <c r="BM10" s="14" t="e">
        <f>INDEX(装备!EQ$17:EQ$23,新属性汇总!$AZ10)</f>
        <v>#REF!</v>
      </c>
      <c r="BN10" s="13">
        <v>1</v>
      </c>
      <c r="BO10" s="14">
        <f>INDEX(装备!$FA$12:$FD$17,新属性汇总!AZ10,新属性汇总!BA10)</f>
        <v>3</v>
      </c>
      <c r="BP10" s="14" t="e">
        <f>INDEX(装备!EO$17:EO$23,新属性汇总!$AZ10)*新属性汇总!$BO10</f>
        <v>#REF!</v>
      </c>
      <c r="BQ10" s="14" t="e">
        <f>INDEX(装备!EP$17:EP$23,新属性汇总!$AZ10)*新属性汇总!$BO10</f>
        <v>#REF!</v>
      </c>
      <c r="BR10" s="14" t="e">
        <f>INDEX(装备!EQ$17:EQ$23,新属性汇总!$AZ10)*新属性汇总!$BO10</f>
        <v>#REF!</v>
      </c>
      <c r="BS10" s="14" t="e">
        <f t="shared" si="38"/>
        <v>#REF!</v>
      </c>
      <c r="BT10" s="14" t="e">
        <f>INDEX(装备!$CN$21:$CN$27,新属性汇总!$AZ10)*1.5</f>
        <v>#REF!</v>
      </c>
      <c r="BU10" s="14">
        <v>0</v>
      </c>
      <c r="BV10" s="14" t="e">
        <f>INDEX(装备!$CP$21:$CP$27,新属性汇总!$AZ10)*1.5</f>
        <v>#REF!</v>
      </c>
      <c r="BW10" s="14" t="e">
        <f t="shared" si="39"/>
        <v>#REF!</v>
      </c>
      <c r="BX10" s="14" t="e">
        <f t="shared" si="20"/>
        <v>#REF!</v>
      </c>
      <c r="BY10" s="17" t="e">
        <f t="shared" si="21"/>
        <v>#REF!</v>
      </c>
      <c r="BZ10" s="17" t="e">
        <f t="shared" si="22"/>
        <v>#REF!</v>
      </c>
      <c r="CA10" s="17" t="e">
        <f t="shared" si="23"/>
        <v>#REF!</v>
      </c>
      <c r="CB10" s="17" t="e">
        <f t="shared" si="24"/>
        <v>#REF!</v>
      </c>
      <c r="CC10" s="13">
        <v>12</v>
      </c>
      <c r="CD10" s="14">
        <f>INDEX(专属武器!$H$4:$H$20,新属性汇总!$CC10)*专属武器!H$2</f>
        <v>0</v>
      </c>
      <c r="CE10" s="14">
        <f>INDEX(专属武器!$H$4:$H$20,新属性汇总!$CC10)*专属武器!I$2</f>
        <v>0</v>
      </c>
      <c r="CF10" s="14">
        <f>INDEX(专属武器!$H$4:$H$20,新属性汇总!$CC10)*专属武器!J$2</f>
        <v>0</v>
      </c>
      <c r="CG10" s="14">
        <f t="shared" si="40"/>
        <v>0</v>
      </c>
      <c r="CH10" s="14" t="e">
        <f t="shared" si="25"/>
        <v>#REF!</v>
      </c>
      <c r="CI10" s="14" t="e">
        <f t="shared" si="26"/>
        <v>#REF!</v>
      </c>
      <c r="CJ10" s="14">
        <f t="shared" si="27"/>
        <v>0</v>
      </c>
      <c r="CK10" s="14" t="e">
        <f t="shared" si="41"/>
        <v>#REF!</v>
      </c>
      <c r="CL10" s="14" t="e">
        <f t="shared" si="28"/>
        <v>#REF!</v>
      </c>
      <c r="CM10" s="17" t="e">
        <f t="shared" si="29"/>
        <v>#REF!</v>
      </c>
      <c r="CN10" s="17" t="e">
        <f t="shared" si="30"/>
        <v>#REF!</v>
      </c>
      <c r="CO10" s="17" t="e">
        <f t="shared" si="31"/>
        <v>#REF!</v>
      </c>
      <c r="CP10" s="17" t="e">
        <f t="shared" si="32"/>
        <v>#REF!</v>
      </c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26"/>
      <c r="DO10" s="26"/>
      <c r="DP10" s="26"/>
      <c r="DQ10" s="26"/>
      <c r="DR10" s="26"/>
    </row>
    <row r="11" spans="1:122" ht="16.5" x14ac:dyDescent="0.2">
      <c r="A11" s="30" t="s">
        <v>415</v>
      </c>
      <c r="B11" s="30">
        <v>57</v>
      </c>
      <c r="C11" s="30">
        <v>8</v>
      </c>
      <c r="D11" s="30">
        <v>5</v>
      </c>
      <c r="E11" s="30">
        <v>4</v>
      </c>
      <c r="F11" s="14" t="e">
        <f>INDEX(属性投放!#REF!,新属性汇总!$C11+($E11-2)*20)</f>
        <v>#REF!</v>
      </c>
      <c r="G11" s="14" t="e">
        <f>INDEX(属性投放!#REF!,新属性汇总!$C11+($E11-2)*20)</f>
        <v>#REF!</v>
      </c>
      <c r="H11" s="14" t="e">
        <f>INDEX(属性投放!#REF!,新属性汇总!$C11+($E11-2)*20)</f>
        <v>#REF!</v>
      </c>
      <c r="I11" s="14" t="e">
        <f t="shared" si="11"/>
        <v>#REF!</v>
      </c>
      <c r="J11" s="14" t="e">
        <f>SUM(F$4:F11)</f>
        <v>#REF!</v>
      </c>
      <c r="K11" s="14" t="e">
        <f>SUM(G$4:G11)</f>
        <v>#REF!</v>
      </c>
      <c r="L11" s="14" t="e">
        <f>SUM(H$4:H11)</f>
        <v>#REF!</v>
      </c>
      <c r="M11" s="14" t="e">
        <f t="shared" si="12"/>
        <v>#REF!</v>
      </c>
      <c r="N11" s="14" t="e">
        <f>INDEX(属性投放!#REF!,新属性汇总!$C11+($E11-2)*20)*INDEX(属性投放!#REF!,新属性汇总!$C11+($E11-2)*20)</f>
        <v>#REF!</v>
      </c>
      <c r="O11" s="14" t="e">
        <f>INDEX(属性投放!#REF!,新属性汇总!$C11+($E11-2)*20)*INDEX(属性投放!#REF!,新属性汇总!$C11+($E11-2)*20)</f>
        <v>#REF!</v>
      </c>
      <c r="P11" s="14" t="e">
        <f>INDEX(属性投放!#REF!,新属性汇总!$C11+($E11-2)*20)*INDEX(属性投放!#REF!,新属性汇总!$C11+($E11-2)*20)</f>
        <v>#REF!</v>
      </c>
      <c r="Q11" s="14" t="e">
        <f t="shared" si="13"/>
        <v>#REF!</v>
      </c>
      <c r="R11" s="14" t="e">
        <f>SUM(N$4:N11)</f>
        <v>#REF!</v>
      </c>
      <c r="S11" s="14" t="e">
        <f>SUM(O$4:O11)</f>
        <v>#REF!</v>
      </c>
      <c r="T11" s="14" t="e">
        <f>SUM(P$4:P11)</f>
        <v>#REF!</v>
      </c>
      <c r="U11" s="14" t="e">
        <f t="shared" si="14"/>
        <v>#REF!</v>
      </c>
      <c r="V11" s="14" t="e">
        <f>INDEX(属性投放!#REF!,新属性汇总!$C11+($E11-2)*20)</f>
        <v>#REF!</v>
      </c>
      <c r="W11" s="14" t="e">
        <f>INDEX(属性投放!#REF!,新属性汇总!$C11+($E11-2)*20)</f>
        <v>#REF!</v>
      </c>
      <c r="X11" s="14" t="e">
        <f>INDEX(属性投放!#REF!,新属性汇总!$C11+($E11-2)*20)</f>
        <v>#REF!</v>
      </c>
      <c r="Y11" s="14" t="e">
        <f t="shared" si="15"/>
        <v>#REF!</v>
      </c>
      <c r="Z11" s="14">
        <f>INDEX(属性偏向!Y$4:Y$8,新属性汇总!$D11)</f>
        <v>3</v>
      </c>
      <c r="AA11" s="14">
        <f>INDEX(属性偏向!Z$4:Z$8,新属性汇总!$D11)</f>
        <v>3</v>
      </c>
      <c r="AB11" s="14">
        <f>INDEX(属性偏向!AA$4:AA$8,新属性汇总!$D11)</f>
        <v>3</v>
      </c>
      <c r="AC11" s="14" t="e">
        <f>INDEX(属性偏向!S$4:S$144,(INDEX(属性偏向!$C$4:$C$7,新属性汇总!$E11-2)+Z11)*20+$C11)</f>
        <v>#REF!</v>
      </c>
      <c r="AD11" s="14" t="e">
        <f>INDEX(属性偏向!T$4:T$144,(INDEX(属性偏向!$C$4:$C$7,新属性汇总!$E11-2)+AA11)*20+$C11)</f>
        <v>#REF!</v>
      </c>
      <c r="AE11" s="14" t="e">
        <f>INDEX(属性偏向!U$4:U$144,(INDEX(属性偏向!$C$4:$C$7,新属性汇总!$E11-2)+AB11)*20+$C11)</f>
        <v>#REF!</v>
      </c>
      <c r="AF11" s="14">
        <f>INDEX(属性偏向!S$4:S$144,INDEX(属性偏向!$C$4:$C$7,新属性汇总!$E11-2)*20+$C11)</f>
        <v>52</v>
      </c>
      <c r="AG11" s="14">
        <f>INDEX(属性偏向!T$4:T$144,INDEX(属性偏向!$C$4:$C$7,新属性汇总!$E11-2)*20+$C11)</f>
        <v>26</v>
      </c>
      <c r="AH11" s="14">
        <f>INDEX(属性偏向!U$4:U$144,INDEX(属性偏向!$C$4:$C$7,新属性汇总!$E11-2)*20+$C11)</f>
        <v>520</v>
      </c>
      <c r="AI11" s="14" t="e">
        <f t="shared" si="33"/>
        <v>#REF!</v>
      </c>
      <c r="AJ11" s="14" t="e">
        <f t="shared" si="34"/>
        <v>#REF!</v>
      </c>
      <c r="AK11" s="14" t="e">
        <f t="shared" si="35"/>
        <v>#REF!</v>
      </c>
      <c r="AL11" s="14" t="e">
        <f t="shared" si="17"/>
        <v>#REF!</v>
      </c>
      <c r="AM11" s="14" t="e">
        <f>(F11+N11+V11+AI11)*(INDEX(属性投放!#REF!,新属性汇总!$D11)-1)</f>
        <v>#REF!</v>
      </c>
      <c r="AN11" s="14" t="e">
        <f>(G11+O11+W11+AJ11)*(INDEX(属性投放!#REF!,新属性汇总!$D11)-1)</f>
        <v>#REF!</v>
      </c>
      <c r="AO11" s="14" t="e">
        <f>(H11+P11+X11+AK11)*(INDEX(属性投放!#REF!,新属性汇总!$D11)-1)</f>
        <v>#REF!</v>
      </c>
      <c r="AP11" s="14" t="e">
        <f t="shared" si="18"/>
        <v>#REF!</v>
      </c>
      <c r="AQ11" s="14"/>
      <c r="AR11" s="14"/>
      <c r="AS11" s="14"/>
      <c r="AT11" s="14" t="e">
        <f t="shared" si="1"/>
        <v>#REF!</v>
      </c>
      <c r="AU11" s="17" t="e">
        <f t="shared" si="2"/>
        <v>#REF!</v>
      </c>
      <c r="AV11" s="17" t="e">
        <f t="shared" si="3"/>
        <v>#REF!</v>
      </c>
      <c r="AW11" s="17" t="e">
        <f t="shared" si="4"/>
        <v>#REF!</v>
      </c>
      <c r="AX11" s="17" t="e">
        <f t="shared" si="5"/>
        <v>#REF!</v>
      </c>
      <c r="AY11" s="17" t="e">
        <f t="shared" si="19"/>
        <v>#REF!</v>
      </c>
      <c r="AZ11" s="30">
        <v>2</v>
      </c>
      <c r="BA11" s="30">
        <v>4</v>
      </c>
      <c r="BB11" s="26">
        <f>INDEX(装备!$CH$6:$CH$9,新属性汇总!BA11)</f>
        <v>1</v>
      </c>
      <c r="BC11" s="14" t="e">
        <f>INDEX(装备!M$17:M$23,新属性汇总!$AZ11)*$BB11</f>
        <v>#REF!</v>
      </c>
      <c r="BD11" s="14" t="e">
        <f>INDEX(装备!N$17:N$23,新属性汇总!$AZ11)*$BB11</f>
        <v>#REF!</v>
      </c>
      <c r="BE11" s="14" t="e">
        <f>INDEX(装备!O$17:O$23,新属性汇总!$AZ11)*$BB11</f>
        <v>#REF!</v>
      </c>
      <c r="BF11" s="14" t="e">
        <f t="shared" si="36"/>
        <v>#REF!</v>
      </c>
      <c r="BG11" s="14" t="e">
        <f>INDEX(装备!S$17:S$23,新属性汇总!$AZ11)*(新属性汇总!$B11-$B10)*$BB11</f>
        <v>#REF!</v>
      </c>
      <c r="BH11" s="14" t="e">
        <f>INDEX(装备!T$17:T$23,新属性汇总!$AZ11)*(新属性汇总!$B11-$B10)*$BB11</f>
        <v>#REF!</v>
      </c>
      <c r="BI11" s="14" t="e">
        <f>INDEX(装备!U$17:U$23,新属性汇总!$AZ11)*(新属性汇总!$B11-$B10)*$BB11</f>
        <v>#REF!</v>
      </c>
      <c r="BJ11" s="14" t="e">
        <f t="shared" si="37"/>
        <v>#REF!</v>
      </c>
      <c r="BK11" s="14" t="e">
        <f>INDEX(装备!EO$17:EO$23,新属性汇总!$AZ11)</f>
        <v>#REF!</v>
      </c>
      <c r="BL11" s="14" t="e">
        <f>INDEX(装备!EP$17:EP$23,新属性汇总!$AZ11)</f>
        <v>#REF!</v>
      </c>
      <c r="BM11" s="14" t="e">
        <f>INDEX(装备!EQ$17:EQ$23,新属性汇总!$AZ11)</f>
        <v>#REF!</v>
      </c>
      <c r="BN11" s="13">
        <v>1</v>
      </c>
      <c r="BO11" s="14">
        <f>INDEX(装备!$FA$12:$FD$17,新属性汇总!AZ11,新属性汇总!BA11)</f>
        <v>3</v>
      </c>
      <c r="BP11" s="14" t="e">
        <f>INDEX(装备!EO$17:EO$23,新属性汇总!$AZ11)*新属性汇总!$BO11</f>
        <v>#REF!</v>
      </c>
      <c r="BQ11" s="14" t="e">
        <f>INDEX(装备!EP$17:EP$23,新属性汇总!$AZ11)*新属性汇总!$BO11</f>
        <v>#REF!</v>
      </c>
      <c r="BR11" s="14" t="e">
        <f>INDEX(装备!EQ$17:EQ$23,新属性汇总!$AZ11)*新属性汇总!$BO11</f>
        <v>#REF!</v>
      </c>
      <c r="BS11" s="14" t="e">
        <f t="shared" si="38"/>
        <v>#REF!</v>
      </c>
      <c r="BT11" s="14" t="e">
        <f>INDEX(装备!$CN$21:$CN$27,新属性汇总!$AZ11)*1.5</f>
        <v>#REF!</v>
      </c>
      <c r="BU11" s="14">
        <v>0</v>
      </c>
      <c r="BV11" s="14" t="e">
        <f>INDEX(装备!$CP$21:$CP$27,新属性汇总!$AZ11)*1.5</f>
        <v>#REF!</v>
      </c>
      <c r="BW11" s="14" t="e">
        <f t="shared" si="39"/>
        <v>#REF!</v>
      </c>
      <c r="BX11" s="14" t="e">
        <f t="shared" si="20"/>
        <v>#REF!</v>
      </c>
      <c r="BY11" s="17" t="e">
        <f t="shared" si="21"/>
        <v>#REF!</v>
      </c>
      <c r="BZ11" s="17" t="e">
        <f t="shared" si="22"/>
        <v>#REF!</v>
      </c>
      <c r="CA11" s="17" t="e">
        <f t="shared" si="23"/>
        <v>#REF!</v>
      </c>
      <c r="CB11" s="17" t="e">
        <f t="shared" si="24"/>
        <v>#REF!</v>
      </c>
      <c r="CC11" s="13">
        <v>15</v>
      </c>
      <c r="CD11" s="14">
        <f>INDEX(专属武器!$H$4:$H$20,新属性汇总!$CC11)*专属武器!H$2</f>
        <v>0</v>
      </c>
      <c r="CE11" s="14">
        <f>INDEX(专属武器!$H$4:$H$20,新属性汇总!$CC11)*专属武器!I$2</f>
        <v>0</v>
      </c>
      <c r="CF11" s="14">
        <f>INDEX(专属武器!$H$4:$H$20,新属性汇总!$CC11)*专属武器!J$2</f>
        <v>0</v>
      </c>
      <c r="CG11" s="14">
        <f t="shared" si="40"/>
        <v>0</v>
      </c>
      <c r="CH11" s="14" t="e">
        <f t="shared" si="25"/>
        <v>#REF!</v>
      </c>
      <c r="CI11" s="14" t="e">
        <f t="shared" si="26"/>
        <v>#REF!</v>
      </c>
      <c r="CJ11" s="14">
        <f t="shared" si="27"/>
        <v>0</v>
      </c>
      <c r="CK11" s="14" t="e">
        <f t="shared" si="41"/>
        <v>#REF!</v>
      </c>
      <c r="CL11" s="14" t="e">
        <f t="shared" si="28"/>
        <v>#REF!</v>
      </c>
      <c r="CM11" s="17" t="e">
        <f t="shared" si="29"/>
        <v>#REF!</v>
      </c>
      <c r="CN11" s="17" t="e">
        <f t="shared" si="30"/>
        <v>#REF!</v>
      </c>
      <c r="CO11" s="17" t="e">
        <f t="shared" si="31"/>
        <v>#REF!</v>
      </c>
      <c r="CP11" s="17" t="e">
        <f t="shared" si="32"/>
        <v>#REF!</v>
      </c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26"/>
      <c r="DO11" s="26"/>
      <c r="DP11" s="26"/>
      <c r="DQ11" s="26"/>
      <c r="DR11" s="26"/>
    </row>
    <row r="12" spans="1:122" ht="16.5" x14ac:dyDescent="0.2">
      <c r="A12" s="30" t="s">
        <v>416</v>
      </c>
      <c r="B12" s="30">
        <v>65</v>
      </c>
      <c r="C12" s="30">
        <v>9</v>
      </c>
      <c r="D12" s="30">
        <v>5</v>
      </c>
      <c r="E12" s="30">
        <v>4</v>
      </c>
      <c r="F12" s="14" t="e">
        <f>INDEX(属性投放!#REF!,新属性汇总!$C12+($E12-2)*20)</f>
        <v>#REF!</v>
      </c>
      <c r="G12" s="14" t="e">
        <f>INDEX(属性投放!#REF!,新属性汇总!$C12+($E12-2)*20)</f>
        <v>#REF!</v>
      </c>
      <c r="H12" s="14" t="e">
        <f>INDEX(属性投放!#REF!,新属性汇总!$C12+($E12-2)*20)</f>
        <v>#REF!</v>
      </c>
      <c r="I12" s="14" t="e">
        <f t="shared" si="11"/>
        <v>#REF!</v>
      </c>
      <c r="J12" s="14" t="e">
        <f>SUM(F$4:F12)</f>
        <v>#REF!</v>
      </c>
      <c r="K12" s="14" t="e">
        <f>SUM(G$4:G12)</f>
        <v>#REF!</v>
      </c>
      <c r="L12" s="14" t="e">
        <f>SUM(H$4:H12)</f>
        <v>#REF!</v>
      </c>
      <c r="M12" s="14" t="e">
        <f t="shared" si="12"/>
        <v>#REF!</v>
      </c>
      <c r="N12" s="14" t="e">
        <f>INDEX(属性投放!#REF!,新属性汇总!$C12+($E12-2)*20)*INDEX(属性投放!#REF!,新属性汇总!$C12+($E12-2)*20)</f>
        <v>#REF!</v>
      </c>
      <c r="O12" s="14" t="e">
        <f>INDEX(属性投放!#REF!,新属性汇总!$C12+($E12-2)*20)*INDEX(属性投放!#REF!,新属性汇总!$C12+($E12-2)*20)</f>
        <v>#REF!</v>
      </c>
      <c r="P12" s="14" t="e">
        <f>INDEX(属性投放!#REF!,新属性汇总!$C12+($E12-2)*20)*INDEX(属性投放!#REF!,新属性汇总!$C12+($E12-2)*20)</f>
        <v>#REF!</v>
      </c>
      <c r="Q12" s="14" t="e">
        <f t="shared" si="13"/>
        <v>#REF!</v>
      </c>
      <c r="R12" s="14" t="e">
        <f>SUM(N$4:N12)</f>
        <v>#REF!</v>
      </c>
      <c r="S12" s="14" t="e">
        <f>SUM(O$4:O12)</f>
        <v>#REF!</v>
      </c>
      <c r="T12" s="14" t="e">
        <f>SUM(P$4:P12)</f>
        <v>#REF!</v>
      </c>
      <c r="U12" s="14" t="e">
        <f t="shared" si="14"/>
        <v>#REF!</v>
      </c>
      <c r="V12" s="14" t="e">
        <f>INDEX(属性投放!#REF!,新属性汇总!$C12+($E12-2)*20)</f>
        <v>#REF!</v>
      </c>
      <c r="W12" s="14" t="e">
        <f>INDEX(属性投放!#REF!,新属性汇总!$C12+($E12-2)*20)</f>
        <v>#REF!</v>
      </c>
      <c r="X12" s="14" t="e">
        <f>INDEX(属性投放!#REF!,新属性汇总!$C12+($E12-2)*20)</f>
        <v>#REF!</v>
      </c>
      <c r="Y12" s="14" t="e">
        <f t="shared" si="15"/>
        <v>#REF!</v>
      </c>
      <c r="Z12" s="14">
        <f>INDEX(属性偏向!Y$4:Y$8,新属性汇总!$D12)</f>
        <v>3</v>
      </c>
      <c r="AA12" s="14">
        <f>INDEX(属性偏向!Z$4:Z$8,新属性汇总!$D12)</f>
        <v>3</v>
      </c>
      <c r="AB12" s="14">
        <f>INDEX(属性偏向!AA$4:AA$8,新属性汇总!$D12)</f>
        <v>3</v>
      </c>
      <c r="AC12" s="14" t="e">
        <f>INDEX(属性偏向!S$4:S$144,(INDEX(属性偏向!$C$4:$C$7,新属性汇总!$E12-2)+Z12)*20+$C12)</f>
        <v>#REF!</v>
      </c>
      <c r="AD12" s="14" t="e">
        <f>INDEX(属性偏向!T$4:T$144,(INDEX(属性偏向!$C$4:$C$7,新属性汇总!$E12-2)+AA12)*20+$C12)</f>
        <v>#REF!</v>
      </c>
      <c r="AE12" s="14" t="e">
        <f>INDEX(属性偏向!U$4:U$144,(INDEX(属性偏向!$C$4:$C$7,新属性汇总!$E12-2)+AB12)*20+$C12)</f>
        <v>#REF!</v>
      </c>
      <c r="AF12" s="14">
        <f>INDEX(属性偏向!S$4:S$144,INDEX(属性偏向!$C$4:$C$7,新属性汇总!$E12-2)*20+$C12)</f>
        <v>60</v>
      </c>
      <c r="AG12" s="14">
        <f>INDEX(属性偏向!T$4:T$144,INDEX(属性偏向!$C$4:$C$7,新属性汇总!$E12-2)*20+$C12)</f>
        <v>30</v>
      </c>
      <c r="AH12" s="14">
        <f>INDEX(属性偏向!U$4:U$144,INDEX(属性偏向!$C$4:$C$7,新属性汇总!$E12-2)*20+$C12)</f>
        <v>600</v>
      </c>
      <c r="AI12" s="14" t="e">
        <f t="shared" si="33"/>
        <v>#REF!</v>
      </c>
      <c r="AJ12" s="14" t="e">
        <f t="shared" si="34"/>
        <v>#REF!</v>
      </c>
      <c r="AK12" s="14" t="e">
        <f t="shared" si="35"/>
        <v>#REF!</v>
      </c>
      <c r="AL12" s="14" t="e">
        <f t="shared" si="17"/>
        <v>#REF!</v>
      </c>
      <c r="AM12" s="14" t="e">
        <f>(F12+N12+V12+AI12)*(INDEX(属性投放!#REF!,新属性汇总!$D12)-1)</f>
        <v>#REF!</v>
      </c>
      <c r="AN12" s="14" t="e">
        <f>(G12+O12+W12+AJ12)*(INDEX(属性投放!#REF!,新属性汇总!$D12)-1)</f>
        <v>#REF!</v>
      </c>
      <c r="AO12" s="14" t="e">
        <f>(H12+P12+X12+AK12)*(INDEX(属性投放!#REF!,新属性汇总!$D12)-1)</f>
        <v>#REF!</v>
      </c>
      <c r="AP12" s="14" t="e">
        <f t="shared" si="18"/>
        <v>#REF!</v>
      </c>
      <c r="AQ12" s="14"/>
      <c r="AR12" s="14"/>
      <c r="AS12" s="14"/>
      <c r="AT12" s="14" t="e">
        <f t="shared" si="1"/>
        <v>#REF!</v>
      </c>
      <c r="AU12" s="17" t="e">
        <f t="shared" si="2"/>
        <v>#REF!</v>
      </c>
      <c r="AV12" s="17" t="e">
        <f t="shared" si="3"/>
        <v>#REF!</v>
      </c>
      <c r="AW12" s="17" t="e">
        <f t="shared" si="4"/>
        <v>#REF!</v>
      </c>
      <c r="AX12" s="17" t="e">
        <f t="shared" si="5"/>
        <v>#REF!</v>
      </c>
      <c r="AY12" s="17" t="e">
        <f t="shared" si="19"/>
        <v>#REF!</v>
      </c>
      <c r="AZ12" s="30">
        <v>2</v>
      </c>
      <c r="BA12" s="30">
        <v>4</v>
      </c>
      <c r="BB12" s="26">
        <f>INDEX(装备!$CH$6:$CH$9,新属性汇总!BA12)</f>
        <v>1</v>
      </c>
      <c r="BC12" s="14" t="e">
        <f>INDEX(装备!M$17:M$23,新属性汇总!$AZ12)*$BB12</f>
        <v>#REF!</v>
      </c>
      <c r="BD12" s="14" t="e">
        <f>INDEX(装备!N$17:N$23,新属性汇总!$AZ12)*$BB12</f>
        <v>#REF!</v>
      </c>
      <c r="BE12" s="14" t="e">
        <f>INDEX(装备!O$17:O$23,新属性汇总!$AZ12)*$BB12</f>
        <v>#REF!</v>
      </c>
      <c r="BF12" s="14" t="e">
        <f t="shared" si="36"/>
        <v>#REF!</v>
      </c>
      <c r="BG12" s="14" t="e">
        <f>INDEX(装备!S$17:S$23,新属性汇总!$AZ12)*(新属性汇总!$B12-$B11)*$BB12</f>
        <v>#REF!</v>
      </c>
      <c r="BH12" s="14" t="e">
        <f>INDEX(装备!T$17:T$23,新属性汇总!$AZ12)*(新属性汇总!$B12-$B11)*$BB12</f>
        <v>#REF!</v>
      </c>
      <c r="BI12" s="14" t="e">
        <f>INDEX(装备!U$17:U$23,新属性汇总!$AZ12)*(新属性汇总!$B12-$B11)*$BB12</f>
        <v>#REF!</v>
      </c>
      <c r="BJ12" s="14" t="e">
        <f t="shared" si="37"/>
        <v>#REF!</v>
      </c>
      <c r="BK12" s="14" t="e">
        <f>INDEX(装备!EO$17:EO$23,新属性汇总!$AZ12)</f>
        <v>#REF!</v>
      </c>
      <c r="BL12" s="14" t="e">
        <f>INDEX(装备!EP$17:EP$23,新属性汇总!$AZ12)</f>
        <v>#REF!</v>
      </c>
      <c r="BM12" s="14" t="e">
        <f>INDEX(装备!EQ$17:EQ$23,新属性汇总!$AZ12)</f>
        <v>#REF!</v>
      </c>
      <c r="BN12" s="13">
        <v>1</v>
      </c>
      <c r="BO12" s="14">
        <f>INDEX(装备!$FA$12:$FD$17,新属性汇总!AZ12,新属性汇总!BA12)</f>
        <v>3</v>
      </c>
      <c r="BP12" s="14" t="e">
        <f>INDEX(装备!EO$17:EO$23,新属性汇总!$AZ12)*新属性汇总!$BO12</f>
        <v>#REF!</v>
      </c>
      <c r="BQ12" s="14" t="e">
        <f>INDEX(装备!EP$17:EP$23,新属性汇总!$AZ12)*新属性汇总!$BO12</f>
        <v>#REF!</v>
      </c>
      <c r="BR12" s="14" t="e">
        <f>INDEX(装备!EQ$17:EQ$23,新属性汇总!$AZ12)*新属性汇总!$BO12</f>
        <v>#REF!</v>
      </c>
      <c r="BS12" s="14" t="e">
        <f t="shared" si="38"/>
        <v>#REF!</v>
      </c>
      <c r="BT12" s="14" t="e">
        <f>INDEX(装备!$CN$21:$CN$27,新属性汇总!$AZ12)*1.5</f>
        <v>#REF!</v>
      </c>
      <c r="BU12" s="14">
        <v>0</v>
      </c>
      <c r="BV12" s="14" t="e">
        <f>INDEX(装备!$CP$21:$CP$27,新属性汇总!$AZ12)*1.5</f>
        <v>#REF!</v>
      </c>
      <c r="BW12" s="14" t="e">
        <f t="shared" si="39"/>
        <v>#REF!</v>
      </c>
      <c r="BX12" s="14" t="e">
        <f t="shared" si="20"/>
        <v>#REF!</v>
      </c>
      <c r="BY12" s="17" t="e">
        <f t="shared" si="21"/>
        <v>#REF!</v>
      </c>
      <c r="BZ12" s="17" t="e">
        <f t="shared" si="22"/>
        <v>#REF!</v>
      </c>
      <c r="CA12" s="17" t="e">
        <f t="shared" si="23"/>
        <v>#REF!</v>
      </c>
      <c r="CB12" s="17" t="e">
        <f t="shared" si="24"/>
        <v>#REF!</v>
      </c>
      <c r="CC12" s="13">
        <v>18</v>
      </c>
      <c r="CD12" s="14" t="e">
        <f>INDEX(专属武器!$H$4:$H$20,新属性汇总!$CC12)*专属武器!H$2</f>
        <v>#REF!</v>
      </c>
      <c r="CE12" s="14" t="e">
        <f>INDEX(专属武器!$H$4:$H$20,新属性汇总!$CC12)*专属武器!I$2</f>
        <v>#REF!</v>
      </c>
      <c r="CF12" s="14" t="e">
        <f>INDEX(专属武器!$H$4:$H$20,新属性汇总!$CC12)*专属武器!J$2</f>
        <v>#REF!</v>
      </c>
      <c r="CG12" s="14" t="e">
        <f t="shared" si="40"/>
        <v>#REF!</v>
      </c>
      <c r="CH12" s="14" t="e">
        <f t="shared" si="25"/>
        <v>#REF!</v>
      </c>
      <c r="CI12" s="14" t="e">
        <f t="shared" si="26"/>
        <v>#REF!</v>
      </c>
      <c r="CJ12" s="14" t="e">
        <f t="shared" si="27"/>
        <v>#REF!</v>
      </c>
      <c r="CK12" s="14" t="e">
        <f t="shared" si="41"/>
        <v>#REF!</v>
      </c>
      <c r="CL12" s="14" t="e">
        <f t="shared" si="28"/>
        <v>#REF!</v>
      </c>
      <c r="CM12" s="17" t="e">
        <f t="shared" si="29"/>
        <v>#REF!</v>
      </c>
      <c r="CN12" s="17" t="e">
        <f t="shared" si="30"/>
        <v>#REF!</v>
      </c>
      <c r="CO12" s="17" t="e">
        <f t="shared" si="31"/>
        <v>#REF!</v>
      </c>
      <c r="CP12" s="17" t="e">
        <f t="shared" si="32"/>
        <v>#REF!</v>
      </c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26"/>
      <c r="DO12" s="26"/>
      <c r="DP12" s="26"/>
      <c r="DQ12" s="26"/>
      <c r="DR12" s="26"/>
    </row>
    <row r="13" spans="1:122" ht="16.5" x14ac:dyDescent="0.2">
      <c r="A13" s="30" t="s">
        <v>417</v>
      </c>
      <c r="B13" s="30">
        <v>72</v>
      </c>
      <c r="C13" s="30">
        <v>10</v>
      </c>
      <c r="D13" s="30">
        <v>5</v>
      </c>
      <c r="E13" s="30">
        <v>4</v>
      </c>
      <c r="F13" s="14" t="e">
        <f>INDEX(属性投放!#REF!,新属性汇总!$C13+($E13-2)*20)</f>
        <v>#REF!</v>
      </c>
      <c r="G13" s="14" t="e">
        <f>INDEX(属性投放!#REF!,新属性汇总!$C13+($E13-2)*20)</f>
        <v>#REF!</v>
      </c>
      <c r="H13" s="14" t="e">
        <f>INDEX(属性投放!#REF!,新属性汇总!$C13+($E13-2)*20)</f>
        <v>#REF!</v>
      </c>
      <c r="I13" s="14" t="e">
        <f t="shared" si="11"/>
        <v>#REF!</v>
      </c>
      <c r="J13" s="14" t="e">
        <f>SUM(F$4:F13)</f>
        <v>#REF!</v>
      </c>
      <c r="K13" s="14" t="e">
        <f>SUM(G$4:G13)</f>
        <v>#REF!</v>
      </c>
      <c r="L13" s="14" t="e">
        <f>SUM(H$4:H13)</f>
        <v>#REF!</v>
      </c>
      <c r="M13" s="14" t="e">
        <f t="shared" si="12"/>
        <v>#REF!</v>
      </c>
      <c r="N13" s="14" t="e">
        <f>INDEX(属性投放!#REF!,新属性汇总!$C13+($E13-2)*20)*INDEX(属性投放!#REF!,新属性汇总!$C13+($E13-2)*20)</f>
        <v>#REF!</v>
      </c>
      <c r="O13" s="14" t="e">
        <f>INDEX(属性投放!#REF!,新属性汇总!$C13+($E13-2)*20)*INDEX(属性投放!#REF!,新属性汇总!$C13+($E13-2)*20)</f>
        <v>#REF!</v>
      </c>
      <c r="P13" s="14" t="e">
        <f>INDEX(属性投放!#REF!,新属性汇总!$C13+($E13-2)*20)*INDEX(属性投放!#REF!,新属性汇总!$C13+($E13-2)*20)</f>
        <v>#REF!</v>
      </c>
      <c r="Q13" s="14" t="e">
        <f t="shared" si="13"/>
        <v>#REF!</v>
      </c>
      <c r="R13" s="14" t="e">
        <f>SUM(N$4:N13)</f>
        <v>#REF!</v>
      </c>
      <c r="S13" s="14" t="e">
        <f>SUM(O$4:O13)</f>
        <v>#REF!</v>
      </c>
      <c r="T13" s="14" t="e">
        <f>SUM(P$4:P13)</f>
        <v>#REF!</v>
      </c>
      <c r="U13" s="14" t="e">
        <f t="shared" si="14"/>
        <v>#REF!</v>
      </c>
      <c r="V13" s="14" t="e">
        <f>INDEX(属性投放!#REF!,新属性汇总!$C13+($E13-2)*20)</f>
        <v>#REF!</v>
      </c>
      <c r="W13" s="14" t="e">
        <f>INDEX(属性投放!#REF!,新属性汇总!$C13+($E13-2)*20)</f>
        <v>#REF!</v>
      </c>
      <c r="X13" s="14" t="e">
        <f>INDEX(属性投放!#REF!,新属性汇总!$C13+($E13-2)*20)</f>
        <v>#REF!</v>
      </c>
      <c r="Y13" s="14" t="e">
        <f t="shared" si="15"/>
        <v>#REF!</v>
      </c>
      <c r="Z13" s="14">
        <f>INDEX(属性偏向!Y$4:Y$8,新属性汇总!$D13)</f>
        <v>3</v>
      </c>
      <c r="AA13" s="14">
        <f>INDEX(属性偏向!Z$4:Z$8,新属性汇总!$D13)</f>
        <v>3</v>
      </c>
      <c r="AB13" s="14">
        <f>INDEX(属性偏向!AA$4:AA$8,新属性汇总!$D13)</f>
        <v>3</v>
      </c>
      <c r="AC13" s="14" t="e">
        <f>INDEX(属性偏向!S$4:S$144,(INDEX(属性偏向!$C$4:$C$7,新属性汇总!$E13-2)+Z13)*20+$C13)</f>
        <v>#REF!</v>
      </c>
      <c r="AD13" s="14" t="e">
        <f>INDEX(属性偏向!T$4:T$144,(INDEX(属性偏向!$C$4:$C$7,新属性汇总!$E13-2)+AA13)*20+$C13)</f>
        <v>#REF!</v>
      </c>
      <c r="AE13" s="14" t="e">
        <f>INDEX(属性偏向!U$4:U$144,(INDEX(属性偏向!$C$4:$C$7,新属性汇总!$E13-2)+AB13)*20+$C13)</f>
        <v>#REF!</v>
      </c>
      <c r="AF13" s="14">
        <f>INDEX(属性偏向!S$4:S$144,INDEX(属性偏向!$C$4:$C$7,新属性汇总!$E13-2)*20+$C13)</f>
        <v>70</v>
      </c>
      <c r="AG13" s="14">
        <f>INDEX(属性偏向!T$4:T$144,INDEX(属性偏向!$C$4:$C$7,新属性汇总!$E13-2)*20+$C13)</f>
        <v>35</v>
      </c>
      <c r="AH13" s="14">
        <f>INDEX(属性偏向!U$4:U$144,INDEX(属性偏向!$C$4:$C$7,新属性汇总!$E13-2)*20+$C13)</f>
        <v>700</v>
      </c>
      <c r="AI13" s="14" t="e">
        <f t="shared" si="33"/>
        <v>#REF!</v>
      </c>
      <c r="AJ13" s="14" t="e">
        <f t="shared" si="34"/>
        <v>#REF!</v>
      </c>
      <c r="AK13" s="14" t="e">
        <f t="shared" si="35"/>
        <v>#REF!</v>
      </c>
      <c r="AL13" s="14" t="e">
        <f t="shared" si="17"/>
        <v>#REF!</v>
      </c>
      <c r="AM13" s="14" t="e">
        <f>(F13+N13+V13+AI13)*(INDEX(属性投放!#REF!,新属性汇总!$D13)-1)</f>
        <v>#REF!</v>
      </c>
      <c r="AN13" s="14" t="e">
        <f>(G13+O13+W13+AJ13)*(INDEX(属性投放!#REF!,新属性汇总!$D13)-1)</f>
        <v>#REF!</v>
      </c>
      <c r="AO13" s="14" t="e">
        <f>(H13+P13+X13+AK13)*(INDEX(属性投放!#REF!,新属性汇总!$D13)-1)</f>
        <v>#REF!</v>
      </c>
      <c r="AP13" s="14" t="e">
        <f t="shared" si="18"/>
        <v>#REF!</v>
      </c>
      <c r="AQ13" s="14"/>
      <c r="AR13" s="14"/>
      <c r="AS13" s="14"/>
      <c r="AT13" s="14" t="e">
        <f t="shared" si="1"/>
        <v>#REF!</v>
      </c>
      <c r="AU13" s="17" t="e">
        <f t="shared" si="2"/>
        <v>#REF!</v>
      </c>
      <c r="AV13" s="17" t="e">
        <f t="shared" si="3"/>
        <v>#REF!</v>
      </c>
      <c r="AW13" s="17" t="e">
        <f t="shared" si="4"/>
        <v>#REF!</v>
      </c>
      <c r="AX13" s="17" t="e">
        <f t="shared" si="5"/>
        <v>#REF!</v>
      </c>
      <c r="AY13" s="17" t="e">
        <f t="shared" si="19"/>
        <v>#REF!</v>
      </c>
      <c r="AZ13" s="30">
        <v>3</v>
      </c>
      <c r="BA13" s="30">
        <v>4</v>
      </c>
      <c r="BB13" s="26">
        <f>INDEX(装备!$CH$6:$CH$9,新属性汇总!BA13)</f>
        <v>1</v>
      </c>
      <c r="BC13" s="14" t="e">
        <f>INDEX(装备!M$17:M$23,新属性汇总!$AZ13)*$BB13</f>
        <v>#REF!</v>
      </c>
      <c r="BD13" s="14" t="e">
        <f>INDEX(装备!N$17:N$23,新属性汇总!$AZ13)*$BB13</f>
        <v>#REF!</v>
      </c>
      <c r="BE13" s="14" t="e">
        <f>INDEX(装备!O$17:O$23,新属性汇总!$AZ13)*$BB13</f>
        <v>#REF!</v>
      </c>
      <c r="BF13" s="14" t="e">
        <f t="shared" si="36"/>
        <v>#REF!</v>
      </c>
      <c r="BG13" s="14" t="e">
        <f>INDEX(装备!S$17:S$23,新属性汇总!$AZ13)*(新属性汇总!$B13-$B12)*$BB13</f>
        <v>#REF!</v>
      </c>
      <c r="BH13" s="14" t="e">
        <f>INDEX(装备!T$17:T$23,新属性汇总!$AZ13)*(新属性汇总!$B13-$B12)*$BB13</f>
        <v>#REF!</v>
      </c>
      <c r="BI13" s="14" t="e">
        <f>INDEX(装备!U$17:U$23,新属性汇总!$AZ13)*(新属性汇总!$B13-$B12)*$BB13</f>
        <v>#REF!</v>
      </c>
      <c r="BJ13" s="14" t="e">
        <f t="shared" si="37"/>
        <v>#REF!</v>
      </c>
      <c r="BK13" s="14" t="e">
        <f>INDEX(装备!EO$17:EO$23,新属性汇总!$AZ13)</f>
        <v>#REF!</v>
      </c>
      <c r="BL13" s="14" t="e">
        <f>INDEX(装备!EP$17:EP$23,新属性汇总!$AZ13)</f>
        <v>#REF!</v>
      </c>
      <c r="BM13" s="14" t="e">
        <f>INDEX(装备!EQ$17:EQ$23,新属性汇总!$AZ13)</f>
        <v>#REF!</v>
      </c>
      <c r="BN13" s="13">
        <v>1</v>
      </c>
      <c r="BO13" s="14">
        <f>INDEX(装备!$FA$12:$FD$17,新属性汇总!AZ13,新属性汇总!BA13)</f>
        <v>3</v>
      </c>
      <c r="BP13" s="14" t="e">
        <f>INDEX(装备!EO$17:EO$23,新属性汇总!$AZ13)*新属性汇总!$BO13</f>
        <v>#REF!</v>
      </c>
      <c r="BQ13" s="14" t="e">
        <f>INDEX(装备!EP$17:EP$23,新属性汇总!$AZ13)*新属性汇总!$BO13</f>
        <v>#REF!</v>
      </c>
      <c r="BR13" s="14" t="e">
        <f>INDEX(装备!EQ$17:EQ$23,新属性汇总!$AZ13)*新属性汇总!$BO13</f>
        <v>#REF!</v>
      </c>
      <c r="BS13" s="14" t="e">
        <f t="shared" si="38"/>
        <v>#REF!</v>
      </c>
      <c r="BT13" s="14" t="e">
        <f>INDEX(装备!$CN$21:$CN$27,新属性汇总!$AZ13)*1.5</f>
        <v>#REF!</v>
      </c>
      <c r="BU13" s="14">
        <v>0</v>
      </c>
      <c r="BV13" s="14" t="e">
        <f>INDEX(装备!$CP$21:$CP$27,新属性汇总!$AZ13)*1.5</f>
        <v>#REF!</v>
      </c>
      <c r="BW13" s="14" t="e">
        <f t="shared" si="39"/>
        <v>#REF!</v>
      </c>
      <c r="BX13" s="14" t="e">
        <f t="shared" si="20"/>
        <v>#REF!</v>
      </c>
      <c r="BY13" s="17" t="e">
        <f t="shared" si="21"/>
        <v>#REF!</v>
      </c>
      <c r="BZ13" s="17" t="e">
        <f t="shared" si="22"/>
        <v>#REF!</v>
      </c>
      <c r="CA13" s="17" t="e">
        <f t="shared" si="23"/>
        <v>#REF!</v>
      </c>
      <c r="CB13" s="17" t="e">
        <f t="shared" si="24"/>
        <v>#REF!</v>
      </c>
      <c r="CC13" s="13">
        <v>20</v>
      </c>
      <c r="CD13" s="14" t="e">
        <f>INDEX(专属武器!$H$4:$H$20,新属性汇总!$CC13)*专属武器!H$2</f>
        <v>#REF!</v>
      </c>
      <c r="CE13" s="14" t="e">
        <f>INDEX(专属武器!$H$4:$H$20,新属性汇总!$CC13)*专属武器!I$2</f>
        <v>#REF!</v>
      </c>
      <c r="CF13" s="14" t="e">
        <f>INDEX(专属武器!$H$4:$H$20,新属性汇总!$CC13)*专属武器!J$2</f>
        <v>#REF!</v>
      </c>
      <c r="CG13" s="14" t="e">
        <f t="shared" si="40"/>
        <v>#REF!</v>
      </c>
      <c r="CH13" s="14" t="e">
        <f t="shared" si="25"/>
        <v>#REF!</v>
      </c>
      <c r="CI13" s="14" t="e">
        <f t="shared" si="26"/>
        <v>#REF!</v>
      </c>
      <c r="CJ13" s="14" t="e">
        <f t="shared" si="27"/>
        <v>#REF!</v>
      </c>
      <c r="CK13" s="14" t="e">
        <f t="shared" si="41"/>
        <v>#REF!</v>
      </c>
      <c r="CL13" s="14" t="e">
        <f t="shared" si="28"/>
        <v>#REF!</v>
      </c>
      <c r="CM13" s="17" t="e">
        <f t="shared" si="29"/>
        <v>#REF!</v>
      </c>
      <c r="CN13" s="17" t="e">
        <f t="shared" si="30"/>
        <v>#REF!</v>
      </c>
      <c r="CO13" s="17" t="e">
        <f t="shared" si="31"/>
        <v>#REF!</v>
      </c>
      <c r="CP13" s="17" t="e">
        <f t="shared" si="32"/>
        <v>#REF!</v>
      </c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26"/>
      <c r="DO13" s="26"/>
      <c r="DP13" s="26"/>
      <c r="DQ13" s="26"/>
      <c r="DR13" s="26"/>
    </row>
    <row r="14" spans="1:122" ht="16.5" x14ac:dyDescent="0.2">
      <c r="A14" s="30" t="s">
        <v>418</v>
      </c>
      <c r="B14" s="30">
        <v>80</v>
      </c>
      <c r="C14" s="30">
        <v>11</v>
      </c>
      <c r="D14" s="30">
        <v>5</v>
      </c>
      <c r="E14" s="30">
        <v>4</v>
      </c>
      <c r="F14" s="14" t="e">
        <f>INDEX(属性投放!#REF!,新属性汇总!$C14+($E14-2)*20)</f>
        <v>#REF!</v>
      </c>
      <c r="G14" s="14" t="e">
        <f>INDEX(属性投放!#REF!,新属性汇总!$C14+($E14-2)*20)</f>
        <v>#REF!</v>
      </c>
      <c r="H14" s="14" t="e">
        <f>INDEX(属性投放!#REF!,新属性汇总!$C14+($E14-2)*20)</f>
        <v>#REF!</v>
      </c>
      <c r="I14" s="14" t="e">
        <f t="shared" si="11"/>
        <v>#REF!</v>
      </c>
      <c r="J14" s="14" t="e">
        <f>SUM(F$4:F14)</f>
        <v>#REF!</v>
      </c>
      <c r="K14" s="14" t="e">
        <f>SUM(G$4:G14)</f>
        <v>#REF!</v>
      </c>
      <c r="L14" s="14" t="e">
        <f>SUM(H$4:H14)</f>
        <v>#REF!</v>
      </c>
      <c r="M14" s="14" t="e">
        <f t="shared" si="12"/>
        <v>#REF!</v>
      </c>
      <c r="N14" s="14" t="e">
        <f>INDEX(属性投放!#REF!,新属性汇总!$C14+($E14-2)*20)*INDEX(属性投放!#REF!,新属性汇总!$C14+($E14-2)*20)</f>
        <v>#REF!</v>
      </c>
      <c r="O14" s="14" t="e">
        <f>INDEX(属性投放!#REF!,新属性汇总!$C14+($E14-2)*20)*INDEX(属性投放!#REF!,新属性汇总!$C14+($E14-2)*20)</f>
        <v>#REF!</v>
      </c>
      <c r="P14" s="14" t="e">
        <f>INDEX(属性投放!#REF!,新属性汇总!$C14+($E14-2)*20)*INDEX(属性投放!#REF!,新属性汇总!$C14+($E14-2)*20)</f>
        <v>#REF!</v>
      </c>
      <c r="Q14" s="14" t="e">
        <f t="shared" si="13"/>
        <v>#REF!</v>
      </c>
      <c r="R14" s="14" t="e">
        <f>SUM(N$4:N14)</f>
        <v>#REF!</v>
      </c>
      <c r="S14" s="14" t="e">
        <f>SUM(O$4:O14)</f>
        <v>#REF!</v>
      </c>
      <c r="T14" s="14" t="e">
        <f>SUM(P$4:P14)</f>
        <v>#REF!</v>
      </c>
      <c r="U14" s="14" t="e">
        <f t="shared" si="14"/>
        <v>#REF!</v>
      </c>
      <c r="V14" s="14" t="e">
        <f>INDEX(属性投放!#REF!,新属性汇总!$C14+($E14-2)*20)</f>
        <v>#REF!</v>
      </c>
      <c r="W14" s="14" t="e">
        <f>INDEX(属性投放!#REF!,新属性汇总!$C14+($E14-2)*20)</f>
        <v>#REF!</v>
      </c>
      <c r="X14" s="14" t="e">
        <f>INDEX(属性投放!#REF!,新属性汇总!$C14+($E14-2)*20)</f>
        <v>#REF!</v>
      </c>
      <c r="Y14" s="14" t="e">
        <f t="shared" si="15"/>
        <v>#REF!</v>
      </c>
      <c r="Z14" s="14">
        <f>INDEX(属性偏向!Y$4:Y$8,新属性汇总!$D14)</f>
        <v>3</v>
      </c>
      <c r="AA14" s="14">
        <f>INDEX(属性偏向!Z$4:Z$8,新属性汇总!$D14)</f>
        <v>3</v>
      </c>
      <c r="AB14" s="14">
        <f>INDEX(属性偏向!AA$4:AA$8,新属性汇总!$D14)</f>
        <v>3</v>
      </c>
      <c r="AC14" s="14" t="e">
        <f>INDEX(属性偏向!S$4:S$144,(INDEX(属性偏向!$C$4:$C$7,新属性汇总!$E14-2)+Z14)*20+$C14)</f>
        <v>#REF!</v>
      </c>
      <c r="AD14" s="14" t="e">
        <f>INDEX(属性偏向!T$4:T$144,(INDEX(属性偏向!$C$4:$C$7,新属性汇总!$E14-2)+AA14)*20+$C14)</f>
        <v>#REF!</v>
      </c>
      <c r="AE14" s="14" t="e">
        <f>INDEX(属性偏向!U$4:U$144,(INDEX(属性偏向!$C$4:$C$7,新属性汇总!$E14-2)+AB14)*20+$C14)</f>
        <v>#REF!</v>
      </c>
      <c r="AF14" s="14">
        <f>INDEX(属性偏向!S$4:S$144,INDEX(属性偏向!$C$4:$C$7,新属性汇总!$E14-2)*20+$C14)</f>
        <v>30</v>
      </c>
      <c r="AG14" s="14">
        <f>INDEX(属性偏向!T$4:T$144,INDEX(属性偏向!$C$4:$C$7,新属性汇总!$E14-2)*20+$C14)</f>
        <v>15</v>
      </c>
      <c r="AH14" s="14">
        <f>INDEX(属性偏向!U$4:U$144,INDEX(属性偏向!$C$4:$C$7,新属性汇总!$E14-2)*20+$C14)</f>
        <v>180</v>
      </c>
      <c r="AI14" s="14" t="e">
        <f t="shared" si="33"/>
        <v>#REF!</v>
      </c>
      <c r="AJ14" s="14" t="e">
        <f t="shared" si="34"/>
        <v>#REF!</v>
      </c>
      <c r="AK14" s="14" t="e">
        <f t="shared" si="35"/>
        <v>#REF!</v>
      </c>
      <c r="AL14" s="14" t="e">
        <f t="shared" si="17"/>
        <v>#REF!</v>
      </c>
      <c r="AM14" s="14" t="e">
        <f>(F14+N14+V14+AI14)*(INDEX(属性投放!#REF!,新属性汇总!$D14)-1)</f>
        <v>#REF!</v>
      </c>
      <c r="AN14" s="14" t="e">
        <f>(G14+O14+W14+AJ14)*(INDEX(属性投放!#REF!,新属性汇总!$D14)-1)</f>
        <v>#REF!</v>
      </c>
      <c r="AO14" s="14" t="e">
        <f>(H14+P14+X14+AK14)*(INDEX(属性投放!#REF!,新属性汇总!$D14)-1)</f>
        <v>#REF!</v>
      </c>
      <c r="AP14" s="14" t="e">
        <f t="shared" si="18"/>
        <v>#REF!</v>
      </c>
      <c r="AQ14" s="14"/>
      <c r="AR14" s="14"/>
      <c r="AS14" s="14"/>
      <c r="AT14" s="14" t="e">
        <f t="shared" si="1"/>
        <v>#REF!</v>
      </c>
      <c r="AU14" s="17" t="e">
        <f t="shared" si="2"/>
        <v>#REF!</v>
      </c>
      <c r="AV14" s="17" t="e">
        <f t="shared" si="3"/>
        <v>#REF!</v>
      </c>
      <c r="AW14" s="17" t="e">
        <f t="shared" si="4"/>
        <v>#REF!</v>
      </c>
      <c r="AX14" s="17" t="e">
        <f t="shared" si="5"/>
        <v>#REF!</v>
      </c>
      <c r="AY14" s="17" t="e">
        <f t="shared" si="19"/>
        <v>#REF!</v>
      </c>
      <c r="AZ14" s="30">
        <v>3</v>
      </c>
      <c r="BA14" s="30">
        <v>4</v>
      </c>
      <c r="BB14" s="26">
        <f>INDEX(装备!$CH$6:$CH$9,新属性汇总!BA14)</f>
        <v>1</v>
      </c>
      <c r="BC14" s="14" t="e">
        <f>INDEX(装备!M$17:M$23,新属性汇总!$AZ14)*$BB14</f>
        <v>#REF!</v>
      </c>
      <c r="BD14" s="14" t="e">
        <f>INDEX(装备!N$17:N$23,新属性汇总!$AZ14)*$BB14</f>
        <v>#REF!</v>
      </c>
      <c r="BE14" s="14" t="e">
        <f>INDEX(装备!O$17:O$23,新属性汇总!$AZ14)*$BB14</f>
        <v>#REF!</v>
      </c>
      <c r="BF14" s="14" t="e">
        <f t="shared" si="36"/>
        <v>#REF!</v>
      </c>
      <c r="BG14" s="14" t="e">
        <f>INDEX(装备!S$17:S$23,新属性汇总!$AZ14)*(新属性汇总!$B14-$B13)*$BB14</f>
        <v>#REF!</v>
      </c>
      <c r="BH14" s="14" t="e">
        <f>INDEX(装备!T$17:T$23,新属性汇总!$AZ14)*(新属性汇总!$B14-$B13)*$BB14</f>
        <v>#REF!</v>
      </c>
      <c r="BI14" s="14" t="e">
        <f>INDEX(装备!U$17:U$23,新属性汇总!$AZ14)*(新属性汇总!$B14-$B13)*$BB14</f>
        <v>#REF!</v>
      </c>
      <c r="BJ14" s="14" t="e">
        <f t="shared" si="37"/>
        <v>#REF!</v>
      </c>
      <c r="BK14" s="14" t="e">
        <f>INDEX(装备!EO$17:EO$23,新属性汇总!$AZ14)</f>
        <v>#REF!</v>
      </c>
      <c r="BL14" s="14" t="e">
        <f>INDEX(装备!EP$17:EP$23,新属性汇总!$AZ14)</f>
        <v>#REF!</v>
      </c>
      <c r="BM14" s="14" t="e">
        <f>INDEX(装备!EQ$17:EQ$23,新属性汇总!$AZ14)</f>
        <v>#REF!</v>
      </c>
      <c r="BN14" s="13">
        <v>1</v>
      </c>
      <c r="BO14" s="14">
        <f>INDEX(装备!$FA$12:$FD$17,新属性汇总!AZ14,新属性汇总!BA14)</f>
        <v>3</v>
      </c>
      <c r="BP14" s="14" t="e">
        <f>INDEX(装备!EO$17:EO$23,新属性汇总!$AZ14)*新属性汇总!$BO14</f>
        <v>#REF!</v>
      </c>
      <c r="BQ14" s="14" t="e">
        <f>INDEX(装备!EP$17:EP$23,新属性汇总!$AZ14)*新属性汇总!$BO14</f>
        <v>#REF!</v>
      </c>
      <c r="BR14" s="14" t="e">
        <f>INDEX(装备!EQ$17:EQ$23,新属性汇总!$AZ14)*新属性汇总!$BO14</f>
        <v>#REF!</v>
      </c>
      <c r="BS14" s="14" t="e">
        <f t="shared" si="38"/>
        <v>#REF!</v>
      </c>
      <c r="BT14" s="14" t="e">
        <f>INDEX(装备!$CN$21:$CN$27,新属性汇总!$AZ14)*1.5</f>
        <v>#REF!</v>
      </c>
      <c r="BU14" s="14">
        <v>0</v>
      </c>
      <c r="BV14" s="14" t="e">
        <f>INDEX(装备!$CP$21:$CP$27,新属性汇总!$AZ14)*1.5</f>
        <v>#REF!</v>
      </c>
      <c r="BW14" s="14" t="e">
        <f t="shared" si="39"/>
        <v>#REF!</v>
      </c>
      <c r="BX14" s="14" t="e">
        <f t="shared" si="20"/>
        <v>#REF!</v>
      </c>
      <c r="BY14" s="17" t="e">
        <f t="shared" si="21"/>
        <v>#REF!</v>
      </c>
      <c r="BZ14" s="17" t="e">
        <f t="shared" si="22"/>
        <v>#REF!</v>
      </c>
      <c r="CA14" s="17" t="e">
        <f t="shared" si="23"/>
        <v>#REF!</v>
      </c>
      <c r="CB14" s="17" t="e">
        <f t="shared" si="24"/>
        <v>#REF!</v>
      </c>
      <c r="CC14" s="13">
        <v>22</v>
      </c>
      <c r="CD14" s="14" t="e">
        <f>INDEX(专属武器!$H$4:$H$20,新属性汇总!$CC14)*专属武器!H$2</f>
        <v>#REF!</v>
      </c>
      <c r="CE14" s="14" t="e">
        <f>INDEX(专属武器!$H$4:$H$20,新属性汇总!$CC14)*专属武器!I$2</f>
        <v>#REF!</v>
      </c>
      <c r="CF14" s="14" t="e">
        <f>INDEX(专属武器!$H$4:$H$20,新属性汇总!$CC14)*专属武器!J$2</f>
        <v>#REF!</v>
      </c>
      <c r="CG14" s="14" t="e">
        <f t="shared" si="40"/>
        <v>#REF!</v>
      </c>
      <c r="CH14" s="14" t="e">
        <f t="shared" si="25"/>
        <v>#REF!</v>
      </c>
      <c r="CI14" s="14" t="e">
        <f t="shared" si="26"/>
        <v>#REF!</v>
      </c>
      <c r="CJ14" s="14" t="e">
        <f t="shared" si="27"/>
        <v>#REF!</v>
      </c>
      <c r="CK14" s="14" t="e">
        <f t="shared" si="41"/>
        <v>#REF!</v>
      </c>
      <c r="CL14" s="14" t="e">
        <f t="shared" si="28"/>
        <v>#REF!</v>
      </c>
      <c r="CM14" s="17" t="e">
        <f t="shared" si="29"/>
        <v>#REF!</v>
      </c>
      <c r="CN14" s="17" t="e">
        <f t="shared" si="30"/>
        <v>#REF!</v>
      </c>
      <c r="CO14" s="17" t="e">
        <f t="shared" si="31"/>
        <v>#REF!</v>
      </c>
      <c r="CP14" s="17" t="e">
        <f t="shared" si="32"/>
        <v>#REF!</v>
      </c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26"/>
      <c r="DO14" s="26"/>
      <c r="DP14" s="26"/>
      <c r="DQ14" s="26"/>
      <c r="DR14" s="26"/>
    </row>
    <row r="15" spans="1:122" ht="16.5" x14ac:dyDescent="0.2">
      <c r="A15" s="30" t="s">
        <v>419</v>
      </c>
      <c r="B15" s="30">
        <v>87</v>
      </c>
      <c r="C15" s="30">
        <v>12</v>
      </c>
      <c r="D15" s="30">
        <v>5</v>
      </c>
      <c r="E15" s="30">
        <v>4</v>
      </c>
      <c r="F15" s="14" t="e">
        <f>INDEX(属性投放!#REF!,新属性汇总!$C15+($E15-2)*20)</f>
        <v>#REF!</v>
      </c>
      <c r="G15" s="14" t="e">
        <f>INDEX(属性投放!#REF!,新属性汇总!$C15+($E15-2)*20)</f>
        <v>#REF!</v>
      </c>
      <c r="H15" s="14" t="e">
        <f>INDEX(属性投放!#REF!,新属性汇总!$C15+($E15-2)*20)</f>
        <v>#REF!</v>
      </c>
      <c r="I15" s="14" t="e">
        <f t="shared" si="11"/>
        <v>#REF!</v>
      </c>
      <c r="J15" s="14" t="e">
        <f>SUM(F$4:F15)</f>
        <v>#REF!</v>
      </c>
      <c r="K15" s="14" t="e">
        <f>SUM(G$4:G15)</f>
        <v>#REF!</v>
      </c>
      <c r="L15" s="14" t="e">
        <f>SUM(H$4:H15)</f>
        <v>#REF!</v>
      </c>
      <c r="M15" s="14" t="e">
        <f t="shared" si="12"/>
        <v>#REF!</v>
      </c>
      <c r="N15" s="14" t="e">
        <f>INDEX(属性投放!#REF!,新属性汇总!$C15+($E15-2)*20)*INDEX(属性投放!#REF!,新属性汇总!$C15+($E15-2)*20)</f>
        <v>#REF!</v>
      </c>
      <c r="O15" s="14" t="e">
        <f>INDEX(属性投放!#REF!,新属性汇总!$C15+($E15-2)*20)*INDEX(属性投放!#REF!,新属性汇总!$C15+($E15-2)*20)</f>
        <v>#REF!</v>
      </c>
      <c r="P15" s="14" t="e">
        <f>INDEX(属性投放!#REF!,新属性汇总!$C15+($E15-2)*20)*INDEX(属性投放!#REF!,新属性汇总!$C15+($E15-2)*20)</f>
        <v>#REF!</v>
      </c>
      <c r="Q15" s="14" t="e">
        <f t="shared" si="13"/>
        <v>#REF!</v>
      </c>
      <c r="R15" s="14" t="e">
        <f>SUM(N$4:N15)</f>
        <v>#REF!</v>
      </c>
      <c r="S15" s="14" t="e">
        <f>SUM(O$4:O15)</f>
        <v>#REF!</v>
      </c>
      <c r="T15" s="14" t="e">
        <f>SUM(P$4:P15)</f>
        <v>#REF!</v>
      </c>
      <c r="U15" s="14" t="e">
        <f t="shared" si="14"/>
        <v>#REF!</v>
      </c>
      <c r="V15" s="14" t="e">
        <f>INDEX(属性投放!#REF!,新属性汇总!$C15+($E15-2)*20)</f>
        <v>#REF!</v>
      </c>
      <c r="W15" s="14" t="e">
        <f>INDEX(属性投放!#REF!,新属性汇总!$C15+($E15-2)*20)</f>
        <v>#REF!</v>
      </c>
      <c r="X15" s="14" t="e">
        <f>INDEX(属性投放!#REF!,新属性汇总!$C15+($E15-2)*20)</f>
        <v>#REF!</v>
      </c>
      <c r="Y15" s="14" t="e">
        <f t="shared" si="15"/>
        <v>#REF!</v>
      </c>
      <c r="Z15" s="14">
        <f>INDEX(属性偏向!Y$4:Y$8,新属性汇总!$D15)</f>
        <v>3</v>
      </c>
      <c r="AA15" s="14">
        <f>INDEX(属性偏向!Z$4:Z$8,新属性汇总!$D15)</f>
        <v>3</v>
      </c>
      <c r="AB15" s="14">
        <f>INDEX(属性偏向!AA$4:AA$8,新属性汇总!$D15)</f>
        <v>3</v>
      </c>
      <c r="AC15" s="14" t="e">
        <f>INDEX(属性偏向!S$4:S$144,(INDEX(属性偏向!$C$4:$C$7,新属性汇总!$E15-2)+Z15)*20+$C15)</f>
        <v>#REF!</v>
      </c>
      <c r="AD15" s="14" t="e">
        <f>INDEX(属性偏向!T$4:T$144,(INDEX(属性偏向!$C$4:$C$7,新属性汇总!$E15-2)+AA15)*20+$C15)</f>
        <v>#REF!</v>
      </c>
      <c r="AE15" s="14" t="e">
        <f>INDEX(属性偏向!U$4:U$144,(INDEX(属性偏向!$C$4:$C$7,新属性汇总!$E15-2)+AB15)*20+$C15)</f>
        <v>#REF!</v>
      </c>
      <c r="AF15" s="14">
        <f>INDEX(属性偏向!S$4:S$144,INDEX(属性偏向!$C$4:$C$7,新属性汇总!$E15-2)*20+$C15)</f>
        <v>32</v>
      </c>
      <c r="AG15" s="14">
        <f>INDEX(属性偏向!T$4:T$144,INDEX(属性偏向!$C$4:$C$7,新属性汇总!$E15-2)*20+$C15)</f>
        <v>16</v>
      </c>
      <c r="AH15" s="14">
        <f>INDEX(属性偏向!U$4:U$144,INDEX(属性偏向!$C$4:$C$7,新属性汇总!$E15-2)*20+$C15)</f>
        <v>224</v>
      </c>
      <c r="AI15" s="14" t="e">
        <f t="shared" si="33"/>
        <v>#REF!</v>
      </c>
      <c r="AJ15" s="14" t="e">
        <f t="shared" si="34"/>
        <v>#REF!</v>
      </c>
      <c r="AK15" s="14" t="e">
        <f t="shared" si="35"/>
        <v>#REF!</v>
      </c>
      <c r="AL15" s="14" t="e">
        <f t="shared" si="17"/>
        <v>#REF!</v>
      </c>
      <c r="AM15" s="14" t="e">
        <f>(F15+N15+V15+AI15)*(INDEX(属性投放!#REF!,新属性汇总!$D15)-1)</f>
        <v>#REF!</v>
      </c>
      <c r="AN15" s="14" t="e">
        <f>(G15+O15+W15+AJ15)*(INDEX(属性投放!#REF!,新属性汇总!$D15)-1)</f>
        <v>#REF!</v>
      </c>
      <c r="AO15" s="14" t="e">
        <f>(H15+P15+X15+AK15)*(INDEX(属性投放!#REF!,新属性汇总!$D15)-1)</f>
        <v>#REF!</v>
      </c>
      <c r="AP15" s="14" t="e">
        <f t="shared" si="18"/>
        <v>#REF!</v>
      </c>
      <c r="AQ15" s="14"/>
      <c r="AR15" s="14"/>
      <c r="AS15" s="14"/>
      <c r="AT15" s="14" t="e">
        <f t="shared" si="1"/>
        <v>#REF!</v>
      </c>
      <c r="AU15" s="17" t="e">
        <f t="shared" si="2"/>
        <v>#REF!</v>
      </c>
      <c r="AV15" s="17" t="e">
        <f t="shared" si="3"/>
        <v>#REF!</v>
      </c>
      <c r="AW15" s="17" t="e">
        <f t="shared" si="4"/>
        <v>#REF!</v>
      </c>
      <c r="AX15" s="17" t="e">
        <f t="shared" si="5"/>
        <v>#REF!</v>
      </c>
      <c r="AY15" s="17" t="e">
        <f t="shared" si="19"/>
        <v>#REF!</v>
      </c>
      <c r="AZ15" s="30">
        <v>3</v>
      </c>
      <c r="BA15" s="30">
        <v>4</v>
      </c>
      <c r="BB15" s="26">
        <f>INDEX(装备!$CH$6:$CH$9,新属性汇总!BA15)</f>
        <v>1</v>
      </c>
      <c r="BC15" s="14" t="e">
        <f>INDEX(装备!M$17:M$23,新属性汇总!$AZ15)*$BB15</f>
        <v>#REF!</v>
      </c>
      <c r="BD15" s="14" t="e">
        <f>INDEX(装备!N$17:N$23,新属性汇总!$AZ15)*$BB15</f>
        <v>#REF!</v>
      </c>
      <c r="BE15" s="14" t="e">
        <f>INDEX(装备!O$17:O$23,新属性汇总!$AZ15)*$BB15</f>
        <v>#REF!</v>
      </c>
      <c r="BF15" s="14" t="e">
        <f t="shared" si="36"/>
        <v>#REF!</v>
      </c>
      <c r="BG15" s="14" t="e">
        <f>INDEX(装备!S$17:S$23,新属性汇总!$AZ15)*(新属性汇总!$B15-$B14)*$BB15</f>
        <v>#REF!</v>
      </c>
      <c r="BH15" s="14" t="e">
        <f>INDEX(装备!T$17:T$23,新属性汇总!$AZ15)*(新属性汇总!$B15-$B14)*$BB15</f>
        <v>#REF!</v>
      </c>
      <c r="BI15" s="14" t="e">
        <f>INDEX(装备!U$17:U$23,新属性汇总!$AZ15)*(新属性汇总!$B15-$B14)*$BB15</f>
        <v>#REF!</v>
      </c>
      <c r="BJ15" s="14" t="e">
        <f t="shared" si="37"/>
        <v>#REF!</v>
      </c>
      <c r="BK15" s="14" t="e">
        <f>INDEX(装备!EO$17:EO$23,新属性汇总!$AZ15)</f>
        <v>#REF!</v>
      </c>
      <c r="BL15" s="14" t="e">
        <f>INDEX(装备!EP$17:EP$23,新属性汇总!$AZ15)</f>
        <v>#REF!</v>
      </c>
      <c r="BM15" s="14" t="e">
        <f>INDEX(装备!EQ$17:EQ$23,新属性汇总!$AZ15)</f>
        <v>#REF!</v>
      </c>
      <c r="BN15" s="13">
        <v>1</v>
      </c>
      <c r="BO15" s="14">
        <f>INDEX(装备!$FA$12:$FD$17,新属性汇总!AZ15,新属性汇总!BA15)</f>
        <v>3</v>
      </c>
      <c r="BP15" s="14" t="e">
        <f>INDEX(装备!EO$17:EO$23,新属性汇总!$AZ15)*新属性汇总!$BO15</f>
        <v>#REF!</v>
      </c>
      <c r="BQ15" s="14" t="e">
        <f>INDEX(装备!EP$17:EP$23,新属性汇总!$AZ15)*新属性汇总!$BO15</f>
        <v>#REF!</v>
      </c>
      <c r="BR15" s="14" t="e">
        <f>INDEX(装备!EQ$17:EQ$23,新属性汇总!$AZ15)*新属性汇总!$BO15</f>
        <v>#REF!</v>
      </c>
      <c r="BS15" s="14" t="e">
        <f t="shared" si="38"/>
        <v>#REF!</v>
      </c>
      <c r="BT15" s="14" t="e">
        <f>INDEX(装备!$CN$21:$CN$27,新属性汇总!$AZ15)*1.5</f>
        <v>#REF!</v>
      </c>
      <c r="BU15" s="14">
        <v>0</v>
      </c>
      <c r="BV15" s="14" t="e">
        <f>INDEX(装备!$CP$21:$CP$27,新属性汇总!$AZ15)*1.5</f>
        <v>#REF!</v>
      </c>
      <c r="BW15" s="14" t="e">
        <f t="shared" si="39"/>
        <v>#REF!</v>
      </c>
      <c r="BX15" s="14" t="e">
        <f t="shared" si="20"/>
        <v>#REF!</v>
      </c>
      <c r="BY15" s="17" t="e">
        <f t="shared" si="21"/>
        <v>#REF!</v>
      </c>
      <c r="BZ15" s="17" t="e">
        <f t="shared" si="22"/>
        <v>#REF!</v>
      </c>
      <c r="CA15" s="17" t="e">
        <f t="shared" si="23"/>
        <v>#REF!</v>
      </c>
      <c r="CB15" s="17" t="e">
        <f t="shared" si="24"/>
        <v>#REF!</v>
      </c>
      <c r="CC15" s="13">
        <v>24</v>
      </c>
      <c r="CD15" s="14" t="e">
        <f>INDEX(专属武器!$H$4:$H$20,新属性汇总!$CC15)*专属武器!H$2</f>
        <v>#REF!</v>
      </c>
      <c r="CE15" s="14" t="e">
        <f>INDEX(专属武器!$H$4:$H$20,新属性汇总!$CC15)*专属武器!I$2</f>
        <v>#REF!</v>
      </c>
      <c r="CF15" s="14" t="e">
        <f>INDEX(专属武器!$H$4:$H$20,新属性汇总!$CC15)*专属武器!J$2</f>
        <v>#REF!</v>
      </c>
      <c r="CG15" s="14" t="e">
        <f t="shared" si="40"/>
        <v>#REF!</v>
      </c>
      <c r="CH15" s="14" t="e">
        <f t="shared" si="25"/>
        <v>#REF!</v>
      </c>
      <c r="CI15" s="14" t="e">
        <f t="shared" si="26"/>
        <v>#REF!</v>
      </c>
      <c r="CJ15" s="14" t="e">
        <f t="shared" si="27"/>
        <v>#REF!</v>
      </c>
      <c r="CK15" s="14" t="e">
        <f t="shared" si="41"/>
        <v>#REF!</v>
      </c>
      <c r="CL15" s="14" t="e">
        <f t="shared" si="28"/>
        <v>#REF!</v>
      </c>
      <c r="CM15" s="17" t="e">
        <f t="shared" si="29"/>
        <v>#REF!</v>
      </c>
      <c r="CN15" s="17" t="e">
        <f t="shared" si="30"/>
        <v>#REF!</v>
      </c>
      <c r="CO15" s="17" t="e">
        <f t="shared" si="31"/>
        <v>#REF!</v>
      </c>
      <c r="CP15" s="17" t="e">
        <f t="shared" si="32"/>
        <v>#REF!</v>
      </c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26"/>
      <c r="DO15" s="26"/>
      <c r="DP15" s="26"/>
      <c r="DQ15" s="26"/>
      <c r="DR15" s="26"/>
    </row>
    <row r="16" spans="1:122" ht="16.5" x14ac:dyDescent="0.2">
      <c r="A16" s="30" t="s">
        <v>420</v>
      </c>
      <c r="B16" s="30">
        <v>95</v>
      </c>
      <c r="C16" s="30">
        <v>13</v>
      </c>
      <c r="D16" s="30">
        <v>5</v>
      </c>
      <c r="E16" s="30">
        <v>4</v>
      </c>
      <c r="F16" s="14" t="e">
        <f>INDEX(属性投放!#REF!,新属性汇总!$C16+($E16-2)*20)</f>
        <v>#REF!</v>
      </c>
      <c r="G16" s="14" t="e">
        <f>INDEX(属性投放!#REF!,新属性汇总!$C16+($E16-2)*20)</f>
        <v>#REF!</v>
      </c>
      <c r="H16" s="14" t="e">
        <f>INDEX(属性投放!#REF!,新属性汇总!$C16+($E16-2)*20)</f>
        <v>#REF!</v>
      </c>
      <c r="I16" s="14" t="e">
        <f t="shared" si="11"/>
        <v>#REF!</v>
      </c>
      <c r="J16" s="14" t="e">
        <f>SUM(F$4:F16)</f>
        <v>#REF!</v>
      </c>
      <c r="K16" s="14" t="e">
        <f>SUM(G$4:G16)</f>
        <v>#REF!</v>
      </c>
      <c r="L16" s="14" t="e">
        <f>SUM(H$4:H16)</f>
        <v>#REF!</v>
      </c>
      <c r="M16" s="14" t="e">
        <f t="shared" si="12"/>
        <v>#REF!</v>
      </c>
      <c r="N16" s="14" t="e">
        <f>INDEX(属性投放!#REF!,新属性汇总!$C16+($E16-2)*20)*INDEX(属性投放!#REF!,新属性汇总!$C16+($E16-2)*20)</f>
        <v>#REF!</v>
      </c>
      <c r="O16" s="14" t="e">
        <f>INDEX(属性投放!#REF!,新属性汇总!$C16+($E16-2)*20)*INDEX(属性投放!#REF!,新属性汇总!$C16+($E16-2)*20)</f>
        <v>#REF!</v>
      </c>
      <c r="P16" s="14" t="e">
        <f>INDEX(属性投放!#REF!,新属性汇总!$C16+($E16-2)*20)*INDEX(属性投放!#REF!,新属性汇总!$C16+($E16-2)*20)</f>
        <v>#REF!</v>
      </c>
      <c r="Q16" s="14" t="e">
        <f t="shared" si="13"/>
        <v>#REF!</v>
      </c>
      <c r="R16" s="14" t="e">
        <f>SUM(N$4:N16)</f>
        <v>#REF!</v>
      </c>
      <c r="S16" s="14" t="e">
        <f>SUM(O$4:O16)</f>
        <v>#REF!</v>
      </c>
      <c r="T16" s="14" t="e">
        <f>SUM(P$4:P16)</f>
        <v>#REF!</v>
      </c>
      <c r="U16" s="14" t="e">
        <f t="shared" si="14"/>
        <v>#REF!</v>
      </c>
      <c r="V16" s="14" t="e">
        <f>INDEX(属性投放!#REF!,新属性汇总!$C16+($E16-2)*20)</f>
        <v>#REF!</v>
      </c>
      <c r="W16" s="14" t="e">
        <f>INDEX(属性投放!#REF!,新属性汇总!$C16+($E16-2)*20)</f>
        <v>#REF!</v>
      </c>
      <c r="X16" s="14" t="e">
        <f>INDEX(属性投放!#REF!,新属性汇总!$C16+($E16-2)*20)</f>
        <v>#REF!</v>
      </c>
      <c r="Y16" s="14" t="e">
        <f t="shared" si="15"/>
        <v>#REF!</v>
      </c>
      <c r="Z16" s="14">
        <f>INDEX(属性偏向!Y$4:Y$8,新属性汇总!$D16)</f>
        <v>3</v>
      </c>
      <c r="AA16" s="14">
        <f>INDEX(属性偏向!Z$4:Z$8,新属性汇总!$D16)</f>
        <v>3</v>
      </c>
      <c r="AB16" s="14">
        <f>INDEX(属性偏向!AA$4:AA$8,新属性汇总!$D16)</f>
        <v>3</v>
      </c>
      <c r="AC16" s="14" t="e">
        <f>INDEX(属性偏向!S$4:S$144,(INDEX(属性偏向!$C$4:$C$7,新属性汇总!$E16-2)+Z16)*20+$C16)</f>
        <v>#REF!</v>
      </c>
      <c r="AD16" s="14" t="e">
        <f>INDEX(属性偏向!T$4:T$144,(INDEX(属性偏向!$C$4:$C$7,新属性汇总!$E16-2)+AA16)*20+$C16)</f>
        <v>#REF!</v>
      </c>
      <c r="AE16" s="14" t="e">
        <f>INDEX(属性偏向!U$4:U$144,(INDEX(属性偏向!$C$4:$C$7,新属性汇总!$E16-2)+AB16)*20+$C16)</f>
        <v>#REF!</v>
      </c>
      <c r="AF16" s="14">
        <f>INDEX(属性偏向!S$4:S$144,INDEX(属性偏向!$C$4:$C$7,新属性汇总!$E16-2)*20+$C16)</f>
        <v>34</v>
      </c>
      <c r="AG16" s="14">
        <f>INDEX(属性偏向!T$4:T$144,INDEX(属性偏向!$C$4:$C$7,新属性汇总!$E16-2)*20+$C16)</f>
        <v>17</v>
      </c>
      <c r="AH16" s="14">
        <f>INDEX(属性偏向!U$4:U$144,INDEX(属性偏向!$C$4:$C$7,新属性汇总!$E16-2)*20+$C16)</f>
        <v>272</v>
      </c>
      <c r="AI16" s="14" t="e">
        <f t="shared" si="33"/>
        <v>#REF!</v>
      </c>
      <c r="AJ16" s="14" t="e">
        <f t="shared" si="34"/>
        <v>#REF!</v>
      </c>
      <c r="AK16" s="14" t="e">
        <f t="shared" si="35"/>
        <v>#REF!</v>
      </c>
      <c r="AL16" s="14" t="e">
        <f t="shared" si="17"/>
        <v>#REF!</v>
      </c>
      <c r="AM16" s="14" t="e">
        <f>(F16+N16+V16+AI16)*(INDEX(属性投放!#REF!,新属性汇总!$D16)-1)</f>
        <v>#REF!</v>
      </c>
      <c r="AN16" s="14" t="e">
        <f>(G16+O16+W16+AJ16)*(INDEX(属性投放!#REF!,新属性汇总!$D16)-1)</f>
        <v>#REF!</v>
      </c>
      <c r="AO16" s="14" t="e">
        <f>(H16+P16+X16+AK16)*(INDEX(属性投放!#REF!,新属性汇总!$D16)-1)</f>
        <v>#REF!</v>
      </c>
      <c r="AP16" s="14" t="e">
        <f t="shared" si="18"/>
        <v>#REF!</v>
      </c>
      <c r="AQ16" s="14"/>
      <c r="AR16" s="14"/>
      <c r="AS16" s="14"/>
      <c r="AT16" s="14" t="e">
        <f t="shared" si="1"/>
        <v>#REF!</v>
      </c>
      <c r="AU16" s="17" t="e">
        <f t="shared" si="2"/>
        <v>#REF!</v>
      </c>
      <c r="AV16" s="17" t="e">
        <f t="shared" si="3"/>
        <v>#REF!</v>
      </c>
      <c r="AW16" s="17" t="e">
        <f t="shared" si="4"/>
        <v>#REF!</v>
      </c>
      <c r="AX16" s="17" t="e">
        <f t="shared" si="5"/>
        <v>#REF!</v>
      </c>
      <c r="AY16" s="17" t="e">
        <f t="shared" si="19"/>
        <v>#REF!</v>
      </c>
      <c r="AZ16" s="30">
        <v>4</v>
      </c>
      <c r="BA16" s="30">
        <v>4</v>
      </c>
      <c r="BB16" s="26">
        <f>INDEX(装备!$CH$6:$CH$9,新属性汇总!BA16)</f>
        <v>1</v>
      </c>
      <c r="BC16" s="14" t="e">
        <f>INDEX(装备!M$17:M$23,新属性汇总!$AZ16)*$BB16</f>
        <v>#REF!</v>
      </c>
      <c r="BD16" s="14" t="e">
        <f>INDEX(装备!N$17:N$23,新属性汇总!$AZ16)*$BB16</f>
        <v>#REF!</v>
      </c>
      <c r="BE16" s="14" t="e">
        <f>INDEX(装备!O$17:O$23,新属性汇总!$AZ16)*$BB16</f>
        <v>#REF!</v>
      </c>
      <c r="BF16" s="14" t="e">
        <f t="shared" si="36"/>
        <v>#REF!</v>
      </c>
      <c r="BG16" s="14" t="e">
        <f>INDEX(装备!S$17:S$23,新属性汇总!$AZ16)*(新属性汇总!$B16-$B15)*$BB16</f>
        <v>#REF!</v>
      </c>
      <c r="BH16" s="14" t="e">
        <f>INDEX(装备!T$17:T$23,新属性汇总!$AZ16)*(新属性汇总!$B16-$B15)*$BB16</f>
        <v>#REF!</v>
      </c>
      <c r="BI16" s="14" t="e">
        <f>INDEX(装备!U$17:U$23,新属性汇总!$AZ16)*(新属性汇总!$B16-$B15)*$BB16</f>
        <v>#REF!</v>
      </c>
      <c r="BJ16" s="14" t="e">
        <f t="shared" si="37"/>
        <v>#REF!</v>
      </c>
      <c r="BK16" s="14" t="e">
        <f>INDEX(装备!EO$17:EO$23,新属性汇总!$AZ16)</f>
        <v>#REF!</v>
      </c>
      <c r="BL16" s="14" t="e">
        <f>INDEX(装备!EP$17:EP$23,新属性汇总!$AZ16)</f>
        <v>#REF!</v>
      </c>
      <c r="BM16" s="14" t="e">
        <f>INDEX(装备!EQ$17:EQ$23,新属性汇总!$AZ16)</f>
        <v>#REF!</v>
      </c>
      <c r="BN16" s="13">
        <v>1</v>
      </c>
      <c r="BO16" s="14">
        <f>INDEX(装备!$FA$12:$FD$17,新属性汇总!AZ16,新属性汇总!BA16)</f>
        <v>4</v>
      </c>
      <c r="BP16" s="14" t="e">
        <f>INDEX(装备!EO$17:EO$23,新属性汇总!$AZ16)*新属性汇总!$BO16</f>
        <v>#REF!</v>
      </c>
      <c r="BQ16" s="14" t="e">
        <f>INDEX(装备!EP$17:EP$23,新属性汇总!$AZ16)*新属性汇总!$BO16</f>
        <v>#REF!</v>
      </c>
      <c r="BR16" s="14" t="e">
        <f>INDEX(装备!EQ$17:EQ$23,新属性汇总!$AZ16)*新属性汇总!$BO16</f>
        <v>#REF!</v>
      </c>
      <c r="BS16" s="14" t="e">
        <f t="shared" si="38"/>
        <v>#REF!</v>
      </c>
      <c r="BT16" s="14" t="e">
        <f>INDEX(装备!$CN$21:$CN$27,新属性汇总!$AZ16)*1.5</f>
        <v>#REF!</v>
      </c>
      <c r="BU16" s="14">
        <v>0</v>
      </c>
      <c r="BV16" s="14" t="e">
        <f>INDEX(装备!$CP$21:$CP$27,新属性汇总!$AZ16)*1.5</f>
        <v>#REF!</v>
      </c>
      <c r="BW16" s="14" t="e">
        <f t="shared" si="39"/>
        <v>#REF!</v>
      </c>
      <c r="BX16" s="14" t="e">
        <f t="shared" si="20"/>
        <v>#REF!</v>
      </c>
      <c r="BY16" s="17" t="e">
        <f t="shared" si="21"/>
        <v>#REF!</v>
      </c>
      <c r="BZ16" s="17" t="e">
        <f t="shared" si="22"/>
        <v>#REF!</v>
      </c>
      <c r="CA16" s="17" t="e">
        <f t="shared" si="23"/>
        <v>#REF!</v>
      </c>
      <c r="CB16" s="17" t="e">
        <f t="shared" si="24"/>
        <v>#REF!</v>
      </c>
      <c r="CC16" s="13">
        <v>26</v>
      </c>
      <c r="CD16" s="14" t="e">
        <f>INDEX(专属武器!$H$4:$H$20,新属性汇总!$CC16)*专属武器!H$2</f>
        <v>#REF!</v>
      </c>
      <c r="CE16" s="14" t="e">
        <f>INDEX(专属武器!$H$4:$H$20,新属性汇总!$CC16)*专属武器!I$2</f>
        <v>#REF!</v>
      </c>
      <c r="CF16" s="14" t="e">
        <f>INDEX(专属武器!$H$4:$H$20,新属性汇总!$CC16)*专属武器!J$2</f>
        <v>#REF!</v>
      </c>
      <c r="CG16" s="14" t="e">
        <f t="shared" si="40"/>
        <v>#REF!</v>
      </c>
      <c r="CH16" s="14" t="e">
        <f t="shared" si="25"/>
        <v>#REF!</v>
      </c>
      <c r="CI16" s="14" t="e">
        <f t="shared" si="26"/>
        <v>#REF!</v>
      </c>
      <c r="CJ16" s="14" t="e">
        <f t="shared" si="27"/>
        <v>#REF!</v>
      </c>
      <c r="CK16" s="14" t="e">
        <f t="shared" si="41"/>
        <v>#REF!</v>
      </c>
      <c r="CL16" s="14" t="e">
        <f t="shared" si="28"/>
        <v>#REF!</v>
      </c>
      <c r="CM16" s="17" t="e">
        <f t="shared" si="29"/>
        <v>#REF!</v>
      </c>
      <c r="CN16" s="17" t="e">
        <f t="shared" si="30"/>
        <v>#REF!</v>
      </c>
      <c r="CO16" s="17" t="e">
        <f t="shared" si="31"/>
        <v>#REF!</v>
      </c>
      <c r="CP16" s="17" t="e">
        <f t="shared" si="32"/>
        <v>#REF!</v>
      </c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26"/>
      <c r="DO16" s="26"/>
      <c r="DP16" s="26"/>
      <c r="DQ16" s="26"/>
      <c r="DR16" s="26"/>
    </row>
    <row r="17" spans="1:122" ht="16.5" x14ac:dyDescent="0.2">
      <c r="A17" s="30" t="s">
        <v>421</v>
      </c>
      <c r="B17" s="30">
        <v>102</v>
      </c>
      <c r="C17" s="30">
        <v>14</v>
      </c>
      <c r="D17" s="30">
        <v>5</v>
      </c>
      <c r="E17" s="30">
        <v>4</v>
      </c>
      <c r="F17" s="14" t="e">
        <f>INDEX(属性投放!#REF!,新属性汇总!$C17+($E17-2)*20)</f>
        <v>#REF!</v>
      </c>
      <c r="G17" s="14" t="e">
        <f>INDEX(属性投放!#REF!,新属性汇总!$C17+($E17-2)*20)</f>
        <v>#REF!</v>
      </c>
      <c r="H17" s="14" t="e">
        <f>INDEX(属性投放!#REF!,新属性汇总!$C17+($E17-2)*20)</f>
        <v>#REF!</v>
      </c>
      <c r="I17" s="14" t="e">
        <f t="shared" si="11"/>
        <v>#REF!</v>
      </c>
      <c r="J17" s="14" t="e">
        <f>SUM(F$4:F17)</f>
        <v>#REF!</v>
      </c>
      <c r="K17" s="14" t="e">
        <f>SUM(G$4:G17)</f>
        <v>#REF!</v>
      </c>
      <c r="L17" s="14" t="e">
        <f>SUM(H$4:H17)</f>
        <v>#REF!</v>
      </c>
      <c r="M17" s="14" t="e">
        <f t="shared" si="12"/>
        <v>#REF!</v>
      </c>
      <c r="N17" s="14" t="e">
        <f>INDEX(属性投放!#REF!,新属性汇总!$C17+($E17-2)*20)*INDEX(属性投放!#REF!,新属性汇总!$C17+($E17-2)*20)</f>
        <v>#REF!</v>
      </c>
      <c r="O17" s="14" t="e">
        <f>INDEX(属性投放!#REF!,新属性汇总!$C17+($E17-2)*20)*INDEX(属性投放!#REF!,新属性汇总!$C17+($E17-2)*20)</f>
        <v>#REF!</v>
      </c>
      <c r="P17" s="14" t="e">
        <f>INDEX(属性投放!#REF!,新属性汇总!$C17+($E17-2)*20)*INDEX(属性投放!#REF!,新属性汇总!$C17+($E17-2)*20)</f>
        <v>#REF!</v>
      </c>
      <c r="Q17" s="14" t="e">
        <f t="shared" si="13"/>
        <v>#REF!</v>
      </c>
      <c r="R17" s="14" t="e">
        <f>SUM(N$4:N17)</f>
        <v>#REF!</v>
      </c>
      <c r="S17" s="14" t="e">
        <f>SUM(O$4:O17)</f>
        <v>#REF!</v>
      </c>
      <c r="T17" s="14" t="e">
        <f>SUM(P$4:P17)</f>
        <v>#REF!</v>
      </c>
      <c r="U17" s="14" t="e">
        <f t="shared" si="14"/>
        <v>#REF!</v>
      </c>
      <c r="V17" s="14" t="e">
        <f>INDEX(属性投放!#REF!,新属性汇总!$C17+($E17-2)*20)</f>
        <v>#REF!</v>
      </c>
      <c r="W17" s="14" t="e">
        <f>INDEX(属性投放!#REF!,新属性汇总!$C17+($E17-2)*20)</f>
        <v>#REF!</v>
      </c>
      <c r="X17" s="14" t="e">
        <f>INDEX(属性投放!#REF!,新属性汇总!$C17+($E17-2)*20)</f>
        <v>#REF!</v>
      </c>
      <c r="Y17" s="14" t="e">
        <f t="shared" si="15"/>
        <v>#REF!</v>
      </c>
      <c r="Z17" s="14">
        <f>INDEX(属性偏向!Y$4:Y$8,新属性汇总!$D17)</f>
        <v>3</v>
      </c>
      <c r="AA17" s="14">
        <f>INDEX(属性偏向!Z$4:Z$8,新属性汇总!$D17)</f>
        <v>3</v>
      </c>
      <c r="AB17" s="14">
        <f>INDEX(属性偏向!AA$4:AA$8,新属性汇总!$D17)</f>
        <v>3</v>
      </c>
      <c r="AC17" s="14" t="e">
        <f>INDEX(属性偏向!S$4:S$144,(INDEX(属性偏向!$C$4:$C$7,新属性汇总!$E17-2)+Z17)*20+$C17)</f>
        <v>#REF!</v>
      </c>
      <c r="AD17" s="14" t="e">
        <f>INDEX(属性偏向!T$4:T$144,(INDEX(属性偏向!$C$4:$C$7,新属性汇总!$E17-2)+AA17)*20+$C17)</f>
        <v>#REF!</v>
      </c>
      <c r="AE17" s="14" t="e">
        <f>INDEX(属性偏向!U$4:U$144,(INDEX(属性偏向!$C$4:$C$7,新属性汇总!$E17-2)+AB17)*20+$C17)</f>
        <v>#REF!</v>
      </c>
      <c r="AF17" s="14">
        <f>INDEX(属性偏向!S$4:S$144,INDEX(属性偏向!$C$4:$C$7,新属性汇总!$E17-2)*20+$C17)</f>
        <v>36</v>
      </c>
      <c r="AG17" s="14">
        <f>INDEX(属性偏向!T$4:T$144,INDEX(属性偏向!$C$4:$C$7,新属性汇总!$E17-2)*20+$C17)</f>
        <v>18</v>
      </c>
      <c r="AH17" s="14">
        <f>INDEX(属性偏向!U$4:U$144,INDEX(属性偏向!$C$4:$C$7,新属性汇总!$E17-2)*20+$C17)</f>
        <v>324</v>
      </c>
      <c r="AI17" s="14" t="e">
        <f t="shared" si="33"/>
        <v>#REF!</v>
      </c>
      <c r="AJ17" s="14" t="e">
        <f t="shared" si="34"/>
        <v>#REF!</v>
      </c>
      <c r="AK17" s="14" t="e">
        <f t="shared" si="35"/>
        <v>#REF!</v>
      </c>
      <c r="AL17" s="14" t="e">
        <f t="shared" si="17"/>
        <v>#REF!</v>
      </c>
      <c r="AM17" s="14" t="e">
        <f>(F17+N17+V17+AI17)*(INDEX(属性投放!#REF!,新属性汇总!$D17)-1)</f>
        <v>#REF!</v>
      </c>
      <c r="AN17" s="14" t="e">
        <f>(G17+O17+W17+AJ17)*(INDEX(属性投放!#REF!,新属性汇总!$D17)-1)</f>
        <v>#REF!</v>
      </c>
      <c r="AO17" s="14" t="e">
        <f>(H17+P17+X17+AK17)*(INDEX(属性投放!#REF!,新属性汇总!$D17)-1)</f>
        <v>#REF!</v>
      </c>
      <c r="AP17" s="14" t="e">
        <f t="shared" si="18"/>
        <v>#REF!</v>
      </c>
      <c r="AQ17" s="14"/>
      <c r="AR17" s="14"/>
      <c r="AS17" s="14"/>
      <c r="AT17" s="14" t="e">
        <f t="shared" si="1"/>
        <v>#REF!</v>
      </c>
      <c r="AU17" s="17" t="e">
        <f t="shared" si="2"/>
        <v>#REF!</v>
      </c>
      <c r="AV17" s="17" t="e">
        <f t="shared" si="3"/>
        <v>#REF!</v>
      </c>
      <c r="AW17" s="17" t="e">
        <f t="shared" si="4"/>
        <v>#REF!</v>
      </c>
      <c r="AX17" s="17" t="e">
        <f t="shared" si="5"/>
        <v>#REF!</v>
      </c>
      <c r="AY17" s="17" t="e">
        <f t="shared" si="19"/>
        <v>#REF!</v>
      </c>
      <c r="AZ17" s="30">
        <v>4</v>
      </c>
      <c r="BA17" s="30">
        <v>4</v>
      </c>
      <c r="BB17" s="26">
        <f>INDEX(装备!$CH$6:$CH$9,新属性汇总!BA17)</f>
        <v>1</v>
      </c>
      <c r="BC17" s="14" t="e">
        <f>INDEX(装备!M$17:M$23,新属性汇总!$AZ17)*$BB17</f>
        <v>#REF!</v>
      </c>
      <c r="BD17" s="14" t="e">
        <f>INDEX(装备!N$17:N$23,新属性汇总!$AZ17)*$BB17</f>
        <v>#REF!</v>
      </c>
      <c r="BE17" s="14" t="e">
        <f>INDEX(装备!O$17:O$23,新属性汇总!$AZ17)*$BB17</f>
        <v>#REF!</v>
      </c>
      <c r="BF17" s="14" t="e">
        <f t="shared" si="36"/>
        <v>#REF!</v>
      </c>
      <c r="BG17" s="14" t="e">
        <f>INDEX(装备!S$17:S$23,新属性汇总!$AZ17)*(新属性汇总!$B17-$B16)*$BB17</f>
        <v>#REF!</v>
      </c>
      <c r="BH17" s="14" t="e">
        <f>INDEX(装备!T$17:T$23,新属性汇总!$AZ17)*(新属性汇总!$B17-$B16)*$BB17</f>
        <v>#REF!</v>
      </c>
      <c r="BI17" s="14" t="e">
        <f>INDEX(装备!U$17:U$23,新属性汇总!$AZ17)*(新属性汇总!$B17-$B16)*$BB17</f>
        <v>#REF!</v>
      </c>
      <c r="BJ17" s="14" t="e">
        <f t="shared" si="37"/>
        <v>#REF!</v>
      </c>
      <c r="BK17" s="14" t="e">
        <f>INDEX(装备!EO$17:EO$23,新属性汇总!$AZ17)</f>
        <v>#REF!</v>
      </c>
      <c r="BL17" s="14" t="e">
        <f>INDEX(装备!EP$17:EP$23,新属性汇总!$AZ17)</f>
        <v>#REF!</v>
      </c>
      <c r="BM17" s="14" t="e">
        <f>INDEX(装备!EQ$17:EQ$23,新属性汇总!$AZ17)</f>
        <v>#REF!</v>
      </c>
      <c r="BN17" s="13">
        <v>1</v>
      </c>
      <c r="BO17" s="14">
        <f>INDEX(装备!$FA$12:$FD$17,新属性汇总!AZ17,新属性汇总!BA17)</f>
        <v>4</v>
      </c>
      <c r="BP17" s="14" t="e">
        <f>INDEX(装备!EO$17:EO$23,新属性汇总!$AZ17)*新属性汇总!$BO17</f>
        <v>#REF!</v>
      </c>
      <c r="BQ17" s="14" t="e">
        <f>INDEX(装备!EP$17:EP$23,新属性汇总!$AZ17)*新属性汇总!$BO17</f>
        <v>#REF!</v>
      </c>
      <c r="BR17" s="14" t="e">
        <f>INDEX(装备!EQ$17:EQ$23,新属性汇总!$AZ17)*新属性汇总!$BO17</f>
        <v>#REF!</v>
      </c>
      <c r="BS17" s="14" t="e">
        <f t="shared" si="38"/>
        <v>#REF!</v>
      </c>
      <c r="BT17" s="14" t="e">
        <f>INDEX(装备!$CN$21:$CN$27,新属性汇总!$AZ17)*1.5</f>
        <v>#REF!</v>
      </c>
      <c r="BU17" s="14">
        <v>0</v>
      </c>
      <c r="BV17" s="14" t="e">
        <f>INDEX(装备!$CP$21:$CP$27,新属性汇总!$AZ17)*1.5</f>
        <v>#REF!</v>
      </c>
      <c r="BW17" s="14" t="e">
        <f t="shared" si="39"/>
        <v>#REF!</v>
      </c>
      <c r="BX17" s="14" t="e">
        <f t="shared" si="20"/>
        <v>#REF!</v>
      </c>
      <c r="BY17" s="17" t="e">
        <f t="shared" si="21"/>
        <v>#REF!</v>
      </c>
      <c r="BZ17" s="17" t="e">
        <f t="shared" si="22"/>
        <v>#REF!</v>
      </c>
      <c r="CA17" s="17" t="e">
        <f t="shared" si="23"/>
        <v>#REF!</v>
      </c>
      <c r="CB17" s="17" t="e">
        <f t="shared" si="24"/>
        <v>#REF!</v>
      </c>
      <c r="CC17" s="13">
        <v>28</v>
      </c>
      <c r="CD17" s="14" t="e">
        <f>INDEX(专属武器!$H$4:$H$20,新属性汇总!$CC17)*专属武器!H$2</f>
        <v>#REF!</v>
      </c>
      <c r="CE17" s="14" t="e">
        <f>INDEX(专属武器!$H$4:$H$20,新属性汇总!$CC17)*专属武器!I$2</f>
        <v>#REF!</v>
      </c>
      <c r="CF17" s="14" t="e">
        <f>INDEX(专属武器!$H$4:$H$20,新属性汇总!$CC17)*专属武器!J$2</f>
        <v>#REF!</v>
      </c>
      <c r="CG17" s="14" t="e">
        <f t="shared" si="40"/>
        <v>#REF!</v>
      </c>
      <c r="CH17" s="14" t="e">
        <f t="shared" si="25"/>
        <v>#REF!</v>
      </c>
      <c r="CI17" s="14" t="e">
        <f t="shared" si="26"/>
        <v>#REF!</v>
      </c>
      <c r="CJ17" s="14" t="e">
        <f t="shared" si="27"/>
        <v>#REF!</v>
      </c>
      <c r="CK17" s="14" t="e">
        <f t="shared" si="41"/>
        <v>#REF!</v>
      </c>
      <c r="CL17" s="14" t="e">
        <f t="shared" si="28"/>
        <v>#REF!</v>
      </c>
      <c r="CM17" s="17" t="e">
        <f t="shared" si="29"/>
        <v>#REF!</v>
      </c>
      <c r="CN17" s="17" t="e">
        <f t="shared" si="30"/>
        <v>#REF!</v>
      </c>
      <c r="CO17" s="17" t="e">
        <f t="shared" si="31"/>
        <v>#REF!</v>
      </c>
      <c r="CP17" s="17" t="e">
        <f t="shared" si="32"/>
        <v>#REF!</v>
      </c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26"/>
      <c r="DO17" s="26"/>
      <c r="DP17" s="26"/>
      <c r="DQ17" s="26"/>
      <c r="DR17" s="26"/>
    </row>
    <row r="18" spans="1:122" ht="16.5" x14ac:dyDescent="0.2">
      <c r="A18" s="30" t="s">
        <v>422</v>
      </c>
      <c r="B18" s="30">
        <v>110</v>
      </c>
      <c r="C18" s="30">
        <v>15</v>
      </c>
      <c r="D18" s="30">
        <v>5</v>
      </c>
      <c r="E18" s="30">
        <v>4</v>
      </c>
      <c r="F18" s="14" t="e">
        <f>INDEX(属性投放!#REF!,新属性汇总!$C18+($E18-2)*20)</f>
        <v>#REF!</v>
      </c>
      <c r="G18" s="14" t="e">
        <f>INDEX(属性投放!#REF!,新属性汇总!$C18+($E18-2)*20)</f>
        <v>#REF!</v>
      </c>
      <c r="H18" s="14" t="e">
        <f>INDEX(属性投放!#REF!,新属性汇总!$C18+($E18-2)*20)</f>
        <v>#REF!</v>
      </c>
      <c r="I18" s="14" t="e">
        <f t="shared" si="11"/>
        <v>#REF!</v>
      </c>
      <c r="J18" s="14" t="e">
        <f>SUM(F$4:F18)</f>
        <v>#REF!</v>
      </c>
      <c r="K18" s="14" t="e">
        <f>SUM(G$4:G18)</f>
        <v>#REF!</v>
      </c>
      <c r="L18" s="14" t="e">
        <f>SUM(H$4:H18)</f>
        <v>#REF!</v>
      </c>
      <c r="M18" s="14" t="e">
        <f t="shared" si="12"/>
        <v>#REF!</v>
      </c>
      <c r="N18" s="14" t="e">
        <f>INDEX(属性投放!#REF!,新属性汇总!$C18+($E18-2)*20)*INDEX(属性投放!#REF!,新属性汇总!$C18+($E18-2)*20)</f>
        <v>#REF!</v>
      </c>
      <c r="O18" s="14" t="e">
        <f>INDEX(属性投放!#REF!,新属性汇总!$C18+($E18-2)*20)*INDEX(属性投放!#REF!,新属性汇总!$C18+($E18-2)*20)</f>
        <v>#REF!</v>
      </c>
      <c r="P18" s="14" t="e">
        <f>INDEX(属性投放!#REF!,新属性汇总!$C18+($E18-2)*20)*INDEX(属性投放!#REF!,新属性汇总!$C18+($E18-2)*20)</f>
        <v>#REF!</v>
      </c>
      <c r="Q18" s="14" t="e">
        <f t="shared" si="13"/>
        <v>#REF!</v>
      </c>
      <c r="R18" s="14" t="e">
        <f>SUM(N$4:N18)</f>
        <v>#REF!</v>
      </c>
      <c r="S18" s="14" t="e">
        <f>SUM(O$4:O18)</f>
        <v>#REF!</v>
      </c>
      <c r="T18" s="14" t="e">
        <f>SUM(P$4:P18)</f>
        <v>#REF!</v>
      </c>
      <c r="U18" s="14" t="e">
        <f t="shared" si="14"/>
        <v>#REF!</v>
      </c>
      <c r="V18" s="14" t="e">
        <f>INDEX(属性投放!#REF!,新属性汇总!$C18+($E18-2)*20)</f>
        <v>#REF!</v>
      </c>
      <c r="W18" s="14" t="e">
        <f>INDEX(属性投放!#REF!,新属性汇总!$C18+($E18-2)*20)</f>
        <v>#REF!</v>
      </c>
      <c r="X18" s="14" t="e">
        <f>INDEX(属性投放!#REF!,新属性汇总!$C18+($E18-2)*20)</f>
        <v>#REF!</v>
      </c>
      <c r="Y18" s="14" t="e">
        <f t="shared" si="15"/>
        <v>#REF!</v>
      </c>
      <c r="Z18" s="14">
        <f>INDEX(属性偏向!Y$4:Y$8,新属性汇总!$D18)</f>
        <v>3</v>
      </c>
      <c r="AA18" s="14">
        <f>INDEX(属性偏向!Z$4:Z$8,新属性汇总!$D18)</f>
        <v>3</v>
      </c>
      <c r="AB18" s="14">
        <f>INDEX(属性偏向!AA$4:AA$8,新属性汇总!$D18)</f>
        <v>3</v>
      </c>
      <c r="AC18" s="14" t="e">
        <f>INDEX(属性偏向!S$4:S$144,(INDEX(属性偏向!$C$4:$C$7,新属性汇总!$E18-2)+Z18)*20+$C18)</f>
        <v>#REF!</v>
      </c>
      <c r="AD18" s="14" t="e">
        <f>INDEX(属性偏向!T$4:T$144,(INDEX(属性偏向!$C$4:$C$7,新属性汇总!$E18-2)+AA18)*20+$C18)</f>
        <v>#REF!</v>
      </c>
      <c r="AE18" s="14" t="e">
        <f>INDEX(属性偏向!U$4:U$144,(INDEX(属性偏向!$C$4:$C$7,新属性汇总!$E18-2)+AB18)*20+$C18)</f>
        <v>#REF!</v>
      </c>
      <c r="AF18" s="14">
        <f>INDEX(属性偏向!S$4:S$144,INDEX(属性偏向!$C$4:$C$7,新属性汇总!$E18-2)*20+$C18)</f>
        <v>38</v>
      </c>
      <c r="AG18" s="14">
        <f>INDEX(属性偏向!T$4:T$144,INDEX(属性偏向!$C$4:$C$7,新属性汇总!$E18-2)*20+$C18)</f>
        <v>19</v>
      </c>
      <c r="AH18" s="14">
        <f>INDEX(属性偏向!U$4:U$144,INDEX(属性偏向!$C$4:$C$7,新属性汇总!$E18-2)*20+$C18)</f>
        <v>380</v>
      </c>
      <c r="AI18" s="14" t="e">
        <f t="shared" si="33"/>
        <v>#REF!</v>
      </c>
      <c r="AJ18" s="14" t="e">
        <f t="shared" si="34"/>
        <v>#REF!</v>
      </c>
      <c r="AK18" s="14" t="e">
        <f t="shared" si="35"/>
        <v>#REF!</v>
      </c>
      <c r="AL18" s="14" t="e">
        <f t="shared" si="17"/>
        <v>#REF!</v>
      </c>
      <c r="AM18" s="14" t="e">
        <f>(F18+N18+V18+AI18)*(INDEX(属性投放!#REF!,新属性汇总!$D18)-1)</f>
        <v>#REF!</v>
      </c>
      <c r="AN18" s="14" t="e">
        <f>(G18+O18+W18+AJ18)*(INDEX(属性投放!#REF!,新属性汇总!$D18)-1)</f>
        <v>#REF!</v>
      </c>
      <c r="AO18" s="14" t="e">
        <f>(H18+P18+X18+AK18)*(INDEX(属性投放!#REF!,新属性汇总!$D18)-1)</f>
        <v>#REF!</v>
      </c>
      <c r="AP18" s="14" t="e">
        <f t="shared" si="18"/>
        <v>#REF!</v>
      </c>
      <c r="AQ18" s="14"/>
      <c r="AR18" s="14"/>
      <c r="AS18" s="14"/>
      <c r="AT18" s="14" t="e">
        <f t="shared" si="1"/>
        <v>#REF!</v>
      </c>
      <c r="AU18" s="17" t="e">
        <f t="shared" si="2"/>
        <v>#REF!</v>
      </c>
      <c r="AV18" s="17" t="e">
        <f t="shared" si="3"/>
        <v>#REF!</v>
      </c>
      <c r="AW18" s="17" t="e">
        <f t="shared" si="4"/>
        <v>#REF!</v>
      </c>
      <c r="AX18" s="17" t="e">
        <f t="shared" si="5"/>
        <v>#REF!</v>
      </c>
      <c r="AY18" s="17" t="e">
        <f t="shared" si="19"/>
        <v>#REF!</v>
      </c>
      <c r="AZ18" s="30">
        <v>4</v>
      </c>
      <c r="BA18" s="30">
        <v>4</v>
      </c>
      <c r="BB18" s="26">
        <f>INDEX(装备!$CH$6:$CH$9,新属性汇总!BA18)</f>
        <v>1</v>
      </c>
      <c r="BC18" s="14" t="e">
        <f>INDEX(装备!M$17:M$23,新属性汇总!$AZ18)*$BB18</f>
        <v>#REF!</v>
      </c>
      <c r="BD18" s="14" t="e">
        <f>INDEX(装备!N$17:N$23,新属性汇总!$AZ18)*$BB18</f>
        <v>#REF!</v>
      </c>
      <c r="BE18" s="14" t="e">
        <f>INDEX(装备!O$17:O$23,新属性汇总!$AZ18)*$BB18</f>
        <v>#REF!</v>
      </c>
      <c r="BF18" s="14" t="e">
        <f t="shared" si="36"/>
        <v>#REF!</v>
      </c>
      <c r="BG18" s="14" t="e">
        <f>INDEX(装备!S$17:S$23,新属性汇总!$AZ18)*(新属性汇总!$B18-$B17)*$BB18</f>
        <v>#REF!</v>
      </c>
      <c r="BH18" s="14" t="e">
        <f>INDEX(装备!T$17:T$23,新属性汇总!$AZ18)*(新属性汇总!$B18-$B17)*$BB18</f>
        <v>#REF!</v>
      </c>
      <c r="BI18" s="14" t="e">
        <f>INDEX(装备!U$17:U$23,新属性汇总!$AZ18)*(新属性汇总!$B18-$B17)*$BB18</f>
        <v>#REF!</v>
      </c>
      <c r="BJ18" s="14" t="e">
        <f t="shared" si="37"/>
        <v>#REF!</v>
      </c>
      <c r="BK18" s="14" t="e">
        <f>INDEX(装备!EO$17:EO$23,新属性汇总!$AZ18)</f>
        <v>#REF!</v>
      </c>
      <c r="BL18" s="14" t="e">
        <f>INDEX(装备!EP$17:EP$23,新属性汇总!$AZ18)</f>
        <v>#REF!</v>
      </c>
      <c r="BM18" s="14" t="e">
        <f>INDEX(装备!EQ$17:EQ$23,新属性汇总!$AZ18)</f>
        <v>#REF!</v>
      </c>
      <c r="BN18" s="13">
        <v>1</v>
      </c>
      <c r="BO18" s="14">
        <f>INDEX(装备!$FA$12:$FD$17,新属性汇总!AZ18,新属性汇总!BA18)</f>
        <v>4</v>
      </c>
      <c r="BP18" s="14" t="e">
        <f>INDEX(装备!EO$17:EO$23,新属性汇总!$AZ18)*新属性汇总!$BO18</f>
        <v>#REF!</v>
      </c>
      <c r="BQ18" s="14" t="e">
        <f>INDEX(装备!EP$17:EP$23,新属性汇总!$AZ18)*新属性汇总!$BO18</f>
        <v>#REF!</v>
      </c>
      <c r="BR18" s="14" t="e">
        <f>INDEX(装备!EQ$17:EQ$23,新属性汇总!$AZ18)*新属性汇总!$BO18</f>
        <v>#REF!</v>
      </c>
      <c r="BS18" s="14" t="e">
        <f t="shared" si="38"/>
        <v>#REF!</v>
      </c>
      <c r="BT18" s="14" t="e">
        <f>INDEX(装备!$CN$21:$CN$27,新属性汇总!$AZ18)*1.5</f>
        <v>#REF!</v>
      </c>
      <c r="BU18" s="14">
        <v>0</v>
      </c>
      <c r="BV18" s="14" t="e">
        <f>INDEX(装备!$CP$21:$CP$27,新属性汇总!$AZ18)*1.5</f>
        <v>#REF!</v>
      </c>
      <c r="BW18" s="14" t="e">
        <f t="shared" si="39"/>
        <v>#REF!</v>
      </c>
      <c r="BX18" s="14" t="e">
        <f t="shared" si="20"/>
        <v>#REF!</v>
      </c>
      <c r="BY18" s="17" t="e">
        <f t="shared" si="21"/>
        <v>#REF!</v>
      </c>
      <c r="BZ18" s="17" t="e">
        <f t="shared" si="22"/>
        <v>#REF!</v>
      </c>
      <c r="CA18" s="17" t="e">
        <f t="shared" si="23"/>
        <v>#REF!</v>
      </c>
      <c r="CB18" s="17" t="e">
        <f t="shared" si="24"/>
        <v>#REF!</v>
      </c>
      <c r="CC18" s="13">
        <v>30</v>
      </c>
      <c r="CD18" s="14" t="e">
        <f>INDEX(专属武器!$H$4:$H$20,新属性汇总!$CC18)*专属武器!H$2</f>
        <v>#REF!</v>
      </c>
      <c r="CE18" s="14" t="e">
        <f>INDEX(专属武器!$H$4:$H$20,新属性汇总!$CC18)*专属武器!I$2</f>
        <v>#REF!</v>
      </c>
      <c r="CF18" s="14" t="e">
        <f>INDEX(专属武器!$H$4:$H$20,新属性汇总!$CC18)*专属武器!J$2</f>
        <v>#REF!</v>
      </c>
      <c r="CG18" s="14" t="e">
        <f t="shared" si="40"/>
        <v>#REF!</v>
      </c>
      <c r="CH18" s="14" t="e">
        <f t="shared" si="25"/>
        <v>#REF!</v>
      </c>
      <c r="CI18" s="14" t="e">
        <f t="shared" si="26"/>
        <v>#REF!</v>
      </c>
      <c r="CJ18" s="14" t="e">
        <f t="shared" si="27"/>
        <v>#REF!</v>
      </c>
      <c r="CK18" s="14" t="e">
        <f t="shared" si="41"/>
        <v>#REF!</v>
      </c>
      <c r="CL18" s="14" t="e">
        <f t="shared" si="28"/>
        <v>#REF!</v>
      </c>
      <c r="CM18" s="17" t="e">
        <f t="shared" si="29"/>
        <v>#REF!</v>
      </c>
      <c r="CN18" s="17" t="e">
        <f t="shared" si="30"/>
        <v>#REF!</v>
      </c>
      <c r="CO18" s="17" t="e">
        <f t="shared" si="31"/>
        <v>#REF!</v>
      </c>
      <c r="CP18" s="17" t="e">
        <f t="shared" si="32"/>
        <v>#REF!</v>
      </c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26"/>
      <c r="DO18" s="26"/>
      <c r="DP18" s="26"/>
      <c r="DQ18" s="26"/>
      <c r="DR18" s="26"/>
    </row>
    <row r="19" spans="1:122" ht="16.5" x14ac:dyDescent="0.2">
      <c r="A19" s="30" t="s">
        <v>423</v>
      </c>
      <c r="B19" s="30">
        <v>117</v>
      </c>
      <c r="C19" s="30">
        <v>16</v>
      </c>
      <c r="D19" s="30">
        <v>5</v>
      </c>
      <c r="E19" s="30">
        <v>4</v>
      </c>
      <c r="F19" s="14" t="e">
        <f>INDEX(属性投放!#REF!,新属性汇总!$C19+($E19-2)*20)</f>
        <v>#REF!</v>
      </c>
      <c r="G19" s="14" t="e">
        <f>INDEX(属性投放!#REF!,新属性汇总!$C19+($E19-2)*20)</f>
        <v>#REF!</v>
      </c>
      <c r="H19" s="14" t="e">
        <f>INDEX(属性投放!#REF!,新属性汇总!$C19+($E19-2)*20)</f>
        <v>#REF!</v>
      </c>
      <c r="I19" s="14" t="e">
        <f t="shared" si="11"/>
        <v>#REF!</v>
      </c>
      <c r="J19" s="14" t="e">
        <f>SUM(F$4:F19)</f>
        <v>#REF!</v>
      </c>
      <c r="K19" s="14" t="e">
        <f>SUM(G$4:G19)</f>
        <v>#REF!</v>
      </c>
      <c r="L19" s="14" t="e">
        <f>SUM(H$4:H19)</f>
        <v>#REF!</v>
      </c>
      <c r="M19" s="14" t="e">
        <f t="shared" si="12"/>
        <v>#REF!</v>
      </c>
      <c r="N19" s="14" t="e">
        <f>INDEX(属性投放!#REF!,新属性汇总!$C19+($E19-2)*20)*INDEX(属性投放!#REF!,新属性汇总!$C19+($E19-2)*20)</f>
        <v>#REF!</v>
      </c>
      <c r="O19" s="14" t="e">
        <f>INDEX(属性投放!#REF!,新属性汇总!$C19+($E19-2)*20)*INDEX(属性投放!#REF!,新属性汇总!$C19+($E19-2)*20)</f>
        <v>#REF!</v>
      </c>
      <c r="P19" s="14" t="e">
        <f>INDEX(属性投放!#REF!,新属性汇总!$C19+($E19-2)*20)*INDEX(属性投放!#REF!,新属性汇总!$C19+($E19-2)*20)</f>
        <v>#REF!</v>
      </c>
      <c r="Q19" s="14" t="e">
        <f t="shared" si="13"/>
        <v>#REF!</v>
      </c>
      <c r="R19" s="14" t="e">
        <f>SUM(N$4:N19)</f>
        <v>#REF!</v>
      </c>
      <c r="S19" s="14" t="e">
        <f>SUM(O$4:O19)</f>
        <v>#REF!</v>
      </c>
      <c r="T19" s="14" t="e">
        <f>SUM(P$4:P19)</f>
        <v>#REF!</v>
      </c>
      <c r="U19" s="14" t="e">
        <f t="shared" si="14"/>
        <v>#REF!</v>
      </c>
      <c r="V19" s="14" t="e">
        <f>INDEX(属性投放!#REF!,新属性汇总!$C19+($E19-2)*20)</f>
        <v>#REF!</v>
      </c>
      <c r="W19" s="14" t="e">
        <f>INDEX(属性投放!#REF!,新属性汇总!$C19+($E19-2)*20)</f>
        <v>#REF!</v>
      </c>
      <c r="X19" s="14" t="e">
        <f>INDEX(属性投放!#REF!,新属性汇总!$C19+($E19-2)*20)</f>
        <v>#REF!</v>
      </c>
      <c r="Y19" s="14" t="e">
        <f t="shared" si="15"/>
        <v>#REF!</v>
      </c>
      <c r="Z19" s="14">
        <f>INDEX(属性偏向!Y$4:Y$8,新属性汇总!$D19)</f>
        <v>3</v>
      </c>
      <c r="AA19" s="14">
        <f>INDEX(属性偏向!Z$4:Z$8,新属性汇总!$D19)</f>
        <v>3</v>
      </c>
      <c r="AB19" s="14">
        <f>INDEX(属性偏向!AA$4:AA$8,新属性汇总!$D19)</f>
        <v>3</v>
      </c>
      <c r="AC19" s="14" t="e">
        <f>INDEX(属性偏向!S$4:S$144,(INDEX(属性偏向!$C$4:$C$7,新属性汇总!$E19-2)+Z19)*20+$C19)</f>
        <v>#REF!</v>
      </c>
      <c r="AD19" s="14" t="e">
        <f>INDEX(属性偏向!T$4:T$144,(INDEX(属性偏向!$C$4:$C$7,新属性汇总!$E19-2)+AA19)*20+$C19)</f>
        <v>#REF!</v>
      </c>
      <c r="AE19" s="14" t="e">
        <f>INDEX(属性偏向!U$4:U$144,(INDEX(属性偏向!$C$4:$C$7,新属性汇总!$E19-2)+AB19)*20+$C19)</f>
        <v>#REF!</v>
      </c>
      <c r="AF19" s="14">
        <f>INDEX(属性偏向!S$4:S$144,INDEX(属性偏向!$C$4:$C$7,新属性汇总!$E19-2)*20+$C19)</f>
        <v>42</v>
      </c>
      <c r="AG19" s="14">
        <f>INDEX(属性偏向!T$4:T$144,INDEX(属性偏向!$C$4:$C$7,新属性汇总!$E19-2)*20+$C19)</f>
        <v>21</v>
      </c>
      <c r="AH19" s="14">
        <f>INDEX(属性偏向!U$4:U$144,INDEX(属性偏向!$C$4:$C$7,新属性汇总!$E19-2)*20+$C19)</f>
        <v>420</v>
      </c>
      <c r="AI19" s="14" t="e">
        <f t="shared" si="33"/>
        <v>#REF!</v>
      </c>
      <c r="AJ19" s="14" t="e">
        <f t="shared" si="34"/>
        <v>#REF!</v>
      </c>
      <c r="AK19" s="14" t="e">
        <f t="shared" si="35"/>
        <v>#REF!</v>
      </c>
      <c r="AL19" s="14" t="e">
        <f t="shared" si="17"/>
        <v>#REF!</v>
      </c>
      <c r="AM19" s="14" t="e">
        <f>(F19+N19+V19+AI19)*(INDEX(属性投放!#REF!,新属性汇总!$D19)-1)</f>
        <v>#REF!</v>
      </c>
      <c r="AN19" s="14" t="e">
        <f>(G19+O19+W19+AJ19)*(INDEX(属性投放!#REF!,新属性汇总!$D19)-1)</f>
        <v>#REF!</v>
      </c>
      <c r="AO19" s="14" t="e">
        <f>(H19+P19+X19+AK19)*(INDEX(属性投放!#REF!,新属性汇总!$D19)-1)</f>
        <v>#REF!</v>
      </c>
      <c r="AP19" s="14" t="e">
        <f t="shared" si="18"/>
        <v>#REF!</v>
      </c>
      <c r="AQ19" s="14"/>
      <c r="AR19" s="14"/>
      <c r="AS19" s="14"/>
      <c r="AT19" s="14" t="e">
        <f t="shared" si="1"/>
        <v>#REF!</v>
      </c>
      <c r="AU19" s="17" t="e">
        <f t="shared" si="2"/>
        <v>#REF!</v>
      </c>
      <c r="AV19" s="17" t="e">
        <f t="shared" si="3"/>
        <v>#REF!</v>
      </c>
      <c r="AW19" s="17" t="e">
        <f t="shared" si="4"/>
        <v>#REF!</v>
      </c>
      <c r="AX19" s="17" t="e">
        <f t="shared" si="5"/>
        <v>#REF!</v>
      </c>
      <c r="AY19" s="17" t="e">
        <f t="shared" si="19"/>
        <v>#REF!</v>
      </c>
      <c r="AZ19" s="30">
        <v>5</v>
      </c>
      <c r="BA19" s="30">
        <v>4</v>
      </c>
      <c r="BB19" s="26">
        <f>INDEX(装备!$CH$6:$CH$9,新属性汇总!BA19)</f>
        <v>1</v>
      </c>
      <c r="BC19" s="14" t="e">
        <f>INDEX(装备!M$17:M$23,新属性汇总!$AZ19)*$BB19</f>
        <v>#REF!</v>
      </c>
      <c r="BD19" s="14" t="e">
        <f>INDEX(装备!N$17:N$23,新属性汇总!$AZ19)*$BB19</f>
        <v>#REF!</v>
      </c>
      <c r="BE19" s="14" t="e">
        <f>INDEX(装备!O$17:O$23,新属性汇总!$AZ19)*$BB19</f>
        <v>#REF!</v>
      </c>
      <c r="BF19" s="14" t="e">
        <f t="shared" si="36"/>
        <v>#REF!</v>
      </c>
      <c r="BG19" s="14" t="e">
        <f>INDEX(装备!S$17:S$23,新属性汇总!$AZ19)*(新属性汇总!$B19-$B18)*$BB19</f>
        <v>#REF!</v>
      </c>
      <c r="BH19" s="14" t="e">
        <f>INDEX(装备!T$17:T$23,新属性汇总!$AZ19)*(新属性汇总!$B19-$B18)*$BB19</f>
        <v>#REF!</v>
      </c>
      <c r="BI19" s="14" t="e">
        <f>INDEX(装备!U$17:U$23,新属性汇总!$AZ19)*(新属性汇总!$B19-$B18)*$BB19</f>
        <v>#REF!</v>
      </c>
      <c r="BJ19" s="14" t="e">
        <f t="shared" si="37"/>
        <v>#REF!</v>
      </c>
      <c r="BK19" s="14" t="e">
        <f>INDEX(装备!EO$17:EO$23,新属性汇总!$AZ19)</f>
        <v>#REF!</v>
      </c>
      <c r="BL19" s="14" t="e">
        <f>INDEX(装备!EP$17:EP$23,新属性汇总!$AZ19)</f>
        <v>#REF!</v>
      </c>
      <c r="BM19" s="14" t="e">
        <f>INDEX(装备!EQ$17:EQ$23,新属性汇总!$AZ19)</f>
        <v>#REF!</v>
      </c>
      <c r="BN19" s="13">
        <v>1</v>
      </c>
      <c r="BO19" s="14">
        <f>INDEX(装备!$FA$12:$FD$17,新属性汇总!AZ19,新属性汇总!BA19)</f>
        <v>5</v>
      </c>
      <c r="BP19" s="14" t="e">
        <f>INDEX(装备!EO$17:EO$23,新属性汇总!$AZ19)*新属性汇总!$BO19</f>
        <v>#REF!</v>
      </c>
      <c r="BQ19" s="14" t="e">
        <f>INDEX(装备!EP$17:EP$23,新属性汇总!$AZ19)*新属性汇总!$BO19</f>
        <v>#REF!</v>
      </c>
      <c r="BR19" s="14" t="e">
        <f>INDEX(装备!EQ$17:EQ$23,新属性汇总!$AZ19)*新属性汇总!$BO19</f>
        <v>#REF!</v>
      </c>
      <c r="BS19" s="14" t="e">
        <f t="shared" si="38"/>
        <v>#REF!</v>
      </c>
      <c r="BT19" s="14" t="e">
        <f>INDEX(装备!$CN$21:$CN$27,新属性汇总!$AZ19)*1.5</f>
        <v>#REF!</v>
      </c>
      <c r="BU19" s="14">
        <v>0</v>
      </c>
      <c r="BV19" s="14" t="e">
        <f>INDEX(装备!$CP$21:$CP$27,新属性汇总!$AZ19)*1.5</f>
        <v>#REF!</v>
      </c>
      <c r="BW19" s="14" t="e">
        <f t="shared" si="39"/>
        <v>#REF!</v>
      </c>
      <c r="BX19" s="14" t="e">
        <f t="shared" si="20"/>
        <v>#REF!</v>
      </c>
      <c r="BY19" s="17" t="e">
        <f t="shared" si="21"/>
        <v>#REF!</v>
      </c>
      <c r="BZ19" s="17" t="e">
        <f t="shared" si="22"/>
        <v>#REF!</v>
      </c>
      <c r="CA19" s="17" t="e">
        <f t="shared" si="23"/>
        <v>#REF!</v>
      </c>
      <c r="CB19" s="17" t="e">
        <f t="shared" si="24"/>
        <v>#REF!</v>
      </c>
      <c r="CC19" s="13">
        <v>32</v>
      </c>
      <c r="CD19" s="14" t="e">
        <f>INDEX(专属武器!$H$4:$H$20,新属性汇总!$CC19)*专属武器!H$2</f>
        <v>#REF!</v>
      </c>
      <c r="CE19" s="14" t="e">
        <f>INDEX(专属武器!$H$4:$H$20,新属性汇总!$CC19)*专属武器!I$2</f>
        <v>#REF!</v>
      </c>
      <c r="CF19" s="14" t="e">
        <f>INDEX(专属武器!$H$4:$H$20,新属性汇总!$CC19)*专属武器!J$2</f>
        <v>#REF!</v>
      </c>
      <c r="CG19" s="14" t="e">
        <f t="shared" si="40"/>
        <v>#REF!</v>
      </c>
      <c r="CH19" s="14" t="e">
        <f t="shared" si="25"/>
        <v>#REF!</v>
      </c>
      <c r="CI19" s="14" t="e">
        <f t="shared" si="26"/>
        <v>#REF!</v>
      </c>
      <c r="CJ19" s="14" t="e">
        <f t="shared" si="27"/>
        <v>#REF!</v>
      </c>
      <c r="CK19" s="14" t="e">
        <f t="shared" si="41"/>
        <v>#REF!</v>
      </c>
      <c r="CL19" s="14" t="e">
        <f t="shared" si="28"/>
        <v>#REF!</v>
      </c>
      <c r="CM19" s="17" t="e">
        <f t="shared" si="29"/>
        <v>#REF!</v>
      </c>
      <c r="CN19" s="17" t="e">
        <f t="shared" si="30"/>
        <v>#REF!</v>
      </c>
      <c r="CO19" s="17" t="e">
        <f t="shared" si="31"/>
        <v>#REF!</v>
      </c>
      <c r="CP19" s="17" t="e">
        <f t="shared" si="32"/>
        <v>#REF!</v>
      </c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26"/>
      <c r="DO19" s="26"/>
      <c r="DP19" s="26"/>
      <c r="DQ19" s="26"/>
      <c r="DR19" s="26"/>
    </row>
    <row r="20" spans="1:122" ht="16.5" x14ac:dyDescent="0.2">
      <c r="A20" s="30" t="s">
        <v>424</v>
      </c>
      <c r="B20" s="30">
        <v>125</v>
      </c>
      <c r="C20" s="30">
        <v>17</v>
      </c>
      <c r="D20" s="30">
        <v>5</v>
      </c>
      <c r="E20" s="30">
        <v>4</v>
      </c>
      <c r="F20" s="14" t="e">
        <f>INDEX(属性投放!#REF!,新属性汇总!$C20+($E20-2)*20)</f>
        <v>#REF!</v>
      </c>
      <c r="G20" s="14" t="e">
        <f>INDEX(属性投放!#REF!,新属性汇总!$C20+($E20-2)*20)</f>
        <v>#REF!</v>
      </c>
      <c r="H20" s="14" t="e">
        <f>INDEX(属性投放!#REF!,新属性汇总!$C20+($E20-2)*20)</f>
        <v>#REF!</v>
      </c>
      <c r="I20" s="14" t="e">
        <f t="shared" si="11"/>
        <v>#REF!</v>
      </c>
      <c r="J20" s="14" t="e">
        <f>SUM(F$4:F20)</f>
        <v>#REF!</v>
      </c>
      <c r="K20" s="14" t="e">
        <f>SUM(G$4:G20)</f>
        <v>#REF!</v>
      </c>
      <c r="L20" s="14" t="e">
        <f>SUM(H$4:H20)</f>
        <v>#REF!</v>
      </c>
      <c r="M20" s="14" t="e">
        <f t="shared" si="12"/>
        <v>#REF!</v>
      </c>
      <c r="N20" s="14" t="e">
        <f>INDEX(属性投放!#REF!,新属性汇总!$C20+($E20-2)*20)*INDEX(属性投放!#REF!,新属性汇总!$C20+($E20-2)*20)</f>
        <v>#REF!</v>
      </c>
      <c r="O20" s="14" t="e">
        <f>INDEX(属性投放!#REF!,新属性汇总!$C20+($E20-2)*20)*INDEX(属性投放!#REF!,新属性汇总!$C20+($E20-2)*20)</f>
        <v>#REF!</v>
      </c>
      <c r="P20" s="14" t="e">
        <f>INDEX(属性投放!#REF!,新属性汇总!$C20+($E20-2)*20)*INDEX(属性投放!#REF!,新属性汇总!$C20+($E20-2)*20)</f>
        <v>#REF!</v>
      </c>
      <c r="Q20" s="14" t="e">
        <f t="shared" si="13"/>
        <v>#REF!</v>
      </c>
      <c r="R20" s="14" t="e">
        <f>SUM(N$4:N20)</f>
        <v>#REF!</v>
      </c>
      <c r="S20" s="14" t="e">
        <f>SUM(O$4:O20)</f>
        <v>#REF!</v>
      </c>
      <c r="T20" s="14" t="e">
        <f>SUM(P$4:P20)</f>
        <v>#REF!</v>
      </c>
      <c r="U20" s="14" t="e">
        <f t="shared" si="14"/>
        <v>#REF!</v>
      </c>
      <c r="V20" s="14" t="e">
        <f>INDEX(属性投放!#REF!,新属性汇总!$C20+($E20-2)*20)</f>
        <v>#REF!</v>
      </c>
      <c r="W20" s="14" t="e">
        <f>INDEX(属性投放!#REF!,新属性汇总!$C20+($E20-2)*20)</f>
        <v>#REF!</v>
      </c>
      <c r="X20" s="14" t="e">
        <f>INDEX(属性投放!#REF!,新属性汇总!$C20+($E20-2)*20)</f>
        <v>#REF!</v>
      </c>
      <c r="Y20" s="14" t="e">
        <f t="shared" si="15"/>
        <v>#REF!</v>
      </c>
      <c r="Z20" s="14">
        <f>INDEX(属性偏向!Y$4:Y$8,新属性汇总!$D20)</f>
        <v>3</v>
      </c>
      <c r="AA20" s="14">
        <f>INDEX(属性偏向!Z$4:Z$8,新属性汇总!$D20)</f>
        <v>3</v>
      </c>
      <c r="AB20" s="14">
        <f>INDEX(属性偏向!AA$4:AA$8,新属性汇总!$D20)</f>
        <v>3</v>
      </c>
      <c r="AC20" s="14" t="e">
        <f>INDEX(属性偏向!S$4:S$144,(INDEX(属性偏向!$C$4:$C$7,新属性汇总!$E20-2)+Z20)*20+$C20)</f>
        <v>#REF!</v>
      </c>
      <c r="AD20" s="14" t="e">
        <f>INDEX(属性偏向!T$4:T$144,(INDEX(属性偏向!$C$4:$C$7,新属性汇总!$E20-2)+AA20)*20+$C20)</f>
        <v>#REF!</v>
      </c>
      <c r="AE20" s="14" t="e">
        <f>INDEX(属性偏向!U$4:U$144,(INDEX(属性偏向!$C$4:$C$7,新属性汇总!$E20-2)+AB20)*20+$C20)</f>
        <v>#REF!</v>
      </c>
      <c r="AF20" s="14">
        <f>INDEX(属性偏向!S$4:S$144,INDEX(属性偏向!$C$4:$C$7,新属性汇总!$E20-2)*20+$C20)</f>
        <v>46</v>
      </c>
      <c r="AG20" s="14">
        <f>INDEX(属性偏向!T$4:T$144,INDEX(属性偏向!$C$4:$C$7,新属性汇总!$E20-2)*20+$C20)</f>
        <v>23</v>
      </c>
      <c r="AH20" s="14">
        <f>INDEX(属性偏向!U$4:U$144,INDEX(属性偏向!$C$4:$C$7,新属性汇总!$E20-2)*20+$C20)</f>
        <v>460</v>
      </c>
      <c r="AI20" s="14" t="e">
        <f t="shared" si="33"/>
        <v>#REF!</v>
      </c>
      <c r="AJ20" s="14" t="e">
        <f t="shared" si="34"/>
        <v>#REF!</v>
      </c>
      <c r="AK20" s="14" t="e">
        <f t="shared" si="35"/>
        <v>#REF!</v>
      </c>
      <c r="AL20" s="14" t="e">
        <f t="shared" si="17"/>
        <v>#REF!</v>
      </c>
      <c r="AM20" s="14" t="e">
        <f>(F20+N20+V20+AI20)*(INDEX(属性投放!#REF!,新属性汇总!$D20)-1)</f>
        <v>#REF!</v>
      </c>
      <c r="AN20" s="14" t="e">
        <f>(G20+O20+W20+AJ20)*(INDEX(属性投放!#REF!,新属性汇总!$D20)-1)</f>
        <v>#REF!</v>
      </c>
      <c r="AO20" s="14" t="e">
        <f>(H20+P20+X20+AK20)*(INDEX(属性投放!#REF!,新属性汇总!$D20)-1)</f>
        <v>#REF!</v>
      </c>
      <c r="AP20" s="14" t="e">
        <f t="shared" si="18"/>
        <v>#REF!</v>
      </c>
      <c r="AQ20" s="14"/>
      <c r="AR20" s="14"/>
      <c r="AS20" s="14"/>
      <c r="AT20" s="14" t="e">
        <f t="shared" si="1"/>
        <v>#REF!</v>
      </c>
      <c r="AU20" s="17" t="e">
        <f t="shared" si="2"/>
        <v>#REF!</v>
      </c>
      <c r="AV20" s="17" t="e">
        <f t="shared" si="3"/>
        <v>#REF!</v>
      </c>
      <c r="AW20" s="17" t="e">
        <f t="shared" si="4"/>
        <v>#REF!</v>
      </c>
      <c r="AX20" s="17" t="e">
        <f t="shared" si="5"/>
        <v>#REF!</v>
      </c>
      <c r="AY20" s="17" t="e">
        <f t="shared" si="19"/>
        <v>#REF!</v>
      </c>
      <c r="AZ20" s="30">
        <v>5</v>
      </c>
      <c r="BA20" s="30">
        <v>4</v>
      </c>
      <c r="BB20" s="26">
        <f>INDEX(装备!$CH$6:$CH$9,新属性汇总!BA20)</f>
        <v>1</v>
      </c>
      <c r="BC20" s="14" t="e">
        <f>INDEX(装备!M$17:M$23,新属性汇总!$AZ20)*$BB20</f>
        <v>#REF!</v>
      </c>
      <c r="BD20" s="14" t="e">
        <f>INDEX(装备!N$17:N$23,新属性汇总!$AZ20)*$BB20</f>
        <v>#REF!</v>
      </c>
      <c r="BE20" s="14" t="e">
        <f>INDEX(装备!O$17:O$23,新属性汇总!$AZ20)*$BB20</f>
        <v>#REF!</v>
      </c>
      <c r="BF20" s="14" t="e">
        <f t="shared" si="36"/>
        <v>#REF!</v>
      </c>
      <c r="BG20" s="14" t="e">
        <f>INDEX(装备!S$17:S$23,新属性汇总!$AZ20)*(新属性汇总!$B20-$B19)*$BB20</f>
        <v>#REF!</v>
      </c>
      <c r="BH20" s="14" t="e">
        <f>INDEX(装备!T$17:T$23,新属性汇总!$AZ20)*(新属性汇总!$B20-$B19)*$BB20</f>
        <v>#REF!</v>
      </c>
      <c r="BI20" s="14" t="e">
        <f>INDEX(装备!U$17:U$23,新属性汇总!$AZ20)*(新属性汇总!$B20-$B19)*$BB20</f>
        <v>#REF!</v>
      </c>
      <c r="BJ20" s="14" t="e">
        <f t="shared" si="37"/>
        <v>#REF!</v>
      </c>
      <c r="BK20" s="14" t="e">
        <f>INDEX(装备!EO$17:EO$23,新属性汇总!$AZ20)</f>
        <v>#REF!</v>
      </c>
      <c r="BL20" s="14" t="e">
        <f>INDEX(装备!EP$17:EP$23,新属性汇总!$AZ20)</f>
        <v>#REF!</v>
      </c>
      <c r="BM20" s="14" t="e">
        <f>INDEX(装备!EQ$17:EQ$23,新属性汇总!$AZ20)</f>
        <v>#REF!</v>
      </c>
      <c r="BN20" s="13">
        <v>1</v>
      </c>
      <c r="BO20" s="14">
        <f>INDEX(装备!$FA$12:$FD$17,新属性汇总!AZ20,新属性汇总!BA20)</f>
        <v>5</v>
      </c>
      <c r="BP20" s="14" t="e">
        <f>INDEX(装备!EO$17:EO$23,新属性汇总!$AZ20)*新属性汇总!$BO20</f>
        <v>#REF!</v>
      </c>
      <c r="BQ20" s="14" t="e">
        <f>INDEX(装备!EP$17:EP$23,新属性汇总!$AZ20)*新属性汇总!$BO20</f>
        <v>#REF!</v>
      </c>
      <c r="BR20" s="14" t="e">
        <f>INDEX(装备!EQ$17:EQ$23,新属性汇总!$AZ20)*新属性汇总!$BO20</f>
        <v>#REF!</v>
      </c>
      <c r="BS20" s="14" t="e">
        <f t="shared" si="38"/>
        <v>#REF!</v>
      </c>
      <c r="BT20" s="14" t="e">
        <f>INDEX(装备!$CN$21:$CN$27,新属性汇总!$AZ20)*1.5</f>
        <v>#REF!</v>
      </c>
      <c r="BU20" s="14">
        <v>0</v>
      </c>
      <c r="BV20" s="14" t="e">
        <f>INDEX(装备!$CP$21:$CP$27,新属性汇总!$AZ20)*1.5</f>
        <v>#REF!</v>
      </c>
      <c r="BW20" s="14" t="e">
        <f t="shared" si="39"/>
        <v>#REF!</v>
      </c>
      <c r="BX20" s="14" t="e">
        <f t="shared" si="20"/>
        <v>#REF!</v>
      </c>
      <c r="BY20" s="17" t="e">
        <f t="shared" si="21"/>
        <v>#REF!</v>
      </c>
      <c r="BZ20" s="17" t="e">
        <f t="shared" si="22"/>
        <v>#REF!</v>
      </c>
      <c r="CA20" s="17" t="e">
        <f t="shared" si="23"/>
        <v>#REF!</v>
      </c>
      <c r="CB20" s="17" t="e">
        <f t="shared" si="24"/>
        <v>#REF!</v>
      </c>
      <c r="CC20" s="13">
        <v>34</v>
      </c>
      <c r="CD20" s="14" t="e">
        <f>INDEX(专属武器!$H$4:$H$20,新属性汇总!$CC20)*专属武器!H$2</f>
        <v>#REF!</v>
      </c>
      <c r="CE20" s="14" t="e">
        <f>INDEX(专属武器!$H$4:$H$20,新属性汇总!$CC20)*专属武器!I$2</f>
        <v>#REF!</v>
      </c>
      <c r="CF20" s="14" t="e">
        <f>INDEX(专属武器!$H$4:$H$20,新属性汇总!$CC20)*专属武器!J$2</f>
        <v>#REF!</v>
      </c>
      <c r="CG20" s="14" t="e">
        <f t="shared" si="40"/>
        <v>#REF!</v>
      </c>
      <c r="CH20" s="14" t="e">
        <f t="shared" si="25"/>
        <v>#REF!</v>
      </c>
      <c r="CI20" s="14" t="e">
        <f t="shared" si="26"/>
        <v>#REF!</v>
      </c>
      <c r="CJ20" s="14" t="e">
        <f t="shared" si="27"/>
        <v>#REF!</v>
      </c>
      <c r="CK20" s="14" t="e">
        <f t="shared" si="41"/>
        <v>#REF!</v>
      </c>
      <c r="CL20" s="14" t="e">
        <f t="shared" si="28"/>
        <v>#REF!</v>
      </c>
      <c r="CM20" s="17" t="e">
        <f t="shared" si="29"/>
        <v>#REF!</v>
      </c>
      <c r="CN20" s="17" t="e">
        <f t="shared" si="30"/>
        <v>#REF!</v>
      </c>
      <c r="CO20" s="17" t="e">
        <f t="shared" si="31"/>
        <v>#REF!</v>
      </c>
      <c r="CP20" s="17" t="e">
        <f t="shared" si="32"/>
        <v>#REF!</v>
      </c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26"/>
      <c r="DO20" s="26"/>
      <c r="DP20" s="26"/>
      <c r="DQ20" s="26"/>
      <c r="DR20" s="26"/>
    </row>
    <row r="21" spans="1:122" ht="16.5" x14ac:dyDescent="0.2">
      <c r="A21" s="30" t="s">
        <v>425</v>
      </c>
      <c r="B21" s="30">
        <v>132</v>
      </c>
      <c r="C21" s="30">
        <v>18</v>
      </c>
      <c r="D21" s="30">
        <v>5</v>
      </c>
      <c r="E21" s="30">
        <v>4</v>
      </c>
      <c r="F21" s="14" t="e">
        <f>INDEX(属性投放!#REF!,新属性汇总!$C21+($E21-2)*20)</f>
        <v>#REF!</v>
      </c>
      <c r="G21" s="14" t="e">
        <f>INDEX(属性投放!#REF!,新属性汇总!$C21+($E21-2)*20)</f>
        <v>#REF!</v>
      </c>
      <c r="H21" s="14" t="e">
        <f>INDEX(属性投放!#REF!,新属性汇总!$C21+($E21-2)*20)</f>
        <v>#REF!</v>
      </c>
      <c r="I21" s="14" t="e">
        <f t="shared" si="11"/>
        <v>#REF!</v>
      </c>
      <c r="J21" s="14" t="e">
        <f>SUM(F$4:F21)</f>
        <v>#REF!</v>
      </c>
      <c r="K21" s="14" t="e">
        <f>SUM(G$4:G21)</f>
        <v>#REF!</v>
      </c>
      <c r="L21" s="14" t="e">
        <f>SUM(H$4:H21)</f>
        <v>#REF!</v>
      </c>
      <c r="M21" s="14" t="e">
        <f t="shared" si="12"/>
        <v>#REF!</v>
      </c>
      <c r="N21" s="14" t="e">
        <f>INDEX(属性投放!#REF!,新属性汇总!$C21+($E21-2)*20)*INDEX(属性投放!#REF!,新属性汇总!$C21+($E21-2)*20)</f>
        <v>#REF!</v>
      </c>
      <c r="O21" s="14" t="e">
        <f>INDEX(属性投放!#REF!,新属性汇总!$C21+($E21-2)*20)*INDEX(属性投放!#REF!,新属性汇总!$C21+($E21-2)*20)</f>
        <v>#REF!</v>
      </c>
      <c r="P21" s="14" t="e">
        <f>INDEX(属性投放!#REF!,新属性汇总!$C21+($E21-2)*20)*INDEX(属性投放!#REF!,新属性汇总!$C21+($E21-2)*20)</f>
        <v>#REF!</v>
      </c>
      <c r="Q21" s="14" t="e">
        <f t="shared" si="13"/>
        <v>#REF!</v>
      </c>
      <c r="R21" s="14" t="e">
        <f>SUM(N$4:N21)</f>
        <v>#REF!</v>
      </c>
      <c r="S21" s="14" t="e">
        <f>SUM(O$4:O21)</f>
        <v>#REF!</v>
      </c>
      <c r="T21" s="14" t="e">
        <f>SUM(P$4:P21)</f>
        <v>#REF!</v>
      </c>
      <c r="U21" s="14" t="e">
        <f t="shared" si="14"/>
        <v>#REF!</v>
      </c>
      <c r="V21" s="14" t="e">
        <f>INDEX(属性投放!#REF!,新属性汇总!$C21+($E21-2)*20)</f>
        <v>#REF!</v>
      </c>
      <c r="W21" s="14" t="e">
        <f>INDEX(属性投放!#REF!,新属性汇总!$C21+($E21-2)*20)</f>
        <v>#REF!</v>
      </c>
      <c r="X21" s="14" t="e">
        <f>INDEX(属性投放!#REF!,新属性汇总!$C21+($E21-2)*20)</f>
        <v>#REF!</v>
      </c>
      <c r="Y21" s="14" t="e">
        <f t="shared" si="15"/>
        <v>#REF!</v>
      </c>
      <c r="Z21" s="14">
        <f>INDEX(属性偏向!Y$4:Y$8,新属性汇总!$D21)</f>
        <v>3</v>
      </c>
      <c r="AA21" s="14">
        <f>INDEX(属性偏向!Z$4:Z$8,新属性汇总!$D21)</f>
        <v>3</v>
      </c>
      <c r="AB21" s="14">
        <f>INDEX(属性偏向!AA$4:AA$8,新属性汇总!$D21)</f>
        <v>3</v>
      </c>
      <c r="AC21" s="14" t="e">
        <f>INDEX(属性偏向!S$4:S$144,(INDEX(属性偏向!$C$4:$C$7,新属性汇总!$E21-2)+Z21)*20+$C21)</f>
        <v>#REF!</v>
      </c>
      <c r="AD21" s="14" t="e">
        <f>INDEX(属性偏向!T$4:T$144,(INDEX(属性偏向!$C$4:$C$7,新属性汇总!$E21-2)+AA21)*20+$C21)</f>
        <v>#REF!</v>
      </c>
      <c r="AE21" s="14" t="e">
        <f>INDEX(属性偏向!U$4:U$144,(INDEX(属性偏向!$C$4:$C$7,新属性汇总!$E21-2)+AB21)*20+$C21)</f>
        <v>#REF!</v>
      </c>
      <c r="AF21" s="14">
        <f>INDEX(属性偏向!S$4:S$144,INDEX(属性偏向!$C$4:$C$7,新属性汇总!$E21-2)*20+$C21)</f>
        <v>52</v>
      </c>
      <c r="AG21" s="14">
        <f>INDEX(属性偏向!T$4:T$144,INDEX(属性偏向!$C$4:$C$7,新属性汇总!$E21-2)*20+$C21)</f>
        <v>26</v>
      </c>
      <c r="AH21" s="14">
        <f>INDEX(属性偏向!U$4:U$144,INDEX(属性偏向!$C$4:$C$7,新属性汇总!$E21-2)*20+$C21)</f>
        <v>520</v>
      </c>
      <c r="AI21" s="14" t="e">
        <f t="shared" si="33"/>
        <v>#REF!</v>
      </c>
      <c r="AJ21" s="14" t="e">
        <f t="shared" si="34"/>
        <v>#REF!</v>
      </c>
      <c r="AK21" s="14" t="e">
        <f t="shared" si="35"/>
        <v>#REF!</v>
      </c>
      <c r="AL21" s="14" t="e">
        <f t="shared" si="17"/>
        <v>#REF!</v>
      </c>
      <c r="AM21" s="14" t="e">
        <f>(F21+N21+V21+AI21)*(INDEX(属性投放!#REF!,新属性汇总!$D21)-1)</f>
        <v>#REF!</v>
      </c>
      <c r="AN21" s="14" t="e">
        <f>(G21+O21+W21+AJ21)*(INDEX(属性投放!#REF!,新属性汇总!$D21)-1)</f>
        <v>#REF!</v>
      </c>
      <c r="AO21" s="14" t="e">
        <f>(H21+P21+X21+AK21)*(INDEX(属性投放!#REF!,新属性汇总!$D21)-1)</f>
        <v>#REF!</v>
      </c>
      <c r="AP21" s="14" t="e">
        <f t="shared" si="18"/>
        <v>#REF!</v>
      </c>
      <c r="AQ21" s="14"/>
      <c r="AR21" s="14"/>
      <c r="AS21" s="14"/>
      <c r="AT21" s="14" t="e">
        <f t="shared" si="1"/>
        <v>#REF!</v>
      </c>
      <c r="AU21" s="17" t="e">
        <f t="shared" si="2"/>
        <v>#REF!</v>
      </c>
      <c r="AV21" s="17" t="e">
        <f t="shared" si="3"/>
        <v>#REF!</v>
      </c>
      <c r="AW21" s="17" t="e">
        <f t="shared" si="4"/>
        <v>#REF!</v>
      </c>
      <c r="AX21" s="17" t="e">
        <f t="shared" si="5"/>
        <v>#REF!</v>
      </c>
      <c r="AY21" s="17" t="e">
        <f t="shared" si="19"/>
        <v>#REF!</v>
      </c>
      <c r="AZ21" s="30">
        <v>5</v>
      </c>
      <c r="BA21" s="30">
        <v>4</v>
      </c>
      <c r="BB21" s="26">
        <f>INDEX(装备!$CH$6:$CH$9,新属性汇总!BA21)</f>
        <v>1</v>
      </c>
      <c r="BC21" s="14" t="e">
        <f>INDEX(装备!M$17:M$23,新属性汇总!$AZ21)*$BB21</f>
        <v>#REF!</v>
      </c>
      <c r="BD21" s="14" t="e">
        <f>INDEX(装备!N$17:N$23,新属性汇总!$AZ21)*$BB21</f>
        <v>#REF!</v>
      </c>
      <c r="BE21" s="14" t="e">
        <f>INDEX(装备!O$17:O$23,新属性汇总!$AZ21)*$BB21</f>
        <v>#REF!</v>
      </c>
      <c r="BF21" s="14" t="e">
        <f t="shared" si="36"/>
        <v>#REF!</v>
      </c>
      <c r="BG21" s="14" t="e">
        <f>INDEX(装备!S$17:S$23,新属性汇总!$AZ21)*(新属性汇总!$B21-$B20)*$BB21</f>
        <v>#REF!</v>
      </c>
      <c r="BH21" s="14" t="e">
        <f>INDEX(装备!T$17:T$23,新属性汇总!$AZ21)*(新属性汇总!$B21-$B20)*$BB21</f>
        <v>#REF!</v>
      </c>
      <c r="BI21" s="14" t="e">
        <f>INDEX(装备!U$17:U$23,新属性汇总!$AZ21)*(新属性汇总!$B21-$B20)*$BB21</f>
        <v>#REF!</v>
      </c>
      <c r="BJ21" s="14" t="e">
        <f t="shared" si="37"/>
        <v>#REF!</v>
      </c>
      <c r="BK21" s="14" t="e">
        <f>INDEX(装备!EO$17:EO$23,新属性汇总!$AZ21)</f>
        <v>#REF!</v>
      </c>
      <c r="BL21" s="14" t="e">
        <f>INDEX(装备!EP$17:EP$23,新属性汇总!$AZ21)</f>
        <v>#REF!</v>
      </c>
      <c r="BM21" s="14" t="e">
        <f>INDEX(装备!EQ$17:EQ$23,新属性汇总!$AZ21)</f>
        <v>#REF!</v>
      </c>
      <c r="BN21" s="13">
        <v>1</v>
      </c>
      <c r="BO21" s="14">
        <f>INDEX(装备!$FA$12:$FD$17,新属性汇总!AZ21,新属性汇总!BA21)</f>
        <v>5</v>
      </c>
      <c r="BP21" s="14" t="e">
        <f>INDEX(装备!EO$17:EO$23,新属性汇总!$AZ21)*新属性汇总!$BO21</f>
        <v>#REF!</v>
      </c>
      <c r="BQ21" s="14" t="e">
        <f>INDEX(装备!EP$17:EP$23,新属性汇总!$AZ21)*新属性汇总!$BO21</f>
        <v>#REF!</v>
      </c>
      <c r="BR21" s="14" t="e">
        <f>INDEX(装备!EQ$17:EQ$23,新属性汇总!$AZ21)*新属性汇总!$BO21</f>
        <v>#REF!</v>
      </c>
      <c r="BS21" s="14" t="e">
        <f t="shared" si="38"/>
        <v>#REF!</v>
      </c>
      <c r="BT21" s="14" t="e">
        <f>INDEX(装备!$CN$21:$CN$27,新属性汇总!$AZ21)*1.5</f>
        <v>#REF!</v>
      </c>
      <c r="BU21" s="14">
        <v>0</v>
      </c>
      <c r="BV21" s="14" t="e">
        <f>INDEX(装备!$CP$21:$CP$27,新属性汇总!$AZ21)*1.5</f>
        <v>#REF!</v>
      </c>
      <c r="BW21" s="14" t="e">
        <f t="shared" si="39"/>
        <v>#REF!</v>
      </c>
      <c r="BX21" s="14" t="e">
        <f t="shared" si="20"/>
        <v>#REF!</v>
      </c>
      <c r="BY21" s="17" t="e">
        <f t="shared" si="21"/>
        <v>#REF!</v>
      </c>
      <c r="BZ21" s="17" t="e">
        <f t="shared" si="22"/>
        <v>#REF!</v>
      </c>
      <c r="CA21" s="17" t="e">
        <f t="shared" si="23"/>
        <v>#REF!</v>
      </c>
      <c r="CB21" s="17" t="e">
        <f t="shared" si="24"/>
        <v>#REF!</v>
      </c>
      <c r="CC21" s="13">
        <v>36</v>
      </c>
      <c r="CD21" s="14" t="e">
        <f>INDEX(专属武器!$H$4:$H$20,新属性汇总!$CC21)*专属武器!H$2</f>
        <v>#REF!</v>
      </c>
      <c r="CE21" s="14" t="e">
        <f>INDEX(专属武器!$H$4:$H$20,新属性汇总!$CC21)*专属武器!I$2</f>
        <v>#REF!</v>
      </c>
      <c r="CF21" s="14" t="e">
        <f>INDEX(专属武器!$H$4:$H$20,新属性汇总!$CC21)*专属武器!J$2</f>
        <v>#REF!</v>
      </c>
      <c r="CG21" s="14" t="e">
        <f t="shared" si="40"/>
        <v>#REF!</v>
      </c>
      <c r="CH21" s="14" t="e">
        <f t="shared" si="25"/>
        <v>#REF!</v>
      </c>
      <c r="CI21" s="14" t="e">
        <f t="shared" si="26"/>
        <v>#REF!</v>
      </c>
      <c r="CJ21" s="14" t="e">
        <f t="shared" si="27"/>
        <v>#REF!</v>
      </c>
      <c r="CK21" s="14" t="e">
        <f t="shared" si="41"/>
        <v>#REF!</v>
      </c>
      <c r="CL21" s="14" t="e">
        <f t="shared" si="28"/>
        <v>#REF!</v>
      </c>
      <c r="CM21" s="17" t="e">
        <f t="shared" si="29"/>
        <v>#REF!</v>
      </c>
      <c r="CN21" s="17" t="e">
        <f t="shared" si="30"/>
        <v>#REF!</v>
      </c>
      <c r="CO21" s="17" t="e">
        <f t="shared" si="31"/>
        <v>#REF!</v>
      </c>
      <c r="CP21" s="17" t="e">
        <f t="shared" si="32"/>
        <v>#REF!</v>
      </c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26"/>
      <c r="DO21" s="26"/>
      <c r="DP21" s="26"/>
      <c r="DQ21" s="26"/>
      <c r="DR21" s="26"/>
    </row>
    <row r="22" spans="1:122" ht="16.5" x14ac:dyDescent="0.2">
      <c r="A22" s="30" t="s">
        <v>426</v>
      </c>
      <c r="B22" s="30">
        <v>140</v>
      </c>
      <c r="C22" s="30">
        <v>19</v>
      </c>
      <c r="D22" s="30">
        <v>5</v>
      </c>
      <c r="E22" s="30">
        <v>4</v>
      </c>
      <c r="F22" s="14" t="e">
        <f>INDEX(属性投放!#REF!,新属性汇总!$C22+($E22-2)*20)</f>
        <v>#REF!</v>
      </c>
      <c r="G22" s="14" t="e">
        <f>INDEX(属性投放!#REF!,新属性汇总!$C22+($E22-2)*20)</f>
        <v>#REF!</v>
      </c>
      <c r="H22" s="14" t="e">
        <f>INDEX(属性投放!#REF!,新属性汇总!$C22+($E22-2)*20)</f>
        <v>#REF!</v>
      </c>
      <c r="I22" s="14" t="e">
        <f t="shared" si="11"/>
        <v>#REF!</v>
      </c>
      <c r="J22" s="14" t="e">
        <f>SUM(F$4:F22)</f>
        <v>#REF!</v>
      </c>
      <c r="K22" s="14" t="e">
        <f>SUM(G$4:G22)</f>
        <v>#REF!</v>
      </c>
      <c r="L22" s="14" t="e">
        <f>SUM(H$4:H22)</f>
        <v>#REF!</v>
      </c>
      <c r="M22" s="14" t="e">
        <f t="shared" si="12"/>
        <v>#REF!</v>
      </c>
      <c r="N22" s="14" t="e">
        <f>INDEX(属性投放!#REF!,新属性汇总!$C22+($E22-2)*20)*INDEX(属性投放!#REF!,新属性汇总!$C22+($E22-2)*20)</f>
        <v>#REF!</v>
      </c>
      <c r="O22" s="14" t="e">
        <f>INDEX(属性投放!#REF!,新属性汇总!$C22+($E22-2)*20)*INDEX(属性投放!#REF!,新属性汇总!$C22+($E22-2)*20)</f>
        <v>#REF!</v>
      </c>
      <c r="P22" s="14" t="e">
        <f>INDEX(属性投放!#REF!,新属性汇总!$C22+($E22-2)*20)*INDEX(属性投放!#REF!,新属性汇总!$C22+($E22-2)*20)</f>
        <v>#REF!</v>
      </c>
      <c r="Q22" s="14" t="e">
        <f t="shared" si="13"/>
        <v>#REF!</v>
      </c>
      <c r="R22" s="14" t="e">
        <f>SUM(N$4:N22)</f>
        <v>#REF!</v>
      </c>
      <c r="S22" s="14" t="e">
        <f>SUM(O$4:O22)</f>
        <v>#REF!</v>
      </c>
      <c r="T22" s="14" t="e">
        <f>SUM(P$4:P22)</f>
        <v>#REF!</v>
      </c>
      <c r="U22" s="14" t="e">
        <f t="shared" si="14"/>
        <v>#REF!</v>
      </c>
      <c r="V22" s="14" t="e">
        <f>INDEX(属性投放!#REF!,新属性汇总!$C22+($E22-2)*20)</f>
        <v>#REF!</v>
      </c>
      <c r="W22" s="14" t="e">
        <f>INDEX(属性投放!#REF!,新属性汇总!$C22+($E22-2)*20)</f>
        <v>#REF!</v>
      </c>
      <c r="X22" s="14" t="e">
        <f>INDEX(属性投放!#REF!,新属性汇总!$C22+($E22-2)*20)</f>
        <v>#REF!</v>
      </c>
      <c r="Y22" s="14" t="e">
        <f t="shared" si="15"/>
        <v>#REF!</v>
      </c>
      <c r="Z22" s="14">
        <f>INDEX(属性偏向!Y$4:Y$8,新属性汇总!$D22)</f>
        <v>3</v>
      </c>
      <c r="AA22" s="14">
        <f>INDEX(属性偏向!Z$4:Z$8,新属性汇总!$D22)</f>
        <v>3</v>
      </c>
      <c r="AB22" s="14">
        <f>INDEX(属性偏向!AA$4:AA$8,新属性汇总!$D22)</f>
        <v>3</v>
      </c>
      <c r="AC22" s="14" t="e">
        <f>INDEX(属性偏向!S$4:S$144,(INDEX(属性偏向!$C$4:$C$7,新属性汇总!$E22-2)+Z22)*20+$C22)</f>
        <v>#REF!</v>
      </c>
      <c r="AD22" s="14" t="e">
        <f>INDEX(属性偏向!T$4:T$144,(INDEX(属性偏向!$C$4:$C$7,新属性汇总!$E22-2)+AA22)*20+$C22)</f>
        <v>#REF!</v>
      </c>
      <c r="AE22" s="14" t="e">
        <f>INDEX(属性偏向!U$4:U$144,(INDEX(属性偏向!$C$4:$C$7,新属性汇总!$E22-2)+AB22)*20+$C22)</f>
        <v>#REF!</v>
      </c>
      <c r="AF22" s="14">
        <f>INDEX(属性偏向!S$4:S$144,INDEX(属性偏向!$C$4:$C$7,新属性汇总!$E22-2)*20+$C22)</f>
        <v>58</v>
      </c>
      <c r="AG22" s="14">
        <f>INDEX(属性偏向!T$4:T$144,INDEX(属性偏向!$C$4:$C$7,新属性汇总!$E22-2)*20+$C22)</f>
        <v>29</v>
      </c>
      <c r="AH22" s="14">
        <f>INDEX(属性偏向!U$4:U$144,INDEX(属性偏向!$C$4:$C$7,新属性汇总!$E22-2)*20+$C22)</f>
        <v>580</v>
      </c>
      <c r="AI22" s="14" t="e">
        <f t="shared" si="33"/>
        <v>#REF!</v>
      </c>
      <c r="AJ22" s="14" t="e">
        <f t="shared" si="34"/>
        <v>#REF!</v>
      </c>
      <c r="AK22" s="14" t="e">
        <f t="shared" si="35"/>
        <v>#REF!</v>
      </c>
      <c r="AL22" s="14" t="e">
        <f t="shared" si="17"/>
        <v>#REF!</v>
      </c>
      <c r="AM22" s="14" t="e">
        <f>(F22+N22+V22+AI22)*(INDEX(属性投放!#REF!,新属性汇总!$D22)-1)</f>
        <v>#REF!</v>
      </c>
      <c r="AN22" s="14" t="e">
        <f>(G22+O22+W22+AJ22)*(INDEX(属性投放!#REF!,新属性汇总!$D22)-1)</f>
        <v>#REF!</v>
      </c>
      <c r="AO22" s="14" t="e">
        <f>(H22+P22+X22+AK22)*(INDEX(属性投放!#REF!,新属性汇总!$D22)-1)</f>
        <v>#REF!</v>
      </c>
      <c r="AP22" s="14" t="e">
        <f t="shared" si="18"/>
        <v>#REF!</v>
      </c>
      <c r="AQ22" s="14"/>
      <c r="AR22" s="14"/>
      <c r="AS22" s="14"/>
      <c r="AT22" s="14" t="e">
        <f t="shared" si="1"/>
        <v>#REF!</v>
      </c>
      <c r="AU22" s="17" t="e">
        <f t="shared" si="2"/>
        <v>#REF!</v>
      </c>
      <c r="AV22" s="17" t="e">
        <f t="shared" si="3"/>
        <v>#REF!</v>
      </c>
      <c r="AW22" s="17" t="e">
        <f t="shared" si="4"/>
        <v>#REF!</v>
      </c>
      <c r="AX22" s="17" t="e">
        <f t="shared" si="5"/>
        <v>#REF!</v>
      </c>
      <c r="AY22" s="17" t="e">
        <f t="shared" si="19"/>
        <v>#REF!</v>
      </c>
      <c r="AZ22" s="30">
        <v>6</v>
      </c>
      <c r="BA22" s="30">
        <v>4</v>
      </c>
      <c r="BB22" s="26">
        <f>INDEX(装备!$CH$6:$CH$9,新属性汇总!BA22)</f>
        <v>1</v>
      </c>
      <c r="BC22" s="14" t="e">
        <f>INDEX(装备!M$17:M$23,新属性汇总!$AZ22)*$BB22</f>
        <v>#REF!</v>
      </c>
      <c r="BD22" s="14" t="e">
        <f>INDEX(装备!N$17:N$23,新属性汇总!$AZ22)*$BB22</f>
        <v>#REF!</v>
      </c>
      <c r="BE22" s="14" t="e">
        <f>INDEX(装备!O$17:O$23,新属性汇总!$AZ22)*$BB22</f>
        <v>#REF!</v>
      </c>
      <c r="BF22" s="14" t="e">
        <f t="shared" si="36"/>
        <v>#REF!</v>
      </c>
      <c r="BG22" s="14" t="e">
        <f>INDEX(装备!S$17:S$23,新属性汇总!$AZ22)*(新属性汇总!$B22-$B21)*$BB22</f>
        <v>#REF!</v>
      </c>
      <c r="BH22" s="14" t="e">
        <f>INDEX(装备!T$17:T$23,新属性汇总!$AZ22)*(新属性汇总!$B22-$B21)*$BB22</f>
        <v>#REF!</v>
      </c>
      <c r="BI22" s="14" t="e">
        <f>INDEX(装备!U$17:U$23,新属性汇总!$AZ22)*(新属性汇总!$B22-$B21)*$BB22</f>
        <v>#REF!</v>
      </c>
      <c r="BJ22" s="14" t="e">
        <f t="shared" si="37"/>
        <v>#REF!</v>
      </c>
      <c r="BK22" s="14" t="e">
        <f>INDEX(装备!EO$17:EO$23,新属性汇总!$AZ22)</f>
        <v>#REF!</v>
      </c>
      <c r="BL22" s="14" t="e">
        <f>INDEX(装备!EP$17:EP$23,新属性汇总!$AZ22)</f>
        <v>#REF!</v>
      </c>
      <c r="BM22" s="14" t="e">
        <f>INDEX(装备!EQ$17:EQ$23,新属性汇总!$AZ22)</f>
        <v>#REF!</v>
      </c>
      <c r="BN22" s="13">
        <v>1</v>
      </c>
      <c r="BO22" s="14">
        <f>INDEX(装备!$FA$12:$FD$17,新属性汇总!AZ22,新属性汇总!BA22)</f>
        <v>6</v>
      </c>
      <c r="BP22" s="14" t="e">
        <f>INDEX(装备!EO$17:EO$23,新属性汇总!$AZ22)*新属性汇总!$BO22</f>
        <v>#REF!</v>
      </c>
      <c r="BQ22" s="14" t="e">
        <f>INDEX(装备!EP$17:EP$23,新属性汇总!$AZ22)*新属性汇总!$BO22</f>
        <v>#REF!</v>
      </c>
      <c r="BR22" s="14" t="e">
        <f>INDEX(装备!EQ$17:EQ$23,新属性汇总!$AZ22)*新属性汇总!$BO22</f>
        <v>#REF!</v>
      </c>
      <c r="BS22" s="14" t="e">
        <f t="shared" si="38"/>
        <v>#REF!</v>
      </c>
      <c r="BT22" s="14" t="e">
        <f>INDEX(装备!$CN$21:$CN$27,新属性汇总!$AZ22)*1.5</f>
        <v>#REF!</v>
      </c>
      <c r="BU22" s="14">
        <v>0</v>
      </c>
      <c r="BV22" s="14" t="e">
        <f>INDEX(装备!$CP$21:$CP$27,新属性汇总!$AZ22)*1.5</f>
        <v>#REF!</v>
      </c>
      <c r="BW22" s="14" t="e">
        <f t="shared" si="39"/>
        <v>#REF!</v>
      </c>
      <c r="BX22" s="14" t="e">
        <f t="shared" si="20"/>
        <v>#REF!</v>
      </c>
      <c r="BY22" s="17" t="e">
        <f t="shared" si="21"/>
        <v>#REF!</v>
      </c>
      <c r="BZ22" s="17" t="e">
        <f t="shared" si="22"/>
        <v>#REF!</v>
      </c>
      <c r="CA22" s="17" t="e">
        <f t="shared" si="23"/>
        <v>#REF!</v>
      </c>
      <c r="CB22" s="17" t="e">
        <f t="shared" si="24"/>
        <v>#REF!</v>
      </c>
      <c r="CC22" s="13">
        <v>38</v>
      </c>
      <c r="CD22" s="14" t="e">
        <f>INDEX(专属武器!$H$4:$H$20,新属性汇总!$CC22)*专属武器!H$2</f>
        <v>#REF!</v>
      </c>
      <c r="CE22" s="14" t="e">
        <f>INDEX(专属武器!$H$4:$H$20,新属性汇总!$CC22)*专属武器!I$2</f>
        <v>#REF!</v>
      </c>
      <c r="CF22" s="14" t="e">
        <f>INDEX(专属武器!$H$4:$H$20,新属性汇总!$CC22)*专属武器!J$2</f>
        <v>#REF!</v>
      </c>
      <c r="CG22" s="14" t="e">
        <f t="shared" si="40"/>
        <v>#REF!</v>
      </c>
      <c r="CH22" s="14" t="e">
        <f t="shared" si="25"/>
        <v>#REF!</v>
      </c>
      <c r="CI22" s="14" t="e">
        <f t="shared" si="26"/>
        <v>#REF!</v>
      </c>
      <c r="CJ22" s="14" t="e">
        <f t="shared" si="27"/>
        <v>#REF!</v>
      </c>
      <c r="CK22" s="14" t="e">
        <f t="shared" si="41"/>
        <v>#REF!</v>
      </c>
      <c r="CL22" s="14" t="e">
        <f t="shared" si="28"/>
        <v>#REF!</v>
      </c>
      <c r="CM22" s="17" t="e">
        <f t="shared" si="29"/>
        <v>#REF!</v>
      </c>
      <c r="CN22" s="17" t="e">
        <f t="shared" si="30"/>
        <v>#REF!</v>
      </c>
      <c r="CO22" s="17" t="e">
        <f t="shared" si="31"/>
        <v>#REF!</v>
      </c>
      <c r="CP22" s="17" t="e">
        <f t="shared" si="32"/>
        <v>#REF!</v>
      </c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26"/>
      <c r="DO22" s="26"/>
      <c r="DP22" s="26"/>
      <c r="DQ22" s="26"/>
      <c r="DR22" s="26"/>
    </row>
    <row r="23" spans="1:122" ht="16.5" x14ac:dyDescent="0.2">
      <c r="A23" s="30" t="s">
        <v>427</v>
      </c>
      <c r="B23" s="30">
        <v>150</v>
      </c>
      <c r="C23" s="30">
        <v>20</v>
      </c>
      <c r="D23" s="30">
        <v>5</v>
      </c>
      <c r="E23" s="30">
        <v>4</v>
      </c>
      <c r="F23" s="14" t="e">
        <f>INDEX(属性投放!#REF!,新属性汇总!$C23+($E23-2)*20)</f>
        <v>#REF!</v>
      </c>
      <c r="G23" s="14" t="e">
        <f>INDEX(属性投放!#REF!,新属性汇总!$C23+($E23-2)*20)</f>
        <v>#REF!</v>
      </c>
      <c r="H23" s="14" t="e">
        <f>INDEX(属性投放!#REF!,新属性汇总!$C23+($E23-2)*20)</f>
        <v>#REF!</v>
      </c>
      <c r="I23" s="14" t="e">
        <f t="shared" si="11"/>
        <v>#REF!</v>
      </c>
      <c r="J23" s="14" t="e">
        <f>SUM(F$4:F23)</f>
        <v>#REF!</v>
      </c>
      <c r="K23" s="14" t="e">
        <f>SUM(G$4:G23)</f>
        <v>#REF!</v>
      </c>
      <c r="L23" s="14" t="e">
        <f>SUM(H$4:H23)</f>
        <v>#REF!</v>
      </c>
      <c r="M23" s="14" t="e">
        <f t="shared" si="12"/>
        <v>#REF!</v>
      </c>
      <c r="N23" s="14" t="e">
        <f>INDEX(属性投放!#REF!,新属性汇总!$C23+($E23-2)*20)*INDEX(属性投放!#REF!,新属性汇总!$C23+($E23-2)*20)</f>
        <v>#REF!</v>
      </c>
      <c r="O23" s="14" t="e">
        <f>INDEX(属性投放!#REF!,新属性汇总!$C23+($E23-2)*20)*INDEX(属性投放!#REF!,新属性汇总!$C23+($E23-2)*20)</f>
        <v>#REF!</v>
      </c>
      <c r="P23" s="14" t="e">
        <f>INDEX(属性投放!#REF!,新属性汇总!$C23+($E23-2)*20)*INDEX(属性投放!#REF!,新属性汇总!$C23+($E23-2)*20)</f>
        <v>#REF!</v>
      </c>
      <c r="Q23" s="14" t="e">
        <f t="shared" si="13"/>
        <v>#REF!</v>
      </c>
      <c r="R23" s="14" t="e">
        <f>SUM(N$4:N23)</f>
        <v>#REF!</v>
      </c>
      <c r="S23" s="14" t="e">
        <f>SUM(O$4:O23)</f>
        <v>#REF!</v>
      </c>
      <c r="T23" s="14" t="e">
        <f>SUM(P$4:P23)</f>
        <v>#REF!</v>
      </c>
      <c r="U23" s="14" t="e">
        <f t="shared" si="14"/>
        <v>#REF!</v>
      </c>
      <c r="V23" s="14" t="e">
        <f>INDEX(属性投放!#REF!,新属性汇总!$C23+($E23-2)*20)</f>
        <v>#REF!</v>
      </c>
      <c r="W23" s="14" t="e">
        <f>INDEX(属性投放!#REF!,新属性汇总!$C23+($E23-2)*20)</f>
        <v>#REF!</v>
      </c>
      <c r="X23" s="14" t="e">
        <f>INDEX(属性投放!#REF!,新属性汇总!$C23+($E23-2)*20)</f>
        <v>#REF!</v>
      </c>
      <c r="Y23" s="14" t="e">
        <f t="shared" si="15"/>
        <v>#REF!</v>
      </c>
      <c r="Z23" s="14">
        <f>INDEX(属性偏向!Y$4:Y$8,新属性汇总!$D23)</f>
        <v>3</v>
      </c>
      <c r="AA23" s="14">
        <f>INDEX(属性偏向!Z$4:Z$8,新属性汇总!$D23)</f>
        <v>3</v>
      </c>
      <c r="AB23" s="14">
        <f>INDEX(属性偏向!AA$4:AA$8,新属性汇总!$D23)</f>
        <v>3</v>
      </c>
      <c r="AC23" s="14" t="e">
        <f>INDEX(属性偏向!S$4:S$144,(INDEX(属性偏向!$C$4:$C$7,新属性汇总!$E23-2)+Z23)*20+$C23)</f>
        <v>#REF!</v>
      </c>
      <c r="AD23" s="14" t="e">
        <f>INDEX(属性偏向!T$4:T$144,(INDEX(属性偏向!$C$4:$C$7,新属性汇总!$E23-2)+AA23)*20+$C23)</f>
        <v>#REF!</v>
      </c>
      <c r="AE23" s="14" t="e">
        <f>INDEX(属性偏向!U$4:U$144,(INDEX(属性偏向!$C$4:$C$7,新属性汇总!$E23-2)+AB23)*20+$C23)</f>
        <v>#REF!</v>
      </c>
      <c r="AF23" s="14">
        <f>INDEX(属性偏向!S$4:S$144,INDEX(属性偏向!$C$4:$C$7,新属性汇总!$E23-2)*20+$C23)</f>
        <v>66</v>
      </c>
      <c r="AG23" s="14">
        <f>INDEX(属性偏向!T$4:T$144,INDEX(属性偏向!$C$4:$C$7,新属性汇总!$E23-2)*20+$C23)</f>
        <v>33</v>
      </c>
      <c r="AH23" s="14">
        <f>INDEX(属性偏向!U$4:U$144,INDEX(属性偏向!$C$4:$C$7,新属性汇总!$E23-2)*20+$C23)</f>
        <v>660</v>
      </c>
      <c r="AI23" s="14" t="e">
        <f t="shared" si="33"/>
        <v>#REF!</v>
      </c>
      <c r="AJ23" s="14" t="e">
        <f t="shared" si="34"/>
        <v>#REF!</v>
      </c>
      <c r="AK23" s="14" t="e">
        <f t="shared" si="35"/>
        <v>#REF!</v>
      </c>
      <c r="AL23" s="14" t="e">
        <f t="shared" si="17"/>
        <v>#REF!</v>
      </c>
      <c r="AM23" s="14" t="e">
        <f>(F23+N23+V23+AI23)*(INDEX(属性投放!#REF!,新属性汇总!$D23)-1)</f>
        <v>#REF!</v>
      </c>
      <c r="AN23" s="14" t="e">
        <f>(G23+O23+W23+AJ23)*(INDEX(属性投放!#REF!,新属性汇总!$D23)-1)</f>
        <v>#REF!</v>
      </c>
      <c r="AO23" s="14" t="e">
        <f>(H23+P23+X23+AK23)*(INDEX(属性投放!#REF!,新属性汇总!$D23)-1)</f>
        <v>#REF!</v>
      </c>
      <c r="AP23" s="14" t="e">
        <f t="shared" si="18"/>
        <v>#REF!</v>
      </c>
      <c r="AQ23" s="14"/>
      <c r="AR23" s="14"/>
      <c r="AS23" s="14"/>
      <c r="AT23" s="14" t="e">
        <f t="shared" si="1"/>
        <v>#REF!</v>
      </c>
      <c r="AU23" s="17" t="e">
        <f t="shared" si="2"/>
        <v>#REF!</v>
      </c>
      <c r="AV23" s="17" t="e">
        <f t="shared" si="3"/>
        <v>#REF!</v>
      </c>
      <c r="AW23" s="17" t="e">
        <f t="shared" si="4"/>
        <v>#REF!</v>
      </c>
      <c r="AX23" s="17" t="e">
        <f t="shared" si="5"/>
        <v>#REF!</v>
      </c>
      <c r="AY23" s="17" t="e">
        <f t="shared" si="19"/>
        <v>#REF!</v>
      </c>
      <c r="AZ23" s="30">
        <v>6</v>
      </c>
      <c r="BA23" s="30">
        <v>4</v>
      </c>
      <c r="BB23" s="26">
        <f>INDEX(装备!$CH$6:$CH$9,新属性汇总!BA23)</f>
        <v>1</v>
      </c>
      <c r="BC23" s="14" t="e">
        <f>INDEX(装备!M$17:M$23,新属性汇总!$AZ23)*$BB23</f>
        <v>#REF!</v>
      </c>
      <c r="BD23" s="14" t="e">
        <f>INDEX(装备!N$17:N$23,新属性汇总!$AZ23)*$BB23</f>
        <v>#REF!</v>
      </c>
      <c r="BE23" s="14" t="e">
        <f>INDEX(装备!O$17:O$23,新属性汇总!$AZ23)*$BB23</f>
        <v>#REF!</v>
      </c>
      <c r="BF23" s="14" t="e">
        <f t="shared" si="36"/>
        <v>#REF!</v>
      </c>
      <c r="BG23" s="14" t="e">
        <f>INDEX(装备!S$17:S$23,新属性汇总!$AZ23)*(新属性汇总!$B23-$B22)*$BB23</f>
        <v>#REF!</v>
      </c>
      <c r="BH23" s="14" t="e">
        <f>INDEX(装备!T$17:T$23,新属性汇总!$AZ23)*(新属性汇总!$B23-$B22)*$BB23</f>
        <v>#REF!</v>
      </c>
      <c r="BI23" s="14" t="e">
        <f>INDEX(装备!U$17:U$23,新属性汇总!$AZ23)*(新属性汇总!$B23-$B22)*$BB23</f>
        <v>#REF!</v>
      </c>
      <c r="BJ23" s="14" t="e">
        <f t="shared" si="37"/>
        <v>#REF!</v>
      </c>
      <c r="BK23" s="14" t="e">
        <f>INDEX(装备!EO$17:EO$23,新属性汇总!$AZ23)</f>
        <v>#REF!</v>
      </c>
      <c r="BL23" s="14" t="e">
        <f>INDEX(装备!EP$17:EP$23,新属性汇总!$AZ23)</f>
        <v>#REF!</v>
      </c>
      <c r="BM23" s="14" t="e">
        <f>INDEX(装备!EQ$17:EQ$23,新属性汇总!$AZ23)</f>
        <v>#REF!</v>
      </c>
      <c r="BN23" s="13">
        <v>1</v>
      </c>
      <c r="BO23" s="14">
        <f>INDEX(装备!$FA$12:$FD$17,新属性汇总!AZ23,新属性汇总!BA23)</f>
        <v>6</v>
      </c>
      <c r="BP23" s="14" t="e">
        <f>INDEX(装备!EO$17:EO$23,新属性汇总!$AZ23)*新属性汇总!$BO23</f>
        <v>#REF!</v>
      </c>
      <c r="BQ23" s="14" t="e">
        <f>INDEX(装备!EP$17:EP$23,新属性汇总!$AZ23)*新属性汇总!$BO23</f>
        <v>#REF!</v>
      </c>
      <c r="BR23" s="14" t="e">
        <f>INDEX(装备!EQ$17:EQ$23,新属性汇总!$AZ23)*新属性汇总!$BO23</f>
        <v>#REF!</v>
      </c>
      <c r="BS23" s="14" t="e">
        <f t="shared" si="38"/>
        <v>#REF!</v>
      </c>
      <c r="BT23" s="14" t="e">
        <f>INDEX(装备!$CN$21:$CN$27,新属性汇总!$AZ23)*1.5</f>
        <v>#REF!</v>
      </c>
      <c r="BU23" s="14">
        <v>0</v>
      </c>
      <c r="BV23" s="14" t="e">
        <f>INDEX(装备!$CP$21:$CP$27,新属性汇总!$AZ23)*1.5</f>
        <v>#REF!</v>
      </c>
      <c r="BW23" s="14" t="e">
        <f t="shared" si="39"/>
        <v>#REF!</v>
      </c>
      <c r="BX23" s="14" t="e">
        <f t="shared" si="20"/>
        <v>#REF!</v>
      </c>
      <c r="BY23" s="17" t="e">
        <f t="shared" si="21"/>
        <v>#REF!</v>
      </c>
      <c r="BZ23" s="17" t="e">
        <f t="shared" si="22"/>
        <v>#REF!</v>
      </c>
      <c r="CA23" s="17" t="e">
        <f t="shared" si="23"/>
        <v>#REF!</v>
      </c>
      <c r="CB23" s="17" t="e">
        <f t="shared" si="24"/>
        <v>#REF!</v>
      </c>
      <c r="CC23" s="13">
        <v>40</v>
      </c>
      <c r="CD23" s="14" t="e">
        <f>INDEX(专属武器!$H$4:$H$20,新属性汇总!$CC23)*专属武器!H$2</f>
        <v>#REF!</v>
      </c>
      <c r="CE23" s="14" t="e">
        <f>INDEX(专属武器!$H$4:$H$20,新属性汇总!$CC23)*专属武器!I$2</f>
        <v>#REF!</v>
      </c>
      <c r="CF23" s="14" t="e">
        <f>INDEX(专属武器!$H$4:$H$20,新属性汇总!$CC23)*专属武器!J$2</f>
        <v>#REF!</v>
      </c>
      <c r="CG23" s="14" t="e">
        <f t="shared" si="40"/>
        <v>#REF!</v>
      </c>
      <c r="CH23" s="14" t="e">
        <f t="shared" si="25"/>
        <v>#REF!</v>
      </c>
      <c r="CI23" s="14" t="e">
        <f t="shared" si="26"/>
        <v>#REF!</v>
      </c>
      <c r="CJ23" s="14" t="e">
        <f t="shared" si="27"/>
        <v>#REF!</v>
      </c>
      <c r="CK23" s="14" t="e">
        <f t="shared" si="41"/>
        <v>#REF!</v>
      </c>
      <c r="CL23" s="14" t="e">
        <f t="shared" si="28"/>
        <v>#REF!</v>
      </c>
      <c r="CM23" s="17" t="e">
        <f t="shared" si="29"/>
        <v>#REF!</v>
      </c>
      <c r="CN23" s="17" t="e">
        <f t="shared" si="30"/>
        <v>#REF!</v>
      </c>
      <c r="CO23" s="17" t="e">
        <f t="shared" si="31"/>
        <v>#REF!</v>
      </c>
      <c r="CP23" s="17" t="e">
        <f t="shared" si="32"/>
        <v>#REF!</v>
      </c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26"/>
      <c r="DO23" s="26"/>
      <c r="DP23" s="26"/>
      <c r="DQ23" s="26"/>
      <c r="DR23" s="26"/>
    </row>
    <row r="24" spans="1:122" ht="16.5" x14ac:dyDescent="0.2">
      <c r="A24" s="30"/>
      <c r="F24" s="30"/>
      <c r="G24" s="30"/>
      <c r="H24" s="30"/>
      <c r="BA24" s="30"/>
      <c r="BC24" s="30"/>
      <c r="BD24" s="30"/>
      <c r="BE24" s="30"/>
      <c r="CC24" s="30"/>
      <c r="CD24" s="30"/>
      <c r="CE24" s="30"/>
      <c r="CF24" s="30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26"/>
      <c r="DO24" s="26"/>
      <c r="DP24" s="26"/>
      <c r="DQ24" s="26"/>
      <c r="DR24" s="26"/>
    </row>
    <row r="25" spans="1:122" ht="16.5" x14ac:dyDescent="0.2">
      <c r="A25" s="30"/>
      <c r="F25" s="30"/>
      <c r="G25" s="30"/>
      <c r="H25" s="30"/>
      <c r="BA25" s="30"/>
      <c r="BC25" s="30"/>
      <c r="BD25" s="30"/>
      <c r="BE25" s="30"/>
      <c r="CC25" s="30"/>
      <c r="CD25" s="30"/>
      <c r="CE25" s="30"/>
      <c r="CF25" s="30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26"/>
      <c r="DO25" s="26"/>
      <c r="DP25" s="26"/>
      <c r="DQ25" s="26"/>
      <c r="DR25" s="26"/>
    </row>
    <row r="26" spans="1:122" ht="16.5" x14ac:dyDescent="0.2">
      <c r="A26" s="30"/>
      <c r="F26" s="30"/>
      <c r="G26" s="30"/>
      <c r="H26" s="30"/>
      <c r="BA26" s="30"/>
      <c r="BC26" s="30"/>
      <c r="BD26" s="30"/>
      <c r="BE26" s="30"/>
      <c r="CC26" s="30"/>
      <c r="CD26" s="30"/>
      <c r="CE26" s="30"/>
      <c r="CF26" s="30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26"/>
      <c r="DO26" s="26"/>
      <c r="DP26" s="26"/>
      <c r="DQ26" s="26"/>
      <c r="DR26" s="26"/>
    </row>
    <row r="27" spans="1:122" ht="16.5" x14ac:dyDescent="0.2">
      <c r="A27" s="30"/>
      <c r="F27" s="30"/>
      <c r="G27" s="30"/>
      <c r="H27" s="30"/>
      <c r="BA27" s="30"/>
      <c r="BC27" s="30"/>
      <c r="BD27" s="30"/>
      <c r="BE27" s="30"/>
      <c r="CC27" s="30"/>
      <c r="CD27" s="30"/>
      <c r="CE27" s="30"/>
      <c r="CF27" s="30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26"/>
      <c r="DO27" s="26"/>
      <c r="DP27" s="26"/>
      <c r="DQ27" s="26"/>
      <c r="DR27" s="26"/>
    </row>
    <row r="28" spans="1:122" ht="16.5" x14ac:dyDescent="0.2">
      <c r="A28" s="30"/>
      <c r="F28" s="30"/>
      <c r="G28" s="30"/>
      <c r="H28" s="30"/>
      <c r="BA28" s="30"/>
      <c r="BC28" s="30"/>
      <c r="BD28" s="30"/>
      <c r="BE28" s="30"/>
      <c r="CC28" s="30"/>
      <c r="CD28" s="30"/>
      <c r="CE28" s="30"/>
      <c r="CF28" s="30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26"/>
      <c r="DO28" s="26"/>
      <c r="DP28" s="26"/>
      <c r="DQ28" s="26"/>
      <c r="DR28" s="26"/>
    </row>
    <row r="29" spans="1:122" ht="16.5" x14ac:dyDescent="0.2">
      <c r="A29" s="30"/>
      <c r="F29" s="30"/>
      <c r="G29" s="30"/>
      <c r="H29" s="30"/>
      <c r="BA29" s="30"/>
      <c r="BC29" s="30"/>
      <c r="BD29" s="30"/>
      <c r="BE29" s="30"/>
      <c r="CC29" s="30"/>
      <c r="CD29" s="30"/>
      <c r="CE29" s="30"/>
      <c r="CF29" s="30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26"/>
      <c r="DO29" s="26"/>
      <c r="DP29" s="26"/>
      <c r="DQ29" s="26"/>
      <c r="DR29" s="26"/>
    </row>
    <row r="30" spans="1:122" ht="16.5" x14ac:dyDescent="0.2">
      <c r="A30" s="30"/>
      <c r="F30" s="30"/>
      <c r="G30" s="30"/>
      <c r="H30" s="30"/>
      <c r="BA30" s="30"/>
      <c r="BC30" s="30"/>
      <c r="BD30" s="30"/>
      <c r="BE30" s="30"/>
      <c r="CC30" s="30"/>
      <c r="CD30" s="30"/>
      <c r="CE30" s="30"/>
      <c r="CF30" s="30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26"/>
      <c r="DO30" s="26"/>
      <c r="DP30" s="26"/>
      <c r="DQ30" s="26"/>
      <c r="DR30" s="26"/>
    </row>
    <row r="31" spans="1:122" ht="16.5" x14ac:dyDescent="0.2">
      <c r="A31" s="30"/>
      <c r="F31" s="30"/>
      <c r="G31" s="30"/>
      <c r="H31" s="30"/>
      <c r="BA31" s="30"/>
      <c r="BC31" s="30"/>
      <c r="BD31" s="30"/>
      <c r="BE31" s="30"/>
      <c r="CD31" s="30"/>
      <c r="CE31" s="30"/>
      <c r="CF31" s="30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26"/>
      <c r="DO31" s="26"/>
      <c r="DP31" s="26"/>
      <c r="DQ31" s="26"/>
      <c r="DR31" s="26"/>
    </row>
    <row r="32" spans="1:122" ht="16.5" x14ac:dyDescent="0.2">
      <c r="A32" s="30"/>
      <c r="F32" s="30"/>
      <c r="G32" s="30"/>
      <c r="H32" s="30"/>
      <c r="BC32" s="30"/>
      <c r="BD32" s="30"/>
      <c r="BE32" s="30"/>
      <c r="CD32" s="30"/>
      <c r="CE32" s="30"/>
      <c r="CF32" s="30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26"/>
      <c r="DO32" s="26"/>
      <c r="DP32" s="26"/>
      <c r="DQ32" s="26"/>
      <c r="DR32" s="26"/>
    </row>
    <row r="33" spans="1:122" ht="16.5" x14ac:dyDescent="0.2">
      <c r="A33" s="30"/>
      <c r="F33" s="30"/>
      <c r="G33" s="30"/>
      <c r="H33" s="30"/>
      <c r="BA33" s="30"/>
      <c r="BC33" s="30"/>
      <c r="BD33" s="30"/>
      <c r="BE33" s="30"/>
      <c r="CC33" s="30"/>
      <c r="CD33" s="30"/>
      <c r="CE33" s="30"/>
      <c r="CF33" s="30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26"/>
      <c r="DO33" s="26"/>
      <c r="DP33" s="26"/>
      <c r="DQ33" s="26"/>
      <c r="DR33" s="26"/>
    </row>
    <row r="34" spans="1:122" ht="16.5" x14ac:dyDescent="0.2">
      <c r="A34" s="30"/>
      <c r="F34" s="30"/>
      <c r="G34" s="30"/>
      <c r="H34" s="30"/>
      <c r="BA34" s="30"/>
      <c r="BC34" s="30"/>
      <c r="BD34" s="30"/>
      <c r="BE34" s="30"/>
      <c r="CC34" s="30"/>
      <c r="CD34" s="30"/>
      <c r="CE34" s="30"/>
      <c r="CF34" s="30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26"/>
      <c r="DO34" s="26"/>
      <c r="DP34" s="26"/>
      <c r="DQ34" s="26"/>
      <c r="DR34" s="26"/>
    </row>
    <row r="35" spans="1:122" ht="16.5" x14ac:dyDescent="0.2">
      <c r="A35" s="30"/>
      <c r="F35" s="30"/>
      <c r="G35" s="30"/>
      <c r="H35" s="30"/>
      <c r="BA35" s="30"/>
      <c r="BC35" s="30"/>
      <c r="BD35" s="30"/>
      <c r="BE35" s="30"/>
      <c r="CC35" s="30"/>
      <c r="CD35" s="30"/>
      <c r="CE35" s="30"/>
      <c r="CF35" s="30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26"/>
      <c r="DO35" s="26"/>
      <c r="DP35" s="26"/>
      <c r="DQ35" s="26"/>
      <c r="DR35" s="26"/>
    </row>
    <row r="36" spans="1:122" ht="16.5" x14ac:dyDescent="0.2">
      <c r="A36" s="30"/>
      <c r="F36" s="30"/>
      <c r="G36" s="30"/>
      <c r="H36" s="30"/>
      <c r="BA36" s="30"/>
      <c r="BC36" s="30"/>
      <c r="BD36" s="30"/>
      <c r="BE36" s="30"/>
      <c r="CC36" s="30"/>
      <c r="CD36" s="30"/>
      <c r="CE36" s="30"/>
      <c r="CF36" s="30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26"/>
      <c r="DO36" s="26"/>
      <c r="DP36" s="26"/>
      <c r="DQ36" s="26"/>
      <c r="DR36" s="26"/>
    </row>
    <row r="37" spans="1:122" ht="16.5" x14ac:dyDescent="0.2">
      <c r="A37" s="30"/>
      <c r="F37" s="30"/>
      <c r="G37" s="30"/>
      <c r="H37" s="30"/>
      <c r="BA37" s="30"/>
      <c r="BC37" s="30"/>
      <c r="BD37" s="30"/>
      <c r="BE37" s="30"/>
      <c r="CC37" s="30"/>
      <c r="CD37" s="30"/>
      <c r="CE37" s="30"/>
      <c r="CF37" s="30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26"/>
      <c r="DO37" s="26"/>
      <c r="DP37" s="26"/>
      <c r="DQ37" s="26"/>
      <c r="DR37" s="26"/>
    </row>
    <row r="38" spans="1:122" ht="16.5" x14ac:dyDescent="0.2">
      <c r="A38" s="30"/>
      <c r="F38" s="30"/>
      <c r="G38" s="30"/>
      <c r="H38" s="30"/>
      <c r="BA38" s="30"/>
      <c r="BC38" s="30"/>
      <c r="BD38" s="30"/>
      <c r="BE38" s="30"/>
      <c r="CC38" s="30"/>
      <c r="CD38" s="30"/>
      <c r="CE38" s="30"/>
      <c r="CF38" s="30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26"/>
      <c r="DO38" s="26"/>
      <c r="DP38" s="26"/>
      <c r="DQ38" s="26"/>
      <c r="DR38" s="26"/>
    </row>
    <row r="39" spans="1:122" ht="16.5" x14ac:dyDescent="0.2">
      <c r="A39" s="30"/>
      <c r="F39" s="30"/>
      <c r="G39" s="30"/>
      <c r="H39" s="30"/>
      <c r="BA39" s="30"/>
      <c r="BC39" s="30"/>
      <c r="BD39" s="30"/>
      <c r="BE39" s="30"/>
      <c r="CC39" s="30"/>
      <c r="CD39" s="30"/>
      <c r="CE39" s="30"/>
      <c r="CF39" s="30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26"/>
      <c r="DO39" s="26"/>
      <c r="DP39" s="26"/>
      <c r="DQ39" s="26"/>
      <c r="DR39" s="26"/>
    </row>
    <row r="40" spans="1:122" ht="16.5" x14ac:dyDescent="0.2">
      <c r="A40" s="30"/>
      <c r="F40" s="30"/>
      <c r="G40" s="30"/>
      <c r="H40" s="30"/>
      <c r="BA40" s="30"/>
      <c r="BC40" s="30"/>
      <c r="BD40" s="30"/>
      <c r="BE40" s="30"/>
      <c r="CC40" s="30"/>
      <c r="CD40" s="30"/>
      <c r="CE40" s="30"/>
      <c r="CF40" s="30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26"/>
      <c r="DO40" s="26"/>
      <c r="DP40" s="26"/>
      <c r="DQ40" s="26"/>
      <c r="DR40" s="26"/>
    </row>
    <row r="41" spans="1:122" ht="16.5" x14ac:dyDescent="0.2">
      <c r="A41" s="30"/>
      <c r="F41" s="30"/>
      <c r="G41" s="30"/>
      <c r="H41" s="30"/>
      <c r="BA41" s="30"/>
      <c r="BC41" s="30"/>
      <c r="BD41" s="30"/>
      <c r="BE41" s="30"/>
      <c r="CC41" s="30"/>
      <c r="CD41" s="30"/>
      <c r="CE41" s="30"/>
      <c r="CF41" s="30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26"/>
      <c r="DO41" s="26"/>
      <c r="DP41" s="26"/>
      <c r="DQ41" s="26"/>
      <c r="DR41" s="26"/>
    </row>
    <row r="42" spans="1:122" ht="16.5" x14ac:dyDescent="0.2">
      <c r="A42" s="30"/>
      <c r="F42" s="30"/>
      <c r="G42" s="30"/>
      <c r="H42" s="30"/>
      <c r="BC42" s="30"/>
      <c r="BD42" s="30"/>
      <c r="BE42" s="30"/>
      <c r="CC42" s="30"/>
      <c r="CD42" s="30"/>
      <c r="CE42" s="30"/>
      <c r="CF42" s="30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26"/>
      <c r="DO42" s="26"/>
      <c r="DP42" s="26"/>
      <c r="DQ42" s="26"/>
      <c r="DR42" s="26"/>
    </row>
    <row r="43" spans="1:122" ht="16.5" x14ac:dyDescent="0.2">
      <c r="A43" s="30"/>
      <c r="F43" s="30"/>
      <c r="G43" s="30"/>
      <c r="H43" s="30"/>
      <c r="BA43" s="30"/>
      <c r="BC43" s="30"/>
      <c r="BD43" s="30"/>
      <c r="BE43" s="30"/>
      <c r="CC43" s="30"/>
      <c r="CD43" s="30"/>
      <c r="CE43" s="30"/>
      <c r="CF43" s="30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26"/>
      <c r="DO43" s="26"/>
      <c r="DP43" s="26"/>
      <c r="DQ43" s="26"/>
      <c r="DR43" s="26"/>
    </row>
    <row r="44" spans="1:122" ht="16.5" x14ac:dyDescent="0.2">
      <c r="A44" s="30"/>
      <c r="F44" s="30"/>
      <c r="G44" s="30"/>
      <c r="H44" s="30"/>
      <c r="BA44" s="30"/>
      <c r="BC44" s="30"/>
      <c r="BD44" s="30"/>
      <c r="BE44" s="30"/>
      <c r="CC44" s="30"/>
      <c r="CD44" s="30"/>
      <c r="CE44" s="30"/>
      <c r="CF44" s="30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26"/>
      <c r="DO44" s="26"/>
      <c r="DP44" s="26"/>
      <c r="DQ44" s="26"/>
      <c r="DR44" s="26"/>
    </row>
    <row r="45" spans="1:122" ht="16.5" x14ac:dyDescent="0.2">
      <c r="A45" s="30"/>
      <c r="F45" s="30"/>
      <c r="G45" s="30"/>
      <c r="H45" s="30"/>
      <c r="BA45" s="30"/>
      <c r="BC45" s="30"/>
      <c r="BD45" s="30"/>
      <c r="BE45" s="30"/>
      <c r="CC45" s="30"/>
      <c r="CD45" s="30"/>
      <c r="CE45" s="30"/>
      <c r="CF45" s="30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26"/>
      <c r="DO45" s="26"/>
      <c r="DP45" s="26"/>
      <c r="DQ45" s="26"/>
      <c r="DR45" s="26"/>
    </row>
    <row r="46" spans="1:122" ht="16.5" x14ac:dyDescent="0.2">
      <c r="A46" s="30"/>
      <c r="F46" s="30"/>
      <c r="G46" s="30"/>
      <c r="H46" s="30"/>
      <c r="BA46" s="30"/>
      <c r="BC46" s="30"/>
      <c r="BD46" s="30"/>
      <c r="BE46" s="30"/>
      <c r="CC46" s="30"/>
      <c r="CD46" s="30"/>
      <c r="CE46" s="30"/>
      <c r="CF46" s="30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26"/>
      <c r="DO46" s="26"/>
      <c r="DP46" s="26"/>
      <c r="DQ46" s="26"/>
      <c r="DR46" s="26"/>
    </row>
    <row r="47" spans="1:122" ht="16.5" x14ac:dyDescent="0.2">
      <c r="A47" s="30"/>
      <c r="F47" s="30"/>
      <c r="G47" s="30"/>
      <c r="H47" s="30"/>
      <c r="BA47" s="30"/>
      <c r="BC47" s="30"/>
      <c r="BD47" s="30"/>
      <c r="BE47" s="30"/>
      <c r="CC47" s="30"/>
      <c r="CD47" s="30"/>
      <c r="CE47" s="30"/>
      <c r="CF47" s="30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26"/>
      <c r="DO47" s="26"/>
      <c r="DP47" s="26"/>
      <c r="DQ47" s="26"/>
      <c r="DR47" s="26"/>
    </row>
    <row r="48" spans="1:122" ht="16.5" x14ac:dyDescent="0.2">
      <c r="A48" s="30"/>
      <c r="F48" s="30"/>
      <c r="G48" s="30"/>
      <c r="H48" s="30"/>
      <c r="BA48" s="30"/>
      <c r="BC48" s="30"/>
      <c r="BD48" s="30"/>
      <c r="BE48" s="30"/>
      <c r="CC48" s="30"/>
      <c r="CD48" s="30"/>
      <c r="CE48" s="30"/>
      <c r="CF48" s="30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26"/>
      <c r="DO48" s="26"/>
      <c r="DP48" s="26"/>
      <c r="DQ48" s="26"/>
      <c r="DR48" s="26"/>
    </row>
    <row r="49" spans="1:122" ht="16.5" x14ac:dyDescent="0.2">
      <c r="A49" s="30"/>
      <c r="F49" s="30"/>
      <c r="G49" s="30"/>
      <c r="H49" s="30"/>
      <c r="BA49" s="30"/>
      <c r="BC49" s="30"/>
      <c r="BD49" s="30"/>
      <c r="BE49" s="30"/>
      <c r="CC49" s="30"/>
      <c r="CD49" s="30"/>
      <c r="CE49" s="30"/>
      <c r="CF49" s="30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26"/>
      <c r="DO49" s="26"/>
      <c r="DP49" s="26"/>
      <c r="DQ49" s="26"/>
      <c r="DR49" s="26"/>
    </row>
    <row r="50" spans="1:122" ht="16.5" x14ac:dyDescent="0.2">
      <c r="A50" s="30"/>
      <c r="F50" s="30"/>
      <c r="G50" s="30"/>
      <c r="H50" s="30"/>
      <c r="BA50" s="30"/>
      <c r="BC50" s="30"/>
      <c r="BD50" s="30"/>
      <c r="BE50" s="30"/>
      <c r="CC50" s="30"/>
      <c r="CD50" s="30"/>
      <c r="CE50" s="30"/>
      <c r="CF50" s="30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26"/>
      <c r="DO50" s="26"/>
      <c r="DP50" s="26"/>
      <c r="DQ50" s="26"/>
      <c r="DR50" s="26"/>
    </row>
    <row r="51" spans="1:122" ht="16.5" x14ac:dyDescent="0.2">
      <c r="A51" s="30"/>
      <c r="F51" s="30"/>
      <c r="G51" s="30"/>
      <c r="H51" s="30"/>
      <c r="BA51" s="30"/>
      <c r="BC51" s="30"/>
      <c r="BD51" s="30"/>
      <c r="BE51" s="30"/>
      <c r="CC51" s="30"/>
      <c r="CD51" s="30"/>
      <c r="CE51" s="30"/>
      <c r="CF51" s="30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26"/>
      <c r="DO51" s="26"/>
      <c r="DP51" s="26"/>
      <c r="DQ51" s="26"/>
      <c r="DR51" s="26"/>
    </row>
    <row r="52" spans="1:122" ht="16.5" x14ac:dyDescent="0.2">
      <c r="A52" s="30"/>
      <c r="F52" s="30"/>
      <c r="G52" s="30"/>
      <c r="H52" s="30"/>
      <c r="BA52" s="30"/>
      <c r="BC52" s="30"/>
      <c r="BD52" s="30"/>
      <c r="BE52" s="30"/>
      <c r="CC52" s="30"/>
      <c r="CD52" s="30"/>
      <c r="CE52" s="30"/>
      <c r="CF52" s="30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26"/>
      <c r="DO52" s="26"/>
      <c r="DP52" s="26"/>
      <c r="DQ52" s="26"/>
      <c r="DR52" s="26"/>
    </row>
    <row r="53" spans="1:122" ht="16.5" x14ac:dyDescent="0.2">
      <c r="A53" s="30"/>
      <c r="F53" s="30"/>
      <c r="G53" s="30"/>
      <c r="H53" s="30"/>
      <c r="BA53" s="30"/>
      <c r="BC53" s="30"/>
      <c r="BD53" s="30"/>
      <c r="BE53" s="30"/>
      <c r="CC53" s="30"/>
      <c r="CD53" s="30"/>
      <c r="CE53" s="30"/>
      <c r="CF53" s="30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26"/>
      <c r="DO53" s="26"/>
      <c r="DP53" s="26"/>
      <c r="DQ53" s="26"/>
      <c r="DR53" s="26"/>
    </row>
    <row r="54" spans="1:122" ht="16.5" x14ac:dyDescent="0.2">
      <c r="A54" s="30"/>
      <c r="F54" s="30"/>
      <c r="G54" s="30"/>
      <c r="H54" s="30"/>
      <c r="BA54" s="30"/>
      <c r="BC54" s="30"/>
      <c r="BD54" s="30"/>
      <c r="BE54" s="30"/>
      <c r="CC54" s="30"/>
      <c r="CD54" s="30"/>
      <c r="CE54" s="30"/>
      <c r="CF54" s="30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26"/>
      <c r="DO54" s="26"/>
      <c r="DP54" s="26"/>
      <c r="DQ54" s="26"/>
      <c r="DR54" s="26"/>
    </row>
    <row r="55" spans="1:122" ht="16.5" x14ac:dyDescent="0.2">
      <c r="A55" s="30"/>
      <c r="F55" s="30"/>
      <c r="G55" s="30"/>
      <c r="H55" s="30"/>
      <c r="BA55" s="30"/>
      <c r="BC55" s="30"/>
      <c r="BD55" s="30"/>
      <c r="BE55" s="30"/>
      <c r="CC55" s="30"/>
      <c r="CD55" s="30"/>
      <c r="CE55" s="30"/>
      <c r="CF55" s="30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26"/>
      <c r="DO55" s="26"/>
      <c r="DP55" s="26"/>
      <c r="DQ55" s="26"/>
      <c r="DR55" s="26"/>
    </row>
    <row r="56" spans="1:122" ht="16.5" x14ac:dyDescent="0.2">
      <c r="A56" s="30"/>
      <c r="F56" s="30"/>
      <c r="G56" s="30"/>
      <c r="H56" s="30"/>
      <c r="BA56" s="30"/>
      <c r="BC56" s="30"/>
      <c r="BD56" s="30"/>
      <c r="BE56" s="30"/>
      <c r="CC56" s="30"/>
      <c r="CD56" s="30"/>
      <c r="CE56" s="30"/>
      <c r="CF56" s="30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26"/>
      <c r="DO56" s="26"/>
      <c r="DP56" s="26"/>
      <c r="DQ56" s="26"/>
      <c r="DR56" s="26"/>
    </row>
    <row r="57" spans="1:122" ht="16.5" x14ac:dyDescent="0.2">
      <c r="A57" s="30"/>
      <c r="F57" s="30"/>
      <c r="G57" s="30"/>
      <c r="H57" s="30"/>
      <c r="BA57" s="30"/>
      <c r="BC57" s="30"/>
      <c r="BD57" s="30"/>
      <c r="BE57" s="30"/>
      <c r="CC57" s="30"/>
      <c r="CD57" s="30"/>
      <c r="CE57" s="30"/>
      <c r="CF57" s="30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26"/>
      <c r="DO57" s="26"/>
      <c r="DP57" s="26"/>
      <c r="DQ57" s="26"/>
      <c r="DR57" s="26"/>
    </row>
    <row r="58" spans="1:122" ht="16.5" x14ac:dyDescent="0.2">
      <c r="A58" s="30"/>
      <c r="F58" s="30"/>
      <c r="G58" s="30"/>
      <c r="H58" s="30"/>
      <c r="BA58" s="30"/>
      <c r="BC58" s="30"/>
      <c r="BD58" s="30"/>
      <c r="BE58" s="30"/>
      <c r="CC58" s="30"/>
      <c r="CD58" s="30"/>
      <c r="CE58" s="30"/>
      <c r="CF58" s="30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26"/>
      <c r="DO58" s="26"/>
      <c r="DP58" s="26"/>
      <c r="DQ58" s="26"/>
      <c r="DR58" s="26"/>
    </row>
    <row r="59" spans="1:122" ht="16.5" x14ac:dyDescent="0.2">
      <c r="A59" s="30"/>
      <c r="F59" s="30"/>
      <c r="G59" s="30"/>
      <c r="H59" s="30"/>
      <c r="BA59" s="30"/>
      <c r="BC59" s="30"/>
      <c r="BD59" s="30"/>
      <c r="BE59" s="30"/>
      <c r="CC59" s="30"/>
      <c r="CD59" s="30"/>
      <c r="CE59" s="30"/>
      <c r="CF59" s="30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26"/>
      <c r="DO59" s="26"/>
      <c r="DP59" s="26"/>
      <c r="DQ59" s="26"/>
      <c r="DR59" s="26"/>
    </row>
    <row r="60" spans="1:122" ht="16.5" x14ac:dyDescent="0.2">
      <c r="A60" s="30"/>
      <c r="F60" s="30"/>
      <c r="G60" s="30"/>
      <c r="H60" s="30"/>
      <c r="BA60" s="30"/>
      <c r="BC60" s="30"/>
      <c r="BD60" s="30"/>
      <c r="BE60" s="30"/>
      <c r="CC60" s="30"/>
      <c r="CD60" s="30"/>
      <c r="CE60" s="30"/>
      <c r="CF60" s="30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26"/>
      <c r="DO60" s="26"/>
      <c r="DP60" s="26"/>
      <c r="DQ60" s="26"/>
      <c r="DR60" s="26"/>
    </row>
    <row r="61" spans="1:122" ht="16.5" x14ac:dyDescent="0.2">
      <c r="A61" s="30"/>
      <c r="F61" s="30"/>
      <c r="G61" s="30"/>
      <c r="H61" s="30"/>
      <c r="BA61" s="30"/>
      <c r="BC61" s="30"/>
      <c r="BD61" s="30"/>
      <c r="BE61" s="30"/>
      <c r="CC61" s="30"/>
      <c r="CD61" s="30"/>
      <c r="CE61" s="30"/>
      <c r="CF61" s="30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26"/>
      <c r="DO61" s="26"/>
      <c r="DP61" s="26"/>
      <c r="DQ61" s="26"/>
      <c r="DR61" s="26"/>
    </row>
    <row r="62" spans="1:122" ht="16.5" x14ac:dyDescent="0.2">
      <c r="A62" s="30"/>
      <c r="F62" s="30"/>
      <c r="G62" s="30"/>
      <c r="H62" s="30"/>
      <c r="BA62" s="30"/>
      <c r="BC62" s="30"/>
      <c r="BD62" s="30"/>
      <c r="BE62" s="30"/>
      <c r="CC62" s="30"/>
      <c r="CD62" s="30"/>
      <c r="CE62" s="30"/>
      <c r="CF62" s="30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26"/>
      <c r="DO62" s="26"/>
      <c r="DP62" s="26"/>
      <c r="DQ62" s="26"/>
      <c r="DR62" s="26"/>
    </row>
    <row r="63" spans="1:122" ht="16.5" x14ac:dyDescent="0.2">
      <c r="A63" s="30"/>
      <c r="F63" s="30"/>
      <c r="G63" s="30"/>
      <c r="H63" s="30"/>
      <c r="BA63" s="30"/>
      <c r="BC63" s="30"/>
      <c r="BD63" s="30"/>
      <c r="BE63" s="30"/>
      <c r="CC63" s="30"/>
      <c r="CD63" s="30"/>
      <c r="CE63" s="30"/>
      <c r="CF63" s="30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26"/>
      <c r="DO63" s="26"/>
      <c r="DP63" s="26"/>
      <c r="DQ63" s="26"/>
      <c r="DR63" s="26"/>
    </row>
    <row r="64" spans="1:122" ht="16.5" x14ac:dyDescent="0.2">
      <c r="A64" s="30"/>
      <c r="F64" s="30"/>
      <c r="G64" s="30"/>
      <c r="H64" s="30"/>
      <c r="BA64" s="30"/>
      <c r="BC64" s="30"/>
      <c r="BD64" s="30"/>
      <c r="BE64" s="30"/>
      <c r="CC64" s="30"/>
      <c r="CD64" s="30"/>
      <c r="CE64" s="30"/>
      <c r="CF64" s="30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26"/>
      <c r="DO64" s="26"/>
      <c r="DP64" s="26"/>
      <c r="DQ64" s="26"/>
      <c r="DR64" s="26"/>
    </row>
    <row r="65" spans="1:122" ht="16.5" x14ac:dyDescent="0.2">
      <c r="A65" s="30"/>
      <c r="F65" s="30"/>
      <c r="G65" s="30"/>
      <c r="H65" s="30"/>
      <c r="BA65" s="30"/>
      <c r="BC65" s="30"/>
      <c r="BD65" s="30"/>
      <c r="BE65" s="30"/>
      <c r="CC65" s="30"/>
      <c r="CD65" s="30"/>
      <c r="CE65" s="30"/>
      <c r="CF65" s="30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26"/>
      <c r="DO65" s="26"/>
      <c r="DP65" s="26"/>
      <c r="DQ65" s="26"/>
      <c r="DR65" s="26"/>
    </row>
    <row r="66" spans="1:122" ht="16.5" x14ac:dyDescent="0.2">
      <c r="A66" s="30"/>
      <c r="F66" s="30"/>
      <c r="G66" s="30"/>
      <c r="H66" s="30"/>
      <c r="BA66" s="30"/>
      <c r="BC66" s="30"/>
      <c r="BD66" s="30"/>
      <c r="BE66" s="30"/>
      <c r="CC66" s="30"/>
      <c r="CD66" s="30"/>
      <c r="CE66" s="30"/>
      <c r="CF66" s="30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26"/>
      <c r="DO66" s="26"/>
      <c r="DP66" s="26"/>
      <c r="DQ66" s="26"/>
      <c r="DR66" s="26"/>
    </row>
    <row r="67" spans="1:122" ht="16.5" x14ac:dyDescent="0.2">
      <c r="A67" s="30"/>
      <c r="F67" s="30"/>
      <c r="G67" s="30"/>
      <c r="H67" s="30"/>
      <c r="BA67" s="30"/>
      <c r="BC67" s="30"/>
      <c r="BD67" s="30"/>
      <c r="BE67" s="30"/>
      <c r="CC67" s="30"/>
      <c r="CD67" s="30"/>
      <c r="CE67" s="30"/>
      <c r="CF67" s="30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26"/>
      <c r="DO67" s="26"/>
      <c r="DP67" s="26"/>
      <c r="DQ67" s="26"/>
      <c r="DR67" s="26"/>
    </row>
    <row r="68" spans="1:122" ht="16.5" x14ac:dyDescent="0.2">
      <c r="A68" s="30"/>
      <c r="F68" s="30"/>
      <c r="G68" s="30"/>
      <c r="H68" s="30"/>
      <c r="BA68" s="30"/>
      <c r="BC68" s="30"/>
      <c r="BD68" s="30"/>
      <c r="BE68" s="30"/>
      <c r="CC68" s="30"/>
      <c r="CD68" s="30"/>
      <c r="CE68" s="30"/>
      <c r="CF68" s="30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26"/>
      <c r="DO68" s="26"/>
      <c r="DP68" s="26"/>
      <c r="DQ68" s="26"/>
      <c r="DR68" s="26"/>
    </row>
    <row r="69" spans="1:122" ht="16.5" x14ac:dyDescent="0.2">
      <c r="A69" s="30"/>
      <c r="F69" s="30"/>
      <c r="G69" s="30"/>
      <c r="H69" s="30"/>
      <c r="BA69" s="30"/>
      <c r="BC69" s="30"/>
      <c r="BD69" s="30"/>
      <c r="BE69" s="30"/>
      <c r="CC69" s="30"/>
      <c r="CD69" s="30"/>
      <c r="CE69" s="30"/>
      <c r="CF69" s="30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26"/>
      <c r="DO69" s="26"/>
      <c r="DP69" s="26"/>
      <c r="DQ69" s="26"/>
      <c r="DR69" s="26"/>
    </row>
    <row r="70" spans="1:122" ht="16.5" x14ac:dyDescent="0.2">
      <c r="A70" s="30"/>
      <c r="F70" s="30"/>
      <c r="G70" s="30"/>
      <c r="H70" s="30"/>
      <c r="BA70" s="30"/>
      <c r="BC70" s="30"/>
      <c r="BD70" s="30"/>
      <c r="BE70" s="30"/>
      <c r="CC70" s="30"/>
      <c r="CD70" s="30"/>
      <c r="CE70" s="30"/>
      <c r="CF70" s="30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26"/>
      <c r="DO70" s="26"/>
      <c r="DP70" s="26"/>
      <c r="DQ70" s="26"/>
      <c r="DR70" s="26"/>
    </row>
    <row r="71" spans="1:122" ht="16.5" x14ac:dyDescent="0.2">
      <c r="A71" s="30"/>
      <c r="F71" s="30"/>
      <c r="G71" s="30"/>
      <c r="H71" s="30"/>
      <c r="BA71" s="30"/>
      <c r="BC71" s="30"/>
      <c r="BD71" s="30"/>
      <c r="BE71" s="30"/>
      <c r="CC71" s="30"/>
      <c r="CD71" s="30"/>
      <c r="CE71" s="30"/>
      <c r="CF71" s="30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26"/>
      <c r="DO71" s="26"/>
      <c r="DP71" s="26"/>
      <c r="DQ71" s="26"/>
      <c r="DR71" s="26"/>
    </row>
    <row r="72" spans="1:122" ht="16.5" x14ac:dyDescent="0.2">
      <c r="A72" s="30"/>
      <c r="F72" s="30"/>
      <c r="G72" s="30"/>
      <c r="H72" s="30"/>
      <c r="BA72" s="30"/>
      <c r="BC72" s="30"/>
      <c r="BD72" s="30"/>
      <c r="BE72" s="30"/>
      <c r="CC72" s="30"/>
      <c r="CD72" s="30"/>
      <c r="CE72" s="30"/>
      <c r="CF72" s="30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26"/>
      <c r="DO72" s="26"/>
      <c r="DP72" s="26"/>
      <c r="DQ72" s="26"/>
      <c r="DR72" s="26"/>
    </row>
    <row r="73" spans="1:122" ht="16.5" x14ac:dyDescent="0.2">
      <c r="A73" s="30"/>
      <c r="F73" s="30"/>
      <c r="G73" s="30"/>
      <c r="H73" s="30"/>
      <c r="BA73" s="30"/>
      <c r="BC73" s="30"/>
      <c r="BD73" s="30"/>
      <c r="BE73" s="30"/>
      <c r="CC73" s="30"/>
      <c r="CD73" s="30"/>
      <c r="CE73" s="30"/>
      <c r="CF73" s="30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26"/>
      <c r="DO73" s="26"/>
      <c r="DP73" s="26"/>
      <c r="DQ73" s="26"/>
      <c r="DR73" s="26"/>
    </row>
    <row r="74" spans="1:122" ht="16.5" x14ac:dyDescent="0.2">
      <c r="A74" s="30"/>
      <c r="F74" s="30"/>
      <c r="G74" s="30"/>
      <c r="H74" s="30"/>
      <c r="BA74" s="30"/>
      <c r="BC74" s="30"/>
      <c r="BD74" s="30"/>
      <c r="BE74" s="30"/>
      <c r="CC74" s="30"/>
      <c r="CD74" s="30"/>
      <c r="CE74" s="30"/>
      <c r="CF74" s="30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26"/>
      <c r="DO74" s="26"/>
      <c r="DP74" s="26"/>
      <c r="DQ74" s="26"/>
      <c r="DR74" s="26"/>
    </row>
    <row r="75" spans="1:122" ht="16.5" x14ac:dyDescent="0.2">
      <c r="A75" s="30"/>
      <c r="F75" s="30"/>
      <c r="G75" s="30"/>
      <c r="H75" s="30"/>
      <c r="BA75" s="30"/>
      <c r="BC75" s="30"/>
      <c r="BD75" s="30"/>
      <c r="BE75" s="30"/>
      <c r="CC75" s="30"/>
      <c r="CD75" s="30"/>
      <c r="CE75" s="30"/>
      <c r="CF75" s="30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26"/>
      <c r="DO75" s="26"/>
      <c r="DP75" s="26"/>
      <c r="DQ75" s="26"/>
      <c r="DR75" s="26"/>
    </row>
    <row r="76" spans="1:122" ht="16.5" x14ac:dyDescent="0.2">
      <c r="A76" s="30"/>
      <c r="F76" s="30"/>
      <c r="G76" s="30"/>
      <c r="H76" s="30"/>
      <c r="BA76" s="30"/>
      <c r="BC76" s="30"/>
      <c r="BD76" s="30"/>
      <c r="BE76" s="30"/>
      <c r="CC76" s="30"/>
      <c r="CD76" s="30"/>
      <c r="CE76" s="30"/>
      <c r="CF76" s="30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26"/>
      <c r="DO76" s="26"/>
      <c r="DP76" s="26"/>
      <c r="DQ76" s="26"/>
      <c r="DR76" s="26"/>
    </row>
    <row r="77" spans="1:122" ht="16.5" x14ac:dyDescent="0.2">
      <c r="A77" s="30"/>
      <c r="F77" s="30"/>
      <c r="G77" s="30"/>
      <c r="H77" s="30"/>
      <c r="BA77" s="30"/>
      <c r="BC77" s="30"/>
      <c r="BD77" s="30"/>
      <c r="BE77" s="30"/>
      <c r="CC77" s="30"/>
      <c r="CD77" s="30"/>
      <c r="CE77" s="30"/>
      <c r="CF77" s="30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26"/>
      <c r="DO77" s="26"/>
      <c r="DP77" s="26"/>
      <c r="DQ77" s="26"/>
      <c r="DR77" s="26"/>
    </row>
    <row r="78" spans="1:122" ht="16.5" x14ac:dyDescent="0.2">
      <c r="A78" s="30"/>
      <c r="F78" s="30"/>
      <c r="G78" s="30"/>
      <c r="H78" s="30"/>
      <c r="BA78" s="30"/>
      <c r="BC78" s="30"/>
      <c r="BD78" s="30"/>
      <c r="BE78" s="30"/>
      <c r="CC78" s="30"/>
      <c r="CD78" s="30"/>
      <c r="CE78" s="30"/>
      <c r="CF78" s="30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26"/>
      <c r="DO78" s="26"/>
      <c r="DP78" s="26"/>
      <c r="DQ78" s="26"/>
      <c r="DR78" s="26"/>
    </row>
    <row r="79" spans="1:122" ht="16.5" x14ac:dyDescent="0.2">
      <c r="A79" s="30"/>
      <c r="F79" s="30"/>
      <c r="G79" s="30"/>
      <c r="H79" s="30"/>
      <c r="BA79" s="30"/>
      <c r="BC79" s="30"/>
      <c r="BD79" s="30"/>
      <c r="BE79" s="30"/>
      <c r="CC79" s="30"/>
      <c r="CD79" s="30"/>
      <c r="CE79" s="30"/>
      <c r="CF79" s="30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26"/>
      <c r="DO79" s="26"/>
      <c r="DP79" s="26"/>
      <c r="DQ79" s="26"/>
      <c r="DR79" s="26"/>
    </row>
    <row r="80" spans="1:122" ht="16.5" x14ac:dyDescent="0.2">
      <c r="A80" s="30"/>
      <c r="F80" s="30"/>
      <c r="G80" s="30"/>
      <c r="H80" s="30"/>
      <c r="BA80" s="30"/>
      <c r="BC80" s="30"/>
      <c r="BD80" s="30"/>
      <c r="BE80" s="30"/>
      <c r="CC80" s="30"/>
      <c r="CD80" s="30"/>
      <c r="CE80" s="30"/>
      <c r="CF80" s="30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26"/>
      <c r="DO80" s="26"/>
      <c r="DP80" s="26"/>
      <c r="DQ80" s="26"/>
      <c r="DR80" s="26"/>
    </row>
    <row r="81" spans="1:122" ht="16.5" x14ac:dyDescent="0.2">
      <c r="A81" s="30"/>
      <c r="F81" s="30"/>
      <c r="G81" s="30"/>
      <c r="H81" s="30"/>
      <c r="BA81" s="30"/>
      <c r="BC81" s="30"/>
      <c r="BD81" s="30"/>
      <c r="BE81" s="30"/>
      <c r="CC81" s="30"/>
      <c r="CD81" s="30"/>
      <c r="CE81" s="30"/>
      <c r="CF81" s="30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26"/>
      <c r="DO81" s="26"/>
      <c r="DP81" s="26"/>
      <c r="DQ81" s="26"/>
      <c r="DR81" s="26"/>
    </row>
    <row r="82" spans="1:122" ht="16.5" x14ac:dyDescent="0.2">
      <c r="A82" s="30"/>
      <c r="F82" s="30"/>
      <c r="G82" s="30"/>
      <c r="H82" s="30"/>
      <c r="BA82" s="30"/>
      <c r="BC82" s="30"/>
      <c r="BD82" s="30"/>
      <c r="BE82" s="30"/>
      <c r="CC82" s="30"/>
      <c r="CD82" s="30"/>
      <c r="CE82" s="30"/>
      <c r="CF82" s="30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26"/>
      <c r="DO82" s="26"/>
      <c r="DP82" s="26"/>
      <c r="DQ82" s="26"/>
      <c r="DR82" s="26"/>
    </row>
    <row r="83" spans="1:122" ht="16.5" x14ac:dyDescent="0.2">
      <c r="A83" s="30"/>
      <c r="F83" s="30"/>
      <c r="G83" s="30"/>
      <c r="H83" s="30"/>
      <c r="BA83" s="30"/>
      <c r="BC83" s="30"/>
      <c r="BD83" s="30"/>
      <c r="BE83" s="30"/>
      <c r="CC83" s="30"/>
      <c r="CD83" s="30"/>
      <c r="CE83" s="30"/>
      <c r="CF83" s="30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26"/>
      <c r="DO83" s="26"/>
      <c r="DP83" s="26"/>
      <c r="DQ83" s="26"/>
      <c r="DR83" s="26"/>
    </row>
    <row r="84" spans="1:122" ht="16.5" x14ac:dyDescent="0.2">
      <c r="A84" s="30"/>
      <c r="F84" s="30"/>
      <c r="G84" s="30"/>
      <c r="H84" s="30"/>
      <c r="BA84" s="30"/>
      <c r="BC84" s="30"/>
      <c r="BD84" s="30"/>
      <c r="BE84" s="30"/>
      <c r="CC84" s="30"/>
      <c r="CD84" s="30"/>
      <c r="CE84" s="30"/>
      <c r="CF84" s="30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26"/>
      <c r="DO84" s="26"/>
      <c r="DP84" s="26"/>
      <c r="DQ84" s="26"/>
      <c r="DR84" s="26"/>
    </row>
    <row r="85" spans="1:122" ht="16.5" x14ac:dyDescent="0.2">
      <c r="A85" s="30"/>
      <c r="F85" s="30"/>
      <c r="G85" s="30"/>
      <c r="H85" s="30"/>
      <c r="BA85" s="30"/>
      <c r="BC85" s="30"/>
      <c r="BD85" s="30"/>
      <c r="BE85" s="30"/>
      <c r="CC85" s="30"/>
      <c r="CD85" s="30"/>
      <c r="CE85" s="30"/>
      <c r="CF85" s="30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26"/>
      <c r="DO85" s="26"/>
      <c r="DP85" s="26"/>
      <c r="DQ85" s="26"/>
      <c r="DR85" s="26"/>
    </row>
    <row r="86" spans="1:122" ht="16.5" x14ac:dyDescent="0.2">
      <c r="A86" s="30"/>
      <c r="F86" s="30"/>
      <c r="G86" s="30"/>
      <c r="H86" s="30"/>
      <c r="BA86" s="30"/>
      <c r="BC86" s="30"/>
      <c r="BD86" s="30"/>
      <c r="BE86" s="30"/>
      <c r="CC86" s="30"/>
      <c r="CD86" s="30"/>
      <c r="CE86" s="30"/>
      <c r="CF86" s="30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26"/>
      <c r="DO86" s="26"/>
      <c r="DP86" s="26"/>
      <c r="DQ86" s="26"/>
      <c r="DR86" s="26"/>
    </row>
    <row r="87" spans="1:122" ht="16.5" x14ac:dyDescent="0.2">
      <c r="A87" s="30"/>
      <c r="F87" s="30"/>
      <c r="G87" s="30"/>
      <c r="H87" s="30"/>
      <c r="BA87" s="30"/>
      <c r="BC87" s="30"/>
      <c r="BD87" s="30"/>
      <c r="BE87" s="30"/>
      <c r="CC87" s="30"/>
      <c r="CD87" s="30"/>
      <c r="CE87" s="30"/>
      <c r="CF87" s="30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26"/>
      <c r="DO87" s="26"/>
      <c r="DP87" s="26"/>
      <c r="DQ87" s="26"/>
      <c r="DR87" s="26"/>
    </row>
    <row r="88" spans="1:122" ht="16.5" x14ac:dyDescent="0.2">
      <c r="A88" s="30"/>
      <c r="F88" s="30"/>
      <c r="G88" s="30"/>
      <c r="H88" s="30"/>
      <c r="BA88" s="30"/>
      <c r="BC88" s="30"/>
      <c r="BD88" s="30"/>
      <c r="BE88" s="30"/>
      <c r="CC88" s="30"/>
      <c r="CD88" s="30"/>
      <c r="CE88" s="30"/>
      <c r="CF88" s="30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26"/>
      <c r="DO88" s="26"/>
      <c r="DP88" s="26"/>
      <c r="DQ88" s="26"/>
      <c r="DR88" s="26"/>
    </row>
    <row r="89" spans="1:122" ht="16.5" x14ac:dyDescent="0.2">
      <c r="A89" s="30"/>
      <c r="F89" s="30"/>
      <c r="G89" s="30"/>
      <c r="H89" s="30"/>
      <c r="BA89" s="30"/>
      <c r="BC89" s="30"/>
      <c r="BD89" s="30"/>
      <c r="BE89" s="30"/>
      <c r="CC89" s="30"/>
      <c r="CD89" s="30"/>
      <c r="CE89" s="30"/>
      <c r="CF89" s="30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26"/>
      <c r="DO89" s="26"/>
      <c r="DP89" s="26"/>
      <c r="DQ89" s="26"/>
      <c r="DR89" s="26"/>
    </row>
    <row r="90" spans="1:122" ht="16.5" x14ac:dyDescent="0.2">
      <c r="A90" s="30"/>
      <c r="F90" s="30"/>
      <c r="G90" s="30"/>
      <c r="H90" s="30"/>
      <c r="BA90" s="30"/>
      <c r="BC90" s="30"/>
      <c r="BD90" s="30"/>
      <c r="BE90" s="30"/>
      <c r="CC90" s="30"/>
      <c r="CD90" s="30"/>
      <c r="CE90" s="30"/>
      <c r="CF90" s="30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26"/>
      <c r="DO90" s="26"/>
      <c r="DP90" s="26"/>
      <c r="DQ90" s="26"/>
      <c r="DR90" s="26"/>
    </row>
    <row r="91" spans="1:122" ht="16.5" x14ac:dyDescent="0.2">
      <c r="A91" s="30"/>
      <c r="F91" s="30"/>
      <c r="G91" s="30"/>
      <c r="H91" s="30"/>
      <c r="BA91" s="30"/>
      <c r="BC91" s="30"/>
      <c r="BD91" s="30"/>
      <c r="BE91" s="30"/>
      <c r="CC91" s="30"/>
      <c r="CD91" s="30"/>
      <c r="CE91" s="30"/>
      <c r="CF91" s="30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26"/>
      <c r="DO91" s="26"/>
      <c r="DP91" s="26"/>
      <c r="DQ91" s="26"/>
      <c r="DR91" s="26"/>
    </row>
    <row r="92" spans="1:122" ht="16.5" x14ac:dyDescent="0.2">
      <c r="A92" s="30"/>
      <c r="F92" s="30"/>
      <c r="G92" s="30"/>
      <c r="H92" s="30"/>
      <c r="BA92" s="30"/>
      <c r="BC92" s="30"/>
      <c r="BD92" s="30"/>
      <c r="BE92" s="30"/>
      <c r="CC92" s="30"/>
      <c r="CD92" s="30"/>
      <c r="CE92" s="30"/>
      <c r="CF92" s="30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26"/>
      <c r="DO92" s="26"/>
      <c r="DP92" s="26"/>
      <c r="DQ92" s="26"/>
      <c r="DR92" s="26"/>
    </row>
    <row r="93" spans="1:122" ht="16.5" x14ac:dyDescent="0.2">
      <c r="A93" s="30"/>
      <c r="F93" s="30"/>
      <c r="G93" s="30"/>
      <c r="H93" s="30"/>
      <c r="BA93" s="30"/>
      <c r="BC93" s="30"/>
      <c r="BD93" s="30"/>
      <c r="BE93" s="30"/>
      <c r="CC93" s="30"/>
      <c r="CD93" s="30"/>
      <c r="CE93" s="30"/>
      <c r="CF93" s="30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26"/>
      <c r="DO93" s="26"/>
      <c r="DP93" s="26"/>
      <c r="DQ93" s="26"/>
      <c r="DR93" s="26"/>
    </row>
    <row r="94" spans="1:122" ht="16.5" x14ac:dyDescent="0.2">
      <c r="A94" s="30"/>
      <c r="F94" s="30"/>
      <c r="G94" s="30"/>
      <c r="H94" s="30"/>
      <c r="BA94" s="30"/>
      <c r="BC94" s="30"/>
      <c r="BD94" s="30"/>
      <c r="BE94" s="30"/>
      <c r="CC94" s="30"/>
      <c r="CD94" s="30"/>
      <c r="CE94" s="30"/>
      <c r="CF94" s="30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26"/>
      <c r="DO94" s="26"/>
      <c r="DP94" s="26"/>
      <c r="DQ94" s="26"/>
      <c r="DR94" s="26"/>
    </row>
    <row r="95" spans="1:122" ht="16.5" x14ac:dyDescent="0.2">
      <c r="A95" s="30"/>
      <c r="F95" s="30"/>
      <c r="G95" s="30"/>
      <c r="H95" s="30"/>
      <c r="BA95" s="30"/>
      <c r="BC95" s="30"/>
      <c r="BD95" s="30"/>
      <c r="BE95" s="30"/>
      <c r="CC95" s="30"/>
      <c r="CD95" s="30"/>
      <c r="CE95" s="30"/>
      <c r="CF95" s="30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26"/>
      <c r="DO95" s="26"/>
      <c r="DP95" s="26"/>
      <c r="DQ95" s="26"/>
      <c r="DR95" s="26"/>
    </row>
    <row r="96" spans="1:122" ht="16.5" x14ac:dyDescent="0.2">
      <c r="A96" s="30"/>
      <c r="F96" s="30"/>
      <c r="G96" s="30"/>
      <c r="H96" s="30"/>
      <c r="BA96" s="30"/>
      <c r="BC96" s="30"/>
      <c r="BD96" s="30"/>
      <c r="BE96" s="30"/>
      <c r="CC96" s="30"/>
      <c r="CD96" s="30"/>
      <c r="CE96" s="30"/>
      <c r="CF96" s="30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26"/>
      <c r="DO96" s="26"/>
      <c r="DP96" s="26"/>
      <c r="DQ96" s="26"/>
      <c r="DR96" s="26"/>
    </row>
    <row r="97" spans="1:122" ht="16.5" x14ac:dyDescent="0.2">
      <c r="A97" s="30"/>
      <c r="F97" s="30"/>
      <c r="G97" s="30"/>
      <c r="H97" s="30"/>
      <c r="BA97" s="30"/>
      <c r="BC97" s="30"/>
      <c r="BD97" s="30"/>
      <c r="BE97" s="30"/>
      <c r="CC97" s="30"/>
      <c r="CD97" s="30"/>
      <c r="CE97" s="30"/>
      <c r="CF97" s="30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26"/>
      <c r="DO97" s="26"/>
      <c r="DP97" s="26"/>
      <c r="DQ97" s="26"/>
      <c r="DR97" s="26"/>
    </row>
    <row r="98" spans="1:122" ht="16.5" x14ac:dyDescent="0.2">
      <c r="A98" s="30"/>
      <c r="F98" s="30"/>
      <c r="G98" s="30"/>
      <c r="H98" s="30"/>
      <c r="BA98" s="30"/>
      <c r="BC98" s="30"/>
      <c r="BD98" s="30"/>
      <c r="BE98" s="30"/>
      <c r="CC98" s="30"/>
      <c r="CD98" s="30"/>
      <c r="CE98" s="30"/>
      <c r="CF98" s="30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26"/>
      <c r="DO98" s="26"/>
      <c r="DP98" s="26"/>
      <c r="DQ98" s="26"/>
      <c r="DR98" s="26"/>
    </row>
    <row r="99" spans="1:122" ht="16.5" x14ac:dyDescent="0.2">
      <c r="A99" s="30"/>
      <c r="F99" s="30"/>
      <c r="G99" s="30"/>
      <c r="H99" s="30"/>
      <c r="BA99" s="30"/>
      <c r="BC99" s="30"/>
      <c r="BD99" s="30"/>
      <c r="BE99" s="30"/>
      <c r="CC99" s="30"/>
      <c r="CD99" s="30"/>
      <c r="CE99" s="30"/>
      <c r="CF99" s="30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26"/>
      <c r="DO99" s="26"/>
      <c r="DP99" s="26"/>
      <c r="DQ99" s="26"/>
      <c r="DR99" s="26"/>
    </row>
    <row r="100" spans="1:122" ht="16.5" x14ac:dyDescent="0.2">
      <c r="A100" s="30"/>
      <c r="F100" s="30"/>
      <c r="G100" s="30"/>
      <c r="H100" s="30"/>
      <c r="BA100" s="30"/>
      <c r="BC100" s="30"/>
      <c r="BD100" s="30"/>
      <c r="BE100" s="30"/>
      <c r="CC100" s="30"/>
      <c r="CD100" s="30"/>
      <c r="CE100" s="30"/>
      <c r="CF100" s="30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26"/>
      <c r="DO100" s="26"/>
      <c r="DP100" s="26"/>
      <c r="DQ100" s="26"/>
      <c r="DR100" s="26"/>
    </row>
    <row r="101" spans="1:122" ht="16.5" x14ac:dyDescent="0.2">
      <c r="A101" s="30"/>
      <c r="F101" s="30"/>
      <c r="G101" s="30"/>
      <c r="H101" s="30"/>
      <c r="BA101" s="30"/>
      <c r="BC101" s="30"/>
      <c r="BD101" s="30"/>
      <c r="BE101" s="30"/>
      <c r="CC101" s="30"/>
      <c r="CD101" s="30"/>
      <c r="CE101" s="30"/>
      <c r="CF101" s="30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26"/>
      <c r="DO101" s="26"/>
      <c r="DP101" s="26"/>
      <c r="DQ101" s="26"/>
      <c r="DR101" s="26"/>
    </row>
    <row r="102" spans="1:122" ht="16.5" x14ac:dyDescent="0.2">
      <c r="A102" s="30"/>
      <c r="F102" s="30"/>
      <c r="G102" s="30"/>
      <c r="H102" s="30"/>
      <c r="BA102" s="30"/>
      <c r="BC102" s="30"/>
      <c r="BD102" s="30"/>
      <c r="BE102" s="30"/>
      <c r="CC102" s="30"/>
      <c r="CD102" s="30"/>
      <c r="CE102" s="30"/>
      <c r="CF102" s="30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26"/>
      <c r="DO102" s="26"/>
      <c r="DP102" s="26"/>
      <c r="DQ102" s="26"/>
      <c r="DR102" s="26"/>
    </row>
    <row r="103" spans="1:122" ht="16.5" x14ac:dyDescent="0.2">
      <c r="A103" s="30"/>
      <c r="F103" s="30"/>
      <c r="G103" s="30"/>
      <c r="H103" s="30"/>
      <c r="BA103" s="30"/>
      <c r="BC103" s="30"/>
      <c r="BD103" s="30"/>
      <c r="BE103" s="30"/>
      <c r="CC103" s="30"/>
      <c r="CD103" s="30"/>
      <c r="CE103" s="30"/>
      <c r="CF103" s="30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26"/>
      <c r="DO103" s="26"/>
      <c r="DP103" s="26"/>
      <c r="DQ103" s="26"/>
      <c r="DR103" s="26"/>
    </row>
    <row r="104" spans="1:122" ht="16.5" x14ac:dyDescent="0.2">
      <c r="A104" s="30"/>
      <c r="F104" s="30"/>
      <c r="G104" s="30"/>
      <c r="H104" s="30"/>
      <c r="BA104" s="30"/>
      <c r="BC104" s="30"/>
      <c r="BD104" s="30"/>
      <c r="BE104" s="30"/>
      <c r="CC104" s="30"/>
      <c r="CD104" s="30"/>
      <c r="CE104" s="30"/>
      <c r="CF104" s="30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26"/>
      <c r="DO104" s="26"/>
      <c r="DP104" s="26"/>
      <c r="DQ104" s="26"/>
      <c r="DR104" s="26"/>
    </row>
    <row r="105" spans="1:122" ht="16.5" x14ac:dyDescent="0.2">
      <c r="A105" s="30"/>
      <c r="F105" s="30"/>
      <c r="G105" s="30"/>
      <c r="H105" s="30"/>
      <c r="BA105" s="30"/>
      <c r="BC105" s="30"/>
      <c r="BD105" s="30"/>
      <c r="BE105" s="30"/>
      <c r="CC105" s="30"/>
      <c r="CD105" s="30"/>
      <c r="CE105" s="30"/>
      <c r="CF105" s="30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26"/>
      <c r="DO105" s="26"/>
      <c r="DP105" s="26"/>
      <c r="DQ105" s="26"/>
      <c r="DR105" s="26"/>
    </row>
    <row r="106" spans="1:122" ht="16.5" x14ac:dyDescent="0.2">
      <c r="A106" s="30"/>
      <c r="F106" s="30"/>
      <c r="G106" s="30"/>
      <c r="H106" s="30"/>
      <c r="BA106" s="30"/>
      <c r="BC106" s="30"/>
      <c r="BD106" s="30"/>
      <c r="BE106" s="30"/>
      <c r="CC106" s="30"/>
      <c r="CD106" s="30"/>
      <c r="CE106" s="30"/>
      <c r="CF106" s="30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26"/>
      <c r="DO106" s="26"/>
      <c r="DP106" s="26"/>
      <c r="DQ106" s="26"/>
      <c r="DR106" s="26"/>
    </row>
    <row r="107" spans="1:122" ht="16.5" x14ac:dyDescent="0.2">
      <c r="A107" s="30"/>
      <c r="F107" s="30"/>
      <c r="G107" s="30"/>
      <c r="H107" s="30"/>
      <c r="BA107" s="30"/>
      <c r="BC107" s="30"/>
      <c r="BD107" s="30"/>
      <c r="BE107" s="30"/>
      <c r="CC107" s="30"/>
      <c r="CD107" s="30"/>
      <c r="CE107" s="30"/>
      <c r="CF107" s="30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26"/>
      <c r="DO107" s="26"/>
      <c r="DP107" s="26"/>
      <c r="DQ107" s="26"/>
      <c r="DR107" s="26"/>
    </row>
    <row r="108" spans="1:122" ht="16.5" x14ac:dyDescent="0.2">
      <c r="A108" s="30"/>
      <c r="F108" s="30"/>
      <c r="G108" s="30"/>
      <c r="H108" s="30"/>
      <c r="BA108" s="30"/>
      <c r="BC108" s="30"/>
      <c r="BD108" s="30"/>
      <c r="BE108" s="30"/>
      <c r="CC108" s="30"/>
      <c r="CD108" s="30"/>
      <c r="CE108" s="30"/>
      <c r="CF108" s="30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26"/>
      <c r="DO108" s="26"/>
      <c r="DP108" s="26"/>
      <c r="DQ108" s="26"/>
      <c r="DR108" s="26"/>
    </row>
    <row r="109" spans="1:122" ht="16.5" x14ac:dyDescent="0.2">
      <c r="A109" s="30"/>
      <c r="F109" s="30"/>
      <c r="G109" s="30"/>
      <c r="H109" s="30"/>
      <c r="BA109" s="30"/>
      <c r="BC109" s="30"/>
      <c r="BD109" s="30"/>
      <c r="BE109" s="30"/>
      <c r="CC109" s="30"/>
      <c r="CD109" s="30"/>
      <c r="CE109" s="30"/>
      <c r="CF109" s="30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26"/>
      <c r="DO109" s="26"/>
      <c r="DP109" s="26"/>
      <c r="DQ109" s="26"/>
      <c r="DR109" s="26"/>
    </row>
    <row r="110" spans="1:122" ht="16.5" x14ac:dyDescent="0.2">
      <c r="A110" s="30"/>
      <c r="F110" s="30"/>
      <c r="G110" s="30"/>
      <c r="H110" s="30"/>
      <c r="BA110" s="30"/>
      <c r="BC110" s="30"/>
      <c r="BD110" s="30"/>
      <c r="BE110" s="30"/>
      <c r="CC110" s="30"/>
      <c r="CD110" s="30"/>
      <c r="CE110" s="30"/>
      <c r="CF110" s="30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26"/>
      <c r="DO110" s="26"/>
      <c r="DP110" s="26"/>
      <c r="DQ110" s="26"/>
      <c r="DR110" s="26"/>
    </row>
    <row r="111" spans="1:122" ht="16.5" x14ac:dyDescent="0.2">
      <c r="A111" s="30"/>
      <c r="F111" s="30"/>
      <c r="G111" s="30"/>
      <c r="H111" s="30"/>
      <c r="BA111" s="30"/>
      <c r="BC111" s="30"/>
      <c r="BD111" s="30"/>
      <c r="BE111" s="30"/>
      <c r="CC111" s="30"/>
      <c r="CD111" s="30"/>
      <c r="CE111" s="30"/>
      <c r="CF111" s="30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26"/>
      <c r="DO111" s="26"/>
      <c r="DP111" s="26"/>
      <c r="DQ111" s="26"/>
      <c r="DR111" s="26"/>
    </row>
    <row r="112" spans="1:122" ht="16.5" x14ac:dyDescent="0.2">
      <c r="A112" s="30"/>
      <c r="F112" s="30"/>
      <c r="G112" s="30"/>
      <c r="H112" s="30"/>
      <c r="BA112" s="30"/>
      <c r="BC112" s="30"/>
      <c r="BD112" s="30"/>
      <c r="BE112" s="30"/>
      <c r="CC112" s="30"/>
      <c r="CD112" s="30"/>
      <c r="CE112" s="30"/>
      <c r="CF112" s="30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26"/>
      <c r="DO112" s="26"/>
      <c r="DP112" s="26"/>
      <c r="DQ112" s="26"/>
      <c r="DR112" s="26"/>
    </row>
    <row r="113" spans="1:122" ht="16.5" x14ac:dyDescent="0.2">
      <c r="A113" s="30"/>
      <c r="F113" s="30"/>
      <c r="G113" s="30"/>
      <c r="H113" s="30"/>
      <c r="BA113" s="30"/>
      <c r="BC113" s="30"/>
      <c r="BD113" s="30"/>
      <c r="BE113" s="30"/>
      <c r="CC113" s="30"/>
      <c r="CD113" s="30"/>
      <c r="CE113" s="30"/>
      <c r="CF113" s="30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26"/>
      <c r="DO113" s="26"/>
      <c r="DP113" s="26"/>
      <c r="DQ113" s="26"/>
      <c r="DR113" s="26"/>
    </row>
    <row r="114" spans="1:122" ht="16.5" x14ac:dyDescent="0.2">
      <c r="A114" s="30"/>
      <c r="F114" s="30"/>
      <c r="G114" s="30"/>
      <c r="H114" s="30"/>
      <c r="BA114" s="30"/>
      <c r="BC114" s="30"/>
      <c r="BD114" s="30"/>
      <c r="BE114" s="30"/>
      <c r="CC114" s="30"/>
      <c r="CD114" s="30"/>
      <c r="CE114" s="30"/>
      <c r="CF114" s="30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26"/>
      <c r="DO114" s="26"/>
      <c r="DP114" s="26"/>
      <c r="DQ114" s="26"/>
      <c r="DR114" s="26"/>
    </row>
    <row r="115" spans="1:122" ht="16.5" x14ac:dyDescent="0.2">
      <c r="A115" s="30"/>
      <c r="F115" s="30"/>
      <c r="G115" s="30"/>
      <c r="H115" s="30"/>
      <c r="BA115" s="30"/>
      <c r="BC115" s="30"/>
      <c r="BD115" s="30"/>
      <c r="BE115" s="30"/>
      <c r="CC115" s="30"/>
      <c r="CD115" s="30"/>
      <c r="CE115" s="30"/>
      <c r="CF115" s="30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26"/>
      <c r="DO115" s="26"/>
      <c r="DP115" s="26"/>
      <c r="DQ115" s="26"/>
      <c r="DR115" s="26"/>
    </row>
    <row r="116" spans="1:122" ht="16.5" x14ac:dyDescent="0.2">
      <c r="A116" s="30"/>
      <c r="F116" s="30"/>
      <c r="G116" s="30"/>
      <c r="H116" s="30"/>
      <c r="BA116" s="30"/>
      <c r="BC116" s="30"/>
      <c r="BD116" s="30"/>
      <c r="BE116" s="30"/>
      <c r="CC116" s="30"/>
      <c r="CD116" s="30"/>
      <c r="CE116" s="30"/>
      <c r="CF116" s="30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26"/>
      <c r="DO116" s="26"/>
      <c r="DP116" s="26"/>
      <c r="DQ116" s="26"/>
      <c r="DR116" s="26"/>
    </row>
    <row r="117" spans="1:122" ht="16.5" x14ac:dyDescent="0.2">
      <c r="A117" s="30"/>
      <c r="F117" s="30"/>
      <c r="G117" s="30"/>
      <c r="H117" s="30"/>
      <c r="BA117" s="30"/>
      <c r="BC117" s="30"/>
      <c r="BD117" s="30"/>
      <c r="BE117" s="30"/>
      <c r="CC117" s="30"/>
      <c r="CD117" s="30"/>
      <c r="CE117" s="30"/>
      <c r="CF117" s="30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26"/>
      <c r="DO117" s="26"/>
      <c r="DP117" s="26"/>
      <c r="DQ117" s="26"/>
      <c r="DR117" s="26"/>
    </row>
    <row r="118" spans="1:122" ht="16.5" x14ac:dyDescent="0.2">
      <c r="A118" s="30"/>
      <c r="F118" s="30"/>
      <c r="G118" s="30"/>
      <c r="H118" s="30"/>
      <c r="BA118" s="30"/>
      <c r="BC118" s="30"/>
      <c r="BD118" s="30"/>
      <c r="BE118" s="30"/>
      <c r="CC118" s="30"/>
      <c r="CD118" s="30"/>
      <c r="CE118" s="30"/>
      <c r="CF118" s="30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26"/>
      <c r="DO118" s="26"/>
      <c r="DP118" s="26"/>
      <c r="DQ118" s="26"/>
      <c r="DR118" s="26"/>
    </row>
    <row r="119" spans="1:122" ht="16.5" x14ac:dyDescent="0.2">
      <c r="A119" s="30"/>
      <c r="F119" s="30"/>
      <c r="G119" s="30"/>
      <c r="H119" s="30"/>
      <c r="BA119" s="30"/>
      <c r="BC119" s="30"/>
      <c r="BD119" s="30"/>
      <c r="BE119" s="30"/>
      <c r="CC119" s="30"/>
      <c r="CD119" s="30"/>
      <c r="CE119" s="30"/>
      <c r="CF119" s="30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26"/>
      <c r="DO119" s="26"/>
      <c r="DP119" s="26"/>
      <c r="DQ119" s="26"/>
      <c r="DR119" s="26"/>
    </row>
    <row r="120" spans="1:122" ht="16.5" x14ac:dyDescent="0.2">
      <c r="A120" s="30"/>
      <c r="F120" s="30"/>
      <c r="G120" s="30"/>
      <c r="H120" s="30"/>
      <c r="BA120" s="30"/>
      <c r="BC120" s="30"/>
      <c r="BD120" s="30"/>
      <c r="BE120" s="30"/>
      <c r="CC120" s="30"/>
      <c r="CD120" s="30"/>
      <c r="CE120" s="30"/>
      <c r="CF120" s="30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26"/>
      <c r="DO120" s="26"/>
      <c r="DP120" s="26"/>
      <c r="DQ120" s="26"/>
      <c r="DR120" s="26"/>
    </row>
    <row r="121" spans="1:122" ht="16.5" x14ac:dyDescent="0.2">
      <c r="A121" s="30"/>
      <c r="F121" s="30"/>
      <c r="G121" s="30"/>
      <c r="H121" s="30"/>
      <c r="BA121" s="30"/>
      <c r="BC121" s="30"/>
      <c r="BD121" s="30"/>
      <c r="BE121" s="30"/>
      <c r="CC121" s="30"/>
      <c r="CD121" s="30"/>
      <c r="CE121" s="30"/>
      <c r="CF121" s="30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26"/>
      <c r="DO121" s="26"/>
      <c r="DP121" s="26"/>
      <c r="DQ121" s="26"/>
      <c r="DR121" s="26"/>
    </row>
    <row r="122" spans="1:122" ht="16.5" x14ac:dyDescent="0.2">
      <c r="A122" s="30"/>
      <c r="F122" s="30"/>
      <c r="G122" s="30"/>
      <c r="H122" s="30"/>
      <c r="BA122" s="30"/>
      <c r="BC122" s="30"/>
      <c r="BD122" s="30"/>
      <c r="BE122" s="30"/>
      <c r="CC122" s="30"/>
      <c r="CD122" s="30"/>
      <c r="CE122" s="30"/>
      <c r="CF122" s="30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26"/>
      <c r="DO122" s="26"/>
      <c r="DP122" s="26"/>
      <c r="DQ122" s="26"/>
      <c r="DR122" s="26"/>
    </row>
    <row r="123" spans="1:122" ht="16.5" x14ac:dyDescent="0.2">
      <c r="A123" s="30"/>
      <c r="F123" s="30"/>
      <c r="G123" s="30"/>
      <c r="H123" s="30"/>
      <c r="BA123" s="30"/>
      <c r="BC123" s="30"/>
      <c r="BD123" s="30"/>
      <c r="BE123" s="30"/>
      <c r="CC123" s="30"/>
      <c r="CD123" s="30"/>
      <c r="CE123" s="30"/>
      <c r="CF123" s="30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26"/>
      <c r="DO123" s="26"/>
      <c r="DP123" s="26"/>
      <c r="DQ123" s="26"/>
      <c r="DR123" s="26"/>
    </row>
    <row r="124" spans="1:122" ht="16.5" x14ac:dyDescent="0.2">
      <c r="A124" s="30"/>
      <c r="F124" s="30"/>
      <c r="G124" s="30"/>
      <c r="H124" s="30"/>
      <c r="BA124" s="30"/>
      <c r="BC124" s="30"/>
      <c r="BD124" s="30"/>
      <c r="BE124" s="30"/>
      <c r="CC124" s="30"/>
      <c r="CD124" s="30"/>
      <c r="CE124" s="30"/>
      <c r="CF124" s="30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26"/>
      <c r="DO124" s="26"/>
      <c r="DP124" s="26"/>
      <c r="DQ124" s="26"/>
      <c r="DR124" s="26"/>
    </row>
    <row r="125" spans="1:122" ht="16.5" x14ac:dyDescent="0.2">
      <c r="A125" s="30"/>
      <c r="F125" s="30"/>
      <c r="G125" s="30"/>
      <c r="H125" s="30"/>
      <c r="BA125" s="30"/>
      <c r="BC125" s="30"/>
      <c r="BD125" s="30"/>
      <c r="BE125" s="30"/>
      <c r="CC125" s="30"/>
      <c r="CD125" s="30"/>
      <c r="CE125" s="30"/>
      <c r="CF125" s="30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26"/>
      <c r="DO125" s="26"/>
      <c r="DP125" s="26"/>
      <c r="DQ125" s="26"/>
      <c r="DR125" s="26"/>
    </row>
    <row r="126" spans="1:122" ht="16.5" x14ac:dyDescent="0.2">
      <c r="A126" s="30"/>
      <c r="F126" s="30"/>
      <c r="G126" s="30"/>
      <c r="H126" s="30"/>
      <c r="BA126" s="30"/>
      <c r="BC126" s="30"/>
      <c r="BD126" s="30"/>
      <c r="BE126" s="30"/>
      <c r="CC126" s="30"/>
      <c r="CD126" s="30"/>
      <c r="CE126" s="30"/>
      <c r="CF126" s="30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26"/>
      <c r="DO126" s="26"/>
      <c r="DP126" s="26"/>
      <c r="DQ126" s="26"/>
      <c r="DR126" s="26"/>
    </row>
    <row r="127" spans="1:122" ht="16.5" x14ac:dyDescent="0.2">
      <c r="A127" s="30"/>
      <c r="F127" s="30"/>
      <c r="G127" s="30"/>
      <c r="H127" s="30"/>
      <c r="BA127" s="30"/>
      <c r="BC127" s="30"/>
      <c r="BD127" s="30"/>
      <c r="BE127" s="30"/>
      <c r="CC127" s="30"/>
      <c r="CD127" s="30"/>
      <c r="CE127" s="30"/>
      <c r="CF127" s="30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26"/>
      <c r="DO127" s="26"/>
      <c r="DP127" s="26"/>
      <c r="DQ127" s="26"/>
      <c r="DR127" s="26"/>
    </row>
    <row r="128" spans="1:122" ht="16.5" x14ac:dyDescent="0.2">
      <c r="A128" s="30"/>
      <c r="F128" s="30"/>
      <c r="G128" s="30"/>
      <c r="H128" s="30"/>
      <c r="BA128" s="30"/>
      <c r="BC128" s="30"/>
      <c r="BD128" s="30"/>
      <c r="BE128" s="30"/>
      <c r="CC128" s="30"/>
      <c r="CD128" s="30"/>
      <c r="CE128" s="30"/>
      <c r="CF128" s="30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26"/>
      <c r="DO128" s="26"/>
      <c r="DP128" s="26"/>
      <c r="DQ128" s="26"/>
      <c r="DR128" s="26"/>
    </row>
    <row r="129" spans="1:122" ht="16.5" x14ac:dyDescent="0.2">
      <c r="A129" s="30"/>
      <c r="F129" s="30"/>
      <c r="G129" s="30"/>
      <c r="H129" s="30"/>
      <c r="BA129" s="30"/>
      <c r="BC129" s="30"/>
      <c r="BD129" s="30"/>
      <c r="BE129" s="30"/>
      <c r="CC129" s="30"/>
      <c r="CD129" s="30"/>
      <c r="CE129" s="30"/>
      <c r="CF129" s="30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26"/>
      <c r="DO129" s="26"/>
      <c r="DP129" s="26"/>
      <c r="DQ129" s="26"/>
      <c r="DR129" s="26"/>
    </row>
    <row r="130" spans="1:122" ht="16.5" x14ac:dyDescent="0.2">
      <c r="A130" s="30"/>
      <c r="F130" s="30"/>
      <c r="G130" s="30"/>
      <c r="H130" s="30"/>
      <c r="BA130" s="30"/>
      <c r="BC130" s="30"/>
      <c r="BD130" s="30"/>
      <c r="BE130" s="30"/>
      <c r="CC130" s="30"/>
      <c r="CD130" s="30"/>
      <c r="CE130" s="30"/>
      <c r="CF130" s="30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26"/>
      <c r="DO130" s="26"/>
      <c r="DP130" s="26"/>
      <c r="DQ130" s="26"/>
      <c r="DR130" s="26"/>
    </row>
    <row r="131" spans="1:122" ht="16.5" x14ac:dyDescent="0.2">
      <c r="A131" s="30"/>
      <c r="F131" s="30"/>
      <c r="G131" s="30"/>
      <c r="H131" s="30"/>
      <c r="BA131" s="30"/>
      <c r="BC131" s="30"/>
      <c r="BD131" s="30"/>
      <c r="BE131" s="30"/>
      <c r="CC131" s="30"/>
      <c r="CD131" s="30"/>
      <c r="CE131" s="30"/>
      <c r="CF131" s="30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26"/>
      <c r="DO131" s="26"/>
      <c r="DP131" s="26"/>
      <c r="DQ131" s="26"/>
      <c r="DR131" s="26"/>
    </row>
    <row r="132" spans="1:122" ht="16.5" x14ac:dyDescent="0.2">
      <c r="A132" s="30"/>
      <c r="F132" s="30"/>
      <c r="G132" s="30"/>
      <c r="H132" s="30"/>
      <c r="BA132" s="30"/>
      <c r="BC132" s="30"/>
      <c r="BD132" s="30"/>
      <c r="BE132" s="30"/>
      <c r="CC132" s="30"/>
      <c r="CD132" s="30"/>
      <c r="CE132" s="30"/>
      <c r="CF132" s="30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26"/>
      <c r="DO132" s="26"/>
      <c r="DP132" s="26"/>
      <c r="DQ132" s="26"/>
      <c r="DR132" s="26"/>
    </row>
    <row r="133" spans="1:122" ht="16.5" x14ac:dyDescent="0.2">
      <c r="A133" s="30"/>
      <c r="F133" s="30"/>
      <c r="G133" s="30"/>
      <c r="H133" s="30"/>
      <c r="BA133" s="30"/>
      <c r="BC133" s="30"/>
      <c r="BD133" s="30"/>
      <c r="BE133" s="30"/>
      <c r="CC133" s="30"/>
      <c r="CD133" s="30"/>
      <c r="CE133" s="30"/>
      <c r="CF133" s="30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26"/>
      <c r="DO133" s="26"/>
      <c r="DP133" s="26"/>
      <c r="DQ133" s="26"/>
      <c r="DR133" s="26"/>
    </row>
    <row r="134" spans="1:122" ht="16.5" x14ac:dyDescent="0.2">
      <c r="A134" s="30"/>
      <c r="F134" s="30"/>
      <c r="G134" s="30"/>
      <c r="H134" s="30"/>
      <c r="BA134" s="30"/>
      <c r="BC134" s="30"/>
      <c r="BD134" s="30"/>
      <c r="BE134" s="30"/>
      <c r="CC134" s="30"/>
      <c r="CD134" s="30"/>
      <c r="CE134" s="30"/>
      <c r="CF134" s="30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26"/>
      <c r="DO134" s="26"/>
      <c r="DP134" s="26"/>
      <c r="DQ134" s="26"/>
      <c r="DR134" s="26"/>
    </row>
    <row r="135" spans="1:122" ht="16.5" x14ac:dyDescent="0.2">
      <c r="A135" s="30"/>
      <c r="F135" s="30"/>
      <c r="G135" s="30"/>
      <c r="H135" s="30"/>
      <c r="BA135" s="30"/>
      <c r="BC135" s="30"/>
      <c r="BD135" s="30"/>
      <c r="BE135" s="30"/>
      <c r="CC135" s="30"/>
      <c r="CD135" s="30"/>
      <c r="CE135" s="30"/>
      <c r="CF135" s="30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26"/>
      <c r="DO135" s="26"/>
      <c r="DP135" s="26"/>
      <c r="DQ135" s="26"/>
      <c r="DR135" s="26"/>
    </row>
    <row r="136" spans="1:122" ht="16.5" x14ac:dyDescent="0.2">
      <c r="A136" s="30"/>
      <c r="F136" s="30"/>
      <c r="G136" s="30"/>
      <c r="H136" s="30"/>
      <c r="BA136" s="30"/>
      <c r="BC136" s="30"/>
      <c r="BD136" s="30"/>
      <c r="BE136" s="30"/>
      <c r="CC136" s="30"/>
      <c r="CD136" s="30"/>
      <c r="CE136" s="30"/>
      <c r="CF136" s="30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26"/>
      <c r="DO136" s="26"/>
      <c r="DP136" s="26"/>
      <c r="DQ136" s="26"/>
      <c r="DR136" s="26"/>
    </row>
    <row r="137" spans="1:122" ht="16.5" x14ac:dyDescent="0.2">
      <c r="A137" s="30"/>
      <c r="F137" s="30"/>
      <c r="G137" s="30"/>
      <c r="H137" s="30"/>
      <c r="BA137" s="30"/>
      <c r="BC137" s="30"/>
      <c r="BD137" s="30"/>
      <c r="BE137" s="30"/>
      <c r="CC137" s="30"/>
      <c r="CD137" s="30"/>
      <c r="CE137" s="30"/>
      <c r="CF137" s="30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26"/>
      <c r="DO137" s="26"/>
      <c r="DP137" s="26"/>
      <c r="DQ137" s="26"/>
      <c r="DR137" s="26"/>
    </row>
    <row r="138" spans="1:122" ht="16.5" x14ac:dyDescent="0.2">
      <c r="A138" s="30"/>
      <c r="F138" s="30"/>
      <c r="G138" s="30"/>
      <c r="H138" s="30"/>
      <c r="BA138" s="30"/>
      <c r="BC138" s="30"/>
      <c r="BD138" s="30"/>
      <c r="BE138" s="30"/>
      <c r="CC138" s="30"/>
      <c r="CD138" s="30"/>
      <c r="CE138" s="30"/>
      <c r="CF138" s="30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26"/>
      <c r="DO138" s="26"/>
      <c r="DP138" s="26"/>
      <c r="DQ138" s="26"/>
      <c r="DR138" s="26"/>
    </row>
    <row r="139" spans="1:122" ht="16.5" x14ac:dyDescent="0.2">
      <c r="A139" s="30"/>
      <c r="F139" s="30"/>
      <c r="G139" s="30"/>
      <c r="H139" s="30"/>
      <c r="BA139" s="30"/>
      <c r="BC139" s="30"/>
      <c r="BD139" s="30"/>
      <c r="BE139" s="30"/>
      <c r="CC139" s="30"/>
      <c r="CD139" s="30"/>
      <c r="CE139" s="30"/>
      <c r="CF139" s="30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26"/>
      <c r="DO139" s="26"/>
      <c r="DP139" s="26"/>
      <c r="DQ139" s="26"/>
      <c r="DR139" s="26"/>
    </row>
    <row r="140" spans="1:122" ht="16.5" x14ac:dyDescent="0.2">
      <c r="A140" s="30"/>
      <c r="F140" s="30"/>
      <c r="G140" s="30"/>
      <c r="H140" s="30"/>
      <c r="BA140" s="30"/>
      <c r="BC140" s="30"/>
      <c r="BD140" s="30"/>
      <c r="BE140" s="30"/>
      <c r="CC140" s="30"/>
      <c r="CD140" s="30"/>
      <c r="CE140" s="30"/>
      <c r="CF140" s="30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26"/>
      <c r="DO140" s="26"/>
      <c r="DP140" s="26"/>
      <c r="DQ140" s="26"/>
      <c r="DR140" s="26"/>
    </row>
    <row r="141" spans="1:122" ht="16.5" x14ac:dyDescent="0.2">
      <c r="A141" s="30"/>
      <c r="F141" s="30"/>
      <c r="G141" s="30"/>
      <c r="H141" s="30"/>
      <c r="BA141" s="30"/>
      <c r="BC141" s="30"/>
      <c r="BD141" s="30"/>
      <c r="BE141" s="30"/>
      <c r="CC141" s="30"/>
      <c r="CD141" s="30"/>
      <c r="CE141" s="30"/>
      <c r="CF141" s="30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26"/>
      <c r="DO141" s="26"/>
      <c r="DP141" s="26"/>
      <c r="DQ141" s="26"/>
      <c r="DR141" s="26"/>
    </row>
    <row r="142" spans="1:122" ht="16.5" x14ac:dyDescent="0.2">
      <c r="A142" s="30"/>
      <c r="F142" s="30"/>
      <c r="G142" s="30"/>
      <c r="H142" s="30"/>
      <c r="BA142" s="30"/>
      <c r="BC142" s="30"/>
      <c r="BD142" s="30"/>
      <c r="BE142" s="30"/>
      <c r="CC142" s="30"/>
      <c r="CD142" s="30"/>
      <c r="CE142" s="30"/>
      <c r="CF142" s="30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26"/>
      <c r="DO142" s="26"/>
      <c r="DP142" s="26"/>
      <c r="DQ142" s="26"/>
      <c r="DR142" s="26"/>
    </row>
    <row r="143" spans="1:122" ht="16.5" x14ac:dyDescent="0.2">
      <c r="A143" s="30"/>
      <c r="F143" s="30"/>
      <c r="G143" s="30"/>
      <c r="H143" s="30"/>
      <c r="BA143" s="30"/>
      <c r="BC143" s="30"/>
      <c r="BD143" s="30"/>
      <c r="BE143" s="30"/>
      <c r="CC143" s="30"/>
      <c r="CD143" s="30"/>
      <c r="CE143" s="30"/>
      <c r="CF143" s="30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26"/>
      <c r="DO143" s="26"/>
      <c r="DP143" s="26"/>
      <c r="DQ143" s="26"/>
      <c r="DR143" s="26"/>
    </row>
    <row r="144" spans="1:122" ht="16.5" x14ac:dyDescent="0.2">
      <c r="A144" s="30"/>
      <c r="F144" s="30"/>
      <c r="G144" s="30"/>
      <c r="H144" s="30"/>
      <c r="BA144" s="30"/>
      <c r="BC144" s="30"/>
      <c r="BD144" s="30"/>
      <c r="BE144" s="30"/>
      <c r="CC144" s="30"/>
      <c r="CD144" s="30"/>
      <c r="CE144" s="30"/>
      <c r="CF144" s="30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26"/>
      <c r="DO144" s="26"/>
      <c r="DP144" s="26"/>
      <c r="DQ144" s="26"/>
      <c r="DR144" s="26"/>
    </row>
    <row r="145" spans="1:122" ht="16.5" x14ac:dyDescent="0.2">
      <c r="A145" s="30"/>
      <c r="F145" s="30"/>
      <c r="G145" s="30"/>
      <c r="H145" s="30"/>
      <c r="BA145" s="30"/>
      <c r="BC145" s="30"/>
      <c r="BD145" s="30"/>
      <c r="BE145" s="30"/>
      <c r="CC145" s="30"/>
      <c r="CD145" s="30"/>
      <c r="CE145" s="30"/>
      <c r="CF145" s="30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26"/>
      <c r="DO145" s="26"/>
      <c r="DP145" s="26"/>
      <c r="DQ145" s="26"/>
      <c r="DR145" s="26"/>
    </row>
    <row r="146" spans="1:122" ht="16.5" x14ac:dyDescent="0.2">
      <c r="A146" s="30"/>
      <c r="F146" s="30"/>
      <c r="G146" s="30"/>
      <c r="H146" s="30"/>
      <c r="BA146" s="30"/>
      <c r="BC146" s="30"/>
      <c r="BD146" s="30"/>
      <c r="BE146" s="30"/>
      <c r="CC146" s="30"/>
      <c r="CD146" s="30"/>
      <c r="CE146" s="30"/>
      <c r="CF146" s="30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26"/>
      <c r="DO146" s="26"/>
      <c r="DP146" s="26"/>
      <c r="DQ146" s="26"/>
      <c r="DR146" s="26"/>
    </row>
    <row r="147" spans="1:122" ht="16.5" x14ac:dyDescent="0.2">
      <c r="A147" s="30"/>
      <c r="F147" s="30"/>
      <c r="G147" s="30"/>
      <c r="H147" s="30"/>
      <c r="BA147" s="30"/>
      <c r="BC147" s="30"/>
      <c r="BD147" s="30"/>
      <c r="BE147" s="30"/>
      <c r="CC147" s="30"/>
      <c r="CD147" s="30"/>
      <c r="CE147" s="30"/>
      <c r="CF147" s="30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26"/>
      <c r="DO147" s="26"/>
      <c r="DP147" s="26"/>
      <c r="DQ147" s="26"/>
      <c r="DR147" s="26"/>
    </row>
    <row r="148" spans="1:122" ht="16.5" x14ac:dyDescent="0.2">
      <c r="A148" s="30"/>
      <c r="F148" s="30"/>
      <c r="G148" s="30"/>
      <c r="H148" s="30"/>
      <c r="BA148" s="30"/>
      <c r="BC148" s="30"/>
      <c r="BD148" s="30"/>
      <c r="BE148" s="30"/>
      <c r="CC148" s="30"/>
      <c r="CD148" s="30"/>
      <c r="CE148" s="30"/>
      <c r="CF148" s="30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26"/>
      <c r="DO148" s="26"/>
      <c r="DP148" s="26"/>
      <c r="DQ148" s="26"/>
      <c r="DR148" s="26"/>
    </row>
    <row r="149" spans="1:122" ht="16.5" x14ac:dyDescent="0.2">
      <c r="A149" s="30"/>
      <c r="F149" s="30"/>
      <c r="G149" s="30"/>
      <c r="H149" s="30"/>
      <c r="BA149" s="30"/>
      <c r="BC149" s="30"/>
      <c r="BD149" s="30"/>
      <c r="BE149" s="30"/>
      <c r="CC149" s="30"/>
      <c r="CD149" s="30"/>
      <c r="CE149" s="30"/>
      <c r="CF149" s="30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26"/>
      <c r="DO149" s="26"/>
      <c r="DP149" s="26"/>
      <c r="DQ149" s="26"/>
      <c r="DR149" s="26"/>
    </row>
    <row r="150" spans="1:122" ht="16.5" x14ac:dyDescent="0.2">
      <c r="A150" s="30"/>
      <c r="F150" s="30"/>
      <c r="G150" s="30"/>
      <c r="H150" s="30"/>
      <c r="BA150" s="30"/>
      <c r="BC150" s="30"/>
      <c r="BD150" s="30"/>
      <c r="BE150" s="30"/>
      <c r="CC150" s="30"/>
      <c r="CD150" s="30"/>
      <c r="CE150" s="30"/>
      <c r="CF150" s="30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26"/>
      <c r="DO150" s="26"/>
      <c r="DP150" s="26"/>
      <c r="DQ150" s="26"/>
      <c r="DR150" s="26"/>
    </row>
    <row r="151" spans="1:122" ht="16.5" x14ac:dyDescent="0.2">
      <c r="A151" s="30"/>
      <c r="F151" s="30"/>
      <c r="G151" s="30"/>
      <c r="H151" s="30"/>
      <c r="BA151" s="30"/>
      <c r="BC151" s="30"/>
      <c r="BD151" s="30"/>
      <c r="BE151" s="30"/>
      <c r="CC151" s="30"/>
      <c r="CD151" s="30"/>
      <c r="CE151" s="30"/>
      <c r="CF151" s="30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26"/>
      <c r="DO151" s="26"/>
      <c r="DP151" s="26"/>
      <c r="DQ151" s="26"/>
      <c r="DR151" s="26"/>
    </row>
    <row r="152" spans="1:122" ht="16.5" x14ac:dyDescent="0.2">
      <c r="A152" s="30"/>
      <c r="F152" s="30"/>
      <c r="G152" s="30"/>
      <c r="H152" s="30"/>
      <c r="BA152" s="30"/>
      <c r="BC152" s="30"/>
      <c r="BD152" s="30"/>
      <c r="BE152" s="30"/>
      <c r="CC152" s="30"/>
      <c r="CD152" s="30"/>
      <c r="CE152" s="30"/>
      <c r="CF152" s="30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26"/>
      <c r="DO152" s="26"/>
      <c r="DP152" s="26"/>
      <c r="DQ152" s="26"/>
      <c r="DR152" s="26"/>
    </row>
    <row r="153" spans="1:122" ht="16.5" x14ac:dyDescent="0.2">
      <c r="A153" s="30"/>
      <c r="F153" s="30"/>
      <c r="G153" s="30"/>
      <c r="H153" s="30"/>
      <c r="BA153" s="30"/>
      <c r="BC153" s="30"/>
      <c r="BD153" s="30"/>
      <c r="BE153" s="30"/>
      <c r="CC153" s="30"/>
      <c r="CD153" s="30"/>
      <c r="CE153" s="30"/>
      <c r="CF153" s="30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26"/>
      <c r="DO153" s="26"/>
      <c r="DP153" s="26"/>
      <c r="DQ153" s="26"/>
      <c r="DR153" s="26"/>
    </row>
    <row r="154" spans="1:122" ht="16.5" x14ac:dyDescent="0.2">
      <c r="A154" s="30"/>
      <c r="F154" s="30"/>
      <c r="G154" s="30"/>
      <c r="H154" s="30"/>
      <c r="BA154" s="30"/>
      <c r="BC154" s="30"/>
      <c r="BD154" s="30"/>
      <c r="BE154" s="30"/>
      <c r="CC154" s="30"/>
      <c r="CD154" s="30"/>
      <c r="CE154" s="30"/>
      <c r="CF154" s="30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26"/>
      <c r="DO154" s="26"/>
      <c r="DP154" s="26"/>
      <c r="DQ154" s="26"/>
      <c r="DR154" s="26"/>
    </row>
    <row r="155" spans="1:122" ht="16.5" x14ac:dyDescent="0.2">
      <c r="A155" s="30"/>
      <c r="F155" s="30"/>
      <c r="G155" s="30"/>
      <c r="H155" s="30"/>
      <c r="BA155" s="30"/>
      <c r="BC155" s="30"/>
      <c r="BD155" s="30"/>
      <c r="BE155" s="30"/>
      <c r="CC155" s="30"/>
      <c r="CD155" s="30"/>
      <c r="CE155" s="30"/>
      <c r="CF155" s="30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26"/>
      <c r="DO155" s="26"/>
      <c r="DP155" s="26"/>
      <c r="DQ155" s="26"/>
      <c r="DR155" s="26"/>
    </row>
    <row r="156" spans="1:122" ht="16.5" x14ac:dyDescent="0.2">
      <c r="A156" s="30"/>
      <c r="F156" s="30"/>
      <c r="G156" s="30"/>
      <c r="H156" s="30"/>
      <c r="BA156" s="30"/>
      <c r="BC156" s="30"/>
      <c r="BD156" s="30"/>
      <c r="BE156" s="30"/>
      <c r="CC156" s="30"/>
      <c r="CD156" s="30"/>
      <c r="CE156" s="30"/>
      <c r="CF156" s="30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26"/>
      <c r="DO156" s="26"/>
      <c r="DP156" s="26"/>
      <c r="DQ156" s="26"/>
      <c r="DR156" s="26"/>
    </row>
    <row r="157" spans="1:122" ht="16.5" x14ac:dyDescent="0.2">
      <c r="A157" s="30"/>
      <c r="F157" s="30"/>
      <c r="G157" s="30"/>
      <c r="H157" s="30"/>
      <c r="BA157" s="30"/>
      <c r="BC157" s="30"/>
      <c r="BD157" s="30"/>
      <c r="BE157" s="30"/>
      <c r="CC157" s="30"/>
      <c r="CD157" s="30"/>
      <c r="CE157" s="30"/>
      <c r="CF157" s="30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26"/>
      <c r="DO157" s="26"/>
      <c r="DP157" s="26"/>
      <c r="DQ157" s="26"/>
      <c r="DR157" s="26"/>
    </row>
    <row r="158" spans="1:122" ht="16.5" x14ac:dyDescent="0.2">
      <c r="A158" s="30"/>
      <c r="F158" s="30"/>
      <c r="G158" s="30"/>
      <c r="H158" s="30"/>
      <c r="BA158" s="30"/>
      <c r="BC158" s="30"/>
      <c r="BD158" s="30"/>
      <c r="BE158" s="30"/>
      <c r="CC158" s="30"/>
      <c r="CD158" s="30"/>
      <c r="CE158" s="30"/>
      <c r="CF158" s="30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26"/>
      <c r="DO158" s="26"/>
      <c r="DP158" s="26"/>
      <c r="DQ158" s="26"/>
      <c r="DR158" s="26"/>
    </row>
    <row r="159" spans="1:122" ht="16.5" x14ac:dyDescent="0.2">
      <c r="A159" s="30"/>
      <c r="F159" s="30"/>
      <c r="G159" s="30"/>
      <c r="H159" s="30"/>
      <c r="BA159" s="30"/>
      <c r="BC159" s="30"/>
      <c r="BD159" s="30"/>
      <c r="BE159" s="30"/>
      <c r="CC159" s="30"/>
      <c r="CD159" s="30"/>
      <c r="CE159" s="30"/>
      <c r="CF159" s="30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26"/>
      <c r="DO159" s="26"/>
      <c r="DP159" s="26"/>
      <c r="DQ159" s="26"/>
      <c r="DR159" s="26"/>
    </row>
    <row r="160" spans="1:122" ht="16.5" x14ac:dyDescent="0.2">
      <c r="A160" s="30"/>
      <c r="F160" s="30"/>
      <c r="G160" s="30"/>
      <c r="H160" s="30"/>
      <c r="BA160" s="30"/>
      <c r="BC160" s="30"/>
      <c r="BD160" s="30"/>
      <c r="BE160" s="30"/>
      <c r="CC160" s="30"/>
      <c r="CD160" s="30"/>
      <c r="CE160" s="30"/>
      <c r="CF160" s="30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26"/>
      <c r="DO160" s="26"/>
      <c r="DP160" s="26"/>
      <c r="DQ160" s="26"/>
      <c r="DR160" s="26"/>
    </row>
    <row r="161" spans="1:122" ht="16.5" x14ac:dyDescent="0.2">
      <c r="A161" s="30"/>
      <c r="F161" s="30"/>
      <c r="G161" s="30"/>
      <c r="H161" s="30"/>
      <c r="BA161" s="30"/>
      <c r="BC161" s="30"/>
      <c r="BD161" s="30"/>
      <c r="BE161" s="30"/>
      <c r="CC161" s="30"/>
      <c r="CD161" s="30"/>
      <c r="CE161" s="30"/>
      <c r="CF161" s="30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26"/>
      <c r="DO161" s="26"/>
      <c r="DP161" s="26"/>
      <c r="DQ161" s="26"/>
      <c r="DR161" s="26"/>
    </row>
    <row r="162" spans="1:122" ht="16.5" x14ac:dyDescent="0.2">
      <c r="A162" s="30"/>
      <c r="F162" s="30"/>
      <c r="G162" s="30"/>
      <c r="H162" s="30"/>
      <c r="BA162" s="30"/>
      <c r="BC162" s="30"/>
      <c r="BD162" s="30"/>
      <c r="BE162" s="30"/>
      <c r="CC162" s="30"/>
      <c r="CD162" s="30"/>
      <c r="CE162" s="30"/>
      <c r="CF162" s="30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26"/>
      <c r="DO162" s="26"/>
      <c r="DP162" s="26"/>
      <c r="DQ162" s="26"/>
      <c r="DR162" s="26"/>
    </row>
    <row r="163" spans="1:122" ht="16.5" x14ac:dyDescent="0.2">
      <c r="A163" s="30"/>
      <c r="F163" s="30"/>
      <c r="G163" s="30"/>
      <c r="H163" s="30"/>
      <c r="BA163" s="30"/>
      <c r="BC163" s="30"/>
      <c r="BD163" s="30"/>
      <c r="BE163" s="30"/>
      <c r="CC163" s="30"/>
      <c r="CD163" s="30"/>
      <c r="CE163" s="30"/>
      <c r="CF163" s="30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26"/>
      <c r="DO163" s="26"/>
      <c r="DP163" s="26"/>
      <c r="DQ163" s="26"/>
      <c r="DR163" s="26"/>
    </row>
    <row r="164" spans="1:122" ht="16.5" x14ac:dyDescent="0.2">
      <c r="A164" s="30"/>
      <c r="F164" s="30"/>
      <c r="G164" s="30"/>
      <c r="H164" s="30"/>
      <c r="BA164" s="30"/>
      <c r="BC164" s="30"/>
      <c r="BD164" s="30"/>
      <c r="BE164" s="30"/>
      <c r="CC164" s="30"/>
      <c r="CD164" s="30"/>
      <c r="CE164" s="30"/>
      <c r="CF164" s="30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26"/>
      <c r="DO164" s="26"/>
      <c r="DP164" s="26"/>
      <c r="DQ164" s="26"/>
      <c r="DR164" s="26"/>
    </row>
    <row r="165" spans="1:122" ht="16.5" x14ac:dyDescent="0.2">
      <c r="A165" s="30"/>
      <c r="F165" s="30"/>
      <c r="G165" s="30"/>
      <c r="H165" s="30"/>
      <c r="BA165" s="30"/>
      <c r="BC165" s="30"/>
      <c r="BD165" s="30"/>
      <c r="BE165" s="30"/>
      <c r="CC165" s="30"/>
      <c r="CD165" s="30"/>
      <c r="CE165" s="30"/>
      <c r="CF165" s="30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26"/>
      <c r="DO165" s="26"/>
      <c r="DP165" s="26"/>
      <c r="DQ165" s="26"/>
      <c r="DR165" s="26"/>
    </row>
    <row r="166" spans="1:122" ht="16.5" x14ac:dyDescent="0.2">
      <c r="A166" s="30"/>
      <c r="F166" s="30"/>
      <c r="G166" s="30"/>
      <c r="H166" s="30"/>
      <c r="BA166" s="30"/>
      <c r="BC166" s="30"/>
      <c r="BD166" s="30"/>
      <c r="BE166" s="30"/>
      <c r="CC166" s="30"/>
      <c r="CD166" s="30"/>
      <c r="CE166" s="30"/>
      <c r="CF166" s="30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26"/>
      <c r="DO166" s="26"/>
      <c r="DP166" s="26"/>
      <c r="DQ166" s="26"/>
      <c r="DR166" s="26"/>
    </row>
    <row r="167" spans="1:122" ht="16.5" x14ac:dyDescent="0.2">
      <c r="A167" s="30"/>
      <c r="F167" s="30"/>
      <c r="G167" s="30"/>
      <c r="H167" s="30"/>
      <c r="BA167" s="30"/>
      <c r="BC167" s="30"/>
      <c r="BD167" s="30"/>
      <c r="BE167" s="30"/>
      <c r="CC167" s="30"/>
      <c r="CD167" s="30"/>
      <c r="CE167" s="30"/>
      <c r="CF167" s="30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26"/>
      <c r="DO167" s="26"/>
      <c r="DP167" s="26"/>
      <c r="DQ167" s="26"/>
      <c r="DR167" s="26"/>
    </row>
    <row r="168" spans="1:122" ht="16.5" x14ac:dyDescent="0.2">
      <c r="A168" s="30"/>
      <c r="F168" s="30"/>
      <c r="G168" s="30"/>
      <c r="H168" s="30"/>
      <c r="BA168" s="30"/>
      <c r="BC168" s="30"/>
      <c r="BD168" s="30"/>
      <c r="BE168" s="30"/>
      <c r="CC168" s="30"/>
      <c r="CD168" s="30"/>
      <c r="CE168" s="30"/>
      <c r="CF168" s="30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26"/>
      <c r="DO168" s="26"/>
      <c r="DP168" s="26"/>
      <c r="DQ168" s="26"/>
      <c r="DR168" s="26"/>
    </row>
    <row r="169" spans="1:122" ht="16.5" x14ac:dyDescent="0.2">
      <c r="A169" s="30"/>
      <c r="F169" s="30"/>
      <c r="G169" s="30"/>
      <c r="H169" s="30"/>
      <c r="BA169" s="30"/>
      <c r="BC169" s="30"/>
      <c r="BD169" s="30"/>
      <c r="BE169" s="30"/>
      <c r="CC169" s="30"/>
      <c r="CD169" s="30"/>
      <c r="CE169" s="30"/>
      <c r="CF169" s="30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26"/>
      <c r="DO169" s="26"/>
      <c r="DP169" s="26"/>
      <c r="DQ169" s="26"/>
      <c r="DR169" s="26"/>
    </row>
    <row r="170" spans="1:122" ht="16.5" x14ac:dyDescent="0.2">
      <c r="A170" s="30"/>
      <c r="F170" s="30"/>
      <c r="G170" s="30"/>
      <c r="H170" s="30"/>
      <c r="BA170" s="30"/>
      <c r="BC170" s="30"/>
      <c r="BD170" s="30"/>
      <c r="BE170" s="30"/>
      <c r="CC170" s="30"/>
      <c r="CD170" s="30"/>
      <c r="CE170" s="30"/>
      <c r="CF170" s="30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26"/>
      <c r="DO170" s="26"/>
      <c r="DP170" s="26"/>
      <c r="DQ170" s="26"/>
      <c r="DR170" s="26"/>
    </row>
    <row r="171" spans="1:122" ht="16.5" x14ac:dyDescent="0.2">
      <c r="A171" s="30"/>
      <c r="F171" s="30"/>
      <c r="G171" s="30"/>
      <c r="H171" s="30"/>
      <c r="BA171" s="30"/>
      <c r="BC171" s="30"/>
      <c r="BD171" s="30"/>
      <c r="BE171" s="30"/>
      <c r="CC171" s="30"/>
      <c r="CD171" s="30"/>
      <c r="CE171" s="30"/>
      <c r="CF171" s="30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26"/>
      <c r="DO171" s="26"/>
      <c r="DP171" s="26"/>
      <c r="DQ171" s="26"/>
      <c r="DR171" s="26"/>
    </row>
    <row r="172" spans="1:122" ht="16.5" x14ac:dyDescent="0.2">
      <c r="A172" s="30"/>
      <c r="F172" s="30"/>
      <c r="G172" s="30"/>
      <c r="H172" s="30"/>
      <c r="BA172" s="30"/>
      <c r="BC172" s="30"/>
      <c r="BD172" s="30"/>
      <c r="BE172" s="30"/>
      <c r="CC172" s="30"/>
      <c r="CD172" s="30"/>
      <c r="CE172" s="30"/>
      <c r="CF172" s="30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26"/>
      <c r="DO172" s="26"/>
      <c r="DP172" s="26"/>
      <c r="DQ172" s="26"/>
      <c r="DR172" s="26"/>
    </row>
    <row r="173" spans="1:122" ht="16.5" x14ac:dyDescent="0.2">
      <c r="A173" s="30"/>
      <c r="F173" s="30"/>
      <c r="G173" s="30"/>
      <c r="H173" s="30"/>
      <c r="BA173" s="30"/>
      <c r="BC173" s="30"/>
      <c r="BD173" s="30"/>
      <c r="BE173" s="30"/>
      <c r="CC173" s="30"/>
      <c r="CD173" s="30"/>
      <c r="CE173" s="30"/>
      <c r="CF173" s="30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26"/>
      <c r="DO173" s="26"/>
      <c r="DP173" s="26"/>
      <c r="DQ173" s="26"/>
      <c r="DR173" s="26"/>
    </row>
    <row r="174" spans="1:122" ht="16.5" x14ac:dyDescent="0.2">
      <c r="A174" s="30"/>
      <c r="F174" s="30"/>
      <c r="G174" s="30"/>
      <c r="H174" s="30"/>
      <c r="BA174" s="30"/>
      <c r="BC174" s="30"/>
      <c r="BD174" s="30"/>
      <c r="BE174" s="30"/>
      <c r="CC174" s="30"/>
      <c r="CD174" s="30"/>
      <c r="CE174" s="30"/>
      <c r="CF174" s="30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26"/>
      <c r="DO174" s="26"/>
      <c r="DP174" s="26"/>
      <c r="DQ174" s="26"/>
      <c r="DR174" s="26"/>
    </row>
    <row r="175" spans="1:122" ht="16.5" x14ac:dyDescent="0.2">
      <c r="A175" s="30"/>
      <c r="F175" s="30"/>
      <c r="G175" s="30"/>
      <c r="H175" s="30"/>
      <c r="BA175" s="30"/>
      <c r="BC175" s="30"/>
      <c r="BD175" s="30"/>
      <c r="BE175" s="30"/>
      <c r="CC175" s="30"/>
      <c r="CD175" s="30"/>
      <c r="CE175" s="30"/>
      <c r="CF175" s="30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26"/>
      <c r="DO175" s="26"/>
      <c r="DP175" s="26"/>
      <c r="DQ175" s="26"/>
      <c r="DR175" s="26"/>
    </row>
    <row r="176" spans="1:122" ht="16.5" x14ac:dyDescent="0.2">
      <c r="A176" s="30"/>
      <c r="F176" s="30"/>
      <c r="G176" s="30"/>
      <c r="H176" s="30"/>
      <c r="BA176" s="30"/>
      <c r="BC176" s="30"/>
      <c r="BD176" s="30"/>
      <c r="BE176" s="30"/>
      <c r="CC176" s="30"/>
      <c r="CD176" s="30"/>
      <c r="CE176" s="30"/>
      <c r="CF176" s="30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26"/>
      <c r="DO176" s="26"/>
      <c r="DP176" s="26"/>
      <c r="DQ176" s="26"/>
      <c r="DR176" s="26"/>
    </row>
    <row r="177" spans="1:122" ht="16.5" x14ac:dyDescent="0.2">
      <c r="A177" s="30"/>
      <c r="F177" s="30"/>
      <c r="G177" s="30"/>
      <c r="H177" s="30"/>
      <c r="BA177" s="30"/>
      <c r="BC177" s="30"/>
      <c r="BD177" s="30"/>
      <c r="BE177" s="30"/>
      <c r="CC177" s="30"/>
      <c r="CD177" s="30"/>
      <c r="CE177" s="30"/>
      <c r="CF177" s="30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26"/>
      <c r="DO177" s="26"/>
      <c r="DP177" s="26"/>
      <c r="DQ177" s="26"/>
      <c r="DR177" s="26"/>
    </row>
    <row r="178" spans="1:122" ht="16.5" x14ac:dyDescent="0.2">
      <c r="A178" s="30"/>
      <c r="F178" s="30"/>
      <c r="G178" s="30"/>
      <c r="H178" s="30"/>
      <c r="BA178" s="30"/>
      <c r="BC178" s="30"/>
      <c r="BD178" s="30"/>
      <c r="BE178" s="30"/>
      <c r="CC178" s="30"/>
      <c r="CD178" s="30"/>
      <c r="CE178" s="30"/>
      <c r="CF178" s="30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26"/>
      <c r="DO178" s="26"/>
      <c r="DP178" s="26"/>
      <c r="DQ178" s="26"/>
      <c r="DR178" s="26"/>
    </row>
    <row r="179" spans="1:122" ht="16.5" x14ac:dyDescent="0.2">
      <c r="A179" s="30"/>
      <c r="F179" s="30"/>
      <c r="G179" s="30"/>
      <c r="H179" s="30"/>
      <c r="BA179" s="30"/>
      <c r="BC179" s="30"/>
      <c r="BD179" s="30"/>
      <c r="BE179" s="30"/>
      <c r="CC179" s="30"/>
      <c r="CD179" s="30"/>
      <c r="CE179" s="30"/>
      <c r="CF179" s="30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26"/>
      <c r="DO179" s="26"/>
      <c r="DP179" s="26"/>
      <c r="DQ179" s="26"/>
      <c r="DR179" s="26"/>
    </row>
    <row r="180" spans="1:122" ht="16.5" x14ac:dyDescent="0.2">
      <c r="A180" s="30"/>
      <c r="F180" s="30"/>
      <c r="G180" s="30"/>
      <c r="H180" s="30"/>
      <c r="BA180" s="30"/>
      <c r="BC180" s="30"/>
      <c r="BD180" s="30"/>
      <c r="BE180" s="30"/>
      <c r="CC180" s="30"/>
      <c r="CD180" s="30"/>
      <c r="CE180" s="30"/>
      <c r="CF180" s="30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26"/>
      <c r="DO180" s="26"/>
      <c r="DP180" s="26"/>
      <c r="DQ180" s="26"/>
      <c r="DR180" s="26"/>
    </row>
    <row r="181" spans="1:122" ht="16.5" x14ac:dyDescent="0.2">
      <c r="A181" s="30"/>
      <c r="F181" s="30"/>
      <c r="G181" s="30"/>
      <c r="H181" s="30"/>
      <c r="BA181" s="30"/>
      <c r="BC181" s="30"/>
      <c r="BD181" s="30"/>
      <c r="BE181" s="30"/>
      <c r="CC181" s="30"/>
      <c r="CD181" s="30"/>
      <c r="CE181" s="30"/>
      <c r="CF181" s="30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26"/>
      <c r="DO181" s="26"/>
      <c r="DP181" s="26"/>
      <c r="DQ181" s="26"/>
      <c r="DR181" s="26"/>
    </row>
    <row r="182" spans="1:122" ht="16.5" x14ac:dyDescent="0.2">
      <c r="A182" s="30"/>
      <c r="F182" s="30"/>
      <c r="G182" s="30"/>
      <c r="H182" s="30"/>
      <c r="BA182" s="30"/>
      <c r="BC182" s="30"/>
      <c r="BD182" s="30"/>
      <c r="BE182" s="30"/>
      <c r="CC182" s="30"/>
      <c r="CD182" s="30"/>
      <c r="CE182" s="30"/>
      <c r="CF182" s="30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26"/>
      <c r="DO182" s="26"/>
      <c r="DP182" s="26"/>
      <c r="DQ182" s="26"/>
      <c r="DR182" s="26"/>
    </row>
    <row r="183" spans="1:122" ht="16.5" x14ac:dyDescent="0.2">
      <c r="A183" s="30"/>
      <c r="F183" s="30"/>
      <c r="G183" s="30"/>
      <c r="H183" s="30"/>
      <c r="BA183" s="30"/>
      <c r="BC183" s="30"/>
      <c r="BD183" s="30"/>
      <c r="BE183" s="30"/>
      <c r="CC183" s="30"/>
      <c r="CD183" s="30"/>
      <c r="CE183" s="30"/>
      <c r="CF183" s="30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26"/>
      <c r="DO183" s="26"/>
      <c r="DP183" s="26"/>
      <c r="DQ183" s="26"/>
      <c r="DR183" s="26"/>
    </row>
    <row r="184" spans="1:122" ht="16.5" x14ac:dyDescent="0.2">
      <c r="A184" s="30"/>
      <c r="F184" s="30"/>
      <c r="G184" s="30"/>
      <c r="H184" s="30"/>
      <c r="BA184" s="30"/>
      <c r="BC184" s="30"/>
      <c r="BD184" s="30"/>
      <c r="BE184" s="30"/>
      <c r="CC184" s="30"/>
      <c r="CD184" s="30"/>
      <c r="CE184" s="30"/>
      <c r="CF184" s="30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26"/>
      <c r="DO184" s="26"/>
      <c r="DP184" s="26"/>
      <c r="DQ184" s="26"/>
      <c r="DR184" s="26"/>
    </row>
    <row r="185" spans="1:122" ht="16.5" x14ac:dyDescent="0.2">
      <c r="A185" s="30"/>
      <c r="F185" s="30"/>
      <c r="G185" s="30"/>
      <c r="H185" s="30"/>
      <c r="BA185" s="30"/>
      <c r="BC185" s="30"/>
      <c r="BD185" s="30"/>
      <c r="BE185" s="30"/>
      <c r="CC185" s="30"/>
      <c r="CD185" s="30"/>
      <c r="CE185" s="30"/>
      <c r="CF185" s="30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26"/>
      <c r="DO185" s="26"/>
      <c r="DP185" s="26"/>
      <c r="DQ185" s="26"/>
      <c r="DR185" s="26"/>
    </row>
    <row r="186" spans="1:122" ht="16.5" x14ac:dyDescent="0.2">
      <c r="A186" s="30"/>
      <c r="F186" s="30"/>
      <c r="G186" s="30"/>
      <c r="H186" s="30"/>
      <c r="BA186" s="30"/>
      <c r="BC186" s="30"/>
      <c r="BD186" s="30"/>
      <c r="BE186" s="30"/>
      <c r="CC186" s="30"/>
      <c r="CD186" s="30"/>
      <c r="CE186" s="30"/>
      <c r="CF186" s="30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26"/>
      <c r="DO186" s="26"/>
      <c r="DP186" s="26"/>
      <c r="DQ186" s="26"/>
      <c r="DR186" s="26"/>
    </row>
    <row r="187" spans="1:122" ht="16.5" x14ac:dyDescent="0.2">
      <c r="A187" s="30"/>
      <c r="F187" s="30"/>
      <c r="G187" s="30"/>
      <c r="H187" s="30"/>
      <c r="BA187" s="30"/>
      <c r="BC187" s="30"/>
      <c r="BD187" s="30"/>
      <c r="BE187" s="30"/>
      <c r="CC187" s="30"/>
      <c r="CD187" s="30"/>
      <c r="CE187" s="30"/>
      <c r="CF187" s="30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26"/>
      <c r="DO187" s="26"/>
      <c r="DP187" s="26"/>
      <c r="DQ187" s="26"/>
      <c r="DR187" s="26"/>
    </row>
    <row r="188" spans="1:122" ht="16.5" x14ac:dyDescent="0.2">
      <c r="A188" s="30"/>
      <c r="F188" s="30"/>
      <c r="G188" s="30"/>
      <c r="H188" s="30"/>
      <c r="BA188" s="30"/>
      <c r="BC188" s="30"/>
      <c r="BD188" s="30"/>
      <c r="BE188" s="30"/>
      <c r="CC188" s="30"/>
      <c r="CD188" s="30"/>
      <c r="CE188" s="30"/>
      <c r="CF188" s="30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26"/>
      <c r="DO188" s="26"/>
      <c r="DP188" s="26"/>
      <c r="DQ188" s="26"/>
      <c r="DR188" s="26"/>
    </row>
    <row r="189" spans="1:122" ht="16.5" x14ac:dyDescent="0.2">
      <c r="A189" s="30"/>
      <c r="F189" s="30"/>
      <c r="G189" s="30"/>
      <c r="H189" s="30"/>
      <c r="BA189" s="30"/>
      <c r="BC189" s="30"/>
      <c r="BD189" s="30"/>
      <c r="BE189" s="30"/>
      <c r="CC189" s="30"/>
      <c r="CD189" s="30"/>
      <c r="CE189" s="30"/>
      <c r="CF189" s="30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26"/>
      <c r="DO189" s="26"/>
      <c r="DP189" s="26"/>
      <c r="DQ189" s="26"/>
      <c r="DR189" s="26"/>
    </row>
    <row r="190" spans="1:122" ht="16.5" x14ac:dyDescent="0.2">
      <c r="A190" s="30"/>
      <c r="F190" s="30"/>
      <c r="G190" s="30"/>
      <c r="H190" s="30"/>
      <c r="BA190" s="30"/>
      <c r="BC190" s="30"/>
      <c r="BD190" s="30"/>
      <c r="BE190" s="30"/>
      <c r="CC190" s="30"/>
      <c r="CD190" s="30"/>
      <c r="CE190" s="30"/>
      <c r="CF190" s="30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26"/>
      <c r="DO190" s="26"/>
      <c r="DP190" s="26"/>
      <c r="DQ190" s="26"/>
      <c r="DR190" s="26"/>
    </row>
    <row r="191" spans="1:122" ht="16.5" x14ac:dyDescent="0.2">
      <c r="A191" s="30"/>
      <c r="F191" s="30"/>
      <c r="G191" s="30"/>
      <c r="H191" s="30"/>
      <c r="BA191" s="30"/>
      <c r="BC191" s="30"/>
      <c r="BD191" s="30"/>
      <c r="BE191" s="30"/>
      <c r="CC191" s="30"/>
      <c r="CD191" s="30"/>
      <c r="CE191" s="30"/>
      <c r="CF191" s="30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26"/>
      <c r="DO191" s="26"/>
      <c r="DP191" s="26"/>
      <c r="DQ191" s="26"/>
      <c r="DR191" s="26"/>
    </row>
    <row r="192" spans="1:122" ht="16.5" x14ac:dyDescent="0.2">
      <c r="A192" s="30"/>
      <c r="F192" s="30"/>
      <c r="G192" s="30"/>
      <c r="H192" s="30"/>
      <c r="BA192" s="30"/>
      <c r="BC192" s="30"/>
      <c r="BD192" s="30"/>
      <c r="BE192" s="30"/>
      <c r="CC192" s="30"/>
      <c r="CD192" s="30"/>
      <c r="CE192" s="30"/>
      <c r="CF192" s="30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26"/>
      <c r="DO192" s="26"/>
      <c r="DP192" s="26"/>
      <c r="DQ192" s="26"/>
      <c r="DR192" s="26"/>
    </row>
    <row r="193" spans="1:122" ht="16.5" x14ac:dyDescent="0.2">
      <c r="A193" s="30"/>
      <c r="F193" s="30"/>
      <c r="G193" s="30"/>
      <c r="H193" s="30"/>
      <c r="BA193" s="30"/>
      <c r="BC193" s="30"/>
      <c r="BD193" s="30"/>
      <c r="BE193" s="30"/>
      <c r="CC193" s="30"/>
      <c r="CD193" s="30"/>
      <c r="CE193" s="30"/>
      <c r="CF193" s="30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26"/>
      <c r="DO193" s="26"/>
      <c r="DP193" s="26"/>
      <c r="DQ193" s="26"/>
      <c r="DR193" s="26"/>
    </row>
    <row r="194" spans="1:122" ht="16.5" x14ac:dyDescent="0.2">
      <c r="A194" s="30"/>
      <c r="F194" s="30"/>
      <c r="G194" s="30"/>
      <c r="H194" s="30"/>
      <c r="BA194" s="30"/>
      <c r="BC194" s="30"/>
      <c r="BD194" s="30"/>
      <c r="BE194" s="30"/>
      <c r="CC194" s="30"/>
      <c r="CD194" s="30"/>
      <c r="CE194" s="30"/>
      <c r="CF194" s="30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26"/>
      <c r="DO194" s="26"/>
      <c r="DP194" s="26"/>
      <c r="DQ194" s="26"/>
      <c r="DR194" s="26"/>
    </row>
    <row r="195" spans="1:122" ht="16.5" x14ac:dyDescent="0.2">
      <c r="A195" s="30"/>
      <c r="F195" s="30"/>
      <c r="G195" s="30"/>
      <c r="H195" s="30"/>
      <c r="BA195" s="30"/>
      <c r="BC195" s="30"/>
      <c r="BD195" s="30"/>
      <c r="BE195" s="30"/>
      <c r="CC195" s="30"/>
      <c r="CD195" s="30"/>
      <c r="CE195" s="30"/>
      <c r="CF195" s="30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26"/>
      <c r="DO195" s="26"/>
      <c r="DP195" s="26"/>
      <c r="DQ195" s="26"/>
      <c r="DR195" s="26"/>
    </row>
    <row r="196" spans="1:122" ht="16.5" x14ac:dyDescent="0.2">
      <c r="A196" s="30"/>
      <c r="F196" s="30"/>
      <c r="G196" s="30"/>
      <c r="H196" s="30"/>
      <c r="BA196" s="30"/>
      <c r="BC196" s="30"/>
      <c r="BD196" s="30"/>
      <c r="BE196" s="30"/>
      <c r="CC196" s="30"/>
      <c r="CD196" s="30"/>
      <c r="CE196" s="30"/>
      <c r="CF196" s="30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26"/>
      <c r="DO196" s="26"/>
      <c r="DP196" s="26"/>
      <c r="DQ196" s="26"/>
      <c r="DR196" s="26"/>
    </row>
    <row r="197" spans="1:122" ht="16.5" x14ac:dyDescent="0.2">
      <c r="A197" s="30"/>
      <c r="F197" s="30"/>
      <c r="G197" s="30"/>
      <c r="H197" s="30"/>
      <c r="BA197" s="30"/>
      <c r="BC197" s="30"/>
      <c r="BD197" s="30"/>
      <c r="BE197" s="30"/>
      <c r="CC197" s="30"/>
      <c r="CD197" s="30"/>
      <c r="CE197" s="30"/>
      <c r="CF197" s="30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26"/>
      <c r="DO197" s="26"/>
      <c r="DP197" s="26"/>
      <c r="DQ197" s="26"/>
      <c r="DR197" s="26"/>
    </row>
    <row r="198" spans="1:122" ht="16.5" x14ac:dyDescent="0.2">
      <c r="A198" s="30"/>
      <c r="F198" s="30"/>
      <c r="G198" s="30"/>
      <c r="H198" s="30"/>
      <c r="BA198" s="30"/>
      <c r="BC198" s="30"/>
      <c r="BD198" s="30"/>
      <c r="BE198" s="30"/>
      <c r="CC198" s="30"/>
      <c r="CD198" s="30"/>
      <c r="CE198" s="30"/>
      <c r="CF198" s="30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26"/>
      <c r="DO198" s="26"/>
      <c r="DP198" s="26"/>
      <c r="DQ198" s="26"/>
      <c r="DR198" s="26"/>
    </row>
    <row r="199" spans="1:122" ht="16.5" x14ac:dyDescent="0.2">
      <c r="A199" s="30"/>
      <c r="F199" s="30"/>
      <c r="G199" s="30"/>
      <c r="H199" s="30"/>
      <c r="BA199" s="30"/>
      <c r="BC199" s="30"/>
      <c r="BD199" s="30"/>
      <c r="BE199" s="30"/>
      <c r="CC199" s="30"/>
      <c r="CD199" s="30"/>
      <c r="CE199" s="30"/>
      <c r="CF199" s="30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26"/>
      <c r="DO199" s="26"/>
      <c r="DP199" s="26"/>
      <c r="DQ199" s="26"/>
      <c r="DR199" s="26"/>
    </row>
    <row r="200" spans="1:122" ht="16.5" x14ac:dyDescent="0.2">
      <c r="A200" s="30"/>
      <c r="F200" s="30"/>
      <c r="G200" s="30"/>
      <c r="H200" s="30"/>
      <c r="BA200" s="30"/>
      <c r="BC200" s="30"/>
      <c r="BD200" s="30"/>
      <c r="BE200" s="30"/>
      <c r="CC200" s="30"/>
      <c r="CD200" s="30"/>
      <c r="CE200" s="30"/>
      <c r="CF200" s="30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26"/>
      <c r="DO200" s="26"/>
      <c r="DP200" s="26"/>
      <c r="DQ200" s="26"/>
      <c r="DR200" s="26"/>
    </row>
    <row r="201" spans="1:122" ht="16.5" x14ac:dyDescent="0.2">
      <c r="A201" s="30"/>
      <c r="F201" s="30"/>
      <c r="G201" s="30"/>
      <c r="H201" s="30"/>
      <c r="BA201" s="30"/>
      <c r="BC201" s="30"/>
      <c r="BD201" s="30"/>
      <c r="BE201" s="30"/>
      <c r="CC201" s="30"/>
      <c r="CD201" s="30"/>
      <c r="CE201" s="30"/>
      <c r="CF201" s="30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26"/>
      <c r="DO201" s="26"/>
      <c r="DP201" s="26"/>
      <c r="DQ201" s="26"/>
      <c r="DR201" s="26"/>
    </row>
    <row r="202" spans="1:122" ht="16.5" x14ac:dyDescent="0.2">
      <c r="A202" s="30"/>
      <c r="F202" s="30"/>
      <c r="G202" s="30"/>
      <c r="H202" s="30"/>
      <c r="BA202" s="30"/>
      <c r="BC202" s="30"/>
      <c r="BD202" s="30"/>
      <c r="BE202" s="30"/>
      <c r="CC202" s="30"/>
      <c r="CD202" s="30"/>
      <c r="CE202" s="30"/>
      <c r="CF202" s="30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26"/>
      <c r="DO202" s="26"/>
      <c r="DP202" s="26"/>
      <c r="DQ202" s="26"/>
      <c r="DR202" s="26"/>
    </row>
    <row r="203" spans="1:122" ht="16.5" x14ac:dyDescent="0.2">
      <c r="CR203" s="13">
        <v>200</v>
      </c>
      <c r="CS203" s="13" t="e">
        <f>INDEX(V$4:V$202,$CR203)</f>
        <v>#REF!</v>
      </c>
      <c r="CT203" s="13" t="e">
        <f>INDEX(W$4:W$202,$CR203)</f>
        <v>#REF!</v>
      </c>
      <c r="CU203" s="13" t="e">
        <f>INDEX(X$4:X$202,$CR203)</f>
        <v>#REF!</v>
      </c>
      <c r="CV203" s="13" t="e">
        <f>INDEX(BK$4:BK$202,$CR203)</f>
        <v>#REF!</v>
      </c>
      <c r="CW203" s="13" t="e">
        <f>INDEX(BL$4:BL$202,$CR203)</f>
        <v>#REF!</v>
      </c>
      <c r="CX203" s="13" t="e">
        <f>INDEX(BM$4:BM$202,$CR203)</f>
        <v>#REF!</v>
      </c>
      <c r="CY203" s="13" t="e">
        <f>INDEX(BP$4:BP$202,$CR203)</f>
        <v>#REF!</v>
      </c>
      <c r="CZ203" s="13" t="e">
        <f>INDEX(BQ$4:BQ$202,$CR203)</f>
        <v>#REF!</v>
      </c>
      <c r="DA203" s="13" t="e">
        <f>INDEX(BR$4:BR$202,$CR203)</f>
        <v>#REF!</v>
      </c>
      <c r="DB203" s="13" t="e">
        <f>INDEX(BT$4:BT$202,$CR203)</f>
        <v>#REF!</v>
      </c>
      <c r="DC203" s="13" t="e">
        <f>INDEX(BU$4:BU$202,$CR203)</f>
        <v>#REF!</v>
      </c>
      <c r="DD203" s="13" t="e">
        <f>INDEX(BV$4:BV$202,$CR203)</f>
        <v>#REF!</v>
      </c>
      <c r="DE203" s="13" t="e">
        <f>INDEX(CD$4:CD$202,$CR203)</f>
        <v>#REF!</v>
      </c>
      <c r="DF203" s="13" t="e">
        <f>INDEX(CE$4:CE$202,$CR203)</f>
        <v>#REF!</v>
      </c>
      <c r="DG203" s="13" t="e">
        <f>INDEX(CF$4:CF$202,$CR203)</f>
        <v>#REF!</v>
      </c>
      <c r="DH203" s="13" t="e">
        <f t="shared" ref="DH203" si="42">INT(SUMPRODUCT(CS203:CU203,CS$2:CU$2))</f>
        <v>#REF!</v>
      </c>
      <c r="DI203" s="13" t="e">
        <f t="shared" ref="DI203" si="43">INT(SUMPRODUCT(CV203:CX203,CV$2:CX$2))</f>
        <v>#REF!</v>
      </c>
      <c r="DJ203" s="13" t="e">
        <f t="shared" ref="DJ203" si="44">INT(SUMPRODUCT(CY203:DA203,CY$2:DA$2))</f>
        <v>#REF!</v>
      </c>
      <c r="DK203" s="13" t="e">
        <f t="shared" ref="DK203" si="45">INT(SUMPRODUCT(DB203:DD203,DB$2:DD$2))</f>
        <v>#REF!</v>
      </c>
      <c r="DL203" s="13" t="e">
        <f t="shared" ref="DL203" si="46">INT(SUMPRODUCT(DE203:DG203,DE$2:DG$2))</f>
        <v>#REF!</v>
      </c>
      <c r="DM203" s="13" t="e">
        <f t="shared" ref="DM203" si="47">SUM(DH203:DL203)</f>
        <v>#REF!</v>
      </c>
      <c r="DN203" s="26" t="e">
        <f>ROUND(DH203/$DM203,4)</f>
        <v>#REF!</v>
      </c>
      <c r="DO203" s="26" t="e">
        <f>ROUND(DI203/$DM203,4)</f>
        <v>#REF!</v>
      </c>
      <c r="DP203" s="26" t="e">
        <f>ROUND(DJ203/$DM203,4)</f>
        <v>#REF!</v>
      </c>
      <c r="DQ203" s="26" t="e">
        <f>ROUND(DK203/$DM203,4)</f>
        <v>#REF!</v>
      </c>
      <c r="DR203" s="26" t="e">
        <f>ROUND(DL203/$DM203,4)</f>
        <v>#REF!</v>
      </c>
    </row>
  </sheetData>
  <mergeCells count="6">
    <mergeCell ref="C2:AY2"/>
    <mergeCell ref="CC2:CG2"/>
    <mergeCell ref="BX2:CB2"/>
    <mergeCell ref="AZ2:BM2"/>
    <mergeCell ref="BN2:BS2"/>
    <mergeCell ref="BT2:BW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命名范围</vt:lpstr>
      </vt:variant>
      <vt:variant>
        <vt:i4>3</vt:i4>
      </vt:variant>
    </vt:vector>
  </HeadingPairs>
  <TitlesOfParts>
    <vt:vector size="14" baseType="lpstr">
      <vt:lpstr>文档说明</vt:lpstr>
      <vt:lpstr>属性表</vt:lpstr>
      <vt:lpstr>属性偏向</vt:lpstr>
      <vt:lpstr>属性投放</vt:lpstr>
      <vt:lpstr>卡牌属性</vt:lpstr>
      <vt:lpstr>专属武器</vt:lpstr>
      <vt:lpstr>新神器</vt:lpstr>
      <vt:lpstr>洗练技能</vt:lpstr>
      <vt:lpstr>属性汇总</vt:lpstr>
      <vt:lpstr>装备</vt:lpstr>
      <vt:lpstr>新属性汇总</vt:lpstr>
      <vt:lpstr>寄灵人</vt:lpstr>
      <vt:lpstr>守护灵</vt:lpstr>
      <vt:lpstr>属性评价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2019-11-26T16:41:19Z</dcterms:modified>
</cp:coreProperties>
</file>